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ДРИ\ДРИ\8. Прочее (разное)\4. Конкурсная документация\Конкурсы_2022\24. СМР Мамисон Инж Инф-ра\"/>
    </mc:Choice>
  </mc:AlternateContent>
  <bookViews>
    <workbookView xWindow="14505" yWindow="-15" windowWidth="14310" windowHeight="11865" tabRatio="812" activeTab="1"/>
  </bookViews>
  <sheets>
    <sheet name="График" sheetId="83" r:id="rId1"/>
    <sheet name="ПЗ" sheetId="84" r:id="rId2"/>
    <sheet name="Протокол" sheetId="85" r:id="rId3"/>
    <sheet name="НМЦ" sheetId="86" r:id="rId4"/>
    <sheet name="Проект сметы контракта" sheetId="82" r:id="rId5"/>
    <sheet name="ВОР" sheetId="62" r:id="rId6"/>
    <sheet name="НМЦК" sheetId="61" r:id="rId7"/>
    <sheet name="Затраты подрядчика" sheetId="60" r:id="rId8"/>
    <sheet name="титул (ССР)" sheetId="7" r:id="rId9"/>
    <sheet name="обложка (ССР)" sheetId="6" r:id="rId10"/>
    <sheet name="содержание (ССР)" sheetId="3" r:id="rId11"/>
    <sheet name="ССРСС-ТЦ изм.1" sheetId="9" r:id="rId12"/>
    <sheet name="ССРСС-БЦ изм.1" sheetId="8" r:id="rId13"/>
    <sheet name="Сопоставительная" sheetId="10" r:id="rId14"/>
    <sheet name="титул (том 11.2.1)" sheetId="11" r:id="rId15"/>
    <sheet name="обложка (том 11.2.1)" sheetId="12" r:id="rId16"/>
    <sheet name="Содержание (том 11.2.1)" sheetId="13" r:id="rId17"/>
    <sheet name="ОСР-02-01-БЦ изм.1" sheetId="14" r:id="rId18"/>
    <sheet name="ОСР-02-01-ТЦ изм.1" sheetId="15" r:id="rId19"/>
    <sheet name="02-01-01 изм.1 " sheetId="16" r:id="rId20"/>
    <sheet name="02-01-02 изм.1" sheetId="17" r:id="rId21"/>
    <sheet name="02-01-03 изм.1 " sheetId="18" r:id="rId22"/>
    <sheet name="02-01-04 изм.1" sheetId="19" r:id="rId23"/>
    <sheet name="02-01-05 изм.1 " sheetId="20" r:id="rId24"/>
    <sheet name="02-01-06 изм.1 " sheetId="21" r:id="rId25"/>
    <sheet name="титул (СМ2.2)" sheetId="64" r:id="rId26"/>
    <sheet name="обложка (СМ2.2)" sheetId="65" r:id="rId27"/>
    <sheet name="Содержание (СМ2.2)" sheetId="66" r:id="rId28"/>
    <sheet name="02-01-07 изм.1" sheetId="67" r:id="rId29"/>
    <sheet name="02-01-08 изм.1 " sheetId="68" r:id="rId30"/>
    <sheet name="02-01-09 изм.1" sheetId="69" r:id="rId31"/>
    <sheet name="02-01-10 изм.1" sheetId="70" r:id="rId32"/>
    <sheet name="02-01-11 изм.1" sheetId="71" r:id="rId33"/>
    <sheet name="02-01-12 изм.1" sheetId="72" r:id="rId34"/>
    <sheet name="02-01-13 изм.1" sheetId="73" r:id="rId35"/>
    <sheet name="02-01-14 изм.1" sheetId="74" r:id="rId36"/>
    <sheet name="02-01-15 изм.1 " sheetId="75" r:id="rId37"/>
    <sheet name="02-01-16 - ЛСР " sheetId="76" r:id="rId38"/>
    <sheet name="02-01-17 изм.1 " sheetId="77" r:id="rId39"/>
    <sheet name="02-01-18 изм.1 " sheetId="78" r:id="rId40"/>
    <sheet name="02-01-19 изм.1" sheetId="79" r:id="rId41"/>
    <sheet name="02-01-20 - ЛСР " sheetId="80" r:id="rId42"/>
    <sheet name="титул (кн.5 том 11.2.6)" sheetId="22" r:id="rId43"/>
    <sheet name="обложка (кн.6 том 11.2.6)" sheetId="23" r:id="rId44"/>
    <sheet name="Содержание (том 11.2.6)" sheetId="24" r:id="rId45"/>
    <sheet name="СР-1" sheetId="25" r:id="rId46"/>
    <sheet name="СР-2" sheetId="26" r:id="rId47"/>
    <sheet name="ОСР-03-01-БЦ изм.1" sheetId="27" r:id="rId48"/>
    <sheet name="ОСР-03-01-ТЦ изм.1" sheetId="28" r:id="rId49"/>
    <sheet name="03-01-01 изм.1" sheetId="29" r:id="rId50"/>
    <sheet name="03-01-02 изм.1" sheetId="30" r:id="rId51"/>
    <sheet name="04-01-01 изм.1" sheetId="31" r:id="rId52"/>
    <sheet name="ОСР-05-01-БЦ изм.1" sheetId="32" r:id="rId53"/>
    <sheet name="ОСР-05-01ТЦ изм.1" sheetId="33" r:id="rId54"/>
    <sheet name="05-01-01 изм.1 " sheetId="34" r:id="rId55"/>
    <sheet name="05-01-02 изм.1 " sheetId="35" r:id="rId56"/>
    <sheet name="05-02-01 " sheetId="36" r:id="rId57"/>
    <sheet name="06-01-01 изм.1" sheetId="37" r:id="rId58"/>
    <sheet name="06-02-01 изм.1" sheetId="38" r:id="rId59"/>
    <sheet name="06-03-01 изм.1" sheetId="39" r:id="rId60"/>
    <sheet name="06-04-01 изм.1 " sheetId="40" r:id="rId61"/>
    <sheet name="06-05-01 изм.1" sheetId="41" r:id="rId62"/>
    <sheet name="06-06-01 изм.1" sheetId="42" r:id="rId63"/>
    <sheet name="06-07-01 изм.1" sheetId="43" r:id="rId64"/>
    <sheet name="ОСР-07-01-БЦ изм.1" sheetId="44" r:id="rId65"/>
    <sheet name="ОСР-07-01-ТЦ изм.1" sheetId="45" r:id="rId66"/>
    <sheet name="07-01-01 изм.1" sheetId="46" r:id="rId67"/>
    <sheet name="07-01-02 изм.1 " sheetId="47" r:id="rId68"/>
    <sheet name="07-01-03 изм.1" sheetId="48" r:id="rId69"/>
    <sheet name="07-02-01 изм.1" sheetId="49" r:id="rId70"/>
    <sheet name="07-03-01 изм.1" sheetId="50" r:id="rId71"/>
    <sheet name="ОСР-09-01-БЦ изм.1" sheetId="51" r:id="rId72"/>
    <sheet name="ОСР-09-01-ТЦ изм.1" sheetId="52" r:id="rId73"/>
    <sheet name="09-01-01 изм.1 " sheetId="53" r:id="rId74"/>
    <sheet name="09-01-02 изм.1 " sheetId="54" r:id="rId75"/>
    <sheet name="СР-3" sheetId="55" r:id="rId76"/>
    <sheet name="СР-4" sheetId="56" r:id="rId77"/>
    <sheet name="СР-7" sheetId="57" r:id="rId78"/>
    <sheet name="СР-5" sheetId="58" r:id="rId79"/>
    <sheet name="СР-6" sheetId="59" r:id="rId80"/>
    <sheet name="РД" sheetId="63" r:id="rId81"/>
  </sheets>
  <externalReferences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</externalReferences>
  <definedNames>
    <definedName name="\" localSheetId="4">#REF!</definedName>
    <definedName name="\">#REF!</definedName>
    <definedName name="\AUTOEXEC" localSheetId="4">#REF!</definedName>
    <definedName name="\AUTOEXEC">#REF!</definedName>
    <definedName name="\k" localSheetId="4">#REF!</definedName>
    <definedName name="\k">#REF!</definedName>
    <definedName name="\m" localSheetId="4">#REF!</definedName>
    <definedName name="\m">#REF!</definedName>
    <definedName name="\n" localSheetId="4">#REF!</definedName>
    <definedName name="\n">#REF!</definedName>
    <definedName name="\n11" localSheetId="4">#REF!</definedName>
    <definedName name="\n11">#REF!</definedName>
    <definedName name="\s" localSheetId="4">#REF!</definedName>
    <definedName name="\s">#REF!</definedName>
    <definedName name="\z" localSheetId="4">#REF!</definedName>
    <definedName name="\z">#REF!</definedName>
    <definedName name="________________________a2" localSheetId="4">#REF!</definedName>
    <definedName name="________________________a2">#REF!</definedName>
    <definedName name="_______________________a2" localSheetId="4">#REF!</definedName>
    <definedName name="_______________________a2">#REF!</definedName>
    <definedName name="_____________________a2" localSheetId="4">#REF!</definedName>
    <definedName name="_____________________a2">#REF!</definedName>
    <definedName name="____________________a2" localSheetId="4">#REF!</definedName>
    <definedName name="____________________a2">#REF!</definedName>
    <definedName name="___________________a2" localSheetId="4">#REF!</definedName>
    <definedName name="___________________a2">#REF!</definedName>
    <definedName name="__________________a2" localSheetId="4">#REF!</definedName>
    <definedName name="__________________a2">#REF!</definedName>
    <definedName name="_________________a2" localSheetId="4">#REF!</definedName>
    <definedName name="_________________a2">#REF!</definedName>
    <definedName name="________________a2" localSheetId="4">#REF!</definedName>
    <definedName name="________________a2">#REF!</definedName>
    <definedName name="_______________a2" localSheetId="4">#REF!</definedName>
    <definedName name="_______________a2">#REF!</definedName>
    <definedName name="______________a2" localSheetId="4">#REF!</definedName>
    <definedName name="______________a2">#REF!</definedName>
    <definedName name="_____________a2" localSheetId="4">#REF!</definedName>
    <definedName name="_____________a2">#REF!</definedName>
    <definedName name="____________a2" localSheetId="4">#REF!</definedName>
    <definedName name="____________a2">#REF!</definedName>
    <definedName name="___________a2" localSheetId="4">#REF!</definedName>
    <definedName name="___________a2">#REF!</definedName>
    <definedName name="__________a2" localSheetId="4">#REF!</definedName>
    <definedName name="__________a2">#REF!</definedName>
    <definedName name="_________a2" localSheetId="4">#REF!</definedName>
    <definedName name="_________a2">#REF!</definedName>
    <definedName name="________a2" localSheetId="4">#REF!</definedName>
    <definedName name="________a2">#REF!</definedName>
    <definedName name="_______a2" localSheetId="4">#REF!</definedName>
    <definedName name="_______a2">#REF!</definedName>
    <definedName name="_______A65560" localSheetId="4">[1]График!#REF!</definedName>
    <definedName name="_______A65560">[1]График!#REF!</definedName>
    <definedName name="_______E65560" localSheetId="4">[1]График!#REF!</definedName>
    <definedName name="_______E65560">[1]График!#REF!</definedName>
    <definedName name="______a2" localSheetId="4">#REF!</definedName>
    <definedName name="______a2">#REF!</definedName>
    <definedName name="______A65560" localSheetId="4">[1]График!#REF!</definedName>
    <definedName name="______A65560">[1]График!#REF!</definedName>
    <definedName name="______E65560" localSheetId="4">[1]График!#REF!</definedName>
    <definedName name="______E65560">[1]График!#REF!</definedName>
    <definedName name="______xlnm.Primt_Area_3" localSheetId="4">#REF!</definedName>
    <definedName name="______xlnm.Primt_Area_3">#REF!</definedName>
    <definedName name="______xlnm.Print_Area_1" localSheetId="4">#REF!</definedName>
    <definedName name="______xlnm.Print_Area_1">#REF!</definedName>
    <definedName name="______xlnm.Print_Area_2" localSheetId="4">#REF!</definedName>
    <definedName name="______xlnm.Print_Area_2">#REF!</definedName>
    <definedName name="______xlnm.Print_Area_3" localSheetId="4">#REF!</definedName>
    <definedName name="______xlnm.Print_Area_3">#REF!</definedName>
    <definedName name="______xlnm.Print_Area_4" localSheetId="4">#REF!</definedName>
    <definedName name="______xlnm.Print_Area_4">#REF!</definedName>
    <definedName name="______xlnm.Print_Area_5" localSheetId="4">#REF!</definedName>
    <definedName name="______xlnm.Print_Area_5">#REF!</definedName>
    <definedName name="______xlnm.Print_Area_6" localSheetId="4">#REF!</definedName>
    <definedName name="______xlnm.Print_Area_6">#REF!</definedName>
    <definedName name="_____a2" localSheetId="4">#REF!</definedName>
    <definedName name="_____a2">#REF!</definedName>
    <definedName name="_____A65560" localSheetId="4">[1]График!#REF!</definedName>
    <definedName name="_____A65560">[1]График!#REF!</definedName>
    <definedName name="_____E65560" localSheetId="4">[1]График!#REF!</definedName>
    <definedName name="_____E65560">[1]График!#REF!</definedName>
    <definedName name="_____xlnm.Print_Area_1" localSheetId="4">#REF!</definedName>
    <definedName name="_____xlnm.Print_Area_1">#REF!</definedName>
    <definedName name="_____xlnm.Print_Area_2" localSheetId="4">#REF!</definedName>
    <definedName name="_____xlnm.Print_Area_2">#REF!</definedName>
    <definedName name="_____xlnm.Print_Area_3" localSheetId="4">#REF!</definedName>
    <definedName name="_____xlnm.Print_Area_3">#REF!</definedName>
    <definedName name="_____xlnm.Print_Area_4" localSheetId="4">#REF!</definedName>
    <definedName name="_____xlnm.Print_Area_4">#REF!</definedName>
    <definedName name="_____xlnm.Print_Area_5" localSheetId="4">#REF!</definedName>
    <definedName name="_____xlnm.Print_Area_5">#REF!</definedName>
    <definedName name="_____xlnm.Print_Area_6" localSheetId="4">#REF!</definedName>
    <definedName name="_____xlnm.Print_Area_6">#REF!</definedName>
    <definedName name="____a2" localSheetId="4">#REF!</definedName>
    <definedName name="____a2">#REF!</definedName>
    <definedName name="____A65560" localSheetId="4">[1]График!#REF!</definedName>
    <definedName name="____A65560">[1]График!#REF!</definedName>
    <definedName name="____E65560" localSheetId="4">[1]График!#REF!</definedName>
    <definedName name="____E65560">[1]График!#REF!</definedName>
    <definedName name="____xlnm.Primt_Area_3" localSheetId="4">#REF!</definedName>
    <definedName name="____xlnm.Primt_Area_3">#REF!</definedName>
    <definedName name="____xlnm.Print_Area_1" localSheetId="4">#REF!</definedName>
    <definedName name="____xlnm.Print_Area_1">#REF!</definedName>
    <definedName name="____xlnm.Print_Area_2" localSheetId="4">#REF!</definedName>
    <definedName name="____xlnm.Print_Area_2">#REF!</definedName>
    <definedName name="____xlnm.Print_Area_3" localSheetId="4">#REF!</definedName>
    <definedName name="____xlnm.Print_Area_3">#REF!</definedName>
    <definedName name="____xlnm.Print_Area_4" localSheetId="4">#REF!</definedName>
    <definedName name="____xlnm.Print_Area_4">#REF!</definedName>
    <definedName name="____xlnm.Print_Area_5" localSheetId="4">#REF!</definedName>
    <definedName name="____xlnm.Print_Area_5">#REF!</definedName>
    <definedName name="____xlnm.Print_Area_6" localSheetId="4">#REF!</definedName>
    <definedName name="____xlnm.Print_Area_6">#REF!</definedName>
    <definedName name="___a2" localSheetId="4">#REF!</definedName>
    <definedName name="___a2">#REF!</definedName>
    <definedName name="___A65560" localSheetId="4">[1]График!#REF!</definedName>
    <definedName name="___A65560">[1]График!#REF!</definedName>
    <definedName name="___E65560" localSheetId="4">[1]График!#REF!</definedName>
    <definedName name="___E65560">[1]График!#REF!</definedName>
    <definedName name="___nbhfty" localSheetId="5">#REF!</definedName>
    <definedName name="___nbhfty" localSheetId="7">#REF!</definedName>
    <definedName name="___nbhfty" localSheetId="6">#REF!</definedName>
    <definedName name="___nbhfty" localSheetId="4">#REF!</definedName>
    <definedName name="___nbhfty" localSheetId="80">#REF!</definedName>
    <definedName name="___nbhfty" localSheetId="44">#REF!</definedName>
    <definedName name="___nbhfty" localSheetId="45">#REF!</definedName>
    <definedName name="___nbhfty" localSheetId="46">#REF!</definedName>
    <definedName name="___nbhfty" localSheetId="75">#REF!</definedName>
    <definedName name="___nbhfty" localSheetId="76">#REF!</definedName>
    <definedName name="___nbhfty" localSheetId="78">#REF!</definedName>
    <definedName name="___nbhfty">#REF!</definedName>
    <definedName name="___xlnm.Primt_Area_3" localSheetId="4">#REF!</definedName>
    <definedName name="___xlnm.Primt_Area_3">#REF!</definedName>
    <definedName name="___xlnm.Print_Area_1" localSheetId="4">#REF!</definedName>
    <definedName name="___xlnm.Print_Area_1">#REF!</definedName>
    <definedName name="___xlnm.Print_Area_2" localSheetId="4">#REF!</definedName>
    <definedName name="___xlnm.Print_Area_2">#REF!</definedName>
    <definedName name="___xlnm.Print_Area_3" localSheetId="4">#REF!</definedName>
    <definedName name="___xlnm.Print_Area_3">#REF!</definedName>
    <definedName name="___xlnm.Print_Area_4" localSheetId="4">#REF!</definedName>
    <definedName name="___xlnm.Print_Area_4">#REF!</definedName>
    <definedName name="___xlnm.Print_Area_5" localSheetId="4">#REF!</definedName>
    <definedName name="___xlnm.Print_Area_5">#REF!</definedName>
    <definedName name="___xlnm.Print_Area_6" localSheetId="4">#REF!</definedName>
    <definedName name="___xlnm.Print_Area_6">#REF!</definedName>
    <definedName name="__1___Excel_BuiltIn_Print_Area_3_1" localSheetId="4">#REF!</definedName>
    <definedName name="__1___Excel_BuiltIn_Print_Area_3_1">#REF!</definedName>
    <definedName name="__2__Excel_BuiltIn_Print_Area_3_1" localSheetId="4">#REF!</definedName>
    <definedName name="__2__Excel_BuiltIn_Print_Area_3_1">#REF!</definedName>
    <definedName name="__a2" localSheetId="4">#REF!</definedName>
    <definedName name="__a2">#REF!</definedName>
    <definedName name="__A65560" localSheetId="4">[1]График!#REF!</definedName>
    <definedName name="__A65560">[1]График!#REF!</definedName>
    <definedName name="__E65560" localSheetId="4">[1]График!#REF!</definedName>
    <definedName name="__E65560">[1]График!#REF!</definedName>
    <definedName name="__xlnm.Primt_Area_3" localSheetId="4">#REF!</definedName>
    <definedName name="__xlnm.Primt_Area_3">#REF!</definedName>
    <definedName name="__xlnm.Print_Area_1" localSheetId="4">#REF!</definedName>
    <definedName name="__xlnm.Print_Area_1">#REF!</definedName>
    <definedName name="__xlnm.Print_Area_2" localSheetId="4">#REF!</definedName>
    <definedName name="__xlnm.Print_Area_2">#REF!</definedName>
    <definedName name="__xlnm.Print_Area_3" localSheetId="4">#REF!</definedName>
    <definedName name="__xlnm.Print_Area_3">#REF!</definedName>
    <definedName name="__xlnm.Print_Area_4" localSheetId="4">#REF!</definedName>
    <definedName name="__xlnm.Print_Area_4">#REF!</definedName>
    <definedName name="__xlnm.Print_Area_5" localSheetId="4">#REF!</definedName>
    <definedName name="__xlnm.Print_Area_5">#REF!</definedName>
    <definedName name="__xlnm.Print_Area_6" localSheetId="4">#REF!</definedName>
    <definedName name="__xlnm.Print_Area_6">#REF!</definedName>
    <definedName name="__парекр" localSheetId="5">#REF!</definedName>
    <definedName name="__парекр" localSheetId="7">#REF!</definedName>
    <definedName name="__парекр" localSheetId="6">#REF!</definedName>
    <definedName name="__парекр" localSheetId="4">#REF!</definedName>
    <definedName name="__парекр" localSheetId="80">#REF!</definedName>
    <definedName name="__парекр" localSheetId="44">#REF!</definedName>
    <definedName name="__парекр" localSheetId="45">#REF!</definedName>
    <definedName name="__парекр" localSheetId="46">#REF!</definedName>
    <definedName name="__парекр" localSheetId="75">#REF!</definedName>
    <definedName name="__парекр" localSheetId="76">#REF!</definedName>
    <definedName name="__парекр" localSheetId="78">#REF!</definedName>
    <definedName name="__парекр">#REF!</definedName>
    <definedName name="_000" localSheetId="5">#REF!</definedName>
    <definedName name="_000" localSheetId="7">#REF!</definedName>
    <definedName name="_000" localSheetId="6">#REF!</definedName>
    <definedName name="_000" localSheetId="4">#REF!</definedName>
    <definedName name="_000" localSheetId="80">#REF!</definedName>
    <definedName name="_000" localSheetId="44">#REF!</definedName>
    <definedName name="_000" localSheetId="45">#REF!</definedName>
    <definedName name="_000" localSheetId="46">#REF!</definedName>
    <definedName name="_000" localSheetId="75">#REF!</definedName>
    <definedName name="_000" localSheetId="76">#REF!</definedName>
    <definedName name="_000" localSheetId="78">#REF!</definedName>
    <definedName name="_000">#REF!</definedName>
    <definedName name="_0000" localSheetId="5">#REF!</definedName>
    <definedName name="_0000" localSheetId="7">#REF!</definedName>
    <definedName name="_0000" localSheetId="6">#REF!</definedName>
    <definedName name="_0000" localSheetId="4">#REF!</definedName>
    <definedName name="_0000" localSheetId="80">#REF!</definedName>
    <definedName name="_0000" localSheetId="44">#REF!</definedName>
    <definedName name="_0000" localSheetId="45">#REF!</definedName>
    <definedName name="_0000" localSheetId="46">#REF!</definedName>
    <definedName name="_0000" localSheetId="75">#REF!</definedName>
    <definedName name="_0000" localSheetId="76">#REF!</definedName>
    <definedName name="_0000" localSheetId="78">#REF!</definedName>
    <definedName name="_0000">#REF!</definedName>
    <definedName name="_02121" localSheetId="4">#REF!</definedName>
    <definedName name="_02121">#REF!</definedName>
    <definedName name="_1" localSheetId="4">#REF!</definedName>
    <definedName name="_1">#REF!</definedName>
    <definedName name="_1._Выберите_вид_работ" localSheetId="4">#REF!</definedName>
    <definedName name="_1._Выберите_вид_работ">#REF!</definedName>
    <definedName name="_1___Excel_BuiltIn_Print_Area_3_1" localSheetId="4">#REF!</definedName>
    <definedName name="_1___Excel_BuiltIn_Print_Area_3_1">#REF!</definedName>
    <definedName name="_123" localSheetId="5">#REF!</definedName>
    <definedName name="_123" localSheetId="7">#REF!</definedName>
    <definedName name="_123" localSheetId="6">#REF!</definedName>
    <definedName name="_123" localSheetId="4">#REF!</definedName>
    <definedName name="_123" localSheetId="80">#REF!</definedName>
    <definedName name="_123" localSheetId="44">#REF!</definedName>
    <definedName name="_123" localSheetId="45">#REF!</definedName>
    <definedName name="_123" localSheetId="46">#REF!</definedName>
    <definedName name="_123" localSheetId="75">#REF!</definedName>
    <definedName name="_123" localSheetId="76">#REF!</definedName>
    <definedName name="_123" localSheetId="78">#REF!</definedName>
    <definedName name="_123">#REF!</definedName>
    <definedName name="_1234" localSheetId="5">#REF!</definedName>
    <definedName name="_1234" localSheetId="7">#REF!</definedName>
    <definedName name="_1234" localSheetId="6">#REF!</definedName>
    <definedName name="_1234" localSheetId="4">#REF!</definedName>
    <definedName name="_1234" localSheetId="80">#REF!</definedName>
    <definedName name="_1234" localSheetId="44">#REF!</definedName>
    <definedName name="_1234" localSheetId="45">#REF!</definedName>
    <definedName name="_1234" localSheetId="46">#REF!</definedName>
    <definedName name="_1234" localSheetId="75">#REF!</definedName>
    <definedName name="_1234" localSheetId="76">#REF!</definedName>
    <definedName name="_1234" localSheetId="78">#REF!</definedName>
    <definedName name="_1234">#REF!</definedName>
    <definedName name="_12345" localSheetId="5">#REF!</definedName>
    <definedName name="_12345" localSheetId="7">#REF!</definedName>
    <definedName name="_12345" localSheetId="6">#REF!</definedName>
    <definedName name="_12345" localSheetId="4">#REF!</definedName>
    <definedName name="_12345" localSheetId="80">#REF!</definedName>
    <definedName name="_12345" localSheetId="44">#REF!</definedName>
    <definedName name="_12345" localSheetId="45">#REF!</definedName>
    <definedName name="_12345" localSheetId="46">#REF!</definedName>
    <definedName name="_12345" localSheetId="75">#REF!</definedName>
    <definedName name="_12345" localSheetId="76">#REF!</definedName>
    <definedName name="_12345" localSheetId="78">#REF!</definedName>
    <definedName name="_12345">#REF!</definedName>
    <definedName name="_12Excel_BuiltIn_Print_Titles_2_1_1" localSheetId="4">#REF!</definedName>
    <definedName name="_12Excel_BuiltIn_Print_Titles_2_1_1">#REF!</definedName>
    <definedName name="_1Excel_BuiltIn_Print_Area_1_1_1" localSheetId="5">#REF!</definedName>
    <definedName name="_1Excel_BuiltIn_Print_Area_1_1_1" localSheetId="7">#REF!</definedName>
    <definedName name="_1Excel_BuiltIn_Print_Area_1_1_1" localSheetId="6">#REF!</definedName>
    <definedName name="_1Excel_BuiltIn_Print_Area_1_1_1" localSheetId="4">#REF!</definedName>
    <definedName name="_1Excel_BuiltIn_Print_Area_1_1_1" localSheetId="80">#REF!</definedName>
    <definedName name="_1Excel_BuiltIn_Print_Area_1_1_1" localSheetId="44">#REF!</definedName>
    <definedName name="_1Excel_BuiltIn_Print_Area_1_1_1" localSheetId="45">#REF!</definedName>
    <definedName name="_1Excel_BuiltIn_Print_Area_1_1_1" localSheetId="46">#REF!</definedName>
    <definedName name="_1Excel_BuiltIn_Print_Area_1_1_1" localSheetId="75">#REF!</definedName>
    <definedName name="_1Excel_BuiltIn_Print_Area_1_1_1" localSheetId="76">#REF!</definedName>
    <definedName name="_1Excel_BuiltIn_Print_Area_1_1_1" localSheetId="78">#REF!</definedName>
    <definedName name="_1Excel_BuiltIn_Print_Area_1_1_1">#REF!</definedName>
    <definedName name="_1Excel_BuiltIn_Print_Area_3_1" localSheetId="4">#REF!</definedName>
    <definedName name="_1Excel_BuiltIn_Print_Area_3_1">#REF!</definedName>
    <definedName name="_2._Выберите_категорию_горных_пород_по_буримости" localSheetId="4">#REF!</definedName>
    <definedName name="_2._Выберите_категорию_горных_пород_по_буримости">#REF!</definedName>
    <definedName name="_2__Excel_BuiltIn_Print_Area_3_1" localSheetId="4">#REF!</definedName>
    <definedName name="_2__Excel_BuiltIn_Print_Area_3_1">#REF!</definedName>
    <definedName name="_2Excel_BuiltIn_Print_Area_1_1_1" localSheetId="4">#REF!</definedName>
    <definedName name="_2Excel_BuiltIn_Print_Area_1_1_1">#REF!</definedName>
    <definedName name="_2Excel_BuiltIn_Print_Area_3_1" localSheetId="4">#REF!</definedName>
    <definedName name="_2Excel_BuiltIn_Print_Area_3_1">#REF!</definedName>
    <definedName name="_2Excel_BuiltIn_Print_Titles_1_1_1" localSheetId="5">#REF!</definedName>
    <definedName name="_2Excel_BuiltIn_Print_Titles_1_1_1" localSheetId="7">#REF!</definedName>
    <definedName name="_2Excel_BuiltIn_Print_Titles_1_1_1" localSheetId="6">#REF!</definedName>
    <definedName name="_2Excel_BuiltIn_Print_Titles_1_1_1" localSheetId="4">#REF!</definedName>
    <definedName name="_2Excel_BuiltIn_Print_Titles_1_1_1" localSheetId="80">#REF!</definedName>
    <definedName name="_2Excel_BuiltIn_Print_Titles_1_1_1" localSheetId="44">#REF!</definedName>
    <definedName name="_2Excel_BuiltIn_Print_Titles_1_1_1" localSheetId="45">#REF!</definedName>
    <definedName name="_2Excel_BuiltIn_Print_Titles_1_1_1" localSheetId="46">#REF!</definedName>
    <definedName name="_2Excel_BuiltIn_Print_Titles_1_1_1" localSheetId="75">#REF!</definedName>
    <definedName name="_2Excel_BuiltIn_Print_Titles_1_1_1" localSheetId="76">#REF!</definedName>
    <definedName name="_2Excel_BuiltIn_Print_Titles_1_1_1" localSheetId="78">#REF!</definedName>
    <definedName name="_2Excel_BuiltIn_Print_Titles_1_1_1">#REF!</definedName>
    <definedName name="_3Excel_BuiltIn_Print_Titles_2_1_1" localSheetId="5">#REF!</definedName>
    <definedName name="_3Excel_BuiltIn_Print_Titles_2_1_1" localSheetId="7">#REF!</definedName>
    <definedName name="_3Excel_BuiltIn_Print_Titles_2_1_1" localSheetId="6">#REF!</definedName>
    <definedName name="_3Excel_BuiltIn_Print_Titles_2_1_1" localSheetId="4">#REF!</definedName>
    <definedName name="_3Excel_BuiltIn_Print_Titles_2_1_1" localSheetId="80">#REF!</definedName>
    <definedName name="_3Excel_BuiltIn_Print_Titles_2_1_1" localSheetId="44">#REF!</definedName>
    <definedName name="_3Excel_BuiltIn_Print_Titles_2_1_1" localSheetId="45">#REF!</definedName>
    <definedName name="_3Excel_BuiltIn_Print_Titles_2_1_1" localSheetId="46">#REF!</definedName>
    <definedName name="_3Excel_BuiltIn_Print_Titles_2_1_1" localSheetId="75">#REF!</definedName>
    <definedName name="_3Excel_BuiltIn_Print_Titles_2_1_1" localSheetId="76">#REF!</definedName>
    <definedName name="_3Excel_BuiltIn_Print_Titles_2_1_1" localSheetId="78">#REF!</definedName>
    <definedName name="_3Excel_BuiltIn_Print_Titles_2_1_1">#REF!</definedName>
    <definedName name="_3а._Выберите_диаметр_скважины" localSheetId="4">#REF!</definedName>
    <definedName name="_3а._Выберите_диаметр_скважины">#REF!</definedName>
    <definedName name="_3б._Выберите_диаметр_скважины" localSheetId="4">#REF!</definedName>
    <definedName name="_3б._Выберите_диаметр_скважины">#REF!</definedName>
    <definedName name="_3в._Выберите_диаметр_скважины" localSheetId="4">#REF!</definedName>
    <definedName name="_3в._Выберите_диаметр_скважины">#REF!</definedName>
    <definedName name="_3г._Выберите_диаметр_скважины" localSheetId="4">#REF!</definedName>
    <definedName name="_3г._Выберите_диаметр_скважины">#REF!</definedName>
    <definedName name="_3д._Выберите_диаметр_скважины" localSheetId="4">#REF!</definedName>
    <definedName name="_3д._Выберите_диаметр_скважины">#REF!</definedName>
    <definedName name="_3е._Выберите_диаметр_скважины" localSheetId="4">#REF!</definedName>
    <definedName name="_3е._Выберите_диаметр_скважины">#REF!</definedName>
    <definedName name="_3ж._Выберите_диаметр_скважины" localSheetId="4">#REF!</definedName>
    <definedName name="_3ж._Выберите_диаметр_скважины">#REF!</definedName>
    <definedName name="_3з._Выберите_диаметр_скважины" localSheetId="4">#REF!</definedName>
    <definedName name="_3з._Выберите_диаметр_скважины">#REF!</definedName>
    <definedName name="_3и._Выберите_диаметр_скважины" localSheetId="4">#REF!</definedName>
    <definedName name="_3и._Выберите_диаметр_скважины">#REF!</definedName>
    <definedName name="_3к._Выберите_диаметр_скважины" localSheetId="4">#REF!</definedName>
    <definedName name="_3к._Выберите_диаметр_скважины">#REF!</definedName>
    <definedName name="_3л._Выберите_диаметр_скважины" localSheetId="4">#REF!</definedName>
    <definedName name="_3л._Выберите_диаметр_скважины">#REF!</definedName>
    <definedName name="_3м._Выберите_диаметр_скважины" localSheetId="4">#REF!</definedName>
    <definedName name="_3м._Выберите_диаметр_скважины">#REF!</definedName>
    <definedName name="_4Excel_BuiltIn_Print_Area_1_1_1" localSheetId="4">#REF!</definedName>
    <definedName name="_4Excel_BuiltIn_Print_Area_1_1_1">#REF!</definedName>
    <definedName name="_4Excel_BuiltIn_Print_Titles_1_1_1" localSheetId="4">#REF!</definedName>
    <definedName name="_4Excel_BuiltIn_Print_Titles_1_1_1">#REF!</definedName>
    <definedName name="_5Excel_BuiltIn_Print_Titles_2_1_1" localSheetId="5">#REF!</definedName>
    <definedName name="_5Excel_BuiltIn_Print_Titles_2_1_1" localSheetId="7">#REF!</definedName>
    <definedName name="_5Excel_BuiltIn_Print_Titles_2_1_1" localSheetId="6">#REF!</definedName>
    <definedName name="_5Excel_BuiltIn_Print_Titles_2_1_1" localSheetId="4">#REF!</definedName>
    <definedName name="_5Excel_BuiltIn_Print_Titles_2_1_1" localSheetId="80">#REF!</definedName>
    <definedName name="_5Excel_BuiltIn_Print_Titles_2_1_1" localSheetId="44">#REF!</definedName>
    <definedName name="_5Excel_BuiltIn_Print_Titles_2_1_1" localSheetId="45">#REF!</definedName>
    <definedName name="_5Excel_BuiltIn_Print_Titles_2_1_1" localSheetId="46">#REF!</definedName>
    <definedName name="_5Excel_BuiltIn_Print_Titles_2_1_1" localSheetId="75">#REF!</definedName>
    <definedName name="_5Excel_BuiltIn_Print_Titles_2_1_1" localSheetId="76">#REF!</definedName>
    <definedName name="_5Excel_BuiltIn_Print_Titles_2_1_1" localSheetId="78">#REF!</definedName>
    <definedName name="_5Excel_BuiltIn_Print_Titles_2_1_1">#REF!</definedName>
    <definedName name="_6Excel_BuiltIn_Print_Titles_2_1_1" localSheetId="4">#REF!</definedName>
    <definedName name="_6Excel_BuiltIn_Print_Titles_2_1_1">#REF!</definedName>
    <definedName name="_8Excel_BuiltIn_Print_Titles_1_1_1" localSheetId="4">#REF!</definedName>
    <definedName name="_8Excel_BuiltIn_Print_Titles_1_1_1">#REF!</definedName>
    <definedName name="_a2" localSheetId="4">#REF!</definedName>
    <definedName name="_a2">#REF!</definedName>
    <definedName name="_A65560" localSheetId="4">[1]График!#REF!</definedName>
    <definedName name="_A65560">[1]График!#REF!</definedName>
    <definedName name="_AUTOEXEC" localSheetId="4">#REF!</definedName>
    <definedName name="_AUTOEXEC">#REF!</definedName>
    <definedName name="_AUTOEXEC_1" localSheetId="4">#REF!</definedName>
    <definedName name="_AUTOEXEC_1">#REF!</definedName>
    <definedName name="_AUTOEXEC_1_1" localSheetId="4">[2]Смета!#REF!</definedName>
    <definedName name="_AUTOEXEC_1_1">[2]Смета!#REF!</definedName>
    <definedName name="_AUTOEXEC_2" localSheetId="4">#REF!</definedName>
    <definedName name="_AUTOEXEC_2">#REF!</definedName>
    <definedName name="_E65560" localSheetId="4">[1]График!#REF!</definedName>
    <definedName name="_E65560">[1]График!#REF!</definedName>
    <definedName name="_gfjyhjmhg" localSheetId="5">#REF!</definedName>
    <definedName name="_gfjyhjmhg" localSheetId="7">#REF!</definedName>
    <definedName name="_gfjyhjmhg" localSheetId="6">#REF!</definedName>
    <definedName name="_gfjyhjmhg" localSheetId="4">#REF!</definedName>
    <definedName name="_gfjyhjmhg" localSheetId="80">#REF!</definedName>
    <definedName name="_gfjyhjmhg" localSheetId="44">#REF!</definedName>
    <definedName name="_gfjyhjmhg" localSheetId="45">#REF!</definedName>
    <definedName name="_gfjyhjmhg" localSheetId="46">#REF!</definedName>
    <definedName name="_gfjyhjmhg" localSheetId="75">#REF!</definedName>
    <definedName name="_gfjyhjmhg" localSheetId="76">#REF!</definedName>
    <definedName name="_gfjyhjmhg" localSheetId="78">#REF!</definedName>
    <definedName name="_gfjyhjmhg">#REF!</definedName>
    <definedName name="_k" localSheetId="4">#REF!</definedName>
    <definedName name="_k" localSheetId="2">#REF!</definedName>
    <definedName name="_k">#REF!</definedName>
    <definedName name="_k_1" localSheetId="4">#REF!</definedName>
    <definedName name="_k_1">#REF!</definedName>
    <definedName name="_k_1_1" localSheetId="4">[2]Смета!#REF!</definedName>
    <definedName name="_k_1_1">[2]Смета!#REF!</definedName>
    <definedName name="_k_2" localSheetId="4">#REF!</definedName>
    <definedName name="_k_2">#REF!</definedName>
    <definedName name="_m" localSheetId="4">#REF!</definedName>
    <definedName name="_m" localSheetId="2">#REF!</definedName>
    <definedName name="_m">#REF!</definedName>
    <definedName name="_m_1" localSheetId="4">#REF!</definedName>
    <definedName name="_m_1">#REF!</definedName>
    <definedName name="_m_1_1" localSheetId="4">[2]Смета!#REF!</definedName>
    <definedName name="_m_1_1">[2]Смета!#REF!</definedName>
    <definedName name="_m_2" localSheetId="4">#REF!</definedName>
    <definedName name="_m_2">#REF!</definedName>
    <definedName name="_s" localSheetId="4">#REF!</definedName>
    <definedName name="_s" localSheetId="2">#REF!</definedName>
    <definedName name="_s">#REF!</definedName>
    <definedName name="_s_1" localSheetId="4">#REF!</definedName>
    <definedName name="_s_1">#REF!</definedName>
    <definedName name="_s_1_1" localSheetId="4">[2]Смета!#REF!</definedName>
    <definedName name="_s_1_1">[2]Смета!#REF!</definedName>
    <definedName name="_s_2" localSheetId="4">#REF!</definedName>
    <definedName name="_s_2">#REF!</definedName>
    <definedName name="_z" localSheetId="4">#REF!</definedName>
    <definedName name="_z" localSheetId="2">#REF!</definedName>
    <definedName name="_z">#REF!</definedName>
    <definedName name="_z_1" localSheetId="4">#REF!</definedName>
    <definedName name="_z_1">#REF!</definedName>
    <definedName name="_z_1_1" localSheetId="4">[2]Смета!#REF!</definedName>
    <definedName name="_z_1_1">[2]Смета!#REF!</definedName>
    <definedName name="_z_2" localSheetId="4">#REF!</definedName>
    <definedName name="_z_2">#REF!</definedName>
    <definedName name="_апа" localSheetId="5">#REF!</definedName>
    <definedName name="_апа" localSheetId="7">#REF!</definedName>
    <definedName name="_апа" localSheetId="6">#REF!</definedName>
    <definedName name="_апа" localSheetId="4">#REF!</definedName>
    <definedName name="_апа" localSheetId="80">#REF!</definedName>
    <definedName name="_апа" localSheetId="44">#REF!</definedName>
    <definedName name="_апа" localSheetId="45">#REF!</definedName>
    <definedName name="_апа" localSheetId="46">#REF!</definedName>
    <definedName name="_апа" localSheetId="75">#REF!</definedName>
    <definedName name="_апа" localSheetId="76">#REF!</definedName>
    <definedName name="_апа" localSheetId="78">#REF!</definedName>
    <definedName name="_апа">#REF!</definedName>
    <definedName name="_аппп" localSheetId="5">#REF!</definedName>
    <definedName name="_аппп" localSheetId="7">#REF!</definedName>
    <definedName name="_аппп" localSheetId="6">#REF!</definedName>
    <definedName name="_аппп" localSheetId="4">#REF!</definedName>
    <definedName name="_аппп" localSheetId="80">#REF!</definedName>
    <definedName name="_аппп" localSheetId="44">#REF!</definedName>
    <definedName name="_аппп" localSheetId="45">#REF!</definedName>
    <definedName name="_аппп" localSheetId="46">#REF!</definedName>
    <definedName name="_аппп" localSheetId="75">#REF!</definedName>
    <definedName name="_аппп" localSheetId="76">#REF!</definedName>
    <definedName name="_аппп" localSheetId="78">#REF!</definedName>
    <definedName name="_аппп">#REF!</definedName>
    <definedName name="_вавал" localSheetId="5">#REF!</definedName>
    <definedName name="_вавал" localSheetId="7">#REF!</definedName>
    <definedName name="_вавал" localSheetId="6">#REF!</definedName>
    <definedName name="_вавал" localSheetId="4">#REF!</definedName>
    <definedName name="_вавал" localSheetId="80">#REF!</definedName>
    <definedName name="_вавал" localSheetId="44">#REF!</definedName>
    <definedName name="_вавал" localSheetId="45">#REF!</definedName>
    <definedName name="_вавал" localSheetId="46">#REF!</definedName>
    <definedName name="_вавал" localSheetId="75">#REF!</definedName>
    <definedName name="_вавал" localSheetId="76">#REF!</definedName>
    <definedName name="_вавал" localSheetId="78">#REF!</definedName>
    <definedName name="_вавал">#REF!</definedName>
    <definedName name="_Восемь">'[3]Таблица 4 АСУТП'!$B$84:$B$86</definedName>
    <definedName name="_два_1">'[3]Таблица 4 АСУТП'!$B$16:$B$23</definedName>
    <definedName name="_два_2">'[3]Таблица 4 АСУТП'!$B$24:$B$25</definedName>
    <definedName name="_Девять">'[3]Таблица 4 АСУТП'!$B$90:$B$92</definedName>
    <definedName name="_пар" localSheetId="5">#REF!</definedName>
    <definedName name="_пар" localSheetId="7">#REF!</definedName>
    <definedName name="_пар" localSheetId="6">#REF!</definedName>
    <definedName name="_пар" localSheetId="4">#REF!</definedName>
    <definedName name="_пар" localSheetId="80">#REF!</definedName>
    <definedName name="_пар" localSheetId="44">#REF!</definedName>
    <definedName name="_пар" localSheetId="45">#REF!</definedName>
    <definedName name="_пар" localSheetId="46">#REF!</definedName>
    <definedName name="_пар" localSheetId="75">#REF!</definedName>
    <definedName name="_пар" localSheetId="76">#REF!</definedName>
    <definedName name="_пар" localSheetId="78">#REF!</definedName>
    <definedName name="_пар">#REF!</definedName>
    <definedName name="_про" localSheetId="5">#REF!</definedName>
    <definedName name="_про" localSheetId="7">#REF!</definedName>
    <definedName name="_про" localSheetId="6">#REF!</definedName>
    <definedName name="_про" localSheetId="4">#REF!</definedName>
    <definedName name="_про" localSheetId="80">#REF!</definedName>
    <definedName name="_про" localSheetId="44">#REF!</definedName>
    <definedName name="_про" localSheetId="45">#REF!</definedName>
    <definedName name="_про" localSheetId="46">#REF!</definedName>
    <definedName name="_про" localSheetId="75">#REF!</definedName>
    <definedName name="_про" localSheetId="76">#REF!</definedName>
    <definedName name="_про" localSheetId="78">#REF!</definedName>
    <definedName name="_про">#REF!</definedName>
    <definedName name="_пять">'[3]Таблица 4 АСУТП'!$B$42:$B$47</definedName>
    <definedName name="_Раз">'[3]Таблица 4 АСУТП'!$B$8:$B$14</definedName>
    <definedName name="_рл" localSheetId="5">#REF!</definedName>
    <definedName name="_рл" localSheetId="7">#REF!</definedName>
    <definedName name="_рл" localSheetId="6">#REF!</definedName>
    <definedName name="_рл" localSheetId="4">#REF!</definedName>
    <definedName name="_рл" localSheetId="80">#REF!</definedName>
    <definedName name="_рл" localSheetId="44">#REF!</definedName>
    <definedName name="_рл" localSheetId="45">#REF!</definedName>
    <definedName name="_рл" localSheetId="46">#REF!</definedName>
    <definedName name="_рл" localSheetId="75">#REF!</definedName>
    <definedName name="_рл" localSheetId="76">#REF!</definedName>
    <definedName name="_рл" localSheetId="78">#REF!</definedName>
    <definedName name="_рл">#REF!</definedName>
    <definedName name="_семь_1">'[3]Таблица 4 АСУТП'!$B$66:$B$79</definedName>
    <definedName name="_семь_2">'[3]Таблица 4 АСУТП'!$B$80:$B$81</definedName>
    <definedName name="_три">'[3]Таблица 4 АСУТП'!$B$27:$B$31</definedName>
    <definedName name="_xlnm._FilterDatabase" localSheetId="4" hidden="1">#REF!</definedName>
    <definedName name="_xlnm._FilterDatabase" hidden="1">#REF!</definedName>
    <definedName name="_четыре">'[3]Таблица 4 АСУТП'!$B$33:$B$40</definedName>
    <definedName name="_шесть_1">'[3]Таблица 4 АСУТП'!$B$49:$B$62</definedName>
    <definedName name="_шесть_2">'[3]Таблица 4 АСУТП'!$B$63:$B$64</definedName>
    <definedName name="a" localSheetId="2" hidden="1">{#N/A,#N/A,TRUE,"Смета на пасс. обор. №1"}</definedName>
    <definedName name="a" hidden="1">{#N/A,#N/A,TRUE,"Смета на пасс. обор. №1"}</definedName>
    <definedName name="a_1" localSheetId="0" hidden="1">{#N/A,#N/A,TRUE,"Смета на пасс. обор. №1"}</definedName>
    <definedName name="a_1" localSheetId="1" hidden="1">{#N/A,#N/A,TRUE,"Смета на пасс. обор. №1"}</definedName>
    <definedName name="a_1" localSheetId="2" hidden="1">{#N/A,#N/A,TRUE,"Смета на пасс. обор. №1"}</definedName>
    <definedName name="a_1" hidden="1">{#N/A,#N/A,TRUE,"Смета на пасс. обор. №1"}</definedName>
    <definedName name="aaa" localSheetId="4">#REF!</definedName>
    <definedName name="aaa">#REF!</definedName>
    <definedName name="ab" localSheetId="4">#REF!</definedName>
    <definedName name="ab">#REF!</definedName>
    <definedName name="adadsasd" localSheetId="4">[4]топография!#REF!</definedName>
    <definedName name="adadsasd">[4]топография!#REF!</definedName>
    <definedName name="AnDiscount">0.945</definedName>
    <definedName name="as" localSheetId="4">#REF!</definedName>
    <definedName name="as">#REF!</definedName>
    <definedName name="asd" localSheetId="4">#REF!</definedName>
    <definedName name="asd" localSheetId="2">#REF!</definedName>
    <definedName name="asd">#REF!</definedName>
    <definedName name="ave_height" localSheetId="4">#REF!</definedName>
    <definedName name="ave_height">#REF!</definedName>
    <definedName name="ave_hight" localSheetId="4">#REF!</definedName>
    <definedName name="ave_hight">#REF!</definedName>
    <definedName name="b" localSheetId="2" hidden="1">{#N/A,#N/A,TRUE,"Смета на пасс. обор. №1"}</definedName>
    <definedName name="b" hidden="1">{#N/A,#N/A,TRUE,"Смета на пасс. обор. №1"}</definedName>
    <definedName name="b_1" localSheetId="0" hidden="1">{#N/A,#N/A,TRUE,"Смета на пасс. обор. №1"}</definedName>
    <definedName name="b_1" localSheetId="1" hidden="1">{#N/A,#N/A,TRUE,"Смета на пасс. обор. №1"}</definedName>
    <definedName name="b_1" localSheetId="2" hidden="1">{#N/A,#N/A,TRUE,"Смета на пасс. обор. №1"}</definedName>
    <definedName name="b_1" hidden="1">{#N/A,#N/A,TRUE,"Смета на пасс. обор. №1"}</definedName>
    <definedName name="ba" localSheetId="0" hidden="1">{#N/A,#N/A,TRUE,"Смета на пасс. обор. №1"}</definedName>
    <definedName name="ba" localSheetId="1" hidden="1">{#N/A,#N/A,TRUE,"Смета на пасс. обор. №1"}</definedName>
    <definedName name="ba" localSheetId="2" hidden="1">{#N/A,#N/A,TRUE,"Смета на пасс. обор. №1"}</definedName>
    <definedName name="ba" hidden="1">{#N/A,#N/A,TRUE,"Смета на пасс. обор. №1"}</definedName>
    <definedName name="ba_1" localSheetId="0" hidden="1">{#N/A,#N/A,TRUE,"Смета на пасс. обор. №1"}</definedName>
    <definedName name="ba_1" localSheetId="1" hidden="1">{#N/A,#N/A,TRUE,"Смета на пасс. обор. №1"}</definedName>
    <definedName name="ba_1" localSheetId="2" hidden="1">{#N/A,#N/A,TRUE,"Смета на пасс. обор. №1"}</definedName>
    <definedName name="ba_1" hidden="1">{#N/A,#N/A,TRUE,"Смета на пасс. обор. №1"}</definedName>
    <definedName name="bhk" localSheetId="4">[5]топография!#REF!</definedName>
    <definedName name="bhk">[5]топография!#REF!</definedName>
    <definedName name="bjbkl" localSheetId="4">[6]топография!#REF!</definedName>
    <definedName name="bjbkl">[6]топография!#REF!</definedName>
    <definedName name="CC_fSF" localSheetId="4">#REF!</definedName>
    <definedName name="CC_fSF">#REF!</definedName>
    <definedName name="ccc" localSheetId="0" hidden="1">{#N/A,#N/A,TRUE,"Смета на пасс. обор. №1"}</definedName>
    <definedName name="ccc" localSheetId="1" hidden="1">{#N/A,#N/A,TRUE,"Смета на пасс. обор. №1"}</definedName>
    <definedName name="ccc" localSheetId="2" hidden="1">{#N/A,#N/A,TRUE,"Смета на пасс. обор. №1"}</definedName>
    <definedName name="ccc" hidden="1">{#N/A,#N/A,TRUE,"Смета на пасс. обор. №1"}</definedName>
    <definedName name="ccc_1" localSheetId="0" hidden="1">{#N/A,#N/A,TRUE,"Смета на пасс. обор. №1"}</definedName>
    <definedName name="ccc_1" localSheetId="1" hidden="1">{#N/A,#N/A,TRUE,"Смета на пасс. обор. №1"}</definedName>
    <definedName name="ccc_1" localSheetId="2" hidden="1">{#N/A,#N/A,TRUE,"Смета на пасс. обор. №1"}</definedName>
    <definedName name="ccc_1" hidden="1">{#N/A,#N/A,TRUE,"Смета на пасс. обор. №1"}</definedName>
    <definedName name="cdgd" localSheetId="5">#REF!</definedName>
    <definedName name="cdgd" localSheetId="7">#REF!</definedName>
    <definedName name="cdgd" localSheetId="6">#REF!</definedName>
    <definedName name="cdgd" localSheetId="4">#REF!</definedName>
    <definedName name="cdgd" localSheetId="80">#REF!</definedName>
    <definedName name="cdgd" localSheetId="44">#REF!</definedName>
    <definedName name="cdgd" localSheetId="45">#REF!</definedName>
    <definedName name="cdgd" localSheetId="46">#REF!</definedName>
    <definedName name="cdgd" localSheetId="75">#REF!</definedName>
    <definedName name="cdgd" localSheetId="76">#REF!</definedName>
    <definedName name="cdgd" localSheetId="78">#REF!</definedName>
    <definedName name="cdgd">#REF!</definedName>
    <definedName name="Cdjlrf2" localSheetId="5">#REF!</definedName>
    <definedName name="Cdjlrf2" localSheetId="7">#REF!</definedName>
    <definedName name="Cdjlrf2" localSheetId="6">#REF!</definedName>
    <definedName name="Cdjlrf2" localSheetId="4">#REF!</definedName>
    <definedName name="Cdjlrf2" localSheetId="80">#REF!</definedName>
    <definedName name="Cdjlrf2" localSheetId="44">#REF!</definedName>
    <definedName name="Cdjlrf2" localSheetId="45">#REF!</definedName>
    <definedName name="Cdjlrf2" localSheetId="46">#REF!</definedName>
    <definedName name="Cdjlrf2" localSheetId="75">#REF!</definedName>
    <definedName name="Cdjlrf2" localSheetId="76">#REF!</definedName>
    <definedName name="Cdjlrf2" localSheetId="78">#REF!</definedName>
    <definedName name="Cdjlrf2">#REF!</definedName>
    <definedName name="CnfName" localSheetId="4">[7]Лист1!#REF!</definedName>
    <definedName name="CnfName">[7]Лист1!#REF!</definedName>
    <definedName name="CnfName_1" localSheetId="4">[8]Обновление!#REF!</definedName>
    <definedName name="CnfName_1">[8]Обновление!#REF!</definedName>
    <definedName name="cntNumber" localSheetId="4">'[9]Счет-Фактура'!#REF!</definedName>
    <definedName name="cntNumber">'[9]Счет-Фактура'!#REF!</definedName>
    <definedName name="cntPayerCountCor" localSheetId="4">'[9]Счет-Фактура'!#REF!</definedName>
    <definedName name="cntPayerCountCor">'[9]Счет-Фактура'!#REF!</definedName>
    <definedName name="cntQnt" localSheetId="4">'[9]Счет-Фактура'!#REF!</definedName>
    <definedName name="cntQnt">'[9]Счет-Фактура'!#REF!</definedName>
    <definedName name="cntSuppAddr2" localSheetId="4">'[9]Счет-Фактура'!#REF!</definedName>
    <definedName name="cntSuppAddr2">'[9]Счет-Фактура'!#REF!</definedName>
    <definedName name="cntSuppMFO1" localSheetId="4">'[9]Счет-Фактура'!#REF!</definedName>
    <definedName name="cntSuppMFO1">'[9]Счет-Фактура'!#REF!</definedName>
    <definedName name="cntUnit" localSheetId="4">'[9]Счет-Фактура'!#REF!</definedName>
    <definedName name="cntUnit">'[9]Счет-Фактура'!#REF!</definedName>
    <definedName name="ConfName" localSheetId="4">[7]Лист1!#REF!</definedName>
    <definedName name="ConfName">[7]Лист1!#REF!</definedName>
    <definedName name="ConfName_1" localSheetId="4">[8]Обновление!#REF!</definedName>
    <definedName name="ConfName_1">[8]Обновление!#REF!</definedName>
    <definedName name="Currency_Risk_Factor">1.05</definedName>
    <definedName name="cv" localSheetId="5">#REF!</definedName>
    <definedName name="cv" localSheetId="7">#REF!</definedName>
    <definedName name="cv" localSheetId="6">#REF!</definedName>
    <definedName name="cv" localSheetId="4">#REF!</definedName>
    <definedName name="cv" localSheetId="80">#REF!</definedName>
    <definedName name="cv" localSheetId="44">#REF!</definedName>
    <definedName name="cv" localSheetId="45">#REF!</definedName>
    <definedName name="cv" localSheetId="46">#REF!</definedName>
    <definedName name="cv" localSheetId="75">#REF!</definedName>
    <definedName name="cv" localSheetId="76">#REF!</definedName>
    <definedName name="cv" localSheetId="78">#REF!</definedName>
    <definedName name="cv">#REF!</definedName>
    <definedName name="d" localSheetId="4">#REF!</definedName>
    <definedName name="d">#REF!</definedName>
    <definedName name="Database" localSheetId="4">#REF!</definedName>
    <definedName name="Database">#REF!</definedName>
    <definedName name="DateColJournal" localSheetId="4">#REF!</definedName>
    <definedName name="DateColJournal">#REF!</definedName>
    <definedName name="Dc" localSheetId="4">[10]Lucent!#REF!</definedName>
    <definedName name="Dc">[10]Lucent!#REF!</definedName>
    <definedName name="dck" localSheetId="5">[11]топография!#REF!</definedName>
    <definedName name="dck" localSheetId="7">[11]топография!#REF!</definedName>
    <definedName name="dck" localSheetId="6">[11]топография!#REF!</definedName>
    <definedName name="dck" localSheetId="4">[11]топография!#REF!</definedName>
    <definedName name="dck" localSheetId="2">[11]топография!#REF!</definedName>
    <definedName name="dck" localSheetId="80">[11]топография!#REF!</definedName>
    <definedName name="dck" localSheetId="44">[11]топография!#REF!</definedName>
    <definedName name="dck" localSheetId="45">[11]топография!#REF!</definedName>
    <definedName name="dck" localSheetId="76">[11]топография!#REF!</definedName>
    <definedName name="dck" localSheetId="79">[11]топография!#REF!</definedName>
    <definedName name="dck">[11]топография!#REF!</definedName>
    <definedName name="dck_1" localSheetId="4">[12]топография!#REF!</definedName>
    <definedName name="dck_1">[12]топография!#REF!</definedName>
    <definedName name="ddduy" localSheetId="4">#REF!</definedName>
    <definedName name="ddduy" localSheetId="2">#REF!</definedName>
    <definedName name="ddduy">#REF!</definedName>
    <definedName name="Delivery">1.15</definedName>
    <definedName name="deviation1" localSheetId="4">#REF!</definedName>
    <definedName name="deviation1">#REF!</definedName>
    <definedName name="df" localSheetId="4">#REF!</definedName>
    <definedName name="df">#REF!</definedName>
    <definedName name="dfd" localSheetId="5">#REF!</definedName>
    <definedName name="dfd" localSheetId="7">#REF!</definedName>
    <definedName name="dfd" localSheetId="6">#REF!</definedName>
    <definedName name="dfd" localSheetId="4">#REF!</definedName>
    <definedName name="dfd" localSheetId="80">#REF!</definedName>
    <definedName name="dfd" localSheetId="44">#REF!</definedName>
    <definedName name="dfd" localSheetId="45">#REF!</definedName>
    <definedName name="dfd" localSheetId="46">#REF!</definedName>
    <definedName name="dfd" localSheetId="75">#REF!</definedName>
    <definedName name="dfd" localSheetId="76">#REF!</definedName>
    <definedName name="dfd" localSheetId="78">#REF!</definedName>
    <definedName name="dfd">#REF!</definedName>
    <definedName name="dfff" localSheetId="4">[13]топография!#REF!</definedName>
    <definedName name="dfff">[13]топография!#REF!</definedName>
    <definedName name="dgf" localSheetId="5">#REF!</definedName>
    <definedName name="dgf" localSheetId="7">#REF!</definedName>
    <definedName name="dgf" localSheetId="6">#REF!</definedName>
    <definedName name="dgf" localSheetId="4">#REF!</definedName>
    <definedName name="dgf" localSheetId="80">#REF!</definedName>
    <definedName name="dgf" localSheetId="44">#REF!</definedName>
    <definedName name="dgf" localSheetId="45">#REF!</definedName>
    <definedName name="dgf" localSheetId="46">#REF!</definedName>
    <definedName name="dgf" localSheetId="75">#REF!</definedName>
    <definedName name="dgf" localSheetId="76">#REF!</definedName>
    <definedName name="dgf" localSheetId="78">#REF!</definedName>
    <definedName name="dgf">#REF!</definedName>
    <definedName name="Disc_Tbl" localSheetId="4">#REF!</definedName>
    <definedName name="Disc_Tbl">#REF!</definedName>
    <definedName name="DiscontRate" localSheetId="4">#REF!</definedName>
    <definedName name="DiscontRate">#REF!</definedName>
    <definedName name="Dl" localSheetId="4">[10]Lucent!#REF!</definedName>
    <definedName name="Dl">[10]Lucent!#REF!</definedName>
    <definedName name="DM" localSheetId="4">#REF!</definedName>
    <definedName name="DM">#REF!</definedName>
    <definedName name="Dsc_Vector" localSheetId="4">#REF!</definedName>
    <definedName name="Dsc_Vector">#REF!</definedName>
    <definedName name="e" localSheetId="0" hidden="1">{#N/A,#N/A,TRUE,"Смета на пасс. обор. №1"}</definedName>
    <definedName name="e" localSheetId="1" hidden="1">{#N/A,#N/A,TRUE,"Смета на пасс. обор. №1"}</definedName>
    <definedName name="e" localSheetId="2" hidden="1">{#N/A,#N/A,TRUE,"Смета на пасс. обор. №1"}</definedName>
    <definedName name="e" hidden="1">{#N/A,#N/A,TRUE,"Смета на пасс. обор. №1"}</definedName>
    <definedName name="e_1" localSheetId="0" hidden="1">{#N/A,#N/A,TRUE,"Смета на пасс. обор. №1"}</definedName>
    <definedName name="e_1" localSheetId="1" hidden="1">{#N/A,#N/A,TRUE,"Смета на пасс. обор. №1"}</definedName>
    <definedName name="e_1" localSheetId="2" hidden="1">{#N/A,#N/A,TRUE,"Смета на пасс. обор. №1"}</definedName>
    <definedName name="e_1" hidden="1">{#N/A,#N/A,TRUE,"Смета на пасс. обор. №1"}</definedName>
    <definedName name="EILName" localSheetId="4">[7]Лист1!#REF!</definedName>
    <definedName name="EILName">[7]Лист1!#REF!</definedName>
    <definedName name="EILName_1" localSheetId="4">[8]Обновление!#REF!</definedName>
    <definedName name="EILName_1">[8]Обновление!#REF!</definedName>
    <definedName name="El" localSheetId="5">#REF!</definedName>
    <definedName name="El" localSheetId="7">#REF!</definedName>
    <definedName name="El" localSheetId="6">#REF!</definedName>
    <definedName name="El" localSheetId="4">#REF!</definedName>
    <definedName name="El" localSheetId="80">#REF!</definedName>
    <definedName name="El" localSheetId="44">#REF!</definedName>
    <definedName name="El" localSheetId="45">#REF!</definedName>
    <definedName name="El" localSheetId="46">#REF!</definedName>
    <definedName name="El" localSheetId="75">#REF!</definedName>
    <definedName name="El" localSheetId="76">#REF!</definedName>
    <definedName name="El" localSheetId="78">#REF!</definedName>
    <definedName name="El">#REF!</definedName>
    <definedName name="EQUIP" localSheetId="4">[14]Спецификация!#REF!</definedName>
    <definedName name="EQUIP">[14]Спецификация!#REF!</definedName>
    <definedName name="ert" localSheetId="4">#REF!</definedName>
    <definedName name="ert">#REF!</definedName>
    <definedName name="Excel" localSheetId="5">#REF!</definedName>
    <definedName name="Excel" localSheetId="7">#REF!</definedName>
    <definedName name="Excel" localSheetId="6">#REF!</definedName>
    <definedName name="Excel" localSheetId="4">#REF!</definedName>
    <definedName name="Excel" localSheetId="80">#REF!</definedName>
    <definedName name="Excel" localSheetId="44">#REF!</definedName>
    <definedName name="Excel" localSheetId="45">#REF!</definedName>
    <definedName name="Excel" localSheetId="46">#REF!</definedName>
    <definedName name="Excel" localSheetId="75">#REF!</definedName>
    <definedName name="Excel" localSheetId="76">#REF!</definedName>
    <definedName name="Excel" localSheetId="78">#REF!</definedName>
    <definedName name="Excel">#REF!</definedName>
    <definedName name="Excel_BuiltIn_Database" localSheetId="4">#REF!</definedName>
    <definedName name="Excel_BuiltIn_Database">#REF!</definedName>
    <definedName name="Excel_BuiltIn_Print_Area" localSheetId="4">#REF!</definedName>
    <definedName name="Excel_BuiltIn_Print_Area">#REF!</definedName>
    <definedName name="Excel_BuiltIn_Print_Area_1" localSheetId="5">#REF!</definedName>
    <definedName name="Excel_BuiltIn_Print_Area_1" localSheetId="7">#REF!</definedName>
    <definedName name="Excel_BuiltIn_Print_Area_1" localSheetId="6">#REF!</definedName>
    <definedName name="Excel_BuiltIn_Print_Area_1" localSheetId="4">#REF!</definedName>
    <definedName name="Excel_BuiltIn_Print_Area_1" localSheetId="80">#REF!</definedName>
    <definedName name="Excel_BuiltIn_Print_Area_1" localSheetId="44">#REF!</definedName>
    <definedName name="Excel_BuiltIn_Print_Area_1" localSheetId="45">#REF!</definedName>
    <definedName name="Excel_BuiltIn_Print_Area_1" localSheetId="46">#REF!</definedName>
    <definedName name="Excel_BuiltIn_Print_Area_1" localSheetId="75">#REF!</definedName>
    <definedName name="Excel_BuiltIn_Print_Area_1" localSheetId="76">#REF!</definedName>
    <definedName name="Excel_BuiltIn_Print_Area_1" localSheetId="78">#REF!</definedName>
    <definedName name="Excel_BuiltIn_Print_Area_1">#REF!</definedName>
    <definedName name="Excel_BuiltIn_Print_Area_1_1" localSheetId="5">#REF!</definedName>
    <definedName name="Excel_BuiltIn_Print_Area_1_1" localSheetId="7">#REF!</definedName>
    <definedName name="Excel_BuiltIn_Print_Area_1_1" localSheetId="6">#REF!</definedName>
    <definedName name="Excel_BuiltIn_Print_Area_1_1" localSheetId="4">#REF!</definedName>
    <definedName name="Excel_BuiltIn_Print_Area_1_1" localSheetId="80">#REF!</definedName>
    <definedName name="Excel_BuiltIn_Print_Area_1_1" localSheetId="44">#REF!</definedName>
    <definedName name="Excel_BuiltIn_Print_Area_1_1" localSheetId="45">#REF!</definedName>
    <definedName name="Excel_BuiltIn_Print_Area_1_1" localSheetId="46">#REF!</definedName>
    <definedName name="Excel_BuiltIn_Print_Area_1_1" localSheetId="75">#REF!</definedName>
    <definedName name="Excel_BuiltIn_Print_Area_1_1" localSheetId="76">#REF!</definedName>
    <definedName name="Excel_BuiltIn_Print_Area_1_1" localSheetId="78">#REF!</definedName>
    <definedName name="Excel_BuiltIn_Print_Area_1_1">#REF!</definedName>
    <definedName name="Excel_BuiltIn_Print_Area_1_1_1" localSheetId="5">#REF!</definedName>
    <definedName name="Excel_BuiltIn_Print_Area_1_1_1" localSheetId="7">#REF!</definedName>
    <definedName name="Excel_BuiltIn_Print_Area_1_1_1" localSheetId="6">#REF!</definedName>
    <definedName name="Excel_BuiltIn_Print_Area_1_1_1" localSheetId="4">#REF!</definedName>
    <definedName name="Excel_BuiltIn_Print_Area_1_1_1" localSheetId="80">#REF!</definedName>
    <definedName name="Excel_BuiltIn_Print_Area_1_1_1" localSheetId="44">#REF!</definedName>
    <definedName name="Excel_BuiltIn_Print_Area_1_1_1" localSheetId="45">#REF!</definedName>
    <definedName name="Excel_BuiltIn_Print_Area_1_1_1" localSheetId="46">#REF!</definedName>
    <definedName name="Excel_BuiltIn_Print_Area_1_1_1" localSheetId="75">#REF!</definedName>
    <definedName name="Excel_BuiltIn_Print_Area_1_1_1" localSheetId="76">#REF!</definedName>
    <definedName name="Excel_BuiltIn_Print_Area_1_1_1" localSheetId="78">#REF!</definedName>
    <definedName name="Excel_BuiltIn_Print_Area_1_1_1">#REF!</definedName>
    <definedName name="Excel_BuiltIn_Print_Area_10_1" localSheetId="4">#REF!</definedName>
    <definedName name="Excel_BuiltIn_Print_Area_10_1">#REF!</definedName>
    <definedName name="Excel_BuiltIn_Print_Area_10_1_1" localSheetId="4">#REF!</definedName>
    <definedName name="Excel_BuiltIn_Print_Area_10_1_1">#REF!</definedName>
    <definedName name="Excel_BuiltIn_Print_Area_11" localSheetId="4">#REF!</definedName>
    <definedName name="Excel_BuiltIn_Print_Area_11">#REF!</definedName>
    <definedName name="Excel_BuiltIn_Print_Area_11_1" localSheetId="4">#REF!</definedName>
    <definedName name="Excel_BuiltIn_Print_Area_11_1">#REF!</definedName>
    <definedName name="Excel_BuiltIn_Print_Area_12" localSheetId="4">#REF!</definedName>
    <definedName name="Excel_BuiltIn_Print_Area_12">#REF!</definedName>
    <definedName name="Excel_BuiltIn_Print_Area_13" localSheetId="2">"$#ССЫЛ!.$A$2:$E$8"</definedName>
    <definedName name="Excel_BuiltIn_Print_Area_13">"$#ССЫЛ!.$A$2:$E$8"</definedName>
    <definedName name="Excel_BuiltIn_Print_Area_14" localSheetId="4">#REF!</definedName>
    <definedName name="Excel_BuiltIn_Print_Area_14">#REF!</definedName>
    <definedName name="Excel_BuiltIn_Print_Area_14_1">"$#ССЫЛ!.$#ССЫЛ!$#ССЫЛ!:$#ССЫЛ!$#ССЫЛ!"</definedName>
    <definedName name="Excel_BuiltIn_Print_Area_2" localSheetId="5">#REF!</definedName>
    <definedName name="Excel_BuiltIn_Print_Area_2" localSheetId="7">#REF!</definedName>
    <definedName name="Excel_BuiltIn_Print_Area_2" localSheetId="6">#REF!</definedName>
    <definedName name="Excel_BuiltIn_Print_Area_2" localSheetId="4">#REF!</definedName>
    <definedName name="Excel_BuiltIn_Print_Area_2" localSheetId="2">"$#ССЫЛ!.$A$2:$D$4"</definedName>
    <definedName name="Excel_BuiltIn_Print_Area_2" localSheetId="80">#REF!</definedName>
    <definedName name="Excel_BuiltIn_Print_Area_2" localSheetId="44">#REF!</definedName>
    <definedName name="Excel_BuiltIn_Print_Area_2" localSheetId="45">#REF!</definedName>
    <definedName name="Excel_BuiltIn_Print_Area_2" localSheetId="46">#REF!</definedName>
    <definedName name="Excel_BuiltIn_Print_Area_2" localSheetId="75">#REF!</definedName>
    <definedName name="Excel_BuiltIn_Print_Area_2" localSheetId="76">#REF!</definedName>
    <definedName name="Excel_BuiltIn_Print_Area_2" localSheetId="78">#REF!</definedName>
    <definedName name="Excel_BuiltIn_Print_Area_2">#REF!</definedName>
    <definedName name="Excel_BuiltIn_Print_Area_2_1" localSheetId="4">#REF!</definedName>
    <definedName name="Excel_BuiltIn_Print_Area_2_1">#REF!</definedName>
    <definedName name="Excel_BuiltIn_Print_Area_25_1">"$#ССЫЛ!.$#ССЫЛ!$#ССЫЛ!:$#ССЫЛ!$#ССЫЛ!"</definedName>
    <definedName name="Excel_BuiltIn_Print_Area_28_1">"$#ССЫЛ!.$#ССЫЛ!$#ССЫЛ!:$#ССЫЛ!$#ССЫЛ!"</definedName>
    <definedName name="Excel_BuiltIn_Print_Area_3_1" localSheetId="2">"$#ССЫЛ!.$A$2:$E$4"</definedName>
    <definedName name="Excel_BuiltIn_Print_Area_3_1">"$#ССЫЛ!.$A$2:$E$4"</definedName>
    <definedName name="Excel_BuiltIn_Print_Area_32">"$#ССЫЛ!.$#ССЫЛ!$#ССЫЛ!:$#ССЫЛ!$#ССЫЛ!"</definedName>
    <definedName name="Excel_BuiltIn_Print_Area_4" localSheetId="4">#REF!</definedName>
    <definedName name="Excel_BuiltIn_Print_Area_4">#REF!</definedName>
    <definedName name="Excel_BuiltIn_Print_Area_4_1" localSheetId="4">#REF!</definedName>
    <definedName name="Excel_BuiltIn_Print_Area_4_1">#REF!</definedName>
    <definedName name="Excel_BuiltIn_Print_Area_4_1_1" localSheetId="4">#REF!</definedName>
    <definedName name="Excel_BuiltIn_Print_Area_4_1_1">#REF!</definedName>
    <definedName name="Excel_BuiltIn_Print_Area_4_1_1_1" localSheetId="4">#REF!</definedName>
    <definedName name="Excel_BuiltIn_Print_Area_4_1_1_1">#REF!</definedName>
    <definedName name="Excel_BuiltIn_Print_Area_43">"$#ССЫЛ!.$#ССЫЛ!$#ССЫЛ!:$#ССЫЛ!$#ССЫЛ!"</definedName>
    <definedName name="Excel_BuiltIn_Print_Area_5" localSheetId="4">#REF!</definedName>
    <definedName name="Excel_BuiltIn_Print_Area_5" localSheetId="2">#REF!</definedName>
    <definedName name="Excel_BuiltIn_Print_Area_5">#REF!</definedName>
    <definedName name="Excel_BuiltIn_Print_Area_5_1" localSheetId="4">#REF!</definedName>
    <definedName name="Excel_BuiltIn_Print_Area_5_1">#REF!</definedName>
    <definedName name="Excel_BuiltIn_Print_Area_5_1_1" localSheetId="4">#REF!</definedName>
    <definedName name="Excel_BuiltIn_Print_Area_5_1_1">#REF!</definedName>
    <definedName name="Excel_BuiltIn_Print_Area_6" localSheetId="4">#REF!</definedName>
    <definedName name="Excel_BuiltIn_Print_Area_6">#REF!</definedName>
    <definedName name="Excel_BuiltIn_Print_Area_6_1" localSheetId="4">#REF!</definedName>
    <definedName name="Excel_BuiltIn_Print_Area_6_1">#REF!</definedName>
    <definedName name="Excel_BuiltIn_Print_Area_7" localSheetId="2">"$#ССЫЛ!.$A$2:$E$5"</definedName>
    <definedName name="Excel_BuiltIn_Print_Area_7">"$#ССЫЛ!.$A$2:$E$5"</definedName>
    <definedName name="Excel_BuiltIn_Print_Area_7_1" localSheetId="4">#REF!</definedName>
    <definedName name="Excel_BuiltIn_Print_Area_7_1">#REF!</definedName>
    <definedName name="Excel_BuiltIn_Print_Area_7_1_1" localSheetId="4">#REF!</definedName>
    <definedName name="Excel_BuiltIn_Print_Area_7_1_1">#REF!</definedName>
    <definedName name="Excel_BuiltIn_Print_Area_7_1_1_1" localSheetId="4">#REF!</definedName>
    <definedName name="Excel_BuiltIn_Print_Area_7_1_1_1">#REF!</definedName>
    <definedName name="Excel_BuiltIn_Print_Area_7_1_1_1_1" localSheetId="4">#REF!</definedName>
    <definedName name="Excel_BuiltIn_Print_Area_7_1_1_1_1">#REF!</definedName>
    <definedName name="Excel_BuiltIn_Print_Area_8_1" localSheetId="4">#REF!</definedName>
    <definedName name="Excel_BuiltIn_Print_Area_8_1">#REF!</definedName>
    <definedName name="Excel_BuiltIn_Print_Area_9" localSheetId="4">#REF!</definedName>
    <definedName name="Excel_BuiltIn_Print_Area_9">#REF!</definedName>
    <definedName name="Excel_BuiltIn_Print_Area_9_1" localSheetId="4">#REF!</definedName>
    <definedName name="Excel_BuiltIn_Print_Area_9_1">#REF!</definedName>
    <definedName name="Excel_BuiltIn_Print_Area_9_1_1" localSheetId="4">#REF!</definedName>
    <definedName name="Excel_BuiltIn_Print_Area_9_1_1">#REF!</definedName>
    <definedName name="Excel_BuiltIn_Print_Area_9_1_1_1" localSheetId="4">#REF!</definedName>
    <definedName name="Excel_BuiltIn_Print_Area_9_1_1_1">#REF!</definedName>
    <definedName name="Excel_BuiltIn_Print_Titles" localSheetId="4">#REF!</definedName>
    <definedName name="Excel_BuiltIn_Print_Titles">#REF!</definedName>
    <definedName name="Excel_BuiltIn_Print_Titles_1" localSheetId="4">#REF!</definedName>
    <definedName name="Excel_BuiltIn_Print_Titles_1" localSheetId="2">#REF!</definedName>
    <definedName name="Excel_BuiltIn_Print_Titles_1">#REF!</definedName>
    <definedName name="Excel_BuiltIn_Print_Titles_1_1" localSheetId="5">#REF!</definedName>
    <definedName name="Excel_BuiltIn_Print_Titles_1_1" localSheetId="7">#REF!</definedName>
    <definedName name="Excel_BuiltIn_Print_Titles_1_1" localSheetId="6">#REF!</definedName>
    <definedName name="Excel_BuiltIn_Print_Titles_1_1" localSheetId="4">#REF!</definedName>
    <definedName name="Excel_BuiltIn_Print_Titles_1_1" localSheetId="80">#REF!</definedName>
    <definedName name="Excel_BuiltIn_Print_Titles_1_1" localSheetId="44">#REF!</definedName>
    <definedName name="Excel_BuiltIn_Print_Titles_1_1" localSheetId="45">#REF!</definedName>
    <definedName name="Excel_BuiltIn_Print_Titles_1_1" localSheetId="46">#REF!</definedName>
    <definedName name="Excel_BuiltIn_Print_Titles_1_1" localSheetId="75">#REF!</definedName>
    <definedName name="Excel_BuiltIn_Print_Titles_1_1" localSheetId="76">#REF!</definedName>
    <definedName name="Excel_BuiltIn_Print_Titles_1_1" localSheetId="78">#REF!</definedName>
    <definedName name="Excel_BuiltIn_Print_Titles_1_1">#REF!</definedName>
    <definedName name="Excel_BuiltIn_Print_Titles_1_1_1" localSheetId="5">#REF!</definedName>
    <definedName name="Excel_BuiltIn_Print_Titles_1_1_1" localSheetId="7">#REF!</definedName>
    <definedName name="Excel_BuiltIn_Print_Titles_1_1_1" localSheetId="6">#REF!</definedName>
    <definedName name="Excel_BuiltIn_Print_Titles_1_1_1" localSheetId="4">#REF!</definedName>
    <definedName name="Excel_BuiltIn_Print_Titles_1_1_1" localSheetId="80">#REF!</definedName>
    <definedName name="Excel_BuiltIn_Print_Titles_1_1_1" localSheetId="44">#REF!</definedName>
    <definedName name="Excel_BuiltIn_Print_Titles_1_1_1" localSheetId="45">#REF!</definedName>
    <definedName name="Excel_BuiltIn_Print_Titles_1_1_1" localSheetId="46">#REF!</definedName>
    <definedName name="Excel_BuiltIn_Print_Titles_1_1_1" localSheetId="75">#REF!</definedName>
    <definedName name="Excel_BuiltIn_Print_Titles_1_1_1" localSheetId="76">#REF!</definedName>
    <definedName name="Excel_BuiltIn_Print_Titles_1_1_1" localSheetId="78">#REF!</definedName>
    <definedName name="Excel_BuiltIn_Print_Titles_1_1_1">#REF!</definedName>
    <definedName name="Excel_BuiltIn_Print_Titles_14" localSheetId="4">#REF!</definedName>
    <definedName name="Excel_BuiltIn_Print_Titles_14">#REF!</definedName>
    <definedName name="Excel_BuiltIn_Print_Titles_2" localSheetId="4">#REF!</definedName>
    <definedName name="Excel_BuiltIn_Print_Titles_2">#REF!</definedName>
    <definedName name="Excel_BuiltIn_Print_Titles_2_1" localSheetId="5">#REF!</definedName>
    <definedName name="Excel_BuiltIn_Print_Titles_2_1" localSheetId="7">#REF!</definedName>
    <definedName name="Excel_BuiltIn_Print_Titles_2_1" localSheetId="6">#REF!</definedName>
    <definedName name="Excel_BuiltIn_Print_Titles_2_1" localSheetId="4">#REF!</definedName>
    <definedName name="Excel_BuiltIn_Print_Titles_2_1" localSheetId="80">#REF!</definedName>
    <definedName name="Excel_BuiltIn_Print_Titles_2_1" localSheetId="44">#REF!</definedName>
    <definedName name="Excel_BuiltIn_Print_Titles_2_1" localSheetId="45">#REF!</definedName>
    <definedName name="Excel_BuiltIn_Print_Titles_2_1" localSheetId="46">#REF!</definedName>
    <definedName name="Excel_BuiltIn_Print_Titles_2_1" localSheetId="75">#REF!</definedName>
    <definedName name="Excel_BuiltIn_Print_Titles_2_1" localSheetId="76">#REF!</definedName>
    <definedName name="Excel_BuiltIn_Print_Titles_2_1" localSheetId="78">#REF!</definedName>
    <definedName name="Excel_BuiltIn_Print_Titles_2_1">#REF!</definedName>
    <definedName name="Excel_BuiltIn_Print_Titles_3" localSheetId="5">#REF!</definedName>
    <definedName name="Excel_BuiltIn_Print_Titles_3" localSheetId="7">#REF!</definedName>
    <definedName name="Excel_BuiltIn_Print_Titles_3" localSheetId="6">#REF!</definedName>
    <definedName name="Excel_BuiltIn_Print_Titles_3" localSheetId="4">#REF!</definedName>
    <definedName name="Excel_BuiltIn_Print_Titles_3" localSheetId="80">#REF!</definedName>
    <definedName name="Excel_BuiltIn_Print_Titles_3" localSheetId="44">#REF!</definedName>
    <definedName name="Excel_BuiltIn_Print_Titles_3" localSheetId="45">#REF!</definedName>
    <definedName name="Excel_BuiltIn_Print_Titles_3" localSheetId="46">#REF!</definedName>
    <definedName name="Excel_BuiltIn_Print_Titles_3" localSheetId="75">#REF!</definedName>
    <definedName name="Excel_BuiltIn_Print_Titles_3" localSheetId="76">#REF!</definedName>
    <definedName name="Excel_BuiltIn_Print_Titles_3" localSheetId="78">#REF!</definedName>
    <definedName name="Excel_BuiltIn_Print_Titles_3">#REF!</definedName>
    <definedName name="Excel_BuiltIn_Print_Titles_4" localSheetId="5">#REF!</definedName>
    <definedName name="Excel_BuiltIn_Print_Titles_4" localSheetId="7">#REF!</definedName>
    <definedName name="Excel_BuiltIn_Print_Titles_4" localSheetId="6">#REF!</definedName>
    <definedName name="Excel_BuiltIn_Print_Titles_4" localSheetId="4">#REF!</definedName>
    <definedName name="Excel_BuiltIn_Print_Titles_4" localSheetId="80">#REF!</definedName>
    <definedName name="Excel_BuiltIn_Print_Titles_4" localSheetId="44">#REF!</definedName>
    <definedName name="Excel_BuiltIn_Print_Titles_4" localSheetId="45">#REF!</definedName>
    <definedName name="Excel_BuiltIn_Print_Titles_4" localSheetId="46">#REF!</definedName>
    <definedName name="Excel_BuiltIn_Print_Titles_4" localSheetId="75">#REF!</definedName>
    <definedName name="Excel_BuiltIn_Print_Titles_4" localSheetId="76">#REF!</definedName>
    <definedName name="Excel_BuiltIn_Print_Titles_4" localSheetId="78">#REF!</definedName>
    <definedName name="Excel_BuiltIn_Print_Titles_4">#REF!</definedName>
    <definedName name="fg" localSheetId="4">#REF!</definedName>
    <definedName name="fg">#REF!</definedName>
    <definedName name="fgh" localSheetId="4">[15]топография!#REF!</definedName>
    <definedName name="fgh">[15]топография!#REF!</definedName>
    <definedName name="fl" localSheetId="4">[10]Lucent!#REF!</definedName>
    <definedName name="fl">[10]Lucent!#REF!</definedName>
    <definedName name="ghfghd" localSheetId="5">#REF!</definedName>
    <definedName name="ghfghd" localSheetId="7">#REF!</definedName>
    <definedName name="ghfghd" localSheetId="6">#REF!</definedName>
    <definedName name="ghfghd" localSheetId="4">#REF!</definedName>
    <definedName name="ghfghd" localSheetId="80">#REF!</definedName>
    <definedName name="ghfghd" localSheetId="44">#REF!</definedName>
    <definedName name="ghfghd" localSheetId="45">#REF!</definedName>
    <definedName name="ghfghd" localSheetId="46">#REF!</definedName>
    <definedName name="ghfghd" localSheetId="75">#REF!</definedName>
    <definedName name="ghfghd" localSheetId="76">#REF!</definedName>
    <definedName name="ghfghd" localSheetId="78">#REF!</definedName>
    <definedName name="ghfghd">#REF!</definedName>
    <definedName name="ghfkhjfkj" localSheetId="5">#REF!</definedName>
    <definedName name="ghfkhjfkj" localSheetId="7">#REF!</definedName>
    <definedName name="ghfkhjfkj" localSheetId="6">#REF!</definedName>
    <definedName name="ghfkhjfkj" localSheetId="4">#REF!</definedName>
    <definedName name="ghfkhjfkj" localSheetId="80">#REF!</definedName>
    <definedName name="ghfkhjfkj" localSheetId="44">#REF!</definedName>
    <definedName name="ghfkhjfkj" localSheetId="45">#REF!</definedName>
    <definedName name="ghfkhjfkj" localSheetId="46">#REF!</definedName>
    <definedName name="ghfkhjfkj" localSheetId="75">#REF!</definedName>
    <definedName name="ghfkhjfkj" localSheetId="76">#REF!</definedName>
    <definedName name="ghfkhjfkj" localSheetId="78">#REF!</definedName>
    <definedName name="ghfkhjfkj">#REF!</definedName>
    <definedName name="Grp_Vector" localSheetId="4">#REF!</definedName>
    <definedName name="Grp_Vector">#REF!</definedName>
    <definedName name="gts" localSheetId="5">#REF!</definedName>
    <definedName name="gts" localSheetId="7">#REF!</definedName>
    <definedName name="gts" localSheetId="6">#REF!</definedName>
    <definedName name="gts" localSheetId="4">#REF!</definedName>
    <definedName name="gts" localSheetId="80">#REF!</definedName>
    <definedName name="gts" localSheetId="44">#REF!</definedName>
    <definedName name="gts" localSheetId="45">#REF!</definedName>
    <definedName name="gts" localSheetId="46">#REF!</definedName>
    <definedName name="gts" localSheetId="75">#REF!</definedName>
    <definedName name="gts" localSheetId="76">#REF!</definedName>
    <definedName name="gts" localSheetId="78">#REF!</definedName>
    <definedName name="gts">#REF!</definedName>
    <definedName name="h" localSheetId="4">#REF!</definedName>
    <definedName name="h">#REF!</definedName>
    <definedName name="hhf" localSheetId="5">#REF!</definedName>
    <definedName name="hhf" localSheetId="7">#REF!</definedName>
    <definedName name="hhf" localSheetId="6">#REF!</definedName>
    <definedName name="hhf" localSheetId="4">#REF!</definedName>
    <definedName name="hhf" localSheetId="80">#REF!</definedName>
    <definedName name="hhf" localSheetId="44">#REF!</definedName>
    <definedName name="hhf" localSheetId="45">#REF!</definedName>
    <definedName name="hhf" localSheetId="46">#REF!</definedName>
    <definedName name="hhf" localSheetId="75">#REF!</definedName>
    <definedName name="hhf" localSheetId="76">#REF!</definedName>
    <definedName name="hhf" localSheetId="78">#REF!</definedName>
    <definedName name="hhf">#REF!</definedName>
    <definedName name="hPriceRange" localSheetId="4">[7]Лист1!#REF!</definedName>
    <definedName name="hPriceRange">[7]Лист1!#REF!</definedName>
    <definedName name="hPriceRange_1" localSheetId="4">[8]Цена!#REF!</definedName>
    <definedName name="hPriceRange_1">[8]Цена!#REF!</definedName>
    <definedName name="i" localSheetId="4">#REF!</definedName>
    <definedName name="i">#REF!</definedName>
    <definedName name="idPriceColumn" localSheetId="4">[7]Лист1!#REF!</definedName>
    <definedName name="idPriceColumn">[7]Лист1!#REF!</definedName>
    <definedName name="idPriceColumn_1" localSheetId="4">[8]Цена!#REF!</definedName>
    <definedName name="idPriceColumn_1">[8]Цена!#REF!</definedName>
    <definedName name="iii" localSheetId="4">#REF!</definedName>
    <definedName name="iii">#REF!</definedName>
    <definedName name="iiiii" localSheetId="4">#REF!</definedName>
    <definedName name="iiiii">#REF!</definedName>
    <definedName name="Importation_Cost" localSheetId="4">#REF!</definedName>
    <definedName name="Importation_Cost">#REF!</definedName>
    <definedName name="infl" localSheetId="4">[16]ПДР!#REF!</definedName>
    <definedName name="infl">[16]ПДР!#REF!</definedName>
    <definedName name="Itog" localSheetId="5">#REF!</definedName>
    <definedName name="Itog" localSheetId="7">#REF!</definedName>
    <definedName name="Itog" localSheetId="6">#REF!</definedName>
    <definedName name="Itog" localSheetId="4">#REF!</definedName>
    <definedName name="Itog" localSheetId="2">#REF!</definedName>
    <definedName name="Itog" localSheetId="80">#REF!</definedName>
    <definedName name="Itog" localSheetId="44">#REF!</definedName>
    <definedName name="Itog" localSheetId="45">#REF!</definedName>
    <definedName name="Itog" localSheetId="46">#REF!</definedName>
    <definedName name="Itog" localSheetId="75">#REF!</definedName>
    <definedName name="Itog" localSheetId="76">#REF!</definedName>
    <definedName name="Itog" localSheetId="78">#REF!</definedName>
    <definedName name="Itog">#REF!</definedName>
    <definedName name="Itog_1" localSheetId="4">#REF!</definedName>
    <definedName name="Itog_1">#REF!</definedName>
    <definedName name="j" localSheetId="0" hidden="1">{#N/A,#N/A,TRUE,"Смета на пасс. обор. №1"}</definedName>
    <definedName name="j" localSheetId="1" hidden="1">{#N/A,#N/A,TRUE,"Смета на пасс. обор. №1"}</definedName>
    <definedName name="j" localSheetId="2" hidden="1">{#N/A,#N/A,TRUE,"Смета на пасс. обор. №1"}</definedName>
    <definedName name="j" hidden="1">{#N/A,#N/A,TRUE,"Смета на пасс. обор. №1"}</definedName>
    <definedName name="j_1" localSheetId="0" hidden="1">{#N/A,#N/A,TRUE,"Смета на пасс. обор. №1"}</definedName>
    <definedName name="j_1" localSheetId="1" hidden="1">{#N/A,#N/A,TRUE,"Смета на пасс. обор. №1"}</definedName>
    <definedName name="j_1" localSheetId="2" hidden="1">{#N/A,#N/A,TRUE,"Смета на пасс. обор. №1"}</definedName>
    <definedName name="j_1" hidden="1">{#N/A,#N/A,TRUE,"Смета на пасс. обор. №1"}</definedName>
    <definedName name="jkjhggh" localSheetId="4">#REF!</definedName>
    <definedName name="jkjhggh">#REF!</definedName>
    <definedName name="kkkkk" localSheetId="4">#REF!</definedName>
    <definedName name="kkkkk">#REF!</definedName>
    <definedName name="Koeffcb" localSheetId="4">#REF!</definedName>
    <definedName name="Koeffcb">#REF!</definedName>
    <definedName name="kp" localSheetId="4">[16]ПДР!#REF!</definedName>
    <definedName name="kp">[16]ПДР!#REF!</definedName>
    <definedName name="KPlan" localSheetId="4">#REF!</definedName>
    <definedName name="KPlan">#REF!</definedName>
    <definedName name="l" localSheetId="4">#REF!</definedName>
    <definedName name="l">#REF!</definedName>
    <definedName name="language" localSheetId="4">#REF!</definedName>
    <definedName name="language">#REF!</definedName>
    <definedName name="ljujhunb" localSheetId="4">[13]топография!#REF!</definedName>
    <definedName name="ljujhunb">[13]топография!#REF!</definedName>
    <definedName name="lp">[17]Panduit!$E$4</definedName>
    <definedName name="m" localSheetId="4">[18]Microsoft!#REF!</definedName>
    <definedName name="m" localSheetId="2">[18]Microsoft!#REF!</definedName>
    <definedName name="m">[18]Microsoft!#REF!</definedName>
    <definedName name="MATER" localSheetId="4">[14]Спецификация!#REF!</definedName>
    <definedName name="MATER">[14]Спецификация!#REF!</definedName>
    <definedName name="mm" localSheetId="4">[18]Microsoft!#REF!</definedName>
    <definedName name="mm">[18]Microsoft!#REF!</definedName>
    <definedName name="mmm" localSheetId="4">[18]Microsoft!#REF!</definedName>
    <definedName name="mmm">[18]Microsoft!#REF!</definedName>
    <definedName name="n" localSheetId="4">#REF!</definedName>
    <definedName name="n">#REF!</definedName>
    <definedName name="n_1" localSheetId="0">{"","одинz","дваz","триz","четыреz","пятьz","шестьz","семьz","восемьz","девятьz"}</definedName>
    <definedName name="n_1" localSheetId="1">{"","одинz","дваz","триz","четыреz","пятьz","шестьz","семьz","восемьz","девятьz"}</definedName>
    <definedName name="n_1" localSheetId="2">{"","одинz","дваz","триz","четыреz","пятьz","шестьz","семьz","восемьz","девятьz"}</definedName>
    <definedName name="n_1">{"","одинz","дваz","триz","четыреz","пятьz","шестьz","семьz","восемьz","девятьz"}</definedName>
    <definedName name="n_2" localSheetId="0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1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 localSheetId="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 localSheetId="0">{"";1;"двадцатьz";"тридцатьz";"сорокz";"пятьдесятz";"шестьдесятz";"семьдесятz";"восемьдесятz";"девяностоz"}</definedName>
    <definedName name="n_3" localSheetId="1">{"";1;"двадцатьz";"тридцатьz";"сорокz";"пятьдесятz";"шестьдесятz";"семьдесятz";"восемьдесятz";"девяностоz"}</definedName>
    <definedName name="n_3" localSheetId="2">{"";1;"двадцатьz";"тридцатьz";"сорокz";"пятьдесятz";"шестьдесятz";"семьдесятz";"восемьдесятz";"девяностоz"}</definedName>
    <definedName name="n_3">{"";1;"двадцатьz";"тридцатьz";"сорокz";"пятьдесятz";"шестьдесятz";"семьдесятz";"восемьдесятz";"девяностоz"}</definedName>
    <definedName name="n_4" localSheetId="0">{"","стоz","двестиz","тристаz","четырестаz","пятьсотz","шестьсотz","семьсотz","восемьсотz","девятьсотz"}</definedName>
    <definedName name="n_4" localSheetId="1">{"","стоz","двестиz","тристаz","четырестаz","пятьсотz","шестьсотz","семьсотz","восемьсотz","девятьсотz"}</definedName>
    <definedName name="n_4" localSheetId="2">{"","стоz","двестиz","тристаz","четырестаz","пятьсотz","шестьсотz","семьсотz","восемьсотz","девятьсотz"}</definedName>
    <definedName name="n_4">{"","стоz","двестиz","тристаz","четырестаz","пятьсотz","шестьсотz","семьсотz","восемьсотz","девятьсотz"}</definedName>
    <definedName name="n_5" localSheetId="0">{"","однаz","двеz","триz","четыреz","пятьz","шестьz","семьz","восемьz","девятьz"}</definedName>
    <definedName name="n_5" localSheetId="1">{"","однаz","двеz","триz","четыреz","пятьz","шестьz","семьz","восемьz","девятьz"}</definedName>
    <definedName name="n_5" localSheetId="2">{"","однаz","двеz","триz","четыреz","пятьz","шестьz","семьz","восемьz","девятьz"}</definedName>
    <definedName name="n_5">{"","однаz","двеz","триz","четыреz","пятьz","шестьz","семьz","восемьz","девятьz"}</definedName>
    <definedName name="n0">"000000000000,00"</definedName>
    <definedName name="n0x" localSheetId="0">IF(График!n_3=1,График!n_2,График!n_3&amp;График!n_1)</definedName>
    <definedName name="n0x" localSheetId="1">IF(ПЗ!n_3=1,ПЗ!n_2,ПЗ!n_3&amp;ПЗ!n_1)</definedName>
    <definedName name="n0x" localSheetId="2">IF(Протокол!n_3=1,Протокол!n_2,Протокол!n_3&amp;Протокол!n_1)</definedName>
    <definedName name="n0x">IF(n_3=1,n_2,n_3&amp;n_1)</definedName>
    <definedName name="n1x" localSheetId="0">IF(График!n_3=1,График!n_2,График!n_3&amp;График!n_5)</definedName>
    <definedName name="n1x" localSheetId="1">IF(ПЗ!n_3=1,ПЗ!n_2,ПЗ!n_3&amp;ПЗ!n_5)</definedName>
    <definedName name="n1x" localSheetId="2">IF(Протокол!n_3=1,Протокол!n_2,Протокол!n_3&amp;Протокол!n_5)</definedName>
    <definedName name="n1x">IF(n_3=1,n_2,n_3&amp;n_5)</definedName>
    <definedName name="Nalog" localSheetId="4">#REF!</definedName>
    <definedName name="Nalog">#REF!</definedName>
    <definedName name="name" localSheetId="4">#REF!</definedName>
    <definedName name="name">#REF!</definedName>
    <definedName name="ngh" localSheetId="4">[4]топография!#REF!</definedName>
    <definedName name="ngh">[4]топография!#REF!</definedName>
    <definedName name="NumColJournal" localSheetId="4">#REF!</definedName>
    <definedName name="NumColJournal">#REF!</definedName>
    <definedName name="o" localSheetId="4">#REF!</definedName>
    <definedName name="o">#REF!</definedName>
    <definedName name="OELName" localSheetId="4">[7]Лист1!#REF!</definedName>
    <definedName name="OELName">[7]Лист1!#REF!</definedName>
    <definedName name="OELName_1" localSheetId="4">[8]Обновление!#REF!</definedName>
    <definedName name="OELName_1">[8]Обновление!#REF!</definedName>
    <definedName name="OPLName" localSheetId="4">[7]Лист1!#REF!</definedName>
    <definedName name="OPLName">[7]Лист1!#REF!</definedName>
    <definedName name="OPLName_1" localSheetId="4">[8]Обновление!#REF!</definedName>
    <definedName name="OPLName_1">[8]Обновление!#REF!</definedName>
    <definedName name="oppp" localSheetId="4">#REF!</definedName>
    <definedName name="oppp">#REF!</definedName>
    <definedName name="p" localSheetId="2" hidden="1">{#N/A,#N/A,TRUE,"Смета на пасс. обор. №1"}</definedName>
    <definedName name="p" hidden="1">{#N/A,#N/A,TRUE,"Смета на пасс. обор. №1"}</definedName>
    <definedName name="p_1" localSheetId="2" hidden="1">{#N/A,#N/A,TRUE,"Смета на пасс. обор. №1"}</definedName>
    <definedName name="p_1" hidden="1">{#N/A,#N/A,TRUE,"Смета на пасс. обор. №1"}</definedName>
    <definedName name="pp" localSheetId="4">#REF!</definedName>
    <definedName name="pp">#REF!</definedName>
    <definedName name="ppp" localSheetId="4">#REF!</definedName>
    <definedName name="ppp">#REF!</definedName>
    <definedName name="pr" localSheetId="4">[14]Спецификация!#REF!</definedName>
    <definedName name="pr">[14]Спецификация!#REF!</definedName>
    <definedName name="PriceRange" localSheetId="4">[7]Лист1!#REF!</definedName>
    <definedName name="PriceRange">[7]Лист1!#REF!</definedName>
    <definedName name="PriceRange_1" localSheetId="4">[8]Цена!#REF!</definedName>
    <definedName name="PriceRange_1">[8]Цена!#REF!</definedName>
    <definedName name="Print_Area" localSheetId="19">'02-01-01 изм.1 '!A:N</definedName>
    <definedName name="Print_Area" localSheetId="20">'02-01-02 изм.1'!A:N</definedName>
    <definedName name="Print_Area" localSheetId="21">'02-01-03 изм.1 '!A:N</definedName>
    <definedName name="Print_Area" localSheetId="22">'02-01-04 изм.1'!A:N</definedName>
    <definedName name="Print_Area" localSheetId="23">'02-01-05 изм.1 '!A:N</definedName>
    <definedName name="Print_Area" localSheetId="24">'02-01-06 изм.1 '!A:N</definedName>
    <definedName name="Print_Area" localSheetId="28">'02-01-07 изм.1'!A:N</definedName>
    <definedName name="Print_Area" localSheetId="29">'02-01-08 изм.1 '!A:N</definedName>
    <definedName name="Print_Area" localSheetId="30">'02-01-09 изм.1'!A:N</definedName>
    <definedName name="Print_Area" localSheetId="31">'02-01-10 изм.1'!A:N</definedName>
    <definedName name="Print_Area" localSheetId="32">'02-01-11 изм.1'!A:N</definedName>
    <definedName name="Print_Area" localSheetId="33">'02-01-12 изм.1'!A:N</definedName>
    <definedName name="Print_Area" localSheetId="34">'02-01-13 изм.1'!A:N</definedName>
    <definedName name="Print_Area" localSheetId="35">'02-01-14 изм.1'!A:N</definedName>
    <definedName name="Print_Area" localSheetId="36">'02-01-15 изм.1 '!A:N</definedName>
    <definedName name="Print_Area" localSheetId="37">'02-01-16 - ЛСР '!A:N</definedName>
    <definedName name="Print_Area" localSheetId="38">'02-01-17 изм.1 '!A:N</definedName>
    <definedName name="Print_Area" localSheetId="39">'02-01-18 изм.1 '!A:N</definedName>
    <definedName name="Print_Area" localSheetId="40">'02-01-19 изм.1'!A:N</definedName>
    <definedName name="Print_Area" localSheetId="41">'02-01-20 - ЛСР '!A:N</definedName>
    <definedName name="Print_Area" localSheetId="49">'03-01-01 изм.1'!A:N</definedName>
    <definedName name="Print_Area" localSheetId="50">'03-01-02 изм.1'!A:N</definedName>
    <definedName name="Print_Area" localSheetId="51">'04-01-01 изм.1'!A:N</definedName>
    <definedName name="Print_Area" localSheetId="54">'05-01-01 изм.1 '!A:N</definedName>
    <definedName name="Print_Area" localSheetId="55">'05-01-02 изм.1 '!A:N</definedName>
    <definedName name="Print_Area" localSheetId="56">'05-02-01 '!A:N</definedName>
    <definedName name="Print_Area" localSheetId="57">'06-01-01 изм.1'!A:N</definedName>
    <definedName name="Print_Area" localSheetId="58">'06-02-01 изм.1'!A:N</definedName>
    <definedName name="Print_Area" localSheetId="59">'06-03-01 изм.1'!A:N</definedName>
    <definedName name="Print_Area" localSheetId="60">'06-04-01 изм.1 '!A:N</definedName>
    <definedName name="Print_Area" localSheetId="61">'06-05-01 изм.1'!A:N</definedName>
    <definedName name="Print_Area" localSheetId="62">'06-06-01 изм.1'!A:N</definedName>
    <definedName name="Print_Area" localSheetId="63">'06-07-01 изм.1'!A:N</definedName>
    <definedName name="Print_Area" localSheetId="66">'07-01-01 изм.1'!A:N</definedName>
    <definedName name="Print_Area" localSheetId="67">'07-01-02 изм.1 '!A:N</definedName>
    <definedName name="Print_Area" localSheetId="68">'07-01-03 изм.1'!A:N</definedName>
    <definedName name="Print_Area" localSheetId="69">'07-02-01 изм.1'!A:N</definedName>
    <definedName name="Print_Area" localSheetId="70">'07-03-01 изм.1'!A:N</definedName>
    <definedName name="Print_Area" localSheetId="73">'09-01-01 изм.1 '!A:N</definedName>
    <definedName name="Print_Area" localSheetId="74">'09-01-02 изм.1 '!A:N</definedName>
    <definedName name="Print_Titles" localSheetId="19">'02-01-01 изм.1 '!38:38</definedName>
    <definedName name="Print_Titles" localSheetId="20">'02-01-02 изм.1'!38:38</definedName>
    <definedName name="Print_Titles" localSheetId="21">'02-01-03 изм.1 '!38:38</definedName>
    <definedName name="Print_Titles" localSheetId="22">'02-01-04 изм.1'!38:38</definedName>
    <definedName name="Print_Titles" localSheetId="23">'02-01-05 изм.1 '!38:38</definedName>
    <definedName name="Print_Titles" localSheetId="24">'02-01-06 изм.1 '!38:38</definedName>
    <definedName name="Print_Titles" localSheetId="28">'02-01-07 изм.1'!38:38</definedName>
    <definedName name="Print_Titles" localSheetId="29">'02-01-08 изм.1 '!38:38</definedName>
    <definedName name="Print_Titles" localSheetId="30">'02-01-09 изм.1'!38:38</definedName>
    <definedName name="Print_Titles" localSheetId="31">'02-01-10 изм.1'!38:38</definedName>
    <definedName name="Print_Titles" localSheetId="32">'02-01-11 изм.1'!38:38</definedName>
    <definedName name="Print_Titles" localSheetId="33">'02-01-12 изм.1'!38:38</definedName>
    <definedName name="Print_Titles" localSheetId="34">'02-01-13 изм.1'!38:38</definedName>
    <definedName name="Print_Titles" localSheetId="35">'02-01-14 изм.1'!38:38</definedName>
    <definedName name="Print_Titles" localSheetId="36">'02-01-15 изм.1 '!38:38</definedName>
    <definedName name="Print_Titles" localSheetId="37">'02-01-16 - ЛСР '!38:38</definedName>
    <definedName name="Print_Titles" localSheetId="38">'02-01-17 изм.1 '!38:38</definedName>
    <definedName name="Print_Titles" localSheetId="39">'02-01-18 изм.1 '!38:38</definedName>
    <definedName name="Print_Titles" localSheetId="40">'02-01-19 изм.1'!38:38</definedName>
    <definedName name="Print_Titles" localSheetId="41">'02-01-20 - ЛСР '!38:38</definedName>
    <definedName name="Print_Titles" localSheetId="49">'03-01-01 изм.1'!38:38</definedName>
    <definedName name="Print_Titles" localSheetId="50">'03-01-02 изм.1'!38:38</definedName>
    <definedName name="Print_Titles" localSheetId="51">'04-01-01 изм.1'!38:38</definedName>
    <definedName name="Print_Titles" localSheetId="54">'05-01-01 изм.1 '!38:38</definedName>
    <definedName name="Print_Titles" localSheetId="55">'05-01-02 изм.1 '!38:38</definedName>
    <definedName name="Print_Titles" localSheetId="56">'05-02-01 '!38:38</definedName>
    <definedName name="Print_Titles" localSheetId="57">'06-01-01 изм.1'!38:38</definedName>
    <definedName name="Print_Titles" localSheetId="58">'06-02-01 изм.1'!38:38</definedName>
    <definedName name="Print_Titles" localSheetId="59">'06-03-01 изм.1'!38:38</definedName>
    <definedName name="Print_Titles" localSheetId="60">'06-04-01 изм.1 '!38:38</definedName>
    <definedName name="Print_Titles" localSheetId="61">'06-05-01 изм.1'!38:38</definedName>
    <definedName name="Print_Titles" localSheetId="62">'06-06-01 изм.1'!38:38</definedName>
    <definedName name="Print_Titles" localSheetId="63">'06-07-01 изм.1'!38:38</definedName>
    <definedName name="Print_Titles" localSheetId="66">'07-01-01 изм.1'!38:38</definedName>
    <definedName name="Print_Titles" localSheetId="67">'07-01-02 изм.1 '!38:38</definedName>
    <definedName name="Print_Titles" localSheetId="68">'07-01-03 изм.1'!38:38</definedName>
    <definedName name="Print_Titles" localSheetId="69">'07-02-01 изм.1'!38:38</definedName>
    <definedName name="Print_Titles" localSheetId="70">'07-03-01 изм.1'!38:38</definedName>
    <definedName name="Print_Titles" localSheetId="73">'09-01-01 изм.1 '!38:38</definedName>
    <definedName name="Print_Titles" localSheetId="74">'09-01-02 изм.1 '!38:38</definedName>
    <definedName name="Print_Titles" localSheetId="5">ВОР!$8:$8</definedName>
    <definedName name="Print_Titles" localSheetId="7">'Затраты подрядчика'!$23:$23</definedName>
    <definedName name="Print_Titles" localSheetId="6">НМЦК!$14:$14</definedName>
    <definedName name="Print_Titles" localSheetId="17">'ОСР-02-01-БЦ изм.1'!$24:$24</definedName>
    <definedName name="Print_Titles" localSheetId="18">'ОСР-02-01-ТЦ изм.1'!$24:$24</definedName>
    <definedName name="Print_Titles" localSheetId="47">'ОСР-03-01-БЦ изм.1'!$24:$24</definedName>
    <definedName name="Print_Titles" localSheetId="48">'ОСР-03-01-ТЦ изм.1'!$24:$24</definedName>
    <definedName name="Print_Titles" localSheetId="52">'ОСР-05-01-БЦ изм.1'!$24:$24</definedName>
    <definedName name="Print_Titles" localSheetId="53">'ОСР-05-01ТЦ изм.1'!$24:$24</definedName>
    <definedName name="Print_Titles" localSheetId="64">'ОСР-07-01-БЦ изм.1'!$24:$24</definedName>
    <definedName name="Print_Titles" localSheetId="65">'ОСР-07-01-ТЦ изм.1'!$24:$24</definedName>
    <definedName name="Print_Titles" localSheetId="71">'ОСР-09-01-БЦ изм.1'!$24:$24</definedName>
    <definedName name="Print_Titles" localSheetId="72">'ОСР-09-01-ТЦ изм.1'!$24:$24</definedName>
    <definedName name="Print_Titles" localSheetId="4">'Проект сметы контракта'!$7:$7</definedName>
    <definedName name="Print_Titles" localSheetId="12">'ССРСС-БЦ изм.1'!$23:$23</definedName>
    <definedName name="Print_Titles" localSheetId="11">'ССРСС-ТЦ изм.1'!$23:$23</definedName>
    <definedName name="Profit" localSheetId="4">[10]Lucent!#REF!</definedName>
    <definedName name="Profit">[10]Lucent!#REF!</definedName>
    <definedName name="profit2" localSheetId="4">[10]Lucent!#REF!</definedName>
    <definedName name="profit2">[10]Lucent!#REF!</definedName>
    <definedName name="ProfitLucent">1.65</definedName>
    <definedName name="PROJ" localSheetId="4">[14]Спецификация!#REF!</definedName>
    <definedName name="PROJ">[14]Спецификация!#REF!</definedName>
    <definedName name="propis" localSheetId="4">#REF!</definedName>
    <definedName name="propis">#REF!</definedName>
    <definedName name="q" localSheetId="4">#REF!</definedName>
    <definedName name="q">#REF!</definedName>
    <definedName name="qqq" localSheetId="0" hidden="1">{#N/A,#N/A,TRUE,"Смета на пасс. обор. №1"}</definedName>
    <definedName name="qqq" localSheetId="1" hidden="1">{#N/A,#N/A,TRUE,"Смета на пасс. обор. №1"}</definedName>
    <definedName name="qqq" localSheetId="2" hidden="1">{#N/A,#N/A,TRUE,"Смета на пасс. обор. №1"}</definedName>
    <definedName name="qqq" hidden="1">{#N/A,#N/A,TRUE,"Смета на пасс. обор. №1"}</definedName>
    <definedName name="qqq_1" localSheetId="0" hidden="1">{#N/A,#N/A,TRUE,"Смета на пасс. обор. №1"}</definedName>
    <definedName name="qqq_1" localSheetId="1" hidden="1">{#N/A,#N/A,TRUE,"Смета на пасс. обор. №1"}</definedName>
    <definedName name="qqq_1" localSheetId="2" hidden="1">{#N/A,#N/A,TRUE,"Смета на пасс. обор. №1"}</definedName>
    <definedName name="qqq_1" hidden="1">{#N/A,#N/A,TRUE,"Смета на пасс. обор. №1"}</definedName>
    <definedName name="qqqqqqq" localSheetId="4">[19]топография!#REF!</definedName>
    <definedName name="qqqqqqq">[19]топография!#REF!</definedName>
    <definedName name="qqqqqqqqqqqqqqqqqqqqqqqqqqqqqqqqqqq" localSheetId="4">#REF!</definedName>
    <definedName name="qqqqqqqqqqqqqqqqqqqqqqqqqqqqqqqqqqq">#REF!</definedName>
    <definedName name="QT_Type">"QT-2L"</definedName>
    <definedName name="qwer" localSheetId="4">#REF!</definedName>
    <definedName name="qwer">#REF!</definedName>
    <definedName name="R_Lst" localSheetId="4">#REF!</definedName>
    <definedName name="R_Lst">#REF!</definedName>
    <definedName name="R_Net" localSheetId="4">#REF!</definedName>
    <definedName name="R_Net">#REF!</definedName>
    <definedName name="Rate" localSheetId="4">#REF!</definedName>
    <definedName name="Rate">#REF!</definedName>
    <definedName name="rehl" localSheetId="4">#REF!</definedName>
    <definedName name="rehl">#REF!</definedName>
    <definedName name="rf" localSheetId="4">#REF!</definedName>
    <definedName name="rf">#REF!</definedName>
    <definedName name="Rit">[20]УКП!$H$3</definedName>
    <definedName name="rr" localSheetId="4">'[21]Пример расчета'!#REF!</definedName>
    <definedName name="rr">'[21]Пример расчета'!#REF!</definedName>
    <definedName name="rty" localSheetId="4">#REF!</definedName>
    <definedName name="rty">#REF!</definedName>
    <definedName name="rtyrty" localSheetId="4">#REF!</definedName>
    <definedName name="rtyrty">#REF!</definedName>
    <definedName name="sd" localSheetId="4">#REF!</definedName>
    <definedName name="sd">#REF!</definedName>
    <definedName name="SD_DC" localSheetId="4">#REF!</definedName>
    <definedName name="SD_DC">#REF!</definedName>
    <definedName name="sdd" localSheetId="4">[4]топография!#REF!</definedName>
    <definedName name="sdd">[4]топография!#REF!</definedName>
    <definedName name="sddsdaD" localSheetId="4">[13]топография!#REF!</definedName>
    <definedName name="sddsdaD">[13]топография!#REF!</definedName>
    <definedName name="SDDsfd" localSheetId="4">#REF!</definedName>
    <definedName name="SDDsfd">#REF!</definedName>
    <definedName name="SDSA" localSheetId="4">#REF!</definedName>
    <definedName name="SDSA">#REF!</definedName>
    <definedName name="seli" localSheetId="4">[11]топография!#REF!</definedName>
    <definedName name="seli">[11]топография!#REF!</definedName>
    <definedName name="SF_SFs" localSheetId="4">#REF!</definedName>
    <definedName name="SF_SFs">#REF!</definedName>
    <definedName name="sm" localSheetId="5">#REF!</definedName>
    <definedName name="sm" localSheetId="7">#REF!</definedName>
    <definedName name="sm" localSheetId="6">#REF!</definedName>
    <definedName name="sm" localSheetId="4">#REF!</definedName>
    <definedName name="sm" localSheetId="80">#REF!</definedName>
    <definedName name="sm" localSheetId="44">#REF!</definedName>
    <definedName name="sm" localSheetId="45">#REF!</definedName>
    <definedName name="sm" localSheetId="46">#REF!</definedName>
    <definedName name="sm" localSheetId="75">#REF!</definedName>
    <definedName name="sm" localSheetId="76">#REF!</definedName>
    <definedName name="sm" localSheetId="78">#REF!</definedName>
    <definedName name="sm">#REF!</definedName>
    <definedName name="SM_SM" localSheetId="4">#REF!</definedName>
    <definedName name="SM_SM">#REF!</definedName>
    <definedName name="SM_STO" localSheetId="5">#REF!</definedName>
    <definedName name="SM_STO" localSheetId="7">#REF!</definedName>
    <definedName name="SM_STO" localSheetId="6">#REF!</definedName>
    <definedName name="SM_STO" localSheetId="4">#REF!</definedName>
    <definedName name="SM_STO" localSheetId="2">#REF!</definedName>
    <definedName name="SM_STO" localSheetId="80">#REF!</definedName>
    <definedName name="SM_STO" localSheetId="44">#REF!</definedName>
    <definedName name="SM_STO" localSheetId="45">#REF!</definedName>
    <definedName name="SM_STO" localSheetId="46">#REF!</definedName>
    <definedName name="SM_STO" localSheetId="75">#REF!</definedName>
    <definedName name="SM_STO" localSheetId="76">#REF!</definedName>
    <definedName name="SM_STO" localSheetId="78">#REF!</definedName>
    <definedName name="SM_STO">#REF!</definedName>
    <definedName name="SM_STO_1" localSheetId="4">'[22]СМЕТА проект'!#REF!</definedName>
    <definedName name="SM_STO_1" localSheetId="2">'[22]СМЕТА проект'!#REF!</definedName>
    <definedName name="SM_STO_1">'[22]СМЕТА проект'!#REF!</definedName>
    <definedName name="SM_STO1" localSheetId="5">#REF!</definedName>
    <definedName name="SM_STO1" localSheetId="7">#REF!</definedName>
    <definedName name="SM_STO1" localSheetId="6">#REF!</definedName>
    <definedName name="SM_STO1" localSheetId="4">#REF!</definedName>
    <definedName name="SM_STO1" localSheetId="2">#REF!</definedName>
    <definedName name="SM_STO1" localSheetId="80">#REF!</definedName>
    <definedName name="SM_STO1" localSheetId="44">#REF!</definedName>
    <definedName name="SM_STO1" localSheetId="45">#REF!</definedName>
    <definedName name="SM_STO1" localSheetId="46">#REF!</definedName>
    <definedName name="SM_STO1" localSheetId="75">#REF!</definedName>
    <definedName name="SM_STO1" localSheetId="76">#REF!</definedName>
    <definedName name="SM_STO1" localSheetId="78">#REF!</definedName>
    <definedName name="SM_STO1">#REF!</definedName>
    <definedName name="SM_STO1_1" localSheetId="4">#REF!</definedName>
    <definedName name="SM_STO1_1">#REF!</definedName>
    <definedName name="SM_STO1_1_1" localSheetId="4">#REF!</definedName>
    <definedName name="SM_STO1_1_1">#REF!</definedName>
    <definedName name="SM_STO2" localSheetId="5">#REF!</definedName>
    <definedName name="SM_STO2" localSheetId="7">#REF!</definedName>
    <definedName name="SM_STO2" localSheetId="6">#REF!</definedName>
    <definedName name="SM_STO2" localSheetId="4">#REF!</definedName>
    <definedName name="SM_STO2" localSheetId="80">#REF!</definedName>
    <definedName name="SM_STO2" localSheetId="44">#REF!</definedName>
    <definedName name="SM_STO2" localSheetId="45">#REF!</definedName>
    <definedName name="SM_STO2" localSheetId="46">#REF!</definedName>
    <definedName name="SM_STO2" localSheetId="75">#REF!</definedName>
    <definedName name="SM_STO2" localSheetId="76">#REF!</definedName>
    <definedName name="SM_STO2" localSheetId="78">#REF!</definedName>
    <definedName name="SM_STO2">#REF!</definedName>
    <definedName name="SM_STO2_1" localSheetId="4">#REF!</definedName>
    <definedName name="SM_STO2_1">#REF!</definedName>
    <definedName name="SM_STO3" localSheetId="5">#REF!</definedName>
    <definedName name="SM_STO3" localSheetId="7">#REF!</definedName>
    <definedName name="SM_STO3" localSheetId="6">#REF!</definedName>
    <definedName name="SM_STO3" localSheetId="4">#REF!</definedName>
    <definedName name="SM_STO3" localSheetId="80">#REF!</definedName>
    <definedName name="SM_STO3" localSheetId="44">#REF!</definedName>
    <definedName name="SM_STO3" localSheetId="45">#REF!</definedName>
    <definedName name="SM_STO3" localSheetId="46">#REF!</definedName>
    <definedName name="SM_STO3" localSheetId="75">#REF!</definedName>
    <definedName name="SM_STO3" localSheetId="76">#REF!</definedName>
    <definedName name="SM_STO3" localSheetId="78">#REF!</definedName>
    <definedName name="SM_STO3">#REF!</definedName>
    <definedName name="SM_STO3_1" localSheetId="4">#REF!</definedName>
    <definedName name="SM_STO3_1">#REF!</definedName>
    <definedName name="Smmmmmmmmmmmmmmm" localSheetId="4">#REF!</definedName>
    <definedName name="Smmmmmmmmmmmmmmm">#REF!</definedName>
    <definedName name="Status" localSheetId="4">#REF!</definedName>
    <definedName name="Status">#REF!</definedName>
    <definedName name="SU_5" localSheetId="4">#REF!</definedName>
    <definedName name="SU_5">#REF!</definedName>
    <definedName name="SUM_" localSheetId="5">#REF!</definedName>
    <definedName name="SUM_" localSheetId="7">#REF!</definedName>
    <definedName name="SUM_" localSheetId="6">#REF!</definedName>
    <definedName name="SUM_" localSheetId="4">#REF!</definedName>
    <definedName name="SUM_" localSheetId="2">#REF!</definedName>
    <definedName name="SUM_" localSheetId="80">#REF!</definedName>
    <definedName name="SUM_" localSheetId="44">#REF!</definedName>
    <definedName name="SUM_" localSheetId="45">#REF!</definedName>
    <definedName name="SUM_" localSheetId="46">#REF!</definedName>
    <definedName name="SUM_" localSheetId="75">#REF!</definedName>
    <definedName name="SUM_" localSheetId="76">#REF!</definedName>
    <definedName name="SUM_" localSheetId="78">#REF!</definedName>
    <definedName name="SUM_">#REF!</definedName>
    <definedName name="SUM__1" localSheetId="4">#REF!</definedName>
    <definedName name="SUM__1">#REF!</definedName>
    <definedName name="SUM_1" localSheetId="5">#REF!</definedName>
    <definedName name="SUM_1" localSheetId="7">#REF!</definedName>
    <definedName name="SUM_1" localSheetId="6">#REF!</definedName>
    <definedName name="SUM_1" localSheetId="4">#REF!</definedName>
    <definedName name="SUM_1" localSheetId="80">#REF!</definedName>
    <definedName name="SUM_1" localSheetId="44">#REF!</definedName>
    <definedName name="SUM_1" localSheetId="45">#REF!</definedName>
    <definedName name="SUM_1" localSheetId="46">#REF!</definedName>
    <definedName name="SUM_1" localSheetId="75">#REF!</definedName>
    <definedName name="SUM_1" localSheetId="76">#REF!</definedName>
    <definedName name="SUM_1" localSheetId="78">#REF!</definedName>
    <definedName name="SUM_1">#REF!</definedName>
    <definedName name="SUM_1_1" localSheetId="4">#REF!</definedName>
    <definedName name="SUM_1_1">#REF!</definedName>
    <definedName name="SUM_1_1_1" localSheetId="4">#REF!</definedName>
    <definedName name="SUM_1_1_1">#REF!</definedName>
    <definedName name="sum_2" localSheetId="4">#REF!</definedName>
    <definedName name="sum_2">#REF!</definedName>
    <definedName name="SUM_3" localSheetId="5">#REF!</definedName>
    <definedName name="SUM_3" localSheetId="7">#REF!</definedName>
    <definedName name="SUM_3" localSheetId="6">#REF!</definedName>
    <definedName name="SUM_3" localSheetId="4">#REF!</definedName>
    <definedName name="SUM_3" localSheetId="80">#REF!</definedName>
    <definedName name="SUM_3" localSheetId="44">#REF!</definedName>
    <definedName name="SUM_3" localSheetId="45">#REF!</definedName>
    <definedName name="SUM_3" localSheetId="46">#REF!</definedName>
    <definedName name="SUM_3" localSheetId="75">#REF!</definedName>
    <definedName name="SUM_3" localSheetId="76">#REF!</definedName>
    <definedName name="SUM_3" localSheetId="78">#REF!</definedName>
    <definedName name="SUM_3">#REF!</definedName>
    <definedName name="SUM_3_1" localSheetId="4">#REF!</definedName>
    <definedName name="SUM_3_1">#REF!</definedName>
    <definedName name="sum_4" localSheetId="4">#REF!</definedName>
    <definedName name="sum_4">#REF!</definedName>
    <definedName name="SV" localSheetId="4">#REF!</definedName>
    <definedName name="SV">#REF!</definedName>
    <definedName name="SV_25" localSheetId="4">#REF!</definedName>
    <definedName name="SV_25">#REF!</definedName>
    <definedName name="SV_STO" localSheetId="4">#REF!</definedName>
    <definedName name="SV_STO">#REF!</definedName>
    <definedName name="t" localSheetId="4">#REF!</definedName>
    <definedName name="t">#REF!</definedName>
    <definedName name="Time_diff" localSheetId="4">#REF!</definedName>
    <definedName name="Time_diff">#REF!</definedName>
    <definedName name="Times" localSheetId="4">#REF!</definedName>
    <definedName name="Times">#REF!</definedName>
    <definedName name="Times_1" localSheetId="4">#REF!</definedName>
    <definedName name="Times_1">#REF!</definedName>
    <definedName name="Times_10" localSheetId="4">#REF!</definedName>
    <definedName name="Times_10">#REF!</definedName>
    <definedName name="Times_11" localSheetId="4">#REF!</definedName>
    <definedName name="Times_11">#REF!</definedName>
    <definedName name="Times_12" localSheetId="4">#REF!</definedName>
    <definedName name="Times_12">#REF!</definedName>
    <definedName name="Times_13" localSheetId="4">#REF!</definedName>
    <definedName name="Times_13">#REF!</definedName>
    <definedName name="Times_14" localSheetId="4">#REF!</definedName>
    <definedName name="Times_14">#REF!</definedName>
    <definedName name="Times_15" localSheetId="4">#REF!</definedName>
    <definedName name="Times_15">#REF!</definedName>
    <definedName name="Times_16" localSheetId="4">#REF!</definedName>
    <definedName name="Times_16">#REF!</definedName>
    <definedName name="Times_17" localSheetId="4">#REF!</definedName>
    <definedName name="Times_17">#REF!</definedName>
    <definedName name="Times_18" localSheetId="4">#REF!</definedName>
    <definedName name="Times_18">#REF!</definedName>
    <definedName name="Times_19" localSheetId="4">#REF!</definedName>
    <definedName name="Times_19">#REF!</definedName>
    <definedName name="Times_2" localSheetId="4">#REF!</definedName>
    <definedName name="Times_2">#REF!</definedName>
    <definedName name="Times_20" localSheetId="4">#REF!</definedName>
    <definedName name="Times_20">#REF!</definedName>
    <definedName name="Times_21" localSheetId="4">#REF!</definedName>
    <definedName name="Times_21">#REF!</definedName>
    <definedName name="Times_22" localSheetId="4">#REF!</definedName>
    <definedName name="Times_22">#REF!</definedName>
    <definedName name="Times_49" localSheetId="4">#REF!</definedName>
    <definedName name="Times_49">#REF!</definedName>
    <definedName name="Times_5" localSheetId="4">#REF!</definedName>
    <definedName name="Times_5">#REF!</definedName>
    <definedName name="Times_50" localSheetId="4">#REF!</definedName>
    <definedName name="Times_50">#REF!</definedName>
    <definedName name="Times_51" localSheetId="4">#REF!</definedName>
    <definedName name="Times_51">#REF!</definedName>
    <definedName name="Times_52" localSheetId="4">#REF!</definedName>
    <definedName name="Times_52">#REF!</definedName>
    <definedName name="Times_53" localSheetId="4">#REF!</definedName>
    <definedName name="Times_53">#REF!</definedName>
    <definedName name="Times_54" localSheetId="4">#REF!</definedName>
    <definedName name="Times_54">#REF!</definedName>
    <definedName name="Times_6" localSheetId="4">#REF!</definedName>
    <definedName name="Times_6">#REF!</definedName>
    <definedName name="Times_7" localSheetId="4">#REF!</definedName>
    <definedName name="Times_7">#REF!</definedName>
    <definedName name="Times_8" localSheetId="4">#REF!</definedName>
    <definedName name="Times_8">#REF!</definedName>
    <definedName name="Times_9" localSheetId="4">#REF!</definedName>
    <definedName name="Times_9">#REF!</definedName>
    <definedName name="tyu" localSheetId="4">#REF!</definedName>
    <definedName name="tyu">#REF!</definedName>
    <definedName name="U_Lst" localSheetId="4">#REF!</definedName>
    <definedName name="U_Lst">#REF!</definedName>
    <definedName name="U_Net" localSheetId="4">#REF!</definedName>
    <definedName name="U_Net">#REF!</definedName>
    <definedName name="ujl" localSheetId="4">#REF!</definedName>
    <definedName name="ujl">#REF!</definedName>
    <definedName name="USA" localSheetId="4">[23]Шкаф!#REF!</definedName>
    <definedName name="USA">[23]Шкаф!#REF!</definedName>
    <definedName name="USA_1" localSheetId="4">#REF!</definedName>
    <definedName name="USA_1">#REF!</definedName>
    <definedName name="usd" localSheetId="4">#REF!</definedName>
    <definedName name="usd">#REF!</definedName>
    <definedName name="v" localSheetId="4">#REF!</definedName>
    <definedName name="v">#REF!</definedName>
    <definedName name="vhjk" localSheetId="4">[5]топография!#REF!</definedName>
    <definedName name="vhjk">[5]топография!#REF!</definedName>
    <definedName name="vsego" localSheetId="4">#REF!</definedName>
    <definedName name="vsego">#REF!</definedName>
    <definedName name="w" localSheetId="4">#REF!</definedName>
    <definedName name="w">#REF!</definedName>
    <definedName name="we" localSheetId="0" hidden="1">{#N/A,#N/A,TRUE,"Смета на пасс. обор. №1"}</definedName>
    <definedName name="we" localSheetId="1" hidden="1">{#N/A,#N/A,TRUE,"Смета на пасс. обор. №1"}</definedName>
    <definedName name="we" localSheetId="2" hidden="1">{#N/A,#N/A,TRUE,"Смета на пасс. обор. №1"}</definedName>
    <definedName name="we" hidden="1">{#N/A,#N/A,TRUE,"Смета на пасс. обор. №1"}</definedName>
    <definedName name="we_1" localSheetId="0" hidden="1">{#N/A,#N/A,TRUE,"Смета на пасс. обор. №1"}</definedName>
    <definedName name="we_1" localSheetId="1" hidden="1">{#N/A,#N/A,TRUE,"Смета на пасс. обор. №1"}</definedName>
    <definedName name="we_1" localSheetId="2" hidden="1">{#N/A,#N/A,TRUE,"Смета на пасс. обор. №1"}</definedName>
    <definedName name="we_1" hidden="1">{#N/A,#N/A,TRUE,"Смета на пасс. обор. №1"}</definedName>
    <definedName name="wer" localSheetId="4">#REF!</definedName>
    <definedName name="wer">#REF!</definedName>
    <definedName name="WORK" localSheetId="4">[14]Спецификация!#REF!</definedName>
    <definedName name="WORK">[14]Спецификация!#REF!</definedName>
    <definedName name="wrn.1." localSheetId="0" hidden="1">{#N/A,#N/A,FALSE,"Шаблон_Спец1"}</definedName>
    <definedName name="wrn.1." localSheetId="1" hidden="1">{#N/A,#N/A,FALSE,"Шаблон_Спец1"}</definedName>
    <definedName name="wrn.1." localSheetId="2" hidden="1">{#N/A,#N/A,FALSE,"Шаблон_Спец1"}</definedName>
    <definedName name="wrn.1." hidden="1">{#N/A,#N/A,FALSE,"Шаблон_Спец1"}</definedName>
    <definedName name="wrn.sp2344." localSheetId="0" hidden="1">{#N/A,#N/A,TRUE,"Смета на пасс. обор. №1"}</definedName>
    <definedName name="wrn.sp2344." localSheetId="1" hidden="1">{#N/A,#N/A,TRUE,"Смета на пасс. обор. №1"}</definedName>
    <definedName name="wrn.sp2344." localSheetId="2" hidden="1">{#N/A,#N/A,TRUE,"Смета на пасс. обор. №1"}</definedName>
    <definedName name="wrn.sp2344." hidden="1">{#N/A,#N/A,TRUE,"Смета на пасс. обор. №1"}</definedName>
    <definedName name="wrn.sp2344._1" localSheetId="0" hidden="1">{#N/A,#N/A,TRUE,"Смета на пасс. обор. №1"}</definedName>
    <definedName name="wrn.sp2344._1" localSheetId="1" hidden="1">{#N/A,#N/A,TRUE,"Смета на пасс. обор. №1"}</definedName>
    <definedName name="wrn.sp2344._1" localSheetId="2" hidden="1">{#N/A,#N/A,TRUE,"Смета на пасс. обор. №1"}</definedName>
    <definedName name="wrn.sp2344._1" hidden="1">{#N/A,#N/A,TRUE,"Смета на пасс. обор. №1"}</definedName>
    <definedName name="wrn.sp2345" localSheetId="0" hidden="1">{#N/A,#N/A,TRUE,"Смета на пасс. обор. №1"}</definedName>
    <definedName name="wrn.sp2345" localSheetId="1" hidden="1">{#N/A,#N/A,TRUE,"Смета на пасс. обор. №1"}</definedName>
    <definedName name="wrn.sp2345" localSheetId="2" hidden="1">{#N/A,#N/A,TRUE,"Смета на пасс. обор. №1"}</definedName>
    <definedName name="wrn.sp2345" hidden="1">{#N/A,#N/A,TRUE,"Смета на пасс. обор. №1"}</definedName>
    <definedName name="wrn.sp2345_1" localSheetId="0" hidden="1">{#N/A,#N/A,TRUE,"Смета на пасс. обор. №1"}</definedName>
    <definedName name="wrn.sp2345_1" localSheetId="1" hidden="1">{#N/A,#N/A,TRUE,"Смета на пасс. обор. №1"}</definedName>
    <definedName name="wrn.sp2345_1" localSheetId="2" hidden="1">{#N/A,#N/A,TRUE,"Смета на пасс. обор. №1"}</definedName>
    <definedName name="wrn.sp2345_1" hidden="1">{#N/A,#N/A,TRUE,"Смета на пасс. обор. №1"}</definedName>
    <definedName name="ww" localSheetId="4">#REF!</definedName>
    <definedName name="ww">#REF!</definedName>
    <definedName name="x" localSheetId="5">#REF!</definedName>
    <definedName name="x" localSheetId="7">#REF!</definedName>
    <definedName name="x" localSheetId="6">#REF!</definedName>
    <definedName name="x" localSheetId="4">#REF!</definedName>
    <definedName name="x" localSheetId="80">#REF!</definedName>
    <definedName name="x" localSheetId="44">#REF!</definedName>
    <definedName name="x" localSheetId="45">#REF!</definedName>
    <definedName name="x" localSheetId="46">#REF!</definedName>
    <definedName name="x" localSheetId="75">#REF!</definedName>
    <definedName name="x" localSheetId="76">#REF!</definedName>
    <definedName name="x" localSheetId="78">#REF!</definedName>
    <definedName name="x">#REF!</definedName>
    <definedName name="xh" localSheetId="4">#REF!</definedName>
    <definedName name="xh">#REF!</definedName>
    <definedName name="y" localSheetId="4">#REF!</definedName>
    <definedName name="y">#REF!</definedName>
    <definedName name="Yamaha_26" localSheetId="4">#REF!</definedName>
    <definedName name="Yamaha_26">#REF!</definedName>
    <definedName name="yui" localSheetId="4">#REF!</definedName>
    <definedName name="yui">#REF!</definedName>
    <definedName name="yyy" localSheetId="4">#REF!</definedName>
    <definedName name="yyy">#REF!</definedName>
    <definedName name="ZAK1" localSheetId="5">#REF!</definedName>
    <definedName name="ZAK1" localSheetId="7">#REF!</definedName>
    <definedName name="ZAK1" localSheetId="6">#REF!</definedName>
    <definedName name="ZAK1" localSheetId="4">#REF!</definedName>
    <definedName name="ZAK1" localSheetId="80">#REF!</definedName>
    <definedName name="ZAK1" localSheetId="44">#REF!</definedName>
    <definedName name="ZAK1" localSheetId="45">#REF!</definedName>
    <definedName name="ZAK1" localSheetId="46">#REF!</definedName>
    <definedName name="ZAK1" localSheetId="75">#REF!</definedName>
    <definedName name="ZAK1" localSheetId="76">#REF!</definedName>
    <definedName name="ZAK1" localSheetId="78">#REF!</definedName>
    <definedName name="ZAK1">#REF!</definedName>
    <definedName name="ZAK1_1" localSheetId="4">#REF!</definedName>
    <definedName name="ZAK1_1">#REF!</definedName>
    <definedName name="ZAK2" localSheetId="5">#REF!</definedName>
    <definedName name="ZAK2" localSheetId="7">#REF!</definedName>
    <definedName name="ZAK2" localSheetId="6">#REF!</definedName>
    <definedName name="ZAK2" localSheetId="4">#REF!</definedName>
    <definedName name="ZAK2" localSheetId="80">#REF!</definedName>
    <definedName name="ZAK2" localSheetId="44">#REF!</definedName>
    <definedName name="ZAK2" localSheetId="45">#REF!</definedName>
    <definedName name="ZAK2" localSheetId="46">#REF!</definedName>
    <definedName name="ZAK2" localSheetId="75">#REF!</definedName>
    <definedName name="ZAK2" localSheetId="76">#REF!</definedName>
    <definedName name="ZAK2" localSheetId="78">#REF!</definedName>
    <definedName name="ZAK2">#REF!</definedName>
    <definedName name="ZAK2_1" localSheetId="4">#REF!</definedName>
    <definedName name="ZAK2_1">#REF!</definedName>
    <definedName name="zak3" localSheetId="4">#REF!</definedName>
    <definedName name="zak3">#REF!</definedName>
    <definedName name="zxdc" localSheetId="4">#REF!</definedName>
    <definedName name="zxdc">#REF!</definedName>
    <definedName name="zzzz" localSheetId="4">#REF!</definedName>
    <definedName name="zzzz">#REF!</definedName>
    <definedName name="а" localSheetId="2" hidden="1">{#N/A,#N/A,TRUE,"Смета на пасс. обор. №1"}</definedName>
    <definedName name="а" hidden="1">{#N/A,#N/A,TRUE,"Смета на пасс. обор. №1"}</definedName>
    <definedName name="а_1" localSheetId="0" hidden="1">{#N/A,#N/A,TRUE,"Смета на пасс. обор. №1"}</definedName>
    <definedName name="а_1" localSheetId="1" hidden="1">{#N/A,#N/A,TRUE,"Смета на пасс. обор. №1"}</definedName>
    <definedName name="а_1" localSheetId="2" hidden="1">{#N/A,#N/A,TRUE,"Смета на пасс. обор. №1"}</definedName>
    <definedName name="а_1" hidden="1">{#N/A,#N/A,TRUE,"Смета на пасс. обор. №1"}</definedName>
    <definedName name="а1" localSheetId="4">#REF!</definedName>
    <definedName name="а1" localSheetId="2">#REF!</definedName>
    <definedName name="а1">#REF!</definedName>
    <definedName name="А15" localSheetId="4">#REF!</definedName>
    <definedName name="А15">#REF!</definedName>
    <definedName name="А2" localSheetId="4">#REF!</definedName>
    <definedName name="А2">#REF!</definedName>
    <definedName name="А34" localSheetId="4">#REF!</definedName>
    <definedName name="А34">#REF!</definedName>
    <definedName name="а35" localSheetId="4">#REF!</definedName>
    <definedName name="а35">#REF!</definedName>
    <definedName name="а36" localSheetId="5">#REF!</definedName>
    <definedName name="а36" localSheetId="7">#REF!</definedName>
    <definedName name="а36" localSheetId="6">#REF!</definedName>
    <definedName name="а36" localSheetId="4">#REF!</definedName>
    <definedName name="а36" localSheetId="80">#REF!</definedName>
    <definedName name="а36" localSheetId="44">#REF!</definedName>
    <definedName name="а36" localSheetId="45">#REF!</definedName>
    <definedName name="а36" localSheetId="46">#REF!</definedName>
    <definedName name="а36" localSheetId="75">#REF!</definedName>
    <definedName name="а36" localSheetId="76">#REF!</definedName>
    <definedName name="а36" localSheetId="78">#REF!</definedName>
    <definedName name="а36">#REF!</definedName>
    <definedName name="а36_1" localSheetId="4">#REF!</definedName>
    <definedName name="а36_1">#REF!</definedName>
    <definedName name="аа" localSheetId="5">#REF!</definedName>
    <definedName name="аа" localSheetId="7">#REF!</definedName>
    <definedName name="аа" localSheetId="6">#REF!</definedName>
    <definedName name="аа" localSheetId="4">#REF!</definedName>
    <definedName name="аа" localSheetId="2">[11]топография!#REF!</definedName>
    <definedName name="аа" localSheetId="80">#REF!</definedName>
    <definedName name="аа" localSheetId="44">#REF!</definedName>
    <definedName name="аа" localSheetId="45">#REF!</definedName>
    <definedName name="аа" localSheetId="46">#REF!</definedName>
    <definedName name="аа" localSheetId="75">#REF!</definedName>
    <definedName name="аа" localSheetId="76">#REF!</definedName>
    <definedName name="аа" localSheetId="78">#REF!</definedName>
    <definedName name="аа">#REF!</definedName>
    <definedName name="ааа" localSheetId="5">#REF!</definedName>
    <definedName name="ааа" localSheetId="7">#REF!</definedName>
    <definedName name="ааа" localSheetId="6">#REF!</definedName>
    <definedName name="ааа" localSheetId="4">#REF!</definedName>
    <definedName name="ааа" localSheetId="80">#REF!</definedName>
    <definedName name="ааа" localSheetId="44">#REF!</definedName>
    <definedName name="ааа" localSheetId="45">#REF!</definedName>
    <definedName name="ааа" localSheetId="46">#REF!</definedName>
    <definedName name="ааа" localSheetId="75">#REF!</definedName>
    <definedName name="ааа" localSheetId="76">#REF!</definedName>
    <definedName name="ааа" localSheetId="78">#REF!</definedName>
    <definedName name="ааа">#REF!</definedName>
    <definedName name="аааа" localSheetId="4">#REF!</definedName>
    <definedName name="аааа">#REF!</definedName>
    <definedName name="ааааа" localSheetId="4">#REF!</definedName>
    <definedName name="ааааа">#REF!</definedName>
    <definedName name="аааааа" localSheetId="4">#REF!</definedName>
    <definedName name="аааааа">#REF!</definedName>
    <definedName name="ааааааа" localSheetId="4">#REF!</definedName>
    <definedName name="ааааааа">#REF!</definedName>
    <definedName name="аб" localSheetId="4">#REF!</definedName>
    <definedName name="аб">#REF!</definedName>
    <definedName name="ав" localSheetId="4">#REF!</definedName>
    <definedName name="ав" localSheetId="2">#REF!</definedName>
    <definedName name="ав">#REF!</definedName>
    <definedName name="ав_1" localSheetId="4">#REF!</definedName>
    <definedName name="ав_1">#REF!</definedName>
    <definedName name="авввввввввввввввввввв" localSheetId="4">#REF!</definedName>
    <definedName name="авввввввввввввввввввв">#REF!</definedName>
    <definedName name="авпявап" localSheetId="4">#REF!</definedName>
    <definedName name="авпявап">#REF!</definedName>
    <definedName name="авпяпав" localSheetId="4">#REF!</definedName>
    <definedName name="авпяпав">#REF!</definedName>
    <definedName name="авРВп" localSheetId="4">#REF!</definedName>
    <definedName name="авРВп">#REF!</definedName>
    <definedName name="авс" localSheetId="4">#REF!</definedName>
    <definedName name="авс">#REF!</definedName>
    <definedName name="автом" localSheetId="4">#REF!</definedName>
    <definedName name="автом">#REF!</definedName>
    <definedName name="аглвг" localSheetId="4">#REF!</definedName>
    <definedName name="аглвг">#REF!</definedName>
    <definedName name="админ" localSheetId="4">#REF!</definedName>
    <definedName name="админ">#REF!</definedName>
    <definedName name="аднг" localSheetId="4">#REF!</definedName>
    <definedName name="аднг">#REF!</definedName>
    <definedName name="адоад" localSheetId="4">#REF!</definedName>
    <definedName name="адоад">#REF!</definedName>
    <definedName name="адожд" localSheetId="4">#REF!</definedName>
    <definedName name="адожд">#REF!</definedName>
    <definedName name="Азб" localSheetId="4">#REF!</definedName>
    <definedName name="Азб">#REF!</definedName>
    <definedName name="АКСТ">'[24]Лист опроса'!$B$22</definedName>
    <definedName name="ало" localSheetId="4">#REF!</definedName>
    <definedName name="ало">#REF!</definedName>
    <definedName name="Алтайский_край" localSheetId="4">#REF!</definedName>
    <definedName name="Алтайский_край">#REF!</definedName>
    <definedName name="Алтайский_край_1" localSheetId="4">#REF!</definedName>
    <definedName name="Алтайский_край_1">#REF!</definedName>
    <definedName name="Амурская_область" localSheetId="4">#REF!</definedName>
    <definedName name="Амурская_область">#REF!</definedName>
    <definedName name="Амурская_область_1" localSheetId="4">#REF!</definedName>
    <definedName name="Амурская_область_1">#REF!</definedName>
    <definedName name="ангданга" localSheetId="4">#REF!</definedName>
    <definedName name="ангданга">#REF!</definedName>
    <definedName name="ангщ" localSheetId="4">#REF!</definedName>
    <definedName name="ангщ">#REF!</definedName>
    <definedName name="анд" localSheetId="4">#REF!</definedName>
    <definedName name="анд">#REF!</definedName>
    <definedName name="анол" localSheetId="4">#REF!</definedName>
    <definedName name="анол">#REF!</definedName>
    <definedName name="анрл" localSheetId="4">[4]топография!#REF!</definedName>
    <definedName name="анрл">[4]топография!#REF!</definedName>
    <definedName name="аода" localSheetId="4">#REF!</definedName>
    <definedName name="аода">#REF!</definedName>
    <definedName name="аодадо" localSheetId="4">#REF!</definedName>
    <definedName name="аодадо">#REF!</definedName>
    <definedName name="аодра" localSheetId="4">#REF!</definedName>
    <definedName name="аодра">#REF!</definedName>
    <definedName name="аол" localSheetId="4">[4]топография!#REF!</definedName>
    <definedName name="аол">[4]топография!#REF!</definedName>
    <definedName name="аолрмб">[25]Вспомогательный!$D$77</definedName>
    <definedName name="аопы" localSheetId="4">#REF!</definedName>
    <definedName name="аопы">#REF!</definedName>
    <definedName name="аопыао" localSheetId="4">#REF!</definedName>
    <definedName name="аопыао">#REF!</definedName>
    <definedName name="аоыао" localSheetId="4">#REF!</definedName>
    <definedName name="аоыао">#REF!</definedName>
    <definedName name="ап" localSheetId="5">#REF!</definedName>
    <definedName name="ап" localSheetId="7">#REF!</definedName>
    <definedName name="ап" localSheetId="6">#REF!</definedName>
    <definedName name="ап" localSheetId="4">#REF!</definedName>
    <definedName name="ап" localSheetId="2" hidden="1">{#N/A,#N/A,TRUE,"Смета на пасс. обор. №1"}</definedName>
    <definedName name="ап" localSheetId="80">#REF!</definedName>
    <definedName name="ап" localSheetId="44">#REF!</definedName>
    <definedName name="ап" localSheetId="45">#REF!</definedName>
    <definedName name="ап" localSheetId="46">#REF!</definedName>
    <definedName name="ап" localSheetId="75">#REF!</definedName>
    <definedName name="ап" localSheetId="76">#REF!</definedName>
    <definedName name="ап" localSheetId="78">#REF!</definedName>
    <definedName name="ап">#REF!</definedName>
    <definedName name="ап_1" localSheetId="0" hidden="1">{#N/A,#N/A,TRUE,"Смета на пасс. обор. №1"}</definedName>
    <definedName name="ап_1" localSheetId="1" hidden="1">{#N/A,#N/A,TRUE,"Смета на пасс. обор. №1"}</definedName>
    <definedName name="ап_1" localSheetId="2" hidden="1">{#N/A,#N/A,TRUE,"Смета на пасс. обор. №1"}</definedName>
    <definedName name="ап_1" hidden="1">{#N/A,#N/A,TRUE,"Смета на пасс. обор. №1"}</definedName>
    <definedName name="ап12" localSheetId="4">#REF!</definedName>
    <definedName name="ап12">#REF!</definedName>
    <definedName name="апоап" localSheetId="4">#REF!</definedName>
    <definedName name="апоап">#REF!</definedName>
    <definedName name="аповоп" localSheetId="4">#REF!</definedName>
    <definedName name="аповоп">#REF!</definedName>
    <definedName name="апопр" localSheetId="4">#REF!</definedName>
    <definedName name="апопр">#REF!</definedName>
    <definedName name="апорапо" localSheetId="4">#REF!</definedName>
    <definedName name="апорапо">#REF!</definedName>
    <definedName name="апотиа" localSheetId="4">#REF!</definedName>
    <definedName name="апотиа">#REF!</definedName>
    <definedName name="апоыа" localSheetId="4">#REF!</definedName>
    <definedName name="апоыа">#REF!</definedName>
    <definedName name="апоыаоп" localSheetId="4">#REF!</definedName>
    <definedName name="апоыаоп">#REF!</definedName>
    <definedName name="апоыапо" localSheetId="4">#REF!</definedName>
    <definedName name="апоыапо">#REF!</definedName>
    <definedName name="апоыоо" localSheetId="4">#REF!</definedName>
    <definedName name="апоыоо">#REF!</definedName>
    <definedName name="апр" localSheetId="2" hidden="1">{#N/A,#N/A,TRUE,"Смета на пасс. обор. №1"}</definedName>
    <definedName name="апр" hidden="1">{#N/A,#N/A,TRUE,"Смета на пасс. обор. №1"}</definedName>
    <definedName name="апр_1" localSheetId="0" hidden="1">{#N/A,#N/A,TRUE,"Смета на пасс. обор. №1"}</definedName>
    <definedName name="апр_1" localSheetId="1" hidden="1">{#N/A,#N/A,TRUE,"Смета на пасс. обор. №1"}</definedName>
    <definedName name="апр_1" localSheetId="2" hidden="1">{#N/A,#N/A,TRUE,"Смета на пасс. обор. №1"}</definedName>
    <definedName name="апр_1" hidden="1">{#N/A,#N/A,TRUE,"Смета на пасс. обор. №1"}</definedName>
    <definedName name="аправи" localSheetId="4">#REF!</definedName>
    <definedName name="аправи">#REF!</definedName>
    <definedName name="апрапр" localSheetId="5">#REF!</definedName>
    <definedName name="апрапр" localSheetId="7">#REF!</definedName>
    <definedName name="апрапр" localSheetId="6">#REF!</definedName>
    <definedName name="апрапр" localSheetId="4">#REF!</definedName>
    <definedName name="апрапр" localSheetId="80">#REF!</definedName>
    <definedName name="апрапр" localSheetId="44">#REF!</definedName>
    <definedName name="апрапр" localSheetId="45">#REF!</definedName>
    <definedName name="апрапр" localSheetId="46">#REF!</definedName>
    <definedName name="апрапр" localSheetId="75">#REF!</definedName>
    <definedName name="апрапр" localSheetId="76">#REF!</definedName>
    <definedName name="апрапр" localSheetId="78">#REF!</definedName>
    <definedName name="апрапр">#REF!</definedName>
    <definedName name="апрво" localSheetId="4">#REF!</definedName>
    <definedName name="апрво">#REF!</definedName>
    <definedName name="апрыа" localSheetId="4">#REF!</definedName>
    <definedName name="апрыа">#REF!</definedName>
    <definedName name="апрыапр" localSheetId="4">[4]топография!#REF!</definedName>
    <definedName name="апрыапр">[4]топография!#REF!</definedName>
    <definedName name="апыо" localSheetId="4">#REF!</definedName>
    <definedName name="апыо">#REF!</definedName>
    <definedName name="апырр" localSheetId="4">#REF!</definedName>
    <definedName name="апырр">#REF!</definedName>
    <definedName name="араера" localSheetId="4">#REF!</definedName>
    <definedName name="араера">#REF!</definedName>
    <definedName name="арбь" localSheetId="4">#REF!</definedName>
    <definedName name="арбь">#REF!</definedName>
    <definedName name="арл" localSheetId="4">#REF!</definedName>
    <definedName name="арл">#REF!</definedName>
    <definedName name="арла" localSheetId="4">[4]топография!#REF!</definedName>
    <definedName name="арла">[4]топография!#REF!</definedName>
    <definedName name="аро" localSheetId="4">#REF!</definedName>
    <definedName name="аро">#REF!</definedName>
    <definedName name="ародар" localSheetId="4">#REF!</definedName>
    <definedName name="ародар">#REF!</definedName>
    <definedName name="ародард" localSheetId="4">[4]топография!#REF!</definedName>
    <definedName name="ародард">[4]топография!#REF!</definedName>
    <definedName name="ародарод" localSheetId="4">#REF!</definedName>
    <definedName name="ародарод">#REF!</definedName>
    <definedName name="ародра" localSheetId="4">#REF!</definedName>
    <definedName name="ародра">#REF!</definedName>
    <definedName name="арол" localSheetId="4">#REF!</definedName>
    <definedName name="арол">#REF!</definedName>
    <definedName name="аролаол" localSheetId="4">#REF!</definedName>
    <definedName name="аролаол">#REF!</definedName>
    <definedName name="арпа" localSheetId="4">#REF!</definedName>
    <definedName name="арпа">#REF!</definedName>
    <definedName name="Архангельская_область" localSheetId="4">#REF!</definedName>
    <definedName name="Архангельская_область">#REF!</definedName>
    <definedName name="Архангельская_область_1" localSheetId="4">#REF!</definedName>
    <definedName name="Архангельская_область_1">#REF!</definedName>
    <definedName name="арьдбра" localSheetId="4">[4]топография!#REF!</definedName>
    <definedName name="арьдбра">[4]топография!#REF!</definedName>
    <definedName name="астр" localSheetId="4">#REF!</definedName>
    <definedName name="астр">#REF!</definedName>
    <definedName name="Астраханская_область" localSheetId="4">#REF!</definedName>
    <definedName name="Астраханская_область">#REF!</definedName>
    <definedName name="Астрахань" localSheetId="4">#REF!</definedName>
    <definedName name="Астрахань">#REF!</definedName>
    <definedName name="Астрахань_1" localSheetId="4">#REF!</definedName>
    <definedName name="Астрахань_1">#REF!</definedName>
    <definedName name="Астрахань_2" localSheetId="4">#REF!</definedName>
    <definedName name="Астрахань_2">#REF!</definedName>
    <definedName name="Астрахань_22" localSheetId="4">#REF!</definedName>
    <definedName name="Астрахань_22">#REF!</definedName>
    <definedName name="Астрахань_49" localSheetId="4">#REF!</definedName>
    <definedName name="Астрахань_49">#REF!</definedName>
    <definedName name="Астрахань_5" localSheetId="4">#REF!</definedName>
    <definedName name="Астрахань_5">#REF!</definedName>
    <definedName name="Астрахань_50" localSheetId="4">#REF!</definedName>
    <definedName name="Астрахань_50">#REF!</definedName>
    <definedName name="Астрахань_51" localSheetId="4">#REF!</definedName>
    <definedName name="Астрахань_51">#REF!</definedName>
    <definedName name="Астрахань_52" localSheetId="4">#REF!</definedName>
    <definedName name="Астрахань_52">#REF!</definedName>
    <definedName name="Астрахань_53" localSheetId="4">#REF!</definedName>
    <definedName name="Астрахань_53">#REF!</definedName>
    <definedName name="Астрахань_54" localSheetId="4">#REF!</definedName>
    <definedName name="Астрахань_54">#REF!</definedName>
    <definedName name="АСУТП" localSheetId="4">#REF!</definedName>
    <definedName name="АСУТП">#REF!</definedName>
    <definedName name="АСУТП2" localSheetId="4">#REF!</definedName>
    <definedName name="АСУТП2">#REF!</definedName>
    <definedName name="АСУТП2_1" localSheetId="4">#REF!</definedName>
    <definedName name="АСУТП2_1">#REF!</definedName>
    <definedName name="АСУТП2_2" localSheetId="4">#REF!</definedName>
    <definedName name="АСУТП2_2">#REF!</definedName>
    <definedName name="АСУТП2_22" localSheetId="4">#REF!</definedName>
    <definedName name="АСУТП2_22">#REF!</definedName>
    <definedName name="АСУТП2_49" localSheetId="4">#REF!</definedName>
    <definedName name="АСУТП2_49">#REF!</definedName>
    <definedName name="АСУТП2_5" localSheetId="4">#REF!</definedName>
    <definedName name="АСУТП2_5">#REF!</definedName>
    <definedName name="АСУТП2_50" localSheetId="4">#REF!</definedName>
    <definedName name="АСУТП2_50">#REF!</definedName>
    <definedName name="АСУТП2_51" localSheetId="4">#REF!</definedName>
    <definedName name="АСУТП2_51">#REF!</definedName>
    <definedName name="АСУТП2_52" localSheetId="4">#REF!</definedName>
    <definedName name="АСУТП2_52">#REF!</definedName>
    <definedName name="АСУТП2_53" localSheetId="4">#REF!</definedName>
    <definedName name="АСУТП2_53">#REF!</definedName>
    <definedName name="АСУТП2_54" localSheetId="4">#REF!</definedName>
    <definedName name="АСУТП2_54">#REF!</definedName>
    <definedName name="АСУТПАстрахань" localSheetId="4">#REF!</definedName>
    <definedName name="АСУТПАстрахань">#REF!</definedName>
    <definedName name="АСУТПАстрахань_1" localSheetId="4">#REF!</definedName>
    <definedName name="АСУТПАстрахань_1">#REF!</definedName>
    <definedName name="АСУТПАстрахань_2" localSheetId="4">#REF!</definedName>
    <definedName name="АСУТПАстрахань_2">#REF!</definedName>
    <definedName name="АСУТПАстрахань_22" localSheetId="4">#REF!</definedName>
    <definedName name="АСУТПАстрахань_22">#REF!</definedName>
    <definedName name="АСУТПАстрахань_49" localSheetId="4">#REF!</definedName>
    <definedName name="АСУТПАстрахань_49">#REF!</definedName>
    <definedName name="АСУТПАстрахань_5" localSheetId="4">#REF!</definedName>
    <definedName name="АСУТПАстрахань_5">#REF!</definedName>
    <definedName name="АСУТПАстрахань_50" localSheetId="4">#REF!</definedName>
    <definedName name="АСУТПАстрахань_50">#REF!</definedName>
    <definedName name="АСУТПАстрахань_51" localSheetId="4">#REF!</definedName>
    <definedName name="АСУТПАстрахань_51">#REF!</definedName>
    <definedName name="АСУТПАстрахань_52" localSheetId="4">#REF!</definedName>
    <definedName name="АСУТПАстрахань_52">#REF!</definedName>
    <definedName name="АСУТПАстрахань_53" localSheetId="4">#REF!</definedName>
    <definedName name="АСУТПАстрахань_53">#REF!</definedName>
    <definedName name="АСУТПАстрахань_54" localSheetId="4">#REF!</definedName>
    <definedName name="АСУТПАстрахань_54">#REF!</definedName>
    <definedName name="АСУТПН.Новгород" localSheetId="4">#REF!</definedName>
    <definedName name="АСУТПН.Новгород">#REF!</definedName>
    <definedName name="АСУТПН.Новгород_1" localSheetId="4">#REF!</definedName>
    <definedName name="АСУТПН.Новгород_1">#REF!</definedName>
    <definedName name="АСУТПН.Новгород_2" localSheetId="4">#REF!</definedName>
    <definedName name="АСУТПН.Новгород_2">#REF!</definedName>
    <definedName name="АСУТПН.Новгород_22" localSheetId="4">#REF!</definedName>
    <definedName name="АСУТПН.Новгород_22">#REF!</definedName>
    <definedName name="АСУТПН.Новгород_49" localSheetId="4">#REF!</definedName>
    <definedName name="АСУТПН.Новгород_49">#REF!</definedName>
    <definedName name="АСУТПН.Новгород_5" localSheetId="4">#REF!</definedName>
    <definedName name="АСУТПН.Новгород_5">#REF!</definedName>
    <definedName name="АСУТПН.Новгород_50" localSheetId="4">#REF!</definedName>
    <definedName name="АСУТПН.Новгород_50">#REF!</definedName>
    <definedName name="АСУТПН.Новгород_51" localSheetId="4">#REF!</definedName>
    <definedName name="АСУТПН.Новгород_51">#REF!</definedName>
    <definedName name="АСУТПН.Новгород_52" localSheetId="4">#REF!</definedName>
    <definedName name="АСУТПН.Новгород_52">#REF!</definedName>
    <definedName name="АСУТПН.Новгород_53" localSheetId="4">#REF!</definedName>
    <definedName name="АСУТПН.Новгород_53">#REF!</definedName>
    <definedName name="АСУТПН.Новгород_54" localSheetId="4">#REF!</definedName>
    <definedName name="АСУТПН.Новгород_54">#REF!</definedName>
    <definedName name="АСУТПСтаврополь" localSheetId="4">#REF!</definedName>
    <definedName name="АСУТПСтаврополь">#REF!</definedName>
    <definedName name="АСУТПСтаврополь_1" localSheetId="4">#REF!</definedName>
    <definedName name="АСУТПСтаврополь_1">#REF!</definedName>
    <definedName name="АСУТПСтаврополь_2" localSheetId="4">#REF!</definedName>
    <definedName name="АСУТПСтаврополь_2">#REF!</definedName>
    <definedName name="АСУТПСтаврополь_22" localSheetId="4">#REF!</definedName>
    <definedName name="АСУТПСтаврополь_22">#REF!</definedName>
    <definedName name="АСУТПСтаврополь_49" localSheetId="4">#REF!</definedName>
    <definedName name="АСУТПСтаврополь_49">#REF!</definedName>
    <definedName name="АСУТПСтаврополь_5" localSheetId="4">#REF!</definedName>
    <definedName name="АСУТПСтаврополь_5">#REF!</definedName>
    <definedName name="АСУТПСтаврополь_50" localSheetId="4">#REF!</definedName>
    <definedName name="АСУТПСтаврополь_50">#REF!</definedName>
    <definedName name="АСУТПСтаврополь_51" localSheetId="4">#REF!</definedName>
    <definedName name="АСУТПСтаврополь_51">#REF!</definedName>
    <definedName name="АСУТПСтаврополь_52" localSheetId="4">#REF!</definedName>
    <definedName name="АСУТПСтаврополь_52">#REF!</definedName>
    <definedName name="АСУТПСтаврополь_53" localSheetId="4">#REF!</definedName>
    <definedName name="АСУТПСтаврополь_53">#REF!</definedName>
    <definedName name="АСУТПСтаврополь_54" localSheetId="4">#REF!</definedName>
    <definedName name="АСУТПСтаврополь_54">#REF!</definedName>
    <definedName name="АФС" localSheetId="4">[6]топография!#REF!</definedName>
    <definedName name="АФС">[6]топография!#REF!</definedName>
    <definedName name="ацуацу" localSheetId="5">#REF!</definedName>
    <definedName name="ацуацу" localSheetId="7">#REF!</definedName>
    <definedName name="ацуацу" localSheetId="6">#REF!</definedName>
    <definedName name="ацуацу" localSheetId="4">#REF!</definedName>
    <definedName name="ацуацу" localSheetId="80">#REF!</definedName>
    <definedName name="ацуацу" localSheetId="44">#REF!</definedName>
    <definedName name="ацуацу" localSheetId="45">#REF!</definedName>
    <definedName name="ацуацу" localSheetId="46">#REF!</definedName>
    <definedName name="ацуацу" localSheetId="75">#REF!</definedName>
    <definedName name="ацуацу" localSheetId="76">#REF!</definedName>
    <definedName name="ацуацу" localSheetId="78">#REF!</definedName>
    <definedName name="ацуацу">#REF!</definedName>
    <definedName name="ачпо" localSheetId="4">[13]топография!#REF!</definedName>
    <definedName name="ачпо">[13]топография!#REF!</definedName>
    <definedName name="аыв" localSheetId="4">#REF!</definedName>
    <definedName name="аыв">#REF!</definedName>
    <definedName name="аыоап" localSheetId="4">#REF!</definedName>
    <definedName name="аыоап">#REF!</definedName>
    <definedName name="аыоапо" localSheetId="4">#REF!</definedName>
    <definedName name="аыоапо">#REF!</definedName>
    <definedName name="аыопыао" localSheetId="4">#REF!</definedName>
    <definedName name="аыопыао">#REF!</definedName>
    <definedName name="аыпр" localSheetId="4">[5]топография!#REF!</definedName>
    <definedName name="аыпр">[5]топография!#REF!</definedName>
    <definedName name="аыпрыпр" localSheetId="4">#REF!</definedName>
    <definedName name="аыпрыпр">#REF!</definedName>
    <definedName name="аыыпо" localSheetId="4">[4]топография!#REF!</definedName>
    <definedName name="аыыпо">[4]топография!#REF!</definedName>
    <definedName name="б" localSheetId="2" hidden="1">{#N/A,#N/A,TRUE,"Смета на пасс. обор. №1"}</definedName>
    <definedName name="б" hidden="1">{#N/A,#N/A,TRUE,"Смета на пасс. обор. №1"}</definedName>
    <definedName name="б_1" localSheetId="0" hidden="1">{#N/A,#N/A,TRUE,"Смета на пасс. обор. №1"}</definedName>
    <definedName name="б_1" localSheetId="1" hidden="1">{#N/A,#N/A,TRUE,"Смета на пасс. обор. №1"}</definedName>
    <definedName name="б_1" localSheetId="2" hidden="1">{#N/A,#N/A,TRUE,"Смета на пасс. обор. №1"}</definedName>
    <definedName name="б_1" hidden="1">{#N/A,#N/A,TRUE,"Смета на пасс. обор. №1"}</definedName>
    <definedName name="бабабла" localSheetId="0" hidden="1">{#N/A,#N/A,TRUE,"Смета на пасс. обор. №1"}</definedName>
    <definedName name="бабабла" localSheetId="1" hidden="1">{#N/A,#N/A,TRUE,"Смета на пасс. обор. №1"}</definedName>
    <definedName name="бабабла" localSheetId="2" hidden="1">{#N/A,#N/A,TRUE,"Смета на пасс. обор. №1"}</definedName>
    <definedName name="бабабла" hidden="1">{#N/A,#N/A,TRUE,"Смета на пасс. обор. №1"}</definedName>
    <definedName name="бабабла_1" localSheetId="0" hidden="1">{#N/A,#N/A,TRUE,"Смета на пасс. обор. №1"}</definedName>
    <definedName name="бабабла_1" localSheetId="1" hidden="1">{#N/A,#N/A,TRUE,"Смета на пасс. обор. №1"}</definedName>
    <definedName name="бабабла_1" localSheetId="2" hidden="1">{#N/A,#N/A,TRUE,"Смета на пасс. обор. №1"}</definedName>
    <definedName name="бабабла_1" hidden="1">{#N/A,#N/A,TRUE,"Смета на пасс. обор. №1"}</definedName>
    <definedName name="_xlnm.Database" localSheetId="2">'[26]ПС 110 кВ (доп)'!$B$1:$F$18</definedName>
    <definedName name="_xlnm.Database">'[26]ПС 110 кВ (доп)'!$B$1:$F$18</definedName>
    <definedName name="БАК2" localSheetId="4">#REF!</definedName>
    <definedName name="БАК2">#REF!</definedName>
    <definedName name="Белгородская_область" localSheetId="4">#REF!</definedName>
    <definedName name="Белгородская_область">#REF!</definedName>
    <definedName name="Бланк_сметы" localSheetId="4">#REF!</definedName>
    <definedName name="Бланк_сметы">#REF!</definedName>
    <definedName name="бол" localSheetId="0" hidden="1">{#N/A,#N/A,TRUE,"Смета на пасс. обор. №1"}</definedName>
    <definedName name="бол" localSheetId="1" hidden="1">{#N/A,#N/A,TRUE,"Смета на пасс. обор. №1"}</definedName>
    <definedName name="бол" localSheetId="2" hidden="1">{#N/A,#N/A,TRUE,"Смета на пасс. обор. №1"}</definedName>
    <definedName name="бол" hidden="1">{#N/A,#N/A,TRUE,"Смета на пасс. обор. №1"}</definedName>
    <definedName name="бол_1" localSheetId="0" hidden="1">{#N/A,#N/A,TRUE,"Смета на пасс. обор. №1"}</definedName>
    <definedName name="бол_1" localSheetId="1" hidden="1">{#N/A,#N/A,TRUE,"Смета на пасс. обор. №1"}</definedName>
    <definedName name="бол_1" localSheetId="2" hidden="1">{#N/A,#N/A,TRUE,"Смета на пасс. обор. №1"}</definedName>
    <definedName name="бол_1" hidden="1">{#N/A,#N/A,TRUE,"Смета на пасс. обор. №1"}</definedName>
    <definedName name="бпрбь" localSheetId="4">#REF!</definedName>
    <definedName name="бпрбь">#REF!</definedName>
    <definedName name="Брянская_область" localSheetId="4">#REF!</definedName>
    <definedName name="Брянская_область">#REF!</definedName>
    <definedName name="БСИР" localSheetId="4">#REF!</definedName>
    <definedName name="БСИР">#REF!</definedName>
    <definedName name="Буровой_понтон" localSheetId="4">#REF!</definedName>
    <definedName name="Буровой_понтон">#REF!</definedName>
    <definedName name="в" localSheetId="5">#REF!</definedName>
    <definedName name="в" localSheetId="7">#REF!</definedName>
    <definedName name="в" localSheetId="6">#REF!</definedName>
    <definedName name="в" localSheetId="4">#REF!</definedName>
    <definedName name="в" localSheetId="2" hidden="1">{#N/A,#N/A,TRUE,"Смета на пасс. обор. №1"}</definedName>
    <definedName name="в" localSheetId="80">#REF!</definedName>
    <definedName name="в" localSheetId="44">#REF!</definedName>
    <definedName name="в" localSheetId="45">#REF!</definedName>
    <definedName name="в" localSheetId="46">#REF!</definedName>
    <definedName name="в" localSheetId="75">#REF!</definedName>
    <definedName name="в" localSheetId="76">#REF!</definedName>
    <definedName name="в" localSheetId="78">#REF!</definedName>
    <definedName name="в">#REF!</definedName>
    <definedName name="в_1" localSheetId="0" hidden="1">{#N/A,#N/A,TRUE,"Смета на пасс. обор. №1"}</definedName>
    <definedName name="в_1" localSheetId="1" hidden="1">{#N/A,#N/A,TRUE,"Смета на пасс. обор. №1"}</definedName>
    <definedName name="в_1" localSheetId="2" hidden="1">{#N/A,#N/A,TRUE,"Смета на пасс. обор. №1"}</definedName>
    <definedName name="в_1" hidden="1">{#N/A,#N/A,TRUE,"Смета на пасс. обор. №1"}</definedName>
    <definedName name="В5" localSheetId="4">#REF!</definedName>
    <definedName name="В5">#REF!</definedName>
    <definedName name="ва" localSheetId="5">#REF!</definedName>
    <definedName name="ва" localSheetId="7">#REF!</definedName>
    <definedName name="ва" localSheetId="6">#REF!</definedName>
    <definedName name="ва" localSheetId="4">#REF!</definedName>
    <definedName name="ва" localSheetId="80">#REF!</definedName>
    <definedName name="ва" localSheetId="44">#REF!</definedName>
    <definedName name="ва" localSheetId="45">#REF!</definedName>
    <definedName name="ва" localSheetId="46">#REF!</definedName>
    <definedName name="ва" localSheetId="75">#REF!</definedName>
    <definedName name="ва" localSheetId="76">#REF!</definedName>
    <definedName name="ва" localSheetId="78">#REF!</definedName>
    <definedName name="ва">#REF!</definedName>
    <definedName name="ва3" localSheetId="4">#REF!</definedName>
    <definedName name="ва3">#REF!</definedName>
    <definedName name="вав" localSheetId="4">[12]топография!#REF!</definedName>
    <definedName name="вав">[12]топография!#REF!</definedName>
    <definedName name="вава" localSheetId="4">#REF!</definedName>
    <definedName name="вава">#REF!</definedName>
    <definedName name="вавввввввввввввв" localSheetId="4">#REF!</definedName>
    <definedName name="вавввввввввввввв">#REF!</definedName>
    <definedName name="ВАЛ_" localSheetId="4">#REF!</definedName>
    <definedName name="ВАЛ_">#REF!</definedName>
    <definedName name="ВАЛ_1" localSheetId="4">#REF!</definedName>
    <definedName name="ВАЛ_1">#REF!</definedName>
    <definedName name="ВАЛ_4" localSheetId="4">#REF!</definedName>
    <definedName name="ВАЛ_4">#REF!</definedName>
    <definedName name="Валаам" localSheetId="4">#REF!</definedName>
    <definedName name="Валаам">#REF!</definedName>
    <definedName name="вангл" localSheetId="4">#REF!</definedName>
    <definedName name="вангл">#REF!</definedName>
    <definedName name="ванлр" localSheetId="4">#REF!</definedName>
    <definedName name="ванлр">#REF!</definedName>
    <definedName name="ванол" localSheetId="4">[5]топография!#REF!</definedName>
    <definedName name="ванол">[5]топография!#REF!</definedName>
    <definedName name="вао" localSheetId="4">#REF!</definedName>
    <definedName name="вао">#REF!</definedName>
    <definedName name="вап" localSheetId="2" hidden="1">{#N/A,#N/A,TRUE,"Смета на пасс. обор. №1"}</definedName>
    <definedName name="вап" hidden="1">{#N/A,#N/A,TRUE,"Смета на пасс. обор. №1"}</definedName>
    <definedName name="вап_1" localSheetId="0" hidden="1">{#N/A,#N/A,TRUE,"Смета на пасс. обор. №1"}</definedName>
    <definedName name="вап_1" localSheetId="1" hidden="1">{#N/A,#N/A,TRUE,"Смета на пасс. обор. №1"}</definedName>
    <definedName name="вап_1" localSheetId="2" hidden="1">{#N/A,#N/A,TRUE,"Смета на пасс. обор. №1"}</definedName>
    <definedName name="вап_1" hidden="1">{#N/A,#N/A,TRUE,"Смета на пасс. обор. №1"}</definedName>
    <definedName name="вапапо" localSheetId="0" hidden="1">{#N/A,#N/A,TRUE,"Смета на пасс. обор. №1"}</definedName>
    <definedName name="вапапо" localSheetId="1" hidden="1">{#N/A,#N/A,TRUE,"Смета на пасс. обор. №1"}</definedName>
    <definedName name="вапапо" localSheetId="2" hidden="1">{#N/A,#N/A,TRUE,"Смета на пасс. обор. №1"}</definedName>
    <definedName name="вапапо" hidden="1">{#N/A,#N/A,TRUE,"Смета на пасс. обор. №1"}</definedName>
    <definedName name="вапапо_1" localSheetId="0" hidden="1">{#N/A,#N/A,TRUE,"Смета на пасс. обор. №1"}</definedName>
    <definedName name="вапапо_1" localSheetId="1" hidden="1">{#N/A,#N/A,TRUE,"Смета на пасс. обор. №1"}</definedName>
    <definedName name="вапапо_1" localSheetId="2" hidden="1">{#N/A,#N/A,TRUE,"Смета на пасс. обор. №1"}</definedName>
    <definedName name="вапапо_1" hidden="1">{#N/A,#N/A,TRUE,"Смета на пасс. обор. №1"}</definedName>
    <definedName name="вапвя" localSheetId="4">#REF!</definedName>
    <definedName name="вапвя">#REF!</definedName>
    <definedName name="вапр" localSheetId="4">#REF!</definedName>
    <definedName name="вапр">#REF!</definedName>
    <definedName name="вапяп" localSheetId="4">#REF!</definedName>
    <definedName name="вапяп">#REF!</definedName>
    <definedName name="вар" localSheetId="4">[4]топография!#REF!</definedName>
    <definedName name="вар">[4]топография!#REF!</definedName>
    <definedName name="варо" localSheetId="4">#REF!</definedName>
    <definedName name="варо">#REF!</definedName>
    <definedName name="вафывффффффф" localSheetId="4">#REF!</definedName>
    <definedName name="вафывффффффф">#REF!</definedName>
    <definedName name="ваы" localSheetId="4">#REF!</definedName>
    <definedName name="ваы">#REF!</definedName>
    <definedName name="вв" localSheetId="4">[11]топография!#REF!</definedName>
    <definedName name="вв">[11]топография!#REF!</definedName>
    <definedName name="ввв" localSheetId="4">#REF!</definedName>
    <definedName name="ввв" localSheetId="2">#REF!</definedName>
    <definedName name="ввв">#REF!</definedName>
    <definedName name="вввв" localSheetId="4">#REF!</definedName>
    <definedName name="вввв">#REF!</definedName>
    <definedName name="вввп" localSheetId="5">#REF!</definedName>
    <definedName name="вввп" localSheetId="7">#REF!</definedName>
    <definedName name="вввп" localSheetId="6">#REF!</definedName>
    <definedName name="вввп" localSheetId="4">#REF!</definedName>
    <definedName name="вввп" localSheetId="80">#REF!</definedName>
    <definedName name="вввп" localSheetId="44">#REF!</definedName>
    <definedName name="вввп" localSheetId="45">#REF!</definedName>
    <definedName name="вввп" localSheetId="46">#REF!</definedName>
    <definedName name="вввп" localSheetId="75">#REF!</definedName>
    <definedName name="вввп" localSheetId="76">#REF!</definedName>
    <definedName name="вввп" localSheetId="78">#REF!</definedName>
    <definedName name="вввп">#REF!</definedName>
    <definedName name="ввод" localSheetId="4">#REF!</definedName>
    <definedName name="ввод">#REF!</definedName>
    <definedName name="ввод_1" localSheetId="4">#REF!</definedName>
    <definedName name="ввод_1">#REF!</definedName>
    <definedName name="ввод_49" localSheetId="4">#REF!</definedName>
    <definedName name="ввод_49">#REF!</definedName>
    <definedName name="ввод_50" localSheetId="4">#REF!</definedName>
    <definedName name="ввод_50">#REF!</definedName>
    <definedName name="ввод_51" localSheetId="4">#REF!</definedName>
    <definedName name="ввод_51">#REF!</definedName>
    <definedName name="ввод_52" localSheetId="4">#REF!</definedName>
    <definedName name="ввод_52">#REF!</definedName>
    <definedName name="ввод_53" localSheetId="4">#REF!</definedName>
    <definedName name="ввод_53">#REF!</definedName>
    <definedName name="ввод_54" localSheetId="4">#REF!</definedName>
    <definedName name="ввод_54">#REF!</definedName>
    <definedName name="вген" localSheetId="4">#REF!</definedName>
    <definedName name="вген">#REF!</definedName>
    <definedName name="вглльа" localSheetId="4">#REF!</definedName>
    <definedName name="вглльа">#REF!</definedName>
    <definedName name="ве" localSheetId="4">#REF!</definedName>
    <definedName name="ве">#REF!</definedName>
    <definedName name="ведущий" localSheetId="4">#REF!</definedName>
    <definedName name="ведущий">#REF!</definedName>
    <definedName name="венл" localSheetId="4">#REF!</definedName>
    <definedName name="венл">#REF!</definedName>
    <definedName name="вено" localSheetId="4">#REF!</definedName>
    <definedName name="вено">#REF!</definedName>
    <definedName name="веноевн" localSheetId="4">#REF!</definedName>
    <definedName name="веноевн">#REF!</definedName>
    <definedName name="венолвенп" localSheetId="4">#REF!</definedName>
    <definedName name="венолвенп">#REF!</definedName>
    <definedName name="веноь" localSheetId="4">#REF!</definedName>
    <definedName name="веноь">#REF!</definedName>
    <definedName name="венрол" localSheetId="4">#REF!</definedName>
    <definedName name="венрол">#REF!</definedName>
    <definedName name="венш" localSheetId="4">#REF!</definedName>
    <definedName name="венш">#REF!</definedName>
    <definedName name="вео" localSheetId="4">#REF!</definedName>
    <definedName name="вео">#REF!</definedName>
    <definedName name="веше" localSheetId="4">#REF!</definedName>
    <definedName name="веше">#REF!</definedName>
    <definedName name="вика" localSheetId="4">#REF!</definedName>
    <definedName name="вика">#REF!</definedName>
    <definedName name="вирваы" localSheetId="4">#REF!</definedName>
    <definedName name="вирваы">#REF!</definedName>
    <definedName name="вкпвп" localSheetId="4">#REF!</definedName>
    <definedName name="вкпвп">#REF!</definedName>
    <definedName name="Владимирская_область" localSheetId="4">#REF!</definedName>
    <definedName name="Владимирская_область">#REF!</definedName>
    <definedName name="влнг" localSheetId="4">[4]топография!#REF!</definedName>
    <definedName name="влнг">[4]топография!#REF!</definedName>
    <definedName name="внеове" localSheetId="4">#REF!</definedName>
    <definedName name="внеове">#REF!</definedName>
    <definedName name="внеое" localSheetId="4">#REF!</definedName>
    <definedName name="внеое">#REF!</definedName>
    <definedName name="внлг" localSheetId="4">#REF!</definedName>
    <definedName name="внлг">#REF!</definedName>
    <definedName name="внорьп" localSheetId="4">#REF!</definedName>
    <definedName name="внорьп">#REF!</definedName>
    <definedName name="внр" localSheetId="4">#REF!</definedName>
    <definedName name="внр">#REF!</definedName>
    <definedName name="Внут_Т" localSheetId="4">#REF!</definedName>
    <definedName name="Внут_Т">#REF!</definedName>
    <definedName name="вов" localSheetId="4">#REF!</definedName>
    <definedName name="вов">#REF!</definedName>
    <definedName name="вое" localSheetId="4">#REF!</definedName>
    <definedName name="вое">#REF!</definedName>
    <definedName name="Волгоградская_область" localSheetId="4">#REF!</definedName>
    <definedName name="Волгоградская_область">#REF!</definedName>
    <definedName name="Вологодская_область" localSheetId="4">#REF!</definedName>
    <definedName name="Вологодская_область">#REF!</definedName>
    <definedName name="Вологодская_область_1" localSheetId="4">#REF!</definedName>
    <definedName name="Вологодская_область_1">#REF!</definedName>
    <definedName name="воп" localSheetId="4">[13]топография!#REF!</definedName>
    <definedName name="воп">[13]топография!#REF!</definedName>
    <definedName name="вопрв" localSheetId="4">#REF!</definedName>
    <definedName name="вопрв">#REF!</definedName>
    <definedName name="вопров" localSheetId="4">#REF!</definedName>
    <definedName name="вопров">#REF!</definedName>
    <definedName name="Воронежская_область" localSheetId="4">#REF!</definedName>
    <definedName name="Воронежская_область">#REF!</definedName>
    <definedName name="Вп" localSheetId="4">#REF!</definedName>
    <definedName name="Вп">#REF!</definedName>
    <definedName name="впа" localSheetId="4">#REF!</definedName>
    <definedName name="впа">#REF!</definedName>
    <definedName name="впо" localSheetId="4">#REF!</definedName>
    <definedName name="впо">#REF!</definedName>
    <definedName name="впоп" localSheetId="4">[13]топография!#REF!</definedName>
    <definedName name="впоп">[13]топография!#REF!</definedName>
    <definedName name="впор" localSheetId="4">#REF!</definedName>
    <definedName name="впор">#REF!</definedName>
    <definedName name="впр" localSheetId="4">#REF!</definedName>
    <definedName name="впр">#REF!</definedName>
    <definedName name="впрвпр" localSheetId="4">#REF!</definedName>
    <definedName name="впрвпр">#REF!</definedName>
    <definedName name="впрл" localSheetId="4">#REF!</definedName>
    <definedName name="впрл">#REF!</definedName>
    <definedName name="впрлвпр" localSheetId="4">#REF!</definedName>
    <definedName name="впрлвпр">#REF!</definedName>
    <definedName name="впрлпр" localSheetId="4">#REF!</definedName>
    <definedName name="впрлпр">#REF!</definedName>
    <definedName name="впрлрпл" localSheetId="4">#REF!</definedName>
    <definedName name="впрлрпл">#REF!</definedName>
    <definedName name="впро" localSheetId="4">#REF!</definedName>
    <definedName name="впро">#REF!</definedName>
    <definedName name="впров" localSheetId="4">#REF!</definedName>
    <definedName name="впров">#REF!</definedName>
    <definedName name="впрь" localSheetId="4">#REF!</definedName>
    <definedName name="впрь">#REF!</definedName>
    <definedName name="впрьвп" localSheetId="4">#REF!</definedName>
    <definedName name="впрьвп">#REF!</definedName>
    <definedName name="впрьрь" localSheetId="4">#REF!</definedName>
    <definedName name="впрьрь">#REF!</definedName>
    <definedName name="вр" localSheetId="4">#REF!</definedName>
    <definedName name="вр">#REF!</definedName>
    <definedName name="вравар" localSheetId="4">#REF!</definedName>
    <definedName name="вравар" localSheetId="2">#REF!</definedName>
    <definedName name="вравар">#REF!</definedName>
    <definedName name="Времен">[27]Коэфф!$B$2</definedName>
    <definedName name="вро" localSheetId="4">#REF!</definedName>
    <definedName name="вро">#REF!</definedName>
    <definedName name="вров" localSheetId="4">#REF!</definedName>
    <definedName name="вров">#REF!</definedName>
    <definedName name="вровап" localSheetId="4">#REF!</definedName>
    <definedName name="вровап">#REF!</definedName>
    <definedName name="врп" localSheetId="4">#REF!</definedName>
    <definedName name="врп">#REF!</definedName>
    <definedName name="врплнл" localSheetId="4">#REF!</definedName>
    <definedName name="врплнл">#REF!</definedName>
    <definedName name="врпов" localSheetId="4">#REF!</definedName>
    <definedName name="врпов">#REF!</definedName>
    <definedName name="врповор" localSheetId="4">#REF!</definedName>
    <definedName name="врповор">#REF!</definedName>
    <definedName name="врпьт" localSheetId="4">[4]топография!#REF!</definedName>
    <definedName name="врпьт">[4]топография!#REF!</definedName>
    <definedName name="врь" localSheetId="4">[13]топография!#REF!</definedName>
    <definedName name="врь">[13]топография!#REF!</definedName>
    <definedName name="врьпврь" localSheetId="4">#REF!</definedName>
    <definedName name="врьпврь">#REF!</definedName>
    <definedName name="ВСЕГО" localSheetId="4">#REF!</definedName>
    <definedName name="ВСЕГО">#REF!</definedName>
    <definedName name="Всего_по_смете" localSheetId="4">#REF!</definedName>
    <definedName name="Всего_по_смете">#REF!</definedName>
    <definedName name="ВсегоРучБур" localSheetId="2">[28]СмРучБур!$J$40</definedName>
    <definedName name="ВсегоРучБур">[29]СмРучБур!$J$40</definedName>
    <definedName name="ВсегоШурфов" localSheetId="4">#REF!</definedName>
    <definedName name="ВсегоШурфов" localSheetId="2">#REF!</definedName>
    <definedName name="ВсегоШурфов">#REF!</definedName>
    <definedName name="Вспом" localSheetId="4">#REF!</definedName>
    <definedName name="Вспом">#REF!</definedName>
    <definedName name="Вспомогательные_работы" localSheetId="4">#REF!</definedName>
    <definedName name="Вспомогательные_работы">#REF!</definedName>
    <definedName name="ВТ" localSheetId="4">#REF!</definedName>
    <definedName name="ВТ">#REF!</definedName>
    <definedName name="втор_кат" localSheetId="4">#REF!</definedName>
    <definedName name="втор_кат">#REF!</definedName>
    <definedName name="Вторич" localSheetId="4">#REF!</definedName>
    <definedName name="Вторич">#REF!</definedName>
    <definedName name="второй" localSheetId="4">#REF!</definedName>
    <definedName name="второй">#REF!</definedName>
    <definedName name="втратар" localSheetId="4">#REF!</definedName>
    <definedName name="втратар">#REF!</definedName>
    <definedName name="ВЫЕЗД_всего">[30]РасчетКомандир1!$M$1:$M$65536</definedName>
    <definedName name="ВЫЕЗД_всего_1">[30]РасчетКомандир2!$O$1:$O$65536</definedName>
    <definedName name="ВЫЕЗД_период">[30]РасчетКомандир1!$E$1:$E$65536</definedName>
    <definedName name="ВЫЕЗД_период_1">[30]РасчетКомандир2!$E$1:$E$65536</definedName>
    <definedName name="выеуекп" localSheetId="5">#REF!</definedName>
    <definedName name="выеуекп" localSheetId="7">#REF!</definedName>
    <definedName name="выеуекп" localSheetId="6">#REF!</definedName>
    <definedName name="выеуекп" localSheetId="4">#REF!</definedName>
    <definedName name="выеуекп" localSheetId="80">#REF!</definedName>
    <definedName name="выеуекп" localSheetId="44">#REF!</definedName>
    <definedName name="выеуекп" localSheetId="45">#REF!</definedName>
    <definedName name="выеуекп" localSheetId="46">#REF!</definedName>
    <definedName name="выеуекп" localSheetId="75">#REF!</definedName>
    <definedName name="выеуекп" localSheetId="76">#REF!</definedName>
    <definedName name="выеуекп" localSheetId="78">#REF!</definedName>
    <definedName name="выеуекп">#REF!</definedName>
    <definedName name="выфвы" localSheetId="4">[16]ПДР!#REF!</definedName>
    <definedName name="выфвы">[16]ПДР!#REF!</definedName>
    <definedName name="Вычислительная_техника" localSheetId="4">[23]Коэфф1.!#REF!</definedName>
    <definedName name="Вычислительная_техника">[23]Коэфф1.!#REF!</definedName>
    <definedName name="Вычислительная_техника_1" localSheetId="4">#REF!</definedName>
    <definedName name="Вычислительная_техника_1">#REF!</definedName>
    <definedName name="выы" localSheetId="4">#REF!</definedName>
    <definedName name="выы">#REF!</definedName>
    <definedName name="г" localSheetId="4">#REF!</definedName>
    <definedName name="г">#REF!</definedName>
    <definedName name="ГАП" localSheetId="4">#REF!</definedName>
    <definedName name="ГАП">#REF!</definedName>
    <definedName name="ггггггггггггггггггггггггггггггггггггггггггггггг" localSheetId="4">[31]топография!#REF!</definedName>
    <definedName name="ггггггггггггггггггггггггггггггггггггггггггггггг" localSheetId="2">[31]топография!#REF!</definedName>
    <definedName name="ггггггггггггггггггггггггггггггггггггггггггггггг">[31]топография!#REF!</definedName>
    <definedName name="гегмо" localSheetId="5">#REF!</definedName>
    <definedName name="гегмо" localSheetId="7">#REF!</definedName>
    <definedName name="гегмо" localSheetId="6">#REF!</definedName>
    <definedName name="гегмо" localSheetId="4">#REF!</definedName>
    <definedName name="гегмо" localSheetId="80">#REF!</definedName>
    <definedName name="гегмо" localSheetId="44">#REF!</definedName>
    <definedName name="гегмо" localSheetId="45">#REF!</definedName>
    <definedName name="гегмо" localSheetId="46">#REF!</definedName>
    <definedName name="гегмо" localSheetId="75">#REF!</definedName>
    <definedName name="гегмо" localSheetId="76">#REF!</definedName>
    <definedName name="гегмо" localSheetId="78">#REF!</definedName>
    <definedName name="гегмо">#REF!</definedName>
    <definedName name="гелог" localSheetId="4">#REF!</definedName>
    <definedName name="гелог" localSheetId="2">#REF!</definedName>
    <definedName name="гелог">#REF!</definedName>
    <definedName name="гео" localSheetId="4">#REF!</definedName>
    <definedName name="гео">#REF!</definedName>
    <definedName name="геог" localSheetId="4">#REF!</definedName>
    <definedName name="геог">#REF!</definedName>
    <definedName name="геодез1">[32]геолог!$L$81</definedName>
    <definedName name="геодезия" localSheetId="4">#REF!</definedName>
    <definedName name="геодезия">#REF!</definedName>
    <definedName name="геол" localSheetId="4">[33]Смета!#REF!</definedName>
    <definedName name="геол">[33]Смета!#REF!</definedName>
    <definedName name="геол.1" localSheetId="4">#REF!</definedName>
    <definedName name="геол.1" localSheetId="2">#REF!</definedName>
    <definedName name="геол.1">#REF!</definedName>
    <definedName name="геол_1" localSheetId="4">[34]Смета!#REF!</definedName>
    <definedName name="геол_1">[34]Смета!#REF!</definedName>
    <definedName name="геол_2" localSheetId="4">[35]Смета!#REF!</definedName>
    <definedName name="геол_2">[35]Смета!#REF!</definedName>
    <definedName name="Геол_Лазаревск" localSheetId="4">[15]топография!#REF!</definedName>
    <definedName name="Геол_Лазаревск">[15]топография!#REF!</definedName>
    <definedName name="геол1" localSheetId="4">#REF!</definedName>
    <definedName name="геол1" localSheetId="2">#REF!</definedName>
    <definedName name="геол1">#REF!</definedName>
    <definedName name="геология" localSheetId="4">#REF!</definedName>
    <definedName name="геология">#REF!</definedName>
    <definedName name="геоф" localSheetId="4">#REF!</definedName>
    <definedName name="геоф">#REF!</definedName>
    <definedName name="Геофиз" localSheetId="4">#REF!</definedName>
    <definedName name="Геофиз">#REF!</definedName>
    <definedName name="геофизика" localSheetId="4">#REF!</definedName>
    <definedName name="геофизика">#REF!</definedName>
    <definedName name="гид" localSheetId="4">[36]Смета!#REF!</definedName>
    <definedName name="гид">[36]Смета!#REF!</definedName>
    <definedName name="гид_1" localSheetId="4">[37]Смета!#REF!</definedName>
    <definedName name="гид_1">[37]Смета!#REF!</definedName>
    <definedName name="гид_2" localSheetId="4">[38]Смета!#REF!</definedName>
    <definedName name="гид_2">[38]Смета!#REF!</definedName>
    <definedName name="Гидр" localSheetId="4">[39]топография!#REF!</definedName>
    <definedName name="Гидр">[39]топография!#REF!</definedName>
    <definedName name="Гидро" localSheetId="4">[40]топография!#REF!</definedName>
    <definedName name="Гидро">[40]топография!#REF!</definedName>
    <definedName name="гидро1" localSheetId="4">#REF!</definedName>
    <definedName name="гидро1" localSheetId="2">#REF!</definedName>
    <definedName name="гидро1">#REF!</definedName>
    <definedName name="гидро1_1" localSheetId="4">#REF!</definedName>
    <definedName name="гидро1_1">#REF!</definedName>
    <definedName name="гидрол" localSheetId="4">#REF!</definedName>
    <definedName name="гидрол">#REF!</definedName>
    <definedName name="Гидролог" localSheetId="4">#REF!</definedName>
    <definedName name="Гидролог">#REF!</definedName>
    <definedName name="гидролог_1" localSheetId="4">#REF!</definedName>
    <definedName name="гидролог_1">#REF!</definedName>
    <definedName name="Гидрология_7.03.08" localSheetId="4">[13]топография!#REF!</definedName>
    <definedName name="Гидрология_7.03.08">[13]топография!#REF!</definedName>
    <definedName name="ГИП" localSheetId="4">#REF!</definedName>
    <definedName name="ГИП" localSheetId="2">#REF!</definedName>
    <definedName name="ГИП">#REF!</definedName>
    <definedName name="ГИП_1" localSheetId="4">#REF!</definedName>
    <definedName name="ГИП_1">#REF!</definedName>
    <definedName name="глгш" localSheetId="5">#REF!</definedName>
    <definedName name="глгш" localSheetId="7">#REF!</definedName>
    <definedName name="глгш" localSheetId="6">#REF!</definedName>
    <definedName name="глгш" localSheetId="4">#REF!</definedName>
    <definedName name="глгш" localSheetId="80">#REF!</definedName>
    <definedName name="глгш" localSheetId="44">#REF!</definedName>
    <definedName name="глгш" localSheetId="45">#REF!</definedName>
    <definedName name="глгш" localSheetId="46">#REF!</definedName>
    <definedName name="глгш" localSheetId="75">#REF!</definedName>
    <definedName name="глгш" localSheetId="76">#REF!</definedName>
    <definedName name="глгш" localSheetId="78">#REF!</definedName>
    <definedName name="глгш">#REF!</definedName>
    <definedName name="глрп" localSheetId="4">#REF!</definedName>
    <definedName name="глрп">#REF!</definedName>
    <definedName name="гном" localSheetId="5">#REF!</definedName>
    <definedName name="гном" localSheetId="7">#REF!</definedName>
    <definedName name="гном" localSheetId="6">#REF!</definedName>
    <definedName name="гном" localSheetId="4">#REF!</definedName>
    <definedName name="гном" localSheetId="80">#REF!</definedName>
    <definedName name="гном" localSheetId="44">#REF!</definedName>
    <definedName name="гном" localSheetId="45">#REF!</definedName>
    <definedName name="гном" localSheetId="46">#REF!</definedName>
    <definedName name="гном" localSheetId="75">#REF!</definedName>
    <definedName name="гном" localSheetId="76">#REF!</definedName>
    <definedName name="гном" localSheetId="78">#REF!</definedName>
    <definedName name="гном">#REF!</definedName>
    <definedName name="гор" localSheetId="4">#REF!</definedName>
    <definedName name="гор">#REF!</definedName>
    <definedName name="город" localSheetId="4">#REF!</definedName>
    <definedName name="город">#REF!</definedName>
    <definedName name="город_49" localSheetId="4">#REF!</definedName>
    <definedName name="город_49">#REF!</definedName>
    <definedName name="город_50" localSheetId="4">#REF!</definedName>
    <definedName name="город_50">#REF!</definedName>
    <definedName name="город_51" localSheetId="4">#REF!</definedName>
    <definedName name="город_51">#REF!</definedName>
    <definedName name="город_52" localSheetId="4">#REF!</definedName>
    <definedName name="город_52">#REF!</definedName>
    <definedName name="город_53" localSheetId="4">#REF!</definedName>
    <definedName name="город_53">#REF!</definedName>
    <definedName name="город_54" localSheetId="4">#REF!</definedName>
    <definedName name="город_54">#REF!</definedName>
    <definedName name="гпдш" localSheetId="4">#REF!</definedName>
    <definedName name="гпдш">#REF!</definedName>
    <definedName name="гпшд" localSheetId="4">#REF!</definedName>
    <definedName name="гпшд">#REF!</definedName>
    <definedName name="ГРП" localSheetId="4">#REF!</definedName>
    <definedName name="ГРП">#REF!</definedName>
    <definedName name="ГРП1" localSheetId="4">#REF!</definedName>
    <definedName name="ГРП1">#REF!</definedName>
    <definedName name="ГС_Итог.БИМ.ВетикальныеСтроки2020" localSheetId="5">#REF!</definedName>
    <definedName name="ГС_Итог.БИМ.ВетикальныеСтроки2020" localSheetId="7">#REF!</definedName>
    <definedName name="ГС_Итог.БИМ.ВетикальныеСтроки2020" localSheetId="6">#REF!</definedName>
    <definedName name="ГС_Итог.БИМ.ВетикальныеСтроки2020" localSheetId="4">#REF!</definedName>
    <definedName name="ГС_Итог.БИМ.ВетикальныеСтроки2020" localSheetId="80">#REF!</definedName>
    <definedName name="ГС_Итог.БИМ.ВетикальныеСтроки2020" localSheetId="44">#REF!</definedName>
    <definedName name="ГС_Итог.БИМ.ВетикальныеСтроки2020" localSheetId="45">#REF!</definedName>
    <definedName name="ГС_Итог.БИМ.ВетикальныеСтроки2020" localSheetId="46">#REF!</definedName>
    <definedName name="ГС_Итог.БИМ.ВетикальныеСтроки2020" localSheetId="75">#REF!</definedName>
    <definedName name="ГС_Итог.БИМ.ВетикальныеСтроки2020" localSheetId="76">#REF!</definedName>
    <definedName name="ГС_Итог.БИМ.ВетикальныеСтроки2020" localSheetId="78">#REF!</definedName>
    <definedName name="ГС_Итог.БИМ.ВетикальныеСтроки2020">#REF!</definedName>
    <definedName name="ГС_Коэффициенты2020" localSheetId="5">#REF!:#REF!</definedName>
    <definedName name="ГС_Коэффициенты2020" localSheetId="7">#REF!:#REF!</definedName>
    <definedName name="ГС_Коэффициенты2020" localSheetId="6">#REF!:#REF!</definedName>
    <definedName name="ГС_Коэффициенты2020" localSheetId="4">#REF!:#REF!</definedName>
    <definedName name="ГС_Коэффициенты2020" localSheetId="80">#REF!:#REF!</definedName>
    <definedName name="ГС_Коэффициенты2020" localSheetId="44">#REF!:#REF!</definedName>
    <definedName name="ГС_Коэффициенты2020" localSheetId="45">#REF!:#REF!</definedName>
    <definedName name="ГС_Коэффициенты2020" localSheetId="46">#REF!:#REF!</definedName>
    <definedName name="ГС_Коэффициенты2020" localSheetId="75">#REF!:#REF!</definedName>
    <definedName name="ГС_Коэффициенты2020" localSheetId="76">#REF!:#REF!</definedName>
    <definedName name="ГС_Коэффициенты2020" localSheetId="78">#REF!:#REF!</definedName>
    <definedName name="ГС_Коэффициенты2020">#REF!:#REF!</definedName>
    <definedName name="ГС_Разделы" localSheetId="5">#REF!:#REF!</definedName>
    <definedName name="ГС_Разделы" localSheetId="7">#REF!:#REF!</definedName>
    <definedName name="ГС_Разделы" localSheetId="6">#REF!:#REF!</definedName>
    <definedName name="ГС_Разделы" localSheetId="4">#REF!:#REF!</definedName>
    <definedName name="ГС_Разделы" localSheetId="80">#REF!:#REF!</definedName>
    <definedName name="ГС_Разделы" localSheetId="44">#REF!:#REF!</definedName>
    <definedName name="ГС_Разделы" localSheetId="45">#REF!:#REF!</definedName>
    <definedName name="ГС_Разделы" localSheetId="46">#REF!:#REF!</definedName>
    <definedName name="ГС_Разделы" localSheetId="75">#REF!:#REF!</definedName>
    <definedName name="ГС_Разделы" localSheetId="76">#REF!:#REF!</definedName>
    <definedName name="ГС_Разделы" localSheetId="78">#REF!:#REF!</definedName>
    <definedName name="ГС_Разделы">#REF!:#REF!</definedName>
    <definedName name="ГС_Строки\ТипСтроки_Позиция" localSheetId="5">#REF!:#REF!</definedName>
    <definedName name="ГС_Строки\ТипСтроки_Позиция" localSheetId="7">#REF!:#REF!</definedName>
    <definedName name="ГС_Строки\ТипСтроки_Позиция" localSheetId="6">#REF!:#REF!</definedName>
    <definedName name="ГС_Строки\ТипСтроки_Позиция" localSheetId="4">#REF!:#REF!</definedName>
    <definedName name="ГС_Строки\ТипСтроки_Позиция" localSheetId="80">#REF!:#REF!</definedName>
    <definedName name="ГС_Строки\ТипСтроки_Позиция" localSheetId="44">#REF!:#REF!</definedName>
    <definedName name="ГС_Строки\ТипСтроки_Позиция" localSheetId="45">#REF!:#REF!</definedName>
    <definedName name="ГС_Строки\ТипСтроки_Позиция" localSheetId="46">#REF!:#REF!</definedName>
    <definedName name="ГС_Строки\ТипСтроки_Позиция" localSheetId="75">#REF!:#REF!</definedName>
    <definedName name="ГС_Строки\ТипСтроки_Позиция" localSheetId="76">#REF!:#REF!</definedName>
    <definedName name="ГС_Строки\ТипСтроки_Позиция" localSheetId="78">#REF!:#REF!</definedName>
    <definedName name="ГС_Строки\ТипСтроки_Позиция">#REF!:#REF!</definedName>
    <definedName name="гш" localSheetId="4">#REF!</definedName>
    <definedName name="гш">#REF!</definedName>
    <definedName name="гшд" localSheetId="4">#REF!</definedName>
    <definedName name="гшд">#REF!</definedName>
    <definedName name="гшн" localSheetId="4">#REF!</definedName>
    <definedName name="гшн">#REF!</definedName>
    <definedName name="гшпшщ" localSheetId="4">[41]топография!#REF!</definedName>
    <definedName name="гшпшщ">[41]топография!#REF!</definedName>
    <definedName name="гшшг">NA()</definedName>
    <definedName name="Д" localSheetId="4">#REF!</definedName>
    <definedName name="Д">#REF!</definedName>
    <definedName name="д1" localSheetId="4">#REF!</definedName>
    <definedName name="д1">#REF!</definedName>
    <definedName name="д10" localSheetId="4">#REF!</definedName>
    <definedName name="д10">#REF!</definedName>
    <definedName name="д2" localSheetId="4">#REF!</definedName>
    <definedName name="д2">#REF!</definedName>
    <definedName name="д3" localSheetId="4">#REF!</definedName>
    <definedName name="д3">#REF!</definedName>
    <definedName name="д4" localSheetId="4">#REF!</definedName>
    <definedName name="д4">#REF!</definedName>
    <definedName name="д5" localSheetId="4">#REF!</definedName>
    <definedName name="д5">#REF!</definedName>
    <definedName name="д6" localSheetId="4">#REF!</definedName>
    <definedName name="д6">#REF!</definedName>
    <definedName name="д7" localSheetId="4">#REF!</definedName>
    <definedName name="д7">#REF!</definedName>
    <definedName name="д8" localSheetId="4">#REF!</definedName>
    <definedName name="д8">#REF!</definedName>
    <definedName name="д9" localSheetId="4">#REF!</definedName>
    <definedName name="д9">#REF!</definedName>
    <definedName name="дан" localSheetId="4">#REF!</definedName>
    <definedName name="дан">#REF!</definedName>
    <definedName name="Дата_изменения_группы_строек" localSheetId="4">#REF!</definedName>
    <definedName name="Дата_изменения_группы_строек">#REF!</definedName>
    <definedName name="Дата_изменения_локальной_сметы" localSheetId="4">#REF!</definedName>
    <definedName name="Дата_изменения_локальной_сметы">#REF!</definedName>
    <definedName name="Дата_изменения_объекта" localSheetId="4">#REF!</definedName>
    <definedName name="Дата_изменения_объекта">#REF!</definedName>
    <definedName name="Дата_изменения_объектной_сметы" localSheetId="4">#REF!</definedName>
    <definedName name="Дата_изменения_объектной_сметы">#REF!</definedName>
    <definedName name="Дата_изменения_очереди" localSheetId="4">#REF!</definedName>
    <definedName name="Дата_изменения_очереди">#REF!</definedName>
    <definedName name="Дата_изменения_пускового_комплекса" localSheetId="4">#REF!</definedName>
    <definedName name="Дата_изменения_пускового_комплекса">#REF!</definedName>
    <definedName name="Дата_изменения_сводного_сметного_расчета" localSheetId="4">#REF!</definedName>
    <definedName name="Дата_изменения_сводного_сметного_расчета">#REF!</definedName>
    <definedName name="Дата_изменения_стройки" localSheetId="4">#REF!</definedName>
    <definedName name="Дата_изменения_стройки">#REF!</definedName>
    <definedName name="Дата_создания_группы_строек" localSheetId="4">#REF!</definedName>
    <definedName name="Дата_создания_группы_строек">#REF!</definedName>
    <definedName name="Дата_создания_локальной_сметы" localSheetId="4">#REF!</definedName>
    <definedName name="Дата_создания_локальной_сметы">#REF!</definedName>
    <definedName name="Дата_создания_объекта" localSheetId="4">#REF!</definedName>
    <definedName name="Дата_создания_объекта">#REF!</definedName>
    <definedName name="Дата_создания_объектной_сметы" localSheetId="4">#REF!</definedName>
    <definedName name="Дата_создания_объектной_сметы">#REF!</definedName>
    <definedName name="Дата_создания_очереди" localSheetId="4">#REF!</definedName>
    <definedName name="Дата_создания_очереди">#REF!</definedName>
    <definedName name="Дата_создания_пускового_комплекса" localSheetId="4">#REF!</definedName>
    <definedName name="Дата_создания_пускового_комплекса">#REF!</definedName>
    <definedName name="Дата_создания_сводного_сметного_расчета" localSheetId="4">#REF!</definedName>
    <definedName name="Дата_создания_сводного_сметного_расчета">#REF!</definedName>
    <definedName name="Дата_создания_стройки" localSheetId="4">#REF!</definedName>
    <definedName name="Дата_создания_стройки">#REF!</definedName>
    <definedName name="дд" localSheetId="4">[42]Смета!#REF!</definedName>
    <definedName name="дд">[42]Смета!#REF!</definedName>
    <definedName name="ддддд" localSheetId="4">#REF!</definedName>
    <definedName name="ддддд" localSheetId="2">#REF!</definedName>
    <definedName name="ддддд">#REF!</definedName>
    <definedName name="Дельта">[43]DATA!$B$4</definedName>
    <definedName name="десятый" localSheetId="4">#REF!</definedName>
    <definedName name="десятый">#REF!</definedName>
    <definedName name="Дефлятор" localSheetId="4">#REF!</definedName>
    <definedName name="Дефлятор" localSheetId="2">#REF!</definedName>
    <definedName name="Дефлятор">#REF!</definedName>
    <definedName name="Дефлятор_1" localSheetId="4">#REF!</definedName>
    <definedName name="Дефлятор_1">#REF!</definedName>
    <definedName name="дж">[25]Вспомогательный!$D$36</definedName>
    <definedName name="дж1">[25]Вспомогательный!$D$38</definedName>
    <definedName name="джож" localSheetId="4">'[21]Пример расчета'!#REF!</definedName>
    <definedName name="джож">'[21]Пример расчета'!#REF!</definedName>
    <definedName name="джэ" localSheetId="0" hidden="1">{#N/A,#N/A,TRUE,"Смета на пасс. обор. №1"}</definedName>
    <definedName name="джэ" localSheetId="1" hidden="1">{#N/A,#N/A,TRUE,"Смета на пасс. обор. №1"}</definedName>
    <definedName name="джэ" localSheetId="2" hidden="1">{#N/A,#N/A,TRUE,"Смета на пасс. обор. №1"}</definedName>
    <definedName name="джэ" hidden="1">{#N/A,#N/A,TRUE,"Смета на пасс. обор. №1"}</definedName>
    <definedName name="джэ_1" localSheetId="0" hidden="1">{#N/A,#N/A,TRUE,"Смета на пасс. обор. №1"}</definedName>
    <definedName name="джэ_1" localSheetId="1" hidden="1">{#N/A,#N/A,TRUE,"Смета на пасс. обор. №1"}</definedName>
    <definedName name="джэ_1" localSheetId="2" hidden="1">{#N/A,#N/A,TRUE,"Смета на пасс. обор. №1"}</definedName>
    <definedName name="джэ_1" hidden="1">{#N/A,#N/A,TRUE,"Смета на пасс. обор. №1"}</definedName>
    <definedName name="диапазон" localSheetId="4">#REF!</definedName>
    <definedName name="диапазон">#REF!</definedName>
    <definedName name="Диск" localSheetId="4">#REF!</definedName>
    <definedName name="Диск">#REF!</definedName>
    <definedName name="дл" localSheetId="4">#REF!</definedName>
    <definedName name="дл">#REF!</definedName>
    <definedName name="дл_1" localSheetId="4">#REF!</definedName>
    <definedName name="дл_1">#REF!</definedName>
    <definedName name="дл_10" localSheetId="4">#REF!</definedName>
    <definedName name="дл_10">#REF!</definedName>
    <definedName name="дл_11" localSheetId="4">#REF!</definedName>
    <definedName name="дл_11">#REF!</definedName>
    <definedName name="дл_12" localSheetId="4">#REF!</definedName>
    <definedName name="дл_12">#REF!</definedName>
    <definedName name="дл_13" localSheetId="4">#REF!</definedName>
    <definedName name="дл_13">#REF!</definedName>
    <definedName name="дл_14" localSheetId="4">#REF!</definedName>
    <definedName name="дл_14">#REF!</definedName>
    <definedName name="дл_15" localSheetId="4">#REF!</definedName>
    <definedName name="дл_15">#REF!</definedName>
    <definedName name="дл_16" localSheetId="4">#REF!</definedName>
    <definedName name="дл_16">#REF!</definedName>
    <definedName name="дл_17" localSheetId="4">#REF!</definedName>
    <definedName name="дл_17">#REF!</definedName>
    <definedName name="дл_18" localSheetId="4">#REF!</definedName>
    <definedName name="дл_18">#REF!</definedName>
    <definedName name="дл_19" localSheetId="4">#REF!</definedName>
    <definedName name="дл_19">#REF!</definedName>
    <definedName name="дл_2" localSheetId="4">#REF!</definedName>
    <definedName name="дл_2">#REF!</definedName>
    <definedName name="дл_20" localSheetId="4">#REF!</definedName>
    <definedName name="дл_20">#REF!</definedName>
    <definedName name="дл_21" localSheetId="4">#REF!</definedName>
    <definedName name="дл_21">#REF!</definedName>
    <definedName name="дл_49" localSheetId="4">#REF!</definedName>
    <definedName name="дл_49">#REF!</definedName>
    <definedName name="дл_50" localSheetId="4">#REF!</definedName>
    <definedName name="дл_50">#REF!</definedName>
    <definedName name="дл_51" localSheetId="4">#REF!</definedName>
    <definedName name="дл_51">#REF!</definedName>
    <definedName name="дл_52" localSheetId="4">#REF!</definedName>
    <definedName name="дл_52">#REF!</definedName>
    <definedName name="дл_53" localSheetId="4">#REF!</definedName>
    <definedName name="дл_53">#REF!</definedName>
    <definedName name="дл_54" localSheetId="4">#REF!</definedName>
    <definedName name="дл_54">#REF!</definedName>
    <definedName name="дл_6" localSheetId="4">#REF!</definedName>
    <definedName name="дл_6">#REF!</definedName>
    <definedName name="дл_7" localSheetId="4">#REF!</definedName>
    <definedName name="дл_7">#REF!</definedName>
    <definedName name="дл_8" localSheetId="4">#REF!</definedName>
    <definedName name="дл_8">#REF!</definedName>
    <definedName name="дл_9" localSheetId="4">#REF!</definedName>
    <definedName name="дл_9">#REF!</definedName>
    <definedName name="длдл" localSheetId="4">#REF!</definedName>
    <definedName name="длдл">#REF!</definedName>
    <definedName name="Длинна_границы" localSheetId="4">#REF!</definedName>
    <definedName name="Длинна_границы">#REF!</definedName>
    <definedName name="Длинна_границы_1" localSheetId="4">#REF!</definedName>
    <definedName name="Длинна_границы_1">#REF!</definedName>
    <definedName name="Длинна_трассы" localSheetId="4">#REF!</definedName>
    <definedName name="Длинна_трассы">#REF!</definedName>
    <definedName name="Длинна_трассы_1" localSheetId="4">#REF!</definedName>
    <definedName name="Длинна_трассы_1">#REF!</definedName>
    <definedName name="ДЛО" localSheetId="4">#REF!</definedName>
    <definedName name="ДЛО">#REF!</definedName>
    <definedName name="длозщшзщдлжб" localSheetId="4">#REF!</definedName>
    <definedName name="длозщшзщдлжб">#REF!</definedName>
    <definedName name="длолдолд" localSheetId="4">#REF!</definedName>
    <definedName name="длолдолд">#REF!</definedName>
    <definedName name="длощшл" localSheetId="4">#REF!</definedName>
    <definedName name="длощшл">#REF!</definedName>
    <definedName name="Дн_ставка" localSheetId="4">#REF!</definedName>
    <definedName name="Дн_ставка">#REF!</definedName>
    <definedName name="дна" localSheetId="4">#REF!</definedName>
    <definedName name="дна">#REF!</definedName>
    <definedName name="Должность">'[44]Прямые расходы'!$C$10:$C$59</definedName>
    <definedName name="ДОЛЛАР" localSheetId="4">#REF!</definedName>
    <definedName name="ДОЛЛАР">#REF!</definedName>
    <definedName name="доорп" localSheetId="4">#REF!</definedName>
    <definedName name="доорп">#REF!</definedName>
    <definedName name="доп" localSheetId="0" hidden="1">{#N/A,#N/A,TRUE,"Смета на пасс. обор. №1"}</definedName>
    <definedName name="доп" localSheetId="1" hidden="1">{#N/A,#N/A,TRUE,"Смета на пасс. обор. №1"}</definedName>
    <definedName name="доп" localSheetId="2" hidden="1">{#N/A,#N/A,TRUE,"Смета на пасс. обор. №1"}</definedName>
    <definedName name="доп" hidden="1">{#N/A,#N/A,TRUE,"Смета на пасс. обор. №1"}</definedName>
    <definedName name="Доп._оборудование" localSheetId="4">[23]Коэфф1.!#REF!</definedName>
    <definedName name="Доп._оборудование">[23]Коэфф1.!#REF!</definedName>
    <definedName name="Доп._оборудование_1" localSheetId="4">#REF!</definedName>
    <definedName name="Доп._оборудование_1">#REF!</definedName>
    <definedName name="доп_1" localSheetId="0" hidden="1">{#N/A,#N/A,TRUE,"Смета на пасс. обор. №1"}</definedName>
    <definedName name="доп_1" localSheetId="1" hidden="1">{#N/A,#N/A,TRUE,"Смета на пасс. обор. №1"}</definedName>
    <definedName name="доп_1" localSheetId="2" hidden="1">{#N/A,#N/A,TRUE,"Смета на пасс. обор. №1"}</definedName>
    <definedName name="доп_1" hidden="1">{#N/A,#N/A,TRUE,"Смета на пасс. обор. №1"}</definedName>
    <definedName name="Доп_оборуд" localSheetId="4">#REF!</definedName>
    <definedName name="Доп_оборуд">#REF!</definedName>
    <definedName name="допдшгед" localSheetId="4">#REF!</definedName>
    <definedName name="допдшгед">#REF!</definedName>
    <definedName name="Дорога" localSheetId="4">[23]Шкаф!#REF!</definedName>
    <definedName name="Дорога">[23]Шкаф!#REF!</definedName>
    <definedName name="Дорога_1" localSheetId="4">#REF!</definedName>
    <definedName name="Дорога_1">#REF!</definedName>
    <definedName name="дп" localSheetId="4">#REF!</definedName>
    <definedName name="дп">#REF!</definedName>
    <definedName name="др" localSheetId="4">#REF!</definedName>
    <definedName name="др">#REF!</definedName>
    <definedName name="ДСК" localSheetId="5">[13]топография!#REF!</definedName>
    <definedName name="ДСК" localSheetId="7">[13]топография!#REF!</definedName>
    <definedName name="ДСК" localSheetId="6">[13]топография!#REF!</definedName>
    <definedName name="ДСК" localSheetId="4">[13]топография!#REF!</definedName>
    <definedName name="ДСК" localSheetId="80">[13]топография!#REF!</definedName>
    <definedName name="ДСК" localSheetId="44">[13]топография!#REF!</definedName>
    <definedName name="ДСК" localSheetId="45">[13]топография!#REF!</definedName>
    <definedName name="ДСК" localSheetId="46">[13]топография!#REF!</definedName>
    <definedName name="ДСК" localSheetId="76">[13]топография!#REF!</definedName>
    <definedName name="ДСК">[13]топография!#REF!</definedName>
    <definedName name="ДСК_1" localSheetId="4">[13]топография!#REF!</definedName>
    <definedName name="ДСК_1">[13]топография!#REF!</definedName>
    <definedName name="ДСК_14" localSheetId="4">[13]топография!#REF!</definedName>
    <definedName name="ДСК_14">[13]топография!#REF!</definedName>
    <definedName name="дск1" localSheetId="4">[45]топография!#REF!</definedName>
    <definedName name="дск1">[45]топография!#REF!</definedName>
    <definedName name="дщшю" localSheetId="4">#REF!</definedName>
    <definedName name="дщшю">#REF!</definedName>
    <definedName name="дэ" localSheetId="4">#REF!</definedName>
    <definedName name="дэ">#REF!</definedName>
    <definedName name="е" localSheetId="4">#REF!</definedName>
    <definedName name="е">#REF!</definedName>
    <definedName name="евнл" localSheetId="4">#REF!</definedName>
    <definedName name="евнл">#REF!</definedName>
    <definedName name="евнлен" localSheetId="4">#REF!</definedName>
    <definedName name="евнлен">#REF!</definedName>
    <definedName name="ЕВР">[46]Поставка!$H$13</definedName>
    <definedName name="Еврейская_автономная_область" localSheetId="4">#REF!</definedName>
    <definedName name="Еврейская_автономная_область">#REF!</definedName>
    <definedName name="Еврейская_автономная_область_1" localSheetId="4">#REF!</definedName>
    <definedName name="Еврейская_автономная_область_1">#REF!</definedName>
    <definedName name="еврор" localSheetId="4">#REF!</definedName>
    <definedName name="еврор">#REF!</definedName>
    <definedName name="еврь" localSheetId="4">#REF!</definedName>
    <definedName name="еврь">#REF!</definedName>
    <definedName name="ен" localSheetId="2" hidden="1">{#N/A,#N/A,TRUE,"Смета на пасс. обор. №1"}</definedName>
    <definedName name="ен" hidden="1">{#N/A,#N/A,TRUE,"Смета на пасс. обор. №1"}</definedName>
    <definedName name="ен_1" localSheetId="0" hidden="1">{#N/A,#N/A,TRUE,"Смета на пасс. обор. №1"}</definedName>
    <definedName name="ен_1" localSheetId="1" hidden="1">{#N/A,#N/A,TRUE,"Смета на пасс. обор. №1"}</definedName>
    <definedName name="ен_1" localSheetId="2" hidden="1">{#N/A,#N/A,TRUE,"Смета на пасс. обор. №1"}</definedName>
    <definedName name="ен_1" hidden="1">{#N/A,#N/A,TRUE,"Смета на пасс. обор. №1"}</definedName>
    <definedName name="енвлпр" localSheetId="4">#REF!</definedName>
    <definedName name="енвлпр">#REF!</definedName>
    <definedName name="енг" localSheetId="4">#REF!</definedName>
    <definedName name="енг">#REF!</definedName>
    <definedName name="енк" localSheetId="4">#REF!</definedName>
    <definedName name="енк">#REF!</definedName>
    <definedName name="енлопр" localSheetId="4">#REF!</definedName>
    <definedName name="енлопр">#REF!</definedName>
    <definedName name="ено" localSheetId="4">#REF!</definedName>
    <definedName name="ено">#REF!</definedName>
    <definedName name="еное" localSheetId="4">#REF!</definedName>
    <definedName name="еное">#REF!</definedName>
    <definedName name="ео" localSheetId="4">#REF!</definedName>
    <definedName name="ео">#REF!</definedName>
    <definedName name="еов" localSheetId="4">#REF!</definedName>
    <definedName name="еов">#REF!</definedName>
    <definedName name="ер" localSheetId="4">#REF!</definedName>
    <definedName name="ер">#REF!</definedName>
    <definedName name="еуг" localSheetId="4">#REF!</definedName>
    <definedName name="еуг">#REF!</definedName>
    <definedName name="еыкг" localSheetId="4">[4]топография!#REF!</definedName>
    <definedName name="еыкг">[4]топография!#REF!</definedName>
    <definedName name="жж">[25]Вспомогательный!$D$80</definedName>
    <definedName name="жж_1" localSheetId="0" hidden="1">{#N/A,#N/A,TRUE,"Смета на пасс. обор. №1"}</definedName>
    <definedName name="жж_1" localSheetId="1" hidden="1">{#N/A,#N/A,TRUE,"Смета на пасс. обор. №1"}</definedName>
    <definedName name="жж_1" localSheetId="2" hidden="1">{#N/A,#N/A,TRUE,"Смета на пасс. обор. №1"}</definedName>
    <definedName name="жж_1" hidden="1">{#N/A,#N/A,TRUE,"Смета на пасс. обор. №1"}</definedName>
    <definedName name="жжж" localSheetId="4">#REF!</definedName>
    <definedName name="жжж" localSheetId="2">#REF!</definedName>
    <definedName name="жжж">#REF!</definedName>
    <definedName name="жжжж" localSheetId="5">#REF!</definedName>
    <definedName name="жжжж" localSheetId="7">#REF!</definedName>
    <definedName name="жжжж" localSheetId="6">#REF!</definedName>
    <definedName name="жжжж" localSheetId="4">#REF!</definedName>
    <definedName name="жжжж" localSheetId="80">#REF!</definedName>
    <definedName name="жжжж" localSheetId="44">#REF!</definedName>
    <definedName name="жжжж" localSheetId="45">#REF!</definedName>
    <definedName name="жжжж" localSheetId="46">#REF!</definedName>
    <definedName name="жжжж" localSheetId="75">#REF!</definedName>
    <definedName name="жжжж" localSheetId="76">#REF!</definedName>
    <definedName name="жжжж" localSheetId="78">#REF!</definedName>
    <definedName name="жжжж">#REF!</definedName>
    <definedName name="жжжжжжжж" localSheetId="5">#REF!</definedName>
    <definedName name="жжжжжжжж" localSheetId="7">#REF!</definedName>
    <definedName name="жжжжжжжж" localSheetId="6">#REF!</definedName>
    <definedName name="жжжжжжжж" localSheetId="4">#REF!</definedName>
    <definedName name="жжжжжжжж" localSheetId="80">#REF!</definedName>
    <definedName name="жжжжжжжж" localSheetId="44">#REF!</definedName>
    <definedName name="жжжжжжжж" localSheetId="45">#REF!</definedName>
    <definedName name="жжжжжжжж" localSheetId="46">#REF!</definedName>
    <definedName name="жжжжжжжж" localSheetId="75">#REF!</definedName>
    <definedName name="жжжжжжжж" localSheetId="76">#REF!</definedName>
    <definedName name="жжжжжжжж" localSheetId="78">#REF!</definedName>
    <definedName name="жжжжжжжж">#REF!</definedName>
    <definedName name="жл" localSheetId="4">#REF!</definedName>
    <definedName name="жл">#REF!</definedName>
    <definedName name="жпф" localSheetId="4">#REF!</definedName>
    <definedName name="жпф">#REF!</definedName>
    <definedName name="жю" localSheetId="0" hidden="1">{#N/A,#N/A,TRUE,"Смета на пасс. обор. №1"}</definedName>
    <definedName name="жю" localSheetId="1" hidden="1">{#N/A,#N/A,TRUE,"Смета на пасс. обор. №1"}</definedName>
    <definedName name="жю" localSheetId="2" hidden="1">{#N/A,#N/A,TRUE,"Смета на пасс. обор. №1"}</definedName>
    <definedName name="жю" hidden="1">{#N/A,#N/A,TRUE,"Смета на пасс. обор. №1"}</definedName>
    <definedName name="жю_1" localSheetId="0" hidden="1">{#N/A,#N/A,TRUE,"Смета на пасс. обор. №1"}</definedName>
    <definedName name="жю_1" localSheetId="1" hidden="1">{#N/A,#N/A,TRUE,"Смета на пасс. обор. №1"}</definedName>
    <definedName name="жю_1" localSheetId="2" hidden="1">{#N/A,#N/A,TRUE,"Смета на пасс. обор. №1"}</definedName>
    <definedName name="жю_1" hidden="1">{#N/A,#N/A,TRUE,"Смета на пасс. обор. №1"}</definedName>
    <definedName name="Зависимые" localSheetId="4">#REF!</definedName>
    <definedName name="Зависимые">#REF!</definedName>
    <definedName name="_xlnm.Print_Titles" localSheetId="19">'02-01-01 изм.1 '!$38:$38</definedName>
    <definedName name="_xlnm.Print_Titles" localSheetId="20">'02-01-02 изм.1'!$38:$38</definedName>
    <definedName name="_xlnm.Print_Titles" localSheetId="21">'02-01-03 изм.1 '!$38:$38</definedName>
    <definedName name="_xlnm.Print_Titles" localSheetId="22">'02-01-04 изм.1'!$38:$38</definedName>
    <definedName name="_xlnm.Print_Titles" localSheetId="23">'02-01-05 изм.1 '!$38:$38</definedName>
    <definedName name="_xlnm.Print_Titles" localSheetId="24">'02-01-06 изм.1 '!$38:$38</definedName>
    <definedName name="_xlnm.Print_Titles" localSheetId="28">'02-01-07 изм.1'!$38:$38</definedName>
    <definedName name="_xlnm.Print_Titles" localSheetId="29">'02-01-08 изм.1 '!$38:$38</definedName>
    <definedName name="_xlnm.Print_Titles" localSheetId="30">'02-01-09 изм.1'!$38:$38</definedName>
    <definedName name="_xlnm.Print_Titles" localSheetId="31">'02-01-10 изм.1'!$38:$38</definedName>
    <definedName name="_xlnm.Print_Titles" localSheetId="32">'02-01-11 изм.1'!$38:$38</definedName>
    <definedName name="_xlnm.Print_Titles" localSheetId="33">'02-01-12 изм.1'!$38:$38</definedName>
    <definedName name="_xlnm.Print_Titles" localSheetId="34">'02-01-13 изм.1'!$38:$38</definedName>
    <definedName name="_xlnm.Print_Titles" localSheetId="35">'02-01-14 изм.1'!$38:$38</definedName>
    <definedName name="_xlnm.Print_Titles" localSheetId="36">'02-01-15 изм.1 '!$38:$38</definedName>
    <definedName name="_xlnm.Print_Titles" localSheetId="37">'02-01-16 - ЛСР '!$38:$38</definedName>
    <definedName name="_xlnm.Print_Titles" localSheetId="38">'02-01-17 изм.1 '!$38:$38</definedName>
    <definedName name="_xlnm.Print_Titles" localSheetId="39">'02-01-18 изм.1 '!$38:$38</definedName>
    <definedName name="_xlnm.Print_Titles" localSheetId="40">'02-01-19 изм.1'!$38:$38</definedName>
    <definedName name="_xlnm.Print_Titles" localSheetId="41">'02-01-20 - ЛСР '!$38:$38</definedName>
    <definedName name="_xlnm.Print_Titles" localSheetId="49">'03-01-01 изм.1'!$38:$38</definedName>
    <definedName name="_xlnm.Print_Titles" localSheetId="50">'03-01-02 изм.1'!$38:$38</definedName>
    <definedName name="_xlnm.Print_Titles" localSheetId="51">'04-01-01 изм.1'!$38:$38</definedName>
    <definedName name="_xlnm.Print_Titles" localSheetId="54">'05-01-01 изм.1 '!$38:$38</definedName>
    <definedName name="_xlnm.Print_Titles" localSheetId="55">'05-01-02 изм.1 '!$38:$38</definedName>
    <definedName name="_xlnm.Print_Titles" localSheetId="56">'05-02-01 '!$38:$38</definedName>
    <definedName name="_xlnm.Print_Titles" localSheetId="57">'06-01-01 изм.1'!$38:$38</definedName>
    <definedName name="_xlnm.Print_Titles" localSheetId="58">'06-02-01 изм.1'!$38:$38</definedName>
    <definedName name="_xlnm.Print_Titles" localSheetId="59">'06-03-01 изм.1'!$38:$38</definedName>
    <definedName name="_xlnm.Print_Titles" localSheetId="60">'06-04-01 изм.1 '!$38:$38</definedName>
    <definedName name="_xlnm.Print_Titles" localSheetId="61">'06-05-01 изм.1'!$38:$38</definedName>
    <definedName name="_xlnm.Print_Titles" localSheetId="62">'06-06-01 изм.1'!$38:$38</definedName>
    <definedName name="_xlnm.Print_Titles" localSheetId="63">'06-07-01 изм.1'!$38:$38</definedName>
    <definedName name="_xlnm.Print_Titles" localSheetId="66">'07-01-01 изм.1'!$38:$38</definedName>
    <definedName name="_xlnm.Print_Titles" localSheetId="67">'07-01-02 изм.1 '!$38:$38</definedName>
    <definedName name="_xlnm.Print_Titles" localSheetId="68">'07-01-03 изм.1'!$38:$38</definedName>
    <definedName name="_xlnm.Print_Titles" localSheetId="69">'07-02-01 изм.1'!$38:$38</definedName>
    <definedName name="_xlnm.Print_Titles" localSheetId="70">'07-03-01 изм.1'!$38:$38</definedName>
    <definedName name="_xlnm.Print_Titles" localSheetId="73">'09-01-01 изм.1 '!$38:$38</definedName>
    <definedName name="_xlnm.Print_Titles" localSheetId="74">'09-01-02 изм.1 '!$38:$38</definedName>
    <definedName name="_xlnm.Print_Titles" localSheetId="5">ВОР!$8:$8</definedName>
    <definedName name="_xlnm.Print_Titles" localSheetId="7">'Затраты подрядчика'!$23:$23</definedName>
    <definedName name="_xlnm.Print_Titles" localSheetId="6">НМЦК!$14:$14</definedName>
    <definedName name="_xlnm.Print_Titles" localSheetId="17">'ОСР-02-01-БЦ изм.1'!$24:$24</definedName>
    <definedName name="_xlnm.Print_Titles" localSheetId="18">'ОСР-02-01-ТЦ изм.1'!$24:$24</definedName>
    <definedName name="_xlnm.Print_Titles" localSheetId="47">'ОСР-03-01-БЦ изм.1'!$24:$24</definedName>
    <definedName name="_xlnm.Print_Titles" localSheetId="48">'ОСР-03-01-ТЦ изм.1'!$24:$24</definedName>
    <definedName name="_xlnm.Print_Titles" localSheetId="52">'ОСР-05-01-БЦ изм.1'!$24:$24</definedName>
    <definedName name="_xlnm.Print_Titles" localSheetId="53">'ОСР-05-01ТЦ изм.1'!$24:$24</definedName>
    <definedName name="_xlnm.Print_Titles" localSheetId="64">'ОСР-07-01-БЦ изм.1'!$24:$24</definedName>
    <definedName name="_xlnm.Print_Titles" localSheetId="65">'ОСР-07-01-ТЦ изм.1'!$24:$24</definedName>
    <definedName name="_xlnm.Print_Titles" localSheetId="71">'ОСР-09-01-БЦ изм.1'!$24:$24</definedName>
    <definedName name="_xlnm.Print_Titles" localSheetId="72">'ОСР-09-01-ТЦ изм.1'!$24:$24</definedName>
    <definedName name="_xlnm.Print_Titles" localSheetId="4">'Проект сметы контракта'!$7:$7</definedName>
    <definedName name="_xlnm.Print_Titles" localSheetId="12">'ССРСС-БЦ изм.1'!$23:$23</definedName>
    <definedName name="_xlnm.Print_Titles" localSheetId="11">'ССРСС-ТЦ изм.1'!$23:$23</definedName>
    <definedName name="ЗаказДолжность" localSheetId="2">[47]ОбмОбслЗемОд!$B$67</definedName>
    <definedName name="ЗаказДолжность">[48]ОбмОбслЗемОд!$B$67</definedName>
    <definedName name="ЗаказИмя" localSheetId="2">[47]ОбмОбслЗемОд!$C$69</definedName>
    <definedName name="ЗаказИмя">[48]ОбмОбслЗемОд!$C$69</definedName>
    <definedName name="Заказчик" localSheetId="4">#REF!</definedName>
    <definedName name="Заказчик" localSheetId="2">#REF!</definedName>
    <definedName name="Заказчик">#REF!</definedName>
    <definedName name="Заказчик_1" localSheetId="4">#REF!</definedName>
    <definedName name="Заказчик_1">#REF!</definedName>
    <definedName name="зжшщз" localSheetId="4">[49]топография!#REF!</definedName>
    <definedName name="зжшщз">[49]топография!#REF!</definedName>
    <definedName name="Зимнее_удорожание">[27]Коэфф!$B$1</definedName>
    <definedName name="ЗИП_Всего" localSheetId="4">'[23]Прайс лист'!#REF!</definedName>
    <definedName name="ЗИП_Всего">'[23]Прайс лист'!#REF!</definedName>
    <definedName name="ЗИП_Всего_1" localSheetId="4">#REF!</definedName>
    <definedName name="ЗИП_Всего_1">#REF!</definedName>
    <definedName name="зол" localSheetId="4">#REF!</definedName>
    <definedName name="зол">#REF!</definedName>
    <definedName name="зол_1" localSheetId="4">#REF!</definedName>
    <definedName name="зол_1">#REF!</definedName>
    <definedName name="зол_10" localSheetId="4">#REF!</definedName>
    <definedName name="зол_10">#REF!</definedName>
    <definedName name="зол_11" localSheetId="4">#REF!</definedName>
    <definedName name="зол_11">#REF!</definedName>
    <definedName name="зол_12" localSheetId="4">#REF!</definedName>
    <definedName name="зол_12">#REF!</definedName>
    <definedName name="зол_13" localSheetId="4">#REF!</definedName>
    <definedName name="зол_13">#REF!</definedName>
    <definedName name="зол_14" localSheetId="4">#REF!</definedName>
    <definedName name="зол_14">#REF!</definedName>
    <definedName name="зол_15" localSheetId="4">#REF!</definedName>
    <definedName name="зол_15">#REF!</definedName>
    <definedName name="зол_16" localSheetId="4">#REF!</definedName>
    <definedName name="зол_16">#REF!</definedName>
    <definedName name="зол_17" localSheetId="4">#REF!</definedName>
    <definedName name="зол_17">#REF!</definedName>
    <definedName name="зол_18" localSheetId="4">#REF!</definedName>
    <definedName name="зол_18">#REF!</definedName>
    <definedName name="зол_19" localSheetId="4">#REF!</definedName>
    <definedName name="зол_19">#REF!</definedName>
    <definedName name="зол_2" localSheetId="4">#REF!</definedName>
    <definedName name="зол_2">#REF!</definedName>
    <definedName name="зол_20" localSheetId="4">#REF!</definedName>
    <definedName name="зол_20">#REF!</definedName>
    <definedName name="зол_21" localSheetId="4">#REF!</definedName>
    <definedName name="зол_21">#REF!</definedName>
    <definedName name="зол_49" localSheetId="4">#REF!</definedName>
    <definedName name="зол_49">#REF!</definedName>
    <definedName name="зол_50" localSheetId="4">#REF!</definedName>
    <definedName name="зол_50">#REF!</definedName>
    <definedName name="зол_51" localSheetId="4">#REF!</definedName>
    <definedName name="зол_51">#REF!</definedName>
    <definedName name="зол_52" localSheetId="4">#REF!</definedName>
    <definedName name="зол_52">#REF!</definedName>
    <definedName name="зол_53" localSheetId="4">#REF!</definedName>
    <definedName name="зол_53">#REF!</definedName>
    <definedName name="зол_54" localSheetId="4">#REF!</definedName>
    <definedName name="зол_54">#REF!</definedName>
    <definedName name="зол_6" localSheetId="4">#REF!</definedName>
    <definedName name="зол_6">#REF!</definedName>
    <definedName name="зол_7" localSheetId="4">#REF!</definedName>
    <definedName name="зол_7">#REF!</definedName>
    <definedName name="зол_8" localSheetId="4">#REF!</definedName>
    <definedName name="зол_8">#REF!</definedName>
    <definedName name="зол_9" localSheetId="4">#REF!</definedName>
    <definedName name="зол_9">#REF!</definedName>
    <definedName name="зощр" localSheetId="4">#REF!</definedName>
    <definedName name="зощр">#REF!</definedName>
    <definedName name="зщ" localSheetId="0" hidden="1">{#N/A,#N/A,TRUE,"Смета на пасс. обор. №1"}</definedName>
    <definedName name="зщ" localSheetId="1" hidden="1">{#N/A,#N/A,TRUE,"Смета на пасс. обор. №1"}</definedName>
    <definedName name="зщ" localSheetId="2" hidden="1">{#N/A,#N/A,TRUE,"Смета на пасс. обор. №1"}</definedName>
    <definedName name="зщ" hidden="1">{#N/A,#N/A,TRUE,"Смета на пасс. обор. №1"}</definedName>
    <definedName name="зщ_1" localSheetId="0" hidden="1">{#N/A,#N/A,TRUE,"Смета на пасс. обор. №1"}</definedName>
    <definedName name="зщ_1" localSheetId="1" hidden="1">{#N/A,#N/A,TRUE,"Смета на пасс. обор. №1"}</definedName>
    <definedName name="зщ_1" localSheetId="2" hidden="1">{#N/A,#N/A,TRUE,"Смета на пасс. обор. №1"}</definedName>
    <definedName name="зщ_1" hidden="1">{#N/A,#N/A,TRUE,"Смета на пасс. обор. №1"}</definedName>
    <definedName name="ЗЮзя" localSheetId="4">#REF!</definedName>
    <definedName name="ЗЮзя">#REF!</definedName>
    <definedName name="Ивановская_область" localSheetId="4">#REF!</definedName>
    <definedName name="Ивановская_область">#REF!</definedName>
    <definedName name="ивпт" localSheetId="4">#REF!</definedName>
    <definedName name="ивпт">#REF!</definedName>
    <definedName name="изыск" localSheetId="4">#REF!</definedName>
    <definedName name="изыск">#REF!</definedName>
    <definedName name="изыск_1" localSheetId="4">#REF!</definedName>
    <definedName name="изыск_1">#REF!</definedName>
    <definedName name="ии" localSheetId="4">#REF!</definedName>
    <definedName name="ии">#REF!</definedName>
    <definedName name="ик" localSheetId="4">#REF!</definedName>
    <definedName name="ик">#REF!</definedName>
    <definedName name="имми" localSheetId="4">[4]топография!#REF!</definedName>
    <definedName name="имми">[4]топография!#REF!</definedName>
    <definedName name="имт" localSheetId="4">#REF!</definedName>
    <definedName name="имт">#REF!</definedName>
    <definedName name="Инвестор" localSheetId="4">#REF!</definedName>
    <definedName name="Инвестор">#REF!</definedName>
    <definedName name="Инд" localSheetId="4">#REF!</definedName>
    <definedName name="Инд">#REF!</definedName>
    <definedName name="Индекс" localSheetId="4">'[50]Расч(подряд)'!#REF!</definedName>
    <definedName name="Индекс">'[50]Расч(подряд)'!#REF!</definedName>
    <definedName name="индекс_0" localSheetId="4">#REF!</definedName>
    <definedName name="индекс_0">#REF!</definedName>
    <definedName name="Индекс_1" localSheetId="4">#REF!</definedName>
    <definedName name="Индекс_1">#REF!</definedName>
    <definedName name="индекс_100" localSheetId="4">#REF!</definedName>
    <definedName name="индекс_100">#REF!</definedName>
    <definedName name="индекс_101" localSheetId="4">#REF!</definedName>
    <definedName name="индекс_101">#REF!</definedName>
    <definedName name="индекс_102" localSheetId="4">#REF!</definedName>
    <definedName name="индекс_102">#REF!</definedName>
    <definedName name="индекс_103" localSheetId="4">#REF!</definedName>
    <definedName name="индекс_103">#REF!</definedName>
    <definedName name="индекс_104" localSheetId="4">#REF!</definedName>
    <definedName name="индекс_104">#REF!</definedName>
    <definedName name="индекс_105" localSheetId="4">#REF!</definedName>
    <definedName name="индекс_105">#REF!</definedName>
    <definedName name="индекс_105032654" localSheetId="4">#REF!</definedName>
    <definedName name="индекс_105032654">#REF!</definedName>
    <definedName name="индекс_999" localSheetId="4">#REF!</definedName>
    <definedName name="индекс_999">#REF!</definedName>
    <definedName name="Индекс_ЛН_группы_строек" localSheetId="4">#REF!</definedName>
    <definedName name="Индекс_ЛН_группы_строек">#REF!</definedName>
    <definedName name="Индекс_ЛН_локальной_сметы" localSheetId="4">#REF!</definedName>
    <definedName name="Индекс_ЛН_локальной_сметы">#REF!</definedName>
    <definedName name="Индекс_ЛН_объекта" localSheetId="4">#REF!</definedName>
    <definedName name="Индекс_ЛН_объекта">#REF!</definedName>
    <definedName name="Индекс_ЛН_объектной_сметы" localSheetId="4">#REF!</definedName>
    <definedName name="Индекс_ЛН_объектной_сметы">#REF!</definedName>
    <definedName name="Индекс_ЛН_очереди" localSheetId="4">#REF!</definedName>
    <definedName name="Индекс_ЛН_очереди">#REF!</definedName>
    <definedName name="Индекс_ЛН_пускового_комплекса" localSheetId="4">#REF!</definedName>
    <definedName name="Индекс_ЛН_пускового_комплекса">#REF!</definedName>
    <definedName name="Индекс_ЛН_сводного_сметного_расчета" localSheetId="4">#REF!</definedName>
    <definedName name="Индекс_ЛН_сводного_сметного_расчета">#REF!</definedName>
    <definedName name="Индекс_ЛН_стройки" localSheetId="4">#REF!</definedName>
    <definedName name="Индекс_ЛН_стройки">#REF!</definedName>
    <definedName name="индекс_С3" localSheetId="4">#REF!</definedName>
    <definedName name="индекс_С3">#REF!</definedName>
    <definedName name="Индекс1" localSheetId="4">'[50]Расч(подряд)'!#REF!</definedName>
    <definedName name="Индекс1">'[50]Расч(подряд)'!#REF!</definedName>
    <definedName name="Индекс2" localSheetId="4">'[50]Расч(подряд)'!#REF!</definedName>
    <definedName name="Индекс2">'[50]Расч(подряд)'!#REF!</definedName>
    <definedName name="ИндексА" localSheetId="4">#REF!</definedName>
    <definedName name="ИндексА">#REF!</definedName>
    <definedName name="инж" localSheetId="4">#REF!</definedName>
    <definedName name="инж">#REF!</definedName>
    <definedName name="инж_1" localSheetId="4">#REF!</definedName>
    <definedName name="инж_1">#REF!</definedName>
    <definedName name="инфл" localSheetId="4">#REF!</definedName>
    <definedName name="инфл">#REF!</definedName>
    <definedName name="иошль" localSheetId="4">#REF!</definedName>
    <definedName name="иошль">#REF!</definedName>
    <definedName name="ип" localSheetId="4">#REF!</definedName>
    <definedName name="ип">#REF!</definedName>
    <definedName name="ИПусто" localSheetId="4">#REF!</definedName>
    <definedName name="ИПусто">#REF!</definedName>
    <definedName name="ИПусто_1" localSheetId="4">#REF!</definedName>
    <definedName name="ИПусто_1">#REF!</definedName>
    <definedName name="Иркутская_область" localSheetId="4">#REF!</definedName>
    <definedName name="Иркутская_область">#REF!</definedName>
    <definedName name="Иркутская_область_1" localSheetId="4">#REF!</definedName>
    <definedName name="Иркутская_область_1">#REF!</definedName>
    <definedName name="ИС__И.Максимов" localSheetId="4">#REF!</definedName>
    <definedName name="ИС__И.Максимов">#REF!</definedName>
    <definedName name="ит" localSheetId="4">#REF!</definedName>
    <definedName name="ит">#REF!</definedName>
    <definedName name="итог" localSheetId="4">#REF!</definedName>
    <definedName name="итог">#REF!</definedName>
    <definedName name="итого" localSheetId="4">#REF!</definedName>
    <definedName name="итого">#REF!</definedName>
    <definedName name="Итого_ЗПМ__по_рес_расчету_с_учетом_к_тов" localSheetId="4">#REF!</definedName>
    <definedName name="Итого_ЗПМ__по_рес_расчету_с_учетом_к_тов">#REF!</definedName>
    <definedName name="Итого_ЗПМ_в_базисных_ценах" localSheetId="4">'[51]Переменные и константы'!#REF!</definedName>
    <definedName name="Итого_ЗПМ_в_базисных_ценах">'[51]Переменные и константы'!#REF!</definedName>
    <definedName name="Итого_ЗПМ_в_базисных_ценах_с_учетом_к_тов" localSheetId="4">'[51]Переменные и константы'!#REF!</definedName>
    <definedName name="Итого_ЗПМ_в_базисных_ценах_с_учетом_к_тов">'[51]Переменные и константы'!#REF!</definedName>
    <definedName name="Итого_ЗПМ_по_акту_вып_работ_в_базисных_ценах_с_учетом_к_тов" localSheetId="4">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 localSheetId="4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 localSheetId="4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 localSheetId="4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 localSheetId="4">#REF!</definedName>
    <definedName name="Итого_ЗПМ_при_расчете_по_стоимости_ч_часа_работы_механизаторов">#REF!</definedName>
    <definedName name="итого_Куст" localSheetId="4">#REF!</definedName>
    <definedName name="итого_Куст">#REF!</definedName>
    <definedName name="итого_Куст_П" localSheetId="4">#REF!</definedName>
    <definedName name="итого_Куст_П">#REF!</definedName>
    <definedName name="Итого_МАТ_по_акту_вып_работ_в_базисных_ценах_с_учетом_к_тов" localSheetId="4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 localSheetId="4">#REF!</definedName>
    <definedName name="Итого_МАТ_по_акту_вып_работ_при_ресурсном_расчете_с_учетом_к_тов">#REF!</definedName>
    <definedName name="Итого_материалы" localSheetId="4">#REF!</definedName>
    <definedName name="Итого_материалы">#REF!</definedName>
    <definedName name="Итого_материалы__по_рес_расчету_с_учетом_к_тов" localSheetId="4">#REF!</definedName>
    <definedName name="Итого_материалы__по_рес_расчету_с_учетом_к_тов">#REF!</definedName>
    <definedName name="Итого_материалы_в_базисных_ценах" localSheetId="4">'[51]Переменные и константы'!#REF!</definedName>
    <definedName name="Итого_материалы_в_базисных_ценах">'[51]Переменные и константы'!#REF!</definedName>
    <definedName name="Итого_материалы_в_базисных_ценах_с_учетом_к_тов" localSheetId="4">'[51]Переменные и константы'!#REF!</definedName>
    <definedName name="Итого_материалы_в_базисных_ценах_с_учетом_к_тов">'[51]Переменные и константы'!#REF!</definedName>
    <definedName name="Итого_материалы_по_акту_выполненных_работ_в_базисных_ценах" localSheetId="4">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 localSheetId="4">#REF!</definedName>
    <definedName name="Итого_материалы_по_акту_выполненных_работ_при_ресурсном_расчете">#REF!</definedName>
    <definedName name="Итого_машины_и_механизмы" localSheetId="4">#REF!</definedName>
    <definedName name="Итого_машины_и_механизмы">#REF!</definedName>
    <definedName name="Итого_машины_и_механизмы_в_базисных_ценах" localSheetId="4">'[51]Переменные и константы'!#REF!</definedName>
    <definedName name="Итого_машины_и_механизмы_в_базисных_ценах">'[51]Переменные и константы'!#REF!</definedName>
    <definedName name="Итого_машины_и_механизмы_по_акту_выполненных_работ_в_базисных_ценах" localSheetId="4">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 localSheetId="4">#REF!</definedName>
    <definedName name="Итого_машины_и_механизмы_по_акту_выполненных_работ_при_ресурсном_расчете">#REF!</definedName>
    <definedName name="Итого_НР_в_базисных_ценах" localSheetId="4">'[51]Переменные и константы'!#REF!</definedName>
    <definedName name="Итого_НР_в_базисных_ценах">'[51]Переменные и константы'!#REF!</definedName>
    <definedName name="Итого_НР_по_акту_в_базисных_ценах" localSheetId="4">'[51]Переменные и константы'!#REF!</definedName>
    <definedName name="Итого_НР_по_акту_в_базисных_ценах">'[51]Переменные и константы'!#REF!</definedName>
    <definedName name="Итого_НР_по_акту_по_ресурсному_расчету" localSheetId="4">#REF!</definedName>
    <definedName name="Итого_НР_по_акту_по_ресурсному_расчету">#REF!</definedName>
    <definedName name="Итого_НР_по_ресурсному_расчету" localSheetId="4">#REF!</definedName>
    <definedName name="Итого_НР_по_ресурсному_расчету">#REF!</definedName>
    <definedName name="Итого_ОЗП" localSheetId="4">#REF!</definedName>
    <definedName name="Итого_ОЗП">#REF!</definedName>
    <definedName name="Итого_ОЗП_в_базисных_ценах" localSheetId="4">'[51]Переменные и константы'!#REF!</definedName>
    <definedName name="Итого_ОЗП_в_базисных_ценах">'[51]Переменные и константы'!#REF!</definedName>
    <definedName name="Итого_ОЗП_в_базисных_ценах_с_учетом_к_тов" localSheetId="4">'[51]Переменные и константы'!#REF!</definedName>
    <definedName name="Итого_ОЗП_в_базисных_ценах_с_учетом_к_тов">'[51]Переменные и константы'!#REF!</definedName>
    <definedName name="Итого_ОЗП_по_акту_вып_работ_в_базисных_ценах_с_учетом_к_тов" localSheetId="4">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 localSheetId="4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 localSheetId="4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 localSheetId="4">#REF!</definedName>
    <definedName name="Итого_ОЗП_по_акту_выполненных_работ_при_ресурсном_расчете">#REF!</definedName>
    <definedName name="Итого_ОЗП_по_рес_расчету_с_учетом_к_тов" localSheetId="4">#REF!</definedName>
    <definedName name="Итого_ОЗП_по_рес_расчету_с_учетом_к_тов">#REF!</definedName>
    <definedName name="Итого_ПЗ" localSheetId="4">#REF!</definedName>
    <definedName name="Итого_ПЗ">#REF!</definedName>
    <definedName name="Итого_ПЗ_в_базисных_ценах" localSheetId="4">#REF!</definedName>
    <definedName name="Итого_ПЗ_в_базисных_ценах">#REF!</definedName>
    <definedName name="Итого_ПЗ_в_базисных_ценах_с_учетом_к_тов" localSheetId="4">'[51]Переменные и константы'!#REF!</definedName>
    <definedName name="Итого_ПЗ_в_базисных_ценах_с_учетом_к_тов">'[51]Переменные и константы'!#REF!</definedName>
    <definedName name="Итого_ПЗ_по_акту_вып_работ_в_базисных_ценах_с_учетом_к_тов" localSheetId="4">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 localSheetId="4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 localSheetId="4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 localSheetId="4">#REF!</definedName>
    <definedName name="Итого_ПЗ_по_акту_выполненных_работ_при_ресурсном_расчете">#REF!</definedName>
    <definedName name="Итого_ПЗ_по_рес_расчету_с_учетом_к_тов" localSheetId="4">#REF!</definedName>
    <definedName name="Итого_ПЗ_по_рес_расчету_с_учетом_к_тов">#REF!</definedName>
    <definedName name="Итого_по_разделу_V" localSheetId="4">#REF!</definedName>
    <definedName name="Итого_по_разделу_V">#REF!</definedName>
    <definedName name="Итого_по_смете" localSheetId="4">#REF!</definedName>
    <definedName name="Итого_по_смете">#REF!</definedName>
    <definedName name="Итого_СП_в_базисных_ценах" localSheetId="4">'[51]Переменные и константы'!#REF!</definedName>
    <definedName name="Итого_СП_в_базисных_ценах">'[51]Переменные и константы'!#REF!</definedName>
    <definedName name="Итого_СП_по_акту_в_базисных_ценах" localSheetId="4">'[51]Переменные и константы'!#REF!</definedName>
    <definedName name="Итого_СП_по_акту_в_базисных_ценах">'[51]Переменные и константы'!#REF!</definedName>
    <definedName name="Итого_СП_по_акту_по_ресурсному_расчету" localSheetId="4">#REF!</definedName>
    <definedName name="Итого_СП_по_акту_по_ресурсному_расчету">#REF!</definedName>
    <definedName name="Итого_СП_по_ресурсному_расчету" localSheetId="4">#REF!</definedName>
    <definedName name="Итого_СП_по_ресурсному_расчету">#REF!</definedName>
    <definedName name="Итого_ФОТ_в_базисных_ценах" localSheetId="4">'[51]Переменные и константы'!#REF!</definedName>
    <definedName name="Итого_ФОТ_в_базисных_ценах">'[51]Переменные и константы'!#REF!</definedName>
    <definedName name="Итого_ФОТ_по_акту_выполненных_работ_в_базисных_ценах" localSheetId="4">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 localSheetId="4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 localSheetId="4">#REF!</definedName>
    <definedName name="Итого_ФОТ_при_расчете_по_доле_з_п_в_стоимости_эксплуатации_машин">#REF!</definedName>
    <definedName name="Итого_ЭММ__по_рес_расчету_с_учетом_к_тов" localSheetId="4">#REF!</definedName>
    <definedName name="Итого_ЭММ__по_рес_расчету_с_учетом_к_тов">#REF!</definedName>
    <definedName name="Итого_ЭММ_в_базисных_ценах_с_учетом_к_тов" localSheetId="4">'[51]Переменные и константы'!#REF!</definedName>
    <definedName name="Итого_ЭММ_в_базисных_ценах_с_учетом_к_тов">'[51]Переменные и константы'!#REF!</definedName>
    <definedName name="Итого_ЭММ_по_акту_вып_работ_в_базисных_ценах_с_учетом_к_тов" localSheetId="4">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 localSheetId="4">#REF!</definedName>
    <definedName name="Итого_ЭММ_по_акту_вып_работ_при_ресурсном_расчете_с_учетом_к_тов">#REF!</definedName>
    <definedName name="ить" localSheetId="4">#REF!</definedName>
    <definedName name="ить">#REF!</definedName>
    <definedName name="й" localSheetId="5">#REF!</definedName>
    <definedName name="й" localSheetId="7">#REF!</definedName>
    <definedName name="й" localSheetId="6">#REF!</definedName>
    <definedName name="й" localSheetId="4">#REF!</definedName>
    <definedName name="й" localSheetId="80">#REF!</definedName>
    <definedName name="й" localSheetId="44">#REF!</definedName>
    <definedName name="й" localSheetId="45">#REF!</definedName>
    <definedName name="й" localSheetId="46">#REF!</definedName>
    <definedName name="й" localSheetId="75">#REF!</definedName>
    <definedName name="й" localSheetId="76">#REF!</definedName>
    <definedName name="й" localSheetId="78">#REF!</definedName>
    <definedName name="й">#REF!</definedName>
    <definedName name="ййй" localSheetId="5">#REF!</definedName>
    <definedName name="ййй" localSheetId="7">#REF!</definedName>
    <definedName name="ййй" localSheetId="6">#REF!</definedName>
    <definedName name="ййй" localSheetId="4">#REF!</definedName>
    <definedName name="ййй" localSheetId="80">#REF!</definedName>
    <definedName name="ййй" localSheetId="44">#REF!</definedName>
    <definedName name="ййй" localSheetId="45">#REF!</definedName>
    <definedName name="ййй" localSheetId="46">#REF!</definedName>
    <definedName name="ййй" localSheetId="75">#REF!</definedName>
    <definedName name="ййй" localSheetId="76">#REF!</definedName>
    <definedName name="ййй" localSheetId="78">#REF!</definedName>
    <definedName name="ййй">#REF!</definedName>
    <definedName name="йц" localSheetId="5">#REF!</definedName>
    <definedName name="йц" localSheetId="7">#REF!</definedName>
    <definedName name="йц" localSheetId="6">#REF!</definedName>
    <definedName name="йц" localSheetId="4">#REF!</definedName>
    <definedName name="йц" localSheetId="80">#REF!</definedName>
    <definedName name="йц" localSheetId="44">#REF!</definedName>
    <definedName name="йц" localSheetId="45">#REF!</definedName>
    <definedName name="йц" localSheetId="46">#REF!</definedName>
    <definedName name="йц" localSheetId="75">#REF!</definedName>
    <definedName name="йц" localSheetId="76">#REF!</definedName>
    <definedName name="йц" localSheetId="78">#REF!</definedName>
    <definedName name="йц">#REF!</definedName>
    <definedName name="йцйу3йк" localSheetId="4">#REF!</definedName>
    <definedName name="йцйу3йк">#REF!</definedName>
    <definedName name="йцйц">NA()</definedName>
    <definedName name="йцу" localSheetId="5">#REF!</definedName>
    <definedName name="йцу" localSheetId="7">#REF!</definedName>
    <definedName name="йцу" localSheetId="6">#REF!</definedName>
    <definedName name="йцу" localSheetId="4">#REF!</definedName>
    <definedName name="йцу" localSheetId="2">#REF!</definedName>
    <definedName name="йцу" localSheetId="80">#REF!</definedName>
    <definedName name="йцу" localSheetId="44">#REF!</definedName>
    <definedName name="йцу" localSheetId="45">#REF!</definedName>
    <definedName name="йцу" localSheetId="46">#REF!</definedName>
    <definedName name="йцу" localSheetId="75">#REF!</definedName>
    <definedName name="йцу" localSheetId="76">#REF!</definedName>
    <definedName name="йцу" localSheetId="78">#REF!</definedName>
    <definedName name="йцу">#REF!</definedName>
    <definedName name="к" localSheetId="4">#REF!</definedName>
    <definedName name="к">#REF!</definedName>
    <definedName name="к_1" localSheetId="0" hidden="1">{#N/A,#N/A,TRUE,"Смета на пасс. обор. №1"}</definedName>
    <definedName name="к_1" localSheetId="1" hidden="1">{#N/A,#N/A,TRUE,"Смета на пасс. обор. №1"}</definedName>
    <definedName name="к_1" localSheetId="2" hidden="1">{#N/A,#N/A,TRUE,"Смета на пасс. обор. №1"}</definedName>
    <definedName name="к_1" hidden="1">{#N/A,#N/A,TRUE,"Смета на пасс. обор. №1"}</definedName>
    <definedName name="к_ЗПМ" localSheetId="4">#REF!</definedName>
    <definedName name="к_ЗПМ">#REF!</definedName>
    <definedName name="к_МАТ" localSheetId="4">#REF!</definedName>
    <definedName name="к_МАТ">#REF!</definedName>
    <definedName name="к_ОЗП" localSheetId="4">#REF!</definedName>
    <definedName name="к_ОЗП">#REF!</definedName>
    <definedName name="к_ПЗ" localSheetId="4">#REF!</definedName>
    <definedName name="к_ПЗ">#REF!</definedName>
    <definedName name="к_ЭМ" localSheetId="4">#REF!</definedName>
    <definedName name="к_ЭМ">#REF!</definedName>
    <definedName name="к1" localSheetId="4">#REF!</definedName>
    <definedName name="к1">#REF!</definedName>
    <definedName name="к10" localSheetId="4">#REF!</definedName>
    <definedName name="к10">#REF!</definedName>
    <definedName name="к101" localSheetId="4">#REF!</definedName>
    <definedName name="к101">#REF!</definedName>
    <definedName name="К105" localSheetId="4">#REF!</definedName>
    <definedName name="К105">#REF!</definedName>
    <definedName name="к11" localSheetId="4">#REF!</definedName>
    <definedName name="к11">#REF!</definedName>
    <definedName name="к12" localSheetId="4">#REF!</definedName>
    <definedName name="к12">#REF!</definedName>
    <definedName name="к13" localSheetId="4">#REF!</definedName>
    <definedName name="к13">#REF!</definedName>
    <definedName name="к14" localSheetId="4">#REF!</definedName>
    <definedName name="к14">#REF!</definedName>
    <definedName name="к15" localSheetId="4">#REF!</definedName>
    <definedName name="к15">#REF!</definedName>
    <definedName name="к16" localSheetId="4">#REF!</definedName>
    <definedName name="к16">#REF!</definedName>
    <definedName name="к17" localSheetId="4">#REF!</definedName>
    <definedName name="к17">#REF!</definedName>
    <definedName name="к18" localSheetId="4">#REF!</definedName>
    <definedName name="к18">#REF!</definedName>
    <definedName name="к19" localSheetId="4">#REF!</definedName>
    <definedName name="к19">#REF!</definedName>
    <definedName name="к2" localSheetId="4">#REF!</definedName>
    <definedName name="к2">#REF!</definedName>
    <definedName name="к20" localSheetId="4">#REF!</definedName>
    <definedName name="к20">#REF!</definedName>
    <definedName name="к21" localSheetId="4">#REF!</definedName>
    <definedName name="к21">#REF!</definedName>
    <definedName name="к22" localSheetId="4">#REF!</definedName>
    <definedName name="к22">#REF!</definedName>
    <definedName name="к23" localSheetId="4">#REF!</definedName>
    <definedName name="к23">#REF!</definedName>
    <definedName name="к231" localSheetId="4">#REF!</definedName>
    <definedName name="к231">#REF!</definedName>
    <definedName name="к24" localSheetId="4">#REF!</definedName>
    <definedName name="к24">#REF!</definedName>
    <definedName name="к25" localSheetId="4">#REF!</definedName>
    <definedName name="к25">#REF!</definedName>
    <definedName name="к26" localSheetId="4">#REF!</definedName>
    <definedName name="к26">#REF!</definedName>
    <definedName name="к27" localSheetId="4">#REF!</definedName>
    <definedName name="к27">#REF!</definedName>
    <definedName name="к28" localSheetId="4">#REF!</definedName>
    <definedName name="к28">#REF!</definedName>
    <definedName name="к29" localSheetId="4">#REF!</definedName>
    <definedName name="к29">#REF!</definedName>
    <definedName name="к2п" localSheetId="4">#REF!</definedName>
    <definedName name="к2п">#REF!</definedName>
    <definedName name="к3" localSheetId="4">#REF!</definedName>
    <definedName name="к3">#REF!</definedName>
    <definedName name="к30" localSheetId="4">#REF!</definedName>
    <definedName name="к30">#REF!</definedName>
    <definedName name="к344445" localSheetId="5">#REF!</definedName>
    <definedName name="к344445" localSheetId="7">#REF!</definedName>
    <definedName name="к344445" localSheetId="6">#REF!</definedName>
    <definedName name="к344445" localSheetId="4">#REF!</definedName>
    <definedName name="к344445" localSheetId="80">#REF!</definedName>
    <definedName name="к344445" localSheetId="44">#REF!</definedName>
    <definedName name="к344445" localSheetId="45">#REF!</definedName>
    <definedName name="к344445" localSheetId="46">#REF!</definedName>
    <definedName name="к344445" localSheetId="75">#REF!</definedName>
    <definedName name="к344445" localSheetId="76">#REF!</definedName>
    <definedName name="к344445" localSheetId="78">#REF!</definedName>
    <definedName name="к344445">#REF!</definedName>
    <definedName name="к3п" localSheetId="4">#REF!</definedName>
    <definedName name="к3п">#REF!</definedName>
    <definedName name="к5" localSheetId="4">#REF!</definedName>
    <definedName name="к5">#REF!</definedName>
    <definedName name="к6" localSheetId="4">#REF!</definedName>
    <definedName name="к6">#REF!</definedName>
    <definedName name="к7" localSheetId="4">#REF!</definedName>
    <definedName name="к7">#REF!</definedName>
    <definedName name="к8" localSheetId="4">#REF!</definedName>
    <definedName name="к8">#REF!</definedName>
    <definedName name="к9" localSheetId="4">#REF!</definedName>
    <definedName name="к9">#REF!</definedName>
    <definedName name="Кабардино_Балкарская_Республика" localSheetId="4">#REF!</definedName>
    <definedName name="Кабардино_Балкарская_Республика">#REF!</definedName>
    <definedName name="Кабели" localSheetId="4">[23]Коэфф1.!#REF!</definedName>
    <definedName name="Кабели">[23]Коэфф1.!#REF!</definedName>
    <definedName name="Кабели_1" localSheetId="4">#REF!</definedName>
    <definedName name="Кабели_1">#REF!</definedName>
    <definedName name="кабель" localSheetId="4">#REF!</definedName>
    <definedName name="кабель">#REF!</definedName>
    <definedName name="кака" localSheetId="4">#REF!</definedName>
    <definedName name="кака">#REF!</definedName>
    <definedName name="Калининградская_область" localSheetId="4">#REF!</definedName>
    <definedName name="Калининградская_область">#REF!</definedName>
    <definedName name="калплан" localSheetId="4">#REF!</definedName>
    <definedName name="калплан">#REF!</definedName>
    <definedName name="калплан_1" localSheetId="4">#REF!</definedName>
    <definedName name="калплан_1">#REF!</definedName>
    <definedName name="Калужская_область" localSheetId="4">#REF!</definedName>
    <definedName name="Калужская_область">#REF!</definedName>
    <definedName name="Кам_стац" localSheetId="4">#REF!</definedName>
    <definedName name="Кам_стац">#REF!</definedName>
    <definedName name="Камер_эксп_усл" localSheetId="4">#REF!</definedName>
    <definedName name="Камер_эксп_усл">#REF!</definedName>
    <definedName name="Камеральных" localSheetId="4">#REF!</definedName>
    <definedName name="Камеральных">#REF!</definedName>
    <definedName name="Камчатская_область" localSheetId="4">#REF!</definedName>
    <definedName name="Камчатская_область">#REF!</definedName>
    <definedName name="Камчатская_область_1" localSheetId="4">#REF!</definedName>
    <definedName name="Камчатская_область_1">#REF!</definedName>
    <definedName name="Карачаево_Черкесская_Республика" localSheetId="4">#REF!</definedName>
    <definedName name="Карачаево_Черкесская_Республика">#REF!</definedName>
    <definedName name="КАТ1" localSheetId="4">'[52]Смета-Т'!#REF!</definedName>
    <definedName name="КАТ1">'[52]Смета-Т'!#REF!</definedName>
    <definedName name="Категория_сложности" localSheetId="4">#REF!</definedName>
    <definedName name="Категория_сложности" localSheetId="2">#REF!</definedName>
    <definedName name="Категория_сложности">#REF!</definedName>
    <definedName name="Категория_сложности_1" localSheetId="4">#REF!</definedName>
    <definedName name="Категория_сложности_1">#REF!</definedName>
    <definedName name="катя" localSheetId="4">#REF!</definedName>
    <definedName name="катя">#REF!</definedName>
    <definedName name="кгкг" localSheetId="4">#REF!</definedName>
    <definedName name="кгкг">#REF!</definedName>
    <definedName name="кеке" localSheetId="4">#REF!</definedName>
    <definedName name="кеке">#REF!</definedName>
    <definedName name="Кемеровская_область" localSheetId="4">#REF!</definedName>
    <definedName name="Кемеровская_область">#REF!</definedName>
    <definedName name="Кемеровская_область_1" localSheetId="4">#REF!</definedName>
    <definedName name="Кемеровская_область_1">#REF!</definedName>
    <definedName name="кенрке" localSheetId="4">#REF!</definedName>
    <definedName name="кенрке">#REF!</definedName>
    <definedName name="кенроолтьб" localSheetId="4">#REF!</definedName>
    <definedName name="кенроолтьб">#REF!</definedName>
    <definedName name="керл" localSheetId="4">#REF!</definedName>
    <definedName name="керл">#REF!</definedName>
    <definedName name="КИП" localSheetId="4">#REF!</definedName>
    <definedName name="КИП">#REF!</definedName>
    <definedName name="КИПиавтом" localSheetId="4">#REF!</definedName>
    <definedName name="КИПиавтом">#REF!</definedName>
    <definedName name="Кировская_область" localSheetId="4">#REF!</definedName>
    <definedName name="Кировская_область">#REF!</definedName>
    <definedName name="Кировская_область_1" localSheetId="4">#REF!</definedName>
    <definedName name="Кировская_область_1">#REF!</definedName>
    <definedName name="ккее" localSheetId="4">#REF!</definedName>
    <definedName name="ккее">#REF!</definedName>
    <definedName name="ккк" localSheetId="4">#REF!</definedName>
    <definedName name="ккк">#REF!</definedName>
    <definedName name="ккккк" localSheetId="0" hidden="1">{#N/A,#N/A,TRUE,"Смета на пасс. обор. №1"}</definedName>
    <definedName name="ккккк" localSheetId="1" hidden="1">{#N/A,#N/A,TRUE,"Смета на пасс. обор. №1"}</definedName>
    <definedName name="ккккк" localSheetId="2" hidden="1">{#N/A,#N/A,TRUE,"Смета на пасс. обор. №1"}</definedName>
    <definedName name="ккккк" hidden="1">{#N/A,#N/A,TRUE,"Смета на пасс. обор. №1"}</definedName>
    <definedName name="ккккк_1" localSheetId="0" hidden="1">{#N/A,#N/A,TRUE,"Смета на пасс. обор. №1"}</definedName>
    <definedName name="ккккк_1" localSheetId="1" hidden="1">{#N/A,#N/A,TRUE,"Смета на пасс. обор. №1"}</definedName>
    <definedName name="ккккк_1" localSheetId="2" hidden="1">{#N/A,#N/A,TRUE,"Смета на пасс. обор. №1"}</definedName>
    <definedName name="ккккк_1" hidden="1">{#N/A,#N/A,TRUE,"Смета на пасс. обор. №1"}</definedName>
    <definedName name="кн" localSheetId="4">[4]топография!#REF!</definedName>
    <definedName name="кн">[4]топография!#REF!</definedName>
    <definedName name="книга" localSheetId="5">#REF!</definedName>
    <definedName name="книга" localSheetId="7">#REF!</definedName>
    <definedName name="книга" localSheetId="6">#REF!</definedName>
    <definedName name="книга" localSheetId="4">#REF!</definedName>
    <definedName name="книга" localSheetId="2">#REF!</definedName>
    <definedName name="книга" localSheetId="80">#REF!</definedName>
    <definedName name="книга" localSheetId="44">#REF!</definedName>
    <definedName name="книга" localSheetId="45">#REF!</definedName>
    <definedName name="книга" localSheetId="46">#REF!</definedName>
    <definedName name="книга" localSheetId="75">#REF!</definedName>
    <definedName name="книга" localSheetId="76">#REF!</definedName>
    <definedName name="книга" localSheetId="78">#REF!</definedName>
    <definedName name="книга">#REF!</definedName>
    <definedName name="Кобщ" localSheetId="4">#REF!</definedName>
    <definedName name="Кобщ">#REF!</definedName>
    <definedName name="КОД" localSheetId="4">#REF!</definedName>
    <definedName name="КОД">#REF!</definedName>
    <definedName name="кол" localSheetId="4">#REF!</definedName>
    <definedName name="кол">#REF!</definedName>
    <definedName name="Количество_землепользователей" localSheetId="4">#REF!</definedName>
    <definedName name="Количество_землепользователей">#REF!</definedName>
    <definedName name="Количество_землепользователей_1" localSheetId="4">#REF!</definedName>
    <definedName name="Количество_землепользователей_1">#REF!</definedName>
    <definedName name="Количество_контуров" localSheetId="4">#REF!</definedName>
    <definedName name="Количество_контуров">#REF!</definedName>
    <definedName name="Количество_контуров_1" localSheetId="4">#REF!</definedName>
    <definedName name="Количество_контуров_1">#REF!</definedName>
    <definedName name="Количество_культур" localSheetId="4">#REF!</definedName>
    <definedName name="Количество_культур">#REF!</definedName>
    <definedName name="Количество_культур_1" localSheetId="4">#REF!</definedName>
    <definedName name="Количество_культур_1">#REF!</definedName>
    <definedName name="Количество_планшетов" localSheetId="4">#REF!</definedName>
    <definedName name="Количество_планшетов">#REF!</definedName>
    <definedName name="Количество_планшетов_1" localSheetId="4">#REF!</definedName>
    <definedName name="Количество_планшетов_1">#REF!</definedName>
    <definedName name="Количество_предприятий" localSheetId="4">#REF!</definedName>
    <definedName name="Количество_предприятий">#REF!</definedName>
    <definedName name="Количество_предприятий_1" localSheetId="4">#REF!</definedName>
    <definedName name="Количество_предприятий_1">#REF!</definedName>
    <definedName name="Количество_согласований" localSheetId="4">#REF!</definedName>
    <definedName name="Количество_согласований">#REF!</definedName>
    <definedName name="Количество_согласований_1" localSheetId="4">#REF!</definedName>
    <definedName name="Количество_согласований_1">#REF!</definedName>
    <definedName name="ком" localSheetId="4">[53]топография!#REF!</definedName>
    <definedName name="ком">[53]топография!#REF!</definedName>
    <definedName name="ком." localSheetId="2" hidden="1">{#N/A,#N/A,TRUE,"Смета на пасс. обор. №1"}</definedName>
    <definedName name="ком." hidden="1">{#N/A,#N/A,TRUE,"Смета на пасс. обор. №1"}</definedName>
    <definedName name="ком._1" localSheetId="0" hidden="1">{#N/A,#N/A,TRUE,"Смета на пасс. обор. №1"}</definedName>
    <definedName name="ком._1" localSheetId="1" hidden="1">{#N/A,#N/A,TRUE,"Смета на пасс. обор. №1"}</definedName>
    <definedName name="ком._1" localSheetId="2" hidden="1">{#N/A,#N/A,TRUE,"Смета на пасс. обор. №1"}</definedName>
    <definedName name="ком._1" hidden="1">{#N/A,#N/A,TRUE,"Смета на пасс. обор. №1"}</definedName>
    <definedName name="команд" localSheetId="5">#REF!</definedName>
    <definedName name="команд" localSheetId="7">#REF!</definedName>
    <definedName name="команд" localSheetId="6">#REF!</definedName>
    <definedName name="команд" localSheetId="4">#REF!</definedName>
    <definedName name="команд" localSheetId="80">#REF!</definedName>
    <definedName name="команд" localSheetId="44">#REF!</definedName>
    <definedName name="команд" localSheetId="45">#REF!</definedName>
    <definedName name="команд" localSheetId="46">#REF!</definedName>
    <definedName name="команд" localSheetId="75">#REF!</definedName>
    <definedName name="команд" localSheetId="76">#REF!</definedName>
    <definedName name="команд" localSheetId="78">#REF!</definedName>
    <definedName name="команд">#REF!</definedName>
    <definedName name="команд." localSheetId="0" hidden="1">{#N/A,#N/A,TRUE,"Смета на пасс. обор. №1"}</definedName>
    <definedName name="команд." localSheetId="1" hidden="1">{#N/A,#N/A,TRUE,"Смета на пасс. обор. №1"}</definedName>
    <definedName name="команд." localSheetId="2" hidden="1">{#N/A,#N/A,TRUE,"Смета на пасс. обор. №1"}</definedName>
    <definedName name="команд." hidden="1">{#N/A,#N/A,TRUE,"Смета на пасс. обор. №1"}</definedName>
    <definedName name="команд._1" localSheetId="0" hidden="1">{#N/A,#N/A,TRUE,"Смета на пасс. обор. №1"}</definedName>
    <definedName name="команд._1" localSheetId="1" hidden="1">{#N/A,#N/A,TRUE,"Смета на пасс. обор. №1"}</definedName>
    <definedName name="команд._1" localSheetId="2" hidden="1">{#N/A,#N/A,TRUE,"Смета на пасс. обор. №1"}</definedName>
    <definedName name="команд._1" hidden="1">{#N/A,#N/A,TRUE,"Смета на пасс. обор. №1"}</definedName>
    <definedName name="команд.обуч." localSheetId="0" hidden="1">{#N/A,#N/A,TRUE,"Смета на пасс. обор. №1"}</definedName>
    <definedName name="команд.обуч." localSheetId="1" hidden="1">{#N/A,#N/A,TRUE,"Смета на пасс. обор. №1"}</definedName>
    <definedName name="команд.обуч." localSheetId="2" hidden="1">{#N/A,#N/A,TRUE,"Смета на пасс. обор. №1"}</definedName>
    <definedName name="команд.обуч." hidden="1">{#N/A,#N/A,TRUE,"Смета на пасс. обор. №1"}</definedName>
    <definedName name="команд.обуч._1" localSheetId="0" hidden="1">{#N/A,#N/A,TRUE,"Смета на пасс. обор. №1"}</definedName>
    <definedName name="команд.обуч._1" localSheetId="1" hidden="1">{#N/A,#N/A,TRUE,"Смета на пасс. обор. №1"}</definedName>
    <definedName name="команд.обуч._1" localSheetId="2" hidden="1">{#N/A,#N/A,TRUE,"Смета на пасс. обор. №1"}</definedName>
    <definedName name="команд.обуч._1" hidden="1">{#N/A,#N/A,TRUE,"Смета на пасс. обор. №1"}</definedName>
    <definedName name="команд1" localSheetId="4">#REF!</definedName>
    <definedName name="команд1">#REF!</definedName>
    <definedName name="командировки" localSheetId="0" hidden="1">{#N/A,#N/A,TRUE,"Смета на пасс. обор. №1"}</definedName>
    <definedName name="командировки" localSheetId="1" hidden="1">{#N/A,#N/A,TRUE,"Смета на пасс. обор. №1"}</definedName>
    <definedName name="командировки" localSheetId="2" hidden="1">{#N/A,#N/A,TRUE,"Смета на пасс. обор. №1"}</definedName>
    <definedName name="командировки" hidden="1">{#N/A,#N/A,TRUE,"Смета на пасс. обор. №1"}</definedName>
    <definedName name="Командировочные_расходы" localSheetId="4">#REF!</definedName>
    <definedName name="Командировочные_расходы" localSheetId="2">#REF!</definedName>
    <definedName name="Командировочные_расходы">#REF!</definedName>
    <definedName name="Командировочные_расходы_1" localSheetId="4">#REF!</definedName>
    <definedName name="Командировочные_расходы_1">#REF!</definedName>
    <definedName name="КОН_ИО" localSheetId="4">#REF!</definedName>
    <definedName name="КОН_ИО">#REF!</definedName>
    <definedName name="КОН_ИО_РД" localSheetId="4">#REF!</definedName>
    <definedName name="КОН_ИО_РД">#REF!</definedName>
    <definedName name="КОН_МО" localSheetId="4">#REF!</definedName>
    <definedName name="КОН_МО">#REF!</definedName>
    <definedName name="КОН_МО_РД" localSheetId="4">#REF!</definedName>
    <definedName name="КОН_МО_РД">#REF!</definedName>
    <definedName name="КОН_ОО" localSheetId="4">#REF!</definedName>
    <definedName name="КОН_ОО">#REF!</definedName>
    <definedName name="КОН_ОО_РД" localSheetId="4">#REF!</definedName>
    <definedName name="КОН_ОО_РД">#REF!</definedName>
    <definedName name="КОН_ОР" localSheetId="4">#REF!</definedName>
    <definedName name="КОН_ОР">#REF!</definedName>
    <definedName name="КОН_ОР_РД" localSheetId="4">#REF!</definedName>
    <definedName name="КОН_ОР_РД">#REF!</definedName>
    <definedName name="КОН_ПО" localSheetId="4">#REF!</definedName>
    <definedName name="КОН_ПО">#REF!</definedName>
    <definedName name="КОН_ПО_РД" localSheetId="4">#REF!</definedName>
    <definedName name="КОН_ПО_РД">#REF!</definedName>
    <definedName name="КОН_ТО" localSheetId="4">#REF!</definedName>
    <definedName name="КОН_ТО">#REF!</definedName>
    <definedName name="КОН_ТО_РД" localSheetId="4">#REF!</definedName>
    <definedName name="КОН_ТО_РД">#REF!</definedName>
    <definedName name="конкурс" localSheetId="4">#REF!</definedName>
    <definedName name="конкурс">#REF!</definedName>
    <definedName name="КонПериода">[54]Реестр!$Y$4:$Y$16</definedName>
    <definedName name="Контроллер" localSheetId="4">[23]Коэфф1.!#REF!</definedName>
    <definedName name="Контроллер">[23]Коэфф1.!#REF!</definedName>
    <definedName name="Контроллер_1" localSheetId="4">#REF!</definedName>
    <definedName name="Контроллер_1">#REF!</definedName>
    <definedName name="Конф" localSheetId="4">#REF!</definedName>
    <definedName name="Конф">#REF!</definedName>
    <definedName name="Конф_49" localSheetId="4">#REF!</definedName>
    <definedName name="Конф_49">#REF!</definedName>
    <definedName name="Конф_50" localSheetId="4">#REF!</definedName>
    <definedName name="Конф_50">#REF!</definedName>
    <definedName name="Конф_51" localSheetId="4">#REF!</definedName>
    <definedName name="Конф_51">#REF!</definedName>
    <definedName name="Конф_52" localSheetId="4">#REF!</definedName>
    <definedName name="Конф_52">#REF!</definedName>
    <definedName name="Конф_53" localSheetId="4">#REF!</definedName>
    <definedName name="Конф_53">#REF!</definedName>
    <definedName name="Конф_54" localSheetId="4">#REF!</definedName>
    <definedName name="Конф_54">#REF!</definedName>
    <definedName name="конфл" localSheetId="4">#REF!</definedName>
    <definedName name="конфл">#REF!</definedName>
    <definedName name="конфл_49" localSheetId="4">#REF!</definedName>
    <definedName name="конфл_49">#REF!</definedName>
    <definedName name="конфл_50" localSheetId="4">#REF!</definedName>
    <definedName name="конфл_50">#REF!</definedName>
    <definedName name="конфл_51" localSheetId="4">#REF!</definedName>
    <definedName name="конфл_51">#REF!</definedName>
    <definedName name="конфл_52" localSheetId="4">#REF!</definedName>
    <definedName name="конфл_52">#REF!</definedName>
    <definedName name="конфл_53" localSheetId="4">#REF!</definedName>
    <definedName name="конфл_53">#REF!</definedName>
    <definedName name="конфл_54" localSheetId="4">#REF!</definedName>
    <definedName name="конфл_54">#REF!</definedName>
    <definedName name="конфл2" localSheetId="4">#REF!</definedName>
    <definedName name="конфл2">#REF!</definedName>
    <definedName name="конфл2_49" localSheetId="4">#REF!</definedName>
    <definedName name="конфл2_49">#REF!</definedName>
    <definedName name="конфл2_50" localSheetId="4">#REF!</definedName>
    <definedName name="конфл2_50">#REF!</definedName>
    <definedName name="конфл2_51" localSheetId="4">#REF!</definedName>
    <definedName name="конфл2_51">#REF!</definedName>
    <definedName name="конфл2_52" localSheetId="4">#REF!</definedName>
    <definedName name="конфл2_52">#REF!</definedName>
    <definedName name="конфл2_53" localSheetId="4">#REF!</definedName>
    <definedName name="конфл2_53">#REF!</definedName>
    <definedName name="конфл2_54" localSheetId="4">#REF!</definedName>
    <definedName name="конфл2_54">#REF!</definedName>
    <definedName name="Копия" localSheetId="0" hidden="1">{#N/A,#N/A,TRUE,"Смета на пасс. обор. №1"}</definedName>
    <definedName name="Копия" localSheetId="1" hidden="1">{#N/A,#N/A,TRUE,"Смета на пасс. обор. №1"}</definedName>
    <definedName name="Копия" localSheetId="2" hidden="1">{#N/A,#N/A,TRUE,"Смета на пасс. обор. №1"}</definedName>
    <definedName name="Копия" hidden="1">{#N/A,#N/A,TRUE,"Смета на пасс. обор. №1"}</definedName>
    <definedName name="Копия2509" localSheetId="0" hidden="1">{#N/A,#N/A,TRUE,"Смета на пасс. обор. №1"}</definedName>
    <definedName name="Копия2509" localSheetId="1" hidden="1">{#N/A,#N/A,TRUE,"Смета на пасс. обор. №1"}</definedName>
    <definedName name="Копия2509" localSheetId="2" hidden="1">{#N/A,#N/A,TRUE,"Смета на пасс. обор. №1"}</definedName>
    <definedName name="Копия2509" hidden="1">{#N/A,#N/A,TRUE,"Смета на пасс. обор. №1"}</definedName>
    <definedName name="кор" localSheetId="4">#REF!</definedName>
    <definedName name="кор">#REF!</definedName>
    <definedName name="Корнеева" localSheetId="4">#REF!</definedName>
    <definedName name="Корнеева">#REF!</definedName>
    <definedName name="Костромская_область" localSheetId="4">#REF!</definedName>
    <definedName name="Костромская_область">#REF!</definedName>
    <definedName name="котофей" localSheetId="0" hidden="1">{#N/A,#N/A,TRUE,"Смета на пасс. обор. №1"}</definedName>
    <definedName name="котофей" localSheetId="1" hidden="1">{#N/A,#N/A,TRUE,"Смета на пасс. обор. №1"}</definedName>
    <definedName name="котофей" localSheetId="2" hidden="1">{#N/A,#N/A,TRUE,"Смета на пасс. обор. №1"}</definedName>
    <definedName name="котофей" hidden="1">{#N/A,#N/A,TRUE,"Смета на пасс. обор. №1"}</definedName>
    <definedName name="котофей_1" localSheetId="0" hidden="1">{#N/A,#N/A,TRUE,"Смета на пасс. обор. №1"}</definedName>
    <definedName name="котофей_1" localSheetId="1" hidden="1">{#N/A,#N/A,TRUE,"Смета на пасс. обор. №1"}</definedName>
    <definedName name="котофей_1" localSheetId="2" hidden="1">{#N/A,#N/A,TRUE,"Смета на пасс. обор. №1"}</definedName>
    <definedName name="котофей_1" hidden="1">{#N/A,#N/A,TRUE,"Смета на пасс. обор. №1"}</definedName>
    <definedName name="Коэф_монт">[27]Коэфф!$B$4</definedName>
    <definedName name="КоэфБезПоля" localSheetId="4">#REF!</definedName>
    <definedName name="КоэфБезПоля" localSheetId="2">#REF!</definedName>
    <definedName name="КоэфБезПоля">#REF!</definedName>
    <definedName name="КоэфГорЗак" localSheetId="4">#REF!</definedName>
    <definedName name="КоэфГорЗак" localSheetId="2">#REF!</definedName>
    <definedName name="КоэфГорЗак">#REF!</definedName>
    <definedName name="КоэфГорЗаказ" localSheetId="2">[47]ОбмОбслЗемОд!$E$29</definedName>
    <definedName name="КоэфГорЗаказ">[48]ОбмОбслЗемОд!$E$29</definedName>
    <definedName name="КоэфУдорожания" localSheetId="2">[47]ОбмОбслЗемОд!$E$28</definedName>
    <definedName name="КоэфУдорожания">[48]ОбмОбслЗемОд!$E$28</definedName>
    <definedName name="Коэффициент" localSheetId="4">#REF!</definedName>
    <definedName name="Коэффициент" localSheetId="2">#REF!</definedName>
    <definedName name="Коэффициент">#REF!</definedName>
    <definedName name="Коэффициент_1" localSheetId="4">#REF!</definedName>
    <definedName name="Коэффициент_1">#REF!</definedName>
    <definedName name="кп" localSheetId="4">#REF!</definedName>
    <definedName name="кп">#REF!</definedName>
    <definedName name="Кпроект" localSheetId="4">'[55]Исх. данные'!#REF!</definedName>
    <definedName name="Кпроект">'[55]Исх. данные'!#REF!</definedName>
    <definedName name="кпупыуы" localSheetId="5">#REF!</definedName>
    <definedName name="кпупыуы" localSheetId="7">#REF!</definedName>
    <definedName name="кпупыуы" localSheetId="6">#REF!</definedName>
    <definedName name="кпупыуы" localSheetId="4">#REF!</definedName>
    <definedName name="кпупыуы" localSheetId="80">#REF!</definedName>
    <definedName name="кпупыуы" localSheetId="44">#REF!</definedName>
    <definedName name="кпупыуы" localSheetId="45">#REF!</definedName>
    <definedName name="кпупыуы" localSheetId="46">#REF!</definedName>
    <definedName name="кпупыуы" localSheetId="75">#REF!</definedName>
    <definedName name="кпупыуы" localSheetId="76">#REF!</definedName>
    <definedName name="кпупыуы" localSheetId="78">#REF!</definedName>
    <definedName name="кпупыуы">#REF!</definedName>
    <definedName name="Краснодарский_край" localSheetId="4">#REF!</definedName>
    <definedName name="Краснодарский_край">#REF!</definedName>
    <definedName name="Красноярский_край" localSheetId="4">#REF!</definedName>
    <definedName name="Красноярский_край">#REF!</definedName>
    <definedName name="Красноярский_край_1" localSheetId="4">#REF!</definedName>
    <definedName name="Красноярский_край_1">#REF!</definedName>
    <definedName name="Крек">'[24]Лист опроса'!$B$17</definedName>
    <definedName name="Крп">'[24]Лист опроса'!$B$19</definedName>
    <definedName name="кук" localSheetId="0" hidden="1">{#N/A,#N/A,TRUE,"Смета на пасс. обор. №1"}</definedName>
    <definedName name="кук" localSheetId="1" hidden="1">{#N/A,#N/A,TRUE,"Смета на пасс. обор. №1"}</definedName>
    <definedName name="кук" localSheetId="2" hidden="1">{#N/A,#N/A,TRUE,"Смета на пасс. обор. №1"}</definedName>
    <definedName name="кук" hidden="1">{#N/A,#N/A,TRUE,"Смета на пасс. обор. №1"}</definedName>
    <definedName name="кук_1" localSheetId="0" hidden="1">{#N/A,#N/A,TRUE,"Смета на пасс. обор. №1"}</definedName>
    <definedName name="кук_1" localSheetId="1" hidden="1">{#N/A,#N/A,TRUE,"Смета на пасс. обор. №1"}</definedName>
    <definedName name="кук_1" localSheetId="2" hidden="1">{#N/A,#N/A,TRUE,"Смета на пасс. обор. №1"}</definedName>
    <definedName name="кук_1" hidden="1">{#N/A,#N/A,TRUE,"Смета на пасс. обор. №1"}</definedName>
    <definedName name="куку" localSheetId="4">#REF!</definedName>
    <definedName name="куку" localSheetId="2">#REF!</definedName>
    <definedName name="куку">#REF!</definedName>
    <definedName name="Курган" localSheetId="4">#REF!</definedName>
    <definedName name="Курган">#REF!</definedName>
    <definedName name="Курганская_область" localSheetId="4">#REF!</definedName>
    <definedName name="Курганская_область">#REF!</definedName>
    <definedName name="Курганская_область_1" localSheetId="4">#REF!</definedName>
    <definedName name="Курганская_область_1">#REF!</definedName>
    <definedName name="курорты" localSheetId="4">#REF!</definedName>
    <definedName name="курорты">#REF!</definedName>
    <definedName name="Курс" localSheetId="2">[27]Коэфф!$B$3</definedName>
    <definedName name="Курс">[27]Коэфф!$B$3</definedName>
    <definedName name="Курс_1" localSheetId="4">#REF!</definedName>
    <definedName name="Курс_1">#REF!</definedName>
    <definedName name="курс_дол" localSheetId="4">#REF!</definedName>
    <definedName name="курс_дол">#REF!</definedName>
    <definedName name="Курс_доллара">'[56]Курс доллара'!$A$2</definedName>
    <definedName name="Курс_доллара_США" localSheetId="4">#REF!</definedName>
    <definedName name="Курс_доллара_США">#REF!</definedName>
    <definedName name="курс1" localSheetId="4">#REF!</definedName>
    <definedName name="курс1">#REF!</definedName>
    <definedName name="Курская_область" localSheetId="4">#REF!</definedName>
    <definedName name="Курская_область">#REF!</definedName>
    <definedName name="кшн" localSheetId="4">#REF!</definedName>
    <definedName name="кшн">#REF!</definedName>
    <definedName name="Кэл">'[24]Лист опроса'!$B$20</definedName>
    <definedName name="л" localSheetId="0" hidden="1">{#N/A,#N/A,TRUE,"Смета на пасс. обор. №1"}</definedName>
    <definedName name="л" localSheetId="1" hidden="1">{#N/A,#N/A,TRUE,"Смета на пасс. обор. №1"}</definedName>
    <definedName name="л" localSheetId="2" hidden="1">{#N/A,#N/A,TRUE,"Смета на пасс. обор. №1"}</definedName>
    <definedName name="л" hidden="1">{#N/A,#N/A,TRUE,"Смета на пасс. обор. №1"}</definedName>
    <definedName name="л_1" localSheetId="0" hidden="1">{#N/A,#N/A,TRUE,"Смета на пасс. обор. №1"}</definedName>
    <definedName name="л_1" localSheetId="1" hidden="1">{#N/A,#N/A,TRUE,"Смета на пасс. обор. №1"}</definedName>
    <definedName name="л_1" localSheetId="2" hidden="1">{#N/A,#N/A,TRUE,"Смета на пасс. обор. №1"}</definedName>
    <definedName name="л_1" hidden="1">{#N/A,#N/A,TRUE,"Смета на пасс. обор. №1"}</definedName>
    <definedName name="лаб_иссл" localSheetId="4">#REF!</definedName>
    <definedName name="лаб_иссл">#REF!</definedName>
    <definedName name="Лаб_стац" localSheetId="4">#REF!</definedName>
    <definedName name="Лаб_стац">#REF!</definedName>
    <definedName name="Лаб_эксп_усл" localSheetId="4">#REF!</definedName>
    <definedName name="Лаб_эксп_усл">#REF!</definedName>
    <definedName name="ЛабМашБур" localSheetId="4">[48]СмМашБур!#REF!</definedName>
    <definedName name="ЛабМашБур" localSheetId="2">[47]СмМашБур!#REF!</definedName>
    <definedName name="ЛабМашБур">[48]СмМашБур!#REF!</definedName>
    <definedName name="лаборатория" localSheetId="4">#REF!</definedName>
    <definedName name="лаборатория">#REF!</definedName>
    <definedName name="ЛабШурфов" localSheetId="4">#REF!</definedName>
    <definedName name="ЛабШурфов" localSheetId="2">#REF!</definedName>
    <definedName name="ЛабШурфов">#REF!</definedName>
    <definedName name="лв" localSheetId="4">#REF!</definedName>
    <definedName name="лв">#REF!</definedName>
    <definedName name="лвнг" localSheetId="4">#REF!</definedName>
    <definedName name="лвнг">#REF!</definedName>
    <definedName name="лдж" localSheetId="0" hidden="1">{#N/A,#N/A,TRUE,"Смета на пасс. обор. №1"}</definedName>
    <definedName name="лдж" localSheetId="1" hidden="1">{#N/A,#N/A,TRUE,"Смета на пасс. обор. №1"}</definedName>
    <definedName name="лдж" localSheetId="2" hidden="1">{#N/A,#N/A,TRUE,"Смета на пасс. обор. №1"}</definedName>
    <definedName name="лдж" hidden="1">{#N/A,#N/A,TRUE,"Смета на пасс. обор. №1"}</definedName>
    <definedName name="лдж_1" localSheetId="0" hidden="1">{#N/A,#N/A,TRUE,"Смета на пасс. обор. №1"}</definedName>
    <definedName name="лдж_1" localSheetId="1" hidden="1">{#N/A,#N/A,TRUE,"Смета на пасс. обор. №1"}</definedName>
    <definedName name="лдж_1" localSheetId="2" hidden="1">{#N/A,#N/A,TRUE,"Смета на пасс. обор. №1"}</definedName>
    <definedName name="лдж_1" hidden="1">{#N/A,#N/A,TRUE,"Смета на пасс. обор. №1"}</definedName>
    <definedName name="лдллл" localSheetId="4">#REF!</definedName>
    <definedName name="лдллл">#REF!</definedName>
    <definedName name="лдо" localSheetId="5">#REF!</definedName>
    <definedName name="лдо" localSheetId="7">#REF!</definedName>
    <definedName name="лдо" localSheetId="6">#REF!</definedName>
    <definedName name="лдо" localSheetId="4">#REF!</definedName>
    <definedName name="лдо" localSheetId="80">#REF!</definedName>
    <definedName name="лдо" localSheetId="44">#REF!</definedName>
    <definedName name="лдо" localSheetId="45">#REF!</definedName>
    <definedName name="лдо" localSheetId="46">#REF!</definedName>
    <definedName name="лдо" localSheetId="75">#REF!</definedName>
    <definedName name="лдо" localSheetId="76">#REF!</definedName>
    <definedName name="лдо" localSheetId="78">#REF!</definedName>
    <definedName name="лдо">#REF!</definedName>
    <definedName name="Ленинградская_область" localSheetId="4">#REF!</definedName>
    <definedName name="Ленинградская_область">#REF!</definedName>
    <definedName name="лждлож" localSheetId="5">#REF!</definedName>
    <definedName name="лждлож" localSheetId="7">#REF!</definedName>
    <definedName name="лждлож" localSheetId="6">#REF!</definedName>
    <definedName name="лждлож" localSheetId="4">#REF!</definedName>
    <definedName name="лждлож" localSheetId="80">#REF!</definedName>
    <definedName name="лждлож" localSheetId="44">#REF!</definedName>
    <definedName name="лждлож" localSheetId="45">#REF!</definedName>
    <definedName name="лждлож" localSheetId="46">#REF!</definedName>
    <definedName name="лждлож" localSheetId="75">#REF!</definedName>
    <definedName name="лждлож" localSheetId="76">#REF!</definedName>
    <definedName name="лждлож" localSheetId="78">#REF!</definedName>
    <definedName name="лждлож">#REF!</definedName>
    <definedName name="Липецкая_область" localSheetId="4">#REF!</definedName>
    <definedName name="Липецкая_область">#REF!</definedName>
    <definedName name="лист" localSheetId="5">#REF!</definedName>
    <definedName name="лист" localSheetId="7">#REF!</definedName>
    <definedName name="лист" localSheetId="6">#REF!</definedName>
    <definedName name="лист" localSheetId="4">#REF!</definedName>
    <definedName name="лист" localSheetId="80">#REF!</definedName>
    <definedName name="лист" localSheetId="44">#REF!</definedName>
    <definedName name="лист" localSheetId="45">#REF!</definedName>
    <definedName name="лист" localSheetId="46">#REF!</definedName>
    <definedName name="лист" localSheetId="75">#REF!</definedName>
    <definedName name="лист" localSheetId="76">#REF!</definedName>
    <definedName name="лист" localSheetId="78">#REF!</definedName>
    <definedName name="лист">#REF!</definedName>
    <definedName name="Лифты" localSheetId="4">#REF!</definedName>
    <definedName name="Лифты">#REF!</definedName>
    <definedName name="лкон" localSheetId="4">#REF!</definedName>
    <definedName name="лкон">#REF!</definedName>
    <definedName name="лл" localSheetId="2">[25]Вспомогательный!$D$78</definedName>
    <definedName name="лл">[25]Вспомогательный!$D$78</definedName>
    <definedName name="ллддд" localSheetId="4">#REF!</definedName>
    <definedName name="ллддд">#REF!</definedName>
    <definedName name="ллдж" localSheetId="4">#REF!</definedName>
    <definedName name="ллдж" localSheetId="2">#REF!</definedName>
    <definedName name="ллдж">#REF!</definedName>
    <definedName name="ллл" localSheetId="4">#REF!</definedName>
    <definedName name="ллл">#REF!</definedName>
    <definedName name="лн" localSheetId="4">#REF!</definedName>
    <definedName name="лн">#REF!</definedName>
    <definedName name="лнвг" localSheetId="4">#REF!</definedName>
    <definedName name="лнвг">#REF!</definedName>
    <definedName name="лнгва" localSheetId="4">#REF!</definedName>
    <definedName name="лнгва">#REF!</definedName>
    <definedName name="ло" localSheetId="4">#REF!</definedName>
    <definedName name="ло">#REF!</definedName>
    <definedName name="лоббь" localSheetId="5">#REF!</definedName>
    <definedName name="лоббь" localSheetId="7">#REF!</definedName>
    <definedName name="лоббь" localSheetId="6">#REF!</definedName>
    <definedName name="лоббь" localSheetId="4">#REF!</definedName>
    <definedName name="лоббь" localSheetId="80">#REF!</definedName>
    <definedName name="лоббь" localSheetId="44">#REF!</definedName>
    <definedName name="лоббь" localSheetId="45">#REF!</definedName>
    <definedName name="лоббь" localSheetId="46">#REF!</definedName>
    <definedName name="лоббь" localSheetId="75">#REF!</definedName>
    <definedName name="лоббь" localSheetId="76">#REF!</definedName>
    <definedName name="лоббь" localSheetId="78">#REF!</definedName>
    <definedName name="лоббь">#REF!</definedName>
    <definedName name="ловпр" localSheetId="4">#REF!</definedName>
    <definedName name="ловпр">#REF!</definedName>
    <definedName name="логалгнеелн" localSheetId="4">#REF!</definedName>
    <definedName name="логалгнеелн">#REF!</definedName>
    <definedName name="лодл" localSheetId="5">#REF!</definedName>
    <definedName name="лодл" localSheetId="7">#REF!</definedName>
    <definedName name="лодл" localSheetId="6">#REF!</definedName>
    <definedName name="лодл" localSheetId="4">#REF!</definedName>
    <definedName name="лодл" localSheetId="80">#REF!</definedName>
    <definedName name="лодл" localSheetId="44">#REF!</definedName>
    <definedName name="лодл" localSheetId="45">#REF!</definedName>
    <definedName name="лодл" localSheetId="46">#REF!</definedName>
    <definedName name="лодл" localSheetId="75">#REF!</definedName>
    <definedName name="лодл" localSheetId="76">#REF!</definedName>
    <definedName name="лодл" localSheetId="78">#REF!</definedName>
    <definedName name="лодл">#REF!</definedName>
    <definedName name="лол" localSheetId="4">#REF!</definedName>
    <definedName name="лол">#REF!</definedName>
    <definedName name="лопр" localSheetId="5">#REF!</definedName>
    <definedName name="лопр" localSheetId="7">#REF!</definedName>
    <definedName name="лопр" localSheetId="6">#REF!</definedName>
    <definedName name="лопр" localSheetId="4">#REF!</definedName>
    <definedName name="лопр" localSheetId="80">#REF!</definedName>
    <definedName name="лопр" localSheetId="44">#REF!</definedName>
    <definedName name="лопр" localSheetId="45">#REF!</definedName>
    <definedName name="лопр" localSheetId="46">#REF!</definedName>
    <definedName name="лопр" localSheetId="75">#REF!</definedName>
    <definedName name="лопр" localSheetId="76">#REF!</definedName>
    <definedName name="лопр" localSheetId="78">#REF!</definedName>
    <definedName name="лопр">#REF!</definedName>
    <definedName name="лор" localSheetId="0" hidden="1">{#N/A,#N/A,TRUE,"Смета на пасс. обор. №1"}</definedName>
    <definedName name="лор" localSheetId="1" hidden="1">{#N/A,#N/A,TRUE,"Смета на пасс. обор. №1"}</definedName>
    <definedName name="лор" localSheetId="2" hidden="1">{#N/A,#N/A,TRUE,"Смета на пасс. обор. №1"}</definedName>
    <definedName name="лор" hidden="1">{#N/A,#N/A,TRUE,"Смета на пасс. обор. №1"}</definedName>
    <definedName name="лор_1" localSheetId="0" hidden="1">{#N/A,#N/A,TRUE,"Смета на пасс. обор. №1"}</definedName>
    <definedName name="лор_1" localSheetId="1" hidden="1">{#N/A,#N/A,TRUE,"Смета на пасс. обор. №1"}</definedName>
    <definedName name="лор_1" localSheetId="2" hidden="1">{#N/A,#N/A,TRUE,"Смета на пасс. обор. №1"}</definedName>
    <definedName name="лор_1" hidden="1">{#N/A,#N/A,TRUE,"Смета на пасс. обор. №1"}</definedName>
    <definedName name="лорщшгошщлдбжд" localSheetId="4">#REF!</definedName>
    <definedName name="лорщшгошщлдбжд">#REF!</definedName>
    <definedName name="лот" localSheetId="0" hidden="1">{#N/A,#N/A,TRUE,"Смета на пасс. обор. №1"}</definedName>
    <definedName name="лот" localSheetId="1" hidden="1">{#N/A,#N/A,TRUE,"Смета на пасс. обор. №1"}</definedName>
    <definedName name="лот" localSheetId="2" hidden="1">{#N/A,#N/A,TRUE,"Смета на пасс. обор. №1"}</definedName>
    <definedName name="лот" hidden="1">{#N/A,#N/A,TRUE,"Смета на пасс. обор. №1"}</definedName>
    <definedName name="лот_1" localSheetId="0" hidden="1">{#N/A,#N/A,TRUE,"Смета на пасс. обор. №1"}</definedName>
    <definedName name="лот_1" localSheetId="1" hidden="1">{#N/A,#N/A,TRUE,"Смета на пасс. обор. №1"}</definedName>
    <definedName name="лот_1" localSheetId="2" hidden="1">{#N/A,#N/A,TRUE,"Смета на пасс. обор. №1"}</definedName>
    <definedName name="лот_1" hidden="1">{#N/A,#N/A,TRUE,"Смета на пасс. обор. №1"}</definedName>
    <definedName name="лпрра" localSheetId="4">#REF!</definedName>
    <definedName name="лпрра">#REF!</definedName>
    <definedName name="лрал" localSheetId="4">#REF!</definedName>
    <definedName name="лрал">#REF!</definedName>
    <definedName name="лрлд" localSheetId="4">#REF!</definedName>
    <definedName name="лрлд">#REF!</definedName>
    <definedName name="лрпораплтль" localSheetId="4">#REF!</definedName>
    <definedName name="лрпораплтль">#REF!</definedName>
    <definedName name="лрр" localSheetId="4">#REF!</definedName>
    <definedName name="лрр">#REF!</definedName>
    <definedName name="Лс" localSheetId="4">#REF!</definedName>
    <definedName name="Лс">#REF!</definedName>
    <definedName name="М" localSheetId="4">#REF!</definedName>
    <definedName name="М">#REF!</definedName>
    <definedName name="Магаданская_область" localSheetId="4">#REF!</definedName>
    <definedName name="Магаданская_область">#REF!</definedName>
    <definedName name="Магаданская_область_1" localSheetId="4">#REF!</definedName>
    <definedName name="Магаданская_область_1">#REF!</definedName>
    <definedName name="МАРЖА" localSheetId="4">#REF!</definedName>
    <definedName name="МАРЖА">#REF!</definedName>
    <definedName name="Махачкала" localSheetId="4">#REF!</definedName>
    <definedName name="Махачкала">#REF!</definedName>
    <definedName name="Махачкала_1" localSheetId="4">#REF!</definedName>
    <definedName name="Махачкала_1">#REF!</definedName>
    <definedName name="Махачкала_2" localSheetId="4">#REF!</definedName>
    <definedName name="Махачкала_2">#REF!</definedName>
    <definedName name="Махачкала_22" localSheetId="4">#REF!</definedName>
    <definedName name="Махачкала_22">#REF!</definedName>
    <definedName name="Махачкала_49" localSheetId="4">#REF!</definedName>
    <definedName name="Махачкала_49">#REF!</definedName>
    <definedName name="Махачкала_5" localSheetId="4">#REF!</definedName>
    <definedName name="Махачкала_5">#REF!</definedName>
    <definedName name="Махачкала_50" localSheetId="4">#REF!</definedName>
    <definedName name="Махачкала_50">#REF!</definedName>
    <definedName name="Махачкала_51" localSheetId="4">#REF!</definedName>
    <definedName name="Махачкала_51">#REF!</definedName>
    <definedName name="Махачкала_52" localSheetId="4">#REF!</definedName>
    <definedName name="Махачкала_52">#REF!</definedName>
    <definedName name="Махачкала_53" localSheetId="4">#REF!</definedName>
    <definedName name="Махачкала_53">#REF!</definedName>
    <definedName name="Махачкала_54" localSheetId="4">#REF!</definedName>
    <definedName name="Махачкала_54">#REF!</definedName>
    <definedName name="Месяцы" localSheetId="4">#REF!</definedName>
    <definedName name="Месяцы">#REF!</definedName>
    <definedName name="Месяцы2" localSheetId="4">#REF!</definedName>
    <definedName name="Месяцы2">#REF!</definedName>
    <definedName name="Месяцы3" localSheetId="4">#REF!</definedName>
    <definedName name="Месяцы3">#REF!</definedName>
    <definedName name="Металли_еская_дверца_для_напольного_монтажного_шкафа_VERO__600x600x42U__с_замком_и_клю_ами" localSheetId="4">#REF!</definedName>
    <definedName name="Металли_еская_дверца_для_напольного_монтажного_шкафа_VERO__600x600x42U__с_замком_и_клю_ами">#REF!</definedName>
    <definedName name="мж1">'[57]СметаСводная 1 оч'!$D$6</definedName>
    <definedName name="МИ_Т" localSheetId="4">#REF!</definedName>
    <definedName name="МИ_Т">#REF!</definedName>
    <definedName name="МИА5" localSheetId="4">#REF!</definedName>
    <definedName name="МИА5">#REF!</definedName>
    <definedName name="мил" localSheetId="0">{0,"овz";1,"z";2,"аz";5,"овz"}</definedName>
    <definedName name="мил" localSheetId="1">{0,"овz";1,"z";2,"аz";5,"овz"}</definedName>
    <definedName name="мил" localSheetId="2">{0,"овz";1,"z";2,"аz";5,"овz"}</definedName>
    <definedName name="мил">{0,"овz";1,"z";2,"аz";5,"овz"}</definedName>
    <definedName name="мир" localSheetId="0" hidden="1">{#N/A,#N/A,TRUE,"Смета на пасс. обор. №1"}</definedName>
    <definedName name="мир" localSheetId="1" hidden="1">{#N/A,#N/A,TRUE,"Смета на пасс. обор. №1"}</definedName>
    <definedName name="мир" localSheetId="2" hidden="1">{#N/A,#N/A,TRUE,"Смета на пасс. обор. №1"}</definedName>
    <definedName name="мир" hidden="1">{#N/A,#N/A,TRUE,"Смета на пасс. обор. №1"}</definedName>
    <definedName name="мир_1" localSheetId="0" hidden="1">{#N/A,#N/A,TRUE,"Смета на пасс. обор. №1"}</definedName>
    <definedName name="мир_1" localSheetId="1" hidden="1">{#N/A,#N/A,TRUE,"Смета на пасс. обор. №1"}</definedName>
    <definedName name="мир_1" localSheetId="2" hidden="1">{#N/A,#N/A,TRUE,"Смета на пасс. обор. №1"}</definedName>
    <definedName name="мир_1" hidden="1">{#N/A,#N/A,TRUE,"Смета на пасс. обор. №1"}</definedName>
    <definedName name="мись" localSheetId="4">#REF!</definedName>
    <definedName name="мись">#REF!</definedName>
    <definedName name="мит" localSheetId="4">#REF!</definedName>
    <definedName name="мит" localSheetId="2">#REF!</definedName>
    <definedName name="мит">#REF!</definedName>
    <definedName name="митюгов">'[58]Данные для расчёта сметы'!$J$33</definedName>
    <definedName name="митюгов_1">'[59]Данные для расчёта сметы'!$J$33</definedName>
    <definedName name="митюгов_2">'[60]Данные для расчёта сметы'!$J$33</definedName>
    <definedName name="мм" localSheetId="4">#REF!</definedName>
    <definedName name="мм">#REF!</definedName>
    <definedName name="МММММММММ" localSheetId="4">#REF!</definedName>
    <definedName name="МММММММММ">#REF!</definedName>
    <definedName name="мойка" localSheetId="4">#REF!</definedName>
    <definedName name="мойка">#REF!</definedName>
    <definedName name="Монтаж" localSheetId="4">#REF!</definedName>
    <definedName name="Монтаж">#REF!</definedName>
    <definedName name="Монтажные_работы_в_базисных_ценах" localSheetId="4">#REF!</definedName>
    <definedName name="Монтажные_работы_в_базисных_ценах">#REF!</definedName>
    <definedName name="Монтажные_работы_в_текущих_ценах" localSheetId="4">'[51]Переменные и константы'!#REF!</definedName>
    <definedName name="Монтажные_работы_в_текущих_ценах">'[51]Переменные и константы'!#REF!</definedName>
    <definedName name="Монтажные_работы_в_текущих_ценах_по_ресурсному_расчету" localSheetId="4">'[51]Переменные и константы'!#REF!</definedName>
    <definedName name="Монтажные_работы_в_текущих_ценах_по_ресурсному_расчету">'[51]Переменные и константы'!#REF!</definedName>
    <definedName name="Монтажные_работы_в_текущих_ценах_после_применения_индексов" localSheetId="4">'[51]Переменные и константы'!#REF!</definedName>
    <definedName name="Монтажные_работы_в_текущих_ценах_после_применения_индексов">'[51]Переменные и константы'!#REF!</definedName>
    <definedName name="Московская_область" localSheetId="4">#REF!</definedName>
    <definedName name="Московская_область">#REF!</definedName>
    <definedName name="мотаж2" localSheetId="4">#REF!</definedName>
    <definedName name="мотаж2">#REF!</definedName>
    <definedName name="мтч" localSheetId="4">#REF!</definedName>
    <definedName name="мтч">#REF!</definedName>
    <definedName name="мтьюп" localSheetId="4">#REF!</definedName>
    <definedName name="мтьюп">#REF!</definedName>
    <definedName name="Мурманская_область" localSheetId="4">#REF!</definedName>
    <definedName name="Мурманская_область">#REF!</definedName>
    <definedName name="Мурманская_область_1" localSheetId="4">#REF!</definedName>
    <definedName name="Мурманская_область_1">#REF!</definedName>
    <definedName name="нагдл" localSheetId="4">[4]топография!#REF!</definedName>
    <definedName name="нагдл">[4]топография!#REF!</definedName>
    <definedName name="над" localSheetId="4">#REF!</definedName>
    <definedName name="над">#REF!</definedName>
    <definedName name="Название_проекта" localSheetId="4">#REF!</definedName>
    <definedName name="Название_проекта">#REF!</definedName>
    <definedName name="Название_проекта_1" localSheetId="4">#REF!</definedName>
    <definedName name="Название_проекта_1">#REF!</definedName>
    <definedName name="Наименование_группы_строек" localSheetId="4">#REF!</definedName>
    <definedName name="Наименование_группы_строек">#REF!</definedName>
    <definedName name="Наименование_локальной_сметы" localSheetId="4">#REF!</definedName>
    <definedName name="Наименование_локальной_сметы">#REF!</definedName>
    <definedName name="Наименование_объекта" localSheetId="4">#REF!</definedName>
    <definedName name="Наименование_объекта">#REF!</definedName>
    <definedName name="Наименование_объектной_сметы" localSheetId="4">#REF!</definedName>
    <definedName name="Наименование_объектной_сметы">#REF!</definedName>
    <definedName name="Наименование_очереди" localSheetId="4">#REF!</definedName>
    <definedName name="Наименование_очереди">#REF!</definedName>
    <definedName name="Наименование_пускового_комплекса" localSheetId="4">#REF!</definedName>
    <definedName name="Наименование_пускового_комплекса">#REF!</definedName>
    <definedName name="Наименование_сводного_сметного_расчета" localSheetId="4">#REF!</definedName>
    <definedName name="Наименование_сводного_сметного_расчета">#REF!</definedName>
    <definedName name="Наименование_стройки" localSheetId="4">#REF!</definedName>
    <definedName name="Наименование_стройки">#REF!</definedName>
    <definedName name="накладные" localSheetId="4">#REF!</definedName>
    <definedName name="накладные">#REF!</definedName>
    <definedName name="НАЧ_ИО" localSheetId="4">#REF!</definedName>
    <definedName name="НАЧ_ИО">#REF!</definedName>
    <definedName name="НАЧ_ИО_РД" localSheetId="4">#REF!</definedName>
    <definedName name="НАЧ_ИО_РД">#REF!</definedName>
    <definedName name="НАЧ_МО" localSheetId="4">#REF!</definedName>
    <definedName name="НАЧ_МО">#REF!</definedName>
    <definedName name="НАЧ_МО_РД" localSheetId="4">#REF!</definedName>
    <definedName name="НАЧ_МО_РД">#REF!</definedName>
    <definedName name="НАЧ_ОО" localSheetId="4">#REF!</definedName>
    <definedName name="НАЧ_ОО">#REF!</definedName>
    <definedName name="НАЧ_ОО_РД" localSheetId="4">#REF!</definedName>
    <definedName name="НАЧ_ОО_РД">#REF!</definedName>
    <definedName name="НАЧ_ОР" localSheetId="4">#REF!</definedName>
    <definedName name="НАЧ_ОР">#REF!</definedName>
    <definedName name="НАЧ_ОР_РД" localSheetId="4">#REF!</definedName>
    <definedName name="НАЧ_ОР_РД">#REF!</definedName>
    <definedName name="НАЧ_ПО" localSheetId="4">#REF!</definedName>
    <definedName name="НАЧ_ПО">#REF!</definedName>
    <definedName name="НАЧ_ПО_РД" localSheetId="4">#REF!</definedName>
    <definedName name="НАЧ_ПО_РД">#REF!</definedName>
    <definedName name="НАЧ_ТО" localSheetId="4">#REF!</definedName>
    <definedName name="НАЧ_ТО">#REF!</definedName>
    <definedName name="НАЧ_ТО_РД" localSheetId="4">#REF!</definedName>
    <definedName name="НАЧ_ТО_РД">#REF!</definedName>
    <definedName name="НачПериода">[54]Реестр!$X$4:$X$16</definedName>
    <definedName name="нвле" localSheetId="4">#REF!</definedName>
    <definedName name="нвле">#REF!</definedName>
    <definedName name="нгагл" localSheetId="4">#REF!</definedName>
    <definedName name="нгагл">#REF!</definedName>
    <definedName name="нго" localSheetId="4">#REF!</definedName>
    <definedName name="нго">#REF!</definedName>
    <definedName name="нгпнрап" localSheetId="4">#REF!</definedName>
    <definedName name="нгпнрап">#REF!</definedName>
    <definedName name="ндс" localSheetId="4">#REF!</definedName>
    <definedName name="ндс">#REF!</definedName>
    <definedName name="нево" localSheetId="4">#REF!</definedName>
    <definedName name="нево">#REF!</definedName>
    <definedName name="негглогл" localSheetId="5">#REF!</definedName>
    <definedName name="негглогл" localSheetId="7">#REF!</definedName>
    <definedName name="негглогл" localSheetId="6">#REF!</definedName>
    <definedName name="негглогл" localSheetId="4">#REF!</definedName>
    <definedName name="негглогл" localSheetId="80">#REF!</definedName>
    <definedName name="негглогл" localSheetId="44">#REF!</definedName>
    <definedName name="негглогл" localSheetId="45">#REF!</definedName>
    <definedName name="негглогл" localSheetId="46">#REF!</definedName>
    <definedName name="негглогл" localSheetId="75">#REF!</definedName>
    <definedName name="негглогл" localSheetId="76">#REF!</definedName>
    <definedName name="негглогл" localSheetId="78">#REF!</definedName>
    <definedName name="негглогл">#REF!</definedName>
    <definedName name="неоукено" localSheetId="4">[61]топография!#REF!</definedName>
    <definedName name="неоукено">[61]топография!#REF!</definedName>
    <definedName name="неп" localSheetId="4">#REF!</definedName>
    <definedName name="неп">#REF!</definedName>
    <definedName name="неп_1" localSheetId="4">#REF!</definedName>
    <definedName name="неп_1">#REF!</definedName>
    <definedName name="неп_10" localSheetId="4">#REF!</definedName>
    <definedName name="неп_10">#REF!</definedName>
    <definedName name="неп_11" localSheetId="4">#REF!</definedName>
    <definedName name="неп_11">#REF!</definedName>
    <definedName name="неп_12" localSheetId="4">#REF!</definedName>
    <definedName name="неп_12">#REF!</definedName>
    <definedName name="неп_13" localSheetId="4">#REF!</definedName>
    <definedName name="неп_13">#REF!</definedName>
    <definedName name="неп_14" localSheetId="4">#REF!</definedName>
    <definedName name="неп_14">#REF!</definedName>
    <definedName name="неп_15" localSheetId="4">#REF!</definedName>
    <definedName name="неп_15">#REF!</definedName>
    <definedName name="неп_16" localSheetId="4">#REF!</definedName>
    <definedName name="неп_16">#REF!</definedName>
    <definedName name="неп_17" localSheetId="4">#REF!</definedName>
    <definedName name="неп_17">#REF!</definedName>
    <definedName name="неп_18" localSheetId="4">#REF!</definedName>
    <definedName name="неп_18">#REF!</definedName>
    <definedName name="неп_19" localSheetId="4">#REF!</definedName>
    <definedName name="неп_19">#REF!</definedName>
    <definedName name="неп_2" localSheetId="4">#REF!</definedName>
    <definedName name="неп_2">#REF!</definedName>
    <definedName name="неп_20" localSheetId="4">#REF!</definedName>
    <definedName name="неп_20">#REF!</definedName>
    <definedName name="неп_21" localSheetId="4">#REF!</definedName>
    <definedName name="неп_21">#REF!</definedName>
    <definedName name="неп_49" localSheetId="4">#REF!</definedName>
    <definedName name="неп_49">#REF!</definedName>
    <definedName name="неп_50" localSheetId="4">#REF!</definedName>
    <definedName name="неп_50">#REF!</definedName>
    <definedName name="неп_51" localSheetId="4">#REF!</definedName>
    <definedName name="неп_51">#REF!</definedName>
    <definedName name="неп_52" localSheetId="4">#REF!</definedName>
    <definedName name="неп_52">#REF!</definedName>
    <definedName name="неп_53" localSheetId="4">#REF!</definedName>
    <definedName name="неп_53">#REF!</definedName>
    <definedName name="неп_54" localSheetId="4">#REF!</definedName>
    <definedName name="неп_54">#REF!</definedName>
    <definedName name="неп_6" localSheetId="4">#REF!</definedName>
    <definedName name="неп_6">#REF!</definedName>
    <definedName name="неп_7" localSheetId="4">#REF!</definedName>
    <definedName name="неп_7">#REF!</definedName>
    <definedName name="неп_8" localSheetId="4">#REF!</definedName>
    <definedName name="неп_8">#REF!</definedName>
    <definedName name="неп_9" localSheetId="4">#REF!</definedName>
    <definedName name="неп_9">#REF!</definedName>
    <definedName name="Непредв">[27]Коэфф!$B$7</definedName>
    <definedName name="нер" localSheetId="4">#REF!</definedName>
    <definedName name="нер">#REF!</definedName>
    <definedName name="неуо" localSheetId="4">#REF!</definedName>
    <definedName name="неуо">#REF!</definedName>
    <definedName name="Нижегородская_область" localSheetId="4">#REF!</definedName>
    <definedName name="Нижегородская_область">#REF!</definedName>
    <definedName name="ННОвгород" localSheetId="4">#REF!</definedName>
    <definedName name="ННОвгород">#REF!</definedName>
    <definedName name="ННОвгород_1" localSheetId="4">#REF!</definedName>
    <definedName name="ННОвгород_1">#REF!</definedName>
    <definedName name="ННОвгород_2" localSheetId="4">#REF!</definedName>
    <definedName name="ННОвгород_2">#REF!</definedName>
    <definedName name="ННОвгород_22" localSheetId="4">#REF!</definedName>
    <definedName name="ННОвгород_22">#REF!</definedName>
    <definedName name="ННОвгород_49" localSheetId="4">#REF!</definedName>
    <definedName name="ННОвгород_49">#REF!</definedName>
    <definedName name="ННОвгород_5" localSheetId="4">#REF!</definedName>
    <definedName name="ННОвгород_5">#REF!</definedName>
    <definedName name="ННОвгород_50" localSheetId="4">#REF!</definedName>
    <definedName name="ННОвгород_50">#REF!</definedName>
    <definedName name="ННОвгород_51" localSheetId="4">#REF!</definedName>
    <definedName name="ННОвгород_51">#REF!</definedName>
    <definedName name="ННОвгород_52" localSheetId="4">#REF!</definedName>
    <definedName name="ННОвгород_52">#REF!</definedName>
    <definedName name="ННОвгород_53" localSheetId="4">#REF!</definedName>
    <definedName name="ННОвгород_53">#REF!</definedName>
    <definedName name="ННОвгород_54" localSheetId="4">#REF!</definedName>
    <definedName name="ННОвгород_54">#REF!</definedName>
    <definedName name="но" localSheetId="4">#REF!</definedName>
    <definedName name="но">#REF!</definedName>
    <definedName name="Новгородская_область" localSheetId="4">#REF!</definedName>
    <definedName name="Новгородская_область">#REF!</definedName>
    <definedName name="Новосибирская_область" localSheetId="4">#REF!</definedName>
    <definedName name="Новосибирская_область">#REF!</definedName>
    <definedName name="Новосибирская_область_1" localSheetId="4">#REF!</definedName>
    <definedName name="Новосибирская_область_1">#REF!</definedName>
    <definedName name="новый" localSheetId="4">#REF!</definedName>
    <definedName name="новый">#REF!</definedName>
    <definedName name="Номер_договора" localSheetId="4">#REF!</definedName>
    <definedName name="Номер_договора">#REF!</definedName>
    <definedName name="Номер_договора_1" localSheetId="4">#REF!</definedName>
    <definedName name="Номер_договора_1">#REF!</definedName>
    <definedName name="НомерДоговора" localSheetId="2">[47]ОбмОбслЗемОд!$F$2</definedName>
    <definedName name="НомерДоговора">[48]ОбмОбслЗемОд!$F$2</definedName>
    <definedName name="Норм_трудоемкость_механизаторов_по_смете_с_учетом_к_тов" localSheetId="4">'[51]Переменные и константы'!#REF!</definedName>
    <definedName name="Норм_трудоемкость_механизаторов_по_смете_с_учетом_к_тов">'[51]Переменные и константы'!#REF!</definedName>
    <definedName name="Норм_трудоемкость_осн_рабочих_по_смете_с_учетом_к_тов" localSheetId="4">'[51]Переменные и константы'!#REF!</definedName>
    <definedName name="Норм_трудоемкость_осн_рабочих_по_смете_с_учетом_к_тов">'[51]Переменные и константы'!#REF!</definedName>
    <definedName name="Нормативная_трудоемкость_механизаторов_по_смете" localSheetId="4">'[51]Переменные и константы'!#REF!</definedName>
    <definedName name="Нормативная_трудоемкость_механизаторов_по_смете">'[51]Переменные и константы'!#REF!</definedName>
    <definedName name="Нормативная_трудоемкость_основных_рабочих_по_смете" localSheetId="4">'[51]Переменные и константы'!#REF!</definedName>
    <definedName name="Нормативная_трудоемкость_основных_рабочих_по_смете">'[51]Переменные и константы'!#REF!</definedName>
    <definedName name="Нсапк">'[24]Лист опроса'!$B$34</definedName>
    <definedName name="Нсстр">'[24]Лист опроса'!$B$32</definedName>
    <definedName name="о" localSheetId="4">#REF!</definedName>
    <definedName name="о" localSheetId="2">#REF!</definedName>
    <definedName name="о">#REF!</definedName>
    <definedName name="о_1" localSheetId="4">#REF!</definedName>
    <definedName name="о_1">#REF!</definedName>
    <definedName name="оа" localSheetId="4">[4]топография!#REF!</definedName>
    <definedName name="оа">[4]топография!#REF!</definedName>
    <definedName name="об" localSheetId="4">#REF!</definedName>
    <definedName name="об">#REF!</definedName>
    <definedName name="_xlnm.Print_Area" localSheetId="5">ВОР!$A$1:$E$65</definedName>
    <definedName name="_xlnm.Print_Area" localSheetId="0">График!$A$2:$D$11</definedName>
    <definedName name="_xlnm.Print_Area" localSheetId="7">'Затраты подрядчика'!$B$1:$I$135</definedName>
    <definedName name="_xlnm.Print_Area" localSheetId="3">НМЦ!$A$1:$E$25</definedName>
    <definedName name="_xlnm.Print_Area" localSheetId="6">НМЦК!$A$1:$Q$113</definedName>
    <definedName name="_xlnm.Print_Area" localSheetId="1">ПЗ!$A$1:$C$19</definedName>
    <definedName name="_xlnm.Print_Area" localSheetId="4">'Проект сметы контракта'!$A$1:$H$67</definedName>
    <definedName name="_xlnm.Print_Area" localSheetId="2">Протокол!$A$1:$K$37</definedName>
    <definedName name="_xlnm.Print_Area" localSheetId="80">РД!$A$1:$K$500</definedName>
    <definedName name="_xlnm.Print_Area" localSheetId="10">'содержание (ССР)'!$A$1:$D$10</definedName>
    <definedName name="_xlnm.Print_Area" localSheetId="13">Сопоставительная!$A$1:$H$122</definedName>
    <definedName name="_xlnm.Print_Area" localSheetId="45">'СР-1'!$A$1:$K$21</definedName>
    <definedName name="_xlnm.Print_Area" localSheetId="46">'СР-2'!$A$1:$N$34</definedName>
    <definedName name="_xlnm.Print_Area" localSheetId="75">'СР-3'!$A$1:$E$23</definedName>
    <definedName name="_xlnm.Print_Area" localSheetId="76">'СР-4'!$A$1:$E$53</definedName>
    <definedName name="_xlnm.Print_Area" localSheetId="78">'СР-5'!$A$1:$I$76</definedName>
    <definedName name="_xlnm.Print_Area" localSheetId="79">'СР-6'!$A$1:$D$33</definedName>
    <definedName name="_xlnm.Print_Area" localSheetId="77">'СР-7'!$A$1:$G$25</definedName>
    <definedName name="_xlnm.Print_Area" localSheetId="12">'ССРСС-БЦ изм.1'!$A$1:$I$105</definedName>
    <definedName name="_xlnm.Print_Area" localSheetId="11">'ССРСС-ТЦ изм.1'!$A$1:$I$134</definedName>
    <definedName name="_xlnm.Print_Area">#REF!</definedName>
    <definedName name="Оборудование_в_базисных_ценах" localSheetId="4">#REF!</definedName>
    <definedName name="Оборудование_в_базисных_ценах">#REF!</definedName>
    <definedName name="Оборудование_в_текущих_ценах" localSheetId="4">'[51]Переменные и константы'!#REF!</definedName>
    <definedName name="Оборудование_в_текущих_ценах">'[51]Переменные и константы'!#REF!</definedName>
    <definedName name="Оборудование_в_текущих_ценах_по_ресурсному_расчету" localSheetId="4">'[51]Переменные и константы'!#REF!</definedName>
    <definedName name="Оборудование_в_текущих_ценах_по_ресурсному_расчету">'[51]Переменные и константы'!#REF!</definedName>
    <definedName name="Оборудование_в_текущих_ценах_после_применения_индексов" localSheetId="4">'[51]Переменные и константы'!#REF!</definedName>
    <definedName name="Оборудование_в_текущих_ценах_после_применения_индексов">'[51]Переменные и константы'!#REF!</definedName>
    <definedName name="Обоснование_поправки" localSheetId="4">#REF!</definedName>
    <definedName name="Обоснование_поправки">#REF!</definedName>
    <definedName name="обуч" localSheetId="0" hidden="1">{#N/A,#N/A,TRUE,"Смета на пасс. обор. №1"}</definedName>
    <definedName name="обуч" localSheetId="1" hidden="1">{#N/A,#N/A,TRUE,"Смета на пасс. обор. №1"}</definedName>
    <definedName name="обуч" localSheetId="2" hidden="1">{#N/A,#N/A,TRUE,"Смета на пасс. обор. №1"}</definedName>
    <definedName name="обуч" hidden="1">{#N/A,#N/A,TRUE,"Смета на пасс. обор. №1"}</definedName>
    <definedName name="обуч_1" localSheetId="0" hidden="1">{#N/A,#N/A,TRUE,"Смета на пасс. обор. №1"}</definedName>
    <definedName name="обуч_1" localSheetId="1" hidden="1">{#N/A,#N/A,TRUE,"Смета на пасс. обор. №1"}</definedName>
    <definedName name="обуч_1" localSheetId="2" hidden="1">{#N/A,#N/A,TRUE,"Смета на пасс. обор. №1"}</definedName>
    <definedName name="обуч_1" hidden="1">{#N/A,#N/A,TRUE,"Смета на пасс. обор. №1"}</definedName>
    <definedName name="общ_МПА_П" localSheetId="4">#REF!</definedName>
    <definedName name="общ_МПА_П">#REF!</definedName>
    <definedName name="ОбъектАдрес" localSheetId="2">[47]ОбмОбслЗемОд!$A$4</definedName>
    <definedName name="ОбъектАдрес">[48]ОбмОбслЗемОд!$A$4</definedName>
    <definedName name="Объекты" localSheetId="4">#REF!</definedName>
    <definedName name="Объекты">#REF!</definedName>
    <definedName name="объем">#N/A</definedName>
    <definedName name="объем___0" localSheetId="4">#REF!</definedName>
    <definedName name="объем___0" localSheetId="2">#REF!</definedName>
    <definedName name="объем___0">#REF!</definedName>
    <definedName name="объем___0___0" localSheetId="4">#REF!</definedName>
    <definedName name="объем___0___0" localSheetId="2">#REF!</definedName>
    <definedName name="объем___0___0">#REF!</definedName>
    <definedName name="объем___0___0___0" localSheetId="4">#REF!</definedName>
    <definedName name="объем___0___0___0">#REF!</definedName>
    <definedName name="объем___0___0___0___0" localSheetId="4">#REF!</definedName>
    <definedName name="объем___0___0___0___0">#REF!</definedName>
    <definedName name="объем___0___0___0___0___0" localSheetId="4">#REF!</definedName>
    <definedName name="объем___0___0___0___0___0">#REF!</definedName>
    <definedName name="объем___0___0___0___0___0_1" localSheetId="4">#REF!</definedName>
    <definedName name="объем___0___0___0___0___0_1">#REF!</definedName>
    <definedName name="объем___0___0___0___0_1" localSheetId="4">#REF!</definedName>
    <definedName name="объем___0___0___0___0_1">#REF!</definedName>
    <definedName name="объем___0___0___0___1" localSheetId="4">#REF!</definedName>
    <definedName name="объем___0___0___0___1">#REF!</definedName>
    <definedName name="объем___0___0___0___1_1" localSheetId="4">#REF!</definedName>
    <definedName name="объем___0___0___0___1_1">#REF!</definedName>
    <definedName name="объем___0___0___0___5" localSheetId="4">#REF!</definedName>
    <definedName name="объем___0___0___0___5">#REF!</definedName>
    <definedName name="объем___0___0___0___5_1" localSheetId="4">#REF!</definedName>
    <definedName name="объем___0___0___0___5_1">#REF!</definedName>
    <definedName name="объем___0___0___0_1" localSheetId="4">#REF!</definedName>
    <definedName name="объем___0___0___0_1">#REF!</definedName>
    <definedName name="объем___0___0___0_1_1" localSheetId="4">#REF!</definedName>
    <definedName name="объем___0___0___0_1_1">#REF!</definedName>
    <definedName name="объем___0___0___0_1_1_1" localSheetId="4">#REF!</definedName>
    <definedName name="объем___0___0___0_1_1_1">#REF!</definedName>
    <definedName name="объем___0___0___0_5" localSheetId="4">#REF!</definedName>
    <definedName name="объем___0___0___0_5">#REF!</definedName>
    <definedName name="объем___0___0___0_5_1" localSheetId="4">#REF!</definedName>
    <definedName name="объем___0___0___0_5_1">#REF!</definedName>
    <definedName name="объем___0___0___1" localSheetId="4">#REF!</definedName>
    <definedName name="объем___0___0___1">#REF!</definedName>
    <definedName name="объем___0___0___1_1" localSheetId="4">#REF!</definedName>
    <definedName name="объем___0___0___1_1">#REF!</definedName>
    <definedName name="объем___0___0___2" localSheetId="4">#REF!</definedName>
    <definedName name="объем___0___0___2">#REF!</definedName>
    <definedName name="объем___0___0___2_1" localSheetId="4">#REF!</definedName>
    <definedName name="объем___0___0___2_1">#REF!</definedName>
    <definedName name="объем___0___0___3" localSheetId="4">#REF!</definedName>
    <definedName name="объем___0___0___3">#REF!</definedName>
    <definedName name="объем___0___0___3_1" localSheetId="4">#REF!</definedName>
    <definedName name="объем___0___0___3_1">#REF!</definedName>
    <definedName name="объем___0___0___4" localSheetId="4">#REF!</definedName>
    <definedName name="объем___0___0___4">#REF!</definedName>
    <definedName name="объем___0___0___4_1" localSheetId="4">#REF!</definedName>
    <definedName name="объем___0___0___4_1">#REF!</definedName>
    <definedName name="объем___0___0___5" localSheetId="4">#REF!</definedName>
    <definedName name="объем___0___0___5">#REF!</definedName>
    <definedName name="объем___0___0___5_1" localSheetId="4">#REF!</definedName>
    <definedName name="объем___0___0___5_1">#REF!</definedName>
    <definedName name="объем___0___0_1" localSheetId="4">#REF!</definedName>
    <definedName name="объем___0___0_1">#REF!</definedName>
    <definedName name="объем___0___0_1_1" localSheetId="4">#REF!</definedName>
    <definedName name="объем___0___0_1_1">#REF!</definedName>
    <definedName name="объем___0___0_1_1_1" localSheetId="4">#REF!</definedName>
    <definedName name="объем___0___0_1_1_1">#REF!</definedName>
    <definedName name="объем___0___0_3" localSheetId="4">#REF!</definedName>
    <definedName name="объем___0___0_3">#REF!</definedName>
    <definedName name="объем___0___0_3_1" localSheetId="4">#REF!</definedName>
    <definedName name="объем___0___0_3_1">#REF!</definedName>
    <definedName name="объем___0___0_5" localSheetId="4">#REF!</definedName>
    <definedName name="объем___0___0_5">#REF!</definedName>
    <definedName name="объем___0___0_5_1" localSheetId="4">#REF!</definedName>
    <definedName name="объем___0___0_5_1">#REF!</definedName>
    <definedName name="объем___0___1" localSheetId="4">#REF!</definedName>
    <definedName name="объем___0___1">#REF!</definedName>
    <definedName name="объем___0___1___0" localSheetId="4">#REF!</definedName>
    <definedName name="объем___0___1___0">#REF!</definedName>
    <definedName name="объем___0___1___0_1" localSheetId="4">#REF!</definedName>
    <definedName name="объем___0___1___0_1">#REF!</definedName>
    <definedName name="объем___0___1_1" localSheetId="4">#REF!</definedName>
    <definedName name="объем___0___1_1">#REF!</definedName>
    <definedName name="объем___0___10" localSheetId="4">#REF!</definedName>
    <definedName name="объем___0___10">#REF!</definedName>
    <definedName name="объем___0___10_1" localSheetId="4">#REF!</definedName>
    <definedName name="объем___0___10_1">#REF!</definedName>
    <definedName name="объем___0___12" localSheetId="4">#REF!</definedName>
    <definedName name="объем___0___12">#REF!</definedName>
    <definedName name="объем___0___2" localSheetId="4">#REF!</definedName>
    <definedName name="объем___0___2">#REF!</definedName>
    <definedName name="объем___0___2___0" localSheetId="4">#REF!</definedName>
    <definedName name="объем___0___2___0">#REF!</definedName>
    <definedName name="объем___0___2___0___0" localSheetId="4">#REF!</definedName>
    <definedName name="объем___0___2___0___0">#REF!</definedName>
    <definedName name="объем___0___2___0___0_1" localSheetId="4">#REF!</definedName>
    <definedName name="объем___0___2___0___0_1">#REF!</definedName>
    <definedName name="объем___0___2___0_1" localSheetId="4">#REF!</definedName>
    <definedName name="объем___0___2___0_1">#REF!</definedName>
    <definedName name="объем___0___2___5" localSheetId="4">#REF!</definedName>
    <definedName name="объем___0___2___5">#REF!</definedName>
    <definedName name="объем___0___2___5_1" localSheetId="4">#REF!</definedName>
    <definedName name="объем___0___2___5_1">#REF!</definedName>
    <definedName name="объем___0___2_1" localSheetId="4">#REF!</definedName>
    <definedName name="объем___0___2_1">#REF!</definedName>
    <definedName name="объем___0___2_1_1" localSheetId="4">#REF!</definedName>
    <definedName name="объем___0___2_1_1">#REF!</definedName>
    <definedName name="объем___0___2_1_1_1" localSheetId="4">#REF!</definedName>
    <definedName name="объем___0___2_1_1_1">#REF!</definedName>
    <definedName name="объем___0___2_3" localSheetId="4">#REF!</definedName>
    <definedName name="объем___0___2_3">#REF!</definedName>
    <definedName name="объем___0___2_3_1" localSheetId="4">#REF!</definedName>
    <definedName name="объем___0___2_3_1">#REF!</definedName>
    <definedName name="объем___0___2_5" localSheetId="4">#REF!</definedName>
    <definedName name="объем___0___2_5">#REF!</definedName>
    <definedName name="объем___0___2_5_1" localSheetId="4">#REF!</definedName>
    <definedName name="объем___0___2_5_1">#REF!</definedName>
    <definedName name="объем___0___3" localSheetId="4">#REF!</definedName>
    <definedName name="объем___0___3">#REF!</definedName>
    <definedName name="объем___0___3___0" localSheetId="4">#REF!</definedName>
    <definedName name="объем___0___3___0">#REF!</definedName>
    <definedName name="объем___0___3___0_1" localSheetId="4">#REF!</definedName>
    <definedName name="объем___0___3___0_1">#REF!</definedName>
    <definedName name="объем___0___3___5" localSheetId="4">#REF!</definedName>
    <definedName name="объем___0___3___5">#REF!</definedName>
    <definedName name="объем___0___3___5_1" localSheetId="4">#REF!</definedName>
    <definedName name="объем___0___3___5_1">#REF!</definedName>
    <definedName name="объем___0___3_1" localSheetId="4">#REF!</definedName>
    <definedName name="объем___0___3_1">#REF!</definedName>
    <definedName name="объем___0___3_1_1" localSheetId="4">#REF!</definedName>
    <definedName name="объем___0___3_1_1">#REF!</definedName>
    <definedName name="объем___0___3_1_1_1" localSheetId="4">#REF!</definedName>
    <definedName name="объем___0___3_1_1_1">#REF!</definedName>
    <definedName name="объем___0___3_5" localSheetId="4">#REF!</definedName>
    <definedName name="объем___0___3_5">#REF!</definedName>
    <definedName name="объем___0___3_5_1" localSheetId="4">#REF!</definedName>
    <definedName name="объем___0___3_5_1">#REF!</definedName>
    <definedName name="объем___0___4" localSheetId="4">#REF!</definedName>
    <definedName name="объем___0___4">#REF!</definedName>
    <definedName name="объем___0___4___0" localSheetId="4">#REF!</definedName>
    <definedName name="объем___0___4___0">#REF!</definedName>
    <definedName name="объем___0___4___0_1" localSheetId="4">#REF!</definedName>
    <definedName name="объем___0___4___0_1">#REF!</definedName>
    <definedName name="объем___0___4___5" localSheetId="4">#REF!</definedName>
    <definedName name="объем___0___4___5">#REF!</definedName>
    <definedName name="объем___0___4___5_1" localSheetId="4">#REF!</definedName>
    <definedName name="объем___0___4___5_1">#REF!</definedName>
    <definedName name="объем___0___4_1" localSheetId="4">#REF!</definedName>
    <definedName name="объем___0___4_1">#REF!</definedName>
    <definedName name="объем___0___4_1_1" localSheetId="4">#REF!</definedName>
    <definedName name="объем___0___4_1_1">#REF!</definedName>
    <definedName name="объем___0___4_1_1_1" localSheetId="4">#REF!</definedName>
    <definedName name="объем___0___4_1_1_1">#REF!</definedName>
    <definedName name="объем___0___4_3" localSheetId="4">#REF!</definedName>
    <definedName name="объем___0___4_3">#REF!</definedName>
    <definedName name="объем___0___4_3_1" localSheetId="4">#REF!</definedName>
    <definedName name="объем___0___4_3_1">#REF!</definedName>
    <definedName name="объем___0___4_5" localSheetId="4">#REF!</definedName>
    <definedName name="объем___0___4_5">#REF!</definedName>
    <definedName name="объем___0___4_5_1" localSheetId="4">#REF!</definedName>
    <definedName name="объем___0___4_5_1">#REF!</definedName>
    <definedName name="объем___0___5" localSheetId="4">#REF!</definedName>
    <definedName name="объем___0___5">#REF!</definedName>
    <definedName name="объем___0___5_1" localSheetId="4">#REF!</definedName>
    <definedName name="объем___0___5_1">#REF!</definedName>
    <definedName name="объем___0___6" localSheetId="4">#REF!</definedName>
    <definedName name="объем___0___6">#REF!</definedName>
    <definedName name="объем___0___6_1" localSheetId="4">#REF!</definedName>
    <definedName name="объем___0___6_1">#REF!</definedName>
    <definedName name="объем___0___8" localSheetId="4">#REF!</definedName>
    <definedName name="объем___0___8">#REF!</definedName>
    <definedName name="объем___0___8_1" localSheetId="4">#REF!</definedName>
    <definedName name="объем___0___8_1">#REF!</definedName>
    <definedName name="объем___0_1" localSheetId="4">#REF!</definedName>
    <definedName name="объем___0_1">#REF!</definedName>
    <definedName name="объем___0_1_1" localSheetId="4">#REF!</definedName>
    <definedName name="объем___0_1_1">#REF!</definedName>
    <definedName name="объем___0_3" localSheetId="4">#REF!</definedName>
    <definedName name="объем___0_3">#REF!</definedName>
    <definedName name="объем___0_3_1" localSheetId="4">#REF!</definedName>
    <definedName name="объем___0_3_1">#REF!</definedName>
    <definedName name="объем___0_5" localSheetId="4">#REF!</definedName>
    <definedName name="объем___0_5">#REF!</definedName>
    <definedName name="объем___0_5_1" localSheetId="4">#REF!</definedName>
    <definedName name="объем___0_5_1">#REF!</definedName>
    <definedName name="объем___1" localSheetId="4">#REF!</definedName>
    <definedName name="объем___1">#REF!</definedName>
    <definedName name="объем___1___0" localSheetId="4">#REF!</definedName>
    <definedName name="объем___1___0">#REF!</definedName>
    <definedName name="объем___1___0___0" localSheetId="4">#REF!</definedName>
    <definedName name="объем___1___0___0">#REF!</definedName>
    <definedName name="объем___1___0___0_1" localSheetId="4">#REF!</definedName>
    <definedName name="объем___1___0___0_1">#REF!</definedName>
    <definedName name="объем___1___0_1" localSheetId="4">#REF!</definedName>
    <definedName name="объем___1___0_1">#REF!</definedName>
    <definedName name="объем___1___1" localSheetId="4">#REF!</definedName>
    <definedName name="объем___1___1">#REF!</definedName>
    <definedName name="объем___1___1_1" localSheetId="4">#REF!</definedName>
    <definedName name="объем___1___1_1">#REF!</definedName>
    <definedName name="объем___1___5" localSheetId="4">#REF!</definedName>
    <definedName name="объем___1___5">#REF!</definedName>
    <definedName name="объем___1___5_1" localSheetId="4">#REF!</definedName>
    <definedName name="объем___1___5_1">#REF!</definedName>
    <definedName name="объем___1_1" localSheetId="4">#REF!</definedName>
    <definedName name="объем___1_1">#REF!</definedName>
    <definedName name="объем___1_1_1" localSheetId="4">#REF!</definedName>
    <definedName name="объем___1_1_1">#REF!</definedName>
    <definedName name="объем___1_1_1_1" localSheetId="4">#REF!</definedName>
    <definedName name="объем___1_1_1_1">#REF!</definedName>
    <definedName name="объем___1_3" localSheetId="4">#REF!</definedName>
    <definedName name="объем___1_3">#REF!</definedName>
    <definedName name="объем___1_3_1" localSheetId="4">#REF!</definedName>
    <definedName name="объем___1_3_1">#REF!</definedName>
    <definedName name="объем___1_5" localSheetId="4">#REF!</definedName>
    <definedName name="объем___1_5">#REF!</definedName>
    <definedName name="объем___1_5_1" localSheetId="4">#REF!</definedName>
    <definedName name="объем___1_5_1">#REF!</definedName>
    <definedName name="объем___10" localSheetId="4">#REF!</definedName>
    <definedName name="объем___10" localSheetId="2">#REF!</definedName>
    <definedName name="объем___10">#REF!</definedName>
    <definedName name="объем___10___0">NA()</definedName>
    <definedName name="объем___10___0___0" localSheetId="4">#REF!</definedName>
    <definedName name="объем___10___0___0" localSheetId="2">#REF!</definedName>
    <definedName name="объем___10___0___0">#REF!</definedName>
    <definedName name="объем___10___0___0___0" localSheetId="4">#REF!</definedName>
    <definedName name="объем___10___0___0___0">#REF!</definedName>
    <definedName name="объем___10___0___0___0_1" localSheetId="4">#REF!</definedName>
    <definedName name="объем___10___0___0___0_1">#REF!</definedName>
    <definedName name="объем___10___0___0_1" localSheetId="4">#REF!</definedName>
    <definedName name="объем___10___0___0_1">#REF!</definedName>
    <definedName name="объем___10___0___1">NA()</definedName>
    <definedName name="объем___10___0___5">NA()</definedName>
    <definedName name="объем___10___0_1" localSheetId="4">#REF!</definedName>
    <definedName name="объем___10___0_1">#REF!</definedName>
    <definedName name="объем___10___0_1_1">NA()</definedName>
    <definedName name="объем___10___0_3">NA()</definedName>
    <definedName name="объем___10___0_5">NA()</definedName>
    <definedName name="объем___10___1" localSheetId="4">#REF!</definedName>
    <definedName name="объем___10___1" localSheetId="2">#REF!</definedName>
    <definedName name="объем___10___1">#REF!</definedName>
    <definedName name="объем___10___10" localSheetId="4">#REF!</definedName>
    <definedName name="объем___10___10">#REF!</definedName>
    <definedName name="объем___10___12" localSheetId="4">#REF!</definedName>
    <definedName name="объем___10___12">#REF!</definedName>
    <definedName name="объем___10___2">NA()</definedName>
    <definedName name="объем___10___4">NA()</definedName>
    <definedName name="объем___10___5" localSheetId="4">#REF!</definedName>
    <definedName name="объем___10___5">#REF!</definedName>
    <definedName name="объем___10___5_1" localSheetId="4">#REF!</definedName>
    <definedName name="объем___10___5_1">#REF!</definedName>
    <definedName name="объем___10___6">NA()</definedName>
    <definedName name="объем___10___8">NA()</definedName>
    <definedName name="объем___10_1">NA()</definedName>
    <definedName name="объем___10_3" localSheetId="4">#REF!</definedName>
    <definedName name="объем___10_3">#REF!</definedName>
    <definedName name="объем___10_3_1" localSheetId="4">#REF!</definedName>
    <definedName name="объем___10_3_1">#REF!</definedName>
    <definedName name="объем___10_5" localSheetId="4">#REF!</definedName>
    <definedName name="объем___10_5">#REF!</definedName>
    <definedName name="объем___10_5_1" localSheetId="4">#REF!</definedName>
    <definedName name="объем___10_5_1">#REF!</definedName>
    <definedName name="объем___11" localSheetId="4">#REF!</definedName>
    <definedName name="объем___11" localSheetId="2">#REF!</definedName>
    <definedName name="объем___11">#REF!</definedName>
    <definedName name="объем___11___0">NA()</definedName>
    <definedName name="объем___11___10" localSheetId="4">#REF!</definedName>
    <definedName name="объем___11___10" localSheetId="2">#REF!</definedName>
    <definedName name="объем___11___10">#REF!</definedName>
    <definedName name="объем___11___2" localSheetId="4">#REF!</definedName>
    <definedName name="объем___11___2">#REF!</definedName>
    <definedName name="объем___11___4" localSheetId="4">#REF!</definedName>
    <definedName name="объем___11___4">#REF!</definedName>
    <definedName name="объем___11___6" localSheetId="4">#REF!</definedName>
    <definedName name="объем___11___6">#REF!</definedName>
    <definedName name="объем___11___8" localSheetId="4">#REF!</definedName>
    <definedName name="объем___11___8">#REF!</definedName>
    <definedName name="объем___11_1" localSheetId="4">#REF!</definedName>
    <definedName name="объем___11_1">#REF!</definedName>
    <definedName name="объем___12">NA()</definedName>
    <definedName name="объем___2" localSheetId="4">#REF!</definedName>
    <definedName name="объем___2" localSheetId="2">#REF!</definedName>
    <definedName name="объем___2">#REF!</definedName>
    <definedName name="объем___2___0" localSheetId="4">#REF!</definedName>
    <definedName name="объем___2___0">#REF!</definedName>
    <definedName name="объем___2___0___0" localSheetId="4">#REF!</definedName>
    <definedName name="объем___2___0___0">#REF!</definedName>
    <definedName name="объем___2___0___0___0" localSheetId="4">#REF!</definedName>
    <definedName name="объем___2___0___0___0">#REF!</definedName>
    <definedName name="объем___2___0___0___0___0" localSheetId="4">#REF!</definedName>
    <definedName name="объем___2___0___0___0___0">#REF!</definedName>
    <definedName name="объем___2___0___0___0___0_1" localSheetId="4">#REF!</definedName>
    <definedName name="объем___2___0___0___0___0_1">#REF!</definedName>
    <definedName name="объем___2___0___0___0_1" localSheetId="4">#REF!</definedName>
    <definedName name="объем___2___0___0___0_1">#REF!</definedName>
    <definedName name="объем___2___0___0___1" localSheetId="4">#REF!</definedName>
    <definedName name="объем___2___0___0___1">#REF!</definedName>
    <definedName name="объем___2___0___0___1_1" localSheetId="4">#REF!</definedName>
    <definedName name="объем___2___0___0___1_1">#REF!</definedName>
    <definedName name="объем___2___0___0___5" localSheetId="4">#REF!</definedName>
    <definedName name="объем___2___0___0___5">#REF!</definedName>
    <definedName name="объем___2___0___0___5_1" localSheetId="4">#REF!</definedName>
    <definedName name="объем___2___0___0___5_1">#REF!</definedName>
    <definedName name="объем___2___0___0_1" localSheetId="4">#REF!</definedName>
    <definedName name="объем___2___0___0_1">#REF!</definedName>
    <definedName name="объем___2___0___0_1_1" localSheetId="4">#REF!</definedName>
    <definedName name="объем___2___0___0_1_1">#REF!</definedName>
    <definedName name="объем___2___0___0_1_1_1" localSheetId="4">#REF!</definedName>
    <definedName name="объем___2___0___0_1_1_1">#REF!</definedName>
    <definedName name="объем___2___0___0_5" localSheetId="4">#REF!</definedName>
    <definedName name="объем___2___0___0_5">#REF!</definedName>
    <definedName name="объем___2___0___0_5_1" localSheetId="4">#REF!</definedName>
    <definedName name="объем___2___0___0_5_1">#REF!</definedName>
    <definedName name="объем___2___0___1" localSheetId="4">#REF!</definedName>
    <definedName name="объем___2___0___1">#REF!</definedName>
    <definedName name="объем___2___0___1_1" localSheetId="4">#REF!</definedName>
    <definedName name="объем___2___0___1_1">#REF!</definedName>
    <definedName name="объем___2___0___5" localSheetId="4">#REF!</definedName>
    <definedName name="объем___2___0___5">#REF!</definedName>
    <definedName name="объем___2___0___5_1" localSheetId="4">#REF!</definedName>
    <definedName name="объем___2___0___5_1">#REF!</definedName>
    <definedName name="объем___2___0_1" localSheetId="4">#REF!</definedName>
    <definedName name="объем___2___0_1">#REF!</definedName>
    <definedName name="объем___2___0_1_1" localSheetId="4">#REF!</definedName>
    <definedName name="объем___2___0_1_1">#REF!</definedName>
    <definedName name="объем___2___0_1_1_1" localSheetId="4">#REF!</definedName>
    <definedName name="объем___2___0_1_1_1">#REF!</definedName>
    <definedName name="объем___2___0_3" localSheetId="4">#REF!</definedName>
    <definedName name="объем___2___0_3">#REF!</definedName>
    <definedName name="объем___2___0_3_1" localSheetId="4">#REF!</definedName>
    <definedName name="объем___2___0_3_1">#REF!</definedName>
    <definedName name="объем___2___0_5" localSheetId="4">#REF!</definedName>
    <definedName name="объем___2___0_5">#REF!</definedName>
    <definedName name="объем___2___0_5_1" localSheetId="4">#REF!</definedName>
    <definedName name="объем___2___0_5_1">#REF!</definedName>
    <definedName name="объем___2___1" localSheetId="4">#REF!</definedName>
    <definedName name="объем___2___1">#REF!</definedName>
    <definedName name="объем___2___1_1" localSheetId="4">#REF!</definedName>
    <definedName name="объем___2___1_1">#REF!</definedName>
    <definedName name="объем___2___10" localSheetId="4">#REF!</definedName>
    <definedName name="объем___2___10">#REF!</definedName>
    <definedName name="объем___2___10_1" localSheetId="4">#REF!</definedName>
    <definedName name="объем___2___10_1">#REF!</definedName>
    <definedName name="объем___2___12" localSheetId="4">#REF!</definedName>
    <definedName name="объем___2___12">#REF!</definedName>
    <definedName name="объем___2___2" localSheetId="4">#REF!</definedName>
    <definedName name="объем___2___2">#REF!</definedName>
    <definedName name="объем___2___2_1" localSheetId="4">#REF!</definedName>
    <definedName name="объем___2___2_1">#REF!</definedName>
    <definedName name="объем___2___3" localSheetId="4">#REF!</definedName>
    <definedName name="объем___2___3">#REF!</definedName>
    <definedName name="объем___2___4" localSheetId="4">#REF!</definedName>
    <definedName name="объем___2___4">#REF!</definedName>
    <definedName name="объем___2___4___0" localSheetId="4">#REF!</definedName>
    <definedName name="объем___2___4___0">#REF!</definedName>
    <definedName name="объем___2___4___0_1" localSheetId="4">#REF!</definedName>
    <definedName name="объем___2___4___0_1">#REF!</definedName>
    <definedName name="объем___2___4___5" localSheetId="4">#REF!</definedName>
    <definedName name="объем___2___4___5">#REF!</definedName>
    <definedName name="объем___2___4___5_1" localSheetId="4">#REF!</definedName>
    <definedName name="объем___2___4___5_1">#REF!</definedName>
    <definedName name="объем___2___4_1" localSheetId="4">#REF!</definedName>
    <definedName name="объем___2___4_1">#REF!</definedName>
    <definedName name="объем___2___4_1_1" localSheetId="4">#REF!</definedName>
    <definedName name="объем___2___4_1_1">#REF!</definedName>
    <definedName name="объем___2___4_1_1_1" localSheetId="4">#REF!</definedName>
    <definedName name="объем___2___4_1_1_1">#REF!</definedName>
    <definedName name="объем___2___4_3" localSheetId="4">#REF!</definedName>
    <definedName name="объем___2___4_3">#REF!</definedName>
    <definedName name="объем___2___4_3_1" localSheetId="4">#REF!</definedName>
    <definedName name="объем___2___4_3_1">#REF!</definedName>
    <definedName name="объем___2___4_5" localSheetId="4">#REF!</definedName>
    <definedName name="объем___2___4_5">#REF!</definedName>
    <definedName name="объем___2___4_5_1" localSheetId="4">#REF!</definedName>
    <definedName name="объем___2___4_5_1">#REF!</definedName>
    <definedName name="объем___2___5" localSheetId="4">#REF!</definedName>
    <definedName name="объем___2___5">#REF!</definedName>
    <definedName name="объем___2___5_1" localSheetId="4">#REF!</definedName>
    <definedName name="объем___2___5_1">#REF!</definedName>
    <definedName name="объем___2___6" localSheetId="4">#REF!</definedName>
    <definedName name="объем___2___6">#REF!</definedName>
    <definedName name="объем___2___6_1" localSheetId="4">#REF!</definedName>
    <definedName name="объем___2___6_1">#REF!</definedName>
    <definedName name="объем___2___8" localSheetId="4">#REF!</definedName>
    <definedName name="объем___2___8">#REF!</definedName>
    <definedName name="объем___2___8_1" localSheetId="4">#REF!</definedName>
    <definedName name="объем___2___8_1">#REF!</definedName>
    <definedName name="объем___2_1" localSheetId="4">#REF!</definedName>
    <definedName name="объем___2_1">#REF!</definedName>
    <definedName name="объем___2_1_1" localSheetId="4">#REF!</definedName>
    <definedName name="объем___2_1_1">#REF!</definedName>
    <definedName name="объем___2_1_1_1" localSheetId="4">#REF!</definedName>
    <definedName name="объем___2_1_1_1">#REF!</definedName>
    <definedName name="объем___2_3" localSheetId="4">#REF!</definedName>
    <definedName name="объем___2_3">#REF!</definedName>
    <definedName name="объем___2_3_1" localSheetId="4">#REF!</definedName>
    <definedName name="объем___2_3_1">#REF!</definedName>
    <definedName name="объем___2_5" localSheetId="4">#REF!</definedName>
    <definedName name="объем___2_5">#REF!</definedName>
    <definedName name="объем___2_5_1" localSheetId="4">#REF!</definedName>
    <definedName name="объем___2_5_1">#REF!</definedName>
    <definedName name="объем___3" localSheetId="4">#REF!</definedName>
    <definedName name="объем___3">#REF!</definedName>
    <definedName name="объем___3___0" localSheetId="4">#REF!</definedName>
    <definedName name="объем___3___0">#REF!</definedName>
    <definedName name="объем___3___0___0">NA()</definedName>
    <definedName name="объем___3___0___0___0">NA()</definedName>
    <definedName name="объем___3___0___1">NA()</definedName>
    <definedName name="объем___3___0___5" localSheetId="4">#REF!</definedName>
    <definedName name="объем___3___0___5">#REF!</definedName>
    <definedName name="объем___3___0___5_1" localSheetId="4">#REF!</definedName>
    <definedName name="объем___3___0___5_1">#REF!</definedName>
    <definedName name="объем___3___0_1" localSheetId="4">#REF!</definedName>
    <definedName name="объем___3___0_1">#REF!</definedName>
    <definedName name="объем___3___0_1_1">NA()</definedName>
    <definedName name="объем___3___0_3" localSheetId="4">#REF!</definedName>
    <definedName name="объем___3___0_3">#REF!</definedName>
    <definedName name="объем___3___0_3_1" localSheetId="4">#REF!</definedName>
    <definedName name="объем___3___0_3_1">#REF!</definedName>
    <definedName name="объем___3___0_5" localSheetId="4">#REF!</definedName>
    <definedName name="объем___3___0_5">#REF!</definedName>
    <definedName name="объем___3___0_5_1" localSheetId="4">#REF!</definedName>
    <definedName name="объем___3___0_5_1">#REF!</definedName>
    <definedName name="объем___3___10" localSheetId="4">#REF!</definedName>
    <definedName name="объем___3___10" localSheetId="2">#REF!</definedName>
    <definedName name="объем___3___10">#REF!</definedName>
    <definedName name="объем___3___2" localSheetId="4">#REF!</definedName>
    <definedName name="объем___3___2">#REF!</definedName>
    <definedName name="объем___3___2_1" localSheetId="4">#REF!</definedName>
    <definedName name="объем___3___2_1">#REF!</definedName>
    <definedName name="объем___3___3" localSheetId="4">#REF!</definedName>
    <definedName name="объем___3___3">#REF!</definedName>
    <definedName name="объем___3___3_1" localSheetId="4">#REF!</definedName>
    <definedName name="объем___3___3_1">#REF!</definedName>
    <definedName name="объем___3___4" localSheetId="4">#REF!</definedName>
    <definedName name="объем___3___4">#REF!</definedName>
    <definedName name="объем___3___5" localSheetId="4">#REF!</definedName>
    <definedName name="объем___3___5">#REF!</definedName>
    <definedName name="объем___3___5_1" localSheetId="4">#REF!</definedName>
    <definedName name="объем___3___5_1">#REF!</definedName>
    <definedName name="объем___3___6" localSheetId="4">#REF!</definedName>
    <definedName name="объем___3___6">#REF!</definedName>
    <definedName name="объем___3___8" localSheetId="4">#REF!</definedName>
    <definedName name="объем___3___8">#REF!</definedName>
    <definedName name="объем___3_1" localSheetId="4">#REF!</definedName>
    <definedName name="объем___3_1">#REF!</definedName>
    <definedName name="объем___3_1_1" localSheetId="4">#REF!</definedName>
    <definedName name="объем___3_1_1">#REF!</definedName>
    <definedName name="объем___3_1_1_1" localSheetId="4">#REF!</definedName>
    <definedName name="объем___3_1_1_1">#REF!</definedName>
    <definedName name="объем___3_3">NA()</definedName>
    <definedName name="объем___3_5" localSheetId="4">#REF!</definedName>
    <definedName name="объем___3_5">#REF!</definedName>
    <definedName name="объем___3_5_1" localSheetId="4">#REF!</definedName>
    <definedName name="объем___3_5_1">#REF!</definedName>
    <definedName name="объем___4" localSheetId="4">#REF!</definedName>
    <definedName name="объем___4">#REF!</definedName>
    <definedName name="объем___4___0">NA()</definedName>
    <definedName name="объем___4___0___0" localSheetId="4">#REF!</definedName>
    <definedName name="объем___4___0___0" localSheetId="2">#REF!</definedName>
    <definedName name="объем___4___0___0">#REF!</definedName>
    <definedName name="объем___4___0___0___0" localSheetId="4">#REF!</definedName>
    <definedName name="объем___4___0___0___0">#REF!</definedName>
    <definedName name="объем___4___0___0___0___0" localSheetId="4">#REF!</definedName>
    <definedName name="объем___4___0___0___0___0">#REF!</definedName>
    <definedName name="объем___4___0___0___0___0_1" localSheetId="4">#REF!</definedName>
    <definedName name="объем___4___0___0___0___0_1">#REF!</definedName>
    <definedName name="объем___4___0___0___0_1" localSheetId="4">#REF!</definedName>
    <definedName name="объем___4___0___0___0_1">#REF!</definedName>
    <definedName name="объем___4___0___0___1" localSheetId="4">#REF!</definedName>
    <definedName name="объем___4___0___0___1">#REF!</definedName>
    <definedName name="объем___4___0___0___1_1" localSheetId="4">#REF!</definedName>
    <definedName name="объем___4___0___0___1_1">#REF!</definedName>
    <definedName name="объем___4___0___0___5" localSheetId="4">#REF!</definedName>
    <definedName name="объем___4___0___0___5">#REF!</definedName>
    <definedName name="объем___4___0___0___5_1" localSheetId="4">#REF!</definedName>
    <definedName name="объем___4___0___0___5_1">#REF!</definedName>
    <definedName name="объем___4___0___0_1" localSheetId="4">#REF!</definedName>
    <definedName name="объем___4___0___0_1">#REF!</definedName>
    <definedName name="объем___4___0___0_1_1" localSheetId="4">#REF!</definedName>
    <definedName name="объем___4___0___0_1_1">#REF!</definedName>
    <definedName name="объем___4___0___0_1_1_1" localSheetId="4">#REF!</definedName>
    <definedName name="объем___4___0___0_1_1_1">#REF!</definedName>
    <definedName name="объем___4___0___0_5" localSheetId="4">#REF!</definedName>
    <definedName name="объем___4___0___0_5">#REF!</definedName>
    <definedName name="объем___4___0___0_5_1" localSheetId="4">#REF!</definedName>
    <definedName name="объем___4___0___0_5_1">#REF!</definedName>
    <definedName name="объем___4___0___1" localSheetId="4">#REF!</definedName>
    <definedName name="объем___4___0___1">#REF!</definedName>
    <definedName name="объем___4___0___1_1" localSheetId="4">#REF!</definedName>
    <definedName name="объем___4___0___1_1">#REF!</definedName>
    <definedName name="объем___4___0___5">NA()</definedName>
    <definedName name="объем___4___0_1" localSheetId="4">#REF!</definedName>
    <definedName name="объем___4___0_1">#REF!</definedName>
    <definedName name="объем___4___0_1_1" localSheetId="4">#REF!</definedName>
    <definedName name="объем___4___0_1_1">#REF!</definedName>
    <definedName name="объем___4___0_1_1_1" localSheetId="4">#REF!</definedName>
    <definedName name="объем___4___0_1_1_1">#REF!</definedName>
    <definedName name="объем___4___0_3" localSheetId="4">#REF!</definedName>
    <definedName name="объем___4___0_3">#REF!</definedName>
    <definedName name="объем___4___0_3_1" localSheetId="4">#REF!</definedName>
    <definedName name="объем___4___0_3_1">#REF!</definedName>
    <definedName name="объем___4___0_5">NA()</definedName>
    <definedName name="объем___4___1" localSheetId="4">#REF!</definedName>
    <definedName name="объем___4___1">#REF!</definedName>
    <definedName name="объем___4___1_1" localSheetId="4">#REF!</definedName>
    <definedName name="объем___4___1_1">#REF!</definedName>
    <definedName name="объем___4___10" localSheetId="4">#REF!</definedName>
    <definedName name="объем___4___10">#REF!</definedName>
    <definedName name="объем___4___10_1" localSheetId="4">#REF!</definedName>
    <definedName name="объем___4___10_1">#REF!</definedName>
    <definedName name="объем___4___12" localSheetId="4">#REF!</definedName>
    <definedName name="объем___4___12">#REF!</definedName>
    <definedName name="объем___4___2" localSheetId="4">#REF!</definedName>
    <definedName name="объем___4___2">#REF!</definedName>
    <definedName name="объем___4___2_1" localSheetId="4">#REF!</definedName>
    <definedName name="объем___4___2_1">#REF!</definedName>
    <definedName name="объем___4___3" localSheetId="4">#REF!</definedName>
    <definedName name="объем___4___3">#REF!</definedName>
    <definedName name="объем___4___3_1" localSheetId="4">#REF!</definedName>
    <definedName name="объем___4___3_1">#REF!</definedName>
    <definedName name="объем___4___4" localSheetId="4">#REF!</definedName>
    <definedName name="объем___4___4">#REF!</definedName>
    <definedName name="объем___4___4_1" localSheetId="4">#REF!</definedName>
    <definedName name="объем___4___4_1">#REF!</definedName>
    <definedName name="объем___4___5" localSheetId="4">#REF!</definedName>
    <definedName name="объем___4___5">#REF!</definedName>
    <definedName name="объем___4___5_1" localSheetId="4">#REF!</definedName>
    <definedName name="объем___4___5_1">#REF!</definedName>
    <definedName name="объем___4___6" localSheetId="4">#REF!</definedName>
    <definedName name="объем___4___6">#REF!</definedName>
    <definedName name="объем___4___6_1" localSheetId="4">#REF!</definedName>
    <definedName name="объем___4___6_1">#REF!</definedName>
    <definedName name="объем___4___8" localSheetId="4">#REF!</definedName>
    <definedName name="объем___4___8">#REF!</definedName>
    <definedName name="объем___4___8_1" localSheetId="4">#REF!</definedName>
    <definedName name="объем___4___8_1">#REF!</definedName>
    <definedName name="объем___4_1" localSheetId="4">#REF!</definedName>
    <definedName name="объем___4_1">#REF!</definedName>
    <definedName name="объем___4_1_1" localSheetId="4">#REF!</definedName>
    <definedName name="объем___4_1_1">#REF!</definedName>
    <definedName name="объем___4_1_1_1" localSheetId="4">#REF!</definedName>
    <definedName name="объем___4_1_1_1">#REF!</definedName>
    <definedName name="объем___4_3" localSheetId="4">#REF!</definedName>
    <definedName name="объем___4_3">#REF!</definedName>
    <definedName name="объем___4_3_1" localSheetId="4">#REF!</definedName>
    <definedName name="объем___4_3_1">#REF!</definedName>
    <definedName name="объем___4_5" localSheetId="4">#REF!</definedName>
    <definedName name="объем___4_5">#REF!</definedName>
    <definedName name="объем___4_5_1" localSheetId="4">#REF!</definedName>
    <definedName name="объем___4_5_1">#REF!</definedName>
    <definedName name="объем___5">NA()</definedName>
    <definedName name="объем___5___0" localSheetId="4">#REF!</definedName>
    <definedName name="объем___5___0" localSheetId="2">#REF!</definedName>
    <definedName name="объем___5___0">#REF!</definedName>
    <definedName name="объем___5___0___0" localSheetId="4">#REF!</definedName>
    <definedName name="объем___5___0___0">#REF!</definedName>
    <definedName name="объем___5___0___0___0" localSheetId="4">#REF!</definedName>
    <definedName name="объем___5___0___0___0">#REF!</definedName>
    <definedName name="объем___5___0___0___0___0" localSheetId="4">#REF!</definedName>
    <definedName name="объем___5___0___0___0___0">#REF!</definedName>
    <definedName name="объем___5___0___0___0___0_1" localSheetId="4">#REF!</definedName>
    <definedName name="объем___5___0___0___0___0_1">#REF!</definedName>
    <definedName name="объем___5___0___0___0_1" localSheetId="4">#REF!</definedName>
    <definedName name="объем___5___0___0___0_1">#REF!</definedName>
    <definedName name="объем___5___0___0_1" localSheetId="4">#REF!</definedName>
    <definedName name="объем___5___0___0_1">#REF!</definedName>
    <definedName name="объем___5___0___1" localSheetId="4">#REF!</definedName>
    <definedName name="объем___5___0___1">#REF!</definedName>
    <definedName name="объем___5___0___1_1" localSheetId="4">#REF!</definedName>
    <definedName name="объем___5___0___1_1">#REF!</definedName>
    <definedName name="объем___5___0___5" localSheetId="4">#REF!</definedName>
    <definedName name="объем___5___0___5">#REF!</definedName>
    <definedName name="объем___5___0___5_1" localSheetId="4">#REF!</definedName>
    <definedName name="объем___5___0___5_1">#REF!</definedName>
    <definedName name="объем___5___0_1" localSheetId="4">#REF!</definedName>
    <definedName name="объем___5___0_1">#REF!</definedName>
    <definedName name="объем___5___0_1_1" localSheetId="4">#REF!</definedName>
    <definedName name="объем___5___0_1_1">#REF!</definedName>
    <definedName name="объем___5___0_1_1_1" localSheetId="4">#REF!</definedName>
    <definedName name="объем___5___0_1_1_1">#REF!</definedName>
    <definedName name="объем___5___0_3" localSheetId="4">#REF!</definedName>
    <definedName name="объем___5___0_3">#REF!</definedName>
    <definedName name="объем___5___0_3_1" localSheetId="4">#REF!</definedName>
    <definedName name="объем___5___0_3_1">#REF!</definedName>
    <definedName name="объем___5___0_5" localSheetId="4">#REF!</definedName>
    <definedName name="объем___5___0_5">#REF!</definedName>
    <definedName name="объем___5___0_5_1" localSheetId="4">#REF!</definedName>
    <definedName name="объем___5___0_5_1">#REF!</definedName>
    <definedName name="объем___5___1" localSheetId="4">#REF!</definedName>
    <definedName name="объем___5___1">#REF!</definedName>
    <definedName name="объем___5___1_1" localSheetId="4">#REF!</definedName>
    <definedName name="объем___5___1_1">#REF!</definedName>
    <definedName name="объем___5___3">NA()</definedName>
    <definedName name="объем___5___5">NA()</definedName>
    <definedName name="объем___5_1" localSheetId="4">#REF!</definedName>
    <definedName name="объем___5_1">#REF!</definedName>
    <definedName name="объем___5_1_1" localSheetId="4">#REF!</definedName>
    <definedName name="объем___5_1_1">#REF!</definedName>
    <definedName name="объем___5_1_1_1" localSheetId="4">#REF!</definedName>
    <definedName name="объем___5_1_1_1">#REF!</definedName>
    <definedName name="объем___5_3">NA()</definedName>
    <definedName name="объем___5_5">NA()</definedName>
    <definedName name="объем___6">NA()</definedName>
    <definedName name="объем___6___0" localSheetId="4">#REF!</definedName>
    <definedName name="объем___6___0" localSheetId="2">#REF!</definedName>
    <definedName name="объем___6___0">#REF!</definedName>
    <definedName name="объем___6___0___0" localSheetId="4">#REF!</definedName>
    <definedName name="объем___6___0___0">#REF!</definedName>
    <definedName name="объем___6___0___0___0" localSheetId="4">#REF!</definedName>
    <definedName name="объем___6___0___0___0">#REF!</definedName>
    <definedName name="объем___6___0___0___0___0" localSheetId="4">#REF!</definedName>
    <definedName name="объем___6___0___0___0___0">#REF!</definedName>
    <definedName name="объем___6___0___0___0___0_1" localSheetId="4">#REF!</definedName>
    <definedName name="объем___6___0___0___0___0_1">#REF!</definedName>
    <definedName name="объем___6___0___0___0_1" localSheetId="4">#REF!</definedName>
    <definedName name="объем___6___0___0___0_1">#REF!</definedName>
    <definedName name="объем___6___0___0_1" localSheetId="4">#REF!</definedName>
    <definedName name="объем___6___0___0_1">#REF!</definedName>
    <definedName name="объем___6___0___1" localSheetId="4">#REF!</definedName>
    <definedName name="объем___6___0___1">#REF!</definedName>
    <definedName name="объем___6___0___1_1" localSheetId="4">#REF!</definedName>
    <definedName name="объем___6___0___1_1">#REF!</definedName>
    <definedName name="объем___6___0___5" localSheetId="4">#REF!</definedName>
    <definedName name="объем___6___0___5">#REF!</definedName>
    <definedName name="объем___6___0___5_1" localSheetId="4">#REF!</definedName>
    <definedName name="объем___6___0___5_1">#REF!</definedName>
    <definedName name="объем___6___0_1" localSheetId="4">#REF!</definedName>
    <definedName name="объем___6___0_1">#REF!</definedName>
    <definedName name="объем___6___0_1_1" localSheetId="4">#REF!</definedName>
    <definedName name="объем___6___0_1_1">#REF!</definedName>
    <definedName name="объем___6___0_1_1_1" localSheetId="4">#REF!</definedName>
    <definedName name="объем___6___0_1_1_1">#REF!</definedName>
    <definedName name="объем___6___0_3" localSheetId="4">#REF!</definedName>
    <definedName name="объем___6___0_3">#REF!</definedName>
    <definedName name="объем___6___0_3_1" localSheetId="4">#REF!</definedName>
    <definedName name="объем___6___0_3_1">#REF!</definedName>
    <definedName name="объем___6___0_5" localSheetId="4">#REF!</definedName>
    <definedName name="объем___6___0_5">#REF!</definedName>
    <definedName name="объем___6___0_5_1" localSheetId="4">#REF!</definedName>
    <definedName name="объем___6___0_5_1">#REF!</definedName>
    <definedName name="объем___6___1" localSheetId="4">#REF!</definedName>
    <definedName name="объем___6___1">#REF!</definedName>
    <definedName name="объем___6___10" localSheetId="4">#REF!</definedName>
    <definedName name="объем___6___10">#REF!</definedName>
    <definedName name="объем___6___10_1" localSheetId="4">#REF!</definedName>
    <definedName name="объем___6___10_1">#REF!</definedName>
    <definedName name="объем___6___12" localSheetId="4">#REF!</definedName>
    <definedName name="объем___6___12">#REF!</definedName>
    <definedName name="объем___6___2" localSheetId="4">#REF!</definedName>
    <definedName name="объем___6___2">#REF!</definedName>
    <definedName name="объем___6___2_1" localSheetId="4">#REF!</definedName>
    <definedName name="объем___6___2_1">#REF!</definedName>
    <definedName name="объем___6___4" localSheetId="4">#REF!</definedName>
    <definedName name="объем___6___4">#REF!</definedName>
    <definedName name="объем___6___4_1" localSheetId="4">#REF!</definedName>
    <definedName name="объем___6___4_1">#REF!</definedName>
    <definedName name="объем___6___5">NA()</definedName>
    <definedName name="объем___6___6" localSheetId="4">#REF!</definedName>
    <definedName name="объем___6___6" localSheetId="2">#REF!</definedName>
    <definedName name="объем___6___6">#REF!</definedName>
    <definedName name="объем___6___6_1" localSheetId="4">#REF!</definedName>
    <definedName name="объем___6___6_1">#REF!</definedName>
    <definedName name="объем___6___8" localSheetId="4">#REF!</definedName>
    <definedName name="объем___6___8">#REF!</definedName>
    <definedName name="объем___6___8_1" localSheetId="4">#REF!</definedName>
    <definedName name="объем___6___8_1">#REF!</definedName>
    <definedName name="объем___6_1" localSheetId="4">#REF!</definedName>
    <definedName name="объем___6_1">#REF!</definedName>
    <definedName name="объем___6_1_1" localSheetId="4">#REF!</definedName>
    <definedName name="объем___6_1_1">#REF!</definedName>
    <definedName name="объем___6_1_1_1" localSheetId="4">#REF!</definedName>
    <definedName name="объем___6_1_1_1">#REF!</definedName>
    <definedName name="объем___6_3" localSheetId="4">#REF!</definedName>
    <definedName name="объем___6_3">#REF!</definedName>
    <definedName name="объем___6_3_1" localSheetId="4">#REF!</definedName>
    <definedName name="объем___6_3_1">#REF!</definedName>
    <definedName name="объем___6_5">NA()</definedName>
    <definedName name="объем___7" localSheetId="4">#REF!</definedName>
    <definedName name="объем___7" localSheetId="2">#REF!</definedName>
    <definedName name="объем___7">#REF!</definedName>
    <definedName name="объем___7___0" localSheetId="4">#REF!</definedName>
    <definedName name="объем___7___0">#REF!</definedName>
    <definedName name="объем___7___10" localSheetId="4">#REF!</definedName>
    <definedName name="объем___7___10">#REF!</definedName>
    <definedName name="объем___7___2" localSheetId="4">#REF!</definedName>
    <definedName name="объем___7___2">#REF!</definedName>
    <definedName name="объем___7___4" localSheetId="4">#REF!</definedName>
    <definedName name="объем___7___4">#REF!</definedName>
    <definedName name="объем___7___6" localSheetId="4">#REF!</definedName>
    <definedName name="объем___7___6">#REF!</definedName>
    <definedName name="объем___7___8" localSheetId="4">#REF!</definedName>
    <definedName name="объем___7___8">#REF!</definedName>
    <definedName name="объем___7_1" localSheetId="4">#REF!</definedName>
    <definedName name="объем___7_1">#REF!</definedName>
    <definedName name="объем___8" localSheetId="4">#REF!</definedName>
    <definedName name="объем___8">#REF!</definedName>
    <definedName name="объем___8___0" localSheetId="4">#REF!</definedName>
    <definedName name="объем___8___0">#REF!</definedName>
    <definedName name="объем___8___0___0" localSheetId="4">#REF!</definedName>
    <definedName name="объем___8___0___0">#REF!</definedName>
    <definedName name="объем___8___0___0___0" localSheetId="4">#REF!</definedName>
    <definedName name="объем___8___0___0___0">#REF!</definedName>
    <definedName name="объем___8___0___0___0___0" localSheetId="4">#REF!</definedName>
    <definedName name="объем___8___0___0___0___0">#REF!</definedName>
    <definedName name="объем___8___0___0___0___0_1" localSheetId="4">#REF!</definedName>
    <definedName name="объем___8___0___0___0___0_1">#REF!</definedName>
    <definedName name="объем___8___0___0___0_1" localSheetId="4">#REF!</definedName>
    <definedName name="объем___8___0___0___0_1">#REF!</definedName>
    <definedName name="объем___8___0___0_1" localSheetId="4">#REF!</definedName>
    <definedName name="объем___8___0___0_1">#REF!</definedName>
    <definedName name="объем___8___0___1" localSheetId="4">#REF!</definedName>
    <definedName name="объем___8___0___1">#REF!</definedName>
    <definedName name="объем___8___0___1_1" localSheetId="4">#REF!</definedName>
    <definedName name="объем___8___0___1_1">#REF!</definedName>
    <definedName name="объем___8___0___5" localSheetId="4">#REF!</definedName>
    <definedName name="объем___8___0___5">#REF!</definedName>
    <definedName name="объем___8___0___5_1" localSheetId="4">#REF!</definedName>
    <definedName name="объем___8___0___5_1">#REF!</definedName>
    <definedName name="объем___8___0_1" localSheetId="4">#REF!</definedName>
    <definedName name="объем___8___0_1">#REF!</definedName>
    <definedName name="объем___8___0_1_1" localSheetId="4">#REF!</definedName>
    <definedName name="объем___8___0_1_1">#REF!</definedName>
    <definedName name="объем___8___0_1_1_1" localSheetId="4">#REF!</definedName>
    <definedName name="объем___8___0_1_1_1">#REF!</definedName>
    <definedName name="объем___8___0_3" localSheetId="4">#REF!</definedName>
    <definedName name="объем___8___0_3">#REF!</definedName>
    <definedName name="объем___8___0_3_1" localSheetId="4">#REF!</definedName>
    <definedName name="объем___8___0_3_1">#REF!</definedName>
    <definedName name="объем___8___0_5" localSheetId="4">#REF!</definedName>
    <definedName name="объем___8___0_5">#REF!</definedName>
    <definedName name="объем___8___0_5_1" localSheetId="4">#REF!</definedName>
    <definedName name="объем___8___0_5_1">#REF!</definedName>
    <definedName name="объем___8___1" localSheetId="4">#REF!</definedName>
    <definedName name="объем___8___1">#REF!</definedName>
    <definedName name="объем___8___10" localSheetId="4">#REF!</definedName>
    <definedName name="объем___8___10">#REF!</definedName>
    <definedName name="объем___8___10_1" localSheetId="4">#REF!</definedName>
    <definedName name="объем___8___10_1">#REF!</definedName>
    <definedName name="объем___8___12" localSheetId="4">#REF!</definedName>
    <definedName name="объем___8___12">#REF!</definedName>
    <definedName name="объем___8___2" localSheetId="4">#REF!</definedName>
    <definedName name="объем___8___2">#REF!</definedName>
    <definedName name="объем___8___2_1" localSheetId="4">#REF!</definedName>
    <definedName name="объем___8___2_1">#REF!</definedName>
    <definedName name="объем___8___4" localSheetId="4">#REF!</definedName>
    <definedName name="объем___8___4">#REF!</definedName>
    <definedName name="объем___8___4_1" localSheetId="4">#REF!</definedName>
    <definedName name="объем___8___4_1">#REF!</definedName>
    <definedName name="объем___8___5" localSheetId="4">#REF!</definedName>
    <definedName name="объем___8___5">#REF!</definedName>
    <definedName name="объем___8___5_1" localSheetId="4">#REF!</definedName>
    <definedName name="объем___8___5_1">#REF!</definedName>
    <definedName name="объем___8___6" localSheetId="4">#REF!</definedName>
    <definedName name="объем___8___6">#REF!</definedName>
    <definedName name="объем___8___6_1" localSheetId="4">#REF!</definedName>
    <definedName name="объем___8___6_1">#REF!</definedName>
    <definedName name="объем___8___8" localSheetId="4">#REF!</definedName>
    <definedName name="объем___8___8">#REF!</definedName>
    <definedName name="объем___8___8_1" localSheetId="4">#REF!</definedName>
    <definedName name="объем___8___8_1">#REF!</definedName>
    <definedName name="объем___8_1" localSheetId="4">#REF!</definedName>
    <definedName name="объем___8_1">#REF!</definedName>
    <definedName name="объем___8_1_1" localSheetId="4">#REF!</definedName>
    <definedName name="объем___8_1_1">#REF!</definedName>
    <definedName name="объем___8_1_1_1" localSheetId="4">#REF!</definedName>
    <definedName name="объем___8_1_1_1">#REF!</definedName>
    <definedName name="объем___8_3" localSheetId="4">#REF!</definedName>
    <definedName name="объем___8_3">#REF!</definedName>
    <definedName name="объем___8_3_1" localSheetId="4">#REF!</definedName>
    <definedName name="объем___8_3_1">#REF!</definedName>
    <definedName name="объем___8_5" localSheetId="4">#REF!</definedName>
    <definedName name="объем___8_5">#REF!</definedName>
    <definedName name="объем___8_5_1" localSheetId="4">#REF!</definedName>
    <definedName name="объем___8_5_1">#REF!</definedName>
    <definedName name="объем___9" localSheetId="4">#REF!</definedName>
    <definedName name="объем___9">#REF!</definedName>
    <definedName name="объем___9___0" localSheetId="4">#REF!</definedName>
    <definedName name="объем___9___0">#REF!</definedName>
    <definedName name="объем___9___0___0" localSheetId="4">#REF!</definedName>
    <definedName name="объем___9___0___0">#REF!</definedName>
    <definedName name="объем___9___0___0___0" localSheetId="4">#REF!</definedName>
    <definedName name="объем___9___0___0___0">#REF!</definedName>
    <definedName name="объем___9___0___0___0___0" localSheetId="4">#REF!</definedName>
    <definedName name="объем___9___0___0___0___0">#REF!</definedName>
    <definedName name="объем___9___0___0___0___0_1" localSheetId="4">#REF!</definedName>
    <definedName name="объем___9___0___0___0___0_1">#REF!</definedName>
    <definedName name="объем___9___0___0___0_1" localSheetId="4">#REF!</definedName>
    <definedName name="объем___9___0___0___0_1">#REF!</definedName>
    <definedName name="объем___9___0___0_1" localSheetId="4">#REF!</definedName>
    <definedName name="объем___9___0___0_1">#REF!</definedName>
    <definedName name="объем___9___0___5" localSheetId="4">#REF!</definedName>
    <definedName name="объем___9___0___5">#REF!</definedName>
    <definedName name="объем___9___0___5_1" localSheetId="4">#REF!</definedName>
    <definedName name="объем___9___0___5_1">#REF!</definedName>
    <definedName name="объем___9___0_1" localSheetId="4">#REF!</definedName>
    <definedName name="объем___9___0_1">#REF!</definedName>
    <definedName name="объем___9___0_5" localSheetId="4">#REF!</definedName>
    <definedName name="объем___9___0_5">#REF!</definedName>
    <definedName name="объем___9___0_5_1" localSheetId="4">#REF!</definedName>
    <definedName name="объем___9___0_5_1">#REF!</definedName>
    <definedName name="объем___9___10" localSheetId="4">#REF!</definedName>
    <definedName name="объем___9___10">#REF!</definedName>
    <definedName name="объем___9___2" localSheetId="4">#REF!</definedName>
    <definedName name="объем___9___2">#REF!</definedName>
    <definedName name="объем___9___4" localSheetId="4">#REF!</definedName>
    <definedName name="объем___9___4">#REF!</definedName>
    <definedName name="объем___9___5" localSheetId="4">#REF!</definedName>
    <definedName name="объем___9___5">#REF!</definedName>
    <definedName name="объем___9___5_1" localSheetId="4">#REF!</definedName>
    <definedName name="объем___9___5_1">#REF!</definedName>
    <definedName name="объем___9___6" localSheetId="4">#REF!</definedName>
    <definedName name="объем___9___6">#REF!</definedName>
    <definedName name="объем___9___8" localSheetId="4">#REF!</definedName>
    <definedName name="объем___9___8">#REF!</definedName>
    <definedName name="объем___9_1" localSheetId="4">#REF!</definedName>
    <definedName name="объем___9_1">#REF!</definedName>
    <definedName name="объем___9_1_1" localSheetId="4">#REF!</definedName>
    <definedName name="объем___9_1_1">#REF!</definedName>
    <definedName name="объем___9_1_1_1" localSheetId="4">#REF!</definedName>
    <definedName name="объем___9_1_1_1">#REF!</definedName>
    <definedName name="объем___9_3" localSheetId="4">#REF!</definedName>
    <definedName name="объем___9_3">#REF!</definedName>
    <definedName name="объем___9_3_1" localSheetId="4">#REF!</definedName>
    <definedName name="объем___9_3_1">#REF!</definedName>
    <definedName name="объем___9_5" localSheetId="4">#REF!</definedName>
    <definedName name="объем___9_5">#REF!</definedName>
    <definedName name="объем___9_5_1" localSheetId="4">#REF!</definedName>
    <definedName name="объем___9_5_1">#REF!</definedName>
    <definedName name="объем_1">NA()</definedName>
    <definedName name="объем_1_1">NA()</definedName>
    <definedName name="объем_3">NA()</definedName>
    <definedName name="объем_4">NA()</definedName>
    <definedName name="объем_5">NA()</definedName>
    <definedName name="объем1" localSheetId="4">#REF!</definedName>
    <definedName name="объем1" localSheetId="2">#REF!</definedName>
    <definedName name="объем1">#REF!</definedName>
    <definedName name="ов" localSheetId="4">#REF!</definedName>
    <definedName name="ов">#REF!</definedName>
    <definedName name="овао" localSheetId="4">#REF!</definedName>
    <definedName name="овао">#REF!</definedName>
    <definedName name="овено" localSheetId="4">#REF!</definedName>
    <definedName name="овено">#REF!</definedName>
    <definedName name="овпв" localSheetId="4">#REF!</definedName>
    <definedName name="овпв">#REF!</definedName>
    <definedName name="ог" localSheetId="0" hidden="1">{#N/A,#N/A,TRUE,"Смета на пасс. обор. №1"}</definedName>
    <definedName name="ог" localSheetId="1" hidden="1">{#N/A,#N/A,TRUE,"Смета на пасс. обор. №1"}</definedName>
    <definedName name="ог" localSheetId="2" hidden="1">{#N/A,#N/A,TRUE,"Смета на пасс. обор. №1"}</definedName>
    <definedName name="ог" hidden="1">{#N/A,#N/A,TRUE,"Смета на пасс. обор. №1"}</definedName>
    <definedName name="ог_1" localSheetId="0" hidden="1">{#N/A,#N/A,TRUE,"Смета на пасс. обор. №1"}</definedName>
    <definedName name="ог_1" localSheetId="1" hidden="1">{#N/A,#N/A,TRUE,"Смета на пасс. обор. №1"}</definedName>
    <definedName name="ог_1" localSheetId="2" hidden="1">{#N/A,#N/A,TRUE,"Смета на пасс. обор. №1"}</definedName>
    <definedName name="ог_1" hidden="1">{#N/A,#N/A,TRUE,"Смета на пасс. обор. №1"}</definedName>
    <definedName name="одлпд" localSheetId="4">#REF!</definedName>
    <definedName name="одлпд">#REF!</definedName>
    <definedName name="оев" localSheetId="4">#REF!</definedName>
    <definedName name="оев">#REF!</definedName>
    <definedName name="оек" localSheetId="4">#REF!</definedName>
    <definedName name="оек">#REF!</definedName>
    <definedName name="ок" localSheetId="4">#REF!</definedName>
    <definedName name="ок">#REF!</definedName>
    <definedName name="ок_1" localSheetId="4">#REF!</definedName>
    <definedName name="ок_1">#REF!</definedName>
    <definedName name="окн" localSheetId="4">#REF!</definedName>
    <definedName name="окн">#REF!</definedName>
    <definedName name="Окончательно" localSheetId="4">#REF!</definedName>
    <definedName name="Окончательно">#REF!</definedName>
    <definedName name="олд" localSheetId="0" hidden="1">{#N/A,#N/A,TRUE,"Смета на пасс. обор. №1"}</definedName>
    <definedName name="олд" localSheetId="1" hidden="1">{#N/A,#N/A,TRUE,"Смета на пасс. обор. №1"}</definedName>
    <definedName name="олд" localSheetId="2" hidden="1">{#N/A,#N/A,TRUE,"Смета на пасс. обор. №1"}</definedName>
    <definedName name="олд" hidden="1">{#N/A,#N/A,TRUE,"Смета на пасс. обор. №1"}</definedName>
    <definedName name="олд_1" localSheetId="0" hidden="1">{#N/A,#N/A,TRUE,"Смета на пасс. обор. №1"}</definedName>
    <definedName name="олд_1" localSheetId="1" hidden="1">{#N/A,#N/A,TRUE,"Смета на пасс. обор. №1"}</definedName>
    <definedName name="олд_1" localSheetId="2" hidden="1">{#N/A,#N/A,TRUE,"Смета на пасс. обор. №1"}</definedName>
    <definedName name="олд_1" hidden="1">{#N/A,#N/A,TRUE,"Смета на пасс. обор. №1"}</definedName>
    <definedName name="олорлшгш" localSheetId="4">#REF!</definedName>
    <definedName name="олорлшгш">#REF!</definedName>
    <definedName name="олпрол" localSheetId="4">#REF!</definedName>
    <definedName name="олпрол" localSheetId="2">#REF!</definedName>
    <definedName name="олпрол">#REF!</definedName>
    <definedName name="олролрт" localSheetId="4">#REF!</definedName>
    <definedName name="олролрт">#REF!</definedName>
    <definedName name="олрщшошшлд" localSheetId="4">#REF!</definedName>
    <definedName name="олрщшошшлд">#REF!</definedName>
    <definedName name="олюдю" localSheetId="4">#REF!</definedName>
    <definedName name="олюдю">#REF!</definedName>
    <definedName name="олютб" localSheetId="5">#REF!</definedName>
    <definedName name="олютб" localSheetId="7">#REF!</definedName>
    <definedName name="олютб" localSheetId="6">#REF!</definedName>
    <definedName name="олютб" localSheetId="4">#REF!</definedName>
    <definedName name="олютб" localSheetId="80">#REF!</definedName>
    <definedName name="олютб" localSheetId="44">#REF!</definedName>
    <definedName name="олютб" localSheetId="45">#REF!</definedName>
    <definedName name="олютб" localSheetId="46">#REF!</definedName>
    <definedName name="олютб" localSheetId="75">#REF!</definedName>
    <definedName name="олютб" localSheetId="76">#REF!</definedName>
    <definedName name="олютб" localSheetId="78">#REF!</definedName>
    <definedName name="олютб">#REF!</definedName>
    <definedName name="ОЛЯ" localSheetId="4">#REF!</definedName>
    <definedName name="ОЛЯ">#REF!</definedName>
    <definedName name="Омская_область" localSheetId="4">#REF!</definedName>
    <definedName name="Омская_область">#REF!</definedName>
    <definedName name="Омская_область_1" localSheetId="4">#REF!</definedName>
    <definedName name="Омская_область_1">#REF!</definedName>
    <definedName name="оо" localSheetId="5">#REF!</definedName>
    <definedName name="оо" localSheetId="7">#REF!</definedName>
    <definedName name="оо" localSheetId="6">#REF!</definedName>
    <definedName name="оо" localSheetId="4">#REF!</definedName>
    <definedName name="оо" localSheetId="80">#REF!</definedName>
    <definedName name="оо" localSheetId="44">#REF!</definedName>
    <definedName name="оо" localSheetId="45">#REF!</definedName>
    <definedName name="оо" localSheetId="46">#REF!</definedName>
    <definedName name="оо" localSheetId="75">#REF!</definedName>
    <definedName name="оо" localSheetId="76">#REF!</definedName>
    <definedName name="оо" localSheetId="78">#REF!</definedName>
    <definedName name="оо">#REF!</definedName>
    <definedName name="ооо" localSheetId="4">#REF!</definedName>
    <definedName name="ооо">#REF!</definedName>
    <definedName name="ООО_НИИПРИИ___Севзапинжтехнология" localSheetId="4">#REF!</definedName>
    <definedName name="ООО_НИИПРИИ___Севзапинжтехнология">#REF!</definedName>
    <definedName name="оооо" localSheetId="4">#REF!</definedName>
    <definedName name="оооо">#REF!</definedName>
    <definedName name="оот" localSheetId="4">#REF!</definedName>
    <definedName name="оот">#REF!</definedName>
    <definedName name="опао" localSheetId="4">#REF!</definedName>
    <definedName name="опао">#REF!</definedName>
    <definedName name="Опер">[62]Орг!$C$50:$C$86</definedName>
    <definedName name="Описание_группы_строек" localSheetId="4">#REF!</definedName>
    <definedName name="Описание_группы_строек">#REF!</definedName>
    <definedName name="Описание_локальной_сметы" localSheetId="4">#REF!</definedName>
    <definedName name="Описание_локальной_сметы">#REF!</definedName>
    <definedName name="Описание_объекта" localSheetId="4">#REF!</definedName>
    <definedName name="Описание_объекта">#REF!</definedName>
    <definedName name="Описание_объектной_сметы" localSheetId="4">#REF!</definedName>
    <definedName name="Описание_объектной_сметы">#REF!</definedName>
    <definedName name="Описание_очереди" localSheetId="4">#REF!</definedName>
    <definedName name="Описание_очереди">#REF!</definedName>
    <definedName name="Описание_пускового_комплекса" localSheetId="4">#REF!</definedName>
    <definedName name="Описание_пускового_комплекса">#REF!</definedName>
    <definedName name="Описание_сводного_сметного_расчета" localSheetId="4">#REF!</definedName>
    <definedName name="Описание_сводного_сметного_расчета">#REF!</definedName>
    <definedName name="Описание_стройки" localSheetId="4">#REF!</definedName>
    <definedName name="Описание_стройки">#REF!</definedName>
    <definedName name="Оренбургская_область" localSheetId="4">#REF!</definedName>
    <definedName name="Оренбургская_область">#REF!</definedName>
    <definedName name="Оренбургская_область_1" localSheetId="4">#REF!</definedName>
    <definedName name="Оренбургская_область_1">#REF!</definedName>
    <definedName name="орло" localSheetId="5">#REF!</definedName>
    <definedName name="орло" localSheetId="7">#REF!</definedName>
    <definedName name="орло" localSheetId="6">#REF!</definedName>
    <definedName name="орло" localSheetId="4">#REF!</definedName>
    <definedName name="орло" localSheetId="80">#REF!</definedName>
    <definedName name="орло" localSheetId="44">#REF!</definedName>
    <definedName name="орло" localSheetId="45">#REF!</definedName>
    <definedName name="орло" localSheetId="46">#REF!</definedName>
    <definedName name="орло" localSheetId="75">#REF!</definedName>
    <definedName name="орло" localSheetId="76">#REF!</definedName>
    <definedName name="орло" localSheetId="78">#REF!</definedName>
    <definedName name="орло">#REF!</definedName>
    <definedName name="Орловская_область" localSheetId="4">#REF!</definedName>
    <definedName name="Орловская_область">#REF!</definedName>
    <definedName name="орлорп" localSheetId="5">#REF!</definedName>
    <definedName name="орлорп" localSheetId="7">#REF!</definedName>
    <definedName name="орлорп" localSheetId="6">#REF!</definedName>
    <definedName name="орлорп" localSheetId="4">#REF!</definedName>
    <definedName name="орлорп" localSheetId="80">#REF!</definedName>
    <definedName name="орлорп" localSheetId="44">#REF!</definedName>
    <definedName name="орлорп" localSheetId="45">#REF!</definedName>
    <definedName name="орлорп" localSheetId="46">#REF!</definedName>
    <definedName name="орлорп" localSheetId="75">#REF!</definedName>
    <definedName name="орлорп" localSheetId="76">#REF!</definedName>
    <definedName name="орлорп" localSheetId="78">#REF!</definedName>
    <definedName name="орлорп">#REF!</definedName>
    <definedName name="орп" localSheetId="2" hidden="1">{#N/A,#N/A,TRUE,"Смета на пасс. обор. №1"}</definedName>
    <definedName name="орп" hidden="1">{#N/A,#N/A,TRUE,"Смета на пасс. обор. №1"}</definedName>
    <definedName name="орп_1" localSheetId="0" hidden="1">{#N/A,#N/A,TRUE,"Смета на пасс. обор. №1"}</definedName>
    <definedName name="орп_1" localSheetId="1" hidden="1">{#N/A,#N/A,TRUE,"Смета на пасс. обор. №1"}</definedName>
    <definedName name="орп_1" localSheetId="2" hidden="1">{#N/A,#N/A,TRUE,"Смета на пасс. обор. №1"}</definedName>
    <definedName name="орп_1" hidden="1">{#N/A,#N/A,TRUE,"Смета на пасс. обор. №1"}</definedName>
    <definedName name="орьл" localSheetId="4">[4]топография!#REF!</definedName>
    <definedName name="орьл">[4]топография!#REF!</definedName>
    <definedName name="Осн_Камер" localSheetId="4">#REF!</definedName>
    <definedName name="Осн_Камер">#REF!</definedName>
    <definedName name="Основание" localSheetId="4">#REF!</definedName>
    <definedName name="Основание">#REF!</definedName>
    <definedName name="от" localSheetId="0" hidden="1">{#N/A,#N/A,TRUE,"Смета на пасс. обор. №1"}</definedName>
    <definedName name="от" localSheetId="1" hidden="1">{#N/A,#N/A,TRUE,"Смета на пасс. обор. №1"}</definedName>
    <definedName name="от" localSheetId="2" hidden="1">{#N/A,#N/A,TRUE,"Смета на пасс. обор. №1"}</definedName>
    <definedName name="от" hidden="1">{#N/A,#N/A,TRUE,"Смета на пасс. обор. №1"}</definedName>
    <definedName name="от_1" localSheetId="0" hidden="1">{#N/A,#N/A,TRUE,"Смета на пасс. обор. №1"}</definedName>
    <definedName name="от_1" localSheetId="1" hidden="1">{#N/A,#N/A,TRUE,"Смета на пасс. обор. №1"}</definedName>
    <definedName name="от_1" localSheetId="2" hidden="1">{#N/A,#N/A,TRUE,"Смета на пасс. обор. №1"}</definedName>
    <definedName name="от_1" hidden="1">{#N/A,#N/A,TRUE,"Смета на пасс. обор. №1"}</definedName>
    <definedName name="Отч_пож">[27]Коэфф!$B$6</definedName>
    <definedName name="Отчет" localSheetId="4">#REF!</definedName>
    <definedName name="Отчет">#REF!</definedName>
    <definedName name="Отчетный_период__учет_выполненных_работ" localSheetId="4">#REF!</definedName>
    <definedName name="Отчетный_период__учет_выполненных_работ">#REF!</definedName>
    <definedName name="оьт" localSheetId="4">#REF!</definedName>
    <definedName name="оьт">#REF!</definedName>
    <definedName name="оьыватв" localSheetId="4">#REF!</definedName>
    <definedName name="оьыватв">#REF!</definedName>
    <definedName name="оюю" localSheetId="4">#REF!</definedName>
    <definedName name="оюю">#REF!</definedName>
    <definedName name="п" localSheetId="4">#REF!</definedName>
    <definedName name="п">#REF!</definedName>
    <definedName name="п_1" localSheetId="4">#REF!</definedName>
    <definedName name="п_1">#REF!</definedName>
    <definedName name="п1111111" localSheetId="4">#REF!</definedName>
    <definedName name="п1111111">#REF!</definedName>
    <definedName name="п45" localSheetId="4">#REF!</definedName>
    <definedName name="п45">#REF!</definedName>
    <definedName name="ПА3" localSheetId="4">#REF!</definedName>
    <definedName name="ПА3">#REF!</definedName>
    <definedName name="ПА4" localSheetId="4">#REF!</definedName>
    <definedName name="ПА4">#REF!</definedName>
    <definedName name="паирав" localSheetId="4">#REF!</definedName>
    <definedName name="паирав">#REF!</definedName>
    <definedName name="пао" localSheetId="4">#REF!</definedName>
    <definedName name="пао">#REF!</definedName>
    <definedName name="пап" localSheetId="4">#REF!</definedName>
    <definedName name="пап">#REF!</definedName>
    <definedName name="паша" localSheetId="4">#REF!</definedName>
    <definedName name="паша">#REF!</definedName>
    <definedName name="ПБ" localSheetId="4">#REF!</definedName>
    <definedName name="ПБ">#REF!</definedName>
    <definedName name="пвар" localSheetId="4">#REF!</definedName>
    <definedName name="пвар">#REF!</definedName>
    <definedName name="пвопв" localSheetId="4">#REF!</definedName>
    <definedName name="пвопв">#REF!</definedName>
    <definedName name="пвр" localSheetId="4">#REF!</definedName>
    <definedName name="пвр">#REF!</definedName>
    <definedName name="пврл" localSheetId="4">#REF!</definedName>
    <definedName name="пврл">#REF!</definedName>
    <definedName name="пвррь" localSheetId="4">#REF!</definedName>
    <definedName name="пвррь">#REF!</definedName>
    <definedName name="пврьп" localSheetId="4">#REF!</definedName>
    <definedName name="пврьп">#REF!</definedName>
    <definedName name="пврьпв" localSheetId="4">#REF!</definedName>
    <definedName name="пврьпв">#REF!</definedName>
    <definedName name="пврьпврь" localSheetId="4">#REF!</definedName>
    <definedName name="пврьпврь">#REF!</definedName>
    <definedName name="пвСпп" localSheetId="4">#REF!</definedName>
    <definedName name="пвСпп">#REF!</definedName>
    <definedName name="пвы" localSheetId="4">[13]топография!#REF!</definedName>
    <definedName name="пвы">[13]топография!#REF!</definedName>
    <definedName name="пвьрвпрь" localSheetId="4">#REF!</definedName>
    <definedName name="пвьрвпрь">#REF!</definedName>
    <definedName name="пг" localSheetId="4">#REF!</definedName>
    <definedName name="пг">#REF!</definedName>
    <definedName name="пгшд" localSheetId="4">#REF!</definedName>
    <definedName name="пгшд">#REF!</definedName>
    <definedName name="ПД" localSheetId="4">#REF!</definedName>
    <definedName name="ПД">#REF!</definedName>
    <definedName name="пдплд" localSheetId="4">#REF!</definedName>
    <definedName name="пдплд">#REF!</definedName>
    <definedName name="пек" localSheetId="4">#REF!</definedName>
    <definedName name="пек">#REF!</definedName>
    <definedName name="Пензенская_область" localSheetId="4">#REF!</definedName>
    <definedName name="Пензенская_область">#REF!</definedName>
    <definedName name="перв_кат" localSheetId="4">#REF!</definedName>
    <definedName name="перв_кат">#REF!</definedName>
    <definedName name="первая_кат" localSheetId="4">#REF!</definedName>
    <definedName name="первая_кат">#REF!</definedName>
    <definedName name="первый" localSheetId="4">#REF!</definedName>
    <definedName name="первый">#REF!</definedName>
    <definedName name="ПереченьДолжностей">[63]Должности!$A$2:$A$31</definedName>
    <definedName name="Пермская_область" localSheetId="4">#REF!</definedName>
    <definedName name="Пермская_область">#REF!</definedName>
    <definedName name="Пермская_область_1" localSheetId="4">#REF!</definedName>
    <definedName name="Пермская_область_1">#REF!</definedName>
    <definedName name="ПЗ2" localSheetId="4">#REF!</definedName>
    <definedName name="ПЗ2">#REF!</definedName>
    <definedName name="Пи" localSheetId="4">#REF!</definedName>
    <definedName name="Пи">#REF!</definedName>
    <definedName name="Пи_" localSheetId="4">#REF!</definedName>
    <definedName name="Пи_">#REF!</definedName>
    <definedName name="пионер" localSheetId="4">#REF!</definedName>
    <definedName name="пионер">#REF!</definedName>
    <definedName name="ПИР" localSheetId="4">#REF!</definedName>
    <definedName name="ПИР">#REF!</definedName>
    <definedName name="ПИСС_стац" localSheetId="4">#REF!</definedName>
    <definedName name="ПИСС_стац">#REF!</definedName>
    <definedName name="ПИСС_эксп" localSheetId="4">#REF!</definedName>
    <definedName name="ПИСС_эксп">#REF!</definedName>
    <definedName name="Пкр">'[24]Лист опроса'!$B$41</definedName>
    <definedName name="пл" localSheetId="4">#REF!</definedName>
    <definedName name="пл">#REF!</definedName>
    <definedName name="План" localSheetId="2">'[64]Смета 7'!$F$1</definedName>
    <definedName name="План">'[64]Смета 7'!$F$1</definedName>
    <definedName name="плдпол" localSheetId="4">#REF!</definedName>
    <definedName name="плдпол">#REF!</definedName>
    <definedName name="плдполд" localSheetId="4">#REF!</definedName>
    <definedName name="плдполд">#REF!</definedName>
    <definedName name="плодолд" localSheetId="4">#REF!</definedName>
    <definedName name="плодолд">#REF!</definedName>
    <definedName name="Площадь" localSheetId="4">#REF!</definedName>
    <definedName name="Площадь" localSheetId="2">#REF!</definedName>
    <definedName name="Площадь">#REF!</definedName>
    <definedName name="Площадь_1" localSheetId="4">#REF!</definedName>
    <definedName name="Площадь_1">#REF!</definedName>
    <definedName name="Площадь_нелинейных_объектов" localSheetId="4">#REF!</definedName>
    <definedName name="Площадь_нелинейных_объектов">#REF!</definedName>
    <definedName name="Площадь_нелинейных_объектов_1" localSheetId="4">#REF!</definedName>
    <definedName name="Площадь_нелинейных_объектов_1">#REF!</definedName>
    <definedName name="Площадь_планшетов" localSheetId="4">#REF!</definedName>
    <definedName name="Площадь_планшетов">#REF!</definedName>
    <definedName name="Площадь_планшетов_1" localSheetId="4">#REF!</definedName>
    <definedName name="Площадь_планшетов_1">#REF!</definedName>
    <definedName name="плп" localSheetId="4">[4]топография!#REF!</definedName>
    <definedName name="плп">[4]топография!#REF!</definedName>
    <definedName name="плыа" localSheetId="4">#REF!</definedName>
    <definedName name="плыа">#REF!</definedName>
    <definedName name="плю" localSheetId="4">#REF!</definedName>
    <definedName name="плю">#REF!</definedName>
    <definedName name="пнр" localSheetId="4">#REF!</definedName>
    <definedName name="пнр">#REF!</definedName>
    <definedName name="по" localSheetId="4">#REF!</definedName>
    <definedName name="по">#REF!</definedName>
    <definedName name="пов" localSheetId="4">#REF!</definedName>
    <definedName name="пов">#REF!</definedName>
    <definedName name="Подгон" localSheetId="4">#REF!</definedName>
    <definedName name="Подгон">#REF!</definedName>
    <definedName name="подлжддлджд" localSheetId="4">#REF!</definedName>
    <definedName name="подлжддлджд">#REF!</definedName>
    <definedName name="ПодрядДолжн" localSheetId="2">[47]ОбмОбслЗемОд!$F$67</definedName>
    <definedName name="ПодрядДолжн">[48]ОбмОбслЗемОд!$F$67</definedName>
    <definedName name="ПодрядИмя" localSheetId="2">[47]ОбмОбслЗемОд!$H$69</definedName>
    <definedName name="ПодрядИмя">[48]ОбмОбслЗемОд!$H$69</definedName>
    <definedName name="Подрядчик" localSheetId="2">[47]ОбмОбслЗемОд!$A$7</definedName>
    <definedName name="Подрядчик">[48]ОбмОбслЗемОд!$A$7</definedName>
    <definedName name="Покупное_ПО" localSheetId="4">#REF!</definedName>
    <definedName name="Покупное_ПО">#REF!</definedName>
    <definedName name="Покупные" localSheetId="4">#REF!</definedName>
    <definedName name="Покупные">#REF!</definedName>
    <definedName name="Покупные_изделия" localSheetId="4">#REF!</definedName>
    <definedName name="Покупные_изделия">#REF!</definedName>
    <definedName name="полд" localSheetId="4">#REF!</definedName>
    <definedName name="полд">#REF!</definedName>
    <definedName name="Полевые" localSheetId="4">#REF!</definedName>
    <definedName name="Полевые">#REF!</definedName>
    <definedName name="Полно" localSheetId="4">#REF!</definedName>
    <definedName name="Полно">#REF!</definedName>
    <definedName name="попр" localSheetId="4">#REF!</definedName>
    <definedName name="попр">#REF!</definedName>
    <definedName name="Поправочные_коэффициенты_по_письму_Госстроя_от_25.12.90">#N/A</definedName>
    <definedName name="Поправочные_коэффициенты_по_письму_Госстроя_от_25.12.90___0" localSheetId="4">#REF!</definedName>
    <definedName name="Поправочные_коэффициенты_по_письму_Госстроя_от_25.12.90___0" localSheetId="2">#REF!</definedName>
    <definedName name="Поправочные_коэффициенты_по_письму_Госстроя_от_25.12.90___0">#REF!</definedName>
    <definedName name="Поправочные_коэффициенты_по_письму_Госстроя_от_25.12.90___0___0" localSheetId="4">#REF!</definedName>
    <definedName name="Поправочные_коэффициенты_по_письму_Госстроя_от_25.12.90___0___0" localSheetId="2">#REF!</definedName>
    <definedName name="Поправочные_коэффициенты_по_письму_Госстроя_от_25.12.90___0___0">#REF!</definedName>
    <definedName name="Поправочные_коэффициенты_по_письму_Госстроя_от_25.12.90___0___0___0" localSheetId="4">#REF!</definedName>
    <definedName name="Поправочные_коэффициенты_по_письму_Госстроя_от_25.12.90___0___0___0">#REF!</definedName>
    <definedName name="Поправочные_коэффициенты_по_письму_Госстроя_от_25.12.90___0___0___0___0" localSheetId="4">#REF!</definedName>
    <definedName name="Поправочные_коэффициенты_по_письму_Госстроя_от_25.12.90___0___0___0___0">#REF!</definedName>
    <definedName name="Поправочные_коэффициенты_по_письму_Госстроя_от_25.12.90___0___0___0___0___0" localSheetId="4">#REF!</definedName>
    <definedName name="Поправочные_коэффициенты_по_письму_Госстроя_от_25.12.90___0___0___0___0___0">#REF!</definedName>
    <definedName name="Поправочные_коэффициенты_по_письму_Госстроя_от_25.12.90___0___0___0___0___0_1" localSheetId="4">#REF!</definedName>
    <definedName name="Поправочные_коэффициенты_по_письму_Госстроя_от_25.12.90___0___0___0___0___0_1">#REF!</definedName>
    <definedName name="Поправочные_коэффициенты_по_письму_Госстроя_от_25.12.90___0___0___0___0_1" localSheetId="4">#REF!</definedName>
    <definedName name="Поправочные_коэффициенты_по_письму_Госстроя_от_25.12.90___0___0___0___0_1">#REF!</definedName>
    <definedName name="Поправочные_коэффициенты_по_письму_Госстроя_от_25.12.90___0___0___0___1" localSheetId="4">#REF!</definedName>
    <definedName name="Поправочные_коэффициенты_по_письму_Госстроя_от_25.12.90___0___0___0___1">#REF!</definedName>
    <definedName name="Поправочные_коэффициенты_по_письму_Госстроя_от_25.12.90___0___0___0___1_1" localSheetId="4">#REF!</definedName>
    <definedName name="Поправочные_коэффициенты_по_письму_Госстроя_от_25.12.90___0___0___0___1_1">#REF!</definedName>
    <definedName name="Поправочные_коэффициенты_по_письму_Госстроя_от_25.12.90___0___0___0___5" localSheetId="4">#REF!</definedName>
    <definedName name="Поправочные_коэффициенты_по_письму_Госстроя_от_25.12.90___0___0___0___5">#REF!</definedName>
    <definedName name="Поправочные_коэффициенты_по_письму_Госстроя_от_25.12.90___0___0___0___5_1" localSheetId="4">#REF!</definedName>
    <definedName name="Поправочные_коэффициенты_по_письму_Госстроя_от_25.12.90___0___0___0___5_1">#REF!</definedName>
    <definedName name="Поправочные_коэффициенты_по_письму_Госстроя_от_25.12.90___0___0___0_1" localSheetId="4">#REF!</definedName>
    <definedName name="Поправочные_коэффициенты_по_письму_Госстроя_от_25.12.90___0___0___0_1">#REF!</definedName>
    <definedName name="Поправочные_коэффициенты_по_письму_Госстроя_от_25.12.90___0___0___0_1_1" localSheetId="4">#REF!</definedName>
    <definedName name="Поправочные_коэффициенты_по_письму_Госстроя_от_25.12.90___0___0___0_1_1">#REF!</definedName>
    <definedName name="Поправочные_коэффициенты_по_письму_Госстроя_от_25.12.90___0___0___0_1_1_1" localSheetId="4">#REF!</definedName>
    <definedName name="Поправочные_коэффициенты_по_письму_Госстроя_от_25.12.90___0___0___0_1_1_1">#REF!</definedName>
    <definedName name="Поправочные_коэффициенты_по_письму_Госстроя_от_25.12.90___0___0___0_5" localSheetId="4">#REF!</definedName>
    <definedName name="Поправочные_коэффициенты_по_письму_Госстроя_от_25.12.90___0___0___0_5">#REF!</definedName>
    <definedName name="Поправочные_коэффициенты_по_письму_Госстроя_от_25.12.90___0___0___0_5_1" localSheetId="4">#REF!</definedName>
    <definedName name="Поправочные_коэффициенты_по_письму_Госстроя_от_25.12.90___0___0___0_5_1">#REF!</definedName>
    <definedName name="Поправочные_коэффициенты_по_письму_Госстроя_от_25.12.90___0___0___1" localSheetId="4">#REF!</definedName>
    <definedName name="Поправочные_коэффициенты_по_письму_Госстроя_от_25.12.90___0___0___1">#REF!</definedName>
    <definedName name="Поправочные_коэффициенты_по_письму_Госстроя_от_25.12.90___0___0___1_1" localSheetId="4">#REF!</definedName>
    <definedName name="Поправочные_коэффициенты_по_письму_Госстроя_от_25.12.90___0___0___1_1">#REF!</definedName>
    <definedName name="Поправочные_коэффициенты_по_письму_Госстроя_от_25.12.90___0___0___2" localSheetId="4">#REF!</definedName>
    <definedName name="Поправочные_коэффициенты_по_письму_Госстроя_от_25.12.90___0___0___2">#REF!</definedName>
    <definedName name="Поправочные_коэффициенты_по_письму_Госстроя_от_25.12.90___0___0___2_1" localSheetId="4">#REF!</definedName>
    <definedName name="Поправочные_коэффициенты_по_письму_Госстроя_от_25.12.90___0___0___2_1">#REF!</definedName>
    <definedName name="Поправочные_коэффициенты_по_письму_Госстроя_от_25.12.90___0___0___3" localSheetId="4">#REF!</definedName>
    <definedName name="Поправочные_коэффициенты_по_письму_Госстроя_от_25.12.90___0___0___3">#REF!</definedName>
    <definedName name="Поправочные_коэффициенты_по_письму_Госстроя_от_25.12.90___0___0___3_1" localSheetId="4">#REF!</definedName>
    <definedName name="Поправочные_коэффициенты_по_письму_Госстроя_от_25.12.90___0___0___3_1">#REF!</definedName>
    <definedName name="Поправочные_коэффициенты_по_письму_Госстроя_от_25.12.90___0___0___4" localSheetId="4">#REF!</definedName>
    <definedName name="Поправочные_коэффициенты_по_письму_Госстроя_от_25.12.90___0___0___4">#REF!</definedName>
    <definedName name="Поправочные_коэффициенты_по_письму_Госстроя_от_25.12.90___0___0___4_1" localSheetId="4">#REF!</definedName>
    <definedName name="Поправочные_коэффициенты_по_письму_Госстроя_от_25.12.90___0___0___4_1">#REF!</definedName>
    <definedName name="Поправочные_коэффициенты_по_письму_Госстроя_от_25.12.90___0___0___5" localSheetId="4">#REF!</definedName>
    <definedName name="Поправочные_коэффициенты_по_письму_Госстроя_от_25.12.90___0___0___5">#REF!</definedName>
    <definedName name="Поправочные_коэффициенты_по_письму_Госстроя_от_25.12.90___0___0___5_1" localSheetId="4">#REF!</definedName>
    <definedName name="Поправочные_коэффициенты_по_письму_Госстроя_от_25.12.90___0___0___5_1">#REF!</definedName>
    <definedName name="Поправочные_коэффициенты_по_письму_Госстроя_от_25.12.90___0___0_1" localSheetId="4">#REF!</definedName>
    <definedName name="Поправочные_коэффициенты_по_письму_Госстроя_от_25.12.90___0___0_1">#REF!</definedName>
    <definedName name="Поправочные_коэффициенты_по_письму_Госстроя_от_25.12.90___0___0_1_1" localSheetId="4">#REF!</definedName>
    <definedName name="Поправочные_коэффициенты_по_письму_Госстроя_от_25.12.90___0___0_1_1">#REF!</definedName>
    <definedName name="Поправочные_коэффициенты_по_письму_Госстроя_от_25.12.90___0___0_1_1_1" localSheetId="4">#REF!</definedName>
    <definedName name="Поправочные_коэффициенты_по_письму_Госстроя_от_25.12.90___0___0_1_1_1">#REF!</definedName>
    <definedName name="Поправочные_коэффициенты_по_письму_Госстроя_от_25.12.90___0___0_3" localSheetId="4">#REF!</definedName>
    <definedName name="Поправочные_коэффициенты_по_письму_Госстроя_от_25.12.90___0___0_3">#REF!</definedName>
    <definedName name="Поправочные_коэффициенты_по_письму_Госстроя_от_25.12.90___0___0_3_1" localSheetId="4">#REF!</definedName>
    <definedName name="Поправочные_коэффициенты_по_письму_Госстроя_от_25.12.90___0___0_3_1">#REF!</definedName>
    <definedName name="Поправочные_коэффициенты_по_письму_Госстроя_от_25.12.90___0___0_5" localSheetId="4">#REF!</definedName>
    <definedName name="Поправочные_коэффициенты_по_письму_Госстроя_от_25.12.90___0___0_5">#REF!</definedName>
    <definedName name="Поправочные_коэффициенты_по_письму_Госстроя_от_25.12.90___0___0_5_1" localSheetId="4">#REF!</definedName>
    <definedName name="Поправочные_коэффициенты_по_письму_Госстроя_от_25.12.90___0___0_5_1">#REF!</definedName>
    <definedName name="Поправочные_коэффициенты_по_письму_Госстроя_от_25.12.90___0___1" localSheetId="4">#REF!</definedName>
    <definedName name="Поправочные_коэффициенты_по_письму_Госстроя_от_25.12.90___0___1">#REF!</definedName>
    <definedName name="Поправочные_коэффициенты_по_письму_Госстроя_от_25.12.90___0___1___0" localSheetId="4">#REF!</definedName>
    <definedName name="Поправочные_коэффициенты_по_письму_Госстроя_от_25.12.90___0___1___0">#REF!</definedName>
    <definedName name="Поправочные_коэффициенты_по_письму_Госстроя_от_25.12.90___0___1___0_1" localSheetId="4">#REF!</definedName>
    <definedName name="Поправочные_коэффициенты_по_письму_Госстроя_от_25.12.90___0___1___0_1">#REF!</definedName>
    <definedName name="Поправочные_коэффициенты_по_письму_Госстроя_от_25.12.90___0___1_1" localSheetId="4">#REF!</definedName>
    <definedName name="Поправочные_коэффициенты_по_письму_Госстроя_от_25.12.90___0___1_1">#REF!</definedName>
    <definedName name="Поправочные_коэффициенты_по_письму_Госстроя_от_25.12.90___0___10" localSheetId="4">#REF!</definedName>
    <definedName name="Поправочные_коэффициенты_по_письму_Госстроя_от_25.12.90___0___10">#REF!</definedName>
    <definedName name="Поправочные_коэффициенты_по_письму_Госстроя_от_25.12.90___0___10_1" localSheetId="4">#REF!</definedName>
    <definedName name="Поправочные_коэффициенты_по_письму_Госстроя_от_25.12.90___0___10_1">#REF!</definedName>
    <definedName name="Поправочные_коэффициенты_по_письму_Госстроя_от_25.12.90___0___12" localSheetId="4">#REF!</definedName>
    <definedName name="Поправочные_коэффициенты_по_письму_Госстроя_от_25.12.90___0___12">#REF!</definedName>
    <definedName name="Поправочные_коэффициенты_по_письму_Госстроя_от_25.12.90___0___2" localSheetId="4">#REF!</definedName>
    <definedName name="Поправочные_коэффициенты_по_письму_Госстроя_от_25.12.90___0___2">#REF!</definedName>
    <definedName name="Поправочные_коэффициенты_по_письму_Госстроя_от_25.12.90___0___2___0" localSheetId="4">#REF!</definedName>
    <definedName name="Поправочные_коэффициенты_по_письму_Госстроя_от_25.12.90___0___2___0">#REF!</definedName>
    <definedName name="Поправочные_коэффициенты_по_письму_Госстроя_от_25.12.90___0___2___0___0" localSheetId="4">#REF!</definedName>
    <definedName name="Поправочные_коэффициенты_по_письму_Госстроя_от_25.12.90___0___2___0___0">#REF!</definedName>
    <definedName name="Поправочные_коэффициенты_по_письму_Госстроя_от_25.12.90___0___2___0___0_1" localSheetId="4">#REF!</definedName>
    <definedName name="Поправочные_коэффициенты_по_письму_Госстроя_от_25.12.90___0___2___0___0_1">#REF!</definedName>
    <definedName name="Поправочные_коэффициенты_по_письму_Госстроя_от_25.12.90___0___2___0_1" localSheetId="4">#REF!</definedName>
    <definedName name="Поправочные_коэффициенты_по_письму_Госстроя_от_25.12.90___0___2___0_1">#REF!</definedName>
    <definedName name="Поправочные_коэффициенты_по_письму_Госстроя_от_25.12.90___0___2___5" localSheetId="4">#REF!</definedName>
    <definedName name="Поправочные_коэффициенты_по_письму_Госстроя_от_25.12.90___0___2___5">#REF!</definedName>
    <definedName name="Поправочные_коэффициенты_по_письму_Госстроя_от_25.12.90___0___2___5_1" localSheetId="4">#REF!</definedName>
    <definedName name="Поправочные_коэффициенты_по_письму_Госстроя_от_25.12.90___0___2___5_1">#REF!</definedName>
    <definedName name="Поправочные_коэффициенты_по_письму_Госстроя_от_25.12.90___0___2_1" localSheetId="4">#REF!</definedName>
    <definedName name="Поправочные_коэффициенты_по_письму_Госстроя_от_25.12.90___0___2_1">#REF!</definedName>
    <definedName name="Поправочные_коэффициенты_по_письму_Госстроя_от_25.12.90___0___2_1_1" localSheetId="4">#REF!</definedName>
    <definedName name="Поправочные_коэффициенты_по_письму_Госстроя_от_25.12.90___0___2_1_1">#REF!</definedName>
    <definedName name="Поправочные_коэффициенты_по_письму_Госстроя_от_25.12.90___0___2_1_1_1" localSheetId="4">#REF!</definedName>
    <definedName name="Поправочные_коэффициенты_по_письму_Госстроя_от_25.12.90___0___2_1_1_1">#REF!</definedName>
    <definedName name="Поправочные_коэффициенты_по_письму_Госстроя_от_25.12.90___0___2_3" localSheetId="4">#REF!</definedName>
    <definedName name="Поправочные_коэффициенты_по_письму_Госстроя_от_25.12.90___0___2_3">#REF!</definedName>
    <definedName name="Поправочные_коэффициенты_по_письму_Госстроя_от_25.12.90___0___2_3_1" localSheetId="4">#REF!</definedName>
    <definedName name="Поправочные_коэффициенты_по_письму_Госстроя_от_25.12.90___0___2_3_1">#REF!</definedName>
    <definedName name="Поправочные_коэффициенты_по_письму_Госстроя_от_25.12.90___0___2_5" localSheetId="4">#REF!</definedName>
    <definedName name="Поправочные_коэффициенты_по_письму_Госстроя_от_25.12.90___0___2_5">#REF!</definedName>
    <definedName name="Поправочные_коэффициенты_по_письму_Госстроя_от_25.12.90___0___2_5_1" localSheetId="4">#REF!</definedName>
    <definedName name="Поправочные_коэффициенты_по_письму_Госстроя_от_25.12.90___0___2_5_1">#REF!</definedName>
    <definedName name="Поправочные_коэффициенты_по_письму_Госстроя_от_25.12.90___0___3" localSheetId="4">#REF!</definedName>
    <definedName name="Поправочные_коэффициенты_по_письму_Госстроя_от_25.12.90___0___3">#REF!</definedName>
    <definedName name="Поправочные_коэффициенты_по_письму_Госстроя_от_25.12.90___0___3___0" localSheetId="4">#REF!</definedName>
    <definedName name="Поправочные_коэффициенты_по_письму_Госстроя_от_25.12.90___0___3___0">#REF!</definedName>
    <definedName name="Поправочные_коэффициенты_по_письму_Госстроя_от_25.12.90___0___3___0___0" localSheetId="4">#REF!</definedName>
    <definedName name="Поправочные_коэффициенты_по_письму_Госстроя_от_25.12.90___0___3___0___0">#REF!</definedName>
    <definedName name="Поправочные_коэффициенты_по_письму_Госстроя_от_25.12.90___0___3___0___0_1" localSheetId="4">#REF!</definedName>
    <definedName name="Поправочные_коэффициенты_по_письму_Госстроя_от_25.12.90___0___3___0___0_1">#REF!</definedName>
    <definedName name="Поправочные_коэффициенты_по_письму_Госстроя_от_25.12.90___0___3___0___1" localSheetId="4">#REF!</definedName>
    <definedName name="Поправочные_коэффициенты_по_письму_Госстроя_от_25.12.90___0___3___0___1">#REF!</definedName>
    <definedName name="Поправочные_коэффициенты_по_письму_Госстроя_от_25.12.90___0___3___0___1_1" localSheetId="4">#REF!</definedName>
    <definedName name="Поправочные_коэффициенты_по_письму_Госстроя_от_25.12.90___0___3___0___1_1">#REF!</definedName>
    <definedName name="Поправочные_коэффициенты_по_письму_Госстроя_от_25.12.90___0___3___0___5" localSheetId="4">#REF!</definedName>
    <definedName name="Поправочные_коэффициенты_по_письму_Госстроя_от_25.12.90___0___3___0___5">#REF!</definedName>
    <definedName name="Поправочные_коэффициенты_по_письму_Госстроя_от_25.12.90___0___3___0___5_1" localSheetId="4">#REF!</definedName>
    <definedName name="Поправочные_коэффициенты_по_письму_Госстроя_от_25.12.90___0___3___0___5_1">#REF!</definedName>
    <definedName name="Поправочные_коэффициенты_по_письму_Госстроя_от_25.12.90___0___3___0_1" localSheetId="4">#REF!</definedName>
    <definedName name="Поправочные_коэффициенты_по_письму_Госстроя_от_25.12.90___0___3___0_1">#REF!</definedName>
    <definedName name="Поправочные_коэффициенты_по_письму_Госстроя_от_25.12.90___0___3___0_1_1" localSheetId="4">#REF!</definedName>
    <definedName name="Поправочные_коэффициенты_по_письму_Госстроя_от_25.12.90___0___3___0_1_1">#REF!</definedName>
    <definedName name="Поправочные_коэффициенты_по_письму_Госстроя_от_25.12.90___0___3___0_1_1_1" localSheetId="4">#REF!</definedName>
    <definedName name="Поправочные_коэффициенты_по_письму_Госстроя_от_25.12.90___0___3___0_1_1_1">#REF!</definedName>
    <definedName name="Поправочные_коэффициенты_по_письму_Госстроя_от_25.12.90___0___3___0_5" localSheetId="4">#REF!</definedName>
    <definedName name="Поправочные_коэффициенты_по_письму_Госстроя_от_25.12.90___0___3___0_5">#REF!</definedName>
    <definedName name="Поправочные_коэффициенты_по_письму_Госстроя_от_25.12.90___0___3___0_5_1" localSheetId="4">#REF!</definedName>
    <definedName name="Поправочные_коэффициенты_по_письму_Госстроя_от_25.12.90___0___3___0_5_1">#REF!</definedName>
    <definedName name="Поправочные_коэффициенты_по_письму_Госстроя_от_25.12.90___0___3___5" localSheetId="4">#REF!</definedName>
    <definedName name="Поправочные_коэффициенты_по_письму_Госстроя_от_25.12.90___0___3___5">#REF!</definedName>
    <definedName name="Поправочные_коэффициенты_по_письму_Госстроя_от_25.12.90___0___3___5_1" localSheetId="4">#REF!</definedName>
    <definedName name="Поправочные_коэффициенты_по_письму_Госстроя_от_25.12.90___0___3___5_1">#REF!</definedName>
    <definedName name="Поправочные_коэффициенты_по_письму_Госстроя_от_25.12.90___0___3_1" localSheetId="4">#REF!</definedName>
    <definedName name="Поправочные_коэффициенты_по_письму_Госстроя_от_25.12.90___0___3_1">#REF!</definedName>
    <definedName name="Поправочные_коэффициенты_по_письму_Госстроя_от_25.12.90___0___3_1_1" localSheetId="4">#REF!</definedName>
    <definedName name="Поправочные_коэффициенты_по_письму_Госстроя_от_25.12.90___0___3_1_1">#REF!</definedName>
    <definedName name="Поправочные_коэффициенты_по_письму_Госстроя_от_25.12.90___0___3_1_1_1" localSheetId="4">#REF!</definedName>
    <definedName name="Поправочные_коэффициенты_по_письму_Госстроя_от_25.12.90___0___3_1_1_1">#REF!</definedName>
    <definedName name="Поправочные_коэффициенты_по_письму_Госстроя_от_25.12.90___0___3_5" localSheetId="4">#REF!</definedName>
    <definedName name="Поправочные_коэффициенты_по_письму_Госстроя_от_25.12.90___0___3_5">#REF!</definedName>
    <definedName name="Поправочные_коэффициенты_по_письму_Госстроя_от_25.12.90___0___3_5_1" localSheetId="4">#REF!</definedName>
    <definedName name="Поправочные_коэффициенты_по_письму_Госстроя_от_25.12.90___0___3_5_1">#REF!</definedName>
    <definedName name="Поправочные_коэффициенты_по_письму_Госстроя_от_25.12.90___0___4" localSheetId="4">#REF!</definedName>
    <definedName name="Поправочные_коэффициенты_по_письму_Госстроя_от_25.12.90___0___4">#REF!</definedName>
    <definedName name="Поправочные_коэффициенты_по_письму_Госстроя_от_25.12.90___0___4___0" localSheetId="4">#REF!</definedName>
    <definedName name="Поправочные_коэффициенты_по_письму_Госстроя_от_25.12.90___0___4___0">#REF!</definedName>
    <definedName name="Поправочные_коэффициенты_по_письму_Госстроя_от_25.12.90___0___4___0_1" localSheetId="4">#REF!</definedName>
    <definedName name="Поправочные_коэффициенты_по_письму_Госстроя_от_25.12.90___0___4___0_1">#REF!</definedName>
    <definedName name="Поправочные_коэффициенты_по_письму_Госстроя_от_25.12.90___0___4___5" localSheetId="4">#REF!</definedName>
    <definedName name="Поправочные_коэффициенты_по_письму_Госстроя_от_25.12.90___0___4___5">#REF!</definedName>
    <definedName name="Поправочные_коэффициенты_по_письму_Госстроя_от_25.12.90___0___4___5_1" localSheetId="4">#REF!</definedName>
    <definedName name="Поправочные_коэффициенты_по_письму_Госстроя_от_25.12.90___0___4___5_1">#REF!</definedName>
    <definedName name="Поправочные_коэффициенты_по_письму_Госстроя_от_25.12.90___0___4_1" localSheetId="4">#REF!</definedName>
    <definedName name="Поправочные_коэффициенты_по_письму_Госстроя_от_25.12.90___0___4_1">#REF!</definedName>
    <definedName name="Поправочные_коэффициенты_по_письму_Госстроя_от_25.12.90___0___4_1_1" localSheetId="4">#REF!</definedName>
    <definedName name="Поправочные_коэффициенты_по_письму_Госстроя_от_25.12.90___0___4_1_1">#REF!</definedName>
    <definedName name="Поправочные_коэффициенты_по_письму_Госстроя_от_25.12.90___0___4_1_1_1" localSheetId="4">#REF!</definedName>
    <definedName name="Поправочные_коэффициенты_по_письму_Госстроя_от_25.12.90___0___4_1_1_1">#REF!</definedName>
    <definedName name="Поправочные_коэффициенты_по_письму_Госстроя_от_25.12.90___0___4_3" localSheetId="4">#REF!</definedName>
    <definedName name="Поправочные_коэффициенты_по_письму_Госстроя_от_25.12.90___0___4_3">#REF!</definedName>
    <definedName name="Поправочные_коэффициенты_по_письму_Госстроя_от_25.12.90___0___4_3_1" localSheetId="4">#REF!</definedName>
    <definedName name="Поправочные_коэффициенты_по_письму_Госстроя_от_25.12.90___0___4_3_1">#REF!</definedName>
    <definedName name="Поправочные_коэффициенты_по_письму_Госстроя_от_25.12.90___0___4_5" localSheetId="4">#REF!</definedName>
    <definedName name="Поправочные_коэффициенты_по_письму_Госстроя_от_25.12.90___0___4_5">#REF!</definedName>
    <definedName name="Поправочные_коэффициенты_по_письму_Госстроя_от_25.12.90___0___4_5_1" localSheetId="4">#REF!</definedName>
    <definedName name="Поправочные_коэффициенты_по_письму_Госстроя_от_25.12.90___0___4_5_1">#REF!</definedName>
    <definedName name="Поправочные_коэффициенты_по_письму_Госстроя_от_25.12.90___0___5" localSheetId="4">#REF!</definedName>
    <definedName name="Поправочные_коэффициенты_по_письму_Госстроя_от_25.12.90___0___5">#REF!</definedName>
    <definedName name="Поправочные_коэффициенты_по_письму_Госстроя_от_25.12.90___0___5_1" localSheetId="4">#REF!</definedName>
    <definedName name="Поправочные_коэффициенты_по_письму_Госстроя_от_25.12.90___0___5_1">#REF!</definedName>
    <definedName name="Поправочные_коэффициенты_по_письму_Госстроя_от_25.12.90___0___6" localSheetId="4">#REF!</definedName>
    <definedName name="Поправочные_коэффициенты_по_письму_Госстроя_от_25.12.90___0___6">#REF!</definedName>
    <definedName name="Поправочные_коэффициенты_по_письму_Госстроя_от_25.12.90___0___6_1" localSheetId="4">#REF!</definedName>
    <definedName name="Поправочные_коэффициенты_по_письму_Госстроя_от_25.12.90___0___6_1">#REF!</definedName>
    <definedName name="Поправочные_коэффициенты_по_письму_Госстроя_от_25.12.90___0___8" localSheetId="4">#REF!</definedName>
    <definedName name="Поправочные_коэффициенты_по_письму_Госстроя_от_25.12.90___0___8">#REF!</definedName>
    <definedName name="Поправочные_коэффициенты_по_письму_Госстроя_от_25.12.90___0___8_1" localSheetId="4">#REF!</definedName>
    <definedName name="Поправочные_коэффициенты_по_письму_Госстроя_от_25.12.90___0___8_1">#REF!</definedName>
    <definedName name="Поправочные_коэффициенты_по_письму_Госстроя_от_25.12.90___0_1" localSheetId="4">#REF!</definedName>
    <definedName name="Поправочные_коэффициенты_по_письму_Госстроя_от_25.12.90___0_1">#REF!</definedName>
    <definedName name="Поправочные_коэффициенты_по_письму_Госстроя_от_25.12.90___0_1_1" localSheetId="4">#REF!</definedName>
    <definedName name="Поправочные_коэффициенты_по_письму_Госстроя_от_25.12.90___0_1_1">#REF!</definedName>
    <definedName name="Поправочные_коэффициенты_по_письму_Госстроя_от_25.12.90___0_3" localSheetId="4">#REF!</definedName>
    <definedName name="Поправочные_коэффициенты_по_письму_Госстроя_от_25.12.90___0_3">#REF!</definedName>
    <definedName name="Поправочные_коэффициенты_по_письму_Госстроя_от_25.12.90___0_3_1" localSheetId="4">#REF!</definedName>
    <definedName name="Поправочные_коэффициенты_по_письму_Госстроя_от_25.12.90___0_3_1">#REF!</definedName>
    <definedName name="Поправочные_коэффициенты_по_письму_Госстроя_от_25.12.90___0_5" localSheetId="4">#REF!</definedName>
    <definedName name="Поправочные_коэффициенты_по_письму_Госстроя_от_25.12.90___0_5">#REF!</definedName>
    <definedName name="Поправочные_коэффициенты_по_письму_Госстроя_от_25.12.90___0_5_1" localSheetId="4">#REF!</definedName>
    <definedName name="Поправочные_коэффициенты_по_письму_Госстроя_от_25.12.90___0_5_1">#REF!</definedName>
    <definedName name="Поправочные_коэффициенты_по_письму_Госстроя_от_25.12.90___1" localSheetId="4">#REF!</definedName>
    <definedName name="Поправочные_коэффициенты_по_письму_Госстроя_от_25.12.90___1">#REF!</definedName>
    <definedName name="Поправочные_коэффициенты_по_письму_Госстроя_от_25.12.90___1___0" localSheetId="4">#REF!</definedName>
    <definedName name="Поправочные_коэффициенты_по_письму_Госстроя_от_25.12.90___1___0">#REF!</definedName>
    <definedName name="Поправочные_коэффициенты_по_письму_Госстроя_от_25.12.90___1___0___0" localSheetId="4">#REF!</definedName>
    <definedName name="Поправочные_коэффициенты_по_письму_Госстроя_от_25.12.90___1___0___0">#REF!</definedName>
    <definedName name="Поправочные_коэффициенты_по_письму_Госстроя_от_25.12.90___1___0___0_1" localSheetId="4">#REF!</definedName>
    <definedName name="Поправочные_коэффициенты_по_письму_Госстроя_от_25.12.90___1___0___0_1">#REF!</definedName>
    <definedName name="Поправочные_коэффициенты_по_письму_Госстроя_от_25.12.90___1___0_1" localSheetId="4">#REF!</definedName>
    <definedName name="Поправочные_коэффициенты_по_письму_Госстроя_от_25.12.90___1___0_1">#REF!</definedName>
    <definedName name="Поправочные_коэффициенты_по_письму_Госстроя_от_25.12.90___1___1" localSheetId="4">#REF!</definedName>
    <definedName name="Поправочные_коэффициенты_по_письму_Госстроя_от_25.12.90___1___1">#REF!</definedName>
    <definedName name="Поправочные_коэффициенты_по_письму_Госстроя_от_25.12.90___1___1_1" localSheetId="4">#REF!</definedName>
    <definedName name="Поправочные_коэффициенты_по_письму_Госстроя_от_25.12.90___1___1_1">#REF!</definedName>
    <definedName name="Поправочные_коэффициенты_по_письму_Госстроя_от_25.12.90___1___3" localSheetId="4">#REF!</definedName>
    <definedName name="Поправочные_коэффициенты_по_письму_Госстроя_от_25.12.90___1___3">#REF!</definedName>
    <definedName name="Поправочные_коэффициенты_по_письму_Госстроя_от_25.12.90___1___3_1" localSheetId="4">#REF!</definedName>
    <definedName name="Поправочные_коэффициенты_по_письму_Госстроя_от_25.12.90___1___3_1">#REF!</definedName>
    <definedName name="Поправочные_коэффициенты_по_письму_Госстроя_от_25.12.90___1___5" localSheetId="4">#REF!</definedName>
    <definedName name="Поправочные_коэффициенты_по_письму_Госстроя_от_25.12.90___1___5">#REF!</definedName>
    <definedName name="Поправочные_коэффициенты_по_письму_Госстроя_от_25.12.90___1___5_1" localSheetId="4">#REF!</definedName>
    <definedName name="Поправочные_коэффициенты_по_письму_Госстроя_от_25.12.90___1___5_1">#REF!</definedName>
    <definedName name="Поправочные_коэффициенты_по_письму_Госстроя_от_25.12.90___1_1" localSheetId="4">#REF!</definedName>
    <definedName name="Поправочные_коэффициенты_по_письму_Госстроя_от_25.12.90___1_1">#REF!</definedName>
    <definedName name="Поправочные_коэффициенты_по_письму_Госстроя_от_25.12.90___1_1_1" localSheetId="4">#REF!</definedName>
    <definedName name="Поправочные_коэффициенты_по_письму_Госстроя_от_25.12.90___1_1_1">#REF!</definedName>
    <definedName name="Поправочные_коэффициенты_по_письму_Госстроя_от_25.12.90___1_1_1_1" localSheetId="4">#REF!</definedName>
    <definedName name="Поправочные_коэффициенты_по_письму_Госстроя_от_25.12.90___1_1_1_1">#REF!</definedName>
    <definedName name="Поправочные_коэффициенты_по_письму_Госстроя_от_25.12.90___1_5" localSheetId="4">#REF!</definedName>
    <definedName name="Поправочные_коэффициенты_по_письму_Госстроя_от_25.12.90___1_5">#REF!</definedName>
    <definedName name="Поправочные_коэффициенты_по_письму_Госстроя_от_25.12.90___1_5_1" localSheetId="4">#REF!</definedName>
    <definedName name="Поправочные_коэффициенты_по_письму_Госстроя_от_25.12.90___1_5_1">#REF!</definedName>
    <definedName name="Поправочные_коэффициенты_по_письму_Госстроя_от_25.12.90___10" localSheetId="4">#REF!</definedName>
    <definedName name="Поправочные_коэффициенты_по_письму_Госстроя_от_25.12.90___10" localSheetId="2">#REF!</definedName>
    <definedName name="Поправочные_коэффициенты_по_письму_Госстроя_от_25.12.90___10">#REF!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0" localSheetId="4">#REF!</definedName>
    <definedName name="Поправочные_коэффициенты_по_письму_Госстроя_от_25.12.90___10___0___0" localSheetId="2">#REF!</definedName>
    <definedName name="Поправочные_коэффициенты_по_письму_Госстроя_от_25.12.90___10___0___0">#REF!</definedName>
    <definedName name="Поправочные_коэффициенты_по_письму_Госстроя_от_25.12.90___10___0___0___0" localSheetId="4">#REF!</definedName>
    <definedName name="Поправочные_коэффициенты_по_письму_Госстроя_от_25.12.90___10___0___0___0">#REF!</definedName>
    <definedName name="Поправочные_коэффициенты_по_письму_Госстроя_от_25.12.90___10___0___0___0_1" localSheetId="4">#REF!</definedName>
    <definedName name="Поправочные_коэффициенты_по_письму_Госстроя_от_25.12.90___10___0___0___0_1">#REF!</definedName>
    <definedName name="Поправочные_коэффициенты_по_письму_Госстроя_от_25.12.90___10___0___0_1" localSheetId="4">#REF!</definedName>
    <definedName name="Поправочные_коэффициенты_по_письму_Госстроя_от_25.12.90___10___0___0_1">#REF!</definedName>
    <definedName name="Поправочные_коэффициенты_по_письму_Госстроя_от_25.12.90___10___0___1">NA()</definedName>
    <definedName name="Поправочные_коэффициенты_по_письму_Госстроя_от_25.12.90___10___0___5">NA()</definedName>
    <definedName name="Поправочные_коэффициенты_по_письму_Госстроя_от_25.12.90___10___0_1" localSheetId="4">#REF!</definedName>
    <definedName name="Поправочные_коэффициенты_по_письму_Госстроя_от_25.12.90___10___0_1">#REF!</definedName>
    <definedName name="Поправочные_коэффициенты_по_письму_Госстроя_от_25.12.90___10___0_1_1">NA()</definedName>
    <definedName name="Поправочные_коэффициенты_по_письму_Госстроя_от_25.12.90___10___0_3">NA()</definedName>
    <definedName name="Поправочные_коэффициенты_по_письму_Госстроя_от_25.12.90___10___0_5">NA()</definedName>
    <definedName name="Поправочные_коэффициенты_по_письму_Госстроя_от_25.12.90___10___1" localSheetId="4">#REF!</definedName>
    <definedName name="Поправочные_коэффициенты_по_письму_Госстроя_от_25.12.90___10___1" localSheetId="2">#REF!</definedName>
    <definedName name="Поправочные_коэффициенты_по_письму_Госстроя_от_25.12.90___10___1">#REF!</definedName>
    <definedName name="Поправочные_коэффициенты_по_письму_Госстроя_от_25.12.90___10___10" localSheetId="4">#REF!</definedName>
    <definedName name="Поправочные_коэффициенты_по_письму_Госстроя_от_25.12.90___10___10">#REF!</definedName>
    <definedName name="Поправочные_коэффициенты_по_письму_Госстроя_от_25.12.90___10___12" localSheetId="4">#REF!</definedName>
    <definedName name="Поправочные_коэффициенты_по_письму_Госстроя_от_25.12.90___10___12">#REF!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5" localSheetId="4">#REF!</definedName>
    <definedName name="Поправочные_коэффициенты_по_письму_Госстроя_от_25.12.90___10___5">#REF!</definedName>
    <definedName name="Поправочные_коэффициенты_по_письму_Госстроя_от_25.12.90___10___5_1" localSheetId="4">#REF!</definedName>
    <definedName name="Поправочные_коэффициенты_по_письму_Госстроя_от_25.12.90___10___5_1">#REF!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0_1">NA()</definedName>
    <definedName name="Поправочные_коэффициенты_по_письму_Госстроя_от_25.12.90___10_3" localSheetId="4">#REF!</definedName>
    <definedName name="Поправочные_коэффициенты_по_письму_Госстроя_от_25.12.90___10_3">#REF!</definedName>
    <definedName name="Поправочные_коэффициенты_по_письму_Госстроя_от_25.12.90___10_3_1" localSheetId="4">#REF!</definedName>
    <definedName name="Поправочные_коэффициенты_по_письму_Госстроя_от_25.12.90___10_3_1">#REF!</definedName>
    <definedName name="Поправочные_коэффициенты_по_письму_Госстроя_от_25.12.90___10_5" localSheetId="4">#REF!</definedName>
    <definedName name="Поправочные_коэффициенты_по_письму_Госстроя_от_25.12.90___10_5">#REF!</definedName>
    <definedName name="Поправочные_коэффициенты_по_письму_Госстроя_от_25.12.90___10_5_1" localSheetId="4">#REF!</definedName>
    <definedName name="Поправочные_коэффициенты_по_письму_Госстроя_от_25.12.90___10_5_1">#REF!</definedName>
    <definedName name="Поправочные_коэффициенты_по_письму_Госстроя_от_25.12.90___11" localSheetId="4">#REF!</definedName>
    <definedName name="Поправочные_коэффициенты_по_письму_Госстроя_от_25.12.90___11" localSheetId="2">#REF!</definedName>
    <definedName name="Поправочные_коэффициенты_по_письму_Госстроя_от_25.12.90___11">#REF!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10" localSheetId="4">#REF!</definedName>
    <definedName name="Поправочные_коэффициенты_по_письму_Госстроя_от_25.12.90___11___10" localSheetId="2">#REF!</definedName>
    <definedName name="Поправочные_коэффициенты_по_письму_Госстроя_от_25.12.90___11___10">#REF!</definedName>
    <definedName name="Поправочные_коэффициенты_по_письму_Госстроя_от_25.12.90___11___2" localSheetId="4">#REF!</definedName>
    <definedName name="Поправочные_коэффициенты_по_письму_Госстроя_от_25.12.90___11___2">#REF!</definedName>
    <definedName name="Поправочные_коэффициенты_по_письму_Госстроя_от_25.12.90___11___4" localSheetId="4">#REF!</definedName>
    <definedName name="Поправочные_коэффициенты_по_письму_Госстроя_от_25.12.90___11___4">#REF!</definedName>
    <definedName name="Поправочные_коэффициенты_по_письму_Госстроя_от_25.12.90___11___6" localSheetId="4">#REF!</definedName>
    <definedName name="Поправочные_коэффициенты_по_письму_Госстроя_от_25.12.90___11___6">#REF!</definedName>
    <definedName name="Поправочные_коэффициенты_по_письму_Госстроя_от_25.12.90___11___8" localSheetId="4">#REF!</definedName>
    <definedName name="Поправочные_коэффициенты_по_письму_Госстроя_от_25.12.90___11___8">#REF!</definedName>
    <definedName name="Поправочные_коэффициенты_по_письму_Госстроя_от_25.12.90___11_1" localSheetId="4">#REF!</definedName>
    <definedName name="Поправочные_коэффициенты_по_письму_Госстроя_от_25.12.90___11_1">#REF!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" localSheetId="4">#REF!</definedName>
    <definedName name="Поправочные_коэффициенты_по_письму_Госстроя_от_25.12.90___2" localSheetId="2">#REF!</definedName>
    <definedName name="Поправочные_коэффициенты_по_письму_Госстроя_от_25.12.90___2">#REF!</definedName>
    <definedName name="Поправочные_коэффициенты_по_письму_Госстроя_от_25.12.90___2___0" localSheetId="4">#REF!</definedName>
    <definedName name="Поправочные_коэффициенты_по_письму_Госстроя_от_25.12.90___2___0">#REF!</definedName>
    <definedName name="Поправочные_коэффициенты_по_письму_Госстроя_от_25.12.90___2___0___0" localSheetId="4">#REF!</definedName>
    <definedName name="Поправочные_коэффициенты_по_письму_Госстроя_от_25.12.90___2___0___0">#REF!</definedName>
    <definedName name="Поправочные_коэффициенты_по_письму_Госстроя_от_25.12.90___2___0___0___0" localSheetId="4">#REF!</definedName>
    <definedName name="Поправочные_коэффициенты_по_письму_Госстроя_от_25.12.90___2___0___0___0">#REF!</definedName>
    <definedName name="Поправочные_коэффициенты_по_письму_Госстроя_от_25.12.90___2___0___0___0___0" localSheetId="4">#REF!</definedName>
    <definedName name="Поправочные_коэффициенты_по_письму_Госстроя_от_25.12.90___2___0___0___0___0">#REF!</definedName>
    <definedName name="Поправочные_коэффициенты_по_письму_Госстроя_от_25.12.90___2___0___0___0___0_1" localSheetId="4">#REF!</definedName>
    <definedName name="Поправочные_коэффициенты_по_письму_Госстроя_от_25.12.90___2___0___0___0___0_1">#REF!</definedName>
    <definedName name="Поправочные_коэффициенты_по_письму_Госстроя_от_25.12.90___2___0___0___0_1" localSheetId="4">#REF!</definedName>
    <definedName name="Поправочные_коэффициенты_по_письму_Госстроя_от_25.12.90___2___0___0___0_1">#REF!</definedName>
    <definedName name="Поправочные_коэффициенты_по_письму_Госстроя_от_25.12.90___2___0___0___1" localSheetId="4">#REF!</definedName>
    <definedName name="Поправочные_коэффициенты_по_письму_Госстроя_от_25.12.90___2___0___0___1">#REF!</definedName>
    <definedName name="Поправочные_коэффициенты_по_письму_Госстроя_от_25.12.90___2___0___0___1_1" localSheetId="4">#REF!</definedName>
    <definedName name="Поправочные_коэффициенты_по_письму_Госстроя_от_25.12.90___2___0___0___1_1">#REF!</definedName>
    <definedName name="Поправочные_коэффициенты_по_письму_Госстроя_от_25.12.90___2___0___0___5" localSheetId="4">#REF!</definedName>
    <definedName name="Поправочные_коэффициенты_по_письму_Госстроя_от_25.12.90___2___0___0___5">#REF!</definedName>
    <definedName name="Поправочные_коэффициенты_по_письму_Госстроя_от_25.12.90___2___0___0___5_1" localSheetId="4">#REF!</definedName>
    <definedName name="Поправочные_коэффициенты_по_письму_Госстроя_от_25.12.90___2___0___0___5_1">#REF!</definedName>
    <definedName name="Поправочные_коэффициенты_по_письму_Госстроя_от_25.12.90___2___0___0_1" localSheetId="4">#REF!</definedName>
    <definedName name="Поправочные_коэффициенты_по_письму_Госстроя_от_25.12.90___2___0___0_1">#REF!</definedName>
    <definedName name="Поправочные_коэффициенты_по_письму_Госстроя_от_25.12.90___2___0___0_1_1" localSheetId="4">#REF!</definedName>
    <definedName name="Поправочные_коэффициенты_по_письму_Госстроя_от_25.12.90___2___0___0_1_1">#REF!</definedName>
    <definedName name="Поправочные_коэффициенты_по_письму_Госстроя_от_25.12.90___2___0___0_1_1_1" localSheetId="4">#REF!</definedName>
    <definedName name="Поправочные_коэффициенты_по_письму_Госстроя_от_25.12.90___2___0___0_1_1_1">#REF!</definedName>
    <definedName name="Поправочные_коэффициенты_по_письму_Госстроя_от_25.12.90___2___0___0_5" localSheetId="4">#REF!</definedName>
    <definedName name="Поправочные_коэффициенты_по_письму_Госстроя_от_25.12.90___2___0___0_5">#REF!</definedName>
    <definedName name="Поправочные_коэффициенты_по_письму_Госстроя_от_25.12.90___2___0___0_5_1" localSheetId="4">#REF!</definedName>
    <definedName name="Поправочные_коэффициенты_по_письму_Госстроя_от_25.12.90___2___0___0_5_1">#REF!</definedName>
    <definedName name="Поправочные_коэффициенты_по_письму_Госстроя_от_25.12.90___2___0___1" localSheetId="4">#REF!</definedName>
    <definedName name="Поправочные_коэффициенты_по_письму_Госстроя_от_25.12.90___2___0___1">#REF!</definedName>
    <definedName name="Поправочные_коэффициенты_по_письму_Госстроя_от_25.12.90___2___0___1_1" localSheetId="4">#REF!</definedName>
    <definedName name="Поправочные_коэффициенты_по_письму_Госстроя_от_25.12.90___2___0___1_1">#REF!</definedName>
    <definedName name="Поправочные_коэффициенты_по_письму_Госстроя_от_25.12.90___2___0___5" localSheetId="4">#REF!</definedName>
    <definedName name="Поправочные_коэффициенты_по_письму_Госстроя_от_25.12.90___2___0___5">#REF!</definedName>
    <definedName name="Поправочные_коэффициенты_по_письму_Госстроя_от_25.12.90___2___0___5_1" localSheetId="4">#REF!</definedName>
    <definedName name="Поправочные_коэффициенты_по_письму_Госстроя_от_25.12.90___2___0___5_1">#REF!</definedName>
    <definedName name="Поправочные_коэффициенты_по_письму_Госстроя_от_25.12.90___2___0_1" localSheetId="4">#REF!</definedName>
    <definedName name="Поправочные_коэффициенты_по_письму_Госстроя_от_25.12.90___2___0_1">#REF!</definedName>
    <definedName name="Поправочные_коэффициенты_по_письму_Госстроя_от_25.12.90___2___0_1_1" localSheetId="4">#REF!</definedName>
    <definedName name="Поправочные_коэффициенты_по_письму_Госстроя_от_25.12.90___2___0_1_1">#REF!</definedName>
    <definedName name="Поправочные_коэффициенты_по_письму_Госстроя_от_25.12.90___2___0_1_1_1" localSheetId="4">#REF!</definedName>
    <definedName name="Поправочные_коэффициенты_по_письму_Госстроя_от_25.12.90___2___0_1_1_1">#REF!</definedName>
    <definedName name="Поправочные_коэффициенты_по_письму_Госстроя_от_25.12.90___2___0_3" localSheetId="4">#REF!</definedName>
    <definedName name="Поправочные_коэффициенты_по_письму_Госстроя_от_25.12.90___2___0_3">#REF!</definedName>
    <definedName name="Поправочные_коэффициенты_по_письму_Госстроя_от_25.12.90___2___0_3_1" localSheetId="4">#REF!</definedName>
    <definedName name="Поправочные_коэффициенты_по_письму_Госстроя_от_25.12.90___2___0_3_1">#REF!</definedName>
    <definedName name="Поправочные_коэффициенты_по_письму_Госстроя_от_25.12.90___2___0_5" localSheetId="4">#REF!</definedName>
    <definedName name="Поправочные_коэффициенты_по_письму_Госстроя_от_25.12.90___2___0_5">#REF!</definedName>
    <definedName name="Поправочные_коэффициенты_по_письму_Госстроя_от_25.12.90___2___0_5_1" localSheetId="4">#REF!</definedName>
    <definedName name="Поправочные_коэффициенты_по_письму_Госстроя_от_25.12.90___2___0_5_1">#REF!</definedName>
    <definedName name="Поправочные_коэффициенты_по_письму_Госстроя_от_25.12.90___2___1" localSheetId="4">#REF!</definedName>
    <definedName name="Поправочные_коэффициенты_по_письму_Госстроя_от_25.12.90___2___1">#REF!</definedName>
    <definedName name="Поправочные_коэффициенты_по_письму_Госстроя_от_25.12.90___2___1_1" localSheetId="4">#REF!</definedName>
    <definedName name="Поправочные_коэффициенты_по_письму_Госстроя_от_25.12.90___2___1_1">#REF!</definedName>
    <definedName name="Поправочные_коэффициенты_по_письму_Госстроя_от_25.12.90___2___10" localSheetId="4">#REF!</definedName>
    <definedName name="Поправочные_коэффициенты_по_письму_Госстроя_от_25.12.90___2___10">#REF!</definedName>
    <definedName name="Поправочные_коэффициенты_по_письму_Госстроя_от_25.12.90___2___10_1" localSheetId="4">#REF!</definedName>
    <definedName name="Поправочные_коэффициенты_по_письму_Госстроя_от_25.12.90___2___10_1">#REF!</definedName>
    <definedName name="Поправочные_коэффициенты_по_письму_Госстроя_от_25.12.90___2___12" localSheetId="4">#REF!</definedName>
    <definedName name="Поправочные_коэффициенты_по_письму_Госстроя_от_25.12.90___2___12">#REF!</definedName>
    <definedName name="Поправочные_коэффициенты_по_письму_Госстроя_от_25.12.90___2___2" localSheetId="4">#REF!</definedName>
    <definedName name="Поправочные_коэффициенты_по_письму_Госстроя_от_25.12.90___2___2">#REF!</definedName>
    <definedName name="Поправочные_коэффициенты_по_письму_Госстроя_от_25.12.90___2___2_1" localSheetId="4">#REF!</definedName>
    <definedName name="Поправочные_коэффициенты_по_письму_Госстроя_от_25.12.90___2___2_1">#REF!</definedName>
    <definedName name="Поправочные_коэффициенты_по_письму_Госстроя_от_25.12.90___2___3" localSheetId="4">#REF!</definedName>
    <definedName name="Поправочные_коэффициенты_по_письму_Госстроя_от_25.12.90___2___3">#REF!</definedName>
    <definedName name="Поправочные_коэффициенты_по_письму_Госстроя_от_25.12.90___2___3_1" localSheetId="4">#REF!</definedName>
    <definedName name="Поправочные_коэффициенты_по_письму_Госстроя_от_25.12.90___2___3_1">#REF!</definedName>
    <definedName name="Поправочные_коэффициенты_по_письму_Госстроя_от_25.12.90___2___4" localSheetId="4">#REF!</definedName>
    <definedName name="Поправочные_коэффициенты_по_письму_Госстроя_от_25.12.90___2___4">#REF!</definedName>
    <definedName name="Поправочные_коэффициенты_по_письму_Госстроя_от_25.12.90___2___4___0" localSheetId="4">#REF!</definedName>
    <definedName name="Поправочные_коэффициенты_по_письму_Госстроя_от_25.12.90___2___4___0">#REF!</definedName>
    <definedName name="Поправочные_коэффициенты_по_письму_Госстроя_от_25.12.90___2___4___0_1" localSheetId="4">#REF!</definedName>
    <definedName name="Поправочные_коэффициенты_по_письму_Госстроя_от_25.12.90___2___4___0_1">#REF!</definedName>
    <definedName name="Поправочные_коэффициенты_по_письму_Госстроя_от_25.12.90___2___4___5" localSheetId="4">#REF!</definedName>
    <definedName name="Поправочные_коэффициенты_по_письму_Госстроя_от_25.12.90___2___4___5">#REF!</definedName>
    <definedName name="Поправочные_коэффициенты_по_письму_Госстроя_от_25.12.90___2___4___5_1" localSheetId="4">#REF!</definedName>
    <definedName name="Поправочные_коэффициенты_по_письму_Госстроя_от_25.12.90___2___4___5_1">#REF!</definedName>
    <definedName name="Поправочные_коэффициенты_по_письму_Госстроя_от_25.12.90___2___4_1" localSheetId="4">#REF!</definedName>
    <definedName name="Поправочные_коэффициенты_по_письму_Госстроя_от_25.12.90___2___4_1">#REF!</definedName>
    <definedName name="Поправочные_коэффициенты_по_письму_Госстроя_от_25.12.90___2___4_1_1" localSheetId="4">#REF!</definedName>
    <definedName name="Поправочные_коэффициенты_по_письму_Госстроя_от_25.12.90___2___4_1_1">#REF!</definedName>
    <definedName name="Поправочные_коэффициенты_по_письму_Госстроя_от_25.12.90___2___4_1_1_1" localSheetId="4">#REF!</definedName>
    <definedName name="Поправочные_коэффициенты_по_письму_Госстроя_от_25.12.90___2___4_1_1_1">#REF!</definedName>
    <definedName name="Поправочные_коэффициенты_по_письму_Госстроя_от_25.12.90___2___4_3" localSheetId="4">#REF!</definedName>
    <definedName name="Поправочные_коэффициенты_по_письму_Госстроя_от_25.12.90___2___4_3">#REF!</definedName>
    <definedName name="Поправочные_коэффициенты_по_письму_Госстроя_от_25.12.90___2___4_3_1" localSheetId="4">#REF!</definedName>
    <definedName name="Поправочные_коэффициенты_по_письму_Госстроя_от_25.12.90___2___4_3_1">#REF!</definedName>
    <definedName name="Поправочные_коэффициенты_по_письму_Госстроя_от_25.12.90___2___4_5" localSheetId="4">#REF!</definedName>
    <definedName name="Поправочные_коэффициенты_по_письму_Госстроя_от_25.12.90___2___4_5">#REF!</definedName>
    <definedName name="Поправочные_коэффициенты_по_письму_Госстроя_от_25.12.90___2___4_5_1" localSheetId="4">#REF!</definedName>
    <definedName name="Поправочные_коэффициенты_по_письму_Госстроя_от_25.12.90___2___4_5_1">#REF!</definedName>
    <definedName name="Поправочные_коэффициенты_по_письму_Госстроя_от_25.12.90___2___5" localSheetId="4">#REF!</definedName>
    <definedName name="Поправочные_коэффициенты_по_письму_Госстроя_от_25.12.90___2___5">#REF!</definedName>
    <definedName name="Поправочные_коэффициенты_по_письму_Госстроя_от_25.12.90___2___5_1" localSheetId="4">#REF!</definedName>
    <definedName name="Поправочные_коэффициенты_по_письму_Госстроя_от_25.12.90___2___5_1">#REF!</definedName>
    <definedName name="Поправочные_коэффициенты_по_письму_Госстроя_от_25.12.90___2___6" localSheetId="4">#REF!</definedName>
    <definedName name="Поправочные_коэффициенты_по_письму_Госстроя_от_25.12.90___2___6">#REF!</definedName>
    <definedName name="Поправочные_коэффициенты_по_письму_Госстроя_от_25.12.90___2___6_1" localSheetId="4">#REF!</definedName>
    <definedName name="Поправочные_коэффициенты_по_письму_Госстроя_от_25.12.90___2___6_1">#REF!</definedName>
    <definedName name="Поправочные_коэффициенты_по_письму_Госстроя_от_25.12.90___2___8" localSheetId="4">#REF!</definedName>
    <definedName name="Поправочные_коэффициенты_по_письму_Госстроя_от_25.12.90___2___8">#REF!</definedName>
    <definedName name="Поправочные_коэффициенты_по_письму_Госстроя_от_25.12.90___2___8_1" localSheetId="4">#REF!</definedName>
    <definedName name="Поправочные_коэффициенты_по_письму_Госстроя_от_25.12.90___2___8_1">#REF!</definedName>
    <definedName name="Поправочные_коэффициенты_по_письму_Госстроя_от_25.12.90___2_1" localSheetId="4">#REF!</definedName>
    <definedName name="Поправочные_коэффициенты_по_письму_Госстроя_от_25.12.90___2_1">#REF!</definedName>
    <definedName name="Поправочные_коэффициенты_по_письму_Госстроя_от_25.12.90___2_1_1" localSheetId="4">#REF!</definedName>
    <definedName name="Поправочные_коэффициенты_по_письму_Госстроя_от_25.12.90___2_1_1">#REF!</definedName>
    <definedName name="Поправочные_коэффициенты_по_письму_Госстроя_от_25.12.90___2_1_1_1" localSheetId="4">#REF!</definedName>
    <definedName name="Поправочные_коэффициенты_по_письму_Госстроя_от_25.12.90___2_1_1_1">#REF!</definedName>
    <definedName name="Поправочные_коэффициенты_по_письму_Госстроя_от_25.12.90___2_3" localSheetId="4">#REF!</definedName>
    <definedName name="Поправочные_коэффициенты_по_письму_Госстроя_от_25.12.90___2_3">#REF!</definedName>
    <definedName name="Поправочные_коэффициенты_по_письму_Госстроя_от_25.12.90___2_3_1" localSheetId="4">#REF!</definedName>
    <definedName name="Поправочные_коэффициенты_по_письму_Госстроя_от_25.12.90___2_3_1">#REF!</definedName>
    <definedName name="Поправочные_коэффициенты_по_письму_Госстроя_от_25.12.90___2_5" localSheetId="4">#REF!</definedName>
    <definedName name="Поправочные_коэффициенты_по_письму_Госстроя_от_25.12.90___2_5">#REF!</definedName>
    <definedName name="Поправочные_коэффициенты_по_письму_Госстроя_от_25.12.90___2_5_1" localSheetId="4">#REF!</definedName>
    <definedName name="Поправочные_коэффициенты_по_письму_Госстроя_от_25.12.90___2_5_1">#REF!</definedName>
    <definedName name="Поправочные_коэффициенты_по_письму_Госстроя_от_25.12.90___3" localSheetId="4">#REF!</definedName>
    <definedName name="Поправочные_коэффициенты_по_письму_Госстроя_от_25.12.90___3">#REF!</definedName>
    <definedName name="Поправочные_коэффициенты_по_письму_Госстроя_от_25.12.90___3___0" localSheetId="4">#REF!</definedName>
    <definedName name="Поправочные_коэффициенты_по_письму_Госстроя_от_25.12.90___3___0">#REF!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0___0" localSheetId="4">#REF!</definedName>
    <definedName name="Поправочные_коэффициенты_по_письму_Госстроя_от_25.12.90___3___0___0___0">#REF!</definedName>
    <definedName name="Поправочные_коэффициенты_по_письму_Госстроя_от_25.12.90___3___0___0___0_1" localSheetId="4">#REF!</definedName>
    <definedName name="Поправочные_коэффициенты_по_письму_Госстроя_от_25.12.90___3___0___0___0_1">#REF!</definedName>
    <definedName name="Поправочные_коэффициенты_по_письму_Госстроя_от_25.12.90___3___0___0___1" localSheetId="4">#REF!</definedName>
    <definedName name="Поправочные_коэффициенты_по_письму_Госстроя_от_25.12.90___3___0___0___1">#REF!</definedName>
    <definedName name="Поправочные_коэффициенты_по_письму_Госстроя_от_25.12.90___3___0___0___1_1" localSheetId="4">#REF!</definedName>
    <definedName name="Поправочные_коэффициенты_по_письму_Госстроя_от_25.12.90___3___0___0___1_1">#REF!</definedName>
    <definedName name="Поправочные_коэффициенты_по_письму_Госстроя_от_25.12.90___3___0___0___5">NA()</definedName>
    <definedName name="Поправочные_коэффициенты_по_письму_Госстроя_от_25.12.90___3___0___0_1" localSheetId="4">#REF!</definedName>
    <definedName name="Поправочные_коэффициенты_по_письму_Госстроя_от_25.12.90___3___0___0_1">#REF!</definedName>
    <definedName name="Поправочные_коэффициенты_по_письму_Госстроя_от_25.12.90___3___0___0_1_1" localSheetId="4">#REF!</definedName>
    <definedName name="Поправочные_коэффициенты_по_письму_Госстроя_от_25.12.90___3___0___0_1_1">#REF!</definedName>
    <definedName name="Поправочные_коэффициенты_по_письму_Госстроя_от_25.12.90___3___0___0_1_1_1" localSheetId="4">#REF!</definedName>
    <definedName name="Поправочные_коэффициенты_по_письму_Госстроя_от_25.12.90___3___0___0_1_1_1">#REF!</definedName>
    <definedName name="Поправочные_коэффициенты_по_письму_Госстроя_от_25.12.90___3___0___0_5">NA()</definedName>
    <definedName name="Поправочные_коэффициенты_по_письму_Госстроя_от_25.12.90___3___0___1" localSheetId="4">#REF!</definedName>
    <definedName name="Поправочные_коэффициенты_по_письму_Госстроя_от_25.12.90___3___0___1">#REF!</definedName>
    <definedName name="Поправочные_коэффициенты_по_письму_Госстроя_от_25.12.90___3___0___1_1" localSheetId="4">#REF!</definedName>
    <definedName name="Поправочные_коэффициенты_по_письму_Госстроя_от_25.12.90___3___0___1_1">#REF!</definedName>
    <definedName name="Поправочные_коэффициенты_по_письму_Госстроя_от_25.12.90___3___0___2" localSheetId="4">#REF!</definedName>
    <definedName name="Поправочные_коэффициенты_по_письму_Госстроя_от_25.12.90___3___0___2" localSheetId="2">#REF!</definedName>
    <definedName name="Поправочные_коэффициенты_по_письму_Госстроя_от_25.12.90___3___0___2">#REF!</definedName>
    <definedName name="Поправочные_коэффициенты_по_письму_Госстроя_от_25.12.90___3___0___2_1" localSheetId="4">#REF!</definedName>
    <definedName name="Поправочные_коэффициенты_по_письму_Госстроя_от_25.12.90___3___0___2_1">#REF!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0___5" localSheetId="4">#REF!</definedName>
    <definedName name="Поправочные_коэффициенты_по_письму_Госстроя_от_25.12.90___3___0___5">#REF!</definedName>
    <definedName name="Поправочные_коэффициенты_по_письму_Госстроя_от_25.12.90___3___0___5_1" localSheetId="4">#REF!</definedName>
    <definedName name="Поправочные_коэффициенты_по_письму_Госстроя_от_25.12.90___3___0___5_1">#REF!</definedName>
    <definedName name="Поправочные_коэффициенты_по_письму_Госстроя_от_25.12.90___3___0_1" localSheetId="4">#REF!</definedName>
    <definedName name="Поправочные_коэффициенты_по_письму_Госстроя_от_25.12.90___3___0_1">#REF!</definedName>
    <definedName name="Поправочные_коэффициенты_по_письму_Госстроя_от_25.12.90___3___0_1_1" localSheetId="4">#REF!</definedName>
    <definedName name="Поправочные_коэффициенты_по_письму_Госстроя_от_25.12.90___3___0_1_1">#REF!</definedName>
    <definedName name="Поправочные_коэффициенты_по_письму_Госстроя_от_25.12.90___3___0_1_1_1" localSheetId="4">#REF!</definedName>
    <definedName name="Поправочные_коэффициенты_по_письму_Госстроя_от_25.12.90___3___0_1_1_1">#REF!</definedName>
    <definedName name="Поправочные_коэффициенты_по_письму_Госстроя_от_25.12.90___3___0_3" localSheetId="4">#REF!</definedName>
    <definedName name="Поправочные_коэффициенты_по_письму_Госстроя_от_25.12.90___3___0_3">#REF!</definedName>
    <definedName name="Поправочные_коэффициенты_по_письму_Госстроя_от_25.12.90___3___0_3_1" localSheetId="4">#REF!</definedName>
    <definedName name="Поправочные_коэффициенты_по_письму_Госстроя_от_25.12.90___3___0_3_1">#REF!</definedName>
    <definedName name="Поправочные_коэффициенты_по_письму_Госстроя_от_25.12.90___3___0_5" localSheetId="4">#REF!</definedName>
    <definedName name="Поправочные_коэффициенты_по_письму_Госстроя_от_25.12.90___3___0_5">#REF!</definedName>
    <definedName name="Поправочные_коэффициенты_по_письму_Госстроя_от_25.12.90___3___0_5_1" localSheetId="4">#REF!</definedName>
    <definedName name="Поправочные_коэффициенты_по_письму_Госстроя_от_25.12.90___3___0_5_1">#REF!</definedName>
    <definedName name="Поправочные_коэффициенты_по_письму_Госстроя_от_25.12.90___3___10" localSheetId="4">#REF!</definedName>
    <definedName name="Поправочные_коэффициенты_по_письму_Госстроя_от_25.12.90___3___10" localSheetId="2">#REF!</definedName>
    <definedName name="Поправочные_коэффициенты_по_письму_Госстроя_от_25.12.90___3___10">#REF!</definedName>
    <definedName name="Поправочные_коэффициенты_по_письму_Госстроя_от_25.12.90___3___2" localSheetId="4">#REF!</definedName>
    <definedName name="Поправочные_коэффициенты_по_письму_Госстроя_от_25.12.90___3___2">#REF!</definedName>
    <definedName name="Поправочные_коэффициенты_по_письму_Госстроя_от_25.12.90___3___2_1" localSheetId="4">#REF!</definedName>
    <definedName name="Поправочные_коэффициенты_по_письму_Госстроя_от_25.12.90___3___2_1">#REF!</definedName>
    <definedName name="Поправочные_коэффициенты_по_письму_Госстроя_от_25.12.90___3___3" localSheetId="4">#REF!</definedName>
    <definedName name="Поправочные_коэффициенты_по_письму_Госстроя_от_25.12.90___3___3">#REF!</definedName>
    <definedName name="Поправочные_коэффициенты_по_письму_Госстроя_от_25.12.90___3___3_1" localSheetId="4">#REF!</definedName>
    <definedName name="Поправочные_коэффициенты_по_письму_Госстроя_от_25.12.90___3___3_1">#REF!</definedName>
    <definedName name="Поправочные_коэффициенты_по_письму_Госстроя_от_25.12.90___3___4" localSheetId="4">#REF!</definedName>
    <definedName name="Поправочные_коэффициенты_по_письму_Госстроя_от_25.12.90___3___4">#REF!</definedName>
    <definedName name="Поправочные_коэффициенты_по_письму_Госстроя_от_25.12.90___3___5" localSheetId="4">#REF!</definedName>
    <definedName name="Поправочные_коэффициенты_по_письму_Госстроя_от_25.12.90___3___5">#REF!</definedName>
    <definedName name="Поправочные_коэффициенты_по_письму_Госстроя_от_25.12.90___3___5_1" localSheetId="4">#REF!</definedName>
    <definedName name="Поправочные_коэффициенты_по_письму_Госстроя_от_25.12.90___3___5_1">#REF!</definedName>
    <definedName name="Поправочные_коэффициенты_по_письму_Госстроя_от_25.12.90___3___6" localSheetId="4">#REF!</definedName>
    <definedName name="Поправочные_коэффициенты_по_письму_Госстроя_от_25.12.90___3___6">#REF!</definedName>
    <definedName name="Поправочные_коэффициенты_по_письму_Госстроя_от_25.12.90___3___8" localSheetId="4">#REF!</definedName>
    <definedName name="Поправочные_коэффициенты_по_письму_Госстроя_от_25.12.90___3___8">#REF!</definedName>
    <definedName name="Поправочные_коэффициенты_по_письму_Госстроя_от_25.12.90___3_1" localSheetId="4">#REF!</definedName>
    <definedName name="Поправочные_коэффициенты_по_письму_Госстроя_от_25.12.90___3_1">#REF!</definedName>
    <definedName name="Поправочные_коэффициенты_по_письму_Госстроя_от_25.12.90___3_1_1" localSheetId="4">#REF!</definedName>
    <definedName name="Поправочные_коэффициенты_по_письму_Госстроя_от_25.12.90___3_1_1">#REF!</definedName>
    <definedName name="Поправочные_коэффициенты_по_письму_Госстроя_от_25.12.90___3_1_1_1" localSheetId="4">#REF!</definedName>
    <definedName name="Поправочные_коэффициенты_по_письму_Госстроя_от_25.12.90___3_1_1_1">#REF!</definedName>
    <definedName name="Поправочные_коэффициенты_по_письму_Госстроя_от_25.12.90___3_3">NA()</definedName>
    <definedName name="Поправочные_коэффициенты_по_письму_Госстроя_от_25.12.90___3_5" localSheetId="4">#REF!</definedName>
    <definedName name="Поправочные_коэффициенты_по_письму_Госстроя_от_25.12.90___3_5">#REF!</definedName>
    <definedName name="Поправочные_коэффициенты_по_письму_Госстроя_от_25.12.90___3_5_1" localSheetId="4">#REF!</definedName>
    <definedName name="Поправочные_коэффициенты_по_письму_Госстроя_от_25.12.90___3_5_1">#REF!</definedName>
    <definedName name="Поправочные_коэффициенты_по_письму_Госстроя_от_25.12.90___4" localSheetId="4">#REF!</definedName>
    <definedName name="Поправочные_коэффициенты_по_письму_Госстроя_от_25.12.90___4">#REF!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0" localSheetId="4">#REF!</definedName>
    <definedName name="Поправочные_коэффициенты_по_письму_Госстроя_от_25.12.90___4___0___0" localSheetId="2">#REF!</definedName>
    <definedName name="Поправочные_коэффициенты_по_письму_Госстроя_от_25.12.90___4___0___0">#REF!</definedName>
    <definedName name="Поправочные_коэффициенты_по_письму_Госстроя_от_25.12.90___4___0___0___0" localSheetId="4">#REF!</definedName>
    <definedName name="Поправочные_коэффициенты_по_письму_Госстроя_от_25.12.90___4___0___0___0">#REF!</definedName>
    <definedName name="Поправочные_коэффициенты_по_письму_Госстроя_от_25.12.90___4___0___0___0___0" localSheetId="4">#REF!</definedName>
    <definedName name="Поправочные_коэффициенты_по_письму_Госстроя_от_25.12.90___4___0___0___0___0">#REF!</definedName>
    <definedName name="Поправочные_коэффициенты_по_письму_Госстроя_от_25.12.90___4___0___0___0___0_1" localSheetId="4">#REF!</definedName>
    <definedName name="Поправочные_коэффициенты_по_письму_Госстроя_от_25.12.90___4___0___0___0___0_1">#REF!</definedName>
    <definedName name="Поправочные_коэффициенты_по_письму_Госстроя_от_25.12.90___4___0___0___0_1" localSheetId="4">#REF!</definedName>
    <definedName name="Поправочные_коэффициенты_по_письму_Госстроя_от_25.12.90___4___0___0___0_1">#REF!</definedName>
    <definedName name="Поправочные_коэффициенты_по_письму_Госстроя_от_25.12.90___4___0___0___1" localSheetId="4">#REF!</definedName>
    <definedName name="Поправочные_коэффициенты_по_письму_Госстроя_от_25.12.90___4___0___0___1">#REF!</definedName>
    <definedName name="Поправочные_коэффициенты_по_письму_Госстроя_от_25.12.90___4___0___0___1_1" localSheetId="4">#REF!</definedName>
    <definedName name="Поправочные_коэффициенты_по_письму_Госстроя_от_25.12.90___4___0___0___1_1">#REF!</definedName>
    <definedName name="Поправочные_коэффициенты_по_письму_Госстроя_от_25.12.90___4___0___0___5" localSheetId="4">#REF!</definedName>
    <definedName name="Поправочные_коэффициенты_по_письму_Госстроя_от_25.12.90___4___0___0___5">#REF!</definedName>
    <definedName name="Поправочные_коэффициенты_по_письму_Госстроя_от_25.12.90___4___0___0___5_1" localSheetId="4">#REF!</definedName>
    <definedName name="Поправочные_коэффициенты_по_письму_Госстроя_от_25.12.90___4___0___0___5_1">#REF!</definedName>
    <definedName name="Поправочные_коэффициенты_по_письму_Госстроя_от_25.12.90___4___0___0_1" localSheetId="4">#REF!</definedName>
    <definedName name="Поправочные_коэффициенты_по_письму_Госстроя_от_25.12.90___4___0___0_1">#REF!</definedName>
    <definedName name="Поправочные_коэффициенты_по_письму_Госстроя_от_25.12.90___4___0___0_1_1" localSheetId="4">#REF!</definedName>
    <definedName name="Поправочные_коэффициенты_по_письму_Госстроя_от_25.12.90___4___0___0_1_1">#REF!</definedName>
    <definedName name="Поправочные_коэффициенты_по_письму_Госстроя_от_25.12.90___4___0___0_1_1_1" localSheetId="4">#REF!</definedName>
    <definedName name="Поправочные_коэффициенты_по_письму_Госстроя_от_25.12.90___4___0___0_1_1_1">#REF!</definedName>
    <definedName name="Поправочные_коэффициенты_по_письму_Госстроя_от_25.12.90___4___0___0_5" localSheetId="4">#REF!</definedName>
    <definedName name="Поправочные_коэффициенты_по_письму_Госстроя_от_25.12.90___4___0___0_5">#REF!</definedName>
    <definedName name="Поправочные_коэффициенты_по_письму_Госстроя_от_25.12.90___4___0___0_5_1" localSheetId="4">#REF!</definedName>
    <definedName name="Поправочные_коэффициенты_по_письму_Госстроя_от_25.12.90___4___0___0_5_1">#REF!</definedName>
    <definedName name="Поправочные_коэффициенты_по_письму_Госстроя_от_25.12.90___4___0___1" localSheetId="4">#REF!</definedName>
    <definedName name="Поправочные_коэффициенты_по_письму_Госстроя_от_25.12.90___4___0___1">#REF!</definedName>
    <definedName name="Поправочные_коэффициенты_по_письму_Госстроя_от_25.12.90___4___0___1_1" localSheetId="4">#REF!</definedName>
    <definedName name="Поправочные_коэффициенты_по_письму_Госстроя_от_25.12.90___4___0___1_1">#REF!</definedName>
    <definedName name="Поправочные_коэффициенты_по_письму_Госстроя_от_25.12.90___4___0___2" localSheetId="4">#REF!</definedName>
    <definedName name="Поправочные_коэффициенты_по_письму_Госстроя_от_25.12.90___4___0___2">#REF!</definedName>
    <definedName name="Поправочные_коэффициенты_по_письму_Госстроя_от_25.12.90___4___0___2_1" localSheetId="4">#REF!</definedName>
    <definedName name="Поправочные_коэффициенты_по_письму_Госстроя_от_25.12.90___4___0___2_1">#REF!</definedName>
    <definedName name="Поправочные_коэффициенты_по_письму_Госстроя_от_25.12.90___4___0___4" localSheetId="4">#REF!</definedName>
    <definedName name="Поправочные_коэффициенты_по_письму_Госстроя_от_25.12.90___4___0___4">#REF!</definedName>
    <definedName name="Поправочные_коэффициенты_по_письму_Госстроя_от_25.12.90___4___0___4_1" localSheetId="4">#REF!</definedName>
    <definedName name="Поправочные_коэффициенты_по_письму_Госстроя_от_25.12.90___4___0___4_1">#REF!</definedName>
    <definedName name="Поправочные_коэффициенты_по_письму_Госстроя_от_25.12.90___4___0___5">NA()</definedName>
    <definedName name="Поправочные_коэффициенты_по_письму_Госстроя_от_25.12.90___4___0_1" localSheetId="4">#REF!</definedName>
    <definedName name="Поправочные_коэффициенты_по_письму_Госстроя_от_25.12.90___4___0_1">#REF!</definedName>
    <definedName name="Поправочные_коэффициенты_по_письму_Госстроя_от_25.12.90___4___0_1_1" localSheetId="4">#REF!</definedName>
    <definedName name="Поправочные_коэффициенты_по_письму_Госстроя_от_25.12.90___4___0_1_1">#REF!</definedName>
    <definedName name="Поправочные_коэффициенты_по_письму_Госстроя_от_25.12.90___4___0_1_1_1" localSheetId="4">#REF!</definedName>
    <definedName name="Поправочные_коэффициенты_по_письму_Госстроя_от_25.12.90___4___0_1_1_1">#REF!</definedName>
    <definedName name="Поправочные_коэффициенты_по_письму_Госстроя_от_25.12.90___4___0_3">NA()</definedName>
    <definedName name="Поправочные_коэффициенты_по_письму_Госстроя_от_25.12.90___4___0_5">NA()</definedName>
    <definedName name="Поправочные_коэффициенты_по_письму_Госстроя_от_25.12.90___4___1">NA()</definedName>
    <definedName name="Поправочные_коэффициенты_по_письму_Госстроя_от_25.12.90___4___10" localSheetId="4">#REF!</definedName>
    <definedName name="Поправочные_коэффициенты_по_письму_Госстроя_от_25.12.90___4___10" localSheetId="2">#REF!</definedName>
    <definedName name="Поправочные_коэффициенты_по_письму_Госстроя_от_25.12.90___4___10">#REF!</definedName>
    <definedName name="Поправочные_коэффициенты_по_письму_Госстроя_от_25.12.90___4___10_1" localSheetId="4">#REF!</definedName>
    <definedName name="Поправочные_коэффициенты_по_письму_Госстроя_от_25.12.90___4___10_1">#REF!</definedName>
    <definedName name="Поправочные_коэффициенты_по_письму_Госстроя_от_25.12.90___4___12" localSheetId="4">#REF!</definedName>
    <definedName name="Поправочные_коэффициенты_по_письму_Госстроя_от_25.12.90___4___12">#REF!</definedName>
    <definedName name="Поправочные_коэффициенты_по_письму_Госстроя_от_25.12.90___4___2" localSheetId="4">#REF!</definedName>
    <definedName name="Поправочные_коэффициенты_по_письму_Госстроя_от_25.12.90___4___2">#REF!</definedName>
    <definedName name="Поправочные_коэффициенты_по_письму_Госстроя_от_25.12.90___4___2_1" localSheetId="4">#REF!</definedName>
    <definedName name="Поправочные_коэффициенты_по_письму_Госстроя_от_25.12.90___4___2_1">#REF!</definedName>
    <definedName name="Поправочные_коэффициенты_по_письму_Госстроя_от_25.12.90___4___3" localSheetId="4">#REF!</definedName>
    <definedName name="Поправочные_коэффициенты_по_письму_Госстроя_от_25.12.90___4___3">#REF!</definedName>
    <definedName name="Поправочные_коэффициенты_по_письму_Госстроя_от_25.12.90___4___3___0" localSheetId="4">#REF!</definedName>
    <definedName name="Поправочные_коэффициенты_по_письму_Госстроя_от_25.12.90___4___3___0">#REF!</definedName>
    <definedName name="Поправочные_коэффициенты_по_письму_Госстроя_от_25.12.90___4___3___0___0" localSheetId="4">#REF!</definedName>
    <definedName name="Поправочные_коэффициенты_по_письму_Госстроя_от_25.12.90___4___3___0___0">#REF!</definedName>
    <definedName name="Поправочные_коэффициенты_по_письму_Госстроя_от_25.12.90___4___3___0___0_1" localSheetId="4">#REF!</definedName>
    <definedName name="Поправочные_коэффициенты_по_письму_Госстроя_от_25.12.90___4___3___0___0_1">#REF!</definedName>
    <definedName name="Поправочные_коэффициенты_по_письму_Госстроя_от_25.12.90___4___3___0_1" localSheetId="4">#REF!</definedName>
    <definedName name="Поправочные_коэффициенты_по_письму_Госстроя_от_25.12.90___4___3___0_1">#REF!</definedName>
    <definedName name="Поправочные_коэффициенты_по_письму_Госстроя_от_25.12.90___4___3___5" localSheetId="4">#REF!</definedName>
    <definedName name="Поправочные_коэффициенты_по_письму_Госстроя_от_25.12.90___4___3___5">#REF!</definedName>
    <definedName name="Поправочные_коэффициенты_по_письму_Госстроя_от_25.12.90___4___3___5_1" localSheetId="4">#REF!</definedName>
    <definedName name="Поправочные_коэффициенты_по_письму_Госстроя_от_25.12.90___4___3___5_1">#REF!</definedName>
    <definedName name="Поправочные_коэффициенты_по_письму_Госстроя_от_25.12.90___4___3_1" localSheetId="4">#REF!</definedName>
    <definedName name="Поправочные_коэффициенты_по_письму_Госстроя_от_25.12.90___4___3_1">#REF!</definedName>
    <definedName name="Поправочные_коэффициенты_по_письму_Госстроя_от_25.12.90___4___3_1_1" localSheetId="4">#REF!</definedName>
    <definedName name="Поправочные_коэффициенты_по_письму_Госстроя_от_25.12.90___4___3_1_1">#REF!</definedName>
    <definedName name="Поправочные_коэффициенты_по_письму_Госстроя_от_25.12.90___4___3_1_1_1" localSheetId="4">#REF!</definedName>
    <definedName name="Поправочные_коэффициенты_по_письму_Госстроя_от_25.12.90___4___3_1_1_1">#REF!</definedName>
    <definedName name="Поправочные_коэффициенты_по_письму_Госстроя_от_25.12.90___4___3_5" localSheetId="4">#REF!</definedName>
    <definedName name="Поправочные_коэффициенты_по_письму_Госстроя_от_25.12.90___4___3_5">#REF!</definedName>
    <definedName name="Поправочные_коэффициенты_по_письму_Госстроя_от_25.12.90___4___3_5_1" localSheetId="4">#REF!</definedName>
    <definedName name="Поправочные_коэффициенты_по_письму_Госстроя_от_25.12.90___4___3_5_1">#REF!</definedName>
    <definedName name="Поправочные_коэффициенты_по_письму_Госстроя_от_25.12.90___4___4" localSheetId="4">#REF!</definedName>
    <definedName name="Поправочные_коэффициенты_по_письму_Госстроя_от_25.12.90___4___4">#REF!</definedName>
    <definedName name="Поправочные_коэффициенты_по_письму_Госстроя_от_25.12.90___4___4_1" localSheetId="4">#REF!</definedName>
    <definedName name="Поправочные_коэффициенты_по_письму_Госстроя_от_25.12.90___4___4_1">#REF!</definedName>
    <definedName name="Поправочные_коэффициенты_по_письму_Госстроя_от_25.12.90___4___5" localSheetId="4">#REF!</definedName>
    <definedName name="Поправочные_коэффициенты_по_письму_Госстроя_от_25.12.90___4___5">#REF!</definedName>
    <definedName name="Поправочные_коэффициенты_по_письму_Госстроя_от_25.12.90___4___5_1" localSheetId="4">#REF!</definedName>
    <definedName name="Поправочные_коэффициенты_по_письму_Госстроя_от_25.12.90___4___5_1">#REF!</definedName>
    <definedName name="Поправочные_коэффициенты_по_письму_Госстроя_от_25.12.90___4___6" localSheetId="4">#REF!</definedName>
    <definedName name="Поправочные_коэффициенты_по_письму_Госстроя_от_25.12.90___4___6">#REF!</definedName>
    <definedName name="Поправочные_коэффициенты_по_письму_Госстроя_от_25.12.90___4___6_1" localSheetId="4">#REF!</definedName>
    <definedName name="Поправочные_коэффициенты_по_письму_Госстроя_от_25.12.90___4___6_1">#REF!</definedName>
    <definedName name="Поправочные_коэффициенты_по_письму_Госстроя_от_25.12.90___4___8" localSheetId="4">#REF!</definedName>
    <definedName name="Поправочные_коэффициенты_по_письму_Госстроя_от_25.12.90___4___8">#REF!</definedName>
    <definedName name="Поправочные_коэффициенты_по_письму_Госстроя_от_25.12.90___4___8_1" localSheetId="4">#REF!</definedName>
    <definedName name="Поправочные_коэффициенты_по_письму_Госстроя_от_25.12.90___4___8_1">#REF!</definedName>
    <definedName name="Поправочные_коэффициенты_по_письму_Госстроя_от_25.12.90___4_1" localSheetId="4">#REF!</definedName>
    <definedName name="Поправочные_коэффициенты_по_письму_Госстроя_от_25.12.90___4_1">#REF!</definedName>
    <definedName name="Поправочные_коэффициенты_по_письму_Госстроя_от_25.12.90___4_1_1">NA()</definedName>
    <definedName name="Поправочные_коэффициенты_по_письму_Госстроя_от_25.12.90___4_3" localSheetId="4">#REF!</definedName>
    <definedName name="Поправочные_коэффициенты_по_письму_Госстроя_от_25.12.90___4_3">#REF!</definedName>
    <definedName name="Поправочные_коэффициенты_по_письму_Госстроя_от_25.12.90___4_3_1" localSheetId="4">#REF!</definedName>
    <definedName name="Поправочные_коэффициенты_по_письму_Госстроя_от_25.12.90___4_3_1">#REF!</definedName>
    <definedName name="Поправочные_коэффициенты_по_письму_Госстроя_от_25.12.90___4_5" localSheetId="4">#REF!</definedName>
    <definedName name="Поправочные_коэффициенты_по_письму_Госстроя_от_25.12.90___4_5">#REF!</definedName>
    <definedName name="Поправочные_коэффициенты_по_письму_Госстроя_от_25.12.90___4_5_1" localSheetId="4">#REF!</definedName>
    <definedName name="Поправочные_коэффициенты_по_письму_Госстроя_от_25.12.90___4_5_1">#REF!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0" localSheetId="4">#REF!</definedName>
    <definedName name="Поправочные_коэффициенты_по_письму_Госстроя_от_25.12.90___5___0" localSheetId="2">#REF!</definedName>
    <definedName name="Поправочные_коэффициенты_по_письму_Госстроя_от_25.12.90___5___0">#REF!</definedName>
    <definedName name="Поправочные_коэффициенты_по_письму_Госстроя_от_25.12.90___5___0___0" localSheetId="4">#REF!</definedName>
    <definedName name="Поправочные_коэффициенты_по_письму_Госстроя_от_25.12.90___5___0___0">#REF!</definedName>
    <definedName name="Поправочные_коэффициенты_по_письму_Госстроя_от_25.12.90___5___0___0___0" localSheetId="4">#REF!</definedName>
    <definedName name="Поправочные_коэффициенты_по_письму_Госстроя_от_25.12.90___5___0___0___0">#REF!</definedName>
    <definedName name="Поправочные_коэффициенты_по_письму_Госстроя_от_25.12.90___5___0___0___0___0" localSheetId="4">#REF!</definedName>
    <definedName name="Поправочные_коэффициенты_по_письму_Госстроя_от_25.12.90___5___0___0___0___0">#REF!</definedName>
    <definedName name="Поправочные_коэффициенты_по_письму_Госстроя_от_25.12.90___5___0___0___0___0_1" localSheetId="4">#REF!</definedName>
    <definedName name="Поправочные_коэффициенты_по_письму_Госстроя_от_25.12.90___5___0___0___0___0_1">#REF!</definedName>
    <definedName name="Поправочные_коэффициенты_по_письму_Госстроя_от_25.12.90___5___0___0___0_1" localSheetId="4">#REF!</definedName>
    <definedName name="Поправочные_коэффициенты_по_письму_Госстроя_от_25.12.90___5___0___0___0_1">#REF!</definedName>
    <definedName name="Поправочные_коэффициенты_по_письму_Госстроя_от_25.12.90___5___0___0_1" localSheetId="4">#REF!</definedName>
    <definedName name="Поправочные_коэффициенты_по_письму_Госстроя_от_25.12.90___5___0___0_1">#REF!</definedName>
    <definedName name="Поправочные_коэффициенты_по_письму_Госстроя_от_25.12.90___5___0___1" localSheetId="4">#REF!</definedName>
    <definedName name="Поправочные_коэффициенты_по_письму_Госстроя_от_25.12.90___5___0___1">#REF!</definedName>
    <definedName name="Поправочные_коэффициенты_по_письму_Госстроя_от_25.12.90___5___0___1_1" localSheetId="4">#REF!</definedName>
    <definedName name="Поправочные_коэффициенты_по_письму_Госстроя_от_25.12.90___5___0___1_1">#REF!</definedName>
    <definedName name="Поправочные_коэффициенты_по_письму_Госстроя_от_25.12.90___5___0___5" localSheetId="4">#REF!</definedName>
    <definedName name="Поправочные_коэффициенты_по_письму_Госстроя_от_25.12.90___5___0___5">#REF!</definedName>
    <definedName name="Поправочные_коэффициенты_по_письму_Госстроя_от_25.12.90___5___0___5_1" localSheetId="4">#REF!</definedName>
    <definedName name="Поправочные_коэффициенты_по_письму_Госстроя_от_25.12.90___5___0___5_1">#REF!</definedName>
    <definedName name="Поправочные_коэффициенты_по_письму_Госстроя_от_25.12.90___5___0_1" localSheetId="4">#REF!</definedName>
    <definedName name="Поправочные_коэффициенты_по_письму_Госстроя_от_25.12.90___5___0_1">#REF!</definedName>
    <definedName name="Поправочные_коэффициенты_по_письму_Госстроя_от_25.12.90___5___0_1_1" localSheetId="4">#REF!</definedName>
    <definedName name="Поправочные_коэффициенты_по_письму_Госстроя_от_25.12.90___5___0_1_1">#REF!</definedName>
    <definedName name="Поправочные_коэффициенты_по_письму_Госстроя_от_25.12.90___5___0_1_1_1" localSheetId="4">#REF!</definedName>
    <definedName name="Поправочные_коэффициенты_по_письму_Госстроя_от_25.12.90___5___0_1_1_1">#REF!</definedName>
    <definedName name="Поправочные_коэффициенты_по_письму_Госстроя_от_25.12.90___5___0_3" localSheetId="4">#REF!</definedName>
    <definedName name="Поправочные_коэффициенты_по_письму_Госстроя_от_25.12.90___5___0_3">#REF!</definedName>
    <definedName name="Поправочные_коэффициенты_по_письму_Госстроя_от_25.12.90___5___0_3_1" localSheetId="4">#REF!</definedName>
    <definedName name="Поправочные_коэффициенты_по_письму_Госстроя_от_25.12.90___5___0_3_1">#REF!</definedName>
    <definedName name="Поправочные_коэффициенты_по_письму_Госстроя_от_25.12.90___5___0_5" localSheetId="4">#REF!</definedName>
    <definedName name="Поправочные_коэффициенты_по_письму_Госстроя_от_25.12.90___5___0_5">#REF!</definedName>
    <definedName name="Поправочные_коэффициенты_по_письму_Госстроя_от_25.12.90___5___0_5_1" localSheetId="4">#REF!</definedName>
    <definedName name="Поправочные_коэффициенты_по_письму_Госстроя_от_25.12.90___5___0_5_1">#REF!</definedName>
    <definedName name="Поправочные_коэффициенты_по_письму_Госстроя_от_25.12.90___5___1" localSheetId="4">#REF!</definedName>
    <definedName name="Поправочные_коэффициенты_по_письму_Госстроя_от_25.12.90___5___1">#REF!</definedName>
    <definedName name="Поправочные_коэффициенты_по_письму_Госстроя_от_25.12.90___5___1_1" localSheetId="4">#REF!</definedName>
    <definedName name="Поправочные_коэффициенты_по_письму_Госстроя_от_25.12.90___5___1_1">#REF!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5___5">NA()</definedName>
    <definedName name="Поправочные_коэффициенты_по_письму_Госстроя_от_25.12.90___5_1" localSheetId="4">#REF!</definedName>
    <definedName name="Поправочные_коэффициенты_по_письму_Госстроя_от_25.12.90___5_1">#REF!</definedName>
    <definedName name="Поправочные_коэффициенты_по_письму_Госстроя_от_25.12.90___5_1_1" localSheetId="4">#REF!</definedName>
    <definedName name="Поправочные_коэффициенты_по_письму_Госстроя_от_25.12.90___5_1_1">#REF!</definedName>
    <definedName name="Поправочные_коэффициенты_по_письму_Госстроя_от_25.12.90___5_1_1_1" localSheetId="4">#REF!</definedName>
    <definedName name="Поправочные_коэффициенты_по_письму_Госстроя_от_25.12.90___5_1_1_1">#REF!</definedName>
    <definedName name="Поправочные_коэффициенты_по_письму_Госстроя_от_25.12.90___5_3">NA()</definedName>
    <definedName name="Поправочные_коэффициенты_по_письму_Госстроя_от_25.12.90___5_5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0" localSheetId="4">#REF!</definedName>
    <definedName name="Поправочные_коэффициенты_по_письму_Госстроя_от_25.12.90___6___0" localSheetId="2">#REF!</definedName>
    <definedName name="Поправочные_коэффициенты_по_письму_Госстроя_от_25.12.90___6___0">#REF!</definedName>
    <definedName name="Поправочные_коэффициенты_по_письму_Госстроя_от_25.12.90___6___0___0" localSheetId="4">#REF!</definedName>
    <definedName name="Поправочные_коэффициенты_по_письму_Госстроя_от_25.12.90___6___0___0">#REF!</definedName>
    <definedName name="Поправочные_коэффициенты_по_письму_Госстроя_от_25.12.90___6___0___0___0" localSheetId="4">#REF!</definedName>
    <definedName name="Поправочные_коэффициенты_по_письму_Госстроя_от_25.12.90___6___0___0___0">#REF!</definedName>
    <definedName name="Поправочные_коэффициенты_по_письму_Госстроя_от_25.12.90___6___0___0___0___0" localSheetId="4">#REF!</definedName>
    <definedName name="Поправочные_коэффициенты_по_письму_Госстроя_от_25.12.90___6___0___0___0___0">#REF!</definedName>
    <definedName name="Поправочные_коэффициенты_по_письму_Госстроя_от_25.12.90___6___0___0___0___0_1" localSheetId="4">#REF!</definedName>
    <definedName name="Поправочные_коэффициенты_по_письму_Госстроя_от_25.12.90___6___0___0___0___0_1">#REF!</definedName>
    <definedName name="Поправочные_коэффициенты_по_письму_Госстроя_от_25.12.90___6___0___0___0_1" localSheetId="4">#REF!</definedName>
    <definedName name="Поправочные_коэффициенты_по_письму_Госстроя_от_25.12.90___6___0___0___0_1">#REF!</definedName>
    <definedName name="Поправочные_коэффициенты_по_письму_Госстроя_от_25.12.90___6___0___0_1" localSheetId="4">#REF!</definedName>
    <definedName name="Поправочные_коэффициенты_по_письму_Госстроя_от_25.12.90___6___0___0_1">#REF!</definedName>
    <definedName name="Поправочные_коэффициенты_по_письму_Госстроя_от_25.12.90___6___0___1" localSheetId="4">#REF!</definedName>
    <definedName name="Поправочные_коэффициенты_по_письму_Госстроя_от_25.12.90___6___0___1">#REF!</definedName>
    <definedName name="Поправочные_коэффициенты_по_письму_Госстроя_от_25.12.90___6___0___1_1" localSheetId="4">#REF!</definedName>
    <definedName name="Поправочные_коэффициенты_по_письму_Госстроя_от_25.12.90___6___0___1_1">#REF!</definedName>
    <definedName name="Поправочные_коэффициенты_по_письму_Госстроя_от_25.12.90___6___0___5" localSheetId="4">#REF!</definedName>
    <definedName name="Поправочные_коэффициенты_по_письму_Госстроя_от_25.12.90___6___0___5">#REF!</definedName>
    <definedName name="Поправочные_коэффициенты_по_письму_Госстроя_от_25.12.90___6___0___5_1" localSheetId="4">#REF!</definedName>
    <definedName name="Поправочные_коэффициенты_по_письму_Госстроя_от_25.12.90___6___0___5_1">#REF!</definedName>
    <definedName name="Поправочные_коэффициенты_по_письму_Госстроя_от_25.12.90___6___0_1" localSheetId="4">#REF!</definedName>
    <definedName name="Поправочные_коэффициенты_по_письму_Госстроя_от_25.12.90___6___0_1">#REF!</definedName>
    <definedName name="Поправочные_коэффициенты_по_письму_Госстроя_от_25.12.90___6___0_1_1" localSheetId="4">#REF!</definedName>
    <definedName name="Поправочные_коэффициенты_по_письму_Госстроя_от_25.12.90___6___0_1_1">#REF!</definedName>
    <definedName name="Поправочные_коэффициенты_по_письму_Госстроя_от_25.12.90___6___0_1_1_1" localSheetId="4">#REF!</definedName>
    <definedName name="Поправочные_коэффициенты_по_письму_Госстроя_от_25.12.90___6___0_1_1_1">#REF!</definedName>
    <definedName name="Поправочные_коэффициенты_по_письму_Госстроя_от_25.12.90___6___0_3" localSheetId="4">#REF!</definedName>
    <definedName name="Поправочные_коэффициенты_по_письму_Госстроя_от_25.12.90___6___0_3">#REF!</definedName>
    <definedName name="Поправочные_коэффициенты_по_письму_Госстроя_от_25.12.90___6___0_3_1" localSheetId="4">#REF!</definedName>
    <definedName name="Поправочные_коэффициенты_по_письму_Госстроя_от_25.12.90___6___0_3_1">#REF!</definedName>
    <definedName name="Поправочные_коэффициенты_по_письму_Госстроя_от_25.12.90___6___0_5" localSheetId="4">#REF!</definedName>
    <definedName name="Поправочные_коэффициенты_по_письму_Госстроя_от_25.12.90___6___0_5">#REF!</definedName>
    <definedName name="Поправочные_коэффициенты_по_письму_Госстроя_от_25.12.90___6___0_5_1" localSheetId="4">#REF!</definedName>
    <definedName name="Поправочные_коэффициенты_по_письму_Госстроя_от_25.12.90___6___0_5_1">#REF!</definedName>
    <definedName name="Поправочные_коэффициенты_по_письму_Госстроя_от_25.12.90___6___1" localSheetId="4">#REF!</definedName>
    <definedName name="Поправочные_коэффициенты_по_письму_Госстроя_от_25.12.90___6___1">#REF!</definedName>
    <definedName name="Поправочные_коэффициенты_по_письму_Госстроя_от_25.12.90___6___10" localSheetId="4">#REF!</definedName>
    <definedName name="Поправочные_коэффициенты_по_письму_Госстроя_от_25.12.90___6___10">#REF!</definedName>
    <definedName name="Поправочные_коэффициенты_по_письму_Госстроя_от_25.12.90___6___10_1" localSheetId="4">#REF!</definedName>
    <definedName name="Поправочные_коэффициенты_по_письму_Госстроя_от_25.12.90___6___10_1">#REF!</definedName>
    <definedName name="Поправочные_коэффициенты_по_письму_Госстроя_от_25.12.90___6___12" localSheetId="4">#REF!</definedName>
    <definedName name="Поправочные_коэффициенты_по_письму_Госстроя_от_25.12.90___6___12">#REF!</definedName>
    <definedName name="Поправочные_коэффициенты_по_письму_Госстроя_от_25.12.90___6___2" localSheetId="4">#REF!</definedName>
    <definedName name="Поправочные_коэффициенты_по_письму_Госстроя_от_25.12.90___6___2">#REF!</definedName>
    <definedName name="Поправочные_коэффициенты_по_письму_Госстроя_от_25.12.90___6___2_1" localSheetId="4">#REF!</definedName>
    <definedName name="Поправочные_коэффициенты_по_письму_Госстроя_от_25.12.90___6___2_1">#REF!</definedName>
    <definedName name="Поправочные_коэффициенты_по_письму_Госстроя_от_25.12.90___6___4" localSheetId="4">#REF!</definedName>
    <definedName name="Поправочные_коэффициенты_по_письму_Госстроя_от_25.12.90___6___4">#REF!</definedName>
    <definedName name="Поправочные_коэффициенты_по_письму_Госстроя_от_25.12.90___6___4_1" localSheetId="4">#REF!</definedName>
    <definedName name="Поправочные_коэффициенты_по_письму_Госстроя_от_25.12.90___6___4_1">#REF!</definedName>
    <definedName name="Поправочные_коэффициенты_по_письму_Госстроя_от_25.12.90___6___5">NA()</definedName>
    <definedName name="Поправочные_коэффициенты_по_письму_Госстроя_от_25.12.90___6___6" localSheetId="4">#REF!</definedName>
    <definedName name="Поправочные_коэффициенты_по_письму_Госстроя_от_25.12.90___6___6" localSheetId="2">#REF!</definedName>
    <definedName name="Поправочные_коэффициенты_по_письму_Госстроя_от_25.12.90___6___6">#REF!</definedName>
    <definedName name="Поправочные_коэффициенты_по_письму_Госстроя_от_25.12.90___6___6_1" localSheetId="4">#REF!</definedName>
    <definedName name="Поправочные_коэффициенты_по_письму_Госстроя_от_25.12.90___6___6_1">#REF!</definedName>
    <definedName name="Поправочные_коэффициенты_по_письму_Госстроя_от_25.12.90___6___8" localSheetId="4">#REF!</definedName>
    <definedName name="Поправочные_коэффициенты_по_письму_Госстроя_от_25.12.90___6___8">#REF!</definedName>
    <definedName name="Поправочные_коэффициенты_по_письму_Госстроя_от_25.12.90___6___8_1" localSheetId="4">#REF!</definedName>
    <definedName name="Поправочные_коэффициенты_по_письму_Госстроя_от_25.12.90___6___8_1">#REF!</definedName>
    <definedName name="Поправочные_коэффициенты_по_письму_Госстроя_от_25.12.90___6_1" localSheetId="4">#REF!</definedName>
    <definedName name="Поправочные_коэффициенты_по_письму_Госстроя_от_25.12.90___6_1">#REF!</definedName>
    <definedName name="Поправочные_коэффициенты_по_письму_Госстроя_от_25.12.90___6_1_1" localSheetId="4">#REF!</definedName>
    <definedName name="Поправочные_коэффициенты_по_письму_Госстроя_от_25.12.90___6_1_1">#REF!</definedName>
    <definedName name="Поправочные_коэффициенты_по_письму_Госстроя_от_25.12.90___6_1_1_1" localSheetId="4">#REF!</definedName>
    <definedName name="Поправочные_коэффициенты_по_письму_Госстроя_от_25.12.90___6_1_1_1">#REF!</definedName>
    <definedName name="Поправочные_коэффициенты_по_письму_Госстроя_от_25.12.90___6_3" localSheetId="4">#REF!</definedName>
    <definedName name="Поправочные_коэффициенты_по_письму_Госстроя_от_25.12.90___6_3">#REF!</definedName>
    <definedName name="Поправочные_коэффициенты_по_письму_Госстроя_от_25.12.90___6_3_1" localSheetId="4">#REF!</definedName>
    <definedName name="Поправочные_коэффициенты_по_письму_Госстроя_от_25.12.90___6_3_1">#REF!</definedName>
    <definedName name="Поправочные_коэффициенты_по_письму_Госстроя_от_25.12.90___6_5">NA()</definedName>
    <definedName name="Поправочные_коэффициенты_по_письму_Госстроя_от_25.12.90___7" localSheetId="4">#REF!</definedName>
    <definedName name="Поправочные_коэффициенты_по_письму_Госстроя_от_25.12.90___7" localSheetId="2">#REF!</definedName>
    <definedName name="Поправочные_коэффициенты_по_письму_Госстроя_от_25.12.90___7">#REF!</definedName>
    <definedName name="Поправочные_коэффициенты_по_письму_Госстроя_от_25.12.90___7___0" localSheetId="4">#REF!</definedName>
    <definedName name="Поправочные_коэффициенты_по_письму_Госстроя_от_25.12.90___7___0">#REF!</definedName>
    <definedName name="Поправочные_коэффициенты_по_письму_Госстроя_от_25.12.90___7___0_1" localSheetId="4">#REF!</definedName>
    <definedName name="Поправочные_коэффициенты_по_письму_Госстроя_от_25.12.90___7___0_1">#REF!</definedName>
    <definedName name="Поправочные_коэффициенты_по_письму_Госстроя_от_25.12.90___7___10" localSheetId="4">#REF!</definedName>
    <definedName name="Поправочные_коэффициенты_по_письму_Госстроя_от_25.12.90___7___10">#REF!</definedName>
    <definedName name="Поправочные_коэффициенты_по_письму_Госстроя_от_25.12.90___7___2" localSheetId="4">#REF!</definedName>
    <definedName name="Поправочные_коэффициенты_по_письму_Госстроя_от_25.12.90___7___2">#REF!</definedName>
    <definedName name="Поправочные_коэффициенты_по_письму_Госстроя_от_25.12.90___7___4" localSheetId="4">#REF!</definedName>
    <definedName name="Поправочные_коэффициенты_по_письму_Госстроя_от_25.12.90___7___4">#REF!</definedName>
    <definedName name="Поправочные_коэффициенты_по_письму_Госстроя_от_25.12.90___7___6" localSheetId="4">#REF!</definedName>
    <definedName name="Поправочные_коэффициенты_по_письму_Госстроя_от_25.12.90___7___6">#REF!</definedName>
    <definedName name="Поправочные_коэффициенты_по_письму_Госстроя_от_25.12.90___7___8" localSheetId="4">#REF!</definedName>
    <definedName name="Поправочные_коэффициенты_по_письму_Госстроя_от_25.12.90___7___8">#REF!</definedName>
    <definedName name="Поправочные_коэффициенты_по_письму_Госстроя_от_25.12.90___7_1" localSheetId="4">#REF!</definedName>
    <definedName name="Поправочные_коэффициенты_по_письму_Госстроя_от_25.12.90___7_1">#REF!</definedName>
    <definedName name="Поправочные_коэффициенты_по_письму_Госстроя_от_25.12.90___8" localSheetId="4">#REF!</definedName>
    <definedName name="Поправочные_коэффициенты_по_письму_Госстроя_от_25.12.90___8">#REF!</definedName>
    <definedName name="Поправочные_коэффициенты_по_письму_Госстроя_от_25.12.90___8___0" localSheetId="4">#REF!</definedName>
    <definedName name="Поправочные_коэффициенты_по_письму_Госстроя_от_25.12.90___8___0">#REF!</definedName>
    <definedName name="Поправочные_коэффициенты_по_письму_Госстроя_от_25.12.90___8___0___0" localSheetId="4">#REF!</definedName>
    <definedName name="Поправочные_коэффициенты_по_письму_Госстроя_от_25.12.90___8___0___0">#REF!</definedName>
    <definedName name="Поправочные_коэффициенты_по_письму_Госстроя_от_25.12.90___8___0___0___0" localSheetId="4">#REF!</definedName>
    <definedName name="Поправочные_коэффициенты_по_письму_Госстроя_от_25.12.90___8___0___0___0">#REF!</definedName>
    <definedName name="Поправочные_коэффициенты_по_письму_Госстроя_от_25.12.90___8___0___0___0___0" localSheetId="4">#REF!</definedName>
    <definedName name="Поправочные_коэффициенты_по_письму_Госстроя_от_25.12.90___8___0___0___0___0">#REF!</definedName>
    <definedName name="Поправочные_коэффициенты_по_письму_Госстроя_от_25.12.90___8___0___0___0___0_1" localSheetId="4">#REF!</definedName>
    <definedName name="Поправочные_коэффициенты_по_письму_Госстроя_от_25.12.90___8___0___0___0___0_1">#REF!</definedName>
    <definedName name="Поправочные_коэффициенты_по_письму_Госстроя_от_25.12.90___8___0___0___0_1" localSheetId="4">#REF!</definedName>
    <definedName name="Поправочные_коэффициенты_по_письму_Госстроя_от_25.12.90___8___0___0___0_1">#REF!</definedName>
    <definedName name="Поправочные_коэффициенты_по_письму_Госстроя_от_25.12.90___8___0___0_1" localSheetId="4">#REF!</definedName>
    <definedName name="Поправочные_коэффициенты_по_письму_Госстроя_от_25.12.90___8___0___0_1">#REF!</definedName>
    <definedName name="Поправочные_коэффициенты_по_письму_Госстроя_от_25.12.90___8___0___1" localSheetId="4">#REF!</definedName>
    <definedName name="Поправочные_коэффициенты_по_письму_Госстроя_от_25.12.90___8___0___1">#REF!</definedName>
    <definedName name="Поправочные_коэффициенты_по_письму_Госстроя_от_25.12.90___8___0___1_1" localSheetId="4">#REF!</definedName>
    <definedName name="Поправочные_коэффициенты_по_письму_Госстроя_от_25.12.90___8___0___1_1">#REF!</definedName>
    <definedName name="Поправочные_коэффициенты_по_письму_Госстроя_от_25.12.90___8___0___5" localSheetId="4">#REF!</definedName>
    <definedName name="Поправочные_коэффициенты_по_письму_Госстроя_от_25.12.90___8___0___5">#REF!</definedName>
    <definedName name="Поправочные_коэффициенты_по_письму_Госстроя_от_25.12.90___8___0___5_1" localSheetId="4">#REF!</definedName>
    <definedName name="Поправочные_коэффициенты_по_письму_Госстроя_от_25.12.90___8___0___5_1">#REF!</definedName>
    <definedName name="Поправочные_коэффициенты_по_письму_Госстроя_от_25.12.90___8___0_1" localSheetId="4">#REF!</definedName>
    <definedName name="Поправочные_коэффициенты_по_письму_Госстроя_от_25.12.90___8___0_1">#REF!</definedName>
    <definedName name="Поправочные_коэффициенты_по_письму_Госстроя_от_25.12.90___8___0_1_1" localSheetId="4">#REF!</definedName>
    <definedName name="Поправочные_коэффициенты_по_письму_Госстроя_от_25.12.90___8___0_1_1">#REF!</definedName>
    <definedName name="Поправочные_коэффициенты_по_письму_Госстроя_от_25.12.90___8___0_1_1_1" localSheetId="4">#REF!</definedName>
    <definedName name="Поправочные_коэффициенты_по_письму_Госстроя_от_25.12.90___8___0_1_1_1">#REF!</definedName>
    <definedName name="Поправочные_коэффициенты_по_письму_Госстроя_от_25.12.90___8___0_3" localSheetId="4">#REF!</definedName>
    <definedName name="Поправочные_коэффициенты_по_письму_Госстроя_от_25.12.90___8___0_3">#REF!</definedName>
    <definedName name="Поправочные_коэффициенты_по_письму_Госстроя_от_25.12.90___8___0_3_1" localSheetId="4">#REF!</definedName>
    <definedName name="Поправочные_коэффициенты_по_письму_Госстроя_от_25.12.90___8___0_3_1">#REF!</definedName>
    <definedName name="Поправочные_коэффициенты_по_письму_Госстроя_от_25.12.90___8___0_5" localSheetId="4">#REF!</definedName>
    <definedName name="Поправочные_коэффициенты_по_письму_Госстроя_от_25.12.90___8___0_5">#REF!</definedName>
    <definedName name="Поправочные_коэффициенты_по_письму_Госстроя_от_25.12.90___8___0_5_1" localSheetId="4">#REF!</definedName>
    <definedName name="Поправочные_коэффициенты_по_письму_Госстроя_от_25.12.90___8___0_5_1">#REF!</definedName>
    <definedName name="Поправочные_коэффициенты_по_письму_Госстроя_от_25.12.90___8___1" localSheetId="4">#REF!</definedName>
    <definedName name="Поправочные_коэффициенты_по_письму_Госстроя_от_25.12.90___8___1">#REF!</definedName>
    <definedName name="Поправочные_коэффициенты_по_письму_Госстроя_от_25.12.90___8___10" localSheetId="4">#REF!</definedName>
    <definedName name="Поправочные_коэффициенты_по_письму_Госстроя_от_25.12.90___8___10">#REF!</definedName>
    <definedName name="Поправочные_коэффициенты_по_письму_Госстроя_от_25.12.90___8___10_1" localSheetId="4">#REF!</definedName>
    <definedName name="Поправочные_коэффициенты_по_письму_Госстроя_от_25.12.90___8___10_1">#REF!</definedName>
    <definedName name="Поправочные_коэффициенты_по_письму_Госстроя_от_25.12.90___8___12" localSheetId="4">#REF!</definedName>
    <definedName name="Поправочные_коэффициенты_по_письму_Госстроя_от_25.12.90___8___12">#REF!</definedName>
    <definedName name="Поправочные_коэффициенты_по_письму_Госстроя_от_25.12.90___8___2" localSheetId="4">#REF!</definedName>
    <definedName name="Поправочные_коэффициенты_по_письму_Госстроя_от_25.12.90___8___2">#REF!</definedName>
    <definedName name="Поправочные_коэффициенты_по_письму_Госстроя_от_25.12.90___8___2_1" localSheetId="4">#REF!</definedName>
    <definedName name="Поправочные_коэффициенты_по_письму_Госстроя_от_25.12.90___8___2_1">#REF!</definedName>
    <definedName name="Поправочные_коэффициенты_по_письму_Госстроя_от_25.12.90___8___4" localSheetId="4">#REF!</definedName>
    <definedName name="Поправочные_коэффициенты_по_письму_Госстроя_от_25.12.90___8___4">#REF!</definedName>
    <definedName name="Поправочные_коэффициенты_по_письму_Госстроя_от_25.12.90___8___4_1" localSheetId="4">#REF!</definedName>
    <definedName name="Поправочные_коэффициенты_по_письму_Госстроя_от_25.12.90___8___4_1">#REF!</definedName>
    <definedName name="Поправочные_коэффициенты_по_письму_Госстроя_от_25.12.90___8___5" localSheetId="4">#REF!</definedName>
    <definedName name="Поправочные_коэффициенты_по_письму_Госстроя_от_25.12.90___8___5">#REF!</definedName>
    <definedName name="Поправочные_коэффициенты_по_письму_Госстроя_от_25.12.90___8___5_1" localSheetId="4">#REF!</definedName>
    <definedName name="Поправочные_коэффициенты_по_письму_Госстроя_от_25.12.90___8___5_1">#REF!</definedName>
    <definedName name="Поправочные_коэффициенты_по_письму_Госстроя_от_25.12.90___8___6" localSheetId="4">#REF!</definedName>
    <definedName name="Поправочные_коэффициенты_по_письму_Госстроя_от_25.12.90___8___6">#REF!</definedName>
    <definedName name="Поправочные_коэффициенты_по_письму_Госстроя_от_25.12.90___8___6_1" localSheetId="4">#REF!</definedName>
    <definedName name="Поправочные_коэффициенты_по_письму_Госстроя_от_25.12.90___8___6_1">#REF!</definedName>
    <definedName name="Поправочные_коэффициенты_по_письму_Госстроя_от_25.12.90___8___8" localSheetId="4">#REF!</definedName>
    <definedName name="Поправочные_коэффициенты_по_письму_Госстроя_от_25.12.90___8___8">#REF!</definedName>
    <definedName name="Поправочные_коэффициенты_по_письму_Госстроя_от_25.12.90___8___8_1" localSheetId="4">#REF!</definedName>
    <definedName name="Поправочные_коэффициенты_по_письму_Госстроя_от_25.12.90___8___8_1">#REF!</definedName>
    <definedName name="Поправочные_коэффициенты_по_письму_Госстроя_от_25.12.90___8_1" localSheetId="4">#REF!</definedName>
    <definedName name="Поправочные_коэффициенты_по_письму_Госстроя_от_25.12.90___8_1">#REF!</definedName>
    <definedName name="Поправочные_коэффициенты_по_письму_Госстроя_от_25.12.90___8_1_1" localSheetId="4">#REF!</definedName>
    <definedName name="Поправочные_коэффициенты_по_письму_Госстроя_от_25.12.90___8_1_1">#REF!</definedName>
    <definedName name="Поправочные_коэффициенты_по_письму_Госстроя_от_25.12.90___8_1_1_1" localSheetId="4">#REF!</definedName>
    <definedName name="Поправочные_коэффициенты_по_письму_Госстроя_от_25.12.90___8_1_1_1">#REF!</definedName>
    <definedName name="Поправочные_коэффициенты_по_письму_Госстроя_от_25.12.90___8_3" localSheetId="4">#REF!</definedName>
    <definedName name="Поправочные_коэффициенты_по_письму_Госстроя_от_25.12.90___8_3">#REF!</definedName>
    <definedName name="Поправочные_коэффициенты_по_письму_Госстроя_от_25.12.90___8_3_1" localSheetId="4">#REF!</definedName>
    <definedName name="Поправочные_коэффициенты_по_письму_Госстроя_от_25.12.90___8_3_1">#REF!</definedName>
    <definedName name="Поправочные_коэффициенты_по_письму_Госстроя_от_25.12.90___8_5" localSheetId="4">#REF!</definedName>
    <definedName name="Поправочные_коэффициенты_по_письму_Госстроя_от_25.12.90___8_5">#REF!</definedName>
    <definedName name="Поправочные_коэффициенты_по_письму_Госстроя_от_25.12.90___8_5_1" localSheetId="4">#REF!</definedName>
    <definedName name="Поправочные_коэффициенты_по_письму_Госстроя_от_25.12.90___8_5_1">#REF!</definedName>
    <definedName name="Поправочные_коэффициенты_по_письму_Госстроя_от_25.12.90___9" localSheetId="4">#REF!</definedName>
    <definedName name="Поправочные_коэффициенты_по_письму_Госстроя_от_25.12.90___9">#REF!</definedName>
    <definedName name="Поправочные_коэффициенты_по_письму_Госстроя_от_25.12.90___9___0" localSheetId="4">#REF!</definedName>
    <definedName name="Поправочные_коэффициенты_по_письму_Госстроя_от_25.12.90___9___0">#REF!</definedName>
    <definedName name="Поправочные_коэффициенты_по_письму_Госстроя_от_25.12.90___9___0___0" localSheetId="4">#REF!</definedName>
    <definedName name="Поправочные_коэффициенты_по_письму_Госстроя_от_25.12.90___9___0___0">#REF!</definedName>
    <definedName name="Поправочные_коэффициенты_по_письму_Госстроя_от_25.12.90___9___0___0___0" localSheetId="4">#REF!</definedName>
    <definedName name="Поправочные_коэффициенты_по_письму_Госстроя_от_25.12.90___9___0___0___0">#REF!</definedName>
    <definedName name="Поправочные_коэффициенты_по_письму_Госстроя_от_25.12.90___9___0___0___0___0" localSheetId="4">#REF!</definedName>
    <definedName name="Поправочные_коэффициенты_по_письму_Госстроя_от_25.12.90___9___0___0___0___0">#REF!</definedName>
    <definedName name="Поправочные_коэффициенты_по_письму_Госстроя_от_25.12.90___9___0___0___0___0_1" localSheetId="4">#REF!</definedName>
    <definedName name="Поправочные_коэффициенты_по_письму_Госстроя_от_25.12.90___9___0___0___0___0_1">#REF!</definedName>
    <definedName name="Поправочные_коэффициенты_по_письму_Госстроя_от_25.12.90___9___0___0___0_1" localSheetId="4">#REF!</definedName>
    <definedName name="Поправочные_коэффициенты_по_письму_Госстроя_от_25.12.90___9___0___0___0_1">#REF!</definedName>
    <definedName name="Поправочные_коэффициенты_по_письму_Госстроя_от_25.12.90___9___0___0_1" localSheetId="4">#REF!</definedName>
    <definedName name="Поправочные_коэффициенты_по_письму_Госстроя_от_25.12.90___9___0___0_1">#REF!</definedName>
    <definedName name="Поправочные_коэффициенты_по_письму_Госстроя_от_25.12.90___9___0___5" localSheetId="4">#REF!</definedName>
    <definedName name="Поправочные_коэффициенты_по_письму_Госстроя_от_25.12.90___9___0___5">#REF!</definedName>
    <definedName name="Поправочные_коэффициенты_по_письму_Госстроя_от_25.12.90___9___0___5_1" localSheetId="4">#REF!</definedName>
    <definedName name="Поправочные_коэффициенты_по_письму_Госстроя_от_25.12.90___9___0___5_1">#REF!</definedName>
    <definedName name="Поправочные_коэффициенты_по_письму_Госстроя_от_25.12.90___9___0_1" localSheetId="4">#REF!</definedName>
    <definedName name="Поправочные_коэффициенты_по_письму_Госстроя_от_25.12.90___9___0_1">#REF!</definedName>
    <definedName name="Поправочные_коэффициенты_по_письму_Госстроя_от_25.12.90___9___0_5" localSheetId="4">#REF!</definedName>
    <definedName name="Поправочные_коэффициенты_по_письму_Госстроя_от_25.12.90___9___0_5">#REF!</definedName>
    <definedName name="Поправочные_коэффициенты_по_письму_Госстроя_от_25.12.90___9___0_5_1" localSheetId="4">#REF!</definedName>
    <definedName name="Поправочные_коэффициенты_по_письму_Госстроя_от_25.12.90___9___0_5_1">#REF!</definedName>
    <definedName name="Поправочные_коэффициенты_по_письму_Госстроя_от_25.12.90___9___10" localSheetId="4">#REF!</definedName>
    <definedName name="Поправочные_коэффициенты_по_письму_Госстроя_от_25.12.90___9___10">#REF!</definedName>
    <definedName name="Поправочные_коэффициенты_по_письму_Госстроя_от_25.12.90___9___2" localSheetId="4">#REF!</definedName>
    <definedName name="Поправочные_коэффициенты_по_письму_Госстроя_от_25.12.90___9___2">#REF!</definedName>
    <definedName name="Поправочные_коэффициенты_по_письму_Госстроя_от_25.12.90___9___4" localSheetId="4">#REF!</definedName>
    <definedName name="Поправочные_коэффициенты_по_письму_Госстроя_от_25.12.90___9___4">#REF!</definedName>
    <definedName name="Поправочные_коэффициенты_по_письму_Госстроя_от_25.12.90___9___5" localSheetId="4">#REF!</definedName>
    <definedName name="Поправочные_коэффициенты_по_письму_Госстроя_от_25.12.90___9___5">#REF!</definedName>
    <definedName name="Поправочные_коэффициенты_по_письму_Госстроя_от_25.12.90___9___5_1" localSheetId="4">#REF!</definedName>
    <definedName name="Поправочные_коэффициенты_по_письму_Госстроя_от_25.12.90___9___5_1">#REF!</definedName>
    <definedName name="Поправочные_коэффициенты_по_письму_Госстроя_от_25.12.90___9___6" localSheetId="4">#REF!</definedName>
    <definedName name="Поправочные_коэффициенты_по_письму_Госстроя_от_25.12.90___9___6">#REF!</definedName>
    <definedName name="Поправочные_коэффициенты_по_письму_Госстроя_от_25.12.90___9___8" localSheetId="4">#REF!</definedName>
    <definedName name="Поправочные_коэффициенты_по_письму_Госстроя_от_25.12.90___9___8">#REF!</definedName>
    <definedName name="Поправочные_коэффициенты_по_письму_Госстроя_от_25.12.90___9_1" localSheetId="4">#REF!</definedName>
    <definedName name="Поправочные_коэффициенты_по_письму_Госстроя_от_25.12.90___9_1">#REF!</definedName>
    <definedName name="Поправочные_коэффициенты_по_письму_Госстроя_от_25.12.90___9_1_1" localSheetId="4">#REF!</definedName>
    <definedName name="Поправочные_коэффициенты_по_письму_Госстроя_от_25.12.90___9_1_1">#REF!</definedName>
    <definedName name="Поправочные_коэффициенты_по_письму_Госстроя_от_25.12.90___9_1_1_1" localSheetId="4">#REF!</definedName>
    <definedName name="Поправочные_коэффициенты_по_письму_Госстроя_от_25.12.90___9_1_1_1">#REF!</definedName>
    <definedName name="Поправочные_коэффициенты_по_письму_Госстроя_от_25.12.90___9_3" localSheetId="4">#REF!</definedName>
    <definedName name="Поправочные_коэффициенты_по_письму_Госстроя_от_25.12.90___9_3">#REF!</definedName>
    <definedName name="Поправочные_коэффициенты_по_письму_Госстроя_от_25.12.90___9_3_1" localSheetId="4">#REF!</definedName>
    <definedName name="Поправочные_коэффициенты_по_письму_Госстроя_от_25.12.90___9_3_1">#REF!</definedName>
    <definedName name="Поправочные_коэффициенты_по_письму_Госстроя_от_25.12.90___9_5" localSheetId="4">#REF!</definedName>
    <definedName name="Поправочные_коэффициенты_по_письму_Госстроя_от_25.12.90___9_5">#REF!</definedName>
    <definedName name="Поправочные_коэффициенты_по_письму_Госстроя_от_25.12.90___9_5_1" localSheetId="4">#REF!</definedName>
    <definedName name="Поправочные_коэффициенты_по_письму_Госстроя_от_25.12.90___9_5_1">#REF!</definedName>
    <definedName name="Поправочные_коэффициенты_по_письму_Госстроя_от_25.12.90_1">NA()</definedName>
    <definedName name="Поправочные_коэффициенты_по_письму_Госстроя_от_25.12.90_1_1" localSheetId="4">#REF!</definedName>
    <definedName name="Поправочные_коэффициенты_по_письму_Госстроя_от_25.12.90_1_1">#REF!</definedName>
    <definedName name="Поправочные_коэффициенты_по_письму_Госстроя_от_25.12.90_1_1_1" localSheetId="4">#REF!</definedName>
    <definedName name="Поправочные_коэффициенты_по_письму_Госстроя_от_25.12.90_1_1_1">#REF!</definedName>
    <definedName name="Поправочные_коэффициенты_по_письму_Госстроя_от_25.12.90_3">NA()</definedName>
    <definedName name="Поправочные_коэффициенты_по_письму_Госстроя_от_25.12.90_4">NA()</definedName>
    <definedName name="Поправочные_коэффициенты_по_письму_Госстроя_от_25.12.90_5">NA()</definedName>
    <definedName name="пор" localSheetId="0" hidden="1">{#N/A,#N/A,TRUE,"Смета на пасс. обор. №1"}</definedName>
    <definedName name="пор" localSheetId="1" hidden="1">{#N/A,#N/A,TRUE,"Смета на пасс. обор. №1"}</definedName>
    <definedName name="пор" localSheetId="2" hidden="1">{#N/A,#N/A,TRUE,"Смета на пасс. обор. №1"}</definedName>
    <definedName name="пор" hidden="1">{#N/A,#N/A,TRUE,"Смета на пасс. обор. №1"}</definedName>
    <definedName name="пор_1" localSheetId="0" hidden="1">{#N/A,#N/A,TRUE,"Смета на пасс. обор. №1"}</definedName>
    <definedName name="пор_1" localSheetId="1" hidden="1">{#N/A,#N/A,TRUE,"Смета на пасс. обор. №1"}</definedName>
    <definedName name="пор_1" localSheetId="2" hidden="1">{#N/A,#N/A,TRUE,"Смета на пасс. обор. №1"}</definedName>
    <definedName name="пор_1" hidden="1">{#N/A,#N/A,TRUE,"Смета на пасс. обор. №1"}</definedName>
    <definedName name="поток2" localSheetId="4">#REF!</definedName>
    <definedName name="поток2">#REF!</definedName>
    <definedName name="поып" localSheetId="4">[4]топография!#REF!</definedName>
    <definedName name="поып">[4]топография!#REF!</definedName>
    <definedName name="пояснит." localSheetId="4">#REF!</definedName>
    <definedName name="пояснит.">#REF!</definedName>
    <definedName name="ппвьпр" localSheetId="4">#REF!</definedName>
    <definedName name="ппвьпр">#REF!</definedName>
    <definedName name="ппп" localSheetId="4">#REF!</definedName>
    <definedName name="ппп">#REF!</definedName>
    <definedName name="пппп" localSheetId="4">#REF!</definedName>
    <definedName name="пппп">#REF!</definedName>
    <definedName name="пппппппппппппппппппппппа" localSheetId="4">#REF!</definedName>
    <definedName name="пппппппппппппппппппппппа">#REF!</definedName>
    <definedName name="пр" localSheetId="4">[13]топография!#REF!</definedName>
    <definedName name="пр" localSheetId="2">[13]топография!#REF!</definedName>
    <definedName name="пр">[13]топография!#REF!</definedName>
    <definedName name="правоп" localSheetId="4">#REF!</definedName>
    <definedName name="правоп">#REF!</definedName>
    <definedName name="прд" localSheetId="4">#REF!</definedName>
    <definedName name="прд">#REF!</definedName>
    <definedName name="прдо" localSheetId="4">#REF!</definedName>
    <definedName name="прдо">#REF!</definedName>
    <definedName name="прибыль" localSheetId="4">#REF!</definedName>
    <definedName name="прибыль">#REF!</definedName>
    <definedName name="Прикладное_ПО" localSheetId="4">#REF!</definedName>
    <definedName name="Прикладное_ПО">#REF!</definedName>
    <definedName name="Прилож" localSheetId="5">#REF!</definedName>
    <definedName name="Прилож" localSheetId="7">#REF!</definedName>
    <definedName name="Прилож" localSheetId="6">#REF!</definedName>
    <definedName name="Прилож" localSheetId="4">#REF!</definedName>
    <definedName name="Прилож" localSheetId="80">#REF!</definedName>
    <definedName name="Прилож" localSheetId="44">#REF!</definedName>
    <definedName name="Прилож" localSheetId="45">#REF!</definedName>
    <definedName name="Прилож" localSheetId="46">#REF!</definedName>
    <definedName name="Прилож" localSheetId="75">#REF!</definedName>
    <definedName name="Прилож" localSheetId="76">#REF!</definedName>
    <definedName name="Прилож" localSheetId="78">#REF!</definedName>
    <definedName name="Прилож">#REF!</definedName>
    <definedName name="Приморский_край" localSheetId="4">#REF!</definedName>
    <definedName name="Приморский_край">#REF!</definedName>
    <definedName name="Приморский_край_1" localSheetId="4">#REF!</definedName>
    <definedName name="Приморский_край_1">#REF!</definedName>
    <definedName name="прл" localSheetId="4">#REF!</definedName>
    <definedName name="прл">#REF!</definedName>
    <definedName name="прлв" localSheetId="4">#REF!</definedName>
    <definedName name="прлв">#REF!</definedName>
    <definedName name="прлвпрл" localSheetId="4">#REF!</definedName>
    <definedName name="прлвпрл">#REF!</definedName>
    <definedName name="прлпврл" localSheetId="4">#REF!</definedName>
    <definedName name="прлпврл">#REF!</definedName>
    <definedName name="прлпр" localSheetId="4">#REF!</definedName>
    <definedName name="прлпр">#REF!</definedName>
    <definedName name="прльп" localSheetId="4">#REF!</definedName>
    <definedName name="прльп">#REF!</definedName>
    <definedName name="про" localSheetId="2" hidden="1">{#N/A,#N/A,TRUE,"Смета на пасс. обор. №1"}</definedName>
    <definedName name="про" hidden="1">{#N/A,#N/A,TRUE,"Смета на пасс. обор. №1"}</definedName>
    <definedName name="про_1" localSheetId="0" hidden="1">{#N/A,#N/A,TRUE,"Смета на пасс. обор. №1"}</definedName>
    <definedName name="про_1" localSheetId="1" hidden="1">{#N/A,#N/A,TRUE,"Смета на пасс. обор. №1"}</definedName>
    <definedName name="про_1" localSheetId="2" hidden="1">{#N/A,#N/A,TRUE,"Смета на пасс. обор. №1"}</definedName>
    <definedName name="про_1" hidden="1">{#N/A,#N/A,TRUE,"Смета на пасс. обор. №1"}</definedName>
    <definedName name="пробная" localSheetId="5">#REF!</definedName>
    <definedName name="пробная" localSheetId="7">#REF!</definedName>
    <definedName name="пробная" localSheetId="6">#REF!</definedName>
    <definedName name="пробная" localSheetId="4">#REF!</definedName>
    <definedName name="пробная" localSheetId="80">#REF!</definedName>
    <definedName name="пробная" localSheetId="44">#REF!</definedName>
    <definedName name="пробная" localSheetId="45">#REF!</definedName>
    <definedName name="пробная" localSheetId="46">#REF!</definedName>
    <definedName name="пробная" localSheetId="75">#REF!</definedName>
    <definedName name="пробная" localSheetId="76">#REF!</definedName>
    <definedName name="пробная" localSheetId="78">#REF!</definedName>
    <definedName name="пробная">#REF!</definedName>
    <definedName name="пробная_1" localSheetId="4">#REF!</definedName>
    <definedName name="пробная_1">#REF!</definedName>
    <definedName name="Проверил" localSheetId="4">#REF!</definedName>
    <definedName name="Проверил">#REF!</definedName>
    <definedName name="провпо" localSheetId="4">#REF!</definedName>
    <definedName name="провпо">#REF!</definedName>
    <definedName name="проект" localSheetId="4">#REF!</definedName>
    <definedName name="проект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4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>#REF!</definedName>
    <definedName name="Проектные2" localSheetId="4">#REF!</definedName>
    <definedName name="Проектные2">#REF!</definedName>
    <definedName name="прол" localSheetId="0" hidden="1">{#N/A,#N/A,TRUE,"Смета на пасс. обор. №1"}</definedName>
    <definedName name="прол" localSheetId="1" hidden="1">{#N/A,#N/A,TRUE,"Смета на пасс. обор. №1"}</definedName>
    <definedName name="прол" localSheetId="2" hidden="1">{#N/A,#N/A,TRUE,"Смета на пасс. обор. №1"}</definedName>
    <definedName name="прол" hidden="1">{#N/A,#N/A,TRUE,"Смета на пасс. обор. №1"}</definedName>
    <definedName name="пролдж" localSheetId="0" hidden="1">{#N/A,#N/A,TRUE,"Смета на пасс. обор. №1"}</definedName>
    <definedName name="пролдж" localSheetId="1" hidden="1">{#N/A,#N/A,TRUE,"Смета на пасс. обор. №1"}</definedName>
    <definedName name="пролдж" localSheetId="2" hidden="1">{#N/A,#N/A,TRUE,"Смета на пасс. обор. №1"}</definedName>
    <definedName name="пролдж" hidden="1">{#N/A,#N/A,TRUE,"Смета на пасс. обор. №1"}</definedName>
    <definedName name="пролдж_1" localSheetId="0" hidden="1">{#N/A,#N/A,TRUE,"Смета на пасс. обор. №1"}</definedName>
    <definedName name="пролдж_1" localSheetId="1" hidden="1">{#N/A,#N/A,TRUE,"Смета на пасс. обор. №1"}</definedName>
    <definedName name="пролдж_1" localSheetId="2" hidden="1">{#N/A,#N/A,TRUE,"Смета на пасс. обор. №1"}</definedName>
    <definedName name="пролдж_1" hidden="1">{#N/A,#N/A,TRUE,"Смета на пасс. обор. №1"}</definedName>
    <definedName name="пролоддошщ" localSheetId="4">#REF!</definedName>
    <definedName name="пролоддошщ">#REF!</definedName>
    <definedName name="промбез" localSheetId="4">[65]топография!#REF!</definedName>
    <definedName name="промбез">[65]топография!#REF!</definedName>
    <definedName name="Промбезоп" localSheetId="4">#REF!</definedName>
    <definedName name="Промбезоп" localSheetId="2">#REF!</definedName>
    <definedName name="Промбезоп">#REF!</definedName>
    <definedName name="Промышленная" localSheetId="4">#REF!</definedName>
    <definedName name="Промышленная">#REF!</definedName>
    <definedName name="пропо" localSheetId="4">[12]топография!#REF!</definedName>
    <definedName name="пропо">[12]топография!#REF!</definedName>
    <definedName name="пропр" localSheetId="4">#REF!</definedName>
    <definedName name="пропр">#REF!</definedName>
    <definedName name="прорпор" localSheetId="5">#REF!</definedName>
    <definedName name="прорпор" localSheetId="7">#REF!</definedName>
    <definedName name="прорпор" localSheetId="6">#REF!</definedName>
    <definedName name="прорпор" localSheetId="4">#REF!</definedName>
    <definedName name="прорпор" localSheetId="80">#REF!</definedName>
    <definedName name="прорпор" localSheetId="44">#REF!</definedName>
    <definedName name="прорпор" localSheetId="45">#REF!</definedName>
    <definedName name="прорпор" localSheetId="46">#REF!</definedName>
    <definedName name="прорпор" localSheetId="75">#REF!</definedName>
    <definedName name="прорпор" localSheetId="76">#REF!</definedName>
    <definedName name="прорпор" localSheetId="78">#REF!</definedName>
    <definedName name="прорпор">#REF!</definedName>
    <definedName name="Прот">'[24]Лист опроса'!$B$6</definedName>
    <definedName name="протоколРМВК" localSheetId="4">#REF!</definedName>
    <definedName name="протоколРМВК" localSheetId="2">#REF!</definedName>
    <definedName name="протоколРМВК">#REF!</definedName>
    <definedName name="прочие" localSheetId="4">#REF!</definedName>
    <definedName name="прочие">#REF!</definedName>
    <definedName name="Прочие_затраты_в_базисных_ценах" localSheetId="4">#REF!</definedName>
    <definedName name="Прочие_затраты_в_базисных_ценах">#REF!</definedName>
    <definedName name="Прочие_затраты_в_текущих_ценах" localSheetId="4">'[51]Переменные и константы'!#REF!</definedName>
    <definedName name="Прочие_затраты_в_текущих_ценах">'[51]Переменные и константы'!#REF!</definedName>
    <definedName name="Прочие_затраты_в_текущих_ценах_по_ресурсному_расчету" localSheetId="4">'[51]Переменные и константы'!#REF!</definedName>
    <definedName name="Прочие_затраты_в_текущих_ценах_по_ресурсному_расчету">'[51]Переменные и константы'!#REF!</definedName>
    <definedName name="Прочие_затраты_в_текущих_ценах_после_применения_индексов" localSheetId="4">'[51]Переменные и константы'!#REF!</definedName>
    <definedName name="Прочие_затраты_в_текущих_ценах_после_применения_индексов">'[51]Переменные и константы'!#REF!</definedName>
    <definedName name="Прочие_работы" localSheetId="4">#REF!</definedName>
    <definedName name="Прочие_работы">#REF!</definedName>
    <definedName name="прочность" localSheetId="5">#REF!</definedName>
    <definedName name="прочность" localSheetId="7">#REF!</definedName>
    <definedName name="прочность" localSheetId="6">#REF!</definedName>
    <definedName name="прочность" localSheetId="4">#REF!</definedName>
    <definedName name="прочность" localSheetId="80">#REF!</definedName>
    <definedName name="прочность" localSheetId="44">#REF!</definedName>
    <definedName name="прочность" localSheetId="45">#REF!</definedName>
    <definedName name="прочность" localSheetId="46">#REF!</definedName>
    <definedName name="прочность" localSheetId="75">#REF!</definedName>
    <definedName name="прочность" localSheetId="76">#REF!</definedName>
    <definedName name="прочность" localSheetId="78">#REF!</definedName>
    <definedName name="прочность">#REF!</definedName>
    <definedName name="прп" localSheetId="4">[12]топография!#REF!</definedName>
    <definedName name="прп">[12]топография!#REF!</definedName>
    <definedName name="прпр" localSheetId="4">[23]Коэфф1.!#REF!</definedName>
    <definedName name="прпр">[23]Коэфф1.!#REF!</definedName>
    <definedName name="прпр_1" localSheetId="4">#REF!</definedName>
    <definedName name="прпр_1">#REF!</definedName>
    <definedName name="пртпр" localSheetId="4">#REF!</definedName>
    <definedName name="пртпр">#REF!</definedName>
    <definedName name="прч" localSheetId="4">#REF!</definedName>
    <definedName name="прч">#REF!</definedName>
    <definedName name="прь" localSheetId="4">#REF!</definedName>
    <definedName name="прь">#REF!</definedName>
    <definedName name="прьв" localSheetId="4">#REF!</definedName>
    <definedName name="прьв">#REF!</definedName>
    <definedName name="прьвпрь" localSheetId="4">[4]топография!#REF!</definedName>
    <definedName name="прьвпрь">[4]топография!#REF!</definedName>
    <definedName name="прьто" localSheetId="4">#REF!</definedName>
    <definedName name="прьто">#REF!</definedName>
    <definedName name="Псковская_область" localSheetId="4">#REF!</definedName>
    <definedName name="Псковская_область">#REF!</definedName>
    <definedName name="псрл" localSheetId="4">#REF!</definedName>
    <definedName name="псрл">#REF!</definedName>
    <definedName name="пуск" localSheetId="4">#REF!</definedName>
    <definedName name="пуск">#REF!</definedName>
    <definedName name="пшждю" localSheetId="4">#REF!</definedName>
    <definedName name="пшждю">#REF!</definedName>
    <definedName name="пьбю" localSheetId="4">#REF!</definedName>
    <definedName name="пьбю">#REF!</definedName>
    <definedName name="пьюию" localSheetId="4">#REF!</definedName>
    <definedName name="пьюию">#REF!</definedName>
    <definedName name="пятый" localSheetId="4">#REF!</definedName>
    <definedName name="пятый">#REF!</definedName>
    <definedName name="р" localSheetId="4">#REF!</definedName>
    <definedName name="р">#REF!</definedName>
    <definedName name="рабдень">'[46]Расчет работы'!$G$2</definedName>
    <definedName name="Разработка" localSheetId="4">#REF!</definedName>
    <definedName name="Разработка">#REF!</definedName>
    <definedName name="Разработка_" localSheetId="4">#REF!</definedName>
    <definedName name="Разработка_">#REF!</definedName>
    <definedName name="Районный_к_т_к_ЗП" localSheetId="4">'[51]Переменные и константы'!#REF!</definedName>
    <definedName name="Районный_к_т_к_ЗП">'[51]Переменные и константы'!#REF!</definedName>
    <definedName name="Районный_к_т_к_ЗП_по_ресурсному_расчету" localSheetId="4">'[51]Переменные и константы'!#REF!</definedName>
    <definedName name="Районный_к_т_к_ЗП_по_ресурсному_расчету">'[51]Переменные и константы'!#REF!</definedName>
    <definedName name="раоб" localSheetId="4">#REF!</definedName>
    <definedName name="раоб">#REF!</definedName>
    <definedName name="раобароб" localSheetId="4">#REF!</definedName>
    <definedName name="раобароб">#REF!</definedName>
    <definedName name="раобь" localSheetId="4">#REF!</definedName>
    <definedName name="раобь">#REF!</definedName>
    <definedName name="раолао" localSheetId="4">#REF!</definedName>
    <definedName name="раолао">#REF!</definedName>
    <definedName name="Расчёт1">'[66]Смета 7'!$F$1</definedName>
    <definedName name="рбтмь" localSheetId="4">#REF!</definedName>
    <definedName name="рбтмь">#REF!</definedName>
    <definedName name="ргл" localSheetId="4">#REF!</definedName>
    <definedName name="ргл" localSheetId="2">#REF!</definedName>
    <definedName name="ргл">#REF!</definedName>
    <definedName name="рглшг" localSheetId="5">#REF!</definedName>
    <definedName name="рглшг" localSheetId="7">#REF!</definedName>
    <definedName name="рглшг" localSheetId="6">#REF!</definedName>
    <definedName name="рглшг" localSheetId="4">#REF!</definedName>
    <definedName name="рглшг" localSheetId="80">#REF!</definedName>
    <definedName name="рглшг" localSheetId="44">#REF!</definedName>
    <definedName name="рглшг" localSheetId="45">#REF!</definedName>
    <definedName name="рглшг" localSheetId="46">#REF!</definedName>
    <definedName name="рглшг" localSheetId="75">#REF!</definedName>
    <definedName name="рглшг" localSheetId="76">#REF!</definedName>
    <definedName name="рглшг" localSheetId="78">#REF!</definedName>
    <definedName name="рглшг">#REF!</definedName>
    <definedName name="РД" localSheetId="5">#REF!</definedName>
    <definedName name="РД" localSheetId="7">#REF!</definedName>
    <definedName name="РД" localSheetId="6">#REF!</definedName>
    <definedName name="РД" localSheetId="4">#REF!</definedName>
    <definedName name="РД" localSheetId="80">#REF!</definedName>
    <definedName name="РД" localSheetId="44">#REF!</definedName>
    <definedName name="РД" localSheetId="45">#REF!</definedName>
    <definedName name="РД" localSheetId="46">#REF!</definedName>
    <definedName name="РД" localSheetId="75">#REF!</definedName>
    <definedName name="РД" localSheetId="76">#REF!</definedName>
    <definedName name="РД" localSheetId="78">#REF!</definedName>
    <definedName name="РД">#REF!</definedName>
    <definedName name="рдп" localSheetId="4">#REF!</definedName>
    <definedName name="рдп">#REF!</definedName>
    <definedName name="Регистрационный_номер_группы_строек" localSheetId="4">#REF!</definedName>
    <definedName name="Регистрационный_номер_группы_строек">#REF!</definedName>
    <definedName name="Регистрационный_номер_локальной_сметы" localSheetId="4">#REF!</definedName>
    <definedName name="Регистрационный_номер_локальной_сметы">#REF!</definedName>
    <definedName name="Регистрационный_номер_объекта" localSheetId="4">#REF!</definedName>
    <definedName name="Регистрационный_номер_объекта">#REF!</definedName>
    <definedName name="Регистрационный_номер_объектной_сметы" localSheetId="4">#REF!</definedName>
    <definedName name="Регистрационный_номер_объектной_сметы">#REF!</definedName>
    <definedName name="Регистрационный_номер_очереди" localSheetId="4">#REF!</definedName>
    <definedName name="Регистрационный_номер_очереди">#REF!</definedName>
    <definedName name="Регистрационный_номер_пускового_комплекса" localSheetId="4">#REF!</definedName>
    <definedName name="Регистрационный_номер_пускового_комплекса">#REF!</definedName>
    <definedName name="Регистрационный_номер_сводного_сметного_расчета" localSheetId="4">#REF!</definedName>
    <definedName name="Регистрационный_номер_сводного_сметного_расчета">#REF!</definedName>
    <definedName name="Регистрационный_номер_стройки" localSheetId="4">#REF!</definedName>
    <definedName name="Регистрационный_номер_стройки">#REF!</definedName>
    <definedName name="рек" localSheetId="4">#REF!</definedName>
    <definedName name="рек">#REF!</definedName>
    <definedName name="Республика_Адыгея" localSheetId="4">#REF!</definedName>
    <definedName name="Республика_Адыгея">#REF!</definedName>
    <definedName name="Республика_Алтай" localSheetId="4">#REF!</definedName>
    <definedName name="Республика_Алтай">#REF!</definedName>
    <definedName name="Республика_Алтай_1" localSheetId="4">#REF!</definedName>
    <definedName name="Республика_Алтай_1">#REF!</definedName>
    <definedName name="Республика_Башкортостан" localSheetId="4">#REF!</definedName>
    <definedName name="Республика_Башкортостан">#REF!</definedName>
    <definedName name="Республика_Башкортостан_1" localSheetId="4">#REF!</definedName>
    <definedName name="Республика_Башкортостан_1">#REF!</definedName>
    <definedName name="Республика_Бурятия" localSheetId="4">#REF!</definedName>
    <definedName name="Республика_Бурятия">#REF!</definedName>
    <definedName name="Республика_Бурятия_1" localSheetId="4">#REF!</definedName>
    <definedName name="Республика_Бурятия_1">#REF!</definedName>
    <definedName name="Республика_Дагестан" localSheetId="4">#REF!</definedName>
    <definedName name="Республика_Дагестан">#REF!</definedName>
    <definedName name="Республика_Ингушетия" localSheetId="4">#REF!</definedName>
    <definedName name="Республика_Ингушетия">#REF!</definedName>
    <definedName name="Республика_Калмыкия" localSheetId="4">#REF!</definedName>
    <definedName name="Республика_Калмыкия">#REF!</definedName>
    <definedName name="Республика_Карелия" localSheetId="4">#REF!</definedName>
    <definedName name="Республика_Карелия">#REF!</definedName>
    <definedName name="Республика_Карелия_1" localSheetId="4">#REF!</definedName>
    <definedName name="Республика_Карелия_1">#REF!</definedName>
    <definedName name="Республика_Коми" localSheetId="4">#REF!</definedName>
    <definedName name="Республика_Коми">#REF!</definedName>
    <definedName name="Республика_Коми_1" localSheetId="4">#REF!</definedName>
    <definedName name="Республика_Коми_1">#REF!</definedName>
    <definedName name="Республика_Марий_Эл" localSheetId="4">#REF!</definedName>
    <definedName name="Республика_Марий_Эл">#REF!</definedName>
    <definedName name="Республика_Мордовия" localSheetId="4">#REF!</definedName>
    <definedName name="Республика_Мордовия">#REF!</definedName>
    <definedName name="Республика_Саха__Якутия" localSheetId="4">#REF!</definedName>
    <definedName name="Республика_Саха__Якутия">#REF!</definedName>
    <definedName name="Республика_Саха__Якутия_1" localSheetId="4">#REF!</definedName>
    <definedName name="Республика_Саха__Якутия_1">#REF!</definedName>
    <definedName name="Республика_Северная_Осетия___Алания" localSheetId="4">#REF!</definedName>
    <definedName name="Республика_Северная_Осетия___Алания">#REF!</definedName>
    <definedName name="Республика_Татарстан__Татарстан" localSheetId="4">#REF!</definedName>
    <definedName name="Республика_Татарстан__Татарстан">#REF!</definedName>
    <definedName name="Республика_Татарстан__Татарстан_1" localSheetId="4">#REF!</definedName>
    <definedName name="Республика_Татарстан__Татарстан_1">#REF!</definedName>
    <definedName name="Республика_Тыва" localSheetId="4">#REF!</definedName>
    <definedName name="Республика_Тыва">#REF!</definedName>
    <definedName name="Республика_Тыва_1" localSheetId="4">#REF!</definedName>
    <definedName name="Республика_Тыва_1">#REF!</definedName>
    <definedName name="Республика_Хакасия" localSheetId="4">#REF!</definedName>
    <definedName name="Республика_Хакасия">#REF!</definedName>
    <definedName name="РЗА2" localSheetId="4">#REF!</definedName>
    <definedName name="РЗА2">#REF!</definedName>
    <definedName name="рига">'[67]СметаСводная снег'!$E$7</definedName>
    <definedName name="рл" localSheetId="4">[68]топография!#REF!</definedName>
    <definedName name="рл" localSheetId="2">[68]топография!#REF!</definedName>
    <definedName name="рл">[68]топография!#REF!</definedName>
    <definedName name="рлвро" localSheetId="4">#REF!</definedName>
    <definedName name="рлвро">#REF!</definedName>
    <definedName name="рлд" localSheetId="4">#REF!</definedName>
    <definedName name="рлд">#REF!</definedName>
    <definedName name="рлдг" localSheetId="4">#REF!</definedName>
    <definedName name="рлдг">#REF!</definedName>
    <definedName name="ровро" localSheetId="4">#REF!</definedName>
    <definedName name="ровро">#REF!</definedName>
    <definedName name="родарод" localSheetId="4">#REF!</definedName>
    <definedName name="родарод">#REF!</definedName>
    <definedName name="рож" localSheetId="4">#REF!</definedName>
    <definedName name="рож">#REF!</definedName>
    <definedName name="рол" localSheetId="2" hidden="1">{#N/A,#N/A,TRUE,"Смета на пасс. обор. №1"}</definedName>
    <definedName name="рол" hidden="1">{#N/A,#N/A,TRUE,"Смета на пасс. обор. №1"}</definedName>
    <definedName name="рол_1" localSheetId="0" hidden="1">{#N/A,#N/A,TRUE,"Смета на пасс. обор. №1"}</definedName>
    <definedName name="рол_1" localSheetId="1" hidden="1">{#N/A,#N/A,TRUE,"Смета на пасс. обор. №1"}</definedName>
    <definedName name="рол_1" localSheetId="2" hidden="1">{#N/A,#N/A,TRUE,"Смета на пасс. обор. №1"}</definedName>
    <definedName name="рол_1" hidden="1">{#N/A,#N/A,TRUE,"Смета на пасс. обор. №1"}</definedName>
    <definedName name="роло" localSheetId="4">#REF!</definedName>
    <definedName name="роло">#REF!</definedName>
    <definedName name="ропгнлпеглн" localSheetId="4">#REF!</definedName>
    <definedName name="ропгнлпеглн" localSheetId="2">#REF!</definedName>
    <definedName name="ропгнлпеглн">#REF!</definedName>
    <definedName name="Ростовская_область" localSheetId="4">#REF!</definedName>
    <definedName name="Ростовская_область">#REF!</definedName>
    <definedName name="рот" localSheetId="4">#REF!</definedName>
    <definedName name="рот">#REF!</definedName>
    <definedName name="рпалроел" localSheetId="5">#REF!</definedName>
    <definedName name="рпалроел" localSheetId="7">#REF!</definedName>
    <definedName name="рпалроел" localSheetId="6">#REF!</definedName>
    <definedName name="рпалроел" localSheetId="4">#REF!</definedName>
    <definedName name="рпалроел" localSheetId="80">#REF!</definedName>
    <definedName name="рпалроел" localSheetId="44">#REF!</definedName>
    <definedName name="рпалроел" localSheetId="45">#REF!</definedName>
    <definedName name="рпалроел" localSheetId="46">#REF!</definedName>
    <definedName name="рпалроел" localSheetId="75">#REF!</definedName>
    <definedName name="рпалроел" localSheetId="76">#REF!</definedName>
    <definedName name="рпалроел" localSheetId="78">#REF!</definedName>
    <definedName name="рпалроел">#REF!</definedName>
    <definedName name="рпачрпч" localSheetId="4">#REF!</definedName>
    <definedName name="рпачрпч">#REF!</definedName>
    <definedName name="рпв" localSheetId="4">#REF!</definedName>
    <definedName name="рпв">#REF!</definedName>
    <definedName name="рплрл" localSheetId="4">#REF!</definedName>
    <definedName name="рплрл">#REF!</definedName>
    <definedName name="рповпр" localSheetId="4">#REF!</definedName>
    <definedName name="рповпр">#REF!</definedName>
    <definedName name="рповр" localSheetId="4">#REF!</definedName>
    <definedName name="рповр">#REF!</definedName>
    <definedName name="рпьрь" localSheetId="4">#REF!</definedName>
    <definedName name="рпьрь">#REF!</definedName>
    <definedName name="рр" localSheetId="0" hidden="1">{#N/A,#N/A,TRUE,"Смета на пасс. обор. №1"}</definedName>
    <definedName name="рр" localSheetId="1" hidden="1">{#N/A,#N/A,TRUE,"Смета на пасс. обор. №1"}</definedName>
    <definedName name="рр" localSheetId="2" hidden="1">{#N/A,#N/A,TRUE,"Смета на пасс. обор. №1"}</definedName>
    <definedName name="рр" hidden="1">{#N/A,#N/A,TRUE,"Смета на пасс. обор. №1"}</definedName>
    <definedName name="рр_1" localSheetId="0" hidden="1">{#N/A,#N/A,TRUE,"Смета на пасс. обор. №1"}</definedName>
    <definedName name="рр_1" localSheetId="1" hidden="1">{#N/A,#N/A,TRUE,"Смета на пасс. обор. №1"}</definedName>
    <definedName name="рр_1" localSheetId="2" hidden="1">{#N/A,#N/A,TRUE,"Смета на пасс. обор. №1"}</definedName>
    <definedName name="рр_1" hidden="1">{#N/A,#N/A,TRUE,"Смета на пасс. обор. №1"}</definedName>
    <definedName name="РРК" localSheetId="4">#REF!</definedName>
    <definedName name="РРК">#REF!</definedName>
    <definedName name="ррюбр" localSheetId="4">#REF!</definedName>
    <definedName name="ррюбр">#REF!</definedName>
    <definedName name="РСЛ" localSheetId="4">#REF!</definedName>
    <definedName name="РСЛ">#REF!</definedName>
    <definedName name="руе" localSheetId="4">#REF!</definedName>
    <definedName name="руе">#REF!</definedName>
    <definedName name="Руководитель" localSheetId="4">#REF!</definedName>
    <definedName name="Руководитель">#REF!</definedName>
    <definedName name="Руководитель_1" localSheetId="4">#REF!</definedName>
    <definedName name="Руководитель_1">#REF!</definedName>
    <definedName name="ручей" localSheetId="4">#REF!</definedName>
    <definedName name="ручей">#REF!</definedName>
    <definedName name="рыар" localSheetId="4">[4]топография!#REF!</definedName>
    <definedName name="рыар">[4]топография!#REF!</definedName>
    <definedName name="Рязанская_область" localSheetId="4">#REF!</definedName>
    <definedName name="Рязанская_область">#REF!</definedName>
    <definedName name="ряпр" localSheetId="4">[4]топография!#REF!</definedName>
    <definedName name="ряпр">[4]топография!#REF!</definedName>
    <definedName name="С" localSheetId="0" hidden="1">{#N/A,#N/A,FALSE,"Шаблон_Спец1"}</definedName>
    <definedName name="С" localSheetId="1" hidden="1">{#N/A,#N/A,FALSE,"Шаблон_Спец1"}</definedName>
    <definedName name="С" localSheetId="2" hidden="1">{#N/A,#N/A,FALSE,"Шаблон_Спец1"}</definedName>
    <definedName name="С" hidden="1">{#N/A,#N/A,FALSE,"Шаблон_Спец1"}</definedName>
    <definedName name="с_1" localSheetId="0" hidden="1">{#N/A,#N/A,TRUE,"Смета на пасс. обор. №1"}</definedName>
    <definedName name="с_1" localSheetId="1" hidden="1">{#N/A,#N/A,TRUE,"Смета на пасс. обор. №1"}</definedName>
    <definedName name="с_1" localSheetId="2" hidden="1">{#N/A,#N/A,TRUE,"Смета на пасс. обор. №1"}</definedName>
    <definedName name="с_1" hidden="1">{#N/A,#N/A,TRUE,"Смета на пасс. обор. №1"}</definedName>
    <definedName name="с1" localSheetId="4">#REF!</definedName>
    <definedName name="с1">#REF!</definedName>
    <definedName name="с10" localSheetId="4">#REF!</definedName>
    <definedName name="с10">#REF!</definedName>
    <definedName name="с2" localSheetId="4">#REF!</definedName>
    <definedName name="с2">#REF!</definedName>
    <definedName name="с3" localSheetId="4">#REF!</definedName>
    <definedName name="с3" localSheetId="2">#REF!</definedName>
    <definedName name="с3">#REF!</definedName>
    <definedName name="с4" localSheetId="4">#REF!</definedName>
    <definedName name="с4">#REF!</definedName>
    <definedName name="с5" localSheetId="5">#REF!</definedName>
    <definedName name="с5" localSheetId="7">#REF!</definedName>
    <definedName name="с5" localSheetId="6">#REF!</definedName>
    <definedName name="с5" localSheetId="4">#REF!</definedName>
    <definedName name="с5" localSheetId="80">#REF!</definedName>
    <definedName name="с5" localSheetId="44">#REF!</definedName>
    <definedName name="с5" localSheetId="45">#REF!</definedName>
    <definedName name="с5" localSheetId="46">#REF!</definedName>
    <definedName name="с5" localSheetId="75">#REF!</definedName>
    <definedName name="с5" localSheetId="76">#REF!</definedName>
    <definedName name="с5" localSheetId="78">#REF!</definedName>
    <definedName name="с5">#REF!</definedName>
    <definedName name="с6" localSheetId="4">#REF!</definedName>
    <definedName name="с6">#REF!</definedName>
    <definedName name="с7" localSheetId="4">#REF!</definedName>
    <definedName name="с7">#REF!</definedName>
    <definedName name="с8" localSheetId="4">#REF!</definedName>
    <definedName name="с8">#REF!</definedName>
    <definedName name="с9" localSheetId="4">#REF!</definedName>
    <definedName name="с9">#REF!</definedName>
    <definedName name="саа" localSheetId="4">#REF!</definedName>
    <definedName name="саа">#REF!</definedName>
    <definedName name="сам" localSheetId="0" hidden="1">{#N/A,#N/A,TRUE,"Смета на пасс. обор. №1"}</definedName>
    <definedName name="сам" localSheetId="1" hidden="1">{#N/A,#N/A,TRUE,"Смета на пасс. обор. №1"}</definedName>
    <definedName name="сам" localSheetId="2" hidden="1">{#N/A,#N/A,TRUE,"Смета на пасс. обор. №1"}</definedName>
    <definedName name="сам" hidden="1">{#N/A,#N/A,TRUE,"Смета на пасс. обор. №1"}</definedName>
    <definedName name="сам_1" localSheetId="0" hidden="1">{#N/A,#N/A,TRUE,"Смета на пасс. обор. №1"}</definedName>
    <definedName name="сам_1" localSheetId="1" hidden="1">{#N/A,#N/A,TRUE,"Смета на пасс. обор. №1"}</definedName>
    <definedName name="сам_1" localSheetId="2" hidden="1">{#N/A,#N/A,TRUE,"Смета на пасс. обор. №1"}</definedName>
    <definedName name="сам_1" hidden="1">{#N/A,#N/A,TRUE,"Смета на пасс. обор. №1"}</definedName>
    <definedName name="Самарская_область" localSheetId="4">#REF!</definedName>
    <definedName name="Самарская_область">#REF!</definedName>
    <definedName name="Саратовская_область" localSheetId="4">#REF!</definedName>
    <definedName name="Саратовская_область">#REF!</definedName>
    <definedName name="Сахалинская_область" localSheetId="4">#REF!</definedName>
    <definedName name="Сахалинская_область">#REF!</definedName>
    <definedName name="Сахалинская_область_1" localSheetId="4">#REF!</definedName>
    <definedName name="Сахалинская_область_1">#REF!</definedName>
    <definedName name="СВ1" localSheetId="4">#REF!</definedName>
    <definedName name="СВ1" localSheetId="2">#REF!</definedName>
    <definedName name="СВ1">#REF!</definedName>
    <definedName name="Свердловская_область" localSheetId="4">#REF!</definedName>
    <definedName name="Свердловская_область">#REF!</definedName>
    <definedName name="Свердловская_область_1" localSheetId="4">#REF!</definedName>
    <definedName name="Свердловская_область_1">#REF!</definedName>
    <definedName name="Свод1" localSheetId="4">#REF!</definedName>
    <definedName name="Свод1" localSheetId="2">#REF!</definedName>
    <definedName name="Свод1">#REF!</definedName>
    <definedName name="Сводка" localSheetId="5">#REF!</definedName>
    <definedName name="Сводка" localSheetId="7">#REF!</definedName>
    <definedName name="Сводка" localSheetId="6">#REF!</definedName>
    <definedName name="Сводка" localSheetId="4">#REF!</definedName>
    <definedName name="Сводка" localSheetId="80">#REF!</definedName>
    <definedName name="Сводка" localSheetId="44">#REF!</definedName>
    <definedName name="Сводка" localSheetId="45">#REF!</definedName>
    <definedName name="Сводка" localSheetId="46">#REF!</definedName>
    <definedName name="Сводка" localSheetId="75">#REF!</definedName>
    <definedName name="Сводка" localSheetId="76">#REF!</definedName>
    <definedName name="Сводка" localSheetId="78">#REF!</definedName>
    <definedName name="Сводка">#REF!</definedName>
    <definedName name="Сводная" localSheetId="4">#REF!</definedName>
    <definedName name="Сводная">#REF!</definedName>
    <definedName name="Сводная_новая1" localSheetId="4">#REF!</definedName>
    <definedName name="Сводная_новая1">#REF!</definedName>
    <definedName name="Сводная1" localSheetId="4">#REF!</definedName>
    <definedName name="Сводная1">#REF!</definedName>
    <definedName name="Сводно_сметный_расчет" localSheetId="4">#REF!</definedName>
    <definedName name="Сводно_сметный_расчет">#REF!</definedName>
    <definedName name="Сводно_сметный_расчет_49" localSheetId="4">#REF!</definedName>
    <definedName name="Сводно_сметный_расчет_49">#REF!</definedName>
    <definedName name="Сводно_сметный_расчет_50" localSheetId="4">#REF!</definedName>
    <definedName name="Сводно_сметный_расчет_50">#REF!</definedName>
    <definedName name="Сводно_сметный_расчет_51" localSheetId="4">#REF!</definedName>
    <definedName name="Сводно_сметный_расчет_51">#REF!</definedName>
    <definedName name="Сводно_сметный_расчет_52" localSheetId="4">#REF!</definedName>
    <definedName name="Сводно_сметный_расчет_52">#REF!</definedName>
    <definedName name="Сводно_сметный_расчет_53" localSheetId="4">#REF!</definedName>
    <definedName name="Сводно_сметный_расчет_53">#REF!</definedName>
    <definedName name="Сводно_сметный_расчет_54" localSheetId="4">#REF!</definedName>
    <definedName name="Сводно_сметный_расчет_54">#REF!</definedName>
    <definedName name="сврд" localSheetId="4">[69]топография!#REF!</definedName>
    <definedName name="сврд">[69]топография!#REF!</definedName>
    <definedName name="СВсм">[25]Вспомогательный!$D$36</definedName>
    <definedName name="сев" localSheetId="4">#REF!</definedName>
    <definedName name="сев">#REF!</definedName>
    <definedName name="Север" localSheetId="4">#REF!</definedName>
    <definedName name="Север">#REF!</definedName>
    <definedName name="Семь" localSheetId="4">#REF!</definedName>
    <definedName name="Семь">#REF!</definedName>
    <definedName name="Сервис" localSheetId="4">#REF!</definedName>
    <definedName name="Сервис">#REF!</definedName>
    <definedName name="Сервис_Всего" localSheetId="4">'[23]Прайс лист'!#REF!</definedName>
    <definedName name="Сервис_Всего">'[23]Прайс лист'!#REF!</definedName>
    <definedName name="Сервис_Всего_1" localSheetId="4">#REF!</definedName>
    <definedName name="Сервис_Всего_1">#REF!</definedName>
    <definedName name="Сервисное_оборудование" localSheetId="4">[23]Коэфф1.!#REF!</definedName>
    <definedName name="Сервисное_оборудование">[23]Коэфф1.!#REF!</definedName>
    <definedName name="Сервисное_оборудование_1" localSheetId="4">#REF!</definedName>
    <definedName name="Сервисное_оборудование_1">#REF!</definedName>
    <definedName name="СМ" localSheetId="4">#REF!</definedName>
    <definedName name="СМ">#REF!</definedName>
    <definedName name="см.расч.Ставрополь" localSheetId="4">#REF!</definedName>
    <definedName name="см.расч.Ставрополь">#REF!</definedName>
    <definedName name="см.расч.Ставрополь_1" localSheetId="4">#REF!</definedName>
    <definedName name="см.расч.Ставрополь_1">#REF!</definedName>
    <definedName name="см.расч.Ставрополь_2" localSheetId="4">#REF!</definedName>
    <definedName name="см.расч.Ставрополь_2">#REF!</definedName>
    <definedName name="см.расч.Ставрополь_22" localSheetId="4">#REF!</definedName>
    <definedName name="см.расч.Ставрополь_22">#REF!</definedName>
    <definedName name="см.расч.Ставрополь_49" localSheetId="4">#REF!</definedName>
    <definedName name="см.расч.Ставрополь_49">#REF!</definedName>
    <definedName name="см.расч.Ставрополь_5" localSheetId="4">#REF!</definedName>
    <definedName name="см.расч.Ставрополь_5">#REF!</definedName>
    <definedName name="см.расч.Ставрополь_50" localSheetId="4">#REF!</definedName>
    <definedName name="см.расч.Ставрополь_50">#REF!</definedName>
    <definedName name="см.расч.Ставрополь_51" localSheetId="4">#REF!</definedName>
    <definedName name="см.расч.Ставрополь_51">#REF!</definedName>
    <definedName name="см.расч.Ставрополь_52" localSheetId="4">#REF!</definedName>
    <definedName name="см.расч.Ставрополь_52">#REF!</definedName>
    <definedName name="см.расч.Ставрополь_53" localSheetId="4">#REF!</definedName>
    <definedName name="см.расч.Ставрополь_53">#REF!</definedName>
    <definedName name="см.расч.Ставрополь_54" localSheetId="4">#REF!</definedName>
    <definedName name="см.расч.Ставрополь_54">#REF!</definedName>
    <definedName name="см.расчетАстрахань" localSheetId="4">#REF!</definedName>
    <definedName name="см.расчетАстрахань">#REF!</definedName>
    <definedName name="см.расчетАстрахань_1" localSheetId="4">#REF!</definedName>
    <definedName name="см.расчетАстрахань_1">#REF!</definedName>
    <definedName name="см.расчетАстрахань_2" localSheetId="4">#REF!</definedName>
    <definedName name="см.расчетАстрахань_2">#REF!</definedName>
    <definedName name="см.расчетАстрахань_22" localSheetId="4">#REF!</definedName>
    <definedName name="см.расчетАстрахань_22">#REF!</definedName>
    <definedName name="см.расчетАстрахань_49" localSheetId="4">#REF!</definedName>
    <definedName name="см.расчетАстрахань_49">#REF!</definedName>
    <definedName name="см.расчетАстрахань_5" localSheetId="4">#REF!</definedName>
    <definedName name="см.расчетАстрахань_5">#REF!</definedName>
    <definedName name="см.расчетАстрахань_50" localSheetId="4">#REF!</definedName>
    <definedName name="см.расчетАстрахань_50">#REF!</definedName>
    <definedName name="см.расчетАстрахань_51" localSheetId="4">#REF!</definedName>
    <definedName name="см.расчетАстрахань_51">#REF!</definedName>
    <definedName name="см.расчетАстрахань_52" localSheetId="4">#REF!</definedName>
    <definedName name="см.расчетАстрахань_52">#REF!</definedName>
    <definedName name="см.расчетАстрахань_53" localSheetId="4">#REF!</definedName>
    <definedName name="см.расчетАстрахань_53">#REF!</definedName>
    <definedName name="см.расчетАстрахань_54" localSheetId="4">#REF!</definedName>
    <definedName name="см.расчетАстрахань_54">#REF!</definedName>
    <definedName name="см.расчетМахачкала" localSheetId="4">#REF!</definedName>
    <definedName name="см.расчетМахачкала">#REF!</definedName>
    <definedName name="см.расчетМахачкала_1" localSheetId="4">#REF!</definedName>
    <definedName name="см.расчетМахачкала_1">#REF!</definedName>
    <definedName name="см.расчетМахачкала_2" localSheetId="4">#REF!</definedName>
    <definedName name="см.расчетМахачкала_2">#REF!</definedName>
    <definedName name="см.расчетМахачкала_22" localSheetId="4">#REF!</definedName>
    <definedName name="см.расчетМахачкала_22">#REF!</definedName>
    <definedName name="см.расчетМахачкала_49" localSheetId="4">#REF!</definedName>
    <definedName name="см.расчетМахачкала_49">#REF!</definedName>
    <definedName name="см.расчетМахачкала_5" localSheetId="4">#REF!</definedName>
    <definedName name="см.расчетМахачкала_5">#REF!</definedName>
    <definedName name="см.расчетМахачкала_50" localSheetId="4">#REF!</definedName>
    <definedName name="см.расчетМахачкала_50">#REF!</definedName>
    <definedName name="см.расчетМахачкала_51" localSheetId="4">#REF!</definedName>
    <definedName name="см.расчетМахачкала_51">#REF!</definedName>
    <definedName name="см.расчетМахачкала_52" localSheetId="4">#REF!</definedName>
    <definedName name="см.расчетМахачкала_52">#REF!</definedName>
    <definedName name="см.расчетМахачкала_53" localSheetId="4">#REF!</definedName>
    <definedName name="см.расчетМахачкала_53">#REF!</definedName>
    <definedName name="см.расчетМахачкала_54" localSheetId="4">#REF!</definedName>
    <definedName name="см.расчетМахачкала_54">#REF!</definedName>
    <definedName name="см.расчетН.Новгород" localSheetId="4">#REF!</definedName>
    <definedName name="см.расчетН.Новгород">#REF!</definedName>
    <definedName name="см.расчетН.Новгород_1" localSheetId="4">#REF!</definedName>
    <definedName name="см.расчетН.Новгород_1">#REF!</definedName>
    <definedName name="см.расчетН.Новгород_2" localSheetId="4">#REF!</definedName>
    <definedName name="см.расчетН.Новгород_2">#REF!</definedName>
    <definedName name="см.расчетН.Новгород_22" localSheetId="4">#REF!</definedName>
    <definedName name="см.расчетН.Новгород_22">#REF!</definedName>
    <definedName name="см.расчетН.Новгород_49" localSheetId="4">#REF!</definedName>
    <definedName name="см.расчетН.Новгород_49">#REF!</definedName>
    <definedName name="см.расчетН.Новгород_5" localSheetId="4">#REF!</definedName>
    <definedName name="см.расчетН.Новгород_5">#REF!</definedName>
    <definedName name="см.расчетН.Новгород_50" localSheetId="4">#REF!</definedName>
    <definedName name="см.расчетН.Новгород_50">#REF!</definedName>
    <definedName name="см.расчетН.Новгород_51" localSheetId="4">#REF!</definedName>
    <definedName name="см.расчетН.Новгород_51">#REF!</definedName>
    <definedName name="см.расчетН.Новгород_52" localSheetId="4">#REF!</definedName>
    <definedName name="см.расчетН.Новгород_52">#REF!</definedName>
    <definedName name="см.расчетН.Новгород_53" localSheetId="4">#REF!</definedName>
    <definedName name="см.расчетН.Новгород_53">#REF!</definedName>
    <definedName name="см.расчетН.Новгород_54" localSheetId="4">#REF!</definedName>
    <definedName name="см.расчетН.Новгород_54">#REF!</definedName>
    <definedName name="см_1" localSheetId="4">#REF!</definedName>
    <definedName name="см_1">#REF!</definedName>
    <definedName name="см_конк" localSheetId="4">#REF!</definedName>
    <definedName name="см_конк">#REF!</definedName>
    <definedName name="см1" localSheetId="4">#REF!</definedName>
    <definedName name="см1">#REF!</definedName>
    <definedName name="См6">'[70]Смета 7'!$F$1</definedName>
    <definedName name="См7" localSheetId="4">#REF!</definedName>
    <definedName name="См7">#REF!</definedName>
    <definedName name="СМА" localSheetId="4">[13]топография!#REF!</definedName>
    <definedName name="СМА">[13]топография!#REF!</definedName>
    <definedName name="Смет" localSheetId="0" hidden="1">{#N/A,#N/A,TRUE,"Смета на пасс. обор. №1"}</definedName>
    <definedName name="Смет" localSheetId="1" hidden="1">{#N/A,#N/A,TRUE,"Смета на пасс. обор. №1"}</definedName>
    <definedName name="Смет" localSheetId="2" hidden="1">{#N/A,#N/A,TRUE,"Смета на пасс. обор. №1"}</definedName>
    <definedName name="Смет" hidden="1">{#N/A,#N/A,TRUE,"Смета на пасс. обор. №1"}</definedName>
    <definedName name="Смет_1" localSheetId="0" hidden="1">{#N/A,#N/A,TRUE,"Смета на пасс. обор. №1"}</definedName>
    <definedName name="Смет_1" localSheetId="1" hidden="1">{#N/A,#N/A,TRUE,"Смета на пасс. обор. №1"}</definedName>
    <definedName name="Смет_1" localSheetId="2" hidden="1">{#N/A,#N/A,TRUE,"Смета на пасс. обор. №1"}</definedName>
    <definedName name="Смет_1" hidden="1">{#N/A,#N/A,TRUE,"Смета на пасс. обор. №1"}</definedName>
    <definedName name="смета" localSheetId="5">#REF!</definedName>
    <definedName name="смета" localSheetId="7">#REF!</definedName>
    <definedName name="смета" localSheetId="6">#REF!</definedName>
    <definedName name="смета" localSheetId="4">#REF!</definedName>
    <definedName name="смета" localSheetId="2" hidden="1">{#N/A,#N/A,TRUE,"Смета на пасс. обор. №1"}</definedName>
    <definedName name="смета" localSheetId="80">#REF!</definedName>
    <definedName name="смета" localSheetId="44">#REF!</definedName>
    <definedName name="смета" localSheetId="45">#REF!</definedName>
    <definedName name="смета" localSheetId="46">#REF!</definedName>
    <definedName name="смета" localSheetId="75">#REF!</definedName>
    <definedName name="смета" localSheetId="76">#REF!</definedName>
    <definedName name="смета" localSheetId="78">#REF!</definedName>
    <definedName name="смета">#REF!</definedName>
    <definedName name="смета_1" localSheetId="0" hidden="1">{#N/A,#N/A,TRUE,"Смета на пасс. обор. №1"}</definedName>
    <definedName name="смета_1" localSheetId="1" hidden="1">{#N/A,#N/A,TRUE,"Смета на пасс. обор. №1"}</definedName>
    <definedName name="смета_1" localSheetId="2" hidden="1">{#N/A,#N/A,TRUE,"Смета на пасс. обор. №1"}</definedName>
    <definedName name="смета_1" hidden="1">{#N/A,#N/A,TRUE,"Смета на пасс. обор. №1"}</definedName>
    <definedName name="Смета_2">'[66]Смета 7'!$F$1</definedName>
    <definedName name="смета1" localSheetId="4">#REF!</definedName>
    <definedName name="смета1">#REF!</definedName>
    <definedName name="Смета11">'[71]Смета 7'!$F$1</definedName>
    <definedName name="Смета21">'[72]Смета 7'!$F$1</definedName>
    <definedName name="Смета3">[25]Вспомогательный!$D$78</definedName>
    <definedName name="Сметная_стоимость_в_базисных_ценах" localSheetId="4">#REF!</definedName>
    <definedName name="Сметная_стоимость_в_базисных_ценах">#REF!</definedName>
    <definedName name="Сметная_стоимость_в_текущих_ценах__после_применения_индексов" localSheetId="4">'[51]Переменные и константы'!#REF!</definedName>
    <definedName name="Сметная_стоимость_в_текущих_ценах__после_применения_индексов">'[51]Переменные и константы'!#REF!</definedName>
    <definedName name="Сметная_стоимость_по_ресурсному_расчету" localSheetId="4">#REF!</definedName>
    <definedName name="Сметная_стоимость_по_ресурсному_расчету">#REF!</definedName>
    <definedName name="СМеточка" localSheetId="4">#REF!</definedName>
    <definedName name="СМеточка">#REF!</definedName>
    <definedName name="сми" localSheetId="4">#REF!</definedName>
    <definedName name="сми" localSheetId="2">#REF!</definedName>
    <definedName name="сми">#REF!</definedName>
    <definedName name="смиь" localSheetId="4">#REF!</definedName>
    <definedName name="смиь">#REF!</definedName>
    <definedName name="Смоленская_область" localSheetId="4">#REF!</definedName>
    <definedName name="Смоленская_область">#REF!</definedName>
    <definedName name="смр" localSheetId="4">#REF!</definedName>
    <definedName name="смр">#REF!</definedName>
    <definedName name="смт" localSheetId="4">#REF!</definedName>
    <definedName name="смт">#REF!</definedName>
    <definedName name="Согласование" localSheetId="4">#REF!</definedName>
    <definedName name="Согласование">#REF!</definedName>
    <definedName name="Согласование_1" localSheetId="4">#REF!</definedName>
    <definedName name="Согласование_1">#REF!</definedName>
    <definedName name="содерж." localSheetId="4">#REF!</definedName>
    <definedName name="содерж.">#REF!</definedName>
    <definedName name="Содерж_Осн_Базы" localSheetId="4">#REF!</definedName>
    <definedName name="Содерж_Осн_Базы">#REF!</definedName>
    <definedName name="соп" localSheetId="4">#REF!</definedName>
    <definedName name="соп">#REF!</definedName>
    <definedName name="сос" localSheetId="4">#REF!</definedName>
    <definedName name="сос">#REF!</definedName>
    <definedName name="Составил">'[3]Таблица 4 АСУТП'!$B$106:$B$108</definedName>
    <definedName name="Составитель" localSheetId="4">#REF!</definedName>
    <definedName name="Составитель" localSheetId="2">#REF!</definedName>
    <definedName name="Составитель">#REF!</definedName>
    <definedName name="Составитель_1" localSheetId="4">#REF!</definedName>
    <definedName name="Составитель_1">#REF!</definedName>
    <definedName name="сп1" localSheetId="4">#REF!</definedName>
    <definedName name="сп1" localSheetId="2">#REF!</definedName>
    <definedName name="сп1">#REF!</definedName>
    <definedName name="сп2" localSheetId="4">#REF!</definedName>
    <definedName name="сп2">#REF!</definedName>
    <definedName name="спио" localSheetId="4">#REF!</definedName>
    <definedName name="спио">#REF!</definedName>
    <definedName name="список">[73]Списки!$A$1:$A$65536</definedName>
    <definedName name="спрь" localSheetId="4">[4]топография!#REF!</definedName>
    <definedName name="спрь">[4]топография!#REF!</definedName>
    <definedName name="срл" localSheetId="4">#REF!</definedName>
    <definedName name="срл">#REF!</definedName>
    <definedName name="срлдд" localSheetId="4">#REF!</definedName>
    <definedName name="срлдд">#REF!</definedName>
    <definedName name="срлрл" localSheetId="4">#REF!</definedName>
    <definedName name="срлрл">#REF!</definedName>
    <definedName name="срьрьс" localSheetId="4">#REF!</definedName>
    <definedName name="срьрьс">#REF!</definedName>
    <definedName name="сс" localSheetId="0" hidden="1">{#N/A,#N/A,TRUE,"Смета на пасс. обор. №1"}</definedName>
    <definedName name="сс" localSheetId="1" hidden="1">{#N/A,#N/A,TRUE,"Смета на пасс. обор. №1"}</definedName>
    <definedName name="сс" localSheetId="2" hidden="1">{#N/A,#N/A,TRUE,"Смета на пасс. обор. №1"}</definedName>
    <definedName name="сс" hidden="1">{#N/A,#N/A,TRUE,"Смета на пасс. обор. №1"}</definedName>
    <definedName name="сс_1" localSheetId="0" hidden="1">{#N/A,#N/A,TRUE,"Смета на пасс. обор. №1"}</definedName>
    <definedName name="сс_1" localSheetId="1" hidden="1">{#N/A,#N/A,TRUE,"Смета на пасс. обор. №1"}</definedName>
    <definedName name="сс_1" localSheetId="2" hidden="1">{#N/A,#N/A,TRUE,"Смета на пасс. обор. №1"}</definedName>
    <definedName name="сс_1" hidden="1">{#N/A,#N/A,TRUE,"Смета на пасс. обор. №1"}</definedName>
    <definedName name="ссп" localSheetId="0" hidden="1">{#N/A,#N/A,TRUE,"Смета на пасс. обор. №1"}</definedName>
    <definedName name="ссп" localSheetId="1" hidden="1">{#N/A,#N/A,TRUE,"Смета на пасс. обор. №1"}</definedName>
    <definedName name="ссп" localSheetId="2" hidden="1">{#N/A,#N/A,TRUE,"Смета на пасс. обор. №1"}</definedName>
    <definedName name="ссп" hidden="1">{#N/A,#N/A,TRUE,"Смета на пасс. обор. №1"}</definedName>
    <definedName name="ссп_1" localSheetId="0" hidden="1">{#N/A,#N/A,TRUE,"Смета на пасс. обор. №1"}</definedName>
    <definedName name="ссп_1" localSheetId="1" hidden="1">{#N/A,#N/A,TRUE,"Смета на пасс. обор. №1"}</definedName>
    <definedName name="ссп_1" localSheetId="2" hidden="1">{#N/A,#N/A,TRUE,"Смета на пасс. обор. №1"}</definedName>
    <definedName name="ссп_1" hidden="1">{#N/A,#N/A,TRUE,"Смета на пасс. обор. №1"}</definedName>
    <definedName name="ССР" localSheetId="4">#REF!</definedName>
    <definedName name="ССР">#REF!</definedName>
    <definedName name="ССР_ИИ_Д1_корр" localSheetId="4">#REF!</definedName>
    <definedName name="ССР_ИИ_Д1_корр">#REF!</definedName>
    <definedName name="ссс" localSheetId="4">#REF!</definedName>
    <definedName name="ссс">#REF!</definedName>
    <definedName name="ссср" localSheetId="4">#REF!</definedName>
    <definedName name="ссср">#REF!</definedName>
    <definedName name="сссс" localSheetId="4">#REF!</definedName>
    <definedName name="сссс">#REF!</definedName>
    <definedName name="ссссс" localSheetId="0" hidden="1">{#N/A,#N/A,TRUE,"Смета на пасс. обор. №1"}</definedName>
    <definedName name="ссссс" localSheetId="1" hidden="1">{#N/A,#N/A,TRUE,"Смета на пасс. обор. №1"}</definedName>
    <definedName name="ссссс" localSheetId="2" hidden="1">{#N/A,#N/A,TRUE,"Смета на пасс. обор. №1"}</definedName>
    <definedName name="ссссс" hidden="1">{#N/A,#N/A,TRUE,"Смета на пасс. обор. №1"}</definedName>
    <definedName name="ссссс_1" localSheetId="0" hidden="1">{#N/A,#N/A,TRUE,"Смета на пасс. обор. №1"}</definedName>
    <definedName name="ссссс_1" localSheetId="1" hidden="1">{#N/A,#N/A,TRUE,"Смета на пасс. обор. №1"}</definedName>
    <definedName name="ссссс_1" localSheetId="2" hidden="1">{#N/A,#N/A,TRUE,"Смета на пасс. обор. №1"}</definedName>
    <definedName name="ссссс_1" hidden="1">{#N/A,#N/A,TRUE,"Смета на пасс. обор. №1"}</definedName>
    <definedName name="Ставрополь" localSheetId="4">#REF!</definedName>
    <definedName name="Ставрополь">#REF!</definedName>
    <definedName name="Ставрополь_1" localSheetId="4">#REF!</definedName>
    <definedName name="Ставрополь_1">#REF!</definedName>
    <definedName name="Ставрополь_2" localSheetId="4">#REF!</definedName>
    <definedName name="Ставрополь_2">#REF!</definedName>
    <definedName name="Ставрополь_22" localSheetId="4">#REF!</definedName>
    <definedName name="Ставрополь_22">#REF!</definedName>
    <definedName name="Ставрополь_49" localSheetId="4">#REF!</definedName>
    <definedName name="Ставрополь_49">#REF!</definedName>
    <definedName name="Ставрополь_5" localSheetId="4">#REF!</definedName>
    <definedName name="Ставрополь_5">#REF!</definedName>
    <definedName name="Ставрополь_50" localSheetId="4">#REF!</definedName>
    <definedName name="Ставрополь_50">#REF!</definedName>
    <definedName name="Ставрополь_51" localSheetId="4">#REF!</definedName>
    <definedName name="Ставрополь_51">#REF!</definedName>
    <definedName name="Ставрополь_52" localSheetId="4">#REF!</definedName>
    <definedName name="Ставрополь_52">#REF!</definedName>
    <definedName name="Ставрополь_53" localSheetId="4">#REF!</definedName>
    <definedName name="Ставрополь_53">#REF!</definedName>
    <definedName name="Ставрополь_54" localSheetId="4">#REF!</definedName>
    <definedName name="Ставрополь_54">#REF!</definedName>
    <definedName name="Ставропольский_край" localSheetId="4">#REF!</definedName>
    <definedName name="Ставропольский_край">#REF!</definedName>
    <definedName name="Станц10">'[24]Лист опроса'!$B$23</definedName>
    <definedName name="сто" localSheetId="4">'[74]8'!#REF!</definedName>
    <definedName name="сто">'[74]8'!#REF!</definedName>
    <definedName name="Стоимость" localSheetId="4">#REF!</definedName>
    <definedName name="Стоимость">#REF!</definedName>
    <definedName name="Стоимость_по_акту_выполненных_работ_в_базисных_ценах" localSheetId="4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 localSheetId="4">#REF!</definedName>
    <definedName name="Стоимость_по_акту_выполненных_работ_при_ресурсном_расчете">#REF!</definedName>
    <definedName name="стороны">[75]Списки!$A$1:$A$440</definedName>
    <definedName name="СтОф">NA()</definedName>
    <definedName name="СтОф_1">NA()</definedName>
    <definedName name="СтОф_2">NA()</definedName>
    <definedName name="СтПр">NA()</definedName>
    <definedName name="СтПр_1">NA()</definedName>
    <definedName name="СтПр_2">NA()</definedName>
    <definedName name="Стр10">'[24]Лист опроса'!$B$24</definedName>
    <definedName name="СтрАУ">'[24]Лист опроса'!$B$12</definedName>
    <definedName name="СтрДУ">'[24]Лист опроса'!$B$11</definedName>
    <definedName name="Стрелки">'[24]Лист опроса'!$B$10</definedName>
    <definedName name="Строительная_полоса" localSheetId="4">#REF!</definedName>
    <definedName name="Строительная_полоса" localSheetId="2">#REF!</definedName>
    <definedName name="Строительная_полоса">#REF!</definedName>
    <definedName name="Строительная_полоса_1" localSheetId="4">#REF!</definedName>
    <definedName name="Строительная_полоса_1">#REF!</definedName>
    <definedName name="Строительные_работы_в_базисных_ценах" localSheetId="4">#REF!</definedName>
    <definedName name="Строительные_работы_в_базисных_ценах">#REF!</definedName>
    <definedName name="Строительные_работы_в_текущих_ценах" localSheetId="4">'[51]Переменные и константы'!#REF!</definedName>
    <definedName name="Строительные_работы_в_текущих_ценах">'[51]Переменные и константы'!#REF!</definedName>
    <definedName name="Строительные_работы_в_текущих_ценах_по_ресурсному_расчету" localSheetId="4">'[51]Переменные и константы'!#REF!</definedName>
    <definedName name="Строительные_работы_в_текущих_ценах_по_ресурсному_расчету">'[51]Переменные и константы'!#REF!</definedName>
    <definedName name="Строительные_работы_в_текущих_ценах_после_применения_индексов" localSheetId="4">'[51]Переменные и константы'!#REF!</definedName>
    <definedName name="Строительные_работы_в_текущих_ценах_после_применения_индексов">'[51]Переменные и константы'!#REF!</definedName>
    <definedName name="структ." localSheetId="4">#REF!</definedName>
    <definedName name="структ.">#REF!</definedName>
    <definedName name="Сургут">NA()</definedName>
    <definedName name="сусусу" localSheetId="0" hidden="1">{#N/A,#N/A,TRUE,"Смета на пасс. обор. №1"}</definedName>
    <definedName name="сусусу" localSheetId="1" hidden="1">{#N/A,#N/A,TRUE,"Смета на пасс. обор. №1"}</definedName>
    <definedName name="сусусу" localSheetId="2" hidden="1">{#N/A,#N/A,TRUE,"Смета на пасс. обор. №1"}</definedName>
    <definedName name="сусусу" hidden="1">{#N/A,#N/A,TRUE,"Смета на пасс. обор. №1"}</definedName>
    <definedName name="сусусу_1" localSheetId="0" hidden="1">{#N/A,#N/A,TRUE,"Смета на пасс. обор. №1"}</definedName>
    <definedName name="сусусу_1" localSheetId="1" hidden="1">{#N/A,#N/A,TRUE,"Смета на пасс. обор. №1"}</definedName>
    <definedName name="сусусу_1" localSheetId="2" hidden="1">{#N/A,#N/A,TRUE,"Смета на пасс. обор. №1"}</definedName>
    <definedName name="сусусу_1" hidden="1">{#N/A,#N/A,TRUE,"Смета на пасс. обор. №1"}</definedName>
    <definedName name="счьор" localSheetId="4">[4]топография!#REF!</definedName>
    <definedName name="счьор">[4]топография!#REF!</definedName>
    <definedName name="т" localSheetId="4">#REF!</definedName>
    <definedName name="т">#REF!</definedName>
    <definedName name="Т5" localSheetId="4">#REF!</definedName>
    <definedName name="Т5">#REF!</definedName>
    <definedName name="Т6" localSheetId="4">#REF!</definedName>
    <definedName name="Т6">#REF!</definedName>
    <definedName name="Тамбовская_область" localSheetId="4">#REF!</definedName>
    <definedName name="Тамбовская_область">#REF!</definedName>
    <definedName name="тасс" localSheetId="0" hidden="1">{#N/A,#N/A,TRUE,"Смета на пасс. обор. №1"}</definedName>
    <definedName name="тасс" localSheetId="1" hidden="1">{#N/A,#N/A,TRUE,"Смета на пасс. обор. №1"}</definedName>
    <definedName name="тасс" localSheetId="2" hidden="1">{#N/A,#N/A,TRUE,"Смета на пасс. обор. №1"}</definedName>
    <definedName name="тасс" hidden="1">{#N/A,#N/A,TRUE,"Смета на пасс. обор. №1"}</definedName>
    <definedName name="тасс_1" localSheetId="0" hidden="1">{#N/A,#N/A,TRUE,"Смета на пасс. обор. №1"}</definedName>
    <definedName name="тасс_1" localSheetId="1" hidden="1">{#N/A,#N/A,TRUE,"Смета на пасс. обор. №1"}</definedName>
    <definedName name="тасс_1" localSheetId="2" hidden="1">{#N/A,#N/A,TRUE,"Смета на пасс. обор. №1"}</definedName>
    <definedName name="тасс_1" hidden="1">{#N/A,#N/A,TRUE,"Смета на пасс. обор. №1"}</definedName>
    <definedName name="Тверская_область" localSheetId="4">#REF!</definedName>
    <definedName name="Тверская_область">#REF!</definedName>
    <definedName name="ТекДата">[76]информация!$B$8</definedName>
    <definedName name="ТекДата_1">[77]информация!$B$8</definedName>
    <definedName name="ТекДата_2">[78]информация!$B$8</definedName>
    <definedName name="теодкккккккккккк" localSheetId="4">#REF!</definedName>
    <definedName name="теодкккккккккккк">#REF!</definedName>
    <definedName name="Территориальная_поправка_к_ТЕР" localSheetId="4">#REF!</definedName>
    <definedName name="Территориальная_поправка_к_ТЕР">#REF!</definedName>
    <definedName name="техник" localSheetId="4">#REF!</definedName>
    <definedName name="техник">#REF!</definedName>
    <definedName name="технич" localSheetId="4">#REF!</definedName>
    <definedName name="технич">#REF!</definedName>
    <definedName name="ТолкоМашЛаб" localSheetId="4">[48]СмМашБур!#REF!</definedName>
    <definedName name="ТолкоМашЛаб" localSheetId="2">[47]СмМашБур!#REF!</definedName>
    <definedName name="ТолкоМашЛаб">[48]СмМашБур!#REF!</definedName>
    <definedName name="ТолькоМашБур" localSheetId="4">[48]СмМашБур!#REF!</definedName>
    <definedName name="ТолькоМашБур" localSheetId="2">[47]СмМашБур!#REF!</definedName>
    <definedName name="ТолькоМашБур">[48]СмМашБур!#REF!</definedName>
    <definedName name="ТолькоРучБур" localSheetId="4">[48]СмРучБур!#REF!</definedName>
    <definedName name="ТолькоРучБур" localSheetId="2">[47]СмРучБур!#REF!</definedName>
    <definedName name="ТолькоРучБур">[48]СмРучБур!#REF!</definedName>
    <definedName name="ТолькоРучЛаб" localSheetId="2">[47]СмРучБур!$K$39</definedName>
    <definedName name="ТолькоРучЛаб">[48]СмРучБур!$K$39</definedName>
    <definedName name="Томская_область" localSheetId="4">#REF!</definedName>
    <definedName name="Томская_область">#REF!</definedName>
    <definedName name="Томская_область_1" localSheetId="4">#REF!</definedName>
    <definedName name="Томская_область_1">#REF!</definedName>
    <definedName name="топ1" localSheetId="4">#REF!</definedName>
    <definedName name="топ1" localSheetId="2">#REF!</definedName>
    <definedName name="топ1">#REF!</definedName>
    <definedName name="топ2" localSheetId="4">#REF!</definedName>
    <definedName name="топ2">#REF!</definedName>
    <definedName name="топо" localSheetId="4">#REF!</definedName>
    <definedName name="топо">#REF!</definedName>
    <definedName name="топо_1" localSheetId="4">#REF!</definedName>
    <definedName name="топо_1">#REF!</definedName>
    <definedName name="топогр1" localSheetId="4">#REF!</definedName>
    <definedName name="топогр1">#REF!</definedName>
    <definedName name="топограф" localSheetId="4">#REF!</definedName>
    <definedName name="топограф">#REF!</definedName>
    <definedName name="тор" localSheetId="4">#REF!</definedName>
    <definedName name="тор">#REF!</definedName>
    <definedName name="третий" localSheetId="4">#REF!</definedName>
    <definedName name="третий">#REF!</definedName>
    <definedName name="третья_кат" localSheetId="4">#REF!</definedName>
    <definedName name="третья_кат">#REF!</definedName>
    <definedName name="трол" localSheetId="4">#REF!</definedName>
    <definedName name="трол">#REF!</definedName>
    <definedName name="трп" localSheetId="0" hidden="1">{#N/A,#N/A,TRUE,"Смета на пасс. обор. №1"}</definedName>
    <definedName name="трп" localSheetId="1" hidden="1">{#N/A,#N/A,TRUE,"Смета на пасс. обор. №1"}</definedName>
    <definedName name="трп" localSheetId="2" hidden="1">{#N/A,#N/A,TRUE,"Смета на пасс. обор. №1"}</definedName>
    <definedName name="трп" hidden="1">{#N/A,#N/A,TRUE,"Смета на пасс. обор. №1"}</definedName>
    <definedName name="трп_1" localSheetId="0" hidden="1">{#N/A,#N/A,TRUE,"Смета на пасс. обор. №1"}</definedName>
    <definedName name="трп_1" localSheetId="1" hidden="1">{#N/A,#N/A,TRUE,"Смета на пасс. обор. №1"}</definedName>
    <definedName name="трп_1" localSheetId="2" hidden="1">{#N/A,#N/A,TRUE,"Смета на пасс. обор. №1"}</definedName>
    <definedName name="трп_1" hidden="1">{#N/A,#N/A,TRUE,"Смета на пасс. обор. №1"}</definedName>
    <definedName name="Труд_механизаторов_по_акту_вып_работ_с_учетом_к_тов" localSheetId="4">#REF!</definedName>
    <definedName name="Труд_механизаторов_по_акту_вып_работ_с_учетом_к_тов">#REF!</definedName>
    <definedName name="Труд_основн_рабочих_по_акту_вып_работ_с_учетом_к_тов" localSheetId="4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 localSheetId="4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 localSheetId="4">#REF!</definedName>
    <definedName name="Трудоемкость_основных_рабочих_по_акту_выполненных_работ">#REF!</definedName>
    <definedName name="ТС1" localSheetId="4">#REF!</definedName>
    <definedName name="ТС1" localSheetId="2">#REF!</definedName>
    <definedName name="ТС1">#REF!</definedName>
    <definedName name="Тульская_область" localSheetId="4">#REF!</definedName>
    <definedName name="Тульская_область">#REF!</definedName>
    <definedName name="тыс" localSheetId="0">{0,"тысячz";1,"тысячаz";2,"тысячиz";5,"тысячz"}</definedName>
    <definedName name="тыс" localSheetId="1">{0,"тысячz";1,"тысячаz";2,"тысячиz";5,"тысячz"}</definedName>
    <definedName name="тыс" localSheetId="2">{0,"тысячz";1,"тысячаz";2,"тысячиz";5,"тысячz"}</definedName>
    <definedName name="тыс">{0,"тысячz";1,"тысячаz";2,"тысячиz";5,"тысячz"}</definedName>
    <definedName name="тьбю" localSheetId="4">#REF!</definedName>
    <definedName name="тьбю" localSheetId="2">#REF!</definedName>
    <definedName name="тьбю">#REF!</definedName>
    <definedName name="тьюит" localSheetId="4">#REF!</definedName>
    <definedName name="тьюит">#REF!</definedName>
    <definedName name="ТЭО" localSheetId="4">#REF!</definedName>
    <definedName name="ТЭО">#REF!</definedName>
    <definedName name="ТЭО1" localSheetId="4">#REF!</definedName>
    <definedName name="ТЭО1">#REF!</definedName>
    <definedName name="ТЭО2" localSheetId="4">#REF!</definedName>
    <definedName name="ТЭО2">#REF!</definedName>
    <definedName name="ТЭОДКК" localSheetId="4">#REF!</definedName>
    <definedName name="ТЭОДКК">#REF!</definedName>
    <definedName name="ТЭОДККК" localSheetId="4">#REF!</definedName>
    <definedName name="ТЭОДККК">#REF!</definedName>
    <definedName name="Тюменская_область" localSheetId="4">#REF!</definedName>
    <definedName name="Тюменская_область">#REF!</definedName>
    <definedName name="Тюменская_область_1" localSheetId="4">#REF!</definedName>
    <definedName name="Тюменская_область_1">#REF!</definedName>
    <definedName name="у" localSheetId="5">#REF!</definedName>
    <definedName name="у" localSheetId="7">#REF!</definedName>
    <definedName name="у" localSheetId="6">#REF!</definedName>
    <definedName name="у" localSheetId="4">#REF!</definedName>
    <definedName name="у" localSheetId="80">#REF!</definedName>
    <definedName name="у" localSheetId="44">#REF!</definedName>
    <definedName name="у" localSheetId="45">#REF!</definedName>
    <definedName name="у" localSheetId="46">#REF!</definedName>
    <definedName name="у" localSheetId="75">#REF!</definedName>
    <definedName name="у" localSheetId="76">#REF!</definedName>
    <definedName name="у" localSheetId="78">#REF!</definedName>
    <definedName name="у">#REF!</definedName>
    <definedName name="у23" localSheetId="5">#REF!</definedName>
    <definedName name="у23" localSheetId="7">#REF!</definedName>
    <definedName name="у23" localSheetId="6">#REF!</definedName>
    <definedName name="у23" localSheetId="4">#REF!</definedName>
    <definedName name="у23" localSheetId="80">#REF!</definedName>
    <definedName name="у23" localSheetId="44">#REF!</definedName>
    <definedName name="у23" localSheetId="45">#REF!</definedName>
    <definedName name="у23" localSheetId="46">#REF!</definedName>
    <definedName name="у23" localSheetId="75">#REF!</definedName>
    <definedName name="у23" localSheetId="76">#REF!</definedName>
    <definedName name="у23" localSheetId="78">#REF!</definedName>
    <definedName name="у23">#REF!</definedName>
    <definedName name="убыль" localSheetId="4">#REF!</definedName>
    <definedName name="убыль">#REF!</definedName>
    <definedName name="ува" localSheetId="4">#REF!</definedName>
    <definedName name="ува">#REF!</definedName>
    <definedName name="уг" localSheetId="4">#REF!</definedName>
    <definedName name="уг">#REF!</definedName>
    <definedName name="Удмуртская_Республика" localSheetId="4">#REF!</definedName>
    <definedName name="Удмуртская_Республика">#REF!</definedName>
    <definedName name="Удмуртская_Республика_1" localSheetId="4">#REF!</definedName>
    <definedName name="Удмуртская_Республика_1">#REF!</definedName>
    <definedName name="уено" localSheetId="4">#REF!</definedName>
    <definedName name="уено">#REF!</definedName>
    <definedName name="уенонео" localSheetId="4">#REF!</definedName>
    <definedName name="уенонео">#REF!</definedName>
    <definedName name="уер" localSheetId="4">#REF!</definedName>
    <definedName name="уер">#REF!</definedName>
    <definedName name="уеро" localSheetId="4">#REF!</definedName>
    <definedName name="уеро">#REF!</definedName>
    <definedName name="уерор" localSheetId="4">#REF!</definedName>
    <definedName name="уерор">#REF!</definedName>
    <definedName name="ук" localSheetId="2" hidden="1">{#N/A,#N/A,TRUE,"Смета на пасс. обор. №1"}</definedName>
    <definedName name="ук" hidden="1">{#N/A,#N/A,TRUE,"Смета на пасс. обор. №1"}</definedName>
    <definedName name="ук_1" localSheetId="0" hidden="1">{#N/A,#N/A,TRUE,"Смета на пасс. обор. №1"}</definedName>
    <definedName name="ук_1" localSheetId="1" hidden="1">{#N/A,#N/A,TRUE,"Смета на пасс. обор. №1"}</definedName>
    <definedName name="ук_1" localSheetId="2" hidden="1">{#N/A,#N/A,TRUE,"Смета на пасс. обор. №1"}</definedName>
    <definedName name="ук_1" hidden="1">{#N/A,#N/A,TRUE,"Смета на пасс. обор. №1"}</definedName>
    <definedName name="уке" localSheetId="4">#REF!</definedName>
    <definedName name="уке">#REF!</definedName>
    <definedName name="укее" localSheetId="4">#REF!</definedName>
    <definedName name="укее">#REF!</definedName>
    <definedName name="укк_м" localSheetId="4">#REF!</definedName>
    <definedName name="укк_м">#REF!</definedName>
    <definedName name="Укрупненный_норматив_НР_для_расчета_в_текущих_ценах_и_ценах_2001г." localSheetId="4">#REF!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 localSheetId="4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 localSheetId="4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 localSheetId="4">#REF!</definedName>
    <definedName name="Укрупненный_норматив_СП_для_расчета_в_ценах_1984г.">#REF!</definedName>
    <definedName name="укц" localSheetId="4">#REF!</definedName>
    <definedName name="укц">#REF!</definedName>
    <definedName name="Ульяновская_область" localSheetId="4">#REF!</definedName>
    <definedName name="Ульяновская_область">#REF!</definedName>
    <definedName name="уне" localSheetId="4">#REF!</definedName>
    <definedName name="уне">#REF!</definedName>
    <definedName name="уно" localSheetId="4">#REF!</definedName>
    <definedName name="уно">#REF!</definedName>
    <definedName name="уо" localSheetId="4">#REF!</definedName>
    <definedName name="уо">#REF!</definedName>
    <definedName name="уое" localSheetId="4">#REF!</definedName>
    <definedName name="уое">#REF!</definedName>
    <definedName name="упроуо" localSheetId="4">#REF!</definedName>
    <definedName name="упроуо">#REF!</definedName>
    <definedName name="упрт" localSheetId="4">#REF!</definedName>
    <definedName name="упрт">#REF!</definedName>
    <definedName name="ур" localSheetId="4">#REF!</definedName>
    <definedName name="ур">#REF!</definedName>
    <definedName name="уре" localSheetId="4">#REF!</definedName>
    <definedName name="уре">#REF!</definedName>
    <definedName name="урк" localSheetId="4">#REF!</definedName>
    <definedName name="урк">#REF!</definedName>
    <definedName name="урн" localSheetId="4">#REF!</definedName>
    <definedName name="урн">#REF!</definedName>
    <definedName name="уу" localSheetId="4">#REF!</definedName>
    <definedName name="уу">#REF!</definedName>
    <definedName name="уукк" localSheetId="4">#REF!</definedName>
    <definedName name="уукк">#REF!</definedName>
    <definedName name="ууу" localSheetId="4">#REF!</definedName>
    <definedName name="ууу">#REF!</definedName>
    <definedName name="уцуц" localSheetId="4">#REF!</definedName>
    <definedName name="уцуц">#REF!</definedName>
    <definedName name="Участок" localSheetId="4">#REF!</definedName>
    <definedName name="Участок">#REF!</definedName>
    <definedName name="Участок_1" localSheetId="4">#REF!</definedName>
    <definedName name="Участок_1">#REF!</definedName>
    <definedName name="ушщпгу" localSheetId="4">#REF!</definedName>
    <definedName name="ушщпгу">#REF!</definedName>
    <definedName name="уы" localSheetId="0" hidden="1">{#N/A,#N/A,TRUE,"Смета на пасс. обор. №1"}</definedName>
    <definedName name="уы" localSheetId="1" hidden="1">{#N/A,#N/A,TRUE,"Смета на пасс. обор. №1"}</definedName>
    <definedName name="уы" localSheetId="2" hidden="1">{#N/A,#N/A,TRUE,"Смета на пасс. обор. №1"}</definedName>
    <definedName name="уы" hidden="1">{#N/A,#N/A,TRUE,"Смета на пасс. обор. №1"}</definedName>
    <definedName name="уы_1" localSheetId="0" hidden="1">{#N/A,#N/A,TRUE,"Смета на пасс. обор. №1"}</definedName>
    <definedName name="уы_1" localSheetId="1" hidden="1">{#N/A,#N/A,TRUE,"Смета на пасс. обор. №1"}</definedName>
    <definedName name="уы_1" localSheetId="2" hidden="1">{#N/A,#N/A,TRUE,"Смета на пасс. обор. №1"}</definedName>
    <definedName name="уы_1" hidden="1">{#N/A,#N/A,TRUE,"Смета на пасс. обор. №1"}</definedName>
    <definedName name="ф" localSheetId="2" hidden="1">{#N/A,#N/A,TRUE,"Смета на пасс. обор. №1"}</definedName>
    <definedName name="ф" hidden="1">{#N/A,#N/A,TRUE,"Смета на пасс. обор. №1"}</definedName>
    <definedName name="ф_1" localSheetId="0" hidden="1">{#N/A,#N/A,TRUE,"Смета на пасс. обор. №1"}</definedName>
    <definedName name="ф_1" localSheetId="1" hidden="1">{#N/A,#N/A,TRUE,"Смета на пасс. обор. №1"}</definedName>
    <definedName name="ф_1" localSheetId="2" hidden="1">{#N/A,#N/A,TRUE,"Смета на пасс. обор. №1"}</definedName>
    <definedName name="ф_1" hidden="1">{#N/A,#N/A,TRUE,"Смета на пасс. обор. №1"}</definedName>
    <definedName name="ф1" localSheetId="4">#REF!</definedName>
    <definedName name="ф1">#REF!</definedName>
    <definedName name="фавр" localSheetId="4">#REF!</definedName>
    <definedName name="фавр">#REF!</definedName>
    <definedName name="фапиаи" localSheetId="4">#REF!</definedName>
    <definedName name="фапиаи">#REF!</definedName>
    <definedName name="фвап" localSheetId="4">#REF!</definedName>
    <definedName name="фвап">#REF!</definedName>
    <definedName name="фвапив" localSheetId="4">#REF!</definedName>
    <definedName name="фвапив">#REF!</definedName>
    <definedName name="фнн" localSheetId="4">#REF!</definedName>
    <definedName name="фнн">#REF!</definedName>
    <definedName name="фукек" localSheetId="4">#REF!</definedName>
    <definedName name="фукек">#REF!</definedName>
    <definedName name="ффггг" localSheetId="4">#REF!</definedName>
    <definedName name="ффггг">#REF!</definedName>
    <definedName name="фффффф" localSheetId="4">#REF!</definedName>
    <definedName name="фффффф">#REF!</definedName>
    <definedName name="ффыв" localSheetId="4">#REF!</definedName>
    <definedName name="ффыв" localSheetId="2">#REF!</definedName>
    <definedName name="ффыв">#REF!</definedName>
    <definedName name="фы" localSheetId="5">#REF!</definedName>
    <definedName name="фы" localSheetId="7">#REF!</definedName>
    <definedName name="фы" localSheetId="6">#REF!</definedName>
    <definedName name="фы" localSheetId="4">#REF!</definedName>
    <definedName name="фы" localSheetId="80">#REF!</definedName>
    <definedName name="фы" localSheetId="44">#REF!</definedName>
    <definedName name="фы" localSheetId="45">#REF!</definedName>
    <definedName name="фы" localSheetId="46">#REF!</definedName>
    <definedName name="фы" localSheetId="75">#REF!</definedName>
    <definedName name="фы" localSheetId="76">#REF!</definedName>
    <definedName name="фы" localSheetId="78">#REF!</definedName>
    <definedName name="фы">#REF!</definedName>
    <definedName name="фыв" localSheetId="2" hidden="1">{#N/A,#N/A,TRUE,"Смета на пасс. обор. №1"}</definedName>
    <definedName name="фыв" hidden="1">{#N/A,#N/A,TRUE,"Смета на пасс. обор. №1"}</definedName>
    <definedName name="фыв_1" localSheetId="0" hidden="1">{#N/A,#N/A,TRUE,"Смета на пасс. обор. №1"}</definedName>
    <definedName name="фыв_1" localSheetId="1" hidden="1">{#N/A,#N/A,TRUE,"Смета на пасс. обор. №1"}</definedName>
    <definedName name="фыв_1" localSheetId="2" hidden="1">{#N/A,#N/A,TRUE,"Смета на пасс. обор. №1"}</definedName>
    <definedName name="фыв_1" hidden="1">{#N/A,#N/A,TRUE,"Смета на пасс. обор. №1"}</definedName>
    <definedName name="Хабаровский_край" localSheetId="4">#REF!</definedName>
    <definedName name="Хабаровский_край">#REF!</definedName>
    <definedName name="Хабаровский_край_1" localSheetId="4">#REF!</definedName>
    <definedName name="Хабаровский_край_1">#REF!</definedName>
    <definedName name="хэ" localSheetId="0" hidden="1">{#N/A,#N/A,TRUE,"Смета на пасс. обор. №1"}</definedName>
    <definedName name="хэ" localSheetId="1" hidden="1">{#N/A,#N/A,TRUE,"Смета на пасс. обор. №1"}</definedName>
    <definedName name="хэ" localSheetId="2" hidden="1">{#N/A,#N/A,TRUE,"Смета на пасс. обор. №1"}</definedName>
    <definedName name="хэ" hidden="1">{#N/A,#N/A,TRUE,"Смета на пасс. обор. №1"}</definedName>
    <definedName name="хэ_1" localSheetId="0" hidden="1">{#N/A,#N/A,TRUE,"Смета на пасс. обор. №1"}</definedName>
    <definedName name="хэ_1" localSheetId="1" hidden="1">{#N/A,#N/A,TRUE,"Смета на пасс. обор. №1"}</definedName>
    <definedName name="хэ_1" localSheetId="2" hidden="1">{#N/A,#N/A,TRUE,"Смета на пасс. обор. №1"}</definedName>
    <definedName name="хэ_1" hidden="1">{#N/A,#N/A,TRUE,"Смета на пасс. обор. №1"}</definedName>
    <definedName name="ц" localSheetId="5">#REF!</definedName>
    <definedName name="ц" localSheetId="7">#REF!</definedName>
    <definedName name="ц" localSheetId="6">#REF!</definedName>
    <definedName name="ц" localSheetId="4">#REF!</definedName>
    <definedName name="ц" localSheetId="80">#REF!</definedName>
    <definedName name="ц" localSheetId="44">#REF!</definedName>
    <definedName name="ц" localSheetId="45">#REF!</definedName>
    <definedName name="ц" localSheetId="46">#REF!</definedName>
    <definedName name="ц" localSheetId="75">#REF!</definedName>
    <definedName name="ц" localSheetId="76">#REF!</definedName>
    <definedName name="ц" localSheetId="78">#REF!</definedName>
    <definedName name="ц">#REF!</definedName>
    <definedName name="цвет" localSheetId="0" hidden="1">{#N/A,#N/A,TRUE,"Смета на пасс. обор. №1"}</definedName>
    <definedName name="цвет" localSheetId="1" hidden="1">{#N/A,#N/A,TRUE,"Смета на пасс. обор. №1"}</definedName>
    <definedName name="цвет" localSheetId="2" hidden="1">{#N/A,#N/A,TRUE,"Смета на пасс. обор. №1"}</definedName>
    <definedName name="цвет" hidden="1">{#N/A,#N/A,TRUE,"Смета на пасс. обор. №1"}</definedName>
    <definedName name="цвет_1" localSheetId="0" hidden="1">{#N/A,#N/A,TRUE,"Смета на пасс. обор. №1"}</definedName>
    <definedName name="цвет_1" localSheetId="1" hidden="1">{#N/A,#N/A,TRUE,"Смета на пасс. обор. №1"}</definedName>
    <definedName name="цвет_1" localSheetId="2" hidden="1">{#N/A,#N/A,TRUE,"Смета на пасс. обор. №1"}</definedName>
    <definedName name="цвет_1" hidden="1">{#N/A,#N/A,TRUE,"Смета на пасс. обор. №1"}</definedName>
    <definedName name="цена">#N/A</definedName>
    <definedName name="цена___0" localSheetId="4">#REF!</definedName>
    <definedName name="цена___0" localSheetId="2">#REF!</definedName>
    <definedName name="цена___0">#REF!</definedName>
    <definedName name="цена___0___0" localSheetId="4">#REF!</definedName>
    <definedName name="цена___0___0" localSheetId="2">#REF!</definedName>
    <definedName name="цена___0___0">#REF!</definedName>
    <definedName name="цена___0___0___0" localSheetId="4">#REF!</definedName>
    <definedName name="цена___0___0___0">#REF!</definedName>
    <definedName name="цена___0___0___0___0" localSheetId="4">#REF!</definedName>
    <definedName name="цена___0___0___0___0">#REF!</definedName>
    <definedName name="цена___0___0___0___0___0" localSheetId="4">#REF!</definedName>
    <definedName name="цена___0___0___0___0___0">#REF!</definedName>
    <definedName name="цена___0___0___0___0___0_1" localSheetId="4">#REF!</definedName>
    <definedName name="цена___0___0___0___0___0_1">#REF!</definedName>
    <definedName name="цена___0___0___0___0_1" localSheetId="4">#REF!</definedName>
    <definedName name="цена___0___0___0___0_1">#REF!</definedName>
    <definedName name="цена___0___0___0___1" localSheetId="4">#REF!</definedName>
    <definedName name="цена___0___0___0___1">#REF!</definedName>
    <definedName name="цена___0___0___0___1_1" localSheetId="4">#REF!</definedName>
    <definedName name="цена___0___0___0___1_1">#REF!</definedName>
    <definedName name="цена___0___0___0___5" localSheetId="4">#REF!</definedName>
    <definedName name="цена___0___0___0___5">#REF!</definedName>
    <definedName name="цена___0___0___0___5_1" localSheetId="4">#REF!</definedName>
    <definedName name="цена___0___0___0___5_1">#REF!</definedName>
    <definedName name="цена___0___0___0_1" localSheetId="4">#REF!</definedName>
    <definedName name="цена___0___0___0_1">#REF!</definedName>
    <definedName name="цена___0___0___0_1_1" localSheetId="4">#REF!</definedName>
    <definedName name="цена___0___0___0_1_1">#REF!</definedName>
    <definedName name="цена___0___0___0_1_1_1" localSheetId="4">#REF!</definedName>
    <definedName name="цена___0___0___0_1_1_1">#REF!</definedName>
    <definedName name="цена___0___0___0_5" localSheetId="4">#REF!</definedName>
    <definedName name="цена___0___0___0_5">#REF!</definedName>
    <definedName name="цена___0___0___0_5_1" localSheetId="4">#REF!</definedName>
    <definedName name="цена___0___0___0_5_1">#REF!</definedName>
    <definedName name="цена___0___0___1" localSheetId="4">#REF!</definedName>
    <definedName name="цена___0___0___1">#REF!</definedName>
    <definedName name="цена___0___0___1_1" localSheetId="4">#REF!</definedName>
    <definedName name="цена___0___0___1_1">#REF!</definedName>
    <definedName name="цена___0___0___2" localSheetId="4">#REF!</definedName>
    <definedName name="цена___0___0___2">#REF!</definedName>
    <definedName name="цена___0___0___2_1" localSheetId="4">#REF!</definedName>
    <definedName name="цена___0___0___2_1">#REF!</definedName>
    <definedName name="цена___0___0___3" localSheetId="4">#REF!</definedName>
    <definedName name="цена___0___0___3">#REF!</definedName>
    <definedName name="цена___0___0___3_1" localSheetId="4">#REF!</definedName>
    <definedName name="цена___0___0___3_1">#REF!</definedName>
    <definedName name="цена___0___0___4" localSheetId="4">#REF!</definedName>
    <definedName name="цена___0___0___4">#REF!</definedName>
    <definedName name="цена___0___0___4_1" localSheetId="4">#REF!</definedName>
    <definedName name="цена___0___0___4_1">#REF!</definedName>
    <definedName name="цена___0___0___5" localSheetId="4">#REF!</definedName>
    <definedName name="цена___0___0___5">#REF!</definedName>
    <definedName name="цена___0___0___5_1" localSheetId="4">#REF!</definedName>
    <definedName name="цена___0___0___5_1">#REF!</definedName>
    <definedName name="цена___0___0_1" localSheetId="4">#REF!</definedName>
    <definedName name="цена___0___0_1">#REF!</definedName>
    <definedName name="цена___0___0_1_1" localSheetId="4">#REF!</definedName>
    <definedName name="цена___0___0_1_1">#REF!</definedName>
    <definedName name="цена___0___0_1_1_1" localSheetId="4">#REF!</definedName>
    <definedName name="цена___0___0_1_1_1">#REF!</definedName>
    <definedName name="цена___0___0_3" localSheetId="4">#REF!</definedName>
    <definedName name="цена___0___0_3">#REF!</definedName>
    <definedName name="цена___0___0_3_1" localSheetId="4">#REF!</definedName>
    <definedName name="цена___0___0_3_1">#REF!</definedName>
    <definedName name="цена___0___0_5" localSheetId="4">#REF!</definedName>
    <definedName name="цена___0___0_5">#REF!</definedName>
    <definedName name="цена___0___0_5_1" localSheetId="4">#REF!</definedName>
    <definedName name="цена___0___0_5_1">#REF!</definedName>
    <definedName name="цена___0___1" localSheetId="4">#REF!</definedName>
    <definedName name="цена___0___1">#REF!</definedName>
    <definedName name="цена___0___1___0" localSheetId="4">#REF!</definedName>
    <definedName name="цена___0___1___0">#REF!</definedName>
    <definedName name="цена___0___1___0_1" localSheetId="4">#REF!</definedName>
    <definedName name="цена___0___1___0_1">#REF!</definedName>
    <definedName name="цена___0___1_1" localSheetId="4">#REF!</definedName>
    <definedName name="цена___0___1_1">#REF!</definedName>
    <definedName name="цена___0___10" localSheetId="4">#REF!</definedName>
    <definedName name="цена___0___10">#REF!</definedName>
    <definedName name="цена___0___10_1" localSheetId="4">#REF!</definedName>
    <definedName name="цена___0___10_1">#REF!</definedName>
    <definedName name="цена___0___12" localSheetId="4">#REF!</definedName>
    <definedName name="цена___0___12">#REF!</definedName>
    <definedName name="цена___0___2" localSheetId="4">#REF!</definedName>
    <definedName name="цена___0___2">#REF!</definedName>
    <definedName name="цена___0___2___0" localSheetId="4">#REF!</definedName>
    <definedName name="цена___0___2___0">#REF!</definedName>
    <definedName name="цена___0___2___0___0" localSheetId="4">#REF!</definedName>
    <definedName name="цена___0___2___0___0">#REF!</definedName>
    <definedName name="цена___0___2___0___0_1" localSheetId="4">#REF!</definedName>
    <definedName name="цена___0___2___0___0_1">#REF!</definedName>
    <definedName name="цена___0___2___0_1" localSheetId="4">#REF!</definedName>
    <definedName name="цена___0___2___0_1">#REF!</definedName>
    <definedName name="цена___0___2___5" localSheetId="4">#REF!</definedName>
    <definedName name="цена___0___2___5">#REF!</definedName>
    <definedName name="цена___0___2___5_1" localSheetId="4">#REF!</definedName>
    <definedName name="цена___0___2___5_1">#REF!</definedName>
    <definedName name="цена___0___2_1" localSheetId="4">#REF!</definedName>
    <definedName name="цена___0___2_1">#REF!</definedName>
    <definedName name="цена___0___2_1_1" localSheetId="4">#REF!</definedName>
    <definedName name="цена___0___2_1_1">#REF!</definedName>
    <definedName name="цена___0___2_1_1_1" localSheetId="4">#REF!</definedName>
    <definedName name="цена___0___2_1_1_1">#REF!</definedName>
    <definedName name="цена___0___2_3" localSheetId="4">#REF!</definedName>
    <definedName name="цена___0___2_3">#REF!</definedName>
    <definedName name="цена___0___2_3_1" localSheetId="4">#REF!</definedName>
    <definedName name="цена___0___2_3_1">#REF!</definedName>
    <definedName name="цена___0___2_5" localSheetId="4">#REF!</definedName>
    <definedName name="цена___0___2_5">#REF!</definedName>
    <definedName name="цена___0___2_5_1" localSheetId="4">#REF!</definedName>
    <definedName name="цена___0___2_5_1">#REF!</definedName>
    <definedName name="цена___0___3" localSheetId="4">#REF!</definedName>
    <definedName name="цена___0___3">#REF!</definedName>
    <definedName name="цена___0___3___0" localSheetId="4">#REF!</definedName>
    <definedName name="цена___0___3___0">#REF!</definedName>
    <definedName name="цена___0___3___0_1" localSheetId="4">#REF!</definedName>
    <definedName name="цена___0___3___0_1">#REF!</definedName>
    <definedName name="цена___0___3___5" localSheetId="4">#REF!</definedName>
    <definedName name="цена___0___3___5">#REF!</definedName>
    <definedName name="цена___0___3___5_1" localSheetId="4">#REF!</definedName>
    <definedName name="цена___0___3___5_1">#REF!</definedName>
    <definedName name="цена___0___3_1" localSheetId="4">#REF!</definedName>
    <definedName name="цена___0___3_1">#REF!</definedName>
    <definedName name="цена___0___3_1_1" localSheetId="4">#REF!</definedName>
    <definedName name="цена___0___3_1_1">#REF!</definedName>
    <definedName name="цена___0___3_1_1_1" localSheetId="4">#REF!</definedName>
    <definedName name="цена___0___3_1_1_1">#REF!</definedName>
    <definedName name="цена___0___3_5" localSheetId="4">#REF!</definedName>
    <definedName name="цена___0___3_5">#REF!</definedName>
    <definedName name="цена___0___3_5_1" localSheetId="4">#REF!</definedName>
    <definedName name="цена___0___3_5_1">#REF!</definedName>
    <definedName name="цена___0___4" localSheetId="4">#REF!</definedName>
    <definedName name="цена___0___4">#REF!</definedName>
    <definedName name="цена___0___4___0" localSheetId="4">#REF!</definedName>
    <definedName name="цена___0___4___0">#REF!</definedName>
    <definedName name="цена___0___4___0_1" localSheetId="4">#REF!</definedName>
    <definedName name="цена___0___4___0_1">#REF!</definedName>
    <definedName name="цена___0___4___5" localSheetId="4">#REF!</definedName>
    <definedName name="цена___0___4___5">#REF!</definedName>
    <definedName name="цена___0___4___5_1" localSheetId="4">#REF!</definedName>
    <definedName name="цена___0___4___5_1">#REF!</definedName>
    <definedName name="цена___0___4_1" localSheetId="4">#REF!</definedName>
    <definedName name="цена___0___4_1">#REF!</definedName>
    <definedName name="цена___0___4_1_1" localSheetId="4">#REF!</definedName>
    <definedName name="цена___0___4_1_1">#REF!</definedName>
    <definedName name="цена___0___4_1_1_1" localSheetId="4">#REF!</definedName>
    <definedName name="цена___0___4_1_1_1">#REF!</definedName>
    <definedName name="цена___0___4_3" localSheetId="4">#REF!</definedName>
    <definedName name="цена___0___4_3">#REF!</definedName>
    <definedName name="цена___0___4_3_1" localSheetId="4">#REF!</definedName>
    <definedName name="цена___0___4_3_1">#REF!</definedName>
    <definedName name="цена___0___4_5" localSheetId="4">#REF!</definedName>
    <definedName name="цена___0___4_5">#REF!</definedName>
    <definedName name="цена___0___4_5_1" localSheetId="4">#REF!</definedName>
    <definedName name="цена___0___4_5_1">#REF!</definedName>
    <definedName name="цена___0___5" localSheetId="4">#REF!</definedName>
    <definedName name="цена___0___5">#REF!</definedName>
    <definedName name="цена___0___5_1" localSheetId="4">#REF!</definedName>
    <definedName name="цена___0___5_1">#REF!</definedName>
    <definedName name="цена___0___6" localSheetId="4">#REF!</definedName>
    <definedName name="цена___0___6">#REF!</definedName>
    <definedName name="цена___0___6_1" localSheetId="4">#REF!</definedName>
    <definedName name="цена___0___6_1">#REF!</definedName>
    <definedName name="цена___0___8" localSheetId="4">#REF!</definedName>
    <definedName name="цена___0___8">#REF!</definedName>
    <definedName name="цена___0___8_1" localSheetId="4">#REF!</definedName>
    <definedName name="цена___0___8_1">#REF!</definedName>
    <definedName name="цена___0_1" localSheetId="4">#REF!</definedName>
    <definedName name="цена___0_1">#REF!</definedName>
    <definedName name="цена___0_1_1" localSheetId="4">#REF!</definedName>
    <definedName name="цена___0_1_1">#REF!</definedName>
    <definedName name="цена___0_3" localSheetId="4">#REF!</definedName>
    <definedName name="цена___0_3">#REF!</definedName>
    <definedName name="цена___0_3_1" localSheetId="4">#REF!</definedName>
    <definedName name="цена___0_3_1">#REF!</definedName>
    <definedName name="цена___0_5" localSheetId="4">#REF!</definedName>
    <definedName name="цена___0_5">#REF!</definedName>
    <definedName name="цена___0_5_1" localSheetId="4">#REF!</definedName>
    <definedName name="цена___0_5_1">#REF!</definedName>
    <definedName name="цена___1" localSheetId="4">#REF!</definedName>
    <definedName name="цена___1">#REF!</definedName>
    <definedName name="цена___1___0" localSheetId="4">#REF!</definedName>
    <definedName name="цена___1___0">#REF!</definedName>
    <definedName name="цена___1___0___0" localSheetId="4">#REF!</definedName>
    <definedName name="цена___1___0___0">#REF!</definedName>
    <definedName name="цена___1___0___0_1" localSheetId="4">#REF!</definedName>
    <definedName name="цена___1___0___0_1">#REF!</definedName>
    <definedName name="цена___1___0_1" localSheetId="4">#REF!</definedName>
    <definedName name="цена___1___0_1">#REF!</definedName>
    <definedName name="цена___1___1" localSheetId="4">#REF!</definedName>
    <definedName name="цена___1___1">#REF!</definedName>
    <definedName name="цена___1___1_1" localSheetId="4">#REF!</definedName>
    <definedName name="цена___1___1_1">#REF!</definedName>
    <definedName name="цена___1___5" localSheetId="4">#REF!</definedName>
    <definedName name="цена___1___5">#REF!</definedName>
    <definedName name="цена___1___5_1" localSheetId="4">#REF!</definedName>
    <definedName name="цена___1___5_1">#REF!</definedName>
    <definedName name="цена___1_1" localSheetId="4">#REF!</definedName>
    <definedName name="цена___1_1">#REF!</definedName>
    <definedName name="цена___1_1_1" localSheetId="4">#REF!</definedName>
    <definedName name="цена___1_1_1">#REF!</definedName>
    <definedName name="цена___1_1_1_1" localSheetId="4">#REF!</definedName>
    <definedName name="цена___1_1_1_1">#REF!</definedName>
    <definedName name="цена___1_3" localSheetId="4">#REF!</definedName>
    <definedName name="цена___1_3">#REF!</definedName>
    <definedName name="цена___1_3_1" localSheetId="4">#REF!</definedName>
    <definedName name="цена___1_3_1">#REF!</definedName>
    <definedName name="цена___1_5" localSheetId="4">#REF!</definedName>
    <definedName name="цена___1_5">#REF!</definedName>
    <definedName name="цена___1_5_1" localSheetId="4">#REF!</definedName>
    <definedName name="цена___1_5_1">#REF!</definedName>
    <definedName name="цена___10" localSheetId="4">#REF!</definedName>
    <definedName name="цена___10" localSheetId="2">#REF!</definedName>
    <definedName name="цена___10">#REF!</definedName>
    <definedName name="цена___10___0">NA()</definedName>
    <definedName name="цена___10___0___0" localSheetId="4">#REF!</definedName>
    <definedName name="цена___10___0___0" localSheetId="2">#REF!</definedName>
    <definedName name="цена___10___0___0">#REF!</definedName>
    <definedName name="цена___10___0___0___0" localSheetId="4">#REF!</definedName>
    <definedName name="цена___10___0___0___0">#REF!</definedName>
    <definedName name="цена___10___0___0___0_1" localSheetId="4">#REF!</definedName>
    <definedName name="цена___10___0___0___0_1">#REF!</definedName>
    <definedName name="цена___10___0___0_1" localSheetId="4">#REF!</definedName>
    <definedName name="цена___10___0___0_1">#REF!</definedName>
    <definedName name="цена___10___0___1">NA()</definedName>
    <definedName name="цена___10___0___5">NA()</definedName>
    <definedName name="цена___10___0_1" localSheetId="4">#REF!</definedName>
    <definedName name="цена___10___0_1">#REF!</definedName>
    <definedName name="цена___10___0_1_1">NA()</definedName>
    <definedName name="цена___10___0_3">NA()</definedName>
    <definedName name="цена___10___0_5">NA()</definedName>
    <definedName name="цена___10___1" localSheetId="4">#REF!</definedName>
    <definedName name="цена___10___1" localSheetId="2">#REF!</definedName>
    <definedName name="цена___10___1">#REF!</definedName>
    <definedName name="цена___10___10" localSheetId="4">#REF!</definedName>
    <definedName name="цена___10___10">#REF!</definedName>
    <definedName name="цена___10___12" localSheetId="4">#REF!</definedName>
    <definedName name="цена___10___12">#REF!</definedName>
    <definedName name="цена___10___2">NA()</definedName>
    <definedName name="цена___10___4">NA()</definedName>
    <definedName name="цена___10___5" localSheetId="4">#REF!</definedName>
    <definedName name="цена___10___5">#REF!</definedName>
    <definedName name="цена___10___5_1" localSheetId="4">#REF!</definedName>
    <definedName name="цена___10___5_1">#REF!</definedName>
    <definedName name="цена___10___6">NA()</definedName>
    <definedName name="цена___10___8">NA()</definedName>
    <definedName name="цена___10_1">NA()</definedName>
    <definedName name="цена___10_3" localSheetId="4">#REF!</definedName>
    <definedName name="цена___10_3">#REF!</definedName>
    <definedName name="цена___10_3_1" localSheetId="4">#REF!</definedName>
    <definedName name="цена___10_3_1">#REF!</definedName>
    <definedName name="цена___10_5" localSheetId="4">#REF!</definedName>
    <definedName name="цена___10_5">#REF!</definedName>
    <definedName name="цена___10_5_1" localSheetId="4">#REF!</definedName>
    <definedName name="цена___10_5_1">#REF!</definedName>
    <definedName name="цена___11" localSheetId="4">#REF!</definedName>
    <definedName name="цена___11" localSheetId="2">#REF!</definedName>
    <definedName name="цена___11">#REF!</definedName>
    <definedName name="цена___11___0">NA()</definedName>
    <definedName name="цена___11___10" localSheetId="4">#REF!</definedName>
    <definedName name="цена___11___10" localSheetId="2">#REF!</definedName>
    <definedName name="цена___11___10">#REF!</definedName>
    <definedName name="цена___11___2" localSheetId="4">#REF!</definedName>
    <definedName name="цена___11___2">#REF!</definedName>
    <definedName name="цена___11___4" localSheetId="4">#REF!</definedName>
    <definedName name="цена___11___4">#REF!</definedName>
    <definedName name="цена___11___6" localSheetId="4">#REF!</definedName>
    <definedName name="цена___11___6">#REF!</definedName>
    <definedName name="цена___11___8" localSheetId="4">#REF!</definedName>
    <definedName name="цена___11___8">#REF!</definedName>
    <definedName name="цена___11_1" localSheetId="4">#REF!</definedName>
    <definedName name="цена___11_1">#REF!</definedName>
    <definedName name="цена___12">NA()</definedName>
    <definedName name="цена___2" localSheetId="4">#REF!</definedName>
    <definedName name="цена___2" localSheetId="2">#REF!</definedName>
    <definedName name="цена___2">#REF!</definedName>
    <definedName name="цена___2___0" localSheetId="4">#REF!</definedName>
    <definedName name="цена___2___0">#REF!</definedName>
    <definedName name="цена___2___0___0" localSheetId="4">#REF!</definedName>
    <definedName name="цена___2___0___0">#REF!</definedName>
    <definedName name="цена___2___0___0___0" localSheetId="4">#REF!</definedName>
    <definedName name="цена___2___0___0___0">#REF!</definedName>
    <definedName name="цена___2___0___0___0___0" localSheetId="4">#REF!</definedName>
    <definedName name="цена___2___0___0___0___0">#REF!</definedName>
    <definedName name="цена___2___0___0___0___0_1" localSheetId="4">#REF!</definedName>
    <definedName name="цена___2___0___0___0___0_1">#REF!</definedName>
    <definedName name="цена___2___0___0___0_1" localSheetId="4">#REF!</definedName>
    <definedName name="цена___2___0___0___0_1">#REF!</definedName>
    <definedName name="цена___2___0___0___1" localSheetId="4">#REF!</definedName>
    <definedName name="цена___2___0___0___1">#REF!</definedName>
    <definedName name="цена___2___0___0___1_1" localSheetId="4">#REF!</definedName>
    <definedName name="цена___2___0___0___1_1">#REF!</definedName>
    <definedName name="цена___2___0___0___5" localSheetId="4">#REF!</definedName>
    <definedName name="цена___2___0___0___5">#REF!</definedName>
    <definedName name="цена___2___0___0___5_1" localSheetId="4">#REF!</definedName>
    <definedName name="цена___2___0___0___5_1">#REF!</definedName>
    <definedName name="цена___2___0___0_1" localSheetId="4">#REF!</definedName>
    <definedName name="цена___2___0___0_1">#REF!</definedName>
    <definedName name="цена___2___0___0_1_1" localSheetId="4">#REF!</definedName>
    <definedName name="цена___2___0___0_1_1">#REF!</definedName>
    <definedName name="цена___2___0___0_1_1_1" localSheetId="4">#REF!</definedName>
    <definedName name="цена___2___0___0_1_1_1">#REF!</definedName>
    <definedName name="цена___2___0___0_5" localSheetId="4">#REF!</definedName>
    <definedName name="цена___2___0___0_5">#REF!</definedName>
    <definedName name="цена___2___0___0_5_1" localSheetId="4">#REF!</definedName>
    <definedName name="цена___2___0___0_5_1">#REF!</definedName>
    <definedName name="цена___2___0___1" localSheetId="4">#REF!</definedName>
    <definedName name="цена___2___0___1">#REF!</definedName>
    <definedName name="цена___2___0___1_1" localSheetId="4">#REF!</definedName>
    <definedName name="цена___2___0___1_1">#REF!</definedName>
    <definedName name="цена___2___0___5" localSheetId="4">#REF!</definedName>
    <definedName name="цена___2___0___5">#REF!</definedName>
    <definedName name="цена___2___0___5_1" localSheetId="4">#REF!</definedName>
    <definedName name="цена___2___0___5_1">#REF!</definedName>
    <definedName name="цена___2___0_1" localSheetId="4">#REF!</definedName>
    <definedName name="цена___2___0_1">#REF!</definedName>
    <definedName name="цена___2___0_1_1" localSheetId="4">#REF!</definedName>
    <definedName name="цена___2___0_1_1">#REF!</definedName>
    <definedName name="цена___2___0_1_1_1" localSheetId="4">#REF!</definedName>
    <definedName name="цена___2___0_1_1_1">#REF!</definedName>
    <definedName name="цена___2___0_3" localSheetId="4">#REF!</definedName>
    <definedName name="цена___2___0_3">#REF!</definedName>
    <definedName name="цена___2___0_3_1" localSheetId="4">#REF!</definedName>
    <definedName name="цена___2___0_3_1">#REF!</definedName>
    <definedName name="цена___2___0_5" localSheetId="4">#REF!</definedName>
    <definedName name="цена___2___0_5">#REF!</definedName>
    <definedName name="цена___2___0_5_1" localSheetId="4">#REF!</definedName>
    <definedName name="цена___2___0_5_1">#REF!</definedName>
    <definedName name="цена___2___1" localSheetId="4">#REF!</definedName>
    <definedName name="цена___2___1">#REF!</definedName>
    <definedName name="цена___2___1_1" localSheetId="4">#REF!</definedName>
    <definedName name="цена___2___1_1">#REF!</definedName>
    <definedName name="цена___2___10" localSheetId="4">#REF!</definedName>
    <definedName name="цена___2___10">#REF!</definedName>
    <definedName name="цена___2___10_1" localSheetId="4">#REF!</definedName>
    <definedName name="цена___2___10_1">#REF!</definedName>
    <definedName name="цена___2___12" localSheetId="4">#REF!</definedName>
    <definedName name="цена___2___12">#REF!</definedName>
    <definedName name="цена___2___2" localSheetId="4">#REF!</definedName>
    <definedName name="цена___2___2">#REF!</definedName>
    <definedName name="цена___2___2_1" localSheetId="4">#REF!</definedName>
    <definedName name="цена___2___2_1">#REF!</definedName>
    <definedName name="цена___2___3" localSheetId="4">#REF!</definedName>
    <definedName name="цена___2___3">#REF!</definedName>
    <definedName name="цена___2___4" localSheetId="4">#REF!</definedName>
    <definedName name="цена___2___4">#REF!</definedName>
    <definedName name="цена___2___4___0" localSheetId="4">#REF!</definedName>
    <definedName name="цена___2___4___0">#REF!</definedName>
    <definedName name="цена___2___4___0_1" localSheetId="4">#REF!</definedName>
    <definedName name="цена___2___4___0_1">#REF!</definedName>
    <definedName name="цена___2___4___5" localSheetId="4">#REF!</definedName>
    <definedName name="цена___2___4___5">#REF!</definedName>
    <definedName name="цена___2___4___5_1" localSheetId="4">#REF!</definedName>
    <definedName name="цена___2___4___5_1">#REF!</definedName>
    <definedName name="цена___2___4_1" localSheetId="4">#REF!</definedName>
    <definedName name="цена___2___4_1">#REF!</definedName>
    <definedName name="цена___2___4_1_1" localSheetId="4">#REF!</definedName>
    <definedName name="цена___2___4_1_1">#REF!</definedName>
    <definedName name="цена___2___4_1_1_1" localSheetId="4">#REF!</definedName>
    <definedName name="цена___2___4_1_1_1">#REF!</definedName>
    <definedName name="цена___2___4_3" localSheetId="4">#REF!</definedName>
    <definedName name="цена___2___4_3">#REF!</definedName>
    <definedName name="цена___2___4_3_1" localSheetId="4">#REF!</definedName>
    <definedName name="цена___2___4_3_1">#REF!</definedName>
    <definedName name="цена___2___4_5" localSheetId="4">#REF!</definedName>
    <definedName name="цена___2___4_5">#REF!</definedName>
    <definedName name="цена___2___4_5_1" localSheetId="4">#REF!</definedName>
    <definedName name="цена___2___4_5_1">#REF!</definedName>
    <definedName name="цена___2___5" localSheetId="4">#REF!</definedName>
    <definedName name="цена___2___5">#REF!</definedName>
    <definedName name="цена___2___5_1" localSheetId="4">#REF!</definedName>
    <definedName name="цена___2___5_1">#REF!</definedName>
    <definedName name="цена___2___6" localSheetId="4">#REF!</definedName>
    <definedName name="цена___2___6">#REF!</definedName>
    <definedName name="цена___2___6_1" localSheetId="4">#REF!</definedName>
    <definedName name="цена___2___6_1">#REF!</definedName>
    <definedName name="цена___2___8" localSheetId="4">#REF!</definedName>
    <definedName name="цена___2___8">#REF!</definedName>
    <definedName name="цена___2___8_1" localSheetId="4">#REF!</definedName>
    <definedName name="цена___2___8_1">#REF!</definedName>
    <definedName name="цена___2_1" localSheetId="4">#REF!</definedName>
    <definedName name="цена___2_1">#REF!</definedName>
    <definedName name="цена___2_1_1" localSheetId="4">#REF!</definedName>
    <definedName name="цена___2_1_1">#REF!</definedName>
    <definedName name="цена___2_1_1_1" localSheetId="4">#REF!</definedName>
    <definedName name="цена___2_1_1_1">#REF!</definedName>
    <definedName name="цена___2_3" localSheetId="4">#REF!</definedName>
    <definedName name="цена___2_3">#REF!</definedName>
    <definedName name="цена___2_3_1" localSheetId="4">#REF!</definedName>
    <definedName name="цена___2_3_1">#REF!</definedName>
    <definedName name="цена___2_5" localSheetId="4">#REF!</definedName>
    <definedName name="цена___2_5">#REF!</definedName>
    <definedName name="цена___2_5_1" localSheetId="4">#REF!</definedName>
    <definedName name="цена___2_5_1">#REF!</definedName>
    <definedName name="цена___3" localSheetId="4">#REF!</definedName>
    <definedName name="цена___3">#REF!</definedName>
    <definedName name="цена___3___0" localSheetId="4">#REF!</definedName>
    <definedName name="цена___3___0">#REF!</definedName>
    <definedName name="цена___3___0___0">NA()</definedName>
    <definedName name="цена___3___0___0___0">NA()</definedName>
    <definedName name="цена___3___0___1">NA()</definedName>
    <definedName name="цена___3___0___5" localSheetId="4">#REF!</definedName>
    <definedName name="цена___3___0___5">#REF!</definedName>
    <definedName name="цена___3___0___5_1" localSheetId="4">#REF!</definedName>
    <definedName name="цена___3___0___5_1">#REF!</definedName>
    <definedName name="цена___3___0_1" localSheetId="4">#REF!</definedName>
    <definedName name="цена___3___0_1">#REF!</definedName>
    <definedName name="цена___3___0_1_1">NA()</definedName>
    <definedName name="цена___3___0_3" localSheetId="4">#REF!</definedName>
    <definedName name="цена___3___0_3">#REF!</definedName>
    <definedName name="цена___3___0_3_1" localSheetId="4">#REF!</definedName>
    <definedName name="цена___3___0_3_1">#REF!</definedName>
    <definedName name="цена___3___0_5" localSheetId="4">#REF!</definedName>
    <definedName name="цена___3___0_5">#REF!</definedName>
    <definedName name="цена___3___0_5_1" localSheetId="4">#REF!</definedName>
    <definedName name="цена___3___0_5_1">#REF!</definedName>
    <definedName name="цена___3___10" localSheetId="4">#REF!</definedName>
    <definedName name="цена___3___10" localSheetId="2">#REF!</definedName>
    <definedName name="цена___3___10">#REF!</definedName>
    <definedName name="цена___3___2" localSheetId="4">#REF!</definedName>
    <definedName name="цена___3___2">#REF!</definedName>
    <definedName name="цена___3___2_1" localSheetId="4">#REF!</definedName>
    <definedName name="цена___3___2_1">#REF!</definedName>
    <definedName name="цена___3___3" localSheetId="4">#REF!</definedName>
    <definedName name="цена___3___3">#REF!</definedName>
    <definedName name="цена___3___3_1" localSheetId="4">#REF!</definedName>
    <definedName name="цена___3___3_1">#REF!</definedName>
    <definedName name="цена___3___4" localSheetId="4">#REF!</definedName>
    <definedName name="цена___3___4">#REF!</definedName>
    <definedName name="цена___3___5" localSheetId="4">#REF!</definedName>
    <definedName name="цена___3___5">#REF!</definedName>
    <definedName name="цена___3___5_1" localSheetId="4">#REF!</definedName>
    <definedName name="цена___3___5_1">#REF!</definedName>
    <definedName name="цена___3___6" localSheetId="4">#REF!</definedName>
    <definedName name="цена___3___6">#REF!</definedName>
    <definedName name="цена___3___8" localSheetId="4">#REF!</definedName>
    <definedName name="цена___3___8">#REF!</definedName>
    <definedName name="цена___3_1" localSheetId="4">#REF!</definedName>
    <definedName name="цена___3_1">#REF!</definedName>
    <definedName name="цена___3_1_1" localSheetId="4">#REF!</definedName>
    <definedName name="цена___3_1_1">#REF!</definedName>
    <definedName name="цена___3_1_1_1" localSheetId="4">#REF!</definedName>
    <definedName name="цена___3_1_1_1">#REF!</definedName>
    <definedName name="цена___3_3">NA()</definedName>
    <definedName name="цена___3_5" localSheetId="4">#REF!</definedName>
    <definedName name="цена___3_5">#REF!</definedName>
    <definedName name="цена___3_5_1" localSheetId="4">#REF!</definedName>
    <definedName name="цена___3_5_1">#REF!</definedName>
    <definedName name="цена___4" localSheetId="4">#REF!</definedName>
    <definedName name="цена___4">#REF!</definedName>
    <definedName name="цена___4___0">NA()</definedName>
    <definedName name="цена___4___0___0" localSheetId="4">#REF!</definedName>
    <definedName name="цена___4___0___0" localSheetId="2">#REF!</definedName>
    <definedName name="цена___4___0___0">#REF!</definedName>
    <definedName name="цена___4___0___0___0" localSheetId="4">#REF!</definedName>
    <definedName name="цена___4___0___0___0">#REF!</definedName>
    <definedName name="цена___4___0___0___0___0" localSheetId="4">#REF!</definedName>
    <definedName name="цена___4___0___0___0___0">#REF!</definedName>
    <definedName name="цена___4___0___0___0___0_1" localSheetId="4">#REF!</definedName>
    <definedName name="цена___4___0___0___0___0_1">#REF!</definedName>
    <definedName name="цена___4___0___0___0_1" localSheetId="4">#REF!</definedName>
    <definedName name="цена___4___0___0___0_1">#REF!</definedName>
    <definedName name="цена___4___0___0___1" localSheetId="4">#REF!</definedName>
    <definedName name="цена___4___0___0___1">#REF!</definedName>
    <definedName name="цена___4___0___0___1_1" localSheetId="4">#REF!</definedName>
    <definedName name="цена___4___0___0___1_1">#REF!</definedName>
    <definedName name="цена___4___0___0___5" localSheetId="4">#REF!</definedName>
    <definedName name="цена___4___0___0___5">#REF!</definedName>
    <definedName name="цена___4___0___0___5_1" localSheetId="4">#REF!</definedName>
    <definedName name="цена___4___0___0___5_1">#REF!</definedName>
    <definedName name="цена___4___0___0_1" localSheetId="4">#REF!</definedName>
    <definedName name="цена___4___0___0_1">#REF!</definedName>
    <definedName name="цена___4___0___0_1_1" localSheetId="4">#REF!</definedName>
    <definedName name="цена___4___0___0_1_1">#REF!</definedName>
    <definedName name="цена___4___0___0_1_1_1" localSheetId="4">#REF!</definedName>
    <definedName name="цена___4___0___0_1_1_1">#REF!</definedName>
    <definedName name="цена___4___0___0_5" localSheetId="4">#REF!</definedName>
    <definedName name="цена___4___0___0_5">#REF!</definedName>
    <definedName name="цена___4___0___0_5_1" localSheetId="4">#REF!</definedName>
    <definedName name="цена___4___0___0_5_1">#REF!</definedName>
    <definedName name="цена___4___0___1" localSheetId="4">#REF!</definedName>
    <definedName name="цена___4___0___1">#REF!</definedName>
    <definedName name="цена___4___0___1_1" localSheetId="4">#REF!</definedName>
    <definedName name="цена___4___0___1_1">#REF!</definedName>
    <definedName name="цена___4___0___5">NA()</definedName>
    <definedName name="цена___4___0_1" localSheetId="4">#REF!</definedName>
    <definedName name="цена___4___0_1">#REF!</definedName>
    <definedName name="цена___4___0_1_1" localSheetId="4">#REF!</definedName>
    <definedName name="цена___4___0_1_1">#REF!</definedName>
    <definedName name="цена___4___0_1_1_1" localSheetId="4">#REF!</definedName>
    <definedName name="цена___4___0_1_1_1">#REF!</definedName>
    <definedName name="цена___4___0_3" localSheetId="4">#REF!</definedName>
    <definedName name="цена___4___0_3">#REF!</definedName>
    <definedName name="цена___4___0_3_1" localSheetId="4">#REF!</definedName>
    <definedName name="цена___4___0_3_1">#REF!</definedName>
    <definedName name="цена___4___0_5">NA()</definedName>
    <definedName name="цена___4___1" localSheetId="4">#REF!</definedName>
    <definedName name="цена___4___1">#REF!</definedName>
    <definedName name="цена___4___1_1" localSheetId="4">#REF!</definedName>
    <definedName name="цена___4___1_1">#REF!</definedName>
    <definedName name="цена___4___10" localSheetId="4">#REF!</definedName>
    <definedName name="цена___4___10">#REF!</definedName>
    <definedName name="цена___4___10_1" localSheetId="4">#REF!</definedName>
    <definedName name="цена___4___10_1">#REF!</definedName>
    <definedName name="цена___4___12" localSheetId="4">#REF!</definedName>
    <definedName name="цена___4___12">#REF!</definedName>
    <definedName name="цена___4___2" localSheetId="4">#REF!</definedName>
    <definedName name="цена___4___2">#REF!</definedName>
    <definedName name="цена___4___2_1" localSheetId="4">#REF!</definedName>
    <definedName name="цена___4___2_1">#REF!</definedName>
    <definedName name="цена___4___3" localSheetId="4">#REF!</definedName>
    <definedName name="цена___4___3">#REF!</definedName>
    <definedName name="цена___4___3_1" localSheetId="4">#REF!</definedName>
    <definedName name="цена___4___3_1">#REF!</definedName>
    <definedName name="цена___4___4" localSheetId="4">#REF!</definedName>
    <definedName name="цена___4___4">#REF!</definedName>
    <definedName name="цена___4___4_1" localSheetId="4">#REF!</definedName>
    <definedName name="цена___4___4_1">#REF!</definedName>
    <definedName name="цена___4___5" localSheetId="4">#REF!</definedName>
    <definedName name="цена___4___5">#REF!</definedName>
    <definedName name="цена___4___5_1" localSheetId="4">#REF!</definedName>
    <definedName name="цена___4___5_1">#REF!</definedName>
    <definedName name="цена___4___6" localSheetId="4">#REF!</definedName>
    <definedName name="цена___4___6">#REF!</definedName>
    <definedName name="цена___4___6_1" localSheetId="4">#REF!</definedName>
    <definedName name="цена___4___6_1">#REF!</definedName>
    <definedName name="цена___4___8" localSheetId="4">#REF!</definedName>
    <definedName name="цена___4___8">#REF!</definedName>
    <definedName name="цена___4___8_1" localSheetId="4">#REF!</definedName>
    <definedName name="цена___4___8_1">#REF!</definedName>
    <definedName name="цена___4_1" localSheetId="4">#REF!</definedName>
    <definedName name="цена___4_1">#REF!</definedName>
    <definedName name="цена___4_1_1" localSheetId="4">#REF!</definedName>
    <definedName name="цена___4_1_1">#REF!</definedName>
    <definedName name="цена___4_1_1_1" localSheetId="4">#REF!</definedName>
    <definedName name="цена___4_1_1_1">#REF!</definedName>
    <definedName name="цена___4_3" localSheetId="4">#REF!</definedName>
    <definedName name="цена___4_3">#REF!</definedName>
    <definedName name="цена___4_3_1" localSheetId="4">#REF!</definedName>
    <definedName name="цена___4_3_1">#REF!</definedName>
    <definedName name="цена___4_5" localSheetId="4">#REF!</definedName>
    <definedName name="цена___4_5">#REF!</definedName>
    <definedName name="цена___4_5_1" localSheetId="4">#REF!</definedName>
    <definedName name="цена___4_5_1">#REF!</definedName>
    <definedName name="цена___5">NA()</definedName>
    <definedName name="цена___5___0" localSheetId="4">#REF!</definedName>
    <definedName name="цена___5___0" localSheetId="2">#REF!</definedName>
    <definedName name="цена___5___0">#REF!</definedName>
    <definedName name="цена___5___0___0" localSheetId="4">#REF!</definedName>
    <definedName name="цена___5___0___0">#REF!</definedName>
    <definedName name="цена___5___0___0___0" localSheetId="4">#REF!</definedName>
    <definedName name="цена___5___0___0___0">#REF!</definedName>
    <definedName name="цена___5___0___0___0___0" localSheetId="4">#REF!</definedName>
    <definedName name="цена___5___0___0___0___0">#REF!</definedName>
    <definedName name="цена___5___0___0___0___0_1" localSheetId="4">#REF!</definedName>
    <definedName name="цена___5___0___0___0___0_1">#REF!</definedName>
    <definedName name="цена___5___0___0___0_1" localSheetId="4">#REF!</definedName>
    <definedName name="цена___5___0___0___0_1">#REF!</definedName>
    <definedName name="цена___5___0___0_1" localSheetId="4">#REF!</definedName>
    <definedName name="цена___5___0___0_1">#REF!</definedName>
    <definedName name="цена___5___0___1" localSheetId="4">#REF!</definedName>
    <definedName name="цена___5___0___1">#REF!</definedName>
    <definedName name="цена___5___0___1_1" localSheetId="4">#REF!</definedName>
    <definedName name="цена___5___0___1_1">#REF!</definedName>
    <definedName name="цена___5___0___5" localSheetId="4">#REF!</definedName>
    <definedName name="цена___5___0___5">#REF!</definedName>
    <definedName name="цена___5___0___5_1" localSheetId="4">#REF!</definedName>
    <definedName name="цена___5___0___5_1">#REF!</definedName>
    <definedName name="цена___5___0_1" localSheetId="4">#REF!</definedName>
    <definedName name="цена___5___0_1">#REF!</definedName>
    <definedName name="цена___5___0_1_1" localSheetId="4">#REF!</definedName>
    <definedName name="цена___5___0_1_1">#REF!</definedName>
    <definedName name="цена___5___0_1_1_1" localSheetId="4">#REF!</definedName>
    <definedName name="цена___5___0_1_1_1">#REF!</definedName>
    <definedName name="цена___5___0_3" localSheetId="4">#REF!</definedName>
    <definedName name="цена___5___0_3">#REF!</definedName>
    <definedName name="цена___5___0_3_1" localSheetId="4">#REF!</definedName>
    <definedName name="цена___5___0_3_1">#REF!</definedName>
    <definedName name="цена___5___0_5" localSheetId="4">#REF!</definedName>
    <definedName name="цена___5___0_5">#REF!</definedName>
    <definedName name="цена___5___0_5_1" localSheetId="4">#REF!</definedName>
    <definedName name="цена___5___0_5_1">#REF!</definedName>
    <definedName name="цена___5___1" localSheetId="4">#REF!</definedName>
    <definedName name="цена___5___1">#REF!</definedName>
    <definedName name="цена___5___1_1" localSheetId="4">#REF!</definedName>
    <definedName name="цена___5___1_1">#REF!</definedName>
    <definedName name="цена___5___3">NA()</definedName>
    <definedName name="цена___5___5">NA()</definedName>
    <definedName name="цена___5_1" localSheetId="4">#REF!</definedName>
    <definedName name="цена___5_1">#REF!</definedName>
    <definedName name="цена___5_1_1" localSheetId="4">#REF!</definedName>
    <definedName name="цена___5_1_1">#REF!</definedName>
    <definedName name="цена___5_1_1_1" localSheetId="4">#REF!</definedName>
    <definedName name="цена___5_1_1_1">#REF!</definedName>
    <definedName name="цена___5_3">NA()</definedName>
    <definedName name="цена___5_5">NA()</definedName>
    <definedName name="цена___6">NA()</definedName>
    <definedName name="цена___6___0" localSheetId="4">#REF!</definedName>
    <definedName name="цена___6___0" localSheetId="2">#REF!</definedName>
    <definedName name="цена___6___0">#REF!</definedName>
    <definedName name="цена___6___0___0" localSheetId="4">#REF!</definedName>
    <definedName name="цена___6___0___0">#REF!</definedName>
    <definedName name="цена___6___0___0___0" localSheetId="4">#REF!</definedName>
    <definedName name="цена___6___0___0___0">#REF!</definedName>
    <definedName name="цена___6___0___0___0___0" localSheetId="4">#REF!</definedName>
    <definedName name="цена___6___0___0___0___0">#REF!</definedName>
    <definedName name="цена___6___0___0___0___0_1" localSheetId="4">#REF!</definedName>
    <definedName name="цена___6___0___0___0___0_1">#REF!</definedName>
    <definedName name="цена___6___0___0___0_1" localSheetId="4">#REF!</definedName>
    <definedName name="цена___6___0___0___0_1">#REF!</definedName>
    <definedName name="цена___6___0___0_1" localSheetId="4">#REF!</definedName>
    <definedName name="цена___6___0___0_1">#REF!</definedName>
    <definedName name="цена___6___0___1" localSheetId="4">#REF!</definedName>
    <definedName name="цена___6___0___1">#REF!</definedName>
    <definedName name="цена___6___0___1_1" localSheetId="4">#REF!</definedName>
    <definedName name="цена___6___0___1_1">#REF!</definedName>
    <definedName name="цена___6___0___5" localSheetId="4">#REF!</definedName>
    <definedName name="цена___6___0___5">#REF!</definedName>
    <definedName name="цена___6___0___5_1" localSheetId="4">#REF!</definedName>
    <definedName name="цена___6___0___5_1">#REF!</definedName>
    <definedName name="цена___6___0_1" localSheetId="4">#REF!</definedName>
    <definedName name="цена___6___0_1">#REF!</definedName>
    <definedName name="цена___6___0_1_1" localSheetId="4">#REF!</definedName>
    <definedName name="цена___6___0_1_1">#REF!</definedName>
    <definedName name="цена___6___0_1_1_1" localSheetId="4">#REF!</definedName>
    <definedName name="цена___6___0_1_1_1">#REF!</definedName>
    <definedName name="цена___6___0_3" localSheetId="4">#REF!</definedName>
    <definedName name="цена___6___0_3">#REF!</definedName>
    <definedName name="цена___6___0_3_1" localSheetId="4">#REF!</definedName>
    <definedName name="цена___6___0_3_1">#REF!</definedName>
    <definedName name="цена___6___0_5" localSheetId="4">#REF!</definedName>
    <definedName name="цена___6___0_5">#REF!</definedName>
    <definedName name="цена___6___0_5_1" localSheetId="4">#REF!</definedName>
    <definedName name="цена___6___0_5_1">#REF!</definedName>
    <definedName name="цена___6___1" localSheetId="4">#REF!</definedName>
    <definedName name="цена___6___1">#REF!</definedName>
    <definedName name="цена___6___10" localSheetId="4">#REF!</definedName>
    <definedName name="цена___6___10">#REF!</definedName>
    <definedName name="цена___6___10_1" localSheetId="4">#REF!</definedName>
    <definedName name="цена___6___10_1">#REF!</definedName>
    <definedName name="цена___6___12" localSheetId="4">#REF!</definedName>
    <definedName name="цена___6___12">#REF!</definedName>
    <definedName name="цена___6___2" localSheetId="4">#REF!</definedName>
    <definedName name="цена___6___2">#REF!</definedName>
    <definedName name="цена___6___2_1" localSheetId="4">#REF!</definedName>
    <definedName name="цена___6___2_1">#REF!</definedName>
    <definedName name="цена___6___4" localSheetId="4">#REF!</definedName>
    <definedName name="цена___6___4">#REF!</definedName>
    <definedName name="цена___6___4_1" localSheetId="4">#REF!</definedName>
    <definedName name="цена___6___4_1">#REF!</definedName>
    <definedName name="цена___6___5">NA()</definedName>
    <definedName name="цена___6___6" localSheetId="4">#REF!</definedName>
    <definedName name="цена___6___6" localSheetId="2">#REF!</definedName>
    <definedName name="цена___6___6">#REF!</definedName>
    <definedName name="цена___6___6_1" localSheetId="4">#REF!</definedName>
    <definedName name="цена___6___6_1">#REF!</definedName>
    <definedName name="цена___6___8" localSheetId="4">#REF!</definedName>
    <definedName name="цена___6___8">#REF!</definedName>
    <definedName name="цена___6___8_1" localSheetId="4">#REF!</definedName>
    <definedName name="цена___6___8_1">#REF!</definedName>
    <definedName name="цена___6_1" localSheetId="4">#REF!</definedName>
    <definedName name="цена___6_1">#REF!</definedName>
    <definedName name="цена___6_1_1" localSheetId="4">#REF!</definedName>
    <definedName name="цена___6_1_1">#REF!</definedName>
    <definedName name="цена___6_1_1_1" localSheetId="4">#REF!</definedName>
    <definedName name="цена___6_1_1_1">#REF!</definedName>
    <definedName name="цена___6_3" localSheetId="4">#REF!</definedName>
    <definedName name="цена___6_3">#REF!</definedName>
    <definedName name="цена___6_3_1" localSheetId="4">#REF!</definedName>
    <definedName name="цена___6_3_1">#REF!</definedName>
    <definedName name="цена___6_5">NA()</definedName>
    <definedName name="цена___7" localSheetId="4">#REF!</definedName>
    <definedName name="цена___7" localSheetId="2">#REF!</definedName>
    <definedName name="цена___7">#REF!</definedName>
    <definedName name="цена___7___0" localSheetId="4">#REF!</definedName>
    <definedName name="цена___7___0">#REF!</definedName>
    <definedName name="цена___7___10" localSheetId="4">#REF!</definedName>
    <definedName name="цена___7___10">#REF!</definedName>
    <definedName name="цена___7___2" localSheetId="4">#REF!</definedName>
    <definedName name="цена___7___2">#REF!</definedName>
    <definedName name="цена___7___4" localSheetId="4">#REF!</definedName>
    <definedName name="цена___7___4">#REF!</definedName>
    <definedName name="цена___7___6" localSheetId="4">#REF!</definedName>
    <definedName name="цена___7___6">#REF!</definedName>
    <definedName name="цена___7___8" localSheetId="4">#REF!</definedName>
    <definedName name="цена___7___8">#REF!</definedName>
    <definedName name="цена___7_1" localSheetId="4">#REF!</definedName>
    <definedName name="цена___7_1">#REF!</definedName>
    <definedName name="цена___8" localSheetId="4">#REF!</definedName>
    <definedName name="цена___8">#REF!</definedName>
    <definedName name="цена___8___0" localSheetId="4">#REF!</definedName>
    <definedName name="цена___8___0">#REF!</definedName>
    <definedName name="цена___8___0___0" localSheetId="4">#REF!</definedName>
    <definedName name="цена___8___0___0">#REF!</definedName>
    <definedName name="цена___8___0___0___0" localSheetId="4">#REF!</definedName>
    <definedName name="цена___8___0___0___0">#REF!</definedName>
    <definedName name="цена___8___0___0___0___0" localSheetId="4">#REF!</definedName>
    <definedName name="цена___8___0___0___0___0">#REF!</definedName>
    <definedName name="цена___8___0___0___0___0_1" localSheetId="4">#REF!</definedName>
    <definedName name="цена___8___0___0___0___0_1">#REF!</definedName>
    <definedName name="цена___8___0___0___0_1" localSheetId="4">#REF!</definedName>
    <definedName name="цена___8___0___0___0_1">#REF!</definedName>
    <definedName name="цена___8___0___0_1" localSheetId="4">#REF!</definedName>
    <definedName name="цена___8___0___0_1">#REF!</definedName>
    <definedName name="цена___8___0___1" localSheetId="4">#REF!</definedName>
    <definedName name="цена___8___0___1">#REF!</definedName>
    <definedName name="цена___8___0___1_1" localSheetId="4">#REF!</definedName>
    <definedName name="цена___8___0___1_1">#REF!</definedName>
    <definedName name="цена___8___0___5" localSheetId="4">#REF!</definedName>
    <definedName name="цена___8___0___5">#REF!</definedName>
    <definedName name="цена___8___0___5_1" localSheetId="4">#REF!</definedName>
    <definedName name="цена___8___0___5_1">#REF!</definedName>
    <definedName name="цена___8___0_1" localSheetId="4">#REF!</definedName>
    <definedName name="цена___8___0_1">#REF!</definedName>
    <definedName name="цена___8___0_1_1" localSheetId="4">#REF!</definedName>
    <definedName name="цена___8___0_1_1">#REF!</definedName>
    <definedName name="цена___8___0_1_1_1" localSheetId="4">#REF!</definedName>
    <definedName name="цена___8___0_1_1_1">#REF!</definedName>
    <definedName name="цена___8___0_3" localSheetId="4">#REF!</definedName>
    <definedName name="цена___8___0_3">#REF!</definedName>
    <definedName name="цена___8___0_3_1" localSheetId="4">#REF!</definedName>
    <definedName name="цена___8___0_3_1">#REF!</definedName>
    <definedName name="цена___8___0_5" localSheetId="4">#REF!</definedName>
    <definedName name="цена___8___0_5">#REF!</definedName>
    <definedName name="цена___8___0_5_1" localSheetId="4">#REF!</definedName>
    <definedName name="цена___8___0_5_1">#REF!</definedName>
    <definedName name="цена___8___1" localSheetId="4">#REF!</definedName>
    <definedName name="цена___8___1">#REF!</definedName>
    <definedName name="цена___8___10" localSheetId="4">#REF!</definedName>
    <definedName name="цена___8___10">#REF!</definedName>
    <definedName name="цена___8___10_1" localSheetId="4">#REF!</definedName>
    <definedName name="цена___8___10_1">#REF!</definedName>
    <definedName name="цена___8___12" localSheetId="4">#REF!</definedName>
    <definedName name="цена___8___12">#REF!</definedName>
    <definedName name="цена___8___2" localSheetId="4">#REF!</definedName>
    <definedName name="цена___8___2">#REF!</definedName>
    <definedName name="цена___8___2_1" localSheetId="4">#REF!</definedName>
    <definedName name="цена___8___2_1">#REF!</definedName>
    <definedName name="цена___8___4" localSheetId="4">#REF!</definedName>
    <definedName name="цена___8___4">#REF!</definedName>
    <definedName name="цена___8___4_1" localSheetId="4">#REF!</definedName>
    <definedName name="цена___8___4_1">#REF!</definedName>
    <definedName name="цена___8___5" localSheetId="4">#REF!</definedName>
    <definedName name="цена___8___5">#REF!</definedName>
    <definedName name="цена___8___5_1" localSheetId="4">#REF!</definedName>
    <definedName name="цена___8___5_1">#REF!</definedName>
    <definedName name="цена___8___6" localSheetId="4">#REF!</definedName>
    <definedName name="цена___8___6">#REF!</definedName>
    <definedName name="цена___8___6_1" localSheetId="4">#REF!</definedName>
    <definedName name="цена___8___6_1">#REF!</definedName>
    <definedName name="цена___8___8" localSheetId="4">#REF!</definedName>
    <definedName name="цена___8___8">#REF!</definedName>
    <definedName name="цена___8___8_1" localSheetId="4">#REF!</definedName>
    <definedName name="цена___8___8_1">#REF!</definedName>
    <definedName name="цена___8_1" localSheetId="4">#REF!</definedName>
    <definedName name="цена___8_1">#REF!</definedName>
    <definedName name="цена___8_1_1" localSheetId="4">#REF!</definedName>
    <definedName name="цена___8_1_1">#REF!</definedName>
    <definedName name="цена___8_1_1_1" localSheetId="4">#REF!</definedName>
    <definedName name="цена___8_1_1_1">#REF!</definedName>
    <definedName name="цена___8_3" localSheetId="4">#REF!</definedName>
    <definedName name="цена___8_3">#REF!</definedName>
    <definedName name="цена___8_3_1" localSheetId="4">#REF!</definedName>
    <definedName name="цена___8_3_1">#REF!</definedName>
    <definedName name="цена___8_5" localSheetId="4">#REF!</definedName>
    <definedName name="цена___8_5">#REF!</definedName>
    <definedName name="цена___8_5_1" localSheetId="4">#REF!</definedName>
    <definedName name="цена___8_5_1">#REF!</definedName>
    <definedName name="цена___9" localSheetId="4">#REF!</definedName>
    <definedName name="цена___9">#REF!</definedName>
    <definedName name="цена___9___0" localSheetId="4">#REF!</definedName>
    <definedName name="цена___9___0">#REF!</definedName>
    <definedName name="цена___9___0___0" localSheetId="4">#REF!</definedName>
    <definedName name="цена___9___0___0">#REF!</definedName>
    <definedName name="цена___9___0___0___0" localSheetId="4">#REF!</definedName>
    <definedName name="цена___9___0___0___0">#REF!</definedName>
    <definedName name="цена___9___0___0___0___0" localSheetId="4">#REF!</definedName>
    <definedName name="цена___9___0___0___0___0">#REF!</definedName>
    <definedName name="цена___9___0___0___0___0_1" localSheetId="4">#REF!</definedName>
    <definedName name="цена___9___0___0___0___0_1">#REF!</definedName>
    <definedName name="цена___9___0___0___0_1" localSheetId="4">#REF!</definedName>
    <definedName name="цена___9___0___0___0_1">#REF!</definedName>
    <definedName name="цена___9___0___0_1" localSheetId="4">#REF!</definedName>
    <definedName name="цена___9___0___0_1">#REF!</definedName>
    <definedName name="цена___9___0___5" localSheetId="4">#REF!</definedName>
    <definedName name="цена___9___0___5">#REF!</definedName>
    <definedName name="цена___9___0___5_1" localSheetId="4">#REF!</definedName>
    <definedName name="цена___9___0___5_1">#REF!</definedName>
    <definedName name="цена___9___0_1" localSheetId="4">#REF!</definedName>
    <definedName name="цена___9___0_1">#REF!</definedName>
    <definedName name="цена___9___0_5" localSheetId="4">#REF!</definedName>
    <definedName name="цена___9___0_5">#REF!</definedName>
    <definedName name="цена___9___0_5_1" localSheetId="4">#REF!</definedName>
    <definedName name="цена___9___0_5_1">#REF!</definedName>
    <definedName name="цена___9___10" localSheetId="4">#REF!</definedName>
    <definedName name="цена___9___10">#REF!</definedName>
    <definedName name="цена___9___2" localSheetId="4">#REF!</definedName>
    <definedName name="цена___9___2">#REF!</definedName>
    <definedName name="цена___9___4" localSheetId="4">#REF!</definedName>
    <definedName name="цена___9___4">#REF!</definedName>
    <definedName name="цена___9___5" localSheetId="4">#REF!</definedName>
    <definedName name="цена___9___5">#REF!</definedName>
    <definedName name="цена___9___5_1" localSheetId="4">#REF!</definedName>
    <definedName name="цена___9___5_1">#REF!</definedName>
    <definedName name="цена___9___6" localSheetId="4">#REF!</definedName>
    <definedName name="цена___9___6">#REF!</definedName>
    <definedName name="цена___9___8" localSheetId="4">#REF!</definedName>
    <definedName name="цена___9___8">#REF!</definedName>
    <definedName name="цена___9_1" localSheetId="4">#REF!</definedName>
    <definedName name="цена___9_1">#REF!</definedName>
    <definedName name="цена___9_1_1" localSheetId="4">#REF!</definedName>
    <definedName name="цена___9_1_1">#REF!</definedName>
    <definedName name="цена___9_1_1_1" localSheetId="4">#REF!</definedName>
    <definedName name="цена___9_1_1_1">#REF!</definedName>
    <definedName name="цена___9_3" localSheetId="4">#REF!</definedName>
    <definedName name="цена___9_3">#REF!</definedName>
    <definedName name="цена___9_3_1" localSheetId="4">#REF!</definedName>
    <definedName name="цена___9_3_1">#REF!</definedName>
    <definedName name="цена___9_5" localSheetId="4">#REF!</definedName>
    <definedName name="цена___9_5">#REF!</definedName>
    <definedName name="цена___9_5_1" localSheetId="4">#REF!</definedName>
    <definedName name="цена___9_5_1">#REF!</definedName>
    <definedName name="цена_1">NA()</definedName>
    <definedName name="цена_1_1">NA()</definedName>
    <definedName name="цена_3">NA()</definedName>
    <definedName name="цена_4">NA()</definedName>
    <definedName name="цена_5">NA()</definedName>
    <definedName name="Цена1" localSheetId="4">#REF!</definedName>
    <definedName name="Цена1">#REF!</definedName>
    <definedName name="ЦенаМашБур" localSheetId="4">[48]СмМашБур!#REF!</definedName>
    <definedName name="ЦенаМашБур" localSheetId="2">[47]СмМашБур!#REF!</definedName>
    <definedName name="ЦенаМашБур">[48]СмМашБур!#REF!</definedName>
    <definedName name="ЦенаОбслед" localSheetId="2">[47]ОбмОбслЗемОд!$F$62</definedName>
    <definedName name="ЦенаОбслед">[48]ОбмОбслЗемОд!$F$62</definedName>
    <definedName name="ЦенаРучБур" localSheetId="4">[48]СмРучБур!#REF!</definedName>
    <definedName name="ЦенаРучБур" localSheetId="2">[47]СмРучБур!#REF!</definedName>
    <definedName name="ЦенаРучБур">[48]СмРучБур!#REF!</definedName>
    <definedName name="ЦенаШурфов" localSheetId="4">#REF!</definedName>
    <definedName name="ЦенаШурфов" localSheetId="2">#REF!</definedName>
    <definedName name="ЦенаШурфов">#REF!</definedName>
    <definedName name="цуе" localSheetId="0" hidden="1">{#N/A,#N/A,TRUE,"Смета на пасс. обор. №1"}</definedName>
    <definedName name="цуе" localSheetId="1" hidden="1">{#N/A,#N/A,TRUE,"Смета на пасс. обор. №1"}</definedName>
    <definedName name="цуе" localSheetId="2" hidden="1">{#N/A,#N/A,TRUE,"Смета на пасс. обор. №1"}</definedName>
    <definedName name="цуе" hidden="1">{#N/A,#N/A,TRUE,"Смета на пасс. обор. №1"}</definedName>
    <definedName name="цук" localSheetId="4">#REF!</definedName>
    <definedName name="цук" localSheetId="2">#REF!</definedName>
    <definedName name="цук">#REF!</definedName>
    <definedName name="цукеп" localSheetId="4">#REF!</definedName>
    <definedName name="цукеп">#REF!</definedName>
    <definedName name="цукецуе" localSheetId="5">#REF!</definedName>
    <definedName name="цукецуе" localSheetId="7">#REF!</definedName>
    <definedName name="цукецуе" localSheetId="6">#REF!</definedName>
    <definedName name="цукецуе" localSheetId="4">#REF!</definedName>
    <definedName name="цукецуе" localSheetId="80">#REF!</definedName>
    <definedName name="цукецуе" localSheetId="44">#REF!</definedName>
    <definedName name="цукецуе" localSheetId="45">#REF!</definedName>
    <definedName name="цукецуе" localSheetId="46">#REF!</definedName>
    <definedName name="цукецуе" localSheetId="75">#REF!</definedName>
    <definedName name="цукецуе" localSheetId="76">#REF!</definedName>
    <definedName name="цукецуе" localSheetId="78">#REF!</definedName>
    <definedName name="цукецуе">#REF!</definedName>
    <definedName name="цукцук" localSheetId="4">#REF!</definedName>
    <definedName name="цукцук">#REF!</definedName>
    <definedName name="цукцукуцкцук" localSheetId="4">#REF!</definedName>
    <definedName name="цукцукуцкцук">#REF!</definedName>
    <definedName name="цукцукцук" localSheetId="4">#REF!</definedName>
    <definedName name="цукцукцук">#REF!</definedName>
    <definedName name="цфйе" localSheetId="4">#REF!</definedName>
    <definedName name="цфйе">#REF!</definedName>
    <definedName name="ццц" localSheetId="4">#REF!</definedName>
    <definedName name="ццц" localSheetId="2">#REF!</definedName>
    <definedName name="ццц">#REF!</definedName>
    <definedName name="цы" localSheetId="4">#REF!</definedName>
    <definedName name="цы">#REF!</definedName>
    <definedName name="цы_1" localSheetId="4">#REF!</definedName>
    <definedName name="цы_1">#REF!</definedName>
    <definedName name="ч" localSheetId="0" hidden="1">{#N/A,#N/A,TRUE,"Смета на пасс. обор. №1"}</definedName>
    <definedName name="ч" localSheetId="1" hidden="1">{#N/A,#N/A,TRUE,"Смета на пасс. обор. №1"}</definedName>
    <definedName name="ч" localSheetId="2" hidden="1">{#N/A,#N/A,TRUE,"Смета на пасс. обор. №1"}</definedName>
    <definedName name="ч" hidden="1">{#N/A,#N/A,TRUE,"Смета на пасс. обор. №1"}</definedName>
    <definedName name="ч_1" localSheetId="0" hidden="1">{#N/A,#N/A,TRUE,"Смета на пасс. обор. №1"}</definedName>
    <definedName name="ч_1" localSheetId="1" hidden="1">{#N/A,#N/A,TRUE,"Смета на пасс. обор. №1"}</definedName>
    <definedName name="ч_1" localSheetId="2" hidden="1">{#N/A,#N/A,TRUE,"Смета на пасс. обор. №1"}</definedName>
    <definedName name="ч_1" hidden="1">{#N/A,#N/A,TRUE,"Смета на пасс. обор. №1"}</definedName>
    <definedName name="чапо" localSheetId="4">#REF!</definedName>
    <definedName name="чапо">#REF!</definedName>
    <definedName name="чапр" localSheetId="4">#REF!</definedName>
    <definedName name="чапр">#REF!</definedName>
    <definedName name="Челябинская_область" localSheetId="4">#REF!</definedName>
    <definedName name="Челябинская_область">#REF!</definedName>
    <definedName name="Челябинская_область_1" localSheetId="4">#REF!</definedName>
    <definedName name="Челябинская_область_1">#REF!</definedName>
    <definedName name="четвертый" localSheetId="4">#REF!</definedName>
    <definedName name="четвертый">#REF!</definedName>
    <definedName name="Чеченская_Республика" localSheetId="4">#REF!</definedName>
    <definedName name="Чеченская_Республика">#REF!</definedName>
    <definedName name="Читинская_область" localSheetId="4">#REF!</definedName>
    <definedName name="Читинская_область">#REF!</definedName>
    <definedName name="Читинская_область_1" localSheetId="4">#REF!</definedName>
    <definedName name="Читинская_область_1">#REF!</definedName>
    <definedName name="чмтчмт" localSheetId="4">#REF!</definedName>
    <definedName name="чмтчмт">#REF!</definedName>
    <definedName name="чмтчт" localSheetId="4">#REF!</definedName>
    <definedName name="чмтчт">#REF!</definedName>
    <definedName name="чс" localSheetId="4">#REF!</definedName>
    <definedName name="чс" localSheetId="2">#REF!</definedName>
    <definedName name="чс">#REF!</definedName>
    <definedName name="чсапр" localSheetId="4">#REF!</definedName>
    <definedName name="чсапр">#REF!</definedName>
    <definedName name="чсипа" localSheetId="4">[13]топография!#REF!</definedName>
    <definedName name="чсипа">[13]топография!#REF!</definedName>
    <definedName name="чсиь" localSheetId="4">#REF!</definedName>
    <definedName name="чсиь">#REF!</definedName>
    <definedName name="чсмт" localSheetId="4">#REF!</definedName>
    <definedName name="чсмт">#REF!</definedName>
    <definedName name="чстм" localSheetId="4">#REF!</definedName>
    <definedName name="чстм">#REF!</definedName>
    <definedName name="чт" localSheetId="4">#REF!</definedName>
    <definedName name="чт">#REF!</definedName>
    <definedName name="чтм" localSheetId="4">#REF!</definedName>
    <definedName name="чтм">#REF!</definedName>
    <definedName name="чть" localSheetId="4">#REF!</definedName>
    <definedName name="чть" localSheetId="2">#REF!</definedName>
    <definedName name="чть">#REF!</definedName>
    <definedName name="Чувашская_Республика___Чувашия" localSheetId="4">#REF!</definedName>
    <definedName name="Чувашская_Республика___Чувашия">#REF!</definedName>
    <definedName name="Чукотский_автономный_округ" localSheetId="4">#REF!</definedName>
    <definedName name="Чукотский_автономный_округ">#REF!</definedName>
    <definedName name="Чукотский_автономный_округ_1" localSheetId="4">#REF!</definedName>
    <definedName name="Чукотский_автономный_округ_1">#REF!</definedName>
    <definedName name="ш" localSheetId="2" hidden="1">{#N/A,#N/A,TRUE,"Смета на пасс. обор. №1"}</definedName>
    <definedName name="ш" hidden="1">{#N/A,#N/A,TRUE,"Смета на пасс. обор. №1"}</definedName>
    <definedName name="ш_1" localSheetId="0" hidden="1">{#N/A,#N/A,TRUE,"Смета на пасс. обор. №1"}</definedName>
    <definedName name="ш_1" localSheetId="1" hidden="1">{#N/A,#N/A,TRUE,"Смета на пасс. обор. №1"}</definedName>
    <definedName name="ш_1" localSheetId="2" hidden="1">{#N/A,#N/A,TRUE,"Смета на пасс. обор. №1"}</definedName>
    <definedName name="ш_1" hidden="1">{#N/A,#N/A,TRUE,"Смета на пасс. обор. №1"}</definedName>
    <definedName name="шгд" localSheetId="4">#REF!</definedName>
    <definedName name="шгд">#REF!</definedName>
    <definedName name="шгнкушгрдаы" localSheetId="4">#REF!</definedName>
    <definedName name="шгнкушгрдаы">#REF!</definedName>
    <definedName name="шгфуждлоэзшщ\ыфтм" localSheetId="4">#REF!</definedName>
    <definedName name="шгфуждлоэзшщ\ыфтм">#REF!</definedName>
    <definedName name="шдгшж" localSheetId="4">#REF!</definedName>
    <definedName name="шдгшж">#REF!</definedName>
    <definedName name="шестой" localSheetId="4">#REF!</definedName>
    <definedName name="шестой">#REF!</definedName>
    <definedName name="Шесть" localSheetId="4">#REF!</definedName>
    <definedName name="Шесть">#REF!</definedName>
    <definedName name="Шкафы_ТМ" localSheetId="4">#REF!</definedName>
    <definedName name="Шкафы_ТМ">#REF!</definedName>
    <definedName name="шплю" localSheetId="4">#REF!</definedName>
    <definedName name="шплю">#REF!</definedName>
    <definedName name="шпр" localSheetId="4">#REF!</definedName>
    <definedName name="шпр">#REF!</definedName>
    <definedName name="шщгщ9шщллщ" localSheetId="4">#REF!</definedName>
    <definedName name="шщгщ9шщллщ">#REF!</definedName>
    <definedName name="щжэдж" localSheetId="4">#REF!</definedName>
    <definedName name="щжэдж">#REF!</definedName>
    <definedName name="щшшщрг" localSheetId="4">#REF!</definedName>
    <definedName name="щшшщрг">#REF!</definedName>
    <definedName name="щщ" localSheetId="4">#REF!</definedName>
    <definedName name="щщ">#REF!</definedName>
    <definedName name="ъхз" localSheetId="4">#REF!</definedName>
    <definedName name="ъхз">#REF!</definedName>
    <definedName name="ы" localSheetId="2" hidden="1">{#N/A,#N/A,TRUE,"Смета на пасс. обор. №1"}</definedName>
    <definedName name="ы" hidden="1">{#N/A,#N/A,TRUE,"Смета на пасс. обор. №1"}</definedName>
    <definedName name="ы_1" localSheetId="0" hidden="1">{#N/A,#N/A,TRUE,"Смета на пасс. обор. №1"}</definedName>
    <definedName name="ы_1" localSheetId="1" hidden="1">{#N/A,#N/A,TRUE,"Смета на пасс. обор. №1"}</definedName>
    <definedName name="ы_1" localSheetId="2" hidden="1">{#N/A,#N/A,TRUE,"Смета на пасс. обор. №1"}</definedName>
    <definedName name="ы_1" hidden="1">{#N/A,#N/A,TRUE,"Смета на пасс. обор. №1"}</definedName>
    <definedName name="ыа" localSheetId="4">#REF!</definedName>
    <definedName name="ыа">#REF!</definedName>
    <definedName name="ыаоаы" localSheetId="4">#REF!</definedName>
    <definedName name="ыаоаы">#REF!</definedName>
    <definedName name="ыаоаыо" localSheetId="4">#REF!</definedName>
    <definedName name="ыаоаыо">#REF!</definedName>
    <definedName name="ыаоаып" localSheetId="4">#REF!</definedName>
    <definedName name="ыаоаып">#REF!</definedName>
    <definedName name="ыаоп" localSheetId="4">#REF!</definedName>
    <definedName name="ыаоп">#REF!</definedName>
    <definedName name="ыапо" localSheetId="4">#REF!</definedName>
    <definedName name="ыапо">#REF!</definedName>
    <definedName name="ыапоапоао" localSheetId="4">#REF!</definedName>
    <definedName name="ыапоапоао">#REF!</definedName>
    <definedName name="ыапоаыо" localSheetId="4">#REF!</definedName>
    <definedName name="ыапоаыо">#REF!</definedName>
    <definedName name="ыапоы" localSheetId="4">#REF!</definedName>
    <definedName name="ыапоы">#REF!</definedName>
    <definedName name="ыапоыа" localSheetId="4">#REF!</definedName>
    <definedName name="ыапоыа">#REF!</definedName>
    <definedName name="ыапр" localSheetId="4">[4]топография!#REF!</definedName>
    <definedName name="ыапр">[4]топография!#REF!</definedName>
    <definedName name="ыапраыр" localSheetId="4">#REF!</definedName>
    <definedName name="ыапраыр">#REF!</definedName>
    <definedName name="ыв" localSheetId="5">#REF!</definedName>
    <definedName name="ыв" localSheetId="7">#REF!</definedName>
    <definedName name="ыв" localSheetId="6">#REF!</definedName>
    <definedName name="ыв" localSheetId="4">#REF!</definedName>
    <definedName name="ыв" localSheetId="80">#REF!</definedName>
    <definedName name="ыв" localSheetId="44">#REF!</definedName>
    <definedName name="ыв" localSheetId="45">#REF!</definedName>
    <definedName name="ыв" localSheetId="46">#REF!</definedName>
    <definedName name="ыв" localSheetId="75">#REF!</definedName>
    <definedName name="ыв" localSheetId="76">#REF!</definedName>
    <definedName name="ыв" localSheetId="78">#REF!</definedName>
    <definedName name="ыв">#REF!</definedName>
    <definedName name="ЫВGGGGGGGGGGGGGGG" localSheetId="4">#REF!</definedName>
    <definedName name="ЫВGGGGGGGGGGGGGGG" localSheetId="2">#REF!</definedName>
    <definedName name="ЫВGGGGGGGGGGGGGGG">#REF!</definedName>
    <definedName name="ыва" localSheetId="2" hidden="1">{#N/A,#N/A,TRUE,"Смета на пасс. обор. №1"}</definedName>
    <definedName name="ыва" hidden="1">{#N/A,#N/A,TRUE,"Смета на пасс. обор. №1"}</definedName>
    <definedName name="ыва_1" localSheetId="0" hidden="1">{#N/A,#N/A,TRUE,"Смета на пасс. обор. №1"}</definedName>
    <definedName name="ыва_1" localSheetId="1" hidden="1">{#N/A,#N/A,TRUE,"Смета на пасс. обор. №1"}</definedName>
    <definedName name="ыва_1" localSheetId="2" hidden="1">{#N/A,#N/A,TRUE,"Смета на пасс. обор. №1"}</definedName>
    <definedName name="ыва_1" hidden="1">{#N/A,#N/A,TRUE,"Смета на пасс. обор. №1"}</definedName>
    <definedName name="ывапвыфп" localSheetId="4">[4]топография!#REF!</definedName>
    <definedName name="ывапвыфп">[4]топография!#REF!</definedName>
    <definedName name="ываф" localSheetId="4">#REF!</definedName>
    <definedName name="ываф">#REF!</definedName>
    <definedName name="Ываы" localSheetId="4">#REF!</definedName>
    <definedName name="Ываы">#REF!</definedName>
    <definedName name="ЫВаЫа" localSheetId="4">#REF!</definedName>
    <definedName name="ЫВаЫа">#REF!</definedName>
    <definedName name="ЫВаЫваав" localSheetId="4">#REF!</definedName>
    <definedName name="ЫВаЫваав">#REF!</definedName>
    <definedName name="ывпавар" localSheetId="4">#REF!</definedName>
    <definedName name="ывпавар">#REF!</definedName>
    <definedName name="ЫВПВвввв" localSheetId="4">[13]топография!#REF!</definedName>
    <definedName name="ЫВПВвввв">[13]топография!#REF!</definedName>
    <definedName name="ыВПВП" localSheetId="4">#REF!</definedName>
    <definedName name="ыВПВП">#REF!</definedName>
    <definedName name="ыкен" localSheetId="4">#REF!</definedName>
    <definedName name="ыкен">#REF!</definedName>
    <definedName name="ыопвпо" localSheetId="4">#REF!</definedName>
    <definedName name="ыопвпо">#REF!</definedName>
    <definedName name="ып" localSheetId="4">#REF!</definedName>
    <definedName name="ып">#REF!</definedName>
    <definedName name="ыпаота" localSheetId="4">#REF!</definedName>
    <definedName name="ыпаота">#REF!</definedName>
    <definedName name="ыпартап" localSheetId="4">#REF!</definedName>
    <definedName name="ыпартап">#REF!</definedName>
    <definedName name="ыпатапт" localSheetId="4">#REF!</definedName>
    <definedName name="ыпатапт">#REF!</definedName>
    <definedName name="ыпми" localSheetId="4">#REF!</definedName>
    <definedName name="ыпми">#REF!</definedName>
    <definedName name="ыпо" localSheetId="4">#REF!</definedName>
    <definedName name="ыпо">#REF!</definedName>
    <definedName name="ыпоыа" localSheetId="4">#REF!</definedName>
    <definedName name="ыпоыа">#REF!</definedName>
    <definedName name="ыпоыапо" localSheetId="4">#REF!</definedName>
    <definedName name="ыпоыапо">#REF!</definedName>
    <definedName name="ыпр" localSheetId="4">#REF!</definedName>
    <definedName name="ыпр">#REF!</definedName>
    <definedName name="ыпрапр" localSheetId="4">#REF!</definedName>
    <definedName name="ыпрапр">#REF!</definedName>
    <definedName name="ыпраыпо" localSheetId="4">[5]топография!#REF!</definedName>
    <definedName name="ыпраыпо">[5]топография!#REF!</definedName>
    <definedName name="ыпры" localSheetId="4">#REF!</definedName>
    <definedName name="ыпры">#REF!</definedName>
    <definedName name="ырипыр" localSheetId="4">#REF!</definedName>
    <definedName name="ырипыр">#REF!</definedName>
    <definedName name="ырп" localSheetId="4">#REF!</definedName>
    <definedName name="ырп">#REF!</definedName>
    <definedName name="ыукнр" localSheetId="4">#REF!</definedName>
    <definedName name="ыукнр">#REF!</definedName>
    <definedName name="ыы" localSheetId="4">#REF!</definedName>
    <definedName name="ыы">#REF!</definedName>
    <definedName name="ыы_1" localSheetId="4">#REF!</definedName>
    <definedName name="ыы_1">#REF!</definedName>
    <definedName name="ыы_10" localSheetId="4">#REF!</definedName>
    <definedName name="ыы_10">#REF!</definedName>
    <definedName name="ыы_11" localSheetId="4">#REF!</definedName>
    <definedName name="ыы_11">#REF!</definedName>
    <definedName name="ыы_12" localSheetId="4">#REF!</definedName>
    <definedName name="ыы_12">#REF!</definedName>
    <definedName name="ыы_13" localSheetId="4">#REF!</definedName>
    <definedName name="ыы_13">#REF!</definedName>
    <definedName name="ыы_14" localSheetId="4">#REF!</definedName>
    <definedName name="ыы_14">#REF!</definedName>
    <definedName name="ыы_15" localSheetId="4">#REF!</definedName>
    <definedName name="ыы_15">#REF!</definedName>
    <definedName name="ыы_16" localSheetId="4">#REF!</definedName>
    <definedName name="ыы_16">#REF!</definedName>
    <definedName name="ыы_17" localSheetId="4">#REF!</definedName>
    <definedName name="ыы_17">#REF!</definedName>
    <definedName name="ыы_18" localSheetId="4">#REF!</definedName>
    <definedName name="ыы_18">#REF!</definedName>
    <definedName name="ыы_19" localSheetId="4">#REF!</definedName>
    <definedName name="ыы_19">#REF!</definedName>
    <definedName name="ыы_2" localSheetId="4">#REF!</definedName>
    <definedName name="ыы_2">#REF!</definedName>
    <definedName name="ыы_20" localSheetId="4">#REF!</definedName>
    <definedName name="ыы_20">#REF!</definedName>
    <definedName name="ыы_21" localSheetId="4">#REF!</definedName>
    <definedName name="ыы_21">#REF!</definedName>
    <definedName name="ыы_49" localSheetId="4">#REF!</definedName>
    <definedName name="ыы_49">#REF!</definedName>
    <definedName name="ыы_50" localSheetId="4">#REF!</definedName>
    <definedName name="ыы_50">#REF!</definedName>
    <definedName name="ыы_51" localSheetId="4">#REF!</definedName>
    <definedName name="ыы_51">#REF!</definedName>
    <definedName name="ыы_52" localSheetId="4">#REF!</definedName>
    <definedName name="ыы_52">#REF!</definedName>
    <definedName name="ыы_53" localSheetId="4">#REF!</definedName>
    <definedName name="ыы_53">#REF!</definedName>
    <definedName name="ыы_54" localSheetId="4">#REF!</definedName>
    <definedName name="ыы_54">#REF!</definedName>
    <definedName name="ыы_6" localSheetId="4">#REF!</definedName>
    <definedName name="ыы_6">#REF!</definedName>
    <definedName name="ыы_7" localSheetId="4">#REF!</definedName>
    <definedName name="ыы_7">#REF!</definedName>
    <definedName name="ыы_8" localSheetId="4">#REF!</definedName>
    <definedName name="ыы_8">#REF!</definedName>
    <definedName name="ыы_9" localSheetId="4">#REF!</definedName>
    <definedName name="ыы_9">#REF!</definedName>
    <definedName name="ыыы" localSheetId="4">#REF!</definedName>
    <definedName name="ыыы">#REF!</definedName>
    <definedName name="ыыыы" localSheetId="4">#REF!</definedName>
    <definedName name="ыыыы">#REF!</definedName>
    <definedName name="ьбют" localSheetId="4">#REF!</definedName>
    <definedName name="ьбют">#REF!</definedName>
    <definedName name="ьвпрьрп" localSheetId="4">#REF!</definedName>
    <definedName name="ьвпрьрп">#REF!</definedName>
    <definedName name="ьврп" localSheetId="4">#REF!</definedName>
    <definedName name="ьврп">#REF!</definedName>
    <definedName name="ьпрьп" localSheetId="4">#REF!</definedName>
    <definedName name="ьпрьп">#REF!</definedName>
    <definedName name="Э" localSheetId="5">#REF!</definedName>
    <definedName name="Э" localSheetId="7">#REF!</definedName>
    <definedName name="Э" localSheetId="6">#REF!</definedName>
    <definedName name="Э" localSheetId="4">#REF!</definedName>
    <definedName name="Э" localSheetId="80">#REF!</definedName>
    <definedName name="Э" localSheetId="44">#REF!</definedName>
    <definedName name="Э" localSheetId="45">#REF!</definedName>
    <definedName name="Э" localSheetId="46">#REF!</definedName>
    <definedName name="Э" localSheetId="75">#REF!</definedName>
    <definedName name="Э" localSheetId="76">#REF!</definedName>
    <definedName name="Э" localSheetId="78">#REF!</definedName>
    <definedName name="Э">#REF!</definedName>
    <definedName name="э1" localSheetId="4">#REF!</definedName>
    <definedName name="э1">#REF!</definedName>
    <definedName name="эж" localSheetId="4">#REF!</definedName>
    <definedName name="эж">#REF!</definedName>
    <definedName name="эж_1" localSheetId="4">#REF!</definedName>
    <definedName name="эж_1">#REF!</definedName>
    <definedName name="эж_10" localSheetId="4">#REF!</definedName>
    <definedName name="эж_10">#REF!</definedName>
    <definedName name="эж_11" localSheetId="4">#REF!</definedName>
    <definedName name="эж_11">#REF!</definedName>
    <definedName name="эж_12" localSheetId="4">#REF!</definedName>
    <definedName name="эж_12">#REF!</definedName>
    <definedName name="эж_13" localSheetId="4">#REF!</definedName>
    <definedName name="эж_13">#REF!</definedName>
    <definedName name="эж_14" localSheetId="4">#REF!</definedName>
    <definedName name="эж_14">#REF!</definedName>
    <definedName name="эж_15" localSheetId="4">#REF!</definedName>
    <definedName name="эж_15">#REF!</definedName>
    <definedName name="эж_16" localSheetId="4">#REF!</definedName>
    <definedName name="эж_16">#REF!</definedName>
    <definedName name="эж_17" localSheetId="4">#REF!</definedName>
    <definedName name="эж_17">#REF!</definedName>
    <definedName name="эж_18" localSheetId="4">#REF!</definedName>
    <definedName name="эж_18">#REF!</definedName>
    <definedName name="эж_19" localSheetId="4">#REF!</definedName>
    <definedName name="эж_19">#REF!</definedName>
    <definedName name="эж_2" localSheetId="4">#REF!</definedName>
    <definedName name="эж_2">#REF!</definedName>
    <definedName name="эж_20" localSheetId="4">#REF!</definedName>
    <definedName name="эж_20">#REF!</definedName>
    <definedName name="эж_21" localSheetId="4">#REF!</definedName>
    <definedName name="эж_21">#REF!</definedName>
    <definedName name="эж_49" localSheetId="4">#REF!</definedName>
    <definedName name="эж_49">#REF!</definedName>
    <definedName name="эж_50" localSheetId="4">#REF!</definedName>
    <definedName name="эж_50">#REF!</definedName>
    <definedName name="эж_51" localSheetId="4">#REF!</definedName>
    <definedName name="эж_51">#REF!</definedName>
    <definedName name="эж_52" localSheetId="4">#REF!</definedName>
    <definedName name="эж_52">#REF!</definedName>
    <definedName name="эж_53" localSheetId="4">#REF!</definedName>
    <definedName name="эж_53">#REF!</definedName>
    <definedName name="эж_54" localSheetId="4">#REF!</definedName>
    <definedName name="эж_54">#REF!</definedName>
    <definedName name="эж_6" localSheetId="4">#REF!</definedName>
    <definedName name="эж_6">#REF!</definedName>
    <definedName name="эж_7" localSheetId="4">#REF!</definedName>
    <definedName name="эж_7">#REF!</definedName>
    <definedName name="эж_8" localSheetId="4">#REF!</definedName>
    <definedName name="эж_8">#REF!</definedName>
    <definedName name="эж_9" localSheetId="4">#REF!</definedName>
    <definedName name="эж_9">#REF!</definedName>
    <definedName name="эк" localSheetId="4">#REF!</definedName>
    <definedName name="эк">#REF!</definedName>
    <definedName name="эк1" localSheetId="4">#REF!</definedName>
    <definedName name="эк1">#REF!</definedName>
    <definedName name="эко" localSheetId="4">#REF!</definedName>
    <definedName name="эко">#REF!</definedName>
    <definedName name="эко___0" localSheetId="4">#REF!</definedName>
    <definedName name="эко___0">#REF!</definedName>
    <definedName name="эко___0_1" localSheetId="4">#REF!</definedName>
    <definedName name="эко___0_1">#REF!</definedName>
    <definedName name="эко_1" localSheetId="4">#REF!</definedName>
    <definedName name="эко_1">#REF!</definedName>
    <definedName name="эко_5" localSheetId="4">#REF!</definedName>
    <definedName name="эко_5">#REF!</definedName>
    <definedName name="эко_5_1" localSheetId="4">#REF!</definedName>
    <definedName name="эко_5_1">#REF!</definedName>
    <definedName name="эко1" localSheetId="4">#REF!</definedName>
    <definedName name="эко1">#REF!</definedName>
    <definedName name="экол.1" localSheetId="4">[79]топография!#REF!</definedName>
    <definedName name="экол.1">[79]топография!#REF!</definedName>
    <definedName name="экол1" localSheetId="4">#REF!</definedName>
    <definedName name="экол1" localSheetId="2">#REF!</definedName>
    <definedName name="экол1">#REF!</definedName>
    <definedName name="экол2" localSheetId="4">#REF!</definedName>
    <definedName name="экол2">#REF!</definedName>
    <definedName name="Экол3" localSheetId="4">#REF!</definedName>
    <definedName name="Экол3">#REF!</definedName>
    <definedName name="эколог" localSheetId="4">#REF!</definedName>
    <definedName name="эколог">#REF!</definedName>
    <definedName name="экология">NA()</definedName>
    <definedName name="экологияч" localSheetId="4">#REF!</definedName>
    <definedName name="экологияч">#REF!</definedName>
    <definedName name="экт" localSheetId="5">#REF!</definedName>
    <definedName name="экт" localSheetId="7">#REF!</definedName>
    <definedName name="экт" localSheetId="6">#REF!</definedName>
    <definedName name="экт" localSheetId="4">#REF!</definedName>
    <definedName name="экт" localSheetId="80">#REF!</definedName>
    <definedName name="экт" localSheetId="44">#REF!</definedName>
    <definedName name="экт" localSheetId="45">#REF!</definedName>
    <definedName name="экт" localSheetId="46">#REF!</definedName>
    <definedName name="экт" localSheetId="75">#REF!</definedName>
    <definedName name="экт" localSheetId="76">#REF!</definedName>
    <definedName name="экт" localSheetId="78">#REF!</definedName>
    <definedName name="экт">#REF!</definedName>
    <definedName name="эл" localSheetId="0" hidden="1">{#N/A,#N/A,TRUE,"Смета на пасс. обор. №1"}</definedName>
    <definedName name="эл" localSheetId="1" hidden="1">{#N/A,#N/A,TRUE,"Смета на пасс. обор. №1"}</definedName>
    <definedName name="эл" localSheetId="2" hidden="1">{#N/A,#N/A,TRUE,"Смета на пасс. обор. №1"}</definedName>
    <definedName name="эл" hidden="1">{#N/A,#N/A,TRUE,"Смета на пасс. обор. №1"}</definedName>
    <definedName name="эл_1" localSheetId="0" hidden="1">{#N/A,#N/A,TRUE,"Смета на пасс. обор. №1"}</definedName>
    <definedName name="эл_1" localSheetId="1" hidden="1">{#N/A,#N/A,TRUE,"Смета на пасс. обор. №1"}</definedName>
    <definedName name="эл_1" localSheetId="2" hidden="1">{#N/A,#N/A,TRUE,"Смета на пасс. обор. №1"}</definedName>
    <definedName name="эл_1" hidden="1">{#N/A,#N/A,TRUE,"Смета на пасс. обор. №1"}</definedName>
    <definedName name="Электрика" localSheetId="5">#REF!</definedName>
    <definedName name="Электрика" localSheetId="7">#REF!</definedName>
    <definedName name="Электрика" localSheetId="6">#REF!</definedName>
    <definedName name="Электрика" localSheetId="4">#REF!</definedName>
    <definedName name="Электрика" localSheetId="80">#REF!</definedName>
    <definedName name="Электрика" localSheetId="44">#REF!</definedName>
    <definedName name="Электрика" localSheetId="45">#REF!</definedName>
    <definedName name="Электрика" localSheetId="46">#REF!</definedName>
    <definedName name="Электрика" localSheetId="75">#REF!</definedName>
    <definedName name="Электрика" localSheetId="76">#REF!</definedName>
    <definedName name="Электрика" localSheetId="78">#REF!</definedName>
    <definedName name="Электрика">#REF!</definedName>
    <definedName name="ЭлеСи">[80]Коэфф1.!$E$7</definedName>
    <definedName name="ЭлеСи_1" localSheetId="4">#REF!</definedName>
    <definedName name="ЭлеСи_1">#REF!</definedName>
    <definedName name="Элка" localSheetId="5">#REF!</definedName>
    <definedName name="Элка" localSheetId="7">#REF!</definedName>
    <definedName name="Элка" localSheetId="6">#REF!</definedName>
    <definedName name="Элка" localSheetId="4">#REF!</definedName>
    <definedName name="Элка" localSheetId="80">#REF!</definedName>
    <definedName name="Элка" localSheetId="44">#REF!</definedName>
    <definedName name="Элка" localSheetId="45">#REF!</definedName>
    <definedName name="Элка" localSheetId="46">#REF!</definedName>
    <definedName name="Элка" localSheetId="75">#REF!</definedName>
    <definedName name="Элка" localSheetId="76">#REF!</definedName>
    <definedName name="Элка" localSheetId="78">#REF!</definedName>
    <definedName name="Элка">#REF!</definedName>
    <definedName name="элрасч" localSheetId="4">#REF!</definedName>
    <definedName name="элрасч">#REF!</definedName>
    <definedName name="ЭЛСИ_Т" localSheetId="4">#REF!</definedName>
    <definedName name="ЭЛСИ_Т">#REF!</definedName>
    <definedName name="эмс" localSheetId="4">[12]топография!#REF!</definedName>
    <definedName name="эмс">[12]топография!#REF!</definedName>
    <definedName name="ю" localSheetId="4">#REF!</definedName>
    <definedName name="ю">#REF!</definedName>
    <definedName name="юб" localSheetId="4">#REF!</definedName>
    <definedName name="юб">#REF!</definedName>
    <definedName name="юдшншджгп" localSheetId="4">#REF!</definedName>
    <definedName name="юдшншджгп">#REF!</definedName>
    <definedName name="ЮФУ" localSheetId="4">#REF!</definedName>
    <definedName name="ЮФУ">#REF!</definedName>
    <definedName name="ЮФУ2" localSheetId="4">#REF!</definedName>
    <definedName name="ЮФУ2">#REF!</definedName>
    <definedName name="ююю" localSheetId="2" hidden="1">{#N/A,#N/A,TRUE,"Смета на пасс. обор. №1"}</definedName>
    <definedName name="ююю" hidden="1">{#N/A,#N/A,TRUE,"Смета на пасс. обор. №1"}</definedName>
    <definedName name="ююю_1" localSheetId="0" hidden="1">{#N/A,#N/A,TRUE,"Смета на пасс. обор. №1"}</definedName>
    <definedName name="ююю_1" localSheetId="1" hidden="1">{#N/A,#N/A,TRUE,"Смета на пасс. обор. №1"}</definedName>
    <definedName name="ююю_1" localSheetId="2" hidden="1">{#N/A,#N/A,TRUE,"Смета на пасс. обор. №1"}</definedName>
    <definedName name="ююю_1" hidden="1">{#N/A,#N/A,TRUE,"Смета на пасс. обор. №1"}</definedName>
    <definedName name="я" localSheetId="4">#REF!</definedName>
    <definedName name="я" localSheetId="2">#REF!</definedName>
    <definedName name="я">#REF!</definedName>
    <definedName name="яапт" localSheetId="4">#REF!</definedName>
    <definedName name="яапт">#REF!</definedName>
    <definedName name="яапяяяя" localSheetId="4">#REF!</definedName>
    <definedName name="яапяяяя">#REF!</definedName>
    <definedName name="явапяап" localSheetId="4">#REF!</definedName>
    <definedName name="явапяап">#REF!</definedName>
    <definedName name="явапявп" localSheetId="4">#REF!</definedName>
    <definedName name="явапявп">#REF!</definedName>
    <definedName name="явар" localSheetId="4">#REF!</definedName>
    <definedName name="явар">#REF!</definedName>
    <definedName name="яваряра" localSheetId="4">#REF!</definedName>
    <definedName name="яваряра">#REF!</definedName>
    <definedName name="ярая" localSheetId="4">#REF!</definedName>
    <definedName name="ярая">#REF!</definedName>
    <definedName name="яраяраря" localSheetId="4">#REF!</definedName>
    <definedName name="яраяраря">#REF!</definedName>
    <definedName name="яроптап" localSheetId="4">#REF!</definedName>
    <definedName name="яроптап">#REF!</definedName>
    <definedName name="Ярославская_область" localSheetId="4">#REF!</definedName>
    <definedName name="Ярославская_область">#REF!</definedName>
    <definedName name="ЯЯЯ" localSheetId="4">[81]топография!#REF!</definedName>
    <definedName name="ЯЯЯ">[81]топография!#REF!</definedName>
  </definedNames>
  <calcPr calcId="162913" fullPrecision="0"/>
</workbook>
</file>

<file path=xl/calcChain.xml><?xml version="1.0" encoding="utf-8"?>
<calcChain xmlns="http://schemas.openxmlformats.org/spreadsheetml/2006/main">
  <c r="F92" i="61" l="1"/>
  <c r="D92" i="61"/>
  <c r="F90" i="61"/>
  <c r="D90" i="61"/>
  <c r="F112" i="61" l="1"/>
  <c r="C112" i="61"/>
  <c r="F111" i="61"/>
  <c r="C111" i="61"/>
  <c r="F110" i="61"/>
  <c r="D110" i="61"/>
  <c r="F108" i="61"/>
  <c r="D108" i="61"/>
  <c r="F106" i="61"/>
  <c r="D106" i="61"/>
  <c r="F94" i="61"/>
  <c r="C94" i="61"/>
  <c r="F93" i="61"/>
  <c r="C93" i="61"/>
  <c r="F77" i="61"/>
  <c r="F103" i="61" l="1"/>
  <c r="F104" i="61" s="1"/>
  <c r="C7" i="86" l="1"/>
  <c r="C6" i="86"/>
  <c r="F102" i="61"/>
  <c r="F101" i="61"/>
  <c r="F86" i="61"/>
  <c r="F84" i="61" s="1"/>
  <c r="F85" i="61"/>
  <c r="F99" i="61"/>
  <c r="F83" i="61"/>
  <c r="F100" i="61" l="1"/>
  <c r="F87" i="61"/>
  <c r="F88" i="61" s="1"/>
  <c r="C113" i="61" l="1"/>
  <c r="F113" i="61"/>
  <c r="C95" i="61"/>
  <c r="F95" i="61"/>
  <c r="I15" i="62"/>
  <c r="J15" i="62"/>
  <c r="I16" i="62"/>
  <c r="J16" i="62"/>
  <c r="I17" i="62"/>
  <c r="J17" i="62"/>
  <c r="I18" i="62"/>
  <c r="J18" i="62"/>
  <c r="I19" i="62"/>
  <c r="J19" i="62"/>
  <c r="I20" i="62"/>
  <c r="J20" i="62"/>
  <c r="I21" i="62"/>
  <c r="J21" i="62"/>
  <c r="I22" i="62"/>
  <c r="J22" i="62"/>
  <c r="I23" i="62"/>
  <c r="J23" i="62"/>
  <c r="I24" i="62"/>
  <c r="J24" i="62"/>
  <c r="I25" i="62"/>
  <c r="J25" i="62"/>
  <c r="I26" i="62"/>
  <c r="J26" i="62"/>
  <c r="I27" i="62"/>
  <c r="J27" i="62"/>
  <c r="K27" i="62" s="1"/>
  <c r="I28" i="62"/>
  <c r="J28" i="62"/>
  <c r="I29" i="62"/>
  <c r="J29" i="62"/>
  <c r="I30" i="62"/>
  <c r="J30" i="62"/>
  <c r="I31" i="62"/>
  <c r="J31" i="62"/>
  <c r="I32" i="62"/>
  <c r="K32" i="62" s="1"/>
  <c r="J32" i="62"/>
  <c r="I33" i="62"/>
  <c r="J33" i="62"/>
  <c r="I34" i="62"/>
  <c r="J34" i="62"/>
  <c r="I35" i="62"/>
  <c r="K35" i="62" s="1"/>
  <c r="J35" i="62"/>
  <c r="I36" i="62"/>
  <c r="J36" i="62"/>
  <c r="I37" i="62"/>
  <c r="J37" i="62"/>
  <c r="I38" i="62"/>
  <c r="J38" i="62"/>
  <c r="I39" i="62"/>
  <c r="K39" i="62" s="1"/>
  <c r="J39" i="62"/>
  <c r="I40" i="62"/>
  <c r="J40" i="62"/>
  <c r="I41" i="62"/>
  <c r="J41" i="62"/>
  <c r="I42" i="62"/>
  <c r="J42" i="62"/>
  <c r="I43" i="62"/>
  <c r="J43" i="62"/>
  <c r="K43" i="62" s="1"/>
  <c r="I44" i="62"/>
  <c r="J44" i="62"/>
  <c r="I45" i="62"/>
  <c r="J45" i="62"/>
  <c r="I46" i="62"/>
  <c r="J46" i="62"/>
  <c r="I47" i="62"/>
  <c r="J47" i="62"/>
  <c r="I48" i="62"/>
  <c r="J48" i="62"/>
  <c r="I49" i="62"/>
  <c r="J49" i="62"/>
  <c r="I50" i="62"/>
  <c r="J50" i="62"/>
  <c r="I51" i="62"/>
  <c r="J51" i="62"/>
  <c r="I52" i="62"/>
  <c r="J52" i="62"/>
  <c r="I53" i="62"/>
  <c r="J53" i="62"/>
  <c r="I54" i="62"/>
  <c r="J54" i="62"/>
  <c r="I55" i="62"/>
  <c r="J55" i="62"/>
  <c r="I56" i="62"/>
  <c r="J56" i="62"/>
  <c r="K56" i="62" s="1"/>
  <c r="I57" i="62"/>
  <c r="J57" i="62"/>
  <c r="I58" i="62"/>
  <c r="J58" i="62"/>
  <c r="J14" i="62"/>
  <c r="I14" i="62"/>
  <c r="K14" i="62" s="1"/>
  <c r="K55" i="62"/>
  <c r="K51" i="62"/>
  <c r="K48" i="62"/>
  <c r="K47" i="62"/>
  <c r="K31" i="62"/>
  <c r="K23" i="62"/>
  <c r="K19" i="62"/>
  <c r="K16" i="62"/>
  <c r="K15" i="62"/>
  <c r="G12" i="62"/>
  <c r="F12" i="62"/>
  <c r="H15" i="62"/>
  <c r="H16" i="62"/>
  <c r="H17" i="62"/>
  <c r="H18" i="62"/>
  <c r="H19" i="62"/>
  <c r="H20" i="62"/>
  <c r="H21" i="62"/>
  <c r="H22" i="62"/>
  <c r="H23" i="62"/>
  <c r="H24" i="62"/>
  <c r="H25" i="62"/>
  <c r="H26" i="62"/>
  <c r="H27" i="62"/>
  <c r="H28" i="62"/>
  <c r="H29" i="62"/>
  <c r="H30" i="62"/>
  <c r="H31" i="62"/>
  <c r="H32" i="62"/>
  <c r="H33" i="62"/>
  <c r="H34" i="62"/>
  <c r="H35" i="62"/>
  <c r="H36" i="62"/>
  <c r="H37" i="62"/>
  <c r="H38" i="62"/>
  <c r="H39" i="62"/>
  <c r="H40" i="62"/>
  <c r="H41" i="62"/>
  <c r="H42" i="62"/>
  <c r="H43" i="62"/>
  <c r="H44" i="62"/>
  <c r="H45" i="62"/>
  <c r="H46" i="62"/>
  <c r="H47" i="62"/>
  <c r="H48" i="62"/>
  <c r="H49" i="62"/>
  <c r="H50" i="62"/>
  <c r="H51" i="62"/>
  <c r="H52" i="62"/>
  <c r="H53" i="62"/>
  <c r="H54" i="62"/>
  <c r="H55" i="62"/>
  <c r="H56" i="62"/>
  <c r="H57" i="62"/>
  <c r="H58" i="62"/>
  <c r="H14" i="62"/>
  <c r="K40" i="62" l="1"/>
  <c r="K24" i="62"/>
  <c r="H12" i="62"/>
  <c r="K58" i="62"/>
  <c r="K54" i="62"/>
  <c r="K50" i="62"/>
  <c r="K46" i="62"/>
  <c r="K42" i="62"/>
  <c r="K38" i="62"/>
  <c r="K34" i="62"/>
  <c r="K30" i="62"/>
  <c r="K26" i="62"/>
  <c r="K22" i="62"/>
  <c r="K18" i="62"/>
  <c r="K37" i="62"/>
  <c r="K33" i="62"/>
  <c r="K25" i="62"/>
  <c r="K17" i="62"/>
  <c r="K52" i="62"/>
  <c r="K44" i="62"/>
  <c r="K36" i="62"/>
  <c r="K28" i="62"/>
  <c r="K20" i="62"/>
  <c r="K57" i="62"/>
  <c r="K53" i="62"/>
  <c r="K49" i="62"/>
  <c r="K45" i="62"/>
  <c r="K41" i="62"/>
  <c r="K29" i="62"/>
  <c r="K21" i="62"/>
  <c r="J12" i="62"/>
  <c r="I12" i="62"/>
  <c r="A30" i="85"/>
  <c r="K12" i="62" l="1"/>
  <c r="A14" i="84" l="1"/>
  <c r="A2" i="83"/>
  <c r="A4" i="84"/>
  <c r="C4" i="85"/>
  <c r="A3" i="86"/>
  <c r="C5" i="86"/>
  <c r="B3" i="82"/>
  <c r="G70" i="61" l="1"/>
  <c r="G69" i="61"/>
  <c r="G65" i="61"/>
  <c r="G64" i="61"/>
  <c r="G63" i="61"/>
  <c r="F61" i="61"/>
  <c r="E61" i="61"/>
  <c r="D61" i="61"/>
  <c r="D60" i="61"/>
  <c r="D59" i="61"/>
  <c r="D58" i="61"/>
  <c r="D57" i="61"/>
  <c r="F55" i="61"/>
  <c r="E55" i="61"/>
  <c r="D55" i="61"/>
  <c r="D54" i="61"/>
  <c r="D53" i="61"/>
  <c r="F52" i="61"/>
  <c r="E52" i="61"/>
  <c r="D52" i="61"/>
  <c r="D51" i="61"/>
  <c r="D50" i="61"/>
  <c r="D49" i="61"/>
  <c r="D48" i="61"/>
  <c r="D47" i="61"/>
  <c r="D46" i="61"/>
  <c r="E44" i="61"/>
  <c r="D44" i="61"/>
  <c r="F43" i="61"/>
  <c r="E43" i="61"/>
  <c r="D43" i="61"/>
  <c r="E42" i="61"/>
  <c r="D42" i="61"/>
  <c r="F40" i="61"/>
  <c r="D39" i="61"/>
  <c r="D38" i="61"/>
  <c r="F37" i="61"/>
  <c r="E37" i="61"/>
  <c r="D37" i="61"/>
  <c r="F36" i="61"/>
  <c r="D36" i="61"/>
  <c r="E36" i="61"/>
  <c r="F35" i="61"/>
  <c r="E35" i="61"/>
  <c r="F34" i="61"/>
  <c r="E34" i="61"/>
  <c r="D34" i="61"/>
  <c r="F33" i="61"/>
  <c r="D33" i="61"/>
  <c r="E33" i="61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F27" i="61"/>
  <c r="E27" i="61"/>
  <c r="D27" i="61"/>
  <c r="A9" i="66"/>
  <c r="A10" i="66" s="1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F26" i="61" l="1"/>
  <c r="E26" i="61"/>
  <c r="D26" i="61"/>
  <c r="F25" i="61"/>
  <c r="E25" i="61"/>
  <c r="D25" i="61"/>
  <c r="F24" i="61"/>
  <c r="D24" i="61"/>
  <c r="F23" i="61"/>
  <c r="D23" i="61"/>
  <c r="D22" i="61"/>
  <c r="D21" i="61"/>
  <c r="G19" i="61"/>
  <c r="G16" i="61"/>
  <c r="J486" i="63"/>
  <c r="J483" i="63"/>
  <c r="L483" i="63" s="1"/>
  <c r="J482" i="63"/>
  <c r="L482" i="63" s="1"/>
  <c r="J481" i="63"/>
  <c r="L481" i="63" s="1"/>
  <c r="L480" i="63"/>
  <c r="J480" i="63"/>
  <c r="J479" i="63"/>
  <c r="L479" i="63" s="1"/>
  <c r="J478" i="63"/>
  <c r="L478" i="63" s="1"/>
  <c r="J477" i="63"/>
  <c r="L477" i="63" s="1"/>
  <c r="L476" i="63"/>
  <c r="J476" i="63"/>
  <c r="H459" i="63"/>
  <c r="J458" i="63"/>
  <c r="L458" i="63" s="1"/>
  <c r="H441" i="63"/>
  <c r="J440" i="63"/>
  <c r="L440" i="63" s="1"/>
  <c r="L423" i="63"/>
  <c r="J423" i="63"/>
  <c r="J418" i="63"/>
  <c r="L418" i="63" s="1"/>
  <c r="J401" i="63"/>
  <c r="L401" i="63" s="1"/>
  <c r="J383" i="63"/>
  <c r="L383" i="63" s="1"/>
  <c r="H367" i="63"/>
  <c r="L366" i="63"/>
  <c r="J366" i="63"/>
  <c r="H350" i="63"/>
  <c r="J349" i="63"/>
  <c r="L349" i="63" s="1"/>
  <c r="H332" i="63"/>
  <c r="J330" i="63"/>
  <c r="L330" i="63" s="1"/>
  <c r="H313" i="63"/>
  <c r="J312" i="63"/>
  <c r="L312" i="63" s="1"/>
  <c r="H279" i="63"/>
  <c r="J277" i="63"/>
  <c r="L277" i="63" s="1"/>
  <c r="H261" i="63"/>
  <c r="L260" i="63"/>
  <c r="J260" i="63"/>
  <c r="J243" i="63"/>
  <c r="L243" i="63" s="1"/>
  <c r="H227" i="63"/>
  <c r="J226" i="63"/>
  <c r="L226" i="63" s="1"/>
  <c r="H209" i="63"/>
  <c r="L207" i="63"/>
  <c r="J207" i="63"/>
  <c r="J189" i="63"/>
  <c r="L189" i="63" s="1"/>
  <c r="H172" i="63"/>
  <c r="J171" i="63"/>
  <c r="L171" i="63" s="1"/>
  <c r="H154" i="63"/>
  <c r="L153" i="63"/>
  <c r="J153" i="63"/>
  <c r="H136" i="63"/>
  <c r="J134" i="63"/>
  <c r="L134" i="63" s="1"/>
  <c r="J117" i="63"/>
  <c r="J116" i="63"/>
  <c r="L116" i="63" s="1"/>
  <c r="J100" i="63"/>
  <c r="L99" i="63"/>
  <c r="J99" i="63"/>
  <c r="J98" i="63"/>
  <c r="L98" i="63" s="1"/>
  <c r="J81" i="63"/>
  <c r="J63" i="63"/>
  <c r="J62" i="63"/>
  <c r="L62" i="63" s="1"/>
  <c r="J47" i="63"/>
  <c r="J45" i="63"/>
  <c r="L45" i="63" s="1"/>
  <c r="J31" i="63"/>
  <c r="J30" i="63"/>
  <c r="L30" i="63" s="1"/>
  <c r="J15" i="63"/>
  <c r="M13" i="63"/>
  <c r="J13" i="63"/>
  <c r="L13" i="63" s="1"/>
  <c r="L485" i="63" l="1"/>
  <c r="J485" i="63" s="1"/>
  <c r="J487" i="63" s="1"/>
  <c r="J488" i="63" s="1"/>
  <c r="J490" i="63" l="1"/>
  <c r="J491" i="63" s="1"/>
  <c r="J489" i="63"/>
  <c r="B3" i="62" l="1"/>
  <c r="H61" i="61"/>
  <c r="J61" i="61" s="1"/>
  <c r="H60" i="61"/>
  <c r="I60" i="61" s="1"/>
  <c r="H58" i="61"/>
  <c r="I58" i="61" s="1"/>
  <c r="H59" i="61"/>
  <c r="I59" i="61" s="1"/>
  <c r="H57" i="61"/>
  <c r="I57" i="61" s="1"/>
  <c r="H49" i="61"/>
  <c r="I49" i="61" s="1"/>
  <c r="H50" i="61"/>
  <c r="I50" i="61" s="1"/>
  <c r="H51" i="61"/>
  <c r="I51" i="61" s="1"/>
  <c r="H52" i="61"/>
  <c r="I52" i="61" s="1"/>
  <c r="H53" i="61"/>
  <c r="I53" i="61" s="1"/>
  <c r="J53" i="61"/>
  <c r="H54" i="61"/>
  <c r="I54" i="61" s="1"/>
  <c r="H55" i="61"/>
  <c r="J55" i="61" s="1"/>
  <c r="H48" i="61"/>
  <c r="J48" i="61" s="1"/>
  <c r="H47" i="61"/>
  <c r="J47" i="61" s="1"/>
  <c r="H46" i="61"/>
  <c r="H44" i="61"/>
  <c r="J44" i="61" s="1"/>
  <c r="H43" i="61"/>
  <c r="I43" i="61" s="1"/>
  <c r="H42" i="61"/>
  <c r="J42" i="61" s="1"/>
  <c r="H22" i="61"/>
  <c r="I22" i="61" s="1"/>
  <c r="H23" i="61"/>
  <c r="I23" i="61" s="1"/>
  <c r="H24" i="61"/>
  <c r="I24" i="61" s="1"/>
  <c r="H25" i="61"/>
  <c r="I25" i="61" s="1"/>
  <c r="H26" i="61"/>
  <c r="I26" i="61" s="1"/>
  <c r="H27" i="61"/>
  <c r="J27" i="61" s="1"/>
  <c r="H28" i="61"/>
  <c r="I28" i="61" s="1"/>
  <c r="H29" i="61"/>
  <c r="J29" i="61" s="1"/>
  <c r="H30" i="61"/>
  <c r="I30" i="61" s="1"/>
  <c r="H31" i="61"/>
  <c r="J31" i="61" s="1"/>
  <c r="H32" i="61"/>
  <c r="I32" i="61" s="1"/>
  <c r="H33" i="61"/>
  <c r="I33" i="61" s="1"/>
  <c r="H34" i="61"/>
  <c r="I34" i="61" s="1"/>
  <c r="H35" i="61"/>
  <c r="J35" i="61" s="1"/>
  <c r="H36" i="61"/>
  <c r="I36" i="61" s="1"/>
  <c r="H37" i="61"/>
  <c r="J37" i="61" s="1"/>
  <c r="H38" i="61"/>
  <c r="I38" i="61" s="1"/>
  <c r="H39" i="61"/>
  <c r="I39" i="61" s="1"/>
  <c r="H40" i="61"/>
  <c r="I40" i="61" s="1"/>
  <c r="H21" i="61"/>
  <c r="I21" i="61" s="1"/>
  <c r="N17" i="61"/>
  <c r="N71" i="61"/>
  <c r="N70" i="61"/>
  <c r="N69" i="61"/>
  <c r="N68" i="61"/>
  <c r="N67" i="61"/>
  <c r="N66" i="61"/>
  <c r="N64" i="61"/>
  <c r="N63" i="61"/>
  <c r="N58" i="61"/>
  <c r="N59" i="61"/>
  <c r="N60" i="61"/>
  <c r="N61" i="61"/>
  <c r="N57" i="61"/>
  <c r="N48" i="61"/>
  <c r="N49" i="61"/>
  <c r="N50" i="61"/>
  <c r="N51" i="61"/>
  <c r="N52" i="61"/>
  <c r="N53" i="61"/>
  <c r="N54" i="61"/>
  <c r="N55" i="61"/>
  <c r="N47" i="61"/>
  <c r="N46" i="61"/>
  <c r="N44" i="61"/>
  <c r="N43" i="61"/>
  <c r="N42" i="61"/>
  <c r="N22" i="61"/>
  <c r="N23" i="61"/>
  <c r="N24" i="61"/>
  <c r="N25" i="61"/>
  <c r="N26" i="61"/>
  <c r="N27" i="61"/>
  <c r="N28" i="61"/>
  <c r="N29" i="61"/>
  <c r="N30" i="61"/>
  <c r="N31" i="61"/>
  <c r="N32" i="61"/>
  <c r="N33" i="61"/>
  <c r="N34" i="61"/>
  <c r="N35" i="61"/>
  <c r="N36" i="61"/>
  <c r="N37" i="61"/>
  <c r="N38" i="61"/>
  <c r="N39" i="61"/>
  <c r="N40" i="61"/>
  <c r="N21" i="61"/>
  <c r="N19" i="61"/>
  <c r="L71" i="61"/>
  <c r="L70" i="61"/>
  <c r="L69" i="61"/>
  <c r="L68" i="61"/>
  <c r="L67" i="61"/>
  <c r="L66" i="61"/>
  <c r="L64" i="61"/>
  <c r="L63" i="61"/>
  <c r="L61" i="61"/>
  <c r="L60" i="61"/>
  <c r="L58" i="61"/>
  <c r="L59" i="61"/>
  <c r="L57" i="61"/>
  <c r="L50" i="61"/>
  <c r="L51" i="61"/>
  <c r="L52" i="61"/>
  <c r="L53" i="61"/>
  <c r="L54" i="61"/>
  <c r="L55" i="61"/>
  <c r="L49" i="61"/>
  <c r="L48" i="61"/>
  <c r="L47" i="61"/>
  <c r="L46" i="61"/>
  <c r="L44" i="61"/>
  <c r="L43" i="61"/>
  <c r="L42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21" i="61"/>
  <c r="L19" i="61"/>
  <c r="L17" i="61"/>
  <c r="L16" i="61"/>
  <c r="N16" i="61"/>
  <c r="C3" i="61"/>
  <c r="J15" i="61"/>
  <c r="I15" i="61"/>
  <c r="H15" i="61"/>
  <c r="F15" i="61"/>
  <c r="E15" i="61"/>
  <c r="D15" i="61"/>
  <c r="G17" i="61"/>
  <c r="K17" i="61" s="1"/>
  <c r="M17" i="61" l="1"/>
  <c r="O17" i="61" s="1"/>
  <c r="J60" i="61"/>
  <c r="I55" i="61"/>
  <c r="J54" i="61"/>
  <c r="J52" i="61"/>
  <c r="J50" i="61"/>
  <c r="J49" i="61"/>
  <c r="J39" i="61"/>
  <c r="I37" i="61"/>
  <c r="J36" i="61"/>
  <c r="I35" i="61"/>
  <c r="J34" i="61"/>
  <c r="J33" i="61"/>
  <c r="I31" i="61"/>
  <c r="I29" i="61"/>
  <c r="J28" i="61"/>
  <c r="I27" i="61"/>
  <c r="J26" i="61"/>
  <c r="J25" i="61"/>
  <c r="J23" i="61"/>
  <c r="J21" i="61"/>
  <c r="I61" i="61"/>
  <c r="J58" i="61"/>
  <c r="J59" i="61"/>
  <c r="J57" i="61"/>
  <c r="I56" i="61"/>
  <c r="H56" i="61"/>
  <c r="J51" i="61"/>
  <c r="I48" i="61"/>
  <c r="H45" i="61"/>
  <c r="I47" i="61"/>
  <c r="J46" i="61"/>
  <c r="J45" i="61" s="1"/>
  <c r="I46" i="61"/>
  <c r="I44" i="61"/>
  <c r="J43" i="61"/>
  <c r="J41" i="61" s="1"/>
  <c r="H41" i="61"/>
  <c r="I42" i="61"/>
  <c r="I41" i="61" s="1"/>
  <c r="J40" i="61"/>
  <c r="J32" i="61"/>
  <c r="J24" i="61"/>
  <c r="H20" i="61"/>
  <c r="J38" i="61"/>
  <c r="J30" i="61"/>
  <c r="J22" i="61"/>
  <c r="G15" i="61"/>
  <c r="I20" i="61" l="1"/>
  <c r="I45" i="61"/>
  <c r="J56" i="61"/>
  <c r="H71" i="61"/>
  <c r="H18" i="61" s="1"/>
  <c r="H72" i="61" s="1"/>
  <c r="H73" i="61" s="1"/>
  <c r="H74" i="61" s="1"/>
  <c r="I18" i="61"/>
  <c r="I72" i="61" s="1"/>
  <c r="I73" i="61" s="1"/>
  <c r="J20" i="61"/>
  <c r="P17" i="61"/>
  <c r="Q17" i="61" l="1"/>
  <c r="G10" i="82" s="1"/>
  <c r="H10" i="82" s="1"/>
  <c r="C14" i="86"/>
  <c r="E10" i="82"/>
  <c r="F10" i="82" s="1"/>
  <c r="J71" i="61"/>
  <c r="J18" i="61" s="1"/>
  <c r="J72" i="61" s="1"/>
  <c r="J73" i="61" s="1"/>
  <c r="I74" i="61"/>
  <c r="D14" i="86" l="1"/>
  <c r="E14" i="86" s="1"/>
  <c r="J74" i="61"/>
  <c r="K19" i="61" l="1"/>
  <c r="M19" i="61" s="1"/>
  <c r="O19" i="61" s="1"/>
  <c r="P19" i="61" s="1"/>
  <c r="K21" i="61"/>
  <c r="M21" i="61" s="1"/>
  <c r="K22" i="61"/>
  <c r="M22" i="61" s="1"/>
  <c r="K23" i="61"/>
  <c r="M23" i="61" s="1"/>
  <c r="K24" i="61"/>
  <c r="M24" i="61" s="1"/>
  <c r="K25" i="61"/>
  <c r="M25" i="61" s="1"/>
  <c r="O25" i="61" s="1"/>
  <c r="P25" i="61" s="1"/>
  <c r="R25" i="61" s="1"/>
  <c r="K26" i="61"/>
  <c r="M26" i="61" s="1"/>
  <c r="K27" i="61"/>
  <c r="M27" i="61" s="1"/>
  <c r="K28" i="61"/>
  <c r="M28" i="61" s="1"/>
  <c r="O28" i="61" s="1"/>
  <c r="P28" i="61" s="1"/>
  <c r="R28" i="61" s="1"/>
  <c r="K29" i="61"/>
  <c r="M29" i="61" s="1"/>
  <c r="K30" i="61"/>
  <c r="M30" i="61" s="1"/>
  <c r="K31" i="61"/>
  <c r="M31" i="61" s="1"/>
  <c r="K32" i="61"/>
  <c r="M32" i="61" s="1"/>
  <c r="O32" i="61" s="1"/>
  <c r="P32" i="61" s="1"/>
  <c r="K33" i="61"/>
  <c r="M33" i="61" s="1"/>
  <c r="O33" i="61" s="1"/>
  <c r="P33" i="61" s="1"/>
  <c r="K34" i="61"/>
  <c r="M34" i="61" s="1"/>
  <c r="K35" i="61"/>
  <c r="M35" i="61" s="1"/>
  <c r="K36" i="61"/>
  <c r="M36" i="61" s="1"/>
  <c r="O36" i="61" s="1"/>
  <c r="P36" i="61" s="1"/>
  <c r="K37" i="61"/>
  <c r="M37" i="61" s="1"/>
  <c r="K38" i="61"/>
  <c r="M38" i="61" s="1"/>
  <c r="K39" i="61"/>
  <c r="M39" i="61" s="1"/>
  <c r="K40" i="61"/>
  <c r="M40" i="61" s="1"/>
  <c r="O40" i="61" s="1"/>
  <c r="P40" i="61" s="1"/>
  <c r="K42" i="61"/>
  <c r="M42" i="61" s="1"/>
  <c r="O42" i="61" s="1"/>
  <c r="K43" i="61"/>
  <c r="M43" i="61" s="1"/>
  <c r="K44" i="61"/>
  <c r="M44" i="61" s="1"/>
  <c r="O44" i="61" s="1"/>
  <c r="P44" i="61" s="1"/>
  <c r="K46" i="61"/>
  <c r="M46" i="61" s="1"/>
  <c r="K47" i="61"/>
  <c r="M47" i="61" s="1"/>
  <c r="O47" i="61" s="1"/>
  <c r="P47" i="61" s="1"/>
  <c r="K48" i="61"/>
  <c r="M48" i="61" s="1"/>
  <c r="K49" i="61"/>
  <c r="M49" i="61" s="1"/>
  <c r="O49" i="61" s="1"/>
  <c r="P49" i="61" s="1"/>
  <c r="K50" i="61"/>
  <c r="M50" i="61" s="1"/>
  <c r="O50" i="61" s="1"/>
  <c r="P50" i="61" s="1"/>
  <c r="K51" i="61"/>
  <c r="M51" i="61" s="1"/>
  <c r="O51" i="61" s="1"/>
  <c r="P51" i="61" s="1"/>
  <c r="K52" i="61"/>
  <c r="M52" i="61" s="1"/>
  <c r="K53" i="61"/>
  <c r="M53" i="61" s="1"/>
  <c r="K54" i="61"/>
  <c r="M54" i="61" s="1"/>
  <c r="O54" i="61" s="1"/>
  <c r="P54" i="61" s="1"/>
  <c r="K55" i="61"/>
  <c r="M55" i="61" s="1"/>
  <c r="O55" i="61" s="1"/>
  <c r="P55" i="61" s="1"/>
  <c r="K57" i="61"/>
  <c r="M57" i="61" s="1"/>
  <c r="K58" i="61"/>
  <c r="M58" i="61" s="1"/>
  <c r="O58" i="61" s="1"/>
  <c r="P58" i="61" s="1"/>
  <c r="K59" i="61"/>
  <c r="M59" i="61" s="1"/>
  <c r="O59" i="61" s="1"/>
  <c r="P59" i="61" s="1"/>
  <c r="K60" i="61"/>
  <c r="M60" i="61" s="1"/>
  <c r="O60" i="61" s="1"/>
  <c r="P60" i="61" s="1"/>
  <c r="K61" i="61"/>
  <c r="M61" i="61" s="1"/>
  <c r="O61" i="61" s="1"/>
  <c r="P61" i="61" s="1"/>
  <c r="K63" i="61"/>
  <c r="M63" i="61" s="1"/>
  <c r="K64" i="61"/>
  <c r="M64" i="61" s="1"/>
  <c r="O64" i="61" s="1"/>
  <c r="P64" i="61" s="1"/>
  <c r="K65" i="61"/>
  <c r="M65" i="61" s="1"/>
  <c r="K66" i="61"/>
  <c r="M66" i="61" s="1"/>
  <c r="K67" i="61"/>
  <c r="M67" i="61" s="1"/>
  <c r="O67" i="61" s="1"/>
  <c r="P67" i="61" s="1"/>
  <c r="K68" i="61"/>
  <c r="M68" i="61" s="1"/>
  <c r="O68" i="61" s="1"/>
  <c r="P68" i="61" s="1"/>
  <c r="K69" i="61"/>
  <c r="M69" i="61" s="1"/>
  <c r="O69" i="61" s="1"/>
  <c r="P69" i="61" s="1"/>
  <c r="K70" i="61"/>
  <c r="M70" i="61" s="1"/>
  <c r="O70" i="61" s="1"/>
  <c r="P70" i="61" s="1"/>
  <c r="K16" i="61"/>
  <c r="G62" i="61"/>
  <c r="D56" i="61"/>
  <c r="D45" i="61"/>
  <c r="K45" i="61" s="1"/>
  <c r="F41" i="61"/>
  <c r="E41" i="61"/>
  <c r="D41" i="61"/>
  <c r="F20" i="61"/>
  <c r="E20" i="61"/>
  <c r="D20" i="61"/>
  <c r="H109" i="60"/>
  <c r="H108" i="60"/>
  <c r="I108" i="60" s="1"/>
  <c r="H107" i="60"/>
  <c r="H105" i="60"/>
  <c r="H104" i="60"/>
  <c r="I104" i="60" s="1"/>
  <c r="H25" i="60"/>
  <c r="L113" i="60"/>
  <c r="I109" i="60"/>
  <c r="I107" i="60"/>
  <c r="I106" i="60"/>
  <c r="I96" i="60"/>
  <c r="I95" i="60"/>
  <c r="I94" i="60"/>
  <c r="I93" i="60"/>
  <c r="I92" i="60"/>
  <c r="I91" i="60"/>
  <c r="I90" i="60"/>
  <c r="I89" i="60"/>
  <c r="H88" i="60"/>
  <c r="H98" i="60" s="1"/>
  <c r="G81" i="60"/>
  <c r="F81" i="60"/>
  <c r="I80" i="60"/>
  <c r="I79" i="60"/>
  <c r="I78" i="60"/>
  <c r="I77" i="60"/>
  <c r="I76" i="60"/>
  <c r="E75" i="60"/>
  <c r="E81" i="60" s="1"/>
  <c r="I81" i="60" s="1"/>
  <c r="G73" i="60"/>
  <c r="F73" i="60"/>
  <c r="E73" i="60"/>
  <c r="I73" i="60" s="1"/>
  <c r="I72" i="60"/>
  <c r="I71" i="60"/>
  <c r="I70" i="60"/>
  <c r="I69" i="60"/>
  <c r="I68" i="60"/>
  <c r="I67" i="60"/>
  <c r="I66" i="60"/>
  <c r="I63" i="60"/>
  <c r="I62" i="60"/>
  <c r="I61" i="60"/>
  <c r="E60" i="60"/>
  <c r="I60" i="60" s="1"/>
  <c r="F58" i="60"/>
  <c r="E58" i="60"/>
  <c r="I58" i="60" s="1"/>
  <c r="I57" i="60"/>
  <c r="I54" i="60"/>
  <c r="I53" i="60"/>
  <c r="G52" i="60"/>
  <c r="F52" i="60"/>
  <c r="F55" i="60" s="1"/>
  <c r="E52" i="60"/>
  <c r="E55" i="60" s="1"/>
  <c r="I49" i="60"/>
  <c r="I48" i="60"/>
  <c r="I47" i="60"/>
  <c r="I46" i="60"/>
  <c r="I45" i="60"/>
  <c r="I44" i="60"/>
  <c r="I43" i="60"/>
  <c r="I42" i="60"/>
  <c r="I41" i="60"/>
  <c r="I40" i="60"/>
  <c r="I39" i="60"/>
  <c r="I38" i="60"/>
  <c r="I37" i="60"/>
  <c r="I36" i="60"/>
  <c r="I35" i="60"/>
  <c r="I34" i="60"/>
  <c r="I33" i="60"/>
  <c r="I32" i="60"/>
  <c r="I31" i="60"/>
  <c r="I30" i="60"/>
  <c r="G29" i="60"/>
  <c r="G50" i="60" s="1"/>
  <c r="F29" i="60"/>
  <c r="E29" i="60"/>
  <c r="E50" i="60" s="1"/>
  <c r="H27" i="60"/>
  <c r="I27" i="60" s="1"/>
  <c r="I26" i="60"/>
  <c r="I25" i="60"/>
  <c r="I89" i="9"/>
  <c r="I90" i="9"/>
  <c r="H88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3" i="9"/>
  <c r="I54" i="9"/>
  <c r="I61" i="9"/>
  <c r="I62" i="9"/>
  <c r="I76" i="9"/>
  <c r="I77" i="9"/>
  <c r="I78" i="9"/>
  <c r="E75" i="9"/>
  <c r="E60" i="9"/>
  <c r="F52" i="9"/>
  <c r="G52" i="9"/>
  <c r="E52" i="9"/>
  <c r="C14" i="59"/>
  <c r="C13" i="59"/>
  <c r="C15" i="59" s="1"/>
  <c r="C16" i="59" s="1"/>
  <c r="C12" i="59"/>
  <c r="C18" i="59" s="1"/>
  <c r="C10" i="59"/>
  <c r="D53" i="58"/>
  <c r="D54" i="58" s="1"/>
  <c r="E34" i="58"/>
  <c r="I33" i="58"/>
  <c r="I34" i="58" s="1"/>
  <c r="L57" i="58" s="1"/>
  <c r="I32" i="58"/>
  <c r="I31" i="58"/>
  <c r="C23" i="58"/>
  <c r="G8" i="57"/>
  <c r="G11" i="57" s="1"/>
  <c r="I63" i="56"/>
  <c r="I62" i="56"/>
  <c r="D44" i="56"/>
  <c r="D45" i="56" s="1"/>
  <c r="D46" i="56" s="1"/>
  <c r="D47" i="56" s="1"/>
  <c r="C26" i="56"/>
  <c r="E14" i="55"/>
  <c r="E15" i="55" s="1"/>
  <c r="N16" i="26"/>
  <c r="L16" i="26"/>
  <c r="L15" i="26"/>
  <c r="N15" i="26" s="1"/>
  <c r="L13" i="26"/>
  <c r="M13" i="26" s="1"/>
  <c r="M12" i="26"/>
  <c r="L12" i="26"/>
  <c r="M11" i="26"/>
  <c r="L10" i="26"/>
  <c r="N10" i="26" s="1"/>
  <c r="M18" i="26" s="1"/>
  <c r="L9" i="26"/>
  <c r="N9" i="26" s="1"/>
  <c r="L7" i="26"/>
  <c r="M7" i="26" s="1"/>
  <c r="F10" i="25"/>
  <c r="F11" i="25" s="1"/>
  <c r="E10" i="25"/>
  <c r="D10" i="25"/>
  <c r="C10" i="25"/>
  <c r="F9" i="25"/>
  <c r="Q68" i="61" l="1"/>
  <c r="G61" i="82" s="1"/>
  <c r="H61" i="82" s="1"/>
  <c r="E61" i="82"/>
  <c r="F61" i="82" s="1"/>
  <c r="Q67" i="61"/>
  <c r="G60" i="82" s="1"/>
  <c r="H60" i="82" s="1"/>
  <c r="E60" i="82"/>
  <c r="F60" i="82" s="1"/>
  <c r="Q44" i="61"/>
  <c r="G37" i="82" s="1"/>
  <c r="H37" i="82" s="1"/>
  <c r="E37" i="82"/>
  <c r="F37" i="82" s="1"/>
  <c r="Q70" i="61"/>
  <c r="G63" i="82" s="1"/>
  <c r="H63" i="82" s="1"/>
  <c r="E63" i="82"/>
  <c r="F63" i="82" s="1"/>
  <c r="Q61" i="61"/>
  <c r="G54" i="82" s="1"/>
  <c r="H54" i="82" s="1"/>
  <c r="E54" i="82"/>
  <c r="F54" i="82" s="1"/>
  <c r="Q69" i="61"/>
  <c r="G62" i="82" s="1"/>
  <c r="H62" i="82" s="1"/>
  <c r="E62" i="82"/>
  <c r="F62" i="82" s="1"/>
  <c r="Q60" i="61"/>
  <c r="G53" i="82" s="1"/>
  <c r="H53" i="82" s="1"/>
  <c r="E53" i="82"/>
  <c r="F53" i="82" s="1"/>
  <c r="Q51" i="61"/>
  <c r="G44" i="82" s="1"/>
  <c r="H44" i="82" s="1"/>
  <c r="E44" i="82"/>
  <c r="F44" i="82" s="1"/>
  <c r="Q33" i="61"/>
  <c r="G26" i="82" s="1"/>
  <c r="H26" i="82" s="1"/>
  <c r="E26" i="82"/>
  <c r="F26" i="82" s="1"/>
  <c r="Q25" i="61"/>
  <c r="G18" i="82" s="1"/>
  <c r="H18" i="82" s="1"/>
  <c r="E18" i="82"/>
  <c r="F18" i="82" s="1"/>
  <c r="Q59" i="61"/>
  <c r="G52" i="82" s="1"/>
  <c r="H52" i="82" s="1"/>
  <c r="E52" i="82"/>
  <c r="F52" i="82" s="1"/>
  <c r="Q50" i="61"/>
  <c r="G43" i="82" s="1"/>
  <c r="H43" i="82" s="1"/>
  <c r="E43" i="82"/>
  <c r="F43" i="82" s="1"/>
  <c r="Q40" i="61"/>
  <c r="G33" i="82" s="1"/>
  <c r="H33" i="82" s="1"/>
  <c r="E33" i="82"/>
  <c r="F33" i="82" s="1"/>
  <c r="Q32" i="61"/>
  <c r="G25" i="82" s="1"/>
  <c r="H25" i="82" s="1"/>
  <c r="E25" i="82"/>
  <c r="F25" i="82" s="1"/>
  <c r="Q58" i="61"/>
  <c r="G51" i="82" s="1"/>
  <c r="H51" i="82" s="1"/>
  <c r="E51" i="82"/>
  <c r="F51" i="82" s="1"/>
  <c r="Q49" i="61"/>
  <c r="G42" i="82" s="1"/>
  <c r="H42" i="82" s="1"/>
  <c r="E42" i="82"/>
  <c r="F42" i="82" s="1"/>
  <c r="Q55" i="61"/>
  <c r="G48" i="82" s="1"/>
  <c r="H48" i="82" s="1"/>
  <c r="E48" i="82"/>
  <c r="F48" i="82" s="1"/>
  <c r="Q47" i="61"/>
  <c r="G40" i="82" s="1"/>
  <c r="H40" i="82" s="1"/>
  <c r="E40" i="82"/>
  <c r="F40" i="82" s="1"/>
  <c r="Q64" i="61"/>
  <c r="G57" i="82" s="1"/>
  <c r="H57" i="82" s="1"/>
  <c r="E57" i="82"/>
  <c r="F57" i="82" s="1"/>
  <c r="Q54" i="61"/>
  <c r="G47" i="82" s="1"/>
  <c r="H47" i="82" s="1"/>
  <c r="E47" i="82"/>
  <c r="F47" i="82" s="1"/>
  <c r="Q36" i="61"/>
  <c r="G29" i="82" s="1"/>
  <c r="H29" i="82" s="1"/>
  <c r="E29" i="82"/>
  <c r="F29" i="82" s="1"/>
  <c r="Q28" i="61"/>
  <c r="G21" i="82" s="1"/>
  <c r="H21" i="82" s="1"/>
  <c r="E21" i="82"/>
  <c r="F21" i="82" s="1"/>
  <c r="Q19" i="61"/>
  <c r="G12" i="82" s="1"/>
  <c r="E12" i="82"/>
  <c r="F12" i="82" s="1"/>
  <c r="M41" i="61"/>
  <c r="O43" i="61"/>
  <c r="P43" i="61" s="1"/>
  <c r="O34" i="61"/>
  <c r="P34" i="61" s="1"/>
  <c r="O26" i="61"/>
  <c r="P26" i="61" s="1"/>
  <c r="R26" i="61" s="1"/>
  <c r="O63" i="61"/>
  <c r="O62" i="61" s="1"/>
  <c r="M62" i="61"/>
  <c r="O53" i="61"/>
  <c r="P53" i="61" s="1"/>
  <c r="O35" i="61"/>
  <c r="P35" i="61" s="1"/>
  <c r="O27" i="61"/>
  <c r="P27" i="61" s="1"/>
  <c r="R27" i="61" s="1"/>
  <c r="O52" i="61"/>
  <c r="P52" i="61" s="1"/>
  <c r="O24" i="61"/>
  <c r="P24" i="61" s="1"/>
  <c r="R24" i="61" s="1"/>
  <c r="O39" i="61"/>
  <c r="P39" i="61" s="1"/>
  <c r="O31" i="61"/>
  <c r="P31" i="61" s="1"/>
  <c r="R31" i="61" s="1"/>
  <c r="O23" i="61"/>
  <c r="P23" i="61" s="1"/>
  <c r="R23" i="61" s="1"/>
  <c r="P42" i="61"/>
  <c r="E35" i="82" s="1"/>
  <c r="O66" i="61"/>
  <c r="P66" i="61" s="1"/>
  <c r="O57" i="61"/>
  <c r="M56" i="61"/>
  <c r="O48" i="61"/>
  <c r="P48" i="61" s="1"/>
  <c r="O38" i="61"/>
  <c r="P38" i="61" s="1"/>
  <c r="O30" i="61"/>
  <c r="P30" i="61" s="1"/>
  <c r="R30" i="61" s="1"/>
  <c r="O22" i="61"/>
  <c r="P22" i="61" s="1"/>
  <c r="R22" i="61" s="1"/>
  <c r="O65" i="61"/>
  <c r="P65" i="61" s="1"/>
  <c r="O37" i="61"/>
  <c r="P37" i="61" s="1"/>
  <c r="O29" i="61"/>
  <c r="P29" i="61" s="1"/>
  <c r="R29" i="61" s="1"/>
  <c r="M20" i="61"/>
  <c r="O21" i="61"/>
  <c r="O46" i="61"/>
  <c r="M45" i="61"/>
  <c r="E71" i="61"/>
  <c r="F71" i="61"/>
  <c r="F18" i="61" s="1"/>
  <c r="F72" i="61" s="1"/>
  <c r="F73" i="61" s="1"/>
  <c r="F74" i="61" s="1"/>
  <c r="D71" i="61"/>
  <c r="D18" i="61" s="1"/>
  <c r="D72" i="61" s="1"/>
  <c r="G71" i="61"/>
  <c r="I52" i="60"/>
  <c r="E64" i="60"/>
  <c r="I64" i="60" s="1"/>
  <c r="I29" i="60"/>
  <c r="K15" i="61"/>
  <c r="M16" i="61"/>
  <c r="K62" i="61"/>
  <c r="K20" i="61"/>
  <c r="K41" i="61"/>
  <c r="K56" i="61"/>
  <c r="H110" i="60"/>
  <c r="I110" i="60" s="1"/>
  <c r="I105" i="60"/>
  <c r="H122" i="60"/>
  <c r="I122" i="60" s="1"/>
  <c r="F50" i="60"/>
  <c r="F82" i="60" s="1"/>
  <c r="G55" i="60"/>
  <c r="G82" i="60" s="1"/>
  <c r="G86" i="60" s="1"/>
  <c r="G99" i="60" s="1"/>
  <c r="G111" i="60" s="1"/>
  <c r="I88" i="60"/>
  <c r="E82" i="60"/>
  <c r="H82" i="60"/>
  <c r="H86" i="60" s="1"/>
  <c r="H99" i="60" s="1"/>
  <c r="I75" i="60"/>
  <c r="G14" i="57"/>
  <c r="G13" i="57"/>
  <c r="G12" i="57"/>
  <c r="M17" i="26"/>
  <c r="P21" i="61" l="1"/>
  <c r="E14" i="82" s="1"/>
  <c r="F14" i="82" s="1"/>
  <c r="Q66" i="61"/>
  <c r="G59" i="82" s="1"/>
  <c r="H59" i="82" s="1"/>
  <c r="E59" i="82"/>
  <c r="F59" i="82" s="1"/>
  <c r="Q22" i="61"/>
  <c r="G15" i="82" s="1"/>
  <c r="H15" i="82" s="1"/>
  <c r="E15" i="82"/>
  <c r="F15" i="82" s="1"/>
  <c r="Q23" i="61"/>
  <c r="G16" i="82" s="1"/>
  <c r="H16" i="82" s="1"/>
  <c r="E16" i="82"/>
  <c r="F16" i="82" s="1"/>
  <c r="Q30" i="61"/>
  <c r="G23" i="82" s="1"/>
  <c r="H23" i="82" s="1"/>
  <c r="E23" i="82"/>
  <c r="F23" i="82" s="1"/>
  <c r="Q38" i="61"/>
  <c r="G31" i="82" s="1"/>
  <c r="H31" i="82" s="1"/>
  <c r="E31" i="82"/>
  <c r="F31" i="82" s="1"/>
  <c r="Q39" i="61"/>
  <c r="G32" i="82" s="1"/>
  <c r="H32" i="82" s="1"/>
  <c r="E32" i="82"/>
  <c r="F32" i="82" s="1"/>
  <c r="Q26" i="61"/>
  <c r="G19" i="82" s="1"/>
  <c r="H19" i="82" s="1"/>
  <c r="E19" i="82"/>
  <c r="F19" i="82" s="1"/>
  <c r="Q48" i="61"/>
  <c r="G41" i="82" s="1"/>
  <c r="H41" i="82" s="1"/>
  <c r="E41" i="82"/>
  <c r="F41" i="82" s="1"/>
  <c r="Q34" i="61"/>
  <c r="G27" i="82" s="1"/>
  <c r="H27" i="82" s="1"/>
  <c r="E27" i="82"/>
  <c r="F27" i="82" s="1"/>
  <c r="Q24" i="61"/>
  <c r="G17" i="82" s="1"/>
  <c r="H17" i="82" s="1"/>
  <c r="E17" i="82"/>
  <c r="F17" i="82" s="1"/>
  <c r="Q52" i="61"/>
  <c r="G45" i="82" s="1"/>
  <c r="H45" i="82" s="1"/>
  <c r="E45" i="82"/>
  <c r="F45" i="82" s="1"/>
  <c r="Q43" i="61"/>
  <c r="G36" i="82" s="1"/>
  <c r="H36" i="82" s="1"/>
  <c r="E36" i="82"/>
  <c r="F36" i="82" s="1"/>
  <c r="Q31" i="61"/>
  <c r="G24" i="82" s="1"/>
  <c r="H24" i="82" s="1"/>
  <c r="E24" i="82"/>
  <c r="F24" i="82" s="1"/>
  <c r="Q29" i="61"/>
  <c r="G22" i="82" s="1"/>
  <c r="H22" i="82" s="1"/>
  <c r="E22" i="82"/>
  <c r="F22" i="82" s="1"/>
  <c r="Q27" i="61"/>
  <c r="G20" i="82" s="1"/>
  <c r="H20" i="82" s="1"/>
  <c r="E20" i="82"/>
  <c r="F20" i="82" s="1"/>
  <c r="Q37" i="61"/>
  <c r="G30" i="82" s="1"/>
  <c r="H30" i="82" s="1"/>
  <c r="E30" i="82"/>
  <c r="F30" i="82" s="1"/>
  <c r="Q35" i="61"/>
  <c r="G28" i="82" s="1"/>
  <c r="H28" i="82" s="1"/>
  <c r="E28" i="82"/>
  <c r="F28" i="82" s="1"/>
  <c r="Q65" i="61"/>
  <c r="G58" i="82" s="1"/>
  <c r="H58" i="82" s="1"/>
  <c r="E58" i="82"/>
  <c r="F58" i="82" s="1"/>
  <c r="F35" i="82"/>
  <c r="Q53" i="61"/>
  <c r="G46" i="82" s="1"/>
  <c r="H46" i="82" s="1"/>
  <c r="E46" i="82"/>
  <c r="F46" i="82" s="1"/>
  <c r="H12" i="82"/>
  <c r="P63" i="61"/>
  <c r="E56" i="82" s="1"/>
  <c r="O41" i="61"/>
  <c r="E18" i="61"/>
  <c r="E72" i="61" s="1"/>
  <c r="E73" i="61" s="1"/>
  <c r="E74" i="61" s="1"/>
  <c r="G18" i="61"/>
  <c r="G72" i="61" s="1"/>
  <c r="P57" i="61"/>
  <c r="E50" i="82" s="1"/>
  <c r="O56" i="61"/>
  <c r="P20" i="61"/>
  <c r="Q42" i="61"/>
  <c r="P41" i="61"/>
  <c r="O20" i="61"/>
  <c r="P46" i="61"/>
  <c r="E39" i="82" s="1"/>
  <c r="O45" i="61"/>
  <c r="D73" i="61"/>
  <c r="I55" i="60"/>
  <c r="O16" i="61"/>
  <c r="M15" i="61"/>
  <c r="G113" i="60"/>
  <c r="G114" i="60" s="1"/>
  <c r="G115" i="60" s="1"/>
  <c r="I82" i="60"/>
  <c r="E84" i="60"/>
  <c r="E123" i="60" s="1"/>
  <c r="I50" i="60"/>
  <c r="F84" i="60"/>
  <c r="G21" i="26"/>
  <c r="M21" i="26" s="1"/>
  <c r="G20" i="26"/>
  <c r="M20" i="26" s="1"/>
  <c r="G23" i="26"/>
  <c r="M23" i="26" s="1"/>
  <c r="G19" i="26"/>
  <c r="M19" i="26" s="1"/>
  <c r="M24" i="26" s="1"/>
  <c r="G22" i="26"/>
  <c r="M22" i="26" s="1"/>
  <c r="Q21" i="61" l="1"/>
  <c r="G14" i="82" s="1"/>
  <c r="E34" i="82"/>
  <c r="F34" i="82"/>
  <c r="Q63" i="61"/>
  <c r="G56" i="82" s="1"/>
  <c r="Q41" i="61"/>
  <c r="G35" i="82"/>
  <c r="F56" i="82"/>
  <c r="F55" i="82" s="1"/>
  <c r="E55" i="82"/>
  <c r="Q20" i="61"/>
  <c r="F39" i="82"/>
  <c r="F38" i="82" s="1"/>
  <c r="E38" i="82"/>
  <c r="E13" i="82"/>
  <c r="P62" i="61"/>
  <c r="F50" i="82"/>
  <c r="F49" i="82" s="1"/>
  <c r="E49" i="82"/>
  <c r="F13" i="82"/>
  <c r="G73" i="61"/>
  <c r="G74" i="61" s="1"/>
  <c r="K72" i="61"/>
  <c r="Q57" i="61"/>
  <c r="P56" i="61"/>
  <c r="Q46" i="61"/>
  <c r="P45" i="61"/>
  <c r="D74" i="61"/>
  <c r="K74" i="61" s="1"/>
  <c r="F85" i="60"/>
  <c r="F86" i="60" s="1"/>
  <c r="F97" i="60" s="1"/>
  <c r="F98" i="60" s="1"/>
  <c r="F99" i="60" s="1"/>
  <c r="F111" i="60" s="1"/>
  <c r="F123" i="60"/>
  <c r="I123" i="60" s="1"/>
  <c r="P16" i="61"/>
  <c r="O15" i="61"/>
  <c r="G117" i="60"/>
  <c r="G118" i="60" s="1"/>
  <c r="G119" i="60" s="1"/>
  <c r="G124" i="60" s="1"/>
  <c r="E85" i="60"/>
  <c r="I84" i="60"/>
  <c r="M26" i="26"/>
  <c r="M25" i="26"/>
  <c r="Q62" i="61" l="1"/>
  <c r="H14" i="82"/>
  <c r="H13" i="82" s="1"/>
  <c r="G13" i="82"/>
  <c r="H56" i="82"/>
  <c r="H55" i="82" s="1"/>
  <c r="G55" i="82"/>
  <c r="K73" i="61"/>
  <c r="Q16" i="61"/>
  <c r="G9" i="82" s="1"/>
  <c r="E9" i="82"/>
  <c r="Q56" i="61"/>
  <c r="G50" i="82"/>
  <c r="H35" i="82"/>
  <c r="H34" i="82" s="1"/>
  <c r="G34" i="82"/>
  <c r="Q45" i="61"/>
  <c r="G39" i="82"/>
  <c r="P15" i="61"/>
  <c r="F113" i="60"/>
  <c r="F114" i="60" s="1"/>
  <c r="F115" i="60" s="1"/>
  <c r="I85" i="60"/>
  <c r="E86" i="60"/>
  <c r="H9" i="82" l="1"/>
  <c r="H8" i="82" s="1"/>
  <c r="G8" i="82"/>
  <c r="Q15" i="61"/>
  <c r="H50" i="82"/>
  <c r="H49" i="82" s="1"/>
  <c r="G49" i="82"/>
  <c r="H39" i="82"/>
  <c r="H38" i="82" s="1"/>
  <c r="G38" i="82"/>
  <c r="C15" i="86"/>
  <c r="C12" i="86"/>
  <c r="F9" i="82"/>
  <c r="F8" i="82" s="1"/>
  <c r="E8" i="82"/>
  <c r="F117" i="60"/>
  <c r="F118" i="60" s="1"/>
  <c r="F119" i="60" s="1"/>
  <c r="F124" i="60" s="1"/>
  <c r="I86" i="60"/>
  <c r="E97" i="60"/>
  <c r="D12" i="86" l="1"/>
  <c r="D15" i="86"/>
  <c r="E15" i="86" s="1"/>
  <c r="E98" i="60"/>
  <c r="I97" i="60"/>
  <c r="E12" i="86" l="1"/>
  <c r="I98" i="60"/>
  <c r="E99" i="60"/>
  <c r="H101" i="60" s="1"/>
  <c r="E111" i="60" l="1"/>
  <c r="I99" i="60"/>
  <c r="I101" i="60" l="1"/>
  <c r="H102" i="60"/>
  <c r="E113" i="60"/>
  <c r="E114" i="60" l="1"/>
  <c r="I102" i="60"/>
  <c r="H111" i="60"/>
  <c r="H113" i="60" l="1"/>
  <c r="I111" i="60"/>
  <c r="E115" i="60"/>
  <c r="K71" i="61" l="1"/>
  <c r="E117" i="60"/>
  <c r="H114" i="60"/>
  <c r="I113" i="60"/>
  <c r="K18" i="61" l="1"/>
  <c r="M71" i="61"/>
  <c r="H115" i="60"/>
  <c r="I114" i="60"/>
  <c r="E118" i="60"/>
  <c r="O71" i="61" l="1"/>
  <c r="O18" i="61" s="1"/>
  <c r="O72" i="61" s="1"/>
  <c r="O73" i="61" s="1"/>
  <c r="O74" i="61" s="1"/>
  <c r="M18" i="61"/>
  <c r="M72" i="61" s="1"/>
  <c r="M73" i="61" s="1"/>
  <c r="M74" i="61" s="1"/>
  <c r="E119" i="60"/>
  <c r="E124" i="60" s="1"/>
  <c r="H117" i="60"/>
  <c r="I115" i="60"/>
  <c r="P71" i="61" l="1"/>
  <c r="H118" i="60"/>
  <c r="I117" i="60"/>
  <c r="F29" i="9"/>
  <c r="G29" i="9"/>
  <c r="E29" i="9"/>
  <c r="Q71" i="61" l="1"/>
  <c r="E64" i="82"/>
  <c r="C19" i="86"/>
  <c r="P18" i="61"/>
  <c r="I118" i="60"/>
  <c r="H119" i="60"/>
  <c r="H122" i="9"/>
  <c r="H110" i="9"/>
  <c r="I110" i="9" s="1"/>
  <c r="K110" i="9" s="1"/>
  <c r="H98" i="9"/>
  <c r="F81" i="9"/>
  <c r="G81" i="9"/>
  <c r="E81" i="9"/>
  <c r="F73" i="9"/>
  <c r="G73" i="9"/>
  <c r="E73" i="9"/>
  <c r="E64" i="9"/>
  <c r="I64" i="9" s="1"/>
  <c r="K64" i="9" s="1"/>
  <c r="F58" i="9"/>
  <c r="E58" i="9"/>
  <c r="G55" i="9"/>
  <c r="F55" i="9"/>
  <c r="E55" i="9"/>
  <c r="G50" i="9"/>
  <c r="F50" i="9"/>
  <c r="E50" i="9"/>
  <c r="H27" i="9"/>
  <c r="I27" i="9" s="1"/>
  <c r="K27" i="9" s="1"/>
  <c r="I29" i="9"/>
  <c r="K29" i="9" s="1"/>
  <c r="K51" i="9"/>
  <c r="I52" i="9"/>
  <c r="K52" i="9" s="1"/>
  <c r="I57" i="9"/>
  <c r="K57" i="9" s="1"/>
  <c r="K59" i="9"/>
  <c r="I60" i="9"/>
  <c r="K60" i="9" s="1"/>
  <c r="I63" i="9"/>
  <c r="K63" i="9" s="1"/>
  <c r="I66" i="9"/>
  <c r="K66" i="9" s="1"/>
  <c r="I67" i="9"/>
  <c r="K67" i="9" s="1"/>
  <c r="I68" i="9"/>
  <c r="K68" i="9" s="1"/>
  <c r="I69" i="9"/>
  <c r="K69" i="9" s="1"/>
  <c r="I70" i="9"/>
  <c r="K70" i="9" s="1"/>
  <c r="I71" i="9"/>
  <c r="K71" i="9" s="1"/>
  <c r="I72" i="9"/>
  <c r="K72" i="9" s="1"/>
  <c r="I75" i="9"/>
  <c r="K75" i="9" s="1"/>
  <c r="I79" i="9"/>
  <c r="K79" i="9" s="1"/>
  <c r="I80" i="9"/>
  <c r="K80" i="9" s="1"/>
  <c r="K83" i="9"/>
  <c r="I88" i="9"/>
  <c r="K88" i="9" s="1"/>
  <c r="I91" i="9"/>
  <c r="K91" i="9" s="1"/>
  <c r="I92" i="9"/>
  <c r="K92" i="9" s="1"/>
  <c r="I93" i="9"/>
  <c r="K93" i="9" s="1"/>
  <c r="I94" i="9"/>
  <c r="K94" i="9" s="1"/>
  <c r="I95" i="9"/>
  <c r="K95" i="9" s="1"/>
  <c r="I96" i="9"/>
  <c r="K96" i="9" s="1"/>
  <c r="K100" i="9"/>
  <c r="I104" i="9"/>
  <c r="K104" i="9" s="1"/>
  <c r="I105" i="9"/>
  <c r="K105" i="9" s="1"/>
  <c r="I106" i="9"/>
  <c r="K106" i="9" s="1"/>
  <c r="I107" i="9"/>
  <c r="K107" i="9" s="1"/>
  <c r="I108" i="9"/>
  <c r="K108" i="9" s="1"/>
  <c r="I109" i="9"/>
  <c r="K109" i="9" s="1"/>
  <c r="K116" i="9"/>
  <c r="I122" i="9"/>
  <c r="K122" i="9" s="1"/>
  <c r="K28" i="9"/>
  <c r="K56" i="9"/>
  <c r="K65" i="9"/>
  <c r="K74" i="9"/>
  <c r="K87" i="9"/>
  <c r="K103" i="9"/>
  <c r="K112" i="9"/>
  <c r="K120" i="9"/>
  <c r="K121" i="9"/>
  <c r="I26" i="9"/>
  <c r="K26" i="9" s="1"/>
  <c r="I25" i="9"/>
  <c r="P72" i="61" l="1"/>
  <c r="P73" i="61" s="1"/>
  <c r="P74" i="61" s="1"/>
  <c r="C20" i="86"/>
  <c r="C16" i="86"/>
  <c r="D19" i="86"/>
  <c r="E19" i="86" s="1"/>
  <c r="C24" i="86"/>
  <c r="D24" i="86" s="1"/>
  <c r="E24" i="86" s="1"/>
  <c r="F64" i="82"/>
  <c r="F11" i="82" s="1"/>
  <c r="E11" i="82"/>
  <c r="E65" i="82" s="1"/>
  <c r="Q18" i="61"/>
  <c r="G64" i="82"/>
  <c r="I119" i="60"/>
  <c r="H124" i="60"/>
  <c r="I124" i="60" s="1"/>
  <c r="K25" i="9"/>
  <c r="I81" i="9"/>
  <c r="K81" i="9" s="1"/>
  <c r="I58" i="9"/>
  <c r="K58" i="9" s="1"/>
  <c r="I73" i="9"/>
  <c r="K73" i="9" s="1"/>
  <c r="F82" i="9"/>
  <c r="F84" i="9" s="1"/>
  <c r="F85" i="9" s="1"/>
  <c r="F86" i="9" s="1"/>
  <c r="G82" i="9"/>
  <c r="G86" i="9" s="1"/>
  <c r="G99" i="9" s="1"/>
  <c r="G111" i="9" s="1"/>
  <c r="G113" i="9" s="1"/>
  <c r="G114" i="9" s="1"/>
  <c r="G115" i="9" s="1"/>
  <c r="E82" i="9"/>
  <c r="E84" i="9" s="1"/>
  <c r="E85" i="9" s="1"/>
  <c r="E86" i="9" s="1"/>
  <c r="I55" i="9"/>
  <c r="K55" i="9" s="1"/>
  <c r="H82" i="9"/>
  <c r="H86" i="9" s="1"/>
  <c r="H99" i="9" s="1"/>
  <c r="I50" i="9"/>
  <c r="K50" i="9" s="1"/>
  <c r="F65" i="82" l="1"/>
  <c r="F66" i="82" s="1"/>
  <c r="F67" i="82" s="1"/>
  <c r="F69" i="82"/>
  <c r="Q72" i="61"/>
  <c r="Q73" i="61" s="1"/>
  <c r="Q74" i="61" s="1"/>
  <c r="C18" i="86"/>
  <c r="E66" i="82"/>
  <c r="E67" i="82" s="1"/>
  <c r="D16" i="86"/>
  <c r="D21" i="86" s="1"/>
  <c r="C21" i="86"/>
  <c r="D20" i="86"/>
  <c r="E20" i="86" s="1"/>
  <c r="C25" i="86"/>
  <c r="D25" i="86" s="1"/>
  <c r="E25" i="86" s="1"/>
  <c r="H64" i="82"/>
  <c r="H11" i="82" s="1"/>
  <c r="H65" i="82" s="1"/>
  <c r="G11" i="82"/>
  <c r="G65" i="82" s="1"/>
  <c r="I82" i="9"/>
  <c r="K82" i="9" s="1"/>
  <c r="I85" i="9"/>
  <c r="K85" i="9" s="1"/>
  <c r="I84" i="9"/>
  <c r="G117" i="9"/>
  <c r="G118" i="9" s="1"/>
  <c r="G119" i="9" s="1"/>
  <c r="F97" i="9"/>
  <c r="F98" i="9" s="1"/>
  <c r="F99" i="9" s="1"/>
  <c r="F111" i="9" s="1"/>
  <c r="I86" i="9"/>
  <c r="K86" i="9" s="1"/>
  <c r="E97" i="9"/>
  <c r="E16" i="86" l="1"/>
  <c r="E21" i="86" s="1"/>
  <c r="G66" i="82"/>
  <c r="G67" i="82" s="1"/>
  <c r="D18" i="86"/>
  <c r="E18" i="86" s="1"/>
  <c r="C23" i="86"/>
  <c r="D23" i="86" s="1"/>
  <c r="E23" i="86" s="1"/>
  <c r="H66" i="82"/>
  <c r="H67" i="82" s="1"/>
  <c r="K84" i="9"/>
  <c r="I138" i="9"/>
  <c r="F113" i="9"/>
  <c r="F114" i="9" s="1"/>
  <c r="F115" i="9" s="1"/>
  <c r="E98" i="9"/>
  <c r="I97" i="9"/>
  <c r="K97" i="9" s="1"/>
  <c r="B19" i="84" l="1"/>
  <c r="G6" i="85"/>
  <c r="F117" i="9"/>
  <c r="F118" i="9" s="1"/>
  <c r="F119" i="9" s="1"/>
  <c r="I98" i="9"/>
  <c r="K98" i="9" s="1"/>
  <c r="E99" i="9"/>
  <c r="A7" i="85"/>
  <c r="E111" i="9" l="1"/>
  <c r="I99" i="9"/>
  <c r="K99" i="9" s="1"/>
  <c r="H101" i="9"/>
  <c r="E113" i="9" l="1"/>
  <c r="I101" i="9"/>
  <c r="H102" i="9"/>
  <c r="K101" i="9" l="1"/>
  <c r="I137" i="9"/>
  <c r="H111" i="9"/>
  <c r="I102" i="9"/>
  <c r="K102" i="9" s="1"/>
  <c r="E114" i="9"/>
  <c r="H113" i="9" l="1"/>
  <c r="I111" i="9"/>
  <c r="K111" i="9" s="1"/>
  <c r="E115" i="9"/>
  <c r="E117" i="9" l="1"/>
  <c r="H114" i="9"/>
  <c r="I113" i="9"/>
  <c r="K113" i="9" s="1"/>
  <c r="I114" i="9" l="1"/>
  <c r="K114" i="9" s="1"/>
  <c r="H115" i="9"/>
  <c r="E118" i="9"/>
  <c r="H117" i="9" l="1"/>
  <c r="I115" i="9"/>
  <c r="K115" i="9" s="1"/>
  <c r="E119" i="9"/>
  <c r="H118" i="9" l="1"/>
  <c r="I117" i="9"/>
  <c r="K117" i="9" s="1"/>
  <c r="H119" i="9" l="1"/>
  <c r="I119" i="9" s="1"/>
  <c r="I118" i="9"/>
  <c r="K118" i="9" s="1"/>
  <c r="K119" i="9" l="1"/>
  <c r="I139" i="9"/>
  <c r="G23" i="10" l="1"/>
  <c r="G24" i="10"/>
  <c r="E25" i="10"/>
  <c r="F25" i="10"/>
  <c r="E26" i="10"/>
  <c r="G26" i="10" s="1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F47" i="10"/>
  <c r="E48" i="10"/>
  <c r="G48" i="10" s="1"/>
  <c r="G49" i="10"/>
  <c r="G50" i="10"/>
  <c r="G51" i="10" s="1"/>
  <c r="E51" i="10"/>
  <c r="F51" i="10"/>
  <c r="G52" i="10"/>
  <c r="G53" i="10" s="1"/>
  <c r="E53" i="10"/>
  <c r="F53" i="10"/>
  <c r="E54" i="10"/>
  <c r="G54" i="10" s="1"/>
  <c r="G55" i="10"/>
  <c r="G56" i="10"/>
  <c r="G57" i="10"/>
  <c r="F58" i="10"/>
  <c r="G59" i="10"/>
  <c r="G60" i="10"/>
  <c r="G61" i="10"/>
  <c r="G62" i="10"/>
  <c r="G63" i="10"/>
  <c r="G64" i="10"/>
  <c r="G65" i="10"/>
  <c r="E66" i="10"/>
  <c r="F66" i="10"/>
  <c r="E67" i="10"/>
  <c r="G67" i="10" s="1"/>
  <c r="G68" i="10"/>
  <c r="G69" i="10"/>
  <c r="G70" i="10"/>
  <c r="G71" i="10"/>
  <c r="G72" i="10"/>
  <c r="E73" i="10"/>
  <c r="F73" i="10"/>
  <c r="G75" i="10"/>
  <c r="G76" i="10" s="1"/>
  <c r="E76" i="10"/>
  <c r="F76" i="10"/>
  <c r="E78" i="10"/>
  <c r="E89" i="10" s="1"/>
  <c r="G79" i="10"/>
  <c r="G80" i="10"/>
  <c r="G81" i="10"/>
  <c r="G82" i="10"/>
  <c r="G83" i="10"/>
  <c r="G84" i="10"/>
  <c r="G85" i="10"/>
  <c r="G86" i="10"/>
  <c r="G87" i="10"/>
  <c r="G88" i="10"/>
  <c r="F89" i="10"/>
  <c r="G91" i="10"/>
  <c r="G92" i="10" s="1"/>
  <c r="E92" i="10"/>
  <c r="F92" i="10"/>
  <c r="G93" i="10"/>
  <c r="G94" i="10"/>
  <c r="G95" i="10"/>
  <c r="G96" i="10"/>
  <c r="G97" i="10"/>
  <c r="G98" i="10"/>
  <c r="E99" i="10"/>
  <c r="F99" i="10"/>
  <c r="G101" i="10"/>
  <c r="G102" i="10" s="1"/>
  <c r="E102" i="10"/>
  <c r="F102" i="10"/>
  <c r="G104" i="10"/>
  <c r="E108" i="10"/>
  <c r="G108" i="10" s="1"/>
  <c r="G47" i="10" l="1"/>
  <c r="G58" i="10"/>
  <c r="G25" i="10"/>
  <c r="G74" i="10" s="1"/>
  <c r="G77" i="10" s="1"/>
  <c r="G90" i="10" s="1"/>
  <c r="G100" i="10" s="1"/>
  <c r="G103" i="10" s="1"/>
  <c r="G105" i="10" s="1"/>
  <c r="G78" i="10"/>
  <c r="G89" i="10" s="1"/>
  <c r="G73" i="10"/>
  <c r="G66" i="10"/>
  <c r="F74" i="10"/>
  <c r="F77" i="10" s="1"/>
  <c r="F90" i="10" s="1"/>
  <c r="F100" i="10" s="1"/>
  <c r="F103" i="10" s="1"/>
  <c r="F105" i="10" s="1"/>
  <c r="G99" i="10"/>
  <c r="E47" i="10"/>
  <c r="E58" i="10"/>
  <c r="L113" i="9"/>
  <c r="E74" i="10" l="1"/>
  <c r="E77" i="10" s="1"/>
  <c r="E90" i="10" s="1"/>
  <c r="E100" i="10" s="1"/>
  <c r="E103" i="10" s="1"/>
  <c r="E105" i="10" s="1"/>
</calcChain>
</file>

<file path=xl/comments1.xml><?xml version="1.0" encoding="utf-8"?>
<comments xmlns="http://schemas.openxmlformats.org/spreadsheetml/2006/main">
  <authors>
    <author>Татаринов Александр Юрьевич</author>
  </authors>
  <commentList>
    <comment ref="F6" authorId="0" shapeId="0">
      <text>
        <r>
          <rPr>
            <b/>
            <sz val="9"/>
            <color rgb="FF000000"/>
            <rFont val="Tahoma"/>
            <family val="2"/>
            <charset val="204"/>
          </rPr>
          <t>Татаринов Александр Юрьевич:</t>
        </r>
        <r>
          <rPr>
            <sz val="9"/>
            <color rgb="FF000000"/>
            <rFont val="Tahoma"/>
            <family val="2"/>
            <charset val="204"/>
          </rPr>
          <t xml:space="preserve">
Рабочие</t>
        </r>
      </text>
    </comment>
    <comment ref="G6" authorId="0" shapeId="0">
      <text>
        <r>
          <rPr>
            <b/>
            <sz val="9"/>
            <color rgb="FF000000"/>
            <rFont val="Tahoma"/>
            <family val="2"/>
            <charset val="204"/>
          </rPr>
          <t>Татаринов Александр Юрьевич:</t>
        </r>
        <r>
          <rPr>
            <sz val="9"/>
            <color rgb="FF000000"/>
            <rFont val="Tahoma"/>
            <family val="2"/>
            <charset val="204"/>
          </rPr>
          <t xml:space="preserve">
Механизаторы</t>
        </r>
      </text>
    </comment>
  </commentList>
</comments>
</file>

<file path=xl/comments10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3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1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3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2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33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37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7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9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9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3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33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37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7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9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9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4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3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5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3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2.xml><?xml version="1.0" encoding="utf-8"?>
<comments xmlns="http://schemas.openxmlformats.org/spreadsheetml/2006/main">
  <authors>
    <author>Алексей</author>
    <author>TPokrovskaya</author>
    <author>Alex</author>
    <author>Татаринов Александр Юрьевич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14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14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14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14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14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14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14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K14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G66" authorId="3" shapeId="0">
      <text>
        <r>
          <rPr>
            <b/>
            <sz val="9"/>
            <color indexed="81"/>
            <rFont val="Tahoma"/>
            <family val="2"/>
            <charset val="204"/>
          </rPr>
          <t>Татаринов Александр Юрьевич: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расчету в ООС. 40,37 руб.
</t>
        </r>
      </text>
    </comment>
  </commentList>
</comments>
</file>

<file path=xl/comments3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D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D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E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I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G12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G12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13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13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13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G13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4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D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D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E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I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G12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13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13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13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5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D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D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E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I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G9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G9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9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9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10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G10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6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50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5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5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54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54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5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5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7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50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5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5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54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54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5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5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8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3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9.xml><?xml version="1.0" encoding="utf-8"?>
<comments xmlns="http://schemas.openxmlformats.org/spreadsheetml/2006/main">
  <authors>
    <author>Сергей</author>
    <author>Alex</author>
    <author>Andrey</author>
    <author>nsavkin</author>
    <author>TPokrovskaya</author>
    <author>Алексей</author>
    <author>Александр Енбаев</author>
  </authors>
  <commentList>
    <comment ref="C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100 значение&gt;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H1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G1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G1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C18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20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D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E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G3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D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G34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D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G36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D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G38" authorId="6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sharedStrings.xml><?xml version="1.0" encoding="utf-8"?>
<sst xmlns="http://schemas.openxmlformats.org/spreadsheetml/2006/main" count="86699" uniqueCount="8952">
  <si>
    <t>Приложение № 6</t>
  </si>
  <si>
    <t>Утверждено приказом № 421 от 4 августа 2020 г. Минстроя РФ</t>
  </si>
  <si>
    <t>Заказчик</t>
  </si>
  <si>
    <t>(наименование организации)</t>
  </si>
  <si>
    <t>(ссылка на документ об утверждении)</t>
  </si>
  <si>
    <t>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</t>
  </si>
  <si>
    <t>(наименование стройки)</t>
  </si>
  <si>
    <t>Составлен(а) в базисном (текущем) уровне цен  01.01.2000г.</t>
  </si>
  <si>
    <t>Обоснование</t>
  </si>
  <si>
    <t>Наименование глав, объектов капитального строительства, работ и затрат</t>
  </si>
  <si>
    <t>монтажных работ</t>
  </si>
  <si>
    <t>оборудования</t>
  </si>
  <si>
    <t>прочих затрат</t>
  </si>
  <si>
    <t>всего</t>
  </si>
  <si>
    <t>Глава 1. Подготовка территории строительства</t>
  </si>
  <si>
    <t>СР-1</t>
  </si>
  <si>
    <t>СР-2</t>
  </si>
  <si>
    <t>Вынос в натуру основных осей здания</t>
  </si>
  <si>
    <t>Итого по Главе 1. "Подготовка территории строительства"</t>
  </si>
  <si>
    <t>Глава 2. Основные объекты строительства</t>
  </si>
  <si>
    <t>ОСР-02-01 изм.1</t>
  </si>
  <si>
    <t>Гараж ратраков</t>
  </si>
  <si>
    <t>Итого по Главе 2. "Основные объекты строительства"</t>
  </si>
  <si>
    <t>Глава 3. Объекты подсобного и обслуживающего назначения</t>
  </si>
  <si>
    <t>ОСР-03-01 изм.1</t>
  </si>
  <si>
    <t>Контейнерная АЗС</t>
  </si>
  <si>
    <t>Итого по Главе 3. "Объекты подсобного и обслуживающего назначения"</t>
  </si>
  <si>
    <t>Глава 4. Объекты энергетического хозяйства</t>
  </si>
  <si>
    <t>ЛСР-04-01-01 изм.1</t>
  </si>
  <si>
    <t>Итого по Главе 4. "Объекты энергетического хозяйства"</t>
  </si>
  <si>
    <t>Глава 5. Объекты транспортного хозяйства и связи</t>
  </si>
  <si>
    <t>ОСР-05-01 изм.1</t>
  </si>
  <si>
    <t>Навес</t>
  </si>
  <si>
    <t>ЛСР-05-02-01</t>
  </si>
  <si>
    <t>Автомобильные дороги</t>
  </si>
  <si>
    <t>Итого по Главе 5. "Объекты транспортного хозяйства и связи"</t>
  </si>
  <si>
    <t>Глава 6. Наружные сети и сооружения водоснабжения, водоотведения, теплоснабжения и газоснабжения</t>
  </si>
  <si>
    <t>ЛСР-06-01-01 изм.1</t>
  </si>
  <si>
    <t>ЛСР-06-02-01 изм.1</t>
  </si>
  <si>
    <t>ЛСР-06-03-01 ищм.1</t>
  </si>
  <si>
    <t>ЛСР-06-04-01 изм.1</t>
  </si>
  <si>
    <t>ЛСР-06-05-01 изм.1</t>
  </si>
  <si>
    <t>Наружные сети дренажа</t>
  </si>
  <si>
    <t>ЛСР-06-06-01 изм.1</t>
  </si>
  <si>
    <t>Наружные сети прифундаментного дренажа</t>
  </si>
  <si>
    <t>ЛСР-06-07-01 изм.1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</si>
  <si>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</si>
  <si>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</si>
  <si>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07-01 изм.1</t>
  </si>
  <si>
    <t>Благоустройство</t>
  </si>
  <si>
    <t>ЛСР-07-02-01 изм.1</t>
  </si>
  <si>
    <t>ЛСР-07-03-01 изм.1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</si>
  <si>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</si>
  <si>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</si>
  <si>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</si>
  <si>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</si>
  <si>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</si>
  <si>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</si>
  <si>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09-01 изм.1</t>
  </si>
  <si>
    <t>Пусконаладочные работы</t>
  </si>
  <si>
    <t>СР-3</t>
  </si>
  <si>
    <t>Расходы на командировки рабочих, привлекаемых для строительства</t>
  </si>
  <si>
    <t>СР-4</t>
  </si>
  <si>
    <t>СР-5</t>
  </si>
  <si>
    <t>Плата за размещение отходов на период строительства</t>
  </si>
  <si>
    <t>СР-6</t>
  </si>
  <si>
    <t>Стоимость экологического мониторинга на период строительства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</si>
  <si>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</si>
  <si>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</si>
  <si>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</si>
  <si>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Постановление правительства РФ от 21.06.2010г. №468</t>
  </si>
  <si>
    <t>Строительный контроль - 2,14%</t>
  </si>
  <si>
    <t>Итого по Главе 10. "Содержание службы заказчика. Строительный контроль"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</si>
  <si>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</si>
  <si>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Сводная смета</t>
  </si>
  <si>
    <t>Инженерные изыскания</t>
  </si>
  <si>
    <t>Проектные работы. Проектная документация</t>
  </si>
  <si>
    <t>Проектные работы. Рабочая документация</t>
  </si>
  <si>
    <t>п. 173 Методики № 421/пр</t>
  </si>
  <si>
    <t>Авторский надзор - 0,2%</t>
  </si>
  <si>
    <t>Затраты на экспертизу результатов инженерных изысканий, проектной документации и проверку достоверности определения сметной стоимости строительства</t>
  </si>
  <si>
    <t>Итого по Главе 12.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</si>
  <si>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Главам 1-12</t>
  </si>
  <si>
    <t>Непредвиденные затраты</t>
  </si>
  <si>
    <t>п.179 Методики от №421/пр</t>
  </si>
  <si>
    <t>Непредвиденные затраты для объектов капитального строительства непроизводственного назначения - 2%</t>
  </si>
  <si>
    <t>Итого "Непредвиденные затраты"</t>
  </si>
  <si>
    <t>Итого с учетом "Непредвиденные затраты"</t>
  </si>
  <si>
    <t xml:space="preserve">Руководитель проектной организации </t>
  </si>
  <si>
    <t>[подпись (инициалы, фамилия)]</t>
  </si>
  <si>
    <t>Главный инженер проекта</t>
  </si>
  <si>
    <t>Начальник</t>
  </si>
  <si>
    <t>[должность, подпись (инициалы, фамилия)]</t>
  </si>
  <si>
    <t>Составлен(а) в базисном (текущем) уровне цен  1 квартал 2022г.</t>
  </si>
  <si>
    <t>Аренда замельного участка</t>
  </si>
  <si>
    <t>Налоги и обязательные платежи</t>
  </si>
  <si>
    <t>пп. 180, 181 Методики № 421/пр</t>
  </si>
  <si>
    <t>Итого "Налоги и обязательные платежи"</t>
  </si>
  <si>
    <t>Итого по сводному расчету на 1 квартал 2022 года</t>
  </si>
  <si>
    <t xml:space="preserve">Состав сметной документации </t>
  </si>
  <si>
    <t>Сводный сметный расчет стоимости строительства</t>
  </si>
  <si>
    <t xml:space="preserve">Сводный сметный расчет в ценах 2000г. </t>
  </si>
  <si>
    <t>Сводный сметный расчет в ценах 1 кв. 2022г.</t>
  </si>
  <si>
    <t>(наименование)</t>
  </si>
  <si>
    <t>Д.С. Макаркин</t>
  </si>
  <si>
    <t>И.А. Сараченко</t>
  </si>
  <si>
    <t>ООО "Бристоль-проект"</t>
  </si>
  <si>
    <t>Стоимость ПИР без учета НДС и непредвиденных расходов:</t>
  </si>
  <si>
    <t/>
  </si>
  <si>
    <t>Справочно, в том числе:</t>
  </si>
  <si>
    <t>Строки за итогами</t>
  </si>
  <si>
    <t>Итого по сводному расчету на 01.01.2000:</t>
  </si>
  <si>
    <t>Затраты на проезд лиц, осуществляющих аторский надзор. Стоимость ((2621,10+2416,20)*28/1,2 + 3598,99)/13,15</t>
  </si>
  <si>
    <t>Расходы на проезд рабочих и пусконаладочного персонала</t>
  </si>
  <si>
    <t>СР-7 (2021-ВТРКМ.ГР-ООС стр.133)</t>
  </si>
  <si>
    <t>2021-ВТРКМ.ГР-ООС. Табл.8.58 стр.135-137</t>
  </si>
  <si>
    <t>2021-ВТРКМ.ГР-ООС. Табл.8.55 стр.133</t>
  </si>
  <si>
    <t>Плата за негативное воздействие от выбросов загрязняющих веществ в атмосферный воздух на этапе строительства</t>
  </si>
  <si>
    <t>2021-ВТРКМ.ГР-ООС. Табл.8.54 стр.132</t>
  </si>
  <si>
    <t xml:space="preserve">строительных
(ремонтно- строительных, ремонтно- реставрационных) работ
</t>
  </si>
  <si>
    <t>Сметная стоимость, тыс. руб.</t>
  </si>
  <si>
    <t>№ пп</t>
  </si>
  <si>
    <t>"Утвержден" «     »______________________20__ г.</t>
  </si>
  <si>
    <t xml:space="preserve">Заказчик </t>
  </si>
  <si>
    <t>НДС - 20%</t>
  </si>
  <si>
    <t>Аренда земельного участка (11,08/13,15)</t>
  </si>
  <si>
    <t>Вынос в натуру основных осей здания (138278,44/4,89/1,266)</t>
  </si>
  <si>
    <t>Расходы на командировки рабочих, привлекаемых для строительства (431424/13,15)</t>
  </si>
  <si>
    <t>Плата за негативное воздействие от выбросов загрязняющих веществ в атмосферный воздух на этапе строительства (214,8/13,15)</t>
  </si>
  <si>
    <t>Плата за размещение отходов на период строительства (7363,3/13,15)</t>
  </si>
  <si>
    <t>Стоимость экологического мониторинга на период строительства (41910,77/4,89/1,266)</t>
  </si>
  <si>
    <t>Стоимость компенсационных затрат на возмещение размера вреда биоресурсам. Стоимость: 1750509 руб. стоимость на проведение восстановительных мероприятий воспроизводства молоди каспийского лосося - временная компенсация на период строительства (лосось) (1750509/1,2/13,15)</t>
  </si>
  <si>
    <t>Расходы на проезд рабочих и пусконаладочного персонала (132366,85/13,15)</t>
  </si>
  <si>
    <t>Инженерные изыскания (570866/1,266)</t>
  </si>
  <si>
    <t>Проектные работы. Проектная документация (1294312/1,19)</t>
  </si>
  <si>
    <t>Проектные работы. Рабочая документация (2043374/1,19)</t>
  </si>
  <si>
    <t>Затраты на экспертизу результатов инженерных изысканий, проектной документации и проверку достоверности определения сметной стоимости строительства ((570866/1,266+1294312/1,19)*11,88%)</t>
  </si>
  <si>
    <t>Затраты на проезд лиц, осуществляющих аторский надзор. Стоимость ((2621,10+2416,20)*28/1,2 + 3598,99)</t>
  </si>
  <si>
    <t>Затраты на экспертизу результатов инженерных изысканий, проектной документации и проверку достоверности определения сметной стоимости строительства ((570866+1294312)*11,88%*6,18)</t>
  </si>
  <si>
    <t>Наружные сети электроснабжения</t>
  </si>
  <si>
    <t>Внутриплощадочные  сети  хозяйственно-питьевого противопожарного водопровода</t>
  </si>
  <si>
    <t>Внутриплощадочные сети  хозяйственно-бытовой канализации</t>
  </si>
  <si>
    <t>Внутриплощадочные  сети  производственной канализации</t>
  </si>
  <si>
    <t>Внутриплощадочные сети  дождевой канализации</t>
  </si>
  <si>
    <t>Наружные сети газоснабжения</t>
  </si>
  <si>
    <t>Вертикальная планировка территории</t>
  </si>
  <si>
    <t>Наружные сети освещения</t>
  </si>
  <si>
    <t>Стоимость компенсационных затрат на возмещение размера вреда биоресурсам. Стоимость: 1750509 руб. стоимость на проведение восстановительных мероприятий воспроизводства молоди каспийского лосося - временная компенсация на период строительства (лосось)
(1750509/1,2)</t>
  </si>
  <si>
    <t>СВОДНЫЙ СМЕТНЫЙ РАСЧЕТ СТОИМОСТИ СТРОИТЕЛЬСТВА № ССРСС-1 изм.1</t>
  </si>
  <si>
    <t>АО "КАВКАЗ.РФ" 
Директор Департамента развития инфраструктуры</t>
  </si>
  <si>
    <t>Временные здания и сооружения - Объекты жилищного, социально-культурного, коммунально-бытового назначения в сельской местности - 3,1%*0,8=2,48%
(9574,92*3,1%*0,8+673,02*3,1%*0,8)</t>
  </si>
  <si>
    <t>Приказ от 19.06.2020 № 332/пр прил.1 п.55,п.25</t>
  </si>
  <si>
    <t>26</t>
  </si>
  <si>
    <t>Приказ от 25.05.2021 № 325/пр прил.1 п.85</t>
  </si>
  <si>
    <t>Производство работ в зимнее время - Объекты общественного, социально-культурного и коммунально-бытового назначения - 0,5%</t>
  </si>
  <si>
    <t>Производство работ в зимнее время - Объекты общественного, социально-культурного и коммунально-бытового назначения - 0,5%
(9812,38+689,71)*0,5%</t>
  </si>
  <si>
    <t>Строительный контроль - 2,14%
((9861,44+693,16+5107,16)*2,14%)</t>
  </si>
  <si>
    <t>Временные здания и сооружения - Объекты жилищного, социально-культурного, коммунально-бытового назначения в сельской местности - 3,1%*0,8=2,48%
(90431,58*3,1%*0,8+6299,58*3,1%*0,8)</t>
  </si>
  <si>
    <t>Приказ от 19.06.2020 № 332/пр прил.1 п.55, п.25</t>
  </si>
  <si>
    <t>27</t>
  </si>
  <si>
    <t>28</t>
  </si>
  <si>
    <t>29</t>
  </si>
  <si>
    <t>30</t>
  </si>
  <si>
    <t>31</t>
  </si>
  <si>
    <t>32</t>
  </si>
  <si>
    <t>33</t>
  </si>
  <si>
    <t>34</t>
  </si>
  <si>
    <t>Производство работ в зимнее время - Объекты общественного, социально-культурного и коммунально-бытового назначения - 0,5%
(92674,28+6455,81)*0,5%</t>
  </si>
  <si>
    <t>Строительный контроль - 2,14%
((93137,65+6488,09+25235,78)*2,14%)</t>
  </si>
  <si>
    <t>Непредвиденные затраты для объектов капитального строительства непроизводственного назначения - 2%
((93137,65+6488,09+25235,78+26824,95)*2%)</t>
  </si>
  <si>
    <t>35</t>
  </si>
  <si>
    <t>Непредвиденные затраты для объектов капитального строительства непроизводственного назначения - 2%
((9861,44+693,16+5107,16+4060,99)*2%)</t>
  </si>
  <si>
    <t>Сопоставительная ведомость изменения сметной стоимости</t>
  </si>
  <si>
    <t>А.Н. Прохорова</t>
  </si>
  <si>
    <t>Составил</t>
  </si>
  <si>
    <t>НДС - 20%,</t>
  </si>
  <si>
    <t>Затраты на проезд лиц, осуществляющих аторский надзор</t>
  </si>
  <si>
    <t>Добавлено на основании письма Заказчика</t>
  </si>
  <si>
    <t>Расходы на проезд рабочих</t>
  </si>
  <si>
    <t>Добавлен расчет</t>
  </si>
  <si>
    <t>Стоимость компенсационных затрат на возмещение размеров вреда биоресурсам</t>
  </si>
  <si>
    <t>Изменение объмов  в 2021-ВТРКМ.ГР-ООС. 
Пересчет в цены 1 кв. 2022г.</t>
  </si>
  <si>
    <t>Плата за негативное воздействие от выбросов загрязняющих веществ в атмосферный воздух</t>
  </si>
  <si>
    <t xml:space="preserve">Изменен номер ЛСР на 09-01-02 изм.1. Изменены объемы </t>
  </si>
  <si>
    <t>пусконаладочные работы. Отопление, вентиляция, кондиционирование</t>
  </si>
  <si>
    <t>ЛСР-09-01-03</t>
  </si>
  <si>
    <t>Исключена</t>
  </si>
  <si>
    <t>Пусконаладочные работы. Автоматизация</t>
  </si>
  <si>
    <t>ЛСР-09-01-02</t>
  </si>
  <si>
    <t>Изменены объемы, исключен коэффициент условий производства работ</t>
  </si>
  <si>
    <t>пусконаладочные работы. Система электроснабжения и электроосвещения.</t>
  </si>
  <si>
    <t>ЛСР-09-01-01</t>
  </si>
  <si>
    <t>ОСР-09-01</t>
  </si>
  <si>
    <t>Принято по Объекты жилищного, социально-культурного, коммунально-бытового назначения в сельской местности</t>
  </si>
  <si>
    <r>
      <t xml:space="preserve">Временные здания и сооружения - Объекты жилищного, социально-культурного, коммунально-бытового назначения в сельской местности  - </t>
    </r>
    <r>
      <rPr>
        <sz val="11"/>
        <color rgb="FFFF0000"/>
        <rFont val="Times New Roman"/>
        <family val="1"/>
        <charset val="204"/>
      </rPr>
      <t>3,1%*0,8=2,48%</t>
    </r>
  </si>
  <si>
    <t>Изменен индекс на СМР</t>
  </si>
  <si>
    <t>ЛСР-07-03-01</t>
  </si>
  <si>
    <t>Изменение объмов и видов работ в 2021-ВТРКМ.ГР-ПЗУ изм.7.</t>
  </si>
  <si>
    <t>ЛСР-07-02-01</t>
  </si>
  <si>
    <t>водоотводные сооружения</t>
  </si>
  <si>
    <t>ЛСР-07-01-03</t>
  </si>
  <si>
    <t xml:space="preserve">Изменение объмов и видов работ в 2021-ВТРКМ.ГР-ПЗУ изм.7.
Заменена расценка на планировку территории. </t>
  </si>
  <si>
    <t>озеленение  территории</t>
  </si>
  <si>
    <t>ЛСР-07-01-02</t>
  </si>
  <si>
    <t>Исключен раздел автомобильные дороги в ЛСР №05-02-01</t>
  </si>
  <si>
    <t>благоустройство территории</t>
  </si>
  <si>
    <t>ЛСР-07-01-01</t>
  </si>
  <si>
    <t>ОСР-07-01</t>
  </si>
  <si>
    <t>Изменение объмов и видов работ в 2021-ВТРКМ.ГР-ИОС6 изм.6.
Стоимость оборудования ГРПШ была принята по виду работ, как СМР. Исправлено на оборудование</t>
  </si>
  <si>
    <t>ЛСР-06-07-01</t>
  </si>
  <si>
    <t>Изменение объмов и видов работ в 2021-ВТРКМ.ГР-ИОС3 изм.2.</t>
  </si>
  <si>
    <t>ЛСР-06-06-01</t>
  </si>
  <si>
    <t>Изменение объмов и видов работ в 2021-ВТРКМ.ГР-ИОС3 изм.2.
Изменена стоимость труб согласно техническим характеристикам.</t>
  </si>
  <si>
    <t>ЛСР-06-05-01</t>
  </si>
  <si>
    <t>Изменение объмов и видов работ в 2021-ВТРКМ.ГР-ИОС3 изм.2.
Изменена стоимость труб согласно техническим характеристикам. В старой смете ошибочно добавлена и не исключена стоимость трубы по  ФССЦ-23.5.01.11-0001 в объеме 780м (п.21)</t>
  </si>
  <si>
    <t>ЛСР-06-04-01</t>
  </si>
  <si>
    <t>ЛСР-06-03-01</t>
  </si>
  <si>
    <t>ЛСР-06-02-01</t>
  </si>
  <si>
    <t>Изменение объмов и видов работ в 2021-ВТРКМ.ГР-ИОС2 изм.2.</t>
  </si>
  <si>
    <t>ЛСР-06-01-01</t>
  </si>
  <si>
    <t>Вынесено из сметы на благоустройство. Заменены расценки на укладку асфальтобетонного покрытия на 3-й типоразмер</t>
  </si>
  <si>
    <t>Изменение объмов в 2021-ВТРКМ.ГР-КР.ВР.3 изм.3</t>
  </si>
  <si>
    <t>конструкции железобетонные</t>
  </si>
  <si>
    <t>ЛСР-05-01-02</t>
  </si>
  <si>
    <t>Изменение объмов в 2021-ВТРКМ.ГР-КР.ВР.1 изм.2</t>
  </si>
  <si>
    <t>конструкции металлические</t>
  </si>
  <si>
    <t>ЛСР-05-01-01</t>
  </si>
  <si>
    <t>ОСР-05-01</t>
  </si>
  <si>
    <t>Изменена технология разработки грунта</t>
  </si>
  <si>
    <t>ЛСР-04-01-01</t>
  </si>
  <si>
    <t>Изменение стоимости контейнерной АЗС</t>
  </si>
  <si>
    <t>технологическая часть</t>
  </si>
  <si>
    <t>ЛСР-03-01-02</t>
  </si>
  <si>
    <t>Изменен вес перевозимых материалов. Изменен способ разработки грунта</t>
  </si>
  <si>
    <t>ЛСР-03-01-01</t>
  </si>
  <si>
    <t>ОСР-03-01</t>
  </si>
  <si>
    <t>Выделено в отдельную смету из состава ЛСР-02-01-03</t>
  </si>
  <si>
    <t>Приобретение мебели</t>
  </si>
  <si>
    <t>ЛСР 02-01-20</t>
  </si>
  <si>
    <t>Изменение объмов в 2021-ВТРКМ.ГР-КР.ИЗТ.ВР изм.2</t>
  </si>
  <si>
    <t>инженерная защита территории</t>
  </si>
  <si>
    <t>ЛСР-02-01-19</t>
  </si>
  <si>
    <t>Изменение объмов в 2021-ВТРКМ.ГР-ИОС6 изм.6.
Исключены работы по изготовлению узлов трубопроводов, монтаж арматуры, учтенной в монтаже трубопровода</t>
  </si>
  <si>
    <t>Внутренние сети газоснабжения</t>
  </si>
  <si>
    <t>ЛСР-02-01-18</t>
  </si>
  <si>
    <t>Изменение объмов в 2021-ВТРКМ.ГР-ИОС5 изм.4</t>
  </si>
  <si>
    <t>система передачи данных и оперативной диспетчерской связи</t>
  </si>
  <si>
    <t>ЛСР-02-01-17</t>
  </si>
  <si>
    <t>Ошибочно применен индекс на оборудование не к СМР, а к материалам</t>
  </si>
  <si>
    <t>Система охранного телевидения</t>
  </si>
  <si>
    <t>ЛСР-02-01-16</t>
  </si>
  <si>
    <t>Система охранно-тревожной сигнализации</t>
  </si>
  <si>
    <t>ЛСР-02-01-15</t>
  </si>
  <si>
    <t>система оповещения и управления эвакуацией людей при пожаре</t>
  </si>
  <si>
    <t>ЛСР-02-01-14</t>
  </si>
  <si>
    <t>Заменена марка и стимость аккумуляторной батареи, в соответствии с проектом</t>
  </si>
  <si>
    <t>Система контроля и управления доступом</t>
  </si>
  <si>
    <t>ЛСР-02-01-13</t>
  </si>
  <si>
    <t>Добавился объем работ на кабельную  канализацию. Изменилась стоимость прибора "Сириус" (принят по прайс-листу)</t>
  </si>
  <si>
    <t>система автоматической пожарной сигнализации и противопожарной автоматики</t>
  </si>
  <si>
    <t>ЛСР-02-01-12</t>
  </si>
  <si>
    <t>автоматизация установки порошкового и газового пожаротушения</t>
  </si>
  <si>
    <t>ЛСР-02-01-11</t>
  </si>
  <si>
    <t>Изменение объмов в 2021-ВТРКМ.ГР-ИОС8 изм.1. Исключены объемы по прокладке кабеля (тепловые завесы), был ошибочно включен</t>
  </si>
  <si>
    <t>Автоматизация инженерных систем</t>
  </si>
  <si>
    <t>ЛСР-02-01-10</t>
  </si>
  <si>
    <t>Изменение объмов в 2021-ВТРКМ.ГР-ИОС1 изм.2</t>
  </si>
  <si>
    <t>электроснабжение</t>
  </si>
  <si>
    <t>ЛСР-02-01-09</t>
  </si>
  <si>
    <t>Исключена стоимость огнетушителей. Добавлен раздел ЗИП</t>
  </si>
  <si>
    <t>система пожаротушения</t>
  </si>
  <si>
    <t>ЛСР-02-01-08</t>
  </si>
  <si>
    <t>Исключено оборудование</t>
  </si>
  <si>
    <t>ЛСР-02-01-07</t>
  </si>
  <si>
    <t>Изменение объмов в 2021-ВТРКМ.ГР-ИОС4 изм.2.
В связи с изменением в проекте материалов и оборудования, при запросе КП изменились стоимости материалов и оборудования, принятых на основании КА</t>
  </si>
  <si>
    <t>вентиляция, отопление и кондиционирование</t>
  </si>
  <si>
    <t>ЛСР-02-01-06</t>
  </si>
  <si>
    <t xml:space="preserve">Изменение объмов в 2021-ВТРКМ.ГР-ИОС2 изм.2.
Заменены расценки на монтаж и стоимость заслонок, стоимость электропривода принята на основании КА, исключена стоимость огнетушительлей. </t>
  </si>
  <si>
    <t>внутренние сети водоснабжения</t>
  </si>
  <si>
    <t>ЛСР-02-01-05</t>
  </si>
  <si>
    <t>Изменение объмов в 2021-ВТРКМ.ГР-ИОС3 изм.2</t>
  </si>
  <si>
    <t>внутренние сети водоотведения</t>
  </si>
  <si>
    <t>ЛСР-02-01-04</t>
  </si>
  <si>
    <t>Исключены объемы по по приоберетнию мебели в ЛСР-02-01-20</t>
  </si>
  <si>
    <t>архитектурные решения</t>
  </si>
  <si>
    <t>ЛСР-02-01-03</t>
  </si>
  <si>
    <t>Изменение объемов в ВТРКМ.ГР-КР.ВР2 изм.2</t>
  </si>
  <si>
    <t>ЛСР-02-01-02</t>
  </si>
  <si>
    <t>Изменение объемов в ВТРКМ.ГР-КР.ВР1 изм.2</t>
  </si>
  <si>
    <t>ЛСР-02-01-01</t>
  </si>
  <si>
    <t>ОСР-02-01</t>
  </si>
  <si>
    <t>Изменены объемы</t>
  </si>
  <si>
    <t>подлежащая исключению</t>
  </si>
  <si>
    <t>подлежащая включению</t>
  </si>
  <si>
    <t>N позиции сметного расчета (сметы) в ССР</t>
  </si>
  <si>
    <t>наименование</t>
  </si>
  <si>
    <t>шифр</t>
  </si>
  <si>
    <t>Обоснование изменений сметной стоимости</t>
  </si>
  <si>
    <t>Разница в сметной стоимости, тыс. руб.</t>
  </si>
  <si>
    <t>Данные сметного расчета (сметы)</t>
  </si>
  <si>
    <t>N п/п</t>
  </si>
  <si>
    <t>от 4 августа 2020 г. N 421/пр</t>
  </si>
  <si>
    <t>хозяйства Российской Федерации</t>
  </si>
  <si>
    <t>строительства и жилищно-коммунального</t>
  </si>
  <si>
    <t>утвержденной приказом Министерства</t>
  </si>
  <si>
    <t>на территории Российской Федерации,</t>
  </si>
  <si>
    <t>народов Российской Федерации</t>
  </si>
  <si>
    <t>(памятников истории и культуры)</t>
  </si>
  <si>
    <t>объектов культурного наследия</t>
  </si>
  <si>
    <t>строительства, работ по сохранению</t>
  </si>
  <si>
    <t>сноса объектов капитального</t>
  </si>
  <si>
    <t>реконструкции, капитального ремонта,</t>
  </si>
  <si>
    <t>сметной стоимости строительства,</t>
  </si>
  <si>
    <t>к Методике определения</t>
  </si>
  <si>
    <t>Приложение N 13</t>
  </si>
  <si>
    <t>Сводный сметный расчет сметной стоимостью   20117,2 тыс. руб.</t>
  </si>
  <si>
    <t>Сводный сметный расчет сметной стоимостью   185664,24 тыс. руб.</t>
  </si>
  <si>
    <t>В.В. Лапухин (по дов. №77 от 14.12.21г.)</t>
  </si>
  <si>
    <t>Объектные (ОСР) и локальные  сметные расчет (ЛСР)</t>
  </si>
  <si>
    <t>Глава 2</t>
  </si>
  <si>
    <t>02-01-БЦ изм.1</t>
  </si>
  <si>
    <t>Гараж ратраков с АБК в ценах 2001г.</t>
  </si>
  <si>
    <t>02-01-ТЦ изм.1</t>
  </si>
  <si>
    <t>Гараж ратраков с АБК в ценах 1кв. 2022г.</t>
  </si>
  <si>
    <t>02-01-01 изм.1</t>
  </si>
  <si>
    <t>Конструкции металлические</t>
  </si>
  <si>
    <t>02-01-02 изм.1</t>
  </si>
  <si>
    <t>Конструкции железобетонные</t>
  </si>
  <si>
    <t>02-01-03 изм.1</t>
  </si>
  <si>
    <t>Архитектурные решения</t>
  </si>
  <si>
    <t>02-01-04 изм.1</t>
  </si>
  <si>
    <t>Внутренние сети водоотведения</t>
  </si>
  <si>
    <t>02-01-05 изм.1</t>
  </si>
  <si>
    <t>Внутренние сети водоснабжения</t>
  </si>
  <si>
    <t>02-01-06 изм.1</t>
  </si>
  <si>
    <t>Вентиляция, отопление и кондиционирование</t>
  </si>
  <si>
    <t>Приложение № 5</t>
  </si>
  <si>
    <t xml:space="preserve">Всесезонный туристско-рекреационный комплекс "Мамисон", Республика Северная Осетия-Алания. Инженерная инфраструктура поселка Калак. </t>
  </si>
  <si>
    <t>Этап 1. Гараж Ратраков</t>
  </si>
  <si>
    <t>(наименование объекта капитального строительства)</t>
  </si>
  <si>
    <t>ОБЪЕКТНЫЙ СМЕТНЫЙ РАСЧЕТ (СМЕТА) № ОС-ОСР-02-01 изм.1</t>
  </si>
  <si>
    <t xml:space="preserve">Основание </t>
  </si>
  <si>
    <t>(проектная и (или) иная техническая документация)</t>
  </si>
  <si>
    <t>Сметная стоимость</t>
  </si>
  <si>
    <t>тыс. руб.</t>
  </si>
  <si>
    <t xml:space="preserve">Расчетный измеритель </t>
  </si>
  <si>
    <t xml:space="preserve">объекта капитального строительства  </t>
  </si>
  <si>
    <t>м2</t>
  </si>
  <si>
    <t>Показатель единичной стоимости на расчетный измеритель</t>
  </si>
  <si>
    <t>28,68тыс.р./м2</t>
  </si>
  <si>
    <t>Наименование локальных сметных расчетов (смет), затрат</t>
  </si>
  <si>
    <t xml:space="preserve">Строительных
(ремонтно- строительных, ремонтно- реставрационных) работ
</t>
  </si>
  <si>
    <t>Локальные сметы (расчеты)</t>
  </si>
  <si>
    <t>ЛСР-02-01-01 изм.1</t>
  </si>
  <si>
    <t>ЛСР-02-01-02 изм.1</t>
  </si>
  <si>
    <t>ЛСР-02-01-03 изм.1</t>
  </si>
  <si>
    <t>ЛСР-02-01-04 изм.1</t>
  </si>
  <si>
    <t>ЛСР-02-01-05 изм.1</t>
  </si>
  <si>
    <t>ЛСР-02-01-06 изм.1</t>
  </si>
  <si>
    <t>ЛСР-02-01-07 изм.1</t>
  </si>
  <si>
    <t>ЛСР-02-01-08 изм.1</t>
  </si>
  <si>
    <t>ЛСР-02-01-09 изм.1</t>
  </si>
  <si>
    <t>ЛСР-02-01-10 изм.1</t>
  </si>
  <si>
    <t>ЛСР-02-01-11 изм.1</t>
  </si>
  <si>
    <t>ЛСР-02-01-12 изм.1</t>
  </si>
  <si>
    <t>02-01-13 изм.1</t>
  </si>
  <si>
    <t>ЛСР-02-01-14 изм.1</t>
  </si>
  <si>
    <t>02-01-15 изм.1</t>
  </si>
  <si>
    <t>02-01-16</t>
  </si>
  <si>
    <t>ЛСР-02-01-17 изм.1</t>
  </si>
  <si>
    <t>ЛСР-02-01-18 изм.1</t>
  </si>
  <si>
    <t>ЛСР-02-01-19 изм.1</t>
  </si>
  <si>
    <t>ЛСР-02-01-20</t>
  </si>
  <si>
    <t>приобретение мебели</t>
  </si>
  <si>
    <t>Итого "Локальные сметы (расчеты)"</t>
  </si>
  <si>
    <t xml:space="preserve">                        [подпись (инициалы, фамилия)]</t>
  </si>
  <si>
    <t>Составил:</t>
  </si>
  <si>
    <t>Проверил:</t>
  </si>
  <si>
    <t>К.В. Харченко</t>
  </si>
  <si>
    <t>231,41тыс.р./м2</t>
  </si>
  <si>
    <t>Составлен(а) в базисном (текущем) уровне цен  1  кв. 2022г.</t>
  </si>
  <si>
    <t>Приложение № 2</t>
  </si>
  <si>
    <t>СОГЛАСОВАНО:</t>
  </si>
  <si>
    <t>УТВЕРЖДАЮ:</t>
  </si>
  <si>
    <t>"_____" ________________ 2021 года</t>
  </si>
  <si>
    <t xml:space="preserve">Наименование редакции сметных нормативов  </t>
  </si>
  <si>
    <t>Изменения в сметные нормы, федеральные единичные расценки и отдельные составляющие к ним, включенные в федеральный реестр сметных нормативов приказами Минстроя России от 26 декабря 2019 г. № 871/пр, 872/пр, 873/пр, 874/пр, 875/пр, 876/пр (в ред. приказов от 30.03.2020 № 171/пр, 172/пр, от 01.06.2020 № 294/пр, 295/пр, от 30.06.2020 № 352/пр, 353/пр, от 20.10.2020  № 635/пр, 636/пр, от 09.02.2021 № 50/пр, 51/пр, от 24.05.2021 № 320/пр, 321/пр, от 24.06.2021 № 407/пр, 408/пр, от 14.10.2021 № 745/пр, 746/пр), от 20.12.2021 № 961/пр, 962/пр)</t>
  </si>
  <si>
    <t>Наименование программного продукта</t>
  </si>
  <si>
    <t>"ГРАНД-Смета 2021"</t>
  </si>
  <si>
    <t>Всесезонный туристско-рекреационный комплекс "Мамисон", Республика Северная Осетия-Алания. Инженерная инфраструктура поселка Калак.</t>
  </si>
  <si>
    <t>ЛОКАЛЬНЫЙ СМЕТНЫЙ РАСЧЕТ (СМЕТА) № ЛСР-02-01-01 изм.1</t>
  </si>
  <si>
    <t>(наименование конструктивного решения)</t>
  </si>
  <si>
    <t xml:space="preserve">Составлен </t>
  </si>
  <si>
    <t>базисно-индексным</t>
  </si>
  <si>
    <t>методом</t>
  </si>
  <si>
    <t>Основание</t>
  </si>
  <si>
    <t>2021-ВТРКМ.ГР-КР.ВР1 изм.2</t>
  </si>
  <si>
    <t xml:space="preserve">Составлен(а) в текущем (базисном) уровне цен </t>
  </si>
  <si>
    <t>01.01.2000 г.</t>
  </si>
  <si>
    <t xml:space="preserve">Сметная стоимость </t>
  </si>
  <si>
    <t>(1501,97)</t>
  </si>
  <si>
    <t>тыс.руб.</t>
  </si>
  <si>
    <t>в том числе:</t>
  </si>
  <si>
    <t>строительных работ</t>
  </si>
  <si>
    <t>Средства на оплату труда рабочих</t>
  </si>
  <si>
    <t>(83,23)</t>
  </si>
  <si>
    <t>(0)</t>
  </si>
  <si>
    <t>Нормативные затраты труда рабочих</t>
  </si>
  <si>
    <t>чел.час.</t>
  </si>
  <si>
    <t>Нормативные затраты труда машинистов</t>
  </si>
  <si>
    <t xml:space="preserve">Расчетный измеритель конструктивного решения  </t>
  </si>
  <si>
    <t>т</t>
  </si>
  <si>
    <t>№ п/п</t>
  </si>
  <si>
    <t>Наименование работ и затрат</t>
  </si>
  <si>
    <t>Единица измерения</t>
  </si>
  <si>
    <t>Количество</t>
  </si>
  <si>
    <t>Сметная стоимость в базисном уровне цен (в текущем уровне цен (гр. 8) для ресурсов, отсутствующих в СНБ), руб.</t>
  </si>
  <si>
    <t>Индексы</t>
  </si>
  <si>
    <t>Сметная стоимость в текущем уровне цен, руб.</t>
  </si>
  <si>
    <t>на единицу</t>
  </si>
  <si>
    <t>коэффициенты</t>
  </si>
  <si>
    <t>всего с учетом коэффициентов</t>
  </si>
  <si>
    <t>Раздел 1. Металлические конструкции. Гараж ратраков (2021-ВТРКМ.ГР-КР.ВР1 изм.2)</t>
  </si>
  <si>
    <t>1</t>
  </si>
  <si>
    <t>ФЕР09-01-001-12</t>
  </si>
  <si>
    <t>Монтаж каркасов многоэтажных гражданских зданий одно- и многоэтажных высотой: до 25 м (колонны)</t>
  </si>
  <si>
    <t>23,66</t>
  </si>
  <si>
    <t>Объем=ОКР(23,66;3)</t>
  </si>
  <si>
    <t>Прил.9.3 п.2</t>
  </si>
  <si>
    <t>Монтаж конструктивных элементов по железобетонным и каменным опорам ОЗП=1,1; ТЗ=1,1</t>
  </si>
  <si>
    <t>Приказ от 04.08.2020 № 421/пр прил.10 табл.1 п.8.1</t>
  </si>
  <si>
    <t>Производство работ осуществляется в горной местности: на высоте свыше 1500 до 2500 м над уровнем моря ОЗП=1,25; ЭМ=1,25 к расх.; ЗПМ=1,25; ТЗ=1,25; ТЗМ=1,25</t>
  </si>
  <si>
    <t>ОТ</t>
  </si>
  <si>
    <t>1,375</t>
  </si>
  <si>
    <t>2</t>
  </si>
  <si>
    <t>ЭМ</t>
  </si>
  <si>
    <t>1,25</t>
  </si>
  <si>
    <t>3</t>
  </si>
  <si>
    <t>в т.ч. ОТм</t>
  </si>
  <si>
    <t>4</t>
  </si>
  <si>
    <t>М</t>
  </si>
  <si>
    <t>07.2.07.12</t>
  </si>
  <si>
    <t>Конструкции стальные</t>
  </si>
  <si>
    <t>ЗТ</t>
  </si>
  <si>
    <t>чел.-ч</t>
  </si>
  <si>
    <t>22,3</t>
  </si>
  <si>
    <t>725,47475</t>
  </si>
  <si>
    <t>ЗТм</t>
  </si>
  <si>
    <t>2,89</t>
  </si>
  <si>
    <t>85,47175</t>
  </si>
  <si>
    <t>Итого по расценке</t>
  </si>
  <si>
    <t>ФОТ</t>
  </si>
  <si>
    <t>Приказ № 812/пр от 21.12.2020 Прил. п.9</t>
  </si>
  <si>
    <t>НР Строительные металлические конструкции</t>
  </si>
  <si>
    <t>%</t>
  </si>
  <si>
    <t>93</t>
  </si>
  <si>
    <t>Приказ № 774/пр от 11.12.2020 Прил. п.9</t>
  </si>
  <si>
    <t>СП Строительные металлические конструкции</t>
  </si>
  <si>
    <t>62</t>
  </si>
  <si>
    <t>Всего по позиции</t>
  </si>
  <si>
    <t>ФССЦ-07.2.07.12-0021</t>
  </si>
  <si>
    <t>Элементы конструктивные зданий и сооружений с преобладанием горячекатаных профилей, средняя масса сборочной единицы от 0,5 до 1 т</t>
  </si>
  <si>
    <t>(Материалы для строительных работ)</t>
  </si>
  <si>
    <t>Монтаж каркасов многоэтажных гражданских зданий одно- и многоэтажных высотой: до 25 м</t>
  </si>
  <si>
    <t>67,81</t>
  </si>
  <si>
    <t>Объем=ОКР((5,23+21,27+13,46+20,65+1,27+5,93);3)</t>
  </si>
  <si>
    <t>1890,20375</t>
  </si>
  <si>
    <t>244,963625</t>
  </si>
  <si>
    <t>ФССЦ-07.2.07.12-0017</t>
  </si>
  <si>
    <t>Элементы конструктивные зданий и сооружений с преобладанием гнутых профилей, средняя масса сборочной единицы до 0,1 т (Вертикальные связи и распорки, горизонтальные связи покрытия)</t>
  </si>
  <si>
    <t>6,5</t>
  </si>
  <si>
    <t>Объем=ОКР((5,23+1,27);3)</t>
  </si>
  <si>
    <t>5</t>
  </si>
  <si>
    <t>Элементы конструктивные зданий и сооружений с преобладанием горячекатаных профилей, средняя масса сборочной единицы от 0,5 до 1 т (Ригели рам)</t>
  </si>
  <si>
    <t>21,27</t>
  </si>
  <si>
    <t>Объем=ОКР(21,27;3)</t>
  </si>
  <si>
    <t>6</t>
  </si>
  <si>
    <t>ФССЦ-07.2.07.12-0018</t>
  </si>
  <si>
    <t>Элементы конструктивные зданий и сооружений с преобладанием гнутых профилей, средняя масса сборочной единицы свыше 0,1 до 0,5 т (Балки покрытий и перекрытий, крановый путь)</t>
  </si>
  <si>
    <t>40,04</t>
  </si>
  <si>
    <t>Объем=ОКР((13,46+20,65+5,93);3)</t>
  </si>
  <si>
    <t>7</t>
  </si>
  <si>
    <t>ФЕР09-03-029-01</t>
  </si>
  <si>
    <t>Монтаж лестниц прямолинейных и криволинейных, пожарных с ограждением</t>
  </si>
  <si>
    <t>0,98</t>
  </si>
  <si>
    <t>Объем=ОКР(0,98;3)</t>
  </si>
  <si>
    <t>01.7.15.03-0042</t>
  </si>
  <si>
    <t>Болты с гайками и шайбами строительные</t>
  </si>
  <si>
    <t>кг</t>
  </si>
  <si>
    <t>0</t>
  </si>
  <si>
    <t>07.2.05.01</t>
  </si>
  <si>
    <t>Лестницы маршевые, ширина 6 мм</t>
  </si>
  <si>
    <t>28,9</t>
  </si>
  <si>
    <t>35,4025</t>
  </si>
  <si>
    <t>5,83</t>
  </si>
  <si>
    <t>7,14175</t>
  </si>
  <si>
    <t>8</t>
  </si>
  <si>
    <t>ФССЦ-07.2.05.01-0032</t>
  </si>
  <si>
    <t>Ограждения лестничных проемов, лестничные марши, пожарные лестницы</t>
  </si>
  <si>
    <t>9</t>
  </si>
  <si>
    <t>ФЕР09-04-006-01</t>
  </si>
  <si>
    <t>Монтаж фахверка</t>
  </si>
  <si>
    <t>11,49</t>
  </si>
  <si>
    <t>Объем=окр(11,49;3)</t>
  </si>
  <si>
    <t>07.2.03.06</t>
  </si>
  <si>
    <t>25,3</t>
  </si>
  <si>
    <t>363,37125</t>
  </si>
  <si>
    <t>3,08</t>
  </si>
  <si>
    <t>44,2365</t>
  </si>
  <si>
    <t>10</t>
  </si>
  <si>
    <t>Элементы конструктивные зданий и сооружений с преобладанием гнутых профилей, средняя масса сборочной единицы свыше 0,1 до 0,5 т (фахверк)</t>
  </si>
  <si>
    <t>Итоги по разделу 1 Металлические конструкции. Гараж ратраков (2021-ВТРКМ.ГР-КР.ВР1 изм.2) :</t>
  </si>
  <si>
    <t xml:space="preserve">     Итого прямые затраты (справочно)</t>
  </si>
  <si>
    <t xml:space="preserve">          В том числе:</t>
  </si>
  <si>
    <t xml:space="preserve">               Оплата труда рабочих</t>
  </si>
  <si>
    <t xml:space="preserve">               Эксплуатация машин</t>
  </si>
  <si>
    <t xml:space="preserve">               Оплата труда машинистов</t>
  </si>
  <si>
    <t xml:space="preserve">               Материалы</t>
  </si>
  <si>
    <t xml:space="preserve">     Строительные работы</t>
  </si>
  <si>
    <t xml:space="preserve">               оплата труда</t>
  </si>
  <si>
    <t xml:space="preserve">               эксплуатация машин и механизмов</t>
  </si>
  <si>
    <t xml:space="preserve">               материалы</t>
  </si>
  <si>
    <t xml:space="preserve">               накладные расходы</t>
  </si>
  <si>
    <t xml:space="preserve">               сметная прибыль</t>
  </si>
  <si>
    <t xml:space="preserve">     Итого ФОТ (справочно)</t>
  </si>
  <si>
    <t xml:space="preserve">     Итого накладные расходы (справочно)</t>
  </si>
  <si>
    <t xml:space="preserve">     Итого сметная прибыль (справочно)</t>
  </si>
  <si>
    <t xml:space="preserve">  Итого по разделу 1 Металлические конструкции. Гараж ратраков (2021-ВТРКМ.ГР-КР.ВР1 изм.2)</t>
  </si>
  <si>
    <t>Раздел 2. Огнезащита</t>
  </si>
  <si>
    <t>11</t>
  </si>
  <si>
    <t>ФЕР13-03-002-04</t>
  </si>
  <si>
    <t>Огрунтовка металлических поверхностей за один раз: грунтовкой ГФ-021</t>
  </si>
  <si>
    <t>100 м2</t>
  </si>
  <si>
    <t>16,61</t>
  </si>
  <si>
    <t>Объем=1661 / 100</t>
  </si>
  <si>
    <t>5,31</t>
  </si>
  <si>
    <t>110,248875</t>
  </si>
  <si>
    <t>0,02</t>
  </si>
  <si>
    <t>0,41525</t>
  </si>
  <si>
    <t>Приказ № 812/пр от 21.12.2020 Прил. п.13</t>
  </si>
  <si>
    <t>НР Защита строительных конструкций и оборудования от коррозии</t>
  </si>
  <si>
    <t>94</t>
  </si>
  <si>
    <t>Приказ № 774/пр от 11.12.2020 Прил. п.13</t>
  </si>
  <si>
    <t>СП Защита строительных конструкций и оборудования от коррозии</t>
  </si>
  <si>
    <t>51</t>
  </si>
  <si>
    <t>12</t>
  </si>
  <si>
    <t>ФЕР26-02-002-02</t>
  </si>
  <si>
    <t>Огнезащитное покрытие металлоконструкций пастовыми составами толщиной покрытия от 5 мм с пределом огнестойкости: 0,75 часа (Окраска металлоконструкций колонн, связей по колоннам, ригелей рам, балок перекрытия и покрытия, лестничных маршей и площадок огнезащитным составом производителя «Sika Unitherm ASR», при расходе 1,36 кг/м2)</t>
  </si>
  <si>
    <t>14.2.02.11</t>
  </si>
  <si>
    <t>Состав огнезащитный</t>
  </si>
  <si>
    <t>1,44</t>
  </si>
  <si>
    <t>23,9184</t>
  </si>
  <si>
    <t>177,51</t>
  </si>
  <si>
    <t>3685,551375</t>
  </si>
  <si>
    <t>1,55</t>
  </si>
  <si>
    <t>32,181875</t>
  </si>
  <si>
    <t>Приказ № 812/пр от 21.12.2020 Прил. п.20</t>
  </si>
  <si>
    <t>НР Теплоизоляционные работы</t>
  </si>
  <si>
    <t>97</t>
  </si>
  <si>
    <t>Приказ № 774/пр от 11.12.2020 Прил. п.20</t>
  </si>
  <si>
    <t>СП Теплоизоляционные работы</t>
  </si>
  <si>
    <t>55</t>
  </si>
  <si>
    <t>13</t>
  </si>
  <si>
    <t>ТЦ_14.2.02.03_77_7718573829_11.04.2022_01
КА_КР п.1 СМ2.3 стр.31</t>
  </si>
  <si>
    <t>Огнезащитный состав Sika Unitherm ASR</t>
  </si>
  <si>
    <t>2259</t>
  </si>
  <si>
    <t>1,02</t>
  </si>
  <si>
    <t>9,38</t>
  </si>
  <si>
    <t>Приказ от 04.08.2020 № 421/пр п.92а</t>
  </si>
  <si>
    <t>Заготовительно-складские расходы для материальных ресурсов (за исключением металлических конструкций) - 2% ПЗ=2% (ОЗП=2%; ЭМ=2%; МАТ=2%)</t>
  </si>
  <si>
    <t>14</t>
  </si>
  <si>
    <t>ФЕР13-03-004-24</t>
  </si>
  <si>
    <t>Окраска металлических огрунтованных поверхностей: пастой огнезащитной ВПМ-2 (Наненсение покрывного материала «Sika Unitherm Тор S»)</t>
  </si>
  <si>
    <t>106,2</t>
  </si>
  <si>
    <t>2204,9775</t>
  </si>
  <si>
    <t>2,71</t>
  </si>
  <si>
    <t>56,266375</t>
  </si>
  <si>
    <t>15</t>
  </si>
  <si>
    <t>ФССЦ-14.2.02.12-0711</t>
  </si>
  <si>
    <t>Паста огнезащитная вспучивающаяся водоэмульсионная ВПМ-2</t>
  </si>
  <si>
    <t>-9,966</t>
  </si>
  <si>
    <t>16</t>
  </si>
  <si>
    <t>ТЦ_14.2.02.03_77_7718573829_11.04.2022_01
КА_КР п.2  СМ2.3</t>
  </si>
  <si>
    <t>Покрывной  материал «Sika Unitherm Тор S»</t>
  </si>
  <si>
    <t>266</t>
  </si>
  <si>
    <t>Аникоррозионная защита</t>
  </si>
  <si>
    <t>17</t>
  </si>
  <si>
    <t>Огрунтовка металлических поверхностей за один раз: грунтовкой ГФ-021 (Грунтование конструкций составом TEKNOLAC PRIMER 0168)</t>
  </si>
  <si>
    <t>6,72</t>
  </si>
  <si>
    <t>Объем=672 / 100</t>
  </si>
  <si>
    <t>44,604</t>
  </si>
  <si>
    <t>0,168</t>
  </si>
  <si>
    <t>18</t>
  </si>
  <si>
    <t>ФССЦ-14.4.01.01-0003</t>
  </si>
  <si>
    <t>Грунтовка ГФ-021</t>
  </si>
  <si>
    <t>-0,06048</t>
  </si>
  <si>
    <t>19</t>
  </si>
  <si>
    <t>ТЦ_14.2.06.00_77_7718573829_11.04.2022_01
КА_КР п.3, п.5  СМ2.3</t>
  </si>
  <si>
    <t>Антикоррозионный  состав TEKNOLAC PRIMER 0168</t>
  </si>
  <si>
    <t>81</t>
  </si>
  <si>
    <t>20</t>
  </si>
  <si>
    <t>ФЕР13-03-004-23</t>
  </si>
  <si>
    <t>Окраска металлических огрунтованных поверхностей: краской БТ-177 серебристой  (Окраска  металлоконструкций составом TEKNOLAC 0050)</t>
  </si>
  <si>
    <t>2,88</t>
  </si>
  <si>
    <t>24,192</t>
  </si>
  <si>
    <t>0,03</t>
  </si>
  <si>
    <t>0,252</t>
  </si>
  <si>
    <t>21</t>
  </si>
  <si>
    <t>ФССЦ-14.4.02.09-0302</t>
  </si>
  <si>
    <t>Краска БТ-177</t>
  </si>
  <si>
    <t>22</t>
  </si>
  <si>
    <t>ТЦ_14.2.06.00_77_7718573829_11.04.2022_01
КА_КР п.4  СМ2.3</t>
  </si>
  <si>
    <t>Антикоррозионный состав TEKNOLAC 0050</t>
  </si>
  <si>
    <t>Итоги по разделу 2 Огнезащита :</t>
  </si>
  <si>
    <t xml:space="preserve">  Итого по разделу 2 Огнезащита</t>
  </si>
  <si>
    <t xml:space="preserve">               материалы, изделия и конструкции отсутствующие в СНБ</t>
  </si>
  <si>
    <t>Раздел 3. Дополнительные затраты по перевозке материалов на расстояние сверх учтенных 30 км в сметной цене</t>
  </si>
  <si>
    <t>Перевозка строительных грузов (металлоконструкции, арматура) бортовым автомобилем грузоподъемностью 5 т, на расстояние L=110 км (от г. Владикавказа Металлоторг ) за исключением 30 км, учтенных в сметной цене материалов, I класс груза (на 1 тн)</t>
  </si>
  <si>
    <t>23</t>
  </si>
  <si>
    <t>ФССЦпг-03-02-01-080</t>
  </si>
  <si>
    <t>Перевозка грузов автомобилями бортовыми грузоподъемностью до 5 т на расстояние: I класс груза до 80 км</t>
  </si>
  <si>
    <t>1 т груза</t>
  </si>
  <si>
    <t>105,958</t>
  </si>
  <si>
    <t>(Перевозка грузов автотранспортом)</t>
  </si>
  <si>
    <t>Перевозка строительных грузов (прочие II класс груза) бортовым автомобилем грузоподъемностью 5 т, на расстояние L=105 км (от г. Владикавказа) за исключением 30 км, учтенных в сметной цене материалов - II класс груза (на 1 тн)</t>
  </si>
  <si>
    <t>24</t>
  </si>
  <si>
    <t>ФССЦпг-03-02-02-075</t>
  </si>
  <si>
    <t>Перевозка грузов автомобилями бортовыми грузоподъемностью до 5 т на расстояние: II класс груза до 75 км</t>
  </si>
  <si>
    <t>0,689</t>
  </si>
  <si>
    <t>Перевозка строительных грузов (прочие III класс груза) бортовым автомобилем грузоподъемностью 5 т, на расстояние L=105 км (от г. Владикавказа) за исключением 30 км, учтенных в сметной цене материалов - II класс груза (на 1 тн)</t>
  </si>
  <si>
    <t>25</t>
  </si>
  <si>
    <t>ФССЦпг-03-02-03-075</t>
  </si>
  <si>
    <t>Перевозка грузов автомобилями бортовыми грузоподъемностью до 5 т на расстояние: III класс груза до 75 км</t>
  </si>
  <si>
    <t>2,898</t>
  </si>
  <si>
    <t>Итоги по разделу 3 Дополнительные затраты по перевозке материалов на расстояние сверх учтенных 30 км в сметной цене :</t>
  </si>
  <si>
    <t xml:space="preserve">  Итого по разделу 3 Дополнительные затраты по перевозке материалов на расстояние сверх учтенных 30 км в сметной цене</t>
  </si>
  <si>
    <t>Итоги по смете:</t>
  </si>
  <si>
    <t xml:space="preserve">  ВСЕГО по смете</t>
  </si>
  <si>
    <t xml:space="preserve">                                                      (А.Н. Прохорова)</t>
  </si>
  <si>
    <t xml:space="preserve">                                                      (К.В. Харченко)</t>
  </si>
  <si>
    <t>ЛОКАЛЬНЫЙ СМЕТНЫЙ РАСЧЕТ (СМЕТА) № ЛСР-02-01-02 изм.1</t>
  </si>
  <si>
    <t>2021-ВТРКМ.ГР-КР.ВР.2 изм.2</t>
  </si>
  <si>
    <t>(1540,12)</t>
  </si>
  <si>
    <t>(42,01)</t>
  </si>
  <si>
    <t>м3</t>
  </si>
  <si>
    <t>Раздел 1. Земляные работы (2021-ВТРКМ.ГР-КР.ВР.2 изм.2)</t>
  </si>
  <si>
    <t>ФЕР01-01-009-09</t>
  </si>
  <si>
    <t>Разработка грунта в траншеях экскаватором «обратная лопата» с ковшом вместимостью 0,65 (0,5-1) м3, группа грунтов: 3</t>
  </si>
  <si>
    <t>1000 м3</t>
  </si>
  <si>
    <t>2,435</t>
  </si>
  <si>
    <t>Объем=2435 / 1000</t>
  </si>
  <si>
    <t>85,225</t>
  </si>
  <si>
    <t>Приказ № 812/пр от 21.12.2020 Прил. п.1.1</t>
  </si>
  <si>
    <t>НР Земляные работы, выполняемые механизированным способом</t>
  </si>
  <si>
    <t>92</t>
  </si>
  <si>
    <t>Приказ № 774/пр от 11.12.2020 Прил. п.1.1</t>
  </si>
  <si>
    <t>СП Земляные работы, выполняемые механизированным способом</t>
  </si>
  <si>
    <t>46</t>
  </si>
  <si>
    <t>ФЕР01-02-057-03</t>
  </si>
  <si>
    <t>Разработка грунта вручную в траншеях глубиной до 2 м без креплений с откосами, группа грунтов: 3 (Доработка грунта вручную)</t>
  </si>
  <si>
    <t>100 м3</t>
  </si>
  <si>
    <t>0,78</t>
  </si>
  <si>
    <t>Объем=78 / 100</t>
  </si>
  <si>
    <t>Прил.1.12 п.3.187</t>
  </si>
  <si>
    <t>Доработка вручную, зачистка дна и стенок с выкидкой грунта в котлованах и траншеях, разработанных механизированным способом ОЗП=1,2; ТЗ=1,2</t>
  </si>
  <si>
    <t>1,5</t>
  </si>
  <si>
    <t>248</t>
  </si>
  <si>
    <t>290,16</t>
  </si>
  <si>
    <t>Приказ № 812/пр от 21.12.2020 Прил. п.1.2</t>
  </si>
  <si>
    <t>НР Земляные работы, выполняемые ручным способом</t>
  </si>
  <si>
    <t>89</t>
  </si>
  <si>
    <t>Приказ № 774/пр от 11.12.2020 Прил. п.1.2</t>
  </si>
  <si>
    <t>СП Земляные работы, выполняемые ручным способом</t>
  </si>
  <si>
    <t>40</t>
  </si>
  <si>
    <t>ФЕР01-01-032-03</t>
  </si>
  <si>
    <t>Разработка грунта с перемещением до 10 м бульдозерами мощностью: 132 кВт (180 л.с.), группа грунтов 3</t>
  </si>
  <si>
    <t>1,963</t>
  </si>
  <si>
    <t>Объем=(1885+78) / 1000</t>
  </si>
  <si>
    <t>3,8</t>
  </si>
  <si>
    <t>9,32425</t>
  </si>
  <si>
    <t>0,55</t>
  </si>
  <si>
    <t>Объем=550 / 1000</t>
  </si>
  <si>
    <t>2,6125</t>
  </si>
  <si>
    <t>ФЕР01-01-032-11</t>
  </si>
  <si>
    <t>При перемещении грунта на каждые последующие 10 м добавлять: к расценке 01-01-032-03 (Добавляется на 50 м перемещения)</t>
  </si>
  <si>
    <t>На увеличение до 50м ПЗ=4 (ОЗП=4; ЭМ=4 к расх.; ЗПМ=4; МАТ=4 к расх.; ТЗ=4; ТЗМ=4)</t>
  </si>
  <si>
    <t>8,25</t>
  </si>
  <si>
    <t>ФЕР01-01-035-02</t>
  </si>
  <si>
    <t>Засыпка траншей и котлованов с перемещением грунта до 5 м бульдозерами мощностью: 132 кВт (180 л.с.), группа грунтов 2</t>
  </si>
  <si>
    <t>Объем=1963 / 1000</t>
  </si>
  <si>
    <t>2,14</t>
  </si>
  <si>
    <t>5,251025</t>
  </si>
  <si>
    <t>ФЕР01-01-035-08</t>
  </si>
  <si>
    <t>При перемещении грунта на каждые последующие 5 м добавлять: к расценке 01-01-035-02</t>
  </si>
  <si>
    <t>2,45375</t>
  </si>
  <si>
    <t>Итоги по разделу 1 Земляные работы (2021-ВТРКМ.ГР-КР.ВР.2 изм.2) :</t>
  </si>
  <si>
    <t xml:space="preserve">  Итого по разделу 1 Земляные работы (2021-ВТРКМ.ГР-КР.ВР.2 изм.2)</t>
  </si>
  <si>
    <t>Раздел 2. Фундаменты (2021-ВТРКМ.ГР-КР.ВР.2 изм.2)</t>
  </si>
  <si>
    <t>ФЕР06-01-001-16</t>
  </si>
  <si>
    <t>Устройство фундаментных плит железобетонных: плоских (из бетона В25 F100 W4 толщ. 300 мм)</t>
  </si>
  <si>
    <t>2,07</t>
  </si>
  <si>
    <t>Объем=207 / 100</t>
  </si>
  <si>
    <t>04.1.02.05</t>
  </si>
  <si>
    <t>Смеси бетонные тяжелого бетона</t>
  </si>
  <si>
    <t>101,5</t>
  </si>
  <si>
    <t>210,105</t>
  </si>
  <si>
    <t>08.4.03.03</t>
  </si>
  <si>
    <t>Арматура</t>
  </si>
  <si>
    <t>8,1</t>
  </si>
  <si>
    <t>16,767</t>
  </si>
  <si>
    <t>179</t>
  </si>
  <si>
    <t>463,1625</t>
  </si>
  <si>
    <t>28,56</t>
  </si>
  <si>
    <t>73,899</t>
  </si>
  <si>
    <t>Приказ № 812/пр от 21.12.2020 Прил. п.6</t>
  </si>
  <si>
    <t>НР Бетонные и железобетонные монолитные конструкции и работы в строительстве</t>
  </si>
  <si>
    <t>102</t>
  </si>
  <si>
    <t>Приказ № 774/пр от 11.12.2020 Прил. п.6</t>
  </si>
  <si>
    <t>СП Бетонные и железобетонные монолитные конструкции и работы в строительстве</t>
  </si>
  <si>
    <t>58</t>
  </si>
  <si>
    <t>ФССЦ-04.1.02.05-0009</t>
  </si>
  <si>
    <t>Смеси бетонные тяжелого бетона (БСТ), класс В25 (М350)</t>
  </si>
  <si>
    <t>ФССЦ-08.4.03.03-0006</t>
  </si>
  <si>
    <t>Сталь арматурная рифленая свариваемая, класс A500С, диаметр 16 мм</t>
  </si>
  <si>
    <t>ФССЦ-08.4.03.02-0004</t>
  </si>
  <si>
    <t>Сталь арматурная, горячекатаная, гладкая, класс А-I, диаметр 12 мм</t>
  </si>
  <si>
    <t>1,27</t>
  </si>
  <si>
    <t>ФЕР06-01-001-13</t>
  </si>
  <si>
    <t>Устройство фундаментов-столбов: бетонных (из бетона В25 F100 W4)</t>
  </si>
  <si>
    <t>0,203</t>
  </si>
  <si>
    <t>Объем=20,3 / 100</t>
  </si>
  <si>
    <t>20,706</t>
  </si>
  <si>
    <t>490</t>
  </si>
  <si>
    <t>124,3375</t>
  </si>
  <si>
    <t>19,53</t>
  </si>
  <si>
    <t>4,9557375</t>
  </si>
  <si>
    <t>ФЕР06-03-004-12</t>
  </si>
  <si>
    <t>Армирование подстилающих слоев и набетонок</t>
  </si>
  <si>
    <t>5,231</t>
  </si>
  <si>
    <t>Объем=2,91+2,13+0,154+0,037</t>
  </si>
  <si>
    <t>11,6</t>
  </si>
  <si>
    <t>75,8495</t>
  </si>
  <si>
    <t>0,35</t>
  </si>
  <si>
    <t>2,2885625</t>
  </si>
  <si>
    <t>ФССЦ-08.4.03.03-0008</t>
  </si>
  <si>
    <t>Сталь арматурная рифленая свариваемая, класс A500С, диаметр 20 мм</t>
  </si>
  <si>
    <t>2,91</t>
  </si>
  <si>
    <t>2,13</t>
  </si>
  <si>
    <t>0,154</t>
  </si>
  <si>
    <t>ФССЦ-08.4.03.02-0003</t>
  </si>
  <si>
    <t>Сталь арматурная, горячекатаная, гладкая, класс А-I, диаметр 10 мм</t>
  </si>
  <si>
    <t>0,037</t>
  </si>
  <si>
    <t>ФЕР06-03-004-03</t>
  </si>
  <si>
    <t>Установка анкерных болтов: при бетонировании со связями из арматуры  (Фундаментный болт М36 - 60 шт.)</t>
  </si>
  <si>
    <t>0,79</t>
  </si>
  <si>
    <t>118</t>
  </si>
  <si>
    <t>116,525</t>
  </si>
  <si>
    <t>0,5</t>
  </si>
  <si>
    <t>0,49375</t>
  </si>
  <si>
    <t>ФЕР06-03-004-10</t>
  </si>
  <si>
    <t>Установка закладных деталей весом: до 20 кг (Установка упора 2L100х10)</t>
  </si>
  <si>
    <t>0,098</t>
  </si>
  <si>
    <t>08.4.01.02</t>
  </si>
  <si>
    <t>Детали закладные и накладные</t>
  </si>
  <si>
    <t>7,105</t>
  </si>
  <si>
    <t>0,33</t>
  </si>
  <si>
    <t>0,040425</t>
  </si>
  <si>
    <t>ФССЦ-08.4.01.04-0009</t>
  </si>
  <si>
    <t>Упор анкерный: 10х100</t>
  </si>
  <si>
    <t>100 шт</t>
  </si>
  <si>
    <t>0,15</t>
  </si>
  <si>
    <t>Объем=15 / 100</t>
  </si>
  <si>
    <t>ФЕР06-04-001-03</t>
  </si>
  <si>
    <t>Устройство стен подвалов и подпорных стен железобетонных высотой: до 3 м, толщиной до 300 мм  (из бетона В25 F100 W4)</t>
  </si>
  <si>
    <t>1,794</t>
  </si>
  <si>
    <t>Объем=179,4 / 100</t>
  </si>
  <si>
    <t>182,091</t>
  </si>
  <si>
    <t>10,12</t>
  </si>
  <si>
    <t>18,15528</t>
  </si>
  <si>
    <t>899</t>
  </si>
  <si>
    <t>2016,0075</t>
  </si>
  <si>
    <t>41,04</t>
  </si>
  <si>
    <t>92,0322</t>
  </si>
  <si>
    <t>ФССЦ-08.4.03.03-0009</t>
  </si>
  <si>
    <t>Сталь арматурная рифленая свариваемая, класс A500С, диаметр 25 мм</t>
  </si>
  <si>
    <t>10,77</t>
  </si>
  <si>
    <t>34,67</t>
  </si>
  <si>
    <t>ФССЦ-08.4.03.03-0007</t>
  </si>
  <si>
    <t>Сталь арматурная рифленая свариваемая, класс A500С, диаметр 18 мм</t>
  </si>
  <si>
    <t>13,43</t>
  </si>
  <si>
    <t>2,4</t>
  </si>
  <si>
    <t>Установка анкерных болтов: при бетонировании со связями из арматуры  (Фундаментный болт М36 - 56 шт.)</t>
  </si>
  <si>
    <t>0,74</t>
  </si>
  <si>
    <t>109,15</t>
  </si>
  <si>
    <t>0,4625</t>
  </si>
  <si>
    <t>Установка закладных деталей весом: до 20 кг (Установка упора 2L100х8)</t>
  </si>
  <si>
    <t>0,091</t>
  </si>
  <si>
    <t>6,5975</t>
  </si>
  <si>
    <t>0,0375375</t>
  </si>
  <si>
    <t>Упор анкерный: 10х100 (8х100)</t>
  </si>
  <si>
    <t>0,14</t>
  </si>
  <si>
    <t>Объем=14 / 100</t>
  </si>
  <si>
    <t>Итоги по разделу 2 Фундаменты (2021-ВТРКМ.ГР-КР.ВР.2 изм.2) :</t>
  </si>
  <si>
    <t xml:space="preserve">  Итого по разделу 2 Фундаменты (2021-ВТРКМ.ГР-КР.ВР.2 изм.2)</t>
  </si>
  <si>
    <t>Раздел 3. Перекрытия (2021-ВТРКМ.ГР-КР.ВР.2 изм.2)</t>
  </si>
  <si>
    <t>Перекрытия на отм.+2,91 и +5,91</t>
  </si>
  <si>
    <t>ФЕР06-16-001-02</t>
  </si>
  <si>
    <t>Монтаж и демонтаж: крупнощитовой опалубки перекрытий  (Устройство несъемной опалубки из профлиста НС75-750-0,8)</t>
  </si>
  <si>
    <t>10 м2</t>
  </si>
  <si>
    <t>Объем=270 / 10</t>
  </si>
  <si>
    <t>Прил.6.5 п.3.8</t>
  </si>
  <si>
    <t>При применении несъемной опалубки взамен инвентарной оборачиваемой ОЗП=0,75; ЭМ=0,8 к расх.; ЗПМ=0,8; ТЗ=0,75; ТЗМ=0,8</t>
  </si>
  <si>
    <t>0,75</t>
  </si>
  <si>
    <t>0,8</t>
  </si>
  <si>
    <t>131,625</t>
  </si>
  <si>
    <t>2,45</t>
  </si>
  <si>
    <t>52,92</t>
  </si>
  <si>
    <t>Приказ № 812/пр от 21.12.2020 Прил. п.6.1</t>
  </si>
  <si>
    <t>НР Бетонные и железобетонные монолитные конструкции и работы в строительстве с применением индустриальных видов опалубки</t>
  </si>
  <si>
    <t>108</t>
  </si>
  <si>
    <t>Приказ № 774/пр от 11.12.2020 Прил. п.6.1</t>
  </si>
  <si>
    <t>СП Бетонные и железобетонные монолитные конструкции и работы в строительстве с применением индустриальных видов опалубки</t>
  </si>
  <si>
    <t>ФССЦ-01.7.15.06-0111</t>
  </si>
  <si>
    <t>Гвозди строительные</t>
  </si>
  <si>
    <t>-0,081</t>
  </si>
  <si>
    <t>ФССЦ-11.1.03.06-0087</t>
  </si>
  <si>
    <t>Доска обрезная, хвойных пород, ширина 75-150 мм, толщина 25 мм, длина 4-6,5 м, сорт III</t>
  </si>
  <si>
    <t>-0,513</t>
  </si>
  <si>
    <t>36</t>
  </si>
  <si>
    <t>ФССЦ-08.3.09.01-0102</t>
  </si>
  <si>
    <t>Профнастил оцинкованный Н75-750-0,8</t>
  </si>
  <si>
    <t>270</t>
  </si>
  <si>
    <t>37</t>
  </si>
  <si>
    <t>ФЕР06-16-006-05</t>
  </si>
  <si>
    <t>Установка каркасов и сеток: в перекрытиях массой одного элемента до 50 кг</t>
  </si>
  <si>
    <t>2,94</t>
  </si>
  <si>
    <t>Объем=2,54+0,4</t>
  </si>
  <si>
    <t>8,6</t>
  </si>
  <si>
    <t>25,284</t>
  </si>
  <si>
    <t>0,58</t>
  </si>
  <si>
    <t>1,7052</t>
  </si>
  <si>
    <t>38</t>
  </si>
  <si>
    <t>ФССЦ-08.4.02.03-0011</t>
  </si>
  <si>
    <t>Каркасы и сетки арматурные плоские, собранные и сваренные (связанные) в арматурные изделия, закладные и накладные детали: без сварки (∅12А500С (АIII))</t>
  </si>
  <si>
    <t>2,54</t>
  </si>
  <si>
    <t>39</t>
  </si>
  <si>
    <t>Каркасы и сетки арматурные плоские, собранные и сваренные (связанные) в арматурные изделия, закладные и накладные детали: без сварки (∅8А500С (АIII))</t>
  </si>
  <si>
    <t>0,4</t>
  </si>
  <si>
    <t>ФЕР06-16-006-09</t>
  </si>
  <si>
    <t>Установка отдельных стержней: в перекрытиях диаметром до 8 мм</t>
  </si>
  <si>
    <t>0,36</t>
  </si>
  <si>
    <t>52,19</t>
  </si>
  <si>
    <t>18,7884</t>
  </si>
  <si>
    <t>0,2088</t>
  </si>
  <si>
    <t>41</t>
  </si>
  <si>
    <t>ФССЦ-08.4.03.03-0002</t>
  </si>
  <si>
    <t>Сталь арматурная рифленая свариваемая, класс A500С, диаметр 8 мм</t>
  </si>
  <si>
    <t>42</t>
  </si>
  <si>
    <t>ФЕР06-16-006-10</t>
  </si>
  <si>
    <t>Установка отдельных стержней: в перекрытиях диаметром свыше. 8 мм</t>
  </si>
  <si>
    <t>0,655</t>
  </si>
  <si>
    <t>Объем=0,51+0,145</t>
  </si>
  <si>
    <t>28,37</t>
  </si>
  <si>
    <t>18,58235</t>
  </si>
  <si>
    <t>0,6</t>
  </si>
  <si>
    <t>0,393</t>
  </si>
  <si>
    <t>43</t>
  </si>
  <si>
    <t>ФССЦ-08.4.03.03-0003</t>
  </si>
  <si>
    <t>Сталь арматурная рифленая свариваемая, класс A500С, диаметр 10 мм</t>
  </si>
  <si>
    <t>0,51</t>
  </si>
  <si>
    <t>44</t>
  </si>
  <si>
    <t>0,145</t>
  </si>
  <si>
    <t>45</t>
  </si>
  <si>
    <t>ФЕР06-16-005-06</t>
  </si>
  <si>
    <t>Бетонирование перекрытий с помощью автобетононасоса в крупнощитовой и объемно-переставной опалубках толщиной: до 16 см</t>
  </si>
  <si>
    <t>01.7.16.04</t>
  </si>
  <si>
    <t>Опалубка переставная (амортизация)</t>
  </si>
  <si>
    <t>компл</t>
  </si>
  <si>
    <t>1,61</t>
  </si>
  <si>
    <t>43,47</t>
  </si>
  <si>
    <t>0,81</t>
  </si>
  <si>
    <t>21,87</t>
  </si>
  <si>
    <t>38,6715</t>
  </si>
  <si>
    <t>Объем=38,1*1,015</t>
  </si>
  <si>
    <t>Перекрытия на отм.+5,21</t>
  </si>
  <si>
    <t>47</t>
  </si>
  <si>
    <t>Объем=260 / 10</t>
  </si>
  <si>
    <t>126,75</t>
  </si>
  <si>
    <t>50,96</t>
  </si>
  <si>
    <t>48</t>
  </si>
  <si>
    <t>49</t>
  </si>
  <si>
    <t>50</t>
  </si>
  <si>
    <t>260</t>
  </si>
  <si>
    <t>2,72</t>
  </si>
  <si>
    <t>Объем=2,3+0,42</t>
  </si>
  <si>
    <t>23,392</t>
  </si>
  <si>
    <t>1,5776</t>
  </si>
  <si>
    <t>52</t>
  </si>
  <si>
    <t>2,3</t>
  </si>
  <si>
    <t>53</t>
  </si>
  <si>
    <t>0,42</t>
  </si>
  <si>
    <t>54</t>
  </si>
  <si>
    <t>0,38</t>
  </si>
  <si>
    <t>19,8322</t>
  </si>
  <si>
    <t>0,2204</t>
  </si>
  <si>
    <t>56</t>
  </si>
  <si>
    <t>0,48</t>
  </si>
  <si>
    <t>Объем=0,35+0,13</t>
  </si>
  <si>
    <t>13,6176</t>
  </si>
  <si>
    <t>0,288</t>
  </si>
  <si>
    <t>57</t>
  </si>
  <si>
    <t>0,13</t>
  </si>
  <si>
    <t>59</t>
  </si>
  <si>
    <t>41,86</t>
  </si>
  <si>
    <t>21,06</t>
  </si>
  <si>
    <t>60</t>
  </si>
  <si>
    <t>38,0625</t>
  </si>
  <si>
    <t>Объем=37,5*1,015</t>
  </si>
  <si>
    <t>61</t>
  </si>
  <si>
    <t>ФЕР06-08-001-09</t>
  </si>
  <si>
    <t>Устройство перекрытий по стальным балкам и монолитных участков при сборном железобетонном перекрытии площадью: до 5 м2 приведенной толщиной до 200 мм (Устройство монолитной плиты перекрытия Пм4 из бетона В25 толщ. 160 мм)</t>
  </si>
  <si>
    <t>0,015</t>
  </si>
  <si>
    <t>Объем=1,5 / 100</t>
  </si>
  <si>
    <t>1,5225</t>
  </si>
  <si>
    <t>5,94</t>
  </si>
  <si>
    <t>0,0891</t>
  </si>
  <si>
    <t>821</t>
  </si>
  <si>
    <t>15,39375</t>
  </si>
  <si>
    <t>41,51</t>
  </si>
  <si>
    <t>0,7783125</t>
  </si>
  <si>
    <t>63</t>
  </si>
  <si>
    <t>ФССЦ-08.4.03.03-0004</t>
  </si>
  <si>
    <t>Сталь арматурная рифленая свариваемая, класс A500С, диаметр 12 мм</t>
  </si>
  <si>
    <t>0,32</t>
  </si>
  <si>
    <t>64</t>
  </si>
  <si>
    <t>0,04</t>
  </si>
  <si>
    <t>65</t>
  </si>
  <si>
    <t>Установка закладных деталей весом: до 20 кг</t>
  </si>
  <si>
    <t>0,026</t>
  </si>
  <si>
    <t>1,885</t>
  </si>
  <si>
    <t>0,010725</t>
  </si>
  <si>
    <t>66</t>
  </si>
  <si>
    <t>ФССЦ-08.4.01.02-0013</t>
  </si>
  <si>
    <t>Детали закладные и накладные, изготовленные с применением сварки, гнутья, сверления (пробивки) отверстий (при наличии одной из этих операций или всего перечня в любых сочетаниях), поставляемые отдельно</t>
  </si>
  <si>
    <t>67</t>
  </si>
  <si>
    <t>ФЕР06-08-001-01</t>
  </si>
  <si>
    <t>Устройство перекрытий безбалочных толщиной: до 200 мм на высоте от опорной площади до 6 м (Устройство монолитной плиты перекрытия над лестничной клеткой из бетона В25 толщ. 80 мм)</t>
  </si>
  <si>
    <t>0,012</t>
  </si>
  <si>
    <t>Объем=1,2 / 100</t>
  </si>
  <si>
    <t>1,218</t>
  </si>
  <si>
    <t>07.3.02.11</t>
  </si>
  <si>
    <t>0,006</t>
  </si>
  <si>
    <t>7,66</t>
  </si>
  <si>
    <t>0,09192</t>
  </si>
  <si>
    <t>806</t>
  </si>
  <si>
    <t>12,09</t>
  </si>
  <si>
    <t>30,95</t>
  </si>
  <si>
    <t>0,46425</t>
  </si>
  <si>
    <t>68</t>
  </si>
  <si>
    <t>69</t>
  </si>
  <si>
    <t>0,12</t>
  </si>
  <si>
    <t>70</t>
  </si>
  <si>
    <t>ФЕР06-07-002-01</t>
  </si>
  <si>
    <t>Устройство поясов: в опалубке</t>
  </si>
  <si>
    <t>0,0051</t>
  </si>
  <si>
    <t>Объем=0,51 / 100</t>
  </si>
  <si>
    <t>0,51765</t>
  </si>
  <si>
    <t>12,5</t>
  </si>
  <si>
    <t>0,06375</t>
  </si>
  <si>
    <t>825</t>
  </si>
  <si>
    <t>5,259375</t>
  </si>
  <si>
    <t>72,12</t>
  </si>
  <si>
    <t>0,459765</t>
  </si>
  <si>
    <t>71</t>
  </si>
  <si>
    <t>72</t>
  </si>
  <si>
    <t>0,065</t>
  </si>
  <si>
    <t>73</t>
  </si>
  <si>
    <t>ФССЦ-08.4.03.02-0002</t>
  </si>
  <si>
    <t>Сталь арматурная, горячекатаная, гладкая, класс А-I, диаметр 8 мм</t>
  </si>
  <si>
    <t>0,016</t>
  </si>
  <si>
    <t>74</t>
  </si>
  <si>
    <t>Армирование подстилающих слоев и набетонок (Установка вертикальных стержней в перекрытии над лестничной клеткой с шагом 1000 мм)</t>
  </si>
  <si>
    <t>0,014</t>
  </si>
  <si>
    <t>0,006125</t>
  </si>
  <si>
    <t>75</t>
  </si>
  <si>
    <t>76</t>
  </si>
  <si>
    <t>Устройство перекрытий безбалочных толщиной: до 200 мм на высоте от опорной площади до 6 м (Устройство междуэтажных лестничных площадок из бетона В25 толщ. 120 мм)</t>
  </si>
  <si>
    <t>0,028</t>
  </si>
  <si>
    <t>Объем=2,8 / 100</t>
  </si>
  <si>
    <t>2,842</t>
  </si>
  <si>
    <t>0,21448</t>
  </si>
  <si>
    <t>28,21</t>
  </si>
  <si>
    <t>1,08325</t>
  </si>
  <si>
    <t>77</t>
  </si>
  <si>
    <t>78</t>
  </si>
  <si>
    <t>79</t>
  </si>
  <si>
    <t>ФЕР07-05-015-01</t>
  </si>
  <si>
    <t>Установка ступеней отдельных: гладких по готовому основанию</t>
  </si>
  <si>
    <t>100 м ступеней</t>
  </si>
  <si>
    <t>0,4515</t>
  </si>
  <si>
    <t>Объем=((36+4+3)*1,05) / 100</t>
  </si>
  <si>
    <t>05.1.07.28</t>
  </si>
  <si>
    <t>Ступени железобетонные</t>
  </si>
  <si>
    <t>м</t>
  </si>
  <si>
    <t>100</t>
  </si>
  <si>
    <t>45,15</t>
  </si>
  <si>
    <t>48,762</t>
  </si>
  <si>
    <t>1,47</t>
  </si>
  <si>
    <t>0,663705</t>
  </si>
  <si>
    <t>Приказ № 812/пр от 21.12.2020 Прил. п.7.1</t>
  </si>
  <si>
    <t>НР Бетонные и железобетонные сборные конструкции жилых, общественных и административно-бытовых зданий промышленных предприятий</t>
  </si>
  <si>
    <t>116</t>
  </si>
  <si>
    <t>Приказ № 774/пр от 11.12.2020 Прил. п.7.1</t>
  </si>
  <si>
    <t>СП Бетонные и железобетонные сборные конструкции жилых, общественных и административно-бытовых зданий промышленных предприятий</t>
  </si>
  <si>
    <t>80</t>
  </si>
  <si>
    <t>ФССЦ-05.1.07.28-0045</t>
  </si>
  <si>
    <t>Ступени железобетонные лестничные ЛС 11, бетон B15, объем 0,046 м3, расход арматуры 0,65 кг</t>
  </si>
  <si>
    <t>шт</t>
  </si>
  <si>
    <t>ФССЦ-05.1.07.28-0064</t>
  </si>
  <si>
    <t>Ступени железобетонные лестничные ЛСВ 11, бетон B15, объем 0,036 м3, расход арматуры 0,76 кг</t>
  </si>
  <si>
    <t>82</t>
  </si>
  <si>
    <t>ФССЦ-05.1.07.28-0063</t>
  </si>
  <si>
    <t>Ступени железобетонные лестничные ЛСН 11, бетон B15, объем 0,024 м3, расход арматуры 0,76 кг</t>
  </si>
  <si>
    <t>83</t>
  </si>
  <si>
    <t>ФЕР07-05-016-04</t>
  </si>
  <si>
    <t>Устройство металлических ограждений: без поручней (лестничных маршей)</t>
  </si>
  <si>
    <t>100 м</t>
  </si>
  <si>
    <t>41,5</t>
  </si>
  <si>
    <t>6,225</t>
  </si>
  <si>
    <t>2,59</t>
  </si>
  <si>
    <t>0,3885</t>
  </si>
  <si>
    <t>84</t>
  </si>
  <si>
    <t>Устройство металлических ограждений: без поручней (балкона и пандуса)</t>
  </si>
  <si>
    <t>0,075</t>
  </si>
  <si>
    <t>Объем=7,5 / 100</t>
  </si>
  <si>
    <t>3,1125</t>
  </si>
  <si>
    <t>0,19425</t>
  </si>
  <si>
    <t>Итоги по разделу 3 Перекрытия (2021-ВТРКМ.ГР-КР.ВР.2 изм.2) :</t>
  </si>
  <si>
    <t xml:space="preserve">  Итого по разделу 3 Перекрытия (2021-ВТРКМ.ГР-КР.ВР.2 изм.2)</t>
  </si>
  <si>
    <t>Раздел 4. Прочие работы</t>
  </si>
  <si>
    <t>85</t>
  </si>
  <si>
    <t>ФЕР13-03-004-26</t>
  </si>
  <si>
    <t>Окраска металлических огрунтованных поверхностей: эмалью ПФ-115 (за 2 раза)</t>
  </si>
  <si>
    <t>0,135</t>
  </si>
  <si>
    <t>Объем=13,5 / 100</t>
  </si>
  <si>
    <t>На увеличение слоев ПЗ=2 (ОЗП=2; ЭМ=2 к расх.; ЗПМ=2; МАТ=2 к расх.; ТЗ=2; ТЗМ=2)</t>
  </si>
  <si>
    <t>2,5</t>
  </si>
  <si>
    <t>0,718875</t>
  </si>
  <si>
    <t>0,00675</t>
  </si>
  <si>
    <t>86</t>
  </si>
  <si>
    <t>ФЕР11-01-004-07</t>
  </si>
  <si>
    <t>Устройство гидроизоляции обмазочной: холодной асфальтовой мастикой в один слой толщиной 2 мм</t>
  </si>
  <si>
    <t>9,5</t>
  </si>
  <si>
    <t>Объем=950 / 100</t>
  </si>
  <si>
    <t>01.7.13.02</t>
  </si>
  <si>
    <t>Мастика холодная асфальтовая</t>
  </si>
  <si>
    <t>0,24</t>
  </si>
  <si>
    <t>2,28</t>
  </si>
  <si>
    <t>15,54</t>
  </si>
  <si>
    <t>147,63</t>
  </si>
  <si>
    <t>7,125</t>
  </si>
  <si>
    <t>Приказ № 812/пр от 21.12.2020 Прил. п.11</t>
  </si>
  <si>
    <t>НР Полы</t>
  </si>
  <si>
    <t>112</t>
  </si>
  <si>
    <t>Приказ № 774/пр от 11.12.2020 Прил. п.11</t>
  </si>
  <si>
    <t>СП Полы</t>
  </si>
  <si>
    <t>87</t>
  </si>
  <si>
    <t>ФССЦ-01.2.03.03-0018</t>
  </si>
  <si>
    <t>Мастика битумная кровельная холодного применения, универсальная</t>
  </si>
  <si>
    <t>2,85</t>
  </si>
  <si>
    <t>(Конструкции из кирпича и блоков)</t>
  </si>
  <si>
    <t>88</t>
  </si>
  <si>
    <t>ФЕР06-01-001-01</t>
  </si>
  <si>
    <t>Устройство бетонной подготовки (из бетона В7,5 под силовую плиту пола)</t>
  </si>
  <si>
    <t>0,303</t>
  </si>
  <si>
    <t>Объем=30,3 / 100</t>
  </si>
  <si>
    <t>30,906</t>
  </si>
  <si>
    <t>135</t>
  </si>
  <si>
    <t>51,13125</t>
  </si>
  <si>
    <t>18,12</t>
  </si>
  <si>
    <t>6,86295</t>
  </si>
  <si>
    <t>ФССЦ-04.1.02.05-0003</t>
  </si>
  <si>
    <t>Смеси бетонные тяжелого бетона (БСТ), класс В7,5 (М100)</t>
  </si>
  <si>
    <t>90</t>
  </si>
  <si>
    <t>Устройство фундаментных плит железобетонных: плоских (Устройство силовой плиты пола толщ. 150 мм в помещении стоянки ратраков из бетона  В25  F100 W4 )</t>
  </si>
  <si>
    <t>0,455</t>
  </si>
  <si>
    <t>Объем=45,5 / 100</t>
  </si>
  <si>
    <t>46,1825</t>
  </si>
  <si>
    <t>3,6855</t>
  </si>
  <si>
    <t>101,80625</t>
  </si>
  <si>
    <t>16,2435</t>
  </si>
  <si>
    <t>91</t>
  </si>
  <si>
    <t>3,4</t>
  </si>
  <si>
    <t>Устройство бетонной подготовки (под фундаментной плитой здания из бетона В7,5)</t>
  </si>
  <si>
    <t>0,71</t>
  </si>
  <si>
    <t>Объем=71 / 100</t>
  </si>
  <si>
    <t>72,42</t>
  </si>
  <si>
    <t>119,8125</t>
  </si>
  <si>
    <t>16,0815</t>
  </si>
  <si>
    <t>95</t>
  </si>
  <si>
    <t>Устройство фундаментных плит железобетонных: плоских (Устройство монолитных ж.б. фундаментов под стоянки ратраков из бетона  В25  F100 W4)</t>
  </si>
  <si>
    <t>0,231</t>
  </si>
  <si>
    <t>Объем=23,1 / 100</t>
  </si>
  <si>
    <t>23,4465</t>
  </si>
  <si>
    <t>1,8711</t>
  </si>
  <si>
    <t>51,68625</t>
  </si>
  <si>
    <t>8,2467</t>
  </si>
  <si>
    <t>96</t>
  </si>
  <si>
    <t>4,43</t>
  </si>
  <si>
    <t>98</t>
  </si>
  <si>
    <t>99</t>
  </si>
  <si>
    <t>ФЕР09-03-005-01</t>
  </si>
  <si>
    <t>Монтаж подкрановых путей: по металлическим подкрановым балкам для рельсов типа Р</t>
  </si>
  <si>
    <t>1,132</t>
  </si>
  <si>
    <t>Объем=113,2 / 100</t>
  </si>
  <si>
    <t>07.2.03.06-0021</t>
  </si>
  <si>
    <t>Детали крепления рельсов</t>
  </si>
  <si>
    <t>307,38</t>
  </si>
  <si>
    <t>434,9427</t>
  </si>
  <si>
    <t>45,49</t>
  </si>
  <si>
    <t>64,36835</t>
  </si>
  <si>
    <t>ФССЦ-25.1.05.04-0003</t>
  </si>
  <si>
    <t>Рельсы железнодорожные Р-24</t>
  </si>
  <si>
    <t>2,82</t>
  </si>
  <si>
    <t>101</t>
  </si>
  <si>
    <t>Устройство бетонной подготовки (из бетона В7,5 под плиты ратраков)</t>
  </si>
  <si>
    <t>0,106</t>
  </si>
  <si>
    <t>Объем=10,6 / 100</t>
  </si>
  <si>
    <t>10,812</t>
  </si>
  <si>
    <t>17,8875</t>
  </si>
  <si>
    <t>2,4009</t>
  </si>
  <si>
    <t>103</t>
  </si>
  <si>
    <t>ФЕР06-13-001-04</t>
  </si>
  <si>
    <t>Устройство стен и плоских днищ при толщине: более 150 мм прямоугольных сооружений (Устройство смотровой ямы и приямков из бетона  В25  F100 W4)</t>
  </si>
  <si>
    <t>0,123</t>
  </si>
  <si>
    <t>Объем=12,3 / 100</t>
  </si>
  <si>
    <t>04.1.02.01</t>
  </si>
  <si>
    <t>Смеси бетонные мелкозернистого бетона</t>
  </si>
  <si>
    <t>12,4845</t>
  </si>
  <si>
    <t>14,6</t>
  </si>
  <si>
    <t>1,7958</t>
  </si>
  <si>
    <t>651</t>
  </si>
  <si>
    <t>100,09125</t>
  </si>
  <si>
    <t>78,84</t>
  </si>
  <si>
    <t>12,12165</t>
  </si>
  <si>
    <t>104</t>
  </si>
  <si>
    <t>105</t>
  </si>
  <si>
    <t>1,9</t>
  </si>
  <si>
    <t>106</t>
  </si>
  <si>
    <t>107</t>
  </si>
  <si>
    <t>ФЕР06-03-004-08</t>
  </si>
  <si>
    <t>Установка стальных конструкций, остающихся в теле бетона (Установка гильз в железобетонной стене)</t>
  </si>
  <si>
    <t>0,49</t>
  </si>
  <si>
    <t>Объем=0,07+0,42</t>
  </si>
  <si>
    <t>42,5</t>
  </si>
  <si>
    <t>26,03125</t>
  </si>
  <si>
    <t>4,16</t>
  </si>
  <si>
    <t>2,548</t>
  </si>
  <si>
    <t>ФССЦ-23.3.03.02-0164</t>
  </si>
  <si>
    <t>Трубы стальные бесшовные, горячедеформированные со снятой фаской из стали марок 15, 20, 25, наружным диаметром: 273 мм, толщина стенки 9 мм (гильза)</t>
  </si>
  <si>
    <t>1,2</t>
  </si>
  <si>
    <t>Объем=2*0,6</t>
  </si>
  <si>
    <t>109</t>
  </si>
  <si>
    <t>ФССЦ-23.3.03.02-0174</t>
  </si>
  <si>
    <t>Трубы стальные бесшовные горячедеформированные со снятой фаской из стали марок 15, 20, 35, наружный диаметр 325 мм, толщина стенки 9 мм (гильза)</t>
  </si>
  <si>
    <t>Объем=1,5*4</t>
  </si>
  <si>
    <t>Итоги по разделу 4 Прочие работы :</t>
  </si>
  <si>
    <t xml:space="preserve">  Итого по разделу 4 Прочие работы</t>
  </si>
  <si>
    <t>Раздел 5. Дополнительные затраты по перевозке материалов на расстояние сверх учтенных 30 км в сметной цене</t>
  </si>
  <si>
    <t>110</t>
  </si>
  <si>
    <t>126,432</t>
  </si>
  <si>
    <t>Объем=1831,591-4,616-1695,643-4,9</t>
  </si>
  <si>
    <t>Перевозка строительных грузов ( бетонные и  ж.б. изделия, кирпич) бортовыми автомобилями грузоподъемностью до 5 т на расстояние 110 км  (от г. Владикавказа Металлоторг), за исключением 30 км, учтенных в СНБ, I класс груза (на 1 тн)</t>
  </si>
  <si>
    <t>111</t>
  </si>
  <si>
    <t>4,616</t>
  </si>
  <si>
    <t>Объем=4,081+0,179+0,356</t>
  </si>
  <si>
    <t>Перевозка строительных грузов (смеси бетонные I класс груза) бортовым автомобилем грузоподъемностью 5 т, на расстояние L=106 км (от г. Владикавказа) за исключением 30 км, учтенных в сметной цене материалов, I класс груза (на 1 тн)</t>
  </si>
  <si>
    <t>ФССЦпг-03-33-01-050</t>
  </si>
  <si>
    <t>Перевозка бетонных смесей и строительных растворов, готовых к употреблению, автобетоносмесителем 6 м3: I класс груза до 50 км</t>
  </si>
  <si>
    <t>1695,643</t>
  </si>
  <si>
    <t>Объем=0,273+279,638+1415,732</t>
  </si>
  <si>
    <t>113</t>
  </si>
  <si>
    <t>ФССЦпг-03-33-01-051</t>
  </si>
  <si>
    <t>Свыше 50 км добавлять на каждый последующий 1 км: I класс груза_на расстояние 76км</t>
  </si>
  <si>
    <t>1695,866</t>
  </si>
  <si>
    <t>На увеличение расстояния ПЗ=26 (ОЗП=26; ЭМ=26 к расх.; ЗПМ=26; МАТ=26 к расх.; ТЗ=26; ТЗМ=26)</t>
  </si>
  <si>
    <t>114</t>
  </si>
  <si>
    <t>10,31</t>
  </si>
  <si>
    <t>115</t>
  </si>
  <si>
    <t>Итоги по разделу 5 Дополнительные затраты по перевозке материалов на расстояние сверх учтенных 30 км в сметной цене :</t>
  </si>
  <si>
    <t xml:space="preserve">  Итого по разделу 5 Дополнительные затраты по перевозке материалов на расстояние сверх учтенных 30 км в сметной цене</t>
  </si>
  <si>
    <t>ЛОКАЛЬНЫЙ СМЕТНЫЙ РАСЧЕТ (СМЕТА) № ЛСР-02-01-03 изм.1</t>
  </si>
  <si>
    <t>2021-ВТРКМ.ГР-АР.ВР изм.1</t>
  </si>
  <si>
    <t>(1632,48)</t>
  </si>
  <si>
    <t>(1589,03)</t>
  </si>
  <si>
    <t>(81,43)</t>
  </si>
  <si>
    <t>(43,45)</t>
  </si>
  <si>
    <t>Раздел 1. Стены наружные</t>
  </si>
  <si>
    <t>ФЕР09-04-006-04</t>
  </si>
  <si>
    <t>Монтаж ограждающих конструкций стен: из многослойных панелей заводской готовности при высоте здания до 50 м</t>
  </si>
  <si>
    <t>5,523</t>
  </si>
  <si>
    <t>Объем=552,3 / 100</t>
  </si>
  <si>
    <t>07.2.05.02</t>
  </si>
  <si>
    <t>Панели многослойные стеновые с обшивкой из профильного настила</t>
  </si>
  <si>
    <t>07.2.07.13</t>
  </si>
  <si>
    <t>Конструкции стальные нащельников и деталей обрамления</t>
  </si>
  <si>
    <t>0,273</t>
  </si>
  <si>
    <t>1,507779</t>
  </si>
  <si>
    <t>152</t>
  </si>
  <si>
    <t>1049,37</t>
  </si>
  <si>
    <t>36,14</t>
  </si>
  <si>
    <t>249,501525</t>
  </si>
  <si>
    <t>ФССЦ-07.2.05.05-0071</t>
  </si>
  <si>
    <t>Сэндвич-панель трехслойная стеновая "Металл Профиль" с видимым креплением Z-LOCK, с наполнителем из минеральной ваты (НГ) плотностью 110кг/м3, марка МП ТСП-Z, толщина: 100 мм, тип покрытия полиэстер, толщина металлических облицовок 0,6 мм (Россия)</t>
  </si>
  <si>
    <t>552,3</t>
  </si>
  <si>
    <t>ФССЦ-07.2.07.13-0061</t>
  </si>
  <si>
    <t>Итоги по разделу 1 Стены наружные :</t>
  </si>
  <si>
    <t xml:space="preserve">  Итого по разделу 1 Стены наружные</t>
  </si>
  <si>
    <t>Раздел 2. Стены внутренние</t>
  </si>
  <si>
    <t>Монтаж ограждающих конструкций стен: из многослойных панелей заводской готовности при высоте здания до 50 м (Монтаж внутренних перегородок из сэндвич-панелей)</t>
  </si>
  <si>
    <t>2,8744</t>
  </si>
  <si>
    <t>Объем=(150+137,44) / 100</t>
  </si>
  <si>
    <t>0,7847112</t>
  </si>
  <si>
    <t>546,136</t>
  </si>
  <si>
    <t>129,85102</t>
  </si>
  <si>
    <t>150</t>
  </si>
  <si>
    <t>ФССЦ-07.2.05.05-0075</t>
  </si>
  <si>
    <t>Сэндвич-панель трехслойная стеновая "Металл Профиль" с видимым креплением Z-LOCK, с наполнителем из минеральной ваты (НГ) плотностью 110кг/м3, марка МП ТСП-Z, толщина: 120 мм, тип покрытия полиэстер, толщина металлических облицовок 0,6 мм (Россия)</t>
  </si>
  <si>
    <t>137,44</t>
  </si>
  <si>
    <t>0,7847</t>
  </si>
  <si>
    <t>ФЕР08-02-002-05</t>
  </si>
  <si>
    <t>Кладка перегородок из кирпича: неармированных толщиной в 1/2 кирпича при высоте этажа до 4 м (Кладка внутреннего цоколя высотой 300 мм, толщиной 120 мм)</t>
  </si>
  <si>
    <t>0,105</t>
  </si>
  <si>
    <t>Объем=(1,26/0,12) / 100</t>
  </si>
  <si>
    <t>04.3.01.12</t>
  </si>
  <si>
    <t>Растворы цементно-известковые</t>
  </si>
  <si>
    <t>0,2415</t>
  </si>
  <si>
    <t>06.1.01.05</t>
  </si>
  <si>
    <t>Кирпич керамический или силикатный</t>
  </si>
  <si>
    <t>1000 шт</t>
  </si>
  <si>
    <t>0,525</t>
  </si>
  <si>
    <t>121</t>
  </si>
  <si>
    <t>15,88125</t>
  </si>
  <si>
    <t>4,11</t>
  </si>
  <si>
    <t>0,5394375</t>
  </si>
  <si>
    <t>Приказ № 812/пр от 21.12.2020 Прил. п.8</t>
  </si>
  <si>
    <t>НР Конструкции из кирпича и блоков</t>
  </si>
  <si>
    <t>Приказ № 774/пр от 11.12.2020 Прил. п.8</t>
  </si>
  <si>
    <t>СП Конструкции из кирпича и блоков</t>
  </si>
  <si>
    <t>ФССЦ-06.1.01.05-0035</t>
  </si>
  <si>
    <t>Кирпич керамический одинарный, марка 100, размер 250х120х65 мм</t>
  </si>
  <si>
    <t>ФССЦ-04.3.01.09-0012</t>
  </si>
  <si>
    <t>Раствор готовый кладочный, цементный, М50</t>
  </si>
  <si>
    <t>ФЕР08-03-002-02</t>
  </si>
  <si>
    <t>Кладка стен из легкобетонных камней без облицовки: при высоте этажа свыше 4 м (Кладка внутренних  стен  толщиной 200 мм из стеновых газобетонных блоков)</t>
  </si>
  <si>
    <t>21,35</t>
  </si>
  <si>
    <t>0,11</t>
  </si>
  <si>
    <t>2,3485</t>
  </si>
  <si>
    <t>05.2.03.01</t>
  </si>
  <si>
    <t>Камни легкобетонные</t>
  </si>
  <si>
    <t>0,92</t>
  </si>
  <si>
    <t>19,642</t>
  </si>
  <si>
    <t>4,24</t>
  </si>
  <si>
    <t>113,155</t>
  </si>
  <si>
    <t>9,340625</t>
  </si>
  <si>
    <t>ФССЦ-04.3.01.09-0014</t>
  </si>
  <si>
    <t>Раствор готовый кладочный, цементный, М100</t>
  </si>
  <si>
    <t>ФССЦ-05.2.02.09-0047</t>
  </si>
  <si>
    <t>Блоки из ячеистых бетонов стеновые 2 категории, объемная масса 600 кг/м3, класс B3,5</t>
  </si>
  <si>
    <t>ФЕР08-02-007-01</t>
  </si>
  <si>
    <t>Армирование кладки стен и других конструкций</t>
  </si>
  <si>
    <t>0,443352</t>
  </si>
  <si>
    <t>08.4.03.02</t>
  </si>
  <si>
    <t>Горячекатаная арматурная сталь</t>
  </si>
  <si>
    <t>56,4</t>
  </si>
  <si>
    <t>31,256316</t>
  </si>
  <si>
    <t>0,2826369</t>
  </si>
  <si>
    <t>ФССЦ-08.4.02.01-0021</t>
  </si>
  <si>
    <t>Сетка арматурная сварная</t>
  </si>
  <si>
    <t>ФЕР10-05-002-01</t>
  </si>
  <si>
    <t>Устройство перегородок из гипсокартонных листов (ГКЛ) с одинарным металлическим каркасом и двухслойной обшивкой с обеих сторон: глухих</t>
  </si>
  <si>
    <t>2,4879</t>
  </si>
  <si>
    <t>Объем=248,79 / 100</t>
  </si>
  <si>
    <t>01.6.01.02</t>
  </si>
  <si>
    <t>Листы гипсокартонные</t>
  </si>
  <si>
    <t>421</t>
  </si>
  <si>
    <t>1047,4059</t>
  </si>
  <si>
    <t>12.2.03.15</t>
  </si>
  <si>
    <t>Материалы теплоизоляционные из минеральных волокон</t>
  </si>
  <si>
    <t>256,2537</t>
  </si>
  <si>
    <t>132</t>
  </si>
  <si>
    <t>410,5035</t>
  </si>
  <si>
    <t>0,91</t>
  </si>
  <si>
    <t>2,8299863</t>
  </si>
  <si>
    <t>Приказ № 812/пр от 21.12.2020 Прил. п.10</t>
  </si>
  <si>
    <t>НР Деревянные конструкции</t>
  </si>
  <si>
    <t>Приказ № 774/пр от 11.12.2020 Прил. п.10</t>
  </si>
  <si>
    <t>СП Деревянные конструкции</t>
  </si>
  <si>
    <t>ФССЦ-12.2.05.10-0007</t>
  </si>
  <si>
    <t>Плиты минераловатные "Тех Баттс 50" ROCKWOOL</t>
  </si>
  <si>
    <t>12,4395</t>
  </si>
  <si>
    <t>Объем=248,79*0,05</t>
  </si>
  <si>
    <t>ФССЦ-01.6.01.02-0006</t>
  </si>
  <si>
    <t>Листы гипсокартонные ГКЛ, толщина 12,5 мм</t>
  </si>
  <si>
    <t>ФЕР08-02-007-02</t>
  </si>
  <si>
    <t>Крепление сводов стальными затяжками (Обрамление внутренних дверных проемов швеллером 20 в стенах и перегородках из газобетонных блоков)</t>
  </si>
  <si>
    <t>0,32016</t>
  </si>
  <si>
    <t>Объем=18,4*17,4/1000</t>
  </si>
  <si>
    <t>Изделия металлические (стяжки, прижимы, планки)</t>
  </si>
  <si>
    <t>32,7</t>
  </si>
  <si>
    <t>13,08654</t>
  </si>
  <si>
    <t>0,408204</t>
  </si>
  <si>
    <t>ФССЦ-08.3.11.01-0060</t>
  </si>
  <si>
    <t>Швеллеры: № 20 сталь марки Ст3пс</t>
  </si>
  <si>
    <t>ФЕР10-05-010-02</t>
  </si>
  <si>
    <t>Облицовка стен по одинарному металлическому каркасу из направляющих и стоечных профилей гипсокартонными листами в два слоя: с дверным проемом (Зашивка стен из сэндвич-панелей)</t>
  </si>
  <si>
    <t>1,3628</t>
  </si>
  <si>
    <t>Объем=136,28 / 100</t>
  </si>
  <si>
    <t>225</t>
  </si>
  <si>
    <t>306,63</t>
  </si>
  <si>
    <t>143,094</t>
  </si>
  <si>
    <t>0,66</t>
  </si>
  <si>
    <t>1,12431</t>
  </si>
  <si>
    <t>Итоги по разделу 2 Стены внутренние :</t>
  </si>
  <si>
    <t xml:space="preserve">  Итого по разделу 2 Стены внутренние</t>
  </si>
  <si>
    <t>Раздел 3. Примыкания стен</t>
  </si>
  <si>
    <t>ФЕР07-05-039-09</t>
  </si>
  <si>
    <t>Устройство герметизации коробок окон и балконных дверей мастикой: герметизирующей нетвердеющей (Заполнение швов высотой  20 мм между внутренними перегородками  и  низом покрытия и перекрытий )</t>
  </si>
  <si>
    <t>0,513</t>
  </si>
  <si>
    <t>Объем=51,3 / 100</t>
  </si>
  <si>
    <t>18,4</t>
  </si>
  <si>
    <t>9,4392</t>
  </si>
  <si>
    <t>5,69</t>
  </si>
  <si>
    <t>2,91897</t>
  </si>
  <si>
    <t>ФЕР07-05-039-18</t>
  </si>
  <si>
    <t>Уплотнение стыков прокладками ПРП в 1 ряд в стенах, оконных, дверных и балконных блоках: насухо  (Заполнение швов высотой  20 мм между внутренними перегородками  и  низом покрытия и перекрытий )</t>
  </si>
  <si>
    <t>4,14</t>
  </si>
  <si>
    <t>2,12382</t>
  </si>
  <si>
    <t>0,05643</t>
  </si>
  <si>
    <t>Итоги по разделу 3 Примыкания стен :</t>
  </si>
  <si>
    <t xml:space="preserve">  Итого по разделу 3 Примыкания стен</t>
  </si>
  <si>
    <t>Раздел 4. Ворота</t>
  </si>
  <si>
    <t>ФЕР09-08-007-01</t>
  </si>
  <si>
    <t>Монтаж роллетных систем: подъемных и секционных ворот</t>
  </si>
  <si>
    <t>0,9525</t>
  </si>
  <si>
    <t>Объем=((28+28*2+11,25)) / 100</t>
  </si>
  <si>
    <t>08.1.06.04</t>
  </si>
  <si>
    <t>Полотна ворот</t>
  </si>
  <si>
    <t>119,43</t>
  </si>
  <si>
    <t>142,1963438</t>
  </si>
  <si>
    <t>0,68</t>
  </si>
  <si>
    <t>0,809625</t>
  </si>
  <si>
    <t>ТЦ_11.2.05.02_77_7718573829_11.04.2022_01
КА_АР п.1 СМ2.3</t>
  </si>
  <si>
    <t>Ворота подъемно-секционные 7,0х4,0(h), утепленные</t>
  </si>
  <si>
    <t>ТЦ_11.2.05.02_77_7718573829_11.04.2022_01
КА_АР п.2  СМ2.3</t>
  </si>
  <si>
    <t>Ворота подъемно-секционные 7,0х4,0(h), неутепленные</t>
  </si>
  <si>
    <t>ТЦ_11.2.05.02_77_7718573829_11.04.2022_01
КА_АР п.3  СМ2.3</t>
  </si>
  <si>
    <t>Ворота подъемно-секционные 4,5х2,5(h), утепленные</t>
  </si>
  <si>
    <t>29
О</t>
  </si>
  <si>
    <t>ТЦ_69.3.01.00_77_7718573829_11.04.2022_01
КА_АР п.4  СМ2.3</t>
  </si>
  <si>
    <t>Электропривод Shaft-120</t>
  </si>
  <si>
    <t>1,012</t>
  </si>
  <si>
    <t>4,96</t>
  </si>
  <si>
    <t>(Оборудование)</t>
  </si>
  <si>
    <t>Объем=1+2</t>
  </si>
  <si>
    <t>Приказ от 04.08.2020 № 421/пр п.92в</t>
  </si>
  <si>
    <t>Заготовительно-складские расходы для оборудования - 1,2% ПЗ=1,2% (ОЗП=1,2%; ЭМ=1,2%; МАТ=1,2%)</t>
  </si>
  <si>
    <t>30
О</t>
  </si>
  <si>
    <t>ТЦ_69.3.01.00_77_7718573829_11.04.2022_01
КА_АР п.5  СМ2.3</t>
  </si>
  <si>
    <t>Электропривод Shaft-50</t>
  </si>
  <si>
    <t>ТЦ_11.2.05.02_77_7718573829_11.04.2022_01
КА_АР п.6  СМ2.3</t>
  </si>
  <si>
    <t>Калитка встроенная с замком и доводчиком</t>
  </si>
  <si>
    <t>Объем=1+2+1</t>
  </si>
  <si>
    <t>Итоги по разделу 4 Ворота :</t>
  </si>
  <si>
    <t xml:space="preserve">     Оборудование</t>
  </si>
  <si>
    <t xml:space="preserve">  Итого по разделу 4 Ворота</t>
  </si>
  <si>
    <t xml:space="preserve">               оборудование отсутствующее в СНБ</t>
  </si>
  <si>
    <t>Раздел 5. Двери</t>
  </si>
  <si>
    <t>ФЕР09-04-012-01</t>
  </si>
  <si>
    <t>Установка металлических дверных блоков в готовые проемы</t>
  </si>
  <si>
    <t>10,71</t>
  </si>
  <si>
    <t>Объем=2,1*1,5*2+2,1*1,2+2,1*0,9</t>
  </si>
  <si>
    <t>01.7.04.07</t>
  </si>
  <si>
    <t>Скобяные изделия</t>
  </si>
  <si>
    <t>07.1.01.03</t>
  </si>
  <si>
    <t>Блоки дверные металлические</t>
  </si>
  <si>
    <t>32,13</t>
  </si>
  <si>
    <t>0,17</t>
  </si>
  <si>
    <t>2,275875</t>
  </si>
  <si>
    <t>ФССЦ-07.1.01.03-0001</t>
  </si>
  <si>
    <t>Блок дверной стальной внутренний однопольный ДСВ, площадь 2,1 м2</t>
  </si>
  <si>
    <t>Установка металлических дверных блоков в готовые проемы (2,5х2,0 )</t>
  </si>
  <si>
    <t>Объем=2,5*2</t>
  </si>
  <si>
    <t>1,0625</t>
  </si>
  <si>
    <t>ФССЦ-07.1.01.03-0002</t>
  </si>
  <si>
    <t>Блок дверной стальной наружный двупольный типа ДСН ДКН, площадь 2,73 м2. (Наружный дверной блок ДН 2,5х2,0 - глухой, профиль металлический, утепленный)</t>
  </si>
  <si>
    <t>ФЕР09-04-012-02</t>
  </si>
  <si>
    <t>Установка дверного доводчика к металлическим дверям</t>
  </si>
  <si>
    <t>01.7.04.01</t>
  </si>
  <si>
    <t>Доводчики дверные</t>
  </si>
  <si>
    <t>1,11</t>
  </si>
  <si>
    <t>6,9375</t>
  </si>
  <si>
    <t>ФССЦ-01.7.04.01-0002</t>
  </si>
  <si>
    <t>Доводчик дверной гидравлический TS-68 с зубчатым приводом (нагрузка до 90 кг)</t>
  </si>
  <si>
    <t>ФЕР09-04-013-01</t>
  </si>
  <si>
    <t>Установка противопожарных дверей: однопольных глухих</t>
  </si>
  <si>
    <t>5,67</t>
  </si>
  <si>
    <t>Объем=2,1*0,9*3</t>
  </si>
  <si>
    <t>07.1.01.01</t>
  </si>
  <si>
    <t>Дверь противопожарная металлическая</t>
  </si>
  <si>
    <t>14,671125</t>
  </si>
  <si>
    <t>0,14175</t>
  </si>
  <si>
    <t>ФССЦ-07.1.01.01-0013</t>
  </si>
  <si>
    <t>Дверь противопожарная металлическая однопольная ДПМ-01/30, размером 900х2100 мм</t>
  </si>
  <si>
    <t>ФССЦ-07.1.01.01-0019</t>
  </si>
  <si>
    <t>Дверь противопожарная металлическая: однопольная ДПМ-01/60, размером 900х2100 мм</t>
  </si>
  <si>
    <t>ФЕР09-04-013-02</t>
  </si>
  <si>
    <t>Установка противопожарных дверей: двупольных глухих</t>
  </si>
  <si>
    <t>2,52</t>
  </si>
  <si>
    <t>Объем=2,1*1,2</t>
  </si>
  <si>
    <t>2,78</t>
  </si>
  <si>
    <t>8,757</t>
  </si>
  <si>
    <t>0,063</t>
  </si>
  <si>
    <t>ФССЦ-07.1.01.01-0001</t>
  </si>
  <si>
    <t>Дверь противопожарная металлическая двупольная ДПМ-01/30, размером 1200х2100 мм</t>
  </si>
  <si>
    <t>ФЕР10-01-039-01</t>
  </si>
  <si>
    <t>Установка блоков в наружных и внутренних дверных проемах: в каменных стенах, площадь проема до 3 м2</t>
  </si>
  <si>
    <t>0,4539</t>
  </si>
  <si>
    <t>Объем=(2,3*1,2+2,1*1,2+2,1*0,9*15+2,1*0,7*8) / 100</t>
  </si>
  <si>
    <t>11.2.02.01</t>
  </si>
  <si>
    <t>Блоки дверные</t>
  </si>
  <si>
    <t>45,39</t>
  </si>
  <si>
    <t>89,53</t>
  </si>
  <si>
    <t>50,7970838</t>
  </si>
  <si>
    <t>13,04</t>
  </si>
  <si>
    <t>7,39857</t>
  </si>
  <si>
    <t>ФССЦ-01.7.04.07-0003</t>
  </si>
  <si>
    <t>Комплект скобяных изделий для блоков входных дверей в помещение однопольных</t>
  </si>
  <si>
    <t>Объем=1+1+15+8</t>
  </si>
  <si>
    <t>ФССЦ-11.2.02.01-1166</t>
  </si>
  <si>
    <t>Блоки дверные внутренние, глухие, двупольные, с решетчатым заполнением щита, без отделки, со скобяными приборами, с защелкой ЗЩ1-3, ДГ 21-13, площадь 2,63 м2 (ДГ 2,3х1,2, ДГ-2,1х1,2)</t>
  </si>
  <si>
    <t>5,28</t>
  </si>
  <si>
    <t>Объем=2,3*1,2+2,1*1,2</t>
  </si>
  <si>
    <t>ФССЦ-11.2.02.01-1272</t>
  </si>
  <si>
    <t>Блоки дверные внутренние, однопольные, глухие, со сплошным заполнением щита, проолифленные, ДГ 21-9, площадь 1,8 м2 (ДГ 2,1х0,9 Пр.)</t>
  </si>
  <si>
    <t>28,35</t>
  </si>
  <si>
    <t>Объем=2,1*0,9*15</t>
  </si>
  <si>
    <t>Блоки дверные внутренние, однопольные, глухие, со сплошным заполнением щита, проолифленные, ДГ 21-9, площадь 1,8 м2 (ДГ 2,1х0,7)</t>
  </si>
  <si>
    <t>11,76</t>
  </si>
  <si>
    <t>Объем=2,1*0,7*8</t>
  </si>
  <si>
    <t>Итоги по разделу 5 Двери :</t>
  </si>
  <si>
    <t xml:space="preserve">  Итого по разделу 5 Двери</t>
  </si>
  <si>
    <t>Раздел 6. Окна</t>
  </si>
  <si>
    <t>ФЕР09-04-009-04</t>
  </si>
  <si>
    <t>Монтаж оконных блоков: из алюминиевых многокамерных профилей с герметичными стеклопакетами</t>
  </si>
  <si>
    <t>0,531</t>
  </si>
  <si>
    <t>Объем=(1,5*1,2*8+0,6*1,2+1,5*7*3+0,6*1,5*4+0,6*0,6*4+0,6*1,2*2) / 100</t>
  </si>
  <si>
    <t>01.7.15.08</t>
  </si>
  <si>
    <t>Элементы крепления нащельников и деталей обрамления (самонарезающиеся винты, заклепки и т.д.)</t>
  </si>
  <si>
    <t>01.8.02.08</t>
  </si>
  <si>
    <t>Стеклопакеты</t>
  </si>
  <si>
    <t>49,914</t>
  </si>
  <si>
    <t>09.4.03.05</t>
  </si>
  <si>
    <t>Блоки оконные из алюминиевых сплавов</t>
  </si>
  <si>
    <t>09.4.03.11</t>
  </si>
  <si>
    <t>Нащельники и детали обрамления из алюминиевых сплавов</t>
  </si>
  <si>
    <t>437,92</t>
  </si>
  <si>
    <t>290,6694</t>
  </si>
  <si>
    <t>19,31</t>
  </si>
  <si>
    <t>12,8170125</t>
  </si>
  <si>
    <t>ФССЦ-09.4.03.05-0005</t>
  </si>
  <si>
    <t>Блоки оконные из алюминиевого комбинированного профиля одинарной конструкции: с двухкамерным стеклопакетом одностворчатые, с поворотно-откидной створкой (ГОСТ 23166-99) (Оконный блок ОСт2СП 15-12 ПЛ (ОК-1 оконный блок стальной одинарной конструкции с двухкамерным стеклопакетом, высотой -  1500, шириной – 1200, с клапанами давления)</t>
  </si>
  <si>
    <t>14,4</t>
  </si>
  <si>
    <t>Объем=1,5*1,2*8</t>
  </si>
  <si>
    <t>Блоки оконные из алюминиевого комбинированного профиля одинарной конструкции: с двухкамерным стеклопакетом одностворчатые, с поворотно-откидной створкой (ГОСТ 23166-99) (Оконный блок ОСт2СП 06-12 ПЛ (ОК-2 оконный блок стальной одинарной конструкции с двухкамерным стеклопакетом, высотой – 600, шириной 1200, с клапанами давления)</t>
  </si>
  <si>
    <t>0,72</t>
  </si>
  <si>
    <t>Объем=0,6*1,2</t>
  </si>
  <si>
    <t>ФССЦ-09.4.03.05-0012</t>
  </si>
  <si>
    <t>Блоки оконные из алюминиевого комбинированного профиля одинарной конструкции: с однокамерным стеклопакетом одностворчатые, неоткрываемые (ГОСТ 23166-99)  (Оконный блок ОСт2СП 15-70  (ОК-3 оконный блок стальной одинарной конструкции с однокамерным стеклопакетом высотой - 1500, шириной -7000, глухие створки, с клапанами давления) )</t>
  </si>
  <si>
    <t>31,5</t>
  </si>
  <si>
    <t>Объем=1,5*7*3</t>
  </si>
  <si>
    <t>ФССЦ-09.4.03.05-0004</t>
  </si>
  <si>
    <t>Блоки оконные из алюминиевого комбинированного профиля одинарной конструкции: с двухкамерным стеклопакетом одностворчатые, неоткрываемые (ГОСТ 23166-99) (ОК-4 оконный блок стальной одинарной конструкции с однокамерным стеклопакетом высотой – 1500, шириной – 600, глухие створки, с клапанами давления)</t>
  </si>
  <si>
    <t>3,6</t>
  </si>
  <si>
    <t>Объем=1,5*0,6*4</t>
  </si>
  <si>
    <t>Блоки оконные из алюминиевого комбинированного профиля одинарной конструкции: с двухкамерным стеклопакетом одностворчатые, с поворотно-откидной створкой (ГОСТ 23166-99) (Оконный блок ОСт2СП 6-6 ПЛ (ОК-5 оконный блок стальной одинарной конструкции с двухкамерным стеклопакетом, высотой -  600, шириной – 600, с клапанами давления)</t>
  </si>
  <si>
    <t>Объем=0,6*0,6*4</t>
  </si>
  <si>
    <t>ФССЦ-09.4.03.07-1002</t>
  </si>
  <si>
    <t>Блок оконный одинарный из алюминиевых профилей с двойным остеклением, площадь от 1,5 до 2,7 м2 (Оконный блок ОСт2СП 6-6 ПЛ (ОК-6 оконный блок стальной одинарной конструкции с заполнением стеклом, высотой -  600, шириной – 1200, глухое)</t>
  </si>
  <si>
    <t>Объем=0,6*1,2*2</t>
  </si>
  <si>
    <t>ФЕР10-01-035-02</t>
  </si>
  <si>
    <t>Установка подоконных досок из ПВХ: в панельных стенах</t>
  </si>
  <si>
    <t>0,108</t>
  </si>
  <si>
    <t>Объем=(1,2*9) / 100</t>
  </si>
  <si>
    <t>11.3.03.01</t>
  </si>
  <si>
    <t>Доски подоконные ПВХ</t>
  </si>
  <si>
    <t>11.3.03.14-1000</t>
  </si>
  <si>
    <t>Заглушки торцевые двусторонние к подоконной доске из ПВХ, белый, мрамор, размеры 40х480 мм</t>
  </si>
  <si>
    <t>10 шт</t>
  </si>
  <si>
    <t>19,5</t>
  </si>
  <si>
    <t>2,6325</t>
  </si>
  <si>
    <t>0,22</t>
  </si>
  <si>
    <t>0,0297</t>
  </si>
  <si>
    <t>ФССЦ-11.3.03.01-0004</t>
  </si>
  <si>
    <t>Доски подоконные из ПВХ, ширина 250 мм</t>
  </si>
  <si>
    <t>10,8</t>
  </si>
  <si>
    <t>Объем=1,2*9</t>
  </si>
  <si>
    <t>Итоги по разделу 6 Окна :</t>
  </si>
  <si>
    <t xml:space="preserve">  Итого по разделу 6 Окна</t>
  </si>
  <si>
    <t>Раздел 7. Кровля</t>
  </si>
  <si>
    <t>ФЕР09-04-002-03</t>
  </si>
  <si>
    <t>Монтаж кровельного покрытия: из многослойных панелей заводской готовности при высоте до 50 м</t>
  </si>
  <si>
    <t>Объем=600 / 100</t>
  </si>
  <si>
    <t>45,2</t>
  </si>
  <si>
    <t>339</t>
  </si>
  <si>
    <t>10,76</t>
  </si>
  <si>
    <t>80,7</t>
  </si>
  <si>
    <t>ФССЦ-07.2.05.05-0023</t>
  </si>
  <si>
    <t>Сэндвич-панель трехслойная кровельная "Металл Профиль" с наполнителем из минеральной ваты (НГ) плотностью 110кг/м3, марка МП ТСП-K, толщина: 200 мм, тип покрытия полиэстер, толщина металлических облицовок 0,6 мм (Россия)</t>
  </si>
  <si>
    <t>600</t>
  </si>
  <si>
    <t>ФЕР12-01-010-01</t>
  </si>
  <si>
    <t>Устройство мелких покрытий (брандмауэры, парапеты, свесы и т.п.) из листовой оцинкованной стали (Фасонный элемент из оцинкованной стали)</t>
  </si>
  <si>
    <t>0,336</t>
  </si>
  <si>
    <t>Объем=(112*0,3) / 100</t>
  </si>
  <si>
    <t>97,2</t>
  </si>
  <si>
    <t>40,824</t>
  </si>
  <si>
    <t>0,27</t>
  </si>
  <si>
    <t>0,1134</t>
  </si>
  <si>
    <t>Приказ № 812/пр от 21.12.2020 Прил. п.12</t>
  </si>
  <si>
    <t>НР Кровли</t>
  </si>
  <si>
    <t>Приказ № 774/пр от 11.12.2020 Прил. п.12</t>
  </si>
  <si>
    <t>СП Кровли</t>
  </si>
  <si>
    <t>ФЕР12-01-012-01</t>
  </si>
  <si>
    <t>Ограждение кровель перилами</t>
  </si>
  <si>
    <t>1,12</t>
  </si>
  <si>
    <t>Объем=112 / 100</t>
  </si>
  <si>
    <t>Конструкции стальные перил</t>
  </si>
  <si>
    <t>0,3</t>
  </si>
  <si>
    <t>5,9</t>
  </si>
  <si>
    <t>8,26</t>
  </si>
  <si>
    <t>0,41</t>
  </si>
  <si>
    <t>0,574</t>
  </si>
  <si>
    <t>ФССЦ-07.2.07.13-0071</t>
  </si>
  <si>
    <t>ФЕР12-01-032-02</t>
  </si>
  <si>
    <t>Монтаж снегозадержателя: решетчатого и трубчатого</t>
  </si>
  <si>
    <t>0,39</t>
  </si>
  <si>
    <t>Объем=(13*3) / 100</t>
  </si>
  <si>
    <t>5,3</t>
  </si>
  <si>
    <t>2,58375</t>
  </si>
  <si>
    <t>0,053625</t>
  </si>
  <si>
    <t>ТЦ_12.1.01.05_77_7718573829_11.04.2022_01
КА_АР п.28  СМ2.3</t>
  </si>
  <si>
    <t>Снегозадержатель трубчатый, New Line D-25 мм L=3000мм</t>
  </si>
  <si>
    <t>Устройство мелких покрытий (брандмауэры, парапеты, свесы и т.п.) из листовой оцинкованной стали (Фасонный доборный элемент элемент из оцинкованной стали, ширина 400мм)</t>
  </si>
  <si>
    <t>0,1604</t>
  </si>
  <si>
    <t>Объем=(40,1*0,4) / 100</t>
  </si>
  <si>
    <t>19,4886</t>
  </si>
  <si>
    <t>0,054135</t>
  </si>
  <si>
    <t>Итоги по разделу 7 Кровля :</t>
  </si>
  <si>
    <t xml:space="preserve">  Итого по разделу 7 Кровля</t>
  </si>
  <si>
    <t>Раздел 8. Водосточная система</t>
  </si>
  <si>
    <t>ФЕР12-01-035-01</t>
  </si>
  <si>
    <t>Устройство металлической водосточной системы: колен</t>
  </si>
  <si>
    <t>Объем=24+24</t>
  </si>
  <si>
    <t>08.1.02.22</t>
  </si>
  <si>
    <t>Изделия для водосточных труб</t>
  </si>
  <si>
    <t>7,2</t>
  </si>
  <si>
    <t>ФССЦ-12.1.01.05-0048</t>
  </si>
  <si>
    <t>Колено трубы сливное 60° металлическое для водосточных систем, покрытие полиэстер, диаметр 150 мм</t>
  </si>
  <si>
    <t>ФССЦ-12.1.01.05-0051</t>
  </si>
  <si>
    <t>Колено трубы 60° металлическое для водосточных систем, покрытие полиэстер, диаметр 150 мм</t>
  </si>
  <si>
    <t>ФЕР12-01-035-02</t>
  </si>
  <si>
    <t>Устройство металлической водосточной системы: воронок</t>
  </si>
  <si>
    <t>0,18</t>
  </si>
  <si>
    <t>1,35</t>
  </si>
  <si>
    <t>ФССЦ-08.1.02.01-0013</t>
  </si>
  <si>
    <t>Воронки сливные, диаметр 150 мм</t>
  </si>
  <si>
    <t>ФЕР12-01-035-03</t>
  </si>
  <si>
    <t>Устройство металлической водосточной системы: прямых звеньев труб (Водосточная труба и водосточный желоб)</t>
  </si>
  <si>
    <t>Объем=48*2</t>
  </si>
  <si>
    <t>08.1.02.07</t>
  </si>
  <si>
    <t>Труба водосточная</t>
  </si>
  <si>
    <t>192</t>
  </si>
  <si>
    <t>ФССЦ-12.1.01.05-0068</t>
  </si>
  <si>
    <t>Труба металлическая для водосточных систем, покрытие полиэстер, диаметр 150 мм, длина 3000 мм</t>
  </si>
  <si>
    <t>Объем=48/3</t>
  </si>
  <si>
    <t>ФССЦ-12.1.01.05-0036</t>
  </si>
  <si>
    <t>Желоб металлический для водосточных систем, покрытие полиэстер, диаметр 185 мм, длина 3000 мм</t>
  </si>
  <si>
    <t>Объем=окр(48/3;0)</t>
  </si>
  <si>
    <t>ФССЦ-12.1.01.05-0025</t>
  </si>
  <si>
    <t>Хомут для труб (на твердое основание) металлический для водосточных систем, покрытие полиэстер, с крепежом, диаметр 150 мм</t>
  </si>
  <si>
    <t>ФССЦ-12.1.01.05-0014</t>
  </si>
  <si>
    <t>Кронштейн желоба металлический для водосточных систем, покрытие полиэстер, диаметр 185 мм, длина 350 мм (Крюк)</t>
  </si>
  <si>
    <t>ФССЦ-12.1.01.05-0043</t>
  </si>
  <si>
    <t>Заглушка желоба металлическая для водосточных систем, покрытие полиэстер, диаметр 185 мм</t>
  </si>
  <si>
    <t>ТЦ_12.1.01.05_77_7718573829_11.04.2022_01
КА_АР п.29  СМ2.3</t>
  </si>
  <si>
    <t>Соединитель желоба 150мм</t>
  </si>
  <si>
    <t>ТЦ_12.1.01.05_77_7718573829_11.04.2022_01
КА_АР п.30  СМ2.3</t>
  </si>
  <si>
    <t>Соединитель труб 150мм</t>
  </si>
  <si>
    <t>Итоги по разделу 8 Водосточная система :</t>
  </si>
  <si>
    <t xml:space="preserve">  Итого по разделу 8 Водосточная система</t>
  </si>
  <si>
    <t>Раздел 9. Полы</t>
  </si>
  <si>
    <t>тип 1</t>
  </si>
  <si>
    <t>ФЕР11-01-004-03</t>
  </si>
  <si>
    <t>Устройство гидроизоляции оклеечной рулонными материалами: на резино-битумной мастике, первый слой</t>
  </si>
  <si>
    <t>3,6116</t>
  </si>
  <si>
    <t>Объем=361,16 / 100</t>
  </si>
  <si>
    <t>12.1.02.15</t>
  </si>
  <si>
    <t>Материал рулонный</t>
  </si>
  <si>
    <t>404,4992</t>
  </si>
  <si>
    <t>29,6</t>
  </si>
  <si>
    <t>133,6292</t>
  </si>
  <si>
    <t>0,56</t>
  </si>
  <si>
    <t>2,52812</t>
  </si>
  <si>
    <t>ФССЦ-12.1.02.15-0041</t>
  </si>
  <si>
    <t>Материал рулонный гидроизоляционный изол, резино-битумный, без полимерных добавок</t>
  </si>
  <si>
    <t>ФЕР11-01-004-04</t>
  </si>
  <si>
    <t>Устройство гидроизоляции оклеечной рулонными материалами: на резино-битумной мастике, последующий слой</t>
  </si>
  <si>
    <t>21,3</t>
  </si>
  <si>
    <t>96,15885</t>
  </si>
  <si>
    <t>1,71551</t>
  </si>
  <si>
    <t>ФЕР11-01-011-03</t>
  </si>
  <si>
    <t>Устройство стяжек: бетонных толщиной 20 мм (толщ. 50-140 мм с разуклонкой из бетона В12,5)</t>
  </si>
  <si>
    <t>2,04</t>
  </si>
  <si>
    <t>7,367664</t>
  </si>
  <si>
    <t>36,6</t>
  </si>
  <si>
    <t>165,2307</t>
  </si>
  <si>
    <t>5,733415</t>
  </si>
  <si>
    <t>ФССЦ-04.1.02.05-0005</t>
  </si>
  <si>
    <t>Смеси бетонные тяжелого бетона (БСТ), класс В12,5 (М150)</t>
  </si>
  <si>
    <t>7,3677</t>
  </si>
  <si>
    <t>ФЕР11-01-011-04
к=15</t>
  </si>
  <si>
    <t>Устройство стяжек: на каждые 5 мм изменения толщины стяжки добавлять или исключать к расценке 11-01-011-03</t>
  </si>
  <si>
    <t>На увеличение толщины ПЗ=15 (ОЗП=15; ЭМ=15 к расх.; ЗПМ=15; МАТ=15 к расх.; ТЗ=15; ТЗМ=15)</t>
  </si>
  <si>
    <t>18,75</t>
  </si>
  <si>
    <t>27,62874</t>
  </si>
  <si>
    <t>0,44</t>
  </si>
  <si>
    <t>29,7957</t>
  </si>
  <si>
    <t>0,21</t>
  </si>
  <si>
    <t>14,220675</t>
  </si>
  <si>
    <t>27,6287</t>
  </si>
  <si>
    <t>Армирование подстилающих слоев и набетонок (сетками 100х100 мм)</t>
  </si>
  <si>
    <t>1,0112</t>
  </si>
  <si>
    <t>Объем=окр(2,8*361,16/1000;4)</t>
  </si>
  <si>
    <t>14,6624</t>
  </si>
  <si>
    <t>0,4424</t>
  </si>
  <si>
    <t>ФССЦ-08.1.02.17-0097</t>
  </si>
  <si>
    <t>Сетка сварная из арматурной проволоки без покрытия, диаметр проволоки 5,0 мм, размер ячейки 100х100 мм</t>
  </si>
  <si>
    <t>361,16</t>
  </si>
  <si>
    <t>ФЕР11-01-015-07</t>
  </si>
  <si>
    <t>Шлифовка бетонных или металлоцементных покрытий</t>
  </si>
  <si>
    <t>311,5005</t>
  </si>
  <si>
    <t>Устройство стяжек: бетонных толщиной 20 мм (толщ. 46 мм из бетона В22,5)</t>
  </si>
  <si>
    <t>ФССЦ-04.1.02.05-0008</t>
  </si>
  <si>
    <t>Смеси бетонные тяжелого бетона (БСТ), класс В22,5 (М300)</t>
  </si>
  <si>
    <t>ФЕР11-01-011-04
к=5,2</t>
  </si>
  <si>
    <t>На увеличение толщины ПЗ=5,2 (ОЗП=5,2; ЭМ=5,2 к расх.; ЗПМ=5,2; МАТ=5,2 к расх.; ТЗ=5,2; ТЗМ=5,2)</t>
  </si>
  <si>
    <t>5,2</t>
  </si>
  <si>
    <t>9,5779632</t>
  </si>
  <si>
    <t>10,329176</t>
  </si>
  <si>
    <t>4,929834</t>
  </si>
  <si>
    <t>9,578</t>
  </si>
  <si>
    <t>ФЕР11-01-045-02</t>
  </si>
  <si>
    <t>Устройство покрытий наливных составом на эпоксидной смоле толщиной 2 мм, наполненным кварцевым песком (толщ. 1 мм)</t>
  </si>
  <si>
    <t>14.2.04.03</t>
  </si>
  <si>
    <t>Смола эпоксидная двухкомпонентная</t>
  </si>
  <si>
    <t>14.4.01.09</t>
  </si>
  <si>
    <t>Грунтовка двухкомпонентная на основе эпоксидной смолы</t>
  </si>
  <si>
    <t>14.4.03.15</t>
  </si>
  <si>
    <t>Лак двухкомпонентный полиуретановый</t>
  </si>
  <si>
    <t>95,14</t>
  </si>
  <si>
    <t>429,50953</t>
  </si>
  <si>
    <t>0,52</t>
  </si>
  <si>
    <t>2,34754</t>
  </si>
  <si>
    <t>ФССЦ-02.3.01.07-0007</t>
  </si>
  <si>
    <t>Песок кварцевый, фракция 0-0,63 мм</t>
  </si>
  <si>
    <t>-0,686204</t>
  </si>
  <si>
    <t>ФЕР11-01-045-03
к=2</t>
  </si>
  <si>
    <t>На каждые 0,5 мм изменения толщины основного слоя добавлять или исключать к расценке 11-01-045-02 (Исключается до толщ. 1 мм)</t>
  </si>
  <si>
    <t>-3,557</t>
  </si>
  <si>
    <t>Объем=-355,7 / 100</t>
  </si>
  <si>
    <t>На увеличение толщины ПЗ=2 (ОЗП=2; ЭМ=2 к расх.; ЗПМ=2; МАТ=2 к расх.; ТЗ=2; ТЗМ=2)</t>
  </si>
  <si>
    <t>9,19</t>
  </si>
  <si>
    <t>-81,722075</t>
  </si>
  <si>
    <t>-0,978175</t>
  </si>
  <si>
    <t>ФССЦ-14.2.06.05-0212</t>
  </si>
  <si>
    <t>Компаунд эпоксидный (Э-01)</t>
  </si>
  <si>
    <t>722,32</t>
  </si>
  <si>
    <t>ФССЦ-14.4.01.09-0430</t>
  </si>
  <si>
    <t>Грунтовка двухкомпонентная на основе эпоксидной смолы (Э-02)</t>
  </si>
  <si>
    <t>0,144464</t>
  </si>
  <si>
    <t>Объем=144,464/1000</t>
  </si>
  <si>
    <t>Объем=3611,6/1000</t>
  </si>
  <si>
    <t>Тип 2</t>
  </si>
  <si>
    <t>Устройство стяжек: бетонных толщиной 20 мм (толщ.196 мм из бетона В22,5)</t>
  </si>
  <si>
    <t>0,612</t>
  </si>
  <si>
    <t>Объем=61,2 / 100</t>
  </si>
  <si>
    <t>1,24848</t>
  </si>
  <si>
    <t>27,999</t>
  </si>
  <si>
    <t>0,97155</t>
  </si>
  <si>
    <t>ФЕР11-01-011-04
к=35,2</t>
  </si>
  <si>
    <t>На увеличение толщины ПЗ=35,2 (ОЗП=35,2; ЭМ=35,2 к расх.; ЗПМ=35,2; МАТ=35,2 к расх.; ТЗ=35,2; ТЗМ=35,2)</t>
  </si>
  <si>
    <t>35,2</t>
  </si>
  <si>
    <t>10,986624</t>
  </si>
  <si>
    <t>11,84832</t>
  </si>
  <si>
    <t>5,65488</t>
  </si>
  <si>
    <t>10,987</t>
  </si>
  <si>
    <t>0,17136</t>
  </si>
  <si>
    <t>Объем=2,8*61,2/1000</t>
  </si>
  <si>
    <t>2,48472</t>
  </si>
  <si>
    <t>0,07497</t>
  </si>
  <si>
    <t>61,2</t>
  </si>
  <si>
    <t>52,785</t>
  </si>
  <si>
    <t>Устройство гидроизоляции обмазочной: холодной асфальтовой мастикой в один слой толщиной 2 мм (Шпаклевка Betonol S162 толщиной 1мм)</t>
  </si>
  <si>
    <t>0,14688</t>
  </si>
  <si>
    <t>11,8881</t>
  </si>
  <si>
    <t>0,57375</t>
  </si>
  <si>
    <t>ФЕР11-01-004-08</t>
  </si>
  <si>
    <t>Устройство гидроизоляции обмазочной: на каждый последующий слой толщиной 1 мм добавлять к расценке 11-01-004-07</t>
  </si>
  <si>
    <t>-0,612</t>
  </si>
  <si>
    <t>Объем=-61,2 / 100</t>
  </si>
  <si>
    <t>-0,07344</t>
  </si>
  <si>
    <t>4,92</t>
  </si>
  <si>
    <t>-3,7638</t>
  </si>
  <si>
    <t>0,37</t>
  </si>
  <si>
    <t>-0,28305</t>
  </si>
  <si>
    <t>ФССЦ-14.5.11.09-0105</t>
  </si>
  <si>
    <t>Шпатлевка эпоксидная двухкомпонентная, ЭП-0010  (Шпаклевка Betonol S162)</t>
  </si>
  <si>
    <t>0,1836</t>
  </si>
  <si>
    <t>Объем=183,6/1000</t>
  </si>
  <si>
    <t>ФЕР11-01-052-01</t>
  </si>
  <si>
    <t>Устройство полимерных наливных полов из полиуретана: с толщиной покрытия 2 мм (Покрытие Betonol В196 по грунтовке  Betonol G174)</t>
  </si>
  <si>
    <t>14.4.01.21</t>
  </si>
  <si>
    <t>Грунтовка</t>
  </si>
  <si>
    <t>0,02448</t>
  </si>
  <si>
    <t>Лак финишный полиуретановый двухкомпонентный</t>
  </si>
  <si>
    <t>12,24</t>
  </si>
  <si>
    <t>54,99</t>
  </si>
  <si>
    <t>42,06735</t>
  </si>
  <si>
    <t>0,16065</t>
  </si>
  <si>
    <t>ФССЦ-04.3.02.02-0102</t>
  </si>
  <si>
    <t>Состав двухкомпонентный полиуретановый для устройства монолитных покрытий пола</t>
  </si>
  <si>
    <t>-187,272</t>
  </si>
  <si>
    <t>ФССЦ-14.4.01.09-0423</t>
  </si>
  <si>
    <t>Грунтовка эпоксидная двухкомпонентная ЭП-011 (ТУ 2312-023-76044141-10)  (Грунтовка Betonol G174)</t>
  </si>
  <si>
    <t>24,48</t>
  </si>
  <si>
    <t>ФССЦ-14.2.04.03-0011</t>
  </si>
  <si>
    <t>Смола эпоксидно-диановая неотвержденная  (Покрытие Betonol В196 толщ. 2мм)</t>
  </si>
  <si>
    <t>195,84</t>
  </si>
  <si>
    <t>Объем=61,2*1,6*2</t>
  </si>
  <si>
    <t>Тип 3</t>
  </si>
  <si>
    <t>Объем=252 / 100</t>
  </si>
  <si>
    <t>282,24</t>
  </si>
  <si>
    <t>93,24</t>
  </si>
  <si>
    <t>1,764</t>
  </si>
  <si>
    <t>117</t>
  </si>
  <si>
    <t>67,095</t>
  </si>
  <si>
    <t>1,197</t>
  </si>
  <si>
    <t>119</t>
  </si>
  <si>
    <t>Устройство стяжек: бетонных толщиной 20 мм (толщ. 50-80 мм с разуклонкой из бетона В22,5)</t>
  </si>
  <si>
    <t>5,1408</t>
  </si>
  <si>
    <t>115,29</t>
  </si>
  <si>
    <t>4,0005</t>
  </si>
  <si>
    <t>120</t>
  </si>
  <si>
    <t>ФЕР11-01-011-04
к=9</t>
  </si>
  <si>
    <t>На увеличение толщины ПЗ=9 (ОЗП=9; ЭМ=9 к расх.; ЗПМ=9; МАТ=9 к расх.; ТЗ=9; ТЗМ=9)</t>
  </si>
  <si>
    <t>11,25</t>
  </si>
  <si>
    <t>11,5668</t>
  </si>
  <si>
    <t>12,474</t>
  </si>
  <si>
    <t>5,9535</t>
  </si>
  <si>
    <t>122</t>
  </si>
  <si>
    <t>123</t>
  </si>
  <si>
    <t>0,7056</t>
  </si>
  <si>
    <t>Объем=2,8*252/1000</t>
  </si>
  <si>
    <t>10,2312</t>
  </si>
  <si>
    <t>0,3087</t>
  </si>
  <si>
    <t>124</t>
  </si>
  <si>
    <t>252</t>
  </si>
  <si>
    <t>125</t>
  </si>
  <si>
    <t>217,35</t>
  </si>
  <si>
    <t>126</t>
  </si>
  <si>
    <t>0,6048</t>
  </si>
  <si>
    <t>48,951</t>
  </si>
  <si>
    <t>2,3625</t>
  </si>
  <si>
    <t>127</t>
  </si>
  <si>
    <t>-2,52</t>
  </si>
  <si>
    <t>Объем=-252 / 100</t>
  </si>
  <si>
    <t>-0,3024</t>
  </si>
  <si>
    <t>-15,498</t>
  </si>
  <si>
    <t>-1,1655</t>
  </si>
  <si>
    <t>128</t>
  </si>
  <si>
    <t>0,756</t>
  </si>
  <si>
    <t>Объем=756/1000</t>
  </si>
  <si>
    <t>129</t>
  </si>
  <si>
    <t>0,1008</t>
  </si>
  <si>
    <t>50,4</t>
  </si>
  <si>
    <t>173,2185</t>
  </si>
  <si>
    <t>0,6615</t>
  </si>
  <si>
    <t>130</t>
  </si>
  <si>
    <t>-771,12</t>
  </si>
  <si>
    <t>131</t>
  </si>
  <si>
    <t>100,8</t>
  </si>
  <si>
    <t>806,4</t>
  </si>
  <si>
    <t>Тип 4</t>
  </si>
  <si>
    <t>133</t>
  </si>
  <si>
    <t>0,3174</t>
  </si>
  <si>
    <t>Объем=31,74 / 100</t>
  </si>
  <si>
    <t>35,5488</t>
  </si>
  <si>
    <t>11,7438</t>
  </si>
  <si>
    <t>0,22218</t>
  </si>
  <si>
    <t>134</t>
  </si>
  <si>
    <t>8,450775</t>
  </si>
  <si>
    <t>0,150765</t>
  </si>
  <si>
    <t>136</t>
  </si>
  <si>
    <t>137</t>
  </si>
  <si>
    <t>Устройство стяжек: бетонных толщиной 20 мм (толщ. 20 мм, из бетона В22,5)</t>
  </si>
  <si>
    <t>Объем=31.74 / 100</t>
  </si>
  <si>
    <t>0,647496</t>
  </si>
  <si>
    <t>14,52105</t>
  </si>
  <si>
    <t>0,5038725</t>
  </si>
  <si>
    <t>138</t>
  </si>
  <si>
    <t>139</t>
  </si>
  <si>
    <t>ФЕР11-01-011-09</t>
  </si>
  <si>
    <t>Устройство стяжек: из самовыравнивающейся смеси на цементной основе, толщиной 3 мм (толщ. 15 мм)</t>
  </si>
  <si>
    <t>04.3.02.01</t>
  </si>
  <si>
    <t>Смеси сухие на цементной основе</t>
  </si>
  <si>
    <t>0,45</t>
  </si>
  <si>
    <t>0,14283</t>
  </si>
  <si>
    <t>14.4.01.02</t>
  </si>
  <si>
    <t>Грунтовки на акриловой основе</t>
  </si>
  <si>
    <t>6,348</t>
  </si>
  <si>
    <t>26,14</t>
  </si>
  <si>
    <t>10,371045</t>
  </si>
  <si>
    <t>0,09</t>
  </si>
  <si>
    <t>0,0357075</t>
  </si>
  <si>
    <t>140</t>
  </si>
  <si>
    <t>ФССЦ-04.3.02.01-0606</t>
  </si>
  <si>
    <t>Смеси сухие цементные самовыравнивающиеся, толщина 5-10 мм, класс B15 (M200)</t>
  </si>
  <si>
    <t>141</t>
  </si>
  <si>
    <t>ФССЦ-14.3.02.01-1000</t>
  </si>
  <si>
    <t>Грунтовка акриловая, универсальная</t>
  </si>
  <si>
    <t>0,006348</t>
  </si>
  <si>
    <t>Объем=6.348/1000</t>
  </si>
  <si>
    <t>142</t>
  </si>
  <si>
    <t>ФЕР11-01-011-11
к=12</t>
  </si>
  <si>
    <t>Устройство стяжек: на каждый последующий слой толщиной 1 мм добавлять к расценке 11-01-011-09</t>
  </si>
  <si>
    <t>На увеличение толщины ПЗ=12 (ОЗП=12; ЭМ=12 к расх.; ЗПМ=12; МАТ=12 к расх.; ТЗ=12; ТЗМ=12)</t>
  </si>
  <si>
    <t>2,33</t>
  </si>
  <si>
    <t>11,09313</t>
  </si>
  <si>
    <t>143</t>
  </si>
  <si>
    <t>0,57132</t>
  </si>
  <si>
    <t>Объем=0,14283*4</t>
  </si>
  <si>
    <t>144</t>
  </si>
  <si>
    <t>ФЕР11-01-027-06</t>
  </si>
  <si>
    <t>Устройство покрытий на растворе из сухой смеси с приготовлением раствора в построечных условиях из плиток: гладких неглазурованных керамических для полов одноцветных</t>
  </si>
  <si>
    <t>119,78</t>
  </si>
  <si>
    <t>47,522715</t>
  </si>
  <si>
    <t>4,5</t>
  </si>
  <si>
    <t>1,785375</t>
  </si>
  <si>
    <t>Тип 5</t>
  </si>
  <si>
    <t>145</t>
  </si>
  <si>
    <t>Устройство стяжек: бетонных толщиной 20 мм (толщ. 20 мм, из бетона В15)</t>
  </si>
  <si>
    <t>1,224</t>
  </si>
  <si>
    <t>Объем=122.4 / 100</t>
  </si>
  <si>
    <t>2,49696</t>
  </si>
  <si>
    <t>55,998</t>
  </si>
  <si>
    <t>1,9431</t>
  </si>
  <si>
    <t>146</t>
  </si>
  <si>
    <t>ФССЦ-04.1.02.05-0006</t>
  </si>
  <si>
    <t>Смеси бетонные тяжелого бетона (БСТ), класс В15 (М200)</t>
  </si>
  <si>
    <t>147</t>
  </si>
  <si>
    <t>0,5508</t>
  </si>
  <si>
    <t>39,9942</t>
  </si>
  <si>
    <t>0,1377</t>
  </si>
  <si>
    <t>148</t>
  </si>
  <si>
    <t>149</t>
  </si>
  <si>
    <t>Объем=24.48/1000</t>
  </si>
  <si>
    <t>42,7788</t>
  </si>
  <si>
    <t>151</t>
  </si>
  <si>
    <t>2,2032</t>
  </si>
  <si>
    <t>Объем=0,5508*4</t>
  </si>
  <si>
    <t>183,2634</t>
  </si>
  <si>
    <t>6,885</t>
  </si>
  <si>
    <t>Тип 6</t>
  </si>
  <si>
    <t>153</t>
  </si>
  <si>
    <t>Устройство стяжек: бетонных толщиной 20 мм (толщ. 30 мм, из бетона В22,5)</t>
  </si>
  <si>
    <t>1,3158</t>
  </si>
  <si>
    <t>Объем=131.58 / 100</t>
  </si>
  <si>
    <t>2,684232</t>
  </si>
  <si>
    <t>60,19785</t>
  </si>
  <si>
    <t>2,0888325</t>
  </si>
  <si>
    <t>154</t>
  </si>
  <si>
    <t>155</t>
  </si>
  <si>
    <t>ФЕР11-01-011-04
к=2</t>
  </si>
  <si>
    <t>1,342116</t>
  </si>
  <si>
    <t>1,44738</t>
  </si>
  <si>
    <t>0,690795</t>
  </si>
  <si>
    <t>156</t>
  </si>
  <si>
    <t>157</t>
  </si>
  <si>
    <t>0,59211</t>
  </si>
  <si>
    <t>26,316</t>
  </si>
  <si>
    <t>42,993765</t>
  </si>
  <si>
    <t>0,1480275</t>
  </si>
  <si>
    <t>158</t>
  </si>
  <si>
    <t>159</t>
  </si>
  <si>
    <t>0,026316</t>
  </si>
  <si>
    <t>Объем=26.316/1000</t>
  </si>
  <si>
    <t>160</t>
  </si>
  <si>
    <t>45,98721</t>
  </si>
  <si>
    <t>161</t>
  </si>
  <si>
    <t>2,36844</t>
  </si>
  <si>
    <t>Объем=0,59211*4</t>
  </si>
  <si>
    <t>162</t>
  </si>
  <si>
    <t>ФЕР11-01-036-01</t>
  </si>
  <si>
    <t>Устройство покрытий: из линолеума на клее</t>
  </si>
  <si>
    <t>01.6.03.04</t>
  </si>
  <si>
    <t>Линолеум</t>
  </si>
  <si>
    <t>134,2116</t>
  </si>
  <si>
    <t>14.1.02.04</t>
  </si>
  <si>
    <t>Состав клеящий</t>
  </si>
  <si>
    <t>65,79</t>
  </si>
  <si>
    <t>38,2</t>
  </si>
  <si>
    <t>62,82945</t>
  </si>
  <si>
    <t>0,85</t>
  </si>
  <si>
    <t>1,3980375</t>
  </si>
  <si>
    <t>163</t>
  </si>
  <si>
    <t>ФССЦ-14.1.02.04-0101</t>
  </si>
  <si>
    <t>Клей-мастика Бустилат</t>
  </si>
  <si>
    <t>0,06579</t>
  </si>
  <si>
    <t>Объем=65.79/1000</t>
  </si>
  <si>
    <t>164</t>
  </si>
  <si>
    <t>ФССЦ-01.6.03.04-0261</t>
  </si>
  <si>
    <t>Линолеум ПВХ на теплозвукоизолирующей подоснове</t>
  </si>
  <si>
    <t>Тип 7</t>
  </si>
  <si>
    <t>165</t>
  </si>
  <si>
    <t>Устройство стяжек: бетонных толщиной 20 мм (толщ. 30 мм, из бетона В15)</t>
  </si>
  <si>
    <t>Объем=16.8 / 100</t>
  </si>
  <si>
    <t>0,34272</t>
  </si>
  <si>
    <t>7,686</t>
  </si>
  <si>
    <t>0,2667</t>
  </si>
  <si>
    <t>166</t>
  </si>
  <si>
    <t>ФЕР11-01-011-04</t>
  </si>
  <si>
    <t>Объем=16,8 / 100</t>
  </si>
  <si>
    <t>на увеличение толщины до 30 мм ПЗ=2 (ОЗП=2; ЭМ=2 к расх.; ЗПМ=2; МАТ=2 к расх.; ТЗ=2; ТЗМ=2)</t>
  </si>
  <si>
    <t>0,1848</t>
  </si>
  <si>
    <t>0,0882</t>
  </si>
  <si>
    <t>167</t>
  </si>
  <si>
    <t>0,51408</t>
  </si>
  <si>
    <t>Объем=0,34272+0,17136</t>
  </si>
  <si>
    <t>168</t>
  </si>
  <si>
    <t>0,0756</t>
  </si>
  <si>
    <t>3,36</t>
  </si>
  <si>
    <t>5,4894</t>
  </si>
  <si>
    <t>0,0189</t>
  </si>
  <si>
    <t>169</t>
  </si>
  <si>
    <t>170</t>
  </si>
  <si>
    <t>0,00336</t>
  </si>
  <si>
    <t>Объем=3.36/1000</t>
  </si>
  <si>
    <t>171</t>
  </si>
  <si>
    <t>5,8716</t>
  </si>
  <si>
    <t>172</t>
  </si>
  <si>
    <t>0,3024</t>
  </si>
  <si>
    <t>Объем=0,0756*4</t>
  </si>
  <si>
    <t>173</t>
  </si>
  <si>
    <t>25,1538</t>
  </si>
  <si>
    <t>0,945</t>
  </si>
  <si>
    <t>Итоги по разделу 9 Полы :</t>
  </si>
  <si>
    <t xml:space="preserve">  Итого по разделу 9 Полы</t>
  </si>
  <si>
    <t>Раздел 10. Отделочные работы наружные</t>
  </si>
  <si>
    <t>174</t>
  </si>
  <si>
    <t>ФЕР26-01-048-04</t>
  </si>
  <si>
    <t>Устройство на плоских и криволинейных поверхностях каркаса изоляции: из сетки  (для облицовки наружного цоколя натуральным камнем)</t>
  </si>
  <si>
    <t>0,985</t>
  </si>
  <si>
    <t>Объем=98,5 / 100</t>
  </si>
  <si>
    <t>08.1.02.17</t>
  </si>
  <si>
    <t>Сетка проволочная стальная плетеная и крученая</t>
  </si>
  <si>
    <t>103,425</t>
  </si>
  <si>
    <t>13,54375</t>
  </si>
  <si>
    <t>0,6895</t>
  </si>
  <si>
    <t>175</t>
  </si>
  <si>
    <t>ФССЦ-08.1.02.17-0051</t>
  </si>
  <si>
    <t>Сетка плетеная с квадратными ячейками № 12, без покрытия</t>
  </si>
  <si>
    <t>176</t>
  </si>
  <si>
    <t>ФЕР26-01-036-01</t>
  </si>
  <si>
    <t>Изоляция изделиями из волокнистых и зернистых материалов с креплением на клее и дюбелями холодных поверхностей: наружных стен (Изоляция пенополистиролом наружного цоколя толщ.100 мм)</t>
  </si>
  <si>
    <t>01.7.15.07-0132</t>
  </si>
  <si>
    <t>Дюбели распорные с металлическим стержнем, размер 10х150 мм</t>
  </si>
  <si>
    <t>12.2.01.09</t>
  </si>
  <si>
    <t>Изделия теплоизоляционные</t>
  </si>
  <si>
    <t>16,06</t>
  </si>
  <si>
    <t>19,773875</t>
  </si>
  <si>
    <t>0,08</t>
  </si>
  <si>
    <t>0,0985</t>
  </si>
  <si>
    <t>177</t>
  </si>
  <si>
    <t>ФССЦ-12.2.05.09-0004</t>
  </si>
  <si>
    <t>Пенополистирол экструдированный ТЕХНОНИКОЛЬ XPS 30-200 Стандарт</t>
  </si>
  <si>
    <t>9,85</t>
  </si>
  <si>
    <t>Объем=98,5*0,1</t>
  </si>
  <si>
    <t>178</t>
  </si>
  <si>
    <t>ФЕР15-01-002-05</t>
  </si>
  <si>
    <t>Облицовка стен плитами из известняка толщиной 60 мм при числе плит в 1 м2: более 6 (Облицовка наружного цоколя натуральным камнем на цементном  растворе М100 толщ. 20 мм)</t>
  </si>
  <si>
    <t>01.7.10.03</t>
  </si>
  <si>
    <t>Изделия из натурального камня</t>
  </si>
  <si>
    <t>95,545</t>
  </si>
  <si>
    <t>08.1.02.25</t>
  </si>
  <si>
    <t>Детали крепления</t>
  </si>
  <si>
    <t>856</t>
  </si>
  <si>
    <t>1053,95</t>
  </si>
  <si>
    <t>2,99</t>
  </si>
  <si>
    <t>3,6814375</t>
  </si>
  <si>
    <t>Приказ № 812/пр от 21.12.2020 Прил. п.15</t>
  </si>
  <si>
    <t>НР Отделочные работы</t>
  </si>
  <si>
    <t>Приказ № 774/пр от 11.12.2020 Прил. п.15</t>
  </si>
  <si>
    <t>СП Отделочные работы</t>
  </si>
  <si>
    <t>ФЕР15-01-005-03
к=4</t>
  </si>
  <si>
    <t>На каждые 10 мм изменения толщины плит добавлять или исключать к расценкам 15-01-001, 15-01-002, 15-01-003, 15-01-004 при облицовке стен и колонн: известняком</t>
  </si>
  <si>
    <t>-0,985</t>
  </si>
  <si>
    <t>Объем=-98,5 / 100</t>
  </si>
  <si>
    <t>На увеличение толщины ПЗ=4 (ОЗП=4; ЭМ=4 к расх.; ЗПМ=4; МАТ=4 к расх.; ТЗ=4; ТЗМ=4)</t>
  </si>
  <si>
    <t>11,32</t>
  </si>
  <si>
    <t>-55,751</t>
  </si>
  <si>
    <t>-1,182</t>
  </si>
  <si>
    <t>180</t>
  </si>
  <si>
    <t>ТЦ_13.2.00.00_77_7718573829_11.04.2022_01
КА_АР п.7 СМ2.3</t>
  </si>
  <si>
    <t>Натуральный камень (рваный край)</t>
  </si>
  <si>
    <t>181</t>
  </si>
  <si>
    <t>Устройство мелких покрытий (брандмауэры, парапеты, свесы и т.п.) из листовой оцинкованной стали (Устройство отливов из оцинкованной стали)</t>
  </si>
  <si>
    <t>Объем=(37,8*0,2) / 100</t>
  </si>
  <si>
    <t>9,1854</t>
  </si>
  <si>
    <t>0,025515</t>
  </si>
  <si>
    <t>182</t>
  </si>
  <si>
    <t>ФЕР15-01-070-02</t>
  </si>
  <si>
    <t>Облицовка: дверных проемов в наружных стенах откосной планкой из оцинкованной стали с полимерным покрытием с установкой наличников из оцинкованной стали с полимерным покрытием (Облицовка откосов ворот, дверных и оконных блоков фасонными элементами из оцинкованной стали и устройство нащельников)</t>
  </si>
  <si>
    <t>58,52</t>
  </si>
  <si>
    <t>Объем=(167,9+84+40,7)*0,2</t>
  </si>
  <si>
    <t>1,7</t>
  </si>
  <si>
    <t>124,355</t>
  </si>
  <si>
    <t>Итоги по разделу 10 Отделочные работы наружные :</t>
  </si>
  <si>
    <t xml:space="preserve">  Итого по разделу 10 Отделочные работы наружные</t>
  </si>
  <si>
    <t>Раздел 11. Отделочные работы внутренние</t>
  </si>
  <si>
    <t>Потолки</t>
  </si>
  <si>
    <t>183</t>
  </si>
  <si>
    <t>ФЕР15-01-047-16</t>
  </si>
  <si>
    <t>Устройство: потолков реечных алюминиевых (типа Албес)</t>
  </si>
  <si>
    <t>0,1119</t>
  </si>
  <si>
    <t>Объем=11,19 / 100</t>
  </si>
  <si>
    <t>09.2.01.05-0091</t>
  </si>
  <si>
    <t>Уголок декоративный (пристенный)</t>
  </si>
  <si>
    <t>108,36</t>
  </si>
  <si>
    <t>15,156855</t>
  </si>
  <si>
    <t>0,0545513</t>
  </si>
  <si>
    <t>184</t>
  </si>
  <si>
    <t>ФЕР15-01-047-15</t>
  </si>
  <si>
    <t>Устройство потолков: плитно-ячеистых по каркасу из оцинкованного профиля (типа Армстронг)</t>
  </si>
  <si>
    <t>1,3165</t>
  </si>
  <si>
    <t>Объем=131,65 / 100</t>
  </si>
  <si>
    <t>102,46</t>
  </si>
  <si>
    <t>168,6107375</t>
  </si>
  <si>
    <t>5,34</t>
  </si>
  <si>
    <t>8,7876375</t>
  </si>
  <si>
    <t>185</t>
  </si>
  <si>
    <t>ФЕР15-02-019-04</t>
  </si>
  <si>
    <t>Сплошное выравнивание внутренних поверхностей (однослойное оштукатуривание) из сухих растворных смесей толщиной до 10 мм: потолков (Шпатлевка потолков толщ. 4 мм)</t>
  </si>
  <si>
    <t>0,289</t>
  </si>
  <si>
    <t>Объем=28,9 / 100</t>
  </si>
  <si>
    <t>04.3.02.09</t>
  </si>
  <si>
    <t>Смеси на цементной основе</t>
  </si>
  <si>
    <t>0,901</t>
  </si>
  <si>
    <t>0,260389</t>
  </si>
  <si>
    <t>37,74</t>
  </si>
  <si>
    <t>13,633575</t>
  </si>
  <si>
    <t>0,99</t>
  </si>
  <si>
    <t>0,3576375</t>
  </si>
  <si>
    <t>186</t>
  </si>
  <si>
    <t>ФЕР15-02-019-08
к=6</t>
  </si>
  <si>
    <t>Сплошное выравнивание внутренних поверхностей (однослойное оштукатуривание) из сухих растворных смесей на каждый 1 мм изменения толщины слоя добавлять или исключать к расценке: 15-02-019-04</t>
  </si>
  <si>
    <t>-0,2229</t>
  </si>
  <si>
    <t>Объем=-22,29 / 100</t>
  </si>
  <si>
    <t>На увеличение толщины ПЗ=6 (ОЗП=6; ЭМ=6 к расх.; ЗПМ=6; МАТ=6 к расх.; ТЗ=6; ТЗМ=6)</t>
  </si>
  <si>
    <t>7,5</t>
  </si>
  <si>
    <t>0,0901</t>
  </si>
  <si>
    <t>-0,1204997</t>
  </si>
  <si>
    <t>3,59</t>
  </si>
  <si>
    <t>-6,0015825</t>
  </si>
  <si>
    <t>0,1</t>
  </si>
  <si>
    <t>-0,167175</t>
  </si>
  <si>
    <t>187</t>
  </si>
  <si>
    <t>ФССЦ-04.3.02.09-1401</t>
  </si>
  <si>
    <t>Смеси сухие строительные, шпаклевочные, для внутренних работ</t>
  </si>
  <si>
    <t>139,8893</t>
  </si>
  <si>
    <t>Объем=260,389-120,4997</t>
  </si>
  <si>
    <t>188</t>
  </si>
  <si>
    <t>ФЕР15-04-007-04</t>
  </si>
  <si>
    <t>Окраска водно-дисперсионными акриловыми составами улучшенная: по сборным конструкциям потолков, подготовленным под окраску</t>
  </si>
  <si>
    <t>14.3.02.01</t>
  </si>
  <si>
    <t>Краска акриловая</t>
  </si>
  <si>
    <t>0,033</t>
  </si>
  <si>
    <t>0,009537</t>
  </si>
  <si>
    <t>0,022</t>
  </si>
  <si>
    <t>0,006358</t>
  </si>
  <si>
    <t>39,98</t>
  </si>
  <si>
    <t>14,442775</t>
  </si>
  <si>
    <t>0,0397375</t>
  </si>
  <si>
    <t>189</t>
  </si>
  <si>
    <t>ФССЦ-14.3.02.01-0219</t>
  </si>
  <si>
    <t>Краска универсальная, акриловая для внутренних и наружных работ (краской Ceresit CT 225)</t>
  </si>
  <si>
    <t>190</t>
  </si>
  <si>
    <t>ФССЦ-14.3.01.02-0103</t>
  </si>
  <si>
    <t>Грунтовка воднодисперсионная CERESIT CT 17</t>
  </si>
  <si>
    <t>л</t>
  </si>
  <si>
    <t>5,78</t>
  </si>
  <si>
    <t>Объем=28,9*0,2</t>
  </si>
  <si>
    <t>Стены и перегородки</t>
  </si>
  <si>
    <t>191</t>
  </si>
  <si>
    <t>ФЕР15-04-006-03</t>
  </si>
  <si>
    <t>Покрытие поверхностей грунтовкой глубокого проникновения: за 1 раз стен (Обработка поверхности монолитных железобетонных стен бетон-контактом)</t>
  </si>
  <si>
    <t>2,085</t>
  </si>
  <si>
    <t>Объем=208,5 / 100</t>
  </si>
  <si>
    <t>14.3.01.03</t>
  </si>
  <si>
    <t>0,0103</t>
  </si>
  <si>
    <t>0,0214755</t>
  </si>
  <si>
    <t>4,65</t>
  </si>
  <si>
    <t>12,1190625</t>
  </si>
  <si>
    <t>0,052125</t>
  </si>
  <si>
    <t>ФССЦ-14.3.01.02-0102</t>
  </si>
  <si>
    <t>Грунтовка: водно-дисперсионная "БИРСС Бетон-контакт"</t>
  </si>
  <si>
    <t>0,021476</t>
  </si>
  <si>
    <t>193</t>
  </si>
  <si>
    <t>ФЕР15-02-019-03</t>
  </si>
  <si>
    <t>Сплошное выравнивание внутренних поверхностей (однослойное оштукатуривание) из сухих растворных смесей толщиной до 10 мм: стен (толщ. 15 мм, поверхности стен и внутреннего цоколя)</t>
  </si>
  <si>
    <t>2,837</t>
  </si>
  <si>
    <t>Объем=283,7 / 100</t>
  </si>
  <si>
    <t>2,41145</t>
  </si>
  <si>
    <t>32,49</t>
  </si>
  <si>
    <t>115,2176625</t>
  </si>
  <si>
    <t>0,93</t>
  </si>
  <si>
    <t>3,2980125</t>
  </si>
  <si>
    <t>194</t>
  </si>
  <si>
    <t>2411,45</t>
  </si>
  <si>
    <t>195</t>
  </si>
  <si>
    <t>ФССЦ-14.4.01.02-0113</t>
  </si>
  <si>
    <t>Грунтовка акриловая, антисептическая, глубокого проникновения</t>
  </si>
  <si>
    <t>56,74</t>
  </si>
  <si>
    <t>Объем=0,2*283,7</t>
  </si>
  <si>
    <t>196</t>
  </si>
  <si>
    <t>ФЕР15-02-019-07</t>
  </si>
  <si>
    <t>Сплошное выравнивание внутренних поверхностей (однослойное оштукатуривание) из сухих растворных смесей на каждый 1 мм изменения толщины слоя добавлять или исключать к расценке: 15-02-019-03</t>
  </si>
  <si>
    <t>к=5 ПЗ=5 (ОЗП=5; ЭМ=5 к расх.; ЗПМ=5; МАТ=5 к расх.; ТЗ=5; ТЗМ=5)</t>
  </si>
  <si>
    <t>6,25</t>
  </si>
  <si>
    <t>0,085</t>
  </si>
  <si>
    <t>1,205725</t>
  </si>
  <si>
    <t>3,1</t>
  </si>
  <si>
    <t>54,966875</t>
  </si>
  <si>
    <t>1,5958125</t>
  </si>
  <si>
    <t>197</t>
  </si>
  <si>
    <t>1205,725</t>
  </si>
  <si>
    <t>198</t>
  </si>
  <si>
    <t>ФЕР15-02-019-01</t>
  </si>
  <si>
    <t>Сплошное выравнивание внутренних бетонных поверхностей (однослойное оштукатуривание) известковым раствором: стен (Затирка поверхности цоколя)</t>
  </si>
  <si>
    <t>96,43125</t>
  </si>
  <si>
    <t>0,25</t>
  </si>
  <si>
    <t>0,6515625</t>
  </si>
  <si>
    <t>199</t>
  </si>
  <si>
    <t>Сплошное выравнивание внутренних поверхностей (однослойное оштукатуривание) из сухих растворных смесей толщиной до 10 мм: стен (Шпаклевка поверхности стен, перегородок, обшивок из гипсокартона толщ. 4 мм)</t>
  </si>
  <si>
    <t>6,3386</t>
  </si>
  <si>
    <t>Объем=633,86 / 100</t>
  </si>
  <si>
    <t>5,38781</t>
  </si>
  <si>
    <t>257,4263925</t>
  </si>
  <si>
    <t>7,3686225</t>
  </si>
  <si>
    <t>200</t>
  </si>
  <si>
    <t>5387,81</t>
  </si>
  <si>
    <t>201</t>
  </si>
  <si>
    <t>126,772</t>
  </si>
  <si>
    <t>Объем=0,2*633,86</t>
  </si>
  <si>
    <t>202</t>
  </si>
  <si>
    <t>-6,3386</t>
  </si>
  <si>
    <t>Объем=-633,86 / 100</t>
  </si>
  <si>
    <t>-3,232686</t>
  </si>
  <si>
    <t>-147,37245</t>
  </si>
  <si>
    <t>-4,278555</t>
  </si>
  <si>
    <t>203</t>
  </si>
  <si>
    <t>-3232,686</t>
  </si>
  <si>
    <t>204</t>
  </si>
  <si>
    <t>ФЕР15-04-007-03</t>
  </si>
  <si>
    <t>Окраска водно-дисперсионными акриловыми составами улучшенная: по сборным конструкциям стен, подготовленным под окраску</t>
  </si>
  <si>
    <t>5,95</t>
  </si>
  <si>
    <t>Объем=595 / 100</t>
  </si>
  <si>
    <t>0,1785</t>
  </si>
  <si>
    <t>0,119</t>
  </si>
  <si>
    <t>32,73</t>
  </si>
  <si>
    <t>243,429375</t>
  </si>
  <si>
    <t>0,818125</t>
  </si>
  <si>
    <t>205</t>
  </si>
  <si>
    <t>Краска универсальная, акриловая для внутренних и наружных работ</t>
  </si>
  <si>
    <t>206</t>
  </si>
  <si>
    <t>Объем=595*0,2</t>
  </si>
  <si>
    <t>207</t>
  </si>
  <si>
    <t>ФЕР15-01-019-05</t>
  </si>
  <si>
    <t>Гладкая облицовка стен, столбов, пилястр и откосов (без карнизных, плинтусных и угловых плиток) без установки плиток туалетного гарнитура на клее из сухих смесей: по кирпичу и бетону (Облицовка стен, перегородок)</t>
  </si>
  <si>
    <t>0,3889</t>
  </si>
  <si>
    <t>Объем=38,89 / 100</t>
  </si>
  <si>
    <t>Смесь сухая для заделки швов</t>
  </si>
  <si>
    <t>0,05</t>
  </si>
  <si>
    <t>0,019445</t>
  </si>
  <si>
    <t>06.2.05.04</t>
  </si>
  <si>
    <t>Плитки рядовые</t>
  </si>
  <si>
    <t>38,89</t>
  </si>
  <si>
    <t>14.1.06.02</t>
  </si>
  <si>
    <t>Клей для облицовочных работ (сухая смесь)</t>
  </si>
  <si>
    <t>0,375</t>
  </si>
  <si>
    <t>0,1458375</t>
  </si>
  <si>
    <t>115,26</t>
  </si>
  <si>
    <t>56,0307675</t>
  </si>
  <si>
    <t>1,65</t>
  </si>
  <si>
    <t>0,8021063</t>
  </si>
  <si>
    <t>208</t>
  </si>
  <si>
    <t>ФССЦ-14.1.06.02-0203</t>
  </si>
  <si>
    <t>Смеси сухие (клеи) для облицовки стен и полов керамическими плитками и плитками из природного камня</t>
  </si>
  <si>
    <t>0,145838</t>
  </si>
  <si>
    <t>209</t>
  </si>
  <si>
    <t>ФССЦ-06.2.01.02-0012</t>
  </si>
  <si>
    <t>Плитка керамическая глазурованная для внутренней облицовки стен гладкая, цветная однотонная без завала</t>
  </si>
  <si>
    <t>210</t>
  </si>
  <si>
    <t>ФССЦ-04.3.02.09-0102</t>
  </si>
  <si>
    <t>Смеси сухие водостойкие для затирки межплиточных швов шириной 1-6 мм (различная цветовая гамма)</t>
  </si>
  <si>
    <t>211</t>
  </si>
  <si>
    <t>ФЕР11-01-040-01</t>
  </si>
  <si>
    <t>Устройство плинтусов поливинилхлоридных: на клее КН-2</t>
  </si>
  <si>
    <t>1,1</t>
  </si>
  <si>
    <t>Объем=110 / 100</t>
  </si>
  <si>
    <t>11.3.03.06</t>
  </si>
  <si>
    <t>Плинтуса для полов пластиковые</t>
  </si>
  <si>
    <t>111,1</t>
  </si>
  <si>
    <t>9,01</t>
  </si>
  <si>
    <t>12,38875</t>
  </si>
  <si>
    <t>0,055</t>
  </si>
  <si>
    <t>212</t>
  </si>
  <si>
    <t>ФССЦ-11.3.03.06-0001</t>
  </si>
  <si>
    <t>Плинтус для полов из ПВХ, размер 19x48 мм</t>
  </si>
  <si>
    <t>213</t>
  </si>
  <si>
    <t>ФЕР07-05-016-03</t>
  </si>
  <si>
    <t>Устройство металлических ограждений: с поручнями из поливинилхлорида</t>
  </si>
  <si>
    <t>Объем=13 / 100</t>
  </si>
  <si>
    <t>11.3.03.09</t>
  </si>
  <si>
    <t>Поручни из поливинилхлорида</t>
  </si>
  <si>
    <t>13,26</t>
  </si>
  <si>
    <t>57,1</t>
  </si>
  <si>
    <t>7,423</t>
  </si>
  <si>
    <t>0,3666</t>
  </si>
  <si>
    <t>214</t>
  </si>
  <si>
    <t>ФССЦ-01.7.11.07-0054</t>
  </si>
  <si>
    <t>Электроды сварочные Э42, диаметр 6 мм</t>
  </si>
  <si>
    <t>-0,0026</t>
  </si>
  <si>
    <t>(Бетонные и железобетонные сборные конструкции жилых, общественных и административно-бытовых зданий промышленных предприятий)</t>
  </si>
  <si>
    <t>215</t>
  </si>
  <si>
    <t>ФССЦ-03.2.02.11-0001</t>
  </si>
  <si>
    <t>Цемент для приготовления раствора в построечных условиях</t>
  </si>
  <si>
    <t>-0,0195</t>
  </si>
  <si>
    <t>216</t>
  </si>
  <si>
    <t>-0,2717</t>
  </si>
  <si>
    <t>217</t>
  </si>
  <si>
    <t>ФССЦ-11.3.03.09-0001</t>
  </si>
  <si>
    <t>Поручни из ПВХ</t>
  </si>
  <si>
    <t>218</t>
  </si>
  <si>
    <t>Устройство металлических ограждений: без поручней</t>
  </si>
  <si>
    <t>-0,13</t>
  </si>
  <si>
    <t>Объем=-13 / 100</t>
  </si>
  <si>
    <t>-5,395</t>
  </si>
  <si>
    <t>-0,3367</t>
  </si>
  <si>
    <t>Итоги по разделу 11 Отделочные работы внутренние :</t>
  </si>
  <si>
    <t xml:space="preserve">  Итого по разделу 11 Отделочные работы внутренние</t>
  </si>
  <si>
    <t>Раздел 12. Пандусы</t>
  </si>
  <si>
    <t>219</t>
  </si>
  <si>
    <t>ФЕР27-04-001-04</t>
  </si>
  <si>
    <t>Устройство подстилающих и выравнивающих слоев оснований: из щебня  (толщ. 150 мм)</t>
  </si>
  <si>
    <t>0,120375</t>
  </si>
  <si>
    <t>Объем=(80,25*0,15) / 100</t>
  </si>
  <si>
    <t>Прил.27.3 п.3.5</t>
  </si>
  <si>
    <t>Укатка катками каменных материалов с пределом прочности на сжатие, мПа (кгс/см2): св. 68,6 (700) до 98,1 (1000) ЭМ=0,8 к расх.; ЗПМ=0,8; ТЗМ=0,8</t>
  </si>
  <si>
    <t>02.2.05.04</t>
  </si>
  <si>
    <t>Щебень из плотных горных пород</t>
  </si>
  <si>
    <t>21,6</t>
  </si>
  <si>
    <t>3,250125</t>
  </si>
  <si>
    <t>20,6</t>
  </si>
  <si>
    <t>2,479725</t>
  </si>
  <si>
    <t>Приказ № 812/пр от 21.12.2020 Прил. п.21 (в ред. пр. № 636/пр от 02.09.2021)</t>
  </si>
  <si>
    <t>НР Автомобильные дороги</t>
  </si>
  <si>
    <t>Приказ № 774/пр от 11.12.2020 Прил. п.21</t>
  </si>
  <si>
    <t>СП Автомобильные дороги</t>
  </si>
  <si>
    <t>220</t>
  </si>
  <si>
    <t>ФССЦ-02.2.05.04-1817</t>
  </si>
  <si>
    <t>Щебень М 800, фракция 40-80(70) мм, группа 2</t>
  </si>
  <si>
    <t>15,1704</t>
  </si>
  <si>
    <t>Объем=12,04*1,26</t>
  </si>
  <si>
    <t>221</t>
  </si>
  <si>
    <t>ФЕР27-04-001-01</t>
  </si>
  <si>
    <t>Устройство подстилающих и выравнивающих слоев оснований: из песка  (толщ. 120 мм)</t>
  </si>
  <si>
    <t>0,0963</t>
  </si>
  <si>
    <t>Объем=(80,25*0,12) / 100</t>
  </si>
  <si>
    <t>02.3.01.02</t>
  </si>
  <si>
    <t>Песок для строительных работ природный</t>
  </si>
  <si>
    <t>1,7334</t>
  </si>
  <si>
    <t>13,88</t>
  </si>
  <si>
    <t>1,670805</t>
  </si>
  <si>
    <t>222</t>
  </si>
  <si>
    <t>ФССЦ-02.3.01.02-0016</t>
  </si>
  <si>
    <t>Песок природный для строительных: работ средний с крупностью зерен размером свыше 5 мм-до 5% по массе</t>
  </si>
  <si>
    <t>10,593</t>
  </si>
  <si>
    <t>Объем=9,63*1,1</t>
  </si>
  <si>
    <t>223</t>
  </si>
  <si>
    <t>Устройство бетонной подготовки (Подстилающий слой из бетона В15 с разуклонкой толщ. 50-200 мм)</t>
  </si>
  <si>
    <t>0,100313</t>
  </si>
  <si>
    <t>Объем=(80,25*0,125) / 100</t>
  </si>
  <si>
    <t>10,231926</t>
  </si>
  <si>
    <t>16,9278188</t>
  </si>
  <si>
    <t>2,2720895</t>
  </si>
  <si>
    <t>224</t>
  </si>
  <si>
    <t>10,232</t>
  </si>
  <si>
    <t>Армирование подстилающих слоев и набетонок (Сеткой из арматуры с ячейкой 100х100 мм)</t>
  </si>
  <si>
    <t>1,021583</t>
  </si>
  <si>
    <t>Объем=12,73*80,25/1000</t>
  </si>
  <si>
    <t>14,8129535</t>
  </si>
  <si>
    <t>0,4469426</t>
  </si>
  <si>
    <t>226</t>
  </si>
  <si>
    <t>227</t>
  </si>
  <si>
    <t>ФЕР06-01-004-02</t>
  </si>
  <si>
    <t>Устройство: бетонных пандусов  (Покрытие из бетона В25  W6 F200 толщ. 30 мм)</t>
  </si>
  <si>
    <t>2,4075</t>
  </si>
  <si>
    <t>Объем=80,25*0,03</t>
  </si>
  <si>
    <t>Опалубка щитовая</t>
  </si>
  <si>
    <t>2,45565</t>
  </si>
  <si>
    <t>2,32</t>
  </si>
  <si>
    <t>6,98175</t>
  </si>
  <si>
    <t>0,06</t>
  </si>
  <si>
    <t>0,1805625</t>
  </si>
  <si>
    <t>228</t>
  </si>
  <si>
    <t>229</t>
  </si>
  <si>
    <t>ФССЦ-04.1.02.05-0009 т.ч. Прил. 15 табл. 2</t>
  </si>
  <si>
    <t>Смеси бетонные тяжелого бетона (БСТ), класс В25 (М350)  (Надбавка на  В25 W6 F200)</t>
  </si>
  <si>
    <t>Цена=645,75*0,015</t>
  </si>
  <si>
    <t>Итоги по разделу 12 Пандусы :</t>
  </si>
  <si>
    <t xml:space="preserve">  Итого по разделу 12 Пандусы</t>
  </si>
  <si>
    <t>Раздел 13. Отмостка</t>
  </si>
  <si>
    <t>230</t>
  </si>
  <si>
    <t>ФЕР11-01-002-04</t>
  </si>
  <si>
    <t>Устройство подстилающих слоев: щебеночных (толщ. 150 мм)</t>
  </si>
  <si>
    <t>16,8</t>
  </si>
  <si>
    <t>Объем=112*0,15</t>
  </si>
  <si>
    <t>02.2.02.02</t>
  </si>
  <si>
    <t>Каменная мелочь марки 300</t>
  </si>
  <si>
    <t>1,848</t>
  </si>
  <si>
    <t>Щебень из природного камня для строительных работ фракции 10-20 мм</t>
  </si>
  <si>
    <t>1,512</t>
  </si>
  <si>
    <t>Щебень из природного камня для строительных работ фракции 40-70 мм</t>
  </si>
  <si>
    <t>Щебень из природного камня для строительных работ фракции 5-10 мм</t>
  </si>
  <si>
    <t>1,68</t>
  </si>
  <si>
    <t>3,24</t>
  </si>
  <si>
    <t>54,432</t>
  </si>
  <si>
    <t>9,24</t>
  </si>
  <si>
    <t>231</t>
  </si>
  <si>
    <t>21,168</t>
  </si>
  <si>
    <t>Объем=16,8*1,26</t>
  </si>
  <si>
    <t>232</t>
  </si>
  <si>
    <t>ФЕР11-01-002-01</t>
  </si>
  <si>
    <t>Устройство подстилающих слоев: песчаных  (толщ. 120 мм)</t>
  </si>
  <si>
    <t>13,44</t>
  </si>
  <si>
    <t>Объем=112*0,12</t>
  </si>
  <si>
    <t>15,0528</t>
  </si>
  <si>
    <t>40,1856</t>
  </si>
  <si>
    <t>4,032</t>
  </si>
  <si>
    <t>233</t>
  </si>
  <si>
    <t>234</t>
  </si>
  <si>
    <t>Устройство бетонной подготовки (Подстилающий слой из бетона В7,5 толщ. 120 мм)</t>
  </si>
  <si>
    <t>0,1344</t>
  </si>
  <si>
    <t>Объем=(112*0,12) / 100</t>
  </si>
  <si>
    <t>13,7088</t>
  </si>
  <si>
    <t>18,144</t>
  </si>
  <si>
    <t>2,435328</t>
  </si>
  <si>
    <t>235</t>
  </si>
  <si>
    <t>236</t>
  </si>
  <si>
    <t>ФЕР06-01-001-15</t>
  </si>
  <si>
    <t>Устройство фундаментных плит бетонных плоских (Покрытие из бетона В25  W6 F200 толщ.30 мм)</t>
  </si>
  <si>
    <t>0,0336</t>
  </si>
  <si>
    <t>Объем=(112*0,03) / 100</t>
  </si>
  <si>
    <t>3,4272</t>
  </si>
  <si>
    <t>3,2592</t>
  </si>
  <si>
    <t>20,03</t>
  </si>
  <si>
    <t>0,673008</t>
  </si>
  <si>
    <t>237</t>
  </si>
  <si>
    <t>238</t>
  </si>
  <si>
    <t>239</t>
  </si>
  <si>
    <t>ФЕР27-02-010-01</t>
  </si>
  <si>
    <t>Установка бортовых камней бетонных: при цементобетонных покрытиях</t>
  </si>
  <si>
    <t>13.2.03.02</t>
  </si>
  <si>
    <t>Камни бортовые</t>
  </si>
  <si>
    <t>69,8</t>
  </si>
  <si>
    <t>78,176</t>
  </si>
  <si>
    <t>0,65</t>
  </si>
  <si>
    <t>0,728</t>
  </si>
  <si>
    <t>240</t>
  </si>
  <si>
    <t>-0,0672</t>
  </si>
  <si>
    <t>(Автомобильные дороги)</t>
  </si>
  <si>
    <t>241</t>
  </si>
  <si>
    <t>0,05376</t>
  </si>
  <si>
    <t>Прил.27.3 п.3.7а</t>
  </si>
  <si>
    <t>Устройство бортовых камней сечением 100х200 мм при цементобетонных покрытиях: бетон В15 (М200) ПЗ=0,8</t>
  </si>
  <si>
    <t>242</t>
  </si>
  <si>
    <t>-4,368</t>
  </si>
  <si>
    <t>243</t>
  </si>
  <si>
    <t>3,4944</t>
  </si>
  <si>
    <t>244</t>
  </si>
  <si>
    <t>ФССЦ-05.2.03.03-0031</t>
  </si>
  <si>
    <t>Камни бортовые БР 100.20.8 /бетон В22,5 (М300), объем 0,016 м3/ (ГОСТ 6665-91)</t>
  </si>
  <si>
    <t>Итоги по разделу 13 Отмостка :</t>
  </si>
  <si>
    <t xml:space="preserve">  Итого по разделу 13 Отмостка</t>
  </si>
  <si>
    <t>Раздел 14. Площадки входа</t>
  </si>
  <si>
    <t>245</t>
  </si>
  <si>
    <t>1,284</t>
  </si>
  <si>
    <t>Объем=8,56*0,15</t>
  </si>
  <si>
    <t>0,14124</t>
  </si>
  <si>
    <t>0,11556</t>
  </si>
  <si>
    <t>0,1284</t>
  </si>
  <si>
    <t>5,2002</t>
  </si>
  <si>
    <t>0,88275</t>
  </si>
  <si>
    <t>246</t>
  </si>
  <si>
    <t>1,6692</t>
  </si>
  <si>
    <t>Объем=0,14124+0,11556+1,284+0,1284</t>
  </si>
  <si>
    <t>247</t>
  </si>
  <si>
    <t>1,0272</t>
  </si>
  <si>
    <t>Объем=8,56*0,12</t>
  </si>
  <si>
    <t>1,150464</t>
  </si>
  <si>
    <t>3,83916</t>
  </si>
  <si>
    <t>0,3852</t>
  </si>
  <si>
    <t>249</t>
  </si>
  <si>
    <t>Устройство фундаментных плит железобетонных: плоских  (Покрытие из бетона В15 толщ. 150 мм с армированием сеткой 100х100)</t>
  </si>
  <si>
    <t>0,01284</t>
  </si>
  <si>
    <t>Объем=(8,56*0,15) / 100</t>
  </si>
  <si>
    <t>1,30326</t>
  </si>
  <si>
    <t>0,104004</t>
  </si>
  <si>
    <t>2,87295</t>
  </si>
  <si>
    <t>0,458388</t>
  </si>
  <si>
    <t>250</t>
  </si>
  <si>
    <t>251</t>
  </si>
  <si>
    <t>0,108969</t>
  </si>
  <si>
    <t>Объем=12,73*8,56/1000</t>
  </si>
  <si>
    <t>0,0856</t>
  </si>
  <si>
    <t>Объем=8,56 / 100</t>
  </si>
  <si>
    <t>12,81646</t>
  </si>
  <si>
    <t>0,4815</t>
  </si>
  <si>
    <t>Итоги по разделу 14 Площадки входа :</t>
  </si>
  <si>
    <t xml:space="preserve">  Итого по разделу 14 Площадки входа</t>
  </si>
  <si>
    <t>Раздел 15. Козырьки</t>
  </si>
  <si>
    <t>253</t>
  </si>
  <si>
    <t>ФЕР09-04-002-01</t>
  </si>
  <si>
    <t>Монтаж кровельного покрытия: из профилированного листа при высоте здания до 25 м</t>
  </si>
  <si>
    <t>0,141</t>
  </si>
  <si>
    <t>Объем=14,1 / 100</t>
  </si>
  <si>
    <t>Крепежные детали для крепления профилированного настила к несущим конструкциям</t>
  </si>
  <si>
    <t>08.3.09.05</t>
  </si>
  <si>
    <t>Стальной гнутый профиль (профилированный настил)</t>
  </si>
  <si>
    <t>31,7</t>
  </si>
  <si>
    <t>5,587125</t>
  </si>
  <si>
    <t>2,93</t>
  </si>
  <si>
    <t>0,5164125</t>
  </si>
  <si>
    <t>254</t>
  </si>
  <si>
    <t>ФССЦ-08.3.05.01-0030</t>
  </si>
  <si>
    <t>Лист плоский с полимерным покрытием размером 2х1,25 м, тип покрытия: полиэстер 25 мкм, толщиной 0,7 мм</t>
  </si>
  <si>
    <t>14,1</t>
  </si>
  <si>
    <t>255</t>
  </si>
  <si>
    <t>ФЕР15-01-062-02</t>
  </si>
  <si>
    <t>Наружная облицовка поверхности стен в горизонтальном исполнении по металлическому каркасу (с его устройством): металлосайдингом без пароизоляционного слоя (Металлический сайдинг L брус 15х240 для отделки козырька входа (торец))</t>
  </si>
  <si>
    <t>0,0585</t>
  </si>
  <si>
    <t>Объем=5,85 / 100</t>
  </si>
  <si>
    <t>08.1.02.23</t>
  </si>
  <si>
    <t>Сайдинг металлический с полимерным покрытием</t>
  </si>
  <si>
    <t>6,903</t>
  </si>
  <si>
    <t>106,19</t>
  </si>
  <si>
    <t>7,7651438</t>
  </si>
  <si>
    <t>0,64</t>
  </si>
  <si>
    <t>0,0468</t>
  </si>
  <si>
    <t>256</t>
  </si>
  <si>
    <t>ФССЦ-08.1.02.23-0011</t>
  </si>
  <si>
    <t>Панели фасадные сайдинг из оцинкованной стали с полимерным покрытием для навесных вентилируемых фасадов, толщина 0,5 мм</t>
  </si>
  <si>
    <t>Итоги по разделу 15 Козырьки :</t>
  </si>
  <si>
    <t xml:space="preserve">  Итого по разделу 15 Козырьки</t>
  </si>
  <si>
    <t>Раздел 16. Дополнительные затраты по перевозке материалов на расстояние сверх учтенных 30 км в сметной цене</t>
  </si>
  <si>
    <t>257</t>
  </si>
  <si>
    <t>8,698</t>
  </si>
  <si>
    <t>Объем=0.074+0.061+0.335+0.446+0.144+0.148+0.004+0.027+0.002+0.001+0.206+0.003+0.081+0.003+0.007+0.002+0.326+0.15+0.047+0.139+0.196+0.099+0.942+0.62+2.292+0.336+0.036+0.077+0.32+0.443+1.131</t>
  </si>
  <si>
    <t>Перевозка строительных грузов ( ПГС) бортовыми автомобилями грузоподъемностью до 5 т на расстояние 75 км  (Южный участок Алгирского месторождения), за исключением 30 км, учтенных в СНБ, I класс груза (на 1 тн)</t>
  </si>
  <si>
    <t>258</t>
  </si>
  <si>
    <t>ФССЦпг-03-02-01-045</t>
  </si>
  <si>
    <t>Перевозка грузов автомобилями бортовыми грузоподъемностью до 5 т на расстояние: I класс груза до 45 км</t>
  </si>
  <si>
    <t>43,464</t>
  </si>
  <si>
    <t>Объем=40.194+2.925+0.345</t>
  </si>
  <si>
    <t>259</t>
  </si>
  <si>
    <t>18,346</t>
  </si>
  <si>
    <t>Объем=11.982+4.337+2.027</t>
  </si>
  <si>
    <t>319,825</t>
  </si>
  <si>
    <t>Объем=10.702+0.163+8.581+3.027+33.587+85.741+33.498+123.878+14.413+0.584+5.651</t>
  </si>
  <si>
    <t>261</t>
  </si>
  <si>
    <t>Перевозка строительных грузов (прочие I класс груза) бортовым автомобилем грузоподъемностью 5 т, на расстояние L=105 км (от г. Владикавказа) за исключением 30 км, учтенных в сметной цене материалов - I класс груза (на 1 тн)</t>
  </si>
  <si>
    <t>262</t>
  </si>
  <si>
    <t>ФССЦпг-03-02-01-075</t>
  </si>
  <si>
    <t>Перевозка грузов автомобилями бортовыми грузоподъемностью до 5 т на расстояние: I класс груза до 75 км</t>
  </si>
  <si>
    <t>67,583</t>
  </si>
  <si>
    <t>Объем=544,831-8.698-43.464-18.346-319.825-86,915</t>
  </si>
  <si>
    <t>263</t>
  </si>
  <si>
    <t>14,07</t>
  </si>
  <si>
    <t>264</t>
  </si>
  <si>
    <t>3,138</t>
  </si>
  <si>
    <t>Перевозка строительных грузов (прочие IV класс груза) бортовым автомобилем грузоподъемностью 5 т, на расстояние L=105 км (от г. Владикавказа) за исключением 30 км, учтенных в сметной цене материалов - II класс груза (на 1 тн)</t>
  </si>
  <si>
    <t>265</t>
  </si>
  <si>
    <t>ФССЦпг-03-02-04-075</t>
  </si>
  <si>
    <t>Перевозка грузов автомобилями бортовыми грузоподъемностью до 5 т на расстояние: IV класс груза до 75 км</t>
  </si>
  <si>
    <t>0,898</t>
  </si>
  <si>
    <t>Итоги по разделу 16 Дополнительные затраты по перевозке материалов на расстояние сверх учтенных 30 км в сметной цене :</t>
  </si>
  <si>
    <t xml:space="preserve">  Итого по разделу 16 Дополнительные затраты по перевозке материалов на расстояние сверх учтенных 30 км в сметной цене</t>
  </si>
  <si>
    <t>Всесезонный туристско-рекреационный комплекс "Мамисон", Республика Северная Осетия-Алания. Инженерная инфраструктура поселка Калак</t>
  </si>
  <si>
    <t>ЛОКАЛЬНЫЙ СМЕТНЫЙ РАСЧЕТ (СМЕТА) № ЛСР-02-01-04 изм.1</t>
  </si>
  <si>
    <t>2021-ВТРКМ.ГР-ИОС3 изм.2</t>
  </si>
  <si>
    <t>(34,52)</t>
  </si>
  <si>
    <t>(30,82)</t>
  </si>
  <si>
    <t>(1,4)</t>
  </si>
  <si>
    <t>(3,7)</t>
  </si>
  <si>
    <t>Раздел 1. Хозяйственно-бытовая канализация (К1)</t>
  </si>
  <si>
    <t>Трубопроводы</t>
  </si>
  <si>
    <t>ФЕР16-04-001-01</t>
  </si>
  <si>
    <t>Прокладка трубопроводов канализации из полиэтиленовых труб высокой плотности диаметром: 50 мм (ПВХ)</t>
  </si>
  <si>
    <t>Объем=10 / 100</t>
  </si>
  <si>
    <t>18.1.02.01</t>
  </si>
  <si>
    <t>Задвижки</t>
  </si>
  <si>
    <t>23.1.02.07</t>
  </si>
  <si>
    <t>Крепления</t>
  </si>
  <si>
    <t>24.3.03.02</t>
  </si>
  <si>
    <t>Трубопроводы канализации из полиэтиленовых труб высокой плотности с гильзами, диаметром 50 мм</t>
  </si>
  <si>
    <t>99,8</t>
  </si>
  <si>
    <t>9,98</t>
  </si>
  <si>
    <t>58,4</t>
  </si>
  <si>
    <t>7,3</t>
  </si>
  <si>
    <t>0,00375</t>
  </si>
  <si>
    <t>Приказ № 812/пр от 21.12.2020 Прил. п.16</t>
  </si>
  <si>
    <t>НР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</si>
  <si>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Приказ № 774/пр от 11.12.2020 Прил. п.16</t>
  </si>
  <si>
    <t>СП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</si>
  <si>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ФССЦ-24.3.03.02-0001</t>
  </si>
  <si>
    <t>Блок трубопровода полиэтиленовый для систем водоотведения из труб высокой плотности, диаметр 50 мм, с гильзами</t>
  </si>
  <si>
    <t>ФЕР16-04-001-02</t>
  </si>
  <si>
    <t>Прокладка трубопроводов канализации из полиэтиленовых труб высокой плотности диаметром: 110 мм (ПВХ)</t>
  </si>
  <si>
    <t>0,16</t>
  </si>
  <si>
    <t>Объем=(1+15) / 100</t>
  </si>
  <si>
    <t>Трубопроводы канализации из полиэтиленовых труб высокой плотности с гильзами, диаметром 110 мм</t>
  </si>
  <si>
    <t>15,968</t>
  </si>
  <si>
    <t>11,2</t>
  </si>
  <si>
    <t>0,07</t>
  </si>
  <si>
    <t>ТЦ_24.3.03.02_77_7718573829_11.04.2022_01
КА_ИОС3 п.11 СМ2.3</t>
  </si>
  <si>
    <t>Труба раструбные из ПВХ Ø75х2,5мм</t>
  </si>
  <si>
    <t>Цена=560/1,2</t>
  </si>
  <si>
    <t>ФССЦ-24.3.03.02-0002</t>
  </si>
  <si>
    <t>Блок трубопровода полиэтиленовый для систем водоотведения из труб высокой плотности, диаметр 110 мм, с гильзами</t>
  </si>
  <si>
    <t>Объем=16 / 100</t>
  </si>
  <si>
    <t>ТЦ_24.3.03.04_77_7718573829_11.04.2022_01
КА_ИОС3 п.1 СМ2.3</t>
  </si>
  <si>
    <t>Трубы раструбные из ПВХ Multi Layer, класс S Д= 110х3,2 мм Wavin</t>
  </si>
  <si>
    <t>Цена=660/1,2</t>
  </si>
  <si>
    <t>Сантехническое оборудование и арматура</t>
  </si>
  <si>
    <t>ФЕР17-01-001-14</t>
  </si>
  <si>
    <t>Установка умывальников одиночных: с подводкой холодной и горячей воды</t>
  </si>
  <si>
    <t>10 компл</t>
  </si>
  <si>
    <t>0,9</t>
  </si>
  <si>
    <t>Объем=9 / 10</t>
  </si>
  <si>
    <t>18.2.02.08</t>
  </si>
  <si>
    <t>Умывальники</t>
  </si>
  <si>
    <t>21,9375</t>
  </si>
  <si>
    <t>0,37125</t>
  </si>
  <si>
    <t>ФССЦ-18.2.01.05-0069</t>
  </si>
  <si>
    <t>Умывальники полуфарфоровые и фарфоровые с кронштейнами, сифоном бутылочным латунным и выпуском, полукруглые со скрытыми установочными поверхностями без спинки, размер 600х450х150 мм</t>
  </si>
  <si>
    <t>ФССЦ-18.2.06.12-0021</t>
  </si>
  <si>
    <t>Пьедесталы под умывальники прямоугольные</t>
  </si>
  <si>
    <t>ФЕР17-01-005-01</t>
  </si>
  <si>
    <t>Установка моек: на одно отделение</t>
  </si>
  <si>
    <t>Объем=1 / 10</t>
  </si>
  <si>
    <t>18.2.02.05</t>
  </si>
  <si>
    <t>Мойки стальные эмалированные</t>
  </si>
  <si>
    <t>15,6</t>
  </si>
  <si>
    <t>1,95</t>
  </si>
  <si>
    <t>0,03375</t>
  </si>
  <si>
    <t>ФССЦ-18.2.02.04-0011</t>
  </si>
  <si>
    <t>Мойки из нержавеющей стали на одно отделение с одной круглой или прямоугольной чашей, со сливной доской, с креплениями, МНД, МНДК размер 800х600х222 мм</t>
  </si>
  <si>
    <t>ФССЦ-18.2.06.09-0004</t>
  </si>
  <si>
    <t>Сифоны полимерные, гофрированные для мойки и умывальника с пластиковым выпуском</t>
  </si>
  <si>
    <t>ФЕР17-01-001-18</t>
  </si>
  <si>
    <t>Установка поддонов душевых: чугунных и стальных мелких</t>
  </si>
  <si>
    <t>Объем=4 / 10</t>
  </si>
  <si>
    <t>18.2.02.07</t>
  </si>
  <si>
    <t>Поддоны душевые</t>
  </si>
  <si>
    <t>9,9</t>
  </si>
  <si>
    <t>4,95</t>
  </si>
  <si>
    <t>0,83</t>
  </si>
  <si>
    <t>0,415</t>
  </si>
  <si>
    <t>ФССЦ-18.2.02.07-0011</t>
  </si>
  <si>
    <t>Поддоны душевые эмалированные, стальные мелкие ПМС-2 с пластмассовым унифицированным сифоном</t>
  </si>
  <si>
    <t>ФЕР17-01-003-01</t>
  </si>
  <si>
    <t>Установка унитазов: с бачком непосредственно присоединенным</t>
  </si>
  <si>
    <t>18.2.01.06</t>
  </si>
  <si>
    <t>Унитазы</t>
  </si>
  <si>
    <t>22,2</t>
  </si>
  <si>
    <t>11,1</t>
  </si>
  <si>
    <t>0,355</t>
  </si>
  <si>
    <t>ФССЦ-18.2.01.06-0001</t>
  </si>
  <si>
    <t>Унитаз-компакт «Комфорт»</t>
  </si>
  <si>
    <t>ФССЦ-18.2.06.08-0001</t>
  </si>
  <si>
    <t>Гофра для унитаза WC-F20P гладкая, без лепестков, длиной от 200 мм до 410</t>
  </si>
  <si>
    <t>ФССЦ-18.2.06.08-0016</t>
  </si>
  <si>
    <t>Подводка гибкая армированная резиновая, диаметр 15 мм, длина 1000 мм</t>
  </si>
  <si>
    <t>ФЕР17-01-001-23</t>
  </si>
  <si>
    <t>Установка трапов диаметром: 100 мм</t>
  </si>
  <si>
    <t>18.2.06.10</t>
  </si>
  <si>
    <t>Трапы</t>
  </si>
  <si>
    <t>7,9</t>
  </si>
  <si>
    <t>0,9875</t>
  </si>
  <si>
    <t>0,29</t>
  </si>
  <si>
    <t>0,03625</t>
  </si>
  <si>
    <t>ТЦ_18.2.06.10_77_7718573829_11.04.2022_01
КА_ИОС3 п.4 СМ2.3</t>
  </si>
  <si>
    <t>Трап Ø100мм с вертикальным выпуском "сухой затвор" VEGA</t>
  </si>
  <si>
    <t>Цена=4535,52/1,2</t>
  </si>
  <si>
    <t>ФССЦ-24.3.05.12-0002</t>
  </si>
  <si>
    <t>Ревизия полиэтиленовая с крышкой, номинальный внутренний диаметр 100 мм</t>
  </si>
  <si>
    <t>ФЕР16-07-008-03</t>
  </si>
  <si>
    <t>Установка муфт противопожарных на трубопроводы пластиковые в междуэтажных перекрытиях с креплением дюбель-гвоздями к перекрытиям, диаметром: до 160 мм</t>
  </si>
  <si>
    <t>Объем=5 / 100</t>
  </si>
  <si>
    <t>23.8.03.04</t>
  </si>
  <si>
    <t>Муфты противопожарные из нержавеющей стали с вкладышем из терморасширяющейся резины</t>
  </si>
  <si>
    <t>7,48</t>
  </si>
  <si>
    <t>0,4675</t>
  </si>
  <si>
    <t>ФССЦ-23.8.03.04-1116</t>
  </si>
  <si>
    <t>Муфта противопожарная из нержавеющей стали, предел огнестойкости EI 180, с вкладышем из терморасширяющейся резины, для трубы диаметром 110 мм</t>
  </si>
  <si>
    <t>ФЕР17-01-001-22</t>
  </si>
  <si>
    <t>Установка трапов диаметром: 50 мм</t>
  </si>
  <si>
    <t>4,6</t>
  </si>
  <si>
    <t>0,575</t>
  </si>
  <si>
    <t>0,01625</t>
  </si>
  <si>
    <t>ТЦ_18.2.06.10_77_7718573829_11.04.2022_01
КА_ИОС3 п.5 СМ2.3</t>
  </si>
  <si>
    <t>Трап Ø50мм с вертикальным выпуском "сухой затвор" VEGA</t>
  </si>
  <si>
    <t>Цена=2563/1,2</t>
  </si>
  <si>
    <t>ФЕР20-02-004-01</t>
  </si>
  <si>
    <t>Установка клапанов обратных: диаметром до 355 мм</t>
  </si>
  <si>
    <t>19.3.01.09</t>
  </si>
  <si>
    <t>Клапаны обратные</t>
  </si>
  <si>
    <t>1,03</t>
  </si>
  <si>
    <t>2,575</t>
  </si>
  <si>
    <t>0,01</t>
  </si>
  <si>
    <t>0,025</t>
  </si>
  <si>
    <t>ФССЦ-19.3.01.06-0001</t>
  </si>
  <si>
    <t>Клапаны воздушные полипропиленовые для невентилируемых канализационных стояков с резиновой мембраной, двойной изолированной стенкой, уменьшителем, защитной сеткой, диаметр 50, 75, 110 мм</t>
  </si>
  <si>
    <t>Итоги по разделу 1 Хозяйственно-бытовая канализация (К1) :</t>
  </si>
  <si>
    <t xml:space="preserve">  Итого по разделу 1 Хозяйственно-бытовая канализация (К1)</t>
  </si>
  <si>
    <t>Раздел 2. Хозяйственно-бытовая канализация (К1Н)</t>
  </si>
  <si>
    <t>Прокладка трубопроводов канализации из полиэтиленовых труб высокой плотности диаметром: 50 мм</t>
  </si>
  <si>
    <t>Объем=6 / 100</t>
  </si>
  <si>
    <t>5,988</t>
  </si>
  <si>
    <t>3,504</t>
  </si>
  <si>
    <t>0,0018</t>
  </si>
  <si>
    <t>ТЦ_24.3.03.13_77_7718573829_11.04.2022_01
КА_ИОС3 п.12 СМ2.3</t>
  </si>
  <si>
    <t>Труба ПЭ100 SDR17 - Ø32х2.0, питьевая PN10</t>
  </si>
  <si>
    <t>Цена=50/1,2</t>
  </si>
  <si>
    <t>ФЕР17-01-011-01</t>
  </si>
  <si>
    <t>Установка насосов погружных с электродвигателем производительностью: до 25 м3/час</t>
  </si>
  <si>
    <t>23.8.03.11</t>
  </si>
  <si>
    <t>Фланцы приварные</t>
  </si>
  <si>
    <t>13,3</t>
  </si>
  <si>
    <t>0,027</t>
  </si>
  <si>
    <t>32
О</t>
  </si>
  <si>
    <t>ТЦ_68.1.01.07_77_7718573829_11.04.2022_01
КА_ИОС3 п.6 СМ2.3</t>
  </si>
  <si>
    <t>Дренажный насос VERTY NOVA</t>
  </si>
  <si>
    <t>ФЕР18-05-001-01</t>
  </si>
  <si>
    <t>Установка насосов центробежных с электродвигателем, масса агрегата: до 0,1 т</t>
  </si>
  <si>
    <t>Фланцы стальные</t>
  </si>
  <si>
    <t>34
О</t>
  </si>
  <si>
    <t>ТЦ_65.1.02.00_77_7718573829_11.04.2022_01
КА_ИОС3 п.7 СМ2.3</t>
  </si>
  <si>
    <t>Насосная установка DrainLift TMP 32-0.5</t>
  </si>
  <si>
    <t>Цена=19210/1,2</t>
  </si>
  <si>
    <t>Итоги по разделу 2 Хозяйственно-бытовая канализация (К1Н) :</t>
  </si>
  <si>
    <t xml:space="preserve">  Итого по разделу 2 Хозяйственно-бытовая канализация (К1Н)</t>
  </si>
  <si>
    <t>Раздел 3. Производственная канализация (К3)</t>
  </si>
  <si>
    <t>Объем=40 / 100</t>
  </si>
  <si>
    <t>39,92</t>
  </si>
  <si>
    <t>0,035</t>
  </si>
  <si>
    <t>ФЕР16-01-005-02</t>
  </si>
  <si>
    <t>Прокладка по стенам зданий и в каналах трубопроводов из чугунных канализационных труб диаметром: 100 мм</t>
  </si>
  <si>
    <t>18.2.07.02</t>
  </si>
  <si>
    <t>Трубопроводы из чугунных канализационных труб и фасонных частей к ним</t>
  </si>
  <si>
    <t>5,775</t>
  </si>
  <si>
    <t>1,36</t>
  </si>
  <si>
    <t>0,102</t>
  </si>
  <si>
    <t>ФССЦ-18.2.07.02-0002</t>
  </si>
  <si>
    <t>Узлы трубопроводов укрупненные монтажные из чугунных канализационных труб и фасонных частей к ним, диаметром 100 мм</t>
  </si>
  <si>
    <t>Сантехническое оборудование</t>
  </si>
  <si>
    <t>0,2</t>
  </si>
  <si>
    <t>Объем=2 / 10</t>
  </si>
  <si>
    <t>1,975</t>
  </si>
  <si>
    <t>0,0725</t>
  </si>
  <si>
    <t>Объем=2 / 100</t>
  </si>
  <si>
    <t>0,187</t>
  </si>
  <si>
    <t>0,0015</t>
  </si>
  <si>
    <t>ФЕР07-02-002-05</t>
  </si>
  <si>
    <t>Установка в сооружениях: прямоугольных лотков сечением до 0,2 м2</t>
  </si>
  <si>
    <t>Объем=0,6 / 100</t>
  </si>
  <si>
    <t>0,0114</t>
  </si>
  <si>
    <t>1,8</t>
  </si>
  <si>
    <t>0,0108</t>
  </si>
  <si>
    <t>05.1.01.10</t>
  </si>
  <si>
    <t>Конструкции сборные железобетонные</t>
  </si>
  <si>
    <t>6,045</t>
  </si>
  <si>
    <t>196,16</t>
  </si>
  <si>
    <t>1,4712</t>
  </si>
  <si>
    <t>Приказ № 812/пр от 21.12.2020 Прил. п.7</t>
  </si>
  <si>
    <t>НР Бетонные и железобетонные сборные конструкции и работы в строительстве</t>
  </si>
  <si>
    <t>Приказ № 774/пр от 11.12.2020 Прил. п.7</t>
  </si>
  <si>
    <t>СП Бетонные и железобетонные сборные конструкции и работы в строительстве</t>
  </si>
  <si>
    <t>ТЦ_11.3.04.05_77_7718573829_11.04.2022_01
КА_ИОС3 п.8 СМ2.3.</t>
  </si>
  <si>
    <t>Водоотводной лоток бетонный с внутренним уклоном 1000х190х230(h) Max 110</t>
  </si>
  <si>
    <t>Цена=5530/1,2</t>
  </si>
  <si>
    <t>Итоги по разделу 3 Производственная канализация (К3) :</t>
  </si>
  <si>
    <t xml:space="preserve">  Итого по разделу 3 Производственная канализация (К3)</t>
  </si>
  <si>
    <t>Раздел 4. Дополнительные затраты по перевозке материалов на расстояние сверх учтенных 30 км в сметной цене</t>
  </si>
  <si>
    <t>Перевозка строительных грузов (трубы водогазопроводные полиэтиленовые)  автомобилями бортовыми грузоподъемностью до 5 т на расстояние 105 км (Полимерные системы, г.Владикавказ), за исключение 30 км, учтенных в  СНБ, I класс груза (на 1 тн)</t>
  </si>
  <si>
    <t>0,066</t>
  </si>
  <si>
    <t>Перевозка строительных грузов ( металлоконструкции,арматура, трубы стальные) бортовыми автомобилями грузоподъемностью до 5 т на расстояние 110 км  (Металлоторг, г.Владикавказ), за исключением 30 км, учтенных в СНБ, I класс груза (на 1 тн)</t>
  </si>
  <si>
    <t>0,114</t>
  </si>
  <si>
    <t>Перевозка строительных грузов ( бетона, раствора) автобетоносмесителем 6 м3 на расстояние 106 км  (ОАО "ВЗЖБК, г.Владикавказ), за исключением 30 км, учтенных в СНБ, I класс груза (на 1 тн)</t>
  </si>
  <si>
    <t>0,043</t>
  </si>
  <si>
    <t>Свыше 50 км добавлять на каждый последующий 1 км: I класс груза (до 76км)</t>
  </si>
  <si>
    <t>на увеличение расстояния ПЗ=26 (ОЗП=26; ЭМ=26 к расх.; ЗПМ=26; МАТ=26 к расх.; ТЗ=26; ТЗМ=26)</t>
  </si>
  <si>
    <t>Перевозка строительных грузов (прочие I класс груза) бортовым автомобилем грузоподъемностью 5 т, на расстояние L=110 км (г.Владикавказ) за исключением 30 км, учтенных в сметной цене материалов, I класс груза (на 1 тн)</t>
  </si>
  <si>
    <t>0,333</t>
  </si>
  <si>
    <t>Перевозка строительных грузов (прочие II класс груза) бортовым автомобилем грузоподъемностью 5 т, на расстояние L=110 км (г.Владикавказ) за исключением 30 км, учтенных в сметной цене материалов - II класс груза (на 1 тн)</t>
  </si>
  <si>
    <t>ФССЦпг-03-02-02-080</t>
  </si>
  <si>
    <t>Перевозка грузов автомобилями бортовыми грузоподъемностью до 5 т на расстояние: II класс груза до 80 км</t>
  </si>
  <si>
    <t>0,389</t>
  </si>
  <si>
    <t>Перевозка строительных грузов (прочие III класс груза) бортовым автомобилем грузоподъемностью 5 т, на расстояние  L=110 км (г.Владикавказ) за исключением 30 км, учтенных в сметной цене материалов - III класс груза (на 1 тн)</t>
  </si>
  <si>
    <t>ФССЦпг-03-02-03-080</t>
  </si>
  <si>
    <t>Перевозка грузов автомобилями бортовыми грузоподъемностью до 5 т на расстояние: III класс груза до 80 км</t>
  </si>
  <si>
    <t>0,002</t>
  </si>
  <si>
    <t>Итоги по разделу 4 Дополнительные затраты по перевозке материалов на расстояние сверх учтенных 30 км в сметной цене :</t>
  </si>
  <si>
    <t xml:space="preserve">  Итого по разделу 4 Дополнительные затраты по перевозке материалов на расстояние сверх учтенных 30 км в сметной цене</t>
  </si>
  <si>
    <t xml:space="preserve">                                                      (Прохорова А.Н.)</t>
  </si>
  <si>
    <t xml:space="preserve">                                                      (Харченко К.В.)</t>
  </si>
  <si>
    <t>Гараж ратраков с АБК</t>
  </si>
  <si>
    <t>ЛОКАЛЬНЫЙ СМЕТНЫЙ РАСЧЕТ (СМЕТА) № ЛСР-02-01-05 изм.1</t>
  </si>
  <si>
    <t>2021-ВТРКМ.ГР-ИОС2 изм.1</t>
  </si>
  <si>
    <t>(400,21)</t>
  </si>
  <si>
    <t>(50,26)</t>
  </si>
  <si>
    <t>(2,27)</t>
  </si>
  <si>
    <t>(5,79)</t>
  </si>
  <si>
    <t>(344,16)</t>
  </si>
  <si>
    <t>Раздел 1. Хозяйственно-питьевой противопожарный водопровод (В1)</t>
  </si>
  <si>
    <t>ФЕРм37-01-002-03</t>
  </si>
  <si>
    <t>Монтаж сосудов и аппаратов без механизмов в помещении, масса сосудов и аппаратов: 0,1 т_(масса 89,0кг)</t>
  </si>
  <si>
    <t>Приказ от 04.09.2019 № 519/пр п.5.8 Табл.1</t>
  </si>
  <si>
    <t>Коэффициент изменения массы оборудования: 0,81-0,90 ПЗ=0,95 (ОЗП=0,95; ЭМ=0,95 к расх.; ЗПМ=0,95; МАТ=0,95 к расх.; ТЗ=0,95; ТЗМ=0,95)</t>
  </si>
  <si>
    <t>1,1875</t>
  </si>
  <si>
    <t>0,95</t>
  </si>
  <si>
    <t>26,3625</t>
  </si>
  <si>
    <t>0,31</t>
  </si>
  <si>
    <t>0,368125</t>
  </si>
  <si>
    <t>Приказ № 812/пр от 21.12.2020 Прил. п.79</t>
  </si>
  <si>
    <t>НР Оборудование общего назначения</t>
  </si>
  <si>
    <t>Приказ № 774/пр от 11.12.2020 Прил. п.79</t>
  </si>
  <si>
    <t>СП Оборудование общего назначения</t>
  </si>
  <si>
    <t>2
О</t>
  </si>
  <si>
    <t>ТЦ_68.2.02.01_77_7718573829_11.04.2022_01
КА_ИОС2 п.9 СМ2.3</t>
  </si>
  <si>
    <t>Повысительная насосная установка  HYDRO MULTI-E 2 CRE 3-4 (Q=4.5м³/ч, H=22м  P=0,55кВт U=380В  в комплекте со шкафом управления с частотным регулятором, рамой-основанием, всей необходимой арматурой, приемным и нагнетательным коллекторами , манометром, датчиками давления и  гидробаком объемом 8л)</t>
  </si>
  <si>
    <t>Цена=541281,93/1,2</t>
  </si>
  <si>
    <t>Монтаж сосудов и аппаратов без механизмов в помещении, масса сосудов и аппаратов: 0,1 т_(масса 197,0кг)</t>
  </si>
  <si>
    <t>Коэффициент изменения массы оборудования: 1,91-2,00 ПЗ=1,5 (ОЗП=1,5; ЭМ=1,5 к расх.; ЗПМ=1,5; МАТ=1,5 к расх.; ТЗ=1,5; ТЗМ=1,5)</t>
  </si>
  <si>
    <t>1,875</t>
  </si>
  <si>
    <t>41,625</t>
  </si>
  <si>
    <t>0,58125</t>
  </si>
  <si>
    <t>4
О</t>
  </si>
  <si>
    <t>ТЦ_68.2.02.01_77_7718573829_11.04.2022_01
КА_ИОС2 п.10 СМ2.3</t>
  </si>
  <si>
    <t>Повысительная насосная установка  HYDRO MPC-S 2 CRI 20-2 (Q=25м³/ч, H=17м  P=22кВт U=380В  в комплекте со шкафом управления с частотным регулятором, рамой-основанием, всей необходимой арматурой, приемным и нагнетательным коллекторами , манометром и датчиками давления)</t>
  </si>
  <si>
    <t>Цена=1126649,94/1,2</t>
  </si>
  <si>
    <t>ФЕР16-02-002-06</t>
  </si>
  <si>
    <t>Прокладка трубопроводов водоснабжения из стальных водогазопроводных оцинкованных труб диаметром: 50 мм</t>
  </si>
  <si>
    <t>Объем=90 / 100</t>
  </si>
  <si>
    <t>18.1.09.06</t>
  </si>
  <si>
    <t>Арматура муфтовая</t>
  </si>
  <si>
    <t>18.2.07.01</t>
  </si>
  <si>
    <t>Трубопроводы с гильзами</t>
  </si>
  <si>
    <t>43,3</t>
  </si>
  <si>
    <t>48,7125</t>
  </si>
  <si>
    <t>1,11375</t>
  </si>
  <si>
    <t>ФССЦ-18.2.07.01-0009</t>
  </si>
  <si>
    <t>Узлы трубопроводов укрупненные монтажные из стальных водогазопроводных оцинкованных труб диаметром 50 мм</t>
  </si>
  <si>
    <t>Прил.16.1 п.3.1</t>
  </si>
  <si>
    <t>Прокладка трубопроводов и установка арматуры с передвижных подмостей и лестниц на высоте от пола или сплошного настила св. 3 до 5 м ОЗП=1,08; ТЗ=1,08</t>
  </si>
  <si>
    <t>5,8455</t>
  </si>
  <si>
    <t>0,12375</t>
  </si>
  <si>
    <t>ФЕР16-07-005-01</t>
  </si>
  <si>
    <t>Гидравлическое испытание трубопроводов систем отопления, водопровода и горячего водоснабжения диаметром: до 50 мм</t>
  </si>
  <si>
    <t>Объем=(90+10) / 100</t>
  </si>
  <si>
    <t>5,01</t>
  </si>
  <si>
    <t>6,2625</t>
  </si>
  <si>
    <t>ФЕР16-02-002-08</t>
  </si>
  <si>
    <t>Прокладка трубопроводов водоснабжения из стальных водогазопроводных оцинкованных труб диаметром: 80 мм</t>
  </si>
  <si>
    <t>Объем=25 / 100</t>
  </si>
  <si>
    <t>55,5</t>
  </si>
  <si>
    <t>17,34375</t>
  </si>
  <si>
    <t>1,31</t>
  </si>
  <si>
    <t>0,409375</t>
  </si>
  <si>
    <t>ФССЦ-18.2.07.01-0011</t>
  </si>
  <si>
    <t>Узлы трубопроводов укрупненные монтажные из стальных водогазопроводных оцинкованных труб диаметром 80 мм</t>
  </si>
  <si>
    <t>ФЕР16-07-005-02</t>
  </si>
  <si>
    <t>Гидравлическое испытание трубопроводов систем отопления, водопровода и горячего водоснабжения диаметром: до 100 мм</t>
  </si>
  <si>
    <t>1,565625</t>
  </si>
  <si>
    <t>ФЕР16-04-005-01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</si>
  <si>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20 мм</t>
  </si>
  <si>
    <t>0,2835</t>
  </si>
  <si>
    <t>Объем=(28+(56,4/1000*4)+(64,2/1000*2)) / 100</t>
  </si>
  <si>
    <t>01.7.17.09</t>
  </si>
  <si>
    <t>Буры</t>
  </si>
  <si>
    <t>24.1.02.01</t>
  </si>
  <si>
    <t>Хомуты для крепления труб</t>
  </si>
  <si>
    <t>16,7</t>
  </si>
  <si>
    <t>4,73445</t>
  </si>
  <si>
    <t>24.3.02.05</t>
  </si>
  <si>
    <t>Трубы напорные из полипропилена</t>
  </si>
  <si>
    <t>102,5</t>
  </si>
  <si>
    <t>29,05875</t>
  </si>
  <si>
    <t>24.3.05.19</t>
  </si>
  <si>
    <t>Фасонные и соединительные части</t>
  </si>
  <si>
    <t>13,71</t>
  </si>
  <si>
    <t>4,8584813</t>
  </si>
  <si>
    <t>0,0070875</t>
  </si>
  <si>
    <t>ФССЦ-24.3.02.05-0002</t>
  </si>
  <si>
    <t>Трубы полипропиленовые ПП-Р, номинальное давление 1,0 МПа, номинальный наружный диаметр 20 мм</t>
  </si>
  <si>
    <t>ФССЦ-18.1.09.08-1026</t>
  </si>
  <si>
    <t>Кран шаровой латунный полнопроходной, номинальное давление 1,6 МПа (16 кгс/см2) и 2,5 МПа (25 кгс/см2), с рукояткой "бабочка", номинальный диаметр 15 мм, присоединение 1/2"х1/2", с внутренней и внешней резьбой_(VALTEC VT.218)</t>
  </si>
  <si>
    <t>ФССЦ-18.1.09.08-1028</t>
  </si>
  <si>
    <t>Кран шаровой латунный полнопроходной, номинальное давление 1,6 МПа (16 кгс/см2) и 2,5 МПа (25 кгс/см2), номинальный диаметр 20 мм, с рукояткой "бабочка", присоединение 3/4"х3/4", с внутренней и внешней резьбой_(VALTEC VT.218)</t>
  </si>
  <si>
    <t>ФССЦ-23.1.02.06-0042</t>
  </si>
  <si>
    <t>Хомут стальной оцинкованный с саморезом и резиновой прокладкой для крепления труб диаметром: 20 мм</t>
  </si>
  <si>
    <t>3,7</t>
  </si>
  <si>
    <t>Объем=37 / 10</t>
  </si>
  <si>
    <t>ФЕР16-04-005-02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</si>
  <si>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25 мм</t>
  </si>
  <si>
    <t>0,28</t>
  </si>
  <si>
    <t>Объем=28 / 100</t>
  </si>
  <si>
    <t>14,3</t>
  </si>
  <si>
    <t>4,004</t>
  </si>
  <si>
    <t>28,7</t>
  </si>
  <si>
    <t>13,18</t>
  </si>
  <si>
    <t>4,613</t>
  </si>
  <si>
    <t>ФССЦ-24.3.02.05-0003</t>
  </si>
  <si>
    <t>Трубы полипропиленовые ПП-Р, номинальное давление 1,0 МПа, номинальный наружный диаметр 25 мм</t>
  </si>
  <si>
    <t>ФССЦ-23.1.02.06-0043</t>
  </si>
  <si>
    <t>Хомут стальной оцинкованный с саморезом и резиновой прокладкой для крепления труб диаметром: 25 мм</t>
  </si>
  <si>
    <t>2,7</t>
  </si>
  <si>
    <t>Объем=27 / 10</t>
  </si>
  <si>
    <t>ФЕР16-04-005-03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</si>
  <si>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32 мм</t>
  </si>
  <si>
    <t>Объем=4 / 100</t>
  </si>
  <si>
    <t>4,1</t>
  </si>
  <si>
    <t>12,8</t>
  </si>
  <si>
    <t>0,0025</t>
  </si>
  <si>
    <t>ФССЦ-24.3.02.05-0004</t>
  </si>
  <si>
    <t>Трубы полипропиленовые ПП-Р, номинальное давление 1,0 МПа, номинальный наружный диаметр 32 мм</t>
  </si>
  <si>
    <t>ФССЦ-23.1.02.06-0044</t>
  </si>
  <si>
    <t>Хомут стальной оцинкованный с саморезом и резиновой прокладкой для крепления труб диаметром: 32 мм</t>
  </si>
  <si>
    <t>1,3</t>
  </si>
  <si>
    <t>Объем=13 / 10</t>
  </si>
  <si>
    <t>ФЕР16-04-005-04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</si>
  <si>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40 мм</t>
  </si>
  <si>
    <t>Объем=8 / 100</t>
  </si>
  <si>
    <t>0,888</t>
  </si>
  <si>
    <t>8,2</t>
  </si>
  <si>
    <t>12,51</t>
  </si>
  <si>
    <t>1,251</t>
  </si>
  <si>
    <t>0,008</t>
  </si>
  <si>
    <t>ФССЦ-24.3.02.05-0005</t>
  </si>
  <si>
    <t>Трубы полипропиленовые ПП-Р, номинальное давление 1,0 МПа, номинальный наружный диаметр 40 мм</t>
  </si>
  <si>
    <t>ФССЦ-23.1.02.06-0045</t>
  </si>
  <si>
    <t>Хомут стальной оцинкованный с саморезом и резиновой прокладкой для крепления труб диаметром: 40 мм</t>
  </si>
  <si>
    <t>Объем=10 / 10</t>
  </si>
  <si>
    <t>ФЕР16-04-005-05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</si>
  <si>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50 мм</t>
  </si>
  <si>
    <t>0,0851</t>
  </si>
  <si>
    <t>Объем=(8+(101/1000*5)) / 100</t>
  </si>
  <si>
    <t>9,1</t>
  </si>
  <si>
    <t>0,77441</t>
  </si>
  <si>
    <t>8,72275</t>
  </si>
  <si>
    <t>12,14</t>
  </si>
  <si>
    <t>1,2913925</t>
  </si>
  <si>
    <t>0,012765</t>
  </si>
  <si>
    <t>ФССЦ-24.3.02.05-0006</t>
  </si>
  <si>
    <t>Трубы полипропиленовые ПП-Р, номинальное давление 1,0 МПа, номинальный наружный диаметр 50 мм</t>
  </si>
  <si>
    <t>ФССЦ-23.1.02.06-0046</t>
  </si>
  <si>
    <t>Хомут стальной оцинкованный с саморезом и резиновой прокладкой для крепления труб диаметром: 50 мм</t>
  </si>
  <si>
    <t>0,7</t>
  </si>
  <si>
    <t>Объем=7 / 10</t>
  </si>
  <si>
    <t>ФССЦ-18.1.09.08-1024</t>
  </si>
  <si>
    <t>Кран шаровой латунный полнопроходной, номинальное давление 1,6 МПа (16 кгс/см2) и 2,5 МПа (25 кгс/см2), номинальный диаметр 50 мм, с обычной рукояткой, присоединение 2"х2", с внутренним резьбовым присоединением_(VALTEC VT.214)</t>
  </si>
  <si>
    <t>ФЕР13-07-001-02</t>
  </si>
  <si>
    <t>Обезжиривание поверхностей аппаратов и трубопроводов диаметром до 500 мм: уайт-спиритом</t>
  </si>
  <si>
    <t>9,08</t>
  </si>
  <si>
    <t>2,8375</t>
  </si>
  <si>
    <t>0,009375</t>
  </si>
  <si>
    <t>1,659375</t>
  </si>
  <si>
    <t>0,00625</t>
  </si>
  <si>
    <t>Окраска металлических огрунтованных поверхностей: эмалью ПФ-115</t>
  </si>
  <si>
    <t>к=2 ПЗ=2 (ОЗП=2; ЭМ=2 к расх.; ЗПМ=2; МАТ=2 к расх.; ТЗ=2; ТЗМ=2)</t>
  </si>
  <si>
    <t>1,33125</t>
  </si>
  <si>
    <t>0,0125</t>
  </si>
  <si>
    <t>Трубопроводная арматура</t>
  </si>
  <si>
    <t>ФЕР16-05-001-02</t>
  </si>
  <si>
    <t>Установка вентилей, задвижек, затворов, клапанов обратных, кранов проходных на трубопроводах из стальных труб диаметром: до 50 мм</t>
  </si>
  <si>
    <t>Арматура трубопроводная фланцевая</t>
  </si>
  <si>
    <t>1,8375</t>
  </si>
  <si>
    <t>ФССЦ-18.1.03.02-0002</t>
  </si>
  <si>
    <t>Затвор дисковый поворотный межфланцевый чугунный, рабочее давление 1,0-1,6 МПа, диаметр 50 мм_(Межфланцевая поворотная заслонка "баттерфляй" Ø50 Belimo D6 50N)</t>
  </si>
  <si>
    <t>ФЕР16-05-001-03</t>
  </si>
  <si>
    <t>Установка вентилей, задвижек, затворов, клапанов обратных, кранов проходных на трубопроводах из стальных труб диаметром: до 100 мм</t>
  </si>
  <si>
    <t>2,6</t>
  </si>
  <si>
    <t>3,25</t>
  </si>
  <si>
    <t>ФССЦ-18.1.03.02-0004</t>
  </si>
  <si>
    <t>Затвор дисковый поворотный межфланцевый чугунный, рабочее давление 1,0-1,6 МПа, диаметр 80 мм_(Межфланцевая поворотная заслонка "баттерфляй" Ø80 Belimo D6 80N)</t>
  </si>
  <si>
    <t>ФЕРм12-12-003-05</t>
  </si>
  <si>
    <t>Арматура фланцевая с электрическим приводом на номинальное давление до 4 МПа, номинальный диаметр: 80 мм</t>
  </si>
  <si>
    <t>10,6</t>
  </si>
  <si>
    <t>0,89</t>
  </si>
  <si>
    <t>1,78</t>
  </si>
  <si>
    <t>НР Материалы для строительных работ</t>
  </si>
  <si>
    <t>СП Материалы для строительных работ</t>
  </si>
  <si>
    <t>(Материалы для монтажных работ)</t>
  </si>
  <si>
    <t>ТЦ_18.1.08.06_77_7718573829_11.04.2022_01
КА_ИОС2 п.11  СМ2.3</t>
  </si>
  <si>
    <t>Редуктор для ручного управления поворотной заслонкой ZDD6N-S100</t>
  </si>
  <si>
    <t>Цена=9268/1,2</t>
  </si>
  <si>
    <t>41
О</t>
  </si>
  <si>
    <t>ТЦ_69.3.01.03_77_7718573829_11.04.2022_01
КА_ИОС2 п.11  СМ2.3</t>
  </si>
  <si>
    <t>Электропривод для поворотной заслонки SY2-230-3-T Belimo; P=0.04кВт, U=230B</t>
  </si>
  <si>
    <t>Цена=164495/1,2</t>
  </si>
  <si>
    <t>ФЕР16-07-001-01</t>
  </si>
  <si>
    <t>Установка кранов пожарных диаметром 50 мм</t>
  </si>
  <si>
    <t>13,5</t>
  </si>
  <si>
    <t>ФССЦ-18.3.01.01-0041</t>
  </si>
  <si>
    <t>Головки для пожарных рукавов соединительные напорные рукавные ГР, давление 1,2 МПа (12 кгс/см2), диаметр 50 мм</t>
  </si>
  <si>
    <t>-36</t>
  </si>
  <si>
    <t>ФССЦ-18.3.01.02-0031</t>
  </si>
  <si>
    <t>Рукав пожарный льняной сухого прядения нормальный, диаметр 51 мм</t>
  </si>
  <si>
    <t>-120</t>
  </si>
  <si>
    <t>Объем=12*20</t>
  </si>
  <si>
    <t>ФССЦ-18.3.01.01-0011</t>
  </si>
  <si>
    <t>Головки соединительные напорные для соединения напорных пожарных рукавов между собой и с пожарным оборудованием-муфтовые ГМ 50</t>
  </si>
  <si>
    <t>ФЕР10-01-059-01</t>
  </si>
  <si>
    <t>Установка столов, шкафов под мойки, холодильных шкафов и др.</t>
  </si>
  <si>
    <t>Объем=12 / 100</t>
  </si>
  <si>
    <t>11.2.07.12</t>
  </si>
  <si>
    <t>Изделия штучные</t>
  </si>
  <si>
    <t>67,7</t>
  </si>
  <si>
    <t>10,155</t>
  </si>
  <si>
    <t>4,2</t>
  </si>
  <si>
    <t>0,63</t>
  </si>
  <si>
    <t>ФССЦ-18.3.02.02-0012</t>
  </si>
  <si>
    <t>Шкаф пожарный, навесной с окном, ШПК-320</t>
  </si>
  <si>
    <t>ФЕР16-02-007-01</t>
  </si>
  <si>
    <t>Установка фланцевых соединений на стальных трубопроводах диаметром: 50 мм</t>
  </si>
  <si>
    <t>соединение</t>
  </si>
  <si>
    <t>0,96</t>
  </si>
  <si>
    <t>0,0375</t>
  </si>
  <si>
    <t>ФССЦ-23.8.03.11-0006</t>
  </si>
  <si>
    <t>Фланцы приварные встык, марка стали 20, номинальное давление 1,6 МПа, номинальный диаметр 50 мм</t>
  </si>
  <si>
    <t>ФЕР16-02-007-03</t>
  </si>
  <si>
    <t>Установка фланцевых соединений на стальных трубопроводах диаметром: 80 мм</t>
  </si>
  <si>
    <t>1,46</t>
  </si>
  <si>
    <t>5,475</t>
  </si>
  <si>
    <t>ФССЦ-23.8.03.11-0008</t>
  </si>
  <si>
    <t>Фланцы приварные встык, марка стали 20, номинальное давление 1,6 МПа, номинальный диаметр 80 мм</t>
  </si>
  <si>
    <t>Установка водомерного узла:</t>
  </si>
  <si>
    <t>ФЕР16-06-005-01</t>
  </si>
  <si>
    <t>Установка счетчиков (водомеров) диаметром: до 40 мм</t>
  </si>
  <si>
    <t>0,5125</t>
  </si>
  <si>
    <t>ФССЦ-65.1.04.03-0033</t>
  </si>
  <si>
    <t>Счетчики холодной воды ВСХ, диаметр 25 мм</t>
  </si>
  <si>
    <t>ФЕР18-06-007-01</t>
  </si>
  <si>
    <t>Установка фильтров диаметром: 25 мм</t>
  </si>
  <si>
    <t>18.5.14.01</t>
  </si>
  <si>
    <t>Фильтры для очистки воды</t>
  </si>
  <si>
    <t>0,9375</t>
  </si>
  <si>
    <t>0,04125</t>
  </si>
  <si>
    <t>ФССЦ-18.2.08.05-0002</t>
  </si>
  <si>
    <t>Фильтры для очистки воды, ФММ-25, муфтовые</t>
  </si>
  <si>
    <t>ФЕР18-07-001-02</t>
  </si>
  <si>
    <t>Установка манометров: с трехходовым краном</t>
  </si>
  <si>
    <t>0,275</t>
  </si>
  <si>
    <t>58
О</t>
  </si>
  <si>
    <t>ТЦ_63.4.01.00_77_7718573829_1.04.2022_01
КА_ИОС2 п.10  СМ2.3</t>
  </si>
  <si>
    <t>Манометр ДМ 1001-1.0МПа-1.5</t>
  </si>
  <si>
    <t>Цена=650/1,2</t>
  </si>
  <si>
    <t>ТЦ_63.4.01.00_77_7718573829_11.04.2022_01
КА_ИОС2 п.11  СМ2.3</t>
  </si>
  <si>
    <t>Кран для подключения манометра Ø1/2" VT.807 VALTEC</t>
  </si>
  <si>
    <t>Цена=752/1,2</t>
  </si>
  <si>
    <t>ФССЦ-18.1.09.08-1030</t>
  </si>
  <si>
    <t>Кран шаровой латунный полнопроходной, номинальное давление 1,6 МПа (16 кгс/см2) и 2,5 МПа (25 кгс/см2), номинальный диаметр 25 мм, с рукояткой "бабочка", присоединение 1"х1", с внутренней и внешней резьбой_(VALTEC VT.218)</t>
  </si>
  <si>
    <t>ФССЦ-18.5.03.02-0010</t>
  </si>
  <si>
    <t>Вставки гибкие фланцевые ZKB на давление: 1,6 МПа (16 кгс/см2), диаметром 80 мм</t>
  </si>
  <si>
    <t>ФССЦ-20.1.02.08-0003</t>
  </si>
  <si>
    <t>Ниппель шестигранный R 1 1/2" из нержавеющей стали (Ниппель переходной Ø2” х 1/2” VTr.580 VALTEC)</t>
  </si>
  <si>
    <t>ФЕР16-02-002-03</t>
  </si>
  <si>
    <t>Прокладка трубопроводов водоснабжения из стальных водогазопроводных оцинкованных труб диаметром: 25 мм</t>
  </si>
  <si>
    <t>33,7</t>
  </si>
  <si>
    <t>0,631875</t>
  </si>
  <si>
    <t>0,54</t>
  </si>
  <si>
    <t>0,010125</t>
  </si>
  <si>
    <t>ФССЦ-23.3.06.02-0003</t>
  </si>
  <si>
    <t>Трубы стальные сварные оцинкованные водогазопроводные с резьбой, обыкновенные, номинальный диаметр 25 мм, толщина стенки 3,2 мм</t>
  </si>
  <si>
    <t>ФЕР16-07-001-02</t>
  </si>
  <si>
    <t>Установка кранов поливочных диаметром: 25 мм</t>
  </si>
  <si>
    <t>Объем=2+2</t>
  </si>
  <si>
    <t>ФССЦ-18.1.10.01-0033</t>
  </si>
  <si>
    <t>Клапан проходной 15кч18р, номинальное давление 1,6 МПа (16 кгс/см2), номинальный диаметр 25 мм, присоединение к трубопроводу муфтовое</t>
  </si>
  <si>
    <t>-4</t>
  </si>
  <si>
    <t>ФССЦ-18.3.01.01-0051</t>
  </si>
  <si>
    <t>Головки для пожарных рукавов соединительные напорные рукавные ГР, давление 1,2 МПа (12 кгс/см2), диаметр 25 мм</t>
  </si>
  <si>
    <t>-8</t>
  </si>
  <si>
    <t>ФССЦ-18.3.01.03-0001</t>
  </si>
  <si>
    <t>Рукав поливочный, диаметр 25 мм</t>
  </si>
  <si>
    <t>-80</t>
  </si>
  <si>
    <t>ТЦ_18.1.10.08_77_7726734318_11.04.2022_01
КА_ИОС2 п.3  СМ2.3</t>
  </si>
  <si>
    <t>Кран водоразборный со штуцером Ø3/4" VTr.051  VALTEC</t>
  </si>
  <si>
    <t>Цена=1085/1,2</t>
  </si>
  <si>
    <t>ТЦ_18.1.10.08_77_7718573829_11.04.2022_01
КА_ИОС2 п.4  СМ2.3</t>
  </si>
  <si>
    <t>Кран водоразборный со штуцером Ø1/2" VTr.051  VALTEC</t>
  </si>
  <si>
    <t>Цена=715/1,2</t>
  </si>
  <si>
    <t>ФЕР16-06-005-02</t>
  </si>
  <si>
    <t>Установка счетчиков (водомеров) диаметром: до 50 мм</t>
  </si>
  <si>
    <t>1,22</t>
  </si>
  <si>
    <t>1,525</t>
  </si>
  <si>
    <t>72
О</t>
  </si>
  <si>
    <t>ФССЦ-65.1.04.03-0036</t>
  </si>
  <si>
    <t>Счетчики холодной воды ВСХ, диаметр 50 мм</t>
  </si>
  <si>
    <t>(Инженерное оборудование)</t>
  </si>
  <si>
    <t>Итоги по разделу 1 Хозяйственно-питьевой противопожарный водопровод (В1) :</t>
  </si>
  <si>
    <t xml:space="preserve">     Монтажные работы</t>
  </si>
  <si>
    <t xml:space="preserve">          Оборудование</t>
  </si>
  <si>
    <t xml:space="preserve">          Инженерное оборудование</t>
  </si>
  <si>
    <t xml:space="preserve">  Итого по разделу 1 Хозяйственно-питьевой противопожарный водопровод (В1)</t>
  </si>
  <si>
    <t>Раздел 2. Горячий водопровод (Т3)</t>
  </si>
  <si>
    <t>0,165428</t>
  </si>
  <si>
    <t>Объем=(16+(56,4/1000*2)+(215/1000*2)) / 100</t>
  </si>
  <si>
    <t>2,7626476</t>
  </si>
  <si>
    <t>16,95637</t>
  </si>
  <si>
    <t>2,8350224</t>
  </si>
  <si>
    <t>0,0041357</t>
  </si>
  <si>
    <t>ФССЦ-18.1.09.08-1056</t>
  </si>
  <si>
    <t>Кран шаровой латунный, стандартный проход, номинальное давление 1,6 МПа (16 кгс/см2), номинальный диаметр 15 мм, присоединение 1/2"х1/2", с внутренней и внешней резьбой_(VALTEC VT.218)</t>
  </si>
  <si>
    <t>ФССЦ-18.1.10.07-0002</t>
  </si>
  <si>
    <t>Клапан терморегулятора для однотрубной системы отопления, латунный никелированный, угловой, пропускная способность 1,45 м3/ч, номинальное давление 1,0 МПа (10 кгс/см2), номинальный диаметр 15 мм_(Danfoss MTCV)</t>
  </si>
  <si>
    <t>ФССЦ-19.1.02.01-1002</t>
  </si>
  <si>
    <t>Воздухоотводчик, давление 1,6 МПа (16 кгс/см2), диаметр 15 мм, присоединение 1/2"</t>
  </si>
  <si>
    <t>0,572</t>
  </si>
  <si>
    <t>0,659</t>
  </si>
  <si>
    <t>12,3</t>
  </si>
  <si>
    <t>1,92</t>
  </si>
  <si>
    <t>0,0075</t>
  </si>
  <si>
    <t>0,040476</t>
  </si>
  <si>
    <t>Объем=(4+(47,6/1000*1)) / 100</t>
  </si>
  <si>
    <t>0,4492836</t>
  </si>
  <si>
    <t>4,14879</t>
  </si>
  <si>
    <t>0,6329435</t>
  </si>
  <si>
    <t>0,0040476</t>
  </si>
  <si>
    <t>Кран шаровый внутр/внешн. Ø1 1/2" VT.214  VALTEC</t>
  </si>
  <si>
    <t>Цена=3797/1,2</t>
  </si>
  <si>
    <t>ФЕР17-01-002-03</t>
  </si>
  <si>
    <t>Установка смесителей</t>
  </si>
  <si>
    <t>18.1.10.10</t>
  </si>
  <si>
    <t>Смесители</t>
  </si>
  <si>
    <t>3,5</t>
  </si>
  <si>
    <t>ФССЦ-18.1.10.10-0047</t>
  </si>
  <si>
    <t>Смесители для умывальников СМ-УМ-ЦА настольные, с верхней камерой смешения, центральные, с аэратором</t>
  </si>
  <si>
    <t>ФССЦ-18.1.10.10-0032</t>
  </si>
  <si>
    <t>Смесители для душевых установок СМ-Д-ШЛ с душевой сеткой на гибком шланге</t>
  </si>
  <si>
    <t>Объем=(10*2) / 10</t>
  </si>
  <si>
    <t>ФЕР26-01-017-01</t>
  </si>
  <si>
    <t>Изоляция изделиями из вспененного каучука, вспененного полиэтилена трубопроводов наружным диметром: до 160 мм трубками</t>
  </si>
  <si>
    <t>10 м</t>
  </si>
  <si>
    <t>1,6</t>
  </si>
  <si>
    <t>Объем=(4+12) / 10</t>
  </si>
  <si>
    <t>12.2.07.04</t>
  </si>
  <si>
    <t>Трубки из вспененного каучука, полиэтилена</t>
  </si>
  <si>
    <t>17,6</t>
  </si>
  <si>
    <t>14.3.02.06-0001</t>
  </si>
  <si>
    <t>Краска на водной основе со специальными добавками, для защиты теплоизоляционных материалов</t>
  </si>
  <si>
    <t>2,2</t>
  </si>
  <si>
    <t>4,4</t>
  </si>
  <si>
    <t>ФССЦ-12.2.07.04-1018</t>
  </si>
  <si>
    <t>Трубки теплоизоляционные из вспененного каучука, высокотемпературные, толщина 13 мм, диаметр 42 мм</t>
  </si>
  <si>
    <t>Объем=(4*1,1) / 10</t>
  </si>
  <si>
    <t>ФССЦ-12.2.07.04-1016</t>
  </si>
  <si>
    <t>Трубки теплоизоляционные из вспененного каучука, высокотемпературные, толщина 13 мм, диаметр 35 мм</t>
  </si>
  <si>
    <t>1,32</t>
  </si>
  <si>
    <t>Объем=(12*1,1) / 10</t>
  </si>
  <si>
    <t>Итоги по разделу 2 Горячий водопровод (Т3) :</t>
  </si>
  <si>
    <t xml:space="preserve">  Итого по разделу 2 Горячий водопровод (Т3)</t>
  </si>
  <si>
    <t>Раздел 3. Циркуляционный трубопровод (Т4)</t>
  </si>
  <si>
    <t>Объем=(4*4) / 100</t>
  </si>
  <si>
    <t>2,672</t>
  </si>
  <si>
    <t>16,4</t>
  </si>
  <si>
    <t>2,1936</t>
  </si>
  <si>
    <t>0,0032</t>
  </si>
  <si>
    <t>Объем=16 / 10</t>
  </si>
  <si>
    <t>3,52</t>
  </si>
  <si>
    <t>ФССЦ-12.2.07.04-1012</t>
  </si>
  <si>
    <t>Трубки теплоизоляционные из вспененного каучука, высокотемпературные, толщина 13 мм, диаметр 22 мм</t>
  </si>
  <si>
    <t>1,76</t>
  </si>
  <si>
    <t>Объем=(16*1,1) / 10</t>
  </si>
  <si>
    <t>Итоги по разделу 3 Циркуляционный трубопровод (Т4) :</t>
  </si>
  <si>
    <t xml:space="preserve">  Итого по разделу 3 Циркуляционный трубопровод (Т4)</t>
  </si>
  <si>
    <t>0,883</t>
  </si>
  <si>
    <t>Объем=0,796+0,087</t>
  </si>
  <si>
    <t>0,186</t>
  </si>
  <si>
    <t>0,532</t>
  </si>
  <si>
    <t>Объем=0,176+0,356</t>
  </si>
  <si>
    <t>Здание гаража с АБК</t>
  </si>
  <si>
    <t>ЛОКАЛЬНЫЙ СМЕТНЫЙ РАСЧЕТ (СМЕТА) № ЛСР-02-01-06 изм.1</t>
  </si>
  <si>
    <t>2021-ВТРКМ.ГР-ИОС4 изм.2</t>
  </si>
  <si>
    <t>(1106,06)</t>
  </si>
  <si>
    <t>(153,48)</t>
  </si>
  <si>
    <t>(10,66)</t>
  </si>
  <si>
    <t>(2)</t>
  </si>
  <si>
    <t>(950,59)</t>
  </si>
  <si>
    <t>система</t>
  </si>
  <si>
    <t>Раздел 1. Вентиляция</t>
  </si>
  <si>
    <t>Система П1.</t>
  </si>
  <si>
    <t>ФЕР20-06-002-01</t>
  </si>
  <si>
    <t>Установка камер приточных типовых: без секции орошения производительностью до 10 тыс.м3/час (Приточная установка L=1320 м3/ч, Р=300 Па; N=1,7кВт; n=1415 об/мин)</t>
  </si>
  <si>
    <t>ОП п.1.20.19</t>
  </si>
  <si>
    <t>Индивидуальные испытания систем вентиляции и кондиционирования воздуха - 5% ОЗП=1,05; ЭМ=1,05 к расх.; ЗПМ=1,05; ТЗ=1,05; ТЗМ=1,05</t>
  </si>
  <si>
    <t>1,3125</t>
  </si>
  <si>
    <t>40,1</t>
  </si>
  <si>
    <t>52,63125</t>
  </si>
  <si>
    <t>0,65625</t>
  </si>
  <si>
    <t>ТЦ_64.2.02.04_36_7718915896_26.07.2022_01
КА_п.1, ИОС4, СМ2.3</t>
  </si>
  <si>
    <t>Приточная установка  (П1) L=928 м3/ч, Р=300 Па; N=0,55кВт; n=2740 об/мин (В составе: вентилятор L=928 м3/ч, Р=300 Па; N=0,55кВт; n=2740 об/мин  VRN 50-25/22-2D; заслонка CHR 50-25; вставка карманная фильтрующая укороченная  DFU 50-25 G4; воздухонагреватель водяной WH 50-25/2; шумоглушитель NK 50-25; вставка гибкая  FH 50-25)</t>
  </si>
  <si>
    <t>Цена=150921,60/1,2</t>
  </si>
  <si>
    <t>ФЕРм08-03-573-04</t>
  </si>
  <si>
    <t>Шкаф (пульт) управления навесной, высота, ширина и глубина: до 600х600х350 мм (Блок автоматики для приточной установки)</t>
  </si>
  <si>
    <t>2,06</t>
  </si>
  <si>
    <t>0,3875</t>
  </si>
  <si>
    <t>Приказ № 812/пр от 21.12.2020 Прил. п.49.3</t>
  </si>
  <si>
    <t>НР Электротехнические установки на других объектах</t>
  </si>
  <si>
    <t>Приказ № 774/пр от 11.12.2020 Прил. п.49.3</t>
  </si>
  <si>
    <t>СП Электротехнические установки на других объектах</t>
  </si>
  <si>
    <t>ТЦ_64.4.02.05_36_7718915896_26.07.2022_01
КА_п.2, ИОС4, СМ2.3</t>
  </si>
  <si>
    <t>Комплект автоматики для приточной установки П1  L=928 м3/ч, Р=300 Па; N=0,55кВт; n=2740 об/мин (В составе: Термостат 3 м (для 1-го водяного нагревателя; Смесительный узел SMEX 40-1.0 (для 1-го водяного нагревателя);Частотный преобразователь 0,75 кВт 220 В; Датчик температуры канальный ARK-3 (дтк на приток.); Датчик температуры наружного воздуха ARN-3;Датчик температуры воды погружной WTP-3;  Привод воздушной заслонки PAF 02/230.D (для засл. прит. канала); Блок управления ACW UV-1R1R /N (сблокировано С В1)Совсеместный вкл/выкл;  Сигнализатор загазованности CO RGICO0L42M)</t>
  </si>
  <si>
    <t>Цена=347011,5/1,2</t>
  </si>
  <si>
    <t>ФЕР20-01-001-02</t>
  </si>
  <si>
    <t>Прокладка воздуховодов из листовой, оцинкованной стали и алюминия класса Н (нормальные) толщиной: 0,5 мм, периметром до 600 мм</t>
  </si>
  <si>
    <t>Объем=((0,15+0,1)*2*11) / 100</t>
  </si>
  <si>
    <t>Сетки в рамках</t>
  </si>
  <si>
    <t>19.1.01.02</t>
  </si>
  <si>
    <t>Воздуховоды металлические</t>
  </si>
  <si>
    <t>5,5</t>
  </si>
  <si>
    <t>19.1.01.11</t>
  </si>
  <si>
    <t>Заглушки питометражных лючков</t>
  </si>
  <si>
    <t>19.3.01.01</t>
  </si>
  <si>
    <t>Дроссель-клапаны в патрубке</t>
  </si>
  <si>
    <t>19.3.02.07</t>
  </si>
  <si>
    <t>Шиберы</t>
  </si>
  <si>
    <t>11,116875</t>
  </si>
  <si>
    <t>0,086625</t>
  </si>
  <si>
    <t>ФССЦ-19.1.01.03-0072</t>
  </si>
  <si>
    <t>Воздуховоды из оцинкованной стали толщиной: 0,5 мм, периметром до 600 мм</t>
  </si>
  <si>
    <t>ФССЦ-19.3.01.01-0011</t>
  </si>
  <si>
    <t>Дроссель-клапаны в обечайке с сектором управления из тонколистовой оцинкованной и сортовой стали, прямоугольные, периметр до 600 мм</t>
  </si>
  <si>
    <t>(Сантехнические работы - внутренние (трубопроводы, водопровод, канализация, отопление, газоснабжение, вентиляция и кондиционирование воздуха))</t>
  </si>
  <si>
    <t>ФЕР20-01-001-09</t>
  </si>
  <si>
    <t>Прокладка воздуховодов из листовой, оцинкованной стали и алюминия класса Н (нормальные) толщиной: 0,7 мм, периметром до 1000 мм</t>
  </si>
  <si>
    <t>Объем=((0,2+0,3)*2*3) / 100</t>
  </si>
  <si>
    <t>5,551875</t>
  </si>
  <si>
    <t>0,94</t>
  </si>
  <si>
    <t>0,0370125</t>
  </si>
  <si>
    <t>ФССЦ-19.1.01.03-0077</t>
  </si>
  <si>
    <t>Воздуховоды из оцинкованной стали толщиной: 0,7 мм, периметром до 1000 мм</t>
  </si>
  <si>
    <t>ФЕР20-01-001-10</t>
  </si>
  <si>
    <t>Прокладка воздуховодов из листовой, оцинкованной стали и алюминия класса Н (нормальные) толщиной: 0,7 мм, периметром от 1100 до 1600 мм</t>
  </si>
  <si>
    <t>Объем=((00,3+0,3)*2*7+(0,5+0,2)*2*1) / 100</t>
  </si>
  <si>
    <t>9,8</t>
  </si>
  <si>
    <t>15,69225</t>
  </si>
  <si>
    <t>0,87</t>
  </si>
  <si>
    <t>0,1119038</t>
  </si>
  <si>
    <t>ФССЦ-19.1.01.03-0078</t>
  </si>
  <si>
    <t>Воздуховоды из оцинкованной стали толщиной: 0,7 мм, периметром от 1100 до 1600 мм</t>
  </si>
  <si>
    <t>ФССЦ-19.3.01.01-0013</t>
  </si>
  <si>
    <t>Дроссель-клапаны в обечайке с сектором управления из тонколистовой оцинкованной и сортовой стали, прямоугольные, периметр до 1600 мм</t>
  </si>
  <si>
    <t>ФЕР20-02-002-01</t>
  </si>
  <si>
    <t>Установка решеток жалюзийных площадью в свету: до 0,5 м2</t>
  </si>
  <si>
    <t>Объем=1+4+1</t>
  </si>
  <si>
    <t>19.2.03.09</t>
  </si>
  <si>
    <t>Решетки жалюзийные</t>
  </si>
  <si>
    <t>1,07</t>
  </si>
  <si>
    <t>8,42625</t>
  </si>
  <si>
    <t>0,07875</t>
  </si>
  <si>
    <t>ФССЦ-19.2.03.02-0050</t>
  </si>
  <si>
    <t>Решетки вентиляционные алюминиевые "АРКТОС" типа: АЛР, размером 200х200 мм (АЛН)</t>
  </si>
  <si>
    <t>ФССЦ-19.2.03.02-0052</t>
  </si>
  <si>
    <t>Решетки вентиляционные алюминиевые "АРКТОС" типа: АЛР, размером 300х150 мм (АЛН)</t>
  </si>
  <si>
    <t>ТЦ_19.2.03.02_36_7718915896_26.07.2022_01
КА_п.76, ИОС4, СМ2.3</t>
  </si>
  <si>
    <t>Решетки вентиляционные алюминиевые "АРКТОС"  АРН 600х600</t>
  </si>
  <si>
    <t>Цена=4620/1,2</t>
  </si>
  <si>
    <t>ФЕР26-01-054-01</t>
  </si>
  <si>
    <t>Обертывание поверхности изоляции рулонными материалами насухо с проклейкой швов (Пенофол С)</t>
  </si>
  <si>
    <t>Объем=1 / 100</t>
  </si>
  <si>
    <t>1,15</t>
  </si>
  <si>
    <t>0,43</t>
  </si>
  <si>
    <t>0,005375</t>
  </si>
  <si>
    <t>ФССЦ-14.4.03.03-0102</t>
  </si>
  <si>
    <t>Лак битумный БТ-577</t>
  </si>
  <si>
    <t>-0,000013</t>
  </si>
  <si>
    <t>(Теплоизоляционные работы)</t>
  </si>
  <si>
    <t>ФССЦ-08.3.02.01-0041</t>
  </si>
  <si>
    <t>Лента стальная упаковочная мягкая нормальной точности 0,7х20-50 мм</t>
  </si>
  <si>
    <t>-0,00047</t>
  </si>
  <si>
    <t>ФССЦ-01.2.03.03-0107</t>
  </si>
  <si>
    <t>Мастика битумно-масляная морозостойкая горячего применения</t>
  </si>
  <si>
    <t>-0,0003</t>
  </si>
  <si>
    <t>ФССЦ-01.2.01.02-0031</t>
  </si>
  <si>
    <t>Битумы нефтяные строительные изоляционные БНИ-IV-3, БНИ-IV, БНИ-V</t>
  </si>
  <si>
    <t>-0,000126</t>
  </si>
  <si>
    <t>ФССЦ-12.2.03.03-0015</t>
  </si>
  <si>
    <t>Отражающая изоляция "Пенофол 2000" тип: С, самоклеящийся, толщина 10 мм</t>
  </si>
  <si>
    <t>Система П2.</t>
  </si>
  <si>
    <t>Установка камер приточных типовых: без секции орошения производительностью до 10 тыс.м3/час (Приточная установка L=1595 м3/ч, Р=500 Па; N=1,01 кВт; n=2840 об/мин)</t>
  </si>
  <si>
    <t>24
О</t>
  </si>
  <si>
    <t>ТЦ_64.2.02.04_77_7726734318_26.07.2022_01
КА_п.3, ИОС4, СМ2.3</t>
  </si>
  <si>
    <t>Приточная установка (П2)  L=1595 м3/ч, Р=500 Па; N=1,01 кВт; n=2840 об/мин (В составе: вентилятор L=1595 м3/ч, Р=500 Па; N=1,01кВт; n=2840 об/мин VR 60-30/28-2D; заслонка CHR 60-30; вставка карманная фильтрующая укороченная DFU 60-30 F5; фильтр карманный FRP 60-30; воздухонагреватель водяной WH 60-30/2; шумоглушитель NK 60-30; вставка гибкая FH 60-30)</t>
  </si>
  <si>
    <t>Цена=190601,10/1,2</t>
  </si>
  <si>
    <t>26
О</t>
  </si>
  <si>
    <t>ТЦ_64.4.02.05_36_7718915896_26.07.2022_01
КА_п.4, ИОС4, СМ2.3</t>
  </si>
  <si>
    <t>Комплект автоматики для приточной установки П2 L=1595 м3/ч, Р=500 Па; N=1,01 кВт; n=2840 об/мин (В составе: Термостат 3 м (для 1-го водяного нагревателя; Смесительный узел SMEX 40-2.5 (для 1-го водяного нагревателя); Датчик температуры канальный ARK-3 (дтк на приток.); Датчик температуры наружного воздуха ARN-3;Датчик температуры воды погружной WTP-3; Датчик перепада давления 500 Pa DVL-500 (дпд на прит. фильтр);Привод воздушной заслонки PAF 02/230.D (для засл. прит. канала); Блок ACW AVR-V2,5 (230В);  Блок управления ACW UV-31 1 (сблокировано с В13,В14) Совместный вкл/выкл</t>
  </si>
  <si>
    <t>Цена=380130,30/1,2</t>
  </si>
  <si>
    <t>ФЕР20-01-001-01</t>
  </si>
  <si>
    <t>Прокладка воздуховодов из листовой, оцинкованной стали и алюминия класса Н (нормальные) толщиной: 0,5 мм, диаметром до 200 мм</t>
  </si>
  <si>
    <t>0,2394</t>
  </si>
  <si>
    <t>Объем=(0,39*12+0,5*36+0,63*2) / 100</t>
  </si>
  <si>
    <t>23,94</t>
  </si>
  <si>
    <t>48,388725</t>
  </si>
  <si>
    <t>0,377055</t>
  </si>
  <si>
    <t>ФССЦ-19.1.01.03-0071</t>
  </si>
  <si>
    <t>Воздуховоды из оцинкованной стали, толщина 0,5 мм, диаметр до 200 мм</t>
  </si>
  <si>
    <t>ТЦ_19.3.01.01_36_7718915896_26.07.2022_01
КА_п.79, ИОС4, СМ2.3</t>
  </si>
  <si>
    <t>Дроссель-клапан  диам.125, ДК125</t>
  </si>
  <si>
    <t>Цена=810/1,2</t>
  </si>
  <si>
    <t>ТЦ_19.3.01.01_36_7718915896_26.07.2022_01
КА_п.90, ИОС4, СМ2.3</t>
  </si>
  <si>
    <t>Дроссель-клапан  диам.160, ДК160</t>
  </si>
  <si>
    <t>Цена=984/1,2</t>
  </si>
  <si>
    <t>ФЕР20-01-001-04</t>
  </si>
  <si>
    <t>Прокладка воздуховодов из листовой, оцинкованной стали и алюминия класса Н (нормальные) толщиной: 0,6 мм, диаметром до 250 мм (толщ. 0,7 мм диам. 250мм)</t>
  </si>
  <si>
    <t>0,0158</t>
  </si>
  <si>
    <t>Объем=(0,79*2) / 100</t>
  </si>
  <si>
    <t>1,58</t>
  </si>
  <si>
    <t>3,193575</t>
  </si>
  <si>
    <t>1,21</t>
  </si>
  <si>
    <t>0,0250924</t>
  </si>
  <si>
    <t>ФССЦ-19.1.01.03-0073</t>
  </si>
  <si>
    <t>Воздуховоды из оцинкованной стали, толщина 0,6 мм, диаметр до 250 мм (толщ. 0,7 мм диам. 250мм)</t>
  </si>
  <si>
    <t>Объем=((0,4+0,3)*2*7) / 100</t>
  </si>
  <si>
    <t>ФЕР20-01-001-11</t>
  </si>
  <si>
    <t>Прокладка воздуховодов из листовой, оцинкованной стали и алюминия класса Н (нормальные) толщиной: 0,7 мм, периметром до 2400 мм</t>
  </si>
  <si>
    <t>0,018</t>
  </si>
  <si>
    <t>Объем=((0,6+0,3)*2*1) / 100</t>
  </si>
  <si>
    <t>91,8</t>
  </si>
  <si>
    <t>2,168775</t>
  </si>
  <si>
    <t>0,0153563</t>
  </si>
  <si>
    <t>ФССЦ-19.1.01.03-0079</t>
  </si>
  <si>
    <t>Воздуховоды из оцинкованной стали толщиной: 0,7 мм, периметром от 1700 до 4000 мм  (разм. 600х300 мм)</t>
  </si>
  <si>
    <t>Объем=(0,6+0,3)*2*1</t>
  </si>
  <si>
    <t>Прокладка воздуховодов из листовой, оцинкованной стали и алюминия класса Н (нормальные) толщиной: 0,5 мм, диаметром до 200 мм (Монтаж гибких воздуховодов)</t>
  </si>
  <si>
    <t>0,0363</t>
  </si>
  <si>
    <t>Объем=(0,5*6+0,63*1) / 100</t>
  </si>
  <si>
    <t>3,63</t>
  </si>
  <si>
    <t>7,3371375</t>
  </si>
  <si>
    <t>0,0571725</t>
  </si>
  <si>
    <t>ФССЦ-19.1.01.01-0018</t>
  </si>
  <si>
    <t>Воздуховоды полужесткие гофрированные из алюминия, толщина 0,12-0,15 мм, диаметр 160 мм</t>
  </si>
  <si>
    <t>Объем=0,5*6</t>
  </si>
  <si>
    <t>ФССЦ-19.1.01.01-0019</t>
  </si>
  <si>
    <t>Воздуховоды полужесткие гофрированные из алюминия, толщина 0,12-0,15 мм, диаметр 200 мм</t>
  </si>
  <si>
    <t>Объем=0,63*1</t>
  </si>
  <si>
    <t>ФССЦ-19.1.05.04-0003</t>
  </si>
  <si>
    <t>Диффузоры потолочные пластиковые веерные, диаметр 160 мм (ДПУ-М 160)</t>
  </si>
  <si>
    <t>ФССЦ-19.1.05.04-0004</t>
  </si>
  <si>
    <t>Диффузоры потолочные пластиковые веерные, диаметр 200 мм  (ДПУ-М 200)</t>
  </si>
  <si>
    <t>ФЕР20-02-006-01</t>
  </si>
  <si>
    <t>Установка заслонок воздушных и клапанов воздушных КВР с электрическим или пневматическим приводом: диаметром до 250 мм</t>
  </si>
  <si>
    <t>19.3.01.02</t>
  </si>
  <si>
    <t>Заслонки унифицированные или клапаны</t>
  </si>
  <si>
    <t>1,42</t>
  </si>
  <si>
    <t>1,86375</t>
  </si>
  <si>
    <t>0,013125</t>
  </si>
  <si>
    <t>43
О</t>
  </si>
  <si>
    <t>ТЦ_69.2.02.04_77_7718573829_11.04.2022_01
КА_п.5, ИОС4, СМ2.3</t>
  </si>
  <si>
    <t>Клапан огнезадерживающий 160 с электроприводом КЛОП-1(60)-Н-160-МВ220-К</t>
  </si>
  <si>
    <t>Цена=20410/1,2</t>
  </si>
  <si>
    <t>ФЕР20-02-006-07</t>
  </si>
  <si>
    <t>Установка заслонок воздушных и клапанов воздушных КВР с электрическим или пневматическим приводом: периметром до 1600 мм</t>
  </si>
  <si>
    <t>2,1</t>
  </si>
  <si>
    <t>45
О</t>
  </si>
  <si>
    <t>ТЦ_69.2.02.04_77_7718573829_11.04.2022_01
КА_п.6, ИОС4, СМ2.3</t>
  </si>
  <si>
    <t>Клапан огнезадерживающий 400х300 с электроприводом КЛОП-1(60)-Н-400х300-МВ(220)-К</t>
  </si>
  <si>
    <t>Цена=21800/1,2</t>
  </si>
  <si>
    <t>1,404375</t>
  </si>
  <si>
    <t>ТЦ_19.2.03.02_36_7718915896_26.07.2022_01
КА_п.77, ИОС4, СМ2.3</t>
  </si>
  <si>
    <t>Решетки вентиляционные алюминиевые "АРКТОС"  АРН 800х600</t>
  </si>
  <si>
    <t>Цена=6140/1,2</t>
  </si>
  <si>
    <t>Система В1</t>
  </si>
  <si>
    <t>Вытяжная установка  L=1540 м3/ч, Р=2300 Па; N=0,94кВт; n=1461 об/мин в составе:</t>
  </si>
  <si>
    <t>ФЕР20-03-001-01</t>
  </si>
  <si>
    <t>Установка вентиляторов радиальных массой: до 0,05 т (вентилятор VR-50-30/25-4D)</t>
  </si>
  <si>
    <t>7,875</t>
  </si>
  <si>
    <t>0,02625</t>
  </si>
  <si>
    <t>55
О</t>
  </si>
  <si>
    <t>ТЦ_64.1.02.02_36_7718915896_26.07.2022_01
КА_п.7, ИОС4, СМ2.3</t>
  </si>
  <si>
    <t>Вентилятор VR 50-30/25-4D L=1083 м3/ч, Р=300 Па; N=0,94кВт; n=1461 об/мин</t>
  </si>
  <si>
    <t>Цена=76152,90/1,2</t>
  </si>
  <si>
    <t>ФЕР20-02-018-01</t>
  </si>
  <si>
    <t>Установка вставок гибких к радиальным вентиляторам (гибкая вставка FH 50-30)</t>
  </si>
  <si>
    <t>Объем=0,28*2</t>
  </si>
  <si>
    <t>19.2.01.05</t>
  </si>
  <si>
    <t>Вставки гибкие</t>
  </si>
  <si>
    <t>5,75</t>
  </si>
  <si>
    <t>4,22625</t>
  </si>
  <si>
    <t>0,00735</t>
  </si>
  <si>
    <t>ТЦ_19.2.01.05_36_7718915896_26.07.2022_01
КА_п.8, ИОС4, СМ2.3</t>
  </si>
  <si>
    <t>Гибкая вставка FH 50-30</t>
  </si>
  <si>
    <t>Цена=3603,30/1,2</t>
  </si>
  <si>
    <t>ФЕРм11-03-001-01</t>
  </si>
  <si>
    <t>Приборы, устанавливаемые на металлоконструкциях, щитах и пультах, масса: до 5 кг  (Частотный преобразователь)</t>
  </si>
  <si>
    <t>Приказ № 812/пр от 21.12.2020 Прил. п.53</t>
  </si>
  <si>
    <t>НР Приборы, средства автоматизации и вычислительной техники</t>
  </si>
  <si>
    <t>Приказ № 774/пр от 11.12.2020 Прил. п.53</t>
  </si>
  <si>
    <t>СП Приборы, средства автоматизации и вычислительной техники</t>
  </si>
  <si>
    <t>59
О</t>
  </si>
  <si>
    <t>ТЦ_64.4.02.02_36_7718915896_26.07.2022_01
КА_п.9, ИОС4, СМ2.3</t>
  </si>
  <si>
    <t>Комплект автоматики для системы В1 (Частотный преобразователь 0,75/220)</t>
  </si>
  <si>
    <t>Цена=22962/1,2</t>
  </si>
  <si>
    <t>ФЕР20-02-004-06</t>
  </si>
  <si>
    <t>Установка клапанов обратных: периметром до 1600 мм</t>
  </si>
  <si>
    <t>1,28</t>
  </si>
  <si>
    <t>ФССЦ-19.3.01.09-0059</t>
  </si>
  <si>
    <t>Клапаны обратные общего назначения из листовой и сортовой стали, прямоугольного сечения, Коп-2 периметром 1600 мм</t>
  </si>
  <si>
    <t>Объем=((0,15+0,1)*2*10) / 100</t>
  </si>
  <si>
    <t>10,10625</t>
  </si>
  <si>
    <t>Объем=((0,3+0,3)*2*9+(0,5+0,3)*2*2) / 100</t>
  </si>
  <si>
    <t>22,4175</t>
  </si>
  <si>
    <t>0,1598625</t>
  </si>
  <si>
    <t>ФЕР20-02-010-03</t>
  </si>
  <si>
    <t>Установка зонтов над шахтами из листовой стали прямоугольного сечения периметром: 1600 мм</t>
  </si>
  <si>
    <t>19.2.02.01</t>
  </si>
  <si>
    <t>Зонты стальные вентиляционных систем</t>
  </si>
  <si>
    <t>0,77</t>
  </si>
  <si>
    <t>1,010625</t>
  </si>
  <si>
    <t>ФССЦ-19.2.02.02-0028</t>
  </si>
  <si>
    <t>Зонты вентиляционных систем из оцинкованной стали, прямоугольного сечения, размер 300х500 мм (500х300)</t>
  </si>
  <si>
    <t>ФССЦ-19.2.03.02-0053</t>
  </si>
  <si>
    <t>Решетки вентиляционные алюминиевые "АРКТОС" типа: АЛР, размером 300х200 мм</t>
  </si>
  <si>
    <t>ТЦ_19.2.03.02_36_7718915896_26.07.2022_01
КА_п.78, ИОС4, СМ2.3</t>
  </si>
  <si>
    <t>Решетки вентиляционные алюминиевые "АРКТОС"  АРН 800х300</t>
  </si>
  <si>
    <t>Цена=3660/1,2</t>
  </si>
  <si>
    <t>Система В2.</t>
  </si>
  <si>
    <t>Вытяжная установка L=1000 м3/ч, Р=300 Па; N=0,94кВт; n=1461 об/мин в составе:</t>
  </si>
  <si>
    <t>ФЕР20-03-002-02</t>
  </si>
  <si>
    <t>Установка вентиляторов осевых массой: до 0,05 т ( вентилятор VRN 50-30/25-4D)</t>
  </si>
  <si>
    <t>6,51</t>
  </si>
  <si>
    <t>0,13125</t>
  </si>
  <si>
    <t>75
О</t>
  </si>
  <si>
    <t>ТЦ_64.1.02.02_36_7718915896_26.07.2022_01
КА_п.10, ИОС4, СМ2.3</t>
  </si>
  <si>
    <t>Вентилятор VR-50-30/25-4D L=1000 м3/ч, Р=300 Па; N=0,94кВт; n=1461 об/мин</t>
  </si>
  <si>
    <t>79
О</t>
  </si>
  <si>
    <t>ТЦ_64.4.02.05_36_7718915896_26.07.2022_01
КА_п.11, ИОС4, СМ2.3</t>
  </si>
  <si>
    <t>Комплект автоматики для вытяжной установки В2 (В составе: Блок ACW AVR-V2,5 (230В); Щит управления вентилятором ACV-V-1R2,2; Частотный преобразователь 0,75 кВт 220 В)</t>
  </si>
  <si>
    <t>Цена=171243,30/1,2</t>
  </si>
  <si>
    <t>Установка клапанов обратных: периметром до 1600 мм (КПО 500х300)</t>
  </si>
  <si>
    <t>Клапаны обратные общего назначения из листовой и сортовой стали, прямоугольного сечения, Коп-2 периметром 1600 мм (КПО 500х300)</t>
  </si>
  <si>
    <t>Прокладка воздуховодов из листовой, оцинкованной стали и алюминия класса Н (нормальные) толщиной: 0,6 мм, диаметром до 250 мм (толщ. 0,7мм диам. 250мм)</t>
  </si>
  <si>
    <t>0,0316</t>
  </si>
  <si>
    <t>Объем=(0,79*4) / 100</t>
  </si>
  <si>
    <t>3,16</t>
  </si>
  <si>
    <t>6,38715</t>
  </si>
  <si>
    <t>0,0501848</t>
  </si>
  <si>
    <t>Воздуховоды из оцинкованной стали, толщина 0,6 мм, диаметр до 250 мм (толщ. 0,7мм диам. 250мм)</t>
  </si>
  <si>
    <t>Объем=((0,3+0,5)*2*2+(0,5+0,3)*2*3) / 100</t>
  </si>
  <si>
    <t>12,81</t>
  </si>
  <si>
    <t>0,09135</t>
  </si>
  <si>
    <t>Система В3, В3.1</t>
  </si>
  <si>
    <t>Вытяжная установка  L=60 м3/ч, Р=150 Па; N=0,06кВт; n=2450 об/мин в составе:</t>
  </si>
  <si>
    <t>ФЕР20-03-002-01</t>
  </si>
  <si>
    <t>Установка вентиляторов осевых массой: до 0,025 т  (Вентилятор L=60 м3/ч, Р=150 Па; N=0,06кВт; n=2450 об/ми  KVR 100/1)</t>
  </si>
  <si>
    <t>3,65</t>
  </si>
  <si>
    <t>9,58125</t>
  </si>
  <si>
    <t>89
О</t>
  </si>
  <si>
    <t>ТЦ_64.1.02.01_36_7718915896_26.07.2022_01
КА_п.12, ИОС4, СМ2.3</t>
  </si>
  <si>
    <t>Вентилятор KVR 100/1 L=60 м3/ч, Р=150 Па; N=0,06кВт; n=2450 об/мин</t>
  </si>
  <si>
    <t>Цена=11945,40/1,2</t>
  </si>
  <si>
    <t>ТЦ_18.5.08.05_36_7718915896_26.07.2022_01
КА_п.13, ИОС4, СМ2.3</t>
  </si>
  <si>
    <t>Кронштейн крепления вентилятора KKV 100</t>
  </si>
  <si>
    <t>Цена=1332,90/1,2</t>
  </si>
  <si>
    <t>ТЦ_19.1.01.11_36_7718915896_26.07.2022_01
КА_п.14, ИОС4, СМ2.3</t>
  </si>
  <si>
    <t>Хомут соеденительный  HTK 100</t>
  </si>
  <si>
    <t>Цена=1040,70/1,2</t>
  </si>
  <si>
    <t>Установка клапанов обратных: диаметром до 355 мм (Клапан обратный KON 100)</t>
  </si>
  <si>
    <t>2,70375</t>
  </si>
  <si>
    <t>ТЦ_19.3.01.09_36_7718915896_26.07.2022_01
КА_п.15, ИОС4, СМ2.3</t>
  </si>
  <si>
    <t>Клапан обратный KON 100</t>
  </si>
  <si>
    <t>Цена=1797,30/1,2</t>
  </si>
  <si>
    <t>95
О</t>
  </si>
  <si>
    <t>ТЦ_64.4.02.05_36_7718915896_26.07.2022_01
КА_п.16, ИОС4, СМ2.3</t>
  </si>
  <si>
    <t>Комплект автоматики для вытяжной установки В3, В3.1 (В составе: Блок ACW AVR-V2,5 (230В); Щит управления вентилятором ACV-V0,18 RU/N Нестандарт; Регулятор скорости STY-1,5)</t>
  </si>
  <si>
    <t>Цена=232839,90/1,2</t>
  </si>
  <si>
    <t>0,0713</t>
  </si>
  <si>
    <t>Объем=(0,31*23) / 100</t>
  </si>
  <si>
    <t>7,13</t>
  </si>
  <si>
    <t>14,4115125</t>
  </si>
  <si>
    <t>0,1122975</t>
  </si>
  <si>
    <t>Объем=(0,5*2) / 100</t>
  </si>
  <si>
    <t>2,02125</t>
  </si>
  <si>
    <t>0,01575</t>
  </si>
  <si>
    <t>9,2</t>
  </si>
  <si>
    <t>-0,001008</t>
  </si>
  <si>
    <t>-0,0024</t>
  </si>
  <si>
    <t>-0,00376</t>
  </si>
  <si>
    <t>-0,000101</t>
  </si>
  <si>
    <t>ФЕР20-02-009-01</t>
  </si>
  <si>
    <t>Установка зонтов над шахтами из листовой стали круглого сечения диаметром: 200 мм</t>
  </si>
  <si>
    <t>ТЦ_19.2.02.02_36_7718915896_26.07.2022_01
КА_п.80, ИОС4, СМ2.3</t>
  </si>
  <si>
    <t>Зонт выбросной диам. 160</t>
  </si>
  <si>
    <t>Цена=540/1,2</t>
  </si>
  <si>
    <t>Система В4</t>
  </si>
  <si>
    <t>Вытяжная установка  L=180 м3/ч, Р=200 Па; N=0,105кВт; n=2550 об/мин в составе:</t>
  </si>
  <si>
    <t>Установка вентиляторов осевых массой: до 0,025 т  (Вентилятор L=180 м3/ч, Р=200 Па; N=0,105кВт; n=2550 об/мин  KVR 160/1)</t>
  </si>
  <si>
    <t>4,790625</t>
  </si>
  <si>
    <t>0,065625</t>
  </si>
  <si>
    <t>110
О</t>
  </si>
  <si>
    <t>ТЦ_64.1.02.01_36_7718915896_26.07.2022_01
КА_п.17, ИОС4, СМ2.3</t>
  </si>
  <si>
    <t>Вентилятор KVR 160/1 L=180 м3/ч, Р=200 Па; N=0,105кВт; n=2550 об/мин</t>
  </si>
  <si>
    <t>Цена=15746,70/1,2</t>
  </si>
  <si>
    <t>ТЦ_18.5.08.05_36_7718915896_26.07.2022_01
КА_п.18, ИОС4, СМ2.3</t>
  </si>
  <si>
    <t>Кронштейн крепления вентилятора KKV 160</t>
  </si>
  <si>
    <t>Цена=1470,60/1,2</t>
  </si>
  <si>
    <t>ТЦ_19.1.01.11_36_7718915896_26.07.2022_01
КА_п.19, ИОС4, СМ2.3</t>
  </si>
  <si>
    <t>Хомут соеденительный  HTK 160</t>
  </si>
  <si>
    <t>Установка клапанов обратных: диаметром до 355 мм (Клапан обратный KON 160)</t>
  </si>
  <si>
    <t>1,351875</t>
  </si>
  <si>
    <t>ТЦ_19.3.01.09_36_7718915896_26.07.2022_01
КА_п.20, ИОС4, СМ2.3</t>
  </si>
  <si>
    <t>Клапан обратный KON 160</t>
  </si>
  <si>
    <t>Цена=2545,50/1,2</t>
  </si>
  <si>
    <t>116
О</t>
  </si>
  <si>
    <t>ТЦ_64.4.02.05_36_7718915896_26.07.2022_01
КА_п.21, ИОС4, СМ2.3</t>
  </si>
  <si>
    <t>Комплект автоматики для вытяжной установки В4 (В составе: Регулятор скорости STY-1,5; Щит управления вентилятором ACV-V1,2-TK1; Блок ACW AVR-V2,5 (230В))</t>
  </si>
  <si>
    <t>Цена=146188,80/1,2</t>
  </si>
  <si>
    <t>0,045</t>
  </si>
  <si>
    <t>Объем=(0,5*9) / 100</t>
  </si>
  <si>
    <t>9,095625</t>
  </si>
  <si>
    <t>0,070875</t>
  </si>
  <si>
    <t>0,0215</t>
  </si>
  <si>
    <t>-0,000504</t>
  </si>
  <si>
    <t>-0,0012</t>
  </si>
  <si>
    <t>-0,00188</t>
  </si>
  <si>
    <t>-0,00005</t>
  </si>
  <si>
    <t>0,4725</t>
  </si>
  <si>
    <t>Система В5</t>
  </si>
  <si>
    <t>Вытяжная установка L=1390 м3/ч, Р=300 Па; N=0,94кВт; n=1461 об/мин в составе:</t>
  </si>
  <si>
    <t>Установка вентиляторов осевых массой: до 0,05 т ( вентилятор L=1390 м3/ч, Р=300 Па; N=0,94кВт; n=1461 об/мин VRN 50-30/25-4D)</t>
  </si>
  <si>
    <t>130
О</t>
  </si>
  <si>
    <t>ТЦ_64.1.02.02_36_7718915896_26.07.2022_01
КА_п.22, ИОС4, СМ2.3</t>
  </si>
  <si>
    <t>Вентилятор VRN 50-30/25-4D  L=1390 м3/ч, Р=300 Па; N=0,94кВт; n=1461 об/мин</t>
  </si>
  <si>
    <t>134
О</t>
  </si>
  <si>
    <t>ТЦ_64.4.02.05_36_7718915896_26.07.2022_01
КА_п.23, ИОС4, СМ2.3</t>
  </si>
  <si>
    <t>Комплект автоматики для вытяжной установки В5 (В составе: Блок ACW AVR-V2,5 (230В); Щит управления вентилятором ACV-V0,75-V1,1 /N Нестандарт; Сигнализатор загазованности CO RGICO0L42M; Частотный преобразователь 0,75 кВт 220 В)</t>
  </si>
  <si>
    <t>Цена=237041,70/1,2</t>
  </si>
  <si>
    <t>0,23</t>
  </si>
  <si>
    <t>Объем=((0,2+0,4)*2*3+(0,4+0,2)*2*2+(0,4+0,3)*2*3+(0,5+0,3)*2*8) / 100</t>
  </si>
  <si>
    <t>36,82875</t>
  </si>
  <si>
    <t>0,2626313</t>
  </si>
  <si>
    <t>Объем=1+1</t>
  </si>
  <si>
    <t>ФССЦ-19.2.03.02-0057</t>
  </si>
  <si>
    <t>Решетки вентиляционные алюминиевые "АРКТОС" типа: АЛР, размером 400х200 мм (АЛН)</t>
  </si>
  <si>
    <t>Система В6</t>
  </si>
  <si>
    <t>Вытяжная установка  L=180 м3/ч, Р=200 Па; N=0,295кВт; n=2500 об/мин в составе:</t>
  </si>
  <si>
    <t>Установка вентиляторов осевых массой: до 0,025 т  (Вентилятор  L=180 м3/ч, Р=200 Па; N=0,295кВт; n=2500 об/мин  KVR 315/1)</t>
  </si>
  <si>
    <t>143
О</t>
  </si>
  <si>
    <t>ТЦ_64.1.02.01_36_7718915896_26.07.2022_01
КА_п.24, ИОС4, СМ2.3</t>
  </si>
  <si>
    <t>Вентилятор KVR 315/1 L=180 м3/ч, Р=200 Па; N=0,295кВт; n=2500 об/мин</t>
  </si>
  <si>
    <t>Цена=25361,40/1,2</t>
  </si>
  <si>
    <t>ТЦ_18.5.08.05_36_7718915896_26.07.2022_01
КА_п.25, ИОС4, СМ2.3</t>
  </si>
  <si>
    <t>Кронштейн крепления вентилятора KKV 315</t>
  </si>
  <si>
    <t>Цена=2064/1,2</t>
  </si>
  <si>
    <t>ТЦ_19.1.01.11_36_7718915896_26.07.2022_01
КА_п.26, ИОС4,  СМ2.3</t>
  </si>
  <si>
    <t>Хомут соеденительный  HTK 315</t>
  </si>
  <si>
    <t>Цена=1324,50/1,2</t>
  </si>
  <si>
    <t>Установка клапанов обратных: диаметром до 355 мм (Клапан обратный KON 315)</t>
  </si>
  <si>
    <t>ТЦ_19.3.01.09_36_7718915896_26.07.2022_01
КА_п.27, ИОС4, СМ2.3</t>
  </si>
  <si>
    <t>Клапан обратный KON 315</t>
  </si>
  <si>
    <t>Цена=4970,70/1,2</t>
  </si>
  <si>
    <t>149
О</t>
  </si>
  <si>
    <t>ТЦ_64.4.02.05_36_7718915896_26.07.2022_01
КА_п.28, ИОС4, СМ2.3</t>
  </si>
  <si>
    <t>Комплект автоматики для вытяжной установки В6 (В составе: Щит управления вентилятором ACV-V0,55 /N Нестандарт; Блок ACW AVR-V2,5 (230В); Регулятор скорости STY-1,5)</t>
  </si>
  <si>
    <t>Цена=189335,10/1,2</t>
  </si>
  <si>
    <t>ФЕР20-01-001-05</t>
  </si>
  <si>
    <t>Прокладка воздуховодов из листовой, оцинкованной стали и алюминия класса Н (нормальные) толщиной: 0,6 мм, диаметром до 355 мм (толщ. 0,7мм диам. 315мм)</t>
  </si>
  <si>
    <t>0,0792</t>
  </si>
  <si>
    <t>Объем=(0,99*8) / 100</t>
  </si>
  <si>
    <t>7,92</t>
  </si>
  <si>
    <t>14,65695</t>
  </si>
  <si>
    <t>0,099792</t>
  </si>
  <si>
    <t>ФССЦ-19.1.01.03-0074</t>
  </si>
  <si>
    <t>Воздуховоды из оцинкованной стали, толщина 0,6 мм, диаметр до 450 мм (толщ. 0,7мм диам. 315мм)</t>
  </si>
  <si>
    <t>ФЕР20-02-009-03</t>
  </si>
  <si>
    <t>Установка зонтов над шахтами из листовой стали круглого сечения диаметром: 315 мм</t>
  </si>
  <si>
    <t>0,643125</t>
  </si>
  <si>
    <t>ФССЦ-19.2.02.02-0013</t>
  </si>
  <si>
    <t>Зонт вентиляционных систем из листовой оцинкованной стали, круглый, диаметр шахты 315 мм</t>
  </si>
  <si>
    <t>Система В7</t>
  </si>
  <si>
    <t>Вытяжная установка  L=900 м3/ч, Р=300 Па; N=0,105кВт; n=2550 об/мин в составе:</t>
  </si>
  <si>
    <t>Установка вентиляторов осевых массой: до 0,025 т  (Вентилятор L=900 м3/ч, Р=300 Па; N=0,105кВт; n=2550 об/мин  KVR 160/1)</t>
  </si>
  <si>
    <t>157
О</t>
  </si>
  <si>
    <t>ТЦ_64.1.02.01_36_7718915896_26.07.2022_01
КА_п.29, ИОС4, СМ2.3</t>
  </si>
  <si>
    <t>163
О</t>
  </si>
  <si>
    <t>ТЦ_64.4.02.05_36_7718915896_26.07.2022_01
КА_п.30, ИОС4, СМ2.3</t>
  </si>
  <si>
    <t>Комплект автоматики для вытяжной установки В7 (В составе: Регулятор скорости STY-1,5; Щит управления вентилятором ACV-V1,2-TK1; Блок ACW AVR-V2,5 (230В))</t>
  </si>
  <si>
    <t>Объем=(0,5*21) / 100</t>
  </si>
  <si>
    <t>10,5</t>
  </si>
  <si>
    <t>21,223125</t>
  </si>
  <si>
    <t>0,165375</t>
  </si>
  <si>
    <t>0,005</t>
  </si>
  <si>
    <t>Объем=(0,5*1) / 100</t>
  </si>
  <si>
    <t>0,007875</t>
  </si>
  <si>
    <t>Объем=0,5*1</t>
  </si>
  <si>
    <t>171
О</t>
  </si>
  <si>
    <t>Система В8</t>
  </si>
  <si>
    <t>Вытяжная установка  L=600 м3/ч, Р=250 Па; N=0,23кВт; n=2500 об/мин в составе:</t>
  </si>
  <si>
    <t>Установка вентиляторов осевых массой: до 0,025 т  (Вентилятор   L=600 м3/ч, Р=250 Па; N=0,23кВт; n=2500 об/мин в составе:  KVR 250/1)</t>
  </si>
  <si>
    <t>181
О</t>
  </si>
  <si>
    <t>ТЦ_64.1.02.01_36_7718915896_26.07.2022_01
КА_п.31, ИОС4, СМ2.3</t>
  </si>
  <si>
    <t>Вентилятор KVR 250/1 L=600 м3/ч, Р=250 Па; N=0,23кВт; n=2500 об/мин</t>
  </si>
  <si>
    <t>Цена=20717,40/1,2</t>
  </si>
  <si>
    <t>ТЦ_18.5.08.05_36_7718915896_26.07.2022_01
КА_п.32, ИОС4, СМ2.3</t>
  </si>
  <si>
    <t>Кронштейн крепления вентилятора KKV 250</t>
  </si>
  <si>
    <t>Цена=1754,40/1,2</t>
  </si>
  <si>
    <t>ТЦ_19.1.01.11_36_7718915896_26.07.2022_01
КА_п.33, ИОС4, СМ2.3</t>
  </si>
  <si>
    <t>Хомут соеденительный  HTK 250</t>
  </si>
  <si>
    <t>Цена=1203,90/1,2</t>
  </si>
  <si>
    <t>Установка клапанов обратных: диаметром до 355 мм (Клапан обратный KON 250)</t>
  </si>
  <si>
    <t>ТЦ_19.3.01.09_36_7718915896_26.07.2022_01
КА_п.34, ИОС4, СМ2.3</t>
  </si>
  <si>
    <t>Клапан обратный KON 250</t>
  </si>
  <si>
    <t>Цена=4024,80/1,2</t>
  </si>
  <si>
    <t>187
О</t>
  </si>
  <si>
    <t>ТЦ_64.4.02.05_36_7718915896_26.07.2022_01
КА_п.35, ИОС4, СМ2.3</t>
  </si>
  <si>
    <t>Комплект автоматики для вытяжной установки К8 ( В составе: Регулятор скорости STY-1,5; Щит управления вентилятором ACV-V1,2-TK1; Блок ACW AVR-V2,5 (230В))</t>
  </si>
  <si>
    <t>0,0869</t>
  </si>
  <si>
    <t>Объем=(0,79*11) / 100</t>
  </si>
  <si>
    <t>8,69</t>
  </si>
  <si>
    <t>17,5646625</t>
  </si>
  <si>
    <t>0,1380081</t>
  </si>
  <si>
    <t>Воздуховоды из оцинкованной стали, толщина 0,6 мм, диаметр до 250 мм (толщ. 0,7мм)</t>
  </si>
  <si>
    <t>Решетки вентиляционные алюминиевые "АРКТОС" типа: АЛР, размером 300х200 мм (АЛН)</t>
  </si>
  <si>
    <t>Объем=7 / 100</t>
  </si>
  <si>
    <t>8,05</t>
  </si>
  <si>
    <t>2,625</t>
  </si>
  <si>
    <t>0,037625</t>
  </si>
  <si>
    <t>-0,000882</t>
  </si>
  <si>
    <t>-0,0021</t>
  </si>
  <si>
    <t>-0,00329</t>
  </si>
  <si>
    <t>-0,000088</t>
  </si>
  <si>
    <t>ФЕР20-02-009-02</t>
  </si>
  <si>
    <t>Установка зонтов над шахтами из листовой стали круглого сечения диаметром: 250 мм</t>
  </si>
  <si>
    <t>ФССЦ-19.2.02.02-0012</t>
  </si>
  <si>
    <t>Зонт вентиляционных систем из листовой оцинкованной стали, круглый, диаметр шахты 250 мм</t>
  </si>
  <si>
    <t>Система В9</t>
  </si>
  <si>
    <t>Вытяжная установка  L=50 м3/ч, Р=150 Па; N=0,06кВт; n=2450 об/мин в составе:</t>
  </si>
  <si>
    <t>Установка вентиляторов осевых массой: до 0,025 т  (Вентилятор L=50 м3/ч, Р=150 Па; N=0,06кВт; n=2450 об/мин  KVR 100/1)</t>
  </si>
  <si>
    <t>201
О</t>
  </si>
  <si>
    <t>ТЦ_64.1.02.01_36_7718915896_26.07.2022_01
КА_п.36, ИОС4, СМ2.3</t>
  </si>
  <si>
    <t>Вентилятор KVR 100/1 L=50 м3/ч, Р=150 Па; N=0,06кВт; n=2450 об/мин</t>
  </si>
  <si>
    <t>Цена=1040,7/1,2</t>
  </si>
  <si>
    <t>207
О</t>
  </si>
  <si>
    <t>ТЦ_64.4.02.05_36_7718915896_26.07.2022_01
КА_п.37, ИОС4, СМ2.3</t>
  </si>
  <si>
    <t>Комплект автоматики для вытяжной установки В9 (В составе: Регулятор скорости STY-1,5; Щит управления вентилятором ACV-V1,2-TK1; Блок ACW AVR-V2,5 (230В))</t>
  </si>
  <si>
    <t>0,0589</t>
  </si>
  <si>
    <t>Объем=(0,31*19) / 100</t>
  </si>
  <si>
    <t>5,89</t>
  </si>
  <si>
    <t>11,9051625</t>
  </si>
  <si>
    <t>0,0927675</t>
  </si>
  <si>
    <t>Объем=(0,5*0,5) / 100</t>
  </si>
  <si>
    <t>0,5053125</t>
  </si>
  <si>
    <t>0,0039375</t>
  </si>
  <si>
    <t>214
О</t>
  </si>
  <si>
    <t>ТЦ_69.2.02.04_77_7718573829_11.04.2022_01
КА_п.38, ИОС4, СМ2.3</t>
  </si>
  <si>
    <t>Клапан огнезадерживающий 160 с электроприводом КЛОП-1(60)-Н-100-МВ220-К</t>
  </si>
  <si>
    <t>Цена=20331/1,2</t>
  </si>
  <si>
    <t>Объем=3 / 100</t>
  </si>
  <si>
    <t>3,45</t>
  </si>
  <si>
    <t>1,125</t>
  </si>
  <si>
    <t>0,016125</t>
  </si>
  <si>
    <t>-0,000378</t>
  </si>
  <si>
    <t>-0,0009</t>
  </si>
  <si>
    <t>-0,00141</t>
  </si>
  <si>
    <t>-0,000038</t>
  </si>
  <si>
    <t>ТЦ_19.2.02.02_36_7718915896_26.07.2022_01
КА_п.81, ИОС4, СМ2.3</t>
  </si>
  <si>
    <t>Зонт выбросной диам. 100</t>
  </si>
  <si>
    <t>Цена=450/1,2</t>
  </si>
  <si>
    <t>Система В10</t>
  </si>
  <si>
    <t>Вытяжная установка  L=110 м3/ч, Р=200 Па; N=0,105кВт; n=2550 об/мин в составе:</t>
  </si>
  <si>
    <t>Установка вентиляторов осевых массой: до 0,025 т  (Вентилятор  L=110 м3/ч, Р=200 Па; N=0,105кВт; n=2550 об/мин  KVR 160/1)</t>
  </si>
  <si>
    <t>224
О</t>
  </si>
  <si>
    <t>ТЦ_64.1.02.01_36_7718915896_26.07.2022_01
КА_п.39, ИОС4, СМ2.3</t>
  </si>
  <si>
    <t>Вентилятор KVR 160/1  L=180 м3/ч, Р=200 Па; N=0,105кВт; n=2550 об/мин</t>
  </si>
  <si>
    <t>230
О</t>
  </si>
  <si>
    <t>ТЦ_64.4.02.05_36_7718915896_26.07.2022_01
КА_п.40, ИОС4, СМ2.3</t>
  </si>
  <si>
    <t>Комплект автоматики для вытяжной установки В10 (В составе: Регулятор скорости STY-1,5; Щит управления вентилятором ACV-V1,2-TK1; Блок ACW AVR-V2,5 (230В))</t>
  </si>
  <si>
    <t>ФССЦ-19.2.03.02-0051</t>
  </si>
  <si>
    <t>Решетки вентиляционные алюминиевые "АРКТОС" типа: АЛР, размером 300х100 мм (АЛН)</t>
  </si>
  <si>
    <t>Система В11</t>
  </si>
  <si>
    <t>Вытяжная установка  L=30 м3/ч, Р=150 Па; N=0,06кВт; n=2450 об/мин в составе:</t>
  </si>
  <si>
    <t>Установка вентиляторов осевых массой: до 0,025 т  (Вентилятор  L=30 м3/ч, Р=150 Па; N=0,06кВт; n=2450 об/мин  KVR 100/1)</t>
  </si>
  <si>
    <t>244
О</t>
  </si>
  <si>
    <t>ТЦ_64.1.02.01_36_7718915896_26.07.2022_01
КА_п.41, ИОС4, СМ2.3</t>
  </si>
  <si>
    <t>Вентилятор KVR 100/1 L=30 м3/ч, Р=150 Па; N=0,06кВт; n=2450 об/мин</t>
  </si>
  <si>
    <t>250
О</t>
  </si>
  <si>
    <t>ТЦ_64.4.02.05_36_7718915896_26.07.2022_01
КА_п.4,, ИОС4, СМ2.3</t>
  </si>
  <si>
    <t>Комплект автоматики для вытяжной установки В11 (В составе: Регулятор скорости STY-1,5; Щит управления вентилятором ACV-V1,2-TK1; Блок ACW AVR-V2,5 (230В))</t>
  </si>
  <si>
    <t>0,0341</t>
  </si>
  <si>
    <t>Объем=(0,31*11) / 100</t>
  </si>
  <si>
    <t>3,41</t>
  </si>
  <si>
    <t>6,8924625</t>
  </si>
  <si>
    <t>0,0537075</t>
  </si>
  <si>
    <t>0,01075</t>
  </si>
  <si>
    <t>-0,000252</t>
  </si>
  <si>
    <t>-0,0006</t>
  </si>
  <si>
    <t>-0,00094</t>
  </si>
  <si>
    <t>-0,000025</t>
  </si>
  <si>
    <t>Система В12</t>
  </si>
  <si>
    <t>Вытяжная установка  L=550 м3/ч, Р=250 Па; N=0,23кВт; n=2500 об/мин в составе:</t>
  </si>
  <si>
    <t>Установка вентиляторов осевых массой: до 0,025 т  (Вентилятор    L=550 м3/ч, Р=250 Па; N=0,23кВт; n=2500 об/мин  KVR 250/1)</t>
  </si>
  <si>
    <t>265
О</t>
  </si>
  <si>
    <t>ТЦ_64.1.02.01_36_7718915896_26.07.2022_01
КА_п.43, ИОС4, СМ2.3</t>
  </si>
  <si>
    <t>Вентилятор KVR 250/1  L=550 м3/ч, Р=250 Па; N=0,23кВт; n=2500 об/мин</t>
  </si>
  <si>
    <t>267</t>
  </si>
  <si>
    <t>268</t>
  </si>
  <si>
    <t>269</t>
  </si>
  <si>
    <t>271
О</t>
  </si>
  <si>
    <t>ТЦ_64.4.02.05_36_7718915896_26.07.2022_01
КА_п.44, ИОС4, СМ2.3</t>
  </si>
  <si>
    <t>Комплект автоматики для вытяжной установки В12 (В составе: Регулятор скорости STY-1,5; Щит управления вентилятором ACV-V1,2-TK1; Блок ACW AVR-V2,5 (230В))</t>
  </si>
  <si>
    <t>272</t>
  </si>
  <si>
    <t>Объем=(0,5*5) / 100</t>
  </si>
  <si>
    <t>5,053125</t>
  </si>
  <si>
    <t>0,039375</t>
  </si>
  <si>
    <t>273</t>
  </si>
  <si>
    <t>274</t>
  </si>
  <si>
    <t>275</t>
  </si>
  <si>
    <t>0,0711</t>
  </si>
  <si>
    <t>Объем=(0,79*9) / 100</t>
  </si>
  <si>
    <t>7,11</t>
  </si>
  <si>
    <t>14,3710875</t>
  </si>
  <si>
    <t>0,1129157</t>
  </si>
  <si>
    <t>276</t>
  </si>
  <si>
    <t>277</t>
  </si>
  <si>
    <t>Объем=(0,5*4) / 100</t>
  </si>
  <si>
    <t>4,0425</t>
  </si>
  <si>
    <t>0,0315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</si>
  <si>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</si>
  <si>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</si>
  <si>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</si>
  <si>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</si>
  <si>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</si>
  <si>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</si>
  <si>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</si>
  <si>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</si>
  <si>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</si>
  <si>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</si>
  <si>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Система В13</t>
  </si>
  <si>
    <t>288</t>
  </si>
  <si>
    <t>289
О</t>
  </si>
  <si>
    <t>ТЦ_64.1.02.01_36_7718915896_26.07.2022_01
КА_п.45, ИОС4, СМ2.3</t>
  </si>
  <si>
    <t>Вентилятор L=180 м3/ч, Р=200 Па; N=0,105кВт; n=2550 об/мин  KVR 160/1</t>
  </si>
  <si>
    <t>Цена=15746,700/1,2</t>
  </si>
  <si>
    <t>290</t>
  </si>
  <si>
    <t>291</t>
  </si>
  <si>
    <t>292</t>
  </si>
  <si>
    <t>293</t>
  </si>
  <si>
    <t>294</t>
  </si>
  <si>
    <t>ФЕРм08-02-371-01</t>
  </si>
  <si>
    <t>Пускорегулирующий аппарат  (регулятор скорости RTY-1,5)</t>
  </si>
  <si>
    <t>1,175</t>
  </si>
  <si>
    <t>295
О</t>
  </si>
  <si>
    <t>ТЦ_64.4.02.04_36_7718915896_26.07.2022_01
КА_п.46, ИОС4, СМ2.3</t>
  </si>
  <si>
    <t>Комплект автоматики для системы В13 (Регулятор скорости RTY-1,5)</t>
  </si>
  <si>
    <t>Цена=6120,60/1,2</t>
  </si>
  <si>
    <t>296</t>
  </si>
  <si>
    <t>0,125</t>
  </si>
  <si>
    <t>Объем=(0,5*25) / 100</t>
  </si>
  <si>
    <t>25,265625</t>
  </si>
  <si>
    <t>0,196875</t>
  </si>
  <si>
    <t>297</t>
  </si>
  <si>
    <t>298</t>
  </si>
  <si>
    <t>299</t>
  </si>
  <si>
    <t>Объем=(0,5*3) / 100</t>
  </si>
  <si>
    <t>3,031875</t>
  </si>
  <si>
    <t>0,023625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</si>
  <si>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</si>
  <si>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</si>
  <si>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</si>
  <si>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</si>
  <si>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</si>
  <si>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</si>
  <si>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</si>
  <si>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</si>
  <si>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</si>
  <si>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</si>
  <si>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Система В14</t>
  </si>
  <si>
    <t>Вытяжная установка  L=320 м3/ч, Р=200 Па; N=0,105кВт; n=2550 об/мин в составе:</t>
  </si>
  <si>
    <t>310</t>
  </si>
  <si>
    <t>Установка вентиляторов осевых массой: до 0,025 т  (Вентилятор  L=320 м3/ч, Р=200 Па; N=0,105кВт; n=2550 об/мин  KVR 160/1)</t>
  </si>
  <si>
    <t>311
О</t>
  </si>
  <si>
    <t>ТЦ_64.1.02.01_36_7718915896_26.07.2022_01
КА_п.47, ИОС4, СМ2.3</t>
  </si>
  <si>
    <t>Вентилятор KVR 160/1  L=320 м3/ч, Р=200 Па; N=0,105кВт; n=2550 об/мин об/мин</t>
  </si>
  <si>
    <t>312</t>
  </si>
  <si>
    <t>313</t>
  </si>
  <si>
    <t>314</t>
  </si>
  <si>
    <t>315</t>
  </si>
  <si>
    <t>316</t>
  </si>
  <si>
    <t>317
О</t>
  </si>
  <si>
    <t>Комплект автоматики для системы В14 (Регулятор скорости RTY-1,5)</t>
  </si>
  <si>
    <t>318</t>
  </si>
  <si>
    <t>0,115</t>
  </si>
  <si>
    <t>Объем=(0,5*23) / 100</t>
  </si>
  <si>
    <t>11,5</t>
  </si>
  <si>
    <t>23,244375</t>
  </si>
  <si>
    <t>0,181125</t>
  </si>
  <si>
    <t>319</t>
  </si>
  <si>
    <t>320</t>
  </si>
  <si>
    <t>321</t>
  </si>
  <si>
    <t>Объем=(0,5*1,5) / 100</t>
  </si>
  <si>
    <t>1,5159375</t>
  </si>
  <si>
    <t>0,0118125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</si>
  <si>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</si>
  <si>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</si>
  <si>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</si>
  <si>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</si>
  <si>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</si>
  <si>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</si>
  <si>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</si>
  <si>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</si>
  <si>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</si>
  <si>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</si>
  <si>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Система В15</t>
  </si>
  <si>
    <t>332</t>
  </si>
  <si>
    <t>Установка вентиляторов осевых массой: до 0,025 т  (Вентилятор   L=50 м3/ч, Р=150 Па; N=0,06кВт; n=2450 об/мин  KVR 100/1)</t>
  </si>
  <si>
    <t>333
О</t>
  </si>
  <si>
    <t>ТЦ_64.1.02.01_36_7718915896_26.07.2022_01
КА_п.48, ИОС4, СМ2.3</t>
  </si>
  <si>
    <t>334</t>
  </si>
  <si>
    <t>335</t>
  </si>
  <si>
    <t>336</t>
  </si>
  <si>
    <t>337</t>
  </si>
  <si>
    <t>338</t>
  </si>
  <si>
    <t>339
О</t>
  </si>
  <si>
    <t>ТЦ_64.4.02.05_36_7718915896_26.07.2022_01
КА_п.49, ИОС4, СМ2.3</t>
  </si>
  <si>
    <t>Комплект автоматики для вытяжной установки В15 (В составе: Регулятор скорости STY-1,5; Щит управления вентилятором ACV-V1,2-TK1; Блок ACW AVR-V2,5 (230В))</t>
  </si>
  <si>
    <t>340</t>
  </si>
  <si>
    <t>0,0062</t>
  </si>
  <si>
    <t>Объем=(0,31*2) / 100</t>
  </si>
  <si>
    <t>0,62</t>
  </si>
  <si>
    <t>1,253175</t>
  </si>
  <si>
    <t>0,009765</t>
  </si>
  <si>
    <t>341</t>
  </si>
  <si>
    <t>342</t>
  </si>
  <si>
    <t>343</t>
  </si>
  <si>
    <t>344</t>
  </si>
  <si>
    <t>345</t>
  </si>
  <si>
    <t>346</t>
  </si>
  <si>
    <t>347</t>
  </si>
  <si>
    <t>348</t>
  </si>
  <si>
    <t>Система В16</t>
  </si>
  <si>
    <t>349</t>
  </si>
  <si>
    <t>350
О</t>
  </si>
  <si>
    <t>ТЦ_64.1.02.01_36_7718915896_26.07.2022_01
КА_п.50, ИОС4, СМ2.3</t>
  </si>
  <si>
    <t>351</t>
  </si>
  <si>
    <t>352</t>
  </si>
  <si>
    <t>353</t>
  </si>
  <si>
    <t>354</t>
  </si>
  <si>
    <t>355</t>
  </si>
  <si>
    <t>356
О</t>
  </si>
  <si>
    <t>ТЦ_64.4.02.05_36_7718915896_26.07.2022_01
КА_п.51, ИОС4, СМ2.3</t>
  </si>
  <si>
    <t>Комплект автоматики для вытяжной установки В16  (В составе: Регулятор скорости STY-1,5; Щит управления вентилятором ACV-V1,2-TK1; Блок ACW AVR-V2,5 (230В))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</si>
  <si>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</si>
  <si>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</si>
  <si>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</si>
  <si>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</si>
  <si>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</si>
  <si>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</si>
  <si>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</si>
  <si>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</si>
  <si>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</si>
  <si>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Система В17/В17р</t>
  </si>
  <si>
    <t>Вытяжная установка L=180 м3/ч, Р=200 Па  в составе:</t>
  </si>
  <si>
    <t>366</t>
  </si>
  <si>
    <t>Установка вентиляторов осевых массой: до 0,025 т  (вентилятор L=180 м3/ч, Р=200 Па  KVR 200)</t>
  </si>
  <si>
    <t>367
О</t>
  </si>
  <si>
    <t>ТЦ_64.1.02.01_36_7718915896_26.07.2022_01
КА_п.67, ИОС4, СМ2.3</t>
  </si>
  <si>
    <t>Вентилятор KVR 200 L=180 м3/ч, Р=200 Па</t>
  </si>
  <si>
    <t>Цена=17753,90/1,2</t>
  </si>
  <si>
    <t>368</t>
  </si>
  <si>
    <t>ТЦ_18.5.08.05_36_7718915896_26.07.2022_01
КА_п.68, ИОС4, СМ2.3</t>
  </si>
  <si>
    <t>Кронштейн крепления вентилятора KKV 200</t>
  </si>
  <si>
    <t>Цена=1598,30/1,2</t>
  </si>
  <si>
    <t>369</t>
  </si>
  <si>
    <t>ТЦ_19.1.01.11_36_7718915896_26.07.2022_01
КА_п.69, ИОС4, СМ2.3</t>
  </si>
  <si>
    <t>Хомут соеденительный  HTK 200</t>
  </si>
  <si>
    <t>Цена=2297,50/1,2</t>
  </si>
  <si>
    <t>370</t>
  </si>
  <si>
    <t>Установка клапанов обратных: диаметром до 355 мм (Клапан обратный KON 200)</t>
  </si>
  <si>
    <t>371</t>
  </si>
  <si>
    <t>ТЦ_19.3.01.09_36_7718915896_26.07.2022_01
КА_п.70, ИОС4, СМ2.3</t>
  </si>
  <si>
    <t>Клапан обратный KON 200</t>
  </si>
  <si>
    <t>Цена=3489,60/1,2</t>
  </si>
  <si>
    <t>372</t>
  </si>
  <si>
    <t>373
О</t>
  </si>
  <si>
    <t>ТЦ_64.4.02.05_36_7718915896_26.07.2022_01
КА_п.71, ИОС4, СМ2.3</t>
  </si>
  <si>
    <t>Комплект автоматики для вытяжной установки В17/В17р  (В составе: Регулятор скорости STY-1,5; Щит управления вентилятором ACV-V1,2-TK1; Блок ACW AVR-V2,5 (230В))</t>
  </si>
  <si>
    <t>Цена=232839,9/1,2</t>
  </si>
  <si>
    <t>374</t>
  </si>
  <si>
    <t>Объем=(0,63*12) / 100</t>
  </si>
  <si>
    <t>7,56</t>
  </si>
  <si>
    <t>15,28065</t>
  </si>
  <si>
    <t>0,11907</t>
  </si>
  <si>
    <t>375</t>
  </si>
  <si>
    <t>376</t>
  </si>
  <si>
    <t>377</t>
  </si>
  <si>
    <t>ТЦ_19.2.03.02_36_7718915896_26.07.2022_01
КА_п.89, ИОС4, СМ2.3</t>
  </si>
  <si>
    <t>Решетки вентиляционные алюминиевые "АРКТОС"  АЛН 200х150</t>
  </si>
  <si>
    <t>Цена=700/1,2</t>
  </si>
  <si>
    <t>378</t>
  </si>
  <si>
    <t>379</t>
  </si>
  <si>
    <t>ФССЦ-19.2.02.02-0011</t>
  </si>
  <si>
    <t>Зонт вентиляционных систем из листовой оцинкованной стали, круглый, диаметр шахты 200 мм</t>
  </si>
  <si>
    <t>Система ВДЕ2.1, ВДЕ2.2</t>
  </si>
  <si>
    <t>380</t>
  </si>
  <si>
    <t>ФЕР20-02-006-09</t>
  </si>
  <si>
    <t>Установка заслонок воздушных и клапанов воздушных КВР с электрическим или пневматическим приводом: периметром до 4000 мм</t>
  </si>
  <si>
    <t>3,12</t>
  </si>
  <si>
    <t>8,19</t>
  </si>
  <si>
    <t>381
О</t>
  </si>
  <si>
    <t>ТЦ_69.2.02.03_77_7718573829_11.04.2022_01
КА_п.52, ИОС4, СМ2.3</t>
  </si>
  <si>
    <t>Клапан дымоудаления нормально закрытый c реверсивным приводом Belimo КЛАД-2 1200х600</t>
  </si>
  <si>
    <t>Цена=24320/1,2</t>
  </si>
  <si>
    <t>382</t>
  </si>
  <si>
    <t>ТЦ_19.2.03.02_36_7718915896_26.07.2022_01
КА_п.82, ИОС4, СМ2.3</t>
  </si>
  <si>
    <t>Решетки вентиляционные алюминиевые "АРКТОС"  АРН 1200х600</t>
  </si>
  <si>
    <t>Цена=9120/1,2</t>
  </si>
  <si>
    <t>383</t>
  </si>
  <si>
    <t>ФЕР20-01-001-19</t>
  </si>
  <si>
    <t>Прокладка воздуховодов из листовой, оцинкованной стали и алюминия класса Н (нормальные) толщиной: 1,0 мм, диаметром до 1250 мм</t>
  </si>
  <si>
    <t>0,036</t>
  </si>
  <si>
    <t>Объем=((1,2+0,6)*2*1) / 100</t>
  </si>
  <si>
    <t>68,3</t>
  </si>
  <si>
    <t>3,227175</t>
  </si>
  <si>
    <t>0,03024</t>
  </si>
  <si>
    <t>384</t>
  </si>
  <si>
    <t>ФССЦ-19.1.01.03-0055</t>
  </si>
  <si>
    <t>Воздуховоды из оцинкованной стали с шиной и уголками толщиной: 1,0 мм, периметром 3600 мм</t>
  </si>
  <si>
    <t>Система ПДЕ2.1, ПДЕ2.2</t>
  </si>
  <si>
    <t>385</t>
  </si>
  <si>
    <t>386
О</t>
  </si>
  <si>
    <t>ТЦ_69.2.02.03_77_7718573829_11.04.2022_01
КА_п.53, ИОС4, СМ2.3</t>
  </si>
  <si>
    <t>Клапан дымоудаления нормально закрытый c реверсивным приводом Belimo КЛАД-3 1200х600</t>
  </si>
  <si>
    <t>Цена=25947,2/1,2</t>
  </si>
  <si>
    <t>387</t>
  </si>
  <si>
    <t>388</t>
  </si>
  <si>
    <t>389</t>
  </si>
  <si>
    <t>Система ПЕ1</t>
  </si>
  <si>
    <t>390</t>
  </si>
  <si>
    <t>2,80875</t>
  </si>
  <si>
    <t>391</t>
  </si>
  <si>
    <t>ТЦ_19.2.03.02_36_7718915896_26.07.2022_01
КА_п.83, ИОС4, СМ2.3</t>
  </si>
  <si>
    <t>Решетки вентиляционные алюминиевые "АРКТОС"  АЛН 600х400</t>
  </si>
  <si>
    <t>Цена=3575/1,2</t>
  </si>
  <si>
    <t>392</t>
  </si>
  <si>
    <t>ТЦ_19.2.03.02_36_7718915896_26.07.2022_01
КА_п.84, ИОС4, СМ2.3</t>
  </si>
  <si>
    <t>Решетки вентиляционные алюминиевые "АРКТОС"  АРН 600х400</t>
  </si>
  <si>
    <t>Цена=3680/1,2</t>
  </si>
  <si>
    <t>393</t>
  </si>
  <si>
    <t>ФЕР20-02-006-08</t>
  </si>
  <si>
    <t>Установка заслонок воздушных и клапанов воздушных КВР с электрическим или пневматическим приводом: периметром до 2400 мм (Клапан воздушный  Гермик 600х400 с электроприводом, Веза)</t>
  </si>
  <si>
    <t>394
О</t>
  </si>
  <si>
    <t>ТЦ_69.2.02.02_36_7718915896_26.07.2022_01
КА_п.72, ИОС4, СМ2.3</t>
  </si>
  <si>
    <t>Клапан воздушный утепленный с электроприводом Гермик-С 600х400</t>
  </si>
  <si>
    <t>Цена=20385/1,2</t>
  </si>
  <si>
    <t>395</t>
  </si>
  <si>
    <t>Объем=((0,6+0,4)*2*0,5) / 100</t>
  </si>
  <si>
    <t>1,204875</t>
  </si>
  <si>
    <t>0,0085313</t>
  </si>
  <si>
    <t>396</t>
  </si>
  <si>
    <t>ФССЦ-19.1.01.02-0010</t>
  </si>
  <si>
    <t>Воздуховоды из листовой стали толщиной 0,7 мм, диаметр от 1700 до 4000 мм</t>
  </si>
  <si>
    <t>Система ПЕ2</t>
  </si>
  <si>
    <t>397</t>
  </si>
  <si>
    <t>398</t>
  </si>
  <si>
    <t>ТЦ_19.2.03.02_36_7718915896_26.07.2022_01
КА_п.85, ИОС4, СМ2.3</t>
  </si>
  <si>
    <t>Решетки вентиляционные алюминиевые "АРКТОС"  АЛН 500х400</t>
  </si>
  <si>
    <t>Цена=3050/1,2</t>
  </si>
  <si>
    <t>399</t>
  </si>
  <si>
    <t>ТЦ_19.2.03.02_36_7718915896_26.07.2022_01
КА_п.86, ИОС4, СМ2.3</t>
  </si>
  <si>
    <t>Решетки вентиляционные алюминиевые "АРКТОС"  АРН 500х400</t>
  </si>
  <si>
    <t>Цена=3270/1,2</t>
  </si>
  <si>
    <t>400</t>
  </si>
  <si>
    <t>Установка заслонок воздушных и клапанов воздушных КВР с электрическим или пневматическим приводом: периметром до 2400 мм (Клапан воздушный  Гермик 500х400 с электроприводом, Веза)</t>
  </si>
  <si>
    <t>401
О</t>
  </si>
  <si>
    <t>ТЦ_69.2.02.02_36_7718915896_26.07.2022_01
КА_п.73, ИОС4, СМ2.3</t>
  </si>
  <si>
    <t>Клапан воздушный утепленный с электроприводом Гермик-С 500х400</t>
  </si>
  <si>
    <t>Цена=18753/1,2</t>
  </si>
  <si>
    <t>402</t>
  </si>
  <si>
    <t>0,009</t>
  </si>
  <si>
    <t>Объем=((0,5+0,4)*2*0,5) / 100</t>
  </si>
  <si>
    <t>1,0843875</t>
  </si>
  <si>
    <t>0,0076781</t>
  </si>
  <si>
    <t>403</t>
  </si>
  <si>
    <t>Система ПЕ3</t>
  </si>
  <si>
    <t>404</t>
  </si>
  <si>
    <t>405</t>
  </si>
  <si>
    <t>ФССЦ-19.2.03.02-0133</t>
  </si>
  <si>
    <t>Решетки вентиляционные алюминиевые "АРКТОС" типа: АРН размером 200х200 мм</t>
  </si>
  <si>
    <t>406</t>
  </si>
  <si>
    <t>407</t>
  </si>
  <si>
    <t>ФЕР20-02-006-06</t>
  </si>
  <si>
    <t>Установка заслонок воздушных и клапанов воздушных КВР с электрическим или пневматическим приводом: периметром до 1000 мм (Клапан воздушный  Гермик 200х200 с электроприводом, Веза)</t>
  </si>
  <si>
    <t>408
О</t>
  </si>
  <si>
    <t>ТЦ_69.2.02.02_36_7718915896_26.07.2022_01
КА_п.74, ИОС4, СМ2.3</t>
  </si>
  <si>
    <t>Клапан воздушный утепленный с электроприводом Гермик-С 200х200</t>
  </si>
  <si>
    <t>Цена=11995/1,2</t>
  </si>
  <si>
    <t>409</t>
  </si>
  <si>
    <t>0,004</t>
  </si>
  <si>
    <t>Объем=((0,2+0,2)*2*0,5) / 100</t>
  </si>
  <si>
    <t>0,74025</t>
  </si>
  <si>
    <t>0,004935</t>
  </si>
  <si>
    <t>410</t>
  </si>
  <si>
    <t>ФССЦ-19.1.01.02-0008</t>
  </si>
  <si>
    <t>Воздуховоды из листовой стали толщиной 0,7 мм, диаметр 1000 мм</t>
  </si>
  <si>
    <t>Система СПЕ4</t>
  </si>
  <si>
    <t>411</t>
  </si>
  <si>
    <t>412</t>
  </si>
  <si>
    <t>ФССЦ-19.2.03.02-0141</t>
  </si>
  <si>
    <t>Решетки вентиляционные алюминиевые "АРКТОС" типа: АРН размером 400х700 мм (Решетка жалюзийная АРН 700х400 мм)</t>
  </si>
  <si>
    <t>413</t>
  </si>
  <si>
    <t>ТЦ_19.2.03.02_36_7718915896_26.07.2022_01
КА_п.87, ИОС4, СМ2.3</t>
  </si>
  <si>
    <t>Решетки вентиляционные алюминиевые "АРКТОС"  АЛН 700х400</t>
  </si>
  <si>
    <t>Цена=4900/1,2</t>
  </si>
  <si>
    <t>414</t>
  </si>
  <si>
    <t>Установка заслонок воздушных и клапанов воздушных КВР с электрическим или пневматическим приводом: периметром до 2400 мм (Клапан воздушный  Гермик 700х400 с электроприводом, Веза)</t>
  </si>
  <si>
    <t>415
О</t>
  </si>
  <si>
    <t>ТЦ_69.2.02.02_36_7718915896_26.07.2022_01
КА_п.75, ИОС4, СМ2.3</t>
  </si>
  <si>
    <t>Клапан воздушный утепленный с электроприводом Гермик-С 700х400</t>
  </si>
  <si>
    <t>Цена=21643/1,2</t>
  </si>
  <si>
    <t>416</t>
  </si>
  <si>
    <t>0,011</t>
  </si>
  <si>
    <t>Объем=((0,7+0,4)*2*0,5) / 100</t>
  </si>
  <si>
    <t>1,3253625</t>
  </si>
  <si>
    <t>0,0093844</t>
  </si>
  <si>
    <t>417</t>
  </si>
  <si>
    <t>Система ВЕ1</t>
  </si>
  <si>
    <t>418</t>
  </si>
  <si>
    <t>0,0558</t>
  </si>
  <si>
    <t>Объем=(0,31*18) / 100</t>
  </si>
  <si>
    <t>5,58</t>
  </si>
  <si>
    <t>11,278575</t>
  </si>
  <si>
    <t>0,087885</t>
  </si>
  <si>
    <t>419</t>
  </si>
  <si>
    <t>Воздуховоды из оцинкованной стали, толщина 0,5 мм, диаметр до 200 мм (толщина 0,5 мм, диаметр 160 мм )</t>
  </si>
  <si>
    <t>420</t>
  </si>
  <si>
    <t>ФССЦ-19.2.03.08-0002</t>
  </si>
  <si>
    <t>Сетки металлические в рамках, площадь в свету до 0,2 м2 (Диам. 100мм)</t>
  </si>
  <si>
    <t>Объем=0,05*0,05*3,14*1</t>
  </si>
  <si>
    <t>422</t>
  </si>
  <si>
    <t>Система ВЕ2</t>
  </si>
  <si>
    <t>423</t>
  </si>
  <si>
    <t>424</t>
  </si>
  <si>
    <t>425</t>
  </si>
  <si>
    <t>Сетки металлические в рамках, площадь в свету до 0,2 м2 (Диам. 160мм)</t>
  </si>
  <si>
    <t>Объем=0,08*0,08*3,14*1</t>
  </si>
  <si>
    <t>426</t>
  </si>
  <si>
    <t>427</t>
  </si>
  <si>
    <t>Система ВЕ3</t>
  </si>
  <si>
    <t>428</t>
  </si>
  <si>
    <t>Объем=(0,5*14) / 100</t>
  </si>
  <si>
    <t>14,14875</t>
  </si>
  <si>
    <t>0,11025</t>
  </si>
  <si>
    <t>429</t>
  </si>
  <si>
    <t>Воздуховоды из оцинкованной стали, толщина 0,5 мм, диаметр до 200 мм (толщина 0,5 мм, диаметр 100 мм )</t>
  </si>
  <si>
    <t>430</t>
  </si>
  <si>
    <t>431</t>
  </si>
  <si>
    <t>432</t>
  </si>
  <si>
    <t>Итоги по разделу 1 Вентиляция :</t>
  </si>
  <si>
    <t xml:space="preserve">  Итого по разделу 1 Вентиляция</t>
  </si>
  <si>
    <t>Раздел 2. Кондиционирование</t>
  </si>
  <si>
    <t>Система К1.1, К1.2</t>
  </si>
  <si>
    <t>433</t>
  </si>
  <si>
    <t>ФЕР20-06-018-03</t>
  </si>
  <si>
    <t>Установка сплит-систем с внутренним блоком настенного типа мощностью: до 5 кВт</t>
  </si>
  <si>
    <t>01.7.06.03-0024</t>
  </si>
  <si>
    <t>Лента полиэтиленовая с липким слоем, толщина 0,1 мм</t>
  </si>
  <si>
    <t>14.5.01.10-0003</t>
  </si>
  <si>
    <t>Пена монтажная</t>
  </si>
  <si>
    <t>19.3.02.08-0032</t>
  </si>
  <si>
    <t>Трубки дренажные (шланги) гофрированные для систем кондиционирования, диаметр 20 мм</t>
  </si>
  <si>
    <t>21.1.05.04</t>
  </si>
  <si>
    <t>Кабель для систем кондиционирования</t>
  </si>
  <si>
    <t>1000 м</t>
  </si>
  <si>
    <t>23.2.02.05</t>
  </si>
  <si>
    <t>Трубы медные для систем кондиционирования</t>
  </si>
  <si>
    <t>3,84</t>
  </si>
  <si>
    <t>5,04</t>
  </si>
  <si>
    <t>434
О</t>
  </si>
  <si>
    <t>ТЦ_63.3.01.01_77_7718573829_11.04.2022_01
КА_п.55, ИОС4, СМ2.3</t>
  </si>
  <si>
    <t>Сплит-система Mitsubishi Electric  MSZ-SF35VE3/MUZ-SF35VE</t>
  </si>
  <si>
    <t>Цена=129340/1,2</t>
  </si>
  <si>
    <t>435</t>
  </si>
  <si>
    <t>ФССЦ-23.2.02.02-0011</t>
  </si>
  <si>
    <t>Трубы медные круглые тянутые и холоднокатаные (марки меди М2, М3), наружным диаметром: 6,3 мм, толщиной стенки 0,8 мм</t>
  </si>
  <si>
    <t>436</t>
  </si>
  <si>
    <t>ФССЦ-23.2.02.02-0012</t>
  </si>
  <si>
    <t>Трубы медные круглые тянутые и холоднокатаные (марки меди М2, М3), наружным диаметром: 9,52 мм, толщиной стенки 0,8 мм</t>
  </si>
  <si>
    <t>437</t>
  </si>
  <si>
    <t>ФССЦ-19.3.02.08-0032</t>
  </si>
  <si>
    <t>Трубки дренажные (шланги) гофрированные для систем кондиционирования, диаметр 20 мм (Трубопровод из металло-полимерных труб ∅ 20х2)</t>
  </si>
  <si>
    <t>Объем=15 / 10</t>
  </si>
  <si>
    <t>Система К2</t>
  </si>
  <si>
    <t>438</t>
  </si>
  <si>
    <t>439
О</t>
  </si>
  <si>
    <t>440</t>
  </si>
  <si>
    <t>441</t>
  </si>
  <si>
    <t>442</t>
  </si>
  <si>
    <t>Система К3</t>
  </si>
  <si>
    <t>443</t>
  </si>
  <si>
    <t>444
О</t>
  </si>
  <si>
    <t>ТЦ_64.2.03.06_77_7718573829_11.04.2022_01
КА_п.54, ИОС4, СМ2.3</t>
  </si>
  <si>
    <t>Сплит-система Mitsubishi Electric  MSZ-SF25VE3/MUZ-SF25VE</t>
  </si>
  <si>
    <t>Цена=102820/1,2</t>
  </si>
  <si>
    <t>445</t>
  </si>
  <si>
    <t>446</t>
  </si>
  <si>
    <t>447</t>
  </si>
  <si>
    <t>Система К4</t>
  </si>
  <si>
    <t>448</t>
  </si>
  <si>
    <t>449
О</t>
  </si>
  <si>
    <t>450</t>
  </si>
  <si>
    <t>451</t>
  </si>
  <si>
    <t>452</t>
  </si>
  <si>
    <t>Система К5</t>
  </si>
  <si>
    <t>453</t>
  </si>
  <si>
    <t>454
О</t>
  </si>
  <si>
    <t>455</t>
  </si>
  <si>
    <t>456</t>
  </si>
  <si>
    <t>457</t>
  </si>
  <si>
    <t>Итоги по разделу 2 Кондиционирование :</t>
  </si>
  <si>
    <t xml:space="preserve">  Итого по разделу 2 Кондиционирование</t>
  </si>
  <si>
    <t>Раздел 3. Теплоснабжение</t>
  </si>
  <si>
    <t>У1, У2</t>
  </si>
  <si>
    <t>458</t>
  </si>
  <si>
    <t>ФЕР20-04-001-01</t>
  </si>
  <si>
    <t>Установка агрегатов воздушно-отопительных массой: до 0,25 т</t>
  </si>
  <si>
    <t>459
О</t>
  </si>
  <si>
    <t>ТЦ_64.5.01.02_77_7718573829_11.04.2022_01
КА_п.56, ИОС4, СМ2.3</t>
  </si>
  <si>
    <t>Воздушная завеса INDUSTRIALAIR radialplus 
230-50-2000A - vertical S, Германия</t>
  </si>
  <si>
    <t>Цена=98805/1,2</t>
  </si>
  <si>
    <t>460</t>
  </si>
  <si>
    <t>Приборы, устанавливаемые на металлоконструкциях, щитах и  пультах, масса: до 5 кг  (Пульт управления для воздушных завес (включая дверной контакт))</t>
  </si>
  <si>
    <t>1,04</t>
  </si>
  <si>
    <t>461
О</t>
  </si>
  <si>
    <t>ТЦ_64.4.02.05_77_7718573829_11.04.2022_01
КА_п.57, ИОС4, СМ2.3</t>
  </si>
  <si>
    <t>Пульт управления R510 + DC-mech</t>
  </si>
  <si>
    <t>Цена=9498/1,2</t>
  </si>
  <si>
    <t>462</t>
  </si>
  <si>
    <t>ФЕР16-02-001-01</t>
  </si>
  <si>
    <t>Прокладка трубопроводов отопления из стальных водогазопроводных неоцинкованных труб диаметром: 15 мм</t>
  </si>
  <si>
    <t>18.5.13.01</t>
  </si>
  <si>
    <t>29,7</t>
  </si>
  <si>
    <t>0,297</t>
  </si>
  <si>
    <t>463</t>
  </si>
  <si>
    <t>ФССЦ-18.5.13.01-0001</t>
  </si>
  <si>
    <t>Узлы укрупненные монтажные (трубопроводы) из стальных водогазопроводных неоцинкованных труб с гильзами для систем отопления диаметром 15 мм</t>
  </si>
  <si>
    <t>464</t>
  </si>
  <si>
    <t>ФЕР16-02-001-03</t>
  </si>
  <si>
    <t>Прокладка трубопроводов отопления из стальных водогазопроводных неоцинкованных труб диаметром: 25 мм</t>
  </si>
  <si>
    <t>8,316</t>
  </si>
  <si>
    <t>465</t>
  </si>
  <si>
    <t>ФССЦ-18.5.13.01-0003</t>
  </si>
  <si>
    <t>Узлы укрупненные монтажные (трубопроводы) из стальных водогазопроводных неоцинкованных труб с гильзами для систем отопления диаметром 25 мм</t>
  </si>
  <si>
    <t>466</t>
  </si>
  <si>
    <t>ФЕР16-02-001-04</t>
  </si>
  <si>
    <t>Прокладка трубопроводов отопления из стальных водогазопроводных неоцинкованных труб диаметром: 32 мм</t>
  </si>
  <si>
    <t>Объем=58 / 100</t>
  </si>
  <si>
    <t>17,226</t>
  </si>
  <si>
    <t>467</t>
  </si>
  <si>
    <t>ФССЦ-18.5.13.01-0004</t>
  </si>
  <si>
    <t>Узлы укрупненные монтажные (трубопроводы) из стальных водогазопроводных неоцинкованных труб с гильзами для систем отопления диаметром 32 мм</t>
  </si>
  <si>
    <t>468</t>
  </si>
  <si>
    <t>8,7</t>
  </si>
  <si>
    <t>Объем=(1+28+58) / 10</t>
  </si>
  <si>
    <t>95,7</t>
  </si>
  <si>
    <t>19,14</t>
  </si>
  <si>
    <t>2,175</t>
  </si>
  <si>
    <t>469</t>
  </si>
  <si>
    <t>ТЦ_12.2.07.05_77_7718573829_11.04.2022_01
КА_п.58, ИОС4, СМ2.3</t>
  </si>
  <si>
    <t>Трубка Energoflex Super 22/32</t>
  </si>
  <si>
    <t>Объем=1*1,1</t>
  </si>
  <si>
    <t>Цена=339/1,2</t>
  </si>
  <si>
    <t>470</t>
  </si>
  <si>
    <t>ТЦ_12.2.07.05_77_7718573829_11.04.2022_01
КА_п.59, ИОС4, СМ2.3</t>
  </si>
  <si>
    <t>Трубка Energoflex Super 35/32</t>
  </si>
  <si>
    <t>30,8</t>
  </si>
  <si>
    <t>Объем=28*1,1</t>
  </si>
  <si>
    <t>Цена=381/1,2</t>
  </si>
  <si>
    <t>471</t>
  </si>
  <si>
    <t>ТЦ_12.2.07.05_77_7718573829_11.04.2022_01
КА_п.60, ИОС4, СМ2.3</t>
  </si>
  <si>
    <t>Трубка Energoflex Super 42/32</t>
  </si>
  <si>
    <t>63,8</t>
  </si>
  <si>
    <t>Объем=58*1,1</t>
  </si>
  <si>
    <t>Цена=423/1,2</t>
  </si>
  <si>
    <t>472</t>
  </si>
  <si>
    <t>ФЕР13-03-004-22</t>
  </si>
  <si>
    <t>Окраска металлических огрунтованных поверхностей: эмалью КО-88 (Окраска труб краской КО-174 в 3 слоя)</t>
  </si>
  <si>
    <t>Объем=11 / 100</t>
  </si>
  <si>
    <t>ОП п.1.13.7</t>
  </si>
  <si>
    <t>При нанесении лакокрасочных материалов ручным способом ОЗП=1,1; ТЗ=1,1</t>
  </si>
  <si>
    <t xml:space="preserve"> ПЗ=3 (ОЗП=3; ЭМ=3 к расх.; ЗПМ=3; МАТ=3 к расх.; ТЗ=3; ТЗМ=3)</t>
  </si>
  <si>
    <t>3,3</t>
  </si>
  <si>
    <t>0,88935</t>
  </si>
  <si>
    <t>0,0066</t>
  </si>
  <si>
    <t>473</t>
  </si>
  <si>
    <t>ФССЦ-14.4.04.04-0001</t>
  </si>
  <si>
    <t>Эмаль кремнийорганическая КО-88, термостойкая, серебристая</t>
  </si>
  <si>
    <t>-0,00495</t>
  </si>
  <si>
    <t>(Защита строительных конструкций и оборудования от коррозии)</t>
  </si>
  <si>
    <t>474</t>
  </si>
  <si>
    <t>ФССЦ-14.4.04.04-0003</t>
  </si>
  <si>
    <t>Эмаль кремнийорганическая КО-174 фасадная разных цветов</t>
  </si>
  <si>
    <t>0,00495</t>
  </si>
  <si>
    <t>475</t>
  </si>
  <si>
    <t>476
О</t>
  </si>
  <si>
    <t>ТЦ_68.1.03.01_36_7718915896_26.07.2022_01
КА_п.88, ИОС4, СМ2.3</t>
  </si>
  <si>
    <t>Насос с мокрым ротором Star-RS 25/4 PN10</t>
  </si>
  <si>
    <t>Цена=11985/1,2</t>
  </si>
  <si>
    <t>477</t>
  </si>
  <si>
    <t>ФЕР18-06-007-02</t>
  </si>
  <si>
    <t>Установка фильтров диаметром: 32 мм</t>
  </si>
  <si>
    <t>478</t>
  </si>
  <si>
    <t>ФССЦ-18.2.08.08-1020</t>
  </si>
  <si>
    <t>Фильтры сетчатые, с внутренней резьбой, латунные, диаметр 32 мм</t>
  </si>
  <si>
    <t>479</t>
  </si>
  <si>
    <t>480</t>
  </si>
  <si>
    <t>ФССЦ-18.2.08.08-1018</t>
  </si>
  <si>
    <t>Фильтры сетчатые, с внутренней резьбой, латунные, диаметр 25 мм</t>
  </si>
  <si>
    <t>481
О</t>
  </si>
  <si>
    <t>ФССЦ-69.1.03.01-0003</t>
  </si>
  <si>
    <t>Клапаны балансировочные, автоматические, латунные, муфтовые, с импульсной трубкой, дренажным краном и регулируемым перепадом давления 0,1 кПа, номинальное давление PN 1,6 МПа (16 кгс/см2), номинальное давление PN 1,6 МПа (16 кгс/см2), номинальный диаметр 25 мм</t>
  </si>
  <si>
    <t>482</t>
  </si>
  <si>
    <t>ФССЦ-18.1.06.08-1006</t>
  </si>
  <si>
    <t>Комплект ручного балансировочного и запорного клапанов, номинальное давление 2,0 МПа (20 кгс/см2), с внутренним резьбовым присоединением, номинальный диаметр 32 мм</t>
  </si>
  <si>
    <t>483</t>
  </si>
  <si>
    <t>ФССЦ-18.1.04.06-0014</t>
  </si>
  <si>
    <t>Клапаны обратные пружинные "Danfoss" тип 812, из нержавеющей стали, с межфланцевым присоединением, давлением 4,0 МПа (40 кгс/см2), диаметром: 32 мм</t>
  </si>
  <si>
    <t>484</t>
  </si>
  <si>
    <t>ФССЦ-18.1.04.06-0013</t>
  </si>
  <si>
    <t>Клапаны обратные пружинные "Danfoss" тип 812, из нержавеющей стали, с межфланцевым присоединением, давлением 4,0 МПа (40 кгс/см2), диаметром: 25 мм</t>
  </si>
  <si>
    <t>485</t>
  </si>
  <si>
    <t>ФССЦ-18.1.09.06-1020</t>
  </si>
  <si>
    <t>Кран шаровый муфтовый для воды, номинальный диаметр 15 мм, тип в/в</t>
  </si>
  <si>
    <t>486</t>
  </si>
  <si>
    <t>ФССЦ-18.1.09.06-1048</t>
  </si>
  <si>
    <t>Кран шаровый муфтовый для воды, номинальный диаметр 32 мм, тип в/в</t>
  </si>
  <si>
    <t>487</t>
  </si>
  <si>
    <t>ФССЦ-18.1.09.06-1040</t>
  </si>
  <si>
    <t>Кран шаровый муфтовый для воды, номинальный диаметр 25 мм, тип в/в</t>
  </si>
  <si>
    <t>488</t>
  </si>
  <si>
    <t>489
О</t>
  </si>
  <si>
    <t>ФССЦ-63.4.01.01-0002</t>
  </si>
  <si>
    <t>Манометр для неагрессивных сред (класс точности 1.5) с резьбовым присоединением марка: МП-3У-16 с трехходовым краном 11П18пкРу16</t>
  </si>
  <si>
    <t>ФЕР18-07-001-04</t>
  </si>
  <si>
    <t>Установка термометров в оправе прямых и угловых</t>
  </si>
  <si>
    <t>2,48</t>
  </si>
  <si>
    <t>491
О</t>
  </si>
  <si>
    <t>ФССЦ-63.4.05.01-0001</t>
  </si>
  <si>
    <t>Термометр биметаллический А 5000-63 (0-200 град C)</t>
  </si>
  <si>
    <t>492</t>
  </si>
  <si>
    <t>ФЕР18-06-003-10</t>
  </si>
  <si>
    <t>Установка воздухоотводчиков</t>
  </si>
  <si>
    <t>19.1.02.01</t>
  </si>
  <si>
    <t>Воздухоотводчики</t>
  </si>
  <si>
    <t>1,59</t>
  </si>
  <si>
    <t>3,18</t>
  </si>
  <si>
    <t>493</t>
  </si>
  <si>
    <t>ФССЦ-19.1.02.01-0011</t>
  </si>
  <si>
    <t>Воздухоотводчик автоматический с наружным резьбовым, присоединением Рр=1,0 МПа, T max=120 град C, D=15 мм</t>
  </si>
  <si>
    <t>494</t>
  </si>
  <si>
    <t>ФССЦ-18.1.06.01-1034</t>
  </si>
  <si>
    <t>Клапан ручной балансировочный с внутренним резьбовым присоединением, номинальное давление 2,0 МПа (20 кгс/см2), номинальный диаметр 25 мм</t>
  </si>
  <si>
    <t>495</t>
  </si>
  <si>
    <t>ФССЦ-18.1.06.01-1036</t>
  </si>
  <si>
    <t>Клапан ручной балансировочный с внутренним резьбовым присоединением, номинальное давление 2,0 МПа (20 кгс/см2), номинальный диаметр 32 мм</t>
  </si>
  <si>
    <t>Итоги по разделу 3 Теплоснабжение :</t>
  </si>
  <si>
    <t xml:space="preserve">  Итого по разделу 3 Теплоснабжение</t>
  </si>
  <si>
    <t>Раздел 4. Отопление</t>
  </si>
  <si>
    <t>496</t>
  </si>
  <si>
    <t>ФЕРм11-04-028-01</t>
  </si>
  <si>
    <t>Включение в аппаратуру разъемов штепсельных, количество контактов в разъеме: до 14 шт. ( КЭВ-6С40Е)</t>
  </si>
  <si>
    <t>0,825</t>
  </si>
  <si>
    <t>497
О</t>
  </si>
  <si>
    <t>ТЦ_64.1.01.07_77_7718573829_11.04.2022_01
КА_п.61, ИОС4,  СМ2.3</t>
  </si>
  <si>
    <t>Тепловентилятор серии Volcano VR mini EC</t>
  </si>
  <si>
    <t>Цена=22701/1,2</t>
  </si>
  <si>
    <t>498</t>
  </si>
  <si>
    <t>ФЕРм08-03-602-01</t>
  </si>
  <si>
    <t>Электрополотенце (Noirot CNX-4)</t>
  </si>
  <si>
    <t>499
О</t>
  </si>
  <si>
    <t>ТЦ_63.3.01.01_77_7718573829_11.04.2022_01
КА_п.62, ИОС4, СМ2.3</t>
  </si>
  <si>
    <t>Электрический конвектор отопления с встроенным термостатом Noirot CNX-4-1000</t>
  </si>
  <si>
    <t>Цена=18190/1,2</t>
  </si>
  <si>
    <t>500</t>
  </si>
  <si>
    <t>ФЕР18-03-001-02</t>
  </si>
  <si>
    <t>Установка радиаторов: стальных</t>
  </si>
  <si>
    <t>100 кВт</t>
  </si>
  <si>
    <t>0,23946</t>
  </si>
  <si>
    <t>Объем=((855*1+1069*18+1283*3)/1000) / 100</t>
  </si>
  <si>
    <t>18.5.10.06</t>
  </si>
  <si>
    <t>Радиаторы стальные</t>
  </si>
  <si>
    <t>кВт</t>
  </si>
  <si>
    <t>23,946</t>
  </si>
  <si>
    <t>59,1</t>
  </si>
  <si>
    <t>18,5746129</t>
  </si>
  <si>
    <t>3,13</t>
  </si>
  <si>
    <t>0,9837316</t>
  </si>
  <si>
    <t>501</t>
  </si>
  <si>
    <t>ТЦ_18.5.10.06_77_7718573829_11.04.2022_01
КА_п.63, ИОС4, СМ2.3</t>
  </si>
  <si>
    <t>Радиаторы стальные панельные марка «Kermi» FVT 22-50-40</t>
  </si>
  <si>
    <t>Цена=9837/1,2</t>
  </si>
  <si>
    <t>502</t>
  </si>
  <si>
    <t>ТЦ_18.5.10.06_77_7718573829_11.04.2022_01
КА_п.64, ИОС4, СМ2.3</t>
  </si>
  <si>
    <t>Радиаторы стальные панельные марка «Kermi» FVT 22-50-50</t>
  </si>
  <si>
    <t>Цена=10713/1,2</t>
  </si>
  <si>
    <t>503</t>
  </si>
  <si>
    <t>ТЦ_18.5.10.06_77_7718573829_11.04.2022_01
КА_п.65, ИОС4, СМ2.3</t>
  </si>
  <si>
    <t>Радиаторы стальные панельные марка «Kermi» FVT 22-50-60</t>
  </si>
  <si>
    <t>Цена=16557/1,2</t>
  </si>
  <si>
    <t>504</t>
  </si>
  <si>
    <t>ТЦ_18.5.10.06_77_7718573829_11.04.2022_01
КА_п.66, ИОС4, СМ2.3</t>
  </si>
  <si>
    <t>Радиаторы стальные панельные марка «Kermi» FVT 22-50-70</t>
  </si>
  <si>
    <t>Цена=13462/1,2</t>
  </si>
  <si>
    <t>505</t>
  </si>
  <si>
    <t>ФЕР16-02-001-02</t>
  </si>
  <si>
    <t>Прокладка трубопроводов отопления из стальных водогазопроводных неоцинкованных труб диаметром: 20 мм</t>
  </si>
  <si>
    <t>Объем=206 / 100</t>
  </si>
  <si>
    <t>80,301375</t>
  </si>
  <si>
    <t>506</t>
  </si>
  <si>
    <t>ФССЦ-18.5.13.01-0002</t>
  </si>
  <si>
    <t>Узлы укрупненные монтажные (трубопроводы) из стальных водогазопроводных неоцинкованных труб с гильзами для систем отопления диаметром 20 мм</t>
  </si>
  <si>
    <t>507</t>
  </si>
  <si>
    <t>ФССЦ-18.1.06.04-0003</t>
  </si>
  <si>
    <t>Клапан прямой/угловой латунный, никелированный, для двухтрубной системы отопления, номинальное давление 1,0 МПа (10 кгс/см2), номинальный диаметр 15 мм</t>
  </si>
  <si>
    <t>508</t>
  </si>
  <si>
    <t>ФССЦ-18.5.10.08-0002</t>
  </si>
  <si>
    <t>Головка термостатическая со встроенным датчиком для автоматического регулирования расхода теплоносителя через отопительный прибор</t>
  </si>
  <si>
    <t>509</t>
  </si>
  <si>
    <t>ФССЦ-18.1.09.06-1030</t>
  </si>
  <si>
    <t>Кран шаровый муфтовый для воды, номинальный диаметр 20 мм, тип в/в</t>
  </si>
  <si>
    <t>510</t>
  </si>
  <si>
    <t>1,24</t>
  </si>
  <si>
    <t>Объем=124 / 100</t>
  </si>
  <si>
    <t>48,33675</t>
  </si>
  <si>
    <t>0,81375</t>
  </si>
  <si>
    <t>511</t>
  </si>
  <si>
    <t>512</t>
  </si>
  <si>
    <t>Объем=24 / 100</t>
  </si>
  <si>
    <t>9,3555</t>
  </si>
  <si>
    <t>0,1575</t>
  </si>
  <si>
    <t>513</t>
  </si>
  <si>
    <t>514</t>
  </si>
  <si>
    <t>ФЕР18-06-003-03</t>
  </si>
  <si>
    <t>Установка воздухосборников наружным диаметром: 108 мм</t>
  </si>
  <si>
    <t>5,8275</t>
  </si>
  <si>
    <t>0,3675</t>
  </si>
  <si>
    <t>515</t>
  </si>
  <si>
    <t>ФССЦ-18.2.06.08-0013</t>
  </si>
  <si>
    <t>Подводка гибкая армированная резиновая, диаметр 15 мм, длина 500 мм (Диам. 20мм)</t>
  </si>
  <si>
    <t>Объем=6 / 10</t>
  </si>
  <si>
    <t>516</t>
  </si>
  <si>
    <t>2,44125</t>
  </si>
  <si>
    <t>517
О</t>
  </si>
  <si>
    <t>518</t>
  </si>
  <si>
    <t>Объем=3 / 10</t>
  </si>
  <si>
    <t>2,953125</t>
  </si>
  <si>
    <t>0,1299375</t>
  </si>
  <si>
    <t>519</t>
  </si>
  <si>
    <t>ФССЦ-18.2.08.08-1016</t>
  </si>
  <si>
    <t>Фильтры сетчатые, с внутренней резьбой, латунные, диаметр 20 мм</t>
  </si>
  <si>
    <t>520</t>
  </si>
  <si>
    <t>Объем=64 / 100</t>
  </si>
  <si>
    <t>4,125</t>
  </si>
  <si>
    <t>3,75</t>
  </si>
  <si>
    <t>6,468</t>
  </si>
  <si>
    <t>0,048</t>
  </si>
  <si>
    <t>521</t>
  </si>
  <si>
    <t>-0,0288</t>
  </si>
  <si>
    <t>522</t>
  </si>
  <si>
    <t>0,0288</t>
  </si>
  <si>
    <t>523</t>
  </si>
  <si>
    <t>Объем=24 / 10</t>
  </si>
  <si>
    <t>26,4</t>
  </si>
  <si>
    <t>6,6</t>
  </si>
  <si>
    <t>524</t>
  </si>
  <si>
    <t>Объем=24*1,1</t>
  </si>
  <si>
    <t>Итоги по разделу 4 Отопление :</t>
  </si>
  <si>
    <t xml:space="preserve">  Итого по разделу 4 Отопление</t>
  </si>
  <si>
    <t>525</t>
  </si>
  <si>
    <t>3,456</t>
  </si>
  <si>
    <t>Объем=0,992+0,907+1,538+0,019</t>
  </si>
  <si>
    <t>526</t>
  </si>
  <si>
    <t>0,133</t>
  </si>
  <si>
    <t>527</t>
  </si>
  <si>
    <t>На увеличение расстояния до 76 км ПЗ=26 (ОЗП=26; ЭМ=26 к расх.; ЗПМ=26; МАТ=26 к расх.; ТЗ=26; ТЗМ=26)</t>
  </si>
  <si>
    <t>528</t>
  </si>
  <si>
    <t>0,295</t>
  </si>
  <si>
    <t>529</t>
  </si>
  <si>
    <t>0,129</t>
  </si>
  <si>
    <t>530</t>
  </si>
  <si>
    <t>0,083</t>
  </si>
  <si>
    <t>Сметные расчеты на отдельные виды затрат</t>
  </si>
  <si>
    <t>Обозначение</t>
  </si>
  <si>
    <t>Наименование</t>
  </si>
  <si>
    <t>Примечание</t>
  </si>
  <si>
    <t>Глава 1</t>
  </si>
  <si>
    <t>CР-1</t>
  </si>
  <si>
    <t>Аренда земельного участка</t>
  </si>
  <si>
    <t>Глава 3</t>
  </si>
  <si>
    <t>ОС 03-01-БЦ изм.1</t>
  </si>
  <si>
    <t>Контейнерная АЗС в ценах 2001г.</t>
  </si>
  <si>
    <t>ОС 03-01-ТЦ изм.1</t>
  </si>
  <si>
    <t>Контейнерная АЗС в ценах 1кв. 2022г.</t>
  </si>
  <si>
    <t>ЛСР 03-01-01 изм.1</t>
  </si>
  <si>
    <t>ЛСР 03-01-02 изм.1</t>
  </si>
  <si>
    <t>Технологическая часть</t>
  </si>
  <si>
    <t>Глава 4</t>
  </si>
  <si>
    <t>ЛСР 04-01-01 изм.1</t>
  </si>
  <si>
    <t>Глава 5</t>
  </si>
  <si>
    <t>ОС 05-01-БЦ изм.1</t>
  </si>
  <si>
    <t>Навес в ценах 2001г.</t>
  </si>
  <si>
    <t>ОС 05-01-ТЦ изм.1</t>
  </si>
  <si>
    <t>Навес в ценах 1кв. 2022г.</t>
  </si>
  <si>
    <t>ЛСР 05-01-01 изм.1</t>
  </si>
  <si>
    <t>ЛСР 05-01-02 изм.1</t>
  </si>
  <si>
    <t>ЛСР 05-02-01</t>
  </si>
  <si>
    <t>Глава 6</t>
  </si>
  <si>
    <t>ЛСР 06-01-01 изм.1</t>
  </si>
  <si>
    <t>Наружные сети  хозяйственно-питьевого противопожарного водопровода</t>
  </si>
  <si>
    <t>ЛСР 06-02-01 изм.1</t>
  </si>
  <si>
    <t>Наружные сети хозяйственно-бытовой канализации</t>
  </si>
  <si>
    <t>ЛСР 06-03-01 изм.1</t>
  </si>
  <si>
    <t>Наружные сети производственной канализации</t>
  </si>
  <si>
    <t>ЛСР 06-04-01 изм.1</t>
  </si>
  <si>
    <t>Наружные сети дождевой канализации</t>
  </si>
  <si>
    <t>ЛСР 06-05-01 изм.1</t>
  </si>
  <si>
    <t>ЛСР 06-06-01 изм.1</t>
  </si>
  <si>
    <t>ЛСР 06-07-01 изм.1</t>
  </si>
  <si>
    <t>Глава 7</t>
  </si>
  <si>
    <t>ОС 07-01-БЦ изм.1</t>
  </si>
  <si>
    <t>Благоустройство в ценах 2001г.</t>
  </si>
  <si>
    <t>ОС 07-01-ТЦ изм.1</t>
  </si>
  <si>
    <t>Благоустройство в ценах 1кв. 2022г.</t>
  </si>
  <si>
    <t>ЛСР 07-01-01 изм.1</t>
  </si>
  <si>
    <t>Благоустройство территории</t>
  </si>
  <si>
    <t>ЛСР 07-01-02 изм.1</t>
  </si>
  <si>
    <t>Озеленение территории</t>
  </si>
  <si>
    <t>ЛСР 07-01-03 изм.1</t>
  </si>
  <si>
    <t>Водоотводные сооружения</t>
  </si>
  <si>
    <t>ЛСР 07-02-01 изм.1</t>
  </si>
  <si>
    <t>ЛСР 07-03-01 изм.1</t>
  </si>
  <si>
    <t>Глава 9</t>
  </si>
  <si>
    <t>ОС 09-01-БЦ изм.1</t>
  </si>
  <si>
    <t>Пусконаладочные работы (ПНР) в ценах 2001г.</t>
  </si>
  <si>
    <t>ОС 09-01-ТЦ изм.1</t>
  </si>
  <si>
    <t>Пусконаладочные работы (ПНР) в ценах 1кв. 2022г.</t>
  </si>
  <si>
    <t>ЛСР 09-01-01 изм.1</t>
  </si>
  <si>
    <t>Пусконаладочные работы. Система электроснабжения и электроосвещения</t>
  </si>
  <si>
    <t>ЛСР 09-01-02 изм.1</t>
  </si>
  <si>
    <t>Пусконаладочные работы. Отопление, вентиляция, кондиционирование</t>
  </si>
  <si>
    <t>СР-7</t>
  </si>
  <si>
    <t>Стоимость компенсационных затрат на возмещение размера вреда биоресурсам</t>
  </si>
  <si>
    <t>Глава 12</t>
  </si>
  <si>
    <t>Затраты на экспертизу</t>
  </si>
  <si>
    <t xml:space="preserve">СР-1  Аренда земельного участка </t>
  </si>
  <si>
    <t xml:space="preserve">Всесезонный туристско-рекреационный комплекс "Мамисон", Республика Северная Осетия-Алания. 
Инженерная инфраструктура поселка Калак. Этап 1. Гараж ратраков
</t>
  </si>
  <si>
    <t>Согласовано:</t>
  </si>
  <si>
    <t>№п/п</t>
  </si>
  <si>
    <t xml:space="preserve">Кадастровый номер </t>
  </si>
  <si>
    <t>S (м²) в границе ППО</t>
  </si>
  <si>
    <t>АП за весь ЗУ, руб. в год</t>
  </si>
  <si>
    <t>S (м²) всего ЗУ</t>
  </si>
  <si>
    <t>АП за ЧЗУ, руб. в год</t>
  </si>
  <si>
    <t>Адрес</t>
  </si>
  <si>
    <t>Категория земель</t>
  </si>
  <si>
    <t>Разрешенное использование</t>
  </si>
  <si>
    <t>Собственник</t>
  </si>
  <si>
    <t>Договор аренды</t>
  </si>
  <si>
    <t>15:07:0030201:42</t>
  </si>
  <si>
    <t>Республика Северная Осетия-Алания, район Алагирский западнее с.Тиб</t>
  </si>
  <si>
    <t>Земли особо охраняемых территорий и объектов</t>
  </si>
  <si>
    <t>Строительство и эксплуатация объектов туристско-рекреационный комплекс "Мамисон"</t>
  </si>
  <si>
    <t>Республика Северная Осетия-Алания</t>
  </si>
  <si>
    <t>№ Д-Д37-1 от 21.01.2022г.</t>
  </si>
  <si>
    <t>Площадь ИТОГО (м²)</t>
  </si>
  <si>
    <t>руб. в год</t>
  </si>
  <si>
    <t>руб. за период строительства -7мес</t>
  </si>
  <si>
    <t>Главный инженер</t>
  </si>
  <si>
    <t>СР-2
Создание геодезической разбивочной основы и вынос в натуру основных осей здания.</t>
  </si>
  <si>
    <t xml:space="preserve">Всесезонный туристско-рекреационный комплекс "Мамисон", Республика Северная Осетия-Алания. 
Инженерная инфраструктура поселка Калак. Этап 1. Гараж ратраков
</t>
  </si>
  <si>
    <t>Сметный расчет составлен по Справочнику базовых цен на инженерные изыскания для строительства "Инженерно-геодезические изыскания при строительстве и эксплуатации зданий и сооружений", 2006 г. (СБЦИИС-2006)</t>
  </si>
  <si>
    <t>Ед. измерен.</t>
  </si>
  <si>
    <t>Кол-во</t>
  </si>
  <si>
    <t>Обоснование стоимости</t>
  </si>
  <si>
    <t>Расчёт стоимости</t>
  </si>
  <si>
    <t>Стоимость, руб.</t>
  </si>
  <si>
    <r>
      <t xml:space="preserve">Закрепление внешних основных инженерных сетей , канализация, газ. Подъездная автодорога Категория сложности III
Коэффициенты:                                                                                       </t>
    </r>
    <r>
      <rPr>
        <b/>
        <sz val="8"/>
        <color rgb="FF000000"/>
        <rFont val="Times New Roman"/>
        <family val="1"/>
        <charset val="204"/>
      </rPr>
      <t>полевые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- проведение работ в горной местности                                                                                                                                                                    -коэффициент за протяжённость менее 5 км                         
</t>
    </r>
  </si>
  <si>
    <t>1 км</t>
  </si>
  <si>
    <t xml:space="preserve">СБЦИИС, 2006 г.
Табл. 16, §4 .ОУ, п 8,                        Табл. 16, прим 1, к=1,2
</t>
  </si>
  <si>
    <r>
      <t xml:space="preserve">Вынос в натуру контура здания (котлована гаража ратраков). Категория сложности III    Коэффициенты:                                                                                </t>
    </r>
    <r>
      <rPr>
        <b/>
        <sz val="8"/>
        <color rgb="FF000000"/>
        <rFont val="Times New Roman"/>
        <family val="1"/>
        <charset val="204"/>
      </rPr>
      <t xml:space="preserve">полевые   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              - проведение работ в горной местности                                                       
</t>
    </r>
    <r>
      <rPr>
        <b/>
        <sz val="8"/>
        <color rgb="FF000000"/>
        <rFont val="Times New Roman"/>
        <family val="1"/>
        <charset val="204"/>
      </rPr>
      <t xml:space="preserve">   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</t>
    </r>
  </si>
  <si>
    <t>1 контур</t>
  </si>
  <si>
    <t xml:space="preserve">СБЦИИС, 2006 г.
Табл. 14, §10  табл. 1 § 1, к=1,1       
      </t>
  </si>
  <si>
    <t xml:space="preserve">полевые </t>
  </si>
  <si>
    <t xml:space="preserve">камеральная </t>
  </si>
  <si>
    <t>Пункт разбивочной сети.  Категория грунтов II         - проведение работ в горной местности</t>
  </si>
  <si>
    <t>1 пункт</t>
  </si>
  <si>
    <t>СБЦИИС, 2006 г.
Табл. 10, § 5                    табл. 1 § 1, к=1,1</t>
  </si>
  <si>
    <r>
      <t xml:space="preserve">Изготовление и установка центров.      Рабочие пункты: металлические трубки, (штыри), дюбель-гвоздь и др.
Категория грунтов II      Коэффициенты:
</t>
    </r>
    <r>
      <rPr>
        <b/>
        <sz val="8"/>
        <color rgb="FF000000"/>
        <rFont val="Times New Roman"/>
        <family val="1"/>
        <charset val="204"/>
      </rPr>
      <t xml:space="preserve">полевые  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  - проведение работ в горной местности</t>
    </r>
  </si>
  <si>
    <t>1 знак</t>
  </si>
  <si>
    <t>СБЦИИС, 2006 г.
Табл. 10, §6                    табл. 1 § 1, к=1,2</t>
  </si>
  <si>
    <t xml:space="preserve">Проложение теодолитного хода       - проведение работ в горной местности       </t>
  </si>
  <si>
    <t>1,00</t>
  </si>
  <si>
    <t xml:space="preserve">СБЦИИС, 2006 г.
Табл. 61, §1     прим 1, к=1,2     табл. 1 § 1, к=1,1   </t>
  </si>
  <si>
    <r>
      <t xml:space="preserve">  Нивелирование IV класса. Категория сложности III
Коэффициенты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b/>
        <sz val="8"/>
        <color rgb="FF000000"/>
        <rFont val="Times New Roman"/>
        <family val="1"/>
        <charset val="204"/>
      </rPr>
      <t xml:space="preserve">                         </t>
    </r>
  </si>
  <si>
    <t xml:space="preserve">СБЦИИС, 2006 г.
Табл. 61, §2   табл. 1 § 1, к=1,1                          
            </t>
  </si>
  <si>
    <t xml:space="preserve">камеральные </t>
  </si>
  <si>
    <t xml:space="preserve">Итого полевых работ без учета выплат полевого довольствия или командировочных расходов </t>
  </si>
  <si>
    <t>Итого камеральных работ</t>
  </si>
  <si>
    <t>Составление программы (предписания) по геодезическим работам</t>
  </si>
  <si>
    <t>1 программа</t>
  </si>
  <si>
    <t>СБЦИИС, 2006 г.
Табл. 67, §1</t>
  </si>
  <si>
    <t>Составление технического отчета (пояснительной записки) по геодезическим работам</t>
  </si>
  <si>
    <t xml:space="preserve">1 отчет </t>
  </si>
  <si>
    <t>СБЦИИС, 2006 г.
Табл. 68, §1</t>
  </si>
  <si>
    <t>Внутренний транспорт.
Расстояние от базы до участка изысканий от 10 до 15 км</t>
  </si>
  <si>
    <t xml:space="preserve">Табл. 4, §3
</t>
  </si>
  <si>
    <t>Внешний транспорт.
Расстояние проезда и перевозки в одном направлении 100 - 300 км.
Продолжительность полевых работ, а также выполняемых в экспедиционных условиях камеральных работ, до 1 мес.</t>
  </si>
  <si>
    <t>Табл. 5, §2
19,6%</t>
  </si>
  <si>
    <t>Организация и ликвидация работ</t>
  </si>
  <si>
    <t>Общие указания
п. 13, k = 0,06</t>
  </si>
  <si>
    <t>Итого по состоянию на 1 января 2001 года</t>
  </si>
  <si>
    <t>Итого в базовых ценах 2000г.</t>
  </si>
  <si>
    <t>/1,266</t>
  </si>
  <si>
    <t>Итого в уровне цен на I квартал 2022 г.</t>
  </si>
  <si>
    <t>Индекс на I квартал 2022 г.   к ценам на 01.01.2001 по письму Минстроя России от 07.02.2022 г. №4153-ИФ/09 прил.4</t>
  </si>
  <si>
    <t>*4,89</t>
  </si>
  <si>
    <t>ОБЪЕКТНЫЙ СМЕТНЫЙ РАСЧЕТ (СМЕТА) № ОС-ОСР-03-01 изм.1</t>
  </si>
  <si>
    <t>4,64тыс.р./м2</t>
  </si>
  <si>
    <t>ЛСР-03-01-01 изм.1</t>
  </si>
  <si>
    <t>ЛСР-03-01-02 изм.1</t>
  </si>
  <si>
    <t>25,41тыс.р./м2</t>
  </si>
  <si>
    <t>Составлен(а) в базисном (текущем) уровне цен  1 кв. 2022г.</t>
  </si>
  <si>
    <t>Этап 1. Гараж Ратраков. Контейнерная АЗС</t>
  </si>
  <si>
    <t>ЛОКАЛЬНЫЙ СМЕТНЫЙ РАСЧЕТ (СМЕТА) № ЛСР-03-01-01 изм.1</t>
  </si>
  <si>
    <t>2021-ВТРКМ.ГР-КР.ВР.4 изм.3</t>
  </si>
  <si>
    <t>(186,54)</t>
  </si>
  <si>
    <t>(185,7)</t>
  </si>
  <si>
    <t>(3,68)</t>
  </si>
  <si>
    <t>(0,83)</t>
  </si>
  <si>
    <t>Раздел 1. Земляные работы (2021-ВТРКМ.ГР-КР.ВР.4 изм.3)</t>
  </si>
  <si>
    <t>ФЕР01-01-008-03</t>
  </si>
  <si>
    <t>Разработка грунта в отвал в котлованах объемом от 1000 до 3000 м3 экскаваторами с ковшом вместимостью 0,65 м3, группа грунтов: 3</t>
  </si>
  <si>
    <t>0,434</t>
  </si>
  <si>
    <t>Объем=434 / 1000</t>
  </si>
  <si>
    <t>28,5</t>
  </si>
  <si>
    <t>15,46125</t>
  </si>
  <si>
    <t>7,44</t>
  </si>
  <si>
    <t>0,2705</t>
  </si>
  <si>
    <t>Объем=270,5 / 1000</t>
  </si>
  <si>
    <t>1,284875</t>
  </si>
  <si>
    <t>4,0575</t>
  </si>
  <si>
    <t>0,1655</t>
  </si>
  <si>
    <t>Объем=165,5 / 1000</t>
  </si>
  <si>
    <t>0,4427125</t>
  </si>
  <si>
    <t>0,206875</t>
  </si>
  <si>
    <t>ФЕР01-02-005-01</t>
  </si>
  <si>
    <t>Уплотнение грунта пневматическими трамбовками, группа грунтов: 1-2</t>
  </si>
  <si>
    <t>1,655</t>
  </si>
  <si>
    <t>Объем=165,5 / 100</t>
  </si>
  <si>
    <t>12,53</t>
  </si>
  <si>
    <t>25,9214375</t>
  </si>
  <si>
    <t>2,62</t>
  </si>
  <si>
    <t>5,420125</t>
  </si>
  <si>
    <t>ФЕР08-01-002-03</t>
  </si>
  <si>
    <t>Устройство основания под фундаменты: гравийного (Устройство подушки из песчано-гравийной смеси)</t>
  </si>
  <si>
    <t>02.2.01.02</t>
  </si>
  <si>
    <t>Гравий</t>
  </si>
  <si>
    <t>155,25</t>
  </si>
  <si>
    <t>143,4375</t>
  </si>
  <si>
    <t>11,8125</t>
  </si>
  <si>
    <t>ФССЦ-02.2.04.03-0003</t>
  </si>
  <si>
    <t>Смесь песчано-гравийная природная</t>
  </si>
  <si>
    <t>Итоги по разделу 1 Земляные работы (2021-ВТРКМ.ГР-КР.ВР.4 изм.3) :</t>
  </si>
  <si>
    <t xml:space="preserve">  Итого по разделу 1 Земляные работы (2021-ВТРКМ.ГР-КР.ВР.4 изм.3)</t>
  </si>
  <si>
    <t>Раздел 2. Монолитный железобетон (2021-ВТРКМ.ГР-КР.ВР.4 изм.3)</t>
  </si>
  <si>
    <t>Устройство бетонной подготовки (из бетона В7,5)</t>
  </si>
  <si>
    <t>0,049</t>
  </si>
  <si>
    <t>Объем=4,9 / 100</t>
  </si>
  <si>
    <t>4,998</t>
  </si>
  <si>
    <t>8,26875</t>
  </si>
  <si>
    <t>1,10985</t>
  </si>
  <si>
    <t>Устройство фундаментных плит железобетонных: плоских (из бетона В25 W4 F100 под КАЗС)</t>
  </si>
  <si>
    <t>0,549</t>
  </si>
  <si>
    <t>Объем=54,9 / 100</t>
  </si>
  <si>
    <t>55,7235</t>
  </si>
  <si>
    <t>4,4469</t>
  </si>
  <si>
    <t>122,83875</t>
  </si>
  <si>
    <t>19,5993</t>
  </si>
  <si>
    <t>3,96</t>
  </si>
  <si>
    <t>0,0231</t>
  </si>
  <si>
    <t>Объем=2,31 / 100</t>
  </si>
  <si>
    <t>2,3562</t>
  </si>
  <si>
    <t>3,898125</t>
  </si>
  <si>
    <t>0,523215</t>
  </si>
  <si>
    <t>Устройство фундаментных плит железобетонных: плоских (из бетона класса В25 F100 W4 под резервуар)</t>
  </si>
  <si>
    <t>Объем=6,3 / 100</t>
  </si>
  <si>
    <t>6,3945</t>
  </si>
  <si>
    <t>0,5103</t>
  </si>
  <si>
    <t>14,09625</t>
  </si>
  <si>
    <t>2,2491</t>
  </si>
  <si>
    <t>6,3954</t>
  </si>
  <si>
    <t>0,081</t>
  </si>
  <si>
    <t>Объем=8,1 / 100</t>
  </si>
  <si>
    <t>8,262</t>
  </si>
  <si>
    <t>13,66875</t>
  </si>
  <si>
    <t>1,83465</t>
  </si>
  <si>
    <t>Устройство фундаментных плит железобетонных: плоских (из бетона класса В25 F100 W4 под автоцистерны)</t>
  </si>
  <si>
    <t>0,311</t>
  </si>
  <si>
    <t>Объем=31,1 / 100</t>
  </si>
  <si>
    <t>31,5665</t>
  </si>
  <si>
    <t>2,5191</t>
  </si>
  <si>
    <t>69,58625</t>
  </si>
  <si>
    <t>11,1027</t>
  </si>
  <si>
    <t>1,82</t>
  </si>
  <si>
    <t>ФЕР07-05-001-02</t>
  </si>
  <si>
    <t>Установка блоков стен подвалов массой: до 1 т</t>
  </si>
  <si>
    <t>0,0071</t>
  </si>
  <si>
    <t>05.2.02.01</t>
  </si>
  <si>
    <t>Блоки бетонные для стен подвалов</t>
  </si>
  <si>
    <t>66,8</t>
  </si>
  <si>
    <t>0,668</t>
  </si>
  <si>
    <t>27,06</t>
  </si>
  <si>
    <t>0,2706</t>
  </si>
  <si>
    <t>ФССЦ-05.2.02.01-0042</t>
  </si>
  <si>
    <t>Блоки бетонные для стен подвалов полнотелые ФБС12-4-6-Т, бетон B7,5 (М100, объем 0,265 м3, расход арматуры 1,46 кг</t>
  </si>
  <si>
    <t>ФЕР07-05-001-03</t>
  </si>
  <si>
    <t>Установка блоков стен подвалов массой: до 1,5 т</t>
  </si>
  <si>
    <t>0,47</t>
  </si>
  <si>
    <t>0,0047</t>
  </si>
  <si>
    <t>93,7</t>
  </si>
  <si>
    <t>0,937</t>
  </si>
  <si>
    <t>43,06</t>
  </si>
  <si>
    <t>0,4306</t>
  </si>
  <si>
    <t>ФССЦ-05.2.02.01-0053</t>
  </si>
  <si>
    <t>Блоки бетонные для стен подвалов полнотелые ФБС24-4-6-Т, бетон B7,5 (М100, объем 0,543 м3, расход арматуры 1,46 кг</t>
  </si>
  <si>
    <t>ФЕР06-01-001-05</t>
  </si>
  <si>
    <t>Устройство железобетонных фундаментов общего назначения под колонны объемом: до 3 м3 (фундамент под молниеотвод из бетона класса В25 F100 W8 )</t>
  </si>
  <si>
    <t>0,0173</t>
  </si>
  <si>
    <t>Объем=1,73 / 100</t>
  </si>
  <si>
    <t>1,75595</t>
  </si>
  <si>
    <t>0,07785</t>
  </si>
  <si>
    <t>634</t>
  </si>
  <si>
    <t>13,71025</t>
  </si>
  <si>
    <t>32,12</t>
  </si>
  <si>
    <t>0,694595</t>
  </si>
  <si>
    <t>0,061</t>
  </si>
  <si>
    <t>Итоги по разделу 2 Монолитный железобетон (2021-ВТРКМ.ГР-КР.ВР.4 изм.3) :</t>
  </si>
  <si>
    <t xml:space="preserve">  Итого по разделу 2 Монолитный железобетон (2021-ВТРКМ.ГР-КР.ВР.4 изм.3)</t>
  </si>
  <si>
    <t>Раздел 3. Прочие работы (2021-ВТРКМ.ГР-КР.ВР.4 изм.3)</t>
  </si>
  <si>
    <t>ФЕР08-01-003-07</t>
  </si>
  <si>
    <t>Гидроизоляция боковая обмазочная битумная в 2 слоя по выровненной поверхности бутовой кладки, кирпичу, бетону</t>
  </si>
  <si>
    <t>Объем=44 / 100</t>
  </si>
  <si>
    <t>01.2.01.02</t>
  </si>
  <si>
    <t>Битум</t>
  </si>
  <si>
    <t>0,00704</t>
  </si>
  <si>
    <t>01.2.03.03</t>
  </si>
  <si>
    <t>Мастика</t>
  </si>
  <si>
    <t>0,1056</t>
  </si>
  <si>
    <t>21,2</t>
  </si>
  <si>
    <t>11,66</t>
  </si>
  <si>
    <t>ФССЦ-01.2.01.02-0021</t>
  </si>
  <si>
    <t>Битумы нефтяные модифицированные для кровельных мастик БНМ-55/60</t>
  </si>
  <si>
    <t>ФЕРм08-02-472-03</t>
  </si>
  <si>
    <t>Проводник заземляющий скрыто в подливке пола из стали: полосовой сечением 100 мм2 (из полосы 4х40)</t>
  </si>
  <si>
    <t>Объем=37 / 100</t>
  </si>
  <si>
    <t>13,4</t>
  </si>
  <si>
    <t>6,1975</t>
  </si>
  <si>
    <t>ФССЦ-08.3.07.01-0041</t>
  </si>
  <si>
    <t>Прокат полосовой, горячекатаный, размер 40х4 мм</t>
  </si>
  <si>
    <t>0,046</t>
  </si>
  <si>
    <t>Итоги по разделу 3 Прочие работы (2021-ВТРКМ.ГР-КР.ВР.4 изм.3) :</t>
  </si>
  <si>
    <t xml:space="preserve">  Итого по разделу 3 Прочие работы (2021-ВТРКМ.ГР-КР.ВР.4 изм.3)</t>
  </si>
  <si>
    <t>254,941</t>
  </si>
  <si>
    <t>Объем=550,2-1,94-272,12-21,199</t>
  </si>
  <si>
    <t>1,94</t>
  </si>
  <si>
    <t>Объем=0,64+1,3</t>
  </si>
  <si>
    <t>272,12</t>
  </si>
  <si>
    <t>Объем=38,26+233,86</t>
  </si>
  <si>
    <t>248,4</t>
  </si>
  <si>
    <t>Объем=155,25*1,6</t>
  </si>
  <si>
    <t>0,266</t>
  </si>
  <si>
    <t>1 кв 2022 (СМР), Письмо Минстроя России от 04.03.2022 г. №8556-ИФ/09</t>
  </si>
  <si>
    <t>ЛОКАЛЬНЫЙ СМЕТНЫЙ РАСЧЕТ (СМЕТА) № ЛСР-03-01-02 изм.1</t>
  </si>
  <si>
    <t>2021-ВТРКМ.ГР-ИОС7 изм.1</t>
  </si>
  <si>
    <t>(1647,8)</t>
  </si>
  <si>
    <t>(0,06)</t>
  </si>
  <si>
    <t>(4,04)</t>
  </si>
  <si>
    <t>(27,05)</t>
  </si>
  <si>
    <t>(1620,7)</t>
  </si>
  <si>
    <t>комплект</t>
  </si>
  <si>
    <t>Раздел 1. Монтажные работы</t>
  </si>
  <si>
    <t>ФЕРм37-01-001-14</t>
  </si>
  <si>
    <t>Монтаж сосудов и аппаратов без механизмов на открытой площадке, масса сосудов и аппаратов: 40 т (Монтаж контейнерной АЗС для дизельного топлива, тип КАЗС 30 V=30 м3 (15+15 м3), масса 40 т)</t>
  </si>
  <si>
    <t>28,2</t>
  </si>
  <si>
    <t>35,25</t>
  </si>
  <si>
    <t>ТЦ_101_77_7718573829_01.08.2022_01
КА ИОС-7 п.34, СМ2.3</t>
  </si>
  <si>
    <t>Контейнерная АЗС КАЗС-30 (15+15м3) с подземным резервуаром на 20 м3</t>
  </si>
  <si>
    <t>(Технологическое оборудование)</t>
  </si>
  <si>
    <t>Цена=8500000/1,2</t>
  </si>
  <si>
    <t>Емкость подземная сбора аварийных проливов</t>
  </si>
  <si>
    <t>ФЕРм37-01-001-12</t>
  </si>
  <si>
    <t>Монтаж сосудов и аппаратов без механизмов на открытой площадке, масса сосудов и аппаратов: 18 т (Монтаж емкости подземной сбора аварийных проливов, тип ЕП-16,5, V= 16,5 м3, масса 16,5 т)</t>
  </si>
  <si>
    <t>163,875</t>
  </si>
  <si>
    <t>25,65</t>
  </si>
  <si>
    <t>ТЦ_101_77_7718573829_01.08.2022_01
КА ИОС-7 п.33, СМ2.3</t>
  </si>
  <si>
    <t>Емкость подземная сбора аварийных проливов ЕП-16,5, Объем, м3 - 16,5</t>
  </si>
  <si>
    <t>Цена=1032000/1,2</t>
  </si>
  <si>
    <t>Итоги по разделу 1 Монтажные работы :</t>
  </si>
  <si>
    <t xml:space="preserve">          Технологическое оборудование</t>
  </si>
  <si>
    <t xml:space="preserve">  Итого по разделу 1 Монтажные работы</t>
  </si>
  <si>
    <t>Раздел 2. Дополнительные затраты по перевозке материалов на расстояние сверх учтенных 30 км в сметной цене</t>
  </si>
  <si>
    <t>Перевозка строительных грузов (прочих материалов)  бортовыми автомобилями грузоподъемностью 5 т на расстояние 110 км  (г. Владикавказ), за исключением 30 км, учтенных в СНБ, I класс груза (на 1 тн)</t>
  </si>
  <si>
    <t>0,588</t>
  </si>
  <si>
    <t>Перевозка строительных грузов (прочих материалов) бортовыми автомобилями грузоподъемностью 5 т на расстояние 110 км  (г. Владикавказ), за исключением 30 км, учтенных в СНБ, II класс груза (на 1 тн)</t>
  </si>
  <si>
    <t>0,021</t>
  </si>
  <si>
    <t>Перевозка строительных грузов (прочих материалов) бортовыми автомобилями грузоподъемностью 5 т на расстояние  110 км (г. Владикавказ), за исключением 30 км, учтенных в СНБ,  III класс груза (на 1 тн)</t>
  </si>
  <si>
    <t>0,147</t>
  </si>
  <si>
    <t>Итоги по разделу 2 Дополнительные затраты по перевозке материалов на расстояние сверх учтенных 30 км в сметной цене :</t>
  </si>
  <si>
    <t xml:space="preserve">  Итого по разделу 2 Дополнительные затраты по перевозке материалов на расстояние сверх учтенных 30 км в сметной цене</t>
  </si>
  <si>
    <t>ЛОКАЛЬНЫЙ СМЕТНЫЙ РАСЧЕТ (СМЕТА) № ЛСР-04-01-01 изм.1</t>
  </si>
  <si>
    <t>наружные сети электроснабжения</t>
  </si>
  <si>
    <t>2021-ВТРКМ.ГР-ИОС1.ВР изм.2</t>
  </si>
  <si>
    <t>(35,2)</t>
  </si>
  <si>
    <t>(8,37)</t>
  </si>
  <si>
    <t>(2,31)</t>
  </si>
  <si>
    <t>(26,84)</t>
  </si>
  <si>
    <t>Раздел 1. Земляные работы</t>
  </si>
  <si>
    <t>Траншея Т-1 - 250м</t>
  </si>
  <si>
    <t>ФЕР01-01-009-24</t>
  </si>
  <si>
    <t>Разработка траншей экскаватором «обратная лопата» с ковшом вместимостью 0,25 м3, группа грунтов: 3</t>
  </si>
  <si>
    <t>Объем=(78,8-50) / 1000</t>
  </si>
  <si>
    <t>63,33</t>
  </si>
  <si>
    <t>2,27988</t>
  </si>
  <si>
    <t>Приказ Минстроя России № 812/пр от 21.12.2020 Прил. п.1.1</t>
  </si>
  <si>
    <t>Приказ Минстроя России № 774/пр от 11.12.2020 Прил. п.1.1</t>
  </si>
  <si>
    <t>Объем=50 / 100</t>
  </si>
  <si>
    <t>Приказ Минстроя России № 812/пр от 21.12.2020 Прил. п.1.2</t>
  </si>
  <si>
    <t>Приказ Минстроя России № 774/пр от 11.12.2020 Прил. п.1.2</t>
  </si>
  <si>
    <t>ФЕР01-02-061-02</t>
  </si>
  <si>
    <t>Засыпка вручную траншей, пазух котлованов и ям, группа грунтов: 2</t>
  </si>
  <si>
    <t>0,478</t>
  </si>
  <si>
    <t>Объем=47.8 / 100</t>
  </si>
  <si>
    <t>58,077</t>
  </si>
  <si>
    <t>0,031</t>
  </si>
  <si>
    <t>Объем=31 / 1000</t>
  </si>
  <si>
    <t>0,082925</t>
  </si>
  <si>
    <t>При перемещении грунта на каждые последующие 5 м добавлять: к расценке 01-01-035-02 (перемещение грунта в отвал до 100м для подсыпки территории)</t>
  </si>
  <si>
    <t>перемещение до 100м ПЗ=19 (ОЗП=19; ЭМ=19 к расх.; ЗПМ=19; МАТ=19 к расх.; ТЗ=19; ТЗМ=19)</t>
  </si>
  <si>
    <t>23,75</t>
  </si>
  <si>
    <t>0,73625</t>
  </si>
  <si>
    <t>ФЕРм08-02-142-01</t>
  </si>
  <si>
    <t>Устройство постели при одном кабеле в траншее (Подсыпка песком)</t>
  </si>
  <si>
    <t>Объем=250 / 100</t>
  </si>
  <si>
    <t>16,5625</t>
  </si>
  <si>
    <t>3,9</t>
  </si>
  <si>
    <t>12,1875</t>
  </si>
  <si>
    <t>Приказ Минстроя России № 812/пр от 21.12.2020 Прил. п.49.3</t>
  </si>
  <si>
    <t>Приказ Минстроя России № 774/пр от 11.12.2020 Прил. п.49.3</t>
  </si>
  <si>
    <t>Итоги по разделу 1 Земляные работы :</t>
  </si>
  <si>
    <t xml:space="preserve">  Итого по разделу 1 Земляные работы</t>
  </si>
  <si>
    <t>Раздел 2. Монтажные работы</t>
  </si>
  <si>
    <t>ФЕРм08-02-141-02</t>
  </si>
  <si>
    <t>Кабель до 35 кВ в готовых траншеях без покрытий, масса 1 м: до 2 кг</t>
  </si>
  <si>
    <t>Объем=(150+10) / 100</t>
  </si>
  <si>
    <t>10,96</t>
  </si>
  <si>
    <t>21,92</t>
  </si>
  <si>
    <t>ФЕРм08-02-147-02</t>
  </si>
  <si>
    <t>Кабель до 35 кВ по установленным конструкциям и лоткам с креплением на поворотах и в конце трассы, масса 1 м кабеля: до 2 кг</t>
  </si>
  <si>
    <t>Объем=(10+30) / 100</t>
  </si>
  <si>
    <t>12,32</t>
  </si>
  <si>
    <t>6,16</t>
  </si>
  <si>
    <t>ТЦ_21.1.06.10_77_7718573829_11.04.2022_01
КА ИОС-1 п.19, СМ2.3</t>
  </si>
  <si>
    <t>Кабель силовой с медными  жилами, не распостроняющий горение, бронированный, с низким дымо- и газовыделением, с изоляцией из ПВХ пластиката, с наружной оболочкой из ПВХ пластиката ВКШв-ХЛ сечение 4х16мм2</t>
  </si>
  <si>
    <t>40,8</t>
  </si>
  <si>
    <t>6,99</t>
  </si>
  <si>
    <t>Объем=40*1,02</t>
  </si>
  <si>
    <t>ТЦ_21.1.06.10_77_7718573829_11.04.2022_01
КА ИОС-1 п.18, СМ2.3</t>
  </si>
  <si>
    <t>Кабель силовой с медными  жилами, не распостроняющий горение, бронированный, с низким дымо- и газовыделением, с изоляцией из ПВХ пластиката, с наружной оболочкой из ПВХ пластиката ВБбШвнг сечение 5х10мм2</t>
  </si>
  <si>
    <t>163,2</t>
  </si>
  <si>
    <t>Объем=160*1,02</t>
  </si>
  <si>
    <t>Итоги по разделу 2 Монтажные работы :</t>
  </si>
  <si>
    <t xml:space="preserve">  Итого по разделу 2 Монтажные работы</t>
  </si>
  <si>
    <t>Перевозка строительных грузов (песок, щебень, камень) бортовыми автомобилями грузоподъемностью до 5 т на расстояние 75 км  (Южный участок Алгирского месторождения), за исключением 30 км, учтенных в СНБ, I класс груза (на 1 тн)</t>
  </si>
  <si>
    <t>46,5</t>
  </si>
  <si>
    <t>ОБЪЕКТНЫЙ СМЕТНЫЙ РАСЧЕТ (СМЕТА) № ОС-ОСР-05-01 изм.1</t>
  </si>
  <si>
    <t>0,54тыс.р./м2</t>
  </si>
  <si>
    <t>ЛСР-05-01-02 изм.1</t>
  </si>
  <si>
    <t>ЛСР-05-01-01 изм.1</t>
  </si>
  <si>
    <t>5,06тыс.р./м2</t>
  </si>
  <si>
    <t>Этап 1. Гараж Ратраков. Навес</t>
  </si>
  <si>
    <t>ЛОКАЛЬНЫЙ СМЕТНЫЙ РАСЧЕТ (СМЕТА) № ЛСР-05-01-01 изм.1</t>
  </si>
  <si>
    <t>2021-ВТРКМ.ГР-КР.ВР.1 изм.2</t>
  </si>
  <si>
    <t>(146,47)</t>
  </si>
  <si>
    <t>(5,26)</t>
  </si>
  <si>
    <t>Раздел 1. Металлические конструкции. Навес  (2021-ВТРКМ.ГР-КР.ВР.1 изм.2)</t>
  </si>
  <si>
    <t>ФЕР09-03-012-12</t>
  </si>
  <si>
    <t>Монтаж опорных стоек для пролетов: до 24 м</t>
  </si>
  <si>
    <t>12,2825</t>
  </si>
  <si>
    <t>2,29</t>
  </si>
  <si>
    <t>4,86625</t>
  </si>
  <si>
    <t>Приказ Минстроя России № 812/пр от 21.12.2020 Прил. п.9</t>
  </si>
  <si>
    <t>Приказ Минстроя России № 774/пр от 11.12.2020 Прил. п.9</t>
  </si>
  <si>
    <t>ФССЦ-07.2.07.12-0020</t>
  </si>
  <si>
    <t>Элементы конструктивные зданий и сооружений с преобладанием горячекатаных профилей, средняя масса сборочной единицы от 0,1 до 0,5 т</t>
  </si>
  <si>
    <t>ФЕР09-03-014-01</t>
  </si>
  <si>
    <t>Монтаж связей и распорок из одиночных и парных уголков, гнутосварных профилей для пролетов: до 24 м при высоте здания до 25 м</t>
  </si>
  <si>
    <t>8,8</t>
  </si>
  <si>
    <t>39,55</t>
  </si>
  <si>
    <t>435,05</t>
  </si>
  <si>
    <t>4,01</t>
  </si>
  <si>
    <t>44,11</t>
  </si>
  <si>
    <t>Элементы конструктивные зданий и сооружений с преобладанием гнутых профилей, средняя масса сборочной единицы до 0,1 т</t>
  </si>
  <si>
    <t>59,325</t>
  </si>
  <si>
    <t>6,015</t>
  </si>
  <si>
    <t>Элементы конструктивные зданий и сооружений с преобладанием гнутых профилей, средняя масса сборочной единицы до 0,1 т (Распорки)</t>
  </si>
  <si>
    <t>1,53</t>
  </si>
  <si>
    <t>Объем=153 / 100</t>
  </si>
  <si>
    <t>60,62625</t>
  </si>
  <si>
    <t>5,603625</t>
  </si>
  <si>
    <t>163,71</t>
  </si>
  <si>
    <t>Объем=153*1,07</t>
  </si>
  <si>
    <t>Итоги по разделу 1 Металлические конструкции. Навес  (2021-ВТРКМ.ГР-КР.ВР.1 изм.2) :</t>
  </si>
  <si>
    <t xml:space="preserve">  Итого по разделу 1 Металлические конструкции. Навес  (2021-ВТРКМ.ГР-КР.ВР.1 изм.2)</t>
  </si>
  <si>
    <t>Раздел 2. Антикоррозийные работы  (2021-ВТРКМ.ГР-КР.ВР.1 изм.2)</t>
  </si>
  <si>
    <t>2,92</t>
  </si>
  <si>
    <t>Объем=292 / 100</t>
  </si>
  <si>
    <t>19,3815</t>
  </si>
  <si>
    <t>0,073</t>
  </si>
  <si>
    <t>Приказ Минстроя России № 812/пр от 21.12.2020 Прил. п.13</t>
  </si>
  <si>
    <t>Приказ Минстроя России № 774/пр от 11.12.2020 Прил. п.13</t>
  </si>
  <si>
    <t>-0,02628</t>
  </si>
  <si>
    <t>ТЦ_14.2.06.00_77_7718573829_11.04.2022_01
КА_КР п.3  СМ2.3</t>
  </si>
  <si>
    <t>10,512</t>
  </si>
  <si>
    <t>0,1095</t>
  </si>
  <si>
    <t>Итоги по разделу 2 Антикоррозийные работы  (2021-ВТРКМ.ГР-КР.ВР.1 изм.2) :</t>
  </si>
  <si>
    <t xml:space="preserve">  Итого по разделу 2 Антикоррозийные работы  (2021-ВТРКМ.ГР-КР.ВР.1 изм.2)</t>
  </si>
  <si>
    <t>13,545</t>
  </si>
  <si>
    <t>0,228</t>
  </si>
  <si>
    <t>ЛОКАЛЬНЫЙ СМЕТНЫЙ РАСЧЕТ (СМЕТА) № ЛСР-05-01-02 изм.1</t>
  </si>
  <si>
    <t>2021-ВТРКМ.ГР-КР.ВР.3 изм.3</t>
  </si>
  <si>
    <t>(66,86)</t>
  </si>
  <si>
    <t>Раздел 1. Земляные работы (РС-20-1352-КР.ВР3 изм.2)</t>
  </si>
  <si>
    <t>Объем=400 / 1000</t>
  </si>
  <si>
    <t>29,76</t>
  </si>
  <si>
    <t>Объем=46 / 1000</t>
  </si>
  <si>
    <t>0,2185</t>
  </si>
  <si>
    <t>0,69</t>
  </si>
  <si>
    <t>0,362</t>
  </si>
  <si>
    <t>Объем=362 / 1000</t>
  </si>
  <si>
    <t>0,96835</t>
  </si>
  <si>
    <t>0,4525</t>
  </si>
  <si>
    <t>3,62</t>
  </si>
  <si>
    <t>Объем=362 / 100</t>
  </si>
  <si>
    <t>56,69825</t>
  </si>
  <si>
    <t>11,8555</t>
  </si>
  <si>
    <t>Итоги по разделу 1 Земляные работы (РС-20-1352-КР.ВР3 изм.2) :</t>
  </si>
  <si>
    <t xml:space="preserve">  Итого по разделу 1 Земляные работы (РС-20-1352-КР.ВР3 изм.2)</t>
  </si>
  <si>
    <t>Раздел 2. Монолитный железобетон (РС-20-1352-КР.ВР3 изм.2)</t>
  </si>
  <si>
    <t>Объем=9,8 / 100</t>
  </si>
  <si>
    <t>9,996</t>
  </si>
  <si>
    <t>16,5375</t>
  </si>
  <si>
    <t>2,2197</t>
  </si>
  <si>
    <t>Объем=35,5 / 100</t>
  </si>
  <si>
    <t>36,21</t>
  </si>
  <si>
    <t>217,4375</t>
  </si>
  <si>
    <t>8,6664375</t>
  </si>
  <si>
    <t>1,3615</t>
  </si>
  <si>
    <t>Объем=(13+72+796+480,5)/1000</t>
  </si>
  <si>
    <t>19,74175</t>
  </si>
  <si>
    <t>0,5956563</t>
  </si>
  <si>
    <t>0,796</t>
  </si>
  <si>
    <t>Объем=796/1000</t>
  </si>
  <si>
    <t>Сталь арматурная рифленая свариваемая, класс А500С, диаметр 25 мм</t>
  </si>
  <si>
    <t>0,4805</t>
  </si>
  <si>
    <t>Объем=480,5/1000</t>
  </si>
  <si>
    <t>0,013</t>
  </si>
  <si>
    <t>Объем=13/1000</t>
  </si>
  <si>
    <t>0,072</t>
  </si>
  <si>
    <t>Установка закладных деталей весом: до 20 кг (из листа толщ. 6 мм)</t>
  </si>
  <si>
    <t>0,097</t>
  </si>
  <si>
    <t>7,0325</t>
  </si>
  <si>
    <t>0,0400125</t>
  </si>
  <si>
    <t>ФССЦ-08.3.05.02-0059</t>
  </si>
  <si>
    <t>Сталь листовая горячекатаная марки Ст3 толщиной: 6-9 мм</t>
  </si>
  <si>
    <t>ФЕР06-03-004-01</t>
  </si>
  <si>
    <t>Установка анкерных болтов: в готовые гнезда с заделкой длиной до 1 м (Установка анкерных болтов 1.1 М30х1000 - 32 шт.)</t>
  </si>
  <si>
    <t>0,2144</t>
  </si>
  <si>
    <t>289</t>
  </si>
  <si>
    <t>77,452</t>
  </si>
  <si>
    <t>0,59</t>
  </si>
  <si>
    <t>0,15812</t>
  </si>
  <si>
    <t>Итоги по разделу 2 Монолитный железобетон (РС-20-1352-КР.ВР3 изм.2) :</t>
  </si>
  <si>
    <t xml:space="preserve">  Итого по разделу 2 Монолитный железобетон (РС-20-1352-КР.ВР3 изм.2)</t>
  </si>
  <si>
    <t>Раздел 3. Прочие работы</t>
  </si>
  <si>
    <t>ФЕР08-01-003-10</t>
  </si>
  <si>
    <t>Гидроизоляция боковая обмазочная полимерной мастикой на основе бутилкаучука в один слой</t>
  </si>
  <si>
    <t>1,45</t>
  </si>
  <si>
    <t>Объем=145 / 100</t>
  </si>
  <si>
    <t>14.5.04.01</t>
  </si>
  <si>
    <t>Мастика полимерная, гидроизоляционная, коррозионно-защитная, биостойкая, на основе бутилкаучука</t>
  </si>
  <si>
    <t>55,62</t>
  </si>
  <si>
    <t>80,649</t>
  </si>
  <si>
    <t>6,09</t>
  </si>
  <si>
    <t>0,090625</t>
  </si>
  <si>
    <t>0,435</t>
  </si>
  <si>
    <t>Объем=435/1000</t>
  </si>
  <si>
    <t>Итоги по разделу 3 Прочие работы :</t>
  </si>
  <si>
    <t xml:space="preserve">  Итого по разделу 3 Прочие работы</t>
  </si>
  <si>
    <t>1,779</t>
  </si>
  <si>
    <t>Объем=115,306-113,205-0,322</t>
  </si>
  <si>
    <t>113,205</t>
  </si>
  <si>
    <t>Объем=24,49+88,715</t>
  </si>
  <si>
    <t>Этап 1. Гараж ратраков</t>
  </si>
  <si>
    <t>ЛОКАЛЬНЫЙ СМЕТНЫЙ РАСЧЕТ (СМЕТА) № ЛСР-05-02-01</t>
  </si>
  <si>
    <t>2021-ВТРКМ.ГР-ПЗУ изм.4</t>
  </si>
  <si>
    <t>(411,55)</t>
  </si>
  <si>
    <t>(2,97)</t>
  </si>
  <si>
    <t>Раздел 1. Устройство автомобильных проездов</t>
  </si>
  <si>
    <t>ТИП 1</t>
  </si>
  <si>
    <t>Устройство подстилающих и выравнивающих слоев оснований: из песка</t>
  </si>
  <si>
    <t>1,9425</t>
  </si>
  <si>
    <t>Объем=194,25 / 100</t>
  </si>
  <si>
    <t>34,965</t>
  </si>
  <si>
    <t>33,702375</t>
  </si>
  <si>
    <t>213,68</t>
  </si>
  <si>
    <t>Объем=194,25*1,1</t>
  </si>
  <si>
    <t>ФЕР27-04-006-01</t>
  </si>
  <si>
    <t>Устройство оснований толщиной 15 см из щебня фракции 40-70 мм при укатке каменных материалов с пределом прочности на сжатие свыше 68,6 до 98,1 МПа (свыше 700 до 1000 кгс/см2): однослойных (толщ. 0,3 м)</t>
  </si>
  <si>
    <t>1000 м2</t>
  </si>
  <si>
    <t>0,555</t>
  </si>
  <si>
    <t>Объем=555 / 1000</t>
  </si>
  <si>
    <t>22,89375</t>
  </si>
  <si>
    <t>37,37</t>
  </si>
  <si>
    <t>25,9254375</t>
  </si>
  <si>
    <t>ФССЦ-02.2.05.04-1697</t>
  </si>
  <si>
    <t>Щебень М 800, фракция 10-20 мм, группа 2</t>
  </si>
  <si>
    <t>-8,325</t>
  </si>
  <si>
    <t>-104,895</t>
  </si>
  <si>
    <t>ФЕР27-04-006-04</t>
  </si>
  <si>
    <t>На каждый 1 см изменения толщины слоя добавлять или исключать к расценкам 27-04-006-01, 27-04-006-02, 27-04-006-03 (На увеличение толщины до 30 см)</t>
  </si>
  <si>
    <t>15 ПЗ=15 (ОЗП=15; ЭМ=15 к расх.; ЗПМ=15; МАТ=15 к расх.; ТЗ=15; ТЗМ=15)</t>
  </si>
  <si>
    <t>2,51</t>
  </si>
  <si>
    <t>26,1196875</t>
  </si>
  <si>
    <t>ФССЦ-02.2.05.04-1777</t>
  </si>
  <si>
    <t>Щебень М 800, фракция 20-40 мм, группа 2</t>
  </si>
  <si>
    <t>218,12</t>
  </si>
  <si>
    <t>Объем=555*0,3*1,31</t>
  </si>
  <si>
    <t>ФЕР27-02-010-02</t>
  </si>
  <si>
    <t>Установка бортовых камней бетонных: при других видах покрытий</t>
  </si>
  <si>
    <t>0,88</t>
  </si>
  <si>
    <t>Объем=88 / 100</t>
  </si>
  <si>
    <t>76,78</t>
  </si>
  <si>
    <t>0,715</t>
  </si>
  <si>
    <t>ФССЦ-05.2.03.03-0032</t>
  </si>
  <si>
    <t>Камни бортовые БР 100.30.15, бетон В30 (М400), объем 0,043 м3</t>
  </si>
  <si>
    <t>ФЕР27-06-031-01</t>
  </si>
  <si>
    <t>Устройство покрытия из горячих асфальтобетонных смесей асфальтоукладчиками: третьего типоразмера, ширина укладки до 6 м, толщина слоя 4 см (толщ. 10 см, крупнозернистых)</t>
  </si>
  <si>
    <t>04.2.01.01</t>
  </si>
  <si>
    <t>Смесь асфальтобетонная</t>
  </si>
  <si>
    <t>16,63</t>
  </si>
  <si>
    <t>11,5370625</t>
  </si>
  <si>
    <t>7,86</t>
  </si>
  <si>
    <t>5,452875</t>
  </si>
  <si>
    <t>ФЕР27-06-032-01</t>
  </si>
  <si>
    <t>При изменении толщины покрытия на 0,5 см добавлять или исключать: к расценке 27-06-031-01 (На увеличение толщины до 10 см)</t>
  </si>
  <si>
    <t>На увеличение толщины до 10 см ПЗ=12 (ОЗП=12; ЭМ=12 к расх.; ЗПМ=12; МАТ=12 к расх.; ТЗ=12; ТЗМ=12)</t>
  </si>
  <si>
    <t>4,8285</t>
  </si>
  <si>
    <t>3,41325</t>
  </si>
  <si>
    <t>ФССЦ-04.2.01.02-0006</t>
  </si>
  <si>
    <t>Смеси асфальтобетонные пористые крупнозернистые марка II</t>
  </si>
  <si>
    <t>116,6</t>
  </si>
  <si>
    <t>Устройство покрытия из горячих асфальтобетонных смесей асфальтоукладчиками: третьего типоразмера, ширина укладки до 6 м, толщина слоя 4 см (толщ. 5 см мелкозернистых)</t>
  </si>
  <si>
    <t>При изменении толщины покрытия на 0,5 см добавлять или исключать: к расценке 27-06-031-01 (На увеличение толщины до 5 см)</t>
  </si>
  <si>
    <t>На увеличение толщины до 5 см ПЗ=2 (ОЗП=2; ЭМ=2 к расх.; ЗПМ=2; МАТ=2 к расх.; ТЗ=2; ТЗМ=2)</t>
  </si>
  <si>
    <t>0,80475</t>
  </si>
  <si>
    <t>0,568875</t>
  </si>
  <si>
    <t>ФССЦ-04.2.01.01-0046</t>
  </si>
  <si>
    <t>Смеси асфальтобетонные плотные мелкозернистые тип А марка I</t>
  </si>
  <si>
    <t>64,66</t>
  </si>
  <si>
    <t>ТИП 2</t>
  </si>
  <si>
    <t>ФЕР27-04-013-01</t>
  </si>
  <si>
    <t>Устройство покрытий толщиной 15 см при укатке щебня с пределом прочности на сжатие свыше 68,6 до 98,1 МПа (свыше 700 до 1000 кгс/см2): однослойных (толщ. 0,3 м)</t>
  </si>
  <si>
    <t>3,09</t>
  </si>
  <si>
    <t>Объем=3090 / 1000</t>
  </si>
  <si>
    <t>49,5</t>
  </si>
  <si>
    <t>191,19375</t>
  </si>
  <si>
    <t>39,89</t>
  </si>
  <si>
    <t>154,075125</t>
  </si>
  <si>
    <t>ФССЦ-02.2.05.04-1577</t>
  </si>
  <si>
    <t>Щебень М 800, фракция 5(3)-10 мм, группа 2</t>
  </si>
  <si>
    <t>-30,9</t>
  </si>
  <si>
    <t>-46,35</t>
  </si>
  <si>
    <t>-584,01</t>
  </si>
  <si>
    <t>ФЕР27-04-013-04</t>
  </si>
  <si>
    <t>На каждый 1 см изменения толщины слоя добавлять или исключать к расценкам 27-04-013-01, 27-04-013-02, 27-04-013-03 (На увеличение толщины до 30 см)</t>
  </si>
  <si>
    <t>145,423125</t>
  </si>
  <si>
    <t>648,9</t>
  </si>
  <si>
    <t>Объем=(3090*0,3)*0,7</t>
  </si>
  <si>
    <t>278,1</t>
  </si>
  <si>
    <t>Объем=(3090*0,3)*0,3</t>
  </si>
  <si>
    <t>Итоги по разделу 1 Устройство автомобильных проездов :</t>
  </si>
  <si>
    <t xml:space="preserve">  Итого по разделу 1 Устройство автомобильных проездов</t>
  </si>
  <si>
    <t>Перевозка строительных грузов (песок, щебень, ПГС, камень)  автомобилями-самосвалами грузоподъемностью до 10 т на расстояние 75 км (Южный участок Алагирского месторождения ПГС), за исключение 30 км, учтенных в  СНБ, I класс груза  (на 1 тн)</t>
  </si>
  <si>
    <t>ФССЦпг-03-21-01-045</t>
  </si>
  <si>
    <t>Перевозка грузов автомобилями-самосвалами грузоподъемностью 10 т работающих вне карьера на расстояние: I класс груза до 45 км</t>
  </si>
  <si>
    <t>1930,232</t>
  </si>
  <si>
    <t>Объем=43,74+2204,496-1166,256+178,74+348,992+320,52</t>
  </si>
  <si>
    <t>Перевозка строительных грузов (битум)  автомобилями бортовыми грузоподъемностью до 5 т на расстояние 105 км (АБЗ РСО-Алания, г.Владикавказ), за исключение 30 км, учтенных в  СНБ, I класс груза (на 1 тн)</t>
  </si>
  <si>
    <t>Перевозка строительных грузов (асфальтобетон)  автомобилями-самосвалами грузоподъемностью до 10 т на расстояние 105 км (АБЗ РСО-Алания, г.Владикавказ), за исключение 30 км, учтенных в  СНБ, I класс груза (на 1 тн)</t>
  </si>
  <si>
    <t>ФССЦпг-03-21-01-075</t>
  </si>
  <si>
    <t>Перевозка грузов автомобилями-самосвалами грузоподъемностью 10 т работающих вне карьера на расстояние: I класс груза до 75 км</t>
  </si>
  <si>
    <t>181,26</t>
  </si>
  <si>
    <t>Объем=64,66+116,6</t>
  </si>
  <si>
    <t>Перевозка строительных грузов ( бетонные и  ж.б. изделия, кирпич) бортовыми автомобилями грузоподъемностью до 15 т на расстояние 110 км  (Металлоторг, г.Владикавказ), за исключением 30 км, учтенных в СНБ, I класс груза (на 1 тн)</t>
  </si>
  <si>
    <t>ФССЦпг-03-01-01-080</t>
  </si>
  <si>
    <t>Перевозка грузов автомобилями бортовыми грузоподъемностью до 15 т на расстояние: I класс груза до 80 км</t>
  </si>
  <si>
    <t>9,157</t>
  </si>
  <si>
    <t>12,848</t>
  </si>
  <si>
    <t>Объем=12,72+0,128</t>
  </si>
  <si>
    <t xml:space="preserve">          Строительные работы</t>
  </si>
  <si>
    <t xml:space="preserve">               В том числе:</t>
  </si>
  <si>
    <t xml:space="preserve">                    материалы</t>
  </si>
  <si>
    <t xml:space="preserve">          Транспортные расходы (перевозка), относимые на стоимость строительных работ</t>
  </si>
  <si>
    <t xml:space="preserve">                    оплата труда</t>
  </si>
  <si>
    <t xml:space="preserve">                    эксплуатация машин и механизмов</t>
  </si>
  <si>
    <t xml:space="preserve">                    накладные расходы</t>
  </si>
  <si>
    <t xml:space="preserve">                    сметная прибыль</t>
  </si>
  <si>
    <t>Внутриплощадочные сети  хозяйственно-питьевого противопожарного водопровода</t>
  </si>
  <si>
    <t>ЛОКАЛЬНЫЙ СМЕТНЫЙ РАСЧЕТ (СМЕТА) № ЛСР-06-01-01 изм.1</t>
  </si>
  <si>
    <t>внутриплощадочные  сети  хозяйственно-питьевого противопожарного водопровода</t>
  </si>
  <si>
    <t>2021-ВТРКМ.ГР-ИОС2  изм.1</t>
  </si>
  <si>
    <t>(181,49)</t>
  </si>
  <si>
    <t>(9,09)</t>
  </si>
  <si>
    <t>ФЕР01-01-009-15</t>
  </si>
  <si>
    <t>Разработка грунта в траншеях экскаватором «обратная лопата» с ковшом вместимостью 0,5 (0,5-0,63) м3, в отвал группа грунтов: 3</t>
  </si>
  <si>
    <t>0,819</t>
  </si>
  <si>
    <t>Объем=819 / 1000</t>
  </si>
  <si>
    <t>33,5</t>
  </si>
  <si>
    <t>34,295625</t>
  </si>
  <si>
    <t>1,065</t>
  </si>
  <si>
    <t>Объем=106,5 / 100</t>
  </si>
  <si>
    <t>396,18</t>
  </si>
  <si>
    <t>ФЕР23-01-001-01</t>
  </si>
  <si>
    <t>Устройство основания под трубопроводы: песчаного</t>
  </si>
  <si>
    <t>10 м3</t>
  </si>
  <si>
    <t>Объем=14,4 / 10</t>
  </si>
  <si>
    <t>15,84</t>
  </si>
  <si>
    <t>10,2</t>
  </si>
  <si>
    <t>18,36</t>
  </si>
  <si>
    <t>0,576</t>
  </si>
  <si>
    <t>Приказ № 812/пр от 21.12.2020 Прил. п.18</t>
  </si>
  <si>
    <t>НР Наружные сети водопровода, канализации, теплоснабжения, газопровода</t>
  </si>
  <si>
    <t>Приказ № 774/пр от 11.12.2020 Прил. п.18</t>
  </si>
  <si>
    <t>СП Наружные сети водопровода, канализации, теплоснабжения, газопровода</t>
  </si>
  <si>
    <t>ФЕР01-02-061-01</t>
  </si>
  <si>
    <t>Засыпка вручную траншей, пазух котлованов и ям, группа грунтов: 1 (Устройство песчаной подсыпки над трубопроводом)</t>
  </si>
  <si>
    <t>0,697</t>
  </si>
  <si>
    <t>Объем=69,7 / 100</t>
  </si>
  <si>
    <t>88,5</t>
  </si>
  <si>
    <t>77,105625</t>
  </si>
  <si>
    <t>92,51</t>
  </si>
  <si>
    <t>Объем=(14,4+69,7)*1,1</t>
  </si>
  <si>
    <t>Объем=91 / 100</t>
  </si>
  <si>
    <t>110,565</t>
  </si>
  <si>
    <t>0,7243</t>
  </si>
  <si>
    <t>Объем=724,3 / 1000</t>
  </si>
  <si>
    <t>1,9375025</t>
  </si>
  <si>
    <t>0,905375</t>
  </si>
  <si>
    <t>7,243</t>
  </si>
  <si>
    <t>Объем=724,3 / 100</t>
  </si>
  <si>
    <t>113,4434875</t>
  </si>
  <si>
    <t>23,720825</t>
  </si>
  <si>
    <t>Раздел 2. Хозяйственно-питьевой противопожарноый водопровод (В1)</t>
  </si>
  <si>
    <t>ФЕР22-01-021-04</t>
  </si>
  <si>
    <t>Укладка трубопроводов из полиэтиленовых труб диаметром: 125 мм</t>
  </si>
  <si>
    <t>км</t>
  </si>
  <si>
    <t>0,325</t>
  </si>
  <si>
    <t>Объем=325/1000</t>
  </si>
  <si>
    <t>24.3.03.13</t>
  </si>
  <si>
    <t>Трубы полиэтиленовые</t>
  </si>
  <si>
    <t>1008</t>
  </si>
  <si>
    <t>327,6</t>
  </si>
  <si>
    <t>273,76</t>
  </si>
  <si>
    <t>111,215</t>
  </si>
  <si>
    <t>35,15</t>
  </si>
  <si>
    <t>14,2796875</t>
  </si>
  <si>
    <t>ФССЦ-24.3.03.13-0047</t>
  </si>
  <si>
    <t>Трубы напорные полиэтиленовые ПЭ100, стандартное размерное отношение SDR17, номинальный наружный диаметр 125 мм, толщина стенки 7,4 мм</t>
  </si>
  <si>
    <t>ТЦ_23.8.03.12_77_7718573829_11.04.2022_01
КА_ИОС2 п.14 СМ2.3</t>
  </si>
  <si>
    <t>Фланец для ПЭ труб  Ø100/125 PN16 №0400 Hawle (свободный)</t>
  </si>
  <si>
    <t>7,06</t>
  </si>
  <si>
    <t>Цена=10800/1,2</t>
  </si>
  <si>
    <t>ФЕР22-06-001-04</t>
  </si>
  <si>
    <t>Промывка с дезинфекцией трубопроводов диаметром: 125 мм</t>
  </si>
  <si>
    <t>61,8</t>
  </si>
  <si>
    <t>25,10625</t>
  </si>
  <si>
    <t>ФЕР22-01-021-03</t>
  </si>
  <si>
    <t>Укладка трубопроводов из полиэтиленовых труб диаметром: 110 мм</t>
  </si>
  <si>
    <t>13,104</t>
  </si>
  <si>
    <t>225,04</t>
  </si>
  <si>
    <t>3,6569</t>
  </si>
  <si>
    <t>30,76</t>
  </si>
  <si>
    <t>0,49985</t>
  </si>
  <si>
    <t>ФССЦ-24.3.03.13-0045</t>
  </si>
  <si>
    <t>Трубы напорные полиэтиленовые ПЭ100, стандартное размерное отношение SDR17, номинальный наружный диаметр 90 мм, толщина стенки 5,4 мм</t>
  </si>
  <si>
    <t>13,1</t>
  </si>
  <si>
    <t>(Наружные сети водопровода, канализации, теплоснабжения, газопровода)</t>
  </si>
  <si>
    <t>ФЕР22-06-001-03</t>
  </si>
  <si>
    <t>Промывка с дезинфекцией трубопроводов диаметром: 100 мм</t>
  </si>
  <si>
    <t>51,5</t>
  </si>
  <si>
    <t>0,836875</t>
  </si>
  <si>
    <t>Футляры</t>
  </si>
  <si>
    <t>ФЕР22-01-015-02</t>
  </si>
  <si>
    <t>Укладка стальных неразрезных кожухов (футляров) в открытых траншеях диаметром: 400 мм</t>
  </si>
  <si>
    <t>0,26</t>
  </si>
  <si>
    <t>Объем=26 / 100</t>
  </si>
  <si>
    <t>23.5.02.02</t>
  </si>
  <si>
    <t>Трубы стальные электросварные прямошовные</t>
  </si>
  <si>
    <t>26,26</t>
  </si>
  <si>
    <t>47,51</t>
  </si>
  <si>
    <t>15,44075</t>
  </si>
  <si>
    <t>9,79</t>
  </si>
  <si>
    <t>3,18175</t>
  </si>
  <si>
    <t>ФССЦ-23.5.01.08-0018</t>
  </si>
  <si>
    <t>Трубы стальные электросварные прямошовные и спиральношовные, класс прочности К38, наружный диаметр 426 мм, толщина стенки 10 мм</t>
  </si>
  <si>
    <t>ФЕР22-05-005-02</t>
  </si>
  <si>
    <t>Протаскивание в футляр полиэтиленовых труб диаметром: 160 мм (диам. 125мм)</t>
  </si>
  <si>
    <t>100 м трубы, уложенной в футляр</t>
  </si>
  <si>
    <t>28,6</t>
  </si>
  <si>
    <t>76,02</t>
  </si>
  <si>
    <t>24,7065</t>
  </si>
  <si>
    <t>ФЕР22-05-004-01</t>
  </si>
  <si>
    <t>Заделка битумом и прядью концов футляра диаметром: 400 мм</t>
  </si>
  <si>
    <t>футляр</t>
  </si>
  <si>
    <t>08.1.02.11-0001</t>
  </si>
  <si>
    <t>Поковки из квадратных заготовок, масса 1,8 кг</t>
  </si>
  <si>
    <t>3,6125</t>
  </si>
  <si>
    <t>ФЕР22-01-015-01</t>
  </si>
  <si>
    <t>Укладка стальных неразрезных кожухов (футляров) в открытых траншеях диаметром: 300 мм</t>
  </si>
  <si>
    <t>Объем=(6*2) / 100</t>
  </si>
  <si>
    <t>12,12</t>
  </si>
  <si>
    <t>36,26</t>
  </si>
  <si>
    <t>5,439</t>
  </si>
  <si>
    <t>1,05</t>
  </si>
  <si>
    <t>ФССЦ-23.5.02.02-0096</t>
  </si>
  <si>
    <t>Трубы стальные электросварные прямошовные со снятой фаской из стали марок БСт2кп-БСт4кп и БСт2пс-БСт4пс, наружный диаметр 273 мм, толщина стенки 8 мм</t>
  </si>
  <si>
    <t>ФЕР22-05-005-01</t>
  </si>
  <si>
    <t>Протаскивание в футляр полиэтиленовых труб диаметром: 110 мм</t>
  </si>
  <si>
    <t>13,2</t>
  </si>
  <si>
    <t>71,67</t>
  </si>
  <si>
    <t>10,7505</t>
  </si>
  <si>
    <t>0,0045</t>
  </si>
  <si>
    <t>ФЕР22-05-004-11</t>
  </si>
  <si>
    <t>Заделка битумом и прядью концов футляра диаметром: до 100 мм</t>
  </si>
  <si>
    <t>3,275</t>
  </si>
  <si>
    <t>ФЕР22-02-009-10</t>
  </si>
  <si>
    <t>Нанесение усиленной антикоррозионной изоляции из полимерных липких лент на стальные трубопроводы диаметром: 400 мм</t>
  </si>
  <si>
    <t>Объем=26/1000</t>
  </si>
  <si>
    <t>Материалы гидроизоляционные рулонные</t>
  </si>
  <si>
    <t>1710</t>
  </si>
  <si>
    <t>44,46</t>
  </si>
  <si>
    <t>80,6</t>
  </si>
  <si>
    <t>2,6195</t>
  </si>
  <si>
    <t>203,5</t>
  </si>
  <si>
    <t>6,61375</t>
  </si>
  <si>
    <t>ФССЦ-01.7.07.12-0012</t>
  </si>
  <si>
    <t>Пленка оберточная полиэтиленовая, толщина 0,6 мм (ПЭКОМ)</t>
  </si>
  <si>
    <t>44,5</t>
  </si>
  <si>
    <t>ТЦ_12.2.01.04_77_7718573829_11.04.2022_01
КА_ИОС2 п.15 СМ2.3</t>
  </si>
  <si>
    <t>Лента полимерно-битумная Литкор толщ.2мм, шириной 450мм (Вес 1 м2 - 2,2кг)</t>
  </si>
  <si>
    <t>153,12</t>
  </si>
  <si>
    <t>Объем=34,8*2,2*2</t>
  </si>
  <si>
    <t>Цена=160/1,2</t>
  </si>
  <si>
    <t>ФЕР22-02-009-07</t>
  </si>
  <si>
    <t>Нанесение усиленной антикоррозионной изоляции из полимерных липких лент на стальные трубопроводы диаметром: 250 мм</t>
  </si>
  <si>
    <t>Объем=12/1000</t>
  </si>
  <si>
    <t>1100</t>
  </si>
  <si>
    <t>59,6</t>
  </si>
  <si>
    <t>0,894</t>
  </si>
  <si>
    <t>147,68</t>
  </si>
  <si>
    <t>2,2152</t>
  </si>
  <si>
    <t>45,32</t>
  </si>
  <si>
    <t>Объем=10,3*2,2*2</t>
  </si>
  <si>
    <t>ФЕР22-03-011-03</t>
  </si>
  <si>
    <t>Установка: гидрантов пожарных</t>
  </si>
  <si>
    <t>4,55</t>
  </si>
  <si>
    <t>ФССЦ-18.1.10.04-0011</t>
  </si>
  <si>
    <t>Гидрант пожарный подземный, номинальное давление 1,0 МПа (10 кгс/см2), номинальный диаметр 125 мм, высота 2500 мм</t>
  </si>
  <si>
    <t>-2</t>
  </si>
  <si>
    <t>ФССЦ-18.1.10.04-0004</t>
  </si>
  <si>
    <t>Гидрант пожарный подземный, номинальное давление 1,0 МПа (10 кгс/см2), номинальный диаметр 125 мм, высота 1500 мм</t>
  </si>
  <si>
    <t>ФЕР22-03-001-05</t>
  </si>
  <si>
    <t>Установка фасонных частей стальных сварных диаметром: 100-250 мм</t>
  </si>
  <si>
    <t>Объем=(21+42)/1000</t>
  </si>
  <si>
    <t>23.8.03.12</t>
  </si>
  <si>
    <t>312,7</t>
  </si>
  <si>
    <t>24,625125</t>
  </si>
  <si>
    <t>94,12</t>
  </si>
  <si>
    <t>7,41195</t>
  </si>
  <si>
    <t>ФССЦ-23.8.03.12-0011</t>
  </si>
  <si>
    <t>Фасонные части стальные сварные, номинальный диаметр до 800 мм</t>
  </si>
  <si>
    <t>-0,063</t>
  </si>
  <si>
    <t>ТЦ_23.8.05.09_77_7718573829_11.04.2022_01
КА_ИОС2 п.6 СМ2.3</t>
  </si>
  <si>
    <t>Пожарная подставка стальная  непроходная Ø100 ППОФ</t>
  </si>
  <si>
    <t>Цена=6302/1,2</t>
  </si>
  <si>
    <t>ТЦ_23.8.05.09_77_7718573829_11.04.2022_01
КА_ИОС2 п.7 СМ2.3</t>
  </si>
  <si>
    <t>Пожарная подставка стальная  двойная Ø100 ППДФ</t>
  </si>
  <si>
    <t>Цена=5975/1,2</t>
  </si>
  <si>
    <t>ФЕР22-03-011-04</t>
  </si>
  <si>
    <t>Установка: колонок водоразборных</t>
  </si>
  <si>
    <t>6,57</t>
  </si>
  <si>
    <t>16,425</t>
  </si>
  <si>
    <t>ФССЦ-18.1.08.06-0001</t>
  </si>
  <si>
    <t>Колонки водоразборные эжекторные, высота наземной части 900 мм</t>
  </si>
  <si>
    <t>ТЦ_23.8.05.00_77_7718573829_11.04.2022_01
КА_ИОС2 п.8 СМ2.3</t>
  </si>
  <si>
    <t>Колонка пожарная Ø125мм с двумя патрубками Ø80мм КПА (КП)</t>
  </si>
  <si>
    <t>Цена=11484/1,2</t>
  </si>
  <si>
    <t>ФЕР22-03-007-02
прим.</t>
  </si>
  <si>
    <t>Установка задвижек или клапанов обратных стальных диаметром: 100 мм</t>
  </si>
  <si>
    <t>Задвижки стальные водопроводные (или клапаны обратные)</t>
  </si>
  <si>
    <t>2,03</t>
  </si>
  <si>
    <t>17,7625</t>
  </si>
  <si>
    <t>0,4375</t>
  </si>
  <si>
    <t>ФССЦ-18.1.02.01-0083</t>
  </si>
  <si>
    <t>Задвижка клиновая с выдвижным шпинделем 30с41нж (ЗКЛ2-16), номинальное давление 1,6 МПа (16 кгс/см2), присоединение к трубопроводу фланцевое, номинальный диаметр 100 мм</t>
  </si>
  <si>
    <t>ФССЦ-23.8.03.11-0680</t>
  </si>
  <si>
    <t>Фланцы стальные плоские приварные из стали ВСт3сп2, ВСт3сп3, номинальное давление 1,6 МПа, номинальный диаметр 100 мм</t>
  </si>
  <si>
    <t>Итоги по разделу 2 Хозяйственно-питьевой противопожарноый водопровод (В1) :</t>
  </si>
  <si>
    <t xml:space="preserve">  Итого по разделу 2 Хозяйственно-питьевой противопожарноый водопровод (В1)</t>
  </si>
  <si>
    <t>Раздел 3. Железобетонные конструкции</t>
  </si>
  <si>
    <t>Колодцы</t>
  </si>
  <si>
    <t>ФЕР22-04-001-01</t>
  </si>
  <si>
    <t>Устройство круглых колодцев из сборного железобетона в грунтах: сухих (диаметром 1500мм - 2шт)</t>
  </si>
  <si>
    <t>0,304</t>
  </si>
  <si>
    <t>Объем=(0,38*2+0,4*4+0,27*2+0,02*2+0,05*2) / 10</t>
  </si>
  <si>
    <t>05.1.01.09</t>
  </si>
  <si>
    <t>Кольца для колодцев сборные железобетонные диаметром 1500 мм</t>
  </si>
  <si>
    <t>Кольца для колодцев сборные железобетонные диаметром 700 мм</t>
  </si>
  <si>
    <t>07.2.07.12-0019</t>
  </si>
  <si>
    <t>Элементы конструктивные зданий и сооружений с преобладанием горячекатаных профилей, средняя масса сборочной единицы до 0,1 т</t>
  </si>
  <si>
    <t>08.1.02.06</t>
  </si>
  <si>
    <t>Люки чугунные</t>
  </si>
  <si>
    <t>88,6</t>
  </si>
  <si>
    <t>33,668</t>
  </si>
  <si>
    <t>10,34</t>
  </si>
  <si>
    <t>3,9292</t>
  </si>
  <si>
    <t>ФССЦ-05.1.01.13-0043</t>
  </si>
  <si>
    <t>Плита железобетонная покрытий, перекрытий и днищ</t>
  </si>
  <si>
    <t>-1,2008</t>
  </si>
  <si>
    <t>ФССЦ-05.1.01.11-0045</t>
  </si>
  <si>
    <t>Плита днища ПН15, бетон B15 (М200), объем 0,38 м3, расход арматуры 33,13 кг</t>
  </si>
  <si>
    <t>ФССЦ-05.1.01.09-0065</t>
  </si>
  <si>
    <t>Кольцо стеновое смотровых колодцев КС15.9, бетон B15 (М200), объем 0,40 м3, расход арматуры 7,02 кг</t>
  </si>
  <si>
    <t>ФССЦ-05.1.06.09-0007</t>
  </si>
  <si>
    <t>Плиты перекрытия 2ПП15-1, бетон B15, объем 0,27 м3, расход арматуры 30 кг</t>
  </si>
  <si>
    <t>ФССЦ-05.1.01.09-0042</t>
  </si>
  <si>
    <t>Кольцо опорное КО-6 /бетон B15 (М200), объем 0,02 м3, расход арматуры 1,10 кг</t>
  </si>
  <si>
    <t>ФССЦ-05.1.01.09-0051</t>
  </si>
  <si>
    <t>Кольцо стеновое смотровых колодцев КС7.3, бетон B15 (М200), объем 0,05 м3, расход арматуры 1,64 кг</t>
  </si>
  <si>
    <t>Устройство круглых колодцев из сборного железобетона в грунтах: сухих (диаметром 2000мм - 2шт)</t>
  </si>
  <si>
    <t>Объем=(0,59*2+0,59*4+0,55*2+0,02*2+0,05*2) / 10</t>
  </si>
  <si>
    <t>52,9385</t>
  </si>
  <si>
    <t>6,17815</t>
  </si>
  <si>
    <t>-1,8881</t>
  </si>
  <si>
    <t>ФССЦ-05.1.01.11-0046</t>
  </si>
  <si>
    <t>Плита днища ПН20, бетон B15 (М200), объем 0,59 м3, расход арматуры 79,44 кг</t>
  </si>
  <si>
    <t>ФССЦ-05.1.01.09-0073</t>
  </si>
  <si>
    <t>Кольцо стеновое смотровых колодцев КС20.9, бетон B15 (М200), объем 0,59 м3, расход арматуры 19,88 кг</t>
  </si>
  <si>
    <t>ФССЦ-05.1.06.09-0004</t>
  </si>
  <si>
    <t>Плиты перекрытия 1ПП20-1, бетон B15, объем 0,55 м3, расход арматуры 49,65 кг</t>
  </si>
  <si>
    <t>ФССЦ-08.1.02.06-0013</t>
  </si>
  <si>
    <t>Люк чугунный легкий Л(A30)-К-1-60_(А-15)</t>
  </si>
  <si>
    <t>ФССЦ-08.1.02.06-0043</t>
  </si>
  <si>
    <t>Люк чугунный тяжелый</t>
  </si>
  <si>
    <t>ФЕР46-03-010-03</t>
  </si>
  <si>
    <t>Пробивка в бетонных стенах и полах толщиной 100 мм отверстий площадью: свыше 100 см2 до 500 см2_Пробивка дополнительных отверстий в стенах колодцев</t>
  </si>
  <si>
    <t>100 отверстий</t>
  </si>
  <si>
    <t>Объем=(7+2+5) / 100</t>
  </si>
  <si>
    <t>95,38</t>
  </si>
  <si>
    <t>16,6915</t>
  </si>
  <si>
    <t>Приказ № 812/пр от 21.12.2020 Прил. п.40.1</t>
  </si>
  <si>
    <t>НР Работы по реконструкции зданий и сооружений: усиление и замена существующих конструкций, возведение отдельных конструктивных элементов</t>
  </si>
  <si>
    <t>Приказ № 774/пр от 11.12.2020 Прил. п.40.1</t>
  </si>
  <si>
    <t>СП Работы по реконструкции зданий и сооружений: усиление и замена существующих конструкций, возведение отдельных конструктивных элементов</t>
  </si>
  <si>
    <t>ФЕР46-03-017-05</t>
  </si>
  <si>
    <t>Заделка отверстий, гнезд и борозд: в стенах и перегородках бетонных площадью до 0,1 м2_Заделка отверстий между стенкой бетонного колодца и трубой</t>
  </si>
  <si>
    <t>0,00936</t>
  </si>
  <si>
    <t>75,22</t>
  </si>
  <si>
    <t>0,846225</t>
  </si>
  <si>
    <t>ФССЦ-04.3.02.09-0937</t>
  </si>
  <si>
    <t>Смеси сухие строительные гидроизоляционные, цементные, с полимерными добавками_(Дегидрол Люкс марки 7)</t>
  </si>
  <si>
    <t>(Работы по реконструкции зданий и сооружений: усиление и замена существующих конструкций, возведение отдельных конструктивных элементов)</t>
  </si>
  <si>
    <t>ФЕР46-08-003-01</t>
  </si>
  <si>
    <t>Приготовление безусадочных, быстротвердеющих составов тиксотропного типа однокомпонентных: вручную</t>
  </si>
  <si>
    <t>8,03</t>
  </si>
  <si>
    <t>0,07227</t>
  </si>
  <si>
    <t>Приказ № 812/пр от 21.12.2020 Прил. п.108</t>
  </si>
  <si>
    <t>НР Изготовление в построечных условиях материалов, полуфабрикатов, металлических заготовок</t>
  </si>
  <si>
    <t>Приказ № 774/пр от 11.12.2020 Прил. п.108</t>
  </si>
  <si>
    <t>СП Изготовление в построечных условиях материалов, полуфабрикатов, металлических заготовок</t>
  </si>
  <si>
    <t>Итоги по разделу 3 Железобетонные конструкции :</t>
  </si>
  <si>
    <t xml:space="preserve">  Итого по разделу 3 Железобетонные конструкции</t>
  </si>
  <si>
    <t>142,43</t>
  </si>
  <si>
    <t>Объем=0,832+2,828+138,77</t>
  </si>
  <si>
    <t>Объем=0,025+0,008</t>
  </si>
  <si>
    <t>0,917</t>
  </si>
  <si>
    <t>Объем=0,019+0,898</t>
  </si>
  <si>
    <t>19,565</t>
  </si>
  <si>
    <t>4,093</t>
  </si>
  <si>
    <t>3,374</t>
  </si>
  <si>
    <t>Объем=3,185+0,189</t>
  </si>
  <si>
    <t>ЛОКАЛЬНЫЙ СМЕТНЫЙ РАСЧЕТ (СМЕТА) № ЛСР-06-02-01 изм.1</t>
  </si>
  <si>
    <t>внутриплощадочные сети  хозяйственно-бытовой канализации</t>
  </si>
  <si>
    <t>2021-ВТРКМ.ГР-ИОС3 изм.1</t>
  </si>
  <si>
    <t>(57,89)</t>
  </si>
  <si>
    <t>(5,93)</t>
  </si>
  <si>
    <t>0,6233</t>
  </si>
  <si>
    <t>Объем=623,3 / 1000</t>
  </si>
  <si>
    <t>26,1006875</t>
  </si>
  <si>
    <t>Объем=81 / 100</t>
  </si>
  <si>
    <t>301,32</t>
  </si>
  <si>
    <t>Объем=9,6 / 10</t>
  </si>
  <si>
    <t>10,56</t>
  </si>
  <si>
    <t>0,384</t>
  </si>
  <si>
    <t>Объем=51 / 100</t>
  </si>
  <si>
    <t>56,41875</t>
  </si>
  <si>
    <t>66,66</t>
  </si>
  <si>
    <t>Объем=(9,6+51)*1,1</t>
  </si>
  <si>
    <t>Объем=48 / 100</t>
  </si>
  <si>
    <t>58,32</t>
  </si>
  <si>
    <t>0,5797</t>
  </si>
  <si>
    <t>Объем=579,7 / 1000</t>
  </si>
  <si>
    <t>1,5506975</t>
  </si>
  <si>
    <t>0,724625</t>
  </si>
  <si>
    <t>5,797</t>
  </si>
  <si>
    <t>Объем=579,7 / 100</t>
  </si>
  <si>
    <t>90,7955125</t>
  </si>
  <si>
    <t>18,985175</t>
  </si>
  <si>
    <t>Раздел 2. Хозяйственно-бытовая канализация (К1)</t>
  </si>
  <si>
    <t>ФЕР23-01-020-01</t>
  </si>
  <si>
    <t>Укладка канализационных безнапорных раструбных труб из поливинилхлорида (ПВХ) диаметром: 160 мм (д=110 мм)</t>
  </si>
  <si>
    <t>24.3.01.04</t>
  </si>
  <si>
    <t>Трубы ПВХ безнапорные, раструбные</t>
  </si>
  <si>
    <t>22,74</t>
  </si>
  <si>
    <t>1,7055</t>
  </si>
  <si>
    <t>10,87</t>
  </si>
  <si>
    <t>Укладка канализационных безнапорных раструбных труб из поливинилхлорида (ПВХ) диаметром: 160 мм</t>
  </si>
  <si>
    <t>Объем=93 / 100</t>
  </si>
  <si>
    <t>26,43525</t>
  </si>
  <si>
    <t>0,104625</t>
  </si>
  <si>
    <t>ТЦ_24.3.03.04_77_7718573829_11.04.2022_01
КА_ИОС3 п.2 СМ2.3</t>
  </si>
  <si>
    <t>Трубы раструбные из ПВХ Multi Layer, класс S Д= 160х4,7мм Wavin</t>
  </si>
  <si>
    <t>Цена=1190/1,2</t>
  </si>
  <si>
    <t>Итоги по разделу 2 Хозяйственно-бытовая канализация (К1) :</t>
  </si>
  <si>
    <t xml:space="preserve">  Итого по разделу 2 Хозяйственно-бытовая канализация (К1)</t>
  </si>
  <si>
    <t>Раздел 3. Конструкции железобетонные</t>
  </si>
  <si>
    <t>ФЕР23-03-001-03</t>
  </si>
  <si>
    <t>Устройство круглых сборных железобетонных канализационных колодцев диаметром: 1 м в сухих грунтах (7 шт.)</t>
  </si>
  <si>
    <t>Объем=(0,18*7+0,24*7+0,16*10+0,1*7+0,02*7+2,52) / 10</t>
  </si>
  <si>
    <t>Кольца для колодцев сборные железобетонные диаметром 1000 мм</t>
  </si>
  <si>
    <t>05.1.01.13</t>
  </si>
  <si>
    <t>Плиты сборные железобетонные</t>
  </si>
  <si>
    <t>07.2.05.01-0032</t>
  </si>
  <si>
    <t>138,69</t>
  </si>
  <si>
    <t>136,956375</t>
  </si>
  <si>
    <t>21,596625</t>
  </si>
  <si>
    <t>ФССЦ-05.1.01.11-0044</t>
  </si>
  <si>
    <t>Плита днища ПН10, бетон B15 (М200), объем 0,18 м3, расход арматуры 15,14 кг</t>
  </si>
  <si>
    <t>ФССЦ-05.1.01.09-0056</t>
  </si>
  <si>
    <t>Кольцо стеновое смотровых колодцев КС10.9, бетон B15 (М200), объем 0,24 м3, расход арматуры 5,66 кг</t>
  </si>
  <si>
    <t>ФССЦ-05.1.01.09-0055</t>
  </si>
  <si>
    <t>Кольцо стеновое смотровых колодцев КС10.6, бетон B15 (М200), объем 0,16 м3, расход арматуры 3,95 кг</t>
  </si>
  <si>
    <t>ФССЦ-05.1.06.09-0088</t>
  </si>
  <si>
    <t>Плиты перекрытия ПП10-2, бетон B15, объем 0,10 м3, расход арматуры 16,65 кг</t>
  </si>
  <si>
    <t>Люк чугунный легкий Л(A30)-К-1-60</t>
  </si>
  <si>
    <t>ФЕР08-02-001-09</t>
  </si>
  <si>
    <t>Кладка стен приямков и каналов</t>
  </si>
  <si>
    <t>0,038</t>
  </si>
  <si>
    <t>04.3.01.09</t>
  </si>
  <si>
    <t>Раствор готовый кладочный</t>
  </si>
  <si>
    <t>0,221</t>
  </si>
  <si>
    <t>0,008398</t>
  </si>
  <si>
    <t>0,0152</t>
  </si>
  <si>
    <t>0,282625</t>
  </si>
  <si>
    <t>0,0171</t>
  </si>
  <si>
    <t>0,0084</t>
  </si>
  <si>
    <t>Устройство гидроизоляции обмазочной: холодной асфальтовой мастикой в один слой толщиной 2 мм_(в 3 слоя)</t>
  </si>
  <si>
    <t>0,334</t>
  </si>
  <si>
    <t>Объем=33,4 / 100</t>
  </si>
  <si>
    <t>0,08016</t>
  </si>
  <si>
    <t>6,48795</t>
  </si>
  <si>
    <t>0,313125</t>
  </si>
  <si>
    <t>Устройство гидроизоляции обмазочной: на каждый последующий слой толщиной 1 мм добавлять к расценке 11-01-004-07_(Добавлять до 3 слоев)</t>
  </si>
  <si>
    <t>На увеличение количеситва слоев ПЗ=2 (ОЗП=2; ЭМ=2 к расх.; ЗПМ=2; МАТ=2 к расх.; ТЗ=2; ТЗМ=2)</t>
  </si>
  <si>
    <t>4,1082</t>
  </si>
  <si>
    <t>0,30895</t>
  </si>
  <si>
    <t>0,1002</t>
  </si>
  <si>
    <t>Объем=33,4*1*3/1000</t>
  </si>
  <si>
    <t>ФЕР16-04-001-03
прим</t>
  </si>
  <si>
    <t>Прокладка трубопроводов канализации из полиэтиленовых труб высокой плотности диаметром: 160 мм_(Устройство труб ПВХ внутри колодца)</t>
  </si>
  <si>
    <t>Трубы полиэтиленовые низкого давления (ПНД)</t>
  </si>
  <si>
    <t>Фасонные и соединительные части к полиэтиленовым трубам</t>
  </si>
  <si>
    <t>54,1</t>
  </si>
  <si>
    <t>6,7625</t>
  </si>
  <si>
    <t>ФССЦ-24.3.05.08-0002</t>
  </si>
  <si>
    <t>Отвод полиэтиленовый удлиненный 45°, номинальный внутренний диаметр 160 мм</t>
  </si>
  <si>
    <t>ФССЦ-24.3.05.15-0265</t>
  </si>
  <si>
    <t>Тройник полиэтиленовый сварной ПЭ100, к напорным трубам, номинальное давление 1,6 МПа (16 кгс/см2), 3, диаметр 160 мм</t>
  </si>
  <si>
    <t>Объем=(1+12) / 100</t>
  </si>
  <si>
    <t>15,49925</t>
  </si>
  <si>
    <t>0,0182</t>
  </si>
  <si>
    <t>0,018928</t>
  </si>
  <si>
    <t>1,711255</t>
  </si>
  <si>
    <t>0,0091</t>
  </si>
  <si>
    <t>27,3</t>
  </si>
  <si>
    <t>0,1826825</t>
  </si>
  <si>
    <t>Итоги по разделу 3 Конструкции железобетонные :</t>
  </si>
  <si>
    <t xml:space="preserve">  Итого по разделу 3 Конструкции железобетонные</t>
  </si>
  <si>
    <t>101,886</t>
  </si>
  <si>
    <t>Объем=1,896+99,99</t>
  </si>
  <si>
    <t>0,019</t>
  </si>
  <si>
    <t>Объем=0,005+0,014</t>
  </si>
  <si>
    <t>13,429</t>
  </si>
  <si>
    <t>9,637</t>
  </si>
  <si>
    <t>0,421</t>
  </si>
  <si>
    <t>Внутриплощадочные сети производственной канализации</t>
  </si>
  <si>
    <t>ЛОКАЛЬНЫЙ СМЕТНЫЙ РАСЧЕТ (СМЕТА) № ЛСР-06-03-01 ищм.1</t>
  </si>
  <si>
    <t>внутриплощадочные  сети  производственной канализации</t>
  </si>
  <si>
    <t>1021-ВТРКМ.ГР-ИОС3 изм.1</t>
  </si>
  <si>
    <t>(41,67)</t>
  </si>
  <si>
    <t>(2,14)</t>
  </si>
  <si>
    <t>0,0693</t>
  </si>
  <si>
    <t>Объем=69,3 / 1000</t>
  </si>
  <si>
    <t>2,9019375</t>
  </si>
  <si>
    <t>Объем=9 / 100</t>
  </si>
  <si>
    <t>33,48</t>
  </si>
  <si>
    <t>Объем=1,5 / 10</t>
  </si>
  <si>
    <t>1,9125</t>
  </si>
  <si>
    <t>0,071</t>
  </si>
  <si>
    <t>Объем=7,1 / 100</t>
  </si>
  <si>
    <t>7,854375</t>
  </si>
  <si>
    <t>9,46</t>
  </si>
  <si>
    <t>Объем=(1,5+7,1)*1,1</t>
  </si>
  <si>
    <t>9,1125</t>
  </si>
  <si>
    <t>0,0605</t>
  </si>
  <si>
    <t>Объем=60,5 / 1000</t>
  </si>
  <si>
    <t>0,1618375</t>
  </si>
  <si>
    <t>0,075625</t>
  </si>
  <si>
    <t>0,605</t>
  </si>
  <si>
    <t>Объем=60,5 / 100</t>
  </si>
  <si>
    <t>9,4758125</t>
  </si>
  <si>
    <t>1,981375</t>
  </si>
  <si>
    <t>Раздел 2. Производственная  канализация (К3)</t>
  </si>
  <si>
    <t>ФЕР22-01-007-03</t>
  </si>
  <si>
    <t>Укладка водопроводных чугунных напорных труб с заделкой раструбов резиновыми уплотнительными манжетами диаметром: 100 мм (Для подключения приемных лотков К3 к колодцам)</t>
  </si>
  <si>
    <t>Объем=18/1000</t>
  </si>
  <si>
    <t>01.7.19.03</t>
  </si>
  <si>
    <t>Манжеты резиновые</t>
  </si>
  <si>
    <t>23.6.02.03</t>
  </si>
  <si>
    <t>Трубы чугунные напорные раструбные</t>
  </si>
  <si>
    <t>1000</t>
  </si>
  <si>
    <t>6,255</t>
  </si>
  <si>
    <t>3,55</t>
  </si>
  <si>
    <t>0,079875</t>
  </si>
  <si>
    <t>ФССЦ-23.6.02.03-0003</t>
  </si>
  <si>
    <t>Трубы чугунные напорные раструбные, номинальный диаметр 100 мм, толщина стенки 8,3 мм</t>
  </si>
  <si>
    <t>Итоги по разделу 2 Производственная  канализация (К3) :</t>
  </si>
  <si>
    <t xml:space="preserve">  Итого по разделу 2 Производственная  канализация (К3)</t>
  </si>
  <si>
    <t>ФЕР23-03-001-05</t>
  </si>
  <si>
    <t>Устройство круглых сборных железобетонных канализационных колодцев диаметром: 1,5 м в сухих грунтах (Колодец с гидрозатвором - 3 шт.)</t>
  </si>
  <si>
    <t>1,152</t>
  </si>
  <si>
    <t>Объем=(0,38*6+0,4*6+0,27*6+0,02*6+0,85*6) / 10</t>
  </si>
  <si>
    <t>96,55</t>
  </si>
  <si>
    <t>139,032</t>
  </si>
  <si>
    <t>15,89</t>
  </si>
  <si>
    <t>22,8816</t>
  </si>
  <si>
    <t>ФССЦ-05.1.06.09-0003</t>
  </si>
  <si>
    <t>Плиты перекрытия 1ПП15-2, бетон B15, объем 0,27 м3, расход арматуры 32,21 кг</t>
  </si>
  <si>
    <t>ФССЦ-05.1.08.06-0058</t>
  </si>
  <si>
    <t>Плиты дорожные ПД6, бетон B20, объем 0,85 м3, расход арматуры 99,30 кг</t>
  </si>
  <si>
    <t>ФССЦ-08.1.02.06-0033</t>
  </si>
  <si>
    <t>Люк чугунный тяжелый (ГОСТ 3634-99) марка Т(C250)-К-1-60</t>
  </si>
  <si>
    <t>0,338</t>
  </si>
  <si>
    <t>Объем=33,8 / 100</t>
  </si>
  <si>
    <t>0,08112</t>
  </si>
  <si>
    <t>6,56565</t>
  </si>
  <si>
    <t>0,316875</t>
  </si>
  <si>
    <t>4,1574</t>
  </si>
  <si>
    <t>0,31265</t>
  </si>
  <si>
    <t>0,1014</t>
  </si>
  <si>
    <t>Объем=33,8*1*3/1000</t>
  </si>
  <si>
    <t>ФЕР06-04-001-01</t>
  </si>
  <si>
    <t>Устройство стен подвалов и подпорных стен: бетонных_(Устройство перегородки в колодце грязеотстойника)</t>
  </si>
  <si>
    <t>0,0048</t>
  </si>
  <si>
    <t>Объем=0,48 / 100</t>
  </si>
  <si>
    <t>0,4896</t>
  </si>
  <si>
    <t>1,836</t>
  </si>
  <si>
    <t>22,53</t>
  </si>
  <si>
    <t>0,13518</t>
  </si>
  <si>
    <t>(Бетонные и железобетонные монолитные конструкции и работы в строительстве)</t>
  </si>
  <si>
    <t>2,994</t>
  </si>
  <si>
    <t>2,02875</t>
  </si>
  <si>
    <t>ТЦ_24.3.03.04_77_7718573829_11.04.2021_01
КА_ИОС3 п.1 СМ2.3</t>
  </si>
  <si>
    <t>ФССЦ-24.3.05.08-0202</t>
  </si>
  <si>
    <t>Отвод полипропиленовый 45°, для систем водоотведения, диаметр 110 мм</t>
  </si>
  <si>
    <t>ФССЦ-24.3.05.02-0101</t>
  </si>
  <si>
    <t>Заглушка полипропиленовая для систем водоотведения, диаметр 110 мм</t>
  </si>
  <si>
    <t>ФССЦ-24.3.05.07-0159</t>
  </si>
  <si>
    <t>Муфта полипропиленовая соединительная, номинальный наружный диаметр 110 мм</t>
  </si>
  <si>
    <t>ФССЦ-24.3.05.15-0102</t>
  </si>
  <si>
    <t>Тройник полипропиленовый для систем водоотведения, диаметр 110 мм</t>
  </si>
  <si>
    <t>Объем=(12+3) / 100</t>
  </si>
  <si>
    <t>17,88375</t>
  </si>
  <si>
    <t>0,01352</t>
  </si>
  <si>
    <t>1,222325</t>
  </si>
  <si>
    <t>0,0065</t>
  </si>
  <si>
    <t>0,1304875</t>
  </si>
  <si>
    <t>16,696</t>
  </si>
  <si>
    <t>Объем=14,19+2,506</t>
  </si>
  <si>
    <t>Объем=0,004+0,008+0,022+0,002</t>
  </si>
  <si>
    <t>1,042</t>
  </si>
  <si>
    <t>Объем=0,63+0,412</t>
  </si>
  <si>
    <t>28,892</t>
  </si>
  <si>
    <t>Объем=0,301+5,922+5,671+4,162+12,836</t>
  </si>
  <si>
    <t>18,466</t>
  </si>
  <si>
    <t>Объем=14,676+0,304+2,286+1,2</t>
  </si>
  <si>
    <t>0,112</t>
  </si>
  <si>
    <t>Объем=0,003+0,001+0,003+0,003+0,102</t>
  </si>
  <si>
    <t>Внутриплощадочные сети дождевой канализации</t>
  </si>
  <si>
    <t>ЛОКАЛЬНЫЙ СМЕТНЫЙ РАСЧЕТ (СМЕТА) № ЛСР-06-04-01 изм.1</t>
  </si>
  <si>
    <t>внутриплощадочные сети  дождевой канализации</t>
  </si>
  <si>
    <t>2021-ВТРКМ.ГР-ИОС3  изм.1</t>
  </si>
  <si>
    <t>(333,02)</t>
  </si>
  <si>
    <t>(264,53)</t>
  </si>
  <si>
    <t>(14,52)</t>
  </si>
  <si>
    <t>(1,51)</t>
  </si>
  <si>
    <t>(66,98)</t>
  </si>
  <si>
    <t>1,0701</t>
  </si>
  <si>
    <t>Объем=1070,1 / 1000</t>
  </si>
  <si>
    <t>44,8104375</t>
  </si>
  <si>
    <t>1,392</t>
  </si>
  <si>
    <t>Объем=139,2 / 100</t>
  </si>
  <si>
    <t>517,824</t>
  </si>
  <si>
    <t>Объем=9,8 / 10</t>
  </si>
  <si>
    <t>10,78</t>
  </si>
  <si>
    <t>12,495</t>
  </si>
  <si>
    <t>0,392</t>
  </si>
  <si>
    <t>0,635</t>
  </si>
  <si>
    <t>Объем=63,5 / 100</t>
  </si>
  <si>
    <t>70,246875</t>
  </si>
  <si>
    <t>80,63</t>
  </si>
  <si>
    <t>Объем=(9,8+63,5)*1,1</t>
  </si>
  <si>
    <t>Объем=87 / 100</t>
  </si>
  <si>
    <t>105,705</t>
  </si>
  <si>
    <t>0,9961</t>
  </si>
  <si>
    <t>Объем=996,1 / 1000</t>
  </si>
  <si>
    <t>2,6645675</t>
  </si>
  <si>
    <t>1,245125</t>
  </si>
  <si>
    <t>9,961</t>
  </si>
  <si>
    <t>Объем=996,1 / 100</t>
  </si>
  <si>
    <t>156,0141625</t>
  </si>
  <si>
    <t>32,622275</t>
  </si>
  <si>
    <t>Раздел 2. Дождевая канализация (К2)</t>
  </si>
  <si>
    <t>Укладка канализационных безнапорных раструбных труб из поливинилхлорида (ПВХ) диаметром: 160 мм (из полипропилена)</t>
  </si>
  <si>
    <t>0,85275</t>
  </si>
  <si>
    <t>0,003375</t>
  </si>
  <si>
    <t>ФССЦ-24.3.03.03-0035</t>
  </si>
  <si>
    <t>Трубы ливневые полиэтиленовые двухслойные профилированные, SN8, диаметр 160 мм (Труба раструбная гофрированная PRAGMA  Sn16  Ø160)</t>
  </si>
  <si>
    <t>ФЕР23-01-020-02</t>
  </si>
  <si>
    <t>Укладка канализационных безнапорных раструбных труб из поливинилхлорида (ПВХ) диаметром: 200 мм (Из полипропилена Д=225 мм)</t>
  </si>
  <si>
    <t>1,43</t>
  </si>
  <si>
    <t>Объем=143 / 100</t>
  </si>
  <si>
    <t>24,84</t>
  </si>
  <si>
    <t>44,4015</t>
  </si>
  <si>
    <t>0,232375</t>
  </si>
  <si>
    <t>ФССЦ-24.3.02.04-0001</t>
  </si>
  <si>
    <t>Трубы полипропиленовые со структурированной стенкой для систем водоотведения, номинальный внутренний диаметр 200/225 мм (Труба раструбная гофрированная PRAGMA  Sn16  Ø225)</t>
  </si>
  <si>
    <t>ФЕР23-01-020-04</t>
  </si>
  <si>
    <t>Укладка канализационных безнапорных раструбных труб из поливинилхлорида (ПВХ) диаметром: 315 мм</t>
  </si>
  <si>
    <t>Объем=31 / 100</t>
  </si>
  <si>
    <t>29,68</t>
  </si>
  <si>
    <t>11,501</t>
  </si>
  <si>
    <t>4,62</t>
  </si>
  <si>
    <t>1,79025</t>
  </si>
  <si>
    <t>ФССЦ-24.3.02.04-0003</t>
  </si>
  <si>
    <t>Трубы полипропиленовые со структурированной стенкой для систем водоотведения, номинальный внутренний диаметр 300/340 мм (Труба раструбная гофрированная PRAGMA  Sn16  Ø315)</t>
  </si>
  <si>
    <t>ФЕР22-01-015-04</t>
  </si>
  <si>
    <t>Укладка стальных неразрезных кожухов (футляров) в открытых траншеях диаметром: 600 мм</t>
  </si>
  <si>
    <t>0,76</t>
  </si>
  <si>
    <t>Объем=76 / 100</t>
  </si>
  <si>
    <t>76,76</t>
  </si>
  <si>
    <t>104,17</t>
  </si>
  <si>
    <t>98,9615</t>
  </si>
  <si>
    <t>12,93</t>
  </si>
  <si>
    <t>12,2835</t>
  </si>
  <si>
    <t>ФССЦ-23.5.01.08-0034</t>
  </si>
  <si>
    <t>Трубы стальные электросварные прямошовные и спиральношовные, класс прочности К38, наружный диаметр 630 мм, толщина стенки 9 мм</t>
  </si>
  <si>
    <t>ФЕР22-05-005-03</t>
  </si>
  <si>
    <t>Протаскивание в футляр полиэтиленовых труб диаметром: 200 мм  (Протаскивание ПП трубы PRAGMA Д=225 мм в стальной футляр)</t>
  </si>
  <si>
    <t>Объем=(8+7+9+13+16+23) / 100</t>
  </si>
  <si>
    <t>83,6</t>
  </si>
  <si>
    <t>79,52</t>
  </si>
  <si>
    <t>75,544</t>
  </si>
  <si>
    <t>0,057</t>
  </si>
  <si>
    <t>ФЕР22-05-004-03</t>
  </si>
  <si>
    <t>Заделка битумом и прядью концов футляра диаметром: 600 мм</t>
  </si>
  <si>
    <t>5,73</t>
  </si>
  <si>
    <t>42,975</t>
  </si>
  <si>
    <t>ФЕР22-02-002-12</t>
  </si>
  <si>
    <t>Нанесение усиленной антикоррозионной битумно-резиновой или битумно-полимерной изоляции на стальные трубопроводы диаметром: 600 мм</t>
  </si>
  <si>
    <t>0,076</t>
  </si>
  <si>
    <t>Объем=76/1000</t>
  </si>
  <si>
    <t>0,9348</t>
  </si>
  <si>
    <t>2600</t>
  </si>
  <si>
    <t>197,6</t>
  </si>
  <si>
    <t>32,11</t>
  </si>
  <si>
    <t>142,69</t>
  </si>
  <si>
    <t>13,55555</t>
  </si>
  <si>
    <t>ФССЦ-12.2.03.11-0041</t>
  </si>
  <si>
    <t>Холсты стекловолокнистые термовлагоустойчивые</t>
  </si>
  <si>
    <t>-18,24</t>
  </si>
  <si>
    <t>661,32</t>
  </si>
  <si>
    <t>Объем=150,3*2,2*2</t>
  </si>
  <si>
    <t>Монтаж сепаратора</t>
  </si>
  <si>
    <t>ФЕРм37-01-001-04</t>
  </si>
  <si>
    <t>Монтаж сосудов и аппаратов без механизмов на открытой площадке, масса сосудов и аппаратов: 0,5 т (Монтаж сепаратора нефтепродуктов массой 510 кг )</t>
  </si>
  <si>
    <t>19,7</t>
  </si>
  <si>
    <t>24,625</t>
  </si>
  <si>
    <t>25
О</t>
  </si>
  <si>
    <t>ТЦ_103_77_7728202855_31.03.2021_01
КА_ИОС3 п.4 СМ2.3</t>
  </si>
  <si>
    <t>Сепаратор нефтепродуктов и песка производительностью 15л/с D=2000мм, Нк=2100мм  Rainpark OLSV-1000-15 фирмы Standartpark</t>
  </si>
  <si>
    <t>Цена=393946,5/1,2</t>
  </si>
  <si>
    <t>ФЕР07-01-001-03</t>
  </si>
  <si>
    <t>Укладка блоков и плит ленточных фундаментов при глубине котлована до 4 м, масса конструкций: до 3,5 т (Укладка дорожной плиты ПДС под сепаратор)</t>
  </si>
  <si>
    <t>33,4</t>
  </si>
  <si>
    <t>05.1.05.04</t>
  </si>
  <si>
    <t>3,025</t>
  </si>
  <si>
    <t>51,69</t>
  </si>
  <si>
    <t>1,29225</t>
  </si>
  <si>
    <t>ФССЦ-05.1.08.06-0061</t>
  </si>
  <si>
    <t>Плиты дорожные ПД 2-6, бетон B15, объем 0,8 м3, расход арматуры 84,99 кг (Плита дорожная ПДС)</t>
  </si>
  <si>
    <t>Итоги по разделу 2 Дождевая канализация (К2) :</t>
  </si>
  <si>
    <t xml:space="preserve">  Итого по разделу 2 Дождевая канализация (К2)</t>
  </si>
  <si>
    <t>Устройство круглых сборных железобетонных канализационных колодцев диаметром: 1 м в сухих грунтах (13 шт.)</t>
  </si>
  <si>
    <t>2,422</t>
  </si>
  <si>
    <t>Объем=(0,18*13+0,24*13+0,16*26+0,1*5+0,1*8+0,02*13+0,85*8+6,24) / 10</t>
  </si>
  <si>
    <t>419,883975</t>
  </si>
  <si>
    <t>66,211425</t>
  </si>
  <si>
    <t>ФССЦ-05.1.06.09-0087</t>
  </si>
  <si>
    <t>Плиты перекрытия ПП10-1, бетон B15, объем 0,10 м3, расход арматуры 8,38 кг</t>
  </si>
  <si>
    <t>Кладка стен приямков и каналов (Устройство кирпичной кладки горловин колодцев)</t>
  </si>
  <si>
    <t>0,57</t>
  </si>
  <si>
    <t>0,12597</t>
  </si>
  <si>
    <t>4,239375</t>
  </si>
  <si>
    <t>0,2565</t>
  </si>
  <si>
    <t>Объем=228 / 1000</t>
  </si>
  <si>
    <t>ФЕР23-03-007-03</t>
  </si>
  <si>
    <t>Устройство круглых дождеприемных колодцев для дождевой канализации: из сборного железобетона диаметром 1,0 м в сухих грунтах</t>
  </si>
  <si>
    <t>0,0628</t>
  </si>
  <si>
    <t>Объем=(0,18+0,24+0,08+0,128) / 10</t>
  </si>
  <si>
    <t>Кольца железобетонные и бетонные</t>
  </si>
  <si>
    <t>08.1.02.06-0042</t>
  </si>
  <si>
    <t>Люк чугунный с решеткой для дождеприемного колодца ЛР</t>
  </si>
  <si>
    <t>11,6965</t>
  </si>
  <si>
    <t>28,02</t>
  </si>
  <si>
    <t>2,19957</t>
  </si>
  <si>
    <t>ФССЦ-02.3.01.02-1012</t>
  </si>
  <si>
    <t>Песок природный II класс, средний, круглые сита</t>
  </si>
  <si>
    <t>-0,10048</t>
  </si>
  <si>
    <t>ФССЦ-04.1.02.05-0001</t>
  </si>
  <si>
    <t>Смеси бетонные тяжелого бетона (БСТ), класс В3,5 (М50) (Бетонная подготовка)</t>
  </si>
  <si>
    <t>ФССЦ-05.1.01.09-0054</t>
  </si>
  <si>
    <t>Кольцо стеновое смотровых колодцев КС10.3, бетон B15 (М200), объем 0,08 м3, расход арматуры 1,96 кг</t>
  </si>
  <si>
    <t>ФССЦ-05.1.06.09-0001</t>
  </si>
  <si>
    <t>Плиты перекрытия 1ПП8, бетон B20, объем 0,128 м3</t>
  </si>
  <si>
    <t>ФССЦ-08.1.02.06-0041</t>
  </si>
  <si>
    <t>Люк чугунный легкий</t>
  </si>
  <si>
    <t>ФССЦ-08.1.02.06-0042</t>
  </si>
  <si>
    <t>ТЦ_11.3.04.08_77_7718573829_11.04.2022_01
КА_ИОС3 п.9 СМ2.3</t>
  </si>
  <si>
    <t>Пескоуловитель V100 ACO</t>
  </si>
  <si>
    <t>Цена=7297/1,2</t>
  </si>
  <si>
    <t>0,857</t>
  </si>
  <si>
    <t>Объем=85,7 / 100</t>
  </si>
  <si>
    <t>0,20568</t>
  </si>
  <si>
    <t>16,647225</t>
  </si>
  <si>
    <t>0,8034375</t>
  </si>
  <si>
    <t>10,5411</t>
  </si>
  <si>
    <t>0,792725</t>
  </si>
  <si>
    <t>0,2571</t>
  </si>
  <si>
    <t>Объем=85,7*1*3/1000</t>
  </si>
  <si>
    <t>Объем=(1+24+4) / 100</t>
  </si>
  <si>
    <t>34,57525</t>
  </si>
  <si>
    <t>0,034</t>
  </si>
  <si>
    <t>0,03536</t>
  </si>
  <si>
    <t>3,19685</t>
  </si>
  <si>
    <t>0,017</t>
  </si>
  <si>
    <t>0,341275</t>
  </si>
  <si>
    <t>126,758</t>
  </si>
  <si>
    <t>Объем=5,964+120,945-0,151</t>
  </si>
  <si>
    <t>0,153</t>
  </si>
  <si>
    <t>Объем=0,124+0,029</t>
  </si>
  <si>
    <t>11,675</t>
  </si>
  <si>
    <t>Объем=0,84+0,225+0,122+10,488</t>
  </si>
  <si>
    <t>3,081</t>
  </si>
  <si>
    <t>Объем=0,006+2,145+0,93</t>
  </si>
  <si>
    <t>51,389</t>
  </si>
  <si>
    <t>Объем=0,651+0,198+10,295+8,311+6,26+0,32+1,267+2,093+17,114+4+0,88</t>
  </si>
  <si>
    <t>30,214</t>
  </si>
  <si>
    <t>Объем=24,489+0,659+4,513+0,076+0,172+0,305</t>
  </si>
  <si>
    <t>0,374</t>
  </si>
  <si>
    <t>0,462</t>
  </si>
  <si>
    <t>Внутриплощадочные дренажные сети</t>
  </si>
  <si>
    <t>ЛОКАЛЬНЫЙ СМЕТНЫЙ РАСЧЕТ (СМЕТА) № ЛСР-06-05-01 изм.1</t>
  </si>
  <si>
    <t>(144,49)</t>
  </si>
  <si>
    <t>(32,84)</t>
  </si>
  <si>
    <t>0,5978</t>
  </si>
  <si>
    <t>Объем=597,8 / 1000</t>
  </si>
  <si>
    <t>25,032875</t>
  </si>
  <si>
    <t>0,778</t>
  </si>
  <si>
    <t>Объем=77,8 / 100</t>
  </si>
  <si>
    <t>289,416</t>
  </si>
  <si>
    <t>Объем=2,9 / 10</t>
  </si>
  <si>
    <t>3,19</t>
  </si>
  <si>
    <t>3,6975</t>
  </si>
  <si>
    <t>0,116</t>
  </si>
  <si>
    <t>0,161</t>
  </si>
  <si>
    <t>Объем=16,1 / 100</t>
  </si>
  <si>
    <t>17,810625</t>
  </si>
  <si>
    <t>20,9</t>
  </si>
  <si>
    <t>Объем=(2,9+16,1)*1,1</t>
  </si>
  <si>
    <t>30,5</t>
  </si>
  <si>
    <t>3705,75</t>
  </si>
  <si>
    <t>0,6021</t>
  </si>
  <si>
    <t>Объем=602,1 / 1000</t>
  </si>
  <si>
    <t>1,6106175</t>
  </si>
  <si>
    <t>0,752625</t>
  </si>
  <si>
    <t>6,021</t>
  </si>
  <si>
    <t>Объем=602,1 / 100</t>
  </si>
  <si>
    <t>94,3039125</t>
  </si>
  <si>
    <t>19,718775</t>
  </si>
  <si>
    <t>0,61</t>
  </si>
  <si>
    <t>Объем=61 / 100</t>
  </si>
  <si>
    <t>17,33925</t>
  </si>
  <si>
    <t>0,068625</t>
  </si>
  <si>
    <t>Объем=32 / 100</t>
  </si>
  <si>
    <t>32,32</t>
  </si>
  <si>
    <t>41,668</t>
  </si>
  <si>
    <t>5,172</t>
  </si>
  <si>
    <t>Протаскивание в футляр полиэтиленовых труб диаметром: 160 мм</t>
  </si>
  <si>
    <t>30,408</t>
  </si>
  <si>
    <t>7,1625</t>
  </si>
  <si>
    <t>0,032</t>
  </si>
  <si>
    <t>Объем=32/1000</t>
  </si>
  <si>
    <t>0,3936</t>
  </si>
  <si>
    <t>83,2</t>
  </si>
  <si>
    <t>13,52</t>
  </si>
  <si>
    <t>5,7076</t>
  </si>
  <si>
    <t>-7,68</t>
  </si>
  <si>
    <t>278,52</t>
  </si>
  <si>
    <t>Объем=63,3*2,2*2</t>
  </si>
  <si>
    <t>Устройство круглых сборных железобетонных канализационных колодцев диаметром: 1 м в сухих грунтах (2 шт.)</t>
  </si>
  <si>
    <t>0,438</t>
  </si>
  <si>
    <t>Объем=(0,18*2+0,24*2+0,16*4+0,1*2+0,02*2+0,85*2+0,96) / 10</t>
  </si>
  <si>
    <t>75,932775</t>
  </si>
  <si>
    <t>11,973825</t>
  </si>
  <si>
    <t>0,03094</t>
  </si>
  <si>
    <t>0,056</t>
  </si>
  <si>
    <t>1,04125</t>
  </si>
  <si>
    <t>Объем=56 / 1000</t>
  </si>
  <si>
    <t>0,132</t>
  </si>
  <si>
    <t>Объем=13,2 / 100</t>
  </si>
  <si>
    <t>0,03168</t>
  </si>
  <si>
    <t>2,05128</t>
  </si>
  <si>
    <t>0,099</t>
  </si>
  <si>
    <t>1,29888</t>
  </si>
  <si>
    <t>0,09768</t>
  </si>
  <si>
    <t>0,0396</t>
  </si>
  <si>
    <t>Объем=13,2*1*3/1000</t>
  </si>
  <si>
    <t>4,769</t>
  </si>
  <si>
    <t>0,0036</t>
  </si>
  <si>
    <t>0,003744</t>
  </si>
  <si>
    <t>0,33849</t>
  </si>
  <si>
    <t>5,4</t>
  </si>
  <si>
    <t>0,036135</t>
  </si>
  <si>
    <t>32,401</t>
  </si>
  <si>
    <t>4,67</t>
  </si>
  <si>
    <t>0,128</t>
  </si>
  <si>
    <t>8,783</t>
  </si>
  <si>
    <t>5,407</t>
  </si>
  <si>
    <t>Внутриплощадочные сети прифундаментного дренажа</t>
  </si>
  <si>
    <t>ЛОКАЛЬНЫЙ СМЕТНЫЙ РАСЧЕТ (СМЕТА) № ЛСР-06-06-01 изм.1</t>
  </si>
  <si>
    <t>(180,89)</t>
  </si>
  <si>
    <t>(5,44)</t>
  </si>
  <si>
    <t>Разработка грунта  под дренаж и обратная заспка вынутым грунтом  учтена  в смете КР</t>
  </si>
  <si>
    <t>ФЕР01-02-027-04</t>
  </si>
  <si>
    <t>Планировка площадей: ручным способом, группа грунтов 1 (Планировка дна основания для устройства дренажа)</t>
  </si>
  <si>
    <t>0,0321</t>
  </si>
  <si>
    <t>Объем=32,1 / 1000</t>
  </si>
  <si>
    <t>4,0125</t>
  </si>
  <si>
    <t>Приказ № 812/пр от 21.12.2020 Прил. п.1.4</t>
  </si>
  <si>
    <t>НР Земляные работы, выполняемые по другим видам работ (подготовительным, сопутствующим, укрепительным)</t>
  </si>
  <si>
    <t>Приказ № 774/пр от 11.12.2020 Прил. п.1.4</t>
  </si>
  <si>
    <t>СП Земляные работы, выполняемые по другим видам работ (подготовительным, сопутствующим, укрепительным)</t>
  </si>
  <si>
    <t>Засыпка вручную траншей, пазух котлованов и ям, группа грунтов: 2  (Отсыпка дренажной призмы из щебня)</t>
  </si>
  <si>
    <t>0,447</t>
  </si>
  <si>
    <t>Объем=44,7 / 100</t>
  </si>
  <si>
    <t>54,3105</t>
  </si>
  <si>
    <t>ФЕР01-01-009-08</t>
  </si>
  <si>
    <t>Разработка грунта в траншеях экскаватором «обратная лопата» с ковшом вместимостью 0,65 (0,5-1) м3, группа грунтов: 2 (Отсыпка дренажной призмы из щебня)</t>
  </si>
  <si>
    <t>0,4573</t>
  </si>
  <si>
    <t>Объем=457,3 / 1000</t>
  </si>
  <si>
    <t>23,69</t>
  </si>
  <si>
    <t>13,5417963</t>
  </si>
  <si>
    <t>ФССЦ-02.2.05.04-1617</t>
  </si>
  <si>
    <t>Щебень М 800, фракция 5(3)-20 мм, группа 2</t>
  </si>
  <si>
    <t>507,02</t>
  </si>
  <si>
    <t>(Земляные работы, выполняемые по другим видам работ (подготовительным, сопутствующим, укрепительным))</t>
  </si>
  <si>
    <t>Объем=(44,7+457,3)*1,01</t>
  </si>
  <si>
    <t>ФЕР08-01-002-01</t>
  </si>
  <si>
    <t>Устройство основания под фундаменты: песчаного (под колодец)</t>
  </si>
  <si>
    <t>7,7</t>
  </si>
  <si>
    <t>6,825</t>
  </si>
  <si>
    <t>0,6125</t>
  </si>
  <si>
    <t>Засыпка вручную траншей, пазух котлованов и ям, группа грунтов: 1 (Устройство защитного слоя из песка)</t>
  </si>
  <si>
    <t>Объем=103 / 100</t>
  </si>
  <si>
    <t>113,94375</t>
  </si>
  <si>
    <t>ФССЦ-02.3.01.02-1019</t>
  </si>
  <si>
    <t>Песок природный I класс, повышенной крупности, круглые сита</t>
  </si>
  <si>
    <t>Объем=(7+103)*1,1</t>
  </si>
  <si>
    <t>Раздел 2. Кольцевой самотечный дренаж (ДС)</t>
  </si>
  <si>
    <t>Объем=136 / 100</t>
  </si>
  <si>
    <t>38,658</t>
  </si>
  <si>
    <t>ТЦ_24.3.02.03_77_7718573829_01.08.2022_01
КА_ИОС3 п.2 СМ2.3</t>
  </si>
  <si>
    <t>Труба гибкая гофрированная двухстенная для дренажа DN=160 мм ПВД, SN8, с фильтром из геотекстиля TYPAR, SF-27</t>
  </si>
  <si>
    <t>Итоги по разделу 2 Кольцевой самотечный дренаж (ДС) :</t>
  </si>
  <si>
    <t xml:space="preserve">  Итого по разделу 2 Кольцевой самотечный дренаж (ДС)</t>
  </si>
  <si>
    <t>Устройство круглых сборных железобетонных канализационных колодцев диаметром: 1 м в сухих грунтах (12 шт.)</t>
  </si>
  <si>
    <t>1,716</t>
  </si>
  <si>
    <t>Объем=(0,18*13+0,24*13+0,16*26+0,1*4+0,1*9+0,02*13+0,05*26+4,68) / 10</t>
  </si>
  <si>
    <t>297,49005</t>
  </si>
  <si>
    <t>46,91115</t>
  </si>
  <si>
    <t>02.3.01.02-1012</t>
  </si>
  <si>
    <t>-2,7456</t>
  </si>
  <si>
    <t>04.1.02.05-0006</t>
  </si>
  <si>
    <t>-7,0356</t>
  </si>
  <si>
    <t>4,68</t>
  </si>
  <si>
    <t>Смеси бетонные тяжелого бетона (БСТ), класс В3,5 (М50)</t>
  </si>
  <si>
    <t>ФССЦ-05.1.01.09-0052</t>
  </si>
  <si>
    <t>Кольцо стеновое смотровых колодцев КС7.9, бетон B15 (М200), объем 0,15 м3, расход арматуры 4,80 кг</t>
  </si>
  <si>
    <t>2,73</t>
  </si>
  <si>
    <t>0,60333</t>
  </si>
  <si>
    <t>1,092</t>
  </si>
  <si>
    <t>20,304375</t>
  </si>
  <si>
    <t>1,2285</t>
  </si>
  <si>
    <t>0,6552</t>
  </si>
  <si>
    <t>1,0374</t>
  </si>
  <si>
    <t>2,2048</t>
  </si>
  <si>
    <t>Объем=220,48 / 100</t>
  </si>
  <si>
    <t>0,0352768</t>
  </si>
  <si>
    <t>0,529152</t>
  </si>
  <si>
    <t>58,4272</t>
  </si>
  <si>
    <t>0,5512</t>
  </si>
  <si>
    <t>ФССЦ-01.2.01.02-0054</t>
  </si>
  <si>
    <t>Битумы нефтяные строительные БН-90/10</t>
  </si>
  <si>
    <t>0,441</t>
  </si>
  <si>
    <t>30,9985</t>
  </si>
  <si>
    <t>0,024</t>
  </si>
  <si>
    <t>0,02496</t>
  </si>
  <si>
    <t>2,2566</t>
  </si>
  <si>
    <t>0,2409</t>
  </si>
  <si>
    <t>992,732</t>
  </si>
  <si>
    <t>0,454</t>
  </si>
  <si>
    <t>41,53</t>
  </si>
  <si>
    <t>18,889</t>
  </si>
  <si>
    <t>16,889</t>
  </si>
  <si>
    <t>0,086</t>
  </si>
  <si>
    <t>ЛОКАЛЬНЫЙ СМЕТНЫЙ РАСЧЕТ (СМЕТА) № ЛСР-06-07-01 изм.1</t>
  </si>
  <si>
    <t>наружные сети газоснабжения</t>
  </si>
  <si>
    <t>2021-ВТРКМ.ГР-ИОС6 изм.1</t>
  </si>
  <si>
    <t>(45,19)</t>
  </si>
  <si>
    <t>(14,31)</t>
  </si>
  <si>
    <t>(1,06)</t>
  </si>
  <si>
    <t>(0,32)</t>
  </si>
  <si>
    <t>(30,56)</t>
  </si>
  <si>
    <t>Объем=100 / 1000</t>
  </si>
  <si>
    <t>5,1</t>
  </si>
  <si>
    <t>17,7</t>
  </si>
  <si>
    <t>Объем=(3+17)*1,1</t>
  </si>
  <si>
    <t>Объем=80 / 1000</t>
  </si>
  <si>
    <t>0,214</t>
  </si>
  <si>
    <t>Объем=80 / 100</t>
  </si>
  <si>
    <t>Разработка грунта с перемещением до 10 м бульдозерами мощностью: 132 кВт (180 л.с.), группа грунтов 3 (Перемещение излишнего грунта в отвал на 100м)</t>
  </si>
  <si>
    <t>Объем=20 / 1000</t>
  </si>
  <si>
    <t>0,095</t>
  </si>
  <si>
    <t>При перемещении грунта на каждые последующие 10 м добавлять: к расценке 01-01-032-03 (До 100м)</t>
  </si>
  <si>
    <t>На увеличение расстояния до 100м ПЗ=9 (ОЗП=9; ЭМ=9 к расх.; ЗПМ=9; МАТ=9 к расх.; ТЗ=9; ТЗМ=9)</t>
  </si>
  <si>
    <t>0,675</t>
  </si>
  <si>
    <t>ФЕР01-02-051-03</t>
  </si>
  <si>
    <t>Стабилизация откосов засевом трав с применением биоматов: в один слой (Устройствво биомата на поверхности трассы газопровода)</t>
  </si>
  <si>
    <t>Объем=120 / 100</t>
  </si>
  <si>
    <t>01.7.12.15</t>
  </si>
  <si>
    <t>Биомат</t>
  </si>
  <si>
    <t>16.3.02.01</t>
  </si>
  <si>
    <t>Удобрения минеральные</t>
  </si>
  <si>
    <t>ФССЦ-16.2.01.02-0001</t>
  </si>
  <si>
    <t>Земля растительная</t>
  </si>
  <si>
    <t>-4,8</t>
  </si>
  <si>
    <t>ФССЦ-16.2.02.07-0161</t>
  </si>
  <si>
    <t>Семена газонных трав (смесь)</t>
  </si>
  <si>
    <t>-9,6</t>
  </si>
  <si>
    <t>ТЦ_01.7.12.15_77_7718573829_11.04.2022_01
КА №ИОС6, п.2; СМ2.3</t>
  </si>
  <si>
    <t>Биомат ФБМ-СО "БТ-СО</t>
  </si>
  <si>
    <t>Цена=120/1,2</t>
  </si>
  <si>
    <t>Раздел 2. Система газоснабжения</t>
  </si>
  <si>
    <t>ФЕР19-01-004-01</t>
  </si>
  <si>
    <t>Устройство установки для редуцирования давления газа</t>
  </si>
  <si>
    <t>18.4.01.04</t>
  </si>
  <si>
    <t>Установка шкафная</t>
  </si>
  <si>
    <t>14
О</t>
  </si>
  <si>
    <t>ТЦ_66.0.00.00_77_7718573829_09.02.2022_02
КА №ИОС6, п.1; СМ2.3</t>
  </si>
  <si>
    <t>Газорегуляторный пункт шкафной (ГРПШ)</t>
  </si>
  <si>
    <t>1,04236</t>
  </si>
  <si>
    <t>Цена=174520/1,2</t>
  </si>
  <si>
    <t>Приказ от 04.08.2020 № 421/пр п.91</t>
  </si>
  <si>
    <t>Транспортные затраты, в случае невозможности их определения на основании расчета или по результатам конъюнктурного анализа (от отпускной цены оборудования) - до 3% ПЗ=1,03 (ОЗП=1,03; ЭМ=1,03; МАТ=1,03)</t>
  </si>
  <si>
    <t>ФЕР24-02-034-01</t>
  </si>
  <si>
    <t>Укладка одиночных полиэтиленовых труб газопроводов в траншею, диаметр газопровода: до 110 мм</t>
  </si>
  <si>
    <t>24.3.03.11</t>
  </si>
  <si>
    <t>Трубы полиэтиленовые для газопроводов</t>
  </si>
  <si>
    <t>0,6375</t>
  </si>
  <si>
    <t>ФССЦ-24.3.03.11-0024</t>
  </si>
  <si>
    <t>Трубы напорные полиэтиленовые газопроводные ПЭ100, стандартное размерное отношение SDR11, номинальный наружный диаметр 63 мм, толщина стенки 5,8 мм</t>
  </si>
  <si>
    <t>ФЕР24-02-005-02</t>
  </si>
  <si>
    <t>Установка отвода с раструбным концом с закладными электронагревателями на газопроводе из полиэтиленовых труб, диаметр газопровода: свыше 32 до 63 мм</t>
  </si>
  <si>
    <t>24.3.05.08</t>
  </si>
  <si>
    <t>Отводы полимерные с закладными электронагревателями</t>
  </si>
  <si>
    <t>2,475</t>
  </si>
  <si>
    <t>ФССЦ-24.3.05.08-0112</t>
  </si>
  <si>
    <t>Отвод полиэтиленовый удлиненный 90°, номинальный внутренний диаметр 63 мм</t>
  </si>
  <si>
    <t>ФЕРм39-02-006-03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</si>
  <si>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номинальный диаметр трубопровода: свыше 32 до 65, толщина стенки от 8 до 14 мм</t>
  </si>
  <si>
    <t>стык</t>
  </si>
  <si>
    <t>8,125</t>
  </si>
  <si>
    <t>Приказ № 812/пр от 21.12.2020 Прил. п.81</t>
  </si>
  <si>
    <t>НР Контроль монтажных сварных соединений</t>
  </si>
  <si>
    <t>Приказ № 774/пр от 11.12.2020 Прил. п.81</t>
  </si>
  <si>
    <t>СП Контроль монтажных сварных соединений</t>
  </si>
  <si>
    <t>ФЕР24-02-122-02</t>
  </si>
  <si>
    <t>Подъем давления при испытании воздухом газопроводов низкого и среднего давления (до 0,3 МПа) номинальным диаметром: 100 мм_(диаметром 63мм)</t>
  </si>
  <si>
    <t>0,512</t>
  </si>
  <si>
    <t>Объем=51,2 / 100</t>
  </si>
  <si>
    <t>0,0768</t>
  </si>
  <si>
    <t>0,0512</t>
  </si>
  <si>
    <t>ФЕР24-02-081-01</t>
  </si>
  <si>
    <t>Устройство контрольной трубки на кожухе перехода газопровода</t>
  </si>
  <si>
    <t>установка</t>
  </si>
  <si>
    <t>Плиты сборные железобетонные под ковер</t>
  </si>
  <si>
    <t>18.5.08.04</t>
  </si>
  <si>
    <t>Ковер</t>
  </si>
  <si>
    <t>18.5.08.13</t>
  </si>
  <si>
    <t>Трубка контрольная</t>
  </si>
  <si>
    <t>1,54</t>
  </si>
  <si>
    <t>ТЦ_18.5.08.13_77_7718573829_01.08.2022_01</t>
  </si>
  <si>
    <t>Трубка контрольная УГ 14.01.00 СБ</t>
  </si>
  <si>
    <t>Цена=1848/1,2</t>
  </si>
  <si>
    <t>ТЦ_18.5.08.04_77_7718573829_11.04.2022_01</t>
  </si>
  <si>
    <t>Ковер  УГ 1.03.00</t>
  </si>
  <si>
    <t>Цена=5100/1,2</t>
  </si>
  <si>
    <t>Кожух УГ 26.01</t>
  </si>
  <si>
    <t>Цена=980/1,2</t>
  </si>
  <si>
    <t>ФЕР24-02-030-03</t>
  </si>
  <si>
    <t>Укладка в траншею изолированных стальных газопроводов диаметром: 100 мм (Гильза)</t>
  </si>
  <si>
    <t>0,007</t>
  </si>
  <si>
    <t>Объем=0,7 / 100</t>
  </si>
  <si>
    <t>23.4.01.04</t>
  </si>
  <si>
    <t>Трубы стальные изолированные</t>
  </si>
  <si>
    <t>0,707</t>
  </si>
  <si>
    <t>28,46</t>
  </si>
  <si>
    <t>0,249025</t>
  </si>
  <si>
    <t>8,53</t>
  </si>
  <si>
    <t>0,0746375</t>
  </si>
  <si>
    <t>ФССЦ-23.4.01.04-0003</t>
  </si>
  <si>
    <t>Трубы стальные изолированные двухслойным покрытием из экструдированного полиэтилена, наружный диаметр 108 мм, толщина стенки 4 мм, толщина покрытия 2 мм</t>
  </si>
  <si>
    <t>0,6271125</t>
  </si>
  <si>
    <t>0,0002625</t>
  </si>
  <si>
    <t>ФЕРм08-02-143-05</t>
  </si>
  <si>
    <t>Покрытие кабеля, проложенного в траншее: лентой сигнальной</t>
  </si>
  <si>
    <t>ФССЦ-01.7.06.08-0003</t>
  </si>
  <si>
    <t>Лента полиэтиленовая сигнальная, ширина 200 мм, толщина 50 мкм</t>
  </si>
  <si>
    <t>Итоги по разделу 2 Система газоснабжения :</t>
  </si>
  <si>
    <t xml:space="preserve">  Итого по разделу 2 Система газоснабжения</t>
  </si>
  <si>
    <t>33,975</t>
  </si>
  <si>
    <t>Объем=0,885+33+0,09</t>
  </si>
  <si>
    <t>0,054</t>
  </si>
  <si>
    <t>0,003</t>
  </si>
  <si>
    <t>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</t>
  </si>
  <si>
    <t>ОБЪЕКТНЫЙ СМЕТНЫЙ РАСЧЕТ (СМЕТА) № ОС-07-01 изм.1</t>
  </si>
  <si>
    <t>ЛСР-07-01-01 изм.1</t>
  </si>
  <si>
    <t>ЛСР-07-01-02 изм.1</t>
  </si>
  <si>
    <t>ЛСР-07-01-03 изм.1</t>
  </si>
  <si>
    <t>Прохорова А.Н.</t>
  </si>
  <si>
    <t>Харченко К.В.</t>
  </si>
  <si>
    <t>Этап 1. Гараж Ратраков. Благоустройство</t>
  </si>
  <si>
    <t>ЛОКАЛЬНЫЙ СМЕТНЫЙ РАСЧЕТ (СМЕТА) № ЛСР-07-01-01 изм.1</t>
  </si>
  <si>
    <t>(29,46)</t>
  </si>
  <si>
    <t>(1,67)</t>
  </si>
  <si>
    <t>Раздел 1. Площадка отдыха и площадка ТБО</t>
  </si>
  <si>
    <t>ТИП 3</t>
  </si>
  <si>
    <t>Объем=12,5 / 100</t>
  </si>
  <si>
    <t>2,25</t>
  </si>
  <si>
    <t>2,16875</t>
  </si>
  <si>
    <t>13,75</t>
  </si>
  <si>
    <t>Объем=12,5*1,1</t>
  </si>
  <si>
    <t>ФЕР27-07-002-01</t>
  </si>
  <si>
    <t>Устройство оснований толщиной 12 см под тротуары из кирпичного или известнякового щебня (толщ. 10 см)</t>
  </si>
  <si>
    <t>Щебень известняковый или кирпичный</t>
  </si>
  <si>
    <t>17,4</t>
  </si>
  <si>
    <t>24,3</t>
  </si>
  <si>
    <t>3,796875</t>
  </si>
  <si>
    <t>0,45625</t>
  </si>
  <si>
    <t>Приказ № 812/пр от 21.12.2020 Прил. п.21.1</t>
  </si>
  <si>
    <t>НР Устройство покрытий дорожек, тротуаров, мостовых и площадок и прочее</t>
  </si>
  <si>
    <t>Приказ № 774/пр от 11.12.2020 Прил. п.21.1</t>
  </si>
  <si>
    <t>СП Устройство покрытий дорожек, тротуаров, мостовых и площадок и прочее</t>
  </si>
  <si>
    <t>ФЕР27-07-002-02</t>
  </si>
  <si>
    <t>На каждый 1 см изменения толщины оснований добавлять или исключать к расценке 27-07-002-01</t>
  </si>
  <si>
    <t>-0,125</t>
  </si>
  <si>
    <t>Объем=-12,5 / 100</t>
  </si>
  <si>
    <t xml:space="preserve"> ПЗ=2 (ОЗП=2; ЭМ=2 к расх.; ЗПМ=2; МАТ=2 к расх.; ТЗ=2; ТЗМ=2)</t>
  </si>
  <si>
    <t>-0,375</t>
  </si>
  <si>
    <t>-0,16875</t>
  </si>
  <si>
    <t>-0,03125</t>
  </si>
  <si>
    <t>Объем=2,175-0,375</t>
  </si>
  <si>
    <t>ФЕР27-06-026-01</t>
  </si>
  <si>
    <t>Розлив вяжущих материалов</t>
  </si>
  <si>
    <t>Объем=130/1000</t>
  </si>
  <si>
    <t>01.2.01.01</t>
  </si>
  <si>
    <t>0,1339</t>
  </si>
  <si>
    <t>0,10725</t>
  </si>
  <si>
    <t>ФССЦ-01.2.03.07-0023</t>
  </si>
  <si>
    <t>Эмульсия битумно-дорожная</t>
  </si>
  <si>
    <t>ФЕР27-07-001-01</t>
  </si>
  <si>
    <t>Устройство асфальтобетонных покрытий дорожек и тротуаров однослойных из литой мелкозернистой асфальтобетонной смеси толщиной 3 см (толщ. 5 см)</t>
  </si>
  <si>
    <t>Объем=125 / 100</t>
  </si>
  <si>
    <t>04.2.02.01</t>
  </si>
  <si>
    <t>7,14</t>
  </si>
  <si>
    <t>8,925</t>
  </si>
  <si>
    <t>22,5</t>
  </si>
  <si>
    <t>0,109375</t>
  </si>
  <si>
    <t>ФЕР27-07-001-02</t>
  </si>
  <si>
    <t>На каждые 0,5 см изменения толщины покрытия добавлять к расценке 27-07-001-01</t>
  </si>
  <si>
    <t>к=4 ПЗ=4 (ОЗП=4; ЭМ=4 к расх.; ЗПМ=4; МАТ=4 к расх.; ТЗ=4; ТЗМ=4)</t>
  </si>
  <si>
    <t>6,05</t>
  </si>
  <si>
    <t>14,5</t>
  </si>
  <si>
    <t>14,975</t>
  </si>
  <si>
    <t>Объем=8,925+6,05</t>
  </si>
  <si>
    <t>1,73</t>
  </si>
  <si>
    <t>Объем=173 / 100</t>
  </si>
  <si>
    <t>150,9425</t>
  </si>
  <si>
    <t>1,405625</t>
  </si>
  <si>
    <t>-10,207</t>
  </si>
  <si>
    <t>-0,1038</t>
  </si>
  <si>
    <t>8,77802</t>
  </si>
  <si>
    <t>0,86</t>
  </si>
  <si>
    <t>Объем=10,207*0,86</t>
  </si>
  <si>
    <t>Прил.27.3 п.3.8а</t>
  </si>
  <si>
    <t>Устройство бортовых камней сечением 100х200 мм при других видах покрытий: бетон В15 (М200) МАТ=0,86 к расх.</t>
  </si>
  <si>
    <t>0,034254</t>
  </si>
  <si>
    <t>Объем=0,1038*0,33</t>
  </si>
  <si>
    <t>Прил.27.3 п.3.8б</t>
  </si>
  <si>
    <t>Устройство бортовых камней сечением 100х200 мм при других видах покрытий: раствор цементный МАТ=0,33 к расх.</t>
  </si>
  <si>
    <t>Камни бортовые БР 100.20.8, бетон В22,5 (М300), объем 0,016 м3</t>
  </si>
  <si>
    <t>Итоги по разделу 1 Площадка отдыха и площадка ТБО :</t>
  </si>
  <si>
    <t xml:space="preserve">  Итого по разделу 1 Площадка отдыха и площадка ТБО</t>
  </si>
  <si>
    <t>Раздел 2. Малые архитектурные формы</t>
  </si>
  <si>
    <t>ФССЦ-15.2.03.06-0013
прим</t>
  </si>
  <si>
    <t>Урна переворачивающаяся из стального листа, на ножках из стальной трубы, окрашенная, размер 1100х485х235 мм (Урна УК-1)</t>
  </si>
  <si>
    <t>ФССЦ-15.2.03.04-0053
прим</t>
  </si>
  <si>
    <t>Скамья парковая: СК-6, размеры 1500х425х450 мм (Урна СкТ-6 900х700х1800)</t>
  </si>
  <si>
    <t>Итоги по разделу 2 Малые архитектурные формы :</t>
  </si>
  <si>
    <t xml:space="preserve">  Итого по разделу 2 Малые архитектурные формы</t>
  </si>
  <si>
    <t>24,209</t>
  </si>
  <si>
    <t>Объем=0,938+2,646+20,625</t>
  </si>
  <si>
    <t>0,224</t>
  </si>
  <si>
    <t>Объем=0,077+0,147</t>
  </si>
  <si>
    <t>6,699</t>
  </si>
  <si>
    <t>21,757</t>
  </si>
  <si>
    <t>Объем=25,007-3,501+0,251</t>
  </si>
  <si>
    <t>ЛОКАЛЬНЫЙ СМЕТНЫЙ РАСЧЕТ (СМЕТА) № ЛСР-07-01-02 изм.1</t>
  </si>
  <si>
    <t>01.01.2000г.</t>
  </si>
  <si>
    <t>(40,37)</t>
  </si>
  <si>
    <t>(2,06)</t>
  </si>
  <si>
    <t>Раздел 1. Озеленение</t>
  </si>
  <si>
    <t>ФЕР01-01-030-05</t>
  </si>
  <si>
    <t>Разработка грунта с перемещением до 10 м бульдозерами мощностью: 79 кВт (108 л.с.), группа грунтов 1 (Перемещение плодородно-растительного грунта на площадке строительства на расстояние до 50 м)</t>
  </si>
  <si>
    <t>0,491</t>
  </si>
  <si>
    <t>Объем=491 / 1000</t>
  </si>
  <si>
    <t>Прил.1.12 п.3.76</t>
  </si>
  <si>
    <t>При перемещении бульдозерами ранее разработанных разрыхленных грунтов, за исключением взорванной скальной породы, сыпучих барханных и дюнных песков ЭМ=0,85 к расх.; ЗПМ=0,85; ТЗМ=0,85</t>
  </si>
  <si>
    <t>2,8692813</t>
  </si>
  <si>
    <t>ФЕР01-01-030-13</t>
  </si>
  <si>
    <t>При перемещении грунта на каждые последующие 10 м добавлять: к расценке 01-01-030-05  (Добавляется на 40 м перемещения)</t>
  </si>
  <si>
    <t>4,76</t>
  </si>
  <si>
    <t>11,6858</t>
  </si>
  <si>
    <t>ФЕР47-01-001-01</t>
  </si>
  <si>
    <t>Планировка участка: механизированным способом (Планировка плодородно-растительным слоем 0,3 м)</t>
  </si>
  <si>
    <t>16,36</t>
  </si>
  <si>
    <t>Объем=1636 / 100</t>
  </si>
  <si>
    <t>5,1125</t>
  </si>
  <si>
    <t>Приказ № 812/пр от 21.12.2020 Прил. п.41</t>
  </si>
  <si>
    <t>НР Озеленение. Защитные лесонасаждения</t>
  </si>
  <si>
    <t>Приказ № 774/пр от 11.12.2020 Прил. п.41</t>
  </si>
  <si>
    <t>СП Озеленение. Защитные лесонасаждения</t>
  </si>
  <si>
    <t>Планировка участка: механизированным способом (Восстановление существующео газона)</t>
  </si>
  <si>
    <t>18,35</t>
  </si>
  <si>
    <t>Объем=1835 / 100</t>
  </si>
  <si>
    <t>5,734375</t>
  </si>
  <si>
    <t>ФЕР47-01-046-06</t>
  </si>
  <si>
    <t>Посев газонов партерных, мавританских и обыкновенных вручную</t>
  </si>
  <si>
    <t>34,71</t>
  </si>
  <si>
    <t>Объем=3471 / 100</t>
  </si>
  <si>
    <t>16.2.02.07</t>
  </si>
  <si>
    <t>Семена газонных трав</t>
  </si>
  <si>
    <t>69,42</t>
  </si>
  <si>
    <t>5,25</t>
  </si>
  <si>
    <t>227,784375</t>
  </si>
  <si>
    <t>2,74</t>
  </si>
  <si>
    <t>118,88175</t>
  </si>
  <si>
    <t>ФССЦ-16.2.02.07-0151</t>
  </si>
  <si>
    <t>Семена трав: райграс</t>
  </si>
  <si>
    <t>27,77</t>
  </si>
  <si>
    <t>Объем=3471*0,04*0,2</t>
  </si>
  <si>
    <t>ФССЦ-16.2.02.07-0121</t>
  </si>
  <si>
    <t>Семена трав: мятлик</t>
  </si>
  <si>
    <t>55,54</t>
  </si>
  <si>
    <t>Объем=3471*0,04*0,4</t>
  </si>
  <si>
    <t>ФССЦ-16.2.02.07-0131</t>
  </si>
  <si>
    <t>Семена трав: овсяница</t>
  </si>
  <si>
    <t>ФЕР47-01-006-11</t>
  </si>
  <si>
    <t>Подготовка стандартных посадочных мест вручную для деревьев и кустарников с круглым комом земли размером: 0,5x0,4 м в естественном грунте</t>
  </si>
  <si>
    <t>Объем=5 / 10</t>
  </si>
  <si>
    <t>12,08</t>
  </si>
  <si>
    <t>7,55</t>
  </si>
  <si>
    <t>ФЕР47-01-009-03</t>
  </si>
  <si>
    <t>Посадка деревьев и кустарников с комом земли размером: 0,5x0,4 м</t>
  </si>
  <si>
    <t>16.2.02.03</t>
  </si>
  <si>
    <t>Деревья или кустарники с комом земли</t>
  </si>
  <si>
    <t>12,54</t>
  </si>
  <si>
    <t>7,8375</t>
  </si>
  <si>
    <t>1,67</t>
  </si>
  <si>
    <t>1,04375</t>
  </si>
  <si>
    <t>ФССЦ-16.2.02.03-0082</t>
  </si>
  <si>
    <t>Туя западная, высота 0,5-1,0 м</t>
  </si>
  <si>
    <t>Итоги по разделу 1 Озеленение :</t>
  </si>
  <si>
    <t xml:space="preserve">  Итого по разделу 1 Озеленение</t>
  </si>
  <si>
    <t>0,19</t>
  </si>
  <si>
    <t>ЛОКАЛЬНЫЙ СМЕТНЫЙ РАСЧЕТ (СМЕТА) № ЛСР-07-01-03 изм.1</t>
  </si>
  <si>
    <t>(317,87)</t>
  </si>
  <si>
    <t>(2,26)</t>
  </si>
  <si>
    <t>Раздел 1. Водоотводные сооружения</t>
  </si>
  <si>
    <t>ФЕР27-02-004-01
Применительно</t>
  </si>
  <si>
    <t>Устройство водосбросных сооружений с проезжей части из лотков в откосах насыпи</t>
  </si>
  <si>
    <t>Объем=127 / 100</t>
  </si>
  <si>
    <t>Лотки</t>
  </si>
  <si>
    <t>5,8674</t>
  </si>
  <si>
    <t>169,9</t>
  </si>
  <si>
    <t>269,71625</t>
  </si>
  <si>
    <t>38,25</t>
  </si>
  <si>
    <t>60,721875</t>
  </si>
  <si>
    <t>ТЦ_11.3.04.05_77_7718573829_11.04.2022_01
КА_ПЗУ п.1 СМ2.3</t>
  </si>
  <si>
    <t>Лоток водоотводной бетонный, коробчатый Gidrolica, BG2-S, DN300, F900</t>
  </si>
  <si>
    <t>Цена=7382/1,2</t>
  </si>
  <si>
    <t>ТЦ_08.1.02.14_77_7718573829_11.04.2022_01
КА_ПЗУ п.2 СМ2.3</t>
  </si>
  <si>
    <t>Решетка чугунная ячеистая Gidrolica, BG2-S, DN300, F900</t>
  </si>
  <si>
    <t>Цена=8795/1,2</t>
  </si>
  <si>
    <t>ТЦ_24.3.05.02_77_7733786170_14.04.2022_01
КА_ПЗУ п.3 СМ2.3</t>
  </si>
  <si>
    <t>Торцевая заглушка стальная оцинкованная Gidrolica, BG2-S, DN300</t>
  </si>
  <si>
    <t>Цена=1254/1,2</t>
  </si>
  <si>
    <t>ТЦ_24.1.02.00_77_7718573829_11.04.2022_01
КА_ПЗУ п.4 СМ2.3</t>
  </si>
  <si>
    <t>Крепеж для чугунных решеток  Gidrolica</t>
  </si>
  <si>
    <t>1016</t>
  </si>
  <si>
    <t>Цена=130/1,2</t>
  </si>
  <si>
    <t>Итоги по разделу 1 Водоотводные сооружения :</t>
  </si>
  <si>
    <t xml:space="preserve">  Итого по разделу 1 Водоотводные сооружения</t>
  </si>
  <si>
    <t>15,443</t>
  </si>
  <si>
    <t>Вертикальная планировка</t>
  </si>
  <si>
    <t>ЛОКАЛЬНЫЙ СМЕТНЫЙ РАСЧЕТ (СМЕТА) № ЛСР-07-02-01 изм.1</t>
  </si>
  <si>
    <t>вертикальная планировка территории</t>
  </si>
  <si>
    <t>(83,39)</t>
  </si>
  <si>
    <t>(2,11)</t>
  </si>
  <si>
    <t>Раздел 1. Подготовительные работы</t>
  </si>
  <si>
    <t>Разработка грунта с перемещением до 10 м бульдозерами мощностью: 79 кВт (108 л.с.), группа грунтов 1 (Снятие плодородно-растительного грунта)</t>
  </si>
  <si>
    <t>1,909</t>
  </si>
  <si>
    <t>Объем=1909 / 1000</t>
  </si>
  <si>
    <t>13,124375</t>
  </si>
  <si>
    <t>ФЕР01-01-022-07</t>
  </si>
  <si>
    <t>Разработка грунта с погрузкой на автомобили-самосвалы в траншеях экскаватором «обратная лопата» с ковшом вместимостью 0,65 (0,5-1) м3, группа грунтов: 1 (Погрузка плодородно-растительного грунта)</t>
  </si>
  <si>
    <t>1,325</t>
  </si>
  <si>
    <t>Объем=1325 / 1000</t>
  </si>
  <si>
    <t>39,75</t>
  </si>
  <si>
    <t>ФССЦпг-03-21-01-001</t>
  </si>
  <si>
    <t>Перевозка грузов автомобилями-самосвалами грузоподъемностью 10 т работающих вне карьера на расстояние: I класс груза до 1 км (Транспортировка грунта в отвал)</t>
  </si>
  <si>
    <t>1921,25</t>
  </si>
  <si>
    <t>Объем=1325*1,45</t>
  </si>
  <si>
    <t>Итоги по разделу 1 Подготовительные работы :</t>
  </si>
  <si>
    <t xml:space="preserve">  Итого по разделу 1 Подготовительные работы</t>
  </si>
  <si>
    <t>Раздел 2. Земляные работы</t>
  </si>
  <si>
    <t>ФЕР01-01-030-07</t>
  </si>
  <si>
    <t>Разработка грунта с перемещением до 10 м бульдозерами мощностью: 79 кВт (108 л.с.), группа грунтов 3 (Разработка грунта ИГЭ-2 в выемке с перемещением в полезную насыпь вертикальной планировки на расстояние 50 м)</t>
  </si>
  <si>
    <t>3,506</t>
  </si>
  <si>
    <t>Объем=3506 / 1000</t>
  </si>
  <si>
    <t>7,75</t>
  </si>
  <si>
    <t>33,964375</t>
  </si>
  <si>
    <t>ФЕР01-01-030-15</t>
  </si>
  <si>
    <t>При перемещении грунта на каждые последующие 10 м добавлять: к расценке 01-01-030-07  (Добавляется на 40 м перемещения)</t>
  </si>
  <si>
    <t>5,6</t>
  </si>
  <si>
    <t>98,168</t>
  </si>
  <si>
    <t>ФЕР01-01-022-09</t>
  </si>
  <si>
    <t>Разработка грунта с погрузкой на автомобили-самосвалы в траншеях экскаватором «обратная лопата» с ковшом вместимостью 0,65 (0,5-1) м3, группа грунтов: 3  (Погрузка грунта ИГЭ-2)</t>
  </si>
  <si>
    <t>1,666</t>
  </si>
  <si>
    <t>Объем=1666 / 1000</t>
  </si>
  <si>
    <t>69,76375</t>
  </si>
  <si>
    <t>Перевозка грузов автомобилями-самосвалами грузоподъемностью 10 т работающих вне карьера на расстояние: I класс груза до 1 км  (Транспортировка в полезную насыпь вертикальной планировки)</t>
  </si>
  <si>
    <t>3582</t>
  </si>
  <si>
    <t>Объем=1666*2,15</t>
  </si>
  <si>
    <t>Разработка грунта с перемещением до 10 м бульдозерами мощностью: 79 кВт (108 л.с.), группа грунтов 3 (Устройство насыпи бульдозером)</t>
  </si>
  <si>
    <t>16,139375</t>
  </si>
  <si>
    <t>ФЕР01-02-001-02</t>
  </si>
  <si>
    <t>Уплотнение грунта прицепными катками на пневмоколесном ходу 25 т на первый проход по одному следу при толщине слоя: 30 см (за 8 проходов по одному следу)</t>
  </si>
  <si>
    <t>Объем=5172 / 1000</t>
  </si>
  <si>
    <t>13,99</t>
  </si>
  <si>
    <t>90,44535</t>
  </si>
  <si>
    <t>ФЕР01-02-001-08</t>
  </si>
  <si>
    <t>На каждый последующий проход по одному следу добавлять: к расценке 01-02-001-02 (Добавляется на 7 проходов)</t>
  </si>
  <si>
    <t>к=7 ПЗ=7 (ОЗП=7; ЭМ=7 к расх.; ЗПМ=7; МАТ=7 к расх.; ТЗ=7; ТЗМ=7)</t>
  </si>
  <si>
    <t>8,75</t>
  </si>
  <si>
    <t>56,56875</t>
  </si>
  <si>
    <t>ФЕР01-02-006-01</t>
  </si>
  <si>
    <t>Полив водой уплотняемого грунта насыпей (Полив водой 50% насыпи)</t>
  </si>
  <si>
    <t>2,586</t>
  </si>
  <si>
    <t>Объем=(5172*0,5) / 1000</t>
  </si>
  <si>
    <t>13,91</t>
  </si>
  <si>
    <t>44,964075</t>
  </si>
  <si>
    <t>12,2</t>
  </si>
  <si>
    <t>39,4365</t>
  </si>
  <si>
    <t>ФЕР01-02-027-12</t>
  </si>
  <si>
    <t>Планировка откосов и полотна: насыпей механизированным способом, группа грунтов 2 (Верха земляного полотна)</t>
  </si>
  <si>
    <t>6,364</t>
  </si>
  <si>
    <t>Объем=6364 / 1000</t>
  </si>
  <si>
    <t>27,9</t>
  </si>
  <si>
    <t>221,9445</t>
  </si>
  <si>
    <t>19,8875</t>
  </si>
  <si>
    <t>Планировка откосов и полотна: насыпей механизированным способом, группа грунтов 2 (Откоса насыпи)</t>
  </si>
  <si>
    <t>0,309</t>
  </si>
  <si>
    <t>Объем=309 / 1000</t>
  </si>
  <si>
    <t>10,776375</t>
  </si>
  <si>
    <t>0,965625</t>
  </si>
  <si>
    <t>ФЕР01-02-040-02</t>
  </si>
  <si>
    <t>Укрепление откосов земляных сооружений посевом многолетних трав: механизированным способом</t>
  </si>
  <si>
    <t>Объем=309 / 100</t>
  </si>
  <si>
    <t>16.2.01.02</t>
  </si>
  <si>
    <t>15,8</t>
  </si>
  <si>
    <t>48,822</t>
  </si>
  <si>
    <t>Семена трав</t>
  </si>
  <si>
    <t>8,343</t>
  </si>
  <si>
    <t>2,16</t>
  </si>
  <si>
    <t>2,47</t>
  </si>
  <si>
    <t>Объем=309*0,04*0,2</t>
  </si>
  <si>
    <t>4,94</t>
  </si>
  <si>
    <t>Объем=309*0,04*0,4</t>
  </si>
  <si>
    <t>Итоги по разделу 2 Земляные работы :</t>
  </si>
  <si>
    <t xml:space="preserve">  Итого по разделу 2 Земляные работы</t>
  </si>
  <si>
    <t>ЛОКАЛЬНЫЙ СМЕТНЫЙ РАСЧЕТ (СМЕТА) № ЛСР-07-03-01 изм.1</t>
  </si>
  <si>
    <t>наружные сети освещения</t>
  </si>
  <si>
    <t>(69,57)</t>
  </si>
  <si>
    <t>(18,81)</t>
  </si>
  <si>
    <t>(1,02)</t>
  </si>
  <si>
    <t>(26,59)</t>
  </si>
  <si>
    <t>(24,17)</t>
  </si>
  <si>
    <t>ФЕРм08-03-599-09</t>
  </si>
  <si>
    <t>Щитки осветительные, устанавливаемые на стене: распорными дюбелями, масса щитка до 6 кг</t>
  </si>
  <si>
    <t>2,56</t>
  </si>
  <si>
    <t>3,2</t>
  </si>
  <si>
    <t>ТЦ_62.1.02.23_77_7718573829_11.04.2022_01
КА ИОС-1 п.39, СМ2.3</t>
  </si>
  <si>
    <t>Ящик управления освещением ЯУО 9601-3474 У3.1</t>
  </si>
  <si>
    <t>1 кв 2022 (ОБ), Письмо Минстроя России от 22.03.2022 г. №11596-ИФ/09 прил.5</t>
  </si>
  <si>
    <t>Раздел 2. Наружное электроосвещение</t>
  </si>
  <si>
    <t>ФЕР33-04-003-01</t>
  </si>
  <si>
    <t>Установка железобетонных опор ВЛ 0,38; 6-10 кВ с траверсами без приставок: одностоечных</t>
  </si>
  <si>
    <t>05.1.02.07-0021</t>
  </si>
  <si>
    <t>Стойка железобетонная вибрированная для опор</t>
  </si>
  <si>
    <t>07.2.02.05</t>
  </si>
  <si>
    <t>Траверсы стальные</t>
  </si>
  <si>
    <t>Хомуты стальные</t>
  </si>
  <si>
    <t>08.3.04.02</t>
  </si>
  <si>
    <t>Сталь стержневая диаметром до 10 мм</t>
  </si>
  <si>
    <t>22.2.01.04</t>
  </si>
  <si>
    <t>Изоляторы штыревые</t>
  </si>
  <si>
    <t>22.2.02.21</t>
  </si>
  <si>
    <t>Штыри</t>
  </si>
  <si>
    <t>22.2.02.23</t>
  </si>
  <si>
    <t>Металлические плакаты</t>
  </si>
  <si>
    <t>3,06</t>
  </si>
  <si>
    <t>30,6</t>
  </si>
  <si>
    <t>Приказ Минстроя России № 812/пр от 21.12.2020 Прил. п.27</t>
  </si>
  <si>
    <t>НР Линии электропередачи</t>
  </si>
  <si>
    <t>Приказ Минстроя России № 774/пр от 11.12.2020 Прил. п.27</t>
  </si>
  <si>
    <t>СП Линии электропередачи</t>
  </si>
  <si>
    <t>ФССЦ-05.1.02.07-0066</t>
  </si>
  <si>
    <t>Стойка опоры СВ 95-3,5-а, бетон B22,5, объем 0,36 м3, расход арматуры 39,4 кг</t>
  </si>
  <si>
    <t>(Линии электропередачи)</t>
  </si>
  <si>
    <t>ФЕР33-04-016-02</t>
  </si>
  <si>
    <t>Развозка конструкций и материалов опор ВЛ 0,38-10 кВ по трассе: одностоечных железобетонных опор</t>
  </si>
  <si>
    <t>4,8</t>
  </si>
  <si>
    <t>ФЕР33-04-014-02</t>
  </si>
  <si>
    <t>Установка светильников: с лампами люминесцентными</t>
  </si>
  <si>
    <t>20.2.06.05</t>
  </si>
  <si>
    <t>Кронштейны</t>
  </si>
  <si>
    <t>20.3.03.04</t>
  </si>
  <si>
    <t>Светильники с люминесцентными или ртутными лампами</t>
  </si>
  <si>
    <t>21.2.03.09</t>
  </si>
  <si>
    <t>Провода с резиновой изоляцией</t>
  </si>
  <si>
    <t>2,01</t>
  </si>
  <si>
    <t>20,1</t>
  </si>
  <si>
    <t>ТЦ_20.3.04.04_77_7718573829_11.04.2022_01
КА ИОС-1 п.33, СМ2.3</t>
  </si>
  <si>
    <t>Уличный светодиодный светильник Traffic Led</t>
  </si>
  <si>
    <t>11,21</t>
  </si>
  <si>
    <t>ФЕР33-04-017-01</t>
  </si>
  <si>
    <t>Подвеска самонесущих изолированных проводов (СИП-2А) напряжением от 0,4 кВ до 1 кВ (со снятием напряжения) при количестве 29 опор: с использованием автогидроподъемника</t>
  </si>
  <si>
    <t>Объем=250 / 1000</t>
  </si>
  <si>
    <t>20.1.01.08-0019</t>
  </si>
  <si>
    <t>Зажим ответвительный с проводами ответвлений сечением 16-95 мм2</t>
  </si>
  <si>
    <t>20.2.02.04-0001</t>
  </si>
  <si>
    <t>Колпачки герметичные для защиты жил площадью поперечного сечения от 6 до 35 мм2</t>
  </si>
  <si>
    <t>21.2.01.01</t>
  </si>
  <si>
    <t>Провода самонесущие изолированные</t>
  </si>
  <si>
    <t>0,255</t>
  </si>
  <si>
    <t>25.2.02.09-0011</t>
  </si>
  <si>
    <t>Хомут стяжной, диаметр 10-45 мм, длина 175 мм, разрушающая нагрузка 0,3 кН</t>
  </si>
  <si>
    <t>65,24</t>
  </si>
  <si>
    <t>20,3875</t>
  </si>
  <si>
    <t>37,51</t>
  </si>
  <si>
    <t>11,721875</t>
  </si>
  <si>
    <t>ТЦ_21.2.01.01_77_7718573829_11.04.2022_01
КА ИОС-1 п.40, СМ2.3</t>
  </si>
  <si>
    <t>Провод самонесущий изолированный СИП-5нг 4х16мм2</t>
  </si>
  <si>
    <t>Объем=250*1,02</t>
  </si>
  <si>
    <t>Итоги по разделу 2 Наружное электроосвещение :</t>
  </si>
  <si>
    <t xml:space="preserve">  Итого по разделу 2 Наружное электроосвещение</t>
  </si>
  <si>
    <t>Раздел 3. Молниезащита</t>
  </si>
  <si>
    <t>ФЕР33-02-013-19</t>
  </si>
  <si>
    <t>Установка стальных: отдельно стоящих молниеотводов со шпилем</t>
  </si>
  <si>
    <t>0,698</t>
  </si>
  <si>
    <t>Объем=698/1000</t>
  </si>
  <si>
    <t>22.2.02.07</t>
  </si>
  <si>
    <t>Конструкции стальные отдельностоящих молниеотводов ОРУ</t>
  </si>
  <si>
    <t>0,71894</t>
  </si>
  <si>
    <t>35,44</t>
  </si>
  <si>
    <t>30,9214</t>
  </si>
  <si>
    <t>9,43</t>
  </si>
  <si>
    <t>8,227675</t>
  </si>
  <si>
    <t>ТЦ_20.1.02.16_77_7718573829_11.04.2022_01
КА ИОС-1 п.38, СМ2.3</t>
  </si>
  <si>
    <t>Молниеприемник на базе несиловых граненых опор ОГК, МОГК-25</t>
  </si>
  <si>
    <t>Итоги по разделу 3 Молниезащита :</t>
  </si>
  <si>
    <t xml:space="preserve">  Итого по разделу 3 Молниезащита</t>
  </si>
  <si>
    <t>Перевозка строительных грузов (прочие электротехнические) бортовым автомобилем грузоподъемностью 5 т, на расстояние L=107 км (от г. Владикавказа ТПК Парма ) за исключением 30 км, учтенных в сметной цене материалов, I класс груза (на 1 тн)</t>
  </si>
  <si>
    <t>ФССЦпг-03-02-01-077</t>
  </si>
  <si>
    <t>Перевозка грузов автомобилями бортовыми грузоподъемностью до 5 т на расстояние: I класс груза до 77 км</t>
  </si>
  <si>
    <t>7,47</t>
  </si>
  <si>
    <t>ФССЦпг-03-02-02-077</t>
  </si>
  <si>
    <t>Перевозка грузов автомобилями бортовыми грузоподъемностью до 5 т на расстояние: II класс груза до 77 км</t>
  </si>
  <si>
    <t>ФССЦпг-03-02-03-077</t>
  </si>
  <si>
    <t>Перевозка грузов автомобилями бортовыми грузоподъемностью до 5 т на расстояние: III класс груза до 77 км</t>
  </si>
  <si>
    <t>ОБЪЕКТНЫЙ СМЕТНЫЙ РАСЧЕТ (СМЕТА) № ОС-09-01 изм.1</t>
  </si>
  <si>
    <t>ЛСР-09-01-01 изм.1</t>
  </si>
  <si>
    <t>ЛСР-09-01-02 изм.1</t>
  </si>
  <si>
    <t>ЛОКАЛЬНЫЙ СМЕТНЫЙ РАСЧЕТ (СМЕТА) № ЛСР-09-01-01 изм.1</t>
  </si>
  <si>
    <t>2021-ВТРКМ.ГР-ПНР.ВР</t>
  </si>
  <si>
    <t>(33,89)</t>
  </si>
  <si>
    <t>(16,14)</t>
  </si>
  <si>
    <t>система электроснабжения</t>
  </si>
  <si>
    <t>Раздел 1. Пусконаладочные работы</t>
  </si>
  <si>
    <t>Ящик учета с рубильником ЯУР</t>
  </si>
  <si>
    <t>ФЕРп01-03-002-06</t>
  </si>
  <si>
    <t>Выключатель трехполюсный напряжением до 1 кВ с: электромагнитным, тепловым или комбинированным расцепителем, номинальный ток до 600 А</t>
  </si>
  <si>
    <t>Приказ от 04.08.2020 № 421/пр прил.10 табл.4 п.10.1</t>
  </si>
  <si>
    <t>Производство работ осуществляется в горной местности: на высоте от 1500 до 2500 м над уровнем моря ОЗП=1,25; ЭМ=1,25 к расх.; ЗПМ=1,25; ТЗ=1,25; ТЗМ=1,25</t>
  </si>
  <si>
    <t>Приказ от 04.09.2019 № 519/пр п.7.4</t>
  </si>
  <si>
    <t>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</t>
  </si>
  <si>
    <t>Приказ Минстроя России № 812/пр от 21.12.2020 Прил. п.83</t>
  </si>
  <si>
    <t>НР Пусконаладочные работы: 'вхолостую' - 80%, 'под нагрузкой' - 20%</t>
  </si>
  <si>
    <t>Приказ Минстроя России № 774/пр от 11.12.2020 Прил. п.83</t>
  </si>
  <si>
    <t>СП Пусконаладочные работы: 'вхолостую' - 80%, 'под нагрузкой' - 20%</t>
  </si>
  <si>
    <t>ФЕРп01-03-005-01</t>
  </si>
  <si>
    <t>Разъединитель трехполюсный напряжением: до 20 кВ</t>
  </si>
  <si>
    <t>ФЕРп01-02-017-01</t>
  </si>
  <si>
    <t>Трансформатор тока измерительный выносной напряжением: до 1 кВ</t>
  </si>
  <si>
    <t>ФЕРп01-03-002-05</t>
  </si>
  <si>
    <t>Выключатель трехполюсный напряжением до 1 кВ с: электромагнитным, тепловым или комбинированным расцепителем, номинальный ток до 200 А</t>
  </si>
  <si>
    <t>Объем=2+1</t>
  </si>
  <si>
    <t>ФЕРп01-03-025-03</t>
  </si>
  <si>
    <t>Схема электромагнитной блокировки коммутационных аппаратов, количество блокируемых аппаратов: до 10</t>
  </si>
  <si>
    <t>ФЕРп01-10-001-01</t>
  </si>
  <si>
    <t>Сбор и реализация сигналов информации устройств защиты, автоматики электрических и технологических режимов</t>
  </si>
  <si>
    <t>сигнал</t>
  </si>
  <si>
    <t>ФЕРп01-12-021-01</t>
  </si>
  <si>
    <t>Испытание аппарата коммутационного напряжением: до 1 кВ (силовых цепей)</t>
  </si>
  <si>
    <t>испытание</t>
  </si>
  <si>
    <t>1,62</t>
  </si>
  <si>
    <t>12,96</t>
  </si>
  <si>
    <t>ФЕРп01-11-024-01</t>
  </si>
  <si>
    <t>Фазировка электрической линии или трансформатора с сетью напряжением: до 1 кВ</t>
  </si>
  <si>
    <t>0,82</t>
  </si>
  <si>
    <t>2,46</t>
  </si>
  <si>
    <t>Щит распределительный ЩР1</t>
  </si>
  <si>
    <t>ФЕРп01-03-002-04</t>
  </si>
  <si>
    <t>Выключатель трехполюсный напряжением до 1 кВ с: электромагнитным, тепловым или комбинированным расцепителем, номинальный ток до 50 А</t>
  </si>
  <si>
    <t>Объем=11+1</t>
  </si>
  <si>
    <t>ФЕРп01-03-001-01</t>
  </si>
  <si>
    <t>Выключатель однополюсный напряжением до 1 кВ: с электромагнитным, тепловым или комбинированным расцепителем</t>
  </si>
  <si>
    <t>ФЕРп01-03-002-18</t>
  </si>
  <si>
    <t>Выключатель трехполюсный напряжением до 1 кВ с: устройством защитного отключения_диф. автомат двухполюсный</t>
  </si>
  <si>
    <t>ОП п.1.1.29</t>
  </si>
  <si>
    <t>При проверке двухполюсного автоматического выключателя ОЗП=0,8; ТЗ=0,8</t>
  </si>
  <si>
    <t>ФЕРп01-03-025-04</t>
  </si>
  <si>
    <t>Схема электромагнитной блокировки коммутационных аппаратов, количество блокируемых аппаратов: до 20</t>
  </si>
  <si>
    <t>29,16</t>
  </si>
  <si>
    <t>Щит автоматического переключения на резерв ЩАВР</t>
  </si>
  <si>
    <t>Объем=3+1+2</t>
  </si>
  <si>
    <t>19,44</t>
  </si>
  <si>
    <t>Щит распределительный системы противопожарной защиты ЩР-СП3</t>
  </si>
  <si>
    <t>ФЕРп01-03-025-05</t>
  </si>
  <si>
    <t>Схема электромагнитной блокировки коммутационных аппаратов, количество блокируемых аппаратов: до 30</t>
  </si>
  <si>
    <t>9,72</t>
  </si>
  <si>
    <t>Щит распределительный технологии ЩР-Тх</t>
  </si>
  <si>
    <t>Объем=3+6+1</t>
  </si>
  <si>
    <t>Выключатель трехполюсный напряжением до 1 кВ с: устройством защитного отключения</t>
  </si>
  <si>
    <t>Объем=3+1+1+3+1</t>
  </si>
  <si>
    <t>32,4</t>
  </si>
  <si>
    <t>35,64</t>
  </si>
  <si>
    <t>Щит распределительный вентиляции ЩР-В1</t>
  </si>
  <si>
    <t>11,7</t>
  </si>
  <si>
    <t>Щит распределительный вентиляции ЩР-В2</t>
  </si>
  <si>
    <t>10,4</t>
  </si>
  <si>
    <t>Объем=3+2</t>
  </si>
  <si>
    <t>27,54</t>
  </si>
  <si>
    <t>Щит распределительный мониторинга и управления ЩР-АСМУ</t>
  </si>
  <si>
    <t>Объем=8+1</t>
  </si>
  <si>
    <t>Щит распределительный вентиляции ЩР-БП</t>
  </si>
  <si>
    <t>Объем=6+3</t>
  </si>
  <si>
    <t>25,92</t>
  </si>
  <si>
    <t>Источник бесперебойного питания 20 кВА, 400 В</t>
  </si>
  <si>
    <t>ФЕРп01-06-003-01</t>
  </si>
  <si>
    <t>Устройство выпрямительное с тремя режимами стабилизации напряжения или тока зарядки аккумуляторной батареи мощностью: до 20 кВА</t>
  </si>
  <si>
    <t>34,56</t>
  </si>
  <si>
    <t>Итоги по разделу 1 Пусконаладочные работы :</t>
  </si>
  <si>
    <t xml:space="preserve">     Прочие затраты</t>
  </si>
  <si>
    <t xml:space="preserve">          Пусконаладочные работы</t>
  </si>
  <si>
    <t xml:space="preserve">  Итого по разделу 1 Пусконаладочные работы</t>
  </si>
  <si>
    <t>Раздел 2. Щиты распределительные. Освещение</t>
  </si>
  <si>
    <t>Объем=9+4</t>
  </si>
  <si>
    <t>16,9</t>
  </si>
  <si>
    <t>8,64</t>
  </si>
  <si>
    <t>Объем=13+2+6</t>
  </si>
  <si>
    <t>ФЕРп01-11-011-01</t>
  </si>
  <si>
    <t>Проверка наличия цепи между заземлителями и заземленными элементами</t>
  </si>
  <si>
    <t>100 измерений</t>
  </si>
  <si>
    <t>Объем=1/100</t>
  </si>
  <si>
    <t>0,1296</t>
  </si>
  <si>
    <t>ФЕРп01-11-013-01</t>
  </si>
  <si>
    <t>Замер полного сопротивления цепи «фаза-нуль»</t>
  </si>
  <si>
    <t>Объем=3*11</t>
  </si>
  <si>
    <t>34,02</t>
  </si>
  <si>
    <t>ФЕРп01-12-027-07</t>
  </si>
  <si>
    <t>Испытание кабеля силового длиной до 500 м напряжением до 1 кВ</t>
  </si>
  <si>
    <t>2,43</t>
  </si>
  <si>
    <t>26,73</t>
  </si>
  <si>
    <t>Итоги по разделу 2 Щиты распределительные. Освещение :</t>
  </si>
  <si>
    <t xml:space="preserve">  Итого по разделу 2 Щиты распределительные. Освещение</t>
  </si>
  <si>
    <t>Раздел 3. Заземление</t>
  </si>
  <si>
    <t>Объем=26/100</t>
  </si>
  <si>
    <t>3,3696</t>
  </si>
  <si>
    <t>ФЕРп01-11-010-01</t>
  </si>
  <si>
    <t>Измерение сопротивления растеканию тока: заземлителя</t>
  </si>
  <si>
    <t>измерение</t>
  </si>
  <si>
    <t>ФЕРп01-11-010-03</t>
  </si>
  <si>
    <t>Измерение сопротивления растеканию тока: контура с диагональю до 200 м</t>
  </si>
  <si>
    <t>ФЕРп01-11-012-01</t>
  </si>
  <si>
    <t>Определение удельного сопротивления грунта</t>
  </si>
  <si>
    <t>Итоги по разделу 3 Заземление :</t>
  </si>
  <si>
    <t xml:space="preserve">  Итого по разделу 3 Заземление</t>
  </si>
  <si>
    <t>Раздел 4. Наружные сети</t>
  </si>
  <si>
    <t>Объем=9*2/100</t>
  </si>
  <si>
    <t>2,3328</t>
  </si>
  <si>
    <t>Объем=4*9</t>
  </si>
  <si>
    <t>29,52</t>
  </si>
  <si>
    <t>Итоги по разделу 4 Наружные сети :</t>
  </si>
  <si>
    <t xml:space="preserve">  Итого по разделу 4 Наружные сети</t>
  </si>
  <si>
    <t>20,34</t>
  </si>
  <si>
    <t>ЛОКАЛЬНЫЙ СМЕТНЫЙ РАСЧЕТ (СМЕТА) № ЛСР-09-01-02 изм.1</t>
  </si>
  <si>
    <t>(28,93)</t>
  </si>
  <si>
    <t>(13,78)</t>
  </si>
  <si>
    <t>ФЕРп03-01-002-13</t>
  </si>
  <si>
    <t>Вентилятор радиальный (центробежный), диаметральный или крышный: до № 5</t>
  </si>
  <si>
    <t>75,6</t>
  </si>
  <si>
    <t>НР Пусконаладочные работы: 'вхолостую' - 75%, 'под нагрузкой' - 25%</t>
  </si>
  <si>
    <t>СП Пусконаладочные работы: 'вхолостую' - 75%, 'под нагрузкой' - 25%</t>
  </si>
  <si>
    <t>ФЕРп03-01-028-02</t>
  </si>
  <si>
    <t>Фильтр рамный и ячейковый (матерчатый, бумажный, сетчатый) масляный, фильтр-поглотитель и др. при количестве ячеек: до 8</t>
  </si>
  <si>
    <t>1,08</t>
  </si>
  <si>
    <t>ФЕРп03-01-011-06</t>
  </si>
  <si>
    <t>Регулировочно-запорное устройство: клапан огнезадерживающий</t>
  </si>
  <si>
    <t>24,8</t>
  </si>
  <si>
    <t>ФЕРп03-01-011-05</t>
  </si>
  <si>
    <t>Регулировочно-запорное устройство: клапан обратный</t>
  </si>
  <si>
    <t>ФЕРп03-01-011-01</t>
  </si>
  <si>
    <t>Регулировочно-запорное устройство: клапан воздушный проходной с электрическим, пневматическим приводом</t>
  </si>
  <si>
    <t>1,09</t>
  </si>
  <si>
    <t>4,36</t>
  </si>
  <si>
    <t>ФЕРп03-01-022-01</t>
  </si>
  <si>
    <t>Сеть систем вентиляции и кондиционирования воздуха при количестве сечений: до 5</t>
  </si>
  <si>
    <t>сеть</t>
  </si>
  <si>
    <t>187,2</t>
  </si>
  <si>
    <t>ФЕРп03-01-051-01</t>
  </si>
  <si>
    <t>Система дымоудаления при количестве обслуживаемых этажей: до 6</t>
  </si>
  <si>
    <t>138,24</t>
  </si>
  <si>
    <t>ФЕРп03-01-041-06</t>
  </si>
  <si>
    <t>Определение потерь (подсосов) воздуха на участке вентиляционной сети переносным вентилятором при суммарной длине воздуховода: до 30 м, площадь сечения воздуховода в месте присоединения переносного вентилятора до 2 м2</t>
  </si>
  <si>
    <t>участок</t>
  </si>
  <si>
    <t>15,12</t>
  </si>
  <si>
    <t>393,12</t>
  </si>
  <si>
    <t>Раздел 2. Отопление</t>
  </si>
  <si>
    <t>ФЕРп03-01-007-01</t>
  </si>
  <si>
    <t>Завеса воздушно-тепловая (регулируемая)</t>
  </si>
  <si>
    <t>Итоги по разделу 2 Отопление :</t>
  </si>
  <si>
    <t xml:space="preserve">  Итого по разделу 2 Отопление</t>
  </si>
  <si>
    <t>Раздел 3. Кондиционирование</t>
  </si>
  <si>
    <t>ФЕРп03-01-070-01</t>
  </si>
  <si>
    <t>Кондиционер местный автономный шкафного типа со встроенной холодильной машиной, номинальной подачей по воздуху свыше 1 тыс. м3/ч: до 3,5 тыс. м3/ч, при количестве однотипных кондиционеров в машинном зале (помещении) 1</t>
  </si>
  <si>
    <t>21,86</t>
  </si>
  <si>
    <t>109,3</t>
  </si>
  <si>
    <t>Итоги по разделу 3 Кондиционирование :</t>
  </si>
  <si>
    <t xml:space="preserve">  Итого по разделу 3 Кондиционирование</t>
  </si>
  <si>
    <t>Раздел 4. Теплоснабжение</t>
  </si>
  <si>
    <t>43,2</t>
  </si>
  <si>
    <t>Итоги по разделу 4 Теплоснабжение :</t>
  </si>
  <si>
    <t xml:space="preserve">  Итого по разделу 4 Теплоснабжение</t>
  </si>
  <si>
    <t>РАСЧЕТ № СР-3</t>
  </si>
  <si>
    <t xml:space="preserve">Расходы на командировки рабочих, привлекаемых для строительства </t>
  </si>
  <si>
    <t>№№</t>
  </si>
  <si>
    <t>Наименование затрат</t>
  </si>
  <si>
    <t>Ед изм.</t>
  </si>
  <si>
    <t>Работы ведутся в 1 смену/сутки.  Продолжительность смены</t>
  </si>
  <si>
    <t>час/см</t>
  </si>
  <si>
    <t>ПОС Лист 11-12</t>
  </si>
  <si>
    <t>Срок выполнения работ  согласно ПОС - 7 месяцев, 214 календарных дня</t>
  </si>
  <si>
    <t>дни</t>
  </si>
  <si>
    <t>Кол-во рабочих, необходимых для выполнения строительно-монтажных работ согласно ПОС</t>
  </si>
  <si>
    <t>чел</t>
  </si>
  <si>
    <t xml:space="preserve">Затраты, связанные с проживанием   на 1чел. в 1день </t>
  </si>
  <si>
    <t>Постановление Правительства РФ от 02.10.2002 N 729     
(12 руб.)</t>
  </si>
  <si>
    <t>руб.</t>
  </si>
  <si>
    <t xml:space="preserve">Суточные расходы  на 1чел. в 1день </t>
  </si>
  <si>
    <t>Постановление Правительства РФ от 02.10.2002 N 729     (100 руб.)</t>
  </si>
  <si>
    <t>Всего затрат, связанных с выплатой суточных и проживанием в текущем уровне цен</t>
  </si>
  <si>
    <t>Всего затрат на командировки рабочих и пусконаладочного персонала в  уровне цен на 01.01.2000</t>
  </si>
  <si>
    <t>/13,15</t>
  </si>
  <si>
    <t>Составил: ___________________________ Прохорова А.Н.</t>
  </si>
  <si>
    <t>(должность, подпись, расшифровка)</t>
  </si>
  <si>
    <t>Проверил: ___________________________ Харченко К.В.</t>
  </si>
  <si>
    <t xml:space="preserve">«Всесезонный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ратраков» </t>
  </si>
  <si>
    <t>Вид строительства:</t>
  </si>
  <si>
    <t>Новое строительство</t>
  </si>
  <si>
    <t>Согласовано "___"______________ 20__ г.</t>
  </si>
  <si>
    <t>проезд рабочих</t>
  </si>
  <si>
    <t>1. Исходные данные командировочных затрат по объекту</t>
  </si>
  <si>
    <t>18 чел.</t>
  </si>
  <si>
    <t>Место проживания рабочих</t>
  </si>
  <si>
    <t>г. Мизур</t>
  </si>
  <si>
    <t>Место расположения объекта строительства</t>
  </si>
  <si>
    <t>п.Калак</t>
  </si>
  <si>
    <t>Расстояние перевозки (в один конец)</t>
  </si>
  <si>
    <t>34 км</t>
  </si>
  <si>
    <t>Вид транспорта</t>
  </si>
  <si>
    <t>автобус ПАЗ 4234</t>
  </si>
  <si>
    <t>Срок строительства объекта, мес</t>
  </si>
  <si>
    <t>Продолжительность времени переезда от пункта сбора до временного поселка строителей</t>
  </si>
  <si>
    <t>Рабочие перевозятся автомобильным транспортом из г. Мизур до п.Калак - 34 км, 1 раз в день туда, 1 раз в день - обратно</t>
  </si>
  <si>
    <t>Продолжительсность рабочей недели</t>
  </si>
  <si>
    <t>6 дней</t>
  </si>
  <si>
    <t>Количество поездок 
(25 дней * 7 месяцев)</t>
  </si>
  <si>
    <t>Расчет затрат по перевозке работников автомобильным транспортом</t>
  </si>
  <si>
    <t>Расчет затрат на проезд работников от г.Мизурз до п.Калак (34 км)</t>
  </si>
  <si>
    <t>Ед.изм</t>
  </si>
  <si>
    <t>Приложение N 7
к Методике  утвержденной
приказом Министерства строительства РФ
от 15 июня 2020 г. N 318/пр</t>
  </si>
  <si>
    <t>П - среднесписочная численность рабочих</t>
  </si>
  <si>
    <t>чел.</t>
  </si>
  <si>
    <t>Количество машин в наличии:</t>
  </si>
  <si>
    <t>1. автобус ПАЗ 4234</t>
  </si>
  <si>
    <t>Вместимость машин</t>
  </si>
  <si>
    <t>Количество рабочих, перевозимых за 1 рейс 35*1</t>
  </si>
  <si>
    <t>Необходимое количество рейсов для перевозки рабочих в один конец</t>
  </si>
  <si>
    <t>Количество рабочих дней в месяц</t>
  </si>
  <si>
    <t>С - скорость перемещения транспортного средства, км/ч;</t>
  </si>
  <si>
    <t>км/час</t>
  </si>
  <si>
    <t>прил. 6</t>
  </si>
  <si>
    <t>Пп - плечо перевозки, км</t>
  </si>
  <si>
    <t>2 - коэффициент, учитывающий расстояние обратного (порожнего) пробега</t>
  </si>
  <si>
    <t>СЦЭ - сметная цена на эксплуатацию автотранспортного средства с учетом заработной платы машиниста, накладных расходов и сметной прибыли, руб./маш.-ч;</t>
  </si>
  <si>
    <t>маш.-ч</t>
  </si>
  <si>
    <t>ФСЭМ91.13.03-011</t>
  </si>
  <si>
    <t>1,035 - коэффициент, учитывающий подготовительно-заключительное время для выполнения необходимых работ перед выездом на линию и по возвращении на автотранспортное предприятие, а также на проведение предрейсового медицинского осмотра;</t>
  </si>
  <si>
    <t>Количество месяцев</t>
  </si>
  <si>
    <t>шт.</t>
  </si>
  <si>
    <t>Итого стоимость проезда за весь период 1 работника в 1 сторону</t>
  </si>
  <si>
    <t>(34*2/51+0)*1,035*56,81/35</t>
  </si>
  <si>
    <t>Итого за 25 рабочих дней в обе стороны (за 1 рабочий месяц)</t>
  </si>
  <si>
    <t>2,24*5*2</t>
  </si>
  <si>
    <t>Итого перевозка всего количества рабочих (18) за весь период</t>
  </si>
  <si>
    <t>112*7*18</t>
  </si>
  <si>
    <t>Итого с учетом индекса перевода в текущие цены на 1 кв. 2022 г. (1 кв 2022 (СМР), Письмо Минстроя России от 04.03.2022 г. №8556-ИФ/09 Прочие объекты 9,38)</t>
  </si>
  <si>
    <t>2. Расчет</t>
  </si>
  <si>
    <t>Наименование статьи затрат</t>
  </si>
  <si>
    <t>Ед. изм.</t>
  </si>
  <si>
    <t>Стоимость на ед.</t>
  </si>
  <si>
    <t>Период</t>
  </si>
  <si>
    <t>Общая стоимость</t>
  </si>
  <si>
    <t>с</t>
  </si>
  <si>
    <t>по</t>
  </si>
  <si>
    <t>кол-во дней</t>
  </si>
  <si>
    <t>Проезд туда и обратно:</t>
  </si>
  <si>
    <t>1.1.</t>
  </si>
  <si>
    <t>Проезд Мизур-Калак-Мизур</t>
  </si>
  <si>
    <t>поездка</t>
  </si>
  <si>
    <t>ИТОГО</t>
  </si>
  <si>
    <t>ГИП:</t>
  </si>
  <si>
    <t>Расчет СР-7</t>
  </si>
  <si>
    <t>Расчет стоимости</t>
  </si>
  <si>
    <t>ООС стр. 133-134</t>
  </si>
  <si>
    <t>Лист 131-132</t>
  </si>
  <si>
    <t xml:space="preserve">Плата за вред водным биоресурсам </t>
  </si>
  <si>
    <t xml:space="preserve">2021-ВТРКМ.ГР-ООС стр.133-134
</t>
  </si>
  <si>
    <t>15075 × 116,12/1,2</t>
  </si>
  <si>
    <r>
      <rPr>
        <b/>
        <sz val="12"/>
        <color rgb="FF000000"/>
        <rFont val="Times New Roman"/>
        <family val="1"/>
        <charset val="204"/>
      </rPr>
      <t>15075 экз</t>
    </r>
    <r>
      <rPr>
        <sz val="12"/>
        <color rgb="FF000000"/>
        <rFont val="Times New Roman"/>
        <family val="1"/>
        <charset val="204"/>
      </rPr>
      <t xml:space="preserve"> молоди каспийского лосося навеской 10 г</t>
    </r>
  </si>
  <si>
    <r>
      <rPr>
        <b/>
        <sz val="12"/>
        <color rgb="FF000000"/>
        <rFont val="Times New Roman"/>
        <family val="1"/>
        <charset val="204"/>
      </rPr>
      <t>116,12 руб</t>
    </r>
    <r>
      <rPr>
        <sz val="12"/>
        <color rgb="FF000000"/>
        <rFont val="Times New Roman"/>
        <family val="1"/>
        <charset val="204"/>
      </rPr>
      <t>. с НДС - цена одного экземпляра молоди каспийского лосося (Письмо Северо-Кавказского филиала ФГБУ "Главрыбвод" №852 от 31.08.2022г.)</t>
    </r>
  </si>
  <si>
    <t>Стоимость в ценах в текущих ценах на 1 кв. 2022г.</t>
  </si>
  <si>
    <t>Базовая стоимость в ценах на 01.01.2001 г.</t>
  </si>
  <si>
    <t>Индекс на I квартал 2022 года на изыскательские работы к уровню цен на 01.01.2001 (Письмо Минстроя России от 07.02.2022г. №4153-ИФ/09)</t>
  </si>
  <si>
    <t xml:space="preserve">Коэф - т 4.89 </t>
  </si>
  <si>
    <t>НДС</t>
  </si>
  <si>
    <t>Всего по смете:</t>
  </si>
  <si>
    <t xml:space="preserve">А.Н. Прохорова </t>
  </si>
  <si>
    <t>проезд авторского надзора</t>
  </si>
  <si>
    <t>Состав группы авторского надзора</t>
  </si>
  <si>
    <t>1 чел.</t>
  </si>
  <si>
    <t>Месторасположение организации выполняющей функции авторского надзора</t>
  </si>
  <si>
    <t>г. Воронеж</t>
  </si>
  <si>
    <t>Место прибытия группы авторского надзора</t>
  </si>
  <si>
    <t>г. Владикавказ</t>
  </si>
  <si>
    <t>Проживание группы авторского надзора</t>
  </si>
  <si>
    <t>Количество выездов 
(7 месяцев * 4 раза)</t>
  </si>
  <si>
    <t>Проезд Воронеж-Владикавказ</t>
  </si>
  <si>
    <t>1.2.</t>
  </si>
  <si>
    <t>Проезд Владикавказ-Воронеж</t>
  </si>
  <si>
    <t>Итого по поз. 1.1-1.2</t>
  </si>
  <si>
    <t>Проезд работников авторского надзора  (1 человек)</t>
  </si>
  <si>
    <t>(104*2/51+0)*1,035*56,81/35</t>
  </si>
  <si>
    <t>Итого перевозка всего количества рабочих (1 авторский надзор) за весь период (28 раз - количество рабочих дней)</t>
  </si>
  <si>
    <t>6,85*4*7,0*2</t>
  </si>
  <si>
    <t>Расчет СР-6</t>
  </si>
  <si>
    <t>затрат на экспертизу результатов инженерных изысканий, проектной документации и проверку достоверности определения сметной стоимости строительства</t>
  </si>
  <si>
    <t>Всесезонный туристско-рекреационный комплекс "Мамисон", Республика Северная Осетия-Алания. 
Инженерная инфраструктура поселка Калак. Этап 1. Гараж ратраков</t>
  </si>
  <si>
    <t>Виды работ, затрат</t>
  </si>
  <si>
    <t>Стоимость ,  руб. без НДС</t>
  </si>
  <si>
    <t>Стоимость инженерных изысканий (Сиз) в уровне цен 01.01.2001 г. (справочно)</t>
  </si>
  <si>
    <t>Стоимость разработки проектной документации в уровне цен 01.01.2001 г. (Спд)</t>
  </si>
  <si>
    <t>Итого суммарная стоимость Сиз и Спд в уровне цен на 01.01.2001 г.</t>
  </si>
  <si>
    <t xml:space="preserve">более 1,5 млн. </t>
  </si>
  <si>
    <t xml:space="preserve">% от суммы Сиз и Спд </t>
  </si>
  <si>
    <t>Постановление Правительства РФ от 05.03.2007 № 145</t>
  </si>
  <si>
    <t>Итого затраты на проведение экспертизы в ценах на 01.01.2001 г.</t>
  </si>
  <si>
    <t>Стоимость инженерных изысканий (Сиз) в уровне цен 01.01.2000 г.(Справочно)</t>
  </si>
  <si>
    <t>К=1,266</t>
  </si>
  <si>
    <t>Стоимость разработки проектной документации в уровне цен 01.01.2000 г. (Спд)</t>
  </si>
  <si>
    <t>К=1,19</t>
  </si>
  <si>
    <t>Итого суммарная стоимость Сиз и Спд в уровне цен на 01.01.2000 г.</t>
  </si>
  <si>
    <t>Итого затраты на проведение экспертизы в ценах на 01.01.2000 г.</t>
  </si>
  <si>
    <t>Коэффициент, отражающий инфляционные процессы по сравнению с 1 января 2001 г.</t>
  </si>
  <si>
    <t>Распоряжение ФАУ ГГЭ №4-р от 17.01.2022</t>
  </si>
  <si>
    <t>Итого затраты на проведение экспертизы в ценах 2022 г.</t>
  </si>
  <si>
    <r>
      <rPr>
        <sz val="12"/>
        <rFont val="Times New Roman"/>
        <family val="1"/>
      </rPr>
      <t>Главный инженер проекта</t>
    </r>
  </si>
  <si>
    <t>вхолостую и под нагрузкой!</t>
  </si>
  <si>
    <t>почему такая сумма?</t>
  </si>
  <si>
    <t>"вхолостую" и "под нагрузкой"!</t>
  </si>
  <si>
    <t>затраты заказчика</t>
  </si>
  <si>
    <t>возврат от разборки ВЗиС 15%</t>
  </si>
  <si>
    <t>затраты подрядчика с учетом возврата от разборки ВЗиС</t>
  </si>
  <si>
    <t>Возврат от разборки временных зданий и сооружений 15% от ВЗиС</t>
  </si>
  <si>
    <t>Всего с учетом возврата от ВЗиС</t>
  </si>
  <si>
    <t>Сметная стоимость в ценах 1 квартала 2022 г., руб.</t>
  </si>
  <si>
    <t>ВЗиС 2,48%</t>
  </si>
  <si>
    <t>Возврат от разборки ВЗиС 15%</t>
  </si>
  <si>
    <t>Производство работ в зимнее время 0,5%</t>
  </si>
  <si>
    <t>Разработка рабочей документации</t>
  </si>
  <si>
    <t>1.2</t>
  </si>
  <si>
    <t>Стоимость работ в ценах на дату формирования начальной (максимальной) цены контракта с учетом индекса фактической инфляции*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</si>
  <si>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</si>
  <si>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</si>
  <si>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</t>
  </si>
  <si>
    <t>в том числе Оборудование</t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</si>
  <si>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</si>
  <si>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</si>
  <si>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</si>
  <si>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Основания для расчета:</t>
  </si>
  <si>
    <t>1. Приказ об утверждении проектной документации, включая сводный сметный расчет стоимости строительства от 21.09.2022 № Пр-22-248.</t>
  </si>
  <si>
    <t>2. Заключение Федерального автономного учреждения "Главное управление государственной экспертизы" (ФАУ "ГЛАВГОСЭКСПЕРТИЗА РОССИИ") от 09.09.2022 № 15-1-1-3-064983-2022.</t>
  </si>
  <si>
    <t>3. Утвержденный сводный сметный расчет стоимости строительства "Всесезонный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ратраков" в ценах 1 квартала 2022 г.</t>
  </si>
  <si>
    <t>Индекс фактической инфляции*</t>
  </si>
  <si>
    <t>Дата формирования НМЦК</t>
  </si>
  <si>
    <t>Строительство (строительные работы, оборудование, прочие затраты)</t>
  </si>
  <si>
    <t>1.1</t>
  </si>
  <si>
    <t>2.1</t>
  </si>
  <si>
    <t>2.2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</si>
  <si>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</si>
  <si>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</si>
  <si>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</si>
  <si>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</si>
  <si>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</si>
  <si>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</si>
  <si>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</si>
  <si>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</si>
  <si>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</si>
  <si>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</si>
  <si>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</si>
  <si>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</si>
  <si>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</si>
  <si>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</si>
  <si>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</si>
  <si>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</si>
  <si>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</si>
  <si>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</si>
  <si>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</si>
  <si>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</si>
  <si>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4.1</t>
  </si>
  <si>
    <t>4.2</t>
  </si>
  <si>
    <t>6.1</t>
  </si>
  <si>
    <t>6.2</t>
  </si>
  <si>
    <t>15.1</t>
  </si>
  <si>
    <t>15.2</t>
  </si>
  <si>
    <t>15.3</t>
  </si>
  <si>
    <t>19.1</t>
  </si>
  <si>
    <t>19.2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</si>
  <si>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</si>
  <si>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</si>
  <si>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</si>
  <si>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</si>
  <si>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</si>
  <si>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</si>
  <si>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</si>
  <si>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</si>
  <si>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</si>
  <si>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</si>
  <si>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</si>
  <si>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</si>
  <si>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</si>
  <si>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</si>
  <si>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</si>
  <si>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</si>
  <si>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</si>
  <si>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</si>
  <si>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</si>
  <si>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</si>
  <si>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2.3</t>
  </si>
  <si>
    <t>2.3.1</t>
  </si>
  <si>
    <t>2.3.2</t>
  </si>
  <si>
    <t>2.4</t>
  </si>
  <si>
    <t>2.5</t>
  </si>
  <si>
    <t>2.5.1</t>
  </si>
  <si>
    <t>2.5.2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</si>
  <si>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</si>
  <si>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</si>
  <si>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</si>
  <si>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</si>
  <si>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</si>
  <si>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</si>
  <si>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</si>
  <si>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</si>
  <si>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</si>
  <si>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2.14.1</t>
  </si>
  <si>
    <t>2.14.2</t>
  </si>
  <si>
    <t>2.14.3</t>
  </si>
  <si>
    <t>2.15</t>
  </si>
  <si>
    <t>2.16</t>
  </si>
  <si>
    <t>2.17</t>
  </si>
  <si>
    <t>2.17.1</t>
  </si>
  <si>
    <t>2.17.2</t>
  </si>
  <si>
    <t>2.18</t>
  </si>
  <si>
    <t>2.19</t>
  </si>
  <si>
    <t>2.20</t>
  </si>
  <si>
    <t>2.21</t>
  </si>
  <si>
    <t>2.22</t>
  </si>
  <si>
    <t>2.23</t>
  </si>
  <si>
    <t>2.24</t>
  </si>
  <si>
    <t>Итого без учета НДС</t>
  </si>
  <si>
    <t>Приказ от 04.08.2020 № 421/пр п.180,181</t>
  </si>
  <si>
    <t>Всего с НДС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</si>
  <si>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</si>
  <si>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Наименование конструктивных решений (элементов), комплексов (видов) работ</t>
  </si>
  <si>
    <t>Количество (объем работ)</t>
  </si>
  <si>
    <t>комплекс</t>
  </si>
  <si>
    <t>Ведомость объемов конструктивных решений (элементов) и комплексов (видов) работ</t>
  </si>
  <si>
    <t>Компенсационные затраты на возмещение размера вреда биоресурсам. Проведение восстановительных мероприятий воспроизводства молоди каспийского лосося - временная компенсация на период строительства (лосось)</t>
  </si>
  <si>
    <t>Образец № 2п</t>
  </si>
  <si>
    <t>Приложение</t>
  </si>
  <si>
    <t>к _________________ № ______ "____" ______________</t>
  </si>
  <si>
    <t>(договору, дополнительному соглашению)</t>
  </si>
  <si>
    <t>СМЕТА № 9-РД</t>
  </si>
  <si>
    <t>№ 2</t>
  </si>
  <si>
    <t>Наименование предприятия, здания, сооружения, стадии проектирования, этапа, вида проектных или изыскательских работ:</t>
  </si>
  <si>
    <t>«Всесезонный туристско-рекреационный комплекс «Мамисон», Республика Северная Осетия-Алания. Инженерная инфраструктура поселка Калак. Этап 1. Гараж ратраков». Рабочая документация.</t>
  </si>
  <si>
    <t>"Гараж ратраков в п. Романтик ВТРК "Архыз". Рабочая документация.</t>
  </si>
  <si>
    <t>Наименование проектной (изыскательской) организации:</t>
  </si>
  <si>
    <t>ООО «Бристоль-проект»</t>
  </si>
  <si>
    <t>Наименование организации заказчика:</t>
  </si>
  <si>
    <t xml:space="preserve"> АО «КАВКАЗ. РФ»</t>
  </si>
  <si>
    <t>№
п,п,</t>
  </si>
  <si>
    <t>Характеристика предприятия, здания, сооружения или виды работ</t>
  </si>
  <si>
    <t>Номер частей, глав, таблиц, процентов, параграфов и пунктов указаний к разделу Справочника базовых цен на проектные и изыскательские работы для строительства</t>
  </si>
  <si>
    <t>Расчет стоимости:
(a+bx) x Ki,
или (объем строительно-
монтажных работ) x проц,</t>
  </si>
  <si>
    <t>Расчет стоимости:
(a+bx) x Ki,
или (объем строительно-
монтажных работ) x проц.</t>
  </si>
  <si>
    <t>Стоимость,
тыс. руб.</t>
  </si>
  <si>
    <t>Стоимость</t>
  </si>
  <si>
    <t>№
п.п.</t>
  </si>
  <si>
    <t>100
или
количество x цена</t>
  </si>
  <si>
    <t>Пункт технического обслуживания и ремонта легковых а/м по количеству постов 3
Основной показатель:
3 (1 единица)</t>
  </si>
  <si>
    <t>Гараж с профилакторием и теплой стоянкой, с количеством автомобилей (тракторов): до 5,00
Гараж ратраков 
590м2
 до 5,00
Основной показатель:
3 (1 единица)</t>
  </si>
  <si>
    <t xml:space="preserve">СБЦ-2006 "Предприятия автомобильного транспорта (эксплуатация, технический сервис и хранение автомобильной техники)" , табл, 2, п,18
A=180 000,00; B=30 000,00; Осн,показ,: Х=3
Коэффициенты: 
KС = 0,60 (Коэф, на рабочую док,)
K1 = 1,07 Проектирование предприятий, зданий и сооружений для различных базовых моделей подвижного состава для двух моделей Баз, цены на разраб, ПД п, 2,11 (Ценообразующий)
</t>
  </si>
  <si>
    <t>СБЦП 81-02-11-2001 "Предприятия агропромышленного комплекса, торговли и общественного питания" , табл. 47, п.31
A=228 230,00; B=1 756,00; Осн.показ.: Х=3; Aмин = 5,00
Коэффициенты: 
KС = 0,60 (Коэф. на рабочую документацию)
Итоговый коэф. по видам проектных работ : (0,126 * ( 1  + 0,2 ) + 0,015 * ( 1  + 0,2 ) + 0,017 * ( 1  + 0,2 ) + 0,03 * ( 1  + 0,2 ) + 0,109 * ( 1  + 0,2 ) + 0,008 * ( 1  + 0,2 ) + 0,281 * ( 1  + 0,2 ) + 0,071 * ( 1  + 0,2 ) + 0,158 * ( 1  + 0,2 ) + 0,053 + 0,014 + 0,00 + 0,006 + 0,094 + 0,011) = 1,156</t>
  </si>
  <si>
    <t>(А + B* Х) * КС *К1*К2*( 1  + К3 )
(180 000,00 + 30 000,00 * 3,00) * 0,60  *1,07*1,1* 1,2793</t>
  </si>
  <si>
    <t>(А + B* (0.4 * Хмин + 0.6 * Х)) * КС * ПРОЦ
(228 230,00 + 1 756,00 * (0,4 * 5,00 + 0,6 * 3,00)) * 0,40 * 1,104</t>
  </si>
  <si>
    <t>Итоговый коэф, по видам проектных работ : 93,1 * ( 1  + 0,3 ) + 6,9= 1,2793</t>
  </si>
  <si>
    <t>СБЦП 81-02-11-2001 "Предприятия агропромышленного комплекса, торговли и общественного питания" , табл. 47, п.31
A=228 230,00; B=1 756,00; Осн.показ.: Х=3; Aмин = 5,00
Коэффициенты: 
KС = 0,40 (Коэф. на проектную док.)
Итоговый коэф. по видам проектных работ : (0,025 * ( 1  + 0,2 ) + 0,012 * ( 1  + 0,2 ) + 0,013 * ( 1  + 0,2 ) + 0,022 * ( 1  + 0,2 ) + 0,053 * ( 1  + 0,2 ) + 0,004 * ( 1  + 0,2 ) + 0,404 * ( 1  + 0,2 ) + 0,039 * ( 1  + 0,2 ) + 0,028 * ( 1  + 0,2 ) + 0,091 + 0,201 + 0,011 + 0,024 + 0,035 + 0,022) = 1,104</t>
  </si>
  <si>
    <t>По видам проектных работ:</t>
  </si>
  <si>
    <t>Архитектурно-строительная часть</t>
  </si>
  <si>
    <t>16%</t>
  </si>
  <si>
    <t>Водоснабжение</t>
  </si>
  <si>
    <t>11%</t>
  </si>
  <si>
    <t>Дымоудаление</t>
  </si>
  <si>
    <t>4%</t>
  </si>
  <si>
    <t>Индивидуальный тепловой пункт</t>
  </si>
  <si>
    <t>2%</t>
  </si>
  <si>
    <t>Отопление, вентиляция и теплоснабжение</t>
  </si>
  <si>
    <t>Отходы производства</t>
  </si>
  <si>
    <t>Охрана окружающей среды</t>
  </si>
  <si>
    <t>10%</t>
  </si>
  <si>
    <t>Проект организации строительства (ПОС)</t>
  </si>
  <si>
    <t>3%</t>
  </si>
  <si>
    <t>Системы пожарной защиты</t>
  </si>
  <si>
    <t>6%</t>
  </si>
  <si>
    <t>Сметная документация</t>
  </si>
  <si>
    <t>3,7%</t>
  </si>
  <si>
    <t>Средства связи и сигнализации</t>
  </si>
  <si>
    <t>0,8%</t>
  </si>
  <si>
    <t>20%</t>
  </si>
  <si>
    <t>Электроснабжение и электрооборудование, автоматизация</t>
  </si>
  <si>
    <t>7,5%</t>
  </si>
  <si>
    <t>Энергоэффективность</t>
  </si>
  <si>
    <t>Административно-бытовой блок
 площадью, м2 до 500
Основной показатель:
1 (корпус)</t>
  </si>
  <si>
    <t>СБЦ-2006 "Предприятия автомобильного транспорта (эксплуатация, технический сервис и хранение автомобильной техники)" , табл, 2, п,21
A=127 070,00; Кол-во расц,: Х=1
Коэффициенты: 
KС = 0,60 (Коэф, на рабочую документацию)
К1=0,50 (К - Встроенное помещение - 0,5- (СБЦ Жел, дороги, поряд, опред, баз, цены,, п,2,4),),
Итоговый коэф, по видам проектных работ : (0,47 * ( 1  + 0,3 ) + 0,07 * ( 1  + 0,3 ) + 0,04 * ( 1  + 0,3 ) + 0,07 * ( 1  + 0,3 ) + 0,06 * ( 1  + 0,3 ) + 0,05 * ( 1  +0,3 ) + 0,04 * ( 1  + 0,3 ) + 0,07 * ( 1  + 0,3 ) + 0,04 + 0,00 + 0,00 + 0,09 + 0,00) = 1,261</t>
  </si>
  <si>
    <t>СБЦ-2006 "Предприятия автомобильного транспорта (эксплуатация, технический сервис и хранение автомобильной техники)" , табл. 2, п.21
A=127 070,00; Кол-во расц.: Х=1
Коэффициенты: 
KС = 0,60 (Коэф. на рабочую документацию)
К1=0,50 (К - Встроенное помещение - 0,5).
Итоговый коэф. по видам проектных работ : (0,47 * ( 1  + 0,2 ) + 0,07 * ( 1  + 0,2 ) + 0,04 * ( 1  + 0,2 ) + 0,07 * ( 1  + 0,2 ) + 0,06 * ( 1  + 0,2 ) + 0,05 * ( 1  +</t>
  </si>
  <si>
    <t>(А * Х) * КС * ПРОЦ * К1
(127 070,00 * 1,00) * 0,60 * 1,261 * 0,5</t>
  </si>
  <si>
    <t>(А * Х) * КС * ПРОЦ * К1
(127 070,00 * 1,00) * 0,60 * 1,174  * 0,5</t>
  </si>
  <si>
    <t>Архитектурно-строительная часть
К1=1,30 (Метод, указ, по прим, СБЦ на проект, раб, в строит (2010 г,) п,3,7)</t>
  </si>
  <si>
    <t>Архитектурно-строительная часть
К1=1,20 (Метод. указ. по прим. СБЦ на проект. раб. в строит (2010 г.) п.3.7)</t>
  </si>
  <si>
    <t>47% * ( 1  + 0,3 )</t>
  </si>
  <si>
    <t>47% * ( 1  + 0,2 )</t>
  </si>
  <si>
    <t>Водоснабжение
К1=1,30 (Метод, указ, по прим, СБЦ на проект, раб, в строит (2010 г,) п,3,7)</t>
  </si>
  <si>
    <t>Водоснабжение
К1=1,20 (Метод. указ. по прим. СБЦ на проект. раб. в строит (2010 г.) п.3.7)</t>
  </si>
  <si>
    <t>7% * ( 1  + 0,3 )</t>
  </si>
  <si>
    <t>7% * ( 1  + 0,2 )</t>
  </si>
  <si>
    <t>Дымоудаление
К1=1,30 (Метод, указ, по прим, СБЦ на проект, раб, в строит (2010 г,) п,3,7)</t>
  </si>
  <si>
    <t>Дымоудаление
К1=1,20 (Метод. указ. по прим. СБЦ на проект. раб. в строит (2010 г.) п.3.7)</t>
  </si>
  <si>
    <t>4% * ( 1  + 0,3 )</t>
  </si>
  <si>
    <t>4% * ( 1  + 0,2 )</t>
  </si>
  <si>
    <t>Отопление, вентиляция и теплоснабжение
К1=1,30 (Метод, указ, по прим, СБЦ на проект, раб, в строит (2010 г,) п,3,7)</t>
  </si>
  <si>
    <t>Отопление, вентиляция и теплоснабжение
К1=1,20 (Метод. указ. по прим. СБЦ на проект. раб. в строит (2010 г.) п.3.7)</t>
  </si>
  <si>
    <t>0%</t>
  </si>
  <si>
    <t>Системы пожарной защиты
К1=1,30 (Метод, указ, по прим, СБЦ на проект, раб, в строит (2010 г,) п,3,7)</t>
  </si>
  <si>
    <t>Системы пожарной защиты
К1=1,20 (Метод. указ. по прим. СБЦ на проект. раб. в строит (2010 г.) п.3.7)</t>
  </si>
  <si>
    <t>6% * ( 1  + 0,3 )</t>
  </si>
  <si>
    <t>6% * ( 1  + 0,2 )</t>
  </si>
  <si>
    <t>9%</t>
  </si>
  <si>
    <t>Средства связи и сигнализации
К1=1,30 (Метод, указ, по прим, СБЦ на проект, раб, в строит (2010 г,) п,3,7)</t>
  </si>
  <si>
    <t>Средства связи и сигнализации
К1=1,20 (Метод. указ. по прим. СБЦ на проект. раб. в строит (2010 г.) п.3.7)</t>
  </si>
  <si>
    <t>5% * ( 1  + 0,3 )</t>
  </si>
  <si>
    <t>5% * ( 1  + 0,2 )</t>
  </si>
  <si>
    <t>Технологическая часть
К1=1,30 (Метод, указ, по прим, СБЦ на проект, раб, в строит (2010 г,) п,3,7)</t>
  </si>
  <si>
    <t>Технологическая часть
К1=1,20 (Метод. указ. по прим. СБЦ на проект. раб. в строит (2010 г.) п.3.7)</t>
  </si>
  <si>
    <t>Электроснабжение и электрооборудование, автоматизация
К1=1,30 (Метод, указ, по прим, СБЦ на проект, раб, в строит (2010 г,) п,3,7)</t>
  </si>
  <si>
    <t>Электроснабжение и электрооборудование, автоматизация
К1=1,20 (Метод. указ. по прим. СБЦ на проект. раб. в строит (2010 г.) п.3.7)</t>
  </si>
  <si>
    <t>Здание склада хранения оборудования (Здание склада (ЛВЖ, оборудования, химикатов) общей площадью от 500 до 2000 м2) площадь 101,46м2</t>
  </si>
  <si>
    <t xml:space="preserve">Объекты жилищно-гражданского строительства, 2010 г, Раздел 4, Таблица 22, Научно-исследовательские учреждения, проектные и конструкторские организации п,9
A=266,79 тыс,руб; B=0,33 тыс,руб;
Xмин=500; 
Осн, показ, Х=100 (м2) 
Количество = 1
Коэффициенты: 
KС = 0,60 (Коэф, на рабочую док,)
K1 = 0,5 Стоимость встраиваемых помещений принимается с понижающим коэффициентом Раздел 2, п,2,4 (Ценообразующий)
</t>
  </si>
  <si>
    <t>(A + B * (0,4 * Xмин + 0,6 * (Xмин / 2))) * Количество * КС * K1 * K2
(266790 руб + 230 руб * (0,4 * 500 + 0,6 * 500 / 2)) * 1 * 0,6 * 0,5 * 0,7 * 1,183</t>
  </si>
  <si>
    <t>K2 = 0,7 К'пон = Xзад / (0,5 * Xмин) понижающий коэффициент, учитывающий разницу в трудоемкости работ по проектируемому объекту и объекту аналогу
Итоговый коэф, по видам проектных работ :(1,0 + 22,0 + 27,0 * (1 + 0,3) + 5,0 * (1 + 0,3) + 3,0 * (1 + 0,3) + 3,0 * (1 + 0,3) + 14,0 * (1 + 0,3) + 3,0 * (1 + 0,3) + 2,0 * (1 + 0,3) + 4,0 * (1 + 0,3) + 4,0 + 3,0 + 9,0) = 118,3</t>
  </si>
  <si>
    <t>1, Схе пла орг зем уча 1%</t>
  </si>
  <si>
    <t xml:space="preserve">2, Арх реш 22% </t>
  </si>
  <si>
    <t xml:space="preserve">3, Кон и объ реш 27% * (1 + 0,3) </t>
  </si>
  <si>
    <t>4, Инж обо, сет инж мер, тех реш</t>
  </si>
  <si>
    <t>4,1, Эле 5% * (1 + 0,3) [из 40,8%]</t>
  </si>
  <si>
    <t>4,2, Вод 3% * (1 + 0,3) [из 40,8%]</t>
  </si>
  <si>
    <t xml:space="preserve">4,3, Вод 3% * (1 + 0,3) [из 40,8%] </t>
  </si>
  <si>
    <t xml:space="preserve">4,4, Ото, вен, кон воз 14% * (1 + 0,3) [из 40,8%] </t>
  </si>
  <si>
    <t xml:space="preserve">4,5, Свя 3% * (1 + 0,3) [из 40,8%] </t>
  </si>
  <si>
    <t xml:space="preserve">4,6, Газ 2% * (1 + 0,3) [из 40,8%] </t>
  </si>
  <si>
    <t xml:space="preserve">4,7, Тех реш 4% * (1 + 0,3) [из 40,8%] </t>
  </si>
  <si>
    <t xml:space="preserve">5, Мер по обе пож без 4% </t>
  </si>
  <si>
    <t xml:space="preserve">6, Мер по обе дос инв 3% </t>
  </si>
  <si>
    <t>7, Сме на стр 9% = 6564 руб,</t>
  </si>
  <si>
    <t>Машинозаправочная станция горючесмазочных материалов вместимостью от 65 до 100 м3
(Контейнерная заправочная станция горючесмазочных материалов вместимостью30 м3)
 Основной показатель:
30 (1 м3)</t>
  </si>
  <si>
    <t>СБЦ «Предприятия агропромышленного комплекса, торговли и общественного питания». 2014 г. 
Табл. № 48 № п. 34
Машинозаправочная станция горючесмазочных материалов вместимостью, м3 (от 65 до 100)
A=41 340,00; B=233,00; Осн.показ.: Х=30; Aмин = 65,00
Коэффициенты: 
KС = 0,60 (Коэф. на рабочую документацию)
К= 1,3 ' Усложняющий к-т на сейсмичность - 9 баллов ( МУ 2010)
Итоговый коэф. по видам проектных работ : (0,126 * ( 1  + 0,3 ) + 0,015 * ( 1  + 0,3 ) + 0,017 * ( 1  + 0,3 ) + 0,03 * ( 1  + 0,3 ) + 0,109 * ( 1  + 0,3 ) + 0,008 * ( 1  + 0,3 ) + 0,281 * ( 1  + 0,3 ) + 0,071 * ( 1  + 0,3 ) + 0,158 * ( 1  + 0,3 ) +0,175)=1,2345</t>
  </si>
  <si>
    <t>(A + B * (0.4 * Xмин + 0.6 * X)) * Кпроц * K1 * KС
(41,34+0,233*(0,4*65+0,6*30))*1,2345*0,6</t>
  </si>
  <si>
    <t>Здания и сооружения, входящие в инфраструктуру объекта
К1=1,30 (Метод, указ, по прим, СБЦ на проект, раб, в строит (2010 г,) п,3,7)</t>
  </si>
  <si>
    <t>Здания и сооружения, входящие в инфраструктуру объекта
К1=1,20 (Метод. указ. по прим. СБЦ на проект. раб. в строит (2010 г.) п.3.7)</t>
  </si>
  <si>
    <t>11% * ( 1  + 0,3 )</t>
  </si>
  <si>
    <t>11% * ( 1  + 0,2 )</t>
  </si>
  <si>
    <t>Мероприятия по обеспечению пожарной безопасности</t>
  </si>
  <si>
    <t>Мероприятия по охране окружающей среды</t>
  </si>
  <si>
    <t>Пояснительная записка</t>
  </si>
  <si>
    <t>Проект организации строительства</t>
  </si>
  <si>
    <t>Проект полосы отвода</t>
  </si>
  <si>
    <t>Смета на строительство</t>
  </si>
  <si>
    <t>Технологические и конструктивные решения линейного объекта, Искусственные сооружения (инженерное обустройство, сети): СЦБ</t>
  </si>
  <si>
    <t>Технологические и конструктивные решения линейного объекта. Искусственные сооружения (инженерное обустройство, сети): СЦБ</t>
  </si>
  <si>
    <t>14%</t>
  </si>
  <si>
    <t>Технологические и конструктивные решения линейного объекта, Искусственные сооружения (инженерное обустройство, сети): водоснабжение и водоотведение</t>
  </si>
  <si>
    <t>Технологические и конструктивные решения линейного объекта. Искусственные сооружения (инженерное обустройство, сети): водоснабжение и водоотведение</t>
  </si>
  <si>
    <t>7%</t>
  </si>
  <si>
    <t>Технологические и конструктивные решения линейного объекта, Искусственные сооружения (инженерное обустройство, сети): земляное полотно, верхнее строение пути на перегонах</t>
  </si>
  <si>
    <t>Технологические и конструктивные решения линейного объекта. Искусственные сооружения (инженерное обустройство, сети): земляное полотно, верхнее строение пути на перегонах</t>
  </si>
  <si>
    <t>Технологические и конструктивные решения линейного объекта, Искусственные сооружения (инженерное обустройство, сети): искусственные сооружения</t>
  </si>
  <si>
    <t>Технологические и конструктивные решения линейного объекта. Искусственные сооружения (инженерное обустройство, сети): искусственные сооружения</t>
  </si>
  <si>
    <t>Технологические и конструктивные решения линейного объекта, Искусственные сооружения (инженерное обустройство, сети): локомотивное и вагонное хозяйство (технологическая часть)</t>
  </si>
  <si>
    <t>Технологические и конструктивные решения линейного объекта. Искусственные сооружения (инженерное обустройство, сети): локомотивное и вагонное хозяйство (технологическая часть)</t>
  </si>
  <si>
    <t>Технологические и конструктивные решения линейного объекта, Искусственные сооружения (инженерное обустройство, сети): организация движения</t>
  </si>
  <si>
    <t>Технологические и конструктивные решения линейного объекта. Искусственные сооружения (инженерное обустройство, сети): организация движения</t>
  </si>
  <si>
    <t>Технологические и конструктивные решения линейного объекта, Искусственные сооружения (инженерное обустройство, сети): связь</t>
  </si>
  <si>
    <t>Технологические и конструктивные решения линейного объекта. Искусственные сооружения (инженерное обустройство, сети): связь</t>
  </si>
  <si>
    <t>8%</t>
  </si>
  <si>
    <t>Технологические и конструктивные решения линейного объекта, Искусственные сооружения (инженерное обустройство, сети): станции</t>
  </si>
  <si>
    <t>Технологические и конструктивные решения линейного объекта. Искусственные сооружения (инженерное обустройство, сети): станции</t>
  </si>
  <si>
    <t>Технологические и конструктивные решения линейного объекта, Искусственные сооружения (инженерное обустройство, сети): электроснабжение</t>
  </si>
  <si>
    <t>Технологические и конструктивные решения линейного объекта. Искусственные сооружения (инженерное обустройство, сети): электроснабжение</t>
  </si>
  <si>
    <t>Машинозаправочная станция горючесмазочных материалов вместимостью от 65 до 100 м3
(Контейнерная заправочная станция горючесмазочных материалов вместимостью от 65 до 100 м3)
Основной показатель:
33 (1 м3)</t>
  </si>
  <si>
    <t>СБЦП 81-02-11-2001 "Предприятия агропромышленного комплекса, торговли и общественного питания" , табл, 48, п,34
A=41 340,00; B=233,00; Осн,показ,: Х=33; Aмин = 65,00
Коэффициенты: 
KС = 0,60 (Коэф, на рабочую документацию)
К1=0,70 (Разъясн, по прим, СЦ и СБЦ на проект, раб, для стр-ва (2010), разд,10, вопр,3; (2013), разд,1, вопр,1, разд,5, вопр,3),
К2=0,50 (К=0,50 - Комплектная поставка заводской готовности - Метод, указ, по прим, СБЦ на проект, раб, в строит (2010 г,) п,1,6,)
Итоговый коэф, по видам</t>
  </si>
  <si>
    <t>СБЦП 81-02-11-2001 "Предприятия агропромышленного комплекса, торговли и общественного питания" , табл. 48, п.34
A=41 340,00; B=233,00; Осн.показ.: Х=33; Aмин = 65,00
Коэффициенты: 
KС = 0,60 (Коэф. на рабочую документацию)
К1=0,70 (Разъясн. по прим. СЦ и СБЦ на проект. раб. для стр-ва (2010), разд.10, вопр.3; (2013), разд.1, вопр.1, разд.5, вопр.3).
К2=0,50 (К=0,50 - Комплектная поставка заводской готовности).
Итоговый коэф. по видам</t>
  </si>
  <si>
    <t>(А + B* (0,4 * Хмин + 0,6 * Х)) * КС * ПРОЦ * К1 * К2
(41 340,00 + 233,00 * (0,4 * 65,00 + 0,6 * 33,00)) * 0,60 * 1,156  * 0,7 * 0,5</t>
  </si>
  <si>
    <t>(А + B* (0.4 * Хмин + 0.6 * Х)) * КС * ПРОЦ * К1 * К2
(41 340,00 + 233,00 * (0,4 * 65,00 + 0,6 * 33,00)) * 0,60 * 1,156  * 0,7 * 0,5</t>
  </si>
  <si>
    <t>проектных работ : (0,126 * ( 1  + 0,3 ) + 0,015 * ( 1  + 0,3 ) + 0,017 * ( 1  + 0,3 ) + 0,03 * ( 1  + 0,3 ) + 0,109 * ( 1  + 0,3 ) + 0,008 * ( 1  + 0,3 ) + 0,281 * ( 1  + 0,3 ) + 0,071 * ( 1  + 0,3 ) + 0,158 * ( 1  + 0,3 ) + 0,053 + 0,014 + 0,00 + 0,006 + 0,094 + 0,011) = 1,156</t>
  </si>
  <si>
    <t>проектных работ : (0,126 * ( 1  + 0,2 ) + 0,015 * ( 1  + 0,2 ) + 0,017 * ( 1  + 0,2 ) + 0,03 * ( 1  + 0,2 ) + 0,109 * ( 1  + 0,2 ) + 0,008 * ( 1  + 0,2 ) + 0,281 * ( 1  + 0,2 ) + 0,071 * ( 1  + 0,2 ) + 0,158 * ( 1  + 0,2 ) + 0,053 + 0,014 + 0,00 + 0,006 + 0,094 + 0,011) = 1,156</t>
  </si>
  <si>
    <t>Архитектурные решения
К1=1,30 (Метод, указ, по прим, СБЦ на проект, раб, в строит (2010 г,) п,3,7)</t>
  </si>
  <si>
    <t>Архитектурные решения
К1=1,20 (Метод. указ. по прим. СБЦ на проект. раб. в строит (2010 г.) п.3.7)</t>
  </si>
  <si>
    <t>12,6% * ( 1  + 0,3 )</t>
  </si>
  <si>
    <t>12,6% * ( 1  + 0,2 )</t>
  </si>
  <si>
    <t>Инженерное оборудование, сети, инженерно-технические мероприятия, технологические решения: водоотведение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</si>
  <si>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водоотведение
К1=1,20 (Метод. указ. по прим. СБЦ на проект. раб. в строит (2010 г.) п.3.7)</t>
  </si>
  <si>
    <t>1,5% * ( 1  + 0,3 )</t>
  </si>
  <si>
    <t>1,5% * ( 1  + 0,2 )</t>
  </si>
  <si>
    <t>Инженерное оборудование, сети, инженерно-технические мероприятия, технологические решения: водоснабжение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</si>
  <si>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водоснабжение
К1=1,20 (Метод. указ. по прим. СБЦ на проект. раб. в строит (2010 г.) п.3.7)</t>
  </si>
  <si>
    <t>1,7% * ( 1  + 0,3 )</t>
  </si>
  <si>
    <t>1,7% * ( 1  + 0,2 )</t>
  </si>
  <si>
    <t>Инженерное оборудование, сети, инженерно-технические мероприятия, технологические решения: газоснабжение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</si>
  <si>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газоснабжение
К1=1,20 (Метод. указ. по прим. СБЦ на проект. раб. в строит (2010 г.) п.3.7)</t>
  </si>
  <si>
    <t>3% * ( 1  + 0,3 )</t>
  </si>
  <si>
    <t>3% * ( 1  + 0,2 )</t>
  </si>
  <si>
    <t>Инженерное оборудование, сети, инженерно-технические мероприятия, технологические решения: отопление, вентиляция, кондиционирование воздуха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</si>
  <si>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отопление, вентиляция, кондиционирование воздуха
К1=1,20 (Метод. указ. по прим. СБЦ на проект. раб. в строит (2010 г.) п.3.7)</t>
  </si>
  <si>
    <t>10,9% * ( 1  + 0,3 )</t>
  </si>
  <si>
    <t>10,9% * ( 1  + 0,2 )</t>
  </si>
  <si>
    <t>Инженерное оборудование, сети, инженерно-технические мероприятия, технологические решения: связь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</si>
  <si>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связь
К1=1,20 (Метод. указ. по прим. СБЦ на проект. раб. в строит (2010 г.) п.3.7)</t>
  </si>
  <si>
    <t>0,8% * ( 1  + 0,3 )</t>
  </si>
  <si>
    <t>0,8% * ( 1  + 0,2 )</t>
  </si>
  <si>
    <t>Инженерное оборудование, сети, инженерно-технические мероприятия, технологические решения: технологические решения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</si>
  <si>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технологические решения
К1=1,20 (Метод. указ. по прим. СБЦ на проект. раб. в строит (2010 г.) п.3.7)</t>
  </si>
  <si>
    <t>28,1% * ( 1  + 0,3 )</t>
  </si>
  <si>
    <t>28,1% * ( 1  + 0,2 )</t>
  </si>
  <si>
    <t>Инженерное оборудование, сети, инженерно-технические мероприятия, технологические решения: электроснабжение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</si>
  <si>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электроснабжение
К1=1,20 (Метод. указ. по прим. СБЦ на проект. раб. в строит (2010 г.) п.3.7)</t>
  </si>
  <si>
    <t>7,1% * ( 1  + 0,3 )</t>
  </si>
  <si>
    <t>7,1% * ( 1  + 0,2 )</t>
  </si>
  <si>
    <t>Конструктивные и объемно-планировочные решения
К1=1,30 (Метод, указ, по прим, СБЦ на проект, раб, в строит (2010 г,) п,3,7)</t>
  </si>
  <si>
    <t>Конструктивные и объемно-планировочные решения
К1=1,20 (Метод. указ. по прим. СБЦ на проект. раб. в строит (2010 г.) п.3.7)</t>
  </si>
  <si>
    <t>15,8% * ( 1  + 0,3 )</t>
  </si>
  <si>
    <t>15,8% * ( 1  + 0,2 )</t>
  </si>
  <si>
    <t>5,3%</t>
  </si>
  <si>
    <t>1,4%</t>
  </si>
  <si>
    <t>0,6%</t>
  </si>
  <si>
    <t>9,4%</t>
  </si>
  <si>
    <t>Схема планировочной организации земельного участка</t>
  </si>
  <si>
    <t>1,1%</t>
  </si>
  <si>
    <t>Резервуар для хранения нефти и нефтепродуктов объемом, м3до 1000
(Аварийный резервуар для топлива вместимостью 35м3)
Основной показатель:
1 (резервуар)</t>
  </si>
  <si>
    <t>СБЦ-2004 "Промышленные печи, сушила, дымовые и вентиляционные трубы, конструкции тепловой изоляции и антикоррозионной защиты" , табл, 35, п,1
A=54 130,00; Кол-во расц,: Х=1
Коэффициенты: 
KС = 0,60 (Коэф, на рабочую документацию)
К1=0,70 (Разъясн, по прим, СЦ и СБЦ на проект, раб, для стр-ва (2010), разд,10, вопр,3; (2013), разд,1, вопр,1, разд,5, вопр,3),
К2=0,35 (К=0,35 - Комплектная поставка заводской готовности),
К3=1,30 (Метод, указ, по прим, СБЦ на проект, раб, в строит (2010 г,) п,3,7),</t>
  </si>
  <si>
    <t>СБЦ-2004 "Промышленные печи, сушила, дымовые и вентиляционные трубы, конструкции тепловой изоляции и антикоррозионной защиты" , табл. 35, п.1
A=54 130,00; Кол-во расц.: Х=1
Коэффициенты: 
KС = 0,60 (Коэф. на рабочую документацию)
К1=0,70 (Разъясн. по прим. СЦ и СБЦ на проект. раб. для стр-ва (2010), разд.10, вопр.3; (2013), разд.1, вопр.1, разд.5, вопр.3).
К2=0,25 (К=0,25 - Комплектная поставка заводской готовности).
К3=1,20 (Метод. указ. по прим. СБЦ на проект. раб. в строит (2010 г.) п.3.7).</t>
  </si>
  <si>
    <t>(А * Х) * КС * К1 * К2 * ( 1  + К3 )
(54 130,00 * 1,00) * 0,60  * 0,7 * 0,35 * ( 1  + 0,3 )</t>
  </si>
  <si>
    <t>(А * Х) * КС * К1 * К2 * ( 1  + К3 )
(54 130,00 * 1,00) * 0,60  * 0,7 * 0,25 * ( 1  + 0,2 )</t>
  </si>
  <si>
    <t>Навес для хранения сельскохозяйственных машин площадью, м2: до 160,00
Основной показатель:
119 (1 м2)</t>
  </si>
  <si>
    <t>СБЦП 81-02-11-2001 "Предприятия агропромышленного комплекса, торговли и общественного питания" , табл, 48, п,45
A=28 730,00; B=24,00; Осн,показ,: Х=119; Aмин = 160,00
Коэффициенты: 
KС = 0,60 (Коэф, на рабочую документацию)
Итоговый коэф, по видам проектных работ : (0,126 * ( 1  + 0,3 ) + 0,015 * ( 1  + 0,3 ) + 0,017 * ( 1  + 0,3 ) + 0,03 * ( 1  + 0,3 ) + 0,109 * ( 1  + 0,3 ) + 0,008 * ( 1  + 0,3 ) + 0,281 * ( 1  + 0,3 ) + 0,071 * ( 1  + 0,3 ) + 0,158 * ( 1  + 0,3 ) + 0,053 + 0,014 + 0,00 + 0,006 + 0,094 + 0,011) = 1,2375</t>
  </si>
  <si>
    <t>СБЦП 81-02-11-2001 "Предприятия агропромышленного комплекса, торговли и общественного питания" , табл. 48, п.45
A=28 730,00; B=24,00; Осн.показ.: Х=119; Aмин = 160,00
Коэффициенты: 
KС = 0,60 (Коэф. на рабочую документацию)
Итоговый коэф. по видам проектных работ : (0,126 * ( 1  + 0,2 ) + 0,015 * ( 1  + 0,2 ) + 0,017 * ( 1  + 0,2 ) + 0,03 * ( 1  + 0,2 ) + 0,109 * ( 1  + 0,2 ) + 0,008 * ( 1  + 0,2 ) + 0,281 * ( 1  + 0,2 ) + 0,071 * ( 1  + 0,2 ) + 0,158 * ( 1  + 0,2 ) + 0,053 + 0,014 + 0,00 + 0,006 + 0,094 + 0,011) = 1,156</t>
  </si>
  <si>
    <t>(А + B* (0,4 * Хмин + 0,6 * Х)) * КС * ПРОЦ
(28 730,00 + 24,00 * (0,4 * 160,00 + 0,6 * 119,00)) * 0,60 *1,2375</t>
  </si>
  <si>
    <t>(А + B* (0.4 * Хмин + 0.6 * Х)) * КС * ПРОЦ
(28 730,00 + 24,00 * (0,4 * 160,00 + 0,6 * 119,00)) * 0,60 * 1,156</t>
  </si>
  <si>
    <t>Сети водоснабжения диам. 160мм 169 м 
2 нитки
 от 100,00 до 1000,00
Основной показатель:
169 (м)</t>
  </si>
  <si>
    <t>Сети водоснабжения диам. 160мм 86 м 
2 нитки
РС-20-1352-ИОС2-ГЧ л. 1 
 от 100,00 до 1000,00
Основной показатель:
100 (м)</t>
  </si>
  <si>
    <t>СБЦП 81-02-07-2001 "Коммунальные инженерные сети и сооружения" , табл, 4, п,1
A=12 000,00; B=136,00; Осн,показ,: Х=100
Поправки: 
П1=1,10 (СЦПР комм,инж,сети и сооруж, гл,2,3, п,2,3,3)
П2=1+0,15*(2-1)=1,15 (СЦПР комм,инж,сети и сооруж, гл,2,3, п,2,3,3)
Коэффициенты: 
KС = 0,50 (Коэф, на рабочую документацию)
Итоговый коэф, по видам проектных работ : (0,07 * ( 1  + 0,3 ) + 0,02 * ( 1  + 0,3 ) + 0,03 * ( 1  + 0,3 ) + 0,03 * ( 1  + 0,3 ) + 0,01 * ( 1  + 0,3 ) + 0,09 * ( 1  + 0,3 ) + 0,30 * ( 1  + 0,3 ) + 0,15 * ( 1  + 0,3 ) + 0,06 + 0,09 + 0,05 +0,00 + 0,00 + 0,00 + 0,07 + 0,02)=1,2</t>
  </si>
  <si>
    <t>СБЦП 81-02-07-2001 "Коммунальные инженерные сети и сооружения" , табл. 4, п.1
A=12 000,00; B=136,00; Осн.показ.: Х=100
Поправки: 
П1=1,10 (СЦПР комм.инж.сети и сооруж. гл.2.3. п.2.3.3)
П2=1+0,15*(2-1)=1,15 (СЦПР комм.инж.сети и сооруж. гл.2.3. п.2.3.3)
Коэффициенты: 
KС = 0,50 (Коэф. на рабочую документацию)
Итоговый коэф. по видам проектных работ : (0,07 * ( 1  + 0,2 ) + 0,02 * ( 1  + 0,2 ) + 0,03 * ( 1  + 0,2 ) + 0,03 * ( 1  + 0,2 ) + 0,01 * ( 1  + 0,2 ) + 0,09 * ( 1  + 0,2 ) + 0,30 * ( 1  + 0,2 ) + 0,15 * ( 1  + 0,2 ) + 0,06 + 0,09 + 0,05 +</t>
  </si>
  <si>
    <t>(А + B* Х) * КС *  П1 * П2 * ПРОЦ
(12 000,00 + 136,00 * 100,00) * 0,50 *  1,10 * 1,15 * 1,2</t>
  </si>
  <si>
    <t>(А + B* Х) * КС *  П1 * П2 * ПРОЦ
(12 000,00 + 136,00 * 100,00) * 0,50 *  1,10 * 1,15 * 1,13</t>
  </si>
  <si>
    <t>Инженерное оборудование, сети, инженерно-технические мероприятия, технологические решения: отопление, вентиляция и кондиционирование воздуха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</si>
  <si>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отопление, вентиляция и кондиционирование воздуха
К1=1,20 (Метод. указ. по прим. СБЦ на проект. раб. в строит (2010 г.) п.3.7)</t>
  </si>
  <si>
    <t>Инженерное оборудование, сети, инженерно-технические мероприятия, технологические решения: сети связи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</si>
  <si>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сети связи
К1=1,20 (Метод. указ. по прим. СБЦ на проект. раб. в строит (2010 г.) п.3.7)</t>
  </si>
  <si>
    <t>2% * ( 1  + 0,3 )</t>
  </si>
  <si>
    <t>2% * ( 1  + 0,2 )</t>
  </si>
  <si>
    <t>Инженерное оборудование, сети, инженерно-технические мероприятия, технологические решения: система водоотведения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</si>
  <si>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система водоотведения
К1=1,20 (Метод. указ. по прим. СБЦ на проект. раб. в строит (2010 г.) п.3.7)</t>
  </si>
  <si>
    <t>Инженерное оборудование, сети, инженерно-технические мероприятия, технологические решения: система водоснабжения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</si>
  <si>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система водоснабжения
К1=1,20 (Метод. указ. по прим. СБЦ на проект. раб. в строит (2010 г.) п.3.7)</t>
  </si>
  <si>
    <t>Инженерное оборудование, сети, инженерно-технические мероприятия, технологические решения: система газоснабжения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</si>
  <si>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система газоснабжения
К1=1,20 (Метод. указ. по прим. СБЦ на проект. раб. в строит (2010 г.) п.3.7)</t>
  </si>
  <si>
    <t>1% * ( 1  + 0,3 )</t>
  </si>
  <si>
    <t>1% * ( 1  + 0,2 )</t>
  </si>
  <si>
    <t>Инженерное оборудование, сети, инженерно-технические мероприятия, технологические решения: система электроснабжения
К1=1,30 (Метод, указ, по прим, СБЦ на проект, раб, в строит (2010 г,) п,3,7)</t>
  </si>
  <si>
    <t>Инженерное оборудование, сети, инженерно-технические мероприятия, технологические решения: система электроснабжения
К1=1,20 (Метод. указ. по прим. СБЦ на проект. раб. в строит (2010 г.) п.3.7)</t>
  </si>
  <si>
    <t>9% * ( 1  + 0,3 )</t>
  </si>
  <si>
    <t>9% * ( 1  + 0,2 )</t>
  </si>
  <si>
    <t>30% * ( 1  + 0,3 )</t>
  </si>
  <si>
    <t>30% * ( 1  + 0,2 )</t>
  </si>
  <si>
    <t>15% * ( 1  + 0,3 )</t>
  </si>
  <si>
    <t>15% * ( 1  + 0,2 )</t>
  </si>
  <si>
    <t>Мероприятия по обеспечению соблюдения требований энергетической эффективности и требований оснащенности зданий, строений и сооружений приборами учета используемых энергетических ресурсов</t>
  </si>
  <si>
    <t>5%</t>
  </si>
  <si>
    <t>Перечень мероприятий по охране окружающей среды</t>
  </si>
  <si>
    <t>Водомерный узел на вводе в сооружение
Основной показатель:</t>
  </si>
  <si>
    <t>Водомерный узел на вводе в сооружение
РС-20-1352-ИОС2-ГЧ л. 2 
Основной показатель:</t>
  </si>
  <si>
    <t>СБЦП 81-02-07-2001 "Коммунальные инженерные сети и сооружения" , табл, 4, п,13
A=77 500,00; Кол-во расц,: Х=1
Поправки:</t>
  </si>
  <si>
    <t>СБЦП 81-02-07-2001 "Коммунальные инженерные сети и сооружения" , табл. 4, п.13
A=77 500,00; Кол-во расц.: Х=1
Поправки:</t>
  </si>
  <si>
    <t>(А * Х) * КС *  П1 * ПРОЦ
(77 500,00 * 1,00) * 0,50 *  0,40 * 1,218</t>
  </si>
  <si>
    <t>(А * Х) * КС *  П1 * ПРОЦ
(77 500,00 * 1,00) * 0,50 *  0,40 * 1,142</t>
  </si>
  <si>
    <t>1 (объект)</t>
  </si>
  <si>
    <t>П1=0,40 (СЦПР комм,инж,сети и сооруж, гл,2,3, п,2,3,3)
Коэффициенты: 
KС = 0,50 (Коэф, на рабочую документацию)
Итоговый коэф, по видам проектных работ : (0,06 * ( 1  + 0,3 ) + 0,07 * ( 1  + 0,3 ) + 0,02 * ( 1  + 0,3 ) + 0,03 * ( 1  + 0,3 ) + 0,03 * ( 1  + 0,3 ) + 0,01 * ( 1  + 0,3 ) + 0,09 * ( 1  + 0,3 ) + 0,30 * ( 1  + 0,3 ) + 0,15 * ( 1  + 0,3 ) + 0,09 + 0,05 + 0,00 + 0,00 + 0,00 + 0,07 + 0,02) = 1,218</t>
  </si>
  <si>
    <t>П1=0,40 (СЦПР комм.инж.сети и сооруж. гл.2.3. п.2.3.3)
Коэффициенты: 
KС = 0,50 (Коэф. на рабочую документацию)
Итоговый коэф. по видам проектных работ : (0,06 * ( 1  + 0,2 ) + 0,07 * ( 1  + 0,2 ) + 0,02 * ( 1  + 0,2 ) + 0,03 * ( 1  + 0,2 ) + 0,03 * ( 1  + 0,2 ) + 0,01 * ( 1  + 0,2 ) + 0,09 * ( 1  + 0,2 ) + 0,30 * ( 1  + 0,2 ) + 0,15 * ( 1  + 0,2 ) + 0,09 + 0,05 + 0,00 + 0,00 + 0,00 + 0,07 + 0,02) = 1,142</t>
  </si>
  <si>
    <t>Узлы управления (камеры, колодцы, коверы) для обслуживания задвижек, гидрантов, воздушников, спускников диаметром до 300 мм
(Гидранты),
Основной показатель:
1 (объект)</t>
  </si>
  <si>
    <t>Узлы управления (камеры, колодцы, коверы) для обслуживания задвижек, гидрантов, воздушников, спускников диаметром до 300 мм
(Гидранты).
РС-20-1352-ИОС2-ГЧ л. 2 
Основной показатель:
1 (объект)</t>
  </si>
  <si>
    <t>СБЦП 81-02-07-2001 "Коммунальные инженерные сети и сооружения" , табл, 4, п,18
A=30 000,00; Кол-во расц,: Х=1
Коэффициенты: 
KС = 0,50 (Коэф, на рабочую документацию)
Итоговый коэф, по видам проектных работ : (0,06 * ( 1  + 0,3 ) + 0,07 * ( 1  + 0,3 ) + 0,02 * ( 1  + 0,3 ) + 0,03 * ( 1  + 0,3 ) + 0,03 * ( 1  + 0,3 ) + 0,01 * ( 1  + 0,3 ) + 0,09 * ( 1  + 0,3 ) + 0,30 * ( 1  + 0,3 ) + 0,15 * ( 1  + 0,3 ) + 0,09 + 0,05 + 0,00 + 0,00 + 0,00 + 0,07 + 0,02) = 1,218</t>
  </si>
  <si>
    <t>СБЦП 81-02-07-2001 "Коммунальные инженерные сети и сооружения" , табл. 4, п.18
A=30 000,00; Кол-во расц.: Х=1
Коэффициенты: 
KС = 0,50 (Коэф. на рабочую документацию)
Итоговый коэф. по видам проектных работ : (0,06 * ( 1  + 0,2 ) + 0,07 * ( 1  + 0,2 ) + 0,02 * ( 1  + 0,2 ) + 0,03 * ( 1  + 0,2 ) + 0,03 * ( 1  + 0,2 ) + 0,01 * ( 1  + 0,2 ) + 0,09 * ( 1  + 0,2 ) + 0,30 * ( 1  + 0,2 ) + 0,15 * ( 1  + 0,2 ) + 0,09 + 0,05 + 0,00 + 0,00 + 0,00 + 0,07 + 0,02) = 1,142</t>
  </si>
  <si>
    <t>(А * Х) * КС * ПРОЦ
(30 000,00 * 1,00) * 0,50 * 1,218</t>
  </si>
  <si>
    <t>(А * Х) * КС * ПРОЦ
(30 000,00 * 1,00) * 0,50 * 1,142</t>
  </si>
  <si>
    <t>СБЦП 81-02-07-2001 "Коммунальные инженерные сети и сооружения" , табл, 4, п,18
A=30 000,00; Кол-во расц,: Х=1
Поправки: 
П1=0,30 (СЦПР комм,инж,сети и сооруж, гл,2,3, п,2,3,3)
Коэффициенты: 
KС = 0,50 (Коэф, на рабочую документацию)
Итоговый коэф, по видам проектных работ : (0,06 * ( 1  + 0,3 ) + 0,07 * ( 1  + 0,3 ) + 0,02 * ( 1  + 0,3 ) + 0,03 * ( 1  + 0,3 ) + 0,03 * ( 1  + 0,3 ) + 0,01 * ( 1  + 0,3 ) + 0,09 * ( 1  + 0,3 ) + 0,30 * ( 1  + 0,3 ) + 0,15 * ( 1  + 0,3 ) + 0,09 + 0,05 + 0,00 + 0,00 + 0,00 + 0,07 + 0,02) = 1,218</t>
  </si>
  <si>
    <t>СБЦП 81-02-07-2001 "Коммунальные инженерные сети и сооружения" , табл. 4, п.18
A=30 000,00; Кол-во расц.: Х=1
Поправки: 
П1=0,20 (СЦПР комм.инж.сети и сооруж. гл.2.3. п.2.3.3)
Коэффициенты: 
KС = 0,50 (Коэф. на рабочую документацию)
Итоговый коэф. по видам проектных работ : (0,06 * ( 1  + 0,2 ) + 0,07 * ( 1  + 0,2 ) + 0,02 * ( 1  + 0,2 ) + 0,03 * ( 1  + 0,2 ) + 0,03 * ( 1  + 0,2 ) + 0,01 * ( 1  + 0,2 ) + 0,09 * ( 1  + 0,2 ) + 0,30 * ( 1  + 0,2 ) + 0,15 * ( 1  + 0,2 ) + 0,09 + 0,05 + 0,00 + 0,00 + 0,00 + 0,07 + 0,02) = 1,142</t>
  </si>
  <si>
    <t>(А * Х) * КС *  П1 * ПРОЦ
(30 000,00 * 1,00) * 0,50 *  0,30 * 1,218</t>
  </si>
  <si>
    <t>(А * Х) * КС *  П1 * ПРОЦ
(30 000,00 * 1,00) * 0,50 *  0,20 * 1,142</t>
  </si>
  <si>
    <t>Узлы управления (камеры, колодцы, коверы) для обслуживания задвижек, гидрантов, воздушников, спускников диаметром до 300 мм
(Колодцы), 
Основной показатель:
1 (объект)</t>
  </si>
  <si>
    <t>Узлы управления (камеры, колодцы, коверы) для обслуживания задвижек, гидрантов, воздушников, спускников диаметром до 300 мм
(Колодцы). РС-20-1352-ИОС2-ГЧ л. 2 
Основной показатель:
1 (объект)</t>
  </si>
  <si>
    <t>СБЦП 81-02-07-2001 "Коммунальные инженерные сети и сооружения" , табл, 4, п,18
A=30 000,00; Кол-во расц,: Х=1
Коэффициенты: 
KС = 0,50 (Коэф, на рабочую документацию)
Итоговый коэф, по видам проектных работ : (0,06 * ( 1  + 0,3 ) + 0,07 * ( 1  + 0,3 ) + 0,02 * ( 1  + 0,3 ) + 0,03 * ( 1  + 0,3 ) + 0,03 * ( 1  + 0,3 ) + 0,01 * ( 1  + 0,3 ) + 0,09 * ( 1  + 0,3 ) + 0,30 * ( 1  + 0,3 ) + 0,15 * ( 1  + 0,3 ) + 0,09 + 0,05 + 0,00 + 0,00 + 0,00 +0,07 + 0,02) = 1,218</t>
  </si>
  <si>
    <t>СБЦП 81-02-07-2001 "Коммунальные инженерные сети и сооружения" , табл. 4, п.18
A=30 000,00; Кол-во расц.: Х=1
Коэффициенты: 
KС = 0,50 (Коэф. на рабочую документацию)
Итоговый коэф. по видам проектных работ : (0,06 * ( 1  + 0,2 ) + 0,07 * ( 1  + 0,2 ) + 0,02 * ( 1  + 0,2 ) + 0,03 * ( 1  + 0,2 ) + 0,03 * ( 1  + 0,2 ) + 0,01 * ( 1  + 0,2 ) + 0,09 * ( 1  + 0,2 ) + 0,30 * ( 1  + 0,2 ) + 0,15 * ( 1  + 0,2 ) + 0,09 + 0,05 + 0,00 + 0,00 + 0,00 +</t>
  </si>
  <si>
    <t>Узлы управления (камеры, колодцы, коверы) для обслуживания задвижек, гидрантов, воздушников, спускников</t>
  </si>
  <si>
    <t>СБЦП 81-02-07-2001 "Коммунальные инженерные сети и сооружения" , табл, 4, п,18</t>
  </si>
  <si>
    <t>СБЦП 81-02-07-2001 "Коммунальные инженерные сети и сооружения" , табл. 4, п.18</t>
  </si>
  <si>
    <t>(А * Х) * КС *  П1 * ПРОЦ
(30 000,00 * 1,00) * 0,50 *0,30 * 1,218</t>
  </si>
  <si>
    <t>(А * Х) * КС *  П1 * ПРОЦ
(30 000,00 * 1,00) * 0,50 *</t>
  </si>
  <si>
    <t>диаметром до 300 мм
(Колодцы), 
Основной показатель:
1 (объект)</t>
  </si>
  <si>
    <t>диаметром до 300 мм
(Колодцы). РС-20-1352-ИОС2-ГЧ л. 2 
Основной показатель:
1 (объект)</t>
  </si>
  <si>
    <t>A=30 000,00; Кол-во расц,: Х=1
Поправки: 
П1=0,30 (СЦПР комм,инж,сети и сооруж, гл,2,3, п,2,3,3)
Коэффициенты: 
KС = 0,50 (Коэф, на рабочую документацию)
Итоговый коэф, по видам проектных работ : (0,06 * ( 1  + 0,3 ) + 0,07 * ( 1  + 0,3 ) + 0,02 * ( 1  + 0,3 ) + 0,03 * ( 1  + 0,3 ) + 0,03 * ( 1  + 0,3 ) + 0,01 * ( 1  + 0,3 ) + 0,09 * ( 1  + 0,3 ) + 0,30 * ( 1  + 0,3 ) + 0,15 * ( 1  + 0,3 ) + 0,09 + 0,05 + 0,00 + 0,00 + 0,00 + 0,07 + 0,02) = 1,218</t>
  </si>
  <si>
    <t>A=30 000,00; Кол-во расц.: Х=1
Поправки: 
П1=0,20 (СЦПР комм.инж.сети и сооруж. гл.2.3. п.2.3.3)
Коэффициенты: 
KС = 0,50 (Коэф. на рабочую документацию)
Итоговый коэф. по видам проектных работ : (0,06 * ( 1  + 0,2 ) + 0,07 * ( 1  + 0,2 ) + 0,02 * ( 1  + 0,2 ) + 0,03 * ( 1  + 0,2 ) + 0,03 * ( 1  + 0,2 ) + 0,01 * ( 1  + 0,2 ) + 0,09 * ( 1  + 0,2 ) + 0,30 * ( 1  + 0,2 ) + 0,15 * ( 1  + 0,2 ) + 0,09 + 0,05 + 0,00 + 0,00 + 0,00 + 0,07 + 0,02) = 1,142</t>
  </si>
  <si>
    <t>Сети водоотведения диам. 160 мм (К1) 99 м 
 от 100,00 до 500,00
Основной показатель:
100 (м)</t>
  </si>
  <si>
    <t>Сети водоотведения диам. 250мм (К1) 58 м 
РС-20-1352-ИОС2-ГЧ л. 1 
 от 100,00 до 500,00
Основной показатель:
100 (м)</t>
  </si>
  <si>
    <t>СБЦП 81-02-07-2001 "Коммунальные инженерные сети и сооружения" , табл, 5, п,1
A=33 000,00; B=128,00; Осн,показ,: Х=100
Поправки: 
П1=1,10 (СЦПР комм,инж,сети и сооруж, гл,2,4, п,2,4,8)
Коэффициенты: 
KС = 0,50 (Коэф, на рабочую документацию)
Итоговый коэф, по видам проектных работ : (0,08 * ( 1  + 0,3 ) + 0,055 * ( 1  + 0,3 ) + 0,015 * ( 1  + 0,3 ) + 0,235 * ( 1  + 0,3 ) + 0,025 * ( 1  + 0,3 ) + 0,025 * ( 1  + 0,3 ) + 0,245 * ( 1  + 0,3 ) + 0,17 * ( 1  + 0,3 ) + 0,05 + 0,00 + 0,00 + 0,00 + 0,00 + 0,00 + 0,10) = 1,255</t>
  </si>
  <si>
    <t>СБЦП 81-02-07-2001 "Коммунальные инженерные сети и сооружения" , табл. 5, п.1
A=33 000,00; B=128,00; Осн.показ.: Х=100
Поправки: 
П1=1,10 (СЦПР комм.инж.сети и сооруж. гл.2.4. п.2.4.8)
Коэффициенты: 
KС = 0,50 (Коэф. на рабочую документацию)
Итоговый коэф. по видам проектных работ : (0,08 * ( 1  + 0,2 ) + 0,055 * ( 1  + 0,2 ) + 0,015 * ( 1  + 0,2 ) + 0,235 * ( 1  + 0,2 ) + 0,025 * ( 1  + 0,2 ) + 0,025 * ( 1  + 0,2 ) + 0,245 * ( 1  + 0,2 ) + 0,17 * ( 1  + 0,2 ) + 0,05 + 0,00 + 0,00 + 0,00 + 0,00 + 0,00 + 0,10) = 1,17</t>
  </si>
  <si>
    <t>(А + B* Х) * КС *  П1 * ПРОЦ
(33 000,00 + 128,00 * 100,00) * 0,50 *  1,10 * 1,255</t>
  </si>
  <si>
    <t>(А + B* Х) * КС *  П1 * ПРОЦ
(33 000,00 + 128,00 * 100,00) * 0,50 *  1,10 * 1,17</t>
  </si>
  <si>
    <t>8% * ( 1  + 0,3 )</t>
  </si>
  <si>
    <t>8% * ( 1  + 0,2 )</t>
  </si>
  <si>
    <t>Проект организации работ по сносу (демонтажу)</t>
  </si>
  <si>
    <t>Технологические и конструктивные решения линейного объекта, Искусственные сооружения (инженерное обустройство, сети): водоснабжение и водоотведение
К1=1,30 (Метод, указ, по прим, СБЦ на проект, раб, в строит (2010 г,) п,3,7)</t>
  </si>
  <si>
    <t>Технологические и конструктивные решения линейного объекта. Искусственные сооружения (инженерное обустройство, сети): водоснабжение и водоотведение
К1=1,20 (Метод. указ. по прим. СБЦ на проект. раб. в строит (2010 г.) п.3.7)</t>
  </si>
  <si>
    <t>5,5% * ( 1  + 0,3 )</t>
  </si>
  <si>
    <t>5,5% * ( 1  + 0,2 )</t>
  </si>
  <si>
    <t>Технологические и конструктивные решения линейного объекта, Искусственные сооружения (инженерное обустройство, сети): искусственные сооружения
К1=1,30 (Метод, указ, по прим, СБЦ на проект, раб, в строит (2010 г,) п,3,7)</t>
  </si>
  <si>
    <t>Технологические и конструктивные решения линейного объекта. Искусственные сооружения (инженерное обустройство, сети): искусственные сооружения
К1=1,20 (Метод. указ. по прим. СБЦ на проект. раб. в строит (2010 г.) п.3.7)</t>
  </si>
  <si>
    <t>Технологические и конструктивные решения линейного объекта, Искусственные сооружения (инженерное обустройство, сети): конструктивные решения
К1=1,30 (Метод, указ, по прим, СБЦ на проект, раб, в строит (2010 г,) п,3,7)</t>
  </si>
  <si>
    <t>Технологические и конструктивные решения линейного объекта. Искусственные сооружения (инженерное обустройство, сети): конструктивные решения
К1=1,20 (Метод. указ. по прим. СБЦ на проект. раб. в строит (2010 г.) п.3.7)</t>
  </si>
  <si>
    <t>23,5% * ( 1  + 0,3 )</t>
  </si>
  <si>
    <t>23,5% * ( 1  + 0,2 )</t>
  </si>
  <si>
    <t>Технологические и конструктивные решения линейного объекта, Искусственные сооружения (инженерное обустройство, сети): обустройство
К1=1,30 (Метод, указ, по прим, СБЦ на проект, раб, в строит (2010 г,) п,3,7)</t>
  </si>
  <si>
    <t>Технологические и конструктивные решения линейного объекта. Искусственные сооружения (инженерное обустройство, сети): обустройство
К1=1,20 (Метод. указ. по прим. СБЦ на проект. раб. в строит (2010 г.) п.3.7)</t>
  </si>
  <si>
    <t>2,5% * ( 1  + 0,3 )</t>
  </si>
  <si>
    <t>2,5% * ( 1  + 0,2 )</t>
  </si>
  <si>
    <t>Технологические и конструктивные решения линейного объекта, Искусственные сооружения (инженерное обустройство, сети): связь, сигнализация, АСУ
К1=1,30 (Метод, указ, по прим, СБЦ на проект, раб, в строит (2010 г,) п,3,7)</t>
  </si>
  <si>
    <t>Технологические и конструктивные решения линейного объекта. Искусственные сооружения (инженерное обустройство, сети): связь, сигнализация, АСУ
К1=1,20 (Метод. указ. по прим. СБЦ на проект. раб. в строит (2010 г.) п.3.7)</t>
  </si>
  <si>
    <t>Технологические и конструктивные решения линейного объекта, Искусственные сооружения (инженерное обустройство, сети): технологические решения
К1=1,30 (Метод, указ, по прим, СБЦ на проект, раб, в строит (2010 г,) п,3,7)</t>
  </si>
  <si>
    <t>Технологические и конструктивные решения линейного объекта. Искусственные сооружения (инженерное обустройство, сети): технологические решения
К1=1,20 (Метод. указ. по прим. СБЦ на проект. раб. в строит (2010 г.) п.3.7)</t>
  </si>
  <si>
    <t>24,5% * ( 1  + 0,3 )</t>
  </si>
  <si>
    <t>24,5% * ( 1  + 0,2 )</t>
  </si>
  <si>
    <t>Технологические и конструктивные решения линейного объекта, Искусственные сооружения (инженерное обустройство, сети): электроснабжение
К1=1,30 (Метод, указ, по прим, СБЦ на проект, раб, в строит (2010 г,) п,3,7)</t>
  </si>
  <si>
    <t>Технологические и конструктивные решения линейного объекта. Искусственные сооружения (инженерное обустройство, сети): электроснабжение
К1=1,20 (Метод. указ. по прим. СБЦ на проект. раб. в строит (2010 г.) п.3.7)</t>
  </si>
  <si>
    <t>17% * ( 1  + 0,3 )</t>
  </si>
  <si>
    <t>17% * ( 1  + 0,2 )</t>
  </si>
  <si>
    <t>Сети ливневой канализации  диам. 110 мм (К2)  31 м 
 от 100,00 до 1000,00
Основной показатель:
100 (м)</t>
  </si>
  <si>
    <t>Сети ливневой канализации  диам. 400мм (К2)  473 м 
РС-20-1352-ИОС3-ГЧ л. 4  
 от 100,00 до 1000,00
Основной показатель:
473 (м)</t>
  </si>
  <si>
    <t>СБЦП 81-02-07-2001 "Коммунальные инженерные сети и сооружения" , табл. 5, п.1
A=33000,00; B=128,00; Осн.показ.: Х=100 (п.2.4.8 гл.2.4 СБЦП 81-02-07-2001)
Поправки: 
П1=1,10 (СЦПР комм,инж,сети и сооруж, гл,2,4, п,2,4,8)
Коэффициенты: 
KС = 0,50 (Коэф, на рабочую документацию)
Итоговый коэф, по видам проектных работ : (0,08 * ( 1  + 0,3 ) + 0,055 * ( 1  + 0,3 ) + 0,015 * ( 1  + 0,3 ) + 0,235 * ( 1  + 0,3 ) + 0,025 * ( 1  + 0,3 ) + 0,025 * ( 1  + 0,3 ) + 0,245 * ( 1  + 0,3 ) + 0,17 * ( 1  + 0,3 ) + 0,05 + 0,00 + 0,00 + 0,00 + 0,00 + 0,00 + 0,10) = 1,255</t>
  </si>
  <si>
    <t>СБЦП 81-02-07-2001 "Коммунальные инженерные сети и сооружения" , табл. 5, п.3
A=55 040,00; B=213,00; Осн.показ.: Х=473
Поправки: 
П1=1,10 (СЦПР комм.инж.сети и сооруж. гл.2.4. п.2.4.8)
Коэффициенты: 
KС = 0,50 (Коэф. на рабочую документацию)
Итоговый коэф. по видам проектных работ : (0,08 * ( 1  + 0,2 ) + 0,055 * ( 1  + 0,2 ) + 0,015 * ( 1  + 0,2 ) + 0,235 * ( 1  + 0,2 ) + 0,025 * ( 1  + 0,2 ) + 0,025 * ( 1  + 0,2 ) + 0,245 * ( 1  + 0,2 ) + 0,17 * ( 1  + 0,2 ) + 0,05 + 0,00 + 0,00 + 0,00 + 0,00 + 0,00 + 0,10) = 1,17</t>
  </si>
  <si>
    <t>(А + B* Х) * КС *  П1 * ПРОЦ
(33 000,00 + 128,00 * 100)  * 0,50 *  1,10 * 1,255</t>
  </si>
  <si>
    <t>(А + B* Х) * КС *  П1 * ПРОЦ
(55 040,00 + 213,00 * 473,00) * 0,50 *  1,10 * 1,17</t>
  </si>
  <si>
    <t>Сети ливневой канализации диам. 225 мм (К3) 145 м 
РС-20-1352-ИОС2-ГЧ л. 1
от 100,00 до 500,00
Основной показатель:
145 (м)</t>
  </si>
  <si>
    <t>Сети ливневой канализации  диам. 400мм (К2)  ГНБ 26 м 
Прокол грунта  (l=26,0м) методом горизонтально-направленного бурения установкой УПГК-25У с затяжкой стальной трубы (футляра) 630х9,0
РС-20-1352-ИОС3-ГЧ л. 4
Основной показатель:
100 (м)</t>
  </si>
  <si>
    <t>СБЦП 81-02-07-2001 "Коммунальные инженерные сети и сооружения" , табл. 5, п.1
A=33 000,00; B=128,00; Осн.показ.: Х=145
Поправки: 
П1=1,10 (СЦПР комм.инж.сети и сооруж. гл.2.4. п.2.4.8)
Коэффициенты: 
KС = 0,50 (Коэф, на рабочую документацию)
Итоговый коэф, по видам проектных работ : (0,08 * ( 1  + 0,3 ) + 0,055 * ( 1  + 0,3 ) + 0,015* ( 1  + 0,3 ) + 0,235 * ( 1  + 0,3 ) + 0,025 * ( 1  + 0,3 ) + 0,245 * ( 1  + 0,3 ) + 0,17 * ( 1  + 0,3 ) + 0,05 + 0,00 + 0,00 + 0,00 + 0,00 + 0,00 + 0,10 + 0,025) = 1,2475</t>
  </si>
  <si>
    <t>СБЦП 81-02-07-2001 "Коммунальные инженерные сети и сооружения" , табл. 5, п.10
A=47 800,00; B=180,00; Осн.показ.: Х=100
Поправки: 
П1=1,10 (СЦПР комм.инж.сети и сооруж. гл.2.4. п.2.4.8)
Коэффициенты: 
KС = 0,50 (Коэф. на рабочую документацию)
Итоговый коэф. по видам проектных работ : (0,08 * ( 1  + 0,2 ) + 0,055 * ( 1  + 0,2 ) + 0,015</t>
  </si>
  <si>
    <t>(А + B* Х) * КС *  П1 * ПРОЦ
(33000,00 + 128,00 * 145,00) * 0,50 *  1,10 * 1,2475</t>
  </si>
  <si>
    <t>(А + B* Х) * КС *  П1 * ПРОЦ
(47 800,00 + 180,00 * 100,00) * 0,50 *  1,10 * 1,165</t>
  </si>
  <si>
    <t>Технологические и конструктивные решения линейного объекта, Искусственные сооружения (инженерное обустройство, сети): обустройство</t>
  </si>
  <si>
    <t>Технологические и конструктивные решения линейного объекта. Искусственные сооружения (инженерное обустройство, сети): обустройство</t>
  </si>
  <si>
    <t>2,5%</t>
  </si>
  <si>
    <t>СБЦП 81-02-07-2001</t>
  </si>
  <si>
    <t>(А + B* Х) * КС *  П1 *</t>
  </si>
  <si>
    <t>Сети канализации диам. 110 мм (Дс) 61 м 
   от 100,00 до 500,00
Основной показатель:
100 (м)</t>
  </si>
  <si>
    <t>200мм (К2) 33 м 
РС-20-1352-ИОС2-ГЧ л. 1 
  от 100,00 до 500,00
Основной показатель:
100 (м)</t>
  </si>
  <si>
    <t>"Коммунальные инженерные сети и сооружения" , табл, 5, п,1
A=33 000,00; B=128,00; Осн,показ,: Х=100
Поправки: 
П1=1,10 (СЦПР комм,инж,сети и сооруж, гл,2,4, п,2,4,8)
Коэффициенты: 
KС = 0,50 (Коэф, на рабочую документацию)
Итоговый коэф, по видам проектных работ : (0,08 * ( 1  + 0,3 ) + 0,055 * ( 1  + 0,3 ) + 0,015 * ( 1  + 0,3 ) + 0,235 * ( 1  + 0,3 ) + 0,025 * ( 1  + 0,3 ) + 0,025 * ( 1  + 0,3 ) + 0,245 * ( 1  + 0,3 ) + 0,17 * ( 1  + 0,3 ) + 0,05 + 0,00 + 0,00 + 0,00 + 0,00 + 0,00 + 0,10) = 1,255</t>
  </si>
  <si>
    <t>"Коммунальные инженерные сети и сооружения" , табл. 5, п.1
A=33 000,00; B=128,00; Осн.показ.: Х=100
Поправки: 
П1=1,10 (СЦПР комм.инж.сети и сооруж. гл.2.4. п.2.4.8)
Коэффициенты: 
KС = 0,50 (Коэф. на рабочую документацию)
Итоговый коэф. по видам проектных работ : (0,08 * ( 1  + 0,2 ) + 0,055 * ( 1  + 0,2 ) + 0,015 * ( 1  + 0,2 ) + 0,235 * ( 1  + 0,2 ) + 0,025 * ( 1  + 0,2 ) + 0,025 * ( 1  + 0,2 ) + 0,245 * ( 1  + 0,2 ) + 0,17 * ( 1  + 0,2 ) + 0,05 + 0,00 + 0,00 + 0,00 + 0,00 + 0,00 + 0,10) = 1,17</t>
  </si>
  <si>
    <t>ПРОЦ
(33 000,00 + 128,00 * 100,00) * 0,50 *  1,10 * 1,255</t>
  </si>
  <si>
    <t>ПРОЦ
(33 000,00 + 128,00 * 100,00) * 0,50 *  1,10 * 1,17</t>
  </si>
  <si>
    <t>Сети канализации диам, 160мм (К3)  31 м 
РС-20-1352-ИОС2-ГЧ л, 1
   от 100,00 до 500,00
Основной показатель:
100 (м)</t>
  </si>
  <si>
    <t>Сети канализации диам. 160мм (К3)  31 м 
РС-20-1352-ИОС2-ГЧ л. 1
   от 100,00 до 500,00
Основной показатель:
100 (м)</t>
  </si>
  <si>
    <t>СБЦП 81-02-07-2001 "Коммунальные инженерные сети и сооружения" , табл, 5, п,1
A=33 000,00; B=128,00; Осн,показ,: Х=100
Поправки: 
П1=1,10 (СЦПР комм,инж,сети и сооруж, гл,2,4, п,2,4,8)
Коэффициенты: 
KС = 0,50 (Коэф, на рабочую документацию)
Итоговый коэф, по видам проектных работ : (0,08 * ( 1  + 0,3 ) + 0,055 * ( 1  + 0,3 ) + 0,015 * ( 1  + 0,3 ) + 0,335 * ( 1  + 0,3 ) + 0,025 * ( 1  + 0,3 ) + 0,025 * ( 1  + 0,3 ) + 0,345 * ( 1  + 0,3 ) + 0,17 * ( 1  + 0,3 ) + 0,05 + 0,00 + 0,00 + 0,00 + 0,00 + 0,00 + 0,10) = 1,17</t>
  </si>
  <si>
    <t>Кабельная линия 0,4 кВ 112 м 
 от 100,00 до 500,00
Основной показатель:
112 (м)</t>
  </si>
  <si>
    <t>Кабельная линия 0,4 кВ 286м 
РС-20-1352-ИОС1-ГЧ л. 7  
 от 100,00 до 500,00
Основной показатель:
286 (м)</t>
  </si>
  <si>
    <t>СБЦП 81-02-07-2001 "Коммунальные инженерные сети и сооружения" , табл, 17, п,2
A=7 763,00; B=42,00; Осн,показ,: Х=112
Коэффициенты: 
KС = 0,60 (Коэф, на рабочую документацию)
Итоговый коэф, по видам проектных работ : (0,06 * ( 1  + 0,3 ) + 0,07 * ( 1  + 0,3 ) + 0,02 * ( 1  + 0,3 ) + 0,03 * ( 1  + 0,3 ) + 0,03 * ( 1  + 0,3 ) + 0,01 * ( 1  + 0,3 ) + 0,09 * ( 1  + 0,3 ) + 0,30 * ( 1  + 0,3 ) + 0,15 * ( 1  + 0,3 ) + 0,09 * ( 1  + 0,3 ) + 0,05 + 0,00 + 0,00 + 0,00 + 0,07 + 0,02) = 1,245</t>
  </si>
  <si>
    <t>СБЦП 81-02-07-2001 "Коммунальные инженерные сети и сооружения" , табл. 17, п.2
A=7 763,00; B=42,00; Осн.показ.: Х=286
Коэффициенты: 
KС = 0,60 (Коэф. на рабочую документацию)
Итоговый коэф. по видам проектных работ : (0,06 * ( 1  + 0,2 ) + 0,07 * ( 1  + 0,2 ) + 0,02 * ( 1  + 0,2 ) + 0,03 * ( 1  + 0,2 ) + 0,03 * ( 1  + 0,2 ) + 0,01 * ( 1  + 0,2 ) + 0,09 * ( 1  + 0,2 ) + 0,30 * ( 1  + 0,2 ) + 0,15 * ( 1  + 0,2 ) + 0,09 * ( 1  + 0,2 ) + 0,05 + 0,00 + 0,00 + 0,00 + 0,07 + 0,02) = 1,16</t>
  </si>
  <si>
    <t>(А + B* Х) * КС * ПРОЦ
(7 763,00 + 42,00 * 112,00) * 0,60 * 1,245</t>
  </si>
  <si>
    <t>(А + B* Х) * КС * ПРОЦ
(7 763,00 + 42,00 * 286,00) * 0,60 * 1,16</t>
  </si>
  <si>
    <t>Мероприятия по обеспечению пожарной безопасности
К1=1,30 (Метод, указ, по прим, СБЦ на проект, раб, в строит (2010 г,) п,3,7)</t>
  </si>
  <si>
    <t>Мероприятия по обеспечению пожарной безопасности
К1=1,20 (Метод. указ. по прим. СБЦ на проект. раб. в строит (2010 г.) п.3.7)</t>
  </si>
  <si>
    <t xml:space="preserve">                                                                                                       я</t>
  </si>
  <si>
    <t>Волоконно-оптический кабель в грунте, протяженностью до 250 м, м: 43
 от 500,00 до 1000,00
Основной показатель:
1 объект</t>
  </si>
  <si>
    <t>Волоконно-оптический кабель в грунте, протяженностью, м:538
РС-20-1352-ИОС5-ГЧ л. 15-17 
 от 500,00 до 1000,00
Основной показатель:
538 (м)</t>
  </si>
  <si>
    <t>СБЦП 81-02-07-2001 "Коммунальные инженерные сети и сооружения" , табл. 1, п.42
A=33 000,00; Осн.показ.: Х=1
Поправки: 
П1=1,3 (СЦПР комм.инж.сети и сооруж. гл.2.1.п.2.1.2)</t>
  </si>
  <si>
    <t>СБЦП 81-02-07-2001 "Коммунальные инженерные сети и сооружения" , табл. 1, п.44
A=21 000,00; B=62,00; Осн.показ.: Х=538
Поправки: 
П1=1,20 (СЦПР комм.инж.сети и сооруж. гл.2.1.п.2.1.2)</t>
  </si>
  <si>
    <t>(А + B* Х) * КС *  П1 * ПРОЦ
(33 000,00 *1) * 0,60 *  1,30 * 1,245</t>
  </si>
  <si>
    <t>(А + B* Х) * КС *  П1 * ПРОЦ
(21 000,00 + 62,00 * 538,00) * 0,60 *  1,20 * 1,16</t>
  </si>
  <si>
    <t>Коэффициенты: 
KС = 0,60 (Коэф, на рабочую документацию)
Итоговый коэф, по видам проектных работ : (0,06 * ( 1  + 0,3 ) + 0,07 * ( 1  + 0,3 ) + 0,02 * ( 1  + 0,3 ) + 0,03 * ( 1  + 0,3 ) + 0,03 * ( 1  + 0,3 ) + 0,01 * ( 1  + 0,3 ) + 0,09 * ( 1  + 0,3 ) + 0,30 * ( 1  + 0,3 ) + 0,15 * ( 1  + 0,3 ) + 0,09 * ( 1  + 0,3 ) + 0,05 + 0,00 + 0,00 + 0,00 + 0,07 + 0,02) = 1,245</t>
  </si>
  <si>
    <t>Коэффициенты: 
KС = 0,60 (Коэф. на рабочую документацию)
Итоговый коэф. по видам проектных работ : (0,06 * ( 1  + 0,2 ) + 0,07 * ( 1  + 0,2 ) + 0,02 * ( 1  + 0,2 ) + 0,03 * ( 1  + 0,2 ) + 0,03 * ( 1  + 0,2 ) + 0,01 * ( 1  + 0,2 ) + 0,09 * ( 1  + 0,2 ) + 0,30 * ( 1  + 0,2 ) + 0,15 * ( 1  + 0,2 ) + 0,09 * ( 1  + 0,2 ) + 0,05 + 0,00 + 0,00 + 0,00 + 0,07 + 0,02) = 1,16</t>
  </si>
  <si>
    <t>Система передачи данных (СПД) выделенной связи в составе: служба передачи данных (ПД), служба сопряжения ЭВМ с каналами ПД, служба технического обслуживания (ТО) мощностью от 1 до 100 каналов
(СКУД, 6 подсистем)
Основной показатель:
6 (1 канал)</t>
  </si>
  <si>
    <t>Система передачи данных (СПД) выделенной связи в составе: служба передачи данных (ПД), служба сопряжения ЭВМ с каналами ПД, служба технического обслуживания (ТО) мощностью от 1 до 100 каналов
(СКУД, 6 подсистем)
РС-20-1352-ИОС5-ГЧ л. 2
Основной показатель:
6 (1 канал)</t>
  </si>
  <si>
    <t>СБЦП 81-02-02-2001 "Объекты связи" , табл, 2, п,2
A=25 980,00; B=4 623,00; Осн,показ,: Х=6
Коэффициенты: 
KС = 0,58 (Коэф, на рабочую документацию)
Итоговый коэф, по видам проектных работ : (0,02 * ( 1  + 0,3 ) + 0,20 * ( 1  + 0,3 ) + 0,17 * ( 1  + 0,3 ) + 0,06 + 0,03 + 0,03 + 0,01 + 0,11 + 0,16 + 0,10 + 0,00 + 0,00 + 0,00 + 0,08 + 0,02) = 1,107</t>
  </si>
  <si>
    <t>СБЦП 81-02-02-2001 "Объекты связи" , табл. 2, п.2
A=25 980,00; B=4 623,00; Осн.показ.: Х=6
Коэффициенты: 
KС = 0,58 (Коэф. на рабочую документацию)
Итоговый коэф. по видам проектных работ : (0,02 * ( 1  + 0,2 ) + 0,20 * ( 1  + 0,2 ) + 0,17 * ( 1  + 0,2 ) + 0,06 + 0,03 + 0,03 + 0,01 + 0,11 + 0,16 + 0,10 + 0,00 + 0,00 + 0,00 + 0,08 + 0,02) = 1,068</t>
  </si>
  <si>
    <t>(А + B* Х) * КС * ПРОЦ
(25 980,00 + 4 623,00 * 6,00) * 0,58 * 1,107</t>
  </si>
  <si>
    <t>(А + B* Х) * КС * ПРОЦ
(25 980,00 + 4 623,00 * 6,00) * 0,58 * 1,068</t>
  </si>
  <si>
    <t>Инженерное оборудование, сети, инженерно-технические мероприятия, технологические решения: водоотведение</t>
  </si>
  <si>
    <t>Инженерное оборудование, сети, инженерно-технические мероприятия, технологические решения: водоснабжение</t>
  </si>
  <si>
    <t>Инженерное оборудование, сети, инженерно-технические мероприятия, технологические решения: газоснабжение</t>
  </si>
  <si>
    <t>1%</t>
  </si>
  <si>
    <t>Инженерное оборудование, сети, инженерно-технические мероприятия, технологические решения: отопление, вентиляция, кондиционирование воздуха</t>
  </si>
  <si>
    <t>20% * ( 1  + 0,3 )</t>
  </si>
  <si>
    <t>20% * ( 1  + 0,2 )</t>
  </si>
  <si>
    <t>Конструктивные и объемно-планировочные решения</t>
  </si>
  <si>
    <t>Охрана окружающей среды (ООС)</t>
  </si>
  <si>
    <t>Установка промышленного телевизионного оборудования в готовом здании от 2 до 12 камер
(СОТ, Видеонаблюдение внутреннее) 4 камеры
Основной показатель:
4 (камера)</t>
  </si>
  <si>
    <t>Установка промышленного телевизионного оборудования в готовом здании от 2 до 12 камер
(СОТ. Видеонаблюдение внутреннее) 4 камеры
РС-20-1352-ИОС5-ГЧ л. 4
Основной показатель:
4 (камера)</t>
  </si>
  <si>
    <t>СБЦП 81-02-02-2001 "Объекты связи" , табл, 20, п,7
A=36 610,00; B=4 570,00; Осн,показ,: Х=4
Коэффициенты: 
KС = 0,50 (Коэф, на рабочую документацию)
Итоговый коэф, по видам проектных работ : (0,02 * ( 1  + 0,3 ) + 0,20 * ( 1  + 0,3 ) + 0,17 * ( 1  + 0,3 ) + 0,06 + 0,03 + 0,03 + 0,01 + 0,11 + 0,16 + 0,10 + 0,00 + 0,00 + 0,00 + 0,08 + 0,02) = 1,107</t>
  </si>
  <si>
    <t>СБЦП 81-02-02-2001 "Объекты связи" , табл. 20, п.7
A=36 610,00; B=4 570,00; Осн.показ.: Х=4
Коэффициенты: 
KС = 0,50 (Коэф. на рабочую документацию)
Итоговый коэф. по видам проектных работ : (0,02 * ( 1  + 0,2 ) + 0,20 * ( 1  + 0,2 ) + 0,17 * ( 1  + 0,2 ) + 0,06 + 0,03 + 0,03 + 0,01 + 0,11 + 0,16 + 0,10 + 0,00 + 0,00 + 0,00 + 0,08 + 0,02) = 1,068</t>
  </si>
  <si>
    <t>(А + B* Х) * КС * ПРОЦ
(36 610,00 + 4 570,00 * 4,00) * 0,50 * 1,107</t>
  </si>
  <si>
    <t>(А + B* Х) * КС * ПРОЦ
(36 610,00 + 4 570,00 * 4,00) * 0,50 * 1,068</t>
  </si>
  <si>
    <t>Установка промышленного телевизионного оборудования в готовом здании от 2 до 12 камер
(СОТ, Видеонаблюдение наружное) 9 камер</t>
  </si>
  <si>
    <t>Установка промышленного телевизионного оборудования в готовом здании от 2 до 12 камер
(СОТ. Видеонаблюдение наружное) 9 камер</t>
  </si>
  <si>
    <t>СБЦП 81-02-02-2001 "Объекты связи" , табл, 20, п,7
A=36 610,00; B=4 570,00; Осн,показ,: Х=9
Поправки:</t>
  </si>
  <si>
    <t>СБЦП 81-02-02-2001 "Объекты связи" , табл. 20, п.7
A=36 610,00; B=4 570,00; Осн.показ.: Х=9
Поправки:</t>
  </si>
  <si>
    <t>(А + B* Х) * КС *  П1 * ПРОЦ
(36 610,00 + 4 570,00 * 9,00) * 0,50 *  1,10 * 1,107</t>
  </si>
  <si>
    <t>(А + B* Х) * КС *  П1 * ПРОЦ
(36 610,00 + 4 570,00 * 9,00) * 0,50 *  1,10 * 1,068</t>
  </si>
  <si>
    <t xml:space="preserve">
Основной показатель:
9 (камера)</t>
  </si>
  <si>
    <t>РС-20-1352-ИОС5-ГЧ л.4
Основной показатель:
9 (камера)</t>
  </si>
  <si>
    <t>П1=1,10 (СБЦП Объекты связи, опред, баз, цены п,2,45)
Коэффициенты: 
KС = 0,50 (Коэф, на рабочую документацию)
Итоговый коэф, по видам проектных работ : (0,02 * ( 1  + 0,3 ) + 0,20 * ( 1  + 0,3 ) + 0,17 * ( 1  + 0,3 ) + 0,06 + 0,03 + 0,03 + 0,01 + 0,11 + 0,16 + 0,10 + 0,00 + 0,00 + 0,00 + 0,08 + 0,02) = 1,107</t>
  </si>
  <si>
    <t>П1=1,10 (СБЦП Объекты связи, опред. баз. цены п.2.45)
Коэффициенты: 
KС = 0,50 (Коэф. на рабочую документацию)
Итоговый коэф. по видам проектных работ : (0,02 * ( 1  + 0,2 ) + 0,20 * ( 1  + 0,2 ) + 0,17 * ( 1  + 0,2 ) + 0,06 + 0,03 + 0,03 + 0,01 + 0,11 + 0,16 + 0,10 + 0,00 + 0,00 + 0,00 + 0,08 + 0,02) = 1,068</t>
  </si>
  <si>
    <t>Интегрирующий комплекс приема, обработки и хранения видеоинформации (Сервер видеонаблюдения)
Основной показатель:
1 (1 комплекс)</t>
  </si>
  <si>
    <t>СБЦП 81-02-02-2001 "Объекты связи" , табл, 20, п,10
A=85 450,00; Кол-во расц,: Х=1
Коэффициенты: 
KС = 0,50 (Коэф, на рабочую документацию)
Итоговый коэф, по видам проектных работ : (0,02 * ( 1  + 0,3 ) + 0,20 * ( 1  + 0,3 ) + 0,17 * (1  + 0,3 ) + 0,06 + 0,03 + 0,03 + 0,01 + 0,11 + 0,16 + 0,10 + 0,00 + 0,00 + 0,00 + 0,08 + 0,02) = 1,107</t>
  </si>
  <si>
    <t>СБЦП 81-02-02-2001 "Объекты связи" , табл. 20, п.10
A=85 450,00; Кол-во расц.: Х=1
Коэффициенты: 
KС = 0,50 (Коэф. на рабочую документацию)
Итоговый коэф. по видам проектных работ : (0,02 * ( 1  + 0,2 ) + 0,20 * ( 1  + 0,2 ) + 0,17 * (</t>
  </si>
  <si>
    <t>(А * Х) * КС * ПРОЦ
(85 450,00 * 1,00) * 0,50 * 1,107</t>
  </si>
  <si>
    <t>(А * Х) * КС * ПРОЦ
(85 450,00 * 1,00) * 0,50 * 1,068</t>
  </si>
  <si>
    <t>Установки охранной сигнализации, защищающие объект площадью св, 400 до 700 м2
СОТС 590 м2
Основной показатель:
1 (объект)</t>
  </si>
  <si>
    <t>Установки охранной сигнализации, защищающие объект площадью св. 400 до 700 м2
СОТС 590 м2
Основной показатель:
1 (объект)</t>
  </si>
  <si>
    <t>СБЦ-1999 "Системы противопожарной и охранной защиты" , табл, 5, п,4
A=875,00; Кол-во расц,: Х=1
Поправки: 
П1=1,30 (СБЦ сист, противопож, и охр, защиты, прим, к табл,5 п,1)
П2=1,30 (СБЦ сист, противопож, и охр, защиты, цены на разраб, п,3,2)
Коэффициенты: 
KС = 0,60 (Коэф, на рабочую документацию)</t>
  </si>
  <si>
    <t>СБЦ-1999 "Системы противопожарной и охранной защиты" , табл. 5, п.4
A=875,00; Кол-во расц.: Х=1
Поправки: 
П1=1,20 (СБЦ сист. противопож. и охр. защиты, прим. к табл.5 п.1)
П2=1,20 (СБЦ сист. противопож. и охр. защиты, цены на разраб. п.3.2)
Коэффициенты: 
KС = 0,60 (Коэф. на рабочую документацию)</t>
  </si>
  <si>
    <t>(А * Х) * КС *  П1 * П2
(875,00 * 1,00) * 0,60 *  1,30 * 1,30</t>
  </si>
  <si>
    <t>(А * Х) * КС *  П1 * П2
(875,00 * 1,00) * 0,60 *  1,20 * 1,20</t>
  </si>
  <si>
    <t>Автоматика и сигнализация
К1=1,30 (Метод, указ, по прим, СБЦ на проект, раб, в строит (2010 г,) п,3,7)</t>
  </si>
  <si>
    <t>Автоматика и сигнализация
К1=1,20 (Метод. указ. по прим. СБЦ на проект. раб. в строит (2010 г.) п.3.7)</t>
  </si>
  <si>
    <t>0% * ( 1  + 0,3 )</t>
  </si>
  <si>
    <t>0% * ( 1  + 0,2 )</t>
  </si>
  <si>
    <t>Прочие работы</t>
  </si>
  <si>
    <t>Технические решения
К1=1,30 (Метод, указ, по прим, СБЦ на проект, раб, в строит (2010 г,) п,3,7)</t>
  </si>
  <si>
    <t>Технические решения
К1=1,20 (Метод. указ. по прим. СБЦ на проект. раб. в строит (2010 г.) п.3.7)</t>
  </si>
  <si>
    <t>СПД СБ 21 канал
Основной показатель:
21 (1 канал)</t>
  </si>
  <si>
    <t>'СПД СБ 21 канал
РС-20-1352-ИОС5-ГЧ л. 2
Основной показатель:
21 (1 канал)</t>
  </si>
  <si>
    <t>СБЦП 81-02-02-2001 "Объекты связи" , табл, 2, п,2
A=25 980,00; B=4 623,00; Осн,показ,: Х=21
Коэффициенты: 
KС = 0,58 (Коэф, на рабочую документацию)
Итоговый коэф, по видам проектных работ : (0,02 * ( 1  + 0,3 ) + 0,20 * ( 1  + 0,3 ) + 0,17 * ( 1  + 0,3 ) + 0,06 + 0,03 + 0,03 + 0,01 + 0,11 + 0,16 + 0,10 + 0,00 + 0,00 + 0,00 + 0,08 + 0,02) = 1,107</t>
  </si>
  <si>
    <t>СБЦП 81-02-02-2001 "Объекты связи" , табл. 2, п.2
A=25 980,00; B=4 623,00; Осн.показ.: Х=21
Коэффициенты: 
KС = 0,58 (Коэф. на рабочую документацию)
Итоговый коэф. по видам проектных работ : (0,02 * ( 1  + 0,2 ) + 0,20 * ( 1  + 0,2 ) + 0,17 * ( 1  + 0,2 ) + 0,06 + 0,03 + 0,03 + 0,01 + 0,11 + 0,16 + 0,10 + 0,00 + 0,00 + 0,00 + 0,08 + 0,02) = 1,068</t>
  </si>
  <si>
    <t>(А + B* Х) * КС * ПРОЦ
(25 980,00 + 4 623,00 * 21,00) * 0,58 * 1,107</t>
  </si>
  <si>
    <t>(А + B* Х) * КС * ПРОЦ
(25 980,00 + 4 623,00 * 21,00) * 0,58 * 1,068</t>
  </si>
  <si>
    <t>Наружное освещение
Основной показатель:
1 (объект)</t>
  </si>
  <si>
    <t>СБЦП 81-02-07-2001 "Коммунальные инженерные сети и сооружения" , табл, 3, п,3
A=19 082,00; Кол-во расц,: Х=1
Коэффициенты: 
KС = 0,60 (Коэф, на рабочую документацию)
Итоговый коэф, по видам проектных работ : (0,07 * ( 1  + 0,3 ) + 0,02 * ( 1  + 0,3 ) + 0,03 * ( 1  + 0,3 ) + 0,03 * ( 1  + 0,3 ) + 0,01 * ( 1  + 0,3 ) + 0,09 * ( 1  + 0,3 ) + 0,30 * ( 1  + 0,3 ) + 0,15 * ( 1  + 0,3 ) + 0,06 + 0,09 + 0,05 + 0,00 + 0,00 + 0,00 + 0,07 + 0,02) = 1,20</t>
  </si>
  <si>
    <t>СБЦП 81-02-07-2001 "Коммунальные инженерные сети и сооружения" , табл. 3, п.3
A=19 082,00; Кол-во расц.: Х=1
Коэффициенты: 
KС = 0,60 (Коэф. на рабочую документацию)
Итоговый коэф. по видам проектных работ : (0,07 * ( 1  + 0,2 ) + 0,02 * ( 1  + 0,2 ) + 0,03 * ( 1  + 0,2 ) + 0,03 * ( 1  + 0,2 ) + 0,01 * ( 1  + 0,2 ) + 0,09 * ( 1  + 0,2 ) + 0,30 * ( 1  + 0,2 ) + 0,15 * ( 1  + 0,2 ) + 0,06 + 0,09 + 0,05 + 0,00 + 0,00 + 0,00 + 0,07 + 0,02) = 1,13</t>
  </si>
  <si>
    <t>(А * Х) * КС * ПРОЦ
(19 082,00 * 1,00) * 0,60 * 1,20</t>
  </si>
  <si>
    <t>(А * Х) * КС * ПРОЦ
(19 082,00 * 1,00) * 0,60 * 1,13</t>
  </si>
  <si>
    <t>Сооружения биологической очистки сточных вод на биофильтрах производительностью от 100 до 5000 м3/сут
(Комплектное сооружения (уловитель нефтепродуктов) КАЗС)
до 259,2 м3/сут
Основной показатель:
259,2 (м3/сут)</t>
  </si>
  <si>
    <t>СБЦП 81-02-17-2001 "Объекты водоснабжения и канализации" , табл, 21, п,15
A=45 360,00; B=410,00; Осн,показ,: Х=259,2
Коэффициенты: 
KС = 0,40 (Коэф, на рабочую документацию)
К1=0,35 (К=0,35 - Комплектная поставка заводской готовности),
К2=0,70 (Разъясн, по прим, СЦ и СБЦ на проект, раб, для стр-ва (2010), разд,10, вопр,3; (2013), разд,1, вопр,1, разд,5, вопр,3),
Итоговый коэф, по видам проектных работ : (0,10 * ( 1  + 0,3 ) + 0,03 * ( 1  + 0,3 ) + 0,03 * ( 1  + 0,3 ) + 0,10 * ( 1  + 0,3 ) + 0,20 * ( 1  + 0,3 ) + 0,02 * ( 1  + 0,3 ) + 0,07 * ( 1  + 0,3 ) + 0,33 * ( 1  + 0,3 ) + 0,00 + 0,00 + 0,00 + 0,00 + 0,00 + 0,07 + 0,05 + 0,00) = 1,264</t>
  </si>
  <si>
    <t>СБЦП 81-02-17-2001 "Объекты водоснабжения и канализации" , табл. 21, п.15
A=45 360,00; B=410,00; Осн.показ.: Х=259,2
Коэффициенты: 
KС = 0,40 (Коэф. на рабочую документацию)
К1=0,35 (К=0,35 - Комплектная поставка заводской готовности).
К2=0,70 (Разъясн. по прим. СЦ и СБЦ на проект. раб. для стр-ва (2010), разд.10, вопр.3; (2013), разд.1, вопр.1, разд.5, вопр.3).
Итоговый коэф. по видам проектных работ : (0,10 * ( 1  + 0,2 ) + 0,03 * ( 1  + 0,2 ) + 0,03 * ( 1  + 0,2 ) + 0,10 * ( 1  + 0,2 ) + 0,20 * ( 1  + 0,2 ) + 0,02 * ( 1  + 0,2 ) + 0,07 * ( 1  + 0,2 ) + 0,33 * ( 1  + 0,2 ) + 0,00 + 0,00 + 0,00 + 0,00 + 0,00 + 0,07 + 0,05 + 0,00) = 1,176</t>
  </si>
  <si>
    <t>(А + B* Х) * КС * ПРОЦ * К1 * К2
(45 360,00 + 410,00 * 259,20) * 0,40 * 1,264  * 0,35 * 0,7</t>
  </si>
  <si>
    <t>(А + B* Х) * КС * ПРОЦ * К1 * К2
(45 360,00 + 410,00 * 259,20) * 0,40 * 1,176  * 0,35 * 0,7</t>
  </si>
  <si>
    <t>10% * ( 1  + 0,3 )</t>
  </si>
  <si>
    <t>10% * ( 1  + 0,2 )</t>
  </si>
  <si>
    <t>Инженерное оборудование, сети, инженерно-технические мероприятия,технологические решения: основные общеинженерные системы связи и оповещения
К1=1,30 (Метод, указ, по прим, СБЦ на проект, раб, в строит (2010 г,) п,3,7)</t>
  </si>
  <si>
    <t>Инженерное оборудование, сети, инженерно-технические мероприятия,технологические решения: основные общеинженерные системы связи и оповещения
К1=1,20 (Метод. указ. по прим. СБЦ на проект. раб. в строит (2010 г.) п.3.7)</t>
  </si>
  <si>
    <t>Инженерное оборудование, сети, инженерно-технические мероприятия,технологические решения: отопление, вентиляция
К1=1,30 (Метод, указ, по прим, СБЦ на проект, раб, в строит (2010 г,) п,3,7)</t>
  </si>
  <si>
    <t>Инженерное оборудование, сети, инженерно-технические мероприятия,технологические решения: отопление, вентиляция
К1=1,20 (Метод. указ. по прим. СБЦ на проект. раб. в строит (2010 г.) п.3.7)</t>
  </si>
  <si>
    <t>33% * ( 1  + 0,3 )</t>
  </si>
  <si>
    <t>33% * ( 1  + 0,2 )</t>
  </si>
  <si>
    <t>Требования к обеспечению безопасной эксплуатации объекта капитального строительства</t>
  </si>
  <si>
    <r>
      <rPr>
        <sz val="11"/>
        <color indexed="8"/>
        <rFont val="Times New Roman"/>
        <family val="1"/>
        <charset val="204"/>
      </rPr>
      <t xml:space="preserve"> </t>
    </r>
    <r>
      <rPr>
        <b/>
        <sz val="11"/>
        <color indexed="8"/>
        <rFont val="Times New Roman"/>
        <family val="1"/>
        <charset val="204"/>
      </rPr>
      <t>Руслонаправляющее сооружение</t>
    </r>
    <r>
      <rPr>
        <sz val="10"/>
        <color indexed="8"/>
        <rFont val="Times New Roman"/>
        <family val="1"/>
        <charset val="204"/>
      </rPr>
      <t xml:space="preserve">
Регуляционные сооружения, II категория, полной длиной свыше 50 до 1000 м (Протяженность - 96 м ; высота (постоянная) - 2,9 м; длина буронабивных свай Д630мм - 4 м),96(м) </t>
    </r>
  </si>
  <si>
    <t>СБЦП "Искусственные сооружения (2015)" табл.7 п.1.4
(СБЦП16-7-1.4) 
Стадии проектирования - К1=0,75 ;
Разработка раздела «Мероприятия по охране окружающей среды» (до) - К2=1,1 ОП п.1.7;
Сейсмичность 9 баллов К=1,3,  оползневые явления К=1,15 и скальные грунты К=1,02  к разделам: КР=75%;
Анкера в грунте. К3=1,3  п.2.1.6
Оползневые явления К=1,15 к разделам: КР=75%.;
К3=1,7583 - Общий усложняющий коэффициент К=(0,75*1,47+0,25)*1,3=1,7583.
Итого "Коэфф. относительной стоимости"
Котн=100%</t>
  </si>
  <si>
    <t>(14300+354*96)*0,75*1,1*1,7583
(A+B*X)*К1*К2*К3</t>
  </si>
  <si>
    <r>
      <t xml:space="preserve"> </t>
    </r>
    <r>
      <rPr>
        <b/>
        <sz val="11"/>
        <color indexed="8"/>
        <rFont val="Times New Roman"/>
        <family val="1"/>
        <charset val="204"/>
      </rPr>
      <t>Лавинозащита</t>
    </r>
    <r>
      <rPr>
        <sz val="10"/>
        <color indexed="8"/>
        <rFont val="Times New Roman"/>
        <family val="1"/>
        <charset val="204"/>
      </rPr>
      <t xml:space="preserve">
Удерживающие сооружения на оползнеопасных и оползневых склонах и откосах при площади вертикального сечения сползающего массива недостаточно устойчивых или неустойчивых грунтов:свыше 0,3 до 1,1 тыс.м2 (длина 258 м п. (162м+96м), высота средняя 3 м, максимальная — 3,311, площадь 774 м2 (258*3), 0,774(тыс.м2) </t>
    </r>
  </si>
  <si>
    <t>СБЦП "Заглубленные сооружения и конструкции, водопонижение, противооползневые сооружения и мероприятия (2015)" табл.1 п.29
(СБЦП15-1-29) 
Стадийность проектирования- К1=0,7 ; п.1.7
Сейсмичность- 9 баллов К=1,3, для разделов 63% проектирования (АР-7%, КР-7%, Технологические решения - 49%) К=(0,63*1,3+0,37)=1,189;
Анкера в грунте. К3=1,3  п.2.1.6
Общий усложняющий коэффициент
К=(0,63*1,3+0,37)*1,3=1,5457;
К2=1,5457
Итого "Коэфф. относительной стоимости"
Котн=100%</t>
  </si>
  <si>
    <t>(160512+321480*0,774)*0,7*1,5457
(A+B*X)*К1*К2</t>
  </si>
  <si>
    <r>
      <t xml:space="preserve">Селезащита
</t>
    </r>
    <r>
      <rPr>
        <sz val="10"/>
        <color indexed="8"/>
        <rFont val="Times New Roman"/>
        <family val="1"/>
        <charset val="204"/>
      </rPr>
      <t xml:space="preserve">Удерживающие сооружения на оползнеопасных и оползневых склонах и откосах при площади вертикального сечения сползающего массива недостаточно устойчивых или неустойчивых грунтов:до 0,3 тыс.м2 (длина 96 м п., высота средняя 2,9 м, максимальная — 3,231, площадь 278 м2), 0,278(тыс.м2) </t>
    </r>
  </si>
  <si>
    <t>СБЦП "Заглубленные сооружения и конструкции, водопонижение, противооползневые сооружения и мероприятия (2015)" табл.1 п.28
(СБЦП15-1-28) 
Стадийность проектирования- К1=0,7 ; п.1.7
Сейсмичность- 9 баллов К=1,3, для разделов 63% проектирования (АР-7%, КР-7%, Технологические решения - 49%) К=(0,63*1,3+0,37)=1,189;
Анкера в грунте. К3=1,3  п.2.1.6
Общий усложняющий коэффициент
К=(0,63*1,3+0,37)*1,3=1,5457;
К2=1,5457
Итого "Коэфф. относительной стоимости"
Котн=100%</t>
  </si>
  <si>
    <t>(149910+356820*0,278)*0,7*1,5457
(A+B*(X))*К1*К2</t>
  </si>
  <si>
    <t xml:space="preserve">Постоянный дренаж отдельно стоящих зданий и сооружений в сложных инженерно-геологических и гидрогеологических условиях при объеме подземной части сооружения ниже непониженного расчетного уровня грунтовых вод, тыс. м3: до 1,50
Основной показатель:
0,593 (тыс. м3)
Дренаж самотечный Площадь здания - 593 м2, дренаж -  137 п.м.
диаметр не более 200 мм
</t>
  </si>
  <si>
    <t>Итого по расценкам уровня цен 1995 года</t>
  </si>
  <si>
    <t>СБЦП 81-02-15-2001, табл. 1, п.17
A=172 640,00; B=4 925,00; Осн.показ.: Х=0,593; Aмин = 1,50
Коэффициенты: 
KС = 0,70 (Коэф. на проектную док.)
К1=0,70 (Во избежание необходимости осуществления в соответствии с п.2.1.4 разд.2 Методических указаний расчетов цен проектирования)
К2=1,30 -Сейсмичность 9 баллов - Метод. указ. по прим. СБЦ на проект. раб. в строит (2010 г.) п.3.7).
К3=1,15 (Вечномерзлые, просадочные, набухающие   грунты; карстовые и оползневые явления;расположение площадки строительства  над горными выработками, в подтапливаемых зонах и др. - 1,15.. Метод. указ. по прим. СБЦ на проект. раб. в строит (2010 г.) п.3.7).</t>
  </si>
  <si>
    <t>(А + B* (0.4 * Xмин + 0.6 * Xмин / 2)) * КС * К1 * ( 1  + К2 + К3 ) 
(172 640,00 + 4 925,00 * (0,4 * 1,50 + 0,6 * 1,50 / 2)) * 0,70  * 0,7  * ( 1  + 0,3 + 0,15 ) /1000</t>
  </si>
  <si>
    <t>Газопровод среднего давления. 46 п.м.
диаметр не более 63 мм
Основной показатель 1 объект</t>
  </si>
  <si>
    <t xml:space="preserve">СБЦП 81-2001-14  "Газооборудование и газоснабжение промышленных предприятий, зданий и сооружений", Таб. 7, п.1 до 0,1 км)
А=18,977
Х=1
Сейсмичность 9 баллов, К=1,3- Методические указания по применению справочников базовых цен на проектные работы в строительстве, п. 3.7
К=0,9 диаметр газопровода менее 100мм (п.2.2.13). 
К=0,70 коэффициент относительной стоимости, для начисления сейсмичности (ТХ - 70%)
К=0,6 Базовая цена разработки рабочей  документации </t>
  </si>
  <si>
    <t>(А + B* Х) * КС * ПРОЦ * К1 * К2
18,977*(0,70*1,3+0,3)*0,9*0,6</t>
  </si>
  <si>
    <t>Газорегуляторный пункт шкафного типа со встроенным узлом учета
Основной показатель 1 объект</t>
  </si>
  <si>
    <t>СБЦП 81-2001-14  "Газооборудование и газоснабжение промышленных предприятий, зданий и сооружений", Таб. 1, п.14 (до 50 мм) - ГРП шкафного типа
Сейсмичность 9  баллов, К=1,3- Методические указания по применению справочников базовых цен на проектные работы в строительстве, п. 3.7
К=0,8 встроенный в здание узел учета (п.2.1.7). 
К=1,3 Базовая цена проектирования газорегуляторных пунктов и газорегуляторных установок с узлами учета газа определяется по ценам табл. 1 с коэффициентом 1.3.
К=0,6 Базовая цена разработки рабочей документации 
К=0,69 коэффициент относительной стоимости, для начисления сейсмичности (АР - 9%; (КР - 10%; Инж.оборудование - 50%)</t>
  </si>
  <si>
    <t>(А + B* Х) * КС * ПРОЦ * К1 * К2
144,911*0,8*(0,69*1,3+0,31)*0,6</t>
  </si>
  <si>
    <t>Котельная (теплогенераторная)
Котельная
0,5 Гкал/час</t>
  </si>
  <si>
    <t>СБЦ  "Коммунальные инженерные сети и сооружения", Таб. 15, п.1
Х=0,5
К= 0,35 - заводской готовности ( МУ 2010 п.3.2 прим.)
'К= 1,3 'Усложняющий к-т на сейсмичность - 9 баллов ( МУ 2010)
К=0,66 коэффициент относительной стоимости, для начисления сейсмичности (АР - 5%; КР-11%; Инж.оборудование - 50%)
'К=0,5 рабочая документация</t>
  </si>
  <si>
    <t>(А + B* Х) * КС * ПРОЦ * К1 
(404,6+180,92*0,5)*0,35*(0,66*1,3+0,34)*0,5</t>
  </si>
  <si>
    <r>
      <t>Разворотная площадка для автоцистерны с твердым покрытием площадью 5</t>
    </r>
    <r>
      <rPr>
        <sz val="10"/>
        <color theme="1"/>
        <rFont val="Times New Roman"/>
        <family val="1"/>
        <charset val="204"/>
      </rPr>
      <t>5</t>
    </r>
    <r>
      <rPr>
        <sz val="10"/>
        <color rgb="FF080000"/>
        <rFont val="Times New Roman"/>
        <family val="1"/>
        <charset val="204"/>
      </rPr>
      <t>5 м2</t>
    </r>
  </si>
  <si>
    <t>СБЦ "Городские инженерные сооружения и коммуникации", 2008 г. 
Табл.1 п.1 до 3 га
Кол-во= 0,03 га
А=960 тыс. руб.
Ксейсм=1,3 Усложняющий к-т на сейсмичность - 9 баллов ( МУ 2010)
Кпроц=0,52 коэффициент относительной стоимости, для начисления сейсмичности (архитектурно-строительные решения - 52%)
К1=0,6 рабочая документация</t>
  </si>
  <si>
    <r>
      <t>(А + B* Х) * КС * ПРОЦ * К1 
'960*0,05</t>
    </r>
    <r>
      <rPr>
        <sz val="10"/>
        <color theme="1"/>
        <rFont val="Times New Roman"/>
        <family val="1"/>
        <charset val="204"/>
      </rPr>
      <t>5</t>
    </r>
    <r>
      <rPr>
        <sz val="10"/>
        <color rgb="FF080000"/>
        <rFont val="Times New Roman"/>
        <family val="1"/>
        <charset val="204"/>
      </rPr>
      <t>5*(0,52*1,3+0,48)*0,6</t>
    </r>
  </si>
  <si>
    <t>Итого по расценкам уровня цен 2001 года</t>
  </si>
  <si>
    <t>Итого по смете в уровне цен 1995 года с индексом 36,42 (IV кв, 2021г, Письмо Минстроя РФ от 25 октября 2021 г, № 46012-ИФ/09),</t>
  </si>
  <si>
    <t>Итого по смете в уровне цен 1995 года с индексом IV кв. 2020г. (Минстрой России от 02 ноября 2020 г. № 44016-ИФ/09)</t>
  </si>
  <si>
    <t>756 * 34,25</t>
  </si>
  <si>
    <t>Итого по смете в уровне цен 2001 года 'Индекс изменения сметной стоимости проектных работ на I квартал 2022 года к уровню цен по состоянию на 01.01.2001 по Письму Минстроя России от 07.02.2022г. №4153-ИФ/09 Кинф=4,83;</t>
  </si>
  <si>
    <t>Итого по смете в уровне цен 2001 года с индексом IV кв. 2020г. (Минстрой России от 02 ноября 2020 г. № 44016-ИФ/09)</t>
  </si>
  <si>
    <t>1 177 756,28 * 4,47</t>
  </si>
  <si>
    <t>Итого по смете в уровне цен на 1 квартал 2022 года без учета НДС</t>
  </si>
  <si>
    <t>Итого по смете в текущих ценах</t>
  </si>
  <si>
    <t>Всего по смете в уровне цен на 01.01.2000г. без учета НДС</t>
  </si>
  <si>
    <t xml:space="preserve">Индекс на (I кв. 2022г.  (ПР) к уровню цен по состоянию на 01.01.2000 года
Письмо Минстроя России от 07.02.2022г. №4153-ИФ/09 </t>
  </si>
  <si>
    <t>К=4,83
К=1,19</t>
  </si>
  <si>
    <t>НДС 20%</t>
  </si>
  <si>
    <t>Всего по смете с НДС 20%</t>
  </si>
  <si>
    <t xml:space="preserve">                                                                                                                                  [подпись (инициалы, фамилия)]</t>
  </si>
  <si>
    <t>К.М. Максименков</t>
  </si>
  <si>
    <t xml:space="preserve">                                                                                                                                   [подпись (инициалы, фамилия)]</t>
  </si>
  <si>
    <t xml:space="preserve">                                                                                           (наименование)      [подпись (инициалы, фамилия)]</t>
  </si>
  <si>
    <t>АО "КАВКАЗ. РФ" Директор департамента развития инфаструктуры</t>
  </si>
  <si>
    <t>В.В. Лапухин (по доверенности №77 от 14.12.2021)</t>
  </si>
  <si>
    <t>отсутствуют сметы в редактир.формате 02-01-(07…-20) том СМ2.2</t>
  </si>
  <si>
    <t>02-01-07 изм.1</t>
  </si>
  <si>
    <t>02-01-08 изм.1</t>
  </si>
  <si>
    <t>Система пожаротушения</t>
  </si>
  <si>
    <t>02-01-09 изм.1</t>
  </si>
  <si>
    <t>Электроснабжение</t>
  </si>
  <si>
    <t>02-01-10 изм.1</t>
  </si>
  <si>
    <t>Автоматизация</t>
  </si>
  <si>
    <t>02-01-11</t>
  </si>
  <si>
    <t>Автоматизация установки порошкового и газового пожаротушения</t>
  </si>
  <si>
    <t>02-01-12 изм.1</t>
  </si>
  <si>
    <t>Система автоматической пожарной сигнализации и противопожарной автоматики</t>
  </si>
  <si>
    <t>02-01-14 изм.1</t>
  </si>
  <si>
    <t>Система оповещения и управления эвакуацией людей при пожаре</t>
  </si>
  <si>
    <t>02-01-17 изм.1</t>
  </si>
  <si>
    <t>Система передачи данных</t>
  </si>
  <si>
    <t>02-01-18 изм.1</t>
  </si>
  <si>
    <t>02-01-19 изм.1</t>
  </si>
  <si>
    <t>Инженерная защита</t>
  </si>
  <si>
    <t>02-01-20</t>
  </si>
  <si>
    <t>ЛОКАЛЬНЫЙ СМЕТНЫЙ РАСЧЕТ (СМЕТА) № ЛСР-02-01-07 изм.1</t>
  </si>
  <si>
    <t>(1220,21)</t>
  </si>
  <si>
    <t>(31,95)</t>
  </si>
  <si>
    <t>(11,99)</t>
  </si>
  <si>
    <t>(47,91)</t>
  </si>
  <si>
    <t>(1140,35)</t>
  </si>
  <si>
    <t>Раздел 1. Монтажные работы. Гараж ратраков</t>
  </si>
  <si>
    <t>ФЕРм03-01-001-01</t>
  </si>
  <si>
    <t>Кран мостовой электрический общего назначения с одним крюком, грузоподъемность: 5 т, пролет 10,5-22,5 м (Монтаж крана мостового электрического однобалочного подвесного по типу CXTU3t x 6m Hol:4.8m г/п – 3 т, пролет – 6 м, U=380 В, Р=4,5 кВт, М=1100 кг)</t>
  </si>
  <si>
    <t>573</t>
  </si>
  <si>
    <t>716,25</t>
  </si>
  <si>
    <t>87,53</t>
  </si>
  <si>
    <t>109,4125</t>
  </si>
  <si>
    <t>Приказ № 812/пр от 21.12.2020 Прил. п.44</t>
  </si>
  <si>
    <t>НР Подъемно-транспортное оборудование</t>
  </si>
  <si>
    <t>Приказ № 774/пр от 11.12.2020 Прил. п.44</t>
  </si>
  <si>
    <t>СП Подъемно-транспортное оборудование</t>
  </si>
  <si>
    <t>ТЦ_101_77_7718573829_11.04.2022_01
КА ИОС-7 п.20, СМ2.3</t>
  </si>
  <si>
    <t>Кран мостовой электрический однобалочный подвесной, тип CXTU3t x 6m Hol:4.8m г/п 3 т, пролет 6 м, U=380 В, Р=4,5 кВт, М=1100 кг</t>
  </si>
  <si>
    <t>Цена=3098100/1,2</t>
  </si>
  <si>
    <t>ФЕРм37-01-014-03</t>
  </si>
  <si>
    <t>Монтаж машин и механизмов в помещении, масса машин и механизмов: 0,1 т (Монтаж катушки вытяжной для удаления выхлопных газов, тип SERF-850-150 производительность 1080 м3/ч; Р=0,75 кВт; U=380 В, масса 0,07 т)</t>
  </si>
  <si>
    <t>Коэффициент изменения массы оборудования: 0,61-0,70 ПЗ=0,85 (ОЗП=0,85; ЭМ=0,85 к расх.; ЗПМ=0,85; МАТ=0,85 к расх.; ТЗ=0,85; ТЗМ=0,85)</t>
  </si>
  <si>
    <t>29,2</t>
  </si>
  <si>
    <t>31,025</t>
  </si>
  <si>
    <t>3,29</t>
  </si>
  <si>
    <t>3,495625</t>
  </si>
  <si>
    <t>ТЦ_101_77_7718573829_11.04.2022_01
КА ИОС-7 п.9, СМ2.3</t>
  </si>
  <si>
    <t>Катушка вытяжная для удаления выхлопных газов производительность 1080 м3/ч; Р=0,75 кВт; U=380 В, тип SERF-850-150</t>
  </si>
  <si>
    <t>Цена=194561/1,2</t>
  </si>
  <si>
    <t>ФЕРм01-04-001-01</t>
  </si>
  <si>
    <t>Автомат, полуавтомат, станок металлорежущий, камнеобрабатывающий и сборочный: агрегатный, многоцелевой, комбинированный и универсальный (в собранном виде) - токарный, сверлильный, расточный, шлифовальный, зубообрабатывающий, фрезерный, протяжный, строгальный, электрофизический (электроэроззионный, ультразвуковой, лучевой), виброабразивный, балансировочный, точильно-шлифовальный, отрезной и прочий металлорежущий, сборочное оборудование: до 0,7 т (Монтаж станка токарного по металлу настольного, тип Optimum TU3008, масса 0,26 т)</t>
  </si>
  <si>
    <t>5,7</t>
  </si>
  <si>
    <t>Приказ № 812/пр от 21.12.2020 Прил. п.42</t>
  </si>
  <si>
    <t>НР Металлообрабатывающее оборудование</t>
  </si>
  <si>
    <t>Приказ № 774/пр от 11.12.2020 Прил. п.42</t>
  </si>
  <si>
    <t>СП Металлообрабатывающее оборудование</t>
  </si>
  <si>
    <t>6
О</t>
  </si>
  <si>
    <t>ТЦ_101_77_7718573829_11.04.2022_01
КА ИОС-7 п.6, СМ2.3</t>
  </si>
  <si>
    <t>Станок токарный по металлу настольный межцентровое расстояние – 800 мм диаметр обработки над станиной – 300 мм габариты 1500х720х690 мм, Р=1,1 кВт; U=380 В, тип Optimum TU3008</t>
  </si>
  <si>
    <t>Цена=423800/1,2</t>
  </si>
  <si>
    <t>Автомат, полуавтомат, станок металлорежущий, камнеобрабатывающий и сборочный: агрегатный, многоцелевой, комбинированный и универсальный (в собранном виде) - токарный, сверлильный, расточный, шлифовальный, зубообрабатывающий, фрезерный, протяжный, строгальный, электрофизический (электроэроззионный, ультразвуковой, лучевой), виброабразивный, балансировочный, точильно-шлифовальный, отрезной и прочий металлорежущий, сборочное оборудование: до 0,7 т (Монтаж станка вертикально-сверлильного настольного, тип Optimum В16, масса 0,036 т)</t>
  </si>
  <si>
    <t>8
О</t>
  </si>
  <si>
    <t>ТЦ_101_77_7718573829_11.04.2022_01
КА ИОС-7 п.4, СМ2.3</t>
  </si>
  <si>
    <t>Станок вертикально-сверлильный настольный диаметр сверления дерево-металл – до 16 мм Р=0,45 кВт; U=220 В, тип Optimum В16</t>
  </si>
  <si>
    <t>Цена=46500/1,2</t>
  </si>
  <si>
    <t>Автомат, полуавтомат, станок металлорежущий, камнеобрабатывающий и сборочный: агрегатный, многоцелевой, комбинированный и универсальный (в собранном виде) - токарный, сверлильный, расточный, шлифовальный, зубообрабатывающий, фрезерный, протяжный, строгальный, электрофизический (электроэроззионный, ультразвуковой, лучевой), виброабразивный, балансировочный, точильно-шлифовальный, отрезной и прочий металлорежущий, сборочное оборудование: до 0,7 т (Монтаж станка заточного настольного, тип Optimum GU20, масса 0,019 т)</t>
  </si>
  <si>
    <t>10
О</t>
  </si>
  <si>
    <t>ТЦ_101_77_7719011766_14.08.2022_01
КА ИОС-7 п.5, СМ2.3</t>
  </si>
  <si>
    <t>Станок заточной настольный габариты 495х260х330 мм, Р=0,6 кВт, U=220 В, тип Optimum GU20</t>
  </si>
  <si>
    <t>Цена=22246/1,2</t>
  </si>
  <si>
    <t>Не монтируемое оборудование</t>
  </si>
  <si>
    <t>11
О</t>
  </si>
  <si>
    <t>ТЦ_103_77_7718573829_11.04.2022_01
КА ИОС-7 п.15, СМ2.3</t>
  </si>
  <si>
    <t>Стеллаж 4-х полочный: 1000х500х1800 мм, нагрузка до 120 кг, тип СТ-012</t>
  </si>
  <si>
    <t>Цена=6270/1,2</t>
  </si>
  <si>
    <t>12
О</t>
  </si>
  <si>
    <t>ТЦ_103_77_7718573829_11.04.2022_01
КА ИОС-7 п.21, СМ2.3</t>
  </si>
  <si>
    <t>Шкаф вытяжной для зарядки аккумуляторных батарей, со встроенным зарядно-разрядным устройством. Количество независимых каналов: 1. Максимальный ток разряда каждого канала 18 А; габариты 635x1000x1160 мм; 380 В, 2 кВт, тип Светоч-04-01</t>
  </si>
  <si>
    <t>Цена=327000/1,2</t>
  </si>
  <si>
    <t>13
О</t>
  </si>
  <si>
    <t>ТЦ_103_77_7718573829_11.04.2022_01
КА ИОС-7 п.1, СМ2.3</t>
  </si>
  <si>
    <t>Верстак слесарный двухтумбовый габариты 1800х750х850 мм, тип ВСД-01</t>
  </si>
  <si>
    <t>Цена=32940/1,2</t>
  </si>
  <si>
    <t>ТЦ_103_77_7718573829_11.04.2022_01
КА ИОС-7 п.16, СМ2.3</t>
  </si>
  <si>
    <t>Стол сварщика, оборудованный вытяжным вентилятором габариты 1500х900х875 мм, Р=0,55 кВт; U=380 В, М=164 кг, тип ERGO-STW-R</t>
  </si>
  <si>
    <t>Цена=1316016/1,2</t>
  </si>
  <si>
    <t>15
О</t>
  </si>
  <si>
    <t>ТЦ_101_77_7718573829_11.04.2022_01
КА ИОС-7 п.10, СМ2.3</t>
  </si>
  <si>
    <t>Компрессор поршневой мобильный производительность- 240 л/мин, Pmax=8 bar, U=220 B, P=1,5 кВт, тип Ceccato BLUELINE PRO 50 DM2 230V, встроенный ресивер 50 л</t>
  </si>
  <si>
    <t>Цена=39285/1,2</t>
  </si>
  <si>
    <t>16
О</t>
  </si>
  <si>
    <t>ТЦ_101_77_7718573829_11.04.2022_01
КА ИОС-7 п.19, СМ2.3</t>
  </si>
  <si>
    <t>Пуско-зарядное устройство для 12 и 24 В аккумуляторных батарей с функцией запуска двигателей автомобилей габариты: 450x320x700мм; 220 В, 2,3/11 кВт, тип Deca Class Booster 5000E</t>
  </si>
  <si>
    <t>Цена=42124/1,2</t>
  </si>
  <si>
    <t>17
О</t>
  </si>
  <si>
    <t>ТЦ_101_77_7718573829_11.04.2022_01
КА ИОС-7 п.8, СМ2.3</t>
  </si>
  <si>
    <t>Тиски слесарные поворотные ширина губок 150 мм, тип STAYER MASTER 3256-150</t>
  </si>
  <si>
    <t>Цена=6700/1,2</t>
  </si>
  <si>
    <t>18
О</t>
  </si>
  <si>
    <t>ТЦ_101_77_7718573829_11.04.2022_01
КА ИОС-7 п.3, СМ2.3</t>
  </si>
  <si>
    <t>Пневматический маслораздатчик емкость бака 30 л; рабочее давление 10 бар; длина гибкого шланга 2000 мм; длина наконечника 478 мм; воздушное подсоединение 1/4", тип POD030</t>
  </si>
  <si>
    <t>Цена=28344/1,2</t>
  </si>
  <si>
    <t>19
О</t>
  </si>
  <si>
    <t>ТЦ_103_77_7718573829_11.04.2022_01
КА ИОС-7 п.12, СМ2.3</t>
  </si>
  <si>
    <t>Универсальная подставка под станок, тип 344 0409</t>
  </si>
  <si>
    <t>Цена=41037,36/1,2</t>
  </si>
  <si>
    <t>20
О</t>
  </si>
  <si>
    <t>ТЦ_101_77_7718573829_11.04.2022_01
КА ИОС-7 п.18, СМ2.3</t>
  </si>
  <si>
    <t>Маслосборник для сбора отработанного масла. Установка передвижная для сбора отработанного масла, вместимость бака 60 л; габариты: 950x500x1230 мм, тип С 508</t>
  </si>
  <si>
    <t>Цена=42780/1,2</t>
  </si>
  <si>
    <t>21
О</t>
  </si>
  <si>
    <t>ТЦ_101_77_7718573829_11.04.2022_01
КА ИОС-7 п.13, СМ2.3</t>
  </si>
  <si>
    <t>Полуавтомат сварочный, сварочный ток А=15…350, Р=16 кВт, U=380 В, тип MIG/MAG</t>
  </si>
  <si>
    <t>Цена=126400/1,2</t>
  </si>
  <si>
    <t>22
О</t>
  </si>
  <si>
    <t>ТЦ_101_77_7718573829_11.04.2022_01
КА ИОС-7 п.17, СМ2.3</t>
  </si>
  <si>
    <t>Щит ограждения сварочный габариты 1600х600х1800 мм, тип ЩОС 01-02</t>
  </si>
  <si>
    <t>Цена=7800/1,2</t>
  </si>
  <si>
    <t>23
О</t>
  </si>
  <si>
    <t>ТЦ_101_77_7718573829_11.04.2022_01
КА ИОС-7 п.14, СМ2.3</t>
  </si>
  <si>
    <t>Стальной лоток для хранения бочек на ножках.
Габаритные размеры, мм – 2010х815х360 мм, тип  111781 49</t>
  </si>
  <si>
    <t>Цена=60736/1,2</t>
  </si>
  <si>
    <t>ТЦ_101_77_7718573829_11.04.2022_01
КА ИОС-7 п.2, СМ2.3</t>
  </si>
  <si>
    <t>Насос дренажный (погружной) G=6 м3/ч, H=5 м в.ст., Р=0,25 кВт, U=220 В, габариты 160х185х306 мм, тип UNILIFT CC5 A1</t>
  </si>
  <si>
    <t>Цена=22600/1,2</t>
  </si>
  <si>
    <t>Итоги по разделу 1 Монтажные работы. Гараж ратраков :</t>
  </si>
  <si>
    <t xml:space="preserve">  Итого по разделу 1 Монтажные работы. Гараж ратраков</t>
  </si>
  <si>
    <t>Раздел 2. Монтажные работы. Теплогенераторная гаража ратраков</t>
  </si>
  <si>
    <t>ФЕР19-01-002-01</t>
  </si>
  <si>
    <t>Установка водонагревателей: проточных</t>
  </si>
  <si>
    <t>4,12</t>
  </si>
  <si>
    <t>8,24</t>
  </si>
  <si>
    <t>ТЦ_ 63.1.01.00_77_7718573829_11.04.2022_01
КА ИОС-7 п.22, СМ2.3</t>
  </si>
  <si>
    <t>Водогрейный котел Viessmann Vitopend 100-W A1HB003</t>
  </si>
  <si>
    <t>Цена=95568/1,2</t>
  </si>
  <si>
    <t>ФЕРм12-12-001-07</t>
  </si>
  <si>
    <t>Арматура фланцевая с ручным приводом или без привода водопроводная на номинальное давление до 4 МПа, номинальный диаметр: 50 мм</t>
  </si>
  <si>
    <t>Приказ № 812/пр от 21.12.2020 Прил. п.54</t>
  </si>
  <si>
    <t>НР Технологические трубопроводы</t>
  </si>
  <si>
    <t>Приказ № 774/пр от 11.12.2020 Прил. п.54</t>
  </si>
  <si>
    <t>СП Технологические трубопроводы</t>
  </si>
  <si>
    <t>ТЦ_ 18.1.00.00_77_7718573829_11.04.2022_01
КА_ИОС7 п.23  СМ2.3</t>
  </si>
  <si>
    <t>Гидравлическая разделитель FIV Collettore</t>
  </si>
  <si>
    <t>Цена=14400/1,2</t>
  </si>
  <si>
    <t>Объем=2+1+2</t>
  </si>
  <si>
    <t>ТЦ_ 68.1.03.01_77_7718573829_11.04.2022_01
КА ИОС-7 п.24, СМ2.3</t>
  </si>
  <si>
    <t>Насос циркуляционный Grundfos UPS 25-120 180</t>
  </si>
  <si>
    <t>Цена=33400/1,2</t>
  </si>
  <si>
    <t>31
О</t>
  </si>
  <si>
    <t>ТЦ_ 68.1.03.01_77_7718573829_11.04.2022_01
КА ИОС-7 п.25, СМ2.3</t>
  </si>
  <si>
    <t>Насос циркуляционный Grundfos UPS 25-50 180</t>
  </si>
  <si>
    <t>Цена=24700/1,2</t>
  </si>
  <si>
    <t>ФЕР18-02-004-03</t>
  </si>
  <si>
    <t>Монтаж водонагревателей электрических накопительных (емкостных) объемом: свыше 100 л</t>
  </si>
  <si>
    <t>2,22</t>
  </si>
  <si>
    <t>4,44</t>
  </si>
  <si>
    <t>33
О</t>
  </si>
  <si>
    <t>ФССЦ-63.1.01.06-0039</t>
  </si>
  <si>
    <t>Электроводонагреватели накопительные вертикальные напольные, объем 500 л, мощность 15 кВт (Бойлер)</t>
  </si>
  <si>
    <t>ФЕР18-04-001-01</t>
  </si>
  <si>
    <t>Установка баков расширительных круглых и прямоугольных вместимостью: 0,1 м3</t>
  </si>
  <si>
    <t>10,89</t>
  </si>
  <si>
    <t>ТЦ_ 18.5.01.02_77_7718573829_11.04.2022_01
КА_ИОС7 п.36  СМ2.3</t>
  </si>
  <si>
    <t>Мембранный расширительный бак Reflex N 25 артикул 8206301</t>
  </si>
  <si>
    <t>Цена=3600/1,2</t>
  </si>
  <si>
    <t>ТЦ_ 18.5.01.02_77_7718573829_11.04.2022_01
КА_ИОС7 п.27  СМ2.3</t>
  </si>
  <si>
    <t>Мембранный расширительный бак Reflex S 25 артикул 8704200</t>
  </si>
  <si>
    <t>Цена=11960/1,2</t>
  </si>
  <si>
    <t>ФЕР16-02-004-01</t>
  </si>
  <si>
    <t>Прокладка трубопроводов отопления и газоснабжения из стальных бесшовных труб диаметром: 50 мм</t>
  </si>
  <si>
    <t>Объем=(60+60) / 100</t>
  </si>
  <si>
    <t>23.7.01.02</t>
  </si>
  <si>
    <t>55,3</t>
  </si>
  <si>
    <t>66,36</t>
  </si>
  <si>
    <t>1,06</t>
  </si>
  <si>
    <t>1,272</t>
  </si>
  <si>
    <t>ФССЦ-23.7.02.02-0020</t>
  </si>
  <si>
    <t>Узлы трубопроводов с установкой необходимых деталей из бесшовных труб, сталь марки 20, номинальный диаметр 25 мм, толщина стенки 2,0 мм</t>
  </si>
  <si>
    <t>0,0798</t>
  </si>
  <si>
    <t>Объем=(60*1,13+30*0,4)/1000</t>
  </si>
  <si>
    <t>ФССЦ-23.7.02.02-0024</t>
  </si>
  <si>
    <t>Узлы трубопроводов с установкой необходимых деталей из бесшовных труб, сталь марки 20, номинальный диаметр 32 мм, толщина стенки 2,0 мм</t>
  </si>
  <si>
    <t>0,117</t>
  </si>
  <si>
    <t>Объем=(60*1,48+30*0,94)/1000</t>
  </si>
  <si>
    <t>ФЕРм12-12-009-03</t>
  </si>
  <si>
    <t>Арматура муфтовая с ручным приводом или без привода водопроводная на номинальное давление до 10 МПа, номинальный диаметр: 20 мм</t>
  </si>
  <si>
    <t>ФССЦ-18.1.09.08-0003</t>
  </si>
  <si>
    <t>Кран шаровой латунный, номинальный диаметр 20 мм (3/4"), присоединение муфтовое ВР-ВР</t>
  </si>
  <si>
    <t>(Технологические трубопроводы)</t>
  </si>
  <si>
    <t>ФЕРм12-12-009-04</t>
  </si>
  <si>
    <t>Арматура муфтовая с ручным приводом или без привода водопроводная на номинальное давление до 10 МПа, номинальный диаметр: 25 мм</t>
  </si>
  <si>
    <t>ФССЦ-18.1.09.08-0001</t>
  </si>
  <si>
    <t>Кран шаровой латунный, номинальный диаметр 25 мм (1"), присоединение муфтовое ВР-ВР</t>
  </si>
  <si>
    <t>Объем=(5+3) / 10</t>
  </si>
  <si>
    <t>0,264</t>
  </si>
  <si>
    <t>ФЕР16-05-003-01</t>
  </si>
  <si>
    <t>Установка клапанов предохранительных однорычажных диаметром: 25 мм</t>
  </si>
  <si>
    <t>18.1.05.01</t>
  </si>
  <si>
    <t>Клапаны</t>
  </si>
  <si>
    <t>1,86</t>
  </si>
  <si>
    <t>ТЦ_18.1.05.02_77_7718573829_11.04.2022_01
КА_ИОС7 п.28  СМ2.3</t>
  </si>
  <si>
    <t>Клапан предохранительный Ду20 муфтовый  Valtec VT 1831</t>
  </si>
  <si>
    <t>Цена=3529/1,2</t>
  </si>
  <si>
    <t>ФЕР16-05-005-01</t>
  </si>
  <si>
    <t>Установка клапанов редукционных пружинных диаметром: 25 мм</t>
  </si>
  <si>
    <t>Объем=8+5+2</t>
  </si>
  <si>
    <t>18.1.07.01</t>
  </si>
  <si>
    <t>13,95</t>
  </si>
  <si>
    <t>ФССЦ-18.1.04.06-0032</t>
  </si>
  <si>
    <t>Клапан обратный пружинный латунный, номинальное давление 2,5 МПа (25 кгс/см2), номинальный диаметр 20 мм</t>
  </si>
  <si>
    <t>ФССЦ-18.1.04.06-0033</t>
  </si>
  <si>
    <t>Клапан обратный пружинный латунный, номинальное давление 2,5 МПа (25 кгс/см2), номинальный диаметр 25 мм</t>
  </si>
  <si>
    <t>ТЦ_18.1.07.01_77_7718573829_11.04.2022_01
КА_ИОС7 п.29 СМ2.3</t>
  </si>
  <si>
    <t>Клапан редукционный «после себя» Ду20 муфтовый Danfoss 10bis</t>
  </si>
  <si>
    <t>Цена=23192/1,2</t>
  </si>
  <si>
    <t>Объем=(60+60) / 10</t>
  </si>
  <si>
    <t>ФССЦ-12.2.07.05-0033</t>
  </si>
  <si>
    <t>Трубки теплоизоляционные из пенополиэтилена, диаметр 22 мм, толщина 13 мм</t>
  </si>
  <si>
    <t>Объем=(60*1,1) / 100</t>
  </si>
  <si>
    <t>ФССЦ-12.2.07.05-0041</t>
  </si>
  <si>
    <t>Трубки теплоизоляционные из пенополиэтилена, диаметр 28 мм, толщина 13 мм</t>
  </si>
  <si>
    <t>56
О</t>
  </si>
  <si>
    <t>ТЦ_104_77_7718573829_11.04.2022_01
КА ИОС-7 п.30, СМ2.3</t>
  </si>
  <si>
    <t>Емкость запаса химически обработанной воды 200л</t>
  </si>
  <si>
    <t>(Производственный и хозяйственный инвентарь, в том числе мебель)</t>
  </si>
  <si>
    <t>Цена=5460/1,2</t>
  </si>
  <si>
    <t>57
О</t>
  </si>
  <si>
    <t>ТЦ_104_77_7718573829_11.04.2022_01
КА ИОС-7 п.31, СМ2.3</t>
  </si>
  <si>
    <t>Емкость запаса химически обработанной воды 40л</t>
  </si>
  <si>
    <t>Цена=1200/1,2</t>
  </si>
  <si>
    <t>ТЦ_101_77_7726734318_19.04.2021_01
КА ИОС-7 п.32, СМ2.3</t>
  </si>
  <si>
    <t>Бочковой насос емкости запаса химически обработанной воды G=87 л/мин, H=19 м в.ст., Р=0,5 кВт, U=230, Lutz PP-41-L-DLSS 0110-305</t>
  </si>
  <si>
    <t>Цена=39500/1,2</t>
  </si>
  <si>
    <t>Итоги по разделу 2 Монтажные работы. Теплогенераторная гаража ратраков :</t>
  </si>
  <si>
    <t xml:space="preserve">          Производственный и хозяйственный инвентарь, в том числе мебель</t>
  </si>
  <si>
    <t xml:space="preserve">  Итого по разделу 2 Монтажные работы. Теплогенераторная гаража ратраков</t>
  </si>
  <si>
    <t>0,194</t>
  </si>
  <si>
    <t>Объем=0,169+0,002+0,023</t>
  </si>
  <si>
    <t>0,412</t>
  </si>
  <si>
    <t>Перевозка строительных грузов (прочих материалов)  бортовыми автомобилями грузоподъемностью 5 т на расстояние 110 км (г. Владикавказ), за исключением 30 км, учтенных в СНБ, I класс груза (на 1 тн)</t>
  </si>
  <si>
    <t>0,064</t>
  </si>
  <si>
    <t>Перевозка строительных грузов (прочих материалов) бортовыми автомобилями грузоподъемностью 5 т на расстояние  110 км  (г. Владикавказ), за исключением 30 км, учтенных в СНБ,  III класс груза (на 1 тн)Заголовок</t>
  </si>
  <si>
    <t>0,537</t>
  </si>
  <si>
    <t>Объем=0,187+0,35</t>
  </si>
  <si>
    <t>ЛОКАЛЬНЫЙ СМЕТНЫЙ РАСЧЕТ (СМЕТА) № ЛСР-02-01-08 изм.1</t>
  </si>
  <si>
    <t>РС-20-1352-ПБ изм.1</t>
  </si>
  <si>
    <t>(11,48)</t>
  </si>
  <si>
    <t>(0,07)</t>
  </si>
  <si>
    <t>(0,58)</t>
  </si>
  <si>
    <t>(10,9)</t>
  </si>
  <si>
    <t>Раздел 1. Монтаж модулей пожаротушения</t>
  </si>
  <si>
    <t>ФЕРм11-05-001-02</t>
  </si>
  <si>
    <t>Механизм исполнительный, масса: до 50 кг (Монтаж модуля пожаротушения порошкового, тип «Буран-15КД 10» МПП(Р)-15-КД-1-ГЭ-У3, вес 0,023 т)</t>
  </si>
  <si>
    <t>7,725</t>
  </si>
  <si>
    <t>ТЦ_101_77_7718573829_11.04.2022_01
КА ПБ п.4, СМ2.3</t>
  </si>
  <si>
    <t>Модуль пожаротушения порошковый, тип «Буран-15КД 10» МПП(Р)-15-КД-1-ГЭ-У3</t>
  </si>
  <si>
    <t>ЛОКАЛЬНЫЙ СМЕТНЫЙ РАСЧЕТ (СМЕТА) № ЛСР-02-01-09 изм.1</t>
  </si>
  <si>
    <t>(601,73)</t>
  </si>
  <si>
    <t>(0,2)</t>
  </si>
  <si>
    <t>(14,71)</t>
  </si>
  <si>
    <t>(320,89)</t>
  </si>
  <si>
    <t>(280,64)</t>
  </si>
  <si>
    <t>Раздел 1. СИЛОВОЕ ЭЛЕТРООБОРУДОВАНИЕ</t>
  </si>
  <si>
    <t>ФЕРм08-03-573-05</t>
  </si>
  <si>
    <t>Шкаф (пульт) управления навесной, высота, ширина и глубина: до 900х600х500 мм</t>
  </si>
  <si>
    <t>0,5875</t>
  </si>
  <si>
    <t>ТЦ_62.1.02.14_77_7718573829_11.04.2022_01
КА ИОС-1 п.1, СМ2.3</t>
  </si>
  <si>
    <t>Ящик учета с рубильником ЯУР-А-400 А-54 У3 разм.800х650х240мм в составе: Трансформаторы тока измерительные ТШ-0,66-400/5 А - 3шт; Устройство защиты от импульсных перенапряжений ОПС1-В-3P УХЛ4 - 1шт; Счётчик трёхфазный СЕ 303 S31 543 JAVZ - 1шт; Выключатель автоматический трёхполюсный ВА57-39-3Р-320 А - 1шт; Выключатель автоматический трёхполюсный ВА88-33-3Р-80 А - 2шт; Выключатель автоматический трёхполюсный ВА88-33-3Р-63 А - 1шт</t>
  </si>
  <si>
    <t>компл.</t>
  </si>
  <si>
    <t>ФЕРм08-03-599-10</t>
  </si>
  <si>
    <t>Щитки осветительные, устанавливаемые на стене: распорными дюбелями, масса щитка до 15 кг</t>
  </si>
  <si>
    <t>3,34</t>
  </si>
  <si>
    <t>4,175</t>
  </si>
  <si>
    <t>ФССЦ-20.4.04.02-0051</t>
  </si>
  <si>
    <t>Щиты распределительные наружной установки ЩРН-72з, с замком, размер 620х520х120 мм</t>
  </si>
  <si>
    <t>ФЕРм08-03-575-01</t>
  </si>
  <si>
    <t>Прибор или аппарат (Автоматические выключатели, дифференциальный автомат)</t>
  </si>
  <si>
    <t>Объем=1+1+11+1+1+1+1+1</t>
  </si>
  <si>
    <t>23,175</t>
  </si>
  <si>
    <t>ФССЦ-62.1.01.09-0045</t>
  </si>
  <si>
    <t>Выключатели автоматические: «IEK» ВА88-35 3Р 250А</t>
  </si>
  <si>
    <t>7
О</t>
  </si>
  <si>
    <t>ТЦ_62.1.01.09_77_7718573829_11.04.2022_01
КА ИОС-1 п.3, СМ2.3</t>
  </si>
  <si>
    <t>Выключатели автоматические: «IEK» ВА88-35 3Р 125А</t>
  </si>
  <si>
    <t>ТЦ_62.1.01.09_77_7718573829_11.04.2022_01
КА ИОС-1 п.2, СМ2.3</t>
  </si>
  <si>
    <t>Выключатели автоматические: «IEK» ВА47-29 3Р 32А, характеристика С</t>
  </si>
  <si>
    <t>9
О</t>
  </si>
  <si>
    <t>ФССЦ-62.1.01.09-0019</t>
  </si>
  <si>
    <t>Выключатели автоматические: «IEK» ВА47-29 3Р 40А, характеристика С</t>
  </si>
  <si>
    <t>ФССЦ-62.1.01.09-0021</t>
  </si>
  <si>
    <t>Выключатели автоматические: «IEK» ВА47-29 3Р 63А, характеристика С</t>
  </si>
  <si>
    <t>ФССЦ-62.1.01.09-0005</t>
  </si>
  <si>
    <t>Выключатели автоматические: «IEK» ВА47-29 1Р 16А, характеристика С</t>
  </si>
  <si>
    <t>ТЦ_62.1.01.02_77_7718573829_11.04.2022_01
КА ИОС-1 п.4, СМ2.3</t>
  </si>
  <si>
    <t>Выключатель автоматический двухполюсный дифференциальный АД12-2Р-16 А-30мА-С</t>
  </si>
  <si>
    <t>ТЦ_62.1.05.02_77_7718573829_11.04.2022_01
КА ИОС-1 п.5, СМ2.3</t>
  </si>
  <si>
    <t>Устройство защиты от импульсных перенапряжений ОПС1-С-3Р УХЛ4</t>
  </si>
  <si>
    <t>Щит автоматического переключения на резерв ЩАВР (500х400х250мм)</t>
  </si>
  <si>
    <t>ФЕРм08-03-572-03</t>
  </si>
  <si>
    <t>Блок управления шкафного исполнения или распределительный пункт (шкаф), устанавливаемый: на стене, высота и ширина до 600х600 мм</t>
  </si>
  <si>
    <t>0,225</t>
  </si>
  <si>
    <t>07.2.07.04-0007</t>
  </si>
  <si>
    <t>Конструкции стальные индивидуальные решетчатые сварные, масса до 0,1 т</t>
  </si>
  <si>
    <t>-0,015</t>
  </si>
  <si>
    <t>(Электротехнические установки на других объектах)</t>
  </si>
  <si>
    <t>ТЦ_62.1.02.14_77_7718573829_11.04.2022_01
КА ИОС-1 п.6, СМ2.3</t>
  </si>
  <si>
    <t>ФССЦ-20.4.04.02-0044</t>
  </si>
  <si>
    <t>Щиты распределительные наружной установки ЩРН-18М, IP31, размер 265х440х120 мм</t>
  </si>
  <si>
    <t>Объем=2+1+2+1</t>
  </si>
  <si>
    <t>ТЦ_62.1.01.09_77_7718573829_11.04.2022_01
КА ИОС-1 п.8, СМ2.3</t>
  </si>
  <si>
    <t>Выключатели автоматические: «IEK» ВА47-29 3Р 20А, характеристика С</t>
  </si>
  <si>
    <t>ТЦ_62.1.01.09_77_7718573829_11.04.2022_01
КА ИОС-1 п.14, СМ2.3</t>
  </si>
  <si>
    <t>Выключатели автоматические: «IEK» ВА47-29 1Р 20А, характеристика С</t>
  </si>
  <si>
    <t>Объем=1+3+6+1+3+1+1+3+1+1</t>
  </si>
  <si>
    <t>27,0375</t>
  </si>
  <si>
    <t>27
О</t>
  </si>
  <si>
    <t>ТЦ_62.1.01.09_77_7718573829_11.04.2022_01
КА ИОС-1 п.7, СМ2.3</t>
  </si>
  <si>
    <t>Выключатели автоматические: «IEK» ВА47-150 3Р 100А</t>
  </si>
  <si>
    <t>28
О</t>
  </si>
  <si>
    <t>ТЦ_62.1.01.02_77_7718573829_11.04.2022_01
КА ИОС-1 п.9, СМ2.3</t>
  </si>
  <si>
    <t>Выключатель автоматический двухполюсный дифференциальный АД12-2Р-20 А-30мА-С</t>
  </si>
  <si>
    <t>ФССЦ-62.1.01.02-0011</t>
  </si>
  <si>
    <t>Выключатели автоматические: дифференциального тока двухполюсные АД12 2Р 25А 30мА</t>
  </si>
  <si>
    <t>ТЦ_62.1.01.02_77_7718573829_11.04.2022_01
КА ИОС-1 п.13, СМ2.3</t>
  </si>
  <si>
    <t>Выключатель автоматический двухполюсный дифференциальный АД12-2Р-50 А-30мА-С</t>
  </si>
  <si>
    <t>ТЦ_62.1.01.02_77_7718573829_11.04.2022_01
КА ИОС-1 п.10, СМ2.3</t>
  </si>
  <si>
    <t>Выключатель автоматический четырехполюсный дифференциальный АД14-4Р-20 А-30мА-С</t>
  </si>
  <si>
    <t>35
О</t>
  </si>
  <si>
    <t>ТЦ_62.1.01.02_77_7718573829_11.04.2022_01
КА ИОС-1 п.11, СМ2.3</t>
  </si>
  <si>
    <t>Выключатель автоматический четырехполюсный дифференциальный АД14-4Р-40 А-30мА-С</t>
  </si>
  <si>
    <t>36
О</t>
  </si>
  <si>
    <t>ТЦ_62.1.05.02_77_7718573829_11.04.2022_01
КА ИОС-1 п.12, СМ2.3</t>
  </si>
  <si>
    <t>Устройство защиты от импульсных перенапряжений ОПС1-D-3Р УХЛ4</t>
  </si>
  <si>
    <t>Щит распределительный вентиляции ЩР-В1 (670х330х120мм)</t>
  </si>
  <si>
    <t>38
О</t>
  </si>
  <si>
    <t>ФССЦ-20.4.04.02-0049</t>
  </si>
  <si>
    <t>Щиты распределительные наружной установки ЩРН-48з, с замком, размер 620х310х120 мм</t>
  </si>
  <si>
    <t>Объем=1+2+9+5+1+1</t>
  </si>
  <si>
    <t>24,4625</t>
  </si>
  <si>
    <t>40
О</t>
  </si>
  <si>
    <t>ФССЦ-62.1.01.09-0018</t>
  </si>
  <si>
    <t>Выключатели автоматические: «IEK» ВА47-29 3Р 25А, характеристика С</t>
  </si>
  <si>
    <t>ФССЦ-62.1.01.09-0017</t>
  </si>
  <si>
    <t>Выключатели автоматические: «IEK» ВА47-29 3Р 16А, характеристика С</t>
  </si>
  <si>
    <t>42
О</t>
  </si>
  <si>
    <t>ФССЦ-62.1.01.02-0017</t>
  </si>
  <si>
    <t>Выключатели автоматические: дифференциального тока четырехполюсные АД-14 4Р 16А 30мА</t>
  </si>
  <si>
    <t>44
О</t>
  </si>
  <si>
    <t>ФССЦ-62.1.02.07-0031</t>
  </si>
  <si>
    <t>Расцепитель независимый РН47</t>
  </si>
  <si>
    <t>Щит распределительный вентиляции ЩР-В2 (540х330х120мм)</t>
  </si>
  <si>
    <t>47
О</t>
  </si>
  <si>
    <t>ФССЦ-20.4.04.02-0047</t>
  </si>
  <si>
    <t>Щиты распределительные наружной установки ЩРН-36з, с замком, размер 520х310х120 мм</t>
  </si>
  <si>
    <t>Объем=1+2+8+3+2+1+1</t>
  </si>
  <si>
    <t>49
О</t>
  </si>
  <si>
    <t>50
О</t>
  </si>
  <si>
    <t>51
О</t>
  </si>
  <si>
    <t>52
О</t>
  </si>
  <si>
    <t>53
О</t>
  </si>
  <si>
    <t>54
О</t>
  </si>
  <si>
    <t>Щит распределительный мониторинга и управления ЩР-АСМУ (410х330х120мм)</t>
  </si>
  <si>
    <t>ФССЦ-20.4.04.02-0045</t>
  </si>
  <si>
    <t>Щиты распределительные наружной установки ЩРН-24з, с замком, размер 395х310х120 мм</t>
  </si>
  <si>
    <t>Объем=1+8+1+1+1</t>
  </si>
  <si>
    <t>15,45</t>
  </si>
  <si>
    <t>60
О</t>
  </si>
  <si>
    <t>61
О</t>
  </si>
  <si>
    <t>62
О</t>
  </si>
  <si>
    <t>63
О</t>
  </si>
  <si>
    <t>Щит распределительный вентиляции ЩР-БП (540х330х120мм)</t>
  </si>
  <si>
    <t>ФССЦ-07.2.07.04-0007</t>
  </si>
  <si>
    <t>66
О</t>
  </si>
  <si>
    <t>Объем=1+1+1+6+3</t>
  </si>
  <si>
    <t>68
О</t>
  </si>
  <si>
    <t>ФССЦ-62.1.01.09-0020</t>
  </si>
  <si>
    <t>Выключатели автоматические: «IEK» ВА47-29 3Р 50А, характеристика С</t>
  </si>
  <si>
    <t>69
О</t>
  </si>
  <si>
    <t>70
О</t>
  </si>
  <si>
    <t>ФССЦ-62.1.01.09-0006</t>
  </si>
  <si>
    <t>Выключатели автоматические: «IEK» ВА47-29 1Р 25А, характеристика С</t>
  </si>
  <si>
    <t>71
О</t>
  </si>
  <si>
    <t>Щиток распределительный ЩР-ЭВ (500х400х220мм)</t>
  </si>
  <si>
    <t>ФССЦ-20.4.04.03-0004</t>
  </si>
  <si>
    <t>Щиты с монтажной панелью ЩМП-2, размером 500х400х220 мм, степень защиты IP54</t>
  </si>
  <si>
    <t>Заголовок</t>
  </si>
  <si>
    <t>ФЕРм08-03-591-08</t>
  </si>
  <si>
    <t>Розетка штепсельная: неутопленного типа при открытой проводке</t>
  </si>
  <si>
    <t>2,592</t>
  </si>
  <si>
    <t>ТЦ_20.4.03.05_77_7718573829_11.04.2022_01
КА ИОС-1 п.20,  СМ2.3</t>
  </si>
  <si>
    <t>Розетка открытой установки:
16A, 250В, P54 IEK</t>
  </si>
  <si>
    <t>ФЕРм08-03-591-09</t>
  </si>
  <si>
    <t>Розетка штепсельная: утопленного типа при скрытой проводке</t>
  </si>
  <si>
    <t>Объем=(9+5) / 100</t>
  </si>
  <si>
    <t>30,48</t>
  </si>
  <si>
    <t>5,334</t>
  </si>
  <si>
    <t>0,00875</t>
  </si>
  <si>
    <t>ТЦ_20.4.03.06_77_7718573829_11.04.2022_01
КА ИОС-1 п.21,  СМ2.3</t>
  </si>
  <si>
    <t>Розетка скрытой установки, одноместная двухполюсная с заземляющим контактом
16A, 250В, IP44 IEK</t>
  </si>
  <si>
    <t>ТЦ_20.4.03.06_77_7718573829_11.04.2022_01
КА ИОС-1 п.22,  СМ2.3</t>
  </si>
  <si>
    <t>Розетка скрытой установки, двухместная двухполюсная с заземляющим контактом
16A, 250В, IP44 IEK</t>
  </si>
  <si>
    <t>ФССЦ-20.4.03.07-0001</t>
  </si>
  <si>
    <t>Блок электрических розеток 19" в пластиковом корпусе на 8 гнезд высотой 1U с фильтром (сетевой фильтр СФ-05К)</t>
  </si>
  <si>
    <t>ФЕРм10-03-001-03</t>
  </si>
  <si>
    <t>Стойка, полустойка, каркас стойки или шкаф, масса: свыше 300 кг (ИБП APC Smart-UPS VT )</t>
  </si>
  <si>
    <t>16,5</t>
  </si>
  <si>
    <t>20,625</t>
  </si>
  <si>
    <t>Приказ Минстроя России № 812/пр от 21.12.2020 Прил. п.51.1</t>
  </si>
  <si>
    <t>НР Прокладка и монтаж сетей связи</t>
  </si>
  <si>
    <t>Приказ Минстроя России № 774/пр от 11.12.2020 Прил. п.51.1</t>
  </si>
  <si>
    <t>СП Прокладка и монтаж сетей связи</t>
  </si>
  <si>
    <t>83
О</t>
  </si>
  <si>
    <t>ТЦ_62.4.02.01_77_7718573829_11.04.2022_01
КА ИОС-1 п.23,  СМ2.3</t>
  </si>
  <si>
    <t>ИБП APC Smart-UPS VT 10 кВ·А, 400 В, Smart-UPS VT</t>
  </si>
  <si>
    <t>Пускорегулирующий аппарат</t>
  </si>
  <si>
    <t>19,975</t>
  </si>
  <si>
    <t>0,425</t>
  </si>
  <si>
    <t>85
О</t>
  </si>
  <si>
    <t>ФССЦ-64.4.02.04-0001</t>
  </si>
  <si>
    <t>Регуляторы скорости вращения вентилятора, однофазные, пятиступенчатые, номинальный ток 1,5 А</t>
  </si>
  <si>
    <t>Итоги по разделу 1 СИЛОВОЕ ЭЛЕТРООБОРУДОВАНИЕ :</t>
  </si>
  <si>
    <t xml:space="preserve">  Итого по разделу 1 СИЛОВОЕ ЭЛЕТРООБОРУДОВАНИЕ</t>
  </si>
  <si>
    <t>Раздел 2. Кабельная линия</t>
  </si>
  <si>
    <t>ФЕРм08-02-390-03</t>
  </si>
  <si>
    <t>Короба пластмассовые: шириной до 120 мм</t>
  </si>
  <si>
    <t>2,8</t>
  </si>
  <si>
    <t>Объем=(140*2) / 100</t>
  </si>
  <si>
    <t>20,33</t>
  </si>
  <si>
    <t>71,155</t>
  </si>
  <si>
    <t>ТЦ_20.2.05.04_77_7718573829_11.04.2022_01
КА ИОС-1 п.16,  СМ2.3</t>
  </si>
  <si>
    <t>Кабель-канал (короб) 80х60 мм L=2м</t>
  </si>
  <si>
    <t>ФЕРм08-02-390-01</t>
  </si>
  <si>
    <t>Короба пластмассовые: шириной до 40 мм</t>
  </si>
  <si>
    <t>Объем=(190*2) / 100</t>
  </si>
  <si>
    <t>16,29</t>
  </si>
  <si>
    <t>77,3775</t>
  </si>
  <si>
    <t>0,0475</t>
  </si>
  <si>
    <t>ФССЦ-20.2.05.04-0029</t>
  </si>
  <si>
    <t>Кабель-канал (короб) 40х40 мм (L=2м)</t>
  </si>
  <si>
    <t>ФЕРм08-02-399-01</t>
  </si>
  <si>
    <t>Провод в коробах, сечением: до 6 мм2</t>
  </si>
  <si>
    <t>Объем=(280+380) / 100</t>
  </si>
  <si>
    <t>23,265</t>
  </si>
  <si>
    <t>0,165</t>
  </si>
  <si>
    <t>ФЕРм08-02-401-01</t>
  </si>
  <si>
    <t>Кабель трех-пятижильный сечением жилы до 16 мм2 с креплением накладными скобами, полосками с установкой ответвительных коробок</t>
  </si>
  <si>
    <t>Объем=(10*3+15) / 100</t>
  </si>
  <si>
    <t>41,28</t>
  </si>
  <si>
    <t>23,22</t>
  </si>
  <si>
    <t>ФЕРм08-02-147-01</t>
  </si>
  <si>
    <t>Кабель до 35 кВ по установленным конструкциям и лоткам с креплением на поворотах и в конце трассы, масса 1 м кабеля: до 1 кг</t>
  </si>
  <si>
    <t>Объем=(90+115+560+40+475+185+750+10+25+15+25+30+105-660-45-30) / 100</t>
  </si>
  <si>
    <t>9,28</t>
  </si>
  <si>
    <t>196,04</t>
  </si>
  <si>
    <t>8,45</t>
  </si>
  <si>
    <t>ФЕРм08-02-147-03</t>
  </si>
  <si>
    <t>Кабель до 35 кВ по установленным конструкциям и лоткам с креплением на поворотах и в конце трассы, масса 1 м кабеля: до 3 кг</t>
  </si>
  <si>
    <t>Объем=(25+10) / 100</t>
  </si>
  <si>
    <t>14,96</t>
  </si>
  <si>
    <t>6,545</t>
  </si>
  <si>
    <t>0,175</t>
  </si>
  <si>
    <t>ФЕРм08-02-147-04</t>
  </si>
  <si>
    <t>Кабель до 35 кВ по установленным конструкциям и лоткам с креплением на поворотах и в конце трассы, масса 1 м кабеля: до 6 кг</t>
  </si>
  <si>
    <t>20,24</t>
  </si>
  <si>
    <t>0,759</t>
  </si>
  <si>
    <t>ФЕРм08-02-147-05</t>
  </si>
  <si>
    <t>Кабель до 35 кВ по установленным конструкциям и лоткам с креплением на поворотах и в конце трассы, масса 1 м кабеля: до 9 кг</t>
  </si>
  <si>
    <t>ФССЦ-21.1.06.10-0376</t>
  </si>
  <si>
    <t>Кабель силовой с медными жилами ВВГнг(A)-LS 3х2,5ок-1000</t>
  </si>
  <si>
    <t>0,4845</t>
  </si>
  <si>
    <t>Объем=(475*1,02) / 1000</t>
  </si>
  <si>
    <t>ФССЦ-21.1.06.10-0374</t>
  </si>
  <si>
    <t>Кабель силовой с медными жилами ВВГнг(A)-LS 3х1,5ок-1000</t>
  </si>
  <si>
    <t>0,765</t>
  </si>
  <si>
    <t>Объем=(750*1,02) / 1000</t>
  </si>
  <si>
    <t>ФССЦ-21.1.06.10-0380</t>
  </si>
  <si>
    <t>Кабель силовой с медными жилами ВВГнг(A)-LS 3х10ок-1000</t>
  </si>
  <si>
    <t>0,0408</t>
  </si>
  <si>
    <t>Объем=(40*1,02) / 1000</t>
  </si>
  <si>
    <t>ФССЦ-21.1.06.10-0406</t>
  </si>
  <si>
    <t>Кабель силовой с медными жилами ВВГнг(A)-LS 5х1,5ок(N, PE)-1000</t>
  </si>
  <si>
    <t>0,1887</t>
  </si>
  <si>
    <t>Объем=(185*1,02) / 1000</t>
  </si>
  <si>
    <t>ФССЦ-21.1.06.10-0407</t>
  </si>
  <si>
    <t>Кабель силовой с медными жилами ВВГнг(A)-LS 5х2,5ок(N, PE)-1000</t>
  </si>
  <si>
    <t>0,5712</t>
  </si>
  <si>
    <t>Объем=(560*1,02) / 1000</t>
  </si>
  <si>
    <t>ФССЦ-21.1.06.10-0408</t>
  </si>
  <si>
    <t>Кабель силовой с медными жилами ВВГнг(A)-LS 5х4ок(N, PE)-1000</t>
  </si>
  <si>
    <t>0,1173</t>
  </si>
  <si>
    <t>Объем=(115*1,02) / 1000</t>
  </si>
  <si>
    <t>ФССЦ-21.1.06.10-0409</t>
  </si>
  <si>
    <t>Кабель силовой с медными жилами ВВГнг(A)-LS 5х6ок(N, PE)-1000</t>
  </si>
  <si>
    <t>0,0918</t>
  </si>
  <si>
    <t>Объем=(90*1,02) / 1000</t>
  </si>
  <si>
    <t>ФССЦ-21.1.06.10-0411</t>
  </si>
  <si>
    <t>Кабель силовой с медными жилами ВВГнг(A)-LS 5х16мк(N, PE)-1000</t>
  </si>
  <si>
    <t>0,0102</t>
  </si>
  <si>
    <t>Объем=(10*1,02) / 1000</t>
  </si>
  <si>
    <t>ФССЦ-21.1.06.10-0414</t>
  </si>
  <si>
    <t>Кабель силовой с медными жилами ВВГнг(A)-LS 5х50мк(N, PE)-1000</t>
  </si>
  <si>
    <t>0,00306</t>
  </si>
  <si>
    <t>Объем=(3*1,02) / 1000</t>
  </si>
  <si>
    <t>ФССЦ-21.1.06.10-0419</t>
  </si>
  <si>
    <t>Кабель силовой с медными жилами ВВГнг(A)-LS 5х185мс(N, PE)-1000</t>
  </si>
  <si>
    <t>ФССЦ-21.1.06.10-0201</t>
  </si>
  <si>
    <t>Кабель силовой с медными жилами ВВГнг(A)-FRLS 5х6ок(N, PE)-1000</t>
  </si>
  <si>
    <t>0,0255</t>
  </si>
  <si>
    <t>Объем=(25*1,02) / 1000</t>
  </si>
  <si>
    <t>ФССЦ-21.1.06.10-0204</t>
  </si>
  <si>
    <t>Кабель силовой с медными жилами ВВГнг(A)-FRLS 5х25мк(N, PE)-1000</t>
  </si>
  <si>
    <t>ФССЦ-21.1.06.10-0202</t>
  </si>
  <si>
    <t>Кабель силовой с медными жилами ВВГнг(A)-FRLS 5х10ок(N, PE)-1000</t>
  </si>
  <si>
    <t>ФССЦ-21.1.06.10-0199</t>
  </si>
  <si>
    <t>Кабель силовой с медными жилами ВВГнг(A)-FRLS 5х2,5ок(N,PE)-1000</t>
  </si>
  <si>
    <t>0,0153</t>
  </si>
  <si>
    <t>Объем=(15*1,02) / 1000</t>
  </si>
  <si>
    <t>ФССЦ-21.1.06.10-0169</t>
  </si>
  <si>
    <t>Кабель силовой с медными жилами ВВГнг(A)-FRLS 3х2,5ок-1000</t>
  </si>
  <si>
    <t>ТЦ_21.1.04.01_77_7718573829_11.04.2022_01
КА ИОС-1 п.17,  СМ2.3</t>
  </si>
  <si>
    <t>Кабель для промышленного интерфейса КИС 4х2х0,6м2</t>
  </si>
  <si>
    <t>107,1</t>
  </si>
  <si>
    <t>Объем=105*1,02</t>
  </si>
  <si>
    <t>ФЕРм08-03-507-01</t>
  </si>
  <si>
    <t>Монтаж гибкого токоподвода: каретками на тросе</t>
  </si>
  <si>
    <t>Объем=30 / 10</t>
  </si>
  <si>
    <t>11,625</t>
  </si>
  <si>
    <t>6,375</t>
  </si>
  <si>
    <t>ФССЦ-21.1.05.02-0074</t>
  </si>
  <si>
    <t>Кабель силовой повышенной гибкости с медными жилами КПГСН 3х4+1х2,5+1х2,5-660</t>
  </si>
  <si>
    <t>0,0306</t>
  </si>
  <si>
    <t>Объем=(30*1,02) / 1000</t>
  </si>
  <si>
    <t>ФЕРм08-03-545-01</t>
  </si>
  <si>
    <t>Коробка (ящик) с зажимами для кабелей и проводов сечением до 6 мм2, устанавливаемая на конструкции на стене или колонне, количество зажимов: до 10</t>
  </si>
  <si>
    <t>71,25</t>
  </si>
  <si>
    <t>-0,038</t>
  </si>
  <si>
    <t>ТЦ_20.5.02.06_77_7718573829_11.04.2022_01
КА ИОС-1 п.15,  СМ2.3</t>
  </si>
  <si>
    <t>Коробка распределительная КМ41236</t>
  </si>
  <si>
    <t>ФЕРм08-03-574-01</t>
  </si>
  <si>
    <t>Разводка по устройствам и подключение жил кабелей или проводов сечением: до 10 мм2</t>
  </si>
  <si>
    <t>Объем=(4*1+5*1+5*1+5*1+5*1+5*1+5*1+5*1+5*1+5*1+5*1+5*1+5*1+3*1+3*1) / 100</t>
  </si>
  <si>
    <t>13,51875</t>
  </si>
  <si>
    <t>0,0175</t>
  </si>
  <si>
    <t>ФЕРм08-03-574-02</t>
  </si>
  <si>
    <t>Разводка по устройствам и подключение жил кабелей или проводов сечением: до 16 мм2</t>
  </si>
  <si>
    <t>Объем=(5*1) / 100</t>
  </si>
  <si>
    <t>29,87</t>
  </si>
  <si>
    <t>1,866875</t>
  </si>
  <si>
    <t>0,00125</t>
  </si>
  <si>
    <t>ФЕРм08-03-574-03</t>
  </si>
  <si>
    <t>Разводка по устройствам и подключение жил кабелей или проводов сечением: до 35 мм2</t>
  </si>
  <si>
    <t>Объем=(5*1+5*1+5*1) / 100</t>
  </si>
  <si>
    <t>33,49</t>
  </si>
  <si>
    <t>6,279375</t>
  </si>
  <si>
    <t>ФЕРм08-03-574-04</t>
  </si>
  <si>
    <t>Разводка по устройствам и подключение жил кабелей или проводов сечением: до 70 мм2</t>
  </si>
  <si>
    <t>40,17</t>
  </si>
  <si>
    <t>2,510625</t>
  </si>
  <si>
    <t>ФЕРм08-03-574-08</t>
  </si>
  <si>
    <t>Разводка по устройствам и подключение жил кабелей или проводов сечением: до 185 мм2</t>
  </si>
  <si>
    <t>76,22</t>
  </si>
  <si>
    <t>4,76375</t>
  </si>
  <si>
    <t>Система уплотнения "Стоп огонь"</t>
  </si>
  <si>
    <t>ФЕРм08-02-155-01</t>
  </si>
  <si>
    <t>Герметизация проходов при вводе кабелей во взрывоопасные помещения уплотнительной массой</t>
  </si>
  <si>
    <t>19,95</t>
  </si>
  <si>
    <t>ФССЦ-01.7.07.29-0221</t>
  </si>
  <si>
    <t>Состав уплотнительный</t>
  </si>
  <si>
    <t>-30,24</t>
  </si>
  <si>
    <t>ФССЦ-01.7.07.29-0111</t>
  </si>
  <si>
    <t>Пакля пропитанная</t>
  </si>
  <si>
    <t>-6,3</t>
  </si>
  <si>
    <t>ФССЦ-01.1.01.09-0024</t>
  </si>
  <si>
    <t>Шнур асбестовый общего назначения ШАОН, диаметр 3-5 мм</t>
  </si>
  <si>
    <t>-0,00252</t>
  </si>
  <si>
    <t>ТЦ_102_77_7718573829_11.04.2022_01
КА ИОС-1 п.26,  СМ2.3</t>
  </si>
  <si>
    <t>Итоги по разделу 2 Кабельная линия :</t>
  </si>
  <si>
    <t xml:space="preserve">  Итого по разделу 2 Кабельная линия</t>
  </si>
  <si>
    <t>ФЕРм08-02-472-02</t>
  </si>
  <si>
    <t>Заземлитель горизонтальный из стали: полосовой сечением 160 мм2</t>
  </si>
  <si>
    <t>Объем=130 / 100</t>
  </si>
  <si>
    <t>23,4</t>
  </si>
  <si>
    <t>Прокат полосовой, горячекатаный, размер 40х4 мм  (Сталь полосовая горячекатаная 4х40)</t>
  </si>
  <si>
    <t>0,1638</t>
  </si>
  <si>
    <t>Объем=1,26*130/1000</t>
  </si>
  <si>
    <t>Раздел 4. ОСВЕЩЕНИЕ</t>
  </si>
  <si>
    <t>Щитки и ящики с коммутационной аппаратурой, аппараты управления и сигнализации</t>
  </si>
  <si>
    <t>ФЕРм08-03-603-01</t>
  </si>
  <si>
    <t>Ящик с понижающим трансформатором (ЯТПВ-0,25-3А УХЛ3)</t>
  </si>
  <si>
    <t>1,14</t>
  </si>
  <si>
    <t>ТЦ_62.1.02.22_77_7718573829_11.04.2022_01
КА ИОС-1 п.41,  СМ2.3</t>
  </si>
  <si>
    <t>Ящик ЯТПВ-0,25-3А УХЛ3</t>
  </si>
  <si>
    <t>ФЕРм08-03-591-01</t>
  </si>
  <si>
    <t>Выключатель: одноклавишный неутопленного типа при открытой проводке (Этюд)</t>
  </si>
  <si>
    <t>Объем=35 / 100</t>
  </si>
  <si>
    <t>31,6</t>
  </si>
  <si>
    <t>13,825</t>
  </si>
  <si>
    <t>0,021875</t>
  </si>
  <si>
    <t>ФССЦ-20.4.01.01-0033</t>
  </si>
  <si>
    <t>Выключатель одноклавишный для открытой проводки влагопылезащищенный  0-4-IP44-01-6/220 (Одноклавишный выключатель открытой установки, для управления цепями освещения, 230В, 10AX, IP44, Этюд BA10-041B)</t>
  </si>
  <si>
    <t>Объем=35 / 10</t>
  </si>
  <si>
    <t>6,048</t>
  </si>
  <si>
    <t>ФССЦ-20.4.03.05-0004</t>
  </si>
  <si>
    <t>Розетка открытой проводки с заземлением</t>
  </si>
  <si>
    <t>Комплектные устройства напряжением до 1кВ</t>
  </si>
  <si>
    <t>ЩО1</t>
  </si>
  <si>
    <t>Объем=1+9+6</t>
  </si>
  <si>
    <t>138
О</t>
  </si>
  <si>
    <t>139
О</t>
  </si>
  <si>
    <t>140
О</t>
  </si>
  <si>
    <t>ФССЦ-62.1.01.02-0012</t>
  </si>
  <si>
    <t>Выключатели автоматические дифференциального тока, количество полюсов 2, номинальный ток 25 А, дифференциальный ток 100 мА</t>
  </si>
  <si>
    <t>ЩАО</t>
  </si>
  <si>
    <t>ФССЦ-20.4.04.02-0043</t>
  </si>
  <si>
    <t>Щиты распределительные наружной установки ЩРН-12з, с замком, размер 265х310х120 мм</t>
  </si>
  <si>
    <t>Прибор или аппарат (Автоматические выключатели)</t>
  </si>
  <si>
    <t>Объем=1+4</t>
  </si>
  <si>
    <t>6,4375</t>
  </si>
  <si>
    <t>144
О</t>
  </si>
  <si>
    <t>145
О</t>
  </si>
  <si>
    <t>ФССЦ-62.1.01.09-0004</t>
  </si>
  <si>
    <t>Выключатели автоматические: «IEK» ВА47-29 1Р 10А, характеристика С</t>
  </si>
  <si>
    <t>Итоги по разделу 4 ОСВЕЩЕНИЕ :</t>
  </si>
  <si>
    <t xml:space="preserve">  Итого по разделу 4 ОСВЕЩЕНИЕ</t>
  </si>
  <si>
    <t>Раздел 5. Кабельные изделия</t>
  </si>
  <si>
    <t>ФЕРм08-02-412-01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</si>
  <si>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</t>
  </si>
  <si>
    <t>Объем=1220 / 100</t>
  </si>
  <si>
    <t>4,49</t>
  </si>
  <si>
    <t>68,4725</t>
  </si>
  <si>
    <t>0,305</t>
  </si>
  <si>
    <t>ФЕРм08-02-398-01</t>
  </si>
  <si>
    <t>Провод в лотках, сечением: до 6 мм2</t>
  </si>
  <si>
    <t>2,9</t>
  </si>
  <si>
    <t>Объем=290 / 100</t>
  </si>
  <si>
    <t>3,73375</t>
  </si>
  <si>
    <t>ФССЦ-21.1.06.10-0168</t>
  </si>
  <si>
    <t>Кабель силовой с медными жилами ВВГнг(A)-FRLS 3х1,5ок(N, РЕ)-1000</t>
  </si>
  <si>
    <t>0,306</t>
  </si>
  <si>
    <t>Объем=(300*1,02) / 1000</t>
  </si>
  <si>
    <t>1,2342</t>
  </si>
  <si>
    <t>Объем=((960+250)*1,02) / 1000</t>
  </si>
  <si>
    <t>ФССЦ-20.2.10.04-0015</t>
  </si>
  <si>
    <t>Наконечники кабельные ПМ 4-5, медные луженые под пайку для оконцевания медных жил, сечение 4 мм2, длина 18 мм, наружный диаметр 5,0 мм (наконечник НКИ 5,5-6,0)</t>
  </si>
  <si>
    <t>Итоги по разделу 5 Кабельные изделия :</t>
  </si>
  <si>
    <t xml:space="preserve">  Итого по разделу 5 Кабельные изделия</t>
  </si>
  <si>
    <t>Раздел 6. Светотехническое оборудование</t>
  </si>
  <si>
    <t>ФЕРм08-03-594-06</t>
  </si>
  <si>
    <t>Светильник отдельно устанавливаемый: на подвесах (штангах) с количеством ламп в светильнике 1</t>
  </si>
  <si>
    <t>Объем=63 / 100</t>
  </si>
  <si>
    <t>88,8</t>
  </si>
  <si>
    <t>69,93</t>
  </si>
  <si>
    <t>0,315</t>
  </si>
  <si>
    <t>ТЦ_20.3.03.07_77_7718573829_11.04.2022_01
КА ИОС-1 п.28, СМ2.3</t>
  </si>
  <si>
    <t>Промышленный светодиодный светильник мощностью 32 Вт, 3000лм, 230В, 4000К, IP65, ХЛ1, INDUSTRY.PLL-ДСП-01-032-0415-65Д/Б, Incotex Electronics Group</t>
  </si>
  <si>
    <t>ФЕРм08-03-593-06</t>
  </si>
  <si>
    <t>Светильник потолочный или настенный с креплением винтами или болтами для помещений: с нормальными условиями среды, одноламповый</t>
  </si>
  <si>
    <t>Объем=(8+20) / 100</t>
  </si>
  <si>
    <t>70,64</t>
  </si>
  <si>
    <t>24,724</t>
  </si>
  <si>
    <t>1,75</t>
  </si>
  <si>
    <t>ТЦ_20.3.03.07_77_7718573829_11.04.2022_01
КА ИОС-1 п.29, СМ2.3</t>
  </si>
  <si>
    <t>Промышленный светодиодный светильник мощностью 32 Вт, 3000лм, 230В, 4000К, IP65, ХЛ1 INDUSTRY.3-060-124</t>
  </si>
  <si>
    <t>ТЦ_20.3.03.07_77_7718573829_11.04.2022_01
КА ИОС-1 п.30, СМ2.3</t>
  </si>
  <si>
    <t>Светодиодный ЖКХ светильник мощностью 30 Вт, 3500лм, 230В, 4000К, IP65, УХЛ4, DELTA 4 MD, Incotex Electronics Group</t>
  </si>
  <si>
    <t>ФЕРм08-03-594-14</t>
  </si>
  <si>
    <t>Светильник в подвесных потолках, устанавливаемый: на профиле, количество ламп в светильнике до 4</t>
  </si>
  <si>
    <t>213,6</t>
  </si>
  <si>
    <t>82,77</t>
  </si>
  <si>
    <t>1,98</t>
  </si>
  <si>
    <t>0,76725</t>
  </si>
  <si>
    <t>ТЦ_20.3.03.07_77_7718573829_11.04.2022_01
КА ИОС-1 п.31, СМ2.3</t>
  </si>
  <si>
    <t>Встраиваемый светодиодный светильник OPL/R ECO LED</t>
  </si>
  <si>
    <t>ФЕРм08-03-593-10</t>
  </si>
  <si>
    <t>Световые настенные указатели</t>
  </si>
  <si>
    <t>78,56</t>
  </si>
  <si>
    <t>13,748</t>
  </si>
  <si>
    <t>ТЦ_20.3.03.07_77_7718573829_11.04.2022_01
КА ИОС-1 п.32, СМ2.3</t>
  </si>
  <si>
    <t>Светодиодный светильник для подсветки информационных знаков URAN 6521-4 LED</t>
  </si>
  <si>
    <t>Электромонтажные устройства и изделия</t>
  </si>
  <si>
    <t>ФЕРм08-02-395-01</t>
  </si>
  <si>
    <t>Лоток металлический штампованный по установленным конструкциям, ширина лотка: до 200 мм</t>
  </si>
  <si>
    <t>0,09828</t>
  </si>
  <si>
    <t>Объем=2,34*42/1000</t>
  </si>
  <si>
    <t>6,6339</t>
  </si>
  <si>
    <t>0,307125</t>
  </si>
  <si>
    <t>ТЦ_20.2.07.05_77_7718573829_11.04.2022_01
КА ИОС-1 п.25, СМ2.3</t>
  </si>
  <si>
    <t>Кабельный лоток перфорированый, (Н=50мм, L=3000мм, B=100мм, S=1,5мм) LPE50*100*1.5, арт.1568 КМ-Профиль</t>
  </si>
  <si>
    <t>ТЦ_20.2.03.21_77_7718573829_11.04.2022_01
КА ИОС-1 п.27, СМ2.3</t>
  </si>
  <si>
    <t>Соединительная пластина, SP2, арт.0979 КМ-Профиль</t>
  </si>
  <si>
    <t>ТЦ_20.2.03.12_77_7726734318_17.03.2021_01
КА ИОС-1 п.35, СМ2.3</t>
  </si>
  <si>
    <t>С-образный подвес BBA1015, 	DS150, ДКС</t>
  </si>
  <si>
    <t>ТЦ_20.2.08.02_77_7726734318_17.03.2021_01
КА ИОС-1 п.36, СМ2.3</t>
  </si>
  <si>
    <t>Струбцина M10 для вертикального крепления шпильки, FV10, арт.	0971,КМ-Профиль)</t>
  </si>
  <si>
    <t>ТЦ_20.2.03.21_77_7726734318_17.03.2021_01
КА ИОС-1 п.37, СМ2.3</t>
  </si>
  <si>
    <t>Монтажная пластина вертикальная артик. 0450, КМ-Профиль</t>
  </si>
  <si>
    <t>ФССЦ-01.7.15.12-0014</t>
  </si>
  <si>
    <t>Шпильки резьбовая М10-2000 (Шпилька полнонарезная, М10х2000, DIN 975/976)</t>
  </si>
  <si>
    <t>Материалы для монтажа</t>
  </si>
  <si>
    <t>ФЕРм08-02-411-01</t>
  </si>
  <si>
    <t>Рукав металлический наружным диаметром: до 48 мм</t>
  </si>
  <si>
    <t>Объем=920 / 100</t>
  </si>
  <si>
    <t>27,76</t>
  </si>
  <si>
    <t>319,24</t>
  </si>
  <si>
    <t>ФССЦ-08.1.02.13-0007</t>
  </si>
  <si>
    <t>Рукава металлические из стальной оцинкованной ленты, негерметичные, простого профиля, РЗ-ЦХ, диаметр условный 20 мм (Металлорукав герметичный в ПВХ изоляции не поддерживающей горение МРПИ нг 20, черный, Zeta 42227)</t>
  </si>
  <si>
    <t>947,6</t>
  </si>
  <si>
    <t>Объем=920*1,03</t>
  </si>
  <si>
    <t>ФССЦ-20.2.08.07-0013</t>
  </si>
  <si>
    <t>Скоба К-142</t>
  </si>
  <si>
    <t>Объем=1200 / 100</t>
  </si>
  <si>
    <t>ФССЦ-23.8.03.07-0112</t>
  </si>
  <si>
    <t>Спецсоединения стальные, втулки буртовые, гайки накидные, муфтовые, диаметр до 20 мм (Адаптер цанговый АТР (труба-рукав) АТР-20)</t>
  </si>
  <si>
    <t>ФЕРм08-02-397-01</t>
  </si>
  <si>
    <t>Профиль перфорированный монтажный длиной 2 м</t>
  </si>
  <si>
    <t>Объем=(2*45) / 100</t>
  </si>
  <si>
    <t>8,56</t>
  </si>
  <si>
    <t>9,63</t>
  </si>
  <si>
    <t>2,27</t>
  </si>
  <si>
    <t>2,55375</t>
  </si>
  <si>
    <t>ФССЦ-20.2.08.05-0018</t>
  </si>
  <si>
    <t>Профиль монтажный Z-образный К241, размер 62х32 мм, длина 2 м</t>
  </si>
  <si>
    <t>ФССЦ-20.2.08.05-0021</t>
  </si>
  <si>
    <t>Профиль монтажный перфорированный</t>
  </si>
  <si>
    <t>Трубы</t>
  </si>
  <si>
    <t>ФЕРм08-02-407-01</t>
  </si>
  <si>
    <t>Труба стальная по установленным конструкциям, по стенам с креплением скобами, диаметр: до 25 мм</t>
  </si>
  <si>
    <t>Объем=300 / 100</t>
  </si>
  <si>
    <t>24,64</t>
  </si>
  <si>
    <t>92,4</t>
  </si>
  <si>
    <t>ФССЦ-23.3.06.02-0002</t>
  </si>
  <si>
    <t>Трубы стальные сварные оцинкованные водогазопроводные с резьбой, обыкновенные, номинальный диаметр 20 мм, толщина стенки 2,8 мм</t>
  </si>
  <si>
    <t>Объем=300*1,03</t>
  </si>
  <si>
    <t>ФССЦ-20.5.02.04-0001</t>
  </si>
  <si>
    <t>Коробка ответвительная "DKC" размером 100х100х50 мм_коробка FS ДКС</t>
  </si>
  <si>
    <t>ФССЦ-20.1.02.04-0003</t>
  </si>
  <si>
    <t>Клемма строительно-монтажная для распределительных коробок на 3 проводника сечением до 6 мм2 WAGO 773-173 (Соединительный разъем,3-проводный, 450В,32A, 0,2-4мм, 221-413	WAGO)</t>
  </si>
  <si>
    <t>Объем=550 / 100</t>
  </si>
  <si>
    <t>ФССЦ-20.5.02.06-0039</t>
  </si>
  <si>
    <t>Коробка разветвительная У-409</t>
  </si>
  <si>
    <t>Объем=170 / 10</t>
  </si>
  <si>
    <t>Объем=(12+2) / 100</t>
  </si>
  <si>
    <t>ФССЦ-20.3.01.02-0021</t>
  </si>
  <si>
    <t>Пиктограмма "Выход налево", "Выход направо", "Выход прямо" из акрилового стекла для светильника аварийного освещения ЛБО 17 (БС-952)</t>
  </si>
  <si>
    <t>Итоги по разделу 6 Светотехническое оборудование :</t>
  </si>
  <si>
    <t xml:space="preserve">  Итого по разделу 6 Светотехническое оборудование</t>
  </si>
  <si>
    <t>Раздел 7. Дополнительные затраты по перевозке материалов на расстояние сверх учтенных 30 км в сметной цене</t>
  </si>
  <si>
    <t>1,935</t>
  </si>
  <si>
    <t>Перевозка строительных грузов (прочие электротехнические) бортовым автомобилем грузоподъемностью 5 т, на расстояние L=107 км (от г. Владикавказа ТПК Парма ) за исключением 30 км, учтенных в сметной цене материалов, II класс груза (на 1 тн)</t>
  </si>
  <si>
    <t>0,387</t>
  </si>
  <si>
    <t>Перевозка строительных грузов (прочие электротехнические) бортовым автомобилем грузоподъемностью 5 т, на расстояние L=107 км (от г. Владикавказа ТПК Парма ) за исключением 30 км, учтенных в сметной цене материалов, III класс груза (на 1 тн)</t>
  </si>
  <si>
    <t>Итоги по разделу 7 Дополнительные затраты по перевозке материалов на расстояние сверх учтенных 30 км в сметной цене :</t>
  </si>
  <si>
    <t xml:space="preserve">  Итого по разделу 7 Дополнительные затраты по перевозке материалов на расстояние сверх учтенных 30 км в сметной цене</t>
  </si>
  <si>
    <t>ЛОКАЛЬНЫЙ СМЕТНЫЙ РАСЧЕТ (СМЕТА) № ЛСР-02-01-10 изм.1</t>
  </si>
  <si>
    <t>2021-ВТРКМ.ГР-ИОС8.ВР изм.1</t>
  </si>
  <si>
    <t>(61,79)</t>
  </si>
  <si>
    <t>(0,01)</t>
  </si>
  <si>
    <t>(2,33)</t>
  </si>
  <si>
    <t>(26,16)</t>
  </si>
  <si>
    <t>(35,63)</t>
  </si>
  <si>
    <t>система контроля</t>
  </si>
  <si>
    <t>Монтаж оборудования системы контроля загазованости пом. 1.12</t>
  </si>
  <si>
    <t>ФЕРм10-08-003-03</t>
  </si>
  <si>
    <t>Устройство ультразвуковое,: блок питания и контроля (БПС-3)</t>
  </si>
  <si>
    <t>ТЦ_62.4.02.01_77_7718573829_11.04.2022_01
КА ИОС-6 п.1, СМ2.3</t>
  </si>
  <si>
    <t>Блок питания и сигнализации БПС-3</t>
  </si>
  <si>
    <t>ФЕРм11-03-011-01</t>
  </si>
  <si>
    <t>Прибор для анализа физико-химического состава вещества, категория сложности: I (СТГ-3-СО)</t>
  </si>
  <si>
    <t>10,3</t>
  </si>
  <si>
    <t>Приказ Минстроя России № 812/пр от 21.12.2020 Прил. п.53</t>
  </si>
  <si>
    <t>Приказ Минстроя России № 774/пр от 11.12.2020 Прил. п.53</t>
  </si>
  <si>
    <t>ТЦ_61.2.06.03_77_7718573829_11.04.2022_01
КА ИОС-6 п.2, СМ2.3</t>
  </si>
  <si>
    <t>Сигнализатор газа шлейфовый  (СО) СТГ-3-СО</t>
  </si>
  <si>
    <t>ФЕРм08-03-545-02</t>
  </si>
  <si>
    <t>Коробка (ящик) с зажимами для кабелей и проводов сечением до 6 мм2, устанавливаемая на конструкции на стене или колонне, количество зажимов: до 20</t>
  </si>
  <si>
    <t>4,46</t>
  </si>
  <si>
    <t>11,15</t>
  </si>
  <si>
    <t>-0,01</t>
  </si>
  <si>
    <t>ТЦ_20.5.02.09_77_7718573829_11.04.2022_01
КА ИОС-6 п.3, СМ2.3</t>
  </si>
  <si>
    <t>Коробка соединительная КС ИБЯЛ.426479.045</t>
  </si>
  <si>
    <t>ФЕРм08-02-412-02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</si>
  <si>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 (КВВГЭнг(А)-LS 4*1,5 по стене в гофротрубе)</t>
  </si>
  <si>
    <t>Объем=((50+20)) / 100</t>
  </si>
  <si>
    <t>5,39</t>
  </si>
  <si>
    <t>4,71625</t>
  </si>
  <si>
    <t>ФССЦ-21.1.08.03-0573</t>
  </si>
  <si>
    <t>Кабель контрольный КВВГЭнг(A)-LS 4х1,5</t>
  </si>
  <si>
    <t>0,0714</t>
  </si>
  <si>
    <t>Объем=(70*1,02) / 1000</t>
  </si>
  <si>
    <t>ФЕРм08-02-409-09</t>
  </si>
  <si>
    <t>Труба гофрированная ПВХ для защиты проводов и кабелей по установленным конструкциям, по стенам, колоннам, потолкам, основанию пола</t>
  </si>
  <si>
    <t>Объем=70 / 100</t>
  </si>
  <si>
    <t>15,2</t>
  </si>
  <si>
    <t>ФССЦ-24.3.01.02-0023</t>
  </si>
  <si>
    <t>Трубы гибкие гофрированные легкие из самозатухающего ПВХ (IP55) серии FL, с зондом, диаметром: 25 мм</t>
  </si>
  <si>
    <t>Объем=(70*1,02) / 10</t>
  </si>
  <si>
    <t>Монтаж оборудования системы контроля загазованости пом.1.14</t>
  </si>
  <si>
    <t>Объем=((145+35)) / 100</t>
  </si>
  <si>
    <t>12,1275</t>
  </si>
  <si>
    <t>Объем=(180*1,02) / 1000</t>
  </si>
  <si>
    <t>Объем=165 / 100</t>
  </si>
  <si>
    <t>31,35</t>
  </si>
  <si>
    <t>16,83</t>
  </si>
  <si>
    <t>Объем=(165*1,02) / 10</t>
  </si>
  <si>
    <t>Монтаж оборудования системы контроля паров нефтепродуктов пом. 1.08, 2.11</t>
  </si>
  <si>
    <t>Прибор для анализа физико-химического состава вещества, категория сложности: I (СТГ-3-ЕХ)</t>
  </si>
  <si>
    <t>5,15</t>
  </si>
  <si>
    <t>ТЦ_61.2.06.03_77_7718573829_11.04.2022_01
КА ИОС-6 п.4, СМ2.3</t>
  </si>
  <si>
    <t>Сигнализатор газа шлейфовый (Пары нефтепродуктов) СТГ-3-ЕХ</t>
  </si>
  <si>
    <t>5,575</t>
  </si>
  <si>
    <t>-0,005</t>
  </si>
  <si>
    <t>Объем=((145+35+20)) / 100</t>
  </si>
  <si>
    <t>13,475</t>
  </si>
  <si>
    <t>0,204</t>
  </si>
  <si>
    <t>Объем=(200*1,02) / 1000</t>
  </si>
  <si>
    <t>Объем=190 / 100</t>
  </si>
  <si>
    <t>36,1</t>
  </si>
  <si>
    <t>19,38</t>
  </si>
  <si>
    <t>Объем=(190*1,02) / 10</t>
  </si>
  <si>
    <t>ФЕРм10-08-001-01</t>
  </si>
  <si>
    <t>Приборы ПС приемно-контрольные, пусковые, концентратор: блок базовый на 10 лучей (КУН-IP4)</t>
  </si>
  <si>
    <t>ТЦ_62.5.03.04_77_7718573829_11.04.2022_01
КА ИОС-6 п.7, СМ2.3</t>
  </si>
  <si>
    <t>Концентратор универсальный (КУН-IP4)</t>
  </si>
  <si>
    <t>Монтаж оборудования воздушно-тепловых завес</t>
  </si>
  <si>
    <t>22,8</t>
  </si>
  <si>
    <t>Объем=(120*1,02) / 10</t>
  </si>
  <si>
    <t>Монтаж оборудования приточной установки П1</t>
  </si>
  <si>
    <t>ФЕРм08-02-412-03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</si>
  <si>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16 мм2 (КВВГЭнг(А)-LS 7*1,5 по стене в гофротрубе)</t>
  </si>
  <si>
    <t>6,29</t>
  </si>
  <si>
    <t>3,145</t>
  </si>
  <si>
    <t>ФССЦ-21.1.08.03-0581</t>
  </si>
  <si>
    <t>Кабель контрольный КВВГЭнг(A)-LS 7х1,5</t>
  </si>
  <si>
    <t>7,6</t>
  </si>
  <si>
    <t>4,08</t>
  </si>
  <si>
    <t>Объем=(40*1,02) / 10</t>
  </si>
  <si>
    <t>Монтаж оборудования приточной установки П2</t>
  </si>
  <si>
    <t>Монтаж оборудования вытяжной установки В1, В2</t>
  </si>
  <si>
    <t>Объем=20 / 100</t>
  </si>
  <si>
    <t>1,5725</t>
  </si>
  <si>
    <t>0,0204</t>
  </si>
  <si>
    <t>Объем=(20*1,02) / 1000</t>
  </si>
  <si>
    <t>Объем=(20*1,02) / 10</t>
  </si>
  <si>
    <t>Приборы, устанавливаемые на металлоконструкциях, щитах и пультах, масса: до 5 кг (БУРР-1)</t>
  </si>
  <si>
    <t>ТЦ_64.4.02.00_77_7718573829_11.04.2022_01
КА ИОС-6 п.5, СМ2.3</t>
  </si>
  <si>
    <t>Блок управления ротацией БУРР-1</t>
  </si>
  <si>
    <t>Приборы, устанавливаемые на металлоконструкциях, щитах и пультах, масса: до 5 кг (БИС-1)</t>
  </si>
  <si>
    <t>ТЦ_64.2.01.01_77_7718573829_11.04.2022_01
КА ИОС-6 п.6, СМ2.3</t>
  </si>
  <si>
    <t>Исполнительный блок БИС-1</t>
  </si>
  <si>
    <t>Шкаф (пульт) управления навесной, высота, ширина и глубина: до 600х600х350 мм (ЩРН)</t>
  </si>
  <si>
    <t>ТЦ_20.9.02.01_77_7718573829_11.04.2022_01
КА ИОС-6 п.8, СМ2.3</t>
  </si>
  <si>
    <t>Щит металлический, навесной, 400х400х250, IP54, ЩМП</t>
  </si>
  <si>
    <t>ФССЦ-20.2.08.01-0003</t>
  </si>
  <si>
    <t>DIN-рейка металлическая ТН 35/7,5 длина 1000 мм</t>
  </si>
  <si>
    <t>Объем=0,5 / 100</t>
  </si>
  <si>
    <t>ТЦ_64.2.01.01_77_7718573829_01.08.2022_01
КА ИОС-6 п.9, СМ2.3</t>
  </si>
  <si>
    <t>Сейсмосенсор SEISMIC M16</t>
  </si>
  <si>
    <t>ТЦ_61.2.06.03_77_7718573829_01.08.2022_01
КА ИОС-6 п.10, СМ2.3</t>
  </si>
  <si>
    <t>Комплект контроля загазованности природный и угарный газ с клапаном СИКЗ+БУГ</t>
  </si>
  <si>
    <t>Перевозка грузов (прочих материалов) бортовыми автомобилями грузоподъемностью 5 т на расстояние  107 км  (от г. Владикавказ), за исключением 30 км, учтенных в СНБ,  II класс груза (на 1 тн):</t>
  </si>
  <si>
    <t>0,087</t>
  </si>
  <si>
    <t>ЛОКАЛЬНЫЙ СМЕТНЫЙ РАСЧЕТ (СМЕТА) № ЛСР-02-01-11 изм.1</t>
  </si>
  <si>
    <t>2021-ВТРКМ.ГР-ИОС5.ВР изм.3</t>
  </si>
  <si>
    <t>(14,55)</t>
  </si>
  <si>
    <t>(1,47)</t>
  </si>
  <si>
    <t>(6,89)</t>
  </si>
  <si>
    <t>(7,66)</t>
  </si>
  <si>
    <t>Монтаж оборудования</t>
  </si>
  <si>
    <t>Приборы ПС приемно-контрольные, пусковые, концентратор: блок базовый на 10 лучей</t>
  </si>
  <si>
    <t>ФССЦ-61.2.07.02-0034</t>
  </si>
  <si>
    <t>Блок контрольно-пусковой, марка "С2000-КПБ"</t>
  </si>
  <si>
    <t>ФЕРм10-08-001-08</t>
  </si>
  <si>
    <t>Прибор ОПС на 4 луча</t>
  </si>
  <si>
    <t>ФССЦ-61.2.07.02-0028</t>
  </si>
  <si>
    <t>Блок индикации и управления пожаротушением, марка "С2000-ПТ"</t>
  </si>
  <si>
    <t>ФЕРм10-08-003-06</t>
  </si>
  <si>
    <t>Устройство оптико-(фото)электрическое,: блок питания и контроля</t>
  </si>
  <si>
    <t>5,76</t>
  </si>
  <si>
    <t>ТЦ_62.4.02.02_77_7718573829_11.04.2022_01
КА №ИОС5, п.23; СМ2.3</t>
  </si>
  <si>
    <t>Резервированный источник питания аппаратуры охранно-пожарной сигнализации, исполнение 56 
РИП-12 исп.56 (РИП-12-6/80М3-Р-RS)</t>
  </si>
  <si>
    <t>ТЦ_62.4.01.00_77_7718573829_11.04.2022_01
КА №ИОС5, п.36; СМ2.3</t>
  </si>
  <si>
    <t>Аккумуляторная батарея 12 В, емкостью 26 А•ч 
DTM1226 "Delta"</t>
  </si>
  <si>
    <t>ТЦ_61.2.07.00_77_7718573829_11.04.2022_01
КА №ИОС5, п.13; СМ2.3</t>
  </si>
  <si>
    <t>Блок защитный сетевой БЗС</t>
  </si>
  <si>
    <t>ФЕРм10-08-002-04</t>
  </si>
  <si>
    <t>Извещатель ОС автоматический: контактный, магнитоконтактный на открывание окон, дверей</t>
  </si>
  <si>
    <t>0,84</t>
  </si>
  <si>
    <t>3,15</t>
  </si>
  <si>
    <t>ФССЦ-61.2.01.06-0002</t>
  </si>
  <si>
    <t>Извещатель охранный адресный магнитоконтактный, марка "С2000-СМК Эстет"</t>
  </si>
  <si>
    <t>2,946</t>
  </si>
  <si>
    <t>ТЦ_61.2.04.07_77_7718573829_11.04.2022_01
КА №ИОС5, п.14; СМ2.3</t>
  </si>
  <si>
    <t>Оповещатель охранно-пожарный световой (светоуказатель) с надписью "Порошок! Не входить!" - КРИСТАЛЛ-24</t>
  </si>
  <si>
    <t>ТЦ_61.2.04.07_77_7718573829_11.04.2022_01
КА №ИОС5, п.15; СМ2.3</t>
  </si>
  <si>
    <t>Оповещатель охранно-пожарный комбинированный (светоуказатель)
с надписью "Порошок! Уходи!" - КРИСТАЛЛ-24-К</t>
  </si>
  <si>
    <t>ТЦ_61.2.04.07_77_7718573829_11.04.2022_01
КА №ИОС5, п.16; СМ2.3</t>
  </si>
  <si>
    <t>Оповещатель охранно-пожарный световой (светоуказатель)
с надписью "Автоматика отключена!" КРИСТАЛЛ-24</t>
  </si>
  <si>
    <t>ТЦ_61.2.07.00_77_7718573829_11.04.2022_01
КА №ИОС5, п.1; СМ2.3</t>
  </si>
  <si>
    <t>Модуль подключения нагрузки "МПН"</t>
  </si>
  <si>
    <t>ТЦ_61.2.07.00_77_7718573829_11.04.2022_01
КА №ИОС5, п.2; СМ2.3</t>
  </si>
  <si>
    <t>Ключ электронный Touch Memory с держателем DS-1990С-F5+ (Dallas Semiconductors)</t>
  </si>
  <si>
    <t>Прокладка кабелей</t>
  </si>
  <si>
    <t>Объем=(20+20) / 100</t>
  </si>
  <si>
    <t>1,41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</si>
  <si>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 (в трубе)</t>
  </si>
  <si>
    <t>Объем=(180+180) / 100</t>
  </si>
  <si>
    <t>20,205</t>
  </si>
  <si>
    <t>ТЦ_21.1.08.01_77_7718573829_11.04.2022_01
КА №ИОС5, п.51; СМ2.3</t>
  </si>
  <si>
    <t>Кабель огнестойкий для систем пожарной и охранной сигнализации, с однопроволочными медными проводниками, с изоляцией из огнестойкой кремнийорганической резины, в оболочке из  поливинилхлоридного пластиката пониженной пожароопасности с низким газо- и дымовыделением, сечением 1х2х1,0 мм2 КПСнг(A)-FRLS (ООО НПП "Спецкабель")</t>
  </si>
  <si>
    <t>Объем=200*1,02</t>
  </si>
  <si>
    <t>ТЦ_21.1.08.01_77_7718573829_11.04.2022_01
КА №ИОС5, п.11; СМ2.3</t>
  </si>
  <si>
    <t>Кабель огнестойкий для систем пожарной и охранной сигнализации, с однопроволочными медными проводниками, с изоляцией из огнестойкой кремнийорганической резины, в оболочке из  поливинилхлоридного пластиката пониженной пожароопасности с низким газо- и дымовыделением, сечением 1х2х0,75 мм2 КПСнг(A)-FRLS (ООО НПП "Спецкабель")</t>
  </si>
  <si>
    <t>Материалы</t>
  </si>
  <si>
    <t>Объем=360 / 100</t>
  </si>
  <si>
    <t>68,4</t>
  </si>
  <si>
    <t>ФССЦ-24.3.01.02-0021</t>
  </si>
  <si>
    <t>Трубы из самозатухающего ПВХ гибкие гофрированные, легкие, с зондом, номинальный внутренний диаметр 16 мм</t>
  </si>
  <si>
    <t>367,2</t>
  </si>
  <si>
    <t>Объем=360*1,02</t>
  </si>
  <si>
    <t>Объем=30 / 100</t>
  </si>
  <si>
    <t>6,10875</t>
  </si>
  <si>
    <t>ТЦ_20.2.05.04_77_7718573829_11.04.2022_01
КА №ИОС5, п.12; СМ2.3</t>
  </si>
  <si>
    <t>Короб для прокладки кабеля TMC 22х10 (код 00317, ДКС)</t>
  </si>
  <si>
    <t>ФЕРм08-02-407-11</t>
  </si>
  <si>
    <t>Труба стальная по установленным конструкциям, в опалубке фундаментов и перекрытиях, диаметр: до 25 мм (стальная водогазопроводная ду25х2,8 - прокладка через стены)</t>
  </si>
  <si>
    <t>26,48</t>
  </si>
  <si>
    <t>4,965</t>
  </si>
  <si>
    <t>0,1425</t>
  </si>
  <si>
    <t>ФССЦ-23.3.06.04-0008</t>
  </si>
  <si>
    <t>Трубы стальные сварные неоцинкованные водогазопроводные с резьбой, легкие, номинальный диаметр 25 мм, толщина стенки 2,8 мм</t>
  </si>
  <si>
    <t>Объем=15*1,03</t>
  </si>
  <si>
    <t>ФЕРм10-06-034-27</t>
  </si>
  <si>
    <t>Герметизация канала кабельной канализации: свободного (Заделка проходок кабелей в трубе через стены глубиной до 300 мм огнестойкой пеной)</t>
  </si>
  <si>
    <t>канал</t>
  </si>
  <si>
    <t>5,625</t>
  </si>
  <si>
    <t>ФССЦ-01.7.14.01-0002</t>
  </si>
  <si>
    <t>Смесь пенополиуретановая однокомпонентная (баллон 1 л)</t>
  </si>
  <si>
    <t>-90</t>
  </si>
  <si>
    <t>ТЦ_14.2.02.12_77_7718573829_11.04.2022_01
КА №ИОС5, п.38; СМ2.3</t>
  </si>
  <si>
    <t>Огнестойкая пена DF, ДКС</t>
  </si>
  <si>
    <t>Раздел 3. Перевозка автотранспортом</t>
  </si>
  <si>
    <t>Объем=0,002+0,005</t>
  </si>
  <si>
    <t>Итоги по разделу 3 Перевозка автотранспортом :</t>
  </si>
  <si>
    <t xml:space="preserve">  Итого по разделу 3 Перевозка автотранспортом</t>
  </si>
  <si>
    <t>ЛОКАЛЬНЫЙ СМЕТНЫЙ РАСЧЕТ (СМЕТА) № ЛСР-02-01-12 изм.1</t>
  </si>
  <si>
    <t>(152,58)</t>
  </si>
  <si>
    <t>(0,76)</t>
  </si>
  <si>
    <t>(6,68)</t>
  </si>
  <si>
    <t>(112,87)</t>
  </si>
  <si>
    <t>(38,95)</t>
  </si>
  <si>
    <t>ТЦ_61.2.06.01_77_7718573829_11.04.2022_01
КА №ИОС5, п.56; СМ2.3</t>
  </si>
  <si>
    <t>Прибор приемно-контрольный и управления пожарный ППКУП "Сириус"</t>
  </si>
  <si>
    <t>3
О</t>
  </si>
  <si>
    <t>ФССЦ-62.4.01.01-0006</t>
  </si>
  <si>
    <t>Батарея аккумуляторная, тип АКБ-17, 12В/ емкость 17 А/ч</t>
  </si>
  <si>
    <t>ФЕРм10-08-001-11</t>
  </si>
  <si>
    <t>Устройства промежуточные на количество лучей: 10</t>
  </si>
  <si>
    <t>5
О</t>
  </si>
  <si>
    <t>ФССЦ-61.2.07.02-0042</t>
  </si>
  <si>
    <t>Блок контроля и индикации для работы в составе интегрированной системе охраны совместно с пультом контроля и управления, ручного управления 60 разделами системы и отображения с помощью встроенных индикаторов и звуковой сигнализации, количество кнопок для управления разделами 60, напряжение питания от 10.2 до 28 В, потребляемый ток, в дежурном режиме 200 мА (С2000-БКИ)</t>
  </si>
  <si>
    <t>Шкаф (пульт) управления навесной, высота, ширина и глубина: до 600х600х350 мм</t>
  </si>
  <si>
    <t>ТЦ_62.4.02.02_77_7718573829_11.04.2022_01
КА №ИОС5, п.50; СМ2.3</t>
  </si>
  <si>
    <t>Шкаф с резервированным источником питания ШПС-12 исп.10</t>
  </si>
  <si>
    <t>ФЕРм10-08-001-13</t>
  </si>
  <si>
    <t>Устройства промежуточные на количество лучей: 1</t>
  </si>
  <si>
    <t>ФССЦ-61.2.07.02-0081</t>
  </si>
  <si>
    <t>Блок сигнально-пусковой, марка "С2000-СП1" исп. 01</t>
  </si>
  <si>
    <t>ФЕРм10-08-001-04</t>
  </si>
  <si>
    <t>Приборы ПС на: 4 луча</t>
  </si>
  <si>
    <t>ФССЦ-61.2.06.01-0068</t>
  </si>
  <si>
    <t>Прибор приемно-контрольный охранно-пожарный, марка: "С2000-4"</t>
  </si>
  <si>
    <t>0,775</t>
  </si>
  <si>
    <t>ФССЦ-62.1.02.14-0005</t>
  </si>
  <si>
    <t>Шкаф управления задвижкой ШУЗ-1-380-2кВт</t>
  </si>
  <si>
    <t>ФЕРм10-08-002-02</t>
  </si>
  <si>
    <t>Извещатель ПС автоматический: дымовой, фотоэлектрический, радиоизотопный, световой в нормальном исполнении</t>
  </si>
  <si>
    <t>79,8</t>
  </si>
  <si>
    <t>ФССЦ-61.2.02.01-1004</t>
  </si>
  <si>
    <t>Извещатели пожарные дымовые ДИП-34А (ИП 212-34А) оптико-электронные адресно-аналоговые в комплекте с базой (розеткой)</t>
  </si>
  <si>
    <t>ФССЦ-22.1.02.05-0021</t>
  </si>
  <si>
    <t>Устройство монтажное для крепления в подвесной потолок извещателей ДИП-34А, ИП-212-31/1, ИП-212-39, ИП-212-43, ИП-212-44, ИП-212-49 АМ, ИП-212-5СВ, ИП-212-53, ИП-212-69/3</t>
  </si>
  <si>
    <t>ФЕРм08-01-081-01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</si>
  <si>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</t>
  </si>
  <si>
    <t>ТЦ_61.2.02.03_77_7718573829_11.04.2022_01
КА №ИОС5, п.42; СМ2.3</t>
  </si>
  <si>
    <t>Извещатель пожарный ручной адресный,
с встроенным разветвительно-изолирующим блоком БРИЗ
ИПР 513-3АМ исп.01,
ЗАО НВП "Болид"</t>
  </si>
  <si>
    <t>ФЕРм10-08-002-01</t>
  </si>
  <si>
    <t>Извещатель ПС автоматический: тепловой электро-контактный, магнитоконтактный в нормальном исполнении</t>
  </si>
  <si>
    <t>ФССЦ-61.2.02.02-1000</t>
  </si>
  <si>
    <t>Извещатель пожарный тепловой дифференциально-максимального действия (С2000-ИП-03)</t>
  </si>
  <si>
    <t>ФССЦ-61.2.07.02-0080</t>
  </si>
  <si>
    <t>Блок сигнально-пусковой (релейный блок), тип С2000-СП2</t>
  </si>
  <si>
    <t>ФССЦ-61.2.07.02-0051</t>
  </si>
  <si>
    <t>Блоки разветвительно-изолирующие типа БРИЗ, для участка двухпроводной линии с коротким замыканием, размер не более 56х38х20 мм</t>
  </si>
  <si>
    <t>Устройство дистанционного пуска адресное,
предназначено для ручного запуска систем пожаротушения
УДП 513-ЗАМ, 
ЗАО НВП "Болид"</t>
  </si>
  <si>
    <t>ФЕРм10-08-001-12
прим.</t>
  </si>
  <si>
    <t>Устройства промежуточные на количество лучей: 5</t>
  </si>
  <si>
    <t>ТЦ_61.2.06.00_77_7718573829_11.04.2022_01
КА №ИОС5, п.4; СМ2.3</t>
  </si>
  <si>
    <t>Блок сигнально-пусковой адресный С2000-СП4/220 (ЗАО НВП "Болид")</t>
  </si>
  <si>
    <t>Устройство дистанционного пуска адресное,
предназначено для ручного запуска систем дымоудаления
УДП 513-ЗАМ исп.02, 
ЗАО НВП "Болид"</t>
  </si>
  <si>
    <t>ТЦ_61.2.07.00_77_7718573829_11.04.2022_01
КА №ИОС5, п.5; СМ2.3</t>
  </si>
  <si>
    <t>Устройство коммутационное УК-ВК исп.12</t>
  </si>
  <si>
    <t>1,7625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</si>
  <si>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 (в трубе гофрированной)</t>
  </si>
  <si>
    <t>Объем=810 / 100</t>
  </si>
  <si>
    <t>45,46125</t>
  </si>
  <si>
    <t>0,2025</t>
  </si>
  <si>
    <t>877,2</t>
  </si>
  <si>
    <t>Объем=860*1,02</t>
  </si>
  <si>
    <t>Объем=100 / 100</t>
  </si>
  <si>
    <t>3,525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</si>
  <si>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</t>
  </si>
  <si>
    <t>16,84375</t>
  </si>
  <si>
    <t>ТЦ_21.1.08.01_77_7718573829_11.04.2022_01
КА №ИОС5, п.24; СМ2.3</t>
  </si>
  <si>
    <t>Кабель огнестойкий для систем пожарной и охранной сигнализации, с однопроволочными медными проводниками, с изоляцией из огнестойкой кремнийорганической резины, в оболочке из  поливинилхлоридного пластиката пониженной пожароопасности с низким газо- и дымовыделением, сечением 2х2х0,75 мм2 КПСнг(A)-FRLS (ООО НПП "Спецкабель")</t>
  </si>
  <si>
    <t>Объем=350*1,02</t>
  </si>
  <si>
    <t>Объем=1060 / 100</t>
  </si>
  <si>
    <t>201,4</t>
  </si>
  <si>
    <t>1081,2</t>
  </si>
  <si>
    <t>Объем=1060*1,02</t>
  </si>
  <si>
    <t>13,24</t>
  </si>
  <si>
    <t>41,2</t>
  </si>
  <si>
    <t>Объем=40*1,03</t>
  </si>
  <si>
    <t>Кабельная канализация</t>
  </si>
  <si>
    <t>Разработка грунта вручную в траншеях глубиной до 2 м без креплений с откосами, группа грунтов: 3</t>
  </si>
  <si>
    <t>Объем=11,7 / 100</t>
  </si>
  <si>
    <t>29,016</t>
  </si>
  <si>
    <t>ФЕРм08-02-141-01</t>
  </si>
  <si>
    <t>Кабель до 35 кВ в готовых траншеях без покрытий, масса 1 м: до 1 кг</t>
  </si>
  <si>
    <t>12,33</t>
  </si>
  <si>
    <t>0,6975</t>
  </si>
  <si>
    <t>Объем=45 / 100</t>
  </si>
  <si>
    <t>0,01125</t>
  </si>
  <si>
    <t>ТЦ_01.7.06.08_77_7718573829_11.04.2022_01
КА №ИОС5, п.47; СМ2.3</t>
  </si>
  <si>
    <t>Лента сигнально-предупредительная 40 мм, 500 м ЛСО-40</t>
  </si>
  <si>
    <t>ФЕРм08-02-148-01</t>
  </si>
  <si>
    <t>Кабель до 35 кВ в проложенных трубах, блоках и коробах, масса 1 м кабеля: до 1 кг</t>
  </si>
  <si>
    <t>4,72</t>
  </si>
  <si>
    <t>Объем=472 / 100</t>
  </si>
  <si>
    <t>9,92</t>
  </si>
  <si>
    <t>58,528</t>
  </si>
  <si>
    <t>2,36</t>
  </si>
  <si>
    <t>Засыпка вручную траншей, пазух котлованов и ям, группа грунтов: 2 (обратная засыпка)</t>
  </si>
  <si>
    <t>11,3724</t>
  </si>
  <si>
    <t>1,41625</t>
  </si>
  <si>
    <t>0,0275</t>
  </si>
  <si>
    <t>ФССЦ-24.3.01.02-0024</t>
  </si>
  <si>
    <t>Трубы из самозатухающего ПВХ гибкие гофрированные, легкие, с зондом, номинальный внутренний диаметр 32 мм</t>
  </si>
  <si>
    <t>112,2</t>
  </si>
  <si>
    <t>Объем=110*1,02</t>
  </si>
  <si>
    <t>7,41125</t>
  </si>
  <si>
    <t>ФССЦ-21.1.08.01-0331</t>
  </si>
  <si>
    <t>Кабель для систем пожарной сигнализации с однопроволочными медными жилами, с изоляцией из огнестойкой кремнийорганической резины, скрученные совместно с полиимидной пленкой, в оболочке из ПВХ пластиката, не распространяющий горение, с низким дымо- и газовыделением, бронированный марки КСБКнг(А)-FRLS 2х2х0,98</t>
  </si>
  <si>
    <t>0,79764</t>
  </si>
  <si>
    <t>Объем=(782*1,02) / 1000</t>
  </si>
  <si>
    <t>-240</t>
  </si>
  <si>
    <t>Перевозка грузов (прочих материалов) бортовыми автомобилями грузоподъемностью 5 т на расстояние  107 км  (от г. Владикавказ), за исключением 30 км, учтенных в СНБ,  I класс груза (на 1 тн):</t>
  </si>
  <si>
    <t>0,449</t>
  </si>
  <si>
    <t>Перевозка грузов (прочих материалов) бортовыми автомобилями грузоподъемностью 5 т на расстояние  107 км  (от г. Владикавказ), за исключением 30 км, учтенных в СНБ,  III класс груза (на 1 тн):</t>
  </si>
  <si>
    <t>ЛОКАЛЬНЫЙ СМЕТНЫЙ РАСЧЕТ (СМЕТА) № 02-01-13 изм.1</t>
  </si>
  <si>
    <t>(50,14)</t>
  </si>
  <si>
    <t>(2,8)</t>
  </si>
  <si>
    <t>(11,71)</t>
  </si>
  <si>
    <t>(38,43)</t>
  </si>
  <si>
    <t>ФЕРм10-08-001-09</t>
  </si>
  <si>
    <t>Приборы приемно-контрольные объектовые на: 2 луча</t>
  </si>
  <si>
    <t>64,125</t>
  </si>
  <si>
    <t>ТЦ_61.2.07.04_77_7718573829_11.04.2022_01
КА №ИОС5, п.43; СМ2.3</t>
  </si>
  <si>
    <t>Контроллер доступа
С2000-2</t>
  </si>
  <si>
    <t>ТЦ_61.1.03.00_77_7718573829_11.04.2022_01
КА №ИОС5, п.34 СМ2.3</t>
  </si>
  <si>
    <t>Радиоповторитель интерфейсов RS-232/RS-485 - C2000-РПИ</t>
  </si>
  <si>
    <t>ФЕРм10-10-006-01</t>
  </si>
  <si>
    <t>Система управления доступом с автоматическим запирающим устройством</t>
  </si>
  <si>
    <t>ТЦ_62.2.01.00_77_7718573829_11.04.2022_01
КА №ИОС5, п.18; СМ2.3</t>
  </si>
  <si>
    <t>Кнопка "ВЫХОД" ЦИКЛОП</t>
  </si>
  <si>
    <t>ТЦ_61.2.07.08_77_7718573829_11.04.2022_01
КА №ИОС5, п.19; СМ2.3</t>
  </si>
  <si>
    <t>Считыватель бесконтактный 13 МГц - Reader, PROX</t>
  </si>
  <si>
    <t>ТЦ_61.3.03.00_77_7718573829_11.04.2022_01
КА №ИОС5, п.6; СМ2.3</t>
  </si>
  <si>
    <t>Бесконтактная смарт-карта iCode SLI-X (ISO15693)  iCode SLI-X (ISO15693), NCS</t>
  </si>
  <si>
    <t>ТЦ_61.3.03.00_77_7718573829_11.04.2022_01
КА №ИОС5, п.20; СМ2.3</t>
  </si>
  <si>
    <t>Замок электромагнитный М1-400</t>
  </si>
  <si>
    <t>ТЦ_61.2.02.03_77_7718573829_11.04.2022_01
КА №ИОС5, п.21; СМ2.3</t>
  </si>
  <si>
    <t>Устройство разблокировки двери с восстанавливаемой вставкой ST-ER115, Smartec</t>
  </si>
  <si>
    <t>9,45</t>
  </si>
  <si>
    <t>64,8</t>
  </si>
  <si>
    <t>ТЦ_62.4.02.02_77_7718573829_11.04.2022_01
КА №ИОС5, п.22; СМ2.3</t>
  </si>
  <si>
    <t>Резервированный источник питания, исполнение 11
РИП-12 исп.11 (РИП-12-1/7П2)</t>
  </si>
  <si>
    <t>ТЦ_62.4.01.00_77_7718573829_01.08.2022_01
КА №ИОС5, п.52; СМ2.3</t>
  </si>
  <si>
    <t>Аккумуляторная батарея  DT 1207  "Delta"</t>
  </si>
  <si>
    <t>Объем=300*1,02</t>
  </si>
  <si>
    <t>20,3625</t>
  </si>
  <si>
    <t>0,993</t>
  </si>
  <si>
    <t>0,0285</t>
  </si>
  <si>
    <t>Объем=3*1,03</t>
  </si>
  <si>
    <t>10,575</t>
  </si>
  <si>
    <t>ФССЦ-21.1.08.01-0312</t>
  </si>
  <si>
    <t>Кабель пожарной сигнализации КПСЭнг(A)-FRLS 1х2х1</t>
  </si>
  <si>
    <t>Объем=200 / 100</t>
  </si>
  <si>
    <t>7,05</t>
  </si>
  <si>
    <t>11,225</t>
  </si>
  <si>
    <t>Кабель огнестойкий для систем пожарной и охранной сигнализации, с однопроволочными медными проводниками, с изоляцией из огнестойкой кремнийорганической резины, в оболочке из  поливинилхлоридного пластиката пониженной пожароопасности с низким газо- и дымовыделением, сечением 1х2х0,75 мм2 КПСнг(A)-FRLS</t>
  </si>
  <si>
    <t>408</t>
  </si>
  <si>
    <t>Объем=400*1,02</t>
  </si>
  <si>
    <t>6,7375</t>
  </si>
  <si>
    <t>ТЦ_21.1.04.00_77_7718573829_11.04.2022_01
КА №ИОС5, п.7; СМ2.3</t>
  </si>
  <si>
    <t>Кабель витая пара U/UTP, категория 5е, 4 пары (24 AWG), одножильный (solid), LSZH - UTP4-C5Е-SOLID-LSZH-GY-305 (Hyperline)</t>
  </si>
  <si>
    <t>Объем=100*1,02</t>
  </si>
  <si>
    <t>-18</t>
  </si>
  <si>
    <t>ЛОКАЛЬНЫЙ СМЕТНЫЙ РАСЧЕТ (СМЕТА) № ЛСР-02-01-14 изм.1</t>
  </si>
  <si>
    <t>2021-ВТРКМ.ГР-ИОС5.ВР изм.4</t>
  </si>
  <si>
    <t>(9,76)</t>
  </si>
  <si>
    <t>(1,38)</t>
  </si>
  <si>
    <t>(6,6)</t>
  </si>
  <si>
    <t>(3,15)</t>
  </si>
  <si>
    <t>ФЕРм08-03-593-10
прим.</t>
  </si>
  <si>
    <t>Объем=(2+12) / 100</t>
  </si>
  <si>
    <t>ТЦ_61.2.04.08_77_7718573829_11.04.2022_01
КА №ИОС5, п.44; СМ2.3</t>
  </si>
  <si>
    <t>Оповещатель охранно-пожарный свето-звуковой (табло)
КОП-12ПС «Пожар», Системсервис</t>
  </si>
  <si>
    <t>Объем=2+12</t>
  </si>
  <si>
    <t>32,1875</t>
  </si>
  <si>
    <t>ФССЦ-61.2.04.11-0007</t>
  </si>
  <si>
    <t>Сирена сигнальная, марка "Иволга"</t>
  </si>
  <si>
    <t>Объем=25 / 10</t>
  </si>
  <si>
    <t>Объем=370 / 100</t>
  </si>
  <si>
    <t>20,76625</t>
  </si>
  <si>
    <t>0,0925</t>
  </si>
  <si>
    <t>377,4</t>
  </si>
  <si>
    <t>Объем=370*1,02</t>
  </si>
  <si>
    <t>Объем=350 / 100</t>
  </si>
  <si>
    <t>66,5</t>
  </si>
  <si>
    <t>Труба стальная по установленным конструкциям, в опалубке фундаментов и перекрытиях, диаметр: до 25 мм  (стальная водогазопроводная ду25х2,8 - прокладка через стены)</t>
  </si>
  <si>
    <t>6,62</t>
  </si>
  <si>
    <t>Объем=20*1,03</t>
  </si>
  <si>
    <t>6,875</t>
  </si>
  <si>
    <t>-110</t>
  </si>
  <si>
    <t>0,052</t>
  </si>
  <si>
    <t>ЛОКАЛЬНЫЙ СМЕТНЫЙ РАСЧЕТ (СМЕТА) № 02-01-15 изм.1</t>
  </si>
  <si>
    <t>(31,2)</t>
  </si>
  <si>
    <t>(2,72)</t>
  </si>
  <si>
    <t>(9,94)</t>
  </si>
  <si>
    <t>(21,26)</t>
  </si>
  <si>
    <t>ФЕРм10-08-001-06</t>
  </si>
  <si>
    <t>Приборы приемно-контрольные сигнальные, концентратор: блок базовый на 10 лучей</t>
  </si>
  <si>
    <t>ФССЦ-61.2.04.10-0004</t>
  </si>
  <si>
    <t>Пульт контроля и управления охранно-пожарный с двухстрочным ЖК индикатором (С2000М)</t>
  </si>
  <si>
    <t>ФЕРм10-08-001-12</t>
  </si>
  <si>
    <t>ФССЦ-61.2.07.04-0002</t>
  </si>
  <si>
    <t>Контроллер двухпроводной линии связи, марка "С2000-КДЛ"</t>
  </si>
  <si>
    <t>ФЕРм10-04-066-06</t>
  </si>
  <si>
    <t>Табло сигнальное студийное или коридорное</t>
  </si>
  <si>
    <t>Приказ Минстроя России № 812/пр от 21.12.2020 Прил. п.51.2</t>
  </si>
  <si>
    <t>НР Монтаж радиотелевизионного и электронного оборудования</t>
  </si>
  <si>
    <t>Приказ Минстроя России № 774/пр от 11.12.2020 Прил. п.51.2</t>
  </si>
  <si>
    <t>СП Монтаж радиотелевизионного и электронного оборудования</t>
  </si>
  <si>
    <t>ФССЦ-61.2.07.03-0021</t>
  </si>
  <si>
    <t>Клавиатура, тип С2000-К</t>
  </si>
  <si>
    <t>Приборы, устанавливаемые на металлоконструкциях, щитах и пультах, масса: до 5 кг</t>
  </si>
  <si>
    <t>ТЦ_61.1.04.03_77_7718573829_11.04.2022_01
КА №ИОС5, п.3; СМ2.3</t>
  </si>
  <si>
    <t>Однопортовый асинхронный сервер RS-232/422/485 в Ethernet Nport 5150A (MOXA)</t>
  </si>
  <si>
    <t>ТЦ_62.4.01.00_77_7718573829_11.04.2022_01
КА №ИОС5, п.39; СМ2.3</t>
  </si>
  <si>
    <t>Аккумуляторная батарея 12 В, емкостью 40 А•ч
DTM1240  "Delta"</t>
  </si>
  <si>
    <t>6,3</t>
  </si>
  <si>
    <t>ФЕРм10-08-002-05</t>
  </si>
  <si>
    <t>Извещатель ОС автоматический: ударно-контактный, бесконтактный электромагнитный или пьезоэлектрический, устанавливаемый на стекле</t>
  </si>
  <si>
    <t>13,65</t>
  </si>
  <si>
    <t>ТЦ_61.2.01.07_77_7718573829_11.04.2022_01
КА №ИОС5, п.25; СМ2.3</t>
  </si>
  <si>
    <t>Извещатель охранный поверхностный звуковой адресный 
С2000-СТ исп. 02</t>
  </si>
  <si>
    <t>ФЕРм10-08-003-05</t>
  </si>
  <si>
    <t>Устройство оптико-(фото)электрическое,: прибор оптико-электрический в одноблочном исполнении</t>
  </si>
  <si>
    <t>ФССЦ-61.2.01.07-0003</t>
  </si>
  <si>
    <t>Извещатель охранный адресный объемный оптико-электронный, марка "С2000-ИК" исп. 03</t>
  </si>
  <si>
    <t>57,6</t>
  </si>
  <si>
    <t>ТЦ_61.2.01.07_77_7718573829_11.04.2022_01
КА №ИОС5, п.26; СМ2.3</t>
  </si>
  <si>
    <t>Извещатель охранный объемный оптико-электронный адресный
С2000-Пирон</t>
  </si>
  <si>
    <t>28,8</t>
  </si>
  <si>
    <t>ФССЦ-61.2.01.07-0004</t>
  </si>
  <si>
    <t>Извещатель охранный адресный объемный оптико-электронный, марка "С2000-ИК" исп. 04</t>
  </si>
  <si>
    <t>1,2875</t>
  </si>
  <si>
    <t>ФССЦ-61.2.04.03-0001</t>
  </si>
  <si>
    <t>Кнопка тревожная адресная, марка "С2000-КТ"</t>
  </si>
  <si>
    <t>ФССЦ-61.2.07.02-0082</t>
  </si>
  <si>
    <t>Блок сигнально-пусковой, марка "С2000-СП2" исп. 02</t>
  </si>
  <si>
    <t>0,982</t>
  </si>
  <si>
    <t>ФССЦ-61.2.04.08-0014</t>
  </si>
  <si>
    <t>Оповещатель комбинированный светозвуковой МОЛНИЯ-12-З</t>
  </si>
  <si>
    <t>10,18125</t>
  </si>
  <si>
    <t>3,31</t>
  </si>
  <si>
    <t>Объем=10*1,03</t>
  </si>
  <si>
    <t>1,0575</t>
  </si>
  <si>
    <t>14,03125</t>
  </si>
  <si>
    <t>0,0625</t>
  </si>
  <si>
    <t>561</t>
  </si>
  <si>
    <t>Объем=550*1,02</t>
  </si>
  <si>
    <t>-60</t>
  </si>
  <si>
    <t>ЛОКАЛЬНЫЙ СМЕТНЫЙ РАСЧЕТ (СМЕТА) № 02-01-16</t>
  </si>
  <si>
    <t>(129,65)</t>
  </si>
  <si>
    <t>(2,47)</t>
  </si>
  <si>
    <t>(14,39)</t>
  </si>
  <si>
    <t>(115,26)</t>
  </si>
  <si>
    <t>ФЕРм10-10-001-01</t>
  </si>
  <si>
    <t>Камеры видеонаблюдения: фиксированные</t>
  </si>
  <si>
    <t>2,67</t>
  </si>
  <si>
    <t>33,375</t>
  </si>
  <si>
    <t>ТЦ_62.4.02.02_77_7718573829_11.04.2022_01
КА №ИОС5, п.27; СМ2.3</t>
  </si>
  <si>
    <t>Уличная IP-камера DS-2CD2T25FWD-I8 (Hikvision)</t>
  </si>
  <si>
    <t>13,35</t>
  </si>
  <si>
    <t>ТЦ_62.4.02.02_77_7718573829_11.04.2022_01
КА №ИОС5, п.28; СМ2.3</t>
  </si>
  <si>
    <t>Внутренняя IP-камера DS-2CD2125FWD-IS (Hikvision)</t>
  </si>
  <si>
    <t>ФЕРм11-03-001-02</t>
  </si>
  <si>
    <t>Приборы, устанавливаемые на металлоконструкциях, щитах и пультах, масса: до 10 кг</t>
  </si>
  <si>
    <t>ТЦ_61.3.05.04_77_7718573829_11.04.2022_01
КА №ИОС5, п.35; СМ2.3</t>
  </si>
  <si>
    <t>Видеосервер для подключения 16 IP-камер. Серия Standart исполнение 19'' 2U, салазки в комплекте. Конфигурация ID1, Intel Pentium G, ОЗУ 8GB, 1xLAN1Gbit/s, SSD для ОС 128GB, HDD в составе изделия - 2 шт., Полезный объем 20TB, Windows 10 Предустановленное ПО в составе: ПО "Интеллект", подключение камер - 16 шт
VIDEOMAX-IP-Int-b-16-20000-19"-ID</t>
  </si>
  <si>
    <t>Объем=700 / 100</t>
  </si>
  <si>
    <t>714</t>
  </si>
  <si>
    <t>Объем=700*1,02</t>
  </si>
  <si>
    <t>47,1625</t>
  </si>
  <si>
    <t>918</t>
  </si>
  <si>
    <t>Объем=900*1,02</t>
  </si>
  <si>
    <t>ФЕРм10-01-051-15</t>
  </si>
  <si>
    <t>Разделка и включение концов кабеля и провода пистолетом, емкость кабеля: 5х2</t>
  </si>
  <si>
    <t>10 концов кабеля</t>
  </si>
  <si>
    <t>1,4</t>
  </si>
  <si>
    <t>Объем=14 / 10</t>
  </si>
  <si>
    <t>ФССЦ-61.2.07.05-0047</t>
  </si>
  <si>
    <t>Модуль коммутационный типа KeyStone, категория 5e, RJ45/8P8C, T568A/B</t>
  </si>
  <si>
    <t>2,75</t>
  </si>
  <si>
    <t>-44</t>
  </si>
  <si>
    <t>ЛОКАЛЬНЫЙ СМЕТНЫЙ РАСЧЕТ (СМЕТА) № ЛСР-02-01-17 изм.1</t>
  </si>
  <si>
    <t>2021-ВТРКМ.ГР-ИОС5.ВР изм.5</t>
  </si>
  <si>
    <t>(127,96)</t>
  </si>
  <si>
    <t>(1,04)</t>
  </si>
  <si>
    <t>(4,2)</t>
  </si>
  <si>
    <t>(24,15)</t>
  </si>
  <si>
    <t>(102,76)</t>
  </si>
  <si>
    <t>Раздел 1. Система передачи данных</t>
  </si>
  <si>
    <t>ФЕРм10-03-001-01</t>
  </si>
  <si>
    <t>Стойка, полустойка, каркас стойки или шкаф, масса: до 100 кг</t>
  </si>
  <si>
    <t>10,25</t>
  </si>
  <si>
    <t>0,4125</t>
  </si>
  <si>
    <t>ТЦ_20.4.04.01_77_7726734318_17.03.2021_01
КА №ИОС5, п.29; СМ2.3</t>
  </si>
  <si>
    <t>Шкаф напольный 19" Eco, 42U 600x600, серый, дверь стекло - TWT-CBE-42U-6x6 (Lanmaster, Россия)</t>
  </si>
  <si>
    <t>ФЕРм10-06-060-04</t>
  </si>
  <si>
    <t>Монтаж оптического кросса с учетом измерений на волоконно-оптическом кабеле с числом волокон: 16</t>
  </si>
  <si>
    <t>3,61</t>
  </si>
  <si>
    <t>4,5125</t>
  </si>
  <si>
    <t>ТЦ_61.1.00.00_77_7718573829_11.04.2022_01
КА №ИОС5, п.8; СМ2.3</t>
  </si>
  <si>
    <t>Кросс оптический 19", укомплектованный на 16 FC портов (комплект с розетками и пигтейлами) - SNR-ODF-24R-16FC-P (Lanmaster, Россия)</t>
  </si>
  <si>
    <t>ФЕРм11-04-008-01
прим.</t>
  </si>
  <si>
    <t>Съемные и выдвижные блоки (модули, ячейки, ТЭЗ), масса: до 5 кг</t>
  </si>
  <si>
    <t>ФЕРм10-06-068-16
прим.</t>
  </si>
  <si>
    <t>Настройка простых сетевых трактов: программирование сетевого элемента и отладка его работы (мультиплексор, регенератор) (настройка коммутатора)</t>
  </si>
  <si>
    <t>сетевой элемент</t>
  </si>
  <si>
    <t>ТЦ_61.1.00.00_77_7718573829_11.04.2022_01
КА №ИОС5, п.9; СМ2.3</t>
  </si>
  <si>
    <t>Коммутатор SB SF500-48P-K9-G5 (Cisco)</t>
  </si>
  <si>
    <t>ФЕРм11-04-008-04
прим.</t>
  </si>
  <si>
    <t>Съемные и выдвижные блоки (модули, ячейки, ТЭЗ), масса: до 30 кг</t>
  </si>
  <si>
    <t>3,8625</t>
  </si>
  <si>
    <t>ТЦ_62.4.02.01_77_7718573829_11.04.2022_01
КА №ИОС5, п.30; СМ2.3</t>
  </si>
  <si>
    <t>Источник бесперебойного питания SMC2000I-2U (APC)</t>
  </si>
  <si>
    <t>ФЕРм08-03-605-01</t>
  </si>
  <si>
    <t>Вентилятор</t>
  </si>
  <si>
    <t>1,2375</t>
  </si>
  <si>
    <t>ТЦ_64.1.01.03_77_7718573829_11.04.2022_01
КА №ИОС5, п.40; СМ2.3 стр.43</t>
  </si>
  <si>
    <t>Блок вентиляторов 19" с термостатом TWT-CBB-FANB4-RACK-T, Lanmaster, Россия</t>
  </si>
  <si>
    <t>Прибор или аппарат</t>
  </si>
  <si>
    <t>ТЦ_20.4.03.07_77_7718573829_11.04.2022_01
КА №ИОС5, п.31; СМ2.3</t>
  </si>
  <si>
    <t>Блок розеток 19" 8 шт., 10A 250V, шнур питания 3.0 м
TWT-PDU19-10A8P-3.0, Lanmaster, Россия</t>
  </si>
  <si>
    <t>ФЕРм10-04-112-02</t>
  </si>
  <si>
    <t>Шкаф или панель коммутации связи и сигнализации на стене или в нише, количество пар: 100 (монтаж патч-панели с разделкой кабеля на патч-панели)</t>
  </si>
  <si>
    <t>ТЦ_61.3.05.03_77_7718573829_11.04.2022_01
КА №ИОС5, п.32; СМ2.3</t>
  </si>
  <si>
    <t>Патч-панель высокой плотности 19", 1U, 48 портов RJ-45, 	категория 6, Dual IDC PPHD-19-48-8P8C-C6-110D, Hyperline</t>
  </si>
  <si>
    <t>ТЦ_61.2.05.04_77_7718573829_11.04.2022_01
КА №ИОС5, п.33; СМ2.3</t>
  </si>
  <si>
    <t>SFP-модуль MFELX1</t>
  </si>
  <si>
    <t>ТЦ_61.1.04.09_77_7718573829_01.08.2022_01
КА №ИОС5, п.53; СМ2.3</t>
  </si>
  <si>
    <t>УКВ радиоприемник Лира РП-248-1</t>
  </si>
  <si>
    <t>ФЕРм10-02-030-01</t>
  </si>
  <si>
    <t>Аппарат телефонный системы ЦБ или АТС: настольный</t>
  </si>
  <si>
    <t>999-0005</t>
  </si>
  <si>
    <t>Масса</t>
  </si>
  <si>
    <t>0,001</t>
  </si>
  <si>
    <t>ТЦ_61.1.02.01_77_7718573829_01.08.2022_01
КА №ИОС5, п.54; СМ2.3</t>
  </si>
  <si>
    <t>IP-телефон бизнес-класса KX-HDV130RUW</t>
  </si>
  <si>
    <t>ФЕРм10-08-020-01</t>
  </si>
  <si>
    <t>Часы цифровые электронные подвесные</t>
  </si>
  <si>
    <t>ТЦ_61.1.04.09_77_7718573829_11.04.2022_01
КА №ИОС5, п.57; СМ2.3</t>
  </si>
  <si>
    <t>Электронные часы Импульс-408-R</t>
  </si>
  <si>
    <t>ФЕРм11-04-028-01
прим.</t>
  </si>
  <si>
    <t>Включение в аппаратуру разъемов штепсельных, количество контактов в разъеме: до 14 шт. (включение патч-кордов)</t>
  </si>
  <si>
    <t>Объем=3*2</t>
  </si>
  <si>
    <t>ТЦ_21.1.04.00_77_7718573829_11.04.2022_01
КА №ИОС5, п.10; СМ2.3</t>
  </si>
  <si>
    <t>Патч-корд оптический LAN-2ST-2LC/SU-3.0</t>
  </si>
  <si>
    <t>Прокладка оптического кабеля</t>
  </si>
  <si>
    <t>36,27</t>
  </si>
  <si>
    <t>ФЕРм10-06-048-05</t>
  </si>
  <si>
    <t>Прокладка волоконно-оптических кабелей в траншее</t>
  </si>
  <si>
    <t>км кабеля</t>
  </si>
  <si>
    <t>Объем=45/1000</t>
  </si>
  <si>
    <t>1,06875</t>
  </si>
  <si>
    <t>Приказ Минстроя России № 812/пр от 21.12.2020 Прил. п.28</t>
  </si>
  <si>
    <t>НР Сооружения связи, радиовещания и телевидения</t>
  </si>
  <si>
    <t>Приказ Минстроя России № 774/пр от 11.12.2020 Прил. п.28</t>
  </si>
  <si>
    <t>СП Сооружения связи, радиовещания и телевидения</t>
  </si>
  <si>
    <t>14,2155</t>
  </si>
  <si>
    <t>ФЕРм08-02-399-02</t>
  </si>
  <si>
    <t>Провод в коробах, сечением: до 35 мм2</t>
  </si>
  <si>
    <t>Объем=(410+55) / 100</t>
  </si>
  <si>
    <t>3,76</t>
  </si>
  <si>
    <t>21,855</t>
  </si>
  <si>
    <t>0,11625</t>
  </si>
  <si>
    <t>ФЕРм08-02-398-02</t>
  </si>
  <si>
    <t>Провод в лотках, сечением: до 35 мм2</t>
  </si>
  <si>
    <t>1,15875</t>
  </si>
  <si>
    <t>0,0225</t>
  </si>
  <si>
    <t>ФЕРм10-06-048-06</t>
  </si>
  <si>
    <t>Прокладка волоконно-оптических кабелей в канализации: в трубопроводе по свободному каналу  (в трубе d110)</t>
  </si>
  <si>
    <t>100 м кабеля</t>
  </si>
  <si>
    <t>2,42</t>
  </si>
  <si>
    <t>Объем=(6+236) / 100</t>
  </si>
  <si>
    <t>36,3</t>
  </si>
  <si>
    <t>2,02</t>
  </si>
  <si>
    <t>6,1105</t>
  </si>
  <si>
    <t>Кабель оптический ДПС-нг(А)-HF-16У (4х4)-7кН</t>
  </si>
  <si>
    <t>394,74</t>
  </si>
  <si>
    <t>Объем=387*1,02</t>
  </si>
  <si>
    <t>418,2</t>
  </si>
  <si>
    <t>Объем=410*1,02</t>
  </si>
  <si>
    <t>ФЕРм10-06-066-04</t>
  </si>
  <si>
    <t>Измерение на кабельной площадке затухания зонового волоконно-оптического кабеля с числом волокон: 16</t>
  </si>
  <si>
    <t>3,35</t>
  </si>
  <si>
    <t>ФЕРм10-04-066-07</t>
  </si>
  <si>
    <t>Розетка микрофонная</t>
  </si>
  <si>
    <t>0,0001</t>
  </si>
  <si>
    <t>0,0009</t>
  </si>
  <si>
    <t>ТЦ_20.4.03.07_77_7718573829_01.08.2022_01
КА №ИОС5, п.55; СМ2.3</t>
  </si>
  <si>
    <t>Накладная сетевая розетка RJ45 категории 5E</t>
  </si>
  <si>
    <t>ФЕРм08-02-390-02</t>
  </si>
  <si>
    <t>Короба пластмассовые: шириной до 63 мм</t>
  </si>
  <si>
    <t>Объем=105 / 100</t>
  </si>
  <si>
    <t>18,39</t>
  </si>
  <si>
    <t>24,136875</t>
  </si>
  <si>
    <t>ТЦ_20.2.05.04_77_7718573829_11.04.2022_01
КА №ИОС5, п.17; СМ2.3</t>
  </si>
  <si>
    <t>Короб для прокладки кабеля TMC 50х20 (код 00313, ДКС)</t>
  </si>
  <si>
    <t>ФЕРм08-02-231-05</t>
  </si>
  <si>
    <t>Прокладка труб гофрированных ПВХ в земле для защиты одного кабеля диаметром: 110 мм</t>
  </si>
  <si>
    <t>6,44</t>
  </si>
  <si>
    <t>0,483</t>
  </si>
  <si>
    <t>ФССЦ-24.3.04.04-0005</t>
  </si>
  <si>
    <t>Трубы гофрированные полимерные с профилированной стенкой электротехнические, номинальный внутренний диаметр 110 мм</t>
  </si>
  <si>
    <t>6,12</t>
  </si>
  <si>
    <t>Объем=6*1,02</t>
  </si>
  <si>
    <t>Итоги по разделу 1 Система передачи данных :</t>
  </si>
  <si>
    <t xml:space="preserve">  Итого по разделу 1 Система передачи данных</t>
  </si>
  <si>
    <t>Раздел 2. Перевозка автотранспортом</t>
  </si>
  <si>
    <t>Итоги по разделу 2 Перевозка автотранспортом :</t>
  </si>
  <si>
    <t xml:space="preserve">  Итого по разделу 2 Перевозка автотранспортом</t>
  </si>
  <si>
    <t>ЛОКАЛЬНЫЙ СМЕТНЫЙ РАСЧЕТ (СМЕТА) № ЛСР-02-01-18 изм.1</t>
  </si>
  <si>
    <t>(11,8)</t>
  </si>
  <si>
    <t>(0,62)</t>
  </si>
  <si>
    <t>Раздел 1. Система газоснабжения</t>
  </si>
  <si>
    <t>0,8071</t>
  </si>
  <si>
    <t>Объем=(40+30+0,357*15+0,357*15) / 100</t>
  </si>
  <si>
    <t>80,71</t>
  </si>
  <si>
    <t>55,7907875</t>
  </si>
  <si>
    <t>1,0694075</t>
  </si>
  <si>
    <t>ФССЦ-23.1.02.07-0002</t>
  </si>
  <si>
    <t>Крепления для трубопроводов (кронштейны, планки, хомуты)</t>
  </si>
  <si>
    <t>11,9</t>
  </si>
  <si>
    <t>Объем=10*1,19</t>
  </si>
  <si>
    <t>Объем=(40*1,13+15*0,4)/1000</t>
  </si>
  <si>
    <t>Объем=(30*1,48+15*0,94)/1000</t>
  </si>
  <si>
    <t>ФССЦ-18.1.09.07-0222</t>
  </si>
  <si>
    <t>Краны шаровые под приварку "LD" для воды, нефтепродуктов, горюче-смазочных материалов, стандартнопроходные, из стали 20 типа: КШ.Ц.П.020.040.02, давлением 4 МПа (40 кгс/см2), длиной 200 мм, условным диаметром 20 мм</t>
  </si>
  <si>
    <t>ФССЦ-18.1.09.07-0223</t>
  </si>
  <si>
    <t>Краны шаровые под приварку "LD" для воды, нефтепродуктов, горюче-смазочных материалов, стандартнопроходные, из стали 20 типа: КШ.Ц.П.025.040.02, давлением 4 МПа (40 кгс/см2), длиной 230 мм, условным диаметром 25 мм</t>
  </si>
  <si>
    <t>ФЕР19-01-009-01</t>
  </si>
  <si>
    <t>Установка фильтров для очистки газа от механических примесей диаметром: до 50 мм</t>
  </si>
  <si>
    <t>18.4.01.06</t>
  </si>
  <si>
    <t>Фильтры фланцевые волосяные</t>
  </si>
  <si>
    <t>3,67</t>
  </si>
  <si>
    <t>4,5875</t>
  </si>
  <si>
    <t>0,0875</t>
  </si>
  <si>
    <t>ФССЦ-18.4.01.05-0001</t>
  </si>
  <si>
    <t>Фильтры газовые сетчатые конические, номинальный диаметр 40 мм (Диаметром 25мм)</t>
  </si>
  <si>
    <t>ФЕР19-01-006-01</t>
  </si>
  <si>
    <t>Установка клапанов предохранительных диаметром: до 50 мм</t>
  </si>
  <si>
    <t>Клапаны предохранительные</t>
  </si>
  <si>
    <t>2,17</t>
  </si>
  <si>
    <t>2,7125</t>
  </si>
  <si>
    <t>ТЦ_18.1.05.01_77_7718573829_11.04.2022_01
КА_ИОС6 п.3  СМ2.3</t>
  </si>
  <si>
    <t>Клапан электромагнитный отсечной  АМАКС-КЭ.Ш-25-1,6-НЗ-ДЭ</t>
  </si>
  <si>
    <t>Цена=32990/1,2</t>
  </si>
  <si>
    <t>ФЕР13-03-004-17</t>
  </si>
  <si>
    <t>Окраска металлических огрунтованных поверхностей: органосиликатной композицией ОС-12-03</t>
  </si>
  <si>
    <t>0,34925</t>
  </si>
  <si>
    <t>Итоги по разделу 1 Система газоснабжения :</t>
  </si>
  <si>
    <t xml:space="preserve">  Итого по разделу 1 Система газоснабжения</t>
  </si>
  <si>
    <t>Объем=0,008+0,003+0,013+0,052+0,06+0,008+0,003</t>
  </si>
  <si>
    <t>ФЕР24-02-122-01</t>
  </si>
  <si>
    <t>Подъем давления при испытании воздухом газопроводов низкого и среднего давления (до 0,3 МПа) номинальным диаметром: 50 мм</t>
  </si>
  <si>
    <t>0,051</t>
  </si>
  <si>
    <t>ЛОКАЛЬНЫЙ СМЕТНЫЙ РАСЧЕТ (СМЕТА) № ЛСР-02-01-19 изм.1</t>
  </si>
  <si>
    <t>2021-ВТРКМ.ГР-ИЗТ.ВР изм.2</t>
  </si>
  <si>
    <t>(2469,29)</t>
  </si>
  <si>
    <t>(42,59)</t>
  </si>
  <si>
    <t>Раздел 1. Лавиноостанавливающая стена</t>
  </si>
  <si>
    <t>ФЕР01-01-020-03</t>
  </si>
  <si>
    <t>Разработка грунта с погрузкой на автомобили-самосвалы в котлованах объемом от 1000 до 3000 м3 экскаваторами с ковшом вместимостью 0,65 м3, группа грунтов: 3</t>
  </si>
  <si>
    <t>Объем=132 / 1000</t>
  </si>
  <si>
    <t>59,52</t>
  </si>
  <si>
    <t>Объем=(16*2) / 1000</t>
  </si>
  <si>
    <t>Перевозка грузов автомобилями-самосвалами грузоподъемностью 10 т работающих вне карьера на расстояние: I класс груза до 1 км</t>
  </si>
  <si>
    <t>Объем=264+32</t>
  </si>
  <si>
    <t>Итоги по разделу 1 Лавиноостанавливающая стена :</t>
  </si>
  <si>
    <t xml:space="preserve">  Итого по разделу 1 Лавиноостанавливающая стена</t>
  </si>
  <si>
    <t>Раздел 2. Устройство буронабивных свай d=620мм L=4м</t>
  </si>
  <si>
    <t>ФЕР05-01-029-03</t>
  </si>
  <si>
    <t>Устройство железобетонных буронабивных свай с бурением скважин вращательным (шнековым) способом в грунтах: 2 группы диаметром до 600 мм, длина свай до 12 м</t>
  </si>
  <si>
    <t>114,8</t>
  </si>
  <si>
    <t>01.4.03.06</t>
  </si>
  <si>
    <t>Расход бурового инструмента</t>
  </si>
  <si>
    <t>08.4.02.03</t>
  </si>
  <si>
    <t>Каркасы арматурные</t>
  </si>
  <si>
    <t>1,96</t>
  </si>
  <si>
    <t>225,008</t>
  </si>
  <si>
    <t>1,17</t>
  </si>
  <si>
    <t>134,316</t>
  </si>
  <si>
    <t>Приказ № 812/пр от 21.12.2020 Прил. п.5.1</t>
  </si>
  <si>
    <t>НР Свайные работы</t>
  </si>
  <si>
    <t>Приказ № 774/пр от 11.12.2020 Прил. п.5.1</t>
  </si>
  <si>
    <t>СП Свайные работы</t>
  </si>
  <si>
    <t>ФССЦ-04.1.02.05-0046</t>
  </si>
  <si>
    <t>Смеси бетонные тяжелого бетона (БСТ), крупность заполнителя 20 мм, класс В25 (М350)</t>
  </si>
  <si>
    <t>117,096</t>
  </si>
  <si>
    <t>(Свайные работы)</t>
  </si>
  <si>
    <t>Объем=114,8*1,02</t>
  </si>
  <si>
    <t>ТЧ Прил.15, табл.2</t>
  </si>
  <si>
    <t>Надбавка за марку бетона W6 F150</t>
  </si>
  <si>
    <t>Цена=640,17*0,015</t>
  </si>
  <si>
    <t>ФССЦ-08.4.03.03-0011</t>
  </si>
  <si>
    <t>Сталь арматурная рифленая свариваемая, класс A500С, диаметр 32 мм</t>
  </si>
  <si>
    <t>36,349</t>
  </si>
  <si>
    <t>0,4428</t>
  </si>
  <si>
    <t>Объем=442,8/1000</t>
  </si>
  <si>
    <t>1,9229</t>
  </si>
  <si>
    <t>Объем=1922,9/1000</t>
  </si>
  <si>
    <t>ФССЦ-08.3.05.02-0057</t>
  </si>
  <si>
    <t>Сталь листовая горячекатаная марки Ст3 толщиной: 5,0 мм</t>
  </si>
  <si>
    <t>0,8159</t>
  </si>
  <si>
    <t>ФЕР05-01-010-02</t>
  </si>
  <si>
    <t>Вырубка бетона из арматурного каркаса железобетонных: свай площадью сечения свыше 0,1 м2</t>
  </si>
  <si>
    <t>116,44</t>
  </si>
  <si>
    <t>42,64</t>
  </si>
  <si>
    <t>ФЕР01-01-013-13</t>
  </si>
  <si>
    <t>Разработка грунта с погрузкой на автомобили-самосвалы экскаваторами с ковшом вместимостью: 0,5 (0,5-0,63) м3, группа грунтов 1_Извлечение шламового слоя</t>
  </si>
  <si>
    <t>Объем=16 / 1000</t>
  </si>
  <si>
    <t>0,212</t>
  </si>
  <si>
    <t>0,616</t>
  </si>
  <si>
    <t>Итоги по разделу 2 Устройство буронабивных свай d=620мм L=4м :</t>
  </si>
  <si>
    <t xml:space="preserve">  Итого по разделу 2 Устройство буронабивных свай d=620мм L=4м</t>
  </si>
  <si>
    <t>Раздел 3. Устройство ростверка</t>
  </si>
  <si>
    <t>Устройство бетонной подготовки</t>
  </si>
  <si>
    <t>2,9445</t>
  </si>
  <si>
    <t>ФЕР06-01-001-22</t>
  </si>
  <si>
    <t>Устройство ленточных фундаментов: железобетонных при ширине по верху до 1000 мм</t>
  </si>
  <si>
    <t>Объем=525 / 100</t>
  </si>
  <si>
    <t>532,875</t>
  </si>
  <si>
    <t>34,65</t>
  </si>
  <si>
    <t>2362,5</t>
  </si>
  <si>
    <t>30,37</t>
  </si>
  <si>
    <t>199,303125</t>
  </si>
  <si>
    <t>69,39654</t>
  </si>
  <si>
    <t>Объем=69396,54/1000</t>
  </si>
  <si>
    <t>6,88184</t>
  </si>
  <si>
    <t>Объем=6881,84/1000</t>
  </si>
  <si>
    <t>0,70645</t>
  </si>
  <si>
    <t>Объем=706,45/1000</t>
  </si>
  <si>
    <t>ФЕР06-14-002-03</t>
  </si>
  <si>
    <t>Устройство деформационных швов в емкостных сооружениях с применением: герметика</t>
  </si>
  <si>
    <t>Объем=74 / 100</t>
  </si>
  <si>
    <t>21,7</t>
  </si>
  <si>
    <t>20,0725</t>
  </si>
  <si>
    <t>0,21275</t>
  </si>
  <si>
    <t>ФЕР07-05-039-05</t>
  </si>
  <si>
    <t>Устройство герметизации стеновых панелей: пенополистиролом, стык вертикальный</t>
  </si>
  <si>
    <t>8,81</t>
  </si>
  <si>
    <t>6,5194</t>
  </si>
  <si>
    <t>0,2738</t>
  </si>
  <si>
    <t>ФССЦ-12.2.05.06-0002</t>
  </si>
  <si>
    <t>Плиты пенополистирольные теплоизоляционные ППС40</t>
  </si>
  <si>
    <t>-0,7918</t>
  </si>
  <si>
    <t>ТЦ_102_77_7718573829_11.04.2022_01
КА_ИЗТ п.1  СМ2.3</t>
  </si>
  <si>
    <t>Гидрошпонка ДО-320/30-6/30 (ПВХ)</t>
  </si>
  <si>
    <t>Объем=97 / 1000</t>
  </si>
  <si>
    <t>0,259475</t>
  </si>
  <si>
    <t>0,97</t>
  </si>
  <si>
    <t>Объем=97 / 100</t>
  </si>
  <si>
    <t>15,192625</t>
  </si>
  <si>
    <t>3,17675</t>
  </si>
  <si>
    <t>ФЕР13-03-003-21</t>
  </si>
  <si>
    <t>Окраска огрунтованных бетонных и оштукатуренных поверхностей: эмалью ПФ-133</t>
  </si>
  <si>
    <t>17,02</t>
  </si>
  <si>
    <t>Объем=1702 / 100</t>
  </si>
  <si>
    <t>увеличение слоев ПЗ=2 (ОЗП=2; ЭМ=2 к расх.; ЗПМ=2; МАТ=2 к расх.; ТЗ=2; ТЗМ=2)</t>
  </si>
  <si>
    <t>5,38</t>
  </si>
  <si>
    <t>228,919</t>
  </si>
  <si>
    <t>0,851</t>
  </si>
  <si>
    <t>ФССЦ-14.4.04.08-0007</t>
  </si>
  <si>
    <t>Эмаль ПФ-133, темно-серая</t>
  </si>
  <si>
    <t>-0,30636</t>
  </si>
  <si>
    <t>ТЦ_14.4.04.10_77_7718573829_11.04.2022_01
КА_ИЗТ п.2  СМ2.3</t>
  </si>
  <si>
    <t>Эмаль ПОЛИТОН-УР, расход 0,3кг/м2</t>
  </si>
  <si>
    <t>510,6</t>
  </si>
  <si>
    <t>Объем=1702*0,3</t>
  </si>
  <si>
    <t>2,15</t>
  </si>
  <si>
    <t>Объем=215 / 100</t>
  </si>
  <si>
    <t>0,516</t>
  </si>
  <si>
    <t>33,411</t>
  </si>
  <si>
    <t>1,6125</t>
  </si>
  <si>
    <t>Итоги по разделу 3 Устройство ростверка :</t>
  </si>
  <si>
    <t xml:space="preserve">  Итого по разделу 3 Устройство ростверка</t>
  </si>
  <si>
    <t>Раздел 4. Селеотводящая дамба</t>
  </si>
  <si>
    <t>0,078</t>
  </si>
  <si>
    <t>Объем=78 / 1000</t>
  </si>
  <si>
    <t>3,4125</t>
  </si>
  <si>
    <t>37,2</t>
  </si>
  <si>
    <t>Объем=(10*2) / 1000</t>
  </si>
  <si>
    <t>0,875</t>
  </si>
  <si>
    <t>Объем=78*2+20</t>
  </si>
  <si>
    <t>Итоги по разделу 4 Селеотводящая дамба :</t>
  </si>
  <si>
    <t xml:space="preserve">  Итого по разделу 4 Селеотводящая дамба</t>
  </si>
  <si>
    <t>Раздел 5. Устройство буронабивных свай d=620мм L=4м</t>
  </si>
  <si>
    <t>68,6</t>
  </si>
  <si>
    <t>134,456</t>
  </si>
  <si>
    <t>80,262</t>
  </si>
  <si>
    <t>69,972</t>
  </si>
  <si>
    <t>Объем=68,6*1,02</t>
  </si>
  <si>
    <t>21,7207</t>
  </si>
  <si>
    <t>Объем=21720,7/1000</t>
  </si>
  <si>
    <t>0,2646</t>
  </si>
  <si>
    <t>Объем=264,6/1000</t>
  </si>
  <si>
    <t>1,149</t>
  </si>
  <si>
    <t>Объем=1149/1000</t>
  </si>
  <si>
    <t>0,488</t>
  </si>
  <si>
    <t>69,58</t>
  </si>
  <si>
    <t>25,48</t>
  </si>
  <si>
    <t>0,0092</t>
  </si>
  <si>
    <t>Объем=9,2 / 1000</t>
  </si>
  <si>
    <t>0,1219</t>
  </si>
  <si>
    <t>0,3542</t>
  </si>
  <si>
    <t>Итоги по разделу 5 Устройство буронабивных свай d=620мм L=4м :</t>
  </si>
  <si>
    <t xml:space="preserve">  Итого по разделу 5 Устройство буронабивных свай d=620мм L=4м</t>
  </si>
  <si>
    <t>Раздел 6. Устройство ростверка</t>
  </si>
  <si>
    <t>8,16</t>
  </si>
  <si>
    <t>1,812</t>
  </si>
  <si>
    <t>2,794</t>
  </si>
  <si>
    <t>Объем=279,4 / 100</t>
  </si>
  <si>
    <t>283,591</t>
  </si>
  <si>
    <t>18,4404</t>
  </si>
  <si>
    <t>1257,3</t>
  </si>
  <si>
    <t>106,067225</t>
  </si>
  <si>
    <t>279,4</t>
  </si>
  <si>
    <t>70,79657</t>
  </si>
  <si>
    <t>Объем=70796,57/1000</t>
  </si>
  <si>
    <t>3,83836</t>
  </si>
  <si>
    <t>Объем=3838,36/1000</t>
  </si>
  <si>
    <t>0,419</t>
  </si>
  <si>
    <t>10,03625</t>
  </si>
  <si>
    <t>0,106375</t>
  </si>
  <si>
    <t>3,2597</t>
  </si>
  <si>
    <t>0,1369</t>
  </si>
  <si>
    <t>-0,3959</t>
  </si>
  <si>
    <t>0,069</t>
  </si>
  <si>
    <t>Объем=69 / 1000</t>
  </si>
  <si>
    <t>0,184575</t>
  </si>
  <si>
    <t>Объем=69 / 100</t>
  </si>
  <si>
    <t>10,807125</t>
  </si>
  <si>
    <t>2,25975</t>
  </si>
  <si>
    <t>9,04</t>
  </si>
  <si>
    <t>Объем=904 / 100</t>
  </si>
  <si>
    <t>121,588</t>
  </si>
  <si>
    <t>0,452</t>
  </si>
  <si>
    <t>-0,16272</t>
  </si>
  <si>
    <t>271,2</t>
  </si>
  <si>
    <t>Объем=904*0,3</t>
  </si>
  <si>
    <t>1,18</t>
  </si>
  <si>
    <t>Объем=118 / 100</t>
  </si>
  <si>
    <t>0,2832</t>
  </si>
  <si>
    <t>18,3372</t>
  </si>
  <si>
    <t>0,885</t>
  </si>
  <si>
    <t>Установка стальных конструкций, остающихся в теле бетона (установка дренажных трубок диам. 50мм, длиной по 0,7м, 24шт)</t>
  </si>
  <si>
    <t>0,081984</t>
  </si>
  <si>
    <t>Объем=16,8*4,88/1000</t>
  </si>
  <si>
    <t>4,3554</t>
  </si>
  <si>
    <t>0,4263168</t>
  </si>
  <si>
    <t>ФССЦ-23.3.06.02-0006</t>
  </si>
  <si>
    <t>Трубы стальные сварные оцинкованные водогазопроводные с резьбой, обыкновенные, номинальный диаметр 50 мм, толщина стенки 3,5 мм</t>
  </si>
  <si>
    <t>Итоги по разделу 6 Устройство ростверка :</t>
  </si>
  <si>
    <t xml:space="preserve">  Итого по разделу 6 Устройство ростверка</t>
  </si>
  <si>
    <t>517,478</t>
  </si>
  <si>
    <t>Объем=3022,273-2502,151-2,644</t>
  </si>
  <si>
    <t>2502,151</t>
  </si>
  <si>
    <t>Объем=52,479+2000,342+449,33</t>
  </si>
  <si>
    <t>11,379</t>
  </si>
  <si>
    <t>ЛОКАЛЬНЫЙ СМЕТНЫЙ РАСЧЕТ (СМЕТА) № ЛСР-02-01-20</t>
  </si>
  <si>
    <t>(227,86)</t>
  </si>
  <si>
    <t>Раздел 1. Мебель</t>
  </si>
  <si>
    <t>1
О</t>
  </si>
  <si>
    <t>ТЦ_104_77_7718573829_11.04.2022_01
КА_АР п.8 СМ2.3</t>
  </si>
  <si>
    <t>Шкаф гардеробный 2х-секционный. Габариты: 400х500х1750мм СТК-162/600</t>
  </si>
  <si>
    <t>1,02212</t>
  </si>
  <si>
    <t>Приказ от 04.08.2020 № 421/пр п.120</t>
  </si>
  <si>
    <t>При установке лабораторного оборудования и мебели, на монтаж которых отсутствуют сметные нормы: если соответствующее лабораторное оборудование и мебель поставляются в собранном виде, при этом не требуются предварительная разборка и последующая сборка при монтаже, а также подключение к системам инженерно-технического обеспечения - 1% ПЗ=1,01 (ОЗП=1,01; ЭМ=1,01; МАТ=1,01)</t>
  </si>
  <si>
    <t>ТЦ_104_77_7718573829_11.04.2022_01
КА_АР п.23 СМ2.3</t>
  </si>
  <si>
    <t>Скамейка гардеробная, каркас металлический, пластик. Габариты: 1000х400х412мм ПЛ 1000</t>
  </si>
  <si>
    <t>ТЦ_104_77_7718573829_11.04.2022_01
КА_АР п.15 СМ2.3</t>
  </si>
  <si>
    <t>Шкаф металлический для уборочного инвентаря и хранения моющих и дезинфицирующих средств, запираемый на ключ 400Х500Х1750(h) мм</t>
  </si>
  <si>
    <t>ТЦ_104_77_7718573829_11.04.2022_01
КА_АР п.22 СМ2.3</t>
  </si>
  <si>
    <t>Диван, кожзам. Габариты:1650х700х820мм «Премьер-1» (3-местный)</t>
  </si>
  <si>
    <t>ТЦ_104_77_7718573829_11.04.2022_01
КА_АР п.24 СМ2.3</t>
  </si>
  <si>
    <t>Шкаф, ДСП. Габариты: 802х350х1936мм Д-136</t>
  </si>
  <si>
    <t>ТЦ_104_77_7718573829_11.04.2022_01
КА_АР п.25 СМ2.3</t>
  </si>
  <si>
    <t>Стол, ламинированная ДСП. Габариты: 1600х600х750мм Д-212</t>
  </si>
  <si>
    <t>ТЦ_104_77_7718573829_11.04.2022_01
КА_АР п.26 СМ2.3</t>
  </si>
  <si>
    <t>Кресло, текстиль, Престиж</t>
  </si>
  <si>
    <t>ТЦ_104_77_7718573829_11.04.2022_01
КА_АР п.27 СМ2.3</t>
  </si>
  <si>
    <t>Компьютер персональный; Р=0,6кВт; U=220В   Процессор — A6 / A8 / E1; Частота процессора — 1350...2200 МГц;    Размер оперативной памяти — 4...8 Гб; Объем жесткого диска — 500...1000 Гб; Размер экрана — min 17"; Видеокарта — AMD    Radeon R2 / AMD Radeon R4 / AMD Radeon R5</t>
  </si>
  <si>
    <t>ТЦ_104_77_7718573829_11.04.2022_01
КА_АР п.19 СМ2.3</t>
  </si>
  <si>
    <t>Стул на металлокаркасе, винилискожа. Габариты: 380х440х830мм Тюльпан</t>
  </si>
  <si>
    <t>ТЦ_104_77_7718573829_11.04.2022_01
КА_АР п.20 СМ2.3</t>
  </si>
  <si>
    <t>Стол, ламинированная ДСП. Габариты: 600х900х710мм</t>
  </si>
  <si>
    <t>ТЦ_104_77_7718573829_11.04.2022_01
КА_АР п.18 СМ2.3</t>
  </si>
  <si>
    <t>Стол. Ламинированная ДСП . Габариты: 800х800х746мм Д-229</t>
  </si>
  <si>
    <t>табл.8.55 сумма 40,37 руб.</t>
  </si>
  <si>
    <t>Россия, Республика Северная Осетия-Алания, Район Алагирский,
пос.Калак, 363203</t>
  </si>
  <si>
    <t>ПРОЕКТ СМЕТЫ КОНТРАКТА</t>
  </si>
  <si>
    <t>Цена, руб.</t>
  </si>
  <si>
    <t>На единицу измерения</t>
  </si>
  <si>
    <t>Всего</t>
  </si>
  <si>
    <t>Строительно-монтажные работы</t>
  </si>
  <si>
    <t>НДС-20%</t>
  </si>
  <si>
    <t>Всего с учетом НДС</t>
  </si>
  <si>
    <t xml:space="preserve">График производства работ по объекту: </t>
  </si>
  <si>
    <t>Виды (наименования) работ</t>
  </si>
  <si>
    <t>Сроки выполнения работ</t>
  </si>
  <si>
    <t>Дата начала</t>
  </si>
  <si>
    <t>Дата окончания</t>
  </si>
  <si>
    <t xml:space="preserve">Разработка рабочей документации </t>
  </si>
  <si>
    <t>Строительно-монтажные работы, включая подготовительные работы, подготовку исполнительной документации, сдачу объекта Заказчику с комплектом документов, позволяющим получить разрешение на ввод объекта в эксплуатацию.</t>
  </si>
  <si>
    <t>X-дата заключения Договора</t>
  </si>
  <si>
    <t>ПОЯСНИТЕЛЬНАЯ ЗАПИСКА</t>
  </si>
  <si>
    <t>К РАСЧЕТУ НАЧАЛЬНОЙ МАКСИМАЛЬНОЙ ЦЕНЫ ДОГОВОРА</t>
  </si>
  <si>
    <t>по объекту:</t>
  </si>
  <si>
    <t>Расчет стоимости строительства выполнен проектно-сметным методом.</t>
  </si>
  <si>
    <t>Цена работ учитывает все затраты Подрядчика, включая стоимость проектных работ стадии "Рабочая документация", стоимость приобретения материалов и оборудования поставки Подрядчика, стоимость строительно-монтажных и прочих затрат согласно перечню затрат, учтенному сводным сметным расчетом стоимости строительства, накладных расходов, сметной прибыли.</t>
  </si>
  <si>
    <t>Описание метода расчета стоимости проектных работ и строительства</t>
  </si>
  <si>
    <t xml:space="preserve">Индекс-дефлятор определен в соответствии с данными Минэкономразвития РФ.  </t>
  </si>
  <si>
    <t>Индекс-дефлятор на продолжительность строительства выполнен в соответствии с графиком выполнения работ.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</si>
  <si>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</si>
  <si>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</si>
  <si>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</si>
  <si>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>Протокол</t>
  </si>
  <si>
    <t>начальной (максимальной) цены контракта</t>
  </si>
  <si>
    <t>Объект закупки: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</si>
  <si>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</si>
  <si>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</si>
  <si>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разработка рабочей документации;</t>
  </si>
  <si>
    <t>- затраты на оплату труда рабочих-строителей;</t>
  </si>
  <si>
    <t>- затраты на приобретение материалов, изделий и конструкций;</t>
  </si>
  <si>
    <t>- затраты на эксплуатацию машин и механизмов;</t>
  </si>
  <si>
    <t>- накладные расходы;</t>
  </si>
  <si>
    <t>- сметную прибыль;</t>
  </si>
  <si>
    <t>- стоимость оборудования поставки подрядчика;</t>
  </si>
  <si>
    <t>- затраты на строительство временных зданий и сооружений;</t>
  </si>
  <si>
    <t>- возврат от разборки временных зданий и сооружений в размере 15% от суммы затрат на их возведение;</t>
  </si>
  <si>
    <t>- пусконаладочные работы;</t>
  </si>
  <si>
    <t>- резерв средств на непредвиденные работы и затраты;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</si>
  <si>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</si>
  <si>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</si>
  <si>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</si>
  <si>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</si>
  <si>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</si>
  <si>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РАСЧЕТ НАЧАЛЬНОЙ МАКСИМАЛЬНОЙ ЦЕНЫ ДОГОВОРА</t>
  </si>
  <si>
    <t xml:space="preserve">Продолжительность работ </t>
  </si>
  <si>
    <t>мес.</t>
  </si>
  <si>
    <t xml:space="preserve">Начало работ - </t>
  </si>
  <si>
    <t xml:space="preserve">Окончание работ - </t>
  </si>
  <si>
    <t>№ п.п.</t>
  </si>
  <si>
    <t>Перечень видов работ</t>
  </si>
  <si>
    <t xml:space="preserve"> Стоимость в прогнозных   ценах, руб.</t>
  </si>
  <si>
    <t>без учета НДС</t>
  </si>
  <si>
    <t>НДС-20 %</t>
  </si>
  <si>
    <t>с учетом НДС</t>
  </si>
  <si>
    <t>В том числе:</t>
  </si>
  <si>
    <t>Инфляционная составляющая за период выполнения работ</t>
  </si>
  <si>
    <t>Оборудование</t>
  </si>
  <si>
    <t>ВСЕГО:</t>
  </si>
  <si>
    <t xml:space="preserve">Оборудование </t>
  </si>
  <si>
    <t xml:space="preserve">непредвиденные расходы </t>
  </si>
  <si>
    <t xml:space="preserve">инфляционная составляющая за период выполнения работ </t>
  </si>
  <si>
    <t xml:space="preserve">Для расчета цены строительства  использован сводный сметный расчет в ценах 1 квартала 2022 г., локальные сметные расчеты в ценах 1 кв. 2022 г.,  получившие положительное заключение ФАУ "Главгосэкспертиза России" от 09.09.2022 № 15-1-1-3-064983-2022. </t>
  </si>
  <si>
    <t>В расчете учтены временные здания и сооружения в размере 2,48%, непредвиденные затраты в размере 2 % согласно сводному сметному расчету и возврат от разборки временных зданий и сооружений в размере 15%.</t>
  </si>
  <si>
    <t>Размер суточных- 100 руб. в сутки на человека, компенсация за проживание - 12 руб. в сутки на человека (согласно Постановлению Правительства РФ от 02.10.2002 г. № 729).</t>
  </si>
  <si>
    <t>- вынос в натуру основных осей здания;</t>
  </si>
  <si>
    <t>- расходы на командировки рабочих, привлекаемых для строительства;</t>
  </si>
  <si>
    <t>- плата за негативное воздействие от выбросов загрязняющих веществ в атмосферный воздух на этапе строительства;</t>
  </si>
  <si>
    <t>- плата за размещение отходов на период строительства;</t>
  </si>
  <si>
    <t>- стоимость экологического мониторинга на период строительства;</t>
  </si>
  <si>
    <t>- компенсационные затраты на возмещение размера вреда биоресурсам. Проведение восстановительных мероприятий воспроизводства молоди каспийского лосося - временная компенсация на период строительства (лосось);</t>
  </si>
  <si>
    <t>- расходы на проезд рабочих и пусконаладочного персонала;</t>
  </si>
  <si>
    <t>- индексы фактической инфляции для пересчета сметной стоимости из уровня цен утверждения проектной документации в уровень цен на дату определения НМЦК;</t>
  </si>
  <si>
    <t>- прогнозные индексы инфляции для пересчета из уровня цен на дату определения НМЦК в уровень цен соответствующего периода реализации проекта;</t>
  </si>
  <si>
    <t>- удорожание работ в зимнее время;</t>
  </si>
  <si>
    <t>Трудозатраты, чел/час</t>
  </si>
  <si>
    <t>Трудозатраты, чел/дн.
при количестве рабочих часов в сутки:</t>
  </si>
  <si>
    <t>ТЗ</t>
  </si>
  <si>
    <t>ТЗМ</t>
  </si>
  <si>
    <t>Рабочих</t>
  </si>
  <si>
    <t>Механизаторов</t>
  </si>
  <si>
    <t>Прогнозный индекс для РД на период выполнения работ:</t>
  </si>
  <si>
    <t>Продолжительность выполнения работ, мес.</t>
  </si>
  <si>
    <t>Начало работ</t>
  </si>
  <si>
    <t>окончание первого года</t>
  </si>
  <si>
    <t>Окончание работ</t>
  </si>
  <si>
    <t>начало второго года</t>
  </si>
  <si>
    <t>Доля сметной стоимости, подлежащая выполнению подрядчиком в 2022 году</t>
  </si>
  <si>
    <t>Доля сметной стоимости, подлежащая выполнению подрядчиком в 2023 году</t>
  </si>
  <si>
    <t>ежемесячный прогнозный индекс на 2022 год</t>
  </si>
  <si>
    <t>^(1/12)</t>
  </si>
  <si>
    <t>ежемесячный прогнозный индекс на 2023 год</t>
  </si>
  <si>
    <t>К на 2022 =</t>
  </si>
  <si>
    <t>К на 2023 =</t>
  </si>
  <si>
    <t>Индекс прогнозной инфляции</t>
  </si>
  <si>
    <t>Прогнозный индекс для Стройки на период выполнения работ:</t>
  </si>
  <si>
    <t>Доля сметной стоимости, подлежащая выполнению подрядчиком в 2024 году</t>
  </si>
  <si>
    <t>ежемесячный прогнозный индекс на 2024 год</t>
  </si>
  <si>
    <t>К на 2024 =</t>
  </si>
  <si>
    <t>Начальная максимальная цена договора ( далее - НМЦД) определена в соответствии с требованием Федерального Закона  от 05.04.2013 г. № 44 "О контрактной системе в сфере закупок товаров, работ, услуг для обеспечения государственных и муниципальных нужд", с  Приказом Минстроя России от 23 декабря 2019 г. № 841/пр «Об утверждении Порядка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 и Методики составления сметы контракта, предметом которого являются строительство, реконструкция объектов капитального строительства».</t>
  </si>
  <si>
    <t>Сумма для расчета затрат на строительный контроль, руб. с НДС</t>
  </si>
  <si>
    <t>*Индекс фактической инфляции по данным Росстата ("Строительство ", Российская Федерация) от цен утверждения сметной документации до даты формирования НМЦК:</t>
  </si>
  <si>
    <r>
      <t>1,0105 * 1,0071 * 1,0051 * 1,0000 * 1,0037 * 1,0017 *</t>
    </r>
    <r>
      <rPr>
        <sz val="11"/>
        <color rgb="FFFF0000"/>
        <rFont val="Calibri"/>
        <family val="2"/>
        <charset val="204"/>
      </rPr>
      <t xml:space="preserve"> 1,0017</t>
    </r>
  </si>
  <si>
    <t>**поскольку индекс Росстата за октябрь 2022 отсутствует, для расчета принимается индекс фактической инфляции в размере, установленном для последнего опубликованного месяца.</t>
  </si>
  <si>
    <t>Индекс Минэкономразвития РФ на 2022 г. (Письмо Минэкономразвития России от 05.10.2021 № 33918-ПК/Д03и)</t>
  </si>
  <si>
    <t>Индекс Минэкономразвития РФ на 2023 г. (Письмо Минэкономразвития России от 05.10.2021 № 33918-ПК/Д03и)</t>
  </si>
  <si>
    <t>Индекс Минэкономразвития РФ на 2024 г. (Письмо Минэкономразвития России от 05.10.2021 № 33918-ПК/Д03и)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</si>
</sst>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-* #,##0.00_-;\-* #,##0.00_-;_-* &quot;-&quot;??_-;_-@_-"/>
    <numFmt numFmtId="164" formatCode="0.000"/>
    <numFmt numFmtId="165" formatCode="#,##0_ ;\-#,##0\ "/>
    <numFmt numFmtId="166" formatCode="#,##0.00_ ;\-#,##0.00\ "/>
    <numFmt numFmtId="167" formatCode="0.0"/>
    <numFmt numFmtId="168" formatCode="_-* #,##0.00\ _₽_-;\-* #,##0.00\ _₽_-;_-* &quot;-&quot;??\ _₽_-;_-@_-"/>
    <numFmt numFmtId="169" formatCode="_-* #,##0.00_р_._-;\-* #,##0.00_р_._-;_-* &quot;-&quot;??_р_._-;_-@_-"/>
    <numFmt numFmtId="170" formatCode="000000"/>
    <numFmt numFmtId="171" formatCode="0.0000000"/>
    <numFmt numFmtId="172" formatCode="#,##0.00000"/>
    <numFmt numFmtId="173" formatCode="#,##0.000"/>
    <numFmt numFmtId="174" formatCode="#,##0.0000"/>
    <numFmt numFmtId="175" formatCode="#,##0.0"/>
    <numFmt numFmtId="176" formatCode="0.0%"/>
    <numFmt numFmtId="177" formatCode="0.0000"/>
    <numFmt numFmtId="178" formatCode="_-* #,##0.00&quot;р.&quot;_-;\-* #,##0.00&quot;р.&quot;_-;_-* &quot;-&quot;??&quot;р.&quot;_-;_-@_-"/>
  </numFmts>
  <fonts count="125" x14ac:knownFonts="1">
    <font>
      <sz val="11"/>
      <color rgb="FF000000"/>
      <name val="Calibri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8"/>
      <name val="Arial Cyr"/>
      <charset val="204"/>
    </font>
    <font>
      <i/>
      <sz val="8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sz val="12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i/>
      <sz val="10"/>
      <color rgb="FF0070C0"/>
      <name val="Arial Cyr"/>
      <charset val="204"/>
    </font>
    <font>
      <i/>
      <sz val="10"/>
      <color rgb="FF0070C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Arial"/>
      <family val="2"/>
      <charset val="204"/>
    </font>
    <font>
      <sz val="6"/>
      <color rgb="FF00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rgb="FF000000"/>
      <name val="Times New Roman"/>
      <family val="1"/>
      <charset val="204"/>
    </font>
    <font>
      <b/>
      <i/>
      <sz val="8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u/>
      <sz val="11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b/>
      <sz val="13"/>
      <color indexed="8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sz val="12"/>
      <name val="Times New Roman"/>
      <family val="1"/>
    </font>
    <font>
      <sz val="10"/>
      <color rgb="FFFF0000"/>
      <name val="Arial Cyr"/>
      <charset val="204"/>
    </font>
    <font>
      <sz val="8"/>
      <color rgb="FFFF0000"/>
      <name val="Times New Roman"/>
      <family val="1"/>
      <charset val="204"/>
    </font>
    <font>
      <i/>
      <sz val="10"/>
      <name val="Arial Cyr"/>
      <charset val="204"/>
    </font>
    <font>
      <i/>
      <u/>
      <sz val="10"/>
      <name val="Arial Cyr"/>
      <charset val="204"/>
    </font>
    <font>
      <b/>
      <i/>
      <sz val="10"/>
      <name val="Arial Cyr"/>
      <charset val="204"/>
    </font>
    <font>
      <b/>
      <sz val="10"/>
      <color rgb="FFFF0000"/>
      <name val="Arial Cyr"/>
      <charset val="204"/>
    </font>
    <font>
      <sz val="11"/>
      <name val="Calibri"/>
      <family val="2"/>
      <charset val="204"/>
    </font>
    <font>
      <b/>
      <sz val="8"/>
      <name val="Arial"/>
      <family val="2"/>
      <charset val="204"/>
    </font>
    <font>
      <i/>
      <sz val="11"/>
      <color rgb="FF0070C0"/>
      <name val="Calibri"/>
      <family val="2"/>
      <charset val="204"/>
    </font>
    <font>
      <i/>
      <sz val="12"/>
      <color rgb="FF0070C0"/>
      <name val="Times New Roman"/>
      <family val="1"/>
      <charset val="204"/>
    </font>
    <font>
      <sz val="10"/>
      <color rgb="FF080000"/>
      <name val="Times New Roman"/>
      <family val="1"/>
      <charset val="204"/>
    </font>
    <font>
      <b/>
      <sz val="12"/>
      <color rgb="FF080000"/>
      <name val="Times New Roman"/>
      <family val="1"/>
      <charset val="204"/>
    </font>
    <font>
      <b/>
      <sz val="10"/>
      <color rgb="FF080000"/>
      <name val="Times New Roman"/>
      <family val="1"/>
      <charset val="204"/>
    </font>
    <font>
      <sz val="9"/>
      <color rgb="FF080000"/>
      <name val="Arial"/>
      <family val="2"/>
      <charset val="204"/>
    </font>
    <font>
      <sz val="10"/>
      <name val="Arial CYR"/>
      <family val="2"/>
      <charset val="204"/>
    </font>
    <font>
      <sz val="9"/>
      <color rgb="FF08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rgb="FF080000"/>
      <name val="Times New Roman"/>
      <family val="1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12"/>
      <color rgb="FFFF0000"/>
      <name val="Times New Roman"/>
      <family val="1"/>
      <charset val="204"/>
    </font>
    <font>
      <i/>
      <u/>
      <sz val="12"/>
      <name val="Times New Roman"/>
      <family val="1"/>
      <charset val="204"/>
    </font>
    <font>
      <sz val="12"/>
      <name val="Arial CYR"/>
      <charset val="204"/>
    </font>
    <font>
      <u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name val="Calibri"/>
      <family val="2"/>
      <charset val="204"/>
    </font>
    <font>
      <b/>
      <i/>
      <sz val="12"/>
      <color rgb="FF0070C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  <font>
      <b/>
      <sz val="11"/>
      <color rgb="FF000000"/>
      <name val="Arial"/>
      <family val="2"/>
      <charset val="204"/>
    </font>
    <font>
      <sz val="11"/>
      <name val="Arial CYR"/>
      <charset val="204"/>
    </font>
    <font>
      <i/>
      <sz val="11"/>
      <color rgb="FF0070C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11"/>
      <color indexed="8"/>
      <name val="Calibri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5">
    <xf numFmtId="0" fontId="0" fillId="0" borderId="0"/>
    <xf numFmtId="0" fontId="4" fillId="0" borderId="10"/>
    <xf numFmtId="0" fontId="5" fillId="0" borderId="10"/>
    <xf numFmtId="0" fontId="8" fillId="0" borderId="10" applyNumberFormat="0" applyFill="0" applyBorder="0" applyAlignment="0" applyProtection="0"/>
    <xf numFmtId="0" fontId="10" fillId="0" borderId="10"/>
    <xf numFmtId="0" fontId="13" fillId="0" borderId="10">
      <alignment horizontal="left" vertical="top"/>
    </xf>
    <xf numFmtId="0" fontId="5" fillId="0" borderId="10"/>
    <xf numFmtId="0" fontId="13" fillId="0" borderId="10">
      <alignment horizontal="center"/>
    </xf>
    <xf numFmtId="0" fontId="5" fillId="0" borderId="10"/>
    <xf numFmtId="0" fontId="13" fillId="0" borderId="6">
      <alignment horizontal="center"/>
    </xf>
    <xf numFmtId="0" fontId="5" fillId="0" borderId="10">
      <alignment vertical="top"/>
    </xf>
    <xf numFmtId="0" fontId="13" fillId="0" borderId="6">
      <alignment horizontal="center"/>
    </xf>
    <xf numFmtId="0" fontId="13" fillId="0" borderId="10">
      <alignment vertical="top"/>
    </xf>
    <xf numFmtId="0" fontId="5" fillId="0" borderId="10"/>
    <xf numFmtId="0" fontId="13" fillId="0" borderId="10">
      <alignment horizontal="right" vertical="top" wrapText="1"/>
    </xf>
    <xf numFmtId="0" fontId="13" fillId="0" borderId="10"/>
    <xf numFmtId="0" fontId="5" fillId="0" borderId="10"/>
    <xf numFmtId="0" fontId="5" fillId="0" borderId="10"/>
    <xf numFmtId="0" fontId="13" fillId="0" borderId="10"/>
    <xf numFmtId="0" fontId="5" fillId="0" borderId="10"/>
    <xf numFmtId="0" fontId="13" fillId="0" borderId="6">
      <alignment horizontal="center" wrapText="1"/>
    </xf>
    <xf numFmtId="0" fontId="5" fillId="0" borderId="10">
      <alignment vertical="top"/>
    </xf>
    <xf numFmtId="0" fontId="5" fillId="0" borderId="10"/>
    <xf numFmtId="0" fontId="5" fillId="0" borderId="10"/>
    <xf numFmtId="0" fontId="13" fillId="0" borderId="10"/>
    <xf numFmtId="0" fontId="13" fillId="0" borderId="6">
      <alignment horizontal="center" wrapText="1"/>
    </xf>
    <xf numFmtId="0" fontId="13" fillId="0" borderId="6">
      <alignment horizontal="center"/>
    </xf>
    <xf numFmtId="0" fontId="5" fillId="0" borderId="10"/>
    <xf numFmtId="0" fontId="13" fillId="0" borderId="6">
      <alignment horizontal="center" wrapText="1"/>
    </xf>
    <xf numFmtId="0" fontId="5" fillId="0" borderId="10"/>
    <xf numFmtId="0" fontId="13" fillId="0" borderId="10"/>
    <xf numFmtId="0" fontId="3" fillId="0" borderId="10"/>
    <xf numFmtId="0" fontId="5" fillId="0" borderId="10"/>
    <xf numFmtId="0" fontId="32" fillId="3" borderId="0" applyNumberFormat="0" applyBorder="0" applyAlignment="0" applyProtection="0"/>
    <xf numFmtId="0" fontId="31" fillId="0" borderId="10"/>
    <xf numFmtId="0" fontId="2" fillId="0" borderId="10"/>
    <xf numFmtId="0" fontId="2" fillId="0" borderId="10"/>
    <xf numFmtId="0" fontId="2" fillId="0" borderId="10"/>
    <xf numFmtId="0" fontId="2" fillId="0" borderId="10"/>
    <xf numFmtId="43" fontId="2" fillId="0" borderId="10" applyFont="0" applyFill="0" applyBorder="0" applyAlignment="0" applyProtection="0"/>
    <xf numFmtId="0" fontId="49" fillId="0" borderId="10">
      <alignment horizontal="center" vertical="top"/>
    </xf>
    <xf numFmtId="0" fontId="2" fillId="0" borderId="10"/>
    <xf numFmtId="0" fontId="52" fillId="0" borderId="10">
      <alignment horizontal="left" vertical="top"/>
    </xf>
    <xf numFmtId="0" fontId="54" fillId="0" borderId="10">
      <alignment horizontal="center" vertical="center"/>
    </xf>
    <xf numFmtId="0" fontId="54" fillId="0" borderId="10">
      <alignment horizontal="center" vertical="center"/>
    </xf>
    <xf numFmtId="0" fontId="52" fillId="0" borderId="10">
      <alignment horizontal="center" vertical="center"/>
    </xf>
    <xf numFmtId="0" fontId="52" fillId="0" borderId="10">
      <alignment horizontal="center" vertical="center"/>
    </xf>
    <xf numFmtId="0" fontId="52" fillId="0" borderId="10">
      <alignment horizontal="center" vertical="center"/>
    </xf>
    <xf numFmtId="0" fontId="52" fillId="0" borderId="10">
      <alignment horizontal="center" vertical="center"/>
    </xf>
    <xf numFmtId="0" fontId="52" fillId="0" borderId="10">
      <alignment horizontal="left" vertical="center"/>
    </xf>
    <xf numFmtId="0" fontId="52" fillId="0" borderId="10">
      <alignment horizontal="center" vertical="center"/>
    </xf>
    <xf numFmtId="0" fontId="52" fillId="0" borderId="10">
      <alignment horizontal="center"/>
    </xf>
    <xf numFmtId="0" fontId="65" fillId="0" borderId="10"/>
    <xf numFmtId="0" fontId="65" fillId="0" borderId="10"/>
    <xf numFmtId="0" fontId="2" fillId="0" borderId="10"/>
    <xf numFmtId="43" fontId="5" fillId="0" borderId="10" applyFont="0" applyFill="0" applyBorder="0" applyAlignment="0" applyProtection="0"/>
    <xf numFmtId="0" fontId="7" fillId="0" borderId="10"/>
    <xf numFmtId="0" fontId="80" fillId="0" borderId="10"/>
    <xf numFmtId="0" fontId="2" fillId="0" borderId="10"/>
    <xf numFmtId="169" fontId="2" fillId="0" borderId="10" applyFont="0" applyFill="0" applyBorder="0" applyAlignment="0" applyProtection="0"/>
    <xf numFmtId="0" fontId="82" fillId="0" borderId="10">
      <alignment horizontal="left" vertical="top"/>
    </xf>
    <xf numFmtId="0" fontId="2" fillId="0" borderId="10"/>
    <xf numFmtId="0" fontId="84" fillId="0" borderId="30">
      <alignment horizontal="center" vertical="center"/>
    </xf>
    <xf numFmtId="0" fontId="84" fillId="0" borderId="30">
      <alignment horizontal="left" vertical="center"/>
    </xf>
    <xf numFmtId="0" fontId="84" fillId="0" borderId="2">
      <alignment horizontal="left" vertical="top"/>
    </xf>
    <xf numFmtId="0" fontId="2" fillId="0" borderId="10"/>
    <xf numFmtId="0" fontId="102" fillId="0" borderId="10"/>
    <xf numFmtId="0" fontId="10" fillId="0" borderId="10"/>
    <xf numFmtId="0" fontId="94" fillId="0" borderId="10"/>
    <xf numFmtId="0" fontId="65" fillId="0" borderId="10"/>
    <xf numFmtId="43" fontId="5" fillId="0" borderId="10" applyFont="0" applyFill="0" applyBorder="0" applyAlignment="0" applyProtection="0"/>
    <xf numFmtId="0" fontId="2" fillId="0" borderId="10"/>
    <xf numFmtId="0" fontId="94" fillId="0" borderId="10"/>
    <xf numFmtId="0" fontId="7" fillId="0" borderId="10"/>
    <xf numFmtId="0" fontId="112" fillId="0" borderId="10"/>
    <xf numFmtId="0" fontId="5" fillId="0" borderId="10"/>
    <xf numFmtId="0" fontId="7" fillId="0" borderId="30" applyBorder="0" applyAlignment="0">
      <alignment horizontal="center"/>
    </xf>
    <xf numFmtId="0" fontId="7" fillId="0" borderId="10">
      <alignment horizontal="left" vertical="top"/>
    </xf>
    <xf numFmtId="0" fontId="13" fillId="0" borderId="30">
      <alignment horizontal="center"/>
    </xf>
    <xf numFmtId="0" fontId="13" fillId="0" borderId="30">
      <alignment horizontal="center"/>
    </xf>
    <xf numFmtId="0" fontId="13" fillId="0" borderId="30">
      <alignment horizontal="center" wrapText="1"/>
    </xf>
    <xf numFmtId="0" fontId="13" fillId="0" borderId="30">
      <alignment horizontal="center" wrapText="1"/>
    </xf>
    <xf numFmtId="0" fontId="13" fillId="0" borderId="30">
      <alignment horizontal="center"/>
    </xf>
    <xf numFmtId="0" fontId="13" fillId="0" borderId="30">
      <alignment horizontal="center" wrapText="1"/>
    </xf>
    <xf numFmtId="0" fontId="5" fillId="0" borderId="10"/>
    <xf numFmtId="0" fontId="5" fillId="0" borderId="10"/>
    <xf numFmtId="0" fontId="5" fillId="0" borderId="10"/>
    <xf numFmtId="0" fontId="5" fillId="0" borderId="10"/>
    <xf numFmtId="0" fontId="5" fillId="0" borderId="10"/>
    <xf numFmtId="0" fontId="5" fillId="0" borderId="10"/>
    <xf numFmtId="0" fontId="10" fillId="0" borderId="10"/>
    <xf numFmtId="0" fontId="10" fillId="0" borderId="10"/>
    <xf numFmtId="0" fontId="10" fillId="0" borderId="10"/>
    <xf numFmtId="0" fontId="10" fillId="0" borderId="10"/>
    <xf numFmtId="0" fontId="10" fillId="0" borderId="10"/>
    <xf numFmtId="0" fontId="10" fillId="0" borderId="10"/>
    <xf numFmtId="0" fontId="1" fillId="0" borderId="10"/>
    <xf numFmtId="0" fontId="7" fillId="0" borderId="30" applyBorder="0" applyAlignment="0">
      <alignment horizontal="center" wrapText="1"/>
    </xf>
    <xf numFmtId="0" fontId="1" fillId="0" borderId="10"/>
    <xf numFmtId="0" fontId="1" fillId="0" borderId="10"/>
    <xf numFmtId="0" fontId="1" fillId="0" borderId="10"/>
    <xf numFmtId="0" fontId="102" fillId="0" borderId="10"/>
    <xf numFmtId="0" fontId="7" fillId="0" borderId="10"/>
    <xf numFmtId="0" fontId="1" fillId="0" borderId="10"/>
    <xf numFmtId="178" fontId="5" fillId="0" borderId="10" applyFont="0" applyFill="0" applyBorder="0" applyAlignment="0" applyProtection="0"/>
    <xf numFmtId="169" fontId="124" fillId="0" borderId="10" applyFont="0" applyFill="0" applyBorder="0" applyAlignment="0" applyProtection="0"/>
    <xf numFmtId="0" fontId="124" fillId="0" borderId="10"/>
    <xf numFmtId="0" fontId="44" fillId="0" borderId="10">
      <alignment horizontal="center" vertical="top"/>
    </xf>
    <xf numFmtId="0" fontId="1" fillId="0" borderId="10"/>
    <xf numFmtId="0" fontId="1" fillId="0" borderId="10"/>
    <xf numFmtId="0" fontId="8" fillId="0" borderId="10" applyNumberFormat="0" applyFill="0" applyBorder="0" applyAlignment="0" applyProtection="0">
      <alignment vertical="top"/>
      <protection locked="0"/>
    </xf>
    <xf numFmtId="169" fontId="1" fillId="0" borderId="10" applyFont="0" applyFill="0" applyBorder="0" applyAlignment="0" applyProtection="0"/>
    <xf numFmtId="0" fontId="32" fillId="3" borderId="10" applyNumberFormat="0" applyBorder="0" applyAlignment="0" applyProtection="0"/>
    <xf numFmtId="43" fontId="5" fillId="0" borderId="10" applyFont="0" applyFill="0" applyBorder="0" applyAlignment="0" applyProtection="0"/>
    <xf numFmtId="0" fontId="1" fillId="0" borderId="10"/>
    <xf numFmtId="0" fontId="1" fillId="0" borderId="10"/>
    <xf numFmtId="0" fontId="10" fillId="0" borderId="10"/>
    <xf numFmtId="0" fontId="1" fillId="0" borderId="10"/>
    <xf numFmtId="0" fontId="1" fillId="0" borderId="10"/>
    <xf numFmtId="0" fontId="1" fillId="0" borderId="10"/>
    <xf numFmtId="0" fontId="1" fillId="0" borderId="10"/>
    <xf numFmtId="0" fontId="1" fillId="0" borderId="10"/>
    <xf numFmtId="43" fontId="1" fillId="0" borderId="10" applyFont="0" applyFill="0" applyBorder="0" applyAlignment="0" applyProtection="0"/>
    <xf numFmtId="0" fontId="44" fillId="0" borderId="10">
      <alignment horizontal="center" vertical="top"/>
    </xf>
    <xf numFmtId="0" fontId="1" fillId="0" borderId="10"/>
    <xf numFmtId="0" fontId="65" fillId="0" borderId="10"/>
    <xf numFmtId="0" fontId="1" fillId="0" borderId="10"/>
    <xf numFmtId="43" fontId="5" fillId="0" borderId="10" applyFont="0" applyFill="0" applyBorder="0" applyAlignment="0" applyProtection="0"/>
    <xf numFmtId="0" fontId="80" fillId="0" borderId="10"/>
    <xf numFmtId="0" fontId="1" fillId="0" borderId="10"/>
    <xf numFmtId="169" fontId="1" fillId="0" borderId="10" applyFont="0" applyFill="0" applyBorder="0" applyAlignment="0" applyProtection="0"/>
    <xf numFmtId="0" fontId="1" fillId="0" borderId="10"/>
    <xf numFmtId="0" fontId="1" fillId="0" borderId="10"/>
    <xf numFmtId="0" fontId="102" fillId="0" borderId="10"/>
    <xf numFmtId="43" fontId="5" fillId="0" borderId="10" applyFont="0" applyFill="0" applyBorder="0" applyAlignment="0" applyProtection="0"/>
    <xf numFmtId="0" fontId="1" fillId="0" borderId="10"/>
    <xf numFmtId="9" fontId="5" fillId="0" borderId="10" applyFont="0" applyFill="0" applyBorder="0" applyAlignment="0" applyProtection="0"/>
    <xf numFmtId="0" fontId="10" fillId="0" borderId="10"/>
    <xf numFmtId="0" fontId="1" fillId="0" borderId="10"/>
    <xf numFmtId="0" fontId="13" fillId="0" borderId="6">
      <alignment horizontal="center"/>
    </xf>
    <xf numFmtId="0" fontId="13" fillId="0" borderId="6">
      <alignment horizontal="center"/>
    </xf>
    <xf numFmtId="0" fontId="13" fillId="0" borderId="6">
      <alignment horizontal="center" wrapText="1"/>
    </xf>
    <xf numFmtId="0" fontId="13" fillId="0" borderId="6">
      <alignment horizontal="center" wrapText="1"/>
    </xf>
    <xf numFmtId="0" fontId="13" fillId="0" borderId="6">
      <alignment horizontal="center"/>
    </xf>
    <xf numFmtId="0" fontId="13" fillId="0" borderId="6">
      <alignment horizontal="center" wrapText="1"/>
    </xf>
    <xf numFmtId="0" fontId="1" fillId="0" borderId="10"/>
    <xf numFmtId="0" fontId="1" fillId="0" borderId="10"/>
    <xf numFmtId="0" fontId="1" fillId="0" borderId="10"/>
    <xf numFmtId="0" fontId="1" fillId="0" borderId="10"/>
    <xf numFmtId="0" fontId="1" fillId="0" borderId="10"/>
    <xf numFmtId="43" fontId="1" fillId="0" borderId="10" applyFont="0" applyFill="0" applyBorder="0" applyAlignment="0" applyProtection="0"/>
    <xf numFmtId="0" fontId="1" fillId="0" borderId="10"/>
    <xf numFmtId="0" fontId="1" fillId="0" borderId="10"/>
    <xf numFmtId="43" fontId="5" fillId="0" borderId="10" applyFont="0" applyFill="0" applyBorder="0" applyAlignment="0" applyProtection="0"/>
    <xf numFmtId="0" fontId="1" fillId="0" borderId="10"/>
    <xf numFmtId="169" fontId="1" fillId="0" borderId="10" applyFont="0" applyFill="0" applyBorder="0" applyAlignment="0" applyProtection="0"/>
    <xf numFmtId="0" fontId="1" fillId="0" borderId="10"/>
    <xf numFmtId="0" fontId="1" fillId="0" borderId="10"/>
    <xf numFmtId="43" fontId="5" fillId="0" borderId="10" applyFont="0" applyFill="0" applyBorder="0" applyAlignment="0" applyProtection="0"/>
    <xf numFmtId="0" fontId="1" fillId="0" borderId="10"/>
    <xf numFmtId="9" fontId="10" fillId="0" borderId="10" applyFont="0" applyFill="0" applyBorder="0" applyAlignment="0" applyProtection="0"/>
    <xf numFmtId="0" fontId="7" fillId="0" borderId="6" applyBorder="0" applyAlignment="0">
      <alignment horizontal="center" wrapText="1"/>
    </xf>
    <xf numFmtId="0" fontId="7" fillId="0" borderId="48" applyBorder="0" applyAlignment="0">
      <alignment horizontal="center" wrapText="1"/>
    </xf>
    <xf numFmtId="0" fontId="84" fillId="0" borderId="6">
      <alignment horizontal="center" vertical="center"/>
    </xf>
    <xf numFmtId="0" fontId="84" fillId="0" borderId="6">
      <alignment horizontal="left" vertical="center"/>
    </xf>
    <xf numFmtId="0" fontId="7" fillId="0" borderId="6" applyBorder="0" applyAlignment="0">
      <alignment horizontal="center"/>
    </xf>
    <xf numFmtId="0" fontId="13" fillId="0" borderId="48">
      <alignment horizontal="center"/>
    </xf>
    <xf numFmtId="0" fontId="13" fillId="0" borderId="48">
      <alignment horizontal="center"/>
    </xf>
    <xf numFmtId="0" fontId="13" fillId="0" borderId="48">
      <alignment horizontal="center" wrapText="1"/>
    </xf>
    <xf numFmtId="0" fontId="13" fillId="0" borderId="48">
      <alignment horizontal="center" wrapText="1"/>
    </xf>
    <xf numFmtId="0" fontId="13" fillId="0" borderId="48">
      <alignment horizontal="center"/>
    </xf>
    <xf numFmtId="0" fontId="13" fillId="0" borderId="48">
      <alignment horizontal="center" wrapText="1"/>
    </xf>
    <xf numFmtId="0" fontId="84" fillId="0" borderId="48">
      <alignment horizontal="center" vertical="center"/>
    </xf>
    <xf numFmtId="0" fontId="84" fillId="0" borderId="48">
      <alignment horizontal="left" vertical="center"/>
    </xf>
    <xf numFmtId="0" fontId="7" fillId="0" borderId="48" applyBorder="0" applyAlignment="0">
      <alignment horizontal="center"/>
    </xf>
  </cellStyleXfs>
  <cellXfs count="1345">
    <xf numFmtId="0" fontId="0" fillId="0" borderId="0" xfId="0"/>
    <xf numFmtId="0" fontId="7" fillId="0" borderId="6" xfId="2" applyFont="1" applyBorder="1" applyAlignment="1">
      <alignment horizontal="center" vertical="center"/>
    </xf>
    <xf numFmtId="49" fontId="7" fillId="0" borderId="6" xfId="2" applyNumberFormat="1" applyFont="1" applyBorder="1" applyAlignment="1">
      <alignment horizontal="center" vertical="center"/>
    </xf>
    <xf numFmtId="0" fontId="7" fillId="0" borderId="6" xfId="2" applyFont="1" applyFill="1" applyBorder="1" applyAlignment="1">
      <alignment horizontal="center" vertical="center" wrapText="1"/>
    </xf>
    <xf numFmtId="49" fontId="8" fillId="0" borderId="7" xfId="3" applyNumberFormat="1" applyFill="1" applyBorder="1" applyAlignment="1">
      <alignment horizontal="left" vertical="top" wrapText="1"/>
    </xf>
    <xf numFmtId="0" fontId="8" fillId="0" borderId="9" xfId="3" applyFill="1" applyBorder="1" applyAlignment="1">
      <alignment horizontal="center" vertical="top" wrapText="1"/>
    </xf>
    <xf numFmtId="0" fontId="8" fillId="0" borderId="9" xfId="3" applyBorder="1" applyAlignment="1">
      <alignment horizontal="center"/>
    </xf>
    <xf numFmtId="49" fontId="7" fillId="0" borderId="3" xfId="2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 wrapText="1"/>
    </xf>
    <xf numFmtId="0" fontId="5" fillId="0" borderId="10" xfId="2"/>
    <xf numFmtId="0" fontId="11" fillId="0" borderId="10" xfId="2" applyFont="1"/>
    <xf numFmtId="0" fontId="12" fillId="0" borderId="2" xfId="2" applyFont="1" applyBorder="1" applyAlignment="1"/>
    <xf numFmtId="0" fontId="11" fillId="0" borderId="1" xfId="2" applyFont="1" applyBorder="1"/>
    <xf numFmtId="0" fontId="14" fillId="0" borderId="1" xfId="5" applyFont="1" applyBorder="1" applyAlignment="1">
      <alignment horizontal="right" vertical="top"/>
    </xf>
    <xf numFmtId="0" fontId="14" fillId="0" borderId="1" xfId="5" applyFont="1" applyBorder="1" applyAlignment="1">
      <alignment horizontal="left" vertical="top"/>
    </xf>
    <xf numFmtId="0" fontId="14" fillId="0" borderId="10" xfId="5" applyFont="1">
      <alignment horizontal="left" vertical="top"/>
    </xf>
    <xf numFmtId="0" fontId="12" fillId="0" borderId="2" xfId="2" applyFont="1" applyBorder="1" applyAlignment="1">
      <alignment horizontal="center"/>
    </xf>
    <xf numFmtId="0" fontId="14" fillId="0" borderId="1" xfId="5" applyFont="1" applyBorder="1">
      <alignment horizontal="left" vertical="top"/>
    </xf>
    <xf numFmtId="0" fontId="5" fillId="0" borderId="10" xfId="2" applyBorder="1"/>
    <xf numFmtId="0" fontId="14" fillId="0" borderId="10" xfId="2" applyFont="1" applyAlignment="1">
      <alignment horizontal="right" vertical="top" wrapText="1"/>
    </xf>
    <xf numFmtId="49" fontId="14" fillId="0" borderId="10" xfId="2" applyNumberFormat="1" applyFont="1" applyAlignment="1">
      <alignment horizontal="left" vertical="top" wrapText="1"/>
    </xf>
    <xf numFmtId="49" fontId="14" fillId="0" borderId="10" xfId="2" applyNumberFormat="1" applyFont="1" applyAlignment="1">
      <alignment horizontal="center" vertical="top" wrapText="1"/>
    </xf>
    <xf numFmtId="0" fontId="14" fillId="0" borderId="3" xfId="6" applyFont="1" applyBorder="1" applyAlignment="1">
      <alignment horizontal="center"/>
    </xf>
    <xf numFmtId="0" fontId="14" fillId="0" borderId="10" xfId="2" applyFont="1" applyAlignment="1">
      <alignment horizontal="center" vertical="center"/>
    </xf>
    <xf numFmtId="0" fontId="14" fillId="0" borderId="10" xfId="2" applyFont="1" applyAlignment="1">
      <alignment horizontal="left" vertical="top"/>
    </xf>
    <xf numFmtId="49" fontId="14" fillId="0" borderId="10" xfId="2" applyNumberFormat="1" applyFont="1" applyAlignment="1">
      <alignment horizontal="left" vertical="top"/>
    </xf>
    <xf numFmtId="0" fontId="14" fillId="0" borderId="10" xfId="2" applyFont="1" applyAlignment="1">
      <alignment horizontal="center" vertical="top"/>
    </xf>
    <xf numFmtId="0" fontId="14" fillId="0" borderId="10" xfId="2" applyFont="1" applyAlignment="1">
      <alignment horizontal="right" vertical="center"/>
    </xf>
    <xf numFmtId="0" fontId="14" fillId="0" borderId="10" xfId="2" applyFont="1" applyAlignment="1">
      <alignment horizontal="right" vertical="top"/>
    </xf>
    <xf numFmtId="0" fontId="17" fillId="0" borderId="10" xfId="7" applyFont="1" applyAlignment="1">
      <alignment horizontal="center" vertical="center"/>
    </xf>
    <xf numFmtId="0" fontId="12" fillId="0" borderId="10" xfId="2" applyFont="1" applyAlignment="1">
      <alignment horizontal="center" vertical="center"/>
    </xf>
    <xf numFmtId="0" fontId="17" fillId="0" borderId="10" xfId="2" applyFont="1" applyAlignment="1">
      <alignment horizontal="center" vertical="center"/>
    </xf>
    <xf numFmtId="0" fontId="18" fillId="0" borderId="10" xfId="2" applyFont="1" applyAlignment="1">
      <alignment horizontal="center" vertical="center"/>
    </xf>
    <xf numFmtId="0" fontId="17" fillId="0" borderId="10" xfId="2" applyFont="1" applyAlignment="1">
      <alignment horizontal="left" vertical="top"/>
    </xf>
    <xf numFmtId="0" fontId="17" fillId="0" borderId="10" xfId="8" applyFont="1"/>
    <xf numFmtId="0" fontId="11" fillId="0" borderId="10" xfId="2" applyFont="1" applyBorder="1" applyAlignment="1">
      <alignment horizontal="left" vertical="top"/>
    </xf>
    <xf numFmtId="49" fontId="14" fillId="0" borderId="10" xfId="2" applyNumberFormat="1" applyFont="1" applyAlignment="1">
      <alignment horizontal="left"/>
    </xf>
    <xf numFmtId="0" fontId="14" fillId="0" borderId="10" xfId="2" applyFont="1" applyAlignment="1">
      <alignment horizontal="right"/>
    </xf>
    <xf numFmtId="0" fontId="13" fillId="0" borderId="10" xfId="2" applyFont="1" applyAlignment="1">
      <alignment horizontal="center" vertical="center"/>
    </xf>
    <xf numFmtId="0" fontId="13" fillId="0" borderId="10" xfId="2" applyFont="1" applyAlignment="1">
      <alignment horizontal="left" vertical="top"/>
    </xf>
    <xf numFmtId="49" fontId="13" fillId="0" borderId="10" xfId="2" applyNumberFormat="1" applyFont="1" applyAlignment="1">
      <alignment horizontal="left" vertical="top"/>
    </xf>
    <xf numFmtId="0" fontId="13" fillId="0" borderId="10" xfId="2" applyFont="1" applyAlignment="1">
      <alignment horizontal="center" vertical="top"/>
    </xf>
    <xf numFmtId="49" fontId="14" fillId="0" borderId="6" xfId="0" applyNumberFormat="1" applyFont="1" applyBorder="1" applyAlignment="1">
      <alignment horizontal="center" vertical="top" wrapText="1"/>
    </xf>
    <xf numFmtId="49" fontId="14" fillId="0" borderId="6" xfId="0" applyNumberFormat="1" applyFont="1" applyBorder="1" applyAlignment="1">
      <alignment horizontal="left" vertical="top" wrapText="1"/>
    </xf>
    <xf numFmtId="0" fontId="14" fillId="0" borderId="6" xfId="0" applyFont="1" applyBorder="1" applyAlignment="1">
      <alignment horizontal="right" vertical="top" wrapText="1"/>
    </xf>
    <xf numFmtId="0" fontId="14" fillId="0" borderId="1" xfId="5" applyFont="1" applyBorder="1" applyAlignment="1">
      <alignment horizontal="left" vertical="top" wrapText="1"/>
    </xf>
    <xf numFmtId="0" fontId="14" fillId="0" borderId="1" xfId="5" applyFont="1" applyBorder="1" applyAlignment="1">
      <alignment horizontal="left"/>
    </xf>
    <xf numFmtId="49" fontId="14" fillId="0" borderId="6" xfId="0" applyNumberFormat="1" applyFont="1" applyFill="1" applyBorder="1" applyAlignment="1">
      <alignment horizontal="center" vertical="top" wrapText="1"/>
    </xf>
    <xf numFmtId="49" fontId="14" fillId="0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right" vertical="top" wrapText="1"/>
    </xf>
    <xf numFmtId="0" fontId="14" fillId="0" borderId="3" xfId="6" applyFont="1" applyBorder="1" applyAlignment="1">
      <alignment horizontal="center"/>
    </xf>
    <xf numFmtId="49" fontId="14" fillId="0" borderId="6" xfId="2" applyNumberFormat="1" applyFont="1" applyBorder="1" applyAlignment="1">
      <alignment horizontal="center" vertical="top" wrapText="1"/>
    </xf>
    <xf numFmtId="49" fontId="14" fillId="0" borderId="6" xfId="2" applyNumberFormat="1" applyFont="1" applyBorder="1" applyAlignment="1">
      <alignment horizontal="left" vertical="top" wrapText="1"/>
    </xf>
    <xf numFmtId="0" fontId="14" fillId="0" borderId="6" xfId="2" applyFont="1" applyBorder="1" applyAlignment="1">
      <alignment horizontal="right" vertical="top" wrapText="1"/>
    </xf>
    <xf numFmtId="0" fontId="5" fillId="0" borderId="10" xfId="2"/>
    <xf numFmtId="0" fontId="17" fillId="0" borderId="10" xfId="8" applyFont="1"/>
    <xf numFmtId="0" fontId="17" fillId="0" borderId="10" xfId="2" applyFont="1" applyAlignment="1">
      <alignment horizontal="left" vertical="top"/>
    </xf>
    <xf numFmtId="0" fontId="17" fillId="0" borderId="10" xfId="2" applyFont="1" applyAlignment="1">
      <alignment horizontal="center" vertical="center"/>
    </xf>
    <xf numFmtId="0" fontId="5" fillId="0" borderId="10" xfId="2" applyBorder="1"/>
    <xf numFmtId="0" fontId="14" fillId="0" borderId="6" xfId="2" applyFont="1" applyBorder="1" applyAlignment="1">
      <alignment horizontal="right" vertical="top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vertical="center"/>
    </xf>
    <xf numFmtId="0" fontId="22" fillId="0" borderId="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0" fontId="3" fillId="0" borderId="10" xfId="31"/>
    <xf numFmtId="0" fontId="3" fillId="0" borderId="10" xfId="31" applyFont="1" applyAlignment="1">
      <alignment horizontal="left" vertical="top" wrapText="1"/>
    </xf>
    <xf numFmtId="0" fontId="3" fillId="0" borderId="10" xfId="31" applyAlignment="1">
      <alignment vertical="top"/>
    </xf>
    <xf numFmtId="0" fontId="23" fillId="0" borderId="10" xfId="31" applyFont="1"/>
    <xf numFmtId="0" fontId="23" fillId="0" borderId="6" xfId="31" applyFont="1" applyBorder="1" applyAlignment="1">
      <alignment horizontal="left" vertical="top" wrapText="1"/>
    </xf>
    <xf numFmtId="0" fontId="23" fillId="0" borderId="6" xfId="31" applyFont="1" applyBorder="1" applyAlignment="1">
      <alignment vertical="top" wrapText="1"/>
    </xf>
    <xf numFmtId="0" fontId="23" fillId="0" borderId="6" xfId="31" applyFont="1" applyBorder="1" applyAlignment="1">
      <alignment horizontal="center" vertical="top" wrapText="1"/>
    </xf>
    <xf numFmtId="49" fontId="24" fillId="0" borderId="6" xfId="31" applyNumberFormat="1" applyFont="1" applyBorder="1" applyAlignment="1">
      <alignment horizontal="left" vertical="top" wrapText="1"/>
    </xf>
    <xf numFmtId="0" fontId="25" fillId="2" borderId="10" xfId="31" applyFont="1" applyFill="1"/>
    <xf numFmtId="0" fontId="25" fillId="2" borderId="6" xfId="31" applyFont="1" applyFill="1" applyBorder="1" applyAlignment="1">
      <alignment horizontal="left" vertical="top" wrapText="1"/>
    </xf>
    <xf numFmtId="0" fontId="25" fillId="2" borderId="6" xfId="31" applyFont="1" applyFill="1" applyBorder="1" applyAlignment="1">
      <alignment horizontal="center" vertical="top" wrapText="1"/>
    </xf>
    <xf numFmtId="49" fontId="26" fillId="2" borderId="6" xfId="31" applyNumberFormat="1" applyFont="1" applyFill="1" applyBorder="1" applyAlignment="1">
      <alignment horizontal="left" vertical="top" wrapText="1"/>
    </xf>
    <xf numFmtId="0" fontId="24" fillId="0" borderId="6" xfId="31" applyFont="1" applyBorder="1" applyAlignment="1">
      <alignment horizontal="right" vertical="top" wrapText="1"/>
    </xf>
    <xf numFmtId="49" fontId="24" fillId="2" borderId="6" xfId="31" applyNumberFormat="1" applyFont="1" applyFill="1" applyBorder="1" applyAlignment="1">
      <alignment horizontal="left" vertical="top" wrapText="1"/>
    </xf>
    <xf numFmtId="0" fontId="23" fillId="2" borderId="10" xfId="31" applyFont="1" applyFill="1"/>
    <xf numFmtId="0" fontId="23" fillId="2" borderId="6" xfId="31" applyFont="1" applyFill="1" applyBorder="1" applyAlignment="1">
      <alignment horizontal="left" vertical="top" wrapText="1"/>
    </xf>
    <xf numFmtId="0" fontId="23" fillId="2" borderId="6" xfId="31" applyFont="1" applyFill="1" applyBorder="1" applyAlignment="1">
      <alignment horizontal="center" vertical="top" wrapText="1"/>
    </xf>
    <xf numFmtId="49" fontId="24" fillId="2" borderId="6" xfId="32" applyNumberFormat="1" applyFont="1" applyFill="1" applyBorder="1" applyAlignment="1">
      <alignment horizontal="left" vertical="top" wrapText="1"/>
    </xf>
    <xf numFmtId="0" fontId="24" fillId="0" borderId="6" xfId="32" applyFont="1" applyBorder="1" applyAlignment="1">
      <alignment horizontal="right" vertical="top" wrapText="1"/>
    </xf>
    <xf numFmtId="49" fontId="24" fillId="0" borderId="6" xfId="32" applyNumberFormat="1" applyFont="1" applyBorder="1" applyAlignment="1">
      <alignment horizontal="left" vertical="top" wrapText="1"/>
    </xf>
    <xf numFmtId="0" fontId="27" fillId="0" borderId="6" xfId="31" applyFont="1" applyBorder="1" applyAlignment="1">
      <alignment horizontal="center" vertical="top" wrapText="1"/>
    </xf>
    <xf numFmtId="0" fontId="28" fillId="0" borderId="10" xfId="31" applyFont="1"/>
    <xf numFmtId="0" fontId="29" fillId="0" borderId="6" xfId="2" applyFont="1" applyBorder="1" applyAlignment="1">
      <alignment horizontal="right" vertical="top" wrapText="1"/>
    </xf>
    <xf numFmtId="0" fontId="28" fillId="0" borderId="6" xfId="31" applyFont="1" applyBorder="1" applyAlignment="1">
      <alignment horizontal="center" vertical="top" wrapText="1"/>
    </xf>
    <xf numFmtId="0" fontId="29" fillId="0" borderId="6" xfId="2" applyFont="1" applyBorder="1" applyAlignment="1">
      <alignment horizontal="left" vertical="top" wrapText="1"/>
    </xf>
    <xf numFmtId="49" fontId="29" fillId="0" borderId="6" xfId="2" applyNumberFormat="1" applyFont="1" applyBorder="1" applyAlignment="1">
      <alignment horizontal="left" vertical="top" wrapText="1"/>
    </xf>
    <xf numFmtId="0" fontId="25" fillId="0" borderId="10" xfId="31" applyFont="1"/>
    <xf numFmtId="0" fontId="25" fillId="0" borderId="6" xfId="31" applyFont="1" applyBorder="1" applyAlignment="1">
      <alignment horizontal="left" vertical="top" wrapText="1"/>
    </xf>
    <xf numFmtId="0" fontId="25" fillId="0" borderId="6" xfId="31" applyFont="1" applyBorder="1" applyAlignment="1">
      <alignment horizontal="center" vertical="top" wrapText="1"/>
    </xf>
    <xf numFmtId="0" fontId="26" fillId="0" borderId="6" xfId="32" applyFont="1" applyBorder="1" applyAlignment="1">
      <alignment horizontal="right" vertical="top" wrapText="1"/>
    </xf>
    <xf numFmtId="49" fontId="26" fillId="0" borderId="6" xfId="32" applyNumberFormat="1" applyFont="1" applyBorder="1" applyAlignment="1">
      <alignment horizontal="left" vertical="top" wrapText="1"/>
    </xf>
    <xf numFmtId="0" fontId="27" fillId="0" borderId="10" xfId="31" applyFont="1"/>
    <xf numFmtId="0" fontId="27" fillId="2" borderId="10" xfId="31" applyFont="1" applyFill="1"/>
    <xf numFmtId="0" fontId="27" fillId="2" borderId="6" xfId="31" applyFont="1" applyFill="1" applyBorder="1" applyAlignment="1">
      <alignment horizontal="center" vertical="top" wrapText="1"/>
    </xf>
    <xf numFmtId="49" fontId="29" fillId="2" borderId="6" xfId="2" applyNumberFormat="1" applyFont="1" applyFill="1" applyBorder="1" applyAlignment="1">
      <alignment horizontal="left" vertical="top" wrapText="1"/>
    </xf>
    <xf numFmtId="0" fontId="24" fillId="0" borderId="6" xfId="2" applyFont="1" applyBorder="1" applyAlignment="1">
      <alignment horizontal="right" vertical="top" wrapText="1"/>
    </xf>
    <xf numFmtId="0" fontId="24" fillId="0" borderId="6" xfId="2" applyFont="1" applyBorder="1" applyAlignment="1">
      <alignment horizontal="left" vertical="top" wrapText="1"/>
    </xf>
    <xf numFmtId="49" fontId="24" fillId="0" borderId="6" xfId="2" applyNumberFormat="1" applyFont="1" applyBorder="1" applyAlignment="1">
      <alignment horizontal="left" vertical="top" wrapText="1"/>
    </xf>
    <xf numFmtId="0" fontId="27" fillId="2" borderId="6" xfId="31" applyFont="1" applyFill="1" applyBorder="1" applyAlignment="1">
      <alignment vertical="top"/>
    </xf>
    <xf numFmtId="0" fontId="27" fillId="0" borderId="6" xfId="31" applyFont="1" applyBorder="1" applyAlignment="1">
      <alignment vertical="top"/>
    </xf>
    <xf numFmtId="0" fontId="3" fillId="0" borderId="10" xfId="31" applyBorder="1"/>
    <xf numFmtId="0" fontId="24" fillId="0" borderId="6" xfId="31" applyFont="1" applyFill="1" applyBorder="1" applyAlignment="1">
      <alignment horizontal="right" vertical="top" wrapText="1"/>
    </xf>
    <xf numFmtId="0" fontId="23" fillId="0" borderId="6" xfId="31" applyFont="1" applyFill="1" applyBorder="1" applyAlignment="1">
      <alignment horizontal="center" vertical="top" wrapText="1"/>
    </xf>
    <xf numFmtId="0" fontId="12" fillId="0" borderId="2" xfId="2" applyFont="1" applyBorder="1" applyAlignment="1">
      <alignment horizontal="center"/>
    </xf>
    <xf numFmtId="49" fontId="16" fillId="0" borderId="6" xfId="2" applyNumberFormat="1" applyFont="1" applyBorder="1" applyAlignment="1">
      <alignment vertical="top"/>
    </xf>
    <xf numFmtId="0" fontId="15" fillId="0" borderId="6" xfId="2" applyFont="1" applyBorder="1" applyAlignment="1">
      <alignment vertical="top"/>
    </xf>
    <xf numFmtId="2" fontId="14" fillId="0" borderId="6" xfId="2" applyNumberFormat="1" applyFont="1" applyBorder="1" applyAlignment="1">
      <alignment horizontal="right" vertical="top" wrapText="1"/>
    </xf>
    <xf numFmtId="2" fontId="14" fillId="0" borderId="6" xfId="0" applyNumberFormat="1" applyFont="1" applyBorder="1" applyAlignment="1">
      <alignment horizontal="right" vertical="top" wrapText="1"/>
    </xf>
    <xf numFmtId="0" fontId="31" fillId="0" borderId="10" xfId="34"/>
    <xf numFmtId="0" fontId="2" fillId="0" borderId="10" xfId="35"/>
    <xf numFmtId="0" fontId="7" fillId="0" borderId="10" xfId="2" applyFont="1" applyAlignment="1">
      <alignment horizontal="right" vertical="center"/>
    </xf>
    <xf numFmtId="49" fontId="7" fillId="0" borderId="10" xfId="2" applyNumberFormat="1" applyFont="1" applyAlignment="1">
      <alignment horizontal="left" vertical="top"/>
    </xf>
    <xf numFmtId="0" fontId="7" fillId="0" borderId="10" xfId="2" applyFont="1" applyAlignment="1">
      <alignment horizontal="center" vertical="center"/>
    </xf>
    <xf numFmtId="49" fontId="8" fillId="0" borderId="6" xfId="3" applyNumberFormat="1" applyFill="1" applyBorder="1" applyAlignment="1">
      <alignment horizontal="left" vertical="top" wrapText="1"/>
    </xf>
    <xf numFmtId="0" fontId="5" fillId="0" borderId="6" xfId="2" applyFill="1" applyBorder="1" applyAlignment="1">
      <alignment horizontal="left" vertical="top" wrapText="1"/>
    </xf>
    <xf numFmtId="0" fontId="8" fillId="0" borderId="6" xfId="3" applyFill="1" applyBorder="1" applyAlignment="1">
      <alignment horizontal="center" vertical="top" wrapText="1"/>
    </xf>
    <xf numFmtId="0" fontId="8" fillId="0" borderId="6" xfId="3" applyBorder="1" applyAlignment="1">
      <alignment horizontal="center"/>
    </xf>
    <xf numFmtId="49" fontId="8" fillId="0" borderId="6" xfId="3" applyNumberFormat="1" applyBorder="1"/>
    <xf numFmtId="49" fontId="7" fillId="0" borderId="6" xfId="2" applyNumberFormat="1" applyFont="1" applyFill="1" applyBorder="1" applyAlignment="1">
      <alignment horizontal="left" vertical="top" wrapText="1"/>
    </xf>
    <xf numFmtId="0" fontId="8" fillId="0" borderId="6" xfId="3" applyFill="1" applyBorder="1" applyAlignment="1">
      <alignment horizontal="center" vertical="top"/>
    </xf>
    <xf numFmtId="0" fontId="8" fillId="0" borderId="6" xfId="3" applyBorder="1"/>
    <xf numFmtId="0" fontId="2" fillId="0" borderId="10" xfId="35" applyFont="1"/>
    <xf numFmtId="0" fontId="13" fillId="0" borderId="10" xfId="2" applyFont="1"/>
    <xf numFmtId="0" fontId="13" fillId="0" borderId="10" xfId="2" applyFont="1" applyBorder="1" applyAlignment="1">
      <alignment horizontal="center" vertical="center"/>
    </xf>
    <xf numFmtId="0" fontId="35" fillId="0" borderId="10" xfId="2" applyFont="1" applyAlignment="1">
      <alignment horizontal="center" vertical="center"/>
    </xf>
    <xf numFmtId="0" fontId="36" fillId="0" borderId="10" xfId="7" applyFont="1" applyAlignment="1">
      <alignment horizontal="center" vertical="center"/>
    </xf>
    <xf numFmtId="49" fontId="13" fillId="0" borderId="10" xfId="7" applyNumberFormat="1" applyBorder="1" applyAlignment="1">
      <alignment wrapText="1"/>
    </xf>
    <xf numFmtId="49" fontId="36" fillId="0" borderId="10" xfId="2" applyNumberFormat="1" applyFont="1" applyAlignment="1">
      <alignment horizontal="left" vertical="top"/>
    </xf>
    <xf numFmtId="0" fontId="38" fillId="0" borderId="1" xfId="2" applyFont="1" applyBorder="1"/>
    <xf numFmtId="0" fontId="36" fillId="0" borderId="1" xfId="2" applyFont="1" applyBorder="1" applyAlignment="1">
      <alignment horizontal="center" vertical="center"/>
    </xf>
    <xf numFmtId="0" fontId="36" fillId="0" borderId="1" xfId="8" applyNumberFormat="1" applyFont="1" applyBorder="1" applyAlignment="1">
      <alignment horizontal="right"/>
    </xf>
    <xf numFmtId="49" fontId="36" fillId="0" borderId="10" xfId="7" applyNumberFormat="1" applyFont="1" applyBorder="1" applyAlignment="1">
      <alignment horizontal="left"/>
    </xf>
    <xf numFmtId="0" fontId="13" fillId="0" borderId="10" xfId="2" applyFont="1" applyAlignment="1">
      <alignment horizontal="right" vertical="center"/>
    </xf>
    <xf numFmtId="49" fontId="13" fillId="0" borderId="10" xfId="7" applyNumberFormat="1" applyBorder="1" applyAlignment="1">
      <alignment horizontal="left"/>
    </xf>
    <xf numFmtId="0" fontId="13" fillId="0" borderId="10" xfId="7" applyAlignment="1">
      <alignment horizontal="left"/>
    </xf>
    <xf numFmtId="0" fontId="13" fillId="0" borderId="1" xfId="2" applyFont="1" applyBorder="1" applyAlignment="1">
      <alignment horizontal="right" vertical="center"/>
    </xf>
    <xf numFmtId="0" fontId="13" fillId="0" borderId="1" xfId="2" applyFont="1" applyBorder="1" applyAlignment="1">
      <alignment horizontal="center" vertical="center"/>
    </xf>
    <xf numFmtId="0" fontId="13" fillId="0" borderId="1" xfId="7" applyBorder="1" applyAlignment="1">
      <alignment horizontal="right"/>
    </xf>
    <xf numFmtId="49" fontId="13" fillId="0" borderId="10" xfId="7" applyNumberFormat="1" applyBorder="1" applyAlignment="1">
      <alignment vertical="center"/>
    </xf>
    <xf numFmtId="0" fontId="13" fillId="0" borderId="3" xfId="23" applyFont="1" applyBorder="1" applyAlignment="1">
      <alignment horizontal="center" wrapText="1"/>
    </xf>
    <xf numFmtId="49" fontId="13" fillId="0" borderId="6" xfId="2" applyNumberFormat="1" applyFont="1" applyBorder="1" applyAlignment="1">
      <alignment horizontal="center" vertical="top" wrapText="1"/>
    </xf>
    <xf numFmtId="49" fontId="13" fillId="0" borderId="6" xfId="2" applyNumberFormat="1" applyFont="1" applyBorder="1" applyAlignment="1">
      <alignment horizontal="left" vertical="top" wrapText="1"/>
    </xf>
    <xf numFmtId="0" fontId="13" fillId="0" borderId="6" xfId="2" applyFont="1" applyBorder="1" applyAlignment="1">
      <alignment horizontal="left" vertical="top" wrapText="1"/>
    </xf>
    <xf numFmtId="0" fontId="13" fillId="0" borderId="6" xfId="2" applyFont="1" applyBorder="1" applyAlignment="1">
      <alignment horizontal="right" vertical="top" wrapText="1"/>
    </xf>
    <xf numFmtId="49" fontId="13" fillId="0" borderId="10" xfId="2" applyNumberFormat="1" applyFont="1" applyAlignment="1">
      <alignment horizontal="center" vertical="top" wrapText="1"/>
    </xf>
    <xf numFmtId="49" fontId="13" fillId="0" borderId="10" xfId="2" applyNumberFormat="1" applyFont="1" applyAlignment="1">
      <alignment horizontal="left" vertical="top" wrapText="1"/>
    </xf>
    <xf numFmtId="0" fontId="13" fillId="0" borderId="10" xfId="2" applyFont="1" applyAlignment="1">
      <alignment horizontal="left" vertical="top" wrapText="1"/>
    </xf>
    <xf numFmtId="0" fontId="13" fillId="0" borderId="10" xfId="2" applyFont="1" applyAlignment="1">
      <alignment horizontal="right" vertical="top" wrapText="1"/>
    </xf>
    <xf numFmtId="0" fontId="13" fillId="0" borderId="10" xfId="5">
      <alignment horizontal="left" vertical="top"/>
    </xf>
    <xf numFmtId="0" fontId="13" fillId="0" borderId="1" xfId="5" applyBorder="1" applyAlignment="1">
      <alignment horizontal="left" vertical="top"/>
    </xf>
    <xf numFmtId="0" fontId="5" fillId="0" borderId="1" xfId="2" applyBorder="1"/>
    <xf numFmtId="0" fontId="37" fillId="0" borderId="2" xfId="2" applyFont="1" applyBorder="1" applyAlignment="1"/>
    <xf numFmtId="0" fontId="37" fillId="0" borderId="10" xfId="2" applyFont="1" applyBorder="1" applyAlignment="1"/>
    <xf numFmtId="0" fontId="40" fillId="0" borderId="1" xfId="5" applyFont="1" applyBorder="1" applyAlignment="1">
      <alignment vertical="top"/>
    </xf>
    <xf numFmtId="0" fontId="40" fillId="0" borderId="10" xfId="2" applyFont="1"/>
    <xf numFmtId="0" fontId="13" fillId="0" borderId="1" xfId="5" applyBorder="1">
      <alignment horizontal="left" vertical="top"/>
    </xf>
    <xf numFmtId="0" fontId="41" fillId="0" borderId="10" xfId="34" applyNumberFormat="1" applyFont="1" applyFill="1" applyBorder="1" applyAlignment="1" applyProtection="1"/>
    <xf numFmtId="0" fontId="41" fillId="0" borderId="10" xfId="34" applyNumberFormat="1" applyFont="1" applyFill="1" applyBorder="1" applyAlignment="1" applyProtection="1">
      <alignment horizontal="right"/>
    </xf>
    <xf numFmtId="0" fontId="42" fillId="0" borderId="10" xfId="34" applyNumberFormat="1" applyFont="1" applyFill="1" applyBorder="1" applyAlignment="1" applyProtection="1">
      <alignment vertical="top"/>
    </xf>
    <xf numFmtId="0" fontId="41" fillId="0" borderId="10" xfId="34" applyNumberFormat="1" applyFont="1" applyFill="1" applyBorder="1" applyAlignment="1" applyProtection="1">
      <alignment wrapText="1"/>
    </xf>
    <xf numFmtId="0" fontId="41" fillId="0" borderId="1" xfId="34" applyNumberFormat="1" applyFont="1" applyFill="1" applyBorder="1" applyAlignment="1" applyProtection="1"/>
    <xf numFmtId="0" fontId="41" fillId="0" borderId="1" xfId="34" applyNumberFormat="1" applyFont="1" applyFill="1" applyBorder="1" applyAlignment="1" applyProtection="1">
      <alignment horizontal="right"/>
    </xf>
    <xf numFmtId="0" fontId="41" fillId="0" borderId="10" xfId="34" applyNumberFormat="1" applyFont="1" applyFill="1" applyBorder="1" applyAlignment="1" applyProtection="1">
      <alignment vertical="top"/>
    </xf>
    <xf numFmtId="0" fontId="42" fillId="0" borderId="10" xfId="34" applyNumberFormat="1" applyFont="1" applyFill="1" applyBorder="1" applyAlignment="1" applyProtection="1">
      <alignment horizontal="center"/>
    </xf>
    <xf numFmtId="0" fontId="41" fillId="0" borderId="10" xfId="34" applyNumberFormat="1" applyFont="1" applyFill="1" applyBorder="1" applyAlignment="1" applyProtection="1">
      <alignment horizontal="left" vertical="top"/>
    </xf>
    <xf numFmtId="0" fontId="41" fillId="0" borderId="10" xfId="34" applyNumberFormat="1" applyFont="1" applyFill="1" applyBorder="1" applyAlignment="1" applyProtection="1">
      <alignment horizontal="left"/>
    </xf>
    <xf numFmtId="0" fontId="41" fillId="0" borderId="1" xfId="34" applyNumberFormat="1" applyFont="1" applyFill="1" applyBorder="1" applyAlignment="1" applyProtection="1">
      <alignment vertical="top"/>
    </xf>
    <xf numFmtId="0" fontId="43" fillId="0" borderId="10" xfId="34" applyNumberFormat="1" applyFont="1" applyFill="1" applyBorder="1" applyAlignment="1" applyProtection="1">
      <alignment horizontal="center" vertical="top"/>
    </xf>
    <xf numFmtId="0" fontId="44" fillId="0" borderId="10" xfId="34" applyNumberFormat="1" applyFont="1" applyFill="1" applyBorder="1" applyAlignment="1" applyProtection="1">
      <alignment horizontal="center"/>
    </xf>
    <xf numFmtId="0" fontId="41" fillId="0" borderId="1" xfId="34" applyNumberFormat="1" applyFont="1" applyFill="1" applyBorder="1" applyAlignment="1" applyProtection="1">
      <alignment horizontal="center"/>
    </xf>
    <xf numFmtId="0" fontId="43" fillId="0" borderId="10" xfId="34" applyNumberFormat="1" applyFont="1" applyFill="1" applyBorder="1" applyAlignment="1" applyProtection="1"/>
    <xf numFmtId="3" fontId="41" fillId="0" borderId="10" xfId="34" applyNumberFormat="1" applyFont="1" applyFill="1" applyBorder="1" applyAlignment="1" applyProtection="1">
      <alignment horizontal="right" vertical="top"/>
    </xf>
    <xf numFmtId="0" fontId="43" fillId="0" borderId="10" xfId="34" applyNumberFormat="1" applyFont="1" applyFill="1" applyBorder="1" applyAlignment="1" applyProtection="1">
      <alignment horizontal="center"/>
    </xf>
    <xf numFmtId="0" fontId="42" fillId="0" borderId="10" xfId="34" applyNumberFormat="1" applyFont="1" applyFill="1" applyBorder="1" applyAlignment="1" applyProtection="1">
      <alignment horizontal="left"/>
    </xf>
    <xf numFmtId="0" fontId="41" fillId="0" borderId="10" xfId="34" applyNumberFormat="1" applyFont="1" applyFill="1" applyBorder="1" applyAlignment="1" applyProtection="1">
      <alignment horizontal="center"/>
    </xf>
    <xf numFmtId="2" fontId="41" fillId="0" borderId="1" xfId="34" applyNumberFormat="1" applyFont="1" applyFill="1" applyBorder="1" applyAlignment="1" applyProtection="1"/>
    <xf numFmtId="49" fontId="41" fillId="0" borderId="1" xfId="34" applyNumberFormat="1" applyFont="1" applyFill="1" applyBorder="1" applyAlignment="1" applyProtection="1">
      <alignment horizontal="right"/>
    </xf>
    <xf numFmtId="0" fontId="41" fillId="0" borderId="10" xfId="34" applyNumberFormat="1" applyFont="1" applyFill="1" applyBorder="1" applyAlignment="1" applyProtection="1">
      <alignment vertical="center" wrapText="1"/>
    </xf>
    <xf numFmtId="2" fontId="41" fillId="0" borderId="10" xfId="34" applyNumberFormat="1" applyFont="1" applyFill="1" applyBorder="1" applyAlignment="1" applyProtection="1"/>
    <xf numFmtId="49" fontId="41" fillId="0" borderId="10" xfId="34" applyNumberFormat="1" applyFont="1" applyFill="1" applyBorder="1" applyAlignment="1" applyProtection="1">
      <alignment horizontal="right"/>
    </xf>
    <xf numFmtId="49" fontId="41" fillId="0" borderId="8" xfId="34" applyNumberFormat="1" applyFont="1" applyFill="1" applyBorder="1" applyAlignment="1" applyProtection="1">
      <alignment horizontal="right"/>
    </xf>
    <xf numFmtId="2" fontId="41" fillId="0" borderId="8" xfId="34" applyNumberFormat="1" applyFont="1" applyFill="1" applyBorder="1" applyAlignment="1" applyProtection="1">
      <alignment horizontal="right"/>
    </xf>
    <xf numFmtId="0" fontId="41" fillId="0" borderId="10" xfId="34" applyNumberFormat="1" applyFont="1" applyFill="1" applyBorder="1" applyAlignment="1" applyProtection="1">
      <alignment vertical="center"/>
    </xf>
    <xf numFmtId="0" fontId="41" fillId="0" borderId="6" xfId="34" applyNumberFormat="1" applyFont="1" applyFill="1" applyBorder="1" applyAlignment="1" applyProtection="1">
      <alignment horizontal="center" vertical="center" wrapText="1"/>
    </xf>
    <xf numFmtId="0" fontId="41" fillId="0" borderId="6" xfId="34" applyNumberFormat="1" applyFont="1" applyFill="1" applyBorder="1" applyAlignment="1" applyProtection="1">
      <alignment horizontal="center" vertical="center"/>
    </xf>
    <xf numFmtId="0" fontId="45" fillId="0" borderId="10" xfId="34" applyNumberFormat="1" applyFont="1" applyFill="1" applyBorder="1" applyAlignment="1" applyProtection="1">
      <alignment wrapText="1"/>
    </xf>
    <xf numFmtId="0" fontId="42" fillId="0" borderId="11" xfId="34" applyNumberFormat="1" applyFont="1" applyFill="1" applyBorder="1" applyAlignment="1" applyProtection="1">
      <alignment horizontal="center" vertical="top" wrapText="1"/>
    </xf>
    <xf numFmtId="0" fontId="42" fillId="0" borderId="2" xfId="34" applyNumberFormat="1" applyFont="1" applyFill="1" applyBorder="1" applyAlignment="1" applyProtection="1">
      <alignment horizontal="left" vertical="top" wrapText="1"/>
    </xf>
    <xf numFmtId="0" fontId="42" fillId="0" borderId="2" xfId="34" applyNumberFormat="1" applyFont="1" applyFill="1" applyBorder="1" applyAlignment="1" applyProtection="1">
      <alignment horizontal="center" vertical="top" wrapText="1"/>
    </xf>
    <xf numFmtId="4" fontId="42" fillId="0" borderId="2" xfId="34" applyNumberFormat="1" applyFont="1" applyFill="1" applyBorder="1" applyAlignment="1" applyProtection="1">
      <alignment horizontal="right" vertical="top" wrapText="1"/>
    </xf>
    <xf numFmtId="3" fontId="42" fillId="0" borderId="12" xfId="34" applyNumberFormat="1" applyFont="1" applyFill="1" applyBorder="1" applyAlignment="1" applyProtection="1">
      <alignment horizontal="right" vertical="top" wrapText="1"/>
    </xf>
    <xf numFmtId="0" fontId="42" fillId="0" borderId="10" xfId="34" applyNumberFormat="1" applyFont="1" applyFill="1" applyBorder="1" applyAlignment="1" applyProtection="1">
      <alignment wrapText="1"/>
    </xf>
    <xf numFmtId="0" fontId="41" fillId="0" borderId="13" xfId="34" applyNumberFormat="1" applyFont="1" applyFill="1" applyBorder="1" applyAlignment="1" applyProtection="1">
      <alignment horizontal="center" vertical="top" wrapText="1"/>
    </xf>
    <xf numFmtId="0" fontId="41" fillId="0" borderId="10" xfId="34" applyNumberFormat="1" applyFont="1" applyFill="1" applyBorder="1" applyAlignment="1" applyProtection="1">
      <alignment horizontal="left" vertical="top" wrapText="1"/>
    </xf>
    <xf numFmtId="0" fontId="41" fillId="0" borderId="13" xfId="34" applyNumberFormat="1" applyFont="1" applyFill="1" applyBorder="1" applyAlignment="1" applyProtection="1">
      <alignment vertical="center" wrapText="1"/>
    </xf>
    <xf numFmtId="0" fontId="41" fillId="0" borderId="10" xfId="34" applyNumberFormat="1" applyFont="1" applyFill="1" applyBorder="1" applyAlignment="1" applyProtection="1">
      <alignment horizontal="right" vertical="top" wrapText="1"/>
    </xf>
    <xf numFmtId="0" fontId="41" fillId="0" borderId="13" xfId="34" applyNumberFormat="1" applyFont="1" applyFill="1" applyBorder="1" applyAlignment="1" applyProtection="1">
      <alignment horizontal="center" vertical="center" wrapText="1"/>
    </xf>
    <xf numFmtId="0" fontId="41" fillId="0" borderId="10" xfId="34" applyNumberFormat="1" applyFont="1" applyFill="1" applyBorder="1" applyAlignment="1" applyProtection="1">
      <alignment horizontal="center" vertical="top" wrapText="1"/>
    </xf>
    <xf numFmtId="4" fontId="41" fillId="0" borderId="10" xfId="34" applyNumberFormat="1" applyFont="1" applyFill="1" applyBorder="1" applyAlignment="1" applyProtection="1">
      <alignment horizontal="right" vertical="top" wrapText="1"/>
    </xf>
    <xf numFmtId="3" fontId="41" fillId="0" borderId="14" xfId="34" applyNumberFormat="1" applyFont="1" applyFill="1" applyBorder="1" applyAlignment="1" applyProtection="1">
      <alignment horizontal="right" vertical="top" wrapText="1"/>
    </xf>
    <xf numFmtId="0" fontId="43" fillId="0" borderId="10" xfId="34" applyNumberFormat="1" applyFont="1" applyFill="1" applyBorder="1" applyAlignment="1" applyProtection="1">
      <alignment horizontal="right" vertical="top" wrapText="1"/>
    </xf>
    <xf numFmtId="0" fontId="43" fillId="0" borderId="10" xfId="34" applyNumberFormat="1" applyFont="1" applyFill="1" applyBorder="1" applyAlignment="1" applyProtection="1">
      <alignment horizontal="center" vertical="top" wrapText="1"/>
    </xf>
    <xf numFmtId="0" fontId="41" fillId="0" borderId="14" xfId="34" applyNumberFormat="1" applyFont="1" applyFill="1" applyBorder="1" applyAlignment="1" applyProtection="1">
      <alignment horizontal="right" vertical="top" wrapText="1"/>
    </xf>
    <xf numFmtId="0" fontId="43" fillId="0" borderId="10" xfId="34" applyNumberFormat="1" applyFont="1" applyFill="1" applyBorder="1" applyAlignment="1" applyProtection="1">
      <alignment wrapText="1"/>
    </xf>
    <xf numFmtId="0" fontId="41" fillId="0" borderId="2" xfId="34" applyNumberFormat="1" applyFont="1" applyFill="1" applyBorder="1" applyAlignment="1" applyProtection="1">
      <alignment horizontal="center" vertical="top" wrapText="1"/>
    </xf>
    <xf numFmtId="4" fontId="41" fillId="0" borderId="2" xfId="34" applyNumberFormat="1" applyFont="1" applyFill="1" applyBorder="1" applyAlignment="1" applyProtection="1">
      <alignment horizontal="right" vertical="top" wrapText="1"/>
    </xf>
    <xf numFmtId="3" fontId="41" fillId="0" borderId="12" xfId="34" applyNumberFormat="1" applyFont="1" applyFill="1" applyBorder="1" applyAlignment="1" applyProtection="1">
      <alignment horizontal="right" vertical="top" wrapText="1"/>
    </xf>
    <xf numFmtId="0" fontId="42" fillId="0" borderId="13" xfId="34" applyNumberFormat="1" applyFont="1" applyFill="1" applyBorder="1" applyAlignment="1" applyProtection="1">
      <alignment horizontal="center" vertical="top" wrapText="1"/>
    </xf>
    <xf numFmtId="0" fontId="42" fillId="0" borderId="10" xfId="34" applyNumberFormat="1" applyFont="1" applyFill="1" applyBorder="1" applyAlignment="1" applyProtection="1">
      <alignment horizontal="left" vertical="top" wrapText="1"/>
    </xf>
    <xf numFmtId="0" fontId="41" fillId="0" borderId="10" xfId="34" applyNumberFormat="1" applyFont="1" applyFill="1" applyBorder="1" applyAlignment="1" applyProtection="1">
      <alignment vertical="top" wrapText="1"/>
    </xf>
    <xf numFmtId="0" fontId="42" fillId="0" borderId="10" xfId="34" applyNumberFormat="1" applyFont="1" applyFill="1" applyBorder="1" applyAlignment="1" applyProtection="1">
      <alignment horizontal="center" vertical="top" wrapText="1"/>
    </xf>
    <xf numFmtId="4" fontId="42" fillId="0" borderId="10" xfId="34" applyNumberFormat="1" applyFont="1" applyFill="1" applyBorder="1" applyAlignment="1" applyProtection="1">
      <alignment horizontal="right" vertical="top" wrapText="1"/>
    </xf>
    <xf numFmtId="2" fontId="42" fillId="0" borderId="10" xfId="34" applyNumberFormat="1" applyFont="1" applyFill="1" applyBorder="1" applyAlignment="1" applyProtection="1">
      <alignment horizontal="center" vertical="top" wrapText="1"/>
    </xf>
    <xf numFmtId="3" fontId="42" fillId="0" borderId="14" xfId="34" applyNumberFormat="1" applyFont="1" applyFill="1" applyBorder="1" applyAlignment="1" applyProtection="1">
      <alignment horizontal="right" vertical="top" wrapText="1"/>
    </xf>
    <xf numFmtId="0" fontId="42" fillId="0" borderId="10" xfId="34" applyNumberFormat="1" applyFont="1" applyFill="1" applyBorder="1" applyAlignment="1" applyProtection="1">
      <alignment horizontal="right" vertical="top" wrapText="1"/>
    </xf>
    <xf numFmtId="0" fontId="41" fillId="0" borderId="11" xfId="34" applyNumberFormat="1" applyFont="1" applyFill="1" applyBorder="1" applyAlignment="1" applyProtection="1"/>
    <xf numFmtId="0" fontId="42" fillId="0" borderId="2" xfId="34" applyNumberFormat="1" applyFont="1" applyFill="1" applyBorder="1" applyAlignment="1" applyProtection="1">
      <alignment horizontal="right" vertical="top" wrapText="1"/>
    </xf>
    <xf numFmtId="4" fontId="42" fillId="0" borderId="2" xfId="34" applyNumberFormat="1" applyFont="1" applyFill="1" applyBorder="1" applyAlignment="1" applyProtection="1">
      <alignment horizontal="right" vertical="top"/>
    </xf>
    <xf numFmtId="2" fontId="42" fillId="0" borderId="2" xfId="34" applyNumberFormat="1" applyFont="1" applyFill="1" applyBorder="1" applyAlignment="1" applyProtection="1">
      <alignment horizontal="center" vertical="top"/>
    </xf>
    <xf numFmtId="3" fontId="42" fillId="0" borderId="12" xfId="34" applyNumberFormat="1" applyFont="1" applyFill="1" applyBorder="1" applyAlignment="1" applyProtection="1">
      <alignment horizontal="right" vertical="top"/>
    </xf>
    <xf numFmtId="0" fontId="41" fillId="0" borderId="13" xfId="34" applyNumberFormat="1" applyFont="1" applyFill="1" applyBorder="1" applyAlignment="1" applyProtection="1"/>
    <xf numFmtId="4" fontId="41" fillId="0" borderId="10" xfId="34" applyNumberFormat="1" applyFont="1" applyFill="1" applyBorder="1" applyAlignment="1" applyProtection="1">
      <alignment horizontal="right" vertical="top"/>
    </xf>
    <xf numFmtId="2" fontId="41" fillId="0" borderId="10" xfId="34" applyNumberFormat="1" applyFont="1" applyFill="1" applyBorder="1" applyAlignment="1" applyProtection="1">
      <alignment horizontal="center" vertical="top"/>
    </xf>
    <xf numFmtId="3" fontId="41" fillId="0" borderId="14" xfId="34" applyNumberFormat="1" applyFont="1" applyFill="1" applyBorder="1" applyAlignment="1" applyProtection="1">
      <alignment horizontal="right" vertical="top"/>
    </xf>
    <xf numFmtId="4" fontId="42" fillId="0" borderId="10" xfId="34" applyNumberFormat="1" applyFont="1" applyFill="1" applyBorder="1" applyAlignment="1" applyProtection="1">
      <alignment horizontal="right" vertical="top"/>
    </xf>
    <xf numFmtId="2" fontId="42" fillId="0" borderId="10" xfId="34" applyNumberFormat="1" applyFont="1" applyFill="1" applyBorder="1" applyAlignment="1" applyProtection="1">
      <alignment horizontal="center" vertical="top"/>
    </xf>
    <xf numFmtId="3" fontId="42" fillId="0" borderId="14" xfId="34" applyNumberFormat="1" applyFont="1" applyFill="1" applyBorder="1" applyAlignment="1" applyProtection="1">
      <alignment horizontal="right" vertical="top"/>
    </xf>
    <xf numFmtId="4" fontId="41" fillId="0" borderId="10" xfId="34" applyNumberFormat="1" applyFont="1" applyFill="1" applyBorder="1" applyAlignment="1" applyProtection="1">
      <alignment vertical="top"/>
    </xf>
    <xf numFmtId="2" fontId="41" fillId="0" borderId="10" xfId="34" applyNumberFormat="1" applyFont="1" applyFill="1" applyBorder="1" applyAlignment="1" applyProtection="1">
      <alignment vertical="top"/>
    </xf>
    <xf numFmtId="3" fontId="41" fillId="0" borderId="10" xfId="34" applyNumberFormat="1" applyFont="1" applyFill="1" applyBorder="1" applyAlignment="1" applyProtection="1">
      <alignment vertical="top"/>
    </xf>
    <xf numFmtId="0" fontId="42" fillId="0" borderId="2" xfId="34" applyNumberFormat="1" applyFont="1" applyFill="1" applyBorder="1" applyAlignment="1" applyProtection="1">
      <alignment horizontal="center" vertical="top"/>
    </xf>
    <xf numFmtId="0" fontId="41" fillId="0" borderId="10" xfId="34" applyNumberFormat="1" applyFont="1" applyFill="1" applyBorder="1" applyAlignment="1" applyProtection="1">
      <alignment horizontal="center" vertical="top"/>
    </xf>
    <xf numFmtId="0" fontId="42" fillId="0" borderId="10" xfId="34" applyNumberFormat="1" applyFont="1" applyFill="1" applyBorder="1" applyAlignment="1" applyProtection="1">
      <alignment horizontal="center" vertical="top"/>
    </xf>
    <xf numFmtId="4" fontId="42" fillId="0" borderId="14" xfId="34" applyNumberFormat="1" applyFont="1" applyFill="1" applyBorder="1" applyAlignment="1" applyProtection="1">
      <alignment horizontal="right" vertical="top"/>
    </xf>
    <xf numFmtId="3" fontId="42" fillId="0" borderId="10" xfId="34" applyNumberFormat="1" applyFont="1" applyFill="1" applyBorder="1" applyAlignment="1" applyProtection="1">
      <alignment horizontal="right" vertical="top"/>
    </xf>
    <xf numFmtId="0" fontId="41" fillId="0" borderId="2" xfId="34" applyNumberFormat="1" applyFont="1" applyFill="1" applyBorder="1" applyAlignment="1" applyProtection="1"/>
    <xf numFmtId="0" fontId="41" fillId="0" borderId="10" xfId="34" applyNumberFormat="1" applyFont="1" applyFill="1" applyBorder="1" applyAlignment="1" applyProtection="1">
      <alignment horizontal="right" vertical="top"/>
    </xf>
    <xf numFmtId="0" fontId="42" fillId="0" borderId="10" xfId="34" applyNumberFormat="1" applyFont="1" applyFill="1" applyBorder="1" applyAlignment="1" applyProtection="1">
      <alignment vertical="top" wrapText="1"/>
    </xf>
    <xf numFmtId="0" fontId="46" fillId="0" borderId="10" xfId="2" applyFont="1"/>
    <xf numFmtId="49" fontId="47" fillId="0" borderId="6" xfId="2" applyNumberFormat="1" applyFont="1" applyBorder="1" applyAlignment="1">
      <alignment horizontal="left" vertical="top" wrapText="1"/>
    </xf>
    <xf numFmtId="0" fontId="47" fillId="0" borderId="6" xfId="2" applyFont="1" applyBorder="1" applyAlignment="1">
      <alignment horizontal="left" vertical="top" wrapText="1"/>
    </xf>
    <xf numFmtId="0" fontId="47" fillId="0" borderId="6" xfId="2" applyFont="1" applyBorder="1" applyAlignment="1">
      <alignment horizontal="right" vertical="top" wrapText="1"/>
    </xf>
    <xf numFmtId="0" fontId="10" fillId="0" borderId="10" xfId="4"/>
    <xf numFmtId="0" fontId="2" fillId="0" borderId="10" xfId="36" applyFill="1" applyAlignment="1">
      <alignment vertical="top"/>
    </xf>
    <xf numFmtId="0" fontId="7" fillId="0" borderId="10" xfId="2" applyFont="1" applyFill="1" applyAlignment="1">
      <alignment horizontal="center" vertical="top"/>
    </xf>
    <xf numFmtId="0" fontId="2" fillId="0" borderId="10" xfId="36"/>
    <xf numFmtId="0" fontId="2" fillId="0" borderId="10" xfId="36" applyFill="1" applyAlignment="1">
      <alignment horizontal="left" vertical="top"/>
    </xf>
    <xf numFmtId="49" fontId="7" fillId="0" borderId="10" xfId="2" applyNumberFormat="1" applyFont="1" applyFill="1" applyAlignment="1">
      <alignment horizontal="center" vertical="top"/>
    </xf>
    <xf numFmtId="0" fontId="7" fillId="0" borderId="6" xfId="2" applyFont="1" applyFill="1" applyBorder="1" applyAlignment="1">
      <alignment horizontal="center" vertical="top" wrapText="1"/>
    </xf>
    <xf numFmtId="0" fontId="48" fillId="0" borderId="6" xfId="37" applyFont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top"/>
    </xf>
    <xf numFmtId="49" fontId="7" fillId="0" borderId="6" xfId="2" applyNumberFormat="1" applyFont="1" applyFill="1" applyBorder="1" applyAlignment="1">
      <alignment horizontal="center" vertical="top"/>
    </xf>
    <xf numFmtId="0" fontId="2" fillId="0" borderId="10" xfId="36" applyAlignment="1">
      <alignment horizontal="center"/>
    </xf>
    <xf numFmtId="0" fontId="8" fillId="0" borderId="6" xfId="3" applyBorder="1" applyAlignment="1">
      <alignment horizontal="left" vertical="top"/>
    </xf>
    <xf numFmtId="0" fontId="8" fillId="0" borderId="6" xfId="3" applyBorder="1" applyAlignment="1">
      <alignment horizontal="center" vertical="top"/>
    </xf>
    <xf numFmtId="0" fontId="7" fillId="0" borderId="6" xfId="2" applyFont="1" applyFill="1" applyBorder="1" applyAlignment="1">
      <alignment horizontal="left" vertical="top" wrapText="1"/>
    </xf>
    <xf numFmtId="0" fontId="2" fillId="0" borderId="10" xfId="36" applyFont="1"/>
    <xf numFmtId="0" fontId="2" fillId="0" borderId="10" xfId="36" applyFill="1"/>
    <xf numFmtId="0" fontId="2" fillId="0" borderId="10" xfId="36" applyFill="1" applyAlignment="1">
      <alignment horizontal="center" vertical="top"/>
    </xf>
    <xf numFmtId="0" fontId="2" fillId="0" borderId="10" xfId="38"/>
    <xf numFmtId="0" fontId="34" fillId="0" borderId="16" xfId="38" applyFont="1" applyBorder="1" applyAlignment="1">
      <alignment horizontal="center" wrapText="1"/>
    </xf>
    <xf numFmtId="0" fontId="34" fillId="0" borderId="16" xfId="38" applyFont="1" applyBorder="1" applyAlignment="1">
      <alignment horizontal="left"/>
    </xf>
    <xf numFmtId="0" fontId="34" fillId="0" borderId="16" xfId="38" applyFont="1" applyBorder="1" applyAlignment="1">
      <alignment horizontal="center"/>
    </xf>
    <xf numFmtId="0" fontId="34" fillId="0" borderId="17" xfId="38" applyFont="1" applyBorder="1" applyAlignment="1">
      <alignment horizontal="center"/>
    </xf>
    <xf numFmtId="0" fontId="34" fillId="0" borderId="15" xfId="38" applyFont="1" applyBorder="1" applyAlignment="1">
      <alignment horizontal="center"/>
    </xf>
    <xf numFmtId="0" fontId="33" fillId="4" borderId="16" xfId="38" applyFont="1" applyFill="1" applyBorder="1" applyAlignment="1">
      <alignment horizontal="center" vertical="center"/>
    </xf>
    <xf numFmtId="0" fontId="33" fillId="4" borderId="18" xfId="38" applyFont="1" applyFill="1" applyBorder="1" applyAlignment="1">
      <alignment horizontal="center" vertical="center" wrapText="1"/>
    </xf>
    <xf numFmtId="0" fontId="33" fillId="4" borderId="16" xfId="38" applyFont="1" applyFill="1" applyBorder="1" applyAlignment="1">
      <alignment horizontal="center" vertical="center" wrapText="1"/>
    </xf>
    <xf numFmtId="0" fontId="2" fillId="0" borderId="16" xfId="38" applyFont="1" applyBorder="1" applyAlignment="1">
      <alignment horizontal="center" vertical="center"/>
    </xf>
    <xf numFmtId="0" fontId="2" fillId="0" borderId="18" xfId="38" applyFont="1" applyBorder="1" applyAlignment="1">
      <alignment horizontal="center" vertical="center"/>
    </xf>
    <xf numFmtId="165" fontId="0" fillId="0" borderId="16" xfId="39" applyNumberFormat="1" applyFont="1" applyBorder="1" applyAlignment="1">
      <alignment horizontal="center" vertical="center"/>
    </xf>
    <xf numFmtId="166" fontId="0" fillId="0" borderId="16" xfId="39" applyNumberFormat="1" applyFont="1" applyBorder="1" applyAlignment="1">
      <alignment horizontal="center" vertical="center"/>
    </xf>
    <xf numFmtId="165" fontId="0" fillId="5" borderId="16" xfId="39" applyNumberFormat="1" applyFont="1" applyFill="1" applyBorder="1" applyAlignment="1">
      <alignment horizontal="center" vertical="center"/>
    </xf>
    <xf numFmtId="0" fontId="2" fillId="0" borderId="16" xfId="38" applyFont="1" applyBorder="1" applyAlignment="1">
      <alignment horizontal="left" vertical="center" wrapText="1"/>
    </xf>
    <xf numFmtId="0" fontId="2" fillId="0" borderId="6" xfId="38" applyFont="1" applyBorder="1" applyAlignment="1">
      <alignment horizontal="center" vertical="center"/>
    </xf>
    <xf numFmtId="165" fontId="0" fillId="0" borderId="6" xfId="39" applyNumberFormat="1" applyFont="1" applyBorder="1" applyAlignment="1">
      <alignment horizontal="center" vertical="center"/>
    </xf>
    <xf numFmtId="166" fontId="0" fillId="0" borderId="6" xfId="39" applyNumberFormat="1" applyFont="1" applyBorder="1" applyAlignment="1">
      <alignment horizontal="center" vertical="center"/>
    </xf>
    <xf numFmtId="166" fontId="34" fillId="0" borderId="6" xfId="39" applyNumberFormat="1" applyFont="1" applyBorder="1" applyAlignment="1">
      <alignment horizontal="center" vertical="center"/>
    </xf>
    <xf numFmtId="0" fontId="34" fillId="0" borderId="6" xfId="38" applyFont="1" applyFill="1" applyBorder="1" applyAlignment="1">
      <alignment horizontal="left" vertical="center" wrapText="1"/>
    </xf>
    <xf numFmtId="0" fontId="2" fillId="0" borderId="6" xfId="38" applyBorder="1"/>
    <xf numFmtId="0" fontId="2" fillId="0" borderId="6" xfId="38" applyFill="1" applyBorder="1" applyAlignment="1">
      <alignment horizontal="center" vertical="center" wrapText="1"/>
    </xf>
    <xf numFmtId="2" fontId="34" fillId="0" borderId="6" xfId="38" applyNumberFormat="1" applyFont="1" applyBorder="1" applyAlignment="1">
      <alignment horizontal="center"/>
    </xf>
    <xf numFmtId="0" fontId="34" fillId="0" borderId="6" xfId="38" applyFont="1" applyBorder="1"/>
    <xf numFmtId="0" fontId="2" fillId="0" borderId="10" xfId="38" applyFill="1" applyBorder="1" applyAlignment="1">
      <alignment horizontal="center" vertical="center" wrapText="1"/>
    </xf>
    <xf numFmtId="0" fontId="2" fillId="0" borderId="10" xfId="38" applyFont="1"/>
    <xf numFmtId="0" fontId="2" fillId="0" borderId="1" xfId="38" applyBorder="1"/>
    <xf numFmtId="0" fontId="2" fillId="0" borderId="10" xfId="38" applyFill="1" applyBorder="1" applyAlignment="1">
      <alignment horizontal="center" vertical="center"/>
    </xf>
    <xf numFmtId="0" fontId="2" fillId="0" borderId="10" xfId="38" applyBorder="1"/>
    <xf numFmtId="0" fontId="2" fillId="0" borderId="10" xfId="41" applyFill="1" applyBorder="1" applyAlignment="1">
      <alignment horizontal="center" vertical="center" wrapText="1"/>
    </xf>
    <xf numFmtId="0" fontId="2" fillId="5" borderId="10" xfId="41" applyFill="1" applyAlignment="1">
      <alignment horizontal="center" vertical="center" wrapText="1"/>
    </xf>
    <xf numFmtId="0" fontId="51" fillId="5" borderId="10" xfId="41" applyFont="1" applyFill="1" applyAlignment="1">
      <alignment horizontal="center" vertical="center" wrapText="1"/>
    </xf>
    <xf numFmtId="0" fontId="53" fillId="5" borderId="3" xfId="43" quotePrefix="1" applyFont="1" applyFill="1" applyBorder="1" applyAlignment="1">
      <alignment horizontal="center" vertical="center" wrapText="1"/>
    </xf>
    <xf numFmtId="0" fontId="53" fillId="5" borderId="12" xfId="44" quotePrefix="1" applyFont="1" applyFill="1" applyBorder="1" applyAlignment="1">
      <alignment horizontal="center" vertical="center" wrapText="1"/>
    </xf>
    <xf numFmtId="0" fontId="55" fillId="5" borderId="6" xfId="45" quotePrefix="1" applyNumberFormat="1" applyFont="1" applyFill="1" applyBorder="1" applyAlignment="1">
      <alignment horizontal="center" vertical="center" wrapText="1"/>
    </xf>
    <xf numFmtId="0" fontId="55" fillId="5" borderId="9" xfId="46" quotePrefix="1" applyNumberFormat="1" applyFont="1" applyFill="1" applyBorder="1" applyAlignment="1">
      <alignment horizontal="center" vertical="center" wrapText="1"/>
    </xf>
    <xf numFmtId="0" fontId="57" fillId="0" borderId="10" xfId="41" applyFont="1" applyFill="1" applyBorder="1" applyAlignment="1">
      <alignment horizontal="center" vertical="center" wrapText="1"/>
    </xf>
    <xf numFmtId="0" fontId="58" fillId="0" borderId="10" xfId="41" applyFont="1" applyFill="1" applyBorder="1" applyAlignment="1">
      <alignment horizontal="left" vertical="center" wrapText="1"/>
    </xf>
    <xf numFmtId="0" fontId="58" fillId="5" borderId="10" xfId="41" applyFont="1" applyFill="1" applyAlignment="1">
      <alignment horizontal="left" vertical="center" wrapText="1"/>
    </xf>
    <xf numFmtId="0" fontId="53" fillId="5" borderId="5" xfId="48" quotePrefix="1" applyNumberFormat="1" applyFont="1" applyFill="1" applyBorder="1" applyAlignment="1">
      <alignment horizontal="center" vertical="center" wrapText="1"/>
    </xf>
    <xf numFmtId="0" fontId="53" fillId="0" borderId="19" xfId="50" quotePrefix="1" applyFont="1" applyFill="1" applyBorder="1" applyAlignment="1">
      <alignment horizontal="center" vertical="center" wrapText="1"/>
    </xf>
    <xf numFmtId="0" fontId="53" fillId="5" borderId="19" xfId="50" quotePrefix="1" applyFont="1" applyFill="1" applyBorder="1" applyAlignment="1">
      <alignment horizontal="center" vertical="center" wrapText="1"/>
    </xf>
    <xf numFmtId="2" fontId="53" fillId="5" borderId="6" xfId="51" quotePrefix="1" applyNumberFormat="1" applyFont="1" applyFill="1" applyBorder="1" applyAlignment="1">
      <alignment horizontal="center" vertical="center" wrapText="1"/>
    </xf>
    <xf numFmtId="2" fontId="53" fillId="5" borderId="9" xfId="51" quotePrefix="1" applyNumberFormat="1" applyFont="1" applyFill="1" applyBorder="1" applyAlignment="1">
      <alignment horizontal="center" vertical="center" wrapText="1"/>
    </xf>
    <xf numFmtId="164" fontId="51" fillId="5" borderId="9" xfId="41" applyNumberFormat="1" applyFont="1" applyFill="1" applyBorder="1" applyAlignment="1">
      <alignment horizontal="center" vertical="center" wrapText="1"/>
    </xf>
    <xf numFmtId="3" fontId="2" fillId="0" borderId="10" xfId="41" applyNumberFormat="1" applyFill="1" applyBorder="1" applyAlignment="1">
      <alignment horizontal="center" vertical="center" wrapText="1"/>
    </xf>
    <xf numFmtId="0" fontId="2" fillId="0" borderId="10" xfId="41" applyFill="1" applyBorder="1" applyAlignment="1">
      <alignment horizontal="left" vertical="center" wrapText="1"/>
    </xf>
    <xf numFmtId="0" fontId="2" fillId="5" borderId="10" xfId="41" applyFill="1" applyAlignment="1">
      <alignment horizontal="left" vertical="center" wrapText="1"/>
    </xf>
    <xf numFmtId="0" fontId="53" fillId="5" borderId="9" xfId="51" quotePrefix="1" applyFont="1" applyFill="1" applyBorder="1" applyAlignment="1">
      <alignment horizontal="center" vertical="center" wrapText="1"/>
    </xf>
    <xf numFmtId="2" fontId="51" fillId="5" borderId="9" xfId="41" applyNumberFormat="1" applyFont="1" applyFill="1" applyBorder="1" applyAlignment="1">
      <alignment horizontal="center" vertical="center" wrapText="1"/>
    </xf>
    <xf numFmtId="0" fontId="18" fillId="5" borderId="6" xfId="51" applyFont="1" applyFill="1" applyBorder="1" applyAlignment="1">
      <alignment horizontal="center" vertical="center" wrapText="1"/>
    </xf>
    <xf numFmtId="2" fontId="14" fillId="5" borderId="6" xfId="41" applyNumberFormat="1" applyFont="1" applyFill="1" applyBorder="1" applyAlignment="1">
      <alignment horizontal="center" vertical="center" wrapText="1"/>
    </xf>
    <xf numFmtId="0" fontId="53" fillId="5" borderId="5" xfId="48" quotePrefix="1" applyFont="1" applyFill="1" applyBorder="1" applyAlignment="1">
      <alignment horizontal="center" vertical="center" wrapText="1"/>
    </xf>
    <xf numFmtId="1" fontId="53" fillId="5" borderId="19" xfId="50" quotePrefix="1" applyNumberFormat="1" applyFont="1" applyFill="1" applyBorder="1" applyAlignment="1">
      <alignment horizontal="center" vertical="center" wrapText="1"/>
    </xf>
    <xf numFmtId="2" fontId="53" fillId="5" borderId="19" xfId="50" quotePrefix="1" applyNumberFormat="1" applyFont="1" applyFill="1" applyBorder="1" applyAlignment="1">
      <alignment horizontal="center" vertical="center" wrapText="1"/>
    </xf>
    <xf numFmtId="2" fontId="53" fillId="5" borderId="6" xfId="51" applyNumberFormat="1" applyFont="1" applyFill="1" applyBorder="1" applyAlignment="1">
      <alignment horizontal="center" vertical="center" wrapText="1"/>
    </xf>
    <xf numFmtId="2" fontId="53" fillId="5" borderId="9" xfId="51" applyNumberFormat="1" applyFont="1" applyFill="1" applyBorder="1" applyAlignment="1">
      <alignment horizontal="center" vertical="center" wrapText="1"/>
    </xf>
    <xf numFmtId="0" fontId="53" fillId="5" borderId="9" xfId="51" applyFont="1" applyFill="1" applyBorder="1" applyAlignment="1">
      <alignment horizontal="center" vertical="center" wrapText="1"/>
    </xf>
    <xf numFmtId="1" fontId="2" fillId="0" borderId="10" xfId="41" applyNumberFormat="1" applyFill="1" applyBorder="1" applyAlignment="1">
      <alignment horizontal="center" vertical="center" wrapText="1"/>
    </xf>
    <xf numFmtId="0" fontId="53" fillId="5" borderId="4" xfId="48" quotePrefix="1" applyFont="1" applyFill="1" applyBorder="1" applyAlignment="1">
      <alignment horizontal="center" vertical="center" wrapText="1"/>
    </xf>
    <xf numFmtId="2" fontId="53" fillId="5" borderId="14" xfId="50" quotePrefix="1" applyNumberFormat="1" applyFont="1" applyFill="1" applyBorder="1" applyAlignment="1">
      <alignment horizontal="center" vertical="center" wrapText="1"/>
    </xf>
    <xf numFmtId="0" fontId="53" fillId="5" borderId="6" xfId="51" applyFont="1" applyFill="1" applyBorder="1" applyAlignment="1">
      <alignment horizontal="center" vertical="center" wrapText="1"/>
    </xf>
    <xf numFmtId="0" fontId="53" fillId="5" borderId="7" xfId="51" quotePrefix="1" applyFont="1" applyFill="1" applyBorder="1" applyAlignment="1">
      <alignment horizontal="center" vertical="center" wrapText="1"/>
    </xf>
    <xf numFmtId="0" fontId="53" fillId="5" borderId="8" xfId="51" quotePrefix="1" applyFont="1" applyFill="1" applyBorder="1" applyAlignment="1">
      <alignment horizontal="center" vertical="center" wrapText="1"/>
    </xf>
    <xf numFmtId="0" fontId="51" fillId="5" borderId="9" xfId="41" applyFont="1" applyFill="1" applyBorder="1" applyAlignment="1">
      <alignment horizontal="center" vertical="center" wrapText="1"/>
    </xf>
    <xf numFmtId="3" fontId="2" fillId="0" borderId="10" xfId="41" applyNumberFormat="1" applyFill="1" applyBorder="1" applyAlignment="1">
      <alignment horizontal="left" vertical="center" wrapText="1"/>
    </xf>
    <xf numFmtId="1" fontId="2" fillId="0" borderId="10" xfId="41" applyNumberFormat="1" applyFill="1" applyBorder="1" applyAlignment="1">
      <alignment horizontal="left" vertical="center" wrapText="1"/>
    </xf>
    <xf numFmtId="0" fontId="53" fillId="7" borderId="5" xfId="48" quotePrefix="1" applyFont="1" applyFill="1" applyBorder="1" applyAlignment="1">
      <alignment horizontal="center" vertical="center" wrapText="1"/>
    </xf>
    <xf numFmtId="0" fontId="51" fillId="5" borderId="10" xfId="41" applyFont="1" applyFill="1" applyAlignment="1">
      <alignment vertical="center" wrapText="1"/>
    </xf>
    <xf numFmtId="0" fontId="61" fillId="0" borderId="10" xfId="4" applyNumberFormat="1" applyFont="1" applyFill="1" applyBorder="1" applyAlignment="1" applyProtection="1"/>
    <xf numFmtId="0" fontId="61" fillId="0" borderId="10" xfId="4" applyNumberFormat="1" applyFont="1" applyFill="1" applyBorder="1" applyAlignment="1" applyProtection="1">
      <alignment horizontal="right"/>
    </xf>
    <xf numFmtId="0" fontId="62" fillId="0" borderId="10" xfId="4" applyNumberFormat="1" applyFont="1" applyFill="1" applyBorder="1" applyAlignment="1" applyProtection="1">
      <alignment vertical="top"/>
    </xf>
    <xf numFmtId="0" fontId="61" fillId="0" borderId="10" xfId="4" applyNumberFormat="1" applyFont="1" applyFill="1" applyBorder="1" applyAlignment="1" applyProtection="1">
      <alignment wrapText="1"/>
    </xf>
    <xf numFmtId="0" fontId="61" fillId="0" borderId="1" xfId="4" applyNumberFormat="1" applyFont="1" applyFill="1" applyBorder="1" applyAlignment="1" applyProtection="1"/>
    <xf numFmtId="0" fontId="61" fillId="0" borderId="1" xfId="4" applyNumberFormat="1" applyFont="1" applyFill="1" applyBorder="1" applyAlignment="1" applyProtection="1">
      <alignment horizontal="right"/>
    </xf>
    <xf numFmtId="0" fontId="61" fillId="0" borderId="10" xfId="4" applyNumberFormat="1" applyFont="1" applyFill="1" applyBorder="1" applyAlignment="1" applyProtection="1">
      <alignment vertical="top"/>
    </xf>
    <xf numFmtId="0" fontId="62" fillId="0" borderId="10" xfId="4" applyNumberFormat="1" applyFont="1" applyFill="1" applyBorder="1" applyAlignment="1" applyProtection="1">
      <alignment horizontal="center"/>
    </xf>
    <xf numFmtId="0" fontId="61" fillId="0" borderId="10" xfId="4" applyNumberFormat="1" applyFont="1" applyFill="1" applyBorder="1" applyAlignment="1" applyProtection="1">
      <alignment horizontal="left" vertical="top"/>
    </xf>
    <xf numFmtId="0" fontId="61" fillId="0" borderId="10" xfId="4" applyNumberFormat="1" applyFont="1" applyFill="1" applyBorder="1" applyAlignment="1" applyProtection="1">
      <alignment horizontal="left"/>
    </xf>
    <xf numFmtId="0" fontId="61" fillId="0" borderId="1" xfId="4" applyNumberFormat="1" applyFont="1" applyFill="1" applyBorder="1" applyAlignment="1" applyProtection="1">
      <alignment vertical="top"/>
    </xf>
    <xf numFmtId="0" fontId="63" fillId="0" borderId="10" xfId="4" applyNumberFormat="1" applyFont="1" applyFill="1" applyBorder="1" applyAlignment="1" applyProtection="1">
      <alignment horizontal="center" vertical="top"/>
    </xf>
    <xf numFmtId="0" fontId="49" fillId="0" borderId="10" xfId="4" applyNumberFormat="1" applyFont="1" applyFill="1" applyBorder="1" applyAlignment="1" applyProtection="1">
      <alignment horizontal="center"/>
    </xf>
    <xf numFmtId="0" fontId="61" fillId="0" borderId="1" xfId="4" applyNumberFormat="1" applyFont="1" applyFill="1" applyBorder="1" applyAlignment="1" applyProtection="1">
      <alignment horizontal="center"/>
    </xf>
    <xf numFmtId="0" fontId="63" fillId="0" borderId="10" xfId="4" applyNumberFormat="1" applyFont="1" applyFill="1" applyBorder="1" applyAlignment="1" applyProtection="1"/>
    <xf numFmtId="3" fontId="61" fillId="0" borderId="10" xfId="4" applyNumberFormat="1" applyFont="1" applyFill="1" applyBorder="1" applyAlignment="1" applyProtection="1">
      <alignment horizontal="right" vertical="top"/>
    </xf>
    <xf numFmtId="0" fontId="63" fillId="0" borderId="10" xfId="4" applyNumberFormat="1" applyFont="1" applyFill="1" applyBorder="1" applyAlignment="1" applyProtection="1">
      <alignment horizontal="center"/>
    </xf>
    <xf numFmtId="0" fontId="62" fillId="0" borderId="10" xfId="4" applyNumberFormat="1" applyFont="1" applyFill="1" applyBorder="1" applyAlignment="1" applyProtection="1">
      <alignment horizontal="left"/>
    </xf>
    <xf numFmtId="0" fontId="61" fillId="0" borderId="10" xfId="4" applyNumberFormat="1" applyFont="1" applyFill="1" applyBorder="1" applyAlignment="1" applyProtection="1">
      <alignment horizontal="center"/>
    </xf>
    <xf numFmtId="2" fontId="61" fillId="0" borderId="1" xfId="4" applyNumberFormat="1" applyFont="1" applyFill="1" applyBorder="1" applyAlignment="1" applyProtection="1"/>
    <xf numFmtId="49" fontId="61" fillId="0" borderId="1" xfId="4" applyNumberFormat="1" applyFont="1" applyFill="1" applyBorder="1" applyAlignment="1" applyProtection="1">
      <alignment horizontal="right"/>
    </xf>
    <xf numFmtId="0" fontId="61" fillId="0" borderId="10" xfId="4" applyNumberFormat="1" applyFont="1" applyFill="1" applyBorder="1" applyAlignment="1" applyProtection="1">
      <alignment vertical="center" wrapText="1"/>
    </xf>
    <xf numFmtId="2" fontId="61" fillId="0" borderId="10" xfId="4" applyNumberFormat="1" applyFont="1" applyFill="1" applyBorder="1" applyAlignment="1" applyProtection="1"/>
    <xf numFmtId="49" fontId="61" fillId="0" borderId="10" xfId="4" applyNumberFormat="1" applyFont="1" applyFill="1" applyBorder="1" applyAlignment="1" applyProtection="1">
      <alignment horizontal="right"/>
    </xf>
    <xf numFmtId="49" fontId="61" fillId="0" borderId="8" xfId="4" applyNumberFormat="1" applyFont="1" applyFill="1" applyBorder="1" applyAlignment="1" applyProtection="1">
      <alignment horizontal="right"/>
    </xf>
    <xf numFmtId="2" fontId="61" fillId="0" borderId="8" xfId="4" applyNumberFormat="1" applyFont="1" applyFill="1" applyBorder="1" applyAlignment="1" applyProtection="1">
      <alignment horizontal="right"/>
    </xf>
    <xf numFmtId="0" fontId="61" fillId="0" borderId="10" xfId="4" applyNumberFormat="1" applyFont="1" applyFill="1" applyBorder="1" applyAlignment="1" applyProtection="1">
      <alignment vertical="center"/>
    </xf>
    <xf numFmtId="0" fontId="61" fillId="0" borderId="6" xfId="4" applyNumberFormat="1" applyFont="1" applyFill="1" applyBorder="1" applyAlignment="1" applyProtection="1">
      <alignment horizontal="center" vertical="center" wrapText="1"/>
    </xf>
    <xf numFmtId="0" fontId="61" fillId="0" borderId="6" xfId="4" applyNumberFormat="1" applyFont="1" applyFill="1" applyBorder="1" applyAlignment="1" applyProtection="1">
      <alignment horizontal="center" vertical="center"/>
    </xf>
    <xf numFmtId="0" fontId="64" fillId="0" borderId="10" xfId="4" applyNumberFormat="1" applyFont="1" applyFill="1" applyBorder="1" applyAlignment="1" applyProtection="1">
      <alignment wrapText="1"/>
    </xf>
    <xf numFmtId="0" fontId="62" fillId="0" borderId="11" xfId="4" applyNumberFormat="1" applyFont="1" applyFill="1" applyBorder="1" applyAlignment="1" applyProtection="1">
      <alignment horizontal="center" vertical="top" wrapText="1"/>
    </xf>
    <xf numFmtId="0" fontId="62" fillId="0" borderId="2" xfId="4" applyNumberFormat="1" applyFont="1" applyFill="1" applyBorder="1" applyAlignment="1" applyProtection="1">
      <alignment horizontal="left" vertical="top" wrapText="1"/>
    </xf>
    <xf numFmtId="0" fontId="62" fillId="0" borderId="2" xfId="4" applyNumberFormat="1" applyFont="1" applyFill="1" applyBorder="1" applyAlignment="1" applyProtection="1">
      <alignment horizontal="center" vertical="top" wrapText="1"/>
    </xf>
    <xf numFmtId="4" fontId="62" fillId="0" borderId="2" xfId="4" applyNumberFormat="1" applyFont="1" applyFill="1" applyBorder="1" applyAlignment="1" applyProtection="1">
      <alignment horizontal="right" vertical="top" wrapText="1"/>
    </xf>
    <xf numFmtId="3" fontId="62" fillId="0" borderId="12" xfId="4" applyNumberFormat="1" applyFont="1" applyFill="1" applyBorder="1" applyAlignment="1" applyProtection="1">
      <alignment horizontal="right" vertical="top" wrapText="1"/>
    </xf>
    <xf numFmtId="0" fontId="62" fillId="0" borderId="10" xfId="4" applyNumberFormat="1" applyFont="1" applyFill="1" applyBorder="1" applyAlignment="1" applyProtection="1">
      <alignment wrapText="1"/>
    </xf>
    <xf numFmtId="0" fontId="61" fillId="0" borderId="13" xfId="4" applyNumberFormat="1" applyFont="1" applyFill="1" applyBorder="1" applyAlignment="1" applyProtection="1">
      <alignment horizontal="center" vertical="top" wrapText="1"/>
    </xf>
    <xf numFmtId="0" fontId="61" fillId="0" borderId="10" xfId="4" applyNumberFormat="1" applyFont="1" applyFill="1" applyBorder="1" applyAlignment="1" applyProtection="1">
      <alignment horizontal="left" vertical="top" wrapText="1"/>
    </xf>
    <xf numFmtId="0" fontId="61" fillId="0" borderId="13" xfId="4" applyNumberFormat="1" applyFont="1" applyFill="1" applyBorder="1" applyAlignment="1" applyProtection="1">
      <alignment vertical="center" wrapText="1"/>
    </xf>
    <xf numFmtId="0" fontId="61" fillId="0" borderId="10" xfId="4" applyNumberFormat="1" applyFont="1" applyFill="1" applyBorder="1" applyAlignment="1" applyProtection="1">
      <alignment horizontal="right" vertical="top" wrapText="1"/>
    </xf>
    <xf numFmtId="0" fontId="61" fillId="0" borderId="13" xfId="4" applyNumberFormat="1" applyFont="1" applyFill="1" applyBorder="1" applyAlignment="1" applyProtection="1">
      <alignment horizontal="center" vertical="center" wrapText="1"/>
    </xf>
    <xf numFmtId="0" fontId="61" fillId="0" borderId="10" xfId="4" applyNumberFormat="1" applyFont="1" applyFill="1" applyBorder="1" applyAlignment="1" applyProtection="1">
      <alignment horizontal="center" vertical="top" wrapText="1"/>
    </xf>
    <xf numFmtId="4" fontId="61" fillId="0" borderId="10" xfId="4" applyNumberFormat="1" applyFont="1" applyFill="1" applyBorder="1" applyAlignment="1" applyProtection="1">
      <alignment horizontal="right" vertical="top" wrapText="1"/>
    </xf>
    <xf numFmtId="3" fontId="61" fillId="0" borderId="14" xfId="4" applyNumberFormat="1" applyFont="1" applyFill="1" applyBorder="1" applyAlignment="1" applyProtection="1">
      <alignment horizontal="right" vertical="top" wrapText="1"/>
    </xf>
    <xf numFmtId="0" fontId="61" fillId="0" borderId="2" xfId="4" applyNumberFormat="1" applyFont="1" applyFill="1" applyBorder="1" applyAlignment="1" applyProtection="1">
      <alignment horizontal="center" vertical="top" wrapText="1"/>
    </xf>
    <xf numFmtId="4" fontId="61" fillId="0" borderId="2" xfId="4" applyNumberFormat="1" applyFont="1" applyFill="1" applyBorder="1" applyAlignment="1" applyProtection="1">
      <alignment horizontal="right" vertical="top" wrapText="1"/>
    </xf>
    <xf numFmtId="3" fontId="61" fillId="0" borderId="12" xfId="4" applyNumberFormat="1" applyFont="1" applyFill="1" applyBorder="1" applyAlignment="1" applyProtection="1">
      <alignment horizontal="right" vertical="top" wrapText="1"/>
    </xf>
    <xf numFmtId="0" fontId="62" fillId="0" borderId="13" xfId="4" applyNumberFormat="1" applyFont="1" applyFill="1" applyBorder="1" applyAlignment="1" applyProtection="1">
      <alignment horizontal="center" vertical="top" wrapText="1"/>
    </xf>
    <xf numFmtId="0" fontId="62" fillId="0" borderId="10" xfId="4" applyNumberFormat="1" applyFont="1" applyFill="1" applyBorder="1" applyAlignment="1" applyProtection="1">
      <alignment horizontal="left" vertical="top" wrapText="1"/>
    </xf>
    <xf numFmtId="0" fontId="63" fillId="0" borderId="10" xfId="4" applyNumberFormat="1" applyFont="1" applyFill="1" applyBorder="1" applyAlignment="1" applyProtection="1">
      <alignment horizontal="right" vertical="top" wrapText="1"/>
    </xf>
    <xf numFmtId="0" fontId="63" fillId="0" borderId="10" xfId="4" applyNumberFormat="1" applyFont="1" applyFill="1" applyBorder="1" applyAlignment="1" applyProtection="1">
      <alignment horizontal="center" vertical="top" wrapText="1"/>
    </xf>
    <xf numFmtId="0" fontId="61" fillId="0" borderId="14" xfId="4" applyNumberFormat="1" applyFont="1" applyFill="1" applyBorder="1" applyAlignment="1" applyProtection="1">
      <alignment horizontal="right" vertical="top" wrapText="1"/>
    </xf>
    <xf numFmtId="0" fontId="63" fillId="0" borderId="10" xfId="4" applyNumberFormat="1" applyFont="1" applyFill="1" applyBorder="1" applyAlignment="1" applyProtection="1">
      <alignment wrapText="1"/>
    </xf>
    <xf numFmtId="0" fontId="61" fillId="0" borderId="10" xfId="4" applyNumberFormat="1" applyFont="1" applyFill="1" applyBorder="1" applyAlignment="1" applyProtection="1">
      <alignment vertical="top" wrapText="1"/>
    </xf>
    <xf numFmtId="0" fontId="62" fillId="0" borderId="10" xfId="4" applyNumberFormat="1" applyFont="1" applyFill="1" applyBorder="1" applyAlignment="1" applyProtection="1">
      <alignment horizontal="center" vertical="top" wrapText="1"/>
    </xf>
    <xf numFmtId="4" fontId="62" fillId="0" borderId="10" xfId="4" applyNumberFormat="1" applyFont="1" applyFill="1" applyBorder="1" applyAlignment="1" applyProtection="1">
      <alignment horizontal="right" vertical="top" wrapText="1"/>
    </xf>
    <xf numFmtId="2" fontId="62" fillId="0" borderId="10" xfId="4" applyNumberFormat="1" applyFont="1" applyFill="1" applyBorder="1" applyAlignment="1" applyProtection="1">
      <alignment horizontal="center" vertical="top" wrapText="1"/>
    </xf>
    <xf numFmtId="3" fontId="62" fillId="0" borderId="14" xfId="4" applyNumberFormat="1" applyFont="1" applyFill="1" applyBorder="1" applyAlignment="1" applyProtection="1">
      <alignment horizontal="right" vertical="top" wrapText="1"/>
    </xf>
    <xf numFmtId="0" fontId="62" fillId="0" borderId="10" xfId="4" applyNumberFormat="1" applyFont="1" applyFill="1" applyBorder="1" applyAlignment="1" applyProtection="1">
      <alignment horizontal="right" vertical="top" wrapText="1"/>
    </xf>
    <xf numFmtId="0" fontId="61" fillId="0" borderId="11" xfId="4" applyNumberFormat="1" applyFont="1" applyFill="1" applyBorder="1" applyAlignment="1" applyProtection="1"/>
    <xf numFmtId="0" fontId="62" fillId="0" borderId="2" xfId="4" applyNumberFormat="1" applyFont="1" applyFill="1" applyBorder="1" applyAlignment="1" applyProtection="1">
      <alignment horizontal="right" vertical="top" wrapText="1"/>
    </xf>
    <xf numFmtId="4" fontId="62" fillId="0" borderId="2" xfId="4" applyNumberFormat="1" applyFont="1" applyFill="1" applyBorder="1" applyAlignment="1" applyProtection="1">
      <alignment horizontal="right" vertical="top"/>
    </xf>
    <xf numFmtId="2" fontId="62" fillId="0" borderId="2" xfId="4" applyNumberFormat="1" applyFont="1" applyFill="1" applyBorder="1" applyAlignment="1" applyProtection="1">
      <alignment horizontal="center" vertical="top"/>
    </xf>
    <xf numFmtId="3" fontId="62" fillId="0" borderId="12" xfId="4" applyNumberFormat="1" applyFont="1" applyFill="1" applyBorder="1" applyAlignment="1" applyProtection="1">
      <alignment horizontal="right" vertical="top"/>
    </xf>
    <xf numFmtId="0" fontId="61" fillId="0" borderId="13" xfId="4" applyNumberFormat="1" applyFont="1" applyFill="1" applyBorder="1" applyAlignment="1" applyProtection="1"/>
    <xf numFmtId="4" fontId="61" fillId="0" borderId="10" xfId="4" applyNumberFormat="1" applyFont="1" applyFill="1" applyBorder="1" applyAlignment="1" applyProtection="1">
      <alignment horizontal="right" vertical="top"/>
    </xf>
    <xf numFmtId="2" fontId="61" fillId="0" borderId="10" xfId="4" applyNumberFormat="1" applyFont="1" applyFill="1" applyBorder="1" applyAlignment="1" applyProtection="1">
      <alignment horizontal="center" vertical="top"/>
    </xf>
    <xf numFmtId="3" fontId="61" fillId="0" borderId="14" xfId="4" applyNumberFormat="1" applyFont="1" applyFill="1" applyBorder="1" applyAlignment="1" applyProtection="1">
      <alignment horizontal="right" vertical="top"/>
    </xf>
    <xf numFmtId="4" fontId="62" fillId="0" borderId="10" xfId="4" applyNumberFormat="1" applyFont="1" applyFill="1" applyBorder="1" applyAlignment="1" applyProtection="1">
      <alignment horizontal="right" vertical="top"/>
    </xf>
    <xf numFmtId="2" fontId="62" fillId="0" borderId="10" xfId="4" applyNumberFormat="1" applyFont="1" applyFill="1" applyBorder="1" applyAlignment="1" applyProtection="1">
      <alignment horizontal="center" vertical="top"/>
    </xf>
    <xf numFmtId="3" fontId="62" fillId="0" borderId="14" xfId="4" applyNumberFormat="1" applyFont="1" applyFill="1" applyBorder="1" applyAlignment="1" applyProtection="1">
      <alignment horizontal="right" vertical="top"/>
    </xf>
    <xf numFmtId="4" fontId="61" fillId="0" borderId="10" xfId="4" applyNumberFormat="1" applyFont="1" applyFill="1" applyBorder="1" applyAlignment="1" applyProtection="1">
      <alignment vertical="top"/>
    </xf>
    <xf numFmtId="2" fontId="61" fillId="0" borderId="10" xfId="4" applyNumberFormat="1" applyFont="1" applyFill="1" applyBorder="1" applyAlignment="1" applyProtection="1">
      <alignment vertical="top"/>
    </xf>
    <xf numFmtId="3" fontId="61" fillId="0" borderId="10" xfId="4" applyNumberFormat="1" applyFont="1" applyFill="1" applyBorder="1" applyAlignment="1" applyProtection="1">
      <alignment vertical="top"/>
    </xf>
    <xf numFmtId="0" fontId="62" fillId="0" borderId="2" xfId="4" applyNumberFormat="1" applyFont="1" applyFill="1" applyBorder="1" applyAlignment="1" applyProtection="1">
      <alignment horizontal="center" vertical="top"/>
    </xf>
    <xf numFmtId="0" fontId="61" fillId="0" borderId="10" xfId="4" applyNumberFormat="1" applyFont="1" applyFill="1" applyBorder="1" applyAlignment="1" applyProtection="1">
      <alignment horizontal="center" vertical="top"/>
    </xf>
    <xf numFmtId="0" fontId="62" fillId="0" borderId="10" xfId="4" applyNumberFormat="1" applyFont="1" applyFill="1" applyBorder="1" applyAlignment="1" applyProtection="1">
      <alignment horizontal="center" vertical="top"/>
    </xf>
    <xf numFmtId="4" fontId="62" fillId="0" borderId="14" xfId="4" applyNumberFormat="1" applyFont="1" applyFill="1" applyBorder="1" applyAlignment="1" applyProtection="1">
      <alignment horizontal="right" vertical="top"/>
    </xf>
    <xf numFmtId="3" fontId="62" fillId="0" borderId="10" xfId="4" applyNumberFormat="1" applyFont="1" applyFill="1" applyBorder="1" applyAlignment="1" applyProtection="1">
      <alignment horizontal="right" vertical="top"/>
    </xf>
    <xf numFmtId="0" fontId="61" fillId="0" borderId="2" xfId="4" applyNumberFormat="1" applyFont="1" applyFill="1" applyBorder="1" applyAlignment="1" applyProtection="1"/>
    <xf numFmtId="0" fontId="61" fillId="0" borderId="10" xfId="4" applyNumberFormat="1" applyFont="1" applyFill="1" applyBorder="1" applyAlignment="1" applyProtection="1">
      <alignment horizontal="right" vertical="top"/>
    </xf>
    <xf numFmtId="0" fontId="62" fillId="0" borderId="10" xfId="4" applyNumberFormat="1" applyFont="1" applyFill="1" applyBorder="1" applyAlignment="1" applyProtection="1">
      <alignment vertical="top" wrapText="1"/>
    </xf>
    <xf numFmtId="0" fontId="5" fillId="0" borderId="10" xfId="32"/>
    <xf numFmtId="0" fontId="14" fillId="0" borderId="10" xfId="32" applyFont="1" applyAlignment="1">
      <alignment horizontal="right"/>
    </xf>
    <xf numFmtId="0" fontId="13" fillId="0" borderId="10" xfId="32" applyFont="1"/>
    <xf numFmtId="49" fontId="13" fillId="0" borderId="10" xfId="32" applyNumberFormat="1" applyFont="1" applyAlignment="1">
      <alignment horizontal="left" vertical="top"/>
    </xf>
    <xf numFmtId="0" fontId="13" fillId="0" borderId="10" xfId="32" applyFont="1" applyAlignment="1">
      <alignment horizontal="left" vertical="top"/>
    </xf>
    <xf numFmtId="0" fontId="13" fillId="0" borderId="10" xfId="32" applyFont="1" applyAlignment="1">
      <alignment horizontal="center" vertical="center"/>
    </xf>
    <xf numFmtId="0" fontId="13" fillId="0" borderId="10" xfId="32" applyFont="1" applyBorder="1" applyAlignment="1">
      <alignment horizontal="center" vertical="center"/>
    </xf>
    <xf numFmtId="0" fontId="35" fillId="0" borderId="10" xfId="32" applyFont="1" applyAlignment="1">
      <alignment horizontal="center" vertical="center"/>
    </xf>
    <xf numFmtId="49" fontId="36" fillId="0" borderId="10" xfId="32" applyNumberFormat="1" applyFont="1" applyAlignment="1">
      <alignment horizontal="left" vertical="top"/>
    </xf>
    <xf numFmtId="0" fontId="38" fillId="0" borderId="1" xfId="32" applyFont="1" applyBorder="1"/>
    <xf numFmtId="0" fontId="36" fillId="0" borderId="1" xfId="32" applyFont="1" applyBorder="1" applyAlignment="1">
      <alignment horizontal="center" vertical="center"/>
    </xf>
    <xf numFmtId="0" fontId="13" fillId="0" borderId="10" xfId="32" applyFont="1" applyAlignment="1">
      <alignment horizontal="right" vertical="center"/>
    </xf>
    <xf numFmtId="0" fontId="13" fillId="0" borderId="1" xfId="32" applyFont="1" applyBorder="1" applyAlignment="1">
      <alignment horizontal="right" vertical="center"/>
    </xf>
    <xf numFmtId="0" fontId="13" fillId="0" borderId="1" xfId="32" applyFont="1" applyBorder="1" applyAlignment="1">
      <alignment horizontal="center" vertical="center"/>
    </xf>
    <xf numFmtId="49" fontId="13" fillId="0" borderId="6" xfId="32" applyNumberFormat="1" applyFont="1" applyBorder="1" applyAlignment="1">
      <alignment horizontal="center" vertical="top" wrapText="1"/>
    </xf>
    <xf numFmtId="49" fontId="13" fillId="0" borderId="6" xfId="32" applyNumberFormat="1" applyFont="1" applyBorder="1" applyAlignment="1">
      <alignment horizontal="left" vertical="top" wrapText="1"/>
    </xf>
    <xf numFmtId="0" fontId="13" fillId="0" borderId="6" xfId="32" applyFont="1" applyBorder="1" applyAlignment="1">
      <alignment horizontal="left" vertical="top" wrapText="1"/>
    </xf>
    <xf numFmtId="0" fontId="13" fillId="0" borderId="6" xfId="32" applyFont="1" applyBorder="1" applyAlignment="1">
      <alignment horizontal="right" vertical="top" wrapText="1"/>
    </xf>
    <xf numFmtId="49" fontId="13" fillId="0" borderId="10" xfId="32" applyNumberFormat="1" applyFont="1" applyAlignment="1">
      <alignment horizontal="center" vertical="top" wrapText="1"/>
    </xf>
    <xf numFmtId="49" fontId="13" fillId="0" borderId="10" xfId="32" applyNumberFormat="1" applyFont="1" applyAlignment="1">
      <alignment horizontal="left" vertical="top" wrapText="1"/>
    </xf>
    <xf numFmtId="0" fontId="13" fillId="0" borderId="10" xfId="32" applyFont="1" applyAlignment="1">
      <alignment horizontal="left" vertical="top" wrapText="1"/>
    </xf>
    <xf numFmtId="0" fontId="13" fillId="0" borderId="10" xfId="32" applyFont="1" applyAlignment="1">
      <alignment horizontal="right" vertical="top" wrapText="1"/>
    </xf>
    <xf numFmtId="0" fontId="5" fillId="0" borderId="1" xfId="32" applyBorder="1"/>
    <xf numFmtId="0" fontId="12" fillId="0" borderId="2" xfId="32" applyFont="1" applyBorder="1" applyAlignment="1">
      <alignment horizontal="center"/>
    </xf>
    <xf numFmtId="0" fontId="12" fillId="0" borderId="2" xfId="32" applyFont="1" applyBorder="1" applyAlignment="1"/>
    <xf numFmtId="0" fontId="37" fillId="0" borderId="2" xfId="32" applyFont="1" applyBorder="1" applyAlignment="1"/>
    <xf numFmtId="0" fontId="37" fillId="0" borderId="10" xfId="32" applyFont="1" applyBorder="1" applyAlignment="1"/>
    <xf numFmtId="0" fontId="40" fillId="0" borderId="10" xfId="32" applyFont="1"/>
    <xf numFmtId="0" fontId="25" fillId="0" borderId="10" xfId="52" applyFont="1" applyAlignment="1">
      <alignment wrapText="1"/>
    </xf>
    <xf numFmtId="0" fontId="65" fillId="0" borderId="10" xfId="52"/>
    <xf numFmtId="0" fontId="65" fillId="0" borderId="10" xfId="53"/>
    <xf numFmtId="0" fontId="65" fillId="0" borderId="10" xfId="53" applyAlignment="1">
      <alignment wrapText="1"/>
    </xf>
    <xf numFmtId="0" fontId="67" fillId="0" borderId="10" xfId="52" applyFont="1" applyAlignment="1">
      <alignment vertical="center"/>
    </xf>
    <xf numFmtId="0" fontId="66" fillId="8" borderId="6" xfId="52" applyFont="1" applyFill="1" applyBorder="1" applyAlignment="1">
      <alignment horizontal="center" vertical="center" wrapText="1"/>
    </xf>
    <xf numFmtId="0" fontId="2" fillId="0" borderId="10" xfId="54"/>
    <xf numFmtId="0" fontId="67" fillId="0" borderId="6" xfId="52" applyFont="1" applyBorder="1" applyAlignment="1">
      <alignment horizontal="center" vertical="center" wrapText="1"/>
    </xf>
    <xf numFmtId="0" fontId="67" fillId="0" borderId="6" xfId="52" applyFont="1" applyBorder="1" applyAlignment="1">
      <alignment vertical="center" wrapText="1"/>
    </xf>
    <xf numFmtId="0" fontId="2" fillId="0" borderId="10" xfId="54" applyFont="1"/>
    <xf numFmtId="0" fontId="24" fillId="0" borderId="6" xfId="52" applyFont="1" applyBorder="1" applyAlignment="1">
      <alignment vertical="center" wrapText="1"/>
    </xf>
    <xf numFmtId="3" fontId="24" fillId="0" borderId="6" xfId="52" applyNumberFormat="1" applyFont="1" applyBorder="1" applyAlignment="1">
      <alignment horizontal="center" vertical="center" wrapText="1"/>
    </xf>
    <xf numFmtId="4" fontId="67" fillId="0" borderId="6" xfId="52" applyNumberFormat="1" applyFont="1" applyBorder="1" applyAlignment="1">
      <alignment horizontal="center" vertical="center" wrapText="1"/>
    </xf>
    <xf numFmtId="0" fontId="67" fillId="8" borderId="6" xfId="52" applyFont="1" applyFill="1" applyBorder="1" applyAlignment="1">
      <alignment horizontal="center" vertical="center" wrapText="1"/>
    </xf>
    <xf numFmtId="4" fontId="66" fillId="8" borderId="6" xfId="52" applyNumberFormat="1" applyFont="1" applyFill="1" applyBorder="1" applyAlignment="1">
      <alignment horizontal="center" vertical="center" wrapText="1"/>
    </xf>
    <xf numFmtId="0" fontId="66" fillId="8" borderId="6" xfId="52" applyFont="1" applyFill="1" applyBorder="1" applyAlignment="1">
      <alignment vertical="center" wrapText="1"/>
    </xf>
    <xf numFmtId="0" fontId="67" fillId="0" borderId="10" xfId="53" applyFont="1" applyAlignment="1">
      <alignment horizontal="justify" vertical="center"/>
    </xf>
    <xf numFmtId="0" fontId="23" fillId="0" borderId="10" xfId="53" applyFont="1"/>
    <xf numFmtId="0" fontId="23" fillId="0" borderId="10" xfId="53" applyFont="1" applyAlignment="1">
      <alignment wrapText="1"/>
    </xf>
    <xf numFmtId="2" fontId="68" fillId="0" borderId="10" xfId="4" applyNumberFormat="1" applyFont="1" applyAlignment="1">
      <alignment wrapText="1"/>
    </xf>
    <xf numFmtId="0" fontId="22" fillId="0" borderId="10" xfId="4" applyFont="1"/>
    <xf numFmtId="0" fontId="69" fillId="0" borderId="10" xfId="4" applyFont="1" applyAlignment="1">
      <alignment horizontal="right"/>
    </xf>
    <xf numFmtId="0" fontId="68" fillId="0" borderId="10" xfId="4" applyFont="1" applyAlignment="1"/>
    <xf numFmtId="0" fontId="68" fillId="0" borderId="6" xfId="4" applyFont="1" applyBorder="1" applyAlignment="1">
      <alignment horizontal="center" vertical="center"/>
    </xf>
    <xf numFmtId="0" fontId="68" fillId="0" borderId="10" xfId="4" applyFont="1" applyAlignment="1">
      <alignment vertical="center"/>
    </xf>
    <xf numFmtId="0" fontId="70" fillId="0" borderId="10" xfId="4" applyFont="1" applyAlignment="1">
      <alignment vertical="center"/>
    </xf>
    <xf numFmtId="0" fontId="22" fillId="0" borderId="6" xfId="4" applyFont="1" applyBorder="1" applyAlignment="1">
      <alignment horizontal="center" vertical="center"/>
    </xf>
    <xf numFmtId="0" fontId="22" fillId="0" borderId="6" xfId="4" applyFont="1" applyBorder="1" applyAlignment="1">
      <alignment vertical="center" wrapText="1"/>
    </xf>
    <xf numFmtId="0" fontId="22" fillId="0" borderId="10" xfId="4" applyFont="1" applyAlignment="1">
      <alignment vertical="center"/>
    </xf>
    <xf numFmtId="0" fontId="10" fillId="0" borderId="10" xfId="4" applyAlignment="1">
      <alignment vertical="center"/>
    </xf>
    <xf numFmtId="0" fontId="10" fillId="0" borderId="10" xfId="4" applyFill="1"/>
    <xf numFmtId="0" fontId="73" fillId="0" borderId="6" xfId="52" applyFont="1" applyFill="1" applyBorder="1" applyAlignment="1">
      <alignment horizontal="center" vertical="center"/>
    </xf>
    <xf numFmtId="0" fontId="73" fillId="0" borderId="6" xfId="52" applyFont="1" applyFill="1" applyBorder="1" applyAlignment="1">
      <alignment horizontal="center" vertical="center" wrapText="1"/>
    </xf>
    <xf numFmtId="2" fontId="73" fillId="0" borderId="6" xfId="52" applyNumberFormat="1" applyFont="1" applyFill="1" applyBorder="1" applyAlignment="1">
      <alignment horizontal="center" vertical="center"/>
    </xf>
    <xf numFmtId="0" fontId="74" fillId="0" borderId="10" xfId="52" applyFont="1" applyFill="1"/>
    <xf numFmtId="0" fontId="48" fillId="0" borderId="6" xfId="52" applyFont="1" applyFill="1" applyBorder="1" applyAlignment="1">
      <alignment horizontal="center" vertical="center"/>
    </xf>
    <xf numFmtId="0" fontId="48" fillId="0" borderId="6" xfId="52" applyFont="1" applyFill="1" applyBorder="1" applyAlignment="1">
      <alignment horizontal="left" vertical="center" wrapText="1"/>
    </xf>
    <xf numFmtId="1" fontId="75" fillId="0" borderId="6" xfId="52" applyNumberFormat="1" applyFont="1" applyFill="1" applyBorder="1" applyAlignment="1">
      <alignment horizontal="center" vertical="center"/>
    </xf>
    <xf numFmtId="0" fontId="48" fillId="0" borderId="6" xfId="52" applyFont="1" applyFill="1" applyBorder="1" applyAlignment="1">
      <alignment horizontal="center" vertical="center" wrapText="1"/>
    </xf>
    <xf numFmtId="0" fontId="76" fillId="0" borderId="10" xfId="52" applyFont="1" applyFill="1"/>
    <xf numFmtId="0" fontId="77" fillId="0" borderId="6" xfId="52" applyFont="1" applyFill="1" applyBorder="1" applyAlignment="1">
      <alignment horizontal="center" vertical="center"/>
    </xf>
    <xf numFmtId="1" fontId="48" fillId="0" borderId="6" xfId="52" applyNumberFormat="1" applyFont="1" applyFill="1" applyBorder="1" applyAlignment="1">
      <alignment horizontal="center" vertical="center"/>
    </xf>
    <xf numFmtId="0" fontId="75" fillId="0" borderId="6" xfId="52" applyFont="1" applyFill="1" applyBorder="1" applyAlignment="1">
      <alignment horizontal="center" vertical="center" wrapText="1"/>
    </xf>
    <xf numFmtId="2" fontId="48" fillId="0" borderId="6" xfId="52" applyNumberFormat="1" applyFont="1" applyFill="1" applyBorder="1" applyAlignment="1">
      <alignment horizontal="center" vertical="center"/>
    </xf>
    <xf numFmtId="2" fontId="75" fillId="0" borderId="6" xfId="52" applyNumberFormat="1" applyFont="1" applyFill="1" applyBorder="1" applyAlignment="1">
      <alignment horizontal="center" vertical="center"/>
    </xf>
    <xf numFmtId="164" fontId="48" fillId="0" borderId="6" xfId="52" applyNumberFormat="1" applyFont="1" applyFill="1" applyBorder="1" applyAlignment="1">
      <alignment horizontal="center" vertical="center"/>
    </xf>
    <xf numFmtId="0" fontId="48" fillId="0" borderId="6" xfId="52" applyFont="1" applyFill="1" applyBorder="1" applyAlignment="1">
      <alignment horizontal="left" vertical="center"/>
    </xf>
    <xf numFmtId="0" fontId="74" fillId="0" borderId="10" xfId="52" applyFont="1" applyFill="1" applyAlignment="1">
      <alignment horizontal="center" vertical="center"/>
    </xf>
    <xf numFmtId="43" fontId="73" fillId="0" borderId="6" xfId="55" applyFont="1" applyFill="1" applyBorder="1" applyAlignment="1">
      <alignment horizontal="center" vertical="center"/>
    </xf>
    <xf numFmtId="4" fontId="75" fillId="0" borderId="6" xfId="52" applyNumberFormat="1" applyFont="1" applyFill="1" applyBorder="1" applyAlignment="1">
      <alignment horizontal="left" vertical="center" wrapText="1"/>
    </xf>
    <xf numFmtId="168" fontId="76" fillId="0" borderId="10" xfId="52" applyNumberFormat="1" applyFont="1" applyFill="1"/>
    <xf numFmtId="4" fontId="77" fillId="0" borderId="6" xfId="52" applyNumberFormat="1" applyFont="1" applyFill="1" applyBorder="1" applyAlignment="1">
      <alignment horizontal="center" vertical="center" wrapText="1"/>
    </xf>
    <xf numFmtId="0" fontId="73" fillId="0" borderId="6" xfId="52" applyFont="1" applyFill="1" applyBorder="1" applyAlignment="1">
      <alignment horizontal="left" vertical="center" wrapText="1"/>
    </xf>
    <xf numFmtId="0" fontId="77" fillId="0" borderId="10" xfId="52" applyFont="1" applyFill="1" applyBorder="1" applyAlignment="1">
      <alignment horizontal="center" vertical="center"/>
    </xf>
    <xf numFmtId="0" fontId="73" fillId="0" borderId="10" xfId="52" applyFont="1" applyFill="1" applyBorder="1" applyAlignment="1">
      <alignment horizontal="left" vertical="center" wrapText="1"/>
    </xf>
    <xf numFmtId="0" fontId="73" fillId="0" borderId="10" xfId="52" applyFont="1" applyFill="1" applyBorder="1" applyAlignment="1">
      <alignment horizontal="center" vertical="center"/>
    </xf>
    <xf numFmtId="43" fontId="73" fillId="0" borderId="10" xfId="55" applyFont="1" applyFill="1" applyBorder="1" applyAlignment="1">
      <alignment horizontal="center" vertical="center"/>
    </xf>
    <xf numFmtId="4" fontId="77" fillId="0" borderId="10" xfId="52" applyNumberFormat="1" applyFont="1" applyFill="1" applyBorder="1" applyAlignment="1">
      <alignment horizontal="center" vertical="center" wrapText="1"/>
    </xf>
    <xf numFmtId="0" fontId="22" fillId="0" borderId="10" xfId="4" applyFont="1" applyAlignment="1">
      <alignment vertical="center" wrapText="1"/>
    </xf>
    <xf numFmtId="0" fontId="70" fillId="0" borderId="10" xfId="4" applyFont="1" applyAlignment="1">
      <alignment horizontal="center" vertical="center" wrapText="1"/>
    </xf>
    <xf numFmtId="0" fontId="68" fillId="0" borderId="6" xfId="4" applyFont="1" applyBorder="1" applyAlignment="1">
      <alignment horizontal="center" vertical="center" wrapText="1"/>
    </xf>
    <xf numFmtId="0" fontId="22" fillId="0" borderId="6" xfId="4" applyFont="1" applyBorder="1" applyAlignment="1">
      <alignment horizontal="center" vertical="center" wrapText="1"/>
    </xf>
    <xf numFmtId="0" fontId="10" fillId="0" borderId="10" xfId="4" applyAlignment="1">
      <alignment vertical="center" wrapText="1"/>
    </xf>
    <xf numFmtId="0" fontId="22" fillId="0" borderId="6" xfId="4" applyFont="1" applyBorder="1" applyAlignment="1">
      <alignment horizontal="right" vertical="center" wrapText="1"/>
    </xf>
    <xf numFmtId="3" fontId="22" fillId="0" borderId="6" xfId="4" applyNumberFormat="1" applyFont="1" applyBorder="1" applyAlignment="1">
      <alignment vertical="center" wrapText="1"/>
    </xf>
    <xf numFmtId="0" fontId="68" fillId="0" borderId="6" xfId="4" applyFont="1" applyBorder="1" applyAlignment="1">
      <alignment vertical="center" wrapText="1"/>
    </xf>
    <xf numFmtId="0" fontId="68" fillId="0" borderId="6" xfId="4" applyFont="1" applyBorder="1" applyAlignment="1">
      <alignment horizontal="right" vertical="center" wrapText="1"/>
    </xf>
    <xf numFmtId="3" fontId="68" fillId="0" borderId="6" xfId="4" applyNumberFormat="1" applyFont="1" applyBorder="1" applyAlignment="1">
      <alignment vertical="center" wrapText="1"/>
    </xf>
    <xf numFmtId="0" fontId="70" fillId="0" borderId="10" xfId="4" applyFont="1" applyAlignment="1">
      <alignment vertical="center" wrapText="1"/>
    </xf>
    <xf numFmtId="0" fontId="10" fillId="0" borderId="10" xfId="4" applyAlignment="1">
      <alignment wrapText="1"/>
    </xf>
    <xf numFmtId="0" fontId="75" fillId="0" borderId="21" xfId="56" applyFont="1" applyBorder="1" applyAlignment="1">
      <alignment horizontal="center" vertical="top" wrapText="1"/>
    </xf>
    <xf numFmtId="0" fontId="10" fillId="0" borderId="10" xfId="4" applyFont="1" applyAlignment="1">
      <alignment wrapText="1"/>
    </xf>
    <xf numFmtId="49" fontId="75" fillId="0" borderId="25" xfId="56" applyNumberFormat="1" applyFont="1" applyBorder="1" applyAlignment="1">
      <alignment horizontal="center" wrapText="1"/>
    </xf>
    <xf numFmtId="0" fontId="75" fillId="0" borderId="25" xfId="56" applyFont="1" applyBorder="1" applyAlignment="1">
      <alignment horizontal="center" wrapText="1"/>
    </xf>
    <xf numFmtId="0" fontId="9" fillId="0" borderId="29" xfId="4" applyFont="1" applyBorder="1" applyAlignment="1">
      <alignment vertical="top" wrapText="1"/>
    </xf>
    <xf numFmtId="0" fontId="10" fillId="0" borderId="10" xfId="4" applyAlignment="1">
      <alignment vertical="top" wrapText="1"/>
    </xf>
    <xf numFmtId="0" fontId="10" fillId="0" borderId="10" xfId="4" applyAlignment="1">
      <alignment vertical="top"/>
    </xf>
    <xf numFmtId="0" fontId="9" fillId="0" borderId="4" xfId="4" applyFont="1" applyBorder="1" applyAlignment="1">
      <alignment vertical="top" wrapText="1"/>
    </xf>
    <xf numFmtId="0" fontId="9" fillId="0" borderId="5" xfId="4" applyFont="1" applyBorder="1" applyAlignment="1">
      <alignment vertical="top" wrapText="1"/>
    </xf>
    <xf numFmtId="0" fontId="78" fillId="0" borderId="30" xfId="4" applyFont="1" applyFill="1" applyBorder="1" applyAlignment="1">
      <alignment horizontal="center" vertical="top" wrapText="1"/>
    </xf>
    <xf numFmtId="0" fontId="78" fillId="0" borderId="5" xfId="4" applyFont="1" applyFill="1" applyBorder="1" applyAlignment="1">
      <alignment vertical="top" wrapText="1"/>
    </xf>
    <xf numFmtId="0" fontId="78" fillId="0" borderId="30" xfId="4" applyFont="1" applyFill="1" applyBorder="1" applyAlignment="1">
      <alignment vertical="top" wrapText="1"/>
    </xf>
    <xf numFmtId="4" fontId="78" fillId="0" borderId="30" xfId="4" applyNumberFormat="1" applyFont="1" applyFill="1" applyBorder="1" applyAlignment="1">
      <alignment vertical="top" wrapText="1"/>
    </xf>
    <xf numFmtId="0" fontId="70" fillId="0" borderId="10" xfId="4" applyFont="1" applyAlignment="1">
      <alignment vertical="top" wrapText="1"/>
    </xf>
    <xf numFmtId="0" fontId="70" fillId="0" borderId="10" xfId="4" applyFont="1" applyAlignment="1">
      <alignment vertical="top"/>
    </xf>
    <xf numFmtId="0" fontId="9" fillId="0" borderId="30" xfId="4" applyFont="1" applyFill="1" applyBorder="1" applyAlignment="1">
      <alignment horizontal="center" vertical="top" wrapText="1"/>
    </xf>
    <xf numFmtId="0" fontId="75" fillId="0" borderId="30" xfId="56" applyFont="1" applyFill="1" applyBorder="1" applyAlignment="1">
      <alignment horizontal="left" vertical="top" wrapText="1"/>
    </xf>
    <xf numFmtId="4" fontId="9" fillId="0" borderId="30" xfId="4" applyNumberFormat="1" applyFont="1" applyFill="1" applyBorder="1" applyAlignment="1">
      <alignment vertical="top" wrapText="1"/>
    </xf>
    <xf numFmtId="9" fontId="75" fillId="0" borderId="30" xfId="56" applyNumberFormat="1" applyFont="1" applyFill="1" applyBorder="1" applyAlignment="1">
      <alignment horizontal="left" vertical="top" wrapText="1"/>
    </xf>
    <xf numFmtId="4" fontId="75" fillId="0" borderId="30" xfId="56" applyNumberFormat="1" applyFont="1" applyFill="1" applyBorder="1" applyAlignment="1">
      <alignment horizontal="right" vertical="top" wrapText="1"/>
    </xf>
    <xf numFmtId="0" fontId="9" fillId="0" borderId="30" xfId="4" applyFont="1" applyFill="1" applyBorder="1" applyAlignment="1">
      <alignment vertical="top" wrapText="1"/>
    </xf>
    <xf numFmtId="0" fontId="79" fillId="0" borderId="30" xfId="56" applyFont="1" applyFill="1" applyBorder="1" applyAlignment="1">
      <alignment horizontal="left" vertical="top" wrapText="1"/>
    </xf>
    <xf numFmtId="4" fontId="79" fillId="0" borderId="30" xfId="56" applyNumberFormat="1" applyFont="1" applyFill="1" applyBorder="1" applyAlignment="1">
      <alignment horizontal="right" vertical="top" wrapText="1"/>
    </xf>
    <xf numFmtId="0" fontId="9" fillId="0" borderId="10" xfId="4" applyFont="1" applyAlignment="1">
      <alignment wrapText="1"/>
    </xf>
    <xf numFmtId="0" fontId="9" fillId="0" borderId="10" xfId="4" applyFont="1" applyAlignment="1">
      <alignment vertical="top" wrapText="1"/>
    </xf>
    <xf numFmtId="0" fontId="68" fillId="0" borderId="30" xfId="4" applyFont="1" applyBorder="1" applyAlignment="1">
      <alignment horizontal="center" vertical="center"/>
    </xf>
    <xf numFmtId="0" fontId="22" fillId="0" borderId="30" xfId="4" applyFont="1" applyBorder="1" applyAlignment="1">
      <alignment horizontal="center" vertical="center"/>
    </xf>
    <xf numFmtId="0" fontId="22" fillId="0" borderId="30" xfId="4" applyFont="1" applyBorder="1" applyAlignment="1">
      <alignment vertical="center" wrapText="1"/>
    </xf>
    <xf numFmtId="0" fontId="68" fillId="0" borderId="30" xfId="4" applyFont="1" applyBorder="1" applyAlignment="1">
      <alignment horizontal="center" vertical="center" wrapText="1"/>
    </xf>
    <xf numFmtId="0" fontId="22" fillId="0" borderId="30" xfId="4" applyFont="1" applyBorder="1" applyAlignment="1">
      <alignment horizontal="center" vertical="center" wrapText="1"/>
    </xf>
    <xf numFmtId="0" fontId="22" fillId="0" borderId="30" xfId="4" applyFont="1" applyBorder="1" applyAlignment="1">
      <alignment horizontal="right" vertical="center" wrapText="1"/>
    </xf>
    <xf numFmtId="4" fontId="22" fillId="0" borderId="30" xfId="4" applyNumberFormat="1" applyFont="1" applyBorder="1" applyAlignment="1">
      <alignment vertical="center" wrapText="1"/>
    </xf>
    <xf numFmtId="0" fontId="68" fillId="0" borderId="30" xfId="4" applyFont="1" applyBorder="1" applyAlignment="1">
      <alignment vertical="center" wrapText="1"/>
    </xf>
    <xf numFmtId="0" fontId="68" fillId="0" borderId="30" xfId="4" applyFont="1" applyBorder="1" applyAlignment="1">
      <alignment horizontal="right" vertical="center" wrapText="1"/>
    </xf>
    <xf numFmtId="4" fontId="68" fillId="0" borderId="30" xfId="4" applyNumberFormat="1" applyFont="1" applyBorder="1" applyAlignment="1">
      <alignment vertical="center" wrapText="1"/>
    </xf>
    <xf numFmtId="0" fontId="48" fillId="0" borderId="30" xfId="58" applyFont="1" applyFill="1" applyBorder="1" applyAlignment="1">
      <alignment horizontal="center" vertical="center"/>
    </xf>
    <xf numFmtId="0" fontId="48" fillId="0" borderId="30" xfId="58" applyFont="1" applyFill="1" applyBorder="1" applyAlignment="1">
      <alignment horizontal="left" vertical="center" wrapText="1"/>
    </xf>
    <xf numFmtId="1" fontId="75" fillId="0" borderId="30" xfId="58" applyNumberFormat="1" applyFont="1" applyFill="1" applyBorder="1" applyAlignment="1">
      <alignment horizontal="center" vertical="center"/>
    </xf>
    <xf numFmtId="0" fontId="77" fillId="0" borderId="30" xfId="58" applyFont="1" applyFill="1" applyBorder="1" applyAlignment="1">
      <alignment horizontal="center" vertical="center"/>
    </xf>
    <xf numFmtId="1" fontId="48" fillId="0" borderId="30" xfId="58" applyNumberFormat="1" applyFont="1" applyFill="1" applyBorder="1" applyAlignment="1">
      <alignment horizontal="center" vertical="center"/>
    </xf>
    <xf numFmtId="0" fontId="48" fillId="0" borderId="30" xfId="52" applyFont="1" applyFill="1" applyBorder="1" applyAlignment="1">
      <alignment horizontal="left" vertical="center" wrapText="1"/>
    </xf>
    <xf numFmtId="2" fontId="48" fillId="0" borderId="30" xfId="58" applyNumberFormat="1" applyFont="1" applyFill="1" applyBorder="1" applyAlignment="1">
      <alignment horizontal="center" vertical="center"/>
    </xf>
    <xf numFmtId="0" fontId="73" fillId="0" borderId="30" xfId="58" applyFont="1" applyFill="1" applyBorder="1" applyAlignment="1">
      <alignment horizontal="center" vertical="center"/>
    </xf>
    <xf numFmtId="2" fontId="75" fillId="0" borderId="30" xfId="58" applyNumberFormat="1" applyFont="1" applyFill="1" applyBorder="1" applyAlignment="1">
      <alignment horizontal="center" vertical="center"/>
    </xf>
    <xf numFmtId="0" fontId="48" fillId="0" borderId="30" xfId="58" applyFont="1" applyFill="1" applyBorder="1" applyAlignment="1">
      <alignment horizontal="left" vertical="center"/>
    </xf>
    <xf numFmtId="167" fontId="48" fillId="0" borderId="30" xfId="58" applyNumberFormat="1" applyFont="1" applyFill="1" applyBorder="1" applyAlignment="1">
      <alignment horizontal="center" vertical="center"/>
    </xf>
    <xf numFmtId="169" fontId="73" fillId="0" borderId="30" xfId="59" applyFont="1" applyFill="1" applyBorder="1" applyAlignment="1">
      <alignment horizontal="center" vertical="center"/>
    </xf>
    <xf numFmtId="169" fontId="73" fillId="0" borderId="30" xfId="59" applyNumberFormat="1" applyFont="1" applyFill="1" applyBorder="1" applyAlignment="1">
      <alignment horizontal="center" vertical="center"/>
    </xf>
    <xf numFmtId="0" fontId="73" fillId="0" borderId="30" xfId="52" applyFont="1" applyFill="1" applyBorder="1" applyAlignment="1">
      <alignment horizontal="left" vertical="center" wrapText="1"/>
    </xf>
    <xf numFmtId="0" fontId="77" fillId="0" borderId="10" xfId="58" applyFont="1" applyFill="1" applyBorder="1" applyAlignment="1">
      <alignment horizontal="center" vertical="center"/>
    </xf>
    <xf numFmtId="0" fontId="73" fillId="0" borderId="10" xfId="58" applyFont="1" applyFill="1" applyBorder="1" applyAlignment="1">
      <alignment horizontal="left" vertical="center" wrapText="1"/>
    </xf>
    <xf numFmtId="0" fontId="73" fillId="0" borderId="10" xfId="58" applyFont="1" applyFill="1" applyBorder="1" applyAlignment="1">
      <alignment horizontal="center" vertical="center"/>
    </xf>
    <xf numFmtId="169" fontId="73" fillId="0" borderId="10" xfId="59" applyFont="1" applyFill="1" applyBorder="1" applyAlignment="1">
      <alignment horizontal="center" vertical="center"/>
    </xf>
    <xf numFmtId="4" fontId="77" fillId="0" borderId="10" xfId="58" applyNumberFormat="1" applyFont="1" applyFill="1" applyBorder="1" applyAlignment="1">
      <alignment horizontal="center" vertical="center" wrapText="1"/>
    </xf>
    <xf numFmtId="168" fontId="10" fillId="0" borderId="10" xfId="4" applyNumberFormat="1" applyAlignment="1">
      <alignment vertical="center" wrapText="1"/>
    </xf>
    <xf numFmtId="0" fontId="9" fillId="0" borderId="10" xfId="4" applyFont="1" applyAlignment="1"/>
    <xf numFmtId="0" fontId="75" fillId="0" borderId="10" xfId="57" applyFont="1" applyAlignment="1">
      <alignment vertical="top" wrapText="1"/>
    </xf>
    <xf numFmtId="0" fontId="48" fillId="0" borderId="10" xfId="4" applyFont="1"/>
    <xf numFmtId="0" fontId="48" fillId="0" borderId="10" xfId="61" applyFont="1" applyFill="1" applyAlignment="1">
      <alignment horizontal="center" vertical="center"/>
    </xf>
    <xf numFmtId="0" fontId="48" fillId="0" borderId="10" xfId="61" applyFont="1" applyFill="1" applyAlignment="1">
      <alignment vertical="center"/>
    </xf>
    <xf numFmtId="0" fontId="48" fillId="0" borderId="10" xfId="61" applyFont="1" applyFill="1" applyAlignment="1">
      <alignment vertical="center" wrapText="1"/>
    </xf>
    <xf numFmtId="0" fontId="48" fillId="0" borderId="30" xfId="62" quotePrefix="1" applyFont="1" applyFill="1" applyBorder="1" applyAlignment="1">
      <alignment horizontal="center" vertical="center" wrapText="1"/>
    </xf>
    <xf numFmtId="0" fontId="48" fillId="0" borderId="30" xfId="63" quotePrefix="1" applyFont="1" applyBorder="1" applyAlignment="1">
      <alignment horizontal="center" vertical="center" wrapText="1"/>
    </xf>
    <xf numFmtId="0" fontId="48" fillId="0" borderId="30" xfId="63" quotePrefix="1" applyFont="1" applyBorder="1" applyAlignment="1">
      <alignment horizontal="left" vertical="center" wrapText="1"/>
    </xf>
    <xf numFmtId="4" fontId="75" fillId="0" borderId="30" xfId="64" quotePrefix="1" applyNumberFormat="1" applyFont="1" applyBorder="1" applyAlignment="1">
      <alignment horizontal="center" vertical="center" wrapText="1"/>
    </xf>
    <xf numFmtId="0" fontId="48" fillId="0" borderId="30" xfId="63" quotePrefix="1" applyFont="1" applyFill="1" applyBorder="1" applyAlignment="1">
      <alignment horizontal="center" vertical="center" wrapText="1"/>
    </xf>
    <xf numFmtId="0" fontId="48" fillId="0" borderId="30" xfId="63" quotePrefix="1" applyFont="1" applyFill="1" applyBorder="1" applyAlignment="1">
      <alignment horizontal="left" vertical="center" wrapText="1"/>
    </xf>
    <xf numFmtId="4" fontId="48" fillId="5" borderId="30" xfId="64" quotePrefix="1" applyNumberFormat="1" applyFont="1" applyFill="1" applyBorder="1" applyAlignment="1">
      <alignment horizontal="center" vertical="center" wrapText="1"/>
    </xf>
    <xf numFmtId="0" fontId="75" fillId="5" borderId="30" xfId="4" applyFont="1" applyFill="1" applyBorder="1" applyAlignment="1">
      <alignment horizontal="center" vertical="center" wrapText="1"/>
    </xf>
    <xf numFmtId="0" fontId="75" fillId="5" borderId="30" xfId="65" applyFont="1" applyFill="1" applyBorder="1" applyAlignment="1">
      <alignment horizontal="left" vertical="center" wrapText="1"/>
    </xf>
    <xf numFmtId="4" fontId="75" fillId="5" borderId="30" xfId="63" quotePrefix="1" applyNumberFormat="1" applyFont="1" applyFill="1" applyBorder="1" applyAlignment="1">
      <alignment horizontal="center" vertical="center" wrapText="1"/>
    </xf>
    <xf numFmtId="0" fontId="79" fillId="0" borderId="30" xfId="4" applyFont="1" applyBorder="1" applyAlignment="1">
      <alignment horizontal="center" vertical="center" wrapText="1"/>
    </xf>
    <xf numFmtId="0" fontId="79" fillId="0" borderId="30" xfId="63" quotePrefix="1" applyFont="1" applyFill="1" applyBorder="1" applyAlignment="1">
      <alignment horizontal="left" vertical="center" wrapText="1"/>
    </xf>
    <xf numFmtId="10" fontId="79" fillId="0" borderId="30" xfId="4" applyNumberFormat="1" applyFont="1" applyFill="1" applyBorder="1" applyAlignment="1">
      <alignment horizontal="center" vertical="center"/>
    </xf>
    <xf numFmtId="0" fontId="79" fillId="0" borderId="30" xfId="4" quotePrefix="1" applyFont="1" applyFill="1" applyBorder="1" applyAlignment="1">
      <alignment horizontal="center" vertical="center" wrapText="1"/>
    </xf>
    <xf numFmtId="0" fontId="73" fillId="0" borderId="10" xfId="4" applyFont="1"/>
    <xf numFmtId="4" fontId="79" fillId="0" borderId="30" xfId="4" applyNumberFormat="1" applyFont="1" applyBorder="1" applyAlignment="1">
      <alignment horizontal="center" vertical="center"/>
    </xf>
    <xf numFmtId="0" fontId="75" fillId="0" borderId="30" xfId="65" applyFont="1" applyBorder="1" applyAlignment="1">
      <alignment horizontal="center" vertical="center" wrapText="1"/>
    </xf>
    <xf numFmtId="4" fontId="75" fillId="0" borderId="30" xfId="65" applyNumberFormat="1" applyFont="1" applyBorder="1" applyAlignment="1">
      <alignment horizontal="center" vertical="center"/>
    </xf>
    <xf numFmtId="0" fontId="75" fillId="0" borderId="30" xfId="65" quotePrefix="1" applyFont="1" applyBorder="1" applyAlignment="1">
      <alignment horizontal="center" vertical="center" wrapText="1"/>
    </xf>
    <xf numFmtId="0" fontId="48" fillId="0" borderId="10" xfId="65" applyFont="1"/>
    <xf numFmtId="0" fontId="79" fillId="0" borderId="30" xfId="65" applyFont="1" applyFill="1" applyBorder="1" applyAlignment="1">
      <alignment horizontal="center" vertical="center" wrapText="1"/>
    </xf>
    <xf numFmtId="4" fontId="79" fillId="0" borderId="30" xfId="65" applyNumberFormat="1" applyFont="1" applyFill="1" applyBorder="1" applyAlignment="1">
      <alignment horizontal="center" vertical="center"/>
    </xf>
    <xf numFmtId="0" fontId="79" fillId="0" borderId="30" xfId="65" quotePrefix="1" applyFont="1" applyFill="1" applyBorder="1" applyAlignment="1">
      <alignment horizontal="center" vertical="center" wrapText="1"/>
    </xf>
    <xf numFmtId="0" fontId="48" fillId="0" borderId="10" xfId="65" applyFont="1" applyFill="1"/>
    <xf numFmtId="0" fontId="75" fillId="0" borderId="30" xfId="63" quotePrefix="1" applyFont="1" applyBorder="1" applyAlignment="1">
      <alignment horizontal="left" vertical="center" wrapText="1"/>
    </xf>
    <xf numFmtId="2" fontId="75" fillId="0" borderId="30" xfId="65" applyNumberFormat="1" applyFont="1" applyBorder="1" applyAlignment="1">
      <alignment horizontal="center" vertical="center"/>
    </xf>
    <xf numFmtId="0" fontId="13" fillId="0" borderId="30" xfId="65" quotePrefix="1" applyFont="1" applyBorder="1" applyAlignment="1">
      <alignment horizontal="center" vertical="center" wrapText="1"/>
    </xf>
    <xf numFmtId="0" fontId="48" fillId="0" borderId="10" xfId="4" applyFont="1" applyAlignment="1">
      <alignment vertical="center"/>
    </xf>
    <xf numFmtId="0" fontId="85" fillId="0" borderId="10" xfId="4" applyFont="1" applyAlignment="1">
      <alignment horizontal="center" vertical="center"/>
    </xf>
    <xf numFmtId="170" fontId="85" fillId="0" borderId="10" xfId="4" applyNumberFormat="1" applyFont="1" applyAlignment="1">
      <alignment horizontal="left" vertical="center"/>
    </xf>
    <xf numFmtId="0" fontId="85" fillId="0" borderId="10" xfId="4" applyFont="1" applyAlignment="1">
      <alignment horizontal="left" vertical="center" wrapText="1"/>
    </xf>
    <xf numFmtId="0" fontId="85" fillId="0" borderId="10" xfId="4" applyFont="1" applyAlignment="1">
      <alignment horizontal="center" vertical="center" wrapText="1"/>
    </xf>
    <xf numFmtId="0" fontId="86" fillId="0" borderId="10" xfId="4" applyFont="1" applyAlignment="1">
      <alignment horizontal="right" vertical="top" wrapText="1"/>
    </xf>
    <xf numFmtId="0" fontId="87" fillId="0" borderId="10" xfId="57" applyFont="1" applyAlignment="1">
      <alignment vertical="top" wrapText="1"/>
    </xf>
    <xf numFmtId="49" fontId="14" fillId="0" borderId="30" xfId="2" applyNumberFormat="1" applyFont="1" applyBorder="1" applyAlignment="1">
      <alignment horizontal="center" vertical="top" wrapText="1"/>
    </xf>
    <xf numFmtId="49" fontId="14" fillId="0" borderId="30" xfId="2" applyNumberFormat="1" applyFont="1" applyBorder="1" applyAlignment="1">
      <alignment horizontal="left" vertical="top" wrapText="1"/>
    </xf>
    <xf numFmtId="0" fontId="14" fillId="0" borderId="30" xfId="2" applyFont="1" applyBorder="1" applyAlignment="1">
      <alignment horizontal="right" vertical="top" wrapText="1"/>
    </xf>
    <xf numFmtId="2" fontId="47" fillId="0" borderId="6" xfId="2" applyNumberFormat="1" applyFont="1" applyBorder="1" applyAlignment="1">
      <alignment horizontal="right" vertical="top" wrapText="1"/>
    </xf>
    <xf numFmtId="2" fontId="14" fillId="0" borderId="30" xfId="2" applyNumberFormat="1" applyFont="1" applyBorder="1" applyAlignment="1">
      <alignment horizontal="right" vertical="top" wrapText="1"/>
    </xf>
    <xf numFmtId="0" fontId="46" fillId="0" borderId="10" xfId="32" applyFont="1"/>
    <xf numFmtId="49" fontId="47" fillId="0" borderId="6" xfId="32" applyNumberFormat="1" applyFont="1" applyBorder="1" applyAlignment="1">
      <alignment horizontal="left" vertical="top" wrapText="1"/>
    </xf>
    <xf numFmtId="0" fontId="47" fillId="0" borderId="6" xfId="32" applyFont="1" applyBorder="1" applyAlignment="1">
      <alignment horizontal="left" vertical="top" wrapText="1"/>
    </xf>
    <xf numFmtId="0" fontId="47" fillId="0" borderId="6" xfId="32" applyFont="1" applyBorder="1" applyAlignment="1">
      <alignment horizontal="right" vertical="top" wrapText="1"/>
    </xf>
    <xf numFmtId="0" fontId="32" fillId="3" borderId="6" xfId="33" applyBorder="1" applyAlignment="1">
      <alignment horizontal="right" vertical="top" wrapText="1"/>
    </xf>
    <xf numFmtId="0" fontId="88" fillId="0" borderId="10" xfId="2" applyFont="1"/>
    <xf numFmtId="2" fontId="89" fillId="2" borderId="6" xfId="2" applyNumberFormat="1" applyFont="1" applyFill="1" applyBorder="1" applyAlignment="1">
      <alignment horizontal="right" vertical="top" wrapText="1"/>
    </xf>
    <xf numFmtId="49" fontId="14" fillId="2" borderId="6" xfId="2" applyNumberFormat="1" applyFont="1" applyFill="1" applyBorder="1" applyAlignment="1">
      <alignment horizontal="center" vertical="top" wrapText="1"/>
    </xf>
    <xf numFmtId="49" fontId="14" fillId="2" borderId="6" xfId="2" applyNumberFormat="1" applyFont="1" applyFill="1" applyBorder="1" applyAlignment="1">
      <alignment horizontal="left" vertical="top" wrapText="1"/>
    </xf>
    <xf numFmtId="0" fontId="14" fillId="2" borderId="6" xfId="2" applyFont="1" applyFill="1" applyBorder="1" applyAlignment="1">
      <alignment horizontal="right" vertical="top" wrapText="1"/>
    </xf>
    <xf numFmtId="2" fontId="14" fillId="2" borderId="6" xfId="2" applyNumberFormat="1" applyFont="1" applyFill="1" applyBorder="1" applyAlignment="1">
      <alignment horizontal="right" vertical="top" wrapText="1"/>
    </xf>
    <xf numFmtId="0" fontId="89" fillId="2" borderId="6" xfId="2" applyFont="1" applyFill="1" applyBorder="1" applyAlignment="1">
      <alignment horizontal="right" vertical="top" wrapText="1"/>
    </xf>
    <xf numFmtId="0" fontId="5" fillId="2" borderId="10" xfId="2" applyFill="1" applyBorder="1"/>
    <xf numFmtId="49" fontId="14" fillId="0" borderId="6" xfId="2" applyNumberFormat="1" applyFont="1" applyFill="1" applyBorder="1" applyAlignment="1">
      <alignment horizontal="left" vertical="top" wrapText="1"/>
    </xf>
    <xf numFmtId="0" fontId="5" fillId="0" borderId="10" xfId="2" applyFont="1"/>
    <xf numFmtId="2" fontId="32" fillId="3" borderId="6" xfId="33" applyNumberFormat="1" applyBorder="1" applyAlignment="1">
      <alignment horizontal="right" vertical="top" wrapText="1"/>
    </xf>
    <xf numFmtId="0" fontId="5" fillId="10" borderId="10" xfId="2" applyFill="1" applyBorder="1"/>
    <xf numFmtId="49" fontId="14" fillId="12" borderId="6" xfId="2" applyNumberFormat="1" applyFont="1" applyFill="1" applyBorder="1" applyAlignment="1">
      <alignment horizontal="center" vertical="top" wrapText="1"/>
    </xf>
    <xf numFmtId="49" fontId="14" fillId="12" borderId="6" xfId="2" applyNumberFormat="1" applyFont="1" applyFill="1" applyBorder="1" applyAlignment="1">
      <alignment horizontal="left" vertical="top" wrapText="1"/>
    </xf>
    <xf numFmtId="0" fontId="14" fillId="12" borderId="6" xfId="2" applyFont="1" applyFill="1" applyBorder="1" applyAlignment="1">
      <alignment horizontal="right" vertical="top" wrapText="1"/>
    </xf>
    <xf numFmtId="2" fontId="14" fillId="12" borderId="6" xfId="2" applyNumberFormat="1" applyFont="1" applyFill="1" applyBorder="1" applyAlignment="1">
      <alignment horizontal="right" vertical="top" wrapText="1"/>
    </xf>
    <xf numFmtId="0" fontId="90" fillId="0" borderId="10" xfId="2" applyFont="1"/>
    <xf numFmtId="0" fontId="90" fillId="0" borderId="10" xfId="2" applyFont="1" applyAlignment="1">
      <alignment horizontal="right"/>
    </xf>
    <xf numFmtId="2" fontId="90" fillId="0" borderId="10" xfId="2" applyNumberFormat="1" applyFont="1"/>
    <xf numFmtId="0" fontId="91" fillId="0" borderId="10" xfId="2" applyFont="1" applyAlignment="1">
      <alignment horizontal="right"/>
    </xf>
    <xf numFmtId="2" fontId="92" fillId="0" borderId="10" xfId="2" applyNumberFormat="1" applyFont="1"/>
    <xf numFmtId="49" fontId="14" fillId="0" borderId="10" xfId="2" applyNumberFormat="1" applyFont="1" applyBorder="1" applyAlignment="1">
      <alignment horizontal="center" vertical="top" wrapText="1"/>
    </xf>
    <xf numFmtId="49" fontId="14" fillId="0" borderId="10" xfId="2" applyNumberFormat="1" applyFont="1" applyBorder="1" applyAlignment="1">
      <alignment horizontal="left" vertical="top" wrapText="1"/>
    </xf>
    <xf numFmtId="2" fontId="14" fillId="0" borderId="10" xfId="2" applyNumberFormat="1" applyFont="1" applyBorder="1" applyAlignment="1">
      <alignment horizontal="right" vertical="top" wrapText="1"/>
    </xf>
    <xf numFmtId="49" fontId="17" fillId="0" borderId="30" xfId="2" applyNumberFormat="1" applyFont="1" applyBorder="1" applyAlignment="1">
      <alignment horizontal="center" vertical="top" wrapText="1"/>
    </xf>
    <xf numFmtId="49" fontId="17" fillId="0" borderId="30" xfId="2" applyNumberFormat="1" applyFont="1" applyBorder="1" applyAlignment="1">
      <alignment horizontal="left" vertical="top" wrapText="1"/>
    </xf>
    <xf numFmtId="2" fontId="17" fillId="0" borderId="30" xfId="2" applyNumberFormat="1" applyFont="1" applyBorder="1" applyAlignment="1">
      <alignment horizontal="right" vertical="top" wrapText="1"/>
    </xf>
    <xf numFmtId="0" fontId="14" fillId="0" borderId="29" xfId="6" applyFont="1" applyBorder="1" applyAlignment="1">
      <alignment horizontal="center"/>
    </xf>
    <xf numFmtId="1" fontId="61" fillId="0" borderId="30" xfId="34" quotePrefix="1" applyNumberFormat="1" applyFont="1" applyFill="1" applyBorder="1" applyAlignment="1" applyProtection="1">
      <alignment horizontal="center" vertical="top" wrapText="1"/>
    </xf>
    <xf numFmtId="0" fontId="61" fillId="0" borderId="30" xfId="34" applyNumberFormat="1" applyFont="1" applyFill="1" applyBorder="1" applyAlignment="1" applyProtection="1">
      <alignment horizontal="left" vertical="top" wrapText="1"/>
    </xf>
    <xf numFmtId="0" fontId="13" fillId="0" borderId="0" xfId="0" applyFont="1" applyAlignment="1">
      <alignment horizontal="center" vertical="top"/>
    </xf>
    <xf numFmtId="49" fontId="13" fillId="0" borderId="0" xfId="0" applyNumberFormat="1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center"/>
    </xf>
    <xf numFmtId="0" fontId="13" fillId="0" borderId="10" xfId="7" applyFont="1" applyBorder="1" applyAlignment="1">
      <alignment horizontal="left" vertical="center"/>
    </xf>
    <xf numFmtId="0" fontId="13" fillId="0" borderId="0" xfId="0" applyFont="1" applyFill="1" applyAlignment="1">
      <alignment horizontal="left" vertical="top"/>
    </xf>
    <xf numFmtId="49" fontId="13" fillId="0" borderId="0" xfId="0" applyNumberFormat="1" applyFont="1" applyFill="1" applyAlignment="1">
      <alignment horizontal="left" vertical="top"/>
    </xf>
    <xf numFmtId="0" fontId="0" fillId="0" borderId="0" xfId="0" applyFont="1" applyFill="1"/>
    <xf numFmtId="0" fontId="0" fillId="0" borderId="0" xfId="0" applyFill="1"/>
    <xf numFmtId="0" fontId="86" fillId="0" borderId="10" xfId="34" applyNumberFormat="1" applyFont="1" applyFill="1" applyBorder="1" applyAlignment="1" applyProtection="1"/>
    <xf numFmtId="0" fontId="86" fillId="0" borderId="10" xfId="34" applyNumberFormat="1" applyFont="1" applyFill="1" applyBorder="1" applyAlignment="1" applyProtection="1">
      <alignment horizontal="center"/>
    </xf>
    <xf numFmtId="0" fontId="94" fillId="0" borderId="0" xfId="0" applyFont="1" applyFill="1"/>
    <xf numFmtId="14" fontId="0" fillId="2" borderId="30" xfId="0" applyNumberFormat="1" applyFill="1" applyBorder="1"/>
    <xf numFmtId="4" fontId="59" fillId="0" borderId="10" xfId="1" applyNumberFormat="1" applyFont="1" applyFill="1" applyBorder="1" applyAlignment="1" applyProtection="1">
      <alignment horizontal="right" vertical="top"/>
    </xf>
    <xf numFmtId="0" fontId="59" fillId="0" borderId="10" xfId="1" applyNumberFormat="1" applyFont="1" applyFill="1" applyBorder="1" applyAlignment="1" applyProtection="1">
      <alignment horizontal="right" vertical="top"/>
    </xf>
    <xf numFmtId="0" fontId="62" fillId="0" borderId="10" xfId="1" applyNumberFormat="1" applyFont="1" applyFill="1" applyBorder="1" applyAlignment="1" applyProtection="1"/>
    <xf numFmtId="0" fontId="59" fillId="0" borderId="10" xfId="1" applyNumberFormat="1" applyFont="1" applyFill="1" applyBorder="1" applyAlignment="1" applyProtection="1">
      <alignment horizontal="right" vertical="top" wrapText="1"/>
    </xf>
    <xf numFmtId="0" fontId="14" fillId="0" borderId="30" xfId="6" applyFont="1" applyBorder="1" applyAlignment="1">
      <alignment horizontal="center"/>
    </xf>
    <xf numFmtId="0" fontId="5" fillId="0" borderId="30" xfId="2" applyBorder="1"/>
    <xf numFmtId="49" fontId="14" fillId="0" borderId="6" xfId="2" quotePrefix="1" applyNumberFormat="1" applyFont="1" applyBorder="1" applyAlignment="1">
      <alignment horizontal="center" vertical="top" wrapText="1"/>
    </xf>
    <xf numFmtId="49" fontId="47" fillId="0" borderId="6" xfId="2" quotePrefix="1" applyNumberFormat="1" applyFont="1" applyBorder="1" applyAlignment="1">
      <alignment horizontal="center" vertical="top" wrapText="1"/>
    </xf>
    <xf numFmtId="49" fontId="47" fillId="0" borderId="6" xfId="32" quotePrefix="1" applyNumberFormat="1" applyFont="1" applyBorder="1" applyAlignment="1">
      <alignment horizontal="center" vertical="top" wrapText="1"/>
    </xf>
    <xf numFmtId="0" fontId="0" fillId="9" borderId="0" xfId="0" applyFill="1"/>
    <xf numFmtId="0" fontId="62" fillId="14" borderId="30" xfId="34" applyNumberFormat="1" applyFont="1" applyFill="1" applyBorder="1" applyAlignment="1" applyProtection="1"/>
    <xf numFmtId="166" fontId="62" fillId="14" borderId="30" xfId="55" applyNumberFormat="1" applyFont="1" applyFill="1" applyBorder="1" applyAlignment="1" applyProtection="1">
      <alignment horizontal="right" vertical="top" wrapText="1"/>
    </xf>
    <xf numFmtId="1" fontId="61" fillId="14" borderId="30" xfId="34" applyNumberFormat="1" applyFont="1" applyFill="1" applyBorder="1" applyAlignment="1" applyProtection="1">
      <alignment horizontal="center" vertical="top" wrapText="1"/>
    </xf>
    <xf numFmtId="0" fontId="61" fillId="14" borderId="30" xfId="34" applyNumberFormat="1" applyFont="1" applyFill="1" applyBorder="1" applyAlignment="1" applyProtection="1">
      <alignment horizontal="left" vertical="top" wrapText="1"/>
    </xf>
    <xf numFmtId="0" fontId="61" fillId="14" borderId="30" xfId="34" applyNumberFormat="1" applyFont="1" applyFill="1" applyBorder="1" applyAlignment="1" applyProtection="1">
      <alignment horizontal="right" vertical="top" wrapText="1"/>
    </xf>
    <xf numFmtId="166" fontId="61" fillId="14" borderId="30" xfId="55" applyNumberFormat="1" applyFont="1" applyFill="1" applyBorder="1" applyAlignment="1" applyProtection="1">
      <alignment horizontal="right" vertical="top" wrapText="1"/>
    </xf>
    <xf numFmtId="0" fontId="62" fillId="14" borderId="30" xfId="34" applyNumberFormat="1" applyFont="1" applyFill="1" applyBorder="1" applyAlignment="1" applyProtection="1">
      <alignment horizontal="center" vertical="top" wrapText="1"/>
    </xf>
    <xf numFmtId="0" fontId="62" fillId="14" borderId="30" xfId="34" applyNumberFormat="1" applyFont="1" applyFill="1" applyBorder="1" applyAlignment="1" applyProtection="1">
      <alignment horizontal="left" vertical="top" wrapText="1"/>
    </xf>
    <xf numFmtId="0" fontId="38" fillId="14" borderId="0" xfId="0" applyFont="1" applyFill="1"/>
    <xf numFmtId="1" fontId="62" fillId="14" borderId="30" xfId="34" applyNumberFormat="1" applyFont="1" applyFill="1" applyBorder="1" applyAlignment="1" applyProtection="1">
      <alignment horizontal="center" vertical="top" wrapText="1"/>
    </xf>
    <xf numFmtId="4" fontId="14" fillId="0" borderId="6" xfId="2" applyNumberFormat="1" applyFont="1" applyBorder="1" applyAlignment="1">
      <alignment horizontal="right" vertical="top" wrapText="1"/>
    </xf>
    <xf numFmtId="4" fontId="14" fillId="0" borderId="30" xfId="2" applyNumberFormat="1" applyFont="1" applyBorder="1" applyAlignment="1">
      <alignment horizontal="right" vertical="top" wrapText="1"/>
    </xf>
    <xf numFmtId="4" fontId="61" fillId="0" borderId="30" xfId="55" applyNumberFormat="1" applyFont="1" applyFill="1" applyBorder="1" applyAlignment="1" applyProtection="1">
      <alignment horizontal="right" vertical="top" wrapText="1"/>
    </xf>
    <xf numFmtId="4" fontId="62" fillId="14" borderId="30" xfId="55" applyNumberFormat="1" applyFont="1" applyFill="1" applyBorder="1" applyAlignment="1" applyProtection="1">
      <alignment horizontal="right" vertical="top" wrapText="1"/>
    </xf>
    <xf numFmtId="4" fontId="47" fillId="0" borderId="6" xfId="2" applyNumberFormat="1" applyFont="1" applyBorder="1" applyAlignment="1">
      <alignment horizontal="right" vertical="top" wrapText="1"/>
    </xf>
    <xf numFmtId="4" fontId="47" fillId="0" borderId="30" xfId="2" applyNumberFormat="1" applyFont="1" applyBorder="1" applyAlignment="1">
      <alignment horizontal="right" vertical="top" wrapText="1"/>
    </xf>
    <xf numFmtId="4" fontId="14" fillId="2" borderId="6" xfId="2" applyNumberFormat="1" applyFont="1" applyFill="1" applyBorder="1" applyAlignment="1">
      <alignment horizontal="right" vertical="top" wrapText="1"/>
    </xf>
    <xf numFmtId="4" fontId="89" fillId="2" borderId="6" xfId="2" applyNumberFormat="1" applyFont="1" applyFill="1" applyBorder="1" applyAlignment="1">
      <alignment horizontal="right" vertical="top" wrapText="1"/>
    </xf>
    <xf numFmtId="4" fontId="89" fillId="2" borderId="30" xfId="2" applyNumberFormat="1" applyFont="1" applyFill="1" applyBorder="1" applyAlignment="1">
      <alignment horizontal="right" vertical="top" wrapText="1"/>
    </xf>
    <xf numFmtId="4" fontId="47" fillId="0" borderId="6" xfId="32" applyNumberFormat="1" applyFont="1" applyBorder="1" applyAlignment="1">
      <alignment horizontal="right" vertical="top" wrapText="1"/>
    </xf>
    <xf numFmtId="4" fontId="47" fillId="0" borderId="30" xfId="32" applyNumberFormat="1" applyFont="1" applyBorder="1" applyAlignment="1">
      <alignment horizontal="right" vertical="top" wrapText="1"/>
    </xf>
    <xf numFmtId="4" fontId="62" fillId="14" borderId="30" xfId="55" applyNumberFormat="1" applyFont="1" applyFill="1" applyBorder="1" applyAlignment="1" applyProtection="1">
      <alignment horizontal="right" vertical="top"/>
    </xf>
    <xf numFmtId="4" fontId="61" fillId="14" borderId="30" xfId="55" applyNumberFormat="1" applyFont="1" applyFill="1" applyBorder="1" applyAlignment="1" applyProtection="1">
      <alignment horizontal="right" vertical="top" wrapText="1"/>
    </xf>
    <xf numFmtId="4" fontId="0" fillId="0" borderId="30" xfId="55" applyNumberFormat="1" applyFont="1" applyBorder="1"/>
    <xf numFmtId="4" fontId="46" fillId="0" borderId="30" xfId="2" applyNumberFormat="1" applyFont="1" applyBorder="1"/>
    <xf numFmtId="4" fontId="5" fillId="0" borderId="30" xfId="2" applyNumberFormat="1" applyBorder="1"/>
    <xf numFmtId="4" fontId="46" fillId="0" borderId="30" xfId="32" applyNumberFormat="1" applyFont="1" applyBorder="1"/>
    <xf numFmtId="9" fontId="93" fillId="2" borderId="30" xfId="0" applyNumberFormat="1" applyFont="1" applyFill="1" applyBorder="1" applyAlignment="1">
      <alignment horizontal="center" vertical="center"/>
    </xf>
    <xf numFmtId="0" fontId="62" fillId="14" borderId="30" xfId="34" applyNumberFormat="1" applyFont="1" applyFill="1" applyBorder="1" applyAlignment="1" applyProtection="1">
      <alignment horizontal="right" vertical="top" wrapText="1"/>
    </xf>
    <xf numFmtId="0" fontId="13" fillId="0" borderId="30" xfId="2" applyFont="1" applyBorder="1" applyAlignment="1">
      <alignment horizontal="center" vertical="center"/>
    </xf>
    <xf numFmtId="0" fontId="75" fillId="0" borderId="0" xfId="0" applyFont="1"/>
    <xf numFmtId="0" fontId="75" fillId="0" borderId="0" xfId="0" applyFont="1" applyAlignment="1">
      <alignment horizontal="center" vertical="top"/>
    </xf>
    <xf numFmtId="49" fontId="75" fillId="0" borderId="0" xfId="0" applyNumberFormat="1" applyFont="1" applyAlignment="1">
      <alignment horizontal="left" vertical="top"/>
    </xf>
    <xf numFmtId="0" fontId="75" fillId="0" borderId="0" xfId="0" applyFont="1" applyAlignment="1">
      <alignment horizontal="left" vertical="top"/>
    </xf>
    <xf numFmtId="0" fontId="75" fillId="0" borderId="10" xfId="2" applyFont="1" applyAlignment="1">
      <alignment horizontal="center" vertical="top"/>
    </xf>
    <xf numFmtId="49" fontId="75" fillId="0" borderId="10" xfId="2" applyNumberFormat="1" applyFont="1" applyAlignment="1">
      <alignment horizontal="left" vertical="top"/>
    </xf>
    <xf numFmtId="0" fontId="75" fillId="0" borderId="10" xfId="2" applyFont="1" applyAlignment="1">
      <alignment horizontal="left" vertical="top"/>
    </xf>
    <xf numFmtId="0" fontId="75" fillId="0" borderId="10" xfId="2" applyFont="1"/>
    <xf numFmtId="0" fontId="78" fillId="14" borderId="30" xfId="34" applyNumberFormat="1" applyFont="1" applyFill="1" applyBorder="1" applyAlignment="1" applyProtection="1">
      <alignment horizontal="center" vertical="top" wrapText="1"/>
    </xf>
    <xf numFmtId="0" fontId="78" fillId="14" borderId="30" xfId="34" applyNumberFormat="1" applyFont="1" applyFill="1" applyBorder="1" applyAlignment="1" applyProtection="1">
      <alignment horizontal="left" vertical="top" wrapText="1"/>
    </xf>
    <xf numFmtId="0" fontId="79" fillId="14" borderId="30" xfId="0" applyFont="1" applyFill="1" applyBorder="1" applyAlignment="1">
      <alignment horizontal="center" vertical="center"/>
    </xf>
    <xf numFmtId="0" fontId="79" fillId="14" borderId="0" xfId="0" applyFont="1" applyFill="1"/>
    <xf numFmtId="49" fontId="75" fillId="0" borderId="6" xfId="2" quotePrefix="1" applyNumberFormat="1" applyFont="1" applyBorder="1" applyAlignment="1">
      <alignment horizontal="center" vertical="top" wrapText="1"/>
    </xf>
    <xf numFmtId="49" fontId="75" fillId="0" borderId="6" xfId="2" applyNumberFormat="1" applyFont="1" applyBorder="1" applyAlignment="1">
      <alignment horizontal="left" vertical="top" wrapText="1"/>
    </xf>
    <xf numFmtId="0" fontId="75" fillId="0" borderId="30" xfId="2" applyFont="1" applyBorder="1" applyAlignment="1">
      <alignment horizontal="center" vertical="center"/>
    </xf>
    <xf numFmtId="1" fontId="9" fillId="0" borderId="30" xfId="34" quotePrefix="1" applyNumberFormat="1" applyFont="1" applyFill="1" applyBorder="1" applyAlignment="1" applyProtection="1">
      <alignment horizontal="center" vertical="top" wrapText="1"/>
    </xf>
    <xf numFmtId="0" fontId="9" fillId="0" borderId="30" xfId="34" applyNumberFormat="1" applyFont="1" applyFill="1" applyBorder="1" applyAlignment="1" applyProtection="1">
      <alignment horizontal="left" vertical="top" wrapText="1"/>
    </xf>
    <xf numFmtId="0" fontId="9" fillId="0" borderId="30" xfId="0" applyFont="1" applyBorder="1" applyAlignment="1">
      <alignment horizontal="center" vertical="center"/>
    </xf>
    <xf numFmtId="0" fontId="9" fillId="0" borderId="0" xfId="0" applyFont="1"/>
    <xf numFmtId="1" fontId="78" fillId="14" borderId="30" xfId="34" applyNumberFormat="1" applyFont="1" applyFill="1" applyBorder="1" applyAlignment="1" applyProtection="1">
      <alignment horizontal="center" vertical="top" wrapText="1"/>
    </xf>
    <xf numFmtId="49" fontId="97" fillId="0" borderId="6" xfId="2" quotePrefix="1" applyNumberFormat="1" applyFont="1" applyBorder="1" applyAlignment="1">
      <alignment horizontal="center" vertical="top" wrapText="1"/>
    </xf>
    <xf numFmtId="49" fontId="97" fillId="0" borderId="6" xfId="2" applyNumberFormat="1" applyFont="1" applyBorder="1" applyAlignment="1">
      <alignment horizontal="left" vertical="top" wrapText="1"/>
    </xf>
    <xf numFmtId="0" fontId="97" fillId="0" borderId="6" xfId="2" applyFont="1" applyBorder="1" applyAlignment="1">
      <alignment horizontal="left" vertical="top" wrapText="1"/>
    </xf>
    <xf numFmtId="0" fontId="97" fillId="0" borderId="30" xfId="2" applyFont="1" applyBorder="1" applyAlignment="1">
      <alignment horizontal="center" vertical="center"/>
    </xf>
    <xf numFmtId="0" fontId="97" fillId="0" borderId="10" xfId="2" applyFont="1"/>
    <xf numFmtId="49" fontId="75" fillId="0" borderId="6" xfId="2" applyNumberFormat="1" applyFont="1" applyFill="1" applyBorder="1" applyAlignment="1">
      <alignment horizontal="left" vertical="top" wrapText="1"/>
    </xf>
    <xf numFmtId="49" fontId="97" fillId="0" borderId="6" xfId="32" quotePrefix="1" applyNumberFormat="1" applyFont="1" applyBorder="1" applyAlignment="1">
      <alignment horizontal="center" vertical="top" wrapText="1"/>
    </xf>
    <xf numFmtId="49" fontId="97" fillId="0" borderId="6" xfId="32" applyNumberFormat="1" applyFont="1" applyBorder="1" applyAlignment="1">
      <alignment horizontal="left" vertical="top" wrapText="1"/>
    </xf>
    <xf numFmtId="0" fontId="97" fillId="0" borderId="6" xfId="32" applyFont="1" applyBorder="1" applyAlignment="1">
      <alignment horizontal="left" vertical="top" wrapText="1"/>
    </xf>
    <xf numFmtId="0" fontId="97" fillId="0" borderId="30" xfId="32" applyFont="1" applyBorder="1" applyAlignment="1">
      <alignment horizontal="center" vertical="center"/>
    </xf>
    <xf numFmtId="0" fontId="97" fillId="0" borderId="10" xfId="32" applyFont="1"/>
    <xf numFmtId="0" fontId="75" fillId="0" borderId="3" xfId="6" applyFont="1" applyBorder="1" applyAlignment="1">
      <alignment horizontal="center" vertical="center"/>
    </xf>
    <xf numFmtId="0" fontId="5" fillId="5" borderId="10" xfId="32" applyFill="1" applyAlignment="1">
      <alignment horizontal="left" vertical="top" wrapText="1"/>
    </xf>
    <xf numFmtId="0" fontId="98" fillId="5" borderId="35" xfId="32" applyFont="1" applyFill="1" applyBorder="1" applyAlignment="1">
      <alignment horizontal="center" vertical="top" wrapText="1" readingOrder="1"/>
    </xf>
    <xf numFmtId="0" fontId="98" fillId="5" borderId="36" xfId="32" applyFont="1" applyFill="1" applyBorder="1" applyAlignment="1">
      <alignment horizontal="center" vertical="top" wrapText="1" readingOrder="1"/>
    </xf>
    <xf numFmtId="172" fontId="40" fillId="5" borderId="10" xfId="32" applyNumberFormat="1" applyFont="1" applyFill="1" applyAlignment="1">
      <alignment horizontal="left" vertical="top" wrapText="1"/>
    </xf>
    <xf numFmtId="0" fontId="98" fillId="5" borderId="37" xfId="32" applyFont="1" applyFill="1" applyBorder="1" applyAlignment="1">
      <alignment horizontal="center" vertical="top" wrapText="1" readingOrder="1"/>
    </xf>
    <xf numFmtId="172" fontId="5" fillId="5" borderId="10" xfId="32" applyNumberFormat="1" applyFill="1" applyAlignment="1">
      <alignment horizontal="left" vertical="top" wrapText="1"/>
    </xf>
    <xf numFmtId="0" fontId="98" fillId="5" borderId="37" xfId="66" applyFont="1" applyFill="1" applyBorder="1" applyAlignment="1">
      <alignment horizontal="center" vertical="top" wrapText="1" readingOrder="1"/>
    </xf>
    <xf numFmtId="172" fontId="108" fillId="5" borderId="10" xfId="32" applyNumberFormat="1" applyFont="1" applyFill="1" applyBorder="1" applyAlignment="1">
      <alignment horizontal="right" vertical="center" wrapText="1" readingOrder="1"/>
    </xf>
    <xf numFmtId="172" fontId="108" fillId="5" borderId="10" xfId="32" applyNumberFormat="1" applyFont="1" applyFill="1" applyAlignment="1">
      <alignment horizontal="right" vertical="center" wrapText="1" readingOrder="1"/>
    </xf>
    <xf numFmtId="0" fontId="13" fillId="0" borderId="1" xfId="5" applyBorder="1" applyAlignment="1">
      <alignment horizontal="left"/>
    </xf>
    <xf numFmtId="0" fontId="13" fillId="0" borderId="10" xfId="5" applyAlignment="1">
      <alignment horizontal="left" vertical="top" wrapText="1"/>
    </xf>
    <xf numFmtId="0" fontId="37" fillId="0" borderId="2" xfId="32" applyFont="1" applyBorder="1"/>
    <xf numFmtId="0" fontId="5" fillId="0" borderId="10" xfId="32" applyBorder="1"/>
    <xf numFmtId="0" fontId="37" fillId="0" borderId="2" xfId="32" applyFont="1" applyBorder="1" applyAlignment="1">
      <alignment horizontal="center" vertical="top"/>
    </xf>
    <xf numFmtId="0" fontId="37" fillId="0" borderId="2" xfId="32" applyFont="1" applyBorder="1" applyAlignment="1">
      <alignment horizontal="center"/>
    </xf>
    <xf numFmtId="0" fontId="37" fillId="0" borderId="2" xfId="32" applyFont="1" applyBorder="1" applyAlignment="1">
      <alignment wrapText="1"/>
    </xf>
    <xf numFmtId="0" fontId="13" fillId="0" borderId="10" xfId="5" applyAlignment="1">
      <alignment horizontal="left"/>
    </xf>
    <xf numFmtId="0" fontId="13" fillId="0" borderId="1" xfId="5" applyBorder="1" applyAlignment="1">
      <alignment horizontal="left" wrapText="1"/>
    </xf>
    <xf numFmtId="0" fontId="37" fillId="0" borderId="10" xfId="32" applyFont="1" applyBorder="1" applyAlignment="1">
      <alignment horizontal="center"/>
    </xf>
    <xf numFmtId="4" fontId="5" fillId="5" borderId="10" xfId="32" applyNumberFormat="1" applyFill="1" applyAlignment="1">
      <alignment horizontal="left" vertical="top" wrapText="1"/>
    </xf>
    <xf numFmtId="0" fontId="7" fillId="0" borderId="29" xfId="2" applyFont="1" applyBorder="1" applyAlignment="1">
      <alignment horizontal="center" vertical="center"/>
    </xf>
    <xf numFmtId="49" fontId="7" fillId="0" borderId="29" xfId="2" applyNumberFormat="1" applyFont="1" applyBorder="1" applyAlignment="1">
      <alignment horizontal="center" vertical="center"/>
    </xf>
    <xf numFmtId="0" fontId="7" fillId="0" borderId="30" xfId="2" applyFont="1" applyFill="1" applyBorder="1" applyAlignment="1">
      <alignment horizontal="center" vertical="center" wrapText="1"/>
    </xf>
    <xf numFmtId="49" fontId="8" fillId="0" borderId="30" xfId="3" applyNumberFormat="1" applyFill="1" applyBorder="1" applyAlignment="1">
      <alignment horizontal="left" vertical="top" wrapText="1"/>
    </xf>
    <xf numFmtId="49" fontId="7" fillId="0" borderId="30" xfId="2" applyNumberFormat="1" applyFont="1" applyFill="1" applyBorder="1" applyAlignment="1">
      <alignment horizontal="left" vertical="top" wrapText="1"/>
    </xf>
    <xf numFmtId="0" fontId="8" fillId="0" borderId="30" xfId="3" applyFill="1" applyBorder="1" applyAlignment="1">
      <alignment horizontal="center" vertical="top"/>
    </xf>
    <xf numFmtId="49" fontId="61" fillId="0" borderId="32" xfId="4" applyNumberFormat="1" applyFont="1" applyFill="1" applyBorder="1" applyAlignment="1" applyProtection="1">
      <alignment horizontal="right"/>
    </xf>
    <xf numFmtId="2" fontId="61" fillId="0" borderId="32" xfId="4" applyNumberFormat="1" applyFont="1" applyFill="1" applyBorder="1" applyAlignment="1" applyProtection="1">
      <alignment horizontal="right"/>
    </xf>
    <xf numFmtId="0" fontId="61" fillId="0" borderId="30" xfId="4" applyNumberFormat="1" applyFont="1" applyFill="1" applyBorder="1" applyAlignment="1" applyProtection="1">
      <alignment horizontal="center" vertical="center" wrapText="1"/>
    </xf>
    <xf numFmtId="0" fontId="61" fillId="0" borderId="30" xfId="4" applyNumberFormat="1" applyFont="1" applyFill="1" applyBorder="1" applyAlignment="1" applyProtection="1">
      <alignment horizontal="center" vertical="center"/>
    </xf>
    <xf numFmtId="4" fontId="47" fillId="0" borderId="6" xfId="2" applyNumberFormat="1" applyFont="1" applyFill="1" applyBorder="1" applyAlignment="1">
      <alignment horizontal="right" vertical="top" wrapText="1"/>
    </xf>
    <xf numFmtId="49" fontId="14" fillId="2" borderId="6" xfId="2" quotePrefix="1" applyNumberFormat="1" applyFont="1" applyFill="1" applyBorder="1" applyAlignment="1">
      <alignment horizontal="center" vertical="top" wrapText="1"/>
    </xf>
    <xf numFmtId="49" fontId="14" fillId="0" borderId="6" xfId="2" quotePrefix="1" applyNumberFormat="1" applyFont="1" applyFill="1" applyBorder="1" applyAlignment="1">
      <alignment horizontal="center" vertical="top" wrapText="1"/>
    </xf>
    <xf numFmtId="4" fontId="14" fillId="0" borderId="6" xfId="2" applyNumberFormat="1" applyFont="1" applyFill="1" applyBorder="1" applyAlignment="1">
      <alignment horizontal="right" vertical="top" wrapText="1"/>
    </xf>
    <xf numFmtId="0" fontId="89" fillId="0" borderId="6" xfId="2" applyFont="1" applyBorder="1" applyAlignment="1">
      <alignment horizontal="right" vertical="top" wrapText="1"/>
    </xf>
    <xf numFmtId="0" fontId="13" fillId="0" borderId="10" xfId="7" applyFont="1" applyFill="1" applyBorder="1" applyAlignment="1">
      <alignment horizontal="left" vertical="center"/>
    </xf>
    <xf numFmtId="0" fontId="13" fillId="0" borderId="30" xfId="2" applyFont="1" applyBorder="1" applyAlignment="1">
      <alignment horizontal="center" vertical="center" wrapText="1"/>
    </xf>
    <xf numFmtId="0" fontId="5" fillId="9" borderId="30" xfId="2" applyFill="1" applyBorder="1"/>
    <xf numFmtId="0" fontId="79" fillId="9" borderId="30" xfId="69" applyFont="1" applyFill="1" applyBorder="1"/>
    <xf numFmtId="0" fontId="5" fillId="9" borderId="30" xfId="2" applyFont="1" applyFill="1" applyBorder="1"/>
    <xf numFmtId="0" fontId="75" fillId="9" borderId="30" xfId="69" applyFont="1" applyFill="1" applyBorder="1"/>
    <xf numFmtId="0" fontId="38" fillId="9" borderId="30" xfId="2" applyFont="1" applyFill="1" applyBorder="1"/>
    <xf numFmtId="0" fontId="75" fillId="0" borderId="30" xfId="2" applyFont="1" applyBorder="1" applyAlignment="1">
      <alignment horizontal="center"/>
    </xf>
    <xf numFmtId="0" fontId="2" fillId="0" borderId="10" xfId="71"/>
    <xf numFmtId="0" fontId="78" fillId="0" borderId="30" xfId="71" applyFont="1" applyBorder="1" applyAlignment="1">
      <alignment horizontal="center" vertical="center" wrapText="1"/>
    </xf>
    <xf numFmtId="0" fontId="9" fillId="0" borderId="30" xfId="71" applyFont="1" applyBorder="1" applyAlignment="1">
      <alignment horizontal="center" vertical="center" wrapText="1"/>
    </xf>
    <xf numFmtId="0" fontId="9" fillId="0" borderId="30" xfId="71" applyFont="1" applyBorder="1" applyAlignment="1">
      <alignment horizontal="left" vertical="center" wrapText="1"/>
    </xf>
    <xf numFmtId="14" fontId="9" fillId="2" borderId="30" xfId="71" applyNumberFormat="1" applyFont="1" applyFill="1" applyBorder="1" applyAlignment="1">
      <alignment horizontal="center" vertical="center" wrapText="1"/>
    </xf>
    <xf numFmtId="0" fontId="2" fillId="0" borderId="10" xfId="71" applyBorder="1"/>
    <xf numFmtId="0" fontId="9" fillId="0" borderId="10" xfId="71" applyFont="1" applyFill="1" applyBorder="1" applyAlignment="1">
      <alignment vertical="center" wrapText="1"/>
    </xf>
    <xf numFmtId="0" fontId="75" fillId="0" borderId="10" xfId="72" applyFont="1"/>
    <xf numFmtId="0" fontId="75" fillId="0" borderId="10" xfId="72" applyFont="1" applyBorder="1" applyAlignment="1">
      <alignment horizontal="left" vertical="center"/>
    </xf>
    <xf numFmtId="0" fontId="75" fillId="0" borderId="10" xfId="72" applyFont="1" applyBorder="1" applyAlignment="1">
      <alignment horizontal="left" vertical="center" wrapText="1"/>
    </xf>
    <xf numFmtId="0" fontId="75" fillId="0" borderId="10" xfId="72" applyFont="1" applyBorder="1" applyAlignment="1">
      <alignment vertical="center" wrapText="1"/>
    </xf>
    <xf numFmtId="0" fontId="79" fillId="0" borderId="10" xfId="72" applyFont="1" applyBorder="1"/>
    <xf numFmtId="4" fontId="79" fillId="0" borderId="10" xfId="72" applyNumberFormat="1" applyFont="1" applyBorder="1" applyAlignment="1">
      <alignment horizontal="right"/>
    </xf>
    <xf numFmtId="0" fontId="79" fillId="0" borderId="10" xfId="73" applyFont="1" applyAlignment="1"/>
    <xf numFmtId="0" fontId="75" fillId="0" borderId="10" xfId="73" applyFont="1"/>
    <xf numFmtId="0" fontId="48" fillId="0" borderId="10" xfId="69" applyFont="1"/>
    <xf numFmtId="0" fontId="75" fillId="0" borderId="10" xfId="73" applyFont="1" applyAlignment="1">
      <alignment vertical="center"/>
    </xf>
    <xf numFmtId="4" fontId="79" fillId="0" borderId="10" xfId="73" applyNumberFormat="1" applyFont="1" applyAlignment="1">
      <alignment vertical="center" wrapText="1"/>
    </xf>
    <xf numFmtId="0" fontId="79" fillId="0" borderId="10" xfId="73" applyFont="1"/>
    <xf numFmtId="0" fontId="110" fillId="0" borderId="10" xfId="73" applyFont="1"/>
    <xf numFmtId="0" fontId="110" fillId="0" borderId="10" xfId="73" applyFont="1" applyFill="1" applyAlignment="1">
      <alignment vertical="center" wrapText="1"/>
    </xf>
    <xf numFmtId="49" fontId="75" fillId="0" borderId="10" xfId="73" applyNumberFormat="1" applyFont="1"/>
    <xf numFmtId="0" fontId="48" fillId="0" borderId="10" xfId="69" quotePrefix="1" applyFont="1" applyFill="1" applyBorder="1"/>
    <xf numFmtId="49" fontId="75" fillId="0" borderId="10" xfId="74" applyNumberFormat="1" applyFont="1"/>
    <xf numFmtId="0" fontId="75" fillId="0" borderId="10" xfId="74" applyFont="1"/>
    <xf numFmtId="49" fontId="75" fillId="0" borderId="10" xfId="74" quotePrefix="1" applyNumberFormat="1" applyFont="1"/>
    <xf numFmtId="0" fontId="77" fillId="0" borderId="10" xfId="74" applyFont="1"/>
    <xf numFmtId="49" fontId="75" fillId="0" borderId="10" xfId="74" applyNumberFormat="1" applyFont="1" applyAlignment="1">
      <alignment wrapText="1"/>
    </xf>
    <xf numFmtId="0" fontId="75" fillId="0" borderId="10" xfId="74" quotePrefix="1" applyNumberFormat="1" applyFont="1" applyAlignment="1">
      <alignment horizontal="left"/>
    </xf>
    <xf numFmtId="49" fontId="75" fillId="0" borderId="10" xfId="74" applyNumberFormat="1" applyFont="1" applyAlignment="1">
      <alignment horizontal="left" wrapText="1"/>
    </xf>
    <xf numFmtId="49" fontId="77" fillId="0" borderId="10" xfId="74" applyNumberFormat="1" applyFont="1"/>
    <xf numFmtId="49" fontId="77" fillId="0" borderId="10" xfId="73" applyNumberFormat="1" applyFont="1"/>
    <xf numFmtId="0" fontId="48" fillId="0" borderId="10" xfId="69" applyFont="1" applyFill="1" applyBorder="1"/>
    <xf numFmtId="0" fontId="113" fillId="0" borderId="1" xfId="73" applyFont="1" applyBorder="1" applyAlignment="1">
      <alignment horizontal="center"/>
    </xf>
    <xf numFmtId="0" fontId="48" fillId="0" borderId="1" xfId="69" applyFont="1" applyBorder="1"/>
    <xf numFmtId="0" fontId="113" fillId="0" borderId="10" xfId="73" applyFont="1" applyBorder="1" applyAlignment="1">
      <alignment horizontal="center"/>
    </xf>
    <xf numFmtId="0" fontId="114" fillId="0" borderId="10" xfId="73" applyFont="1" applyBorder="1" applyAlignment="1"/>
    <xf numFmtId="0" fontId="94" fillId="0" borderId="10" xfId="72"/>
    <xf numFmtId="0" fontId="73" fillId="0" borderId="10" xfId="72" applyFont="1" applyAlignment="1">
      <alignment horizontal="center" vertical="center" wrapText="1"/>
    </xf>
    <xf numFmtId="0" fontId="73" fillId="0" borderId="10" xfId="72" applyFont="1" applyAlignment="1">
      <alignment vertical="center"/>
    </xf>
    <xf numFmtId="167" fontId="110" fillId="0" borderId="10" xfId="72" applyNumberFormat="1" applyFont="1" applyAlignment="1">
      <alignment vertical="center"/>
    </xf>
    <xf numFmtId="0" fontId="110" fillId="0" borderId="10" xfId="72" applyFont="1" applyAlignment="1">
      <alignment vertical="center"/>
    </xf>
    <xf numFmtId="14" fontId="110" fillId="0" borderId="10" xfId="72" applyNumberFormat="1" applyFont="1" applyFill="1" applyAlignment="1">
      <alignment vertical="center"/>
    </xf>
    <xf numFmtId="0" fontId="48" fillId="0" borderId="10" xfId="72" applyFont="1"/>
    <xf numFmtId="0" fontId="48" fillId="7" borderId="30" xfId="72" applyFont="1" applyFill="1" applyBorder="1" applyAlignment="1">
      <alignment horizontal="center" vertical="center" wrapText="1"/>
    </xf>
    <xf numFmtId="0" fontId="75" fillId="7" borderId="30" xfId="72" applyFont="1" applyFill="1" applyBorder="1" applyAlignment="1">
      <alignment horizontal="center"/>
    </xf>
    <xf numFmtId="49" fontId="73" fillId="9" borderId="30" xfId="75" applyNumberFormat="1" applyFont="1" applyFill="1" applyBorder="1" applyAlignment="1">
      <alignment horizontal="center" vertical="center" wrapText="1"/>
    </xf>
    <xf numFmtId="0" fontId="73" fillId="9" borderId="30" xfId="75" applyFont="1" applyFill="1" applyBorder="1" applyAlignment="1">
      <alignment horizontal="left" vertical="center" wrapText="1"/>
    </xf>
    <xf numFmtId="4" fontId="73" fillId="9" borderId="30" xfId="72" applyNumberFormat="1" applyFont="1" applyFill="1" applyBorder="1" applyAlignment="1">
      <alignment horizontal="center" vertical="center" wrapText="1"/>
    </xf>
    <xf numFmtId="4" fontId="79" fillId="9" borderId="30" xfId="72" applyNumberFormat="1" applyFont="1" applyFill="1" applyBorder="1" applyAlignment="1">
      <alignment horizontal="center" vertical="center"/>
    </xf>
    <xf numFmtId="0" fontId="79" fillId="0" borderId="10" xfId="72" applyFont="1"/>
    <xf numFmtId="0" fontId="115" fillId="0" borderId="10" xfId="72" applyFont="1"/>
    <xf numFmtId="49" fontId="48" fillId="5" borderId="30" xfId="75" applyNumberFormat="1" applyFont="1" applyFill="1" applyBorder="1" applyAlignment="1">
      <alignment horizontal="center" vertical="center" wrapText="1"/>
    </xf>
    <xf numFmtId="0" fontId="116" fillId="0" borderId="30" xfId="72" applyFont="1" applyFill="1" applyBorder="1" applyAlignment="1">
      <alignment vertical="center" wrapText="1"/>
    </xf>
    <xf numFmtId="4" fontId="97" fillId="5" borderId="30" xfId="72" applyNumberFormat="1" applyFont="1" applyFill="1" applyBorder="1" applyAlignment="1">
      <alignment horizontal="center" vertical="center" wrapText="1"/>
    </xf>
    <xf numFmtId="4" fontId="97" fillId="5" borderId="30" xfId="72" applyNumberFormat="1" applyFont="1" applyFill="1" applyBorder="1" applyAlignment="1">
      <alignment horizontal="center" vertical="center"/>
    </xf>
    <xf numFmtId="0" fontId="97" fillId="5" borderId="30" xfId="72" applyFont="1" applyFill="1" applyBorder="1" applyAlignment="1">
      <alignment horizontal="left" vertical="center" wrapText="1"/>
    </xf>
    <xf numFmtId="49" fontId="73" fillId="9" borderId="30" xfId="72" applyNumberFormat="1" applyFont="1" applyFill="1" applyBorder="1" applyAlignment="1">
      <alignment horizontal="center" vertical="center" wrapText="1"/>
    </xf>
    <xf numFmtId="0" fontId="73" fillId="9" borderId="30" xfId="72" applyFont="1" applyFill="1" applyBorder="1" applyAlignment="1">
      <alignment horizontal="left" vertical="center" wrapText="1"/>
    </xf>
    <xf numFmtId="49" fontId="97" fillId="5" borderId="30" xfId="72" applyNumberFormat="1" applyFont="1" applyFill="1" applyBorder="1" applyAlignment="1">
      <alignment horizontal="center" vertical="center" wrapText="1"/>
    </xf>
    <xf numFmtId="0" fontId="73" fillId="7" borderId="30" xfId="72" applyFont="1" applyFill="1" applyBorder="1" applyAlignment="1">
      <alignment vertical="center" wrapText="1"/>
    </xf>
    <xf numFmtId="4" fontId="73" fillId="7" borderId="30" xfId="72" applyNumberFormat="1" applyFont="1" applyFill="1" applyBorder="1" applyAlignment="1">
      <alignment horizontal="center" vertical="center" wrapText="1"/>
    </xf>
    <xf numFmtId="3" fontId="116" fillId="0" borderId="30" xfId="72" applyNumberFormat="1" applyFont="1" applyFill="1" applyBorder="1" applyAlignment="1">
      <alignment horizontal="center" vertical="center" wrapText="1"/>
    </xf>
    <xf numFmtId="4" fontId="116" fillId="0" borderId="30" xfId="72" applyNumberFormat="1" applyFont="1" applyFill="1" applyBorder="1" applyAlignment="1">
      <alignment horizontal="center" vertical="center" wrapText="1"/>
    </xf>
    <xf numFmtId="0" fontId="75" fillId="0" borderId="10" xfId="72" applyFont="1" applyFill="1"/>
    <xf numFmtId="0" fontId="94" fillId="0" borderId="10" xfId="72" applyFill="1"/>
    <xf numFmtId="0" fontId="97" fillId="0" borderId="30" xfId="72" applyFont="1" applyBorder="1" applyAlignment="1">
      <alignment horizontal="right" vertical="top"/>
    </xf>
    <xf numFmtId="4" fontId="97" fillId="0" borderId="30" xfId="72" applyNumberFormat="1" applyFont="1" applyBorder="1" applyAlignment="1">
      <alignment horizontal="center" vertical="center"/>
    </xf>
    <xf numFmtId="0" fontId="97" fillId="0" borderId="30" xfId="72" applyFont="1" applyBorder="1"/>
    <xf numFmtId="0" fontId="97" fillId="0" borderId="30" xfId="72" applyFont="1" applyBorder="1" applyAlignment="1">
      <alignment vertical="center" wrapText="1"/>
    </xf>
    <xf numFmtId="49" fontId="75" fillId="0" borderId="10" xfId="74" quotePrefix="1" applyNumberFormat="1" applyFont="1" applyAlignment="1">
      <alignment horizontal="left" wrapText="1"/>
    </xf>
    <xf numFmtId="49" fontId="75" fillId="0" borderId="10" xfId="74" quotePrefix="1" applyNumberFormat="1" applyFont="1" applyAlignment="1">
      <alignment horizontal="left"/>
    </xf>
    <xf numFmtId="4" fontId="75" fillId="0" borderId="30" xfId="2" applyNumberFormat="1" applyFont="1" applyBorder="1"/>
    <xf numFmtId="4" fontId="79" fillId="9" borderId="30" xfId="70" applyNumberFormat="1" applyFont="1" applyFill="1" applyBorder="1"/>
    <xf numFmtId="4" fontId="75" fillId="9" borderId="30" xfId="2" applyNumberFormat="1" applyFont="1" applyFill="1" applyBorder="1"/>
    <xf numFmtId="4" fontId="79" fillId="9" borderId="30" xfId="2" applyNumberFormat="1" applyFont="1" applyFill="1" applyBorder="1"/>
    <xf numFmtId="4" fontId="79" fillId="14" borderId="30" xfId="0" applyNumberFormat="1" applyFont="1" applyFill="1" applyBorder="1"/>
    <xf numFmtId="4" fontId="97" fillId="0" borderId="30" xfId="2" applyNumberFormat="1" applyFont="1" applyBorder="1"/>
    <xf numFmtId="4" fontId="97" fillId="0" borderId="30" xfId="32" applyNumberFormat="1" applyFont="1" applyBorder="1"/>
    <xf numFmtId="0" fontId="7" fillId="0" borderId="30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" fontId="79" fillId="14" borderId="30" xfId="0" applyNumberFormat="1" applyFont="1" applyFill="1" applyBorder="1" applyAlignment="1">
      <alignment horizontal="center" vertical="center"/>
    </xf>
    <xf numFmtId="4" fontId="75" fillId="0" borderId="30" xfId="2" applyNumberFormat="1" applyFont="1" applyBorder="1" applyAlignment="1">
      <alignment horizontal="center" vertical="center"/>
    </xf>
    <xf numFmtId="4" fontId="97" fillId="0" borderId="30" xfId="2" applyNumberFormat="1" applyFont="1" applyBorder="1" applyAlignment="1">
      <alignment horizontal="center" vertical="center"/>
    </xf>
    <xf numFmtId="4" fontId="97" fillId="0" borderId="30" xfId="32" applyNumberFormat="1" applyFont="1" applyBorder="1" applyAlignment="1">
      <alignment horizontal="center" vertical="center"/>
    </xf>
    <xf numFmtId="0" fontId="42" fillId="0" borderId="10" xfId="1" applyNumberFormat="1" applyFont="1" applyFill="1" applyBorder="1" applyAlignment="1" applyProtection="1"/>
    <xf numFmtId="167" fontId="0" fillId="0" borderId="30" xfId="0" applyNumberFormat="1" applyBorder="1"/>
    <xf numFmtId="2" fontId="0" fillId="0" borderId="30" xfId="0" applyNumberFormat="1" applyBorder="1"/>
    <xf numFmtId="0" fontId="75" fillId="17" borderId="30" xfId="0" applyFont="1" applyFill="1" applyBorder="1" applyAlignment="1">
      <alignment vertical="center"/>
    </xf>
    <xf numFmtId="171" fontId="0" fillId="2" borderId="30" xfId="0" applyNumberFormat="1" applyFill="1" applyBorder="1"/>
    <xf numFmtId="14" fontId="0" fillId="0" borderId="0" xfId="0" applyNumberFormat="1"/>
    <xf numFmtId="4" fontId="77" fillId="0" borderId="10" xfId="2" applyNumberFormat="1" applyFont="1"/>
    <xf numFmtId="0" fontId="77" fillId="0" borderId="10" xfId="2" applyFont="1"/>
    <xf numFmtId="171" fontId="0" fillId="0" borderId="48" xfId="0" applyNumberFormat="1" applyBorder="1"/>
    <xf numFmtId="171" fontId="0" fillId="2" borderId="48" xfId="0" applyNumberFormat="1" applyFill="1" applyBorder="1"/>
    <xf numFmtId="177" fontId="38" fillId="13" borderId="48" xfId="0" applyNumberFormat="1" applyFont="1" applyFill="1" applyBorder="1"/>
    <xf numFmtId="10" fontId="0" fillId="0" borderId="48" xfId="0" applyNumberFormat="1" applyBorder="1"/>
    <xf numFmtId="0" fontId="75" fillId="17" borderId="48" xfId="0" applyFont="1" applyFill="1" applyBorder="1" applyAlignment="1">
      <alignment vertical="center"/>
    </xf>
    <xf numFmtId="10" fontId="75" fillId="17" borderId="49" xfId="0" applyNumberFormat="1" applyFont="1" applyFill="1" applyBorder="1" applyAlignment="1">
      <alignment vertical="center"/>
    </xf>
    <xf numFmtId="14" fontId="0" fillId="2" borderId="6" xfId="0" applyNumberFormat="1" applyFill="1" applyBorder="1"/>
    <xf numFmtId="0" fontId="75" fillId="17" borderId="51" xfId="0" applyFont="1" applyFill="1" applyBorder="1" applyAlignment="1">
      <alignment vertical="center"/>
    </xf>
    <xf numFmtId="177" fontId="78" fillId="11" borderId="30" xfId="1" applyNumberFormat="1" applyFont="1" applyFill="1" applyBorder="1" applyAlignment="1" applyProtection="1">
      <alignment horizontal="center" vertical="center"/>
    </xf>
    <xf numFmtId="177" fontId="46" fillId="0" borderId="10" xfId="2" applyNumberFormat="1" applyFont="1"/>
    <xf numFmtId="177" fontId="10" fillId="13" borderId="30" xfId="0" applyNumberFormat="1" applyFont="1" applyFill="1" applyBorder="1" applyAlignment="1">
      <alignment horizontal="center" vertical="center"/>
    </xf>
    <xf numFmtId="177" fontId="120" fillId="14" borderId="30" xfId="55" applyNumberFormat="1" applyFont="1" applyFill="1" applyBorder="1" applyAlignment="1" applyProtection="1">
      <alignment horizontal="center" vertical="center" wrapText="1"/>
    </xf>
    <xf numFmtId="177" fontId="68" fillId="11" borderId="30" xfId="1" applyNumberFormat="1" applyFont="1" applyFill="1" applyBorder="1" applyAlignment="1" applyProtection="1">
      <alignment horizontal="center" vertical="center"/>
    </xf>
    <xf numFmtId="177" fontId="121" fillId="0" borderId="30" xfId="2" applyNumberFormat="1" applyFont="1" applyBorder="1" applyAlignment="1">
      <alignment horizontal="center" vertical="center"/>
    </xf>
    <xf numFmtId="177" fontId="122" fillId="11" borderId="30" xfId="1" applyNumberFormat="1" applyFont="1" applyFill="1" applyBorder="1" applyAlignment="1" applyProtection="1">
      <alignment horizontal="center" vertical="center"/>
    </xf>
    <xf numFmtId="177" fontId="32" fillId="3" borderId="30" xfId="33" applyNumberFormat="1" applyFont="1" applyBorder="1" applyAlignment="1">
      <alignment horizontal="center" vertical="center"/>
    </xf>
    <xf numFmtId="177" fontId="0" fillId="15" borderId="30" xfId="0" applyNumberFormat="1" applyFill="1" applyBorder="1" applyAlignment="1">
      <alignment horizontal="center" vertical="center"/>
    </xf>
    <xf numFmtId="177" fontId="62" fillId="14" borderId="30" xfId="55" applyNumberFormat="1" applyFont="1" applyFill="1" applyBorder="1" applyAlignment="1" applyProtection="1">
      <alignment horizontal="right" vertical="top" wrapText="1"/>
    </xf>
    <xf numFmtId="177" fontId="14" fillId="0" borderId="30" xfId="2" applyNumberFormat="1" applyFont="1" applyBorder="1" applyAlignment="1">
      <alignment horizontal="right" vertical="top" wrapText="1"/>
    </xf>
    <xf numFmtId="177" fontId="96" fillId="15" borderId="30" xfId="0" applyNumberFormat="1" applyFont="1" applyFill="1" applyBorder="1" applyAlignment="1">
      <alignment horizontal="center" vertical="center"/>
    </xf>
    <xf numFmtId="177" fontId="14" fillId="2" borderId="30" xfId="2" applyNumberFormat="1" applyFont="1" applyFill="1" applyBorder="1" applyAlignment="1">
      <alignment horizontal="right" vertical="top" wrapText="1"/>
    </xf>
    <xf numFmtId="177" fontId="32" fillId="3" borderId="30" xfId="33" applyNumberFormat="1" applyBorder="1" applyAlignment="1">
      <alignment horizontal="center" vertical="center" wrapText="1"/>
    </xf>
    <xf numFmtId="176" fontId="0" fillId="0" borderId="48" xfId="160" applyNumberFormat="1" applyFont="1" applyBorder="1"/>
    <xf numFmtId="0" fontId="78" fillId="0" borderId="31" xfId="71" applyFont="1" applyBorder="1" applyAlignment="1">
      <alignment horizontal="center" vertical="center" wrapText="1"/>
    </xf>
    <xf numFmtId="0" fontId="78" fillId="0" borderId="32" xfId="71" applyFont="1" applyBorder="1" applyAlignment="1">
      <alignment horizontal="center" vertical="center" wrapText="1"/>
    </xf>
    <xf numFmtId="0" fontId="78" fillId="0" borderId="33" xfId="71" applyFont="1" applyBorder="1" applyAlignment="1">
      <alignment horizontal="center" vertical="center" wrapText="1"/>
    </xf>
    <xf numFmtId="0" fontId="73" fillId="0" borderId="10" xfId="71" applyFont="1" applyAlignment="1">
      <alignment horizontal="center" vertical="center"/>
    </xf>
    <xf numFmtId="0" fontId="78" fillId="0" borderId="1" xfId="71" applyFont="1" applyBorder="1" applyAlignment="1">
      <alignment horizontal="center" vertical="center" wrapText="1"/>
    </xf>
    <xf numFmtId="0" fontId="78" fillId="0" borderId="30" xfId="71" applyFont="1" applyBorder="1" applyAlignment="1">
      <alignment horizontal="center" vertical="center" wrapText="1"/>
    </xf>
    <xf numFmtId="0" fontId="75" fillId="0" borderId="10" xfId="72" applyFont="1" applyBorder="1" applyAlignment="1">
      <alignment horizontal="left" vertical="center" wrapText="1"/>
    </xf>
    <xf numFmtId="0" fontId="75" fillId="0" borderId="10" xfId="72" applyFont="1" applyBorder="1" applyAlignment="1">
      <alignment vertical="center" wrapText="1"/>
    </xf>
    <xf numFmtId="0" fontId="75" fillId="0" borderId="10" xfId="72" applyFont="1" applyBorder="1" applyAlignment="1">
      <alignment horizontal="left" vertical="top" wrapText="1"/>
    </xf>
    <xf numFmtId="0" fontId="79" fillId="0" borderId="10" xfId="72" applyFont="1" applyBorder="1" applyAlignment="1">
      <alignment horizontal="center" vertical="center" wrapText="1"/>
    </xf>
    <xf numFmtId="0" fontId="75" fillId="0" borderId="10" xfId="72" applyFont="1" applyFill="1" applyBorder="1" applyAlignment="1">
      <alignment horizontal="left" vertical="top" wrapText="1"/>
    </xf>
    <xf numFmtId="49" fontId="75" fillId="0" borderId="10" xfId="72" applyNumberFormat="1" applyFont="1" applyFill="1" applyBorder="1" applyAlignment="1">
      <alignment horizontal="left" vertical="center" wrapText="1"/>
    </xf>
    <xf numFmtId="0" fontId="79" fillId="0" borderId="10" xfId="72" applyFont="1" applyBorder="1" applyAlignment="1">
      <alignment horizontal="center"/>
    </xf>
    <xf numFmtId="0" fontId="75" fillId="0" borderId="10" xfId="72" quotePrefix="1" applyFont="1" applyBorder="1" applyAlignment="1">
      <alignment horizontal="center" vertical="center" wrapText="1"/>
    </xf>
    <xf numFmtId="0" fontId="75" fillId="0" borderId="10" xfId="72" applyFont="1" applyBorder="1" applyAlignment="1">
      <alignment horizontal="center" vertical="center" wrapText="1"/>
    </xf>
    <xf numFmtId="0" fontId="79" fillId="0" borderId="10" xfId="72" applyFont="1" applyAlignment="1">
      <alignment horizontal="center" vertical="center" wrapText="1"/>
    </xf>
    <xf numFmtId="49" fontId="75" fillId="0" borderId="10" xfId="74" quotePrefix="1" applyNumberFormat="1" applyFont="1" applyAlignment="1">
      <alignment horizontal="left" wrapText="1"/>
    </xf>
    <xf numFmtId="49" fontId="75" fillId="0" borderId="10" xfId="74" applyNumberFormat="1" applyFont="1" applyAlignment="1">
      <alignment horizontal="left" wrapText="1"/>
    </xf>
    <xf numFmtId="0" fontId="114" fillId="0" borderId="2" xfId="73" applyFont="1" applyBorder="1" applyAlignment="1">
      <alignment horizontal="center"/>
    </xf>
    <xf numFmtId="0" fontId="79" fillId="0" borderId="10" xfId="73" applyFont="1" applyAlignment="1">
      <alignment horizontal="center"/>
    </xf>
    <xf numFmtId="0" fontId="79" fillId="0" borderId="10" xfId="73" applyFont="1" applyAlignment="1">
      <alignment horizontal="left" vertical="center" wrapText="1"/>
    </xf>
    <xf numFmtId="0" fontId="111" fillId="0" borderId="10" xfId="73" applyFont="1" applyFill="1" applyAlignment="1">
      <alignment horizontal="left" vertical="center" wrapText="1"/>
    </xf>
    <xf numFmtId="0" fontId="73" fillId="0" borderId="10" xfId="72" applyFont="1" applyAlignment="1">
      <alignment horizontal="center" vertical="center"/>
    </xf>
    <xf numFmtId="0" fontId="73" fillId="0" borderId="10" xfId="72" applyFont="1" applyAlignment="1">
      <alignment horizontal="center" vertical="center" wrapText="1"/>
    </xf>
    <xf numFmtId="0" fontId="48" fillId="7" borderId="30" xfId="72" applyFont="1" applyFill="1" applyBorder="1" applyAlignment="1">
      <alignment horizontal="center" vertical="center" wrapText="1"/>
    </xf>
    <xf numFmtId="0" fontId="48" fillId="7" borderId="29" xfId="72" applyFont="1" applyFill="1" applyBorder="1" applyAlignment="1">
      <alignment horizontal="center" vertical="center" wrapText="1"/>
    </xf>
    <xf numFmtId="0" fontId="48" fillId="7" borderId="4" xfId="72" applyFont="1" applyFill="1" applyBorder="1" applyAlignment="1">
      <alignment horizontal="center" vertical="center" wrapText="1"/>
    </xf>
    <xf numFmtId="0" fontId="13" fillId="0" borderId="30" xfId="2" applyFont="1" applyBorder="1" applyAlignment="1">
      <alignment horizontal="center" vertical="center"/>
    </xf>
    <xf numFmtId="0" fontId="79" fillId="0" borderId="10" xfId="2" applyFont="1" applyAlignment="1">
      <alignment horizontal="center" wrapText="1"/>
    </xf>
    <xf numFmtId="0" fontId="75" fillId="0" borderId="10" xfId="2" applyNumberFormat="1" applyFont="1" applyAlignment="1">
      <alignment horizontal="left" vertical="top" wrapText="1"/>
    </xf>
    <xf numFmtId="0" fontId="80" fillId="0" borderId="29" xfId="67" applyNumberFormat="1" applyFont="1" applyFill="1" applyBorder="1" applyAlignment="1" applyProtection="1">
      <alignment horizontal="center" vertical="center" wrapText="1"/>
    </xf>
    <xf numFmtId="0" fontId="80" fillId="0" borderId="5" xfId="67" applyNumberFormat="1" applyFont="1" applyFill="1" applyBorder="1" applyAlignment="1" applyProtection="1">
      <alignment horizontal="center" vertical="center" wrapText="1"/>
    </xf>
    <xf numFmtId="0" fontId="13" fillId="0" borderId="29" xfId="2" applyFont="1" applyBorder="1" applyAlignment="1">
      <alignment horizontal="center" vertical="center" wrapText="1"/>
    </xf>
    <xf numFmtId="0" fontId="13" fillId="0" borderId="5" xfId="2" applyFont="1" applyBorder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75" fillId="0" borderId="0" xfId="0" applyNumberFormat="1" applyFont="1" applyAlignment="1">
      <alignment horizontal="left" vertical="top" wrapText="1"/>
    </xf>
    <xf numFmtId="0" fontId="7" fillId="0" borderId="30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 wrapText="1"/>
    </xf>
    <xf numFmtId="0" fontId="117" fillId="16" borderId="5" xfId="0" applyFont="1" applyFill="1" applyBorder="1" applyAlignment="1">
      <alignment horizontal="center" vertical="center"/>
    </xf>
    <xf numFmtId="0" fontId="75" fillId="0" borderId="3" xfId="2" applyFont="1" applyBorder="1" applyAlignment="1">
      <alignment horizontal="center" vertical="center" wrapText="1"/>
    </xf>
    <xf numFmtId="0" fontId="75" fillId="0" borderId="4" xfId="2" applyFont="1" applyBorder="1" applyAlignment="1">
      <alignment horizontal="center" vertical="center" wrapText="1"/>
    </xf>
    <xf numFmtId="0" fontId="75" fillId="0" borderId="5" xfId="2" applyFont="1" applyBorder="1" applyAlignment="1">
      <alignment horizontal="center" vertical="center" wrapText="1"/>
    </xf>
    <xf numFmtId="0" fontId="9" fillId="0" borderId="3" xfId="34" applyNumberFormat="1" applyFont="1" applyFill="1" applyBorder="1" applyAlignment="1" applyProtection="1">
      <alignment horizontal="center" vertical="center" wrapText="1"/>
    </xf>
    <xf numFmtId="0" fontId="9" fillId="0" borderId="4" xfId="34" applyNumberFormat="1" applyFont="1" applyFill="1" applyBorder="1" applyAlignment="1" applyProtection="1">
      <alignment horizontal="center" vertical="center" wrapText="1"/>
    </xf>
    <xf numFmtId="0" fontId="9" fillId="0" borderId="5" xfId="34" applyNumberFormat="1" applyFont="1" applyFill="1" applyBorder="1" applyAlignment="1" applyProtection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17" borderId="48" xfId="0" applyFont="1" applyFill="1" applyBorder="1" applyAlignment="1">
      <alignment horizontal="left" vertical="center"/>
    </xf>
    <xf numFmtId="0" fontId="75" fillId="2" borderId="7" xfId="0" applyFont="1" applyFill="1" applyBorder="1" applyAlignment="1">
      <alignment horizontal="center" vertical="center" wrapText="1"/>
    </xf>
    <xf numFmtId="0" fontId="75" fillId="2" borderId="8" xfId="0" applyFont="1" applyFill="1" applyBorder="1" applyAlignment="1">
      <alignment horizontal="center" vertical="center" wrapText="1"/>
    </xf>
    <xf numFmtId="0" fontId="75" fillId="2" borderId="9" xfId="0" applyFont="1" applyFill="1" applyBorder="1" applyAlignment="1">
      <alignment horizontal="center" vertical="center" wrapText="1"/>
    </xf>
    <xf numFmtId="0" fontId="75" fillId="17" borderId="7" xfId="0" applyFont="1" applyFill="1" applyBorder="1" applyAlignment="1">
      <alignment horizontal="left" vertical="center" wrapText="1"/>
    </xf>
    <xf numFmtId="0" fontId="75" fillId="17" borderId="9" xfId="0" applyFont="1" applyFill="1" applyBorder="1" applyAlignment="1">
      <alignment horizontal="left" vertical="center" wrapText="1"/>
    </xf>
    <xf numFmtId="0" fontId="75" fillId="0" borderId="48" xfId="0" applyFont="1" applyBorder="1" applyAlignment="1">
      <alignment horizontal="left" wrapText="1"/>
    </xf>
    <xf numFmtId="0" fontId="75" fillId="0" borderId="31" xfId="0" applyFont="1" applyBorder="1" applyAlignment="1">
      <alignment horizontal="center"/>
    </xf>
    <xf numFmtId="0" fontId="75" fillId="0" borderId="32" xfId="0" applyFont="1" applyBorder="1" applyAlignment="1">
      <alignment horizontal="center"/>
    </xf>
    <xf numFmtId="0" fontId="75" fillId="0" borderId="33" xfId="0" applyFont="1" applyBorder="1" applyAlignment="1">
      <alignment horizontal="center"/>
    </xf>
    <xf numFmtId="0" fontId="75" fillId="17" borderId="2" xfId="0" applyFont="1" applyFill="1" applyBorder="1" applyAlignment="1">
      <alignment horizontal="left" vertical="top"/>
    </xf>
    <xf numFmtId="0" fontId="75" fillId="17" borderId="12" xfId="0" applyFont="1" applyFill="1" applyBorder="1" applyAlignment="1">
      <alignment horizontal="left" vertical="top"/>
    </xf>
    <xf numFmtId="0" fontId="75" fillId="17" borderId="1" xfId="0" applyFont="1" applyFill="1" applyBorder="1" applyAlignment="1">
      <alignment horizontal="left" vertical="top"/>
    </xf>
    <xf numFmtId="0" fontId="75" fillId="17" borderId="19" xfId="0" applyFont="1" applyFill="1" applyBorder="1" applyAlignment="1">
      <alignment horizontal="left" vertical="top"/>
    </xf>
    <xf numFmtId="0" fontId="75" fillId="2" borderId="49" xfId="0" applyFont="1" applyFill="1" applyBorder="1" applyAlignment="1">
      <alignment horizontal="center" vertical="center" wrapText="1"/>
    </xf>
    <xf numFmtId="0" fontId="75" fillId="2" borderId="50" xfId="0" applyFont="1" applyFill="1" applyBorder="1" applyAlignment="1">
      <alignment horizontal="center" vertical="center" wrapText="1"/>
    </xf>
    <xf numFmtId="0" fontId="75" fillId="2" borderId="51" xfId="0" applyFont="1" applyFill="1" applyBorder="1" applyAlignment="1">
      <alignment horizontal="center" vertical="center" wrapText="1"/>
    </xf>
    <xf numFmtId="0" fontId="75" fillId="17" borderId="49" xfId="0" applyFont="1" applyFill="1" applyBorder="1" applyAlignment="1">
      <alignment horizontal="left" vertical="center" wrapText="1"/>
    </xf>
    <xf numFmtId="0" fontId="75" fillId="17" borderId="51" xfId="0" applyFont="1" applyFill="1" applyBorder="1" applyAlignment="1">
      <alignment horizontal="left" vertical="center" wrapText="1"/>
    </xf>
    <xf numFmtId="0" fontId="0" fillId="0" borderId="30" xfId="0" applyBorder="1" applyAlignment="1">
      <alignment horizontal="center"/>
    </xf>
    <xf numFmtId="0" fontId="75" fillId="0" borderId="49" xfId="0" applyFont="1" applyBorder="1" applyAlignment="1">
      <alignment horizontal="left" wrapText="1"/>
    </xf>
    <xf numFmtId="0" fontId="75" fillId="0" borderId="50" xfId="0" applyFont="1" applyBorder="1" applyAlignment="1">
      <alignment horizontal="left" wrapText="1"/>
    </xf>
    <xf numFmtId="0" fontId="75" fillId="0" borderId="51" xfId="0" applyFont="1" applyBorder="1" applyAlignment="1">
      <alignment horizontal="left" wrapText="1"/>
    </xf>
    <xf numFmtId="0" fontId="75" fillId="17" borderId="49" xfId="0" applyFont="1" applyFill="1" applyBorder="1" applyAlignment="1">
      <alignment horizontal="left" vertical="center"/>
    </xf>
    <xf numFmtId="0" fontId="75" fillId="17" borderId="50" xfId="0" applyFont="1" applyFill="1" applyBorder="1" applyAlignment="1">
      <alignment horizontal="left" vertical="center"/>
    </xf>
    <xf numFmtId="0" fontId="75" fillId="17" borderId="51" xfId="0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14" fillId="0" borderId="29" xfId="2" applyFont="1" applyBorder="1" applyAlignment="1">
      <alignment horizontal="center" vertical="center" wrapText="1"/>
    </xf>
    <xf numFmtId="0" fontId="14" fillId="0" borderId="4" xfId="2" applyFont="1" applyBorder="1" applyAlignment="1">
      <alignment horizontal="center" vertical="center" wrapText="1"/>
    </xf>
    <xf numFmtId="0" fontId="10" fillId="2" borderId="45" xfId="0" applyFont="1" applyFill="1" applyBorder="1" applyAlignment="1">
      <alignment horizontal="left" wrapText="1"/>
    </xf>
    <xf numFmtId="0" fontId="10" fillId="2" borderId="46" xfId="0" applyFont="1" applyFill="1" applyBorder="1" applyAlignment="1">
      <alignment horizontal="left" wrapText="1"/>
    </xf>
    <xf numFmtId="0" fontId="10" fillId="2" borderId="47" xfId="0" applyFont="1" applyFill="1" applyBorder="1" applyAlignment="1">
      <alignment horizontal="left" wrapText="1"/>
    </xf>
    <xf numFmtId="0" fontId="0" fillId="2" borderId="46" xfId="0" applyFill="1" applyBorder="1" applyAlignment="1">
      <alignment horizontal="left" wrapText="1"/>
    </xf>
    <xf numFmtId="0" fontId="95" fillId="14" borderId="31" xfId="34" applyNumberFormat="1" applyFont="1" applyFill="1" applyBorder="1" applyAlignment="1" applyProtection="1">
      <alignment horizontal="right" vertical="top" wrapText="1"/>
    </xf>
    <xf numFmtId="0" fontId="95" fillId="14" borderId="33" xfId="34" applyNumberFormat="1" applyFont="1" applyFill="1" applyBorder="1" applyAlignment="1" applyProtection="1">
      <alignment horizontal="right" vertical="top" wrapText="1"/>
    </xf>
    <xf numFmtId="0" fontId="14" fillId="0" borderId="6" xfId="2" applyFont="1" applyBorder="1" applyAlignment="1">
      <alignment horizontal="center" vertical="center" wrapText="1"/>
    </xf>
    <xf numFmtId="49" fontId="14" fillId="0" borderId="6" xfId="2" applyNumberFormat="1" applyFont="1" applyBorder="1" applyAlignment="1">
      <alignment horizontal="center" vertical="center" wrapText="1"/>
    </xf>
    <xf numFmtId="49" fontId="14" fillId="0" borderId="7" xfId="7" applyNumberFormat="1" applyFont="1" applyBorder="1" applyAlignment="1">
      <alignment horizontal="center" vertical="center"/>
    </xf>
    <xf numFmtId="49" fontId="14" fillId="0" borderId="8" xfId="7" applyNumberFormat="1" applyFont="1" applyBorder="1" applyAlignment="1">
      <alignment horizontal="center" vertical="center"/>
    </xf>
    <xf numFmtId="49" fontId="14" fillId="0" borderId="32" xfId="7" applyNumberFormat="1" applyFont="1" applyBorder="1" applyAlignment="1">
      <alignment horizontal="center" vertical="center"/>
    </xf>
    <xf numFmtId="49" fontId="14" fillId="0" borderId="9" xfId="7" applyNumberFormat="1" applyFont="1" applyBorder="1" applyAlignment="1">
      <alignment horizontal="center" vertical="center"/>
    </xf>
    <xf numFmtId="0" fontId="14" fillId="0" borderId="3" xfId="2" applyFont="1" applyBorder="1" applyAlignment="1">
      <alignment horizontal="center" vertical="center" wrapText="1"/>
    </xf>
    <xf numFmtId="177" fontId="38" fillId="15" borderId="29" xfId="0" applyNumberFormat="1" applyFont="1" applyFill="1" applyBorder="1" applyAlignment="1">
      <alignment horizontal="center" vertical="center"/>
    </xf>
    <xf numFmtId="177" fontId="38" fillId="15" borderId="5" xfId="0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10" fillId="2" borderId="19" xfId="0" applyFont="1" applyFill="1" applyBorder="1" applyAlignment="1">
      <alignment horizontal="center" wrapText="1"/>
    </xf>
    <xf numFmtId="49" fontId="16" fillId="0" borderId="7" xfId="2" applyNumberFormat="1" applyFont="1" applyBorder="1" applyAlignment="1">
      <alignment horizontal="left" vertical="top" wrapText="1"/>
    </xf>
    <xf numFmtId="49" fontId="16" fillId="0" borderId="8" xfId="2" applyNumberFormat="1" applyFont="1" applyBorder="1" applyAlignment="1">
      <alignment horizontal="left" vertical="top" wrapText="1"/>
    </xf>
    <xf numFmtId="49" fontId="16" fillId="0" borderId="9" xfId="2" applyNumberFormat="1" applyFont="1" applyBorder="1" applyAlignment="1">
      <alignment horizontal="left" vertical="top" wrapText="1"/>
    </xf>
    <xf numFmtId="0" fontId="12" fillId="0" borderId="2" xfId="2" applyFont="1" applyBorder="1" applyAlignment="1">
      <alignment horizontal="center"/>
    </xf>
    <xf numFmtId="49" fontId="14" fillId="0" borderId="10" xfId="7" applyNumberFormat="1" applyFont="1" applyAlignment="1">
      <alignment horizontal="left" vertical="center"/>
    </xf>
    <xf numFmtId="49" fontId="14" fillId="0" borderId="7" xfId="7" applyNumberFormat="1" applyFont="1" applyBorder="1">
      <alignment horizontal="center"/>
    </xf>
    <xf numFmtId="49" fontId="14" fillId="0" borderId="8" xfId="7" applyNumberFormat="1" applyFont="1" applyBorder="1">
      <alignment horizontal="center"/>
    </xf>
    <xf numFmtId="49" fontId="14" fillId="0" borderId="9" xfId="7" applyNumberFormat="1" applyFont="1" applyBorder="1">
      <alignment horizontal="center"/>
    </xf>
    <xf numFmtId="0" fontId="14" fillId="0" borderId="5" xfId="2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0" fontId="14" fillId="0" borderId="1" xfId="7" applyFont="1" applyBorder="1" applyAlignment="1">
      <alignment horizontal="left" wrapText="1"/>
    </xf>
    <xf numFmtId="0" fontId="14" fillId="0" borderId="1" xfId="7" applyFont="1" applyBorder="1" applyAlignment="1">
      <alignment horizontal="center" wrapText="1"/>
    </xf>
    <xf numFmtId="49" fontId="6" fillId="0" borderId="10" xfId="2" applyNumberFormat="1" applyFont="1" applyAlignment="1">
      <alignment horizontal="center" vertical="top" wrapText="1"/>
    </xf>
    <xf numFmtId="0" fontId="0" fillId="0" borderId="10" xfId="0" applyBorder="1" applyAlignment="1">
      <alignment horizontal="center" wrapText="1"/>
    </xf>
    <xf numFmtId="0" fontId="7" fillId="0" borderId="6" xfId="2" applyFont="1" applyBorder="1" applyAlignment="1">
      <alignment horizontal="center" vertical="center" wrapText="1"/>
    </xf>
    <xf numFmtId="49" fontId="7" fillId="0" borderId="6" xfId="2" applyNumberFormat="1" applyFont="1" applyBorder="1" applyAlignment="1">
      <alignment horizontal="center" vertical="center" wrapText="1"/>
    </xf>
    <xf numFmtId="49" fontId="7" fillId="0" borderId="1" xfId="2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49" fontId="16" fillId="0" borderId="6" xfId="0" applyNumberFormat="1" applyFont="1" applyBorder="1" applyAlignment="1">
      <alignment horizontal="left" vertical="top" wrapText="1"/>
    </xf>
    <xf numFmtId="0" fontId="15" fillId="0" borderId="6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0" fontId="23" fillId="0" borderId="10" xfId="31" applyFont="1" applyBorder="1" applyAlignment="1">
      <alignment horizontal="justify" vertical="top" wrapText="1"/>
    </xf>
    <xf numFmtId="0" fontId="23" fillId="0" borderId="10" xfId="31" applyFont="1" applyBorder="1" applyAlignment="1">
      <alignment horizontal="right" vertical="top" wrapText="1"/>
    </xf>
    <xf numFmtId="0" fontId="9" fillId="0" borderId="10" xfId="31" applyFont="1" applyBorder="1" applyAlignment="1">
      <alignment horizontal="justify" vertical="top" wrapText="1"/>
    </xf>
    <xf numFmtId="0" fontId="23" fillId="0" borderId="10" xfId="31" applyFont="1" applyBorder="1" applyAlignment="1">
      <alignment horizontal="center" vertical="top" wrapText="1"/>
    </xf>
    <xf numFmtId="0" fontId="23" fillId="0" borderId="6" xfId="31" applyFont="1" applyBorder="1" applyAlignment="1">
      <alignment horizontal="center" vertical="top" wrapText="1"/>
    </xf>
    <xf numFmtId="0" fontId="23" fillId="0" borderId="6" xfId="31" applyFont="1" applyBorder="1" applyAlignment="1">
      <alignment horizontal="left" vertical="top" wrapText="1"/>
    </xf>
    <xf numFmtId="0" fontId="6" fillId="0" borderId="6" xfId="2" applyFont="1" applyBorder="1" applyAlignment="1">
      <alignment horizontal="left" vertical="top" wrapText="1"/>
    </xf>
    <xf numFmtId="0" fontId="5" fillId="0" borderId="6" xfId="2" applyBorder="1" applyAlignment="1">
      <alignment horizontal="left" vertical="top" wrapText="1"/>
    </xf>
    <xf numFmtId="49" fontId="6" fillId="0" borderId="10" xfId="2" applyNumberFormat="1" applyFont="1" applyAlignment="1">
      <alignment horizontal="center" vertical="top"/>
    </xf>
    <xf numFmtId="49" fontId="26" fillId="0" borderId="6" xfId="2" applyNumberFormat="1" applyFont="1" applyBorder="1" applyAlignment="1">
      <alignment horizontal="left" vertical="top" wrapText="1"/>
    </xf>
    <xf numFmtId="0" fontId="39" fillId="0" borderId="6" xfId="2" applyFont="1" applyBorder="1" applyAlignment="1">
      <alignment horizontal="left" vertical="top" wrapText="1"/>
    </xf>
    <xf numFmtId="0" fontId="12" fillId="0" borderId="10" xfId="2" applyFont="1" applyBorder="1" applyAlignment="1">
      <alignment horizontal="center"/>
    </xf>
    <xf numFmtId="0" fontId="13" fillId="0" borderId="6" xfId="2" applyFont="1" applyBorder="1" applyAlignment="1">
      <alignment horizontal="center" vertical="center" wrapText="1"/>
    </xf>
    <xf numFmtId="49" fontId="13" fillId="0" borderId="6" xfId="2" applyNumberFormat="1" applyFont="1" applyBorder="1" applyAlignment="1">
      <alignment horizontal="center" vertical="center" wrapText="1"/>
    </xf>
    <xf numFmtId="49" fontId="13" fillId="0" borderId="7" xfId="7" applyNumberFormat="1" applyFont="1" applyBorder="1" applyAlignment="1">
      <alignment horizontal="center"/>
    </xf>
    <xf numFmtId="49" fontId="13" fillId="0" borderId="8" xfId="7" applyNumberFormat="1" applyFont="1" applyBorder="1" applyAlignment="1">
      <alignment horizontal="center"/>
    </xf>
    <xf numFmtId="49" fontId="13" fillId="0" borderId="9" xfId="7" applyNumberFormat="1" applyFont="1" applyBorder="1" applyAlignment="1">
      <alignment horizontal="center"/>
    </xf>
    <xf numFmtId="0" fontId="37" fillId="0" borderId="10" xfId="2" applyFont="1" applyAlignment="1">
      <alignment horizontal="center"/>
    </xf>
    <xf numFmtId="0" fontId="13" fillId="0" borderId="1" xfId="7" applyBorder="1" applyAlignment="1">
      <alignment horizontal="center" wrapText="1"/>
    </xf>
    <xf numFmtId="0" fontId="35" fillId="0" borderId="10" xfId="2" applyFont="1" applyBorder="1" applyAlignment="1">
      <alignment horizontal="center" vertical="center"/>
    </xf>
    <xf numFmtId="49" fontId="13" fillId="0" borderId="1" xfId="7" applyNumberFormat="1" applyBorder="1" applyAlignment="1">
      <alignment horizontal="left" wrapText="1"/>
    </xf>
    <xf numFmtId="0" fontId="41" fillId="0" borderId="1" xfId="34" applyNumberFormat="1" applyFont="1" applyFill="1" applyBorder="1" applyAlignment="1" applyProtection="1">
      <alignment horizontal="left" vertical="top"/>
    </xf>
    <xf numFmtId="0" fontId="43" fillId="0" borderId="2" xfId="34" applyNumberFormat="1" applyFont="1" applyFill="1" applyBorder="1" applyAlignment="1" applyProtection="1">
      <alignment horizontal="center" vertical="center"/>
    </xf>
    <xf numFmtId="0" fontId="41" fillId="0" borderId="10" xfId="34" applyNumberFormat="1" applyFont="1" applyFill="1" applyBorder="1" applyAlignment="1" applyProtection="1">
      <alignment horizontal="left" vertical="top" wrapText="1"/>
    </xf>
    <xf numFmtId="0" fontId="42" fillId="0" borderId="10" xfId="34" applyNumberFormat="1" applyFont="1" applyFill="1" applyBorder="1" applyAlignment="1" applyProtection="1">
      <alignment horizontal="left" vertical="top" wrapText="1"/>
    </xf>
    <xf numFmtId="0" fontId="42" fillId="0" borderId="2" xfId="34" applyNumberFormat="1" applyFont="1" applyFill="1" applyBorder="1" applyAlignment="1" applyProtection="1">
      <alignment horizontal="left" vertical="top" wrapText="1"/>
    </xf>
    <xf numFmtId="0" fontId="42" fillId="0" borderId="7" xfId="34" applyNumberFormat="1" applyFont="1" applyFill="1" applyBorder="1" applyAlignment="1" applyProtection="1">
      <alignment horizontal="left" vertical="center" wrapText="1"/>
    </xf>
    <xf numFmtId="0" fontId="42" fillId="0" borderId="8" xfId="34" applyNumberFormat="1" applyFont="1" applyFill="1" applyBorder="1" applyAlignment="1" applyProtection="1">
      <alignment horizontal="left" vertical="center" wrapText="1"/>
    </xf>
    <xf numFmtId="0" fontId="42" fillId="0" borderId="9" xfId="34" applyNumberFormat="1" applyFont="1" applyFill="1" applyBorder="1" applyAlignment="1" applyProtection="1">
      <alignment horizontal="left" vertical="center" wrapText="1"/>
    </xf>
    <xf numFmtId="0" fontId="45" fillId="0" borderId="7" xfId="34" applyNumberFormat="1" applyFont="1" applyFill="1" applyBorder="1" applyAlignment="1" applyProtection="1">
      <alignment horizontal="left" vertical="center" wrapText="1"/>
    </xf>
    <xf numFmtId="0" fontId="45" fillId="0" borderId="8" xfId="34" applyNumberFormat="1" applyFont="1" applyFill="1" applyBorder="1" applyAlignment="1" applyProtection="1">
      <alignment horizontal="left" vertical="center" wrapText="1"/>
    </xf>
    <xf numFmtId="0" fontId="45" fillId="0" borderId="9" xfId="34" applyNumberFormat="1" applyFont="1" applyFill="1" applyBorder="1" applyAlignment="1" applyProtection="1">
      <alignment horizontal="left" vertical="center" wrapText="1"/>
    </xf>
    <xf numFmtId="0" fontId="41" fillId="0" borderId="14" xfId="34" applyNumberFormat="1" applyFont="1" applyFill="1" applyBorder="1" applyAlignment="1" applyProtection="1">
      <alignment horizontal="left" vertical="top" wrapText="1"/>
    </xf>
    <xf numFmtId="0" fontId="41" fillId="0" borderId="2" xfId="34" applyNumberFormat="1" applyFont="1" applyFill="1" applyBorder="1" applyAlignment="1" applyProtection="1">
      <alignment horizontal="left" vertical="top" wrapText="1"/>
    </xf>
    <xf numFmtId="0" fontId="43" fillId="0" borderId="10" xfId="34" applyNumberFormat="1" applyFont="1" applyFill="1" applyBorder="1" applyAlignment="1" applyProtection="1">
      <alignment horizontal="left" vertical="top" wrapText="1"/>
    </xf>
    <xf numFmtId="0" fontId="41" fillId="0" borderId="6" xfId="34" applyNumberFormat="1" applyFont="1" applyFill="1" applyBorder="1" applyAlignment="1" applyProtection="1">
      <alignment horizontal="center" vertical="center" wrapText="1"/>
    </xf>
    <xf numFmtId="0" fontId="41" fillId="0" borderId="6" xfId="34" applyNumberFormat="1" applyFont="1" applyFill="1" applyBorder="1" applyAlignment="1" applyProtection="1">
      <alignment horizontal="center" vertical="center"/>
    </xf>
    <xf numFmtId="0" fontId="41" fillId="0" borderId="1" xfId="34" applyNumberFormat="1" applyFont="1" applyFill="1" applyBorder="1" applyAlignment="1" applyProtection="1">
      <alignment horizontal="center" wrapText="1"/>
    </xf>
    <xf numFmtId="0" fontId="43" fillId="0" borderId="2" xfId="34" applyNumberFormat="1" applyFont="1" applyFill="1" applyBorder="1" applyAlignment="1" applyProtection="1">
      <alignment horizontal="center" vertical="top"/>
    </xf>
    <xf numFmtId="0" fontId="43" fillId="0" borderId="2" xfId="34" applyNumberFormat="1" applyFont="1" applyFill="1" applyBorder="1" applyAlignment="1" applyProtection="1">
      <alignment horizontal="center"/>
    </xf>
    <xf numFmtId="0" fontId="41" fillId="0" borderId="8" xfId="34" applyNumberFormat="1" applyFont="1" applyFill="1" applyBorder="1" applyAlignment="1" applyProtection="1">
      <alignment horizontal="center"/>
    </xf>
    <xf numFmtId="0" fontId="41" fillId="0" borderId="10" xfId="34" applyNumberFormat="1" applyFont="1" applyFill="1" applyBorder="1" applyAlignment="1" applyProtection="1">
      <alignment horizontal="center" wrapText="1"/>
    </xf>
    <xf numFmtId="0" fontId="44" fillId="0" borderId="10" xfId="34" applyNumberFormat="1" applyFont="1" applyFill="1" applyBorder="1" applyAlignment="1" applyProtection="1">
      <alignment horizontal="center"/>
    </xf>
    <xf numFmtId="0" fontId="42" fillId="0" borderId="10" xfId="34" applyNumberFormat="1" applyFont="1" applyFill="1" applyBorder="1" applyAlignment="1" applyProtection="1">
      <alignment horizontal="center" vertical="top"/>
    </xf>
    <xf numFmtId="0" fontId="41" fillId="0" borderId="10" xfId="34" applyNumberFormat="1" applyFont="1" applyFill="1" applyBorder="1" applyAlignment="1" applyProtection="1">
      <alignment horizontal="left" vertical="top"/>
    </xf>
    <xf numFmtId="0" fontId="41" fillId="0" borderId="10" xfId="34" applyNumberFormat="1" applyFont="1" applyFill="1" applyBorder="1" applyAlignment="1" applyProtection="1">
      <alignment vertical="top" wrapText="1"/>
    </xf>
    <xf numFmtId="0" fontId="6" fillId="0" borderId="30" xfId="2" applyFont="1" applyBorder="1" applyAlignment="1">
      <alignment horizontal="left" vertical="top" wrapText="1"/>
    </xf>
    <xf numFmtId="0" fontId="5" fillId="0" borderId="30" xfId="2" applyBorder="1" applyAlignment="1">
      <alignment horizontal="left" vertical="top" wrapText="1"/>
    </xf>
    <xf numFmtId="0" fontId="7" fillId="0" borderId="30" xfId="2" applyFont="1" applyBorder="1" applyAlignment="1">
      <alignment horizontal="center" vertical="center" wrapText="1"/>
    </xf>
    <xf numFmtId="49" fontId="7" fillId="0" borderId="30" xfId="2" applyNumberFormat="1" applyFont="1" applyBorder="1" applyAlignment="1">
      <alignment horizontal="center" vertical="center" wrapText="1"/>
    </xf>
    <xf numFmtId="0" fontId="63" fillId="0" borderId="2" xfId="4" applyNumberFormat="1" applyFont="1" applyFill="1" applyBorder="1" applyAlignment="1" applyProtection="1">
      <alignment horizontal="center" vertical="center"/>
    </xf>
    <xf numFmtId="0" fontId="61" fillId="0" borderId="10" xfId="4" applyNumberFormat="1" applyFont="1" applyFill="1" applyBorder="1" applyAlignment="1" applyProtection="1">
      <alignment horizontal="left" vertical="top" wrapText="1"/>
    </xf>
    <xf numFmtId="0" fontId="61" fillId="0" borderId="1" xfId="4" applyNumberFormat="1" applyFont="1" applyFill="1" applyBorder="1" applyAlignment="1" applyProtection="1">
      <alignment horizontal="left" vertical="top"/>
    </xf>
    <xf numFmtId="0" fontId="62" fillId="0" borderId="10" xfId="4" applyNumberFormat="1" applyFont="1" applyFill="1" applyBorder="1" applyAlignment="1" applyProtection="1">
      <alignment horizontal="left" vertical="top" wrapText="1"/>
    </xf>
    <xf numFmtId="0" fontId="62" fillId="0" borderId="2" xfId="4" applyNumberFormat="1" applyFont="1" applyFill="1" applyBorder="1" applyAlignment="1" applyProtection="1">
      <alignment horizontal="left" vertical="top" wrapText="1"/>
    </xf>
    <xf numFmtId="0" fontId="62" fillId="0" borderId="31" xfId="4" applyNumberFormat="1" applyFont="1" applyFill="1" applyBorder="1" applyAlignment="1" applyProtection="1">
      <alignment horizontal="left" vertical="center" wrapText="1"/>
    </xf>
    <xf numFmtId="0" fontId="62" fillId="0" borderId="32" xfId="4" applyNumberFormat="1" applyFont="1" applyFill="1" applyBorder="1" applyAlignment="1" applyProtection="1">
      <alignment horizontal="left" vertical="center" wrapText="1"/>
    </xf>
    <xf numFmtId="0" fontId="62" fillId="0" borderId="33" xfId="4" applyNumberFormat="1" applyFont="1" applyFill="1" applyBorder="1" applyAlignment="1" applyProtection="1">
      <alignment horizontal="left" vertical="center" wrapText="1"/>
    </xf>
    <xf numFmtId="0" fontId="61" fillId="0" borderId="14" xfId="4" applyNumberFormat="1" applyFont="1" applyFill="1" applyBorder="1" applyAlignment="1" applyProtection="1">
      <alignment horizontal="left" vertical="top" wrapText="1"/>
    </xf>
    <xf numFmtId="0" fontId="64" fillId="0" borderId="31" xfId="4" applyNumberFormat="1" applyFont="1" applyFill="1" applyBorder="1" applyAlignment="1" applyProtection="1">
      <alignment horizontal="left" vertical="center" wrapText="1"/>
    </xf>
    <xf numFmtId="0" fontId="64" fillId="0" borderId="32" xfId="4" applyNumberFormat="1" applyFont="1" applyFill="1" applyBorder="1" applyAlignment="1" applyProtection="1">
      <alignment horizontal="left" vertical="center" wrapText="1"/>
    </xf>
    <xf numFmtId="0" fontId="64" fillId="0" borderId="33" xfId="4" applyNumberFormat="1" applyFont="1" applyFill="1" applyBorder="1" applyAlignment="1" applyProtection="1">
      <alignment horizontal="left" vertical="center" wrapText="1"/>
    </xf>
    <xf numFmtId="0" fontId="63" fillId="0" borderId="10" xfId="4" applyNumberFormat="1" applyFont="1" applyFill="1" applyBorder="1" applyAlignment="1" applyProtection="1">
      <alignment horizontal="left" vertical="top" wrapText="1"/>
    </xf>
    <xf numFmtId="0" fontId="61" fillId="0" borderId="2" xfId="4" applyNumberFormat="1" applyFont="1" applyFill="1" applyBorder="1" applyAlignment="1" applyProtection="1">
      <alignment horizontal="left" vertical="top" wrapText="1"/>
    </xf>
    <xf numFmtId="0" fontId="61" fillId="0" borderId="30" xfId="4" applyNumberFormat="1" applyFont="1" applyFill="1" applyBorder="1" applyAlignment="1" applyProtection="1">
      <alignment horizontal="center" vertical="center" wrapText="1"/>
    </xf>
    <xf numFmtId="0" fontId="61" fillId="0" borderId="30" xfId="4" applyNumberFormat="1" applyFont="1" applyFill="1" applyBorder="1" applyAlignment="1" applyProtection="1">
      <alignment horizontal="center" vertical="center"/>
    </xf>
    <xf numFmtId="0" fontId="61" fillId="0" borderId="1" xfId="4" applyNumberFormat="1" applyFont="1" applyFill="1" applyBorder="1" applyAlignment="1" applyProtection="1">
      <alignment horizontal="center" wrapText="1"/>
    </xf>
    <xf numFmtId="0" fontId="63" fillId="0" borderId="2" xfId="4" applyNumberFormat="1" applyFont="1" applyFill="1" applyBorder="1" applyAlignment="1" applyProtection="1">
      <alignment horizontal="center" vertical="top"/>
    </xf>
    <xf numFmtId="0" fontId="63" fillId="0" borderId="2" xfId="4" applyNumberFormat="1" applyFont="1" applyFill="1" applyBorder="1" applyAlignment="1" applyProtection="1">
      <alignment horizontal="center"/>
    </xf>
    <xf numFmtId="0" fontId="61" fillId="0" borderId="32" xfId="4" applyNumberFormat="1" applyFont="1" applyFill="1" applyBorder="1" applyAlignment="1" applyProtection="1">
      <alignment horizontal="center"/>
    </xf>
    <xf numFmtId="0" fontId="61" fillId="0" borderId="10" xfId="4" applyNumberFormat="1" applyFont="1" applyFill="1" applyBorder="1" applyAlignment="1" applyProtection="1">
      <alignment horizontal="center" wrapText="1"/>
    </xf>
    <xf numFmtId="0" fontId="49" fillId="0" borderId="10" xfId="4" applyNumberFormat="1" applyFont="1" applyFill="1" applyBorder="1" applyAlignment="1" applyProtection="1">
      <alignment horizontal="center"/>
    </xf>
    <xf numFmtId="0" fontId="62" fillId="0" borderId="10" xfId="4" applyNumberFormat="1" applyFont="1" applyFill="1" applyBorder="1" applyAlignment="1" applyProtection="1">
      <alignment horizontal="center" vertical="top"/>
    </xf>
    <xf numFmtId="0" fontId="61" fillId="0" borderId="10" xfId="4" applyNumberFormat="1" applyFont="1" applyFill="1" applyBorder="1" applyAlignment="1" applyProtection="1">
      <alignment horizontal="left" vertical="top"/>
    </xf>
    <xf numFmtId="0" fontId="61" fillId="0" borderId="10" xfId="4" applyNumberFormat="1" applyFont="1" applyFill="1" applyBorder="1" applyAlignment="1" applyProtection="1">
      <alignment vertical="top" wrapText="1"/>
    </xf>
    <xf numFmtId="0" fontId="6" fillId="0" borderId="6" xfId="2" applyFont="1" applyFill="1" applyBorder="1" applyAlignment="1">
      <alignment horizontal="left" vertical="top" wrapText="1"/>
    </xf>
    <xf numFmtId="0" fontId="5" fillId="0" borderId="6" xfId="2" applyFill="1" applyBorder="1" applyAlignment="1">
      <alignment horizontal="left" vertical="top" wrapText="1"/>
    </xf>
    <xf numFmtId="49" fontId="6" fillId="0" borderId="10" xfId="2" applyNumberFormat="1" applyFont="1" applyFill="1" applyAlignment="1">
      <alignment horizontal="center" vertical="top"/>
    </xf>
    <xf numFmtId="0" fontId="34" fillId="0" borderId="15" xfId="38" applyFont="1" applyBorder="1" applyAlignment="1">
      <alignment horizontal="center"/>
    </xf>
    <xf numFmtId="0" fontId="34" fillId="0" borderId="16" xfId="38" applyFont="1" applyBorder="1" applyAlignment="1">
      <alignment horizontal="center"/>
    </xf>
    <xf numFmtId="0" fontId="34" fillId="0" borderId="16" xfId="38" applyFont="1" applyBorder="1" applyAlignment="1">
      <alignment horizontal="center" wrapText="1"/>
    </xf>
    <xf numFmtId="0" fontId="53" fillId="7" borderId="7" xfId="49" quotePrefix="1" applyFont="1" applyFill="1" applyBorder="1" applyAlignment="1">
      <alignment horizontal="left" vertical="center" wrapText="1"/>
    </xf>
    <xf numFmtId="0" fontId="51" fillId="7" borderId="8" xfId="41" applyFont="1" applyFill="1" applyBorder="1" applyAlignment="1">
      <alignment horizontal="left" vertical="center" wrapText="1"/>
    </xf>
    <xf numFmtId="0" fontId="51" fillId="7" borderId="9" xfId="41" applyFont="1" applyFill="1" applyBorder="1" applyAlignment="1">
      <alignment horizontal="left" vertical="center" wrapText="1"/>
    </xf>
    <xf numFmtId="0" fontId="53" fillId="7" borderId="7" xfId="50" quotePrefix="1" applyFont="1" applyFill="1" applyBorder="1" applyAlignment="1">
      <alignment horizontal="center" vertical="center" wrapText="1"/>
    </xf>
    <xf numFmtId="0" fontId="51" fillId="7" borderId="8" xfId="41" applyFont="1" applyFill="1" applyBorder="1" applyAlignment="1">
      <alignment horizontal="center" vertical="center" wrapText="1"/>
    </xf>
    <xf numFmtId="0" fontId="2" fillId="7" borderId="8" xfId="41" applyFill="1" applyBorder="1" applyAlignment="1">
      <alignment horizontal="center" vertical="center" wrapText="1"/>
    </xf>
    <xf numFmtId="0" fontId="2" fillId="7" borderId="9" xfId="41" applyFill="1" applyBorder="1" applyAlignment="1">
      <alignment horizontal="center" vertical="center" wrapText="1"/>
    </xf>
    <xf numFmtId="0" fontId="53" fillId="7" borderId="7" xfId="51" quotePrefix="1" applyFont="1" applyFill="1" applyBorder="1" applyAlignment="1">
      <alignment horizontal="center" vertical="center" wrapText="1"/>
    </xf>
    <xf numFmtId="0" fontId="53" fillId="7" borderId="8" xfId="51" quotePrefix="1" applyFont="1" applyFill="1" applyBorder="1" applyAlignment="1">
      <alignment horizontal="center" vertical="center" wrapText="1"/>
    </xf>
    <xf numFmtId="0" fontId="51" fillId="7" borderId="9" xfId="41" applyFont="1" applyFill="1" applyBorder="1" applyAlignment="1">
      <alignment horizontal="center" vertical="center" wrapText="1"/>
    </xf>
    <xf numFmtId="4" fontId="17" fillId="7" borderId="6" xfId="51" quotePrefix="1" applyNumberFormat="1" applyFont="1" applyFill="1" applyBorder="1" applyAlignment="1">
      <alignment horizontal="center" vertical="center" wrapText="1"/>
    </xf>
    <xf numFmtId="4" fontId="17" fillId="7" borderId="6" xfId="41" applyNumberFormat="1" applyFont="1" applyFill="1" applyBorder="1" applyAlignment="1">
      <alignment horizontal="center" vertical="center" wrapText="1"/>
    </xf>
    <xf numFmtId="0" fontId="53" fillId="5" borderId="7" xfId="49" quotePrefix="1" applyFont="1" applyFill="1" applyBorder="1" applyAlignment="1">
      <alignment horizontal="center" vertical="center" wrapText="1"/>
    </xf>
    <xf numFmtId="0" fontId="53" fillId="5" borderId="8" xfId="49" quotePrefix="1" applyFont="1" applyFill="1" applyBorder="1" applyAlignment="1">
      <alignment horizontal="center" vertical="center" wrapText="1"/>
    </xf>
    <xf numFmtId="0" fontId="53" fillId="5" borderId="9" xfId="49" quotePrefix="1" applyFont="1" applyFill="1" applyBorder="1" applyAlignment="1">
      <alignment horizontal="center" vertical="center" wrapText="1"/>
    </xf>
    <xf numFmtId="4" fontId="17" fillId="5" borderId="6" xfId="51" quotePrefix="1" applyNumberFormat="1" applyFont="1" applyFill="1" applyBorder="1" applyAlignment="1">
      <alignment horizontal="center" vertical="center" wrapText="1"/>
    </xf>
    <xf numFmtId="4" fontId="17" fillId="5" borderId="6" xfId="41" applyNumberFormat="1" applyFont="1" applyFill="1" applyBorder="1" applyAlignment="1">
      <alignment horizontal="center" vertical="center" wrapText="1"/>
    </xf>
    <xf numFmtId="0" fontId="53" fillId="5" borderId="7" xfId="49" quotePrefix="1" applyFont="1" applyFill="1" applyBorder="1" applyAlignment="1">
      <alignment horizontal="left" vertical="center" wrapText="1"/>
    </xf>
    <xf numFmtId="0" fontId="51" fillId="5" borderId="8" xfId="41" applyFont="1" applyFill="1" applyBorder="1" applyAlignment="1">
      <alignment horizontal="left" vertical="center" wrapText="1"/>
    </xf>
    <xf numFmtId="0" fontId="51" fillId="5" borderId="9" xfId="41" applyFont="1" applyFill="1" applyBorder="1" applyAlignment="1">
      <alignment horizontal="left" vertical="center" wrapText="1"/>
    </xf>
    <xf numFmtId="0" fontId="53" fillId="5" borderId="7" xfId="50" quotePrefix="1" applyFont="1" applyFill="1" applyBorder="1" applyAlignment="1">
      <alignment horizontal="center" vertical="center" wrapText="1"/>
    </xf>
    <xf numFmtId="0" fontId="51" fillId="5" borderId="9" xfId="41" applyFont="1" applyFill="1" applyBorder="1" applyAlignment="1">
      <alignment horizontal="center" vertical="center" wrapText="1"/>
    </xf>
    <xf numFmtId="0" fontId="53" fillId="6" borderId="7" xfId="51" quotePrefix="1" applyFont="1" applyFill="1" applyBorder="1" applyAlignment="1">
      <alignment horizontal="center" vertical="center" wrapText="1"/>
    </xf>
    <xf numFmtId="0" fontId="53" fillId="6" borderId="8" xfId="51" quotePrefix="1" applyFont="1" applyFill="1" applyBorder="1" applyAlignment="1">
      <alignment horizontal="center" vertical="center" wrapText="1"/>
    </xf>
    <xf numFmtId="0" fontId="51" fillId="6" borderId="9" xfId="41" applyFont="1" applyFill="1" applyBorder="1" applyAlignment="1">
      <alignment horizontal="center" vertical="center" wrapText="1"/>
    </xf>
    <xf numFmtId="10" fontId="53" fillId="5" borderId="7" xfId="51" applyNumberFormat="1" applyFont="1" applyFill="1" applyBorder="1" applyAlignment="1">
      <alignment horizontal="center" vertical="center" wrapText="1"/>
    </xf>
    <xf numFmtId="0" fontId="53" fillId="5" borderId="8" xfId="51" applyFont="1" applyFill="1" applyBorder="1" applyAlignment="1">
      <alignment horizontal="center" vertical="center" wrapText="1"/>
    </xf>
    <xf numFmtId="2" fontId="14" fillId="5" borderId="6" xfId="51" quotePrefix="1" applyNumberFormat="1" applyFont="1" applyFill="1" applyBorder="1" applyAlignment="1">
      <alignment horizontal="center" vertical="center" wrapText="1"/>
    </xf>
    <xf numFmtId="2" fontId="14" fillId="5" borderId="6" xfId="41" applyNumberFormat="1" applyFont="1" applyFill="1" applyBorder="1" applyAlignment="1">
      <alignment horizontal="center" vertical="center" wrapText="1"/>
    </xf>
    <xf numFmtId="9" fontId="53" fillId="5" borderId="7" xfId="51" applyNumberFormat="1" applyFont="1" applyFill="1" applyBorder="1" applyAlignment="1">
      <alignment horizontal="center" vertical="center" wrapText="1"/>
    </xf>
    <xf numFmtId="0" fontId="60" fillId="5" borderId="7" xfId="49" quotePrefix="1" applyFont="1" applyFill="1" applyBorder="1" applyAlignment="1">
      <alignment horizontal="right" wrapText="1"/>
    </xf>
    <xf numFmtId="0" fontId="53" fillId="5" borderId="8" xfId="49" quotePrefix="1" applyFont="1" applyFill="1" applyBorder="1" applyAlignment="1">
      <alignment horizontal="right" wrapText="1"/>
    </xf>
    <xf numFmtId="0" fontId="53" fillId="5" borderId="9" xfId="49" quotePrefix="1" applyFont="1" applyFill="1" applyBorder="1" applyAlignment="1">
      <alignment horizontal="right" wrapText="1"/>
    </xf>
    <xf numFmtId="2" fontId="17" fillId="5" borderId="6" xfId="51" quotePrefix="1" applyNumberFormat="1" applyFont="1" applyFill="1" applyBorder="1" applyAlignment="1">
      <alignment horizontal="center" vertical="center" wrapText="1"/>
    </xf>
    <xf numFmtId="2" fontId="17" fillId="5" borderId="6" xfId="41" applyNumberFormat="1" applyFont="1" applyFill="1" applyBorder="1" applyAlignment="1">
      <alignment horizontal="center" vertical="center" wrapText="1"/>
    </xf>
    <xf numFmtId="0" fontId="60" fillId="5" borderId="7" xfId="49" quotePrefix="1" applyFont="1" applyFill="1" applyBorder="1" applyAlignment="1">
      <alignment horizontal="right" vertical="center" wrapText="1"/>
    </xf>
    <xf numFmtId="0" fontId="53" fillId="5" borderId="8" xfId="49" quotePrefix="1" applyFont="1" applyFill="1" applyBorder="1" applyAlignment="1">
      <alignment horizontal="right" vertical="center" wrapText="1"/>
    </xf>
    <xf numFmtId="0" fontId="53" fillId="5" borderId="9" xfId="49" quotePrefix="1" applyFont="1" applyFill="1" applyBorder="1" applyAlignment="1">
      <alignment horizontal="right" vertical="center" wrapText="1"/>
    </xf>
    <xf numFmtId="2" fontId="14" fillId="5" borderId="6" xfId="51" applyNumberFormat="1" applyFont="1" applyFill="1" applyBorder="1" applyAlignment="1">
      <alignment horizontal="center" vertical="center" wrapText="1"/>
    </xf>
    <xf numFmtId="0" fontId="51" fillId="5" borderId="7" xfId="41" applyFont="1" applyFill="1" applyBorder="1" applyAlignment="1">
      <alignment horizontal="center" vertical="center" wrapText="1"/>
    </xf>
    <xf numFmtId="0" fontId="53" fillId="5" borderId="3" xfId="48" quotePrefix="1" applyFont="1" applyFill="1" applyBorder="1" applyAlignment="1">
      <alignment horizontal="center" vertical="center" wrapText="1"/>
    </xf>
    <xf numFmtId="0" fontId="53" fillId="5" borderId="4" xfId="48" quotePrefix="1" applyFont="1" applyFill="1" applyBorder="1" applyAlignment="1">
      <alignment horizontal="center" vertical="center" wrapText="1"/>
    </xf>
    <xf numFmtId="0" fontId="53" fillId="5" borderId="5" xfId="48" quotePrefix="1" applyFont="1" applyFill="1" applyBorder="1" applyAlignment="1">
      <alignment horizontal="center" vertical="center" wrapText="1"/>
    </xf>
    <xf numFmtId="0" fontId="53" fillId="5" borderId="11" xfId="49" quotePrefix="1" applyFont="1" applyFill="1" applyBorder="1" applyAlignment="1">
      <alignment horizontal="center" vertical="center" wrapText="1"/>
    </xf>
    <xf numFmtId="0" fontId="53" fillId="5" borderId="2" xfId="49" quotePrefix="1" applyFont="1" applyFill="1" applyBorder="1" applyAlignment="1">
      <alignment horizontal="center" vertical="center" wrapText="1"/>
    </xf>
    <xf numFmtId="0" fontId="53" fillId="5" borderId="12" xfId="49" quotePrefix="1" applyFont="1" applyFill="1" applyBorder="1" applyAlignment="1">
      <alignment horizontal="center" vertical="center" wrapText="1"/>
    </xf>
    <xf numFmtId="0" fontId="53" fillId="5" borderId="13" xfId="49" quotePrefix="1" applyFont="1" applyFill="1" applyBorder="1" applyAlignment="1">
      <alignment horizontal="center" vertical="center" wrapText="1"/>
    </xf>
    <xf numFmtId="0" fontId="53" fillId="5" borderId="10" xfId="49" quotePrefix="1" applyFont="1" applyFill="1" applyBorder="1" applyAlignment="1">
      <alignment horizontal="center" vertical="center" wrapText="1"/>
    </xf>
    <xf numFmtId="0" fontId="53" fillId="5" borderId="14" xfId="49" quotePrefix="1" applyFont="1" applyFill="1" applyBorder="1" applyAlignment="1">
      <alignment horizontal="center" vertical="center" wrapText="1"/>
    </xf>
    <xf numFmtId="0" fontId="53" fillId="5" borderId="20" xfId="49" quotePrefix="1" applyFont="1" applyFill="1" applyBorder="1" applyAlignment="1">
      <alignment horizontal="center" vertical="center" wrapText="1"/>
    </xf>
    <xf numFmtId="0" fontId="53" fillId="5" borderId="1" xfId="49" quotePrefix="1" applyFont="1" applyFill="1" applyBorder="1" applyAlignment="1">
      <alignment horizontal="center" vertical="center" wrapText="1"/>
    </xf>
    <xf numFmtId="0" fontId="53" fillId="5" borderId="19" xfId="49" quotePrefix="1" applyFont="1" applyFill="1" applyBorder="1" applyAlignment="1">
      <alignment horizontal="center" vertical="center" wrapText="1"/>
    </xf>
    <xf numFmtId="0" fontId="53" fillId="5" borderId="11" xfId="50" quotePrefix="1" applyFont="1" applyFill="1" applyBorder="1" applyAlignment="1">
      <alignment horizontal="center" vertical="center" wrapText="1"/>
    </xf>
    <xf numFmtId="0" fontId="53" fillId="5" borderId="12" xfId="50" quotePrefix="1" applyFont="1" applyFill="1" applyBorder="1" applyAlignment="1">
      <alignment horizontal="center" vertical="center" wrapText="1"/>
    </xf>
    <xf numFmtId="0" fontId="53" fillId="5" borderId="13" xfId="50" quotePrefix="1" applyFont="1" applyFill="1" applyBorder="1" applyAlignment="1">
      <alignment horizontal="center" vertical="center" wrapText="1"/>
    </xf>
    <xf numFmtId="0" fontId="53" fillId="5" borderId="14" xfId="50" quotePrefix="1" applyFont="1" applyFill="1" applyBorder="1" applyAlignment="1">
      <alignment horizontal="center" vertical="center" wrapText="1"/>
    </xf>
    <xf numFmtId="0" fontId="53" fillId="5" borderId="20" xfId="50" quotePrefix="1" applyFont="1" applyFill="1" applyBorder="1" applyAlignment="1">
      <alignment horizontal="center" vertical="center" wrapText="1"/>
    </xf>
    <xf numFmtId="0" fontId="53" fillId="5" borderId="19" xfId="50" quotePrefix="1" applyFont="1" applyFill="1" applyBorder="1" applyAlignment="1">
      <alignment horizontal="center" vertical="center" wrapText="1"/>
    </xf>
    <xf numFmtId="2" fontId="53" fillId="5" borderId="3" xfId="50" quotePrefix="1" applyNumberFormat="1" applyFont="1" applyFill="1" applyBorder="1" applyAlignment="1">
      <alignment horizontal="center" vertical="center" wrapText="1"/>
    </xf>
    <xf numFmtId="2" fontId="53" fillId="5" borderId="4" xfId="50" quotePrefix="1" applyNumberFormat="1" applyFont="1" applyFill="1" applyBorder="1" applyAlignment="1">
      <alignment horizontal="center" vertical="center" wrapText="1"/>
    </xf>
    <xf numFmtId="2" fontId="53" fillId="5" borderId="5" xfId="50" quotePrefix="1" applyNumberFormat="1" applyFont="1" applyFill="1" applyBorder="1" applyAlignment="1">
      <alignment horizontal="center" vertical="center" wrapText="1"/>
    </xf>
    <xf numFmtId="0" fontId="53" fillId="5" borderId="3" xfId="50" quotePrefix="1" applyFont="1" applyFill="1" applyBorder="1" applyAlignment="1">
      <alignment horizontal="center" vertical="top" wrapText="1"/>
    </xf>
    <xf numFmtId="0" fontId="53" fillId="5" borderId="4" xfId="50" quotePrefix="1" applyFont="1" applyFill="1" applyBorder="1" applyAlignment="1">
      <alignment horizontal="center" vertical="top" wrapText="1"/>
    </xf>
    <xf numFmtId="0" fontId="53" fillId="5" borderId="5" xfId="50" quotePrefix="1" applyFont="1" applyFill="1" applyBorder="1" applyAlignment="1">
      <alignment horizontal="center" vertical="top" wrapText="1"/>
    </xf>
    <xf numFmtId="0" fontId="14" fillId="5" borderId="6" xfId="51" applyFont="1" applyFill="1" applyBorder="1" applyAlignment="1">
      <alignment horizontal="center" vertical="center" wrapText="1"/>
    </xf>
    <xf numFmtId="0" fontId="14" fillId="5" borderId="6" xfId="41" applyFont="1" applyFill="1" applyBorder="1" applyAlignment="1">
      <alignment horizontal="center" vertical="center" wrapText="1"/>
    </xf>
    <xf numFmtId="0" fontId="53" fillId="5" borderId="9" xfId="50" quotePrefix="1" applyFont="1" applyFill="1" applyBorder="1" applyAlignment="1">
      <alignment horizontal="center" vertical="center" wrapText="1"/>
    </xf>
    <xf numFmtId="2" fontId="14" fillId="5" borderId="7" xfId="51" applyNumberFormat="1" applyFont="1" applyFill="1" applyBorder="1" applyAlignment="1">
      <alignment horizontal="center" vertical="center" wrapText="1"/>
    </xf>
    <xf numFmtId="2" fontId="14" fillId="5" borderId="9" xfId="51" applyNumberFormat="1" applyFont="1" applyFill="1" applyBorder="1" applyAlignment="1">
      <alignment horizontal="center" vertical="center" wrapText="1"/>
    </xf>
    <xf numFmtId="0" fontId="51" fillId="5" borderId="8" xfId="41" applyFont="1" applyFill="1" applyBorder="1" applyAlignment="1">
      <alignment horizontal="center" vertical="center" wrapText="1"/>
    </xf>
    <xf numFmtId="0" fontId="53" fillId="5" borderId="7" xfId="51" quotePrefix="1" applyFont="1" applyFill="1" applyBorder="1" applyAlignment="1">
      <alignment horizontal="center" vertical="center" wrapText="1"/>
    </xf>
    <xf numFmtId="0" fontId="53" fillId="5" borderId="8" xfId="51" quotePrefix="1" applyFont="1" applyFill="1" applyBorder="1" applyAlignment="1">
      <alignment horizontal="center" vertical="center" wrapText="1"/>
    </xf>
    <xf numFmtId="167" fontId="53" fillId="5" borderId="3" xfId="50" quotePrefix="1" applyNumberFormat="1" applyFont="1" applyFill="1" applyBorder="1" applyAlignment="1">
      <alignment horizontal="center" vertical="center" wrapText="1"/>
    </xf>
    <xf numFmtId="167" fontId="53" fillId="5" borderId="4" xfId="50" quotePrefix="1" applyNumberFormat="1" applyFont="1" applyFill="1" applyBorder="1" applyAlignment="1">
      <alignment horizontal="center" vertical="center" wrapText="1"/>
    </xf>
    <xf numFmtId="167" fontId="53" fillId="5" borderId="5" xfId="50" quotePrefix="1" applyNumberFormat="1" applyFont="1" applyFill="1" applyBorder="1" applyAlignment="1">
      <alignment horizontal="center" vertical="center" wrapText="1"/>
    </xf>
    <xf numFmtId="0" fontId="53" fillId="5" borderId="3" xfId="50" quotePrefix="1" applyFont="1" applyFill="1" applyBorder="1" applyAlignment="1">
      <alignment horizontal="center" vertical="center" wrapText="1"/>
    </xf>
    <xf numFmtId="0" fontId="53" fillId="5" borderId="4" xfId="50" quotePrefix="1" applyFont="1" applyFill="1" applyBorder="1" applyAlignment="1">
      <alignment horizontal="center" vertical="center" wrapText="1"/>
    </xf>
    <xf numFmtId="0" fontId="53" fillId="5" borderId="5" xfId="50" quotePrefix="1" applyFont="1" applyFill="1" applyBorder="1" applyAlignment="1">
      <alignment horizontal="center" vertical="center" wrapText="1"/>
    </xf>
    <xf numFmtId="0" fontId="2" fillId="0" borderId="10" xfId="41" applyFill="1" applyBorder="1" applyAlignment="1">
      <alignment horizontal="center" vertical="center" wrapText="1"/>
    </xf>
    <xf numFmtId="0" fontId="55" fillId="5" borderId="7" xfId="46" quotePrefix="1" applyNumberFormat="1" applyFont="1" applyFill="1" applyBorder="1" applyAlignment="1">
      <alignment horizontal="center" vertical="center" wrapText="1"/>
    </xf>
    <xf numFmtId="0" fontId="56" fillId="5" borderId="8" xfId="41" applyFont="1" applyFill="1" applyBorder="1" applyAlignment="1">
      <alignment horizontal="center" vertical="center" wrapText="1"/>
    </xf>
    <xf numFmtId="0" fontId="56" fillId="5" borderId="9" xfId="41" applyFont="1" applyFill="1" applyBorder="1" applyAlignment="1">
      <alignment horizontal="center" vertical="center" wrapText="1"/>
    </xf>
    <xf numFmtId="0" fontId="55" fillId="5" borderId="7" xfId="47" quotePrefix="1" applyNumberFormat="1" applyFont="1" applyFill="1" applyBorder="1" applyAlignment="1">
      <alignment horizontal="center" vertical="center" wrapText="1"/>
    </xf>
    <xf numFmtId="0" fontId="55" fillId="5" borderId="8" xfId="47" quotePrefix="1" applyFont="1" applyFill="1" applyBorder="1" applyAlignment="1">
      <alignment horizontal="center" vertical="center" wrapText="1"/>
    </xf>
    <xf numFmtId="0" fontId="55" fillId="5" borderId="6" xfId="47" quotePrefix="1" applyNumberFormat="1" applyFont="1" applyFill="1" applyBorder="1" applyAlignment="1">
      <alignment horizontal="center" vertical="center" wrapText="1"/>
    </xf>
    <xf numFmtId="0" fontId="56" fillId="5" borderId="6" xfId="41" applyFont="1" applyFill="1" applyBorder="1" applyAlignment="1">
      <alignment horizontal="center" vertical="center" wrapText="1"/>
    </xf>
    <xf numFmtId="0" fontId="53" fillId="5" borderId="7" xfId="49" quotePrefix="1" applyFont="1" applyFill="1" applyBorder="1" applyAlignment="1">
      <alignment horizontal="center" wrapText="1"/>
    </xf>
    <xf numFmtId="0" fontId="51" fillId="5" borderId="8" xfId="41" applyFont="1" applyFill="1" applyBorder="1" applyAlignment="1">
      <alignment horizontal="center" wrapText="1"/>
    </xf>
    <xf numFmtId="0" fontId="51" fillId="5" borderId="9" xfId="41" applyFont="1" applyFill="1" applyBorder="1" applyAlignment="1">
      <alignment horizontal="center" wrapText="1"/>
    </xf>
    <xf numFmtId="0" fontId="50" fillId="5" borderId="10" xfId="40" quotePrefix="1" applyFont="1" applyFill="1" applyAlignment="1">
      <alignment horizontal="center" vertical="center" wrapText="1"/>
    </xf>
    <xf numFmtId="0" fontId="53" fillId="0" borderId="10" xfId="42" quotePrefix="1" applyFont="1" applyFill="1" applyAlignment="1">
      <alignment horizontal="center" vertical="center" wrapText="1"/>
    </xf>
    <xf numFmtId="0" fontId="51" fillId="0" borderId="10" xfId="41" applyFont="1" applyFill="1" applyAlignment="1">
      <alignment horizontal="center" vertical="center" wrapText="1"/>
    </xf>
    <xf numFmtId="0" fontId="51" fillId="5" borderId="1" xfId="41" applyFont="1" applyFill="1" applyBorder="1" applyAlignment="1">
      <alignment horizontal="center" vertical="center" wrapText="1"/>
    </xf>
    <xf numFmtId="0" fontId="53" fillId="5" borderId="7" xfId="44" quotePrefix="1" applyFont="1" applyFill="1" applyBorder="1" applyAlignment="1">
      <alignment horizontal="center" vertical="center" wrapText="1"/>
    </xf>
    <xf numFmtId="0" fontId="53" fillId="5" borderId="8" xfId="44" quotePrefix="1" applyFont="1" applyFill="1" applyBorder="1" applyAlignment="1">
      <alignment horizontal="center" vertical="center" wrapText="1"/>
    </xf>
    <xf numFmtId="0" fontId="53" fillId="5" borderId="6" xfId="44" quotePrefix="1" applyFont="1" applyFill="1" applyBorder="1" applyAlignment="1">
      <alignment horizontal="center" vertical="center" wrapText="1"/>
    </xf>
    <xf numFmtId="0" fontId="51" fillId="5" borderId="6" xfId="41" applyFont="1" applyFill="1" applyBorder="1" applyAlignment="1">
      <alignment horizontal="center" vertical="center" wrapText="1"/>
    </xf>
    <xf numFmtId="0" fontId="62" fillId="0" borderId="7" xfId="4" applyNumberFormat="1" applyFont="1" applyFill="1" applyBorder="1" applyAlignment="1" applyProtection="1">
      <alignment horizontal="left" vertical="center" wrapText="1"/>
    </xf>
    <xf numFmtId="0" fontId="62" fillId="0" borderId="8" xfId="4" applyNumberFormat="1" applyFont="1" applyFill="1" applyBorder="1" applyAlignment="1" applyProtection="1">
      <alignment horizontal="left" vertical="center" wrapText="1"/>
    </xf>
    <xf numFmtId="0" fontId="62" fillId="0" borderId="9" xfId="4" applyNumberFormat="1" applyFont="1" applyFill="1" applyBorder="1" applyAlignment="1" applyProtection="1">
      <alignment horizontal="left" vertical="center" wrapText="1"/>
    </xf>
    <xf numFmtId="0" fontId="64" fillId="0" borderId="7" xfId="4" applyNumberFormat="1" applyFont="1" applyFill="1" applyBorder="1" applyAlignment="1" applyProtection="1">
      <alignment horizontal="left" vertical="center" wrapText="1"/>
    </xf>
    <xf numFmtId="0" fontId="64" fillId="0" borderId="8" xfId="4" applyNumberFormat="1" applyFont="1" applyFill="1" applyBorder="1" applyAlignment="1" applyProtection="1">
      <alignment horizontal="left" vertical="center" wrapText="1"/>
    </xf>
    <xf numFmtId="0" fontId="64" fillId="0" borderId="9" xfId="4" applyNumberFormat="1" applyFont="1" applyFill="1" applyBorder="1" applyAlignment="1" applyProtection="1">
      <alignment horizontal="left" vertical="center" wrapText="1"/>
    </xf>
    <xf numFmtId="0" fontId="61" fillId="0" borderId="6" xfId="4" applyNumberFormat="1" applyFont="1" applyFill="1" applyBorder="1" applyAlignment="1" applyProtection="1">
      <alignment horizontal="center" vertical="center" wrapText="1"/>
    </xf>
    <xf numFmtId="0" fontId="61" fillId="0" borderId="6" xfId="4" applyNumberFormat="1" applyFont="1" applyFill="1" applyBorder="1" applyAlignment="1" applyProtection="1">
      <alignment horizontal="center" vertical="center"/>
    </xf>
    <xf numFmtId="0" fontId="61" fillId="0" borderId="8" xfId="4" applyNumberFormat="1" applyFont="1" applyFill="1" applyBorder="1" applyAlignment="1" applyProtection="1">
      <alignment horizontal="center"/>
    </xf>
    <xf numFmtId="49" fontId="26" fillId="0" borderId="6" xfId="32" applyNumberFormat="1" applyFont="1" applyBorder="1" applyAlignment="1">
      <alignment horizontal="left" vertical="top" wrapText="1"/>
    </xf>
    <xf numFmtId="0" fontId="39" fillId="0" borderId="6" xfId="32" applyFont="1" applyBorder="1" applyAlignment="1">
      <alignment horizontal="left" vertical="top" wrapText="1"/>
    </xf>
    <xf numFmtId="0" fontId="12" fillId="0" borderId="2" xfId="32" applyFont="1" applyBorder="1" applyAlignment="1">
      <alignment horizontal="center"/>
    </xf>
    <xf numFmtId="0" fontId="12" fillId="0" borderId="10" xfId="32" applyFont="1" applyBorder="1" applyAlignment="1">
      <alignment horizontal="center"/>
    </xf>
    <xf numFmtId="0" fontId="13" fillId="0" borderId="6" xfId="32" applyFont="1" applyBorder="1" applyAlignment="1">
      <alignment horizontal="center" vertical="center" wrapText="1"/>
    </xf>
    <xf numFmtId="49" fontId="13" fillId="0" borderId="6" xfId="32" applyNumberFormat="1" applyFont="1" applyBorder="1" applyAlignment="1">
      <alignment horizontal="center" vertical="center" wrapText="1"/>
    </xf>
    <xf numFmtId="0" fontId="37" fillId="0" borderId="10" xfId="32" applyFont="1" applyAlignment="1">
      <alignment horizontal="center"/>
    </xf>
    <xf numFmtId="0" fontId="35" fillId="0" borderId="10" xfId="32" applyFont="1" applyBorder="1" applyAlignment="1">
      <alignment horizontal="center" vertical="center"/>
    </xf>
    <xf numFmtId="0" fontId="23" fillId="5" borderId="10" xfId="53" applyFont="1" applyFill="1" applyAlignment="1">
      <alignment horizontal="center" vertical="top" wrapText="1"/>
    </xf>
    <xf numFmtId="0" fontId="25" fillId="0" borderId="10" xfId="52" applyFont="1" applyAlignment="1">
      <alignment horizontal="center" vertical="center" wrapText="1"/>
    </xf>
    <xf numFmtId="0" fontId="66" fillId="0" borderId="10" xfId="53" applyFont="1" applyAlignment="1">
      <alignment horizontal="center" vertical="center"/>
    </xf>
    <xf numFmtId="0" fontId="25" fillId="0" borderId="10" xfId="52" applyFont="1" applyAlignment="1">
      <alignment horizontal="center" wrapText="1"/>
    </xf>
    <xf numFmtId="0" fontId="23" fillId="5" borderId="10" xfId="53" applyFont="1" applyFill="1" applyAlignment="1">
      <alignment horizontal="center" wrapText="1"/>
    </xf>
    <xf numFmtId="0" fontId="22" fillId="5" borderId="10" xfId="42" applyFont="1" applyFill="1" applyAlignment="1">
      <alignment horizontal="center" vertical="top" wrapText="1"/>
    </xf>
    <xf numFmtId="0" fontId="68" fillId="0" borderId="6" xfId="4" applyFont="1" applyBorder="1" applyAlignment="1">
      <alignment horizontal="center" vertical="center" wrapText="1"/>
    </xf>
    <xf numFmtId="0" fontId="22" fillId="0" borderId="6" xfId="4" applyFont="1" applyBorder="1" applyAlignment="1">
      <alignment horizontal="center" vertical="center"/>
    </xf>
    <xf numFmtId="0" fontId="71" fillId="0" borderId="6" xfId="52" applyFont="1" applyFill="1" applyBorder="1" applyAlignment="1">
      <alignment horizontal="center" vertical="center" wrapText="1"/>
    </xf>
    <xf numFmtId="0" fontId="72" fillId="0" borderId="6" xfId="52" applyFont="1" applyFill="1" applyBorder="1" applyAlignment="1">
      <alignment horizontal="center" vertical="center" wrapText="1"/>
    </xf>
    <xf numFmtId="0" fontId="22" fillId="0" borderId="7" xfId="4" applyFont="1" applyBorder="1" applyAlignment="1">
      <alignment horizontal="center" vertical="center" wrapText="1"/>
    </xf>
    <xf numFmtId="0" fontId="22" fillId="0" borderId="8" xfId="4" applyFont="1" applyBorder="1" applyAlignment="1">
      <alignment horizontal="center" vertical="center" wrapText="1"/>
    </xf>
    <xf numFmtId="0" fontId="22" fillId="0" borderId="9" xfId="4" applyFont="1" applyBorder="1" applyAlignment="1">
      <alignment horizontal="center" vertical="center" wrapText="1"/>
    </xf>
    <xf numFmtId="2" fontId="68" fillId="0" borderId="10" xfId="4" applyNumberFormat="1" applyFont="1" applyAlignment="1">
      <alignment horizontal="center" wrapText="1"/>
    </xf>
    <xf numFmtId="0" fontId="68" fillId="0" borderId="10" xfId="4" applyFont="1" applyAlignment="1">
      <alignment horizontal="center"/>
    </xf>
    <xf numFmtId="0" fontId="68" fillId="0" borderId="6" xfId="4" applyFont="1" applyBorder="1" applyAlignment="1">
      <alignment horizontal="center" vertical="center"/>
    </xf>
    <xf numFmtId="0" fontId="22" fillId="0" borderId="7" xfId="4" applyFont="1" applyBorder="1" applyAlignment="1">
      <alignment horizontal="center" vertical="center"/>
    </xf>
    <xf numFmtId="0" fontId="22" fillId="0" borderId="8" xfId="4" applyFont="1" applyBorder="1" applyAlignment="1">
      <alignment horizontal="center" vertical="center"/>
    </xf>
    <xf numFmtId="0" fontId="22" fillId="0" borderId="9" xfId="4" applyFont="1" applyBorder="1" applyAlignment="1">
      <alignment horizontal="center" vertical="center"/>
    </xf>
    <xf numFmtId="0" fontId="75" fillId="0" borderId="10" xfId="57" applyFont="1" applyAlignment="1">
      <alignment horizontal="left" vertical="top" wrapText="1"/>
    </xf>
    <xf numFmtId="0" fontId="78" fillId="0" borderId="10" xfId="4" applyFont="1" applyAlignment="1">
      <alignment horizontal="center" vertical="top" wrapText="1"/>
    </xf>
    <xf numFmtId="0" fontId="9" fillId="0" borderId="10" xfId="4" applyFont="1" applyAlignment="1">
      <alignment horizontal="center" vertical="top" wrapText="1"/>
    </xf>
    <xf numFmtId="0" fontId="75" fillId="0" borderId="22" xfId="56" applyFont="1" applyBorder="1" applyAlignment="1">
      <alignment horizontal="center" vertical="top" wrapText="1"/>
    </xf>
    <xf numFmtId="0" fontId="75" fillId="0" borderId="23" xfId="56" applyFont="1" applyBorder="1" applyAlignment="1">
      <alignment horizontal="center" vertical="top" wrapText="1"/>
    </xf>
    <xf numFmtId="0" fontId="75" fillId="0" borderId="24" xfId="56" applyFont="1" applyBorder="1" applyAlignment="1">
      <alignment horizontal="center" vertical="top" wrapText="1"/>
    </xf>
    <xf numFmtId="0" fontId="75" fillId="0" borderId="26" xfId="56" applyFont="1" applyBorder="1" applyAlignment="1">
      <alignment horizontal="center" wrapText="1"/>
    </xf>
    <xf numFmtId="0" fontId="75" fillId="0" borderId="27" xfId="56" applyFont="1" applyBorder="1" applyAlignment="1">
      <alignment horizontal="center" wrapText="1"/>
    </xf>
    <xf numFmtId="0" fontId="75" fillId="0" borderId="28" xfId="56" applyFont="1" applyBorder="1" applyAlignment="1">
      <alignment horizontal="center" wrapText="1"/>
    </xf>
    <xf numFmtId="0" fontId="9" fillId="0" borderId="29" xfId="4" applyFont="1" applyBorder="1" applyAlignment="1">
      <alignment horizontal="center" vertical="top" wrapText="1"/>
    </xf>
    <xf numFmtId="0" fontId="9" fillId="0" borderId="4" xfId="4" applyFont="1" applyBorder="1" applyAlignment="1">
      <alignment horizontal="center" vertical="top" wrapText="1"/>
    </xf>
    <xf numFmtId="0" fontId="9" fillId="0" borderId="5" xfId="4" applyFont="1" applyBorder="1" applyAlignment="1">
      <alignment horizontal="center" vertical="top" wrapText="1"/>
    </xf>
    <xf numFmtId="0" fontId="9" fillId="0" borderId="11" xfId="4" applyFont="1" applyBorder="1" applyAlignment="1">
      <alignment horizontal="left" vertical="top" wrapText="1"/>
    </xf>
    <xf numFmtId="0" fontId="9" fillId="0" borderId="2" xfId="4" applyFont="1" applyBorder="1" applyAlignment="1">
      <alignment horizontal="left" vertical="top" wrapText="1"/>
    </xf>
    <xf numFmtId="0" fontId="9" fillId="0" borderId="13" xfId="4" applyFont="1" applyBorder="1" applyAlignment="1">
      <alignment horizontal="left" vertical="top" wrapText="1"/>
    </xf>
    <xf numFmtId="0" fontId="9" fillId="0" borderId="10" xfId="4" applyFont="1" applyBorder="1" applyAlignment="1">
      <alignment horizontal="left" vertical="top" wrapText="1"/>
    </xf>
    <xf numFmtId="0" fontId="9" fillId="0" borderId="20" xfId="4" applyFont="1" applyBorder="1" applyAlignment="1">
      <alignment horizontal="left" vertical="top" wrapText="1"/>
    </xf>
    <xf numFmtId="0" fontId="9" fillId="0" borderId="1" xfId="4" applyFont="1" applyBorder="1" applyAlignment="1">
      <alignment horizontal="left" vertical="top" wrapText="1"/>
    </xf>
    <xf numFmtId="0" fontId="9" fillId="0" borderId="12" xfId="4" applyFont="1" applyBorder="1" applyAlignment="1">
      <alignment horizontal="center" vertical="top" wrapText="1"/>
    </xf>
    <xf numFmtId="0" fontId="9" fillId="0" borderId="14" xfId="4" applyFont="1" applyBorder="1" applyAlignment="1">
      <alignment horizontal="center" vertical="top" wrapText="1"/>
    </xf>
    <xf numFmtId="0" fontId="9" fillId="0" borderId="19" xfId="4" applyFont="1" applyBorder="1" applyAlignment="1">
      <alignment horizontal="center" vertical="top" wrapText="1"/>
    </xf>
    <xf numFmtId="4" fontId="9" fillId="0" borderId="29" xfId="4" applyNumberFormat="1" applyFont="1" applyBorder="1" applyAlignment="1">
      <alignment horizontal="center" vertical="top" wrapText="1"/>
    </xf>
    <xf numFmtId="4" fontId="9" fillId="0" borderId="4" xfId="4" applyNumberFormat="1" applyFont="1" applyBorder="1" applyAlignment="1">
      <alignment horizontal="center" vertical="top" wrapText="1"/>
    </xf>
    <xf numFmtId="4" fontId="9" fillId="0" borderId="5" xfId="4" applyNumberFormat="1" applyFont="1" applyBorder="1" applyAlignment="1">
      <alignment horizontal="center" vertical="top" wrapText="1"/>
    </xf>
    <xf numFmtId="0" fontId="79" fillId="0" borderId="30" xfId="56" applyFont="1" applyFill="1" applyBorder="1" applyAlignment="1">
      <alignment horizontal="left" vertical="top" wrapText="1"/>
    </xf>
    <xf numFmtId="0" fontId="75" fillId="0" borderId="30" xfId="56" applyFont="1" applyFill="1" applyBorder="1" applyAlignment="1">
      <alignment horizontal="left" vertical="top" wrapText="1"/>
    </xf>
    <xf numFmtId="0" fontId="9" fillId="0" borderId="10" xfId="4" applyFont="1" applyAlignment="1">
      <alignment horizontal="left" vertical="top" wrapText="1"/>
    </xf>
    <xf numFmtId="4" fontId="75" fillId="0" borderId="30" xfId="58" applyNumberFormat="1" applyFont="1" applyFill="1" applyBorder="1" applyAlignment="1">
      <alignment horizontal="center" vertical="center" wrapText="1"/>
    </xf>
    <xf numFmtId="4" fontId="77" fillId="0" borderId="30" xfId="58" applyNumberFormat="1" applyFont="1" applyFill="1" applyBorder="1" applyAlignment="1">
      <alignment horizontal="center" vertical="center" wrapText="1"/>
    </xf>
    <xf numFmtId="0" fontId="48" fillId="0" borderId="30" xfId="58" applyFont="1" applyFill="1" applyBorder="1" applyAlignment="1">
      <alignment horizontal="center" vertical="center" wrapText="1"/>
    </xf>
    <xf numFmtId="0" fontId="75" fillId="0" borderId="30" xfId="58" applyFont="1" applyFill="1" applyBorder="1" applyAlignment="1">
      <alignment horizontal="center" vertical="center" wrapText="1"/>
    </xf>
    <xf numFmtId="0" fontId="68" fillId="0" borderId="30" xfId="4" applyFont="1" applyBorder="1" applyAlignment="1">
      <alignment horizontal="center" vertical="center" wrapText="1"/>
    </xf>
    <xf numFmtId="0" fontId="72" fillId="0" borderId="31" xfId="58" applyFont="1" applyFill="1" applyBorder="1" applyAlignment="1">
      <alignment horizontal="center" vertical="center" wrapText="1"/>
    </xf>
    <xf numFmtId="0" fontId="72" fillId="0" borderId="32" xfId="58" applyFont="1" applyFill="1" applyBorder="1" applyAlignment="1">
      <alignment horizontal="center" vertical="center" wrapText="1"/>
    </xf>
    <xf numFmtId="0" fontId="72" fillId="0" borderId="33" xfId="58" applyFont="1" applyFill="1" applyBorder="1" applyAlignment="1">
      <alignment horizontal="center" vertical="center" wrapText="1"/>
    </xf>
    <xf numFmtId="0" fontId="22" fillId="0" borderId="30" xfId="4" applyFont="1" applyBorder="1" applyAlignment="1">
      <alignment horizontal="center" vertical="center"/>
    </xf>
    <xf numFmtId="0" fontId="68" fillId="0" borderId="30" xfId="4" applyFont="1" applyBorder="1" applyAlignment="1">
      <alignment horizontal="center" vertical="center"/>
    </xf>
    <xf numFmtId="0" fontId="81" fillId="0" borderId="10" xfId="4" applyFont="1" applyAlignment="1">
      <alignment horizontal="center" vertical="center"/>
    </xf>
    <xf numFmtId="0" fontId="81" fillId="0" borderId="10" xfId="4" applyFont="1" applyAlignment="1">
      <alignment horizontal="center" vertical="center" wrapText="1"/>
    </xf>
    <xf numFmtId="0" fontId="73" fillId="0" borderId="10" xfId="4" applyFont="1" applyAlignment="1">
      <alignment horizontal="center" vertical="center"/>
    </xf>
    <xf numFmtId="0" fontId="73" fillId="0" borderId="1" xfId="4" quotePrefix="1" applyFont="1" applyBorder="1" applyAlignment="1">
      <alignment horizontal="center" vertical="center" wrapText="1"/>
    </xf>
    <xf numFmtId="0" fontId="73" fillId="0" borderId="1" xfId="4" applyFont="1" applyBorder="1" applyAlignment="1">
      <alignment horizontal="center" vertical="center"/>
    </xf>
    <xf numFmtId="0" fontId="83" fillId="0" borderId="10" xfId="60" quotePrefix="1" applyFont="1" applyFill="1" applyAlignment="1">
      <alignment horizontal="center" vertical="center" wrapText="1"/>
    </xf>
    <xf numFmtId="0" fontId="5" fillId="0" borderId="1" xfId="32" applyBorder="1" applyAlignment="1">
      <alignment horizontal="center"/>
    </xf>
    <xf numFmtId="0" fontId="5" fillId="0" borderId="1" xfId="32" applyBorder="1" applyAlignment="1">
      <alignment horizontal="left"/>
    </xf>
    <xf numFmtId="0" fontId="13" fillId="0" borderId="1" xfId="5" applyBorder="1" applyAlignment="1">
      <alignment horizontal="center" vertical="top"/>
    </xf>
    <xf numFmtId="0" fontId="13" fillId="0" borderId="1" xfId="5" applyBorder="1" applyAlignment="1">
      <alignment horizontal="center"/>
    </xf>
    <xf numFmtId="0" fontId="98" fillId="5" borderId="10" xfId="32" applyFont="1" applyFill="1" applyAlignment="1">
      <alignment horizontal="center" wrapText="1" readingOrder="1"/>
    </xf>
    <xf numFmtId="0" fontId="98" fillId="5" borderId="10" xfId="32" applyFont="1" applyFill="1" applyAlignment="1">
      <alignment horizontal="center" vertical="top" wrapText="1" readingOrder="1"/>
    </xf>
    <xf numFmtId="0" fontId="13" fillId="0" borderId="10" xfId="5" applyAlignment="1">
      <alignment horizontal="left" vertical="top" wrapText="1"/>
    </xf>
    <xf numFmtId="0" fontId="98" fillId="5" borderId="41" xfId="32" applyFont="1" applyFill="1" applyBorder="1" applyAlignment="1">
      <alignment horizontal="left" vertical="top" wrapText="1" readingOrder="1"/>
    </xf>
    <xf numFmtId="0" fontId="98" fillId="5" borderId="43" xfId="32" applyFont="1" applyFill="1" applyBorder="1" applyAlignment="1">
      <alignment horizontal="left" vertical="top" wrapText="1" readingOrder="1"/>
    </xf>
    <xf numFmtId="0" fontId="80" fillId="5" borderId="41" xfId="32" applyFont="1" applyFill="1" applyBorder="1" applyAlignment="1">
      <alignment horizontal="left" vertical="center" wrapText="1"/>
    </xf>
    <xf numFmtId="0" fontId="80" fillId="5" borderId="42" xfId="32" applyFont="1" applyFill="1" applyBorder="1" applyAlignment="1">
      <alignment horizontal="left" vertical="center" wrapText="1"/>
    </xf>
    <xf numFmtId="0" fontId="100" fillId="5" borderId="41" xfId="32" applyFont="1" applyFill="1" applyBorder="1" applyAlignment="1">
      <alignment horizontal="center" vertical="center" wrapText="1" readingOrder="1"/>
    </xf>
    <xf numFmtId="0" fontId="100" fillId="5" borderId="42" xfId="32" applyFont="1" applyFill="1" applyBorder="1" applyAlignment="1">
      <alignment horizontal="center" vertical="center" wrapText="1" readingOrder="1"/>
    </xf>
    <xf numFmtId="4" fontId="107" fillId="5" borderId="41" xfId="32" applyNumberFormat="1" applyFont="1" applyFill="1" applyBorder="1" applyAlignment="1">
      <alignment horizontal="right" vertical="center" wrapText="1" readingOrder="1"/>
    </xf>
    <xf numFmtId="4" fontId="107" fillId="5" borderId="42" xfId="32" applyNumberFormat="1" applyFont="1" applyFill="1" applyBorder="1" applyAlignment="1">
      <alignment horizontal="right" vertical="center" wrapText="1" readingOrder="1"/>
    </xf>
    <xf numFmtId="0" fontId="100" fillId="5" borderId="41" xfId="32" applyFont="1" applyFill="1" applyBorder="1" applyAlignment="1">
      <alignment horizontal="left" vertical="top" wrapText="1" readingOrder="1"/>
    </xf>
    <xf numFmtId="0" fontId="100" fillId="5" borderId="43" xfId="32" applyFont="1" applyFill="1" applyBorder="1" applyAlignment="1">
      <alignment horizontal="left" vertical="top" wrapText="1" readingOrder="1"/>
    </xf>
    <xf numFmtId="172" fontId="101" fillId="5" borderId="37" xfId="32" applyNumberFormat="1" applyFont="1" applyFill="1" applyBorder="1" applyAlignment="1">
      <alignment horizontal="right" vertical="top" wrapText="1" readingOrder="1"/>
    </xf>
    <xf numFmtId="172" fontId="101" fillId="5" borderId="44" xfId="32" applyNumberFormat="1" applyFont="1" applyFill="1" applyBorder="1" applyAlignment="1">
      <alignment horizontal="right" vertical="top" wrapText="1" readingOrder="1"/>
    </xf>
    <xf numFmtId="0" fontId="100" fillId="5" borderId="35" xfId="32" applyFont="1" applyFill="1" applyBorder="1" applyAlignment="1">
      <alignment horizontal="left" vertical="top" wrapText="1" readingOrder="1"/>
    </xf>
    <xf numFmtId="0" fontId="98" fillId="5" borderId="35" xfId="32" applyFont="1" applyFill="1" applyBorder="1" applyAlignment="1">
      <alignment horizontal="left" vertical="top" wrapText="1" readingOrder="1"/>
    </xf>
    <xf numFmtId="173" fontId="107" fillId="5" borderId="35" xfId="32" applyNumberFormat="1" applyFont="1" applyFill="1" applyBorder="1" applyAlignment="1">
      <alignment horizontal="right" vertical="top" wrapText="1" readingOrder="1"/>
    </xf>
    <xf numFmtId="172" fontId="108" fillId="5" borderId="37" xfId="32" applyNumberFormat="1" applyFont="1" applyFill="1" applyBorder="1" applyAlignment="1">
      <alignment horizontal="right" vertical="top" wrapText="1" readingOrder="1"/>
    </xf>
    <xf numFmtId="172" fontId="108" fillId="5" borderId="44" xfId="32" applyNumberFormat="1" applyFont="1" applyFill="1" applyBorder="1" applyAlignment="1">
      <alignment horizontal="right" vertical="top" wrapText="1" readingOrder="1"/>
    </xf>
    <xf numFmtId="172" fontId="108" fillId="5" borderId="44" xfId="32" applyNumberFormat="1" applyFont="1" applyFill="1" applyBorder="1" applyAlignment="1">
      <alignment horizontal="right" vertical="center" wrapText="1" readingOrder="1"/>
    </xf>
    <xf numFmtId="172" fontId="108" fillId="5" borderId="10" xfId="32" applyNumberFormat="1" applyFont="1" applyFill="1" applyAlignment="1">
      <alignment horizontal="right" vertical="center" wrapText="1" readingOrder="1"/>
    </xf>
    <xf numFmtId="0" fontId="98" fillId="5" borderId="35" xfId="32" applyFont="1" applyFill="1" applyBorder="1" applyAlignment="1">
      <alignment horizontal="center" vertical="top" wrapText="1" readingOrder="1"/>
    </xf>
    <xf numFmtId="4" fontId="101" fillId="5" borderId="35" xfId="32" applyNumberFormat="1" applyFont="1" applyFill="1" applyBorder="1" applyAlignment="1">
      <alignment horizontal="right" vertical="top" wrapText="1" readingOrder="1"/>
    </xf>
    <xf numFmtId="0" fontId="98" fillId="5" borderId="42" xfId="32" applyFont="1" applyFill="1" applyBorder="1" applyAlignment="1">
      <alignment horizontal="left" vertical="top" wrapText="1" readingOrder="1"/>
    </xf>
    <xf numFmtId="173" fontId="101" fillId="5" borderId="41" xfId="32" applyNumberFormat="1" applyFont="1" applyFill="1" applyBorder="1" applyAlignment="1">
      <alignment horizontal="right" vertical="top" wrapText="1" readingOrder="1"/>
    </xf>
    <xf numFmtId="173" fontId="101" fillId="5" borderId="42" xfId="32" applyNumberFormat="1" applyFont="1" applyFill="1" applyBorder="1" applyAlignment="1">
      <alignment horizontal="right" vertical="top" wrapText="1" readingOrder="1"/>
    </xf>
    <xf numFmtId="0" fontId="103" fillId="5" borderId="35" xfId="32" applyFont="1" applyFill="1" applyBorder="1" applyAlignment="1">
      <alignment horizontal="left" vertical="top" wrapText="1" readingOrder="1"/>
    </xf>
    <xf numFmtId="172" fontId="101" fillId="5" borderId="36" xfId="32" applyNumberFormat="1" applyFont="1" applyFill="1" applyBorder="1" applyAlignment="1">
      <alignment horizontal="right" vertical="top" wrapText="1" readingOrder="1"/>
    </xf>
    <xf numFmtId="0" fontId="103" fillId="5" borderId="35" xfId="32" quotePrefix="1" applyFont="1" applyFill="1" applyBorder="1" applyAlignment="1">
      <alignment horizontal="left" vertical="top" wrapText="1" readingOrder="1"/>
    </xf>
    <xf numFmtId="0" fontId="98" fillId="5" borderId="35" xfId="32" quotePrefix="1" applyFont="1" applyFill="1" applyBorder="1" applyAlignment="1">
      <alignment horizontal="left" vertical="top" wrapText="1" readingOrder="1"/>
    </xf>
    <xf numFmtId="172" fontId="106" fillId="5" borderId="36" xfId="32" applyNumberFormat="1" applyFont="1" applyFill="1" applyBorder="1" applyAlignment="1">
      <alignment horizontal="right" vertical="top" wrapText="1" readingOrder="1"/>
    </xf>
    <xf numFmtId="0" fontId="105" fillId="5" borderId="35" xfId="32" applyFont="1" applyFill="1" applyBorder="1" applyAlignment="1">
      <alignment horizontal="left" vertical="top" wrapText="1" readingOrder="1"/>
    </xf>
    <xf numFmtId="0" fontId="98" fillId="5" borderId="37" xfId="32" applyFont="1" applyFill="1" applyBorder="1" applyAlignment="1">
      <alignment horizontal="left" vertical="center" wrapText="1" readingOrder="1"/>
    </xf>
    <xf numFmtId="0" fontId="98" fillId="5" borderId="37" xfId="32" applyFont="1" applyFill="1" applyBorder="1" applyAlignment="1">
      <alignment horizontal="center" vertical="center" wrapText="1" readingOrder="1"/>
    </xf>
    <xf numFmtId="173" fontId="101" fillId="5" borderId="37" xfId="32" applyNumberFormat="1" applyFont="1" applyFill="1" applyBorder="1" applyAlignment="1">
      <alignment horizontal="right" vertical="center" wrapText="1" readingOrder="1"/>
    </xf>
    <xf numFmtId="0" fontId="101" fillId="5" borderId="37" xfId="32" applyFont="1" applyFill="1" applyBorder="1" applyAlignment="1">
      <alignment horizontal="right" vertical="center" wrapText="1" readingOrder="1"/>
    </xf>
    <xf numFmtId="174" fontId="101" fillId="5" borderId="37" xfId="32" applyNumberFormat="1" applyFont="1" applyFill="1" applyBorder="1" applyAlignment="1">
      <alignment horizontal="right" vertical="center" wrapText="1" readingOrder="1"/>
    </xf>
    <xf numFmtId="172" fontId="101" fillId="5" borderId="37" xfId="32" applyNumberFormat="1" applyFont="1" applyFill="1" applyBorder="1" applyAlignment="1">
      <alignment horizontal="right" vertical="center" wrapText="1" readingOrder="1"/>
    </xf>
    <xf numFmtId="0" fontId="98" fillId="5" borderId="36" xfId="32" applyFont="1" applyFill="1" applyBorder="1" applyAlignment="1">
      <alignment horizontal="left" vertical="top" wrapText="1" readingOrder="1"/>
    </xf>
    <xf numFmtId="0" fontId="98" fillId="5" borderId="36" xfId="32" applyFont="1" applyFill="1" applyBorder="1" applyAlignment="1">
      <alignment horizontal="center" vertical="top" wrapText="1" readingOrder="1"/>
    </xf>
    <xf numFmtId="0" fontId="101" fillId="5" borderId="37" xfId="32" applyFont="1" applyFill="1" applyBorder="1" applyAlignment="1">
      <alignment horizontal="right" vertical="top" wrapText="1" readingOrder="1"/>
    </xf>
    <xf numFmtId="0" fontId="101" fillId="5" borderId="36" xfId="32" applyFont="1" applyFill="1" applyBorder="1" applyAlignment="1">
      <alignment horizontal="right" vertical="top" wrapText="1" readingOrder="1"/>
    </xf>
    <xf numFmtId="0" fontId="98" fillId="5" borderId="38" xfId="32" applyFont="1" applyFill="1" applyBorder="1" applyAlignment="1">
      <alignment horizontal="left" vertical="top" wrapText="1" readingOrder="1"/>
    </xf>
    <xf numFmtId="4" fontId="101" fillId="5" borderId="37" xfId="32" applyNumberFormat="1" applyFont="1" applyFill="1" applyBorder="1" applyAlignment="1">
      <alignment horizontal="right" vertical="center" wrapText="1" readingOrder="1"/>
    </xf>
    <xf numFmtId="175" fontId="101" fillId="5" borderId="37" xfId="32" applyNumberFormat="1" applyFont="1" applyFill="1" applyBorder="1" applyAlignment="1">
      <alignment horizontal="right" vertical="center" wrapText="1" readingOrder="1"/>
    </xf>
    <xf numFmtId="2" fontId="101" fillId="5" borderId="37" xfId="32" applyNumberFormat="1" applyFont="1" applyFill="1" applyBorder="1" applyAlignment="1">
      <alignment horizontal="right" vertical="top" wrapText="1" readingOrder="1"/>
    </xf>
    <xf numFmtId="9" fontId="98" fillId="5" borderId="37" xfId="32" applyNumberFormat="1" applyFont="1" applyFill="1" applyBorder="1" applyAlignment="1">
      <alignment horizontal="center" vertical="center" wrapText="1" readingOrder="1"/>
    </xf>
    <xf numFmtId="10" fontId="98" fillId="5" borderId="37" xfId="32" applyNumberFormat="1" applyFont="1" applyFill="1" applyBorder="1" applyAlignment="1">
      <alignment horizontal="center" vertical="center" wrapText="1" readingOrder="1"/>
    </xf>
    <xf numFmtId="172" fontId="101" fillId="5" borderId="35" xfId="32" applyNumberFormat="1" applyFont="1" applyFill="1" applyBorder="1" applyAlignment="1">
      <alignment horizontal="right" vertical="top" wrapText="1" readingOrder="1"/>
    </xf>
    <xf numFmtId="0" fontId="98" fillId="5" borderId="37" xfId="66" applyFont="1" applyFill="1" applyBorder="1" applyAlignment="1">
      <alignment horizontal="left" vertical="center" wrapText="1" readingOrder="1"/>
    </xf>
    <xf numFmtId="0" fontId="98" fillId="5" borderId="37" xfId="66" applyFont="1" applyFill="1" applyBorder="1" applyAlignment="1">
      <alignment horizontal="center" vertical="center" wrapText="1" readingOrder="1"/>
    </xf>
    <xf numFmtId="174" fontId="101" fillId="5" borderId="37" xfId="66" applyNumberFormat="1" applyFont="1" applyFill="1" applyBorder="1" applyAlignment="1">
      <alignment horizontal="right" vertical="center" wrapText="1" readingOrder="1"/>
    </xf>
    <xf numFmtId="173" fontId="101" fillId="5" borderId="37" xfId="66" applyNumberFormat="1" applyFont="1" applyFill="1" applyBorder="1" applyAlignment="1">
      <alignment horizontal="right" vertical="center" wrapText="1" readingOrder="1"/>
    </xf>
    <xf numFmtId="4" fontId="101" fillId="5" borderId="37" xfId="66" applyNumberFormat="1" applyFont="1" applyFill="1" applyBorder="1" applyAlignment="1">
      <alignment horizontal="right" vertical="center" wrapText="1" readingOrder="1"/>
    </xf>
    <xf numFmtId="0" fontId="98" fillId="5" borderId="41" xfId="32" applyFont="1" applyFill="1" applyBorder="1" applyAlignment="1">
      <alignment horizontal="center" vertical="top" wrapText="1" readingOrder="1"/>
    </xf>
    <xf numFmtId="0" fontId="98" fillId="5" borderId="42" xfId="32" applyFont="1" applyFill="1" applyBorder="1" applyAlignment="1">
      <alignment horizontal="center" vertical="top" wrapText="1" readingOrder="1"/>
    </xf>
    <xf numFmtId="10" fontId="98" fillId="5" borderId="37" xfId="66" applyNumberFormat="1" applyFont="1" applyFill="1" applyBorder="1" applyAlignment="1">
      <alignment horizontal="center" vertical="center" wrapText="1" readingOrder="1"/>
    </xf>
    <xf numFmtId="9" fontId="98" fillId="5" borderId="37" xfId="66" applyNumberFormat="1" applyFont="1" applyFill="1" applyBorder="1" applyAlignment="1">
      <alignment horizontal="center" vertical="center" wrapText="1" readingOrder="1"/>
    </xf>
    <xf numFmtId="0" fontId="98" fillId="5" borderId="10" xfId="32" applyFont="1" applyFill="1" applyAlignment="1">
      <alignment horizontal="right" wrapText="1" readingOrder="1"/>
    </xf>
    <xf numFmtId="0" fontId="100" fillId="5" borderId="10" xfId="32" applyFont="1" applyFill="1" applyAlignment="1">
      <alignment horizontal="center" vertical="top" wrapText="1" readingOrder="1"/>
    </xf>
    <xf numFmtId="0" fontId="98" fillId="5" borderId="10" xfId="32" applyFont="1" applyFill="1" applyAlignment="1">
      <alignment horizontal="left" vertical="top" wrapText="1" readingOrder="1"/>
    </xf>
    <xf numFmtId="0" fontId="100" fillId="5" borderId="34" xfId="32" applyFont="1" applyFill="1" applyBorder="1" applyAlignment="1">
      <alignment horizontal="left" wrapText="1" readingOrder="1"/>
    </xf>
    <xf numFmtId="0" fontId="98" fillId="5" borderId="34" xfId="32" applyFont="1" applyFill="1" applyBorder="1" applyAlignment="1">
      <alignment horizontal="left" wrapText="1" readingOrder="1"/>
    </xf>
    <xf numFmtId="0" fontId="80" fillId="5" borderId="10" xfId="32" applyFont="1" applyFill="1" applyAlignment="1">
      <alignment horizontal="right" vertical="top" wrapText="1" readingOrder="1"/>
    </xf>
    <xf numFmtId="0" fontId="98" fillId="5" borderId="34" xfId="32" applyFont="1" applyFill="1" applyBorder="1" applyAlignment="1">
      <alignment horizontal="center" wrapText="1" readingOrder="1"/>
    </xf>
    <xf numFmtId="0" fontId="80" fillId="5" borderId="10" xfId="32" applyFont="1" applyFill="1" applyAlignment="1">
      <alignment horizontal="center" vertical="top" wrapText="1" readingOrder="1"/>
    </xf>
    <xf numFmtId="0" fontId="99" fillId="5" borderId="10" xfId="32" applyFont="1" applyFill="1" applyAlignment="1">
      <alignment horizontal="center" vertical="top" wrapText="1" readingOrder="1"/>
    </xf>
    <xf numFmtId="0" fontId="98" fillId="5" borderId="39" xfId="32" applyFont="1" applyFill="1" applyBorder="1" applyAlignment="1">
      <alignment horizontal="left" vertical="top" wrapText="1" readingOrder="1"/>
    </xf>
    <xf numFmtId="0" fontId="98" fillId="5" borderId="40" xfId="32" applyFont="1" applyFill="1" applyBorder="1" applyAlignment="1">
      <alignment horizontal="left" vertical="top" wrapText="1" readingOrder="1"/>
    </xf>
  </cellXfs>
  <cellStyles count="175">
    <cellStyle name="S0" xfId="40"/>
    <cellStyle name="S0 2" xfId="123"/>
    <cellStyle name="S0 3" xfId="107"/>
    <cellStyle name="S1" xfId="42"/>
    <cellStyle name="S10" xfId="50"/>
    <cellStyle name="S10 5" xfId="63"/>
    <cellStyle name="S10 5 2" xfId="164"/>
    <cellStyle name="S10 5 3" xfId="173"/>
    <cellStyle name="S11" xfId="51"/>
    <cellStyle name="S12 4" xfId="64"/>
    <cellStyle name="S2" xfId="43"/>
    <cellStyle name="S3" xfId="44"/>
    <cellStyle name="S5" xfId="45"/>
    <cellStyle name="S5 4" xfId="60"/>
    <cellStyle name="S6" xfId="46"/>
    <cellStyle name="S7" xfId="47"/>
    <cellStyle name="S8" xfId="48"/>
    <cellStyle name="S8 3" xfId="62"/>
    <cellStyle name="S8 3 2" xfId="163"/>
    <cellStyle name="S8 3 3" xfId="172"/>
    <cellStyle name="S9" xfId="49"/>
    <cellStyle name="Акт" xfId="9"/>
    <cellStyle name="Акт 2" xfId="139"/>
    <cellStyle name="Акт 2 2" xfId="166"/>
    <cellStyle name="Акт 3" xfId="78"/>
    <cellStyle name="АктМТСН" xfId="10"/>
    <cellStyle name="ВедРесурсов" xfId="11"/>
    <cellStyle name="ВедРесурсов 2" xfId="140"/>
    <cellStyle name="ВедРесурсов 2 2" xfId="167"/>
    <cellStyle name="ВедРесурсов 3" xfId="79"/>
    <cellStyle name="ВедРесурсовАкт" xfId="12"/>
    <cellStyle name="Гиперссылка" xfId="3" builtinId="8"/>
    <cellStyle name="Гиперссылка 2" xfId="110"/>
    <cellStyle name="Денежный 2 2" xfId="104"/>
    <cellStyle name="Индексы" xfId="13"/>
    <cellStyle name="Итоги" xfId="14"/>
    <cellStyle name="ИтогоАктБазЦ" xfId="15"/>
    <cellStyle name="ИтогоАктБИМ" xfId="16"/>
    <cellStyle name="ИтогоАктРесМет" xfId="17"/>
    <cellStyle name="ИтогоБазЦ" xfId="18"/>
    <cellStyle name="ИтогоБИМ" xfId="8"/>
    <cellStyle name="ИтогоРесМет" xfId="19"/>
    <cellStyle name="КС-3" xfId="76"/>
    <cellStyle name="КС-3 2" xfId="165"/>
    <cellStyle name="КС-3 3" xfId="174"/>
    <cellStyle name="ЛокСмета" xfId="20"/>
    <cellStyle name="ЛокСмета 2" xfId="141"/>
    <cellStyle name="ЛокСмета 2 2" xfId="168"/>
    <cellStyle name="ЛокСмета 3" xfId="80"/>
    <cellStyle name="ЛокСмМТСН" xfId="21"/>
    <cellStyle name="М29" xfId="22"/>
    <cellStyle name="Нейтральный" xfId="33" builtinId="28"/>
    <cellStyle name="Нейтральный 2" xfId="112"/>
    <cellStyle name="ОбСмета" xfId="23"/>
    <cellStyle name="Обычный" xfId="0" builtinId="0"/>
    <cellStyle name="Обычный 10" xfId="2"/>
    <cellStyle name="Обычный 11" xfId="36"/>
    <cellStyle name="Обычный 11 2" xfId="147"/>
    <cellStyle name="Обычный 11 3" xfId="119"/>
    <cellStyle name="Обычный 11 4" xfId="41"/>
    <cellStyle name="Обычный 11 4 2" xfId="151"/>
    <cellStyle name="Обычный 11 4 3" xfId="124"/>
    <cellStyle name="Обычный 11 5" xfId="54"/>
    <cellStyle name="Обычный 11 5 2" xfId="152"/>
    <cellStyle name="Обычный 11 5 3" xfId="126"/>
    <cellStyle name="Обычный 12" xfId="137"/>
    <cellStyle name="Обычный 13 2 2" xfId="38"/>
    <cellStyle name="Обычный 13 2 2 2" xfId="149"/>
    <cellStyle name="Обычный 13 2 2 3" xfId="121"/>
    <cellStyle name="Обычный 15" xfId="71"/>
    <cellStyle name="Обычный 15 2" xfId="135"/>
    <cellStyle name="Обычный 15 3" xfId="159"/>
    <cellStyle name="Обычный 15 4" xfId="114"/>
    <cellStyle name="Обычный 18 5 2" xfId="61"/>
    <cellStyle name="Обычный 18 5 2 2" xfId="156"/>
    <cellStyle name="Обычный 18 5 2 3" xfId="131"/>
    <cellStyle name="Обычный 2" xfId="4"/>
    <cellStyle name="Обычный 2 2" xfId="32"/>
    <cellStyle name="Обычный 2 2 2 2" xfId="102"/>
    <cellStyle name="Обычный 2 2 4" xfId="106"/>
    <cellStyle name="Обычный 2 3" xfId="116"/>
    <cellStyle name="Обычный 28 4" xfId="103"/>
    <cellStyle name="Обычный 3" xfId="1"/>
    <cellStyle name="Обычный 3 2" xfId="35"/>
    <cellStyle name="Обычный 3 2 2" xfId="56"/>
    <cellStyle name="Обычный 3 2 3" xfId="69"/>
    <cellStyle name="Обычный 3 2 4" xfId="146"/>
    <cellStyle name="Обычный 3 2 5" xfId="118"/>
    <cellStyle name="Обычный 3 3" xfId="115"/>
    <cellStyle name="Обычный 3 3 2" xfId="53"/>
    <cellStyle name="Обычный 3 3 4" xfId="73"/>
    <cellStyle name="Обычный 3 4" xfId="138"/>
    <cellStyle name="Обычный 3 5" xfId="90"/>
    <cellStyle name="Обычный 30 2" xfId="99"/>
    <cellStyle name="Обычный 33" xfId="100"/>
    <cellStyle name="Обычный 36" xfId="37"/>
    <cellStyle name="Обычный 36 2" xfId="148"/>
    <cellStyle name="Обычный 36 3" xfId="120"/>
    <cellStyle name="Обычный 37" xfId="96"/>
    <cellStyle name="Обычный 39" xfId="98"/>
    <cellStyle name="Обычный 4" xfId="31"/>
    <cellStyle name="Обычный 4 2" xfId="95"/>
    <cellStyle name="Обычный 4 2 4 2" xfId="65"/>
    <cellStyle name="Обычный 4 2 4 2 2" xfId="157"/>
    <cellStyle name="Обычный 4 2 4 2 3" xfId="132"/>
    <cellStyle name="Обычный 4 3" xfId="75"/>
    <cellStyle name="Обычный 4 3 2" xfId="72"/>
    <cellStyle name="Обычный 4 4" xfId="117"/>
    <cellStyle name="Обычный 4 5" xfId="145"/>
    <cellStyle name="Обычный 42" xfId="68"/>
    <cellStyle name="Обычный 5" xfId="34"/>
    <cellStyle name="Обычный 5 2" xfId="52"/>
    <cellStyle name="Обычный 5 2 2" xfId="125"/>
    <cellStyle name="Обычный 5 2 3" xfId="109"/>
    <cellStyle name="Обычный 5 3" xfId="67"/>
    <cellStyle name="Обычный 5 4" xfId="74"/>
    <cellStyle name="Обычный 5 4 2" xfId="58"/>
    <cellStyle name="Обычный 5 4 2 2" xfId="154"/>
    <cellStyle name="Обычный 5 4 2 3" xfId="129"/>
    <cellStyle name="Обычный 6" xfId="57"/>
    <cellStyle name="Обычный 6 2" xfId="128"/>
    <cellStyle name="Обычный 6 3" xfId="91"/>
    <cellStyle name="Обычный 7" xfId="66"/>
    <cellStyle name="Обычный 7 2" xfId="133"/>
    <cellStyle name="Обычный 7 3" xfId="92"/>
    <cellStyle name="Обычный 8" xfId="93"/>
    <cellStyle name="Обычный 8 2" xfId="101"/>
    <cellStyle name="Обычный 8 2 2" xfId="108"/>
    <cellStyle name="Обычный 9" xfId="94"/>
    <cellStyle name="Параметр" xfId="24"/>
    <cellStyle name="ПеременныеСметы" xfId="25"/>
    <cellStyle name="ПеременныеСметы 2" xfId="142"/>
    <cellStyle name="ПеременныеСметы 2 2" xfId="169"/>
    <cellStyle name="ПеременныеСметы 3" xfId="81"/>
    <cellStyle name="ПИР 2" xfId="97"/>
    <cellStyle name="ПИР 2 2" xfId="161"/>
    <cellStyle name="ПИР 2 3" xfId="162"/>
    <cellStyle name="Процентный 2" xfId="160"/>
    <cellStyle name="Процентный 3" xfId="136"/>
    <cellStyle name="РесСмета" xfId="26"/>
    <cellStyle name="РесСмета 2" xfId="143"/>
    <cellStyle name="РесСмета 2 2" xfId="170"/>
    <cellStyle name="РесСмета 3" xfId="82"/>
    <cellStyle name="СводВедРес" xfId="27"/>
    <cellStyle name="СводВедРес 2" xfId="88"/>
    <cellStyle name="СводВедРес 3" xfId="86"/>
    <cellStyle name="СводВедРес 4" xfId="84"/>
    <cellStyle name="СводкаСтоимРаб" xfId="28"/>
    <cellStyle name="СводкаСтоимРаб 2" xfId="144"/>
    <cellStyle name="СводкаСтоимРаб 2 2" xfId="171"/>
    <cellStyle name="СводкаСтоимРаб 3" xfId="83"/>
    <cellStyle name="СводРасч" xfId="6"/>
    <cellStyle name="Титул" xfId="7"/>
    <cellStyle name="Титул 2" xfId="77"/>
    <cellStyle name="Финансовый 3" xfId="55"/>
    <cellStyle name="Финансовый 3 2" xfId="127"/>
    <cellStyle name="Финансовый 3 3" xfId="153"/>
    <cellStyle name="Финансовый 3 3 2" xfId="59"/>
    <cellStyle name="Финансовый 3 3 2 2" xfId="155"/>
    <cellStyle name="Финансовый 3 3 2 3" xfId="130"/>
    <cellStyle name="Финансовый 3 4" xfId="111"/>
    <cellStyle name="Финансовый 4 2 2" xfId="39"/>
    <cellStyle name="Финансовый 4 2 2 2" xfId="150"/>
    <cellStyle name="Финансовый 4 2 2 3" xfId="122"/>
    <cellStyle name="Финансовый 7" xfId="105"/>
    <cellStyle name="Финансовый 8" xfId="70"/>
    <cellStyle name="Финансовый 8 2" xfId="134"/>
    <cellStyle name="Финансовый 8 3" xfId="158"/>
    <cellStyle name="Финансовый 8 4" xfId="113"/>
    <cellStyle name="Хвост" xfId="5"/>
    <cellStyle name="Ценник" xfId="29"/>
    <cellStyle name="Ценник 2" xfId="89"/>
    <cellStyle name="Ценник 3" xfId="87"/>
    <cellStyle name="Ценник 4" xfId="85"/>
    <cellStyle name="Экспертиза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3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externalLink" Target="externalLinks/externalLink3.xml"/><Relationship Id="rId138" Type="http://schemas.openxmlformats.org/officeDocument/2006/relationships/externalLink" Target="externalLinks/externalLink57.xml"/><Relationship Id="rId159" Type="http://schemas.openxmlformats.org/officeDocument/2006/relationships/externalLink" Target="externalLinks/externalLink78.xml"/><Relationship Id="rId107" Type="http://schemas.openxmlformats.org/officeDocument/2006/relationships/externalLink" Target="externalLinks/externalLink2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47.xml"/><Relationship Id="rId149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14.xml"/><Relationship Id="rId160" Type="http://schemas.openxmlformats.org/officeDocument/2006/relationships/externalLink" Target="externalLinks/externalLink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externalLink" Target="externalLinks/externalLink37.xml"/><Relationship Id="rId139" Type="http://schemas.openxmlformats.org/officeDocument/2006/relationships/externalLink" Target="externalLinks/externalLink58.xml"/><Relationship Id="rId85" Type="http://schemas.openxmlformats.org/officeDocument/2006/relationships/externalLink" Target="externalLinks/externalLink4.xml"/><Relationship Id="rId150" Type="http://schemas.openxmlformats.org/officeDocument/2006/relationships/externalLink" Target="externalLinks/externalLink6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2.xml"/><Relationship Id="rId108" Type="http://schemas.openxmlformats.org/officeDocument/2006/relationships/externalLink" Target="externalLinks/externalLink27.xml"/><Relationship Id="rId124" Type="http://schemas.openxmlformats.org/officeDocument/2006/relationships/externalLink" Target="externalLinks/externalLink43.xml"/><Relationship Id="rId129" Type="http://schemas.openxmlformats.org/officeDocument/2006/relationships/externalLink" Target="externalLinks/externalLink4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0.xml"/><Relationship Id="rId96" Type="http://schemas.openxmlformats.org/officeDocument/2006/relationships/externalLink" Target="externalLinks/externalLink15.xml"/><Relationship Id="rId140" Type="http://schemas.openxmlformats.org/officeDocument/2006/relationships/externalLink" Target="externalLinks/externalLink59.xml"/><Relationship Id="rId145" Type="http://schemas.openxmlformats.org/officeDocument/2006/relationships/externalLink" Target="externalLinks/externalLink64.xml"/><Relationship Id="rId161" Type="http://schemas.openxmlformats.org/officeDocument/2006/relationships/externalLink" Target="externalLinks/externalLink80.xml"/><Relationship Id="rId16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3.xml"/><Relationship Id="rId119" Type="http://schemas.openxmlformats.org/officeDocument/2006/relationships/externalLink" Target="externalLinks/externalLink38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5.xml"/><Relationship Id="rId130" Type="http://schemas.openxmlformats.org/officeDocument/2006/relationships/externalLink" Target="externalLinks/externalLink49.xml"/><Relationship Id="rId135" Type="http://schemas.openxmlformats.org/officeDocument/2006/relationships/externalLink" Target="externalLinks/externalLink54.xml"/><Relationship Id="rId151" Type="http://schemas.openxmlformats.org/officeDocument/2006/relationships/externalLink" Target="externalLinks/externalLink70.xml"/><Relationship Id="rId156" Type="http://schemas.openxmlformats.org/officeDocument/2006/relationships/externalLink" Target="externalLinks/externalLink7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8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6.xml"/><Relationship Id="rId104" Type="http://schemas.openxmlformats.org/officeDocument/2006/relationships/externalLink" Target="externalLinks/externalLink23.xml"/><Relationship Id="rId120" Type="http://schemas.openxmlformats.org/officeDocument/2006/relationships/externalLink" Target="externalLinks/externalLink39.xml"/><Relationship Id="rId125" Type="http://schemas.openxmlformats.org/officeDocument/2006/relationships/externalLink" Target="externalLinks/externalLink44.xml"/><Relationship Id="rId141" Type="http://schemas.openxmlformats.org/officeDocument/2006/relationships/externalLink" Target="externalLinks/externalLink60.xml"/><Relationship Id="rId146" Type="http://schemas.openxmlformats.org/officeDocument/2006/relationships/externalLink" Target="externalLinks/externalLink65.xml"/><Relationship Id="rId16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1.xml"/><Relationship Id="rId16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6.xml"/><Relationship Id="rId110" Type="http://schemas.openxmlformats.org/officeDocument/2006/relationships/externalLink" Target="externalLinks/externalLink29.xml"/><Relationship Id="rId115" Type="http://schemas.openxmlformats.org/officeDocument/2006/relationships/externalLink" Target="externalLinks/externalLink34.xml"/><Relationship Id="rId131" Type="http://schemas.openxmlformats.org/officeDocument/2006/relationships/externalLink" Target="externalLinks/externalLink50.xml"/><Relationship Id="rId136" Type="http://schemas.openxmlformats.org/officeDocument/2006/relationships/externalLink" Target="externalLinks/externalLink55.xml"/><Relationship Id="rId157" Type="http://schemas.openxmlformats.org/officeDocument/2006/relationships/externalLink" Target="externalLinks/externalLink7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52" Type="http://schemas.openxmlformats.org/officeDocument/2006/relationships/externalLink" Target="externalLinks/externalLink7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9.xml"/><Relationship Id="rId105" Type="http://schemas.openxmlformats.org/officeDocument/2006/relationships/externalLink" Target="externalLinks/externalLink24.xml"/><Relationship Id="rId126" Type="http://schemas.openxmlformats.org/officeDocument/2006/relationships/externalLink" Target="externalLinks/externalLink45.xml"/><Relationship Id="rId14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2.xml"/><Relationship Id="rId98" Type="http://schemas.openxmlformats.org/officeDocument/2006/relationships/externalLink" Target="externalLinks/externalLink17.xml"/><Relationship Id="rId121" Type="http://schemas.openxmlformats.org/officeDocument/2006/relationships/externalLink" Target="externalLinks/externalLink40.xml"/><Relationship Id="rId142" Type="http://schemas.openxmlformats.org/officeDocument/2006/relationships/externalLink" Target="externalLinks/externalLink61.xml"/><Relationship Id="rId163" Type="http://schemas.openxmlformats.org/officeDocument/2006/relationships/externalLink" Target="externalLinks/externalLink8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35.xml"/><Relationship Id="rId137" Type="http://schemas.openxmlformats.org/officeDocument/2006/relationships/externalLink" Target="externalLinks/externalLink56.xml"/><Relationship Id="rId158" Type="http://schemas.openxmlformats.org/officeDocument/2006/relationships/externalLink" Target="externalLinks/externalLink7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2.xml"/><Relationship Id="rId88" Type="http://schemas.openxmlformats.org/officeDocument/2006/relationships/externalLink" Target="externalLinks/externalLink7.xml"/><Relationship Id="rId111" Type="http://schemas.openxmlformats.org/officeDocument/2006/relationships/externalLink" Target="externalLinks/externalLink30.xml"/><Relationship Id="rId132" Type="http://schemas.openxmlformats.org/officeDocument/2006/relationships/externalLink" Target="externalLinks/externalLink51.xml"/><Relationship Id="rId153" Type="http://schemas.openxmlformats.org/officeDocument/2006/relationships/externalLink" Target="externalLinks/externalLink7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5.xml"/><Relationship Id="rId12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13.xml"/><Relationship Id="rId99" Type="http://schemas.openxmlformats.org/officeDocument/2006/relationships/externalLink" Target="externalLinks/externalLink18.xml"/><Relationship Id="rId101" Type="http://schemas.openxmlformats.org/officeDocument/2006/relationships/externalLink" Target="externalLinks/externalLink20.xml"/><Relationship Id="rId122" Type="http://schemas.openxmlformats.org/officeDocument/2006/relationships/externalLink" Target="externalLinks/externalLink41.xml"/><Relationship Id="rId143" Type="http://schemas.openxmlformats.org/officeDocument/2006/relationships/externalLink" Target="externalLinks/externalLink62.xml"/><Relationship Id="rId148" Type="http://schemas.openxmlformats.org/officeDocument/2006/relationships/externalLink" Target="externalLinks/externalLink67.xml"/><Relationship Id="rId16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externalLink" Target="externalLinks/externalLink8.xml"/><Relationship Id="rId112" Type="http://schemas.openxmlformats.org/officeDocument/2006/relationships/externalLink" Target="externalLinks/externalLink31.xml"/><Relationship Id="rId133" Type="http://schemas.openxmlformats.org/officeDocument/2006/relationships/externalLink" Target="externalLinks/externalLink52.xml"/><Relationship Id="rId154" Type="http://schemas.openxmlformats.org/officeDocument/2006/relationships/externalLink" Target="externalLinks/externalLink7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21.xml"/><Relationship Id="rId123" Type="http://schemas.openxmlformats.org/officeDocument/2006/relationships/externalLink" Target="externalLinks/externalLink42.xml"/><Relationship Id="rId144" Type="http://schemas.openxmlformats.org/officeDocument/2006/relationships/externalLink" Target="externalLinks/externalLink63.xml"/><Relationship Id="rId90" Type="http://schemas.openxmlformats.org/officeDocument/2006/relationships/externalLink" Target="externalLinks/externalLink9.xml"/><Relationship Id="rId165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2.xml"/><Relationship Id="rId134" Type="http://schemas.openxmlformats.org/officeDocument/2006/relationships/externalLink" Target="externalLinks/externalLink53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7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406081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681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406081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681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404944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544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404944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544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404944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544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404944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544" cy="10058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404944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544" cy="10058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404944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544" cy="1005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2276475</xdr:colOff>
      <xdr:row>43</xdr:row>
      <xdr:rowOff>114300</xdr:rowOff>
    </xdr:from>
    <xdr:ext cx="8467" cy="72101"/>
    <xdr:pic>
      <xdr:nvPicPr>
        <xdr:cNvPr id="2" name="Рисунок 1">
          <a:extLst>
            <a:ext uri="{FF2B5EF4-FFF2-40B4-BE49-F238E27FC236}">
              <a16:creationId xmlns:a16="http://schemas.microsoft.com/office/drawing/2014/main" id="{5BBBE6A7-FA48-47C8-9AD3-0536B705D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13944600"/>
          <a:ext cx="8467" cy="7210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1922/&#1044;&#1086;&#1075;&#1086;&#1074;&#1086;&#1088;/&#1055;&#1088;&#1080;&#1083;&#1086;&#1078;&#1077;&#1085;&#1080;&#1077;%20&#1055;&#1057;&#1044;192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1\Netwrkng\WORK\Project_Price_1-99.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&#1086;&#1073;&#1097;&#1072;&#1103;%20&#1087;&#1072;&#1087;&#1082;&#1072;\&#1070;&#1089;&#1091;&#1087;&#1086;&#1074;\&#1057;&#1052;&#1045;&#1058;&#1040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godze\exchange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olikw2k\BLANK\&#1054;&#1073;&#1097;&#1080;&#1077;%20&#1076;&#1072;&#1085;&#1085;&#1099;&#1077;%20_format%20(electr)_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Documents%20and%20Settings/user.KLG0043/&#1056;&#1072;&#1073;&#1086;&#1095;&#1080;&#1081;%20&#1089;&#1090;&#1086;&#1083;/&#1044;&#1080;&#1085;&#1072;&#1088;&#1072;/Documents%20and%20Settings/afismagilov/Local%20Settings/Temporary%20Internet%20Files/OLK164/&#1055;&#1044;&#1056;+&#1041;&#1102;&#1076;&#1078;&#1077;&#1090;%20&#1070;&#1053;&#1043;%20&#1053;&#1058;&#1062;%20&#1059;&#1092;&#1072;%20(2005-2006)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\CurProjects\Working_objects\BalticZavod\&#1048;&#1042;&#1062;%20(62-01-001)\62-01-&#1057;&#1057;.001\Spec%20&#1048;&#1042;&#1062;(16.08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76;&#1077;&#1087;&#1072;&#1088;&#1090;&#1072;&#1084;&#1077;&#1085;&#1090;%20&#1089;&#1080;&#1073;\&#1054;&#1090;&#1076;&#1077;&#1083;%20&#1087;&#1088;&#1086;&#1077;&#1082;&#1090;&#1080;&#1088;&#1086;&#1074;&#1072;&#1085;&#1080;&#1103;\01.%20&#1055;&#1088;&#1086;&#1077;&#1082;&#1090;&#1099;%20&#1074;%20&#1088;&#1072;&#1079;&#1088;&#1072;&#1073;&#1086;&#1090;&#1082;&#1077;\&#1057;&#1072;&#1084;&#1072;&#1088;&#1072;&#1090;&#1088;&#1072;&#1085;&#1089;&#1075;&#1072;&#1079;\07.%20&#1055;&#1088;&#1086;&#1077;&#1082;&#1090;&#1080;&#1088;&#1086;&#1074;&#1072;&#1085;&#1080;&#1077;\01.&#1058;&#1077;&#1093;&#1085;&#1080;&#1095;&#1077;&#1089;&#1082;&#1080;&#1081;%20&#1087;&#1088;&#1086;&#1077;&#1082;&#1090;\&#1057;&#1087;&#1077;&#1094;&#1080;&#1092;&#1080;&#1082;&#1072;&#1094;&#1080;&#1103;\1807200716462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5.250.4\Projects\Documents%20and%20Settings\Ibragimov_RR.UFANP\Local%20Settings\Temporary%20Internet%20Files\OLK4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&#1057;&#1084;&#1077;&#1090;&#1099;%20&#1088;&#1072;&#1073;&#1086;&#1095;&#1080;&#1077;/2008/&#1089;&#1084;&#1077;&#1090;&#1072;%20&#1075;&#1077;&#1086;&#1083;%20&#1042;&#1086;&#1083;&#1075;&#1072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DTkachev\Ttt_\Objects\&#1055;&#1057;&#1041;\PSBkrasnogvard_v4_0909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77;%20&#1087;&#1072;&#1087;&#1082;&#1080;\Documents%20and%20Settings\&#1040;&#1076;&#1084;&#1080;&#1085;&#1080;&#1089;&#1090;&#1088;&#1072;&#1090;&#1086;&#1088;\&#1056;&#1072;&#1073;&#1086;&#1095;&#1080;&#1081;%20&#1089;&#1090;&#1086;&#1083;\&#1050;&#1086;&#1084;&#1084;%20&#1087;&#1088;&#1077;&#1076;&#1083;%20&#1087;&#1086;%20&#1057;&#1077;&#1088;&#1086;&#1086;&#1095;&#1080;&#1089;&#1090;&#1082;&#1077;-%20&#1040;&#1083;&#1072;&#1090;&#1086;&#1088;&#1082;&#1072;\&#1050;&#1086;&#1084;%20%20&#1087;&#1088;&#1077;&#1076;&#1083;%20&#1087;&#1086;%20&#1057;&#1077;&#1088;&#1086;&#1086;&#1095;&#1080;&#1089;&#1090;&#1082;&#1077;%20&#1040;&#1083;&#1072;&#1090;&#1086;&#1088;&#1082;&#10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904\Local%20Settings\Temporary%20Internet%20Files\OLK2\&#1057;&#1074;&#1086;&#1076;&#1085;&#1072;&#1103;%20&#1075;&#1072;&#1079;&#1086;&#1087;&#1088;&#1086;&#1074;&#1086;&#1076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44;&#1054;&#1043;&#1054;&#1042;&#1054;&#1056;&#1040;\&#1044;&#1054;&#1043;&#1054;&#1042;&#1054;&#1056;&#1040;%202000\07_&#1059;&#1093;&#1090;&#1072;\107-07_00\&#1048;&#1089;&#1093;&#1086;&#1076;&#1085;&#1080;&#1082;&#1080;\&#1064;&#1082;&#1072;&#1092;&#1099;_en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2007_&#1076;&#1086;&#1075;/!&#1044;&#1086;&#1075;&#1086;&#1074;&#1086;&#1088;&#1099;%20&#1085;&#1072;%202007%20&#1075;&#1086;&#1076;/&#1050;&#1091;&#1081;&#1073;_&#1046;&#1044;_&#1055;&#1048;&#1056;_&#1055;&#1054;/&#1040;&#1043;&#1043;_%20ne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176-1\Smeta-5-176-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SHKINA\Transfer\&#1052;&#1086;&#1080;%20&#1076;&#1086;&#1082;&#1091;&#1084;&#1077;&#1085;&#1090;&#1099;\&#1055;&#1053;&#1056;%20&#1057;&#1084;&#1086;&#1083;&#1077;&#1085;&#1089;&#1082;&#1072;&#1103;\&#1055;&#1053;&#1056;%20&#1076;&#1086;&#1087;%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2;&#1086;&#1080;%20&#1076;&#1086;&#1082;&#1091;&#1084;&#1077;&#1085;&#1090;&#1099;\&#1041;&#1088;&#1103;&#1085;&#1089;&#108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3;&#1040;&#1055;&#1086;&#1076;&#1085;&#105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exchange\23%20&#1086;&#1090;&#1076;&#1077;&#1083;\&#1045;&#1088;&#1105;&#1084;&#1080;&#1085;\&#1089;&#1084;&#1043;&#1040;&#1055;&#1086;&#1076;&#1085;&#105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lkina\Local%20Settings\Temporary%20Internet%20Files\Content.Outlook\U4QWQD3Y\&#1057;&#1084;&#1077;&#1090;&#1072;%20&#1085;&#1072;%20&#1056;&#1044;%20%20&#1040;&#1057;&#1059;%20&#1058;&#1055;%20%20&#1055;&#1057;%20&#1070;&#1078;&#1085;&#1072;&#1103;%20&#1050;&#1056;&#1059;&#1069;%20220%20&#1082;&#1042;%20&#1085;&#1086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!Bakcell\&#1041;&#1102;&#1076;\&#1041;&#1102;&#1076;&#1078;&#1077;&#1090;_Bakcell_081_07_2007-09-2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BDC\smo\Users\&#1094;\AppData\Roaming\Microsoft\Excel\&#1086;&#1090;%20&#1054;&#1048;&#1047;\&#1054;&#1041;&#1065;&#1040;&#1071;\&#1042;&#1086;&#1088;&#1086;&#1085;&#1077;&#1078;\&#1089;&#1084;&#1077;&#1090;&#1099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WP\NGK\5_2005\&#1057;&#1084;&#1077;&#1090;&#1072;_5_2005_&#1050;&#1072;&#1088;&#1100;&#1077;&#1088;&#1099;-&#1041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Temp/Rar$DI00.781/&#1048;&#1079;&#1099;&#1089;&#1082;&#1072;&#1085;&#1080;&#1103;/&#1075;&#1077;&#1086;&#1083;-&#1048;&#108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Temp\Rar$DI00.781\&#1048;&#1079;&#1099;&#1089;&#1082;&#1072;&#1085;&#1080;&#1103;\&#1075;&#1077;&#1086;&#1083;-&#1048;&#108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Temp\Rar$DI00.781\&#1048;&#1079;&#1099;&#1089;&#1082;&#1072;&#1085;&#1080;&#1103;\&#1075;&#1077;&#1086;&#1083;-&#1048;&#108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86;&#1084;&#1087;&#1100;&#1102;&#1090;&#1077;&#1088;/&#1051;&#1077;&#1085;&#1072;/&#1044;&#1086;&#1083;&#1075;&#1080;/123/&#1044;&#1086;&#1075;&#1086;&#1074;&#1086;&#1088;&#1072;/&#1048;&#1085;&#1078;&#1043;&#1077;&#1086;&#1055;&#1088;&#1086;&#1077;&#1082;&#1090;/2010/&#1057;&#1086;&#1095;&#1080;/&#1044;&#1054;&#1053;&#1048;&#1053;&#1042;&#1045;&#1057;&#1058;/&#1057;&#1052;&#1045;&#1058;&#1067;/&#1043;&#1045;&#1054;&#1057;&#1052;&#1045;&#1058;&#1040;/&#1056;&#1040;&#1057;&#1063;&#1045;&#1058;%20&#1057;&#1052;&#1045;&#1058;&#1067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&#1043;&#1045;&#1054;&#1057;&#1052;&#1045;&#1058;&#1040;\&#1056;&#1040;&#1057;&#1063;&#1045;&#1058;%20&#1057;&#1052;&#1045;&#1058;&#106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&#1043;&#1045;&#1054;&#1057;&#1052;&#1045;&#1058;&#1040;\&#1056;&#1040;&#1057;&#1063;&#1045;&#1058;%20&#1057;&#1052;&#1045;&#1058;&#1067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&#1052;&#1086;&#1080;%20&#1076;&#1086;&#1082;&#1091;&#1084;&#1077;&#1085;&#1090;&#1099;/&#1044;&#1077;&#1085;&#1080;&#1089;/Files/&#1089;&#1086;&#1093;&#1088;&#1072;&#1085;&#1080;&#1090;&#110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server\&#1087;&#1083;&#1072;&#1085;&#1086;&#1074;&#1099;&#1081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5;&#1088;&#1086;&#1077;&#1082;&#1090;\&#1055;&#1088;&#1086;&#1077;&#1082;&#1090;&#1099;\&#1062;&#1077;&#1085;&#1090;&#1088;&#1086;&#1073;&#1072;&#1085;&#1082;\&#1041;&#1088;&#1103;&#1085;&#1089;&#1082;&#1072;&#1103;%20&#1086;&#1073;&#1083;&#1072;&#1089;&#1090;&#1100;\&#1059;&#1075;&#1083;&#1099;%20(&#1041;&#1088;&#1103;&#1085;&#1089;&#1082;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Users/biruzova/Desktop/&#1057;&#1086;&#1083;&#1085;&#1077;&#1095;&#1085;.%20&#1073;&#1072;&#1090;&#1072;&#1088;&#1077;&#1103;%20-%20&#1056;&#1044;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4;&#1091;&#1076;&#1082;&#1072;\&#1087;&#1072;&#1087;&#1082;&#1072;%20&#1086;&#1073;&#1084;&#1077;&#1085;&#1072;\&#1052;&#1086;&#1080;%20&#1076;&#1086;&#1082;&#1091;&#1084;&#1077;&#1085;&#1090;&#1099;\&#1044;&#1077;&#1085;&#1080;&#1089;\&#1089;&#1086;&#1093;&#1088;&#1072;&#1085;&#1080;&#1090;&#1100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1_&#1055;&#1088;&#1086;&#1077;&#1082;&#1090;&#1099;\03_&#1050;&#1072;&#1084;&#1089;&#1082;&#1072;&#1103;_&#1043;&#1069;&#1057;\&#1047;&#1072;&#1084;&#1077;&#1085;&#1072;_&#1079;&#1072;&#1097;&#1080;&#1090;_&#1042;&#1051;_&#1042;&#1083;&#1072;&#1076;&#1080;&#1084;&#1080;&#1088;&#1089;&#1082;&#1072;&#1103;-2\!new_&#1050;&#1072;&#1084;&#1043;&#1069;&#1057;_&#1042;&#1083;&#1072;&#1076;&#1080;&#1084;&#1080;&#1088;&#1089;&#1082;&#1072;&#1103;2_&#1057;&#1052;&#1057;_&#1056;&#1072;&#1089;&#1095;&#1077;&#1090;_210809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4\tmpfolder\!exchange\23%20&#1086;&#1090;&#1076;&#1077;&#1083;\&#1045;&#1088;&#1105;&#1084;&#1080;&#1085;\&#1089;&#1084;&#1047;&#1045;&#1052;&#1086;&#1076;&#1085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exchange\23%20&#1086;&#1090;&#1076;&#1077;&#1083;\&#1045;&#1088;&#1105;&#1084;&#1080;&#1085;\&#1089;&#1084;&#1047;&#1045;&#1052;&#1086;&#1076;&#1085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bragimov_RR.UFANP\Local%20Settings\Temporary%20Internet%20Files\OLK4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&#1089;&#1084;&#1077;&#1090;&#1085;&#1099;&#1081;\&#1040;&#1083;&#1077;&#1082;&#1089;&#1072;&#1085;&#1076;&#1088;%20&#1040;&#1083;&#1077;&#1082;&#1089;&#1077;&#1077;&#1074;&#1080;&#1095;\&#1057;&#1057;&#1056;%20&#1089;&#1085;&#1077;&#1075;&#1086;&#1074;&#1072;&#1103;%20&#1087;&#1072;&#1076;&#1100;\&#1059;&#1050;&#1057;&#1048;%20&#1057;&#1090;&#1088;&#1102;&#1082;&#1086;&#1074;\&#1056;&#1072;&#1079;&#1085;&#1086;&#1077;%20Excel\&#1057;&#1057;&#1056;\&#1059;&#1050;&#1057;&#1048;\&#1056;&#1045;&#1057;&#1058;&#1056;&#1059;&#1050;&#1058;&#1059;&#1056;&#1048;&#1047;&#1040;&#1062;&#1048;&#1071;\&#1057;&#1086;&#1089;&#1085;&#1086;&#1074;&#1086;&#1077;\&#1052;&#1086;&#1080;%20&#1076;&#1086;&#1082;&#1091;&#1084;&#1077;&#1085;&#1090;&#1099;\&#1041;&#1102;&#1076;&#1078;&#1077;&#1090;\&#1060;&#1062;&#1055;\&#1056;&#1077;&#1089;&#1090;&#1088;&#1091;&#1082;&#1090;&#1091;&#1088;&#1080;&#1079;&#1072;&#1094;&#1080;&#1103;\&#1057;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oduws2003\&#1060;&#1080;&#1083;&#1080;&#1072;&#1083;%20&#1040;&#1057;&#1054;&#1044;&#1059;\&#1047;&#1072;&#1082;&#1072;&#1079;&#1095;&#1080;&#1082;&#1080;\&#1051;&#1059;&#1050;&#1054;&#1049;&#1051;-&#1055;&#1045;&#1056;&#1052;&#1053;&#1045;&#1060;&#1058;&#1068;\&#1050;&#1059;&#1059;&#1053;%20276%20&#1054;&#1089;&#1072;\&#1044;&#1086;&#1075;&#1086;&#1074;&#1086;&#1088;%20310%20&#1086;&#1090;%2006.02.03%20(&#1088;&#1077;&#1082;&#1086;&#1085;&#1089;&#1090;&#1088;&#1091;&#1082;&#1094;&#1080;&#1103;)\&#1044;&#1086;&#1087;.%20&#1089;&#1086;&#1075;&#1083;.%20&#8470;2%20&#1086;&#1090;%2001.09.04\&#1055;&#1088;&#1080;&#1083;&#1086;&#1078;.%20&#1076;.&#1089;.%202%20&#1082;%20&#1076;&#1086;&#1075;.%2031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vo-d\d\&#1042;&#1080;&#1083;&#1099;\GEODESIA\Natasha\&#1042;&#1053;&#1048;&#1048;&#1056;\&#1057;&#1084;&#1077;&#1090;&#1072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ukreshZI\Local%20Settings\Temporary%20Internet%20Files\OLK7\Zarplata_1\&#1044;&#1077;&#1085;&#1080;&#1089;\&#1089;&#1086;&#1093;&#1088;&#1072;&#1085;&#1080;&#1090;&#110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tmp/Temporary%20Internet%20Files/Content.Outlook/I72ZG5PP/&#1041;&#1044;&#1056;%20&#1057;&#1057;%201%20&#1082;&#1074;%202008%2014%2007%2020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rozhnyj/Downloads/&#1042;&#1040;&#1057;&#1048;&#1051;&#1048;&#1049;/&#1055;&#1048;&#1056;%20&#1057;&#1090;&#1072;&#1076;&#1080;&#1086;&#1085;/DOCUME~1/TEMP/LOCALS~1/Temp/Xl000026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enko\&#1084;&#1086;&#1080;%20&#1076;&#1086;&#1082;&#1091;&#1084;&#1077;&#1085;&#1090;\TEMP\ps19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-&#1087;&#1086;%20&#1086;&#1073;&#1098;&#1077;&#1082;&#1090;&#1072;&#1084;/&#1050;&#1041;&#1044;&#1061;/&#1044;&#1080;&#1088;&#1077;&#1082;&#1094;&#1080;&#1103;%20&#1090;&#1088;&#1072;&#1085;&#1089;&#1087;%20&#1089;&#1090;&#1088;-&#1074;&#1072;/&#1056;&#1072;&#1079;&#1074;&#1103;&#1079;&#1082;&#1072;%20&#1085;&#1072;%20&#1046;&#1091;&#1082;&#1086;&#1074;&#1072;/&#1055;&#1088;&#1086;&#1077;&#1082;&#1090;/1%20&#1086;&#1095;&#1077;&#1088;&#1077;&#1076;&#1100;%20-%20&#1091;&#1083;.&#1052;&#1086;&#1088;.%20&#1087;&#1077;&#1093;&#1086;&#1090;&#1099;%20&#1089;%20&#1084;&#1086;&#1089;&#1090;&#1086;&#1084;/&#1057;&#1084;&#1077;&#1090;&#1099;%20&#1052;&#1046;%201-&#1103;%20&#1086;&#1095;&#1077;&#1088;&#1077;&#1076;&#1100;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Docs\Zarplata_1\&#1044;&#1077;&#1085;&#1080;&#1089;\&#1089;&#1086;&#1093;&#1088;&#1072;&#1085;&#1080;&#1090;&#110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COPU\&#1052;&#1086;&#1080;%20&#1076;&#1086;&#1082;&#1091;&#1084;&#1077;&#1085;&#1090;&#1099;%20898\&#1051;&#1086;&#1087;&#1072;&#1090;&#1082;&#1080;&#1085;\&#1057;&#1077;&#1088;&#1074;&#1077;&#1088;\&#1053;&#1072;&#1083;&#1080;&#1095;&#1080;&#1077;%20&#1072;&#1074;&#1090;&#1086;&#1090;&#1088;&#1072;&#1085;&#1089;&#1087;&#1086;&#1088;&#1090;&#1072;%20&#1087;&#1086;%20&#1060;&#1062;&#1055;\&#1057;&#1074;&#1086;&#1076;&#1085;&#1072;&#1103;%20&#1086;&#1090;&#1095;&#1077;&#1090;&#1099;%20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8;&#1088;&#1091;&#1076;&#1086;&#1079;&#1072;&#1090;&#1088;&#1072;&#1090;&#1099;%20&#1054;&#1054;&#1054;%20&#1043;&#1072;&#1079;&#1087;&#1088;&#1086;&#1084;%20&#1090;&#1088;&#1072;&#1085;&#1089;&#1075;&#1072;&#1079;%20&#1057;&#1072;&#1085;&#1082;&#1090;-&#1055;&#1077;&#1090;&#1077;&#1088;&#1073;&#1091;&#1088;&#1075;.%20&#1042;&#1085;&#1077;&#1076;&#1088;&#1077;&#1085;&#1080;&#1077;\&#1057;&#1080;&#1089;&#1090;&#1077;&#1084;&#1072;%20&#1076;&#1080;&#1089;&#1087;&#1077;&#1090;&#1095;&#1077;&#1088;&#1089;&#1082;&#1086;&#1075;&#1086;%20&#1091;&#1087;&#1088;&#1072;&#1074;&#1083;&#1077;&#1085;&#1080;&#1103;%20&#1074;%20&#1088;&#1072;&#1084;&#1082;&#1072;&#1093;%20&#1089;&#1090;&#1088;&#1086;&#1081;&#1082;&#1080;%20&#1059;&#1093;&#1090;&#1072;-&#1058;&#1086;&#1088;&#1078;&#1086;&#1082;.%20II%20&#1085;&#1080;&#1090;&#1082;&#1072;%20(&#1071;&#1084;&#1072;&#1083;)\&#1056;&#1044;%20-%20&#1057;&#1044;&#1059;%20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-348\Smety\&#1057;&#1077;&#1089;&#1090;&#1088;&#1086;&#1088;&#1077;&#1094;&#1082;\Smeta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tvinenko\SERVER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-tonne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-&#1087;&#1086;%20&#1086;&#1073;&#1098;&#1077;&#1082;&#1090;&#1072;&#1084;/&#1050;&#1041;&#1044;&#1061;/&#1044;&#1080;&#1088;&#1077;&#1082;&#1094;&#1080;&#1103;%20&#1090;&#1088;&#1072;&#1085;&#1089;&#1087;%20&#1089;&#1090;&#1088;-&#1074;&#1072;/&#1057;&#1085;&#1077;&#1075;/&#1057;&#1084;&#1077;&#1090;&#1072;%20&#1089;&#1085;&#1077;&#1075;&#1086;&#1087;&#1083;&#1072;&#1074;&#1080;&#1083;&#1100;&#1085;&#1099;&#1081;%20&#1087;&#1091;&#1085;&#1082;&#1090;,%20&#1056;&#1080;&#1078;&#1089;&#1082;&#1080;&#1081;,%20190105%2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&#1057;&#1084;&#1077;&#1090;&#1099;%20&#1048;&#1048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&#1057;&#1084;&#1077;&#1090;&#1099;%20&#1048;&#1048;\Docs\Zarplata_1\&#1044;&#1077;&#1085;&#1080;&#1089;\&#1089;&#1086;&#1093;&#1088;&#1072;&#1085;&#1080;&#1090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2;&#1086;&#1080;%20&#1076;&#1086;&#1082;&#1091;&#1084;&#1077;&#1085;&#1090;&#1099;\&#1050;&#1085;&#1080;&#1075;&#1072;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&#1050;&#1086;&#1085;&#1102;&#1096;&#1077;&#1085;&#1085;&#1072;&#1103;%20&#1091;&#1083;&#1080;&#1094;&#1072;\Smeta-tonne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0;&#1086;&#1085;&#1102;&#1096;&#1077;&#1085;&#1085;&#1072;&#1103;%20&#1091;&#1083;&#1080;&#1094;&#1072;\Smeta-tonne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&#1044;&#1086;&#1075;&#1086;&#1074;&#1086;&#1088;&#1085;&#1086;&#1081;%20&#1086;&#1090;&#1076;&#1077;&#1083;/&#1069;&#1082;&#1086;&#1085;&#1086;&#1084;&#1080;&#1082;&#1072;/&#1040;&#1082;&#1090;&#1099;-&#1054;&#1087;&#1083;&#1072;&#1090;&#1072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oronina.PGBUH\&#1052;&#1086;&#1080;%20&#1076;&#1086;&#1082;&#1091;&#1084;&#1077;&#1085;&#1090;&#1099;\&#1057;&#1084;&#1077;&#1090;&#1099;\&#1041;&#1072;&#1081;&#1076;&#1072;&#1088;&#1072;&#1094;&#1082;&#1072;&#1103;%20&#1075;&#1091;&#1073;&#1072;%202007\&#1048;&#1079;&#1099;&#1089;&#1082;&#1072;&#1085;&#1080;&#1103;\&#1071;&#1043;&#1048;\&#1050;&#1055;+C&#1084;&#1077;&#1090;&#1072;%202007%20&#1071;&#1043;&#1048;%20%20(14.03.07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4;&#1054;&#1080;&#1069;&#1055;/&#1043;&#1072;&#1102;&#1085;&#1086;&#1074;&#1072;%20&#1051;%20&#1042;/&#1042;&#1067;&#1041;&#1054;&#1056;&#1043;&#1057;&#1050;&#1040;&#1071;%20&#1055;&#1055;&#1058;/&#1056;&#1072;&#1079;&#1076;&#1077;&#1083;%209.%20&#1057;&#1084;&#1077;&#1090;&#1099;/102-&#1057;&#1052;1%20&#1080;&#1079;&#1084;.3/EDIT/&#1054;&#1089;&#1090;&#1072;&#1083;&#1100;&#1085;&#1086;&#1077;/&#1044;&#1086;&#1082;&#1091;&#1084;&#1077;&#1085;&#1090;&#1072;&#1094;&#1080;&#1103;/&#1055;&#1072;&#1088;&#1075;&#1072;&#1083;&#1086;&#1074;&#1086;/&#1044;&#1083;&#1103;%20&#1057;&#1057;&#1056;/Documents%20and%20Settings/operator/Desktop/&#1051;&#1072;&#1090;&#1091;&#1096;&#1082;&#1080;&#1085;&#1072;/&#1087;&#1083;&#1072;&#1085;&#1080;&#1088;&#1086;&#1074;&#1072;&#1085;&#1080;&#1077;%20&#1090;&#1077;&#1082;&#1091;&#1097;&#1080;&#108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CommonData\&#1082;&#1086;&#1084;&#1087;&#1100;&#1102;&#1090;&#1077;&#1088;\&#1051;&#1077;&#1085;&#1072;\&#1044;&#1086;&#1083;&#1075;&#1080;\123\&#1044;&#1086;&#1075;&#1086;&#1074;&#1086;&#1088;&#1072;\&#1048;&#1085;&#1078;&#1043;&#1077;&#1086;&#1055;&#1088;&#1086;&#1077;&#1082;&#1090;\2010\&#1057;&#1086;&#1095;&#1080;\&#1044;&#1054;&#1053;&#1048;&#1053;&#1042;&#1045;&#1057;&#1058;\&#1057;&#1052;&#1045;&#1058;&#1067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\&#1059;&#1087;&#1088;&#1072;&#1074;&#1083;&#1077;&#1085;&#1080;&#1077;%20&#1080;&#1079;&#1099;&#1089;&#1082;&#1072;&#1090;&#1077;&#1083;&#1100;&#1089;&#1082;&#1080;&#1093;%20&#1088;&#1072;&#1073;&#1086;&#1090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&#1056;&#1072;&#1073;&#1086;&#1095;&#1080;&#1081;%20&#1089;&#1090;&#1086;&#1083;\&#1056;&#1072;&#1073;&#1086;&#1095;&#1072;&#1103;\&#1056;&#1040;&#1057;&#1063;&#1045;&#1058;%20%20&#1055;&#1048;&#1056;%20&#1087;&#1086;%20&#1062;&#1055;&#1054;\&#1040;&#1069;&#1056;&#1054;&#1044;&#1056;&#1054;&#1052;&#1067;\&#1061;&#1091;&#1088;&#1073;&#1072;,%20&#1061;&#1072;&#1073;&#1072;&#1088;&#1086;&#1074;&#1089;&#1082;&#1080;&#1081;%20&#1082;&#1088;&#1072;&#1081;\&#1056;&#1053;&#1062;\&#1054;&#1090;&#1074;&#1077;&#1090;%20&#1085;&#1072;%20&#1079;&#1072;&#1084;&#1077;&#1095;&#1072;&#1085;&#1080;&#1103;\My%20documents\&#1058;&#1077;&#1082;&#1091;&#1097;&#1080;&#1077;%20&#1073;&#1072;&#1079;&#1099;\&#1041;&#1053;&#1055;_&#1090;&#1077;&#1082;&#1091;&#1097;&#1072;&#1103;%20&#1073;&#1072;&#1079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exchange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pi\pir\PROJECTS\GIP\Office4\1980\&#1044;&#1086;&#1075;&#1086;&#1074;&#1086;&#1088;\&#1080;&#1089;&#1087;&#1086;&#1083;&#1085;&#1080;&#1090;&#1077;&#1083;&#1100;&#1085;&#1099;&#1077;%20&#1089;&#1084;&#1077;&#1090;&#1099;\DELIVERY\&#1052;&#1086;&#1080;%20&#1076;&#1086;&#1082;&#1091;&#1084;&#1077;&#1085;&#1090;&#1099;\&#1050;&#1085;&#1080;&#1075;&#1072;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5;&#1056;&#1040;&#1049;&#1057;_2000%20&#1054;&#1058;%2020_01_0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server\xserver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tarinov\AppData\Roaming\Microsoft\AddIns\sumprop.xla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90;&#1077;&#1078;&#1085;&#1099;&#1077;%20&#1092;&#1086;&#1088;&#1084;&#1099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"/>
      <sheetName val="СС"/>
      <sheetName val="Топографо-геодезические работы"/>
      <sheetName val=" Инженерно-геологические работы"/>
      <sheetName val=" Инженерно-гидрологически работ"/>
      <sheetName val="Смета №4"/>
      <sheetName val="Смета №5"/>
      <sheetName val="Обследование"/>
      <sheetName val="Экспертизы"/>
      <sheetName val="Сводная сммета_ИСП"/>
      <sheetName val="топография"/>
      <sheetName val="См-2 проектн"/>
      <sheetName val="Приложение ПСД1922"/>
      <sheetName val="топо"/>
      <sheetName val="Зап-3- СЦБ"/>
      <sheetName val="Данные для расчёта сметы"/>
      <sheetName val="RSOILBAL"/>
      <sheetName val="3.1 Проект на стр.скв."/>
      <sheetName val="Смета"/>
      <sheetName val="К.рын"/>
      <sheetName val="Суточная"/>
      <sheetName val="Коэфф1."/>
      <sheetName val="Шкаф"/>
      <sheetName val="Прайс ли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cent"/>
      <sheetName val="VERO"/>
      <sheetName val="RITTAL"/>
      <sheetName val="LEGRAND"/>
      <sheetName val="Works"/>
      <sheetName val="крепеж"/>
      <sheetName val="исключ ЭХЗ"/>
      <sheetName val="Справочник"/>
      <sheetName val="Лист1"/>
      <sheetName val="Обновление"/>
      <sheetName val="Цена"/>
      <sheetName val="Product"/>
      <sheetName val="SakhNIPI5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8"/>
      <sheetName val="исх-данные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ЕТС (ф)"/>
      <sheetName val="Исх1"/>
      <sheetName val="ПС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РП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мета"/>
      <sheetName val="сводная"/>
      <sheetName val="свод 2"/>
      <sheetName val="Табл38-7"/>
      <sheetName val="вариант"/>
      <sheetName val="Разработка проекта"/>
      <sheetName val="Обновление"/>
      <sheetName val="Лист1"/>
      <sheetName val="Цена"/>
      <sheetName val="ПДР"/>
      <sheetName val="Product"/>
      <sheetName val="КП НовоКов"/>
      <sheetName val="Шкаф"/>
      <sheetName val="Коэфф1."/>
      <sheetName val="Прайс лист"/>
      <sheetName val="Summary"/>
      <sheetName val="sapactivexlhiddensheet"/>
      <sheetName val="Данные для расчёта сметы"/>
      <sheetName val="График"/>
      <sheetName val="Счет-Фактура"/>
      <sheetName val="Переменные и константы"/>
      <sheetName val="СМЕТА проект"/>
      <sheetName val="ЭХЗ"/>
      <sheetName val="РасчетКомандир1"/>
      <sheetName val="РасчетКомандир2"/>
      <sheetName val="Коэфф"/>
      <sheetName val="Смета2 проект. раб."/>
      <sheetName val="Зап-3- СЦБ"/>
      <sheetName val="Кредиты"/>
      <sheetName val="Суточная"/>
      <sheetName val="данные"/>
      <sheetName val="СС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топо"/>
      <sheetName val="DATA"/>
      <sheetName val="Списки"/>
      <sheetName val="6.14_КР"/>
      <sheetName val="см8"/>
      <sheetName val="Прилож"/>
      <sheetName val="Пример расчета"/>
      <sheetName val="СметаСводная Рыб"/>
      <sheetName val="все"/>
      <sheetName val="Нормы"/>
      <sheetName val="OCK1"/>
      <sheetName val="1.3"/>
      <sheetName val="ИГ1"/>
      <sheetName val="К.рын"/>
      <sheetName val="Сводная смета"/>
      <sheetName val="Землеотвод"/>
      <sheetName val="Пояснение "/>
      <sheetName val="93-110"/>
      <sheetName val="list"/>
      <sheetName val="ПДР ООО &quot;Юкос ФБЦ&quot;"/>
      <sheetName val="Прибыль опл"/>
      <sheetName val="сохранить"/>
      <sheetName val="3.1"/>
      <sheetName val="Коммерческие расходы"/>
      <sheetName val="13.1"/>
      <sheetName val="исходные данные"/>
      <sheetName val="расчетные таблицы"/>
      <sheetName val="к.84-к.83"/>
      <sheetName val="Лист опроса"/>
      <sheetName val="5ОборРабМест(HP)"/>
      <sheetName val="СметаСводная Колпино"/>
      <sheetName val="HP и оргтехника"/>
      <sheetName val="Лист2"/>
      <sheetName val="2002(v2)"/>
      <sheetName val="справ.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шаблон"/>
      <sheetName val="Таблица 4 АСУТП"/>
      <sheetName val="Смета 5.2. Кусты25,29,31,65"/>
      <sheetName val="свод общ"/>
      <sheetName val="1"/>
      <sheetName val="Смета 1свод"/>
      <sheetName val="№5 СУБ Инж защ"/>
      <sheetName val="Смета 2"/>
      <sheetName val="информация"/>
      <sheetName val="Текущие цены"/>
      <sheetName val="рабочий"/>
      <sheetName val="окраска"/>
      <sheetName val="отчет эл_эн  2000"/>
      <sheetName val="3.1 ТХ"/>
      <sheetName val="ЗП_ЮНГ"/>
      <sheetName val="СметаСводная 1 оч"/>
      <sheetName val="пятилетка"/>
      <sheetName val="мониторинг"/>
      <sheetName val="Спецификация"/>
      <sheetName val="См_1_наруж_водопровод"/>
      <sheetName val="свод_2"/>
      <sheetName val="Разработка_проекта"/>
      <sheetName val="КП_НовоКов"/>
      <sheetName val="Данные_для_расчёта_сметы"/>
      <sheetName val="Коэфф1_"/>
      <sheetName val="Прайс_лист"/>
      <sheetName val="СметаСводная_1_оч"/>
      <sheetName val="свод (2)"/>
      <sheetName val="Калплан ОИ2 Макм крестики"/>
      <sheetName val="ПОДПИСИ"/>
      <sheetName val="РАСЧЕТ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Зап-3-_СЦБ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П (2)"/>
      <sheetName val="Бюджет"/>
      <sheetName val="Norm"/>
      <sheetName val="свод 3"/>
      <sheetName val="ID"/>
      <sheetName val="Смета 1"/>
      <sheetName val="Смета2_проект__раб_"/>
      <sheetName val="Смета_1"/>
      <sheetName val="Св. смета"/>
      <sheetName val="РБС ИЗМ1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Вспомогательный"/>
      <sheetName val="Calc"/>
      <sheetName val="История"/>
      <sheetName val="Р1"/>
      <sheetName val="Параметры_i"/>
      <sheetName val="Таблица 2"/>
      <sheetName val="Input"/>
      <sheetName val="Calculation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РН-ПНГ"/>
      <sheetName val="влад-таблица"/>
      <sheetName val="2002(v1)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D"/>
      <sheetName val="Ачинский НПЗ"/>
      <sheetName val="4"/>
      <sheetName val="ИД"/>
      <sheetName val="См3 СЦБ-зап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Смета терзем"/>
      <sheetName val="смета 2 проект. работы"/>
      <sheetName val="Хар_"/>
      <sheetName val="С1_"/>
      <sheetName val="СтрЗапасов (2)"/>
      <sheetName val="НМ расчеты"/>
      <sheetName val="СС замеч с ответам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АЧ"/>
      <sheetName val="кп"/>
      <sheetName val="Кал.план Жукова даты - не надо"/>
      <sheetName val="6.11 новый"/>
      <sheetName val="Баланс (Ф1)"/>
      <sheetName val="К"/>
      <sheetName val="Общая часть"/>
      <sheetName val="Табл.5"/>
      <sheetName val="Табл.2"/>
      <sheetName val="Исх.данные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Перечень Заказчиков"/>
      <sheetName val="СП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оэф КВ"/>
      <sheetName val="кп (3)"/>
      <sheetName val="13_1"/>
      <sheetName val="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Данные для расчёта сметы"/>
      <sheetName val="Прилож"/>
      <sheetName val="ПДР"/>
      <sheetName val="DATA"/>
      <sheetName val="вариант"/>
      <sheetName val="Обновление"/>
      <sheetName val="Цена"/>
      <sheetName val="Product"/>
      <sheetName val="см8"/>
      <sheetName val="Summary"/>
      <sheetName val="Пример расчета"/>
      <sheetName val="свод 2"/>
      <sheetName val="Табл38-7"/>
      <sheetName val="Зап-3- СЦБ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к.84-к.83"/>
      <sheetName val="Коэфф1."/>
      <sheetName val="График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ПОДПИСИ"/>
      <sheetName val="РАСЧЕТ"/>
      <sheetName val="Текущие_цены"/>
      <sheetName val="отчет_эл_эн__2000"/>
      <sheetName val="к_84-к_83"/>
      <sheetName val="6.3"/>
      <sheetName val="6.7"/>
      <sheetName val="6.3.1.3"/>
      <sheetName val="Лист2"/>
      <sheetName val="КП (2)"/>
      <sheetName val="Бюджет"/>
      <sheetName val="Norm"/>
      <sheetName val="sapactivexlhiddensheet"/>
      <sheetName val="свод 3"/>
      <sheetName val="ID"/>
      <sheetName val="СС"/>
      <sheetName val="Opex personnel (Term facs)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Капитальные затраты"/>
      <sheetName val="накладная"/>
      <sheetName val="Акт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2.2 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Баланс (Ф1)"/>
      <sheetName val="Смета-Т"/>
      <sheetName val=""/>
      <sheetName val="Смета 3 Гидролог"/>
      <sheetName val="Записка СЦБ"/>
      <sheetName val="ИПЦ2002-2004"/>
      <sheetName val="РС 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Source lists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ЕТС (ф)"/>
      <sheetName val="Исх1"/>
      <sheetName val="ПС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 _format (electr)_2"/>
      <sheetName val="Спецификация"/>
      <sheetName val="Lucent"/>
      <sheetName val="А и Т"/>
      <sheetName val="ЭКС"/>
      <sheetName val="топография"/>
      <sheetName val="№5 СУБ Инж за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Лист1"/>
      <sheetName val="Обновление"/>
      <sheetName val="Цена"/>
      <sheetName val="Product"/>
      <sheetName val="РасчетКомандир1"/>
      <sheetName val="РасчетКомандир2"/>
      <sheetName val="Коэфф"/>
      <sheetName val="Смета2 проект. раб."/>
      <sheetName val="ЭХЗ"/>
      <sheetName val="РП"/>
      <sheetName val="Смета"/>
      <sheetName val="График"/>
      <sheetName val="Summary"/>
      <sheetName val="Зап-3- СЦБ"/>
      <sheetName val="свод 2"/>
      <sheetName val="Кредиты"/>
      <sheetName val="Счет-Фактура"/>
      <sheetName val="Суточная"/>
      <sheetName val="ПДР"/>
      <sheetName val="вариант"/>
      <sheetName val="Табл38-7"/>
      <sheetName val="СС"/>
      <sheetName val="Данные для расчёта сметы"/>
      <sheetName val="СМЕТА проект"/>
      <sheetName val="Смета 1"/>
      <sheetName val="эл_химз_"/>
      <sheetName val="геология_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6_14"/>
      <sheetName val="6_3_1"/>
      <sheetName val="6_20"/>
      <sheetName val="6_4_1"/>
      <sheetName val="6_11_1__сторонние"/>
      <sheetName val="8_14_КР_(списание)ОПСТИКР"/>
      <sheetName val="данные"/>
      <sheetName val="Баланс"/>
      <sheetName val="Production and Spend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Списки"/>
      <sheetName val="6.14_КР"/>
      <sheetName val="Прилож"/>
      <sheetName val="DATA"/>
      <sheetName val="см8"/>
      <sheetName val="Пример расчета"/>
      <sheetName val="все"/>
      <sheetName val="информация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к.84-к.83"/>
      <sheetName val="Коэфф1."/>
      <sheetName val="2002(v2)"/>
      <sheetName val="справ.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sapactivexlhiddensheet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Смета2_проект__раб_"/>
      <sheetName val="Смета_1"/>
      <sheetName val="свод 3"/>
      <sheetName val="шаблон"/>
      <sheetName val="1"/>
      <sheetName val="Пояснение "/>
      <sheetName val="93-110"/>
      <sheetName val="list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Лист опроса"/>
      <sheetName val="5ОборРабМест(HP)"/>
      <sheetName val="СметаСводная Колпино"/>
      <sheetName val="HP и оргтехника"/>
      <sheetName val="Лист2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изыскания 2"/>
      <sheetName val="мсн"/>
      <sheetName val="КП к ГК"/>
      <sheetName val="Calc"/>
      <sheetName val="ID"/>
      <sheetName val="История"/>
      <sheetName val="Р1"/>
      <sheetName val="Параметры_i"/>
      <sheetName val="Таблица 2"/>
      <sheetName val="Input"/>
      <sheetName val="Calculation"/>
      <sheetName val="RSOILBAL"/>
      <sheetName val="смета 2 проект. работы"/>
      <sheetName val="4сд"/>
      <sheetName val="2сд"/>
      <sheetName val="7сд"/>
      <sheetName val="MAIN_PARAMETERS"/>
      <sheetName val="Амур ДОН"/>
      <sheetName val="total"/>
      <sheetName val="Комплектация"/>
      <sheetName val="трубы"/>
      <sheetName val="СМР"/>
      <sheetName val="дороги"/>
      <sheetName val="Ачинский НПЗ"/>
      <sheetName val="ИД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№5 СУБ Инж защ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3.1 ТХ"/>
      <sheetName val="ЗП_ЮНГ"/>
      <sheetName val="3.5"/>
      <sheetName val="справка"/>
      <sheetName val="суб.подряд"/>
      <sheetName val="ПСБ - ОЭ"/>
      <sheetName val="См3 СЦБ-зап"/>
      <sheetName val="Смета 2"/>
      <sheetName val="Январь"/>
      <sheetName val="ИДвалка"/>
      <sheetName val="СметаСводная 1 оч"/>
      <sheetName val="Итог"/>
      <sheetName val="Вспомогательный"/>
      <sheetName val="Перечень Заказчиков"/>
      <sheetName val="Капитальные затраты"/>
      <sheetName val="Opex personnel (Term facs)"/>
      <sheetName val="КП (2)"/>
      <sheetName val="2.2 "/>
      <sheetName val="ПОДПИСИ"/>
      <sheetName val="РАСЧЕТ"/>
      <sheetName val="Бюджет"/>
      <sheetName val="Norm"/>
      <sheetName val="Текущие_цены"/>
      <sheetName val="отчет_эл_эн__2000"/>
      <sheetName val="к_84-к_83"/>
      <sheetName val="6.3"/>
      <sheetName val="6.7"/>
      <sheetName val="6.3.1.3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кп ГК"/>
      <sheetName val="Справочные данные"/>
      <sheetName val="Б.Сатка"/>
      <sheetName val="РН-ПНГ"/>
      <sheetName val="влад-таблица"/>
      <sheetName val="2002(v1)"/>
      <sheetName val="Подрядчики"/>
      <sheetName val="мат"/>
      <sheetName val="суб_подряд"/>
      <sheetName val="ПСБ_-_ОЭ"/>
      <sheetName val="D"/>
      <sheetName val="4"/>
      <sheetName val="смета СИД"/>
      <sheetName val="часы"/>
      <sheetName val="ресурсная вед."/>
      <sheetName val="р.Волхов"/>
      <sheetName val="Калплан Кра"/>
      <sheetName val="Материалы"/>
      <sheetName val="6.11 новый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накладная"/>
      <sheetName val="Акт"/>
      <sheetName val="Баланс (Ф1)"/>
      <sheetName val="Смета-Т"/>
      <sheetName val=""/>
      <sheetName val="Смета 3 Гидролог"/>
      <sheetName val="Записка СЦБ"/>
      <sheetName val="РС "/>
      <sheetName val="геолог"/>
      <sheetName val="SakhNIPI5"/>
      <sheetName val="ПИР"/>
      <sheetName val="Табл.5"/>
      <sheetName val="Табл.2"/>
      <sheetName val="Исх.данные"/>
      <sheetName val="Курс доллара"/>
      <sheetName val="Календарь новый"/>
      <sheetName val="Смета № 1 ИИ линия"/>
      <sheetName val="Общая часть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DMTR_BP_03"/>
      <sheetName val="см №1.1 Геодезические работы "/>
      <sheetName val="см №1.4 Экология "/>
      <sheetName val="Input Assumptions"/>
      <sheetName val="Расчет курса"/>
      <sheetName val="XLR_NoRangeSheet"/>
      <sheetName val="НЕДЕЛИ"/>
      <sheetName val="GD"/>
      <sheetName val="АСУ ТП 1 этап ПД"/>
      <sheetName val="Дополнительные параметры"/>
      <sheetName val="ЛЧ"/>
      <sheetName val="Leistungsakt"/>
      <sheetName val="Свод объем"/>
      <sheetName val="Дог цена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ДР"/>
      <sheetName val="Бюджет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uit"/>
      <sheetName val="Panduit old"/>
      <sheetName val="расчет_каналов"/>
      <sheetName val="Test"/>
      <sheetName val="Spec ИВЦ"/>
      <sheetName val="Panduit (new)"/>
      <sheetName val="Оборуд в шкафах"/>
      <sheetName val="Выборка Заказчик"/>
      <sheetName val="Сводная смета"/>
      <sheetName val="list"/>
      <sheetName val="Свод объем"/>
      <sheetName val="ПДР"/>
    </sheetNames>
    <sheetDataSet>
      <sheetData sheetId="0" refreshError="1">
        <row r="4">
          <cell r="E4">
            <v>1.5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Vendors!"/>
      <sheetName val="Услуги"/>
      <sheetName val="Microsoft"/>
      <sheetName val="Veritas"/>
      <sheetName val="Citrix"/>
      <sheetName val="eSafeLine"/>
      <sheetName val="Kaspersky"/>
      <sheetName val="Symantec"/>
      <sheetName val="McAfee"/>
      <sheetName val="Trend Micro"/>
      <sheetName val="Panda"/>
      <sheetName val="ABBYY"/>
      <sheetName val="Promt"/>
      <sheetName val="Corel"/>
      <sheetName val="Adobe"/>
      <sheetName val="Macromedia"/>
      <sheetName val="Borland"/>
      <sheetName val="Serena-Merant"/>
      <sheetName val="Venta"/>
      <sheetName val="SmartPhone"/>
      <sheetName val="TopPlan"/>
      <sheetName val="Прочее"/>
      <sheetName val="О компан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П"/>
      <sheetName val="КСТ"/>
      <sheetName val="ВЭРС"/>
      <sheetName val="Оборуд в шкафах"/>
      <sheetName val="UTP_и_каналы"/>
      <sheetName val="УКП (2)"/>
      <sheetName val="ВЭРС (2)"/>
    </sheetNames>
    <sheetDataSet>
      <sheetData sheetId="0" refreshError="1">
        <row r="3">
          <cell r="H3">
            <v>1.1499999999999999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р расчета"/>
      <sheetName val="Структура АСУ УПН"/>
      <sheetName val="Структура АРМ"/>
      <sheetName val="Сигналы контроллера"/>
      <sheetName val="Сигналы контроллера + верхн уро"/>
      <sheetName val="У1500"/>
      <sheetName val="Смета 1 разд с коэф"/>
      <sheetName val="Смета (3 кат) ГЭСНп"/>
      <sheetName val="Трудозатраты (3кат) ГЭСНп"/>
      <sheetName val="Таблица 9 ГЭСНп"/>
      <sheetName val="ПД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 П"/>
      <sheetName val="Свод"/>
      <sheetName val="СМЕТА проект"/>
      <sheetName val="СВОД ПИР"/>
      <sheetName val="топография"/>
      <sheetName val="13.1"/>
      <sheetName val="ПДР"/>
      <sheetName val="Пример расчета"/>
      <sheetName val="93-110"/>
      <sheetName val="sapactivexlhiddensheet"/>
      <sheetName val="Calc"/>
      <sheetName val="Шкаф"/>
      <sheetName val="Коэфф1."/>
      <sheetName val="Прайс лист"/>
      <sheetName val="Сводная смета"/>
      <sheetName val="list"/>
      <sheetName val="топо"/>
      <sheetName val="Смета"/>
      <sheetName val="1ПС"/>
      <sheetName val="Сводная газопровод"/>
      <sheetName val="5ОборРабМест(HP)"/>
      <sheetName val="к.84-к.83"/>
      <sheetName val="Упр"/>
      <sheetName val="РП"/>
      <sheetName val="См 1 наруж.водопровод"/>
      <sheetName val="Обновление"/>
      <sheetName val="Цена"/>
      <sheetName val="Product"/>
      <sheetName val="Лист1"/>
      <sheetName val="Данные для расчёта сметы"/>
      <sheetName val="График"/>
      <sheetName val="Коэф"/>
      <sheetName val="OCK1"/>
      <sheetName val="КП (2)"/>
      <sheetName val="в работу"/>
      <sheetName val="Сводная"/>
      <sheetName val="Параметры"/>
      <sheetName val="Геология"/>
      <sheetName val="Геофизика"/>
      <sheetName val="ЭХЗ"/>
      <sheetName val="Табл38-7"/>
      <sheetName val="Journals"/>
      <sheetName val="СтрЗапасов (2)"/>
      <sheetName val="З_П"/>
      <sheetName val="СМЕТА_проект"/>
      <sheetName val="СВОД_ПИР"/>
      <sheetName val="13_1"/>
      <sheetName val="Пример_расчета"/>
      <sheetName val="Коэфф1_"/>
      <sheetName val="Прайс_лист"/>
      <sheetName val="Сводная_смета"/>
      <sheetName val="Сводная_газопровод"/>
      <sheetName val="к_84-к_83"/>
      <sheetName val="Прибыль опл"/>
      <sheetName val="все"/>
      <sheetName val="8"/>
      <sheetName val="Хар_"/>
      <sheetName val="С1_"/>
      <sheetName val="Восстановл_Лист7"/>
      <sheetName val="Восстановл_Лист13"/>
      <sheetName val="Восстановл_Лист15"/>
      <sheetName val="Восстановл_Лист19"/>
      <sheetName val="УКП"/>
      <sheetName val="Lim"/>
      <sheetName val="ИД СМР"/>
      <sheetName val="ИД ПНР"/>
      <sheetName val="СПЕЦИФИКАЦИЯ"/>
      <sheetName val="Norm"/>
      <sheetName val=""/>
      <sheetName val="ПД"/>
      <sheetName val="№5 СУБ Инж защ"/>
      <sheetName val="data"/>
      <sheetName val="Panduit"/>
      <sheetName val="БД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Коэфф1."/>
      <sheetName val="в работу"/>
      <sheetName val="Нижний ур."/>
      <sheetName val="Нижний NEW"/>
      <sheetName val="ЗИП_НУ"/>
      <sheetName val="Лист2"/>
      <sheetName val="ВерхУров"/>
      <sheetName val="Прайс лист"/>
      <sheetName val="СП"/>
      <sheetName val="КП"/>
      <sheetName val="КП-1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13.1"/>
      <sheetName val="ЭХЗ"/>
      <sheetName val="Лист1"/>
      <sheetName val="Обновление"/>
      <sheetName val="Цена"/>
      <sheetName val="Product"/>
      <sheetName val="Шкафы_end"/>
      <sheetName val="СМЕТА проект"/>
      <sheetName val="топография"/>
      <sheetName val="Calc"/>
      <sheetName val="ПДР"/>
      <sheetName val="Кредиты"/>
      <sheetName val="sapactivexlhiddensheet"/>
      <sheetName val="трансформация1"/>
      <sheetName val="Все ОС"/>
      <sheetName val="к.84-к.83"/>
      <sheetName val="Данные для расчёта сметы"/>
      <sheetName val="MAIN_PARAMETERS"/>
      <sheetName val="HP и оргтехника"/>
      <sheetName val="93-110"/>
      <sheetName val="Смета"/>
      <sheetName val="Пример расчета"/>
      <sheetName val="Summary"/>
      <sheetName val="1ПС"/>
      <sheetName val="5ОборРабМест(HP)"/>
      <sheetName val="Лист опроса"/>
      <sheetName val="COS&amp; SG&amp;A Classification"/>
      <sheetName val="reconciliation"/>
      <sheetName val="свод 2"/>
      <sheetName val="1155"/>
      <sheetName val="SP173И1"/>
      <sheetName val="SP173И2"/>
      <sheetName val="SP173И3"/>
      <sheetName val="SP353СИ1"/>
      <sheetName val="SP353СИ2"/>
      <sheetName val="SP353ЦИ1"/>
      <sheetName val="SP353ЦИ2"/>
      <sheetName val="КП (2)"/>
      <sheetName val="информация"/>
      <sheetName val="Lim"/>
      <sheetName val="Параметры"/>
      <sheetName val="Norm"/>
      <sheetName val="ПДР ООО &quot;Юкос ФБЦ&quo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г_деньги"/>
      <sheetName val="Задание В"/>
      <sheetName val="Лист опроса"/>
      <sheetName val="Исх Тракт"/>
      <sheetName val="См_Тракт"/>
      <sheetName val="См_об Тракт"/>
      <sheetName val="Ст_ком Тракт"/>
      <sheetName val="Шаблон"/>
      <sheetName val="Шаблон_ДЦ_АПК"/>
      <sheetName val="Дог_рас"/>
      <sheetName val="Исх АПК"/>
      <sheetName val="См_АПК"/>
      <sheetName val="Об_АПК"/>
      <sheetName val="Спец_об"/>
      <sheetName val="Шаблон_Спец1"/>
      <sheetName val="Шаблон_Спец2"/>
      <sheetName val="Об_Сет"/>
      <sheetName val="См_Сет"/>
    </sheetNames>
    <sheetDataSet>
      <sheetData sheetId="0" refreshError="1"/>
      <sheetData sheetId="1" refreshError="1"/>
      <sheetData sheetId="2">
        <row r="6">
          <cell r="B6">
            <v>19.2</v>
          </cell>
        </row>
        <row r="10">
          <cell r="B10">
            <v>97</v>
          </cell>
        </row>
        <row r="11">
          <cell r="B11">
            <v>45</v>
          </cell>
        </row>
        <row r="12">
          <cell r="B12">
            <v>52</v>
          </cell>
        </row>
        <row r="17">
          <cell r="B17">
            <v>1.3</v>
          </cell>
        </row>
        <row r="19">
          <cell r="B19">
            <v>1.1000000000000001</v>
          </cell>
        </row>
        <row r="20">
          <cell r="B20">
            <v>1.08</v>
          </cell>
        </row>
        <row r="22">
          <cell r="B22">
            <v>35</v>
          </cell>
        </row>
        <row r="23">
          <cell r="B23">
            <v>3</v>
          </cell>
        </row>
        <row r="24">
          <cell r="B24">
            <v>81</v>
          </cell>
        </row>
        <row r="32">
          <cell r="B32">
            <v>0</v>
          </cell>
        </row>
        <row r="34">
          <cell r="B34">
            <v>0</v>
          </cell>
        </row>
        <row r="41">
          <cell r="B4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1"/>
      <sheetName val="Выполнение"/>
      <sheetName val="Расчет"/>
      <sheetName val="Сводная смета"/>
      <sheetName val="Смета 1"/>
      <sheetName val="Смета 2"/>
      <sheetName val="Смета 3"/>
      <sheetName val="Вспомогательный"/>
      <sheetName val="Выполнение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D36">
            <v>1.1000000000000001</v>
          </cell>
        </row>
        <row r="38">
          <cell r="D38">
            <v>1.1000000000000001</v>
          </cell>
        </row>
        <row r="77">
          <cell r="D77">
            <v>0.02</v>
          </cell>
        </row>
        <row r="78">
          <cell r="D78">
            <v>0.01</v>
          </cell>
        </row>
        <row r="80">
          <cell r="D80">
            <v>0.05</v>
          </cell>
        </row>
      </sheetData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 (доп)"/>
      <sheetName val="ПС 110 кВ (доп)"/>
      <sheetName val=" КИП и А(доп)"/>
      <sheetName val="содержание том 8"/>
      <sheetName val="ПС 110 кВ _доп_"/>
      <sheetName val="W28"/>
    </sheetNames>
    <sheetDataSet>
      <sheetData sheetId="0"/>
      <sheetData sheetId="1" refreshError="1">
        <row r="8">
          <cell r="D8" t="str">
            <v>Сметная стоимость</v>
          </cell>
        </row>
        <row r="9">
          <cell r="D9" t="str">
            <v>Нормативная трудоемкость</v>
          </cell>
        </row>
        <row r="12">
          <cell r="B12" t="str">
            <v>Номер или шифр</v>
          </cell>
          <cell r="C12" t="str">
            <v>Наименование и техническая характеристика</v>
          </cell>
          <cell r="F12" t="str">
            <v>Затраты труда</v>
          </cell>
        </row>
        <row r="13">
          <cell r="B13" t="str">
            <v xml:space="preserve">норматива, </v>
          </cell>
          <cell r="C13" t="str">
            <v xml:space="preserve">оборудования или видов работ,ресурсов </v>
          </cell>
          <cell r="D13" t="str">
            <v>Единица</v>
          </cell>
          <cell r="E13" t="str">
            <v>Кол-во</v>
          </cell>
          <cell r="F13" t="str">
            <v>на един.</v>
          </cell>
        </row>
        <row r="14">
          <cell r="B14" t="str">
            <v>ценника</v>
          </cell>
          <cell r="C14" t="str">
            <v>и затрат</v>
          </cell>
          <cell r="D14" t="str">
            <v>измер.</v>
          </cell>
          <cell r="F14" t="str">
            <v>измерения</v>
          </cell>
        </row>
        <row r="15">
          <cell r="B15" t="str">
            <v>2</v>
          </cell>
          <cell r="C15" t="str">
            <v>3</v>
          </cell>
          <cell r="D15" t="str">
            <v>4</v>
          </cell>
          <cell r="E15" t="str">
            <v>5</v>
          </cell>
          <cell r="F15" t="str">
            <v>6</v>
          </cell>
        </row>
        <row r="16">
          <cell r="B16" t="str">
            <v>МДС 81-27.2001</v>
          </cell>
          <cell r="C16" t="str">
            <v>К стеснен.=1,2 (85% работ См.№10и)</v>
          </cell>
        </row>
        <row r="17">
          <cell r="B17" t="str">
            <v>табл.1.п.1</v>
          </cell>
          <cell r="C17" t="str">
            <v>27112,8*0,85*0,2=4609</v>
          </cell>
        </row>
        <row r="18">
          <cell r="B18" t="str">
            <v>ГЭСНп -2001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 см мон (2)"/>
      <sheetName val="Коэфф"/>
      <sheetName val="св см Бр нов (2)"/>
      <sheetName val="См Б"/>
      <sheetName val="Cпец Б"/>
      <sheetName val="св см Суз нов"/>
      <sheetName val="См Суз"/>
      <sheetName val="CпецС"/>
      <sheetName val="св см Поч н   "/>
      <sheetName val="См Поч"/>
      <sheetName val="CпецПоч"/>
      <sheetName val="св см Лок н  "/>
      <sheetName val="См Локоть"/>
      <sheetName val="CпецЛок"/>
      <sheetName val="св см Тр"/>
      <sheetName val="См Труб"/>
      <sheetName val="CпецТруб"/>
      <sheetName val="св см Уне"/>
      <sheetName val="См Ун"/>
      <sheetName val="CпецУн"/>
      <sheetName val="св см Дуб н  (2)"/>
      <sheetName val="св Дуб"/>
      <sheetName val="См Дуб"/>
      <sheetName val="CпецДуб"/>
      <sheetName val="св см Кл н"/>
      <sheetName val="См Клет"/>
      <sheetName val="CпецКлет "/>
      <sheetName val="св см Кл им н "/>
      <sheetName val="См Клим"/>
      <sheetName val="CпецКлим"/>
      <sheetName val="св см жук"/>
      <sheetName val="См жук"/>
      <sheetName val="Cпецжук"/>
      <sheetName val="св см Дят  (2)"/>
      <sheetName val="См Дят"/>
      <sheetName val="CпецДят"/>
      <sheetName val="св см Клинц н "/>
      <sheetName val="См Клинц"/>
      <sheetName val="Cпец Клинц"/>
      <sheetName val="св см Сур нов"/>
      <sheetName val="См Сураж"/>
      <sheetName val="Cпец Сураж"/>
      <sheetName val="СводнСР"/>
      <sheetName val="Командировочн"/>
      <sheetName val="матНеучтЦенЭМ"/>
      <sheetName val="СпецЭМ"/>
      <sheetName val="коэф"/>
      <sheetName val="матНеучтЦенПолы"/>
      <sheetName val="СпецПолы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ЛЧ Р"/>
      <sheetName val="План Газпрома"/>
      <sheetName val="Лист5"/>
      <sheetName val="ПЛАН 07-10"/>
      <sheetName val="Акт-Смета_30"/>
      <sheetName val="Смета 1 инж_изыск"/>
      <sheetName val="свод 2"/>
    </sheetNames>
    <sheetDataSet>
      <sheetData sheetId="0" refreshError="1"/>
      <sheetData sheetId="1" refreshError="1">
        <row r="1">
          <cell r="B1">
            <v>2.1600000000000001E-2</v>
          </cell>
        </row>
        <row r="2">
          <cell r="B2">
            <v>1.4E-2</v>
          </cell>
        </row>
        <row r="3">
          <cell r="B3">
            <v>26.82</v>
          </cell>
        </row>
        <row r="4">
          <cell r="B4">
            <v>18.113</v>
          </cell>
        </row>
        <row r="6">
          <cell r="B6">
            <v>5.0000000000000001E-3</v>
          </cell>
        </row>
        <row r="7">
          <cell r="B7">
            <v>0.02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ГлавнСмГАП"/>
      <sheetName val="КалендПлан"/>
      <sheetName val="СводнСм"/>
      <sheetName val="СмШурф"/>
      <sheetName val="СмРучБур"/>
      <sheetName val="СмМашБур"/>
    </sheetNames>
    <sheetDataSet>
      <sheetData sheetId="0"/>
      <sheetData sheetId="1"/>
      <sheetData sheetId="2"/>
      <sheetData sheetId="3"/>
      <sheetData sheetId="4"/>
      <sheetData sheetId="5" refreshError="1">
        <row r="40">
          <cell r="J40">
            <v>67798</v>
          </cell>
        </row>
      </sheetData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ГлавнСмГАП"/>
      <sheetName val="КалендПлан"/>
      <sheetName val="СводнСм"/>
      <sheetName val="СмШурф"/>
      <sheetName val="СмРучБур"/>
      <sheetName val="СмМашБур"/>
    </sheetNames>
    <sheetDataSet>
      <sheetData sheetId="0"/>
      <sheetData sheetId="1"/>
      <sheetData sheetId="2"/>
      <sheetData sheetId="3"/>
      <sheetData sheetId="4"/>
      <sheetData sheetId="5" refreshError="1">
        <row r="40">
          <cell r="J40">
            <v>67798</v>
          </cell>
        </row>
      </sheetData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Таблица 4 АСУТП"/>
      <sheetName val="Таблица 5 АСУТП"/>
      <sheetName val="Таблица 6 АСУТП"/>
      <sheetName val="исх.данные"/>
      <sheetName val="СВОД 2001 "/>
    </sheetNames>
    <sheetDataSet>
      <sheetData sheetId="0"/>
      <sheetData sheetId="1">
        <row r="8">
          <cell r="B8" t="str">
            <v>1.1.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  <row r="9">
          <cell r="B9" t="str">
            <v>1.2. Полунепрерывный (непрерывный, с существенными для управления переходными режимами, вызванными добавками (заменами) сырья или реагентов либо выдачей продукции)</v>
          </cell>
        </row>
        <row r="10">
          <cell r="B10" t="str">
            <v>1.3. Непрерывно-дискретный - I (сочетающий непрерывные и прерывистые режимы на различных стадиях процесса)</v>
          </cell>
        </row>
        <row r="11">
          <cell r="B11" t="str">
            <v>1.4. Непрерывно-дискретный - II (сочетающий непрерывные и прерывистые режимы с малой длительностью непрерывных режимов в аварийных условиях)</v>
          </cell>
        </row>
        <row r="12">
          <cell r="B12" t="str">
            <v>1.5. Циклический (прерывистый, с существенной для управления длительностью интервалов непрерывного функционирования и циклическим следованием интервалов с различными режимами)</v>
          </cell>
        </row>
        <row r="13">
          <cell r="B13" t="str">
            <v>1.6. Дискретный (прерывистый, с малой, несущественной для управления длительностью непрерывных технологических операций)</v>
          </cell>
        </row>
        <row r="14">
          <cell r="B14" t="str">
            <v/>
          </cell>
        </row>
        <row r="16">
          <cell r="B16" t="str">
            <v>2.1. до 5</v>
          </cell>
        </row>
        <row r="17">
          <cell r="B17" t="str">
            <v>2.2. св. 5 до 10</v>
          </cell>
        </row>
        <row r="18">
          <cell r="B18" t="str">
            <v>2.3. св. 10 до 20</v>
          </cell>
        </row>
        <row r="19">
          <cell r="B19" t="str">
            <v>2.4. св. 20 до 35</v>
          </cell>
        </row>
        <row r="20">
          <cell r="B20" t="str">
            <v>2.5. св. 35 до 50</v>
          </cell>
        </row>
        <row r="21">
          <cell r="B21" t="str">
            <v>2.6. св. 50 до 70</v>
          </cell>
        </row>
        <row r="22">
          <cell r="B22" t="str">
            <v>2.7. св.70 до 100</v>
          </cell>
        </row>
        <row r="23">
          <cell r="B23" t="str">
            <v/>
          </cell>
        </row>
        <row r="24">
          <cell r="B24" t="str">
            <v>2.8. За каждые 50 свыше 100                                                              n =</v>
          </cell>
        </row>
        <row r="25">
          <cell r="B25" t="str">
            <v/>
          </cell>
        </row>
        <row r="27">
          <cell r="B27" t="str">
            <v>3.1. I степень - параллельные контроль и измерение параметров состояния ТОУ</v>
          </cell>
        </row>
        <row r="28">
          <cell r="B28" t="str">
            <v>3.2. II степень - централизованный контроль и измерение параметров состояния ТОУ</v>
          </cell>
        </row>
        <row r="29">
          <cell r="B29" t="str">
            <v>3.3. III степень - косвенное измерение (вычисление) отдельных комплексных показателей функционирования ТОУ</v>
          </cell>
        </row>
        <row r="30">
          <cell r="B30" t="str">
            <v>3.4. IV степень - анализ и обобщенная оценка состояния процесса в целом по его модели (распознавание ситуаций, диагностика аварийных состояний, поиск "узкого места", прогноз хода процесса)</v>
          </cell>
        </row>
        <row r="31">
          <cell r="B31" t="str">
            <v/>
          </cell>
        </row>
        <row r="33">
          <cell r="B33" t="str">
            <v>4.1. I степень - одноконтурное автоматическое регулирование или автоматическое однотактное логическое управление (переключения, блокировки и т. п.)</v>
          </cell>
        </row>
        <row r="34">
          <cell r="B34" t="str">
            <v>4.2. II степень - каскадное и (или) программное автоматическое регулирование или автоматическое программное логическое управление по "жесткому" циклу</v>
          </cell>
        </row>
        <row r="35">
          <cell r="B35" t="str">
            <v>4.3. III степень - многосвязное автоматическое регулирование или автоматическое программное логическое управление по циклу с разветвлениями</v>
          </cell>
        </row>
        <row r="36">
          <cell r="B36" t="str">
            <v>4.4. IV степень - оптимальное управление установившимися режимами (в статике)</v>
          </cell>
        </row>
        <row r="37">
          <cell r="B37" t="str">
            <v>4.5. V степень - оптимальное управление переходными процессами или процессом в целом (оптимизация в динамике)</v>
          </cell>
        </row>
        <row r="38">
          <cell r="B38" t="str">
            <v>4.6. VI степень - оптимальное управление быстропротекающими переходными процессами в аварийных условиях</v>
          </cell>
        </row>
        <row r="39">
          <cell r="B39" t="str">
            <v>4.7. VII степень - оптимальное управление с адаптацией (самообучением и изменением алгоритмов и параметров системы)</v>
          </cell>
        </row>
        <row r="40">
          <cell r="B40" t="str">
            <v/>
          </cell>
        </row>
        <row r="42">
          <cell r="B42" t="str">
            <v>5.1. Автоматизированный "ручной" режим</v>
          </cell>
        </row>
        <row r="43">
          <cell r="B43" t="str">
            <v>5.2. Автоматизированный режим "советчика"</v>
          </cell>
        </row>
        <row r="44">
          <cell r="B44" t="str">
            <v>5.3. Автоматизированный диалоговый режим</v>
          </cell>
        </row>
        <row r="45">
          <cell r="B45" t="str">
            <v>5.4. Автоматический режим косвенного управления</v>
          </cell>
        </row>
        <row r="46">
          <cell r="B46" t="str">
            <v>5.5. Автоматический режим прямого (непосредственного) цифрового (или аналого-цифрового) управления</v>
          </cell>
        </row>
        <row r="47">
          <cell r="B47" t="str">
            <v/>
          </cell>
        </row>
        <row r="49">
          <cell r="B49" t="str">
            <v>6.1. до 20</v>
          </cell>
        </row>
        <row r="50">
          <cell r="B50" t="str">
            <v>6.2. св. 20 до 50</v>
          </cell>
        </row>
        <row r="51">
          <cell r="B51" t="str">
            <v>6.3. св. 50 до 100</v>
          </cell>
        </row>
        <row r="52">
          <cell r="B52" t="str">
            <v>6.4. св. 100 до 170</v>
          </cell>
        </row>
        <row r="53">
          <cell r="B53" t="str">
            <v>6.5. св. 170 до 250</v>
          </cell>
        </row>
        <row r="54">
          <cell r="B54" t="str">
            <v>6.6. св. 250 до 350</v>
          </cell>
        </row>
        <row r="55">
          <cell r="B55" t="str">
            <v>6.7. св. 350 до 470</v>
          </cell>
        </row>
        <row r="56">
          <cell r="B56" t="str">
            <v>6.8. св. 470 до 600</v>
          </cell>
        </row>
        <row r="57">
          <cell r="B57" t="str">
            <v>6.9. св. 600 до 800</v>
          </cell>
        </row>
        <row r="58">
          <cell r="B58" t="str">
            <v>6.10. св. 800 до 1000</v>
          </cell>
        </row>
        <row r="59">
          <cell r="B59" t="str">
            <v>6.11. св. 1000 до 1300</v>
          </cell>
        </row>
        <row r="60">
          <cell r="B60" t="str">
            <v>6.12. св. 1300 до 1600</v>
          </cell>
        </row>
        <row r="61">
          <cell r="B61" t="str">
            <v>6.13. св. 1600 до 2000</v>
          </cell>
        </row>
        <row r="62">
          <cell r="B62" t="str">
            <v/>
          </cell>
        </row>
        <row r="63">
          <cell r="B63" t="str">
            <v>6.14. за каждые 500 свыше 2000                                                         n=</v>
          </cell>
        </row>
        <row r="64">
          <cell r="B64" t="str">
            <v/>
          </cell>
        </row>
        <row r="66">
          <cell r="B66" t="str">
            <v>7.1. до 5</v>
          </cell>
        </row>
        <row r="67">
          <cell r="B67" t="str">
            <v>7.2. св. 5 до 10</v>
          </cell>
        </row>
        <row r="68">
          <cell r="B68" t="str">
            <v>7.3. св. 10 до 20</v>
          </cell>
        </row>
        <row r="69">
          <cell r="B69" t="str">
            <v>7.4. св. 20 до 40</v>
          </cell>
        </row>
        <row r="70">
          <cell r="B70" t="str">
            <v>7.5. св. 40 до 60</v>
          </cell>
        </row>
        <row r="71">
          <cell r="B71" t="str">
            <v>7.6. св. 60 до 90</v>
          </cell>
        </row>
        <row r="72">
          <cell r="B72" t="str">
            <v>7.7. св. 90 до 120</v>
          </cell>
        </row>
        <row r="73">
          <cell r="B73" t="str">
            <v>7.8. св. 120 до 160</v>
          </cell>
        </row>
        <row r="74">
          <cell r="B74" t="str">
            <v>7.9. св. 160 до 200</v>
          </cell>
        </row>
        <row r="75">
          <cell r="B75" t="str">
            <v>7.10. св. 200 до 250</v>
          </cell>
        </row>
        <row r="76">
          <cell r="B76" t="str">
            <v>7.11. св. 250 до 300</v>
          </cell>
        </row>
        <row r="77">
          <cell r="B77" t="str">
            <v>7.12. св. 300 до 350</v>
          </cell>
        </row>
        <row r="78">
          <cell r="B78" t="str">
            <v>7.13. св. 350 до 400</v>
          </cell>
        </row>
        <row r="79">
          <cell r="B79" t="str">
            <v/>
          </cell>
        </row>
        <row r="80">
          <cell r="B80" t="str">
            <v>7.14 за каждые 70 свыше 400                                                              n=</v>
          </cell>
        </row>
        <row r="81">
          <cell r="B81" t="str">
            <v/>
          </cell>
        </row>
        <row r="84">
          <cell r="B84" t="str">
            <v>Проект</v>
          </cell>
        </row>
        <row r="85">
          <cell r="B85" t="str">
            <v>Рабочая документация</v>
          </cell>
        </row>
        <row r="86">
          <cell r="B86" t="str">
            <v>Рабочий проект</v>
          </cell>
        </row>
        <row r="90">
          <cell r="B90" t="str">
            <v>п</v>
          </cell>
        </row>
        <row r="91">
          <cell r="B91" t="str">
            <v>рд</v>
          </cell>
        </row>
        <row r="92">
          <cell r="B92" t="str">
            <v>рп</v>
          </cell>
        </row>
        <row r="106">
          <cell r="B106" t="str">
            <v>С. В. Красавин</v>
          </cell>
        </row>
        <row r="107">
          <cell r="B107" t="str">
            <v>Н. И. Юнов</v>
          </cell>
        </row>
      </sheetData>
      <sheetData sheetId="2">
        <row r="6">
          <cell r="B6">
            <v>1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ЛИСТ"/>
      <sheetName val="Фонды"/>
      <sheetName val="ПланПроекта"/>
      <sheetName val="ПланПроекта_ВнешнРейт"/>
      <sheetName val="ПланПредконтр"/>
      <sheetName val="РасчетКомандир1"/>
      <sheetName val="РасчетКомандир2"/>
      <sheetName val="Субподряд"/>
      <sheetName val="Рейты"/>
      <sheetName val="Матрица рекомендуемых Recovery"/>
      <sheetName val="Нормативы"/>
      <sheetName val="КодыВидовДеят"/>
      <sheetName val="Лист1"/>
      <sheetName val="Лист2"/>
      <sheetName val="Лист3"/>
      <sheetName val="ТехЛистФОТрасчет"/>
      <sheetName val="ТехЛистФОТ"/>
    </sheetNames>
    <sheetDataSet>
      <sheetData sheetId="0"/>
      <sheetData sheetId="1"/>
      <sheetData sheetId="2"/>
      <sheetData sheetId="3"/>
      <sheetData sheetId="4"/>
      <sheetData sheetId="5">
        <row r="1">
          <cell r="M1" t="str">
            <v>Приложение к приказу № ___ от _____________2005г.</v>
          </cell>
        </row>
        <row r="2">
          <cell r="M2" t="str">
            <v>Действует с _____________ 2005 г.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  <cell r="M17" t="str">
            <v>Сумма (Евро)</v>
          </cell>
        </row>
        <row r="18">
          <cell r="E18">
            <v>0</v>
          </cell>
          <cell r="M18" t="str">
            <v>без НДС</v>
          </cell>
        </row>
        <row r="19">
          <cell r="E19">
            <v>0</v>
          </cell>
          <cell r="M19">
            <v>0</v>
          </cell>
        </row>
        <row r="20">
          <cell r="E20">
            <v>0</v>
          </cell>
          <cell r="M20">
            <v>126722.72340425532</v>
          </cell>
        </row>
        <row r="21">
          <cell r="E21">
            <v>0</v>
          </cell>
          <cell r="M21">
            <v>107758.29787234042</v>
          </cell>
        </row>
        <row r="22">
          <cell r="E22">
            <v>0</v>
          </cell>
          <cell r="M22">
            <v>4765.9787234042597</v>
          </cell>
        </row>
        <row r="23">
          <cell r="E23">
            <v>0</v>
          </cell>
          <cell r="M23">
            <v>239247</v>
          </cell>
        </row>
        <row r="24">
          <cell r="E24">
            <v>0</v>
          </cell>
          <cell r="M24" t="str">
            <v>руб.</v>
          </cell>
        </row>
        <row r="25">
          <cell r="E25">
            <v>0</v>
          </cell>
          <cell r="M25" t="str">
            <v xml:space="preserve">Евро 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M37" t="str">
            <v>ВСЕГО командировочные (Евро)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E55" t="str">
            <v xml:space="preserve"> </v>
          </cell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E60" t="str">
            <v>Превышение суточных сверх норм, установленных законодательством</v>
          </cell>
        </row>
        <row r="64">
          <cell r="E64">
            <v>500</v>
          </cell>
        </row>
        <row r="66">
          <cell r="E66" t="str">
            <v>Период командировки (месяц)</v>
          </cell>
          <cell r="M66" t="str">
            <v>ВСЕГО командировочные (Евро)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E70" t="str">
            <v xml:space="preserve"> </v>
          </cell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E73" t="str">
            <v xml:space="preserve"> </v>
          </cell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E77" t="str">
            <v xml:space="preserve"> </v>
          </cell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E80" t="str">
            <v xml:space="preserve"> </v>
          </cell>
          <cell r="M80">
            <v>0</v>
          </cell>
        </row>
        <row r="81">
          <cell r="M81">
            <v>0</v>
          </cell>
        </row>
        <row r="82">
          <cell r="M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8">
          <cell r="M88">
            <v>0</v>
          </cell>
        </row>
        <row r="89">
          <cell r="E89" t="str">
            <v>Превышение суточных сверх норм, установленных законодательством</v>
          </cell>
        </row>
        <row r="93">
          <cell r="E93">
            <v>1428</v>
          </cell>
        </row>
        <row r="95">
          <cell r="E95">
            <v>39356</v>
          </cell>
        </row>
        <row r="97">
          <cell r="E97" t="str">
            <v>Период командировки (месяц)</v>
          </cell>
          <cell r="M97" t="str">
            <v>ВСЕГО командировочные (Евро)</v>
          </cell>
        </row>
        <row r="98">
          <cell r="E98">
            <v>39356</v>
          </cell>
          <cell r="M98">
            <v>1086.4113475177305</v>
          </cell>
        </row>
        <row r="99">
          <cell r="E99">
            <v>39387</v>
          </cell>
          <cell r="M99">
            <v>1086.4113475177305</v>
          </cell>
        </row>
        <row r="100">
          <cell r="E100">
            <v>39417</v>
          </cell>
          <cell r="M100">
            <v>1086.4113475177305</v>
          </cell>
        </row>
        <row r="101">
          <cell r="E101">
            <v>39448</v>
          </cell>
          <cell r="M101">
            <v>1086.4113475177305</v>
          </cell>
        </row>
        <row r="102">
          <cell r="E102">
            <v>39479</v>
          </cell>
          <cell r="M102">
            <v>1086.4113475177305</v>
          </cell>
        </row>
        <row r="103">
          <cell r="E103">
            <v>39508</v>
          </cell>
          <cell r="M103">
            <v>1086.4113475177305</v>
          </cell>
        </row>
        <row r="104">
          <cell r="E104">
            <v>39539</v>
          </cell>
          <cell r="M104">
            <v>1086.4113475177305</v>
          </cell>
        </row>
        <row r="105">
          <cell r="E105">
            <v>39569</v>
          </cell>
          <cell r="M105">
            <v>1086.4113475177305</v>
          </cell>
        </row>
        <row r="106">
          <cell r="E106">
            <v>39600</v>
          </cell>
          <cell r="M106">
            <v>1086.4113475177305</v>
          </cell>
        </row>
        <row r="107">
          <cell r="E107">
            <v>39630</v>
          </cell>
          <cell r="M107">
            <v>1086.4113475177305</v>
          </cell>
        </row>
        <row r="108">
          <cell r="E108">
            <v>39661</v>
          </cell>
          <cell r="M108">
            <v>1086.4113475177305</v>
          </cell>
        </row>
        <row r="109">
          <cell r="E109">
            <v>39692</v>
          </cell>
          <cell r="M109">
            <v>681.30496453900707</v>
          </cell>
        </row>
        <row r="110">
          <cell r="E110">
            <v>39722</v>
          </cell>
          <cell r="M110">
            <v>1086.4113475177305</v>
          </cell>
        </row>
        <row r="111">
          <cell r="E111">
            <v>39753</v>
          </cell>
          <cell r="M111">
            <v>1086.4113475177305</v>
          </cell>
        </row>
        <row r="112">
          <cell r="E112">
            <v>39783</v>
          </cell>
          <cell r="M112">
            <v>1086.4113475177305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E118">
            <v>39356</v>
          </cell>
          <cell r="M118">
            <v>1288.9645390070923</v>
          </cell>
        </row>
        <row r="119">
          <cell r="E119">
            <v>39387</v>
          </cell>
          <cell r="M119">
            <v>1288.9645390070923</v>
          </cell>
        </row>
        <row r="120">
          <cell r="E120">
            <v>39417</v>
          </cell>
          <cell r="M120">
            <v>1288.9645390070923</v>
          </cell>
        </row>
        <row r="121">
          <cell r="E121">
            <v>39448</v>
          </cell>
          <cell r="M121">
            <v>1288.9645390070923</v>
          </cell>
        </row>
        <row r="122">
          <cell r="E122">
            <v>39479</v>
          </cell>
          <cell r="M122">
            <v>1288.9645390070923</v>
          </cell>
        </row>
        <row r="123">
          <cell r="E123">
            <v>39508</v>
          </cell>
          <cell r="M123">
            <v>1288.9645390070923</v>
          </cell>
        </row>
        <row r="124">
          <cell r="E124">
            <v>39539</v>
          </cell>
          <cell r="M124">
            <v>1288.9645390070923</v>
          </cell>
        </row>
        <row r="125">
          <cell r="E125">
            <v>39569</v>
          </cell>
          <cell r="M125">
            <v>1288.9645390070923</v>
          </cell>
        </row>
        <row r="126">
          <cell r="E126">
            <v>39600</v>
          </cell>
          <cell r="M126">
            <v>1288.9645390070923</v>
          </cell>
        </row>
        <row r="127">
          <cell r="E127">
            <v>39630</v>
          </cell>
          <cell r="M127">
            <v>1288.9645390070923</v>
          </cell>
        </row>
        <row r="128">
          <cell r="E128">
            <v>39661</v>
          </cell>
          <cell r="M128">
            <v>1288.9645390070923</v>
          </cell>
        </row>
        <row r="129">
          <cell r="E129">
            <v>39692</v>
          </cell>
          <cell r="M129">
            <v>681.30496453900707</v>
          </cell>
        </row>
        <row r="130">
          <cell r="E130">
            <v>39722</v>
          </cell>
          <cell r="M130">
            <v>1288.9645390070923</v>
          </cell>
        </row>
        <row r="131">
          <cell r="E131">
            <v>39753</v>
          </cell>
          <cell r="M131">
            <v>1288.9645390070923</v>
          </cell>
        </row>
        <row r="132">
          <cell r="E132">
            <v>39783</v>
          </cell>
          <cell r="M132">
            <v>1288.9645390070923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E138">
            <v>39356</v>
          </cell>
          <cell r="M138">
            <v>1288.9645390070923</v>
          </cell>
        </row>
        <row r="139">
          <cell r="E139">
            <v>39387</v>
          </cell>
          <cell r="M139">
            <v>1288.9645390070923</v>
          </cell>
        </row>
        <row r="140">
          <cell r="E140">
            <v>39417</v>
          </cell>
          <cell r="M140">
            <v>1288.9645390070923</v>
          </cell>
        </row>
        <row r="141">
          <cell r="E141">
            <v>39448</v>
          </cell>
          <cell r="M141">
            <v>1288.9645390070923</v>
          </cell>
        </row>
        <row r="142">
          <cell r="E142">
            <v>39479</v>
          </cell>
          <cell r="M142">
            <v>1288.9645390070923</v>
          </cell>
        </row>
        <row r="143">
          <cell r="E143">
            <v>39508</v>
          </cell>
          <cell r="M143">
            <v>1288.9645390070923</v>
          </cell>
        </row>
        <row r="144">
          <cell r="E144">
            <v>39539</v>
          </cell>
          <cell r="M144">
            <v>1288.9645390070923</v>
          </cell>
        </row>
        <row r="145">
          <cell r="E145">
            <v>39569</v>
          </cell>
          <cell r="M145">
            <v>1288.9645390070923</v>
          </cell>
        </row>
        <row r="146">
          <cell r="E146">
            <v>39600</v>
          </cell>
          <cell r="M146">
            <v>1288.9645390070923</v>
          </cell>
        </row>
        <row r="147">
          <cell r="E147">
            <v>39630</v>
          </cell>
          <cell r="M147">
            <v>1288.9645390070923</v>
          </cell>
        </row>
        <row r="148">
          <cell r="E148">
            <v>39661</v>
          </cell>
          <cell r="M148">
            <v>1288.9645390070923</v>
          </cell>
        </row>
        <row r="149">
          <cell r="E149">
            <v>39692</v>
          </cell>
          <cell r="M149">
            <v>1288.9645390070923</v>
          </cell>
        </row>
        <row r="150">
          <cell r="E150">
            <v>39722</v>
          </cell>
          <cell r="M150">
            <v>1288.9645390070923</v>
          </cell>
        </row>
        <row r="151">
          <cell r="E151">
            <v>39753</v>
          </cell>
          <cell r="M151">
            <v>1288.9645390070923</v>
          </cell>
        </row>
        <row r="152">
          <cell r="E152">
            <v>39783</v>
          </cell>
          <cell r="M152">
            <v>1288.9645390070923</v>
          </cell>
        </row>
        <row r="153">
          <cell r="M153">
            <v>0</v>
          </cell>
        </row>
        <row r="154">
          <cell r="M154">
            <v>0</v>
          </cell>
        </row>
        <row r="155">
          <cell r="M155">
            <v>0</v>
          </cell>
        </row>
        <row r="156">
          <cell r="M156">
            <v>0</v>
          </cell>
        </row>
        <row r="157">
          <cell r="M157">
            <v>0</v>
          </cell>
        </row>
        <row r="158">
          <cell r="E158">
            <v>39356</v>
          </cell>
          <cell r="M158">
            <v>1288.9645390070923</v>
          </cell>
        </row>
        <row r="159">
          <cell r="E159">
            <v>39387</v>
          </cell>
          <cell r="M159">
            <v>1288.9645390070923</v>
          </cell>
        </row>
        <row r="160">
          <cell r="E160">
            <v>39417</v>
          </cell>
          <cell r="M160">
            <v>1288.9645390070923</v>
          </cell>
        </row>
        <row r="161">
          <cell r="E161">
            <v>39448</v>
          </cell>
          <cell r="M161">
            <v>1288.9645390070923</v>
          </cell>
        </row>
        <row r="162">
          <cell r="E162">
            <v>39479</v>
          </cell>
          <cell r="M162">
            <v>1288.9645390070923</v>
          </cell>
        </row>
        <row r="163">
          <cell r="E163">
            <v>39508</v>
          </cell>
          <cell r="M163">
            <v>1288.9645390070923</v>
          </cell>
        </row>
        <row r="164">
          <cell r="E164">
            <v>39539</v>
          </cell>
          <cell r="M164">
            <v>1288.9645390070923</v>
          </cell>
        </row>
        <row r="165">
          <cell r="E165">
            <v>39569</v>
          </cell>
          <cell r="M165">
            <v>1288.9645390070923</v>
          </cell>
        </row>
        <row r="166">
          <cell r="E166">
            <v>39600</v>
          </cell>
          <cell r="M166">
            <v>1288.9645390070923</v>
          </cell>
        </row>
        <row r="167">
          <cell r="E167">
            <v>39630</v>
          </cell>
          <cell r="M167">
            <v>0</v>
          </cell>
        </row>
        <row r="168">
          <cell r="E168">
            <v>39661</v>
          </cell>
          <cell r="M168">
            <v>0</v>
          </cell>
        </row>
        <row r="169">
          <cell r="E169">
            <v>39692</v>
          </cell>
          <cell r="M169">
            <v>0</v>
          </cell>
        </row>
        <row r="170">
          <cell r="E170">
            <v>39722</v>
          </cell>
          <cell r="M170">
            <v>0</v>
          </cell>
        </row>
        <row r="171">
          <cell r="E171">
            <v>39753</v>
          </cell>
          <cell r="M171">
            <v>0</v>
          </cell>
        </row>
        <row r="172">
          <cell r="E172">
            <v>39783</v>
          </cell>
          <cell r="M172">
            <v>0</v>
          </cell>
        </row>
        <row r="173">
          <cell r="M173">
            <v>0</v>
          </cell>
        </row>
        <row r="174">
          <cell r="M174">
            <v>0</v>
          </cell>
        </row>
        <row r="175">
          <cell r="M175">
            <v>0</v>
          </cell>
        </row>
        <row r="176">
          <cell r="M176">
            <v>0</v>
          </cell>
        </row>
        <row r="177">
          <cell r="M177">
            <v>0</v>
          </cell>
        </row>
        <row r="178">
          <cell r="E178">
            <v>39356</v>
          </cell>
          <cell r="M178">
            <v>1288.9645390070923</v>
          </cell>
        </row>
        <row r="179">
          <cell r="E179">
            <v>39387</v>
          </cell>
          <cell r="M179">
            <v>1288.9645390070923</v>
          </cell>
        </row>
        <row r="180">
          <cell r="E180">
            <v>39417</v>
          </cell>
          <cell r="M180">
            <v>1288.9645390070923</v>
          </cell>
        </row>
        <row r="181">
          <cell r="E181">
            <v>39448</v>
          </cell>
          <cell r="M181">
            <v>1288.9645390070923</v>
          </cell>
        </row>
        <row r="182">
          <cell r="E182">
            <v>39479</v>
          </cell>
          <cell r="M182">
            <v>1288.9645390070923</v>
          </cell>
        </row>
        <row r="183">
          <cell r="E183">
            <v>39508</v>
          </cell>
          <cell r="M183">
            <v>1288.9645390070923</v>
          </cell>
        </row>
        <row r="184">
          <cell r="E184">
            <v>39539</v>
          </cell>
          <cell r="M184">
            <v>1288.9645390070923</v>
          </cell>
        </row>
        <row r="185">
          <cell r="E185">
            <v>39569</v>
          </cell>
          <cell r="M185">
            <v>1288.9645390070923</v>
          </cell>
        </row>
        <row r="186">
          <cell r="E186">
            <v>39600</v>
          </cell>
          <cell r="M186">
            <v>1288.9645390070923</v>
          </cell>
        </row>
        <row r="187">
          <cell r="E187">
            <v>39630</v>
          </cell>
          <cell r="M187">
            <v>0</v>
          </cell>
        </row>
        <row r="188">
          <cell r="E188">
            <v>39661</v>
          </cell>
          <cell r="M188">
            <v>0</v>
          </cell>
        </row>
        <row r="189">
          <cell r="E189">
            <v>39692</v>
          </cell>
          <cell r="M189">
            <v>0</v>
          </cell>
        </row>
        <row r="190">
          <cell r="E190">
            <v>39722</v>
          </cell>
          <cell r="M190">
            <v>0</v>
          </cell>
        </row>
        <row r="191">
          <cell r="E191">
            <v>39753</v>
          </cell>
          <cell r="M191">
            <v>0</v>
          </cell>
        </row>
        <row r="192">
          <cell r="E192">
            <v>39783</v>
          </cell>
          <cell r="M192">
            <v>0</v>
          </cell>
        </row>
        <row r="193">
          <cell r="M193">
            <v>0</v>
          </cell>
        </row>
        <row r="194">
          <cell r="M194">
            <v>0</v>
          </cell>
        </row>
        <row r="195">
          <cell r="M195">
            <v>0</v>
          </cell>
        </row>
        <row r="196">
          <cell r="M196">
            <v>0</v>
          </cell>
        </row>
        <row r="197">
          <cell r="M197">
            <v>0</v>
          </cell>
        </row>
        <row r="198">
          <cell r="E198">
            <v>39356</v>
          </cell>
          <cell r="M198">
            <v>1288.9645390070923</v>
          </cell>
        </row>
        <row r="199">
          <cell r="E199">
            <v>39387</v>
          </cell>
          <cell r="M199">
            <v>1288.9645390070923</v>
          </cell>
        </row>
        <row r="200">
          <cell r="E200">
            <v>39417</v>
          </cell>
          <cell r="M200">
            <v>1288.9645390070923</v>
          </cell>
        </row>
        <row r="201">
          <cell r="E201">
            <v>39448</v>
          </cell>
          <cell r="M201">
            <v>1288.9645390070923</v>
          </cell>
        </row>
        <row r="202">
          <cell r="E202">
            <v>39479</v>
          </cell>
          <cell r="M202">
            <v>1288.9645390070923</v>
          </cell>
        </row>
        <row r="203">
          <cell r="E203">
            <v>39508</v>
          </cell>
          <cell r="M203">
            <v>1288.9645390070923</v>
          </cell>
        </row>
        <row r="204">
          <cell r="E204">
            <v>39539</v>
          </cell>
          <cell r="M204">
            <v>1288.9645390070923</v>
          </cell>
        </row>
        <row r="205">
          <cell r="E205">
            <v>39569</v>
          </cell>
          <cell r="M205">
            <v>1288.9645390070923</v>
          </cell>
        </row>
        <row r="206">
          <cell r="E206">
            <v>39600</v>
          </cell>
          <cell r="M206">
            <v>1288.9645390070923</v>
          </cell>
        </row>
        <row r="207">
          <cell r="E207">
            <v>39630</v>
          </cell>
          <cell r="M207">
            <v>0</v>
          </cell>
        </row>
        <row r="208">
          <cell r="E208">
            <v>39661</v>
          </cell>
          <cell r="M208">
            <v>0</v>
          </cell>
        </row>
        <row r="209">
          <cell r="E209">
            <v>39692</v>
          </cell>
          <cell r="M209">
            <v>0</v>
          </cell>
        </row>
        <row r="210">
          <cell r="E210">
            <v>39722</v>
          </cell>
          <cell r="M210">
            <v>0</v>
          </cell>
        </row>
        <row r="211">
          <cell r="E211">
            <v>39753</v>
          </cell>
          <cell r="M211">
            <v>0</v>
          </cell>
        </row>
        <row r="212">
          <cell r="E212">
            <v>39783</v>
          </cell>
          <cell r="M212">
            <v>0</v>
          </cell>
        </row>
        <row r="213">
          <cell r="M213">
            <v>0</v>
          </cell>
        </row>
        <row r="214">
          <cell r="M214">
            <v>0</v>
          </cell>
        </row>
        <row r="215">
          <cell r="M215">
            <v>0</v>
          </cell>
        </row>
        <row r="216">
          <cell r="M216">
            <v>0</v>
          </cell>
        </row>
        <row r="217">
          <cell r="M217">
            <v>0</v>
          </cell>
        </row>
        <row r="218">
          <cell r="E218">
            <v>39356</v>
          </cell>
          <cell r="M218">
            <v>1288.9645390070923</v>
          </cell>
        </row>
        <row r="219">
          <cell r="E219">
            <v>39387</v>
          </cell>
          <cell r="M219">
            <v>1288.9645390070923</v>
          </cell>
        </row>
        <row r="220">
          <cell r="E220">
            <v>39417</v>
          </cell>
          <cell r="M220">
            <v>1288.9645390070923</v>
          </cell>
        </row>
        <row r="221">
          <cell r="E221">
            <v>39448</v>
          </cell>
          <cell r="M221">
            <v>1288.9645390070923</v>
          </cell>
        </row>
        <row r="222">
          <cell r="E222">
            <v>39479</v>
          </cell>
          <cell r="M222">
            <v>1288.9645390070923</v>
          </cell>
        </row>
        <row r="223">
          <cell r="E223">
            <v>39508</v>
          </cell>
          <cell r="M223">
            <v>1288.9645390070923</v>
          </cell>
        </row>
        <row r="224">
          <cell r="E224">
            <v>39539</v>
          </cell>
          <cell r="M224">
            <v>1288.9645390070923</v>
          </cell>
        </row>
        <row r="225">
          <cell r="E225">
            <v>39569</v>
          </cell>
          <cell r="M225">
            <v>1288.9645390070923</v>
          </cell>
        </row>
        <row r="226">
          <cell r="E226">
            <v>39600</v>
          </cell>
          <cell r="M226">
            <v>1288.9645390070923</v>
          </cell>
        </row>
        <row r="227">
          <cell r="E227">
            <v>39630</v>
          </cell>
          <cell r="M227">
            <v>0</v>
          </cell>
        </row>
        <row r="228">
          <cell r="E228">
            <v>39661</v>
          </cell>
          <cell r="M228">
            <v>0</v>
          </cell>
        </row>
        <row r="229">
          <cell r="E229">
            <v>39692</v>
          </cell>
          <cell r="M229">
            <v>0</v>
          </cell>
        </row>
        <row r="230">
          <cell r="E230">
            <v>39722</v>
          </cell>
          <cell r="M230">
            <v>0</v>
          </cell>
        </row>
        <row r="231">
          <cell r="E231">
            <v>39753</v>
          </cell>
          <cell r="M231">
            <v>0</v>
          </cell>
        </row>
        <row r="232">
          <cell r="E232">
            <v>39783</v>
          </cell>
          <cell r="M232">
            <v>0</v>
          </cell>
        </row>
        <row r="233">
          <cell r="M233">
            <v>0</v>
          </cell>
        </row>
        <row r="234">
          <cell r="M234">
            <v>0</v>
          </cell>
        </row>
        <row r="235">
          <cell r="M235">
            <v>0</v>
          </cell>
        </row>
        <row r="236">
          <cell r="M236">
            <v>0</v>
          </cell>
        </row>
        <row r="237">
          <cell r="M237">
            <v>0</v>
          </cell>
        </row>
        <row r="238">
          <cell r="E238">
            <v>39356</v>
          </cell>
          <cell r="M238">
            <v>1288.9645390070923</v>
          </cell>
        </row>
        <row r="239">
          <cell r="E239">
            <v>39387</v>
          </cell>
          <cell r="M239">
            <v>1288.9645390070923</v>
          </cell>
        </row>
        <row r="240">
          <cell r="E240">
            <v>39417</v>
          </cell>
          <cell r="M240">
            <v>1288.9645390070923</v>
          </cell>
        </row>
        <row r="241">
          <cell r="E241">
            <v>39448</v>
          </cell>
          <cell r="M241">
            <v>1288.9645390070923</v>
          </cell>
        </row>
        <row r="242">
          <cell r="E242">
            <v>39479</v>
          </cell>
          <cell r="M242">
            <v>1288.9645390070923</v>
          </cell>
        </row>
        <row r="243">
          <cell r="E243">
            <v>39508</v>
          </cell>
          <cell r="M243">
            <v>1288.9645390070923</v>
          </cell>
        </row>
        <row r="244">
          <cell r="E244">
            <v>39539</v>
          </cell>
          <cell r="M244">
            <v>1288.9645390070923</v>
          </cell>
        </row>
        <row r="245">
          <cell r="E245">
            <v>39569</v>
          </cell>
          <cell r="M245">
            <v>1288.9645390070923</v>
          </cell>
        </row>
        <row r="246">
          <cell r="E246">
            <v>39600</v>
          </cell>
          <cell r="M246">
            <v>1288.9645390070923</v>
          </cell>
        </row>
        <row r="247">
          <cell r="E247">
            <v>39630</v>
          </cell>
          <cell r="M247">
            <v>0</v>
          </cell>
        </row>
        <row r="248">
          <cell r="E248">
            <v>39661</v>
          </cell>
          <cell r="M248">
            <v>0</v>
          </cell>
        </row>
        <row r="249">
          <cell r="E249">
            <v>39692</v>
          </cell>
          <cell r="M249">
            <v>0</v>
          </cell>
        </row>
        <row r="250">
          <cell r="E250">
            <v>39722</v>
          </cell>
          <cell r="M250">
            <v>0</v>
          </cell>
        </row>
        <row r="251">
          <cell r="E251">
            <v>39753</v>
          </cell>
          <cell r="M251">
            <v>0</v>
          </cell>
        </row>
        <row r="252">
          <cell r="E252">
            <v>39783</v>
          </cell>
          <cell r="M252">
            <v>0</v>
          </cell>
        </row>
        <row r="253">
          <cell r="M253">
            <v>0</v>
          </cell>
        </row>
        <row r="254">
          <cell r="M254">
            <v>0</v>
          </cell>
        </row>
        <row r="255">
          <cell r="M255">
            <v>0</v>
          </cell>
        </row>
        <row r="256">
          <cell r="M256">
            <v>0</v>
          </cell>
        </row>
        <row r="257">
          <cell r="M257">
            <v>0</v>
          </cell>
        </row>
        <row r="258">
          <cell r="E258">
            <v>39356</v>
          </cell>
          <cell r="M258">
            <v>1288.9645390070923</v>
          </cell>
        </row>
        <row r="259">
          <cell r="E259">
            <v>39387</v>
          </cell>
          <cell r="M259">
            <v>1288.9645390070923</v>
          </cell>
        </row>
        <row r="260">
          <cell r="E260">
            <v>39417</v>
          </cell>
          <cell r="M260">
            <v>1288.9645390070923</v>
          </cell>
        </row>
        <row r="261">
          <cell r="E261">
            <v>39448</v>
          </cell>
          <cell r="M261">
            <v>1288.9645390070923</v>
          </cell>
        </row>
        <row r="262">
          <cell r="E262">
            <v>39479</v>
          </cell>
          <cell r="M262">
            <v>1288.9645390070923</v>
          </cell>
        </row>
        <row r="263">
          <cell r="E263">
            <v>39508</v>
          </cell>
          <cell r="M263">
            <v>1288.9645390070923</v>
          </cell>
        </row>
        <row r="264">
          <cell r="E264">
            <v>39539</v>
          </cell>
          <cell r="M264">
            <v>1288.9645390070923</v>
          </cell>
        </row>
        <row r="265">
          <cell r="E265">
            <v>39569</v>
          </cell>
          <cell r="M265">
            <v>1288.9645390070923</v>
          </cell>
        </row>
        <row r="266">
          <cell r="E266">
            <v>39600</v>
          </cell>
          <cell r="M266">
            <v>1288.9645390070923</v>
          </cell>
        </row>
        <row r="267">
          <cell r="E267">
            <v>39630</v>
          </cell>
          <cell r="M267">
            <v>0</v>
          </cell>
        </row>
        <row r="268">
          <cell r="E268">
            <v>39661</v>
          </cell>
          <cell r="M268">
            <v>0</v>
          </cell>
        </row>
        <row r="269">
          <cell r="E269">
            <v>39692</v>
          </cell>
          <cell r="M269">
            <v>0</v>
          </cell>
        </row>
        <row r="270">
          <cell r="E270">
            <v>39722</v>
          </cell>
          <cell r="M270">
            <v>0</v>
          </cell>
        </row>
        <row r="271">
          <cell r="E271">
            <v>39753</v>
          </cell>
          <cell r="M271">
            <v>0</v>
          </cell>
        </row>
        <row r="272">
          <cell r="E272">
            <v>39783</v>
          </cell>
          <cell r="M272">
            <v>0</v>
          </cell>
        </row>
        <row r="273">
          <cell r="M273">
            <v>0</v>
          </cell>
        </row>
        <row r="274">
          <cell r="M274">
            <v>0</v>
          </cell>
        </row>
        <row r="275">
          <cell r="M275">
            <v>0</v>
          </cell>
        </row>
        <row r="276">
          <cell r="M276">
            <v>0</v>
          </cell>
        </row>
        <row r="277">
          <cell r="M277">
            <v>0</v>
          </cell>
        </row>
        <row r="278">
          <cell r="E278">
            <v>39356</v>
          </cell>
          <cell r="M278">
            <v>1288.9645390070923</v>
          </cell>
        </row>
        <row r="279">
          <cell r="E279">
            <v>39387</v>
          </cell>
          <cell r="M279">
            <v>1288.9645390070923</v>
          </cell>
        </row>
        <row r="280">
          <cell r="E280">
            <v>39417</v>
          </cell>
          <cell r="M280">
            <v>1288.9645390070923</v>
          </cell>
        </row>
        <row r="281">
          <cell r="E281">
            <v>39448</v>
          </cell>
          <cell r="M281">
            <v>1288.9645390070923</v>
          </cell>
        </row>
        <row r="282">
          <cell r="E282">
            <v>39479</v>
          </cell>
          <cell r="M282">
            <v>1288.9645390070923</v>
          </cell>
        </row>
        <row r="283">
          <cell r="E283">
            <v>39508</v>
          </cell>
          <cell r="M283">
            <v>1288.9645390070923</v>
          </cell>
        </row>
        <row r="284">
          <cell r="E284">
            <v>39539</v>
          </cell>
          <cell r="M284">
            <v>1288.9645390070923</v>
          </cell>
        </row>
        <row r="285">
          <cell r="E285">
            <v>39569</v>
          </cell>
          <cell r="M285">
            <v>1288.9645390070923</v>
          </cell>
        </row>
        <row r="286">
          <cell r="E286">
            <v>39600</v>
          </cell>
          <cell r="M286">
            <v>1288.9645390070923</v>
          </cell>
        </row>
        <row r="287">
          <cell r="E287">
            <v>39630</v>
          </cell>
          <cell r="M287">
            <v>0</v>
          </cell>
        </row>
        <row r="288">
          <cell r="E288">
            <v>39661</v>
          </cell>
          <cell r="M288">
            <v>0</v>
          </cell>
        </row>
        <row r="289">
          <cell r="E289">
            <v>39692</v>
          </cell>
          <cell r="M289">
            <v>0</v>
          </cell>
        </row>
        <row r="290">
          <cell r="E290">
            <v>39722</v>
          </cell>
          <cell r="M290">
            <v>0</v>
          </cell>
        </row>
        <row r="291">
          <cell r="E291">
            <v>39753</v>
          </cell>
          <cell r="M291">
            <v>0</v>
          </cell>
        </row>
        <row r="292">
          <cell r="E292">
            <v>39783</v>
          </cell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0</v>
          </cell>
        </row>
        <row r="298">
          <cell r="E298">
            <v>39356</v>
          </cell>
          <cell r="M298">
            <v>1288.9645390070923</v>
          </cell>
        </row>
        <row r="299">
          <cell r="E299">
            <v>39387</v>
          </cell>
          <cell r="M299">
            <v>1288.9645390070923</v>
          </cell>
        </row>
        <row r="300">
          <cell r="E300">
            <v>39417</v>
          </cell>
          <cell r="M300">
            <v>1288.9645390070923</v>
          </cell>
        </row>
        <row r="301">
          <cell r="E301">
            <v>39448</v>
          </cell>
          <cell r="M301">
            <v>1288.9645390070923</v>
          </cell>
        </row>
        <row r="302">
          <cell r="E302">
            <v>39479</v>
          </cell>
          <cell r="M302">
            <v>1288.9645390070923</v>
          </cell>
        </row>
        <row r="303">
          <cell r="E303">
            <v>39508</v>
          </cell>
          <cell r="M303">
            <v>1288.9645390070923</v>
          </cell>
        </row>
        <row r="304">
          <cell r="E304">
            <v>39539</v>
          </cell>
          <cell r="M304">
            <v>1288.9645390070923</v>
          </cell>
        </row>
        <row r="305">
          <cell r="E305">
            <v>39569</v>
          </cell>
          <cell r="M305">
            <v>1288.9645390070923</v>
          </cell>
        </row>
        <row r="306">
          <cell r="E306">
            <v>39600</v>
          </cell>
          <cell r="M306">
            <v>1288.9645390070923</v>
          </cell>
        </row>
        <row r="307">
          <cell r="E307">
            <v>39630</v>
          </cell>
          <cell r="M307">
            <v>0</v>
          </cell>
        </row>
        <row r="308">
          <cell r="E308">
            <v>39661</v>
          </cell>
          <cell r="M308">
            <v>0</v>
          </cell>
        </row>
        <row r="309">
          <cell r="E309">
            <v>39692</v>
          </cell>
          <cell r="M309">
            <v>0</v>
          </cell>
        </row>
        <row r="310">
          <cell r="E310">
            <v>39722</v>
          </cell>
          <cell r="M310">
            <v>0</v>
          </cell>
        </row>
        <row r="311">
          <cell r="E311">
            <v>39753</v>
          </cell>
          <cell r="M311">
            <v>0</v>
          </cell>
        </row>
        <row r="312">
          <cell r="E312">
            <v>39783</v>
          </cell>
          <cell r="M312">
            <v>0</v>
          </cell>
        </row>
        <row r="313">
          <cell r="M313">
            <v>0</v>
          </cell>
        </row>
        <row r="314">
          <cell r="M314">
            <v>0</v>
          </cell>
        </row>
        <row r="315">
          <cell r="M315">
            <v>0</v>
          </cell>
        </row>
        <row r="316">
          <cell r="M316">
            <v>0</v>
          </cell>
        </row>
        <row r="317">
          <cell r="M317">
            <v>0</v>
          </cell>
        </row>
        <row r="318">
          <cell r="E318">
            <v>39356</v>
          </cell>
          <cell r="M318">
            <v>0</v>
          </cell>
        </row>
        <row r="319">
          <cell r="E319">
            <v>39387</v>
          </cell>
          <cell r="M319">
            <v>0</v>
          </cell>
        </row>
        <row r="320">
          <cell r="E320">
            <v>39417</v>
          </cell>
          <cell r="M320">
            <v>0</v>
          </cell>
        </row>
        <row r="321">
          <cell r="E321">
            <v>39448</v>
          </cell>
          <cell r="M321">
            <v>0</v>
          </cell>
        </row>
        <row r="322">
          <cell r="E322">
            <v>39479</v>
          </cell>
          <cell r="M322">
            <v>0</v>
          </cell>
        </row>
        <row r="323">
          <cell r="E323">
            <v>39508</v>
          </cell>
          <cell r="M323">
            <v>0</v>
          </cell>
        </row>
        <row r="324">
          <cell r="E324">
            <v>39539</v>
          </cell>
          <cell r="M324">
            <v>0</v>
          </cell>
        </row>
        <row r="325">
          <cell r="E325">
            <v>39569</v>
          </cell>
          <cell r="M325">
            <v>1288.9645390070923</v>
          </cell>
        </row>
        <row r="326">
          <cell r="E326">
            <v>39600</v>
          </cell>
          <cell r="M326">
            <v>1288.9645390070923</v>
          </cell>
        </row>
        <row r="327">
          <cell r="E327">
            <v>39630</v>
          </cell>
          <cell r="M327">
            <v>1288.9645390070923</v>
          </cell>
        </row>
        <row r="328">
          <cell r="E328">
            <v>39661</v>
          </cell>
          <cell r="M328">
            <v>1288.9645390070923</v>
          </cell>
        </row>
        <row r="329">
          <cell r="E329">
            <v>39692</v>
          </cell>
          <cell r="M329">
            <v>681.30496453900707</v>
          </cell>
        </row>
        <row r="330">
          <cell r="E330">
            <v>39722</v>
          </cell>
          <cell r="M330">
            <v>1288.9645390070923</v>
          </cell>
        </row>
        <row r="331">
          <cell r="E331">
            <v>39753</v>
          </cell>
          <cell r="M331">
            <v>1288.9645390070923</v>
          </cell>
        </row>
        <row r="332">
          <cell r="E332">
            <v>39783</v>
          </cell>
          <cell r="M332">
            <v>1288.9645390070923</v>
          </cell>
        </row>
        <row r="333">
          <cell r="M333">
            <v>0</v>
          </cell>
        </row>
        <row r="334">
          <cell r="M334">
            <v>0</v>
          </cell>
        </row>
        <row r="335">
          <cell r="M335">
            <v>0</v>
          </cell>
        </row>
        <row r="336">
          <cell r="M336">
            <v>0</v>
          </cell>
        </row>
        <row r="337">
          <cell r="M337">
            <v>0</v>
          </cell>
        </row>
        <row r="338">
          <cell r="E338">
            <v>39356</v>
          </cell>
          <cell r="M338">
            <v>0</v>
          </cell>
        </row>
        <row r="339">
          <cell r="E339">
            <v>39387</v>
          </cell>
          <cell r="M339">
            <v>0</v>
          </cell>
        </row>
        <row r="340">
          <cell r="E340">
            <v>39417</v>
          </cell>
          <cell r="M340">
            <v>0</v>
          </cell>
        </row>
        <row r="341">
          <cell r="E341">
            <v>39448</v>
          </cell>
          <cell r="M341">
            <v>0</v>
          </cell>
        </row>
        <row r="342">
          <cell r="E342">
            <v>39479</v>
          </cell>
          <cell r="M342">
            <v>0</v>
          </cell>
        </row>
        <row r="343">
          <cell r="E343">
            <v>39508</v>
          </cell>
          <cell r="M343">
            <v>0</v>
          </cell>
        </row>
        <row r="344">
          <cell r="E344">
            <v>39539</v>
          </cell>
          <cell r="M344">
            <v>0</v>
          </cell>
        </row>
        <row r="345">
          <cell r="E345">
            <v>39569</v>
          </cell>
          <cell r="M345">
            <v>1288.9645390070923</v>
          </cell>
        </row>
        <row r="346">
          <cell r="E346">
            <v>39600</v>
          </cell>
          <cell r="M346">
            <v>1288.9645390070923</v>
          </cell>
        </row>
        <row r="347">
          <cell r="E347">
            <v>39630</v>
          </cell>
          <cell r="M347">
            <v>1288.9645390070923</v>
          </cell>
        </row>
        <row r="348">
          <cell r="E348">
            <v>39661</v>
          </cell>
          <cell r="M348">
            <v>1288.9645390070923</v>
          </cell>
        </row>
        <row r="349">
          <cell r="E349">
            <v>39692</v>
          </cell>
          <cell r="M349">
            <v>681.30496453900707</v>
          </cell>
        </row>
        <row r="350">
          <cell r="E350">
            <v>39722</v>
          </cell>
          <cell r="M350">
            <v>1288.9645390070923</v>
          </cell>
        </row>
        <row r="351">
          <cell r="E351">
            <v>39753</v>
          </cell>
          <cell r="M351">
            <v>1288.9645390070923</v>
          </cell>
        </row>
        <row r="352">
          <cell r="E352">
            <v>39783</v>
          </cell>
          <cell r="M352">
            <v>1288.9645390070923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E358">
            <v>39356</v>
          </cell>
          <cell r="M358">
            <v>0</v>
          </cell>
        </row>
        <row r="359">
          <cell r="E359">
            <v>39387</v>
          </cell>
          <cell r="M359">
            <v>0</v>
          </cell>
        </row>
        <row r="360">
          <cell r="E360">
            <v>39417</v>
          </cell>
          <cell r="M360">
            <v>0</v>
          </cell>
        </row>
        <row r="361">
          <cell r="E361">
            <v>39448</v>
          </cell>
          <cell r="M361">
            <v>0</v>
          </cell>
        </row>
        <row r="362">
          <cell r="E362">
            <v>39479</v>
          </cell>
          <cell r="M362">
            <v>0</v>
          </cell>
        </row>
        <row r="363">
          <cell r="E363">
            <v>39508</v>
          </cell>
          <cell r="M363">
            <v>0</v>
          </cell>
        </row>
        <row r="364">
          <cell r="E364">
            <v>39539</v>
          </cell>
          <cell r="M364">
            <v>0</v>
          </cell>
        </row>
        <row r="365">
          <cell r="E365">
            <v>39569</v>
          </cell>
          <cell r="M365">
            <v>1288.9645390070923</v>
          </cell>
        </row>
        <row r="366">
          <cell r="E366">
            <v>39600</v>
          </cell>
          <cell r="M366">
            <v>1288.9645390070923</v>
          </cell>
        </row>
        <row r="367">
          <cell r="E367">
            <v>39630</v>
          </cell>
          <cell r="M367">
            <v>1288.9645390070923</v>
          </cell>
        </row>
        <row r="368">
          <cell r="E368">
            <v>39661</v>
          </cell>
          <cell r="M368">
            <v>1288.9645390070923</v>
          </cell>
        </row>
        <row r="369">
          <cell r="E369">
            <v>39692</v>
          </cell>
          <cell r="M369">
            <v>1288.9645390070923</v>
          </cell>
        </row>
        <row r="370">
          <cell r="E370">
            <v>39722</v>
          </cell>
          <cell r="M370">
            <v>1288.9645390070923</v>
          </cell>
        </row>
        <row r="371">
          <cell r="E371">
            <v>39753</v>
          </cell>
          <cell r="M371">
            <v>1288.9645390070923</v>
          </cell>
        </row>
        <row r="372">
          <cell r="E372">
            <v>39783</v>
          </cell>
          <cell r="M372">
            <v>1288.9645390070923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376">
          <cell r="M376">
            <v>0</v>
          </cell>
        </row>
        <row r="377">
          <cell r="M377">
            <v>0</v>
          </cell>
        </row>
        <row r="378">
          <cell r="E378">
            <v>39356</v>
          </cell>
          <cell r="M378">
            <v>1288.9645390070923</v>
          </cell>
        </row>
        <row r="379">
          <cell r="E379">
            <v>39387</v>
          </cell>
          <cell r="M379">
            <v>1288.9645390070923</v>
          </cell>
        </row>
        <row r="380">
          <cell r="E380">
            <v>39417</v>
          </cell>
          <cell r="M380">
            <v>1288.9645390070923</v>
          </cell>
        </row>
        <row r="381">
          <cell r="E381">
            <v>39448</v>
          </cell>
          <cell r="M381">
            <v>1288.9645390070923</v>
          </cell>
        </row>
        <row r="382">
          <cell r="E382">
            <v>39479</v>
          </cell>
          <cell r="M382">
            <v>1288.9645390070923</v>
          </cell>
        </row>
        <row r="383">
          <cell r="E383">
            <v>39508</v>
          </cell>
          <cell r="M383">
            <v>1288.9645390070923</v>
          </cell>
        </row>
        <row r="384">
          <cell r="E384">
            <v>39539</v>
          </cell>
          <cell r="M384">
            <v>1288.9645390070923</v>
          </cell>
        </row>
        <row r="385">
          <cell r="E385">
            <v>39569</v>
          </cell>
          <cell r="M385">
            <v>1288.9645390070923</v>
          </cell>
        </row>
        <row r="386">
          <cell r="E386">
            <v>39600</v>
          </cell>
          <cell r="M386">
            <v>1288.9645390070923</v>
          </cell>
        </row>
        <row r="387">
          <cell r="E387">
            <v>39630</v>
          </cell>
          <cell r="M387">
            <v>1288.9645390070923</v>
          </cell>
        </row>
        <row r="388">
          <cell r="E388">
            <v>39661</v>
          </cell>
          <cell r="M388">
            <v>1288.9645390070923</v>
          </cell>
        </row>
        <row r="389">
          <cell r="E389">
            <v>39692</v>
          </cell>
          <cell r="M389">
            <v>1288.9645390070923</v>
          </cell>
        </row>
        <row r="390">
          <cell r="E390">
            <v>39722</v>
          </cell>
          <cell r="M390">
            <v>1288.9645390070923</v>
          </cell>
        </row>
        <row r="391">
          <cell r="E391">
            <v>39753</v>
          </cell>
          <cell r="M391">
            <v>1288.9645390070923</v>
          </cell>
        </row>
        <row r="392">
          <cell r="E392">
            <v>39783</v>
          </cell>
          <cell r="M392">
            <v>1288.9645390070923</v>
          </cell>
        </row>
        <row r="393">
          <cell r="M393">
            <v>0</v>
          </cell>
        </row>
        <row r="394">
          <cell r="M394">
            <v>0</v>
          </cell>
        </row>
        <row r="395">
          <cell r="M395">
            <v>0</v>
          </cell>
        </row>
        <row r="396">
          <cell r="M396">
            <v>0</v>
          </cell>
        </row>
        <row r="397">
          <cell r="M397">
            <v>0</v>
          </cell>
        </row>
        <row r="398">
          <cell r="E398">
            <v>39356</v>
          </cell>
          <cell r="M398">
            <v>1288.9645390070923</v>
          </cell>
        </row>
        <row r="399">
          <cell r="E399">
            <v>39387</v>
          </cell>
          <cell r="M399">
            <v>1288.9645390070923</v>
          </cell>
        </row>
        <row r="400">
          <cell r="E400">
            <v>39417</v>
          </cell>
          <cell r="M400">
            <v>1288.9645390070923</v>
          </cell>
        </row>
        <row r="401">
          <cell r="E401">
            <v>39448</v>
          </cell>
          <cell r="M401">
            <v>1288.9645390070923</v>
          </cell>
        </row>
        <row r="402">
          <cell r="E402">
            <v>39479</v>
          </cell>
          <cell r="M402">
            <v>1288.9645390070923</v>
          </cell>
        </row>
        <row r="403">
          <cell r="E403">
            <v>39508</v>
          </cell>
          <cell r="M403">
            <v>1288.9645390070923</v>
          </cell>
        </row>
        <row r="404">
          <cell r="E404">
            <v>39539</v>
          </cell>
          <cell r="M404">
            <v>1288.9645390070923</v>
          </cell>
        </row>
        <row r="405">
          <cell r="E405">
            <v>39569</v>
          </cell>
          <cell r="M405">
            <v>1288.9645390070923</v>
          </cell>
        </row>
        <row r="406">
          <cell r="E406">
            <v>39600</v>
          </cell>
          <cell r="M406">
            <v>1288.9645390070923</v>
          </cell>
        </row>
        <row r="407">
          <cell r="E407">
            <v>39630</v>
          </cell>
          <cell r="M407">
            <v>1288.9645390070923</v>
          </cell>
        </row>
        <row r="408">
          <cell r="E408">
            <v>39661</v>
          </cell>
          <cell r="M408">
            <v>1288.9645390070923</v>
          </cell>
        </row>
        <row r="409">
          <cell r="E409">
            <v>39692</v>
          </cell>
          <cell r="M409">
            <v>1288.9645390070923</v>
          </cell>
        </row>
        <row r="410">
          <cell r="E410">
            <v>39722</v>
          </cell>
          <cell r="M410">
            <v>1288.9645390070923</v>
          </cell>
        </row>
        <row r="411">
          <cell r="E411">
            <v>39753</v>
          </cell>
          <cell r="M411">
            <v>1288.9645390070923</v>
          </cell>
        </row>
        <row r="412">
          <cell r="E412">
            <v>39783</v>
          </cell>
          <cell r="M412">
            <v>1288.9645390070923</v>
          </cell>
        </row>
        <row r="413">
          <cell r="M413">
            <v>0</v>
          </cell>
        </row>
        <row r="414">
          <cell r="M414">
            <v>0</v>
          </cell>
        </row>
        <row r="415">
          <cell r="M415">
            <v>0</v>
          </cell>
        </row>
        <row r="416">
          <cell r="M416">
            <v>0</v>
          </cell>
        </row>
        <row r="417">
          <cell r="M417">
            <v>0</v>
          </cell>
        </row>
        <row r="418">
          <cell r="E418">
            <v>39356</v>
          </cell>
          <cell r="M418">
            <v>1288.9645390070923</v>
          </cell>
        </row>
        <row r="419">
          <cell r="E419">
            <v>39387</v>
          </cell>
          <cell r="M419">
            <v>1288.9645390070923</v>
          </cell>
        </row>
        <row r="420">
          <cell r="E420">
            <v>39417</v>
          </cell>
          <cell r="M420">
            <v>1288.9645390070923</v>
          </cell>
        </row>
        <row r="421">
          <cell r="E421">
            <v>39448</v>
          </cell>
          <cell r="M421">
            <v>1288.9645390070923</v>
          </cell>
        </row>
        <row r="422">
          <cell r="E422">
            <v>39479</v>
          </cell>
          <cell r="M422">
            <v>1288.9645390070923</v>
          </cell>
        </row>
        <row r="423">
          <cell r="E423">
            <v>39508</v>
          </cell>
          <cell r="M423">
            <v>1288.9645390070923</v>
          </cell>
        </row>
        <row r="424">
          <cell r="E424">
            <v>39539</v>
          </cell>
          <cell r="M424">
            <v>1288.9645390070923</v>
          </cell>
        </row>
        <row r="425">
          <cell r="E425">
            <v>39569</v>
          </cell>
          <cell r="M425">
            <v>1288.9645390070923</v>
          </cell>
        </row>
        <row r="426">
          <cell r="E426">
            <v>39600</v>
          </cell>
          <cell r="M426">
            <v>1288.9645390070923</v>
          </cell>
        </row>
        <row r="427">
          <cell r="E427">
            <v>39630</v>
          </cell>
          <cell r="M427">
            <v>1288.9645390070923</v>
          </cell>
        </row>
        <row r="428">
          <cell r="E428">
            <v>39661</v>
          </cell>
          <cell r="M428">
            <v>1288.9645390070923</v>
          </cell>
        </row>
        <row r="429">
          <cell r="E429">
            <v>39692</v>
          </cell>
          <cell r="M429">
            <v>1288.9645390070923</v>
          </cell>
        </row>
        <row r="430">
          <cell r="E430">
            <v>39722</v>
          </cell>
          <cell r="M430">
            <v>1288.9645390070923</v>
          </cell>
        </row>
        <row r="431">
          <cell r="E431">
            <v>39753</v>
          </cell>
          <cell r="M431">
            <v>1288.9645390070923</v>
          </cell>
        </row>
        <row r="432">
          <cell r="E432">
            <v>39783</v>
          </cell>
          <cell r="M432">
            <v>1288.9645390070923</v>
          </cell>
        </row>
        <row r="433">
          <cell r="M433">
            <v>0</v>
          </cell>
        </row>
        <row r="434">
          <cell r="M434">
            <v>0</v>
          </cell>
        </row>
        <row r="435">
          <cell r="M435">
            <v>0</v>
          </cell>
        </row>
        <row r="436">
          <cell r="M436">
            <v>0</v>
          </cell>
        </row>
        <row r="437">
          <cell r="M437">
            <v>0</v>
          </cell>
        </row>
        <row r="438">
          <cell r="E438">
            <v>39356</v>
          </cell>
          <cell r="M438">
            <v>0</v>
          </cell>
        </row>
        <row r="439">
          <cell r="E439">
            <v>39387</v>
          </cell>
          <cell r="M439">
            <v>0</v>
          </cell>
        </row>
        <row r="440">
          <cell r="E440">
            <v>39417</v>
          </cell>
          <cell r="M440">
            <v>0</v>
          </cell>
        </row>
        <row r="441">
          <cell r="E441">
            <v>39448</v>
          </cell>
          <cell r="M441">
            <v>0</v>
          </cell>
        </row>
        <row r="442">
          <cell r="E442">
            <v>39479</v>
          </cell>
          <cell r="M442">
            <v>0</v>
          </cell>
        </row>
        <row r="443">
          <cell r="E443">
            <v>39508</v>
          </cell>
          <cell r="M443">
            <v>0</v>
          </cell>
        </row>
        <row r="444">
          <cell r="E444">
            <v>39539</v>
          </cell>
          <cell r="M444">
            <v>0</v>
          </cell>
        </row>
        <row r="445">
          <cell r="E445">
            <v>39569</v>
          </cell>
          <cell r="M445">
            <v>0</v>
          </cell>
        </row>
        <row r="446">
          <cell r="E446">
            <v>39600</v>
          </cell>
          <cell r="M446">
            <v>0</v>
          </cell>
        </row>
        <row r="447">
          <cell r="E447">
            <v>39630</v>
          </cell>
          <cell r="M447">
            <v>0</v>
          </cell>
        </row>
        <row r="448">
          <cell r="E448">
            <v>39661</v>
          </cell>
          <cell r="M448">
            <v>0</v>
          </cell>
        </row>
        <row r="449">
          <cell r="E449">
            <v>39692</v>
          </cell>
          <cell r="M449">
            <v>0</v>
          </cell>
        </row>
        <row r="450">
          <cell r="E450">
            <v>39722</v>
          </cell>
          <cell r="M450">
            <v>0</v>
          </cell>
        </row>
        <row r="451">
          <cell r="E451">
            <v>39753</v>
          </cell>
          <cell r="M451">
            <v>0</v>
          </cell>
        </row>
        <row r="452">
          <cell r="E452">
            <v>39783</v>
          </cell>
          <cell r="M452">
            <v>0</v>
          </cell>
        </row>
        <row r="453">
          <cell r="M453">
            <v>0</v>
          </cell>
        </row>
        <row r="454">
          <cell r="M454">
            <v>0</v>
          </cell>
        </row>
        <row r="455">
          <cell r="M455">
            <v>0</v>
          </cell>
        </row>
        <row r="456">
          <cell r="M456">
            <v>0</v>
          </cell>
        </row>
        <row r="457">
          <cell r="M457">
            <v>0</v>
          </cell>
        </row>
        <row r="458">
          <cell r="E458">
            <v>39356</v>
          </cell>
          <cell r="M458">
            <v>0</v>
          </cell>
        </row>
        <row r="459">
          <cell r="E459">
            <v>39387</v>
          </cell>
          <cell r="M459">
            <v>0</v>
          </cell>
        </row>
        <row r="460">
          <cell r="E460">
            <v>39417</v>
          </cell>
          <cell r="M460">
            <v>0</v>
          </cell>
        </row>
        <row r="461">
          <cell r="E461">
            <v>39448</v>
          </cell>
          <cell r="M461">
            <v>0</v>
          </cell>
        </row>
        <row r="462">
          <cell r="E462">
            <v>39479</v>
          </cell>
          <cell r="M462">
            <v>0</v>
          </cell>
        </row>
        <row r="463">
          <cell r="E463">
            <v>39508</v>
          </cell>
          <cell r="M463">
            <v>0</v>
          </cell>
        </row>
        <row r="464">
          <cell r="E464">
            <v>39539</v>
          </cell>
          <cell r="M464">
            <v>0</v>
          </cell>
        </row>
        <row r="465">
          <cell r="E465">
            <v>39569</v>
          </cell>
          <cell r="M465">
            <v>0</v>
          </cell>
        </row>
        <row r="466">
          <cell r="E466">
            <v>39600</v>
          </cell>
          <cell r="M466">
            <v>0</v>
          </cell>
        </row>
        <row r="467">
          <cell r="E467">
            <v>39630</v>
          </cell>
          <cell r="M467">
            <v>0</v>
          </cell>
        </row>
        <row r="468">
          <cell r="E468">
            <v>39661</v>
          </cell>
          <cell r="M468">
            <v>0</v>
          </cell>
        </row>
        <row r="469">
          <cell r="E469">
            <v>39692</v>
          </cell>
          <cell r="M469">
            <v>0</v>
          </cell>
        </row>
        <row r="470">
          <cell r="M470">
            <v>0</v>
          </cell>
        </row>
        <row r="471">
          <cell r="M471">
            <v>0</v>
          </cell>
        </row>
        <row r="472">
          <cell r="M472">
            <v>0</v>
          </cell>
        </row>
        <row r="473">
          <cell r="M473">
            <v>0</v>
          </cell>
        </row>
        <row r="474">
          <cell r="M474">
            <v>0</v>
          </cell>
        </row>
        <row r="475">
          <cell r="M475">
            <v>0</v>
          </cell>
        </row>
        <row r="476">
          <cell r="M476">
            <v>0</v>
          </cell>
        </row>
        <row r="477">
          <cell r="M477">
            <v>0</v>
          </cell>
        </row>
        <row r="478">
          <cell r="E478">
            <v>39356</v>
          </cell>
          <cell r="M478">
            <v>0</v>
          </cell>
        </row>
        <row r="479">
          <cell r="E479">
            <v>39387</v>
          </cell>
          <cell r="M479">
            <v>0</v>
          </cell>
        </row>
        <row r="480">
          <cell r="E480">
            <v>39417</v>
          </cell>
          <cell r="M480">
            <v>0</v>
          </cell>
        </row>
        <row r="481">
          <cell r="E481">
            <v>39448</v>
          </cell>
          <cell r="M481">
            <v>0</v>
          </cell>
        </row>
        <row r="482">
          <cell r="E482">
            <v>39479</v>
          </cell>
          <cell r="M482">
            <v>0</v>
          </cell>
        </row>
        <row r="483">
          <cell r="E483">
            <v>39508</v>
          </cell>
          <cell r="M483">
            <v>0</v>
          </cell>
        </row>
        <row r="484">
          <cell r="E484">
            <v>39539</v>
          </cell>
          <cell r="M484">
            <v>0</v>
          </cell>
        </row>
        <row r="485">
          <cell r="E485">
            <v>39569</v>
          </cell>
          <cell r="M485">
            <v>0</v>
          </cell>
        </row>
        <row r="486">
          <cell r="E486">
            <v>39600</v>
          </cell>
          <cell r="M486">
            <v>0</v>
          </cell>
        </row>
        <row r="487">
          <cell r="E487">
            <v>39630</v>
          </cell>
          <cell r="M487">
            <v>0</v>
          </cell>
        </row>
        <row r="488">
          <cell r="E488">
            <v>39661</v>
          </cell>
          <cell r="M488">
            <v>0</v>
          </cell>
        </row>
        <row r="489">
          <cell r="E489">
            <v>39692</v>
          </cell>
          <cell r="M489">
            <v>0</v>
          </cell>
        </row>
        <row r="490">
          <cell r="M490">
            <v>0</v>
          </cell>
        </row>
        <row r="491">
          <cell r="M491">
            <v>0</v>
          </cell>
        </row>
        <row r="492">
          <cell r="M492">
            <v>0</v>
          </cell>
        </row>
        <row r="493">
          <cell r="M493">
            <v>0</v>
          </cell>
        </row>
        <row r="494">
          <cell r="M494">
            <v>0</v>
          </cell>
        </row>
        <row r="495">
          <cell r="M495">
            <v>0</v>
          </cell>
        </row>
        <row r="496">
          <cell r="M496">
            <v>0</v>
          </cell>
        </row>
        <row r="497">
          <cell r="M497">
            <v>0</v>
          </cell>
        </row>
        <row r="498">
          <cell r="E498">
            <v>39356</v>
          </cell>
          <cell r="M498">
            <v>0</v>
          </cell>
        </row>
        <row r="499">
          <cell r="E499">
            <v>39387</v>
          </cell>
          <cell r="M499">
            <v>0</v>
          </cell>
        </row>
        <row r="500">
          <cell r="E500">
            <v>39417</v>
          </cell>
          <cell r="M500">
            <v>0</v>
          </cell>
        </row>
        <row r="501">
          <cell r="E501">
            <v>39448</v>
          </cell>
          <cell r="M501">
            <v>0</v>
          </cell>
        </row>
        <row r="502">
          <cell r="E502">
            <v>39479</v>
          </cell>
          <cell r="M502">
            <v>0</v>
          </cell>
        </row>
        <row r="503">
          <cell r="E503">
            <v>39508</v>
          </cell>
          <cell r="M503">
            <v>0</v>
          </cell>
        </row>
        <row r="504">
          <cell r="E504">
            <v>39539</v>
          </cell>
          <cell r="M504">
            <v>0</v>
          </cell>
        </row>
        <row r="505">
          <cell r="E505">
            <v>39569</v>
          </cell>
          <cell r="M505">
            <v>0</v>
          </cell>
        </row>
        <row r="506">
          <cell r="E506">
            <v>39600</v>
          </cell>
          <cell r="M506">
            <v>0</v>
          </cell>
        </row>
        <row r="507">
          <cell r="E507">
            <v>39630</v>
          </cell>
          <cell r="M507">
            <v>0</v>
          </cell>
        </row>
        <row r="508">
          <cell r="E508">
            <v>39661</v>
          </cell>
          <cell r="M508">
            <v>0</v>
          </cell>
        </row>
        <row r="509">
          <cell r="E509">
            <v>39692</v>
          </cell>
          <cell r="M509">
            <v>0</v>
          </cell>
        </row>
        <row r="510">
          <cell r="M510">
            <v>0</v>
          </cell>
        </row>
        <row r="511">
          <cell r="M511">
            <v>0</v>
          </cell>
        </row>
        <row r="512">
          <cell r="M512">
            <v>0</v>
          </cell>
        </row>
        <row r="513">
          <cell r="M513">
            <v>0</v>
          </cell>
        </row>
        <row r="514">
          <cell r="M514">
            <v>0</v>
          </cell>
        </row>
        <row r="515">
          <cell r="M515">
            <v>0</v>
          </cell>
        </row>
        <row r="516">
          <cell r="M516">
            <v>0</v>
          </cell>
        </row>
        <row r="517">
          <cell r="M517">
            <v>0</v>
          </cell>
        </row>
        <row r="518">
          <cell r="E518">
            <v>39356</v>
          </cell>
          <cell r="M518">
            <v>0</v>
          </cell>
        </row>
        <row r="519">
          <cell r="E519">
            <v>39387</v>
          </cell>
          <cell r="M519">
            <v>0</v>
          </cell>
        </row>
        <row r="520">
          <cell r="E520">
            <v>39417</v>
          </cell>
          <cell r="M520">
            <v>0</v>
          </cell>
        </row>
        <row r="521">
          <cell r="E521">
            <v>39448</v>
          </cell>
          <cell r="M521">
            <v>0</v>
          </cell>
        </row>
        <row r="522">
          <cell r="E522">
            <v>39479</v>
          </cell>
          <cell r="M522">
            <v>0</v>
          </cell>
        </row>
        <row r="523">
          <cell r="E523">
            <v>39508</v>
          </cell>
          <cell r="M523">
            <v>0</v>
          </cell>
        </row>
        <row r="524">
          <cell r="E524">
            <v>39539</v>
          </cell>
          <cell r="M524">
            <v>0</v>
          </cell>
        </row>
        <row r="525">
          <cell r="E525">
            <v>39569</v>
          </cell>
          <cell r="M525">
            <v>0</v>
          </cell>
        </row>
        <row r="526">
          <cell r="E526">
            <v>39600</v>
          </cell>
          <cell r="M526">
            <v>0</v>
          </cell>
        </row>
        <row r="527">
          <cell r="E527">
            <v>39630</v>
          </cell>
          <cell r="M527">
            <v>0</v>
          </cell>
        </row>
        <row r="528">
          <cell r="E528">
            <v>39661</v>
          </cell>
          <cell r="M528">
            <v>0</v>
          </cell>
        </row>
        <row r="529">
          <cell r="E529">
            <v>39692</v>
          </cell>
          <cell r="M529">
            <v>0</v>
          </cell>
        </row>
        <row r="530">
          <cell r="M530">
            <v>0</v>
          </cell>
        </row>
        <row r="531">
          <cell r="M531">
            <v>0</v>
          </cell>
        </row>
        <row r="532">
          <cell r="M532">
            <v>0</v>
          </cell>
        </row>
        <row r="533">
          <cell r="M533">
            <v>0</v>
          </cell>
        </row>
        <row r="534">
          <cell r="M534">
            <v>0</v>
          </cell>
        </row>
        <row r="535">
          <cell r="M535">
            <v>0</v>
          </cell>
        </row>
        <row r="536">
          <cell r="M536">
            <v>0</v>
          </cell>
        </row>
        <row r="537">
          <cell r="M537">
            <v>0</v>
          </cell>
        </row>
        <row r="538">
          <cell r="E538">
            <v>39356</v>
          </cell>
          <cell r="M538">
            <v>0</v>
          </cell>
        </row>
        <row r="539">
          <cell r="E539">
            <v>39387</v>
          </cell>
          <cell r="M539">
            <v>0</v>
          </cell>
        </row>
        <row r="540">
          <cell r="E540">
            <v>39417</v>
          </cell>
          <cell r="M540">
            <v>0</v>
          </cell>
        </row>
        <row r="541">
          <cell r="E541">
            <v>39448</v>
          </cell>
          <cell r="M541">
            <v>0</v>
          </cell>
        </row>
        <row r="542">
          <cell r="E542">
            <v>39479</v>
          </cell>
          <cell r="M542">
            <v>0</v>
          </cell>
        </row>
        <row r="543">
          <cell r="E543">
            <v>39508</v>
          </cell>
          <cell r="M543">
            <v>0</v>
          </cell>
        </row>
        <row r="544">
          <cell r="E544">
            <v>39539</v>
          </cell>
          <cell r="M544">
            <v>0</v>
          </cell>
        </row>
        <row r="545">
          <cell r="E545">
            <v>39569</v>
          </cell>
          <cell r="M545">
            <v>0</v>
          </cell>
        </row>
        <row r="546">
          <cell r="E546">
            <v>39600</v>
          </cell>
          <cell r="M546">
            <v>0</v>
          </cell>
        </row>
        <row r="547">
          <cell r="E547">
            <v>39630</v>
          </cell>
          <cell r="M547">
            <v>0</v>
          </cell>
        </row>
        <row r="548">
          <cell r="E548">
            <v>39661</v>
          </cell>
          <cell r="M548">
            <v>0</v>
          </cell>
        </row>
        <row r="549">
          <cell r="E549">
            <v>39692</v>
          </cell>
          <cell r="M549">
            <v>0</v>
          </cell>
        </row>
        <row r="550">
          <cell r="M550">
            <v>0</v>
          </cell>
        </row>
        <row r="551">
          <cell r="M551">
            <v>0</v>
          </cell>
        </row>
        <row r="552">
          <cell r="M552">
            <v>0</v>
          </cell>
        </row>
        <row r="553">
          <cell r="M553">
            <v>0</v>
          </cell>
        </row>
        <row r="554">
          <cell r="M554">
            <v>0</v>
          </cell>
        </row>
        <row r="555">
          <cell r="M555">
            <v>0</v>
          </cell>
        </row>
        <row r="556">
          <cell r="M556">
            <v>0</v>
          </cell>
        </row>
        <row r="557">
          <cell r="M557">
            <v>0</v>
          </cell>
        </row>
        <row r="558">
          <cell r="E558">
            <v>39356</v>
          </cell>
          <cell r="M558">
            <v>0</v>
          </cell>
        </row>
        <row r="559">
          <cell r="E559">
            <v>39387</v>
          </cell>
          <cell r="M559">
            <v>0</v>
          </cell>
        </row>
        <row r="560">
          <cell r="E560">
            <v>39417</v>
          </cell>
          <cell r="M560">
            <v>0</v>
          </cell>
        </row>
        <row r="561">
          <cell r="E561">
            <v>39448</v>
          </cell>
          <cell r="M561">
            <v>0</v>
          </cell>
        </row>
        <row r="562">
          <cell r="E562">
            <v>39479</v>
          </cell>
          <cell r="M562">
            <v>0</v>
          </cell>
        </row>
        <row r="563">
          <cell r="E563">
            <v>39508</v>
          </cell>
          <cell r="M563">
            <v>0</v>
          </cell>
        </row>
        <row r="564">
          <cell r="E564">
            <v>39539</v>
          </cell>
          <cell r="M564">
            <v>0</v>
          </cell>
        </row>
        <row r="565">
          <cell r="E565">
            <v>39569</v>
          </cell>
          <cell r="M565">
            <v>0</v>
          </cell>
        </row>
        <row r="566">
          <cell r="E566">
            <v>39600</v>
          </cell>
          <cell r="M566">
            <v>0</v>
          </cell>
        </row>
        <row r="567">
          <cell r="E567">
            <v>39630</v>
          </cell>
          <cell r="M567">
            <v>0</v>
          </cell>
        </row>
        <row r="568">
          <cell r="E568">
            <v>39661</v>
          </cell>
          <cell r="M568">
            <v>0</v>
          </cell>
        </row>
        <row r="569">
          <cell r="E569">
            <v>39692</v>
          </cell>
          <cell r="M569">
            <v>0</v>
          </cell>
        </row>
        <row r="570">
          <cell r="M570">
            <v>0</v>
          </cell>
        </row>
        <row r="571">
          <cell r="M571">
            <v>0</v>
          </cell>
        </row>
        <row r="572">
          <cell r="M572">
            <v>0</v>
          </cell>
        </row>
        <row r="573">
          <cell r="M573">
            <v>0</v>
          </cell>
        </row>
        <row r="574">
          <cell r="M574">
            <v>0</v>
          </cell>
        </row>
        <row r="575">
          <cell r="M575">
            <v>0</v>
          </cell>
        </row>
        <row r="576">
          <cell r="M576">
            <v>0</v>
          </cell>
        </row>
        <row r="577">
          <cell r="M577">
            <v>0</v>
          </cell>
        </row>
        <row r="578">
          <cell r="E578">
            <v>39356</v>
          </cell>
          <cell r="M578">
            <v>0</v>
          </cell>
        </row>
        <row r="579">
          <cell r="E579">
            <v>39387</v>
          </cell>
          <cell r="M579">
            <v>0</v>
          </cell>
        </row>
        <row r="580">
          <cell r="E580">
            <v>39417</v>
          </cell>
          <cell r="M580">
            <v>0</v>
          </cell>
        </row>
        <row r="581">
          <cell r="E581">
            <v>39448</v>
          </cell>
          <cell r="M581">
            <v>0</v>
          </cell>
        </row>
        <row r="582">
          <cell r="E582">
            <v>39479</v>
          </cell>
          <cell r="M582">
            <v>0</v>
          </cell>
        </row>
        <row r="583">
          <cell r="E583">
            <v>39508</v>
          </cell>
          <cell r="M583">
            <v>0</v>
          </cell>
        </row>
        <row r="584">
          <cell r="E584">
            <v>39539</v>
          </cell>
          <cell r="M584">
            <v>0</v>
          </cell>
        </row>
        <row r="585">
          <cell r="E585">
            <v>39569</v>
          </cell>
          <cell r="M585">
            <v>0</v>
          </cell>
        </row>
        <row r="586">
          <cell r="E586">
            <v>39600</v>
          </cell>
          <cell r="M586">
            <v>0</v>
          </cell>
        </row>
        <row r="587">
          <cell r="E587">
            <v>39630</v>
          </cell>
          <cell r="M587">
            <v>0</v>
          </cell>
        </row>
        <row r="588">
          <cell r="E588">
            <v>39661</v>
          </cell>
          <cell r="M588">
            <v>0</v>
          </cell>
        </row>
        <row r="589">
          <cell r="E589">
            <v>39692</v>
          </cell>
          <cell r="M589">
            <v>0</v>
          </cell>
        </row>
        <row r="590">
          <cell r="M590">
            <v>0</v>
          </cell>
        </row>
        <row r="591">
          <cell r="M591">
            <v>0</v>
          </cell>
        </row>
        <row r="592">
          <cell r="M592">
            <v>0</v>
          </cell>
        </row>
        <row r="593">
          <cell r="M593">
            <v>0</v>
          </cell>
        </row>
        <row r="594">
          <cell r="M594">
            <v>0</v>
          </cell>
        </row>
        <row r="595">
          <cell r="M595">
            <v>0</v>
          </cell>
        </row>
        <row r="596">
          <cell r="M596">
            <v>0</v>
          </cell>
        </row>
        <row r="597">
          <cell r="M597">
            <v>0</v>
          </cell>
        </row>
        <row r="598">
          <cell r="E598">
            <v>39356</v>
          </cell>
          <cell r="M598">
            <v>0</v>
          </cell>
        </row>
        <row r="599">
          <cell r="E599">
            <v>39387</v>
          </cell>
          <cell r="M599">
            <v>0</v>
          </cell>
        </row>
        <row r="600">
          <cell r="E600">
            <v>39417</v>
          </cell>
          <cell r="M600">
            <v>0</v>
          </cell>
        </row>
        <row r="601">
          <cell r="E601">
            <v>39448</v>
          </cell>
          <cell r="M601">
            <v>0</v>
          </cell>
        </row>
        <row r="602">
          <cell r="E602">
            <v>39479</v>
          </cell>
          <cell r="M602">
            <v>0</v>
          </cell>
        </row>
        <row r="603">
          <cell r="E603">
            <v>39508</v>
          </cell>
          <cell r="M603">
            <v>0</v>
          </cell>
        </row>
        <row r="604">
          <cell r="E604">
            <v>39539</v>
          </cell>
          <cell r="M604">
            <v>0</v>
          </cell>
        </row>
        <row r="605">
          <cell r="E605">
            <v>39569</v>
          </cell>
          <cell r="M605">
            <v>0</v>
          </cell>
        </row>
        <row r="606">
          <cell r="E606">
            <v>39600</v>
          </cell>
          <cell r="M606">
            <v>0</v>
          </cell>
        </row>
        <row r="607">
          <cell r="E607">
            <v>39630</v>
          </cell>
          <cell r="M607">
            <v>0</v>
          </cell>
        </row>
        <row r="608">
          <cell r="E608">
            <v>39661</v>
          </cell>
          <cell r="M608">
            <v>0</v>
          </cell>
        </row>
        <row r="609">
          <cell r="E609">
            <v>39692</v>
          </cell>
          <cell r="M609">
            <v>0</v>
          </cell>
        </row>
        <row r="610">
          <cell r="M610">
            <v>0</v>
          </cell>
        </row>
        <row r="611">
          <cell r="M611">
            <v>0</v>
          </cell>
        </row>
        <row r="612">
          <cell r="M612">
            <v>0</v>
          </cell>
        </row>
        <row r="613">
          <cell r="M613">
            <v>0</v>
          </cell>
        </row>
        <row r="614">
          <cell r="M614">
            <v>0</v>
          </cell>
        </row>
        <row r="615">
          <cell r="M615">
            <v>0</v>
          </cell>
        </row>
        <row r="616">
          <cell r="M616">
            <v>0</v>
          </cell>
        </row>
        <row r="617">
          <cell r="M617">
            <v>0</v>
          </cell>
        </row>
        <row r="618">
          <cell r="E618">
            <v>39356</v>
          </cell>
          <cell r="M618">
            <v>0</v>
          </cell>
        </row>
        <row r="619">
          <cell r="E619">
            <v>39387</v>
          </cell>
          <cell r="M619">
            <v>0</v>
          </cell>
        </row>
        <row r="620">
          <cell r="E620">
            <v>39417</v>
          </cell>
          <cell r="M620">
            <v>0</v>
          </cell>
        </row>
        <row r="621">
          <cell r="E621">
            <v>39448</v>
          </cell>
          <cell r="M621">
            <v>0</v>
          </cell>
        </row>
        <row r="622">
          <cell r="E622">
            <v>39479</v>
          </cell>
          <cell r="M622">
            <v>0</v>
          </cell>
        </row>
        <row r="623">
          <cell r="E623">
            <v>39508</v>
          </cell>
          <cell r="M623">
            <v>0</v>
          </cell>
        </row>
        <row r="624">
          <cell r="E624">
            <v>39539</v>
          </cell>
          <cell r="M624">
            <v>0</v>
          </cell>
        </row>
        <row r="625">
          <cell r="E625">
            <v>39569</v>
          </cell>
          <cell r="M625">
            <v>0</v>
          </cell>
        </row>
        <row r="626">
          <cell r="E626">
            <v>39600</v>
          </cell>
          <cell r="M626">
            <v>0</v>
          </cell>
        </row>
        <row r="627">
          <cell r="E627">
            <v>39630</v>
          </cell>
          <cell r="M627">
            <v>0</v>
          </cell>
        </row>
        <row r="628">
          <cell r="E628">
            <v>39661</v>
          </cell>
          <cell r="M628">
            <v>0</v>
          </cell>
        </row>
        <row r="629">
          <cell r="E629">
            <v>39692</v>
          </cell>
          <cell r="M629">
            <v>0</v>
          </cell>
        </row>
        <row r="630">
          <cell r="M630">
            <v>0</v>
          </cell>
        </row>
        <row r="631">
          <cell r="M631">
            <v>0</v>
          </cell>
        </row>
        <row r="632">
          <cell r="M632">
            <v>0</v>
          </cell>
        </row>
        <row r="633">
          <cell r="M633">
            <v>0</v>
          </cell>
        </row>
        <row r="634">
          <cell r="M634">
            <v>0</v>
          </cell>
        </row>
        <row r="635">
          <cell r="M635">
            <v>0</v>
          </cell>
        </row>
        <row r="636">
          <cell r="M636">
            <v>0</v>
          </cell>
        </row>
        <row r="637">
          <cell r="M637">
            <v>0</v>
          </cell>
        </row>
        <row r="638">
          <cell r="E638">
            <v>39356</v>
          </cell>
          <cell r="M638">
            <v>0</v>
          </cell>
        </row>
        <row r="639">
          <cell r="E639">
            <v>39387</v>
          </cell>
          <cell r="M639">
            <v>0</v>
          </cell>
        </row>
        <row r="640">
          <cell r="E640">
            <v>39417</v>
          </cell>
          <cell r="M640">
            <v>0</v>
          </cell>
        </row>
        <row r="641">
          <cell r="E641">
            <v>39448</v>
          </cell>
          <cell r="M641">
            <v>0</v>
          </cell>
        </row>
        <row r="642">
          <cell r="E642">
            <v>39479</v>
          </cell>
          <cell r="M642">
            <v>0</v>
          </cell>
        </row>
        <row r="643">
          <cell r="E643">
            <v>39508</v>
          </cell>
          <cell r="M643">
            <v>0</v>
          </cell>
        </row>
        <row r="644">
          <cell r="E644">
            <v>39539</v>
          </cell>
          <cell r="M644">
            <v>0</v>
          </cell>
        </row>
        <row r="645">
          <cell r="E645">
            <v>39569</v>
          </cell>
          <cell r="M645">
            <v>0</v>
          </cell>
        </row>
        <row r="646">
          <cell r="E646">
            <v>39600</v>
          </cell>
          <cell r="M646">
            <v>0</v>
          </cell>
        </row>
        <row r="647">
          <cell r="E647">
            <v>39630</v>
          </cell>
          <cell r="M647">
            <v>0</v>
          </cell>
        </row>
        <row r="648">
          <cell r="E648">
            <v>39661</v>
          </cell>
          <cell r="M648">
            <v>0</v>
          </cell>
        </row>
        <row r="649">
          <cell r="E649">
            <v>39692</v>
          </cell>
          <cell r="M649">
            <v>0</v>
          </cell>
        </row>
        <row r="650">
          <cell r="M650">
            <v>0</v>
          </cell>
        </row>
        <row r="651">
          <cell r="M651">
            <v>0</v>
          </cell>
        </row>
        <row r="652">
          <cell r="M652">
            <v>0</v>
          </cell>
        </row>
        <row r="653">
          <cell r="M653">
            <v>0</v>
          </cell>
        </row>
        <row r="654">
          <cell r="M654">
            <v>0</v>
          </cell>
        </row>
        <row r="655">
          <cell r="M655">
            <v>0</v>
          </cell>
        </row>
        <row r="656">
          <cell r="M656">
            <v>0</v>
          </cell>
        </row>
        <row r="657">
          <cell r="M657">
            <v>0</v>
          </cell>
        </row>
        <row r="658">
          <cell r="E658">
            <v>39356</v>
          </cell>
          <cell r="M658">
            <v>0</v>
          </cell>
        </row>
        <row r="659">
          <cell r="E659">
            <v>39387</v>
          </cell>
          <cell r="M659">
            <v>0</v>
          </cell>
        </row>
        <row r="660">
          <cell r="E660">
            <v>39417</v>
          </cell>
          <cell r="M660">
            <v>0</v>
          </cell>
        </row>
        <row r="661">
          <cell r="E661">
            <v>39448</v>
          </cell>
          <cell r="M661">
            <v>0</v>
          </cell>
        </row>
        <row r="662">
          <cell r="E662">
            <v>39479</v>
          </cell>
          <cell r="M662">
            <v>0</v>
          </cell>
        </row>
        <row r="663">
          <cell r="E663">
            <v>39508</v>
          </cell>
          <cell r="M663">
            <v>0</v>
          </cell>
        </row>
        <row r="664">
          <cell r="E664">
            <v>39539</v>
          </cell>
          <cell r="M664">
            <v>0</v>
          </cell>
        </row>
        <row r="665">
          <cell r="E665">
            <v>39569</v>
          </cell>
          <cell r="M665">
            <v>0</v>
          </cell>
        </row>
        <row r="666">
          <cell r="E666">
            <v>39600</v>
          </cell>
          <cell r="M666">
            <v>0</v>
          </cell>
        </row>
        <row r="667">
          <cell r="E667">
            <v>39630</v>
          </cell>
          <cell r="M667">
            <v>0</v>
          </cell>
        </row>
        <row r="668">
          <cell r="E668">
            <v>39661</v>
          </cell>
          <cell r="M668">
            <v>0</v>
          </cell>
        </row>
        <row r="669">
          <cell r="E669">
            <v>39692</v>
          </cell>
          <cell r="M669">
            <v>0</v>
          </cell>
        </row>
        <row r="670">
          <cell r="M670">
            <v>0</v>
          </cell>
        </row>
        <row r="671">
          <cell r="M671">
            <v>0</v>
          </cell>
        </row>
        <row r="672">
          <cell r="M672">
            <v>0</v>
          </cell>
        </row>
        <row r="673">
          <cell r="M673">
            <v>0</v>
          </cell>
        </row>
        <row r="674">
          <cell r="M674">
            <v>0</v>
          </cell>
        </row>
        <row r="675">
          <cell r="M675">
            <v>0</v>
          </cell>
        </row>
        <row r="676">
          <cell r="M676">
            <v>0</v>
          </cell>
        </row>
        <row r="677">
          <cell r="M677">
            <v>0</v>
          </cell>
        </row>
        <row r="678">
          <cell r="E678">
            <v>39356</v>
          </cell>
          <cell r="M678">
            <v>0</v>
          </cell>
        </row>
        <row r="679">
          <cell r="E679">
            <v>39387</v>
          </cell>
          <cell r="M679">
            <v>0</v>
          </cell>
        </row>
        <row r="680">
          <cell r="E680">
            <v>39417</v>
          </cell>
          <cell r="M680">
            <v>0</v>
          </cell>
        </row>
        <row r="681">
          <cell r="E681">
            <v>39448</v>
          </cell>
          <cell r="M681">
            <v>0</v>
          </cell>
        </row>
        <row r="682">
          <cell r="E682">
            <v>39479</v>
          </cell>
          <cell r="M682">
            <v>0</v>
          </cell>
        </row>
        <row r="683">
          <cell r="E683">
            <v>39508</v>
          </cell>
          <cell r="M683">
            <v>0</v>
          </cell>
        </row>
        <row r="684">
          <cell r="E684">
            <v>39539</v>
          </cell>
          <cell r="M684">
            <v>0</v>
          </cell>
        </row>
        <row r="685">
          <cell r="E685">
            <v>39569</v>
          </cell>
          <cell r="M685">
            <v>0</v>
          </cell>
        </row>
        <row r="686">
          <cell r="E686">
            <v>39600</v>
          </cell>
          <cell r="M686">
            <v>0</v>
          </cell>
        </row>
        <row r="687">
          <cell r="E687">
            <v>39630</v>
          </cell>
          <cell r="M687">
            <v>0</v>
          </cell>
        </row>
        <row r="688">
          <cell r="E688">
            <v>39661</v>
          </cell>
          <cell r="M688">
            <v>0</v>
          </cell>
        </row>
        <row r="689">
          <cell r="E689">
            <v>39692</v>
          </cell>
          <cell r="M689">
            <v>0</v>
          </cell>
        </row>
        <row r="690">
          <cell r="M690">
            <v>0</v>
          </cell>
        </row>
        <row r="691">
          <cell r="M691">
            <v>0</v>
          </cell>
        </row>
        <row r="692">
          <cell r="M692">
            <v>0</v>
          </cell>
        </row>
        <row r="693">
          <cell r="M693">
            <v>0</v>
          </cell>
        </row>
        <row r="694">
          <cell r="M694">
            <v>0</v>
          </cell>
        </row>
        <row r="695">
          <cell r="M695">
            <v>0</v>
          </cell>
        </row>
        <row r="696">
          <cell r="M696">
            <v>0</v>
          </cell>
        </row>
        <row r="697">
          <cell r="M697">
            <v>0</v>
          </cell>
        </row>
        <row r="699">
          <cell r="M699">
            <v>0</v>
          </cell>
        </row>
        <row r="700">
          <cell r="M700">
            <v>234481.02127659495</v>
          </cell>
        </row>
        <row r="701">
          <cell r="E701" t="str">
            <v>Превышение суточных сверх норм, установленных законодательством</v>
          </cell>
        </row>
        <row r="707">
          <cell r="E707" t="str">
            <v>Всего с НДС (руб.)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7705296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7705296</v>
          </cell>
        </row>
      </sheetData>
      <sheetData sheetId="6"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O37" t="str">
            <v>ВСЕГО командировочные (Евро)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  <row r="49">
          <cell r="O49">
            <v>0</v>
          </cell>
        </row>
        <row r="50">
          <cell r="O50">
            <v>0</v>
          </cell>
        </row>
        <row r="51">
          <cell r="O51">
            <v>0</v>
          </cell>
        </row>
        <row r="52">
          <cell r="O52">
            <v>0</v>
          </cell>
        </row>
        <row r="53">
          <cell r="E53" t="str">
            <v>Превышение суточных сверх норм, установленных законодательством</v>
          </cell>
        </row>
        <row r="57">
          <cell r="E57">
            <v>500</v>
          </cell>
        </row>
        <row r="59">
          <cell r="E59" t="str">
            <v>Период командировки (месяц)</v>
          </cell>
          <cell r="O59" t="str">
            <v>ВСЕГО командировочные (Евро)</v>
          </cell>
        </row>
        <row r="60">
          <cell r="O60">
            <v>0</v>
          </cell>
        </row>
        <row r="61">
          <cell r="O61">
            <v>0</v>
          </cell>
        </row>
        <row r="62">
          <cell r="O62">
            <v>0</v>
          </cell>
        </row>
        <row r="63">
          <cell r="E63" t="str">
            <v xml:space="preserve"> </v>
          </cell>
          <cell r="O63">
            <v>0</v>
          </cell>
        </row>
        <row r="64">
          <cell r="O64">
            <v>0</v>
          </cell>
        </row>
        <row r="65">
          <cell r="O65">
            <v>0</v>
          </cell>
        </row>
        <row r="66">
          <cell r="E66" t="str">
            <v xml:space="preserve"> </v>
          </cell>
          <cell r="O66">
            <v>0</v>
          </cell>
        </row>
        <row r="67">
          <cell r="O67">
            <v>0</v>
          </cell>
        </row>
        <row r="68">
          <cell r="O68">
            <v>0</v>
          </cell>
        </row>
        <row r="69">
          <cell r="O69">
            <v>0</v>
          </cell>
        </row>
        <row r="70">
          <cell r="E70" t="str">
            <v xml:space="preserve"> </v>
          </cell>
          <cell r="O70">
            <v>0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E75" t="str">
            <v>Превышение суточных сверх норм, установленных законодательством</v>
          </cell>
        </row>
        <row r="79">
          <cell r="E79">
            <v>700</v>
          </cell>
        </row>
        <row r="81">
          <cell r="E81" t="str">
            <v>Период командировки (месяц)</v>
          </cell>
          <cell r="O81" t="str">
            <v>ВСЕГО командировочные (Евро)</v>
          </cell>
        </row>
        <row r="82">
          <cell r="O82">
            <v>0</v>
          </cell>
        </row>
        <row r="83">
          <cell r="O83">
            <v>0</v>
          </cell>
        </row>
        <row r="84">
          <cell r="O84">
            <v>0</v>
          </cell>
        </row>
        <row r="85">
          <cell r="E85" t="str">
            <v xml:space="preserve"> </v>
          </cell>
          <cell r="O85">
            <v>0</v>
          </cell>
        </row>
        <row r="86">
          <cell r="O86">
            <v>0</v>
          </cell>
        </row>
        <row r="87">
          <cell r="O87">
            <v>0</v>
          </cell>
        </row>
        <row r="88">
          <cell r="E88" t="str">
            <v xml:space="preserve"> </v>
          </cell>
          <cell r="O88">
            <v>0</v>
          </cell>
        </row>
        <row r="89">
          <cell r="O89">
            <v>0</v>
          </cell>
        </row>
        <row r="90">
          <cell r="O90">
            <v>0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0</v>
          </cell>
        </row>
        <row r="95">
          <cell r="O95">
            <v>0</v>
          </cell>
        </row>
        <row r="96">
          <cell r="O96">
            <v>0</v>
          </cell>
        </row>
        <row r="97">
          <cell r="E97" t="str">
            <v>Превышение суточных сверх норм, установленных законодательством</v>
          </cell>
        </row>
        <row r="103">
          <cell r="E103" t="str">
            <v>Всего с НДС (руб.)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еолог"/>
      <sheetName val="Лист2"/>
      <sheetName val="Лист3"/>
      <sheetName val="геолог м"/>
    </sheetNames>
    <sheetDataSet>
      <sheetData sheetId="0" refreshError="1"/>
      <sheetData sheetId="1">
        <row r="81">
          <cell r="L81">
            <v>11150.96551828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ПДР"/>
      <sheetName val="РасчетКомандир1"/>
      <sheetName val="РасчетКомандир2"/>
      <sheetName val="Смета"/>
      <sheetName val="свод 2"/>
      <sheetName val="свод 3"/>
      <sheetName val="топо"/>
      <sheetName val="Зап-3- СЦБ"/>
      <sheetName val="Данные для расчёта сметы"/>
      <sheetName val="эл_химз_"/>
      <sheetName val="геология_"/>
      <sheetName val="Лист1"/>
      <sheetName val="Обновление"/>
      <sheetName val="Цена"/>
      <sheetName val="Product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Справочные данные"/>
      <sheetName val="Шкаф"/>
      <sheetName val="Коэфф1."/>
      <sheetName val="Прайс лист"/>
      <sheetName val="Амур ДОН"/>
      <sheetName val="кп ГК"/>
      <sheetName val="Б.Сатка"/>
      <sheetName val="Исполнение по оборуд_"/>
      <sheetName val="Calc"/>
      <sheetName val="total"/>
      <sheetName val="Комплектация"/>
      <sheetName val="трубы"/>
      <sheetName val="СМР"/>
      <sheetName val="дороги"/>
      <sheetName val="ИД"/>
      <sheetName val="исходные данные"/>
      <sheetName val="расчетные таблицы"/>
      <sheetName val="УП _2004"/>
      <sheetName val="См3 СЦБ-зап"/>
      <sheetName val="СметаСводная Рыб"/>
      <sheetName val="Справка"/>
      <sheetName val="свод_2"/>
      <sheetName val="свод_3"/>
      <sheetName val="Зап-3-_СЦБ"/>
      <sheetName val="Данные_для_расчёта_сметы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топография"/>
      <sheetName val="топо"/>
      <sheetName val="Обновление"/>
      <sheetName val="Цена"/>
      <sheetName val="Product"/>
      <sheetName val="Шкаф"/>
      <sheetName val="Коэфф1."/>
      <sheetName val="Прайс лист"/>
      <sheetName val="Упр"/>
      <sheetName val="ц_1991"/>
      <sheetName val="информация"/>
      <sheetName val="РС"/>
      <sheetName val="Данные для расчёта сметы"/>
      <sheetName val="СметаСводная"/>
      <sheetName val="свод 2"/>
      <sheetName val="ИГ1"/>
      <sheetName val="См 1 наруж.водопровод"/>
      <sheetName val="свод1"/>
      <sheetName val="СметаСводная Рыб"/>
      <sheetName val="#ССЫЛКА"/>
      <sheetName val="СметаСводная Колпино"/>
      <sheetName val="Материалы"/>
      <sheetName val="шаблон"/>
      <sheetName val="Journals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ВКЕ"/>
      <sheetName val="СМЕТА проект"/>
      <sheetName val="РП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Кл-р SysTel"/>
      <sheetName val="СПРПФ"/>
      <sheetName val="sapactivexlhiddensheet"/>
      <sheetName val="КП Прим (3)"/>
      <sheetName val="1.3"/>
      <sheetName val="Калькуляция_2012"/>
      <sheetName val="1.2.1-Проект"/>
      <sheetName val="Итог"/>
      <sheetName val="см8"/>
      <sheetName val="свод"/>
      <sheetName val="4"/>
      <sheetName val="Землеотвод"/>
      <sheetName val="КП к снег Рыбинская"/>
      <sheetName val="Лист опроса"/>
      <sheetName val="к.84-к.83"/>
      <sheetName val="Summary"/>
      <sheetName val="HP и оргтехника"/>
      <sheetName val="5ОборРабМест(HP)"/>
      <sheetName val="Зап-3- СЦБ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х"/>
      <sheetName val="влад-таблица"/>
      <sheetName val="Стр1По"/>
      <sheetName val="Подрядчики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Коэф КВ"/>
      <sheetName val="EKDEB90"/>
      <sheetName val="Стр1"/>
      <sheetName val="ИД"/>
      <sheetName val="январь"/>
      <sheetName val="Лист1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К.рын"/>
      <sheetName val="Вспомогательный"/>
      <sheetName val="Смета 1свод"/>
      <sheetName val="СметаСводная снег"/>
      <sheetName val="13.1"/>
      <sheetName val="Амур ДОН"/>
      <sheetName val="Архив2"/>
      <sheetName val="Opex personnel (Term facs)"/>
      <sheetName val="КП (2)"/>
      <sheetName val="Calc"/>
      <sheetName val="Ачинский НПЗ"/>
      <sheetName val="пятилетка"/>
      <sheetName val="мониторинг"/>
      <sheetName val="Параметры"/>
      <sheetName val="кп"/>
      <sheetName val="Кал.план Жукова даты - не надо"/>
      <sheetName val="смета СИД"/>
      <sheetName val="ПДР ООО &quot;Юкос ФБЦ&quot;"/>
      <sheetName val="Объемы работ по ПВ"/>
      <sheetName val="мсн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Дополнительные параметры"/>
      <sheetName val="ОПС"/>
      <sheetName val="BACT"/>
      <sheetName val="Дополнительные пара_x0000__x0000__x0005__x0000__xde00_"/>
      <sheetName val="ЛЧ"/>
      <sheetName val="Смета-Т"/>
      <sheetName val="Курс доллара"/>
      <sheetName val="Хаттон 90.90 Femco"/>
      <sheetName val="См3 СЦБ-зап"/>
      <sheetName val="ПД"/>
      <sheetName val="СметаСводная 1 оч"/>
      <sheetName val="Leistungsakt"/>
      <sheetName val="в работу"/>
      <sheetName val="трансформация1"/>
      <sheetName val="breakdown"/>
      <sheetName val="Destination"/>
      <sheetName val="СС"/>
      <sheetName val="Капитальные затраты"/>
      <sheetName val="ЭХЗ"/>
      <sheetName val="Свод объем"/>
      <sheetName val="1ПС"/>
      <sheetName val="ИД1"/>
      <sheetName val="Приложение 2"/>
      <sheetName val="Переменные и константы"/>
      <sheetName val="вариант"/>
      <sheetName val="ID"/>
      <sheetName val="СП"/>
      <sheetName val="A54НДС"/>
      <sheetName val="Должности"/>
      <sheetName val="Общая часть"/>
      <sheetName val="УП _2004"/>
      <sheetName val="АЧ"/>
      <sheetName val="Табл38-7"/>
      <sheetName val="БП НОВЫЙ"/>
      <sheetName val="База Геодезия"/>
      <sheetName val="База Геология"/>
      <sheetName val="6"/>
      <sheetName val="5.1"/>
      <sheetName val="3.1 ТХ"/>
      <sheetName val="геолог"/>
      <sheetName val="К"/>
      <sheetName val="база на 21-04-08"/>
      <sheetName val="СПЕЦИФИКА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ы"/>
      <sheetName val="Готовность"/>
      <sheetName val="CKK"/>
      <sheetName val="Щиты"/>
      <sheetName val="DATA"/>
      <sheetName val="СводнСР"/>
      <sheetName val="Командировочн"/>
      <sheetName val="матНеучтЦенПолы"/>
      <sheetName val="СпецПолы"/>
      <sheetName val="матНеучтЦенЭМ"/>
      <sheetName val="СпецЭМ"/>
      <sheetName val="коэф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Коэфф"/>
      <sheetName val="Дебет_Кредит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СметаСводная Рыб"/>
      <sheetName val="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расходы"/>
      <sheetName val="Накладные расходы"/>
      <sheetName val="Смета - стадия РД"/>
    </sheetNames>
    <sheetDataSet>
      <sheetData sheetId="0">
        <row r="9">
          <cell r="C9" t="str">
            <v>Должность</v>
          </cell>
        </row>
        <row r="10">
          <cell r="C10" t="str">
            <v>Начальник департамента</v>
          </cell>
        </row>
        <row r="11">
          <cell r="C11" t="str">
            <v>ГИП</v>
          </cell>
        </row>
        <row r="12">
          <cell r="C12" t="str">
            <v>Заместитель ГИПа</v>
          </cell>
        </row>
        <row r="13">
          <cell r="C13" t="str">
            <v>Помощник ГИПа</v>
          </cell>
        </row>
        <row r="14">
          <cell r="C14" t="str">
            <v>Начальник отдела</v>
          </cell>
        </row>
        <row r="15">
          <cell r="C15" t="str">
            <v>Начальник сектора</v>
          </cell>
        </row>
        <row r="16">
          <cell r="C16" t="str">
            <v>Заместитель начальника отдела</v>
          </cell>
        </row>
        <row r="17">
          <cell r="C17" t="str">
            <v>Начальник группы</v>
          </cell>
        </row>
        <row r="18">
          <cell r="C18" t="str">
            <v>Главный специалист</v>
          </cell>
        </row>
        <row r="19">
          <cell r="C19" t="str">
            <v>Ведущий специалист</v>
          </cell>
        </row>
        <row r="20">
          <cell r="C20" t="str">
            <v>Ведущий инженер-проектировщик</v>
          </cell>
        </row>
        <row r="21">
          <cell r="C21" t="str">
            <v>инженер-проектировщик 1-й категории</v>
          </cell>
        </row>
        <row r="22">
          <cell r="C22" t="str">
            <v>инженер-проектировщик 2-й категории</v>
          </cell>
        </row>
        <row r="23">
          <cell r="C23" t="str">
            <v>инженер-проектировщик 3-й категории</v>
          </cell>
        </row>
        <row r="24">
          <cell r="C24" t="str">
            <v>Специалист 1-й категории</v>
          </cell>
        </row>
        <row r="25">
          <cell r="C25" t="str">
            <v>Специалист 2-й категории</v>
          </cell>
        </row>
        <row r="26">
          <cell r="C26" t="str">
            <v>Специалист 3-й категории</v>
          </cell>
        </row>
        <row r="27">
          <cell r="C27" t="str">
            <v>Техник 2-й категории</v>
          </cell>
        </row>
      </sheetData>
      <sheetData sheetId="1">
        <row r="36">
          <cell r="D36">
            <v>0.92058430320218054</v>
          </cell>
        </row>
      </sheetData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Данные для расчёта сметы"/>
      <sheetName val="Шкаф"/>
      <sheetName val="Коэфф1."/>
      <sheetName val="Прайс лист"/>
      <sheetName val="Смета"/>
      <sheetName val="топо"/>
      <sheetName val="1.3"/>
      <sheetName val="ИГ1"/>
      <sheetName val="свод 2"/>
      <sheetName val="СметаСводная Рыб"/>
      <sheetName val="Лист1"/>
      <sheetName val="Обновление"/>
      <sheetName val="Пример расчета"/>
      <sheetName val="Зап-3- СЦБ"/>
      <sheetName val="К.рын"/>
      <sheetName val="Сводная смета"/>
      <sheetName val="Землеотвод"/>
      <sheetName val="sapactivexlhiddensheet"/>
      <sheetName val="График"/>
      <sheetName val="ц_199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"/>
      <sheetName val="Св табл стоим"/>
      <sheetName val="Календарный план дог"/>
      <sheetName val="СМР"/>
      <sheetName val="Поставка"/>
      <sheetName val="Расче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H13">
            <v>46.5</v>
          </cell>
        </row>
      </sheetData>
      <sheetData sheetId="5" refreshError="1">
        <row r="2">
          <cell r="G2">
            <v>6300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4">
          <cell r="A4" t="str">
            <v>одноэтажного здания ********, расположенного по адресу: 
ул. ******, д. ***</v>
          </cell>
        </row>
        <row r="7">
          <cell r="A7" t="str">
            <v>Исполнитель - ОАО "Гипронииавиапром" ООО "СК Перспектива-100"</v>
          </cell>
        </row>
        <row r="28">
          <cell r="E28">
            <v>26.88</v>
          </cell>
        </row>
        <row r="29">
          <cell r="E29">
            <v>1</v>
          </cell>
        </row>
        <row r="62">
          <cell r="F62">
            <v>3</v>
          </cell>
        </row>
        <row r="67">
          <cell r="B67" t="str">
            <v>Подкрановые и тормозные конструкции.</v>
          </cell>
          <cell r="F67">
            <v>3.5000000000000003E-2</v>
          </cell>
        </row>
      </sheetData>
      <sheetData sheetId="2"/>
      <sheetData sheetId="3"/>
      <sheetData sheetId="4"/>
      <sheetData sheetId="5"/>
      <sheetData sheetId="6" refreshError="1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Глав"/>
      <sheetName val="ОбмОбслЗемОд"/>
      <sheetName val="КалендПлан"/>
      <sheetName val="СводнСм"/>
      <sheetName val="СводнСм ГАП"/>
      <sheetName val="СмШурф"/>
      <sheetName val="СмРучБур"/>
      <sheetName val="СмМашБур"/>
      <sheetName val="ОБмГеодезия"/>
      <sheetName val="СмШурфКонтр"/>
      <sheetName val="СмРучБурКонтр"/>
    </sheetNames>
    <sheetDataSet>
      <sheetData sheetId="0"/>
      <sheetData sheetId="1" refreshError="1">
        <row r="2">
          <cell r="F2" t="str">
            <v>к договору № **/п-**-2007 от **.**.2007 г.</v>
          </cell>
        </row>
        <row r="4">
          <cell r="A4" t="str">
            <v>одноэтажного здания ********, расположенного по адресу: ул. ******, д. ***</v>
          </cell>
        </row>
        <row r="7">
          <cell r="A7" t="str">
            <v>Исполнитель - ОАО "Гипронииавиапром" ООО "СК Перспектива-100"</v>
          </cell>
        </row>
        <row r="28">
          <cell r="E28">
            <v>26.88</v>
          </cell>
        </row>
        <row r="29">
          <cell r="E29">
            <v>1</v>
          </cell>
        </row>
        <row r="62">
          <cell r="F62">
            <v>3</v>
          </cell>
        </row>
        <row r="67">
          <cell r="B67" t="str">
            <v>Подкрановые и тормозные конструкции.</v>
          </cell>
          <cell r="F67">
            <v>3.5000000000000003E-2</v>
          </cell>
        </row>
      </sheetData>
      <sheetData sheetId="2"/>
      <sheetData sheetId="3"/>
      <sheetData sheetId="4"/>
      <sheetData sheetId="5"/>
      <sheetData sheetId="6" refreshError="1">
        <row r="39">
          <cell r="K39">
            <v>0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(подряд)"/>
      <sheetName val="СравненЦен"/>
      <sheetName val="Сводная"/>
      <sheetName val="Цена"/>
      <sheetName val="Лист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 1 (смр)"/>
      <sheetName val="2 См 1 (смр)"/>
      <sheetName val="Переменные и константы"/>
    </sheetNames>
    <sheetDataSet>
      <sheetData sheetId="0"/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-Т"/>
      <sheetName val="ЛЧ"/>
    </sheetNames>
    <sheetDataSet>
      <sheetData sheetId="0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естр"/>
      <sheetName val="Отчет"/>
    </sheetNames>
    <sheetDataSet>
      <sheetData sheetId="0" refreshError="1"/>
      <sheetData sheetId="1" refreshError="1">
        <row r="4">
          <cell r="X4" t="str">
            <v>Начало периода</v>
          </cell>
          <cell r="Y4" t="str">
            <v>Конец периода</v>
          </cell>
        </row>
        <row r="5">
          <cell r="X5">
            <v>39448</v>
          </cell>
          <cell r="Y5">
            <v>39478</v>
          </cell>
        </row>
        <row r="6">
          <cell r="X6">
            <v>39479</v>
          </cell>
          <cell r="Y6">
            <v>39507</v>
          </cell>
        </row>
        <row r="7">
          <cell r="X7">
            <v>39508</v>
          </cell>
          <cell r="Y7">
            <v>39538</v>
          </cell>
        </row>
        <row r="8">
          <cell r="X8">
            <v>39539</v>
          </cell>
          <cell r="Y8">
            <v>39568</v>
          </cell>
        </row>
        <row r="9">
          <cell r="X9">
            <v>39569</v>
          </cell>
          <cell r="Y9">
            <v>39599</v>
          </cell>
        </row>
        <row r="10">
          <cell r="X10">
            <v>39600</v>
          </cell>
          <cell r="Y10">
            <v>39629</v>
          </cell>
        </row>
        <row r="11">
          <cell r="X11">
            <v>39630</v>
          </cell>
          <cell r="Y11">
            <v>39660</v>
          </cell>
        </row>
        <row r="12">
          <cell r="X12">
            <v>39661</v>
          </cell>
          <cell r="Y12">
            <v>39691</v>
          </cell>
        </row>
        <row r="13">
          <cell r="X13">
            <v>39692</v>
          </cell>
          <cell r="Y13">
            <v>39721</v>
          </cell>
        </row>
        <row r="14">
          <cell r="X14">
            <v>39722</v>
          </cell>
          <cell r="Y14">
            <v>39752</v>
          </cell>
        </row>
        <row r="15">
          <cell r="X15">
            <v>39753</v>
          </cell>
          <cell r="Y15">
            <v>39782</v>
          </cell>
        </row>
        <row r="16">
          <cell r="X16">
            <v>39783</v>
          </cell>
          <cell r="Y16">
            <v>39813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ные"/>
      <sheetName val="Сводная РД"/>
      <sheetName val="ПА РД"/>
      <sheetName val="РУ РД"/>
      <sheetName val="ЛАДВ РД"/>
      <sheetName val="Сводная П"/>
      <sheetName val="ПА П"/>
      <sheetName val="ЛАДВ П"/>
      <sheetName val="РУ П"/>
      <sheetName val="ПА РП"/>
      <sheetName val="РУ РП"/>
      <sheetName val="Кал. план"/>
      <sheetName val="РУ+ПА"/>
      <sheetName val="АСУ ТП"/>
      <sheetName val="Лист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доллара"/>
      <sheetName val="Лист3"/>
      <sheetName val="топография"/>
      <sheetName val="СметаСводная"/>
      <sheetName val="Данные для расчёта сметы"/>
      <sheetName val="Коэфф1."/>
      <sheetName val="ПО 1-7"/>
      <sheetName val="ставки"/>
      <sheetName val="Курс_доллара"/>
      <sheetName val="свод 2"/>
      <sheetName val="Смета"/>
      <sheetName val="СметаСводная Колпино"/>
      <sheetName val="Лист7"/>
      <sheetName val="ОПС"/>
      <sheetName val="Дог цена"/>
      <sheetName val="Смета-Т"/>
      <sheetName val="ps198"/>
    </sheetNames>
    <sheetDataSet>
      <sheetData sheetId="0">
        <row r="2">
          <cell r="A2">
            <v>25</v>
          </cell>
        </row>
      </sheetData>
      <sheetData sheetId="1">
        <row r="2">
          <cell r="A2">
            <v>25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 Жукова мес"/>
      <sheetName val="Кал.план Жукова даты - не надо"/>
      <sheetName val="СметаСводная 1 оч"/>
      <sheetName val="Смета1 Чеснович"/>
      <sheetName val="Смета2 геология"/>
      <sheetName val="См3 кадастр"/>
      <sheetName val="Смета4 Зем"/>
      <sheetName val="См5 дороги"/>
      <sheetName val="6 Кр.линии"/>
      <sheetName val="См7 мост"/>
      <sheetName val="Сети8 1 оч"/>
      <sheetName val="Смета9 регламент с 0,335"/>
      <sheetName val="Смета10 ООС"/>
      <sheetName val="смета11 конк докум"/>
      <sheetName val="См12  ГО и ЧС"/>
    </sheetNames>
    <sheetDataSet>
      <sheetData sheetId="0" refreshError="1"/>
      <sheetData sheetId="1" refreshError="1"/>
      <sheetData sheetId="2">
        <row r="6">
          <cell r="D6" t="str">
            <v>"Реконструкция транспортной развязки на пр. Маршала Жукова через ж.д. пути в Угольную гавань". 1-ая очередь. Реконструкция Портовой ул. с выходом на дорогу в Угольную гавань и строительство ул. Морской Пехоты с мостом через р. Красненькая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</sheetNames>
    <sheetDataSet>
      <sheetData sheetId="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Шкаф"/>
      <sheetName val="Коэфф1."/>
      <sheetName val="Прайс лист"/>
      <sheetName val="СМЕТА проект"/>
      <sheetName val="Смета"/>
      <sheetName val="HP и оргтехника"/>
      <sheetName val="к.84-к.83"/>
      <sheetName val="Лист опроса"/>
      <sheetName val="Summary"/>
      <sheetName val="5ОборРабМест(HP)"/>
      <sheetName val="сохранить"/>
      <sheetName val="13.1"/>
      <sheetName val="свод 2"/>
      <sheetName val="Лист2"/>
      <sheetName val="Данные для расчёта сметы"/>
      <sheetName val="свод"/>
      <sheetName val="СметаСводная снег"/>
      <sheetName val="93-110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Зап-3- СЦБ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Пример расчета"/>
      <sheetName val="Табл38-7"/>
      <sheetName val="все"/>
      <sheetName val="информация"/>
      <sheetName val="Кредиты"/>
      <sheetName val="СметаСводная Рыб"/>
      <sheetName val="Нормы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3.1"/>
      <sheetName val="Коммерческие расходы"/>
      <sheetName val="исходные данные"/>
      <sheetName val="расчетные таблицы"/>
      <sheetName val="СметаСводная Колпино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"/>
      <sheetName val="Орг"/>
      <sheetName val="Нал"/>
      <sheetName val="Наличие"/>
      <sheetName val="Движение"/>
      <sheetName val="Бал.стоим."/>
      <sheetName val="УНРМа-6.99"/>
      <sheetName val="Спр.образец (2)"/>
      <sheetName val="Майоров"/>
      <sheetName val="Бунин"/>
      <sheetName val="Черенков"/>
      <sheetName val="Путилин"/>
      <sheetName val="Гибадулин"/>
      <sheetName val="Головнев"/>
      <sheetName val="Остремский"/>
      <sheetName val="Горовой"/>
      <sheetName val="Кабанов"/>
      <sheetName val="Волошенко"/>
      <sheetName val="Копытовский"/>
      <sheetName val="Иванченко"/>
      <sheetName val="Цвик"/>
      <sheetName val=" Забусов"/>
      <sheetName val="Катанов"/>
      <sheetName val="Колодяжный"/>
      <sheetName val="Алисов"/>
      <sheetName val="Максименко"/>
      <sheetName val="Власов"/>
      <sheetName val="Двулучанский"/>
      <sheetName val="Чеботарев"/>
      <sheetName val="Щукин"/>
      <sheetName val="Маренков"/>
      <sheetName val="Дергунов"/>
      <sheetName val="Мышенков"/>
      <sheetName val="Евдокимов"/>
      <sheetName val="Жабко"/>
      <sheetName val="Кафтанников"/>
      <sheetName val="Вайдерман"/>
      <sheetName val="Хапилин"/>
      <sheetName val="Павелко"/>
      <sheetName val="Ксензов"/>
      <sheetName val="211 КЖБИ"/>
      <sheetName val="122ЭМЗ"/>
    </sheetNames>
    <sheetDataSet>
      <sheetData sheetId="0">
        <row r="50">
          <cell r="C50" t="str">
            <v>Майоров</v>
          </cell>
        </row>
      </sheetData>
      <sheetData sheetId="1" refreshError="1">
        <row r="50">
          <cell r="C50" t="str">
            <v>Майоров</v>
          </cell>
        </row>
        <row r="51">
          <cell r="C51" t="str">
            <v>Бунин</v>
          </cell>
        </row>
        <row r="52">
          <cell r="C52" t="str">
            <v>Черенков</v>
          </cell>
        </row>
        <row r="53">
          <cell r="C53" t="str">
            <v>Путилин</v>
          </cell>
        </row>
        <row r="54">
          <cell r="C54" t="str">
            <v>Гибадулин</v>
          </cell>
        </row>
        <row r="55">
          <cell r="C55" t="str">
            <v>Дергунов</v>
          </cell>
        </row>
        <row r="56">
          <cell r="C56" t="str">
            <v>Головнев</v>
          </cell>
        </row>
        <row r="57">
          <cell r="C57" t="str">
            <v>Остремский</v>
          </cell>
        </row>
        <row r="58">
          <cell r="C58" t="str">
            <v>Горовой</v>
          </cell>
        </row>
        <row r="59">
          <cell r="C59" t="str">
            <v>Кабанов</v>
          </cell>
        </row>
        <row r="60">
          <cell r="C60" t="str">
            <v>Волошенко</v>
          </cell>
        </row>
        <row r="61">
          <cell r="C61" t="str">
            <v>Копытовский</v>
          </cell>
        </row>
        <row r="62">
          <cell r="C62" t="str">
            <v>Иванченко</v>
          </cell>
        </row>
        <row r="63">
          <cell r="C63" t="str">
            <v>Цвик</v>
          </cell>
        </row>
        <row r="64">
          <cell r="C64" t="str">
            <v>Забусов</v>
          </cell>
        </row>
        <row r="65">
          <cell r="C65" t="str">
            <v>Катанов</v>
          </cell>
        </row>
        <row r="66">
          <cell r="C66" t="str">
            <v>Колодяжный</v>
          </cell>
        </row>
        <row r="67">
          <cell r="C67" t="str">
            <v>Алисов</v>
          </cell>
        </row>
        <row r="68">
          <cell r="C68" t="str">
            <v>Максименко</v>
          </cell>
        </row>
        <row r="69">
          <cell r="C69" t="str">
            <v>Власов</v>
          </cell>
        </row>
        <row r="70">
          <cell r="C70" t="str">
            <v>Двулучанский</v>
          </cell>
        </row>
        <row r="71">
          <cell r="C71" t="str">
            <v>Чеботарев</v>
          </cell>
        </row>
        <row r="72">
          <cell r="C72" t="str">
            <v>Щукин</v>
          </cell>
        </row>
        <row r="73">
          <cell r="C73" t="str">
            <v>Маренков</v>
          </cell>
        </row>
        <row r="74">
          <cell r="C74" t="str">
            <v>Мышенков</v>
          </cell>
        </row>
        <row r="75">
          <cell r="C75" t="str">
            <v>Евдокимов</v>
          </cell>
        </row>
        <row r="76">
          <cell r="C76" t="str">
            <v>Жабко</v>
          </cell>
        </row>
        <row r="77">
          <cell r="C77" t="str">
            <v>Кафтанников</v>
          </cell>
        </row>
        <row r="78">
          <cell r="C78" t="str">
            <v>Вайдерман</v>
          </cell>
        </row>
        <row r="79">
          <cell r="C79" t="str">
            <v>Хапилин</v>
          </cell>
        </row>
        <row r="80">
          <cell r="C80" t="str">
            <v>Павелко</v>
          </cell>
        </row>
        <row r="81">
          <cell r="C81" t="str">
            <v>Ксензов</v>
          </cell>
        </row>
        <row r="82">
          <cell r="C82" t="str">
            <v>Меркурьев</v>
          </cell>
        </row>
        <row r="83">
          <cell r="C83" t="str">
            <v>Сикорский</v>
          </cell>
        </row>
        <row r="85">
          <cell r="C85" t="str">
            <v xml:space="preserve">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Командировки"/>
      <sheetName val="Должности"/>
    </sheetNames>
    <sheetDataSet>
      <sheetData sheetId="0"/>
      <sheetData sheetId="1"/>
      <sheetData sheetId="2">
        <row r="2">
          <cell r="A2" t="str">
            <v xml:space="preserve"> </v>
          </cell>
        </row>
        <row r="3">
          <cell r="A3" t="str">
            <v>Главный специалист (ДП)</v>
          </cell>
        </row>
        <row r="4">
          <cell r="A4" t="str">
            <v>Инженер-проектировщик (ДП)</v>
          </cell>
        </row>
        <row r="5">
          <cell r="A5" t="str">
            <v>Менеджер проекта (ДУП)</v>
          </cell>
        </row>
        <row r="6">
          <cell r="A6" t="str">
            <v>Инженер (СО)</v>
          </cell>
        </row>
        <row r="7">
          <cell r="A7" t="str">
            <v>Руководитель группы (СО)</v>
          </cell>
        </row>
        <row r="8">
          <cell r="A8" t="str">
            <v>Оператор копировальных и множительных машин</v>
          </cell>
        </row>
        <row r="9">
          <cell r="A9" t="str">
            <v>Инженер-нормоконтролер (ДП)</v>
          </cell>
        </row>
        <row r="10">
          <cell r="A10" t="str">
            <v>Ведущий инженер (ДП)</v>
          </cell>
        </row>
        <row r="11">
          <cell r="A11" t="str">
            <v xml:space="preserve"> </v>
          </cell>
        </row>
        <row r="12">
          <cell r="A12" t="str">
            <v xml:space="preserve"> </v>
          </cell>
        </row>
        <row r="13">
          <cell r="A13" t="str">
            <v xml:space="preserve"> </v>
          </cell>
        </row>
        <row r="14">
          <cell r="A14" t="str">
            <v xml:space="preserve"> </v>
          </cell>
        </row>
        <row r="15">
          <cell r="A15" t="str">
            <v xml:space="preserve"> </v>
          </cell>
        </row>
        <row r="16">
          <cell r="A16" t="str">
            <v xml:space="preserve"> </v>
          </cell>
        </row>
        <row r="17">
          <cell r="A17" t="str">
            <v xml:space="preserve"> </v>
          </cell>
        </row>
        <row r="18">
          <cell r="A18" t="str">
            <v xml:space="preserve"> </v>
          </cell>
        </row>
        <row r="19">
          <cell r="A19" t="str">
            <v xml:space="preserve"> </v>
          </cell>
        </row>
        <row r="20">
          <cell r="A20" t="str">
            <v xml:space="preserve"> </v>
          </cell>
        </row>
        <row r="21">
          <cell r="A21" t="str">
            <v xml:space="preserve"> </v>
          </cell>
        </row>
        <row r="22">
          <cell r="A22" t="str">
            <v xml:space="preserve"> </v>
          </cell>
        </row>
        <row r="23">
          <cell r="A23" t="str">
            <v xml:space="preserve"> </v>
          </cell>
        </row>
        <row r="24">
          <cell r="A24" t="str">
            <v xml:space="preserve"> </v>
          </cell>
        </row>
        <row r="25">
          <cell r="A25" t="str">
            <v xml:space="preserve"> </v>
          </cell>
        </row>
        <row r="26">
          <cell r="A26" t="str">
            <v xml:space="preserve"> </v>
          </cell>
        </row>
        <row r="27">
          <cell r="A27" t="str">
            <v xml:space="preserve"> </v>
          </cell>
        </row>
        <row r="28">
          <cell r="A28" t="str">
            <v xml:space="preserve"> </v>
          </cell>
        </row>
        <row r="29">
          <cell r="A29" t="str">
            <v xml:space="preserve"> </v>
          </cell>
        </row>
        <row r="30">
          <cell r="A30" t="str">
            <v xml:space="preserve"> </v>
          </cell>
        </row>
        <row r="31">
          <cell r="A31" t="str">
            <v xml:space="preserve"> 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DATA"/>
      <sheetName val="РП"/>
      <sheetName val="График"/>
      <sheetName val="ПДР"/>
      <sheetName val="СметаСводная павильон"/>
      <sheetName val="Summary"/>
      <sheetName val="93-110"/>
      <sheetName val="Смета"/>
      <sheetName val="Коэфф1."/>
      <sheetName val="сводная"/>
      <sheetName val="Данные для расчёта сметы"/>
      <sheetName val="см8"/>
      <sheetName val="Зап-3- СЦБ"/>
      <sheetName val="свод"/>
      <sheetName val="ЭХЗ"/>
      <sheetName val="Обновление"/>
      <sheetName val="Цена"/>
      <sheetName val="Product"/>
      <sheetName val="Смета 1свод"/>
      <sheetName val="Лист1"/>
      <sheetName val="Шкаф"/>
      <sheetName val="Прайс лист"/>
      <sheetName val="Счет-Фактур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Расчет (СС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Сводная снег"/>
      <sheetName val="Смета1 Чеснович снег"/>
      <sheetName val="Смета2 снег геология"/>
      <sheetName val="См3 эколог изыск. снег"/>
      <sheetName val="смета4  Дор.работы"/>
      <sheetName val="Смета 6 Снег - Сети"/>
      <sheetName val="См 7Расчет ОДД Прокоп"/>
      <sheetName val="Смета8 ООС снег"/>
      <sheetName val="Смета9 регламент с 0,335"/>
      <sheetName val="КП снег"/>
      <sheetName val="См10  ГО и ЧС"/>
      <sheetName val="Смета11 Новые технологии"/>
      <sheetName val="Смета11 Ресурсоемкость"/>
      <sheetName val="Смета10 кадастр съемка п54"/>
      <sheetName val="Смета11 Землеустр.п54"/>
      <sheetName val="Смета12 межевание п54"/>
      <sheetName val="Смета13 Юрид оформл п54"/>
      <sheetName val="см14 конк докум Обв24"/>
      <sheetName val="См15Кр.линии"/>
      <sheetName val="См16 Сбор исх данных"/>
      <sheetName val="См17 Допэкз"/>
    </sheetNames>
    <sheetDataSet>
      <sheetData sheetId="0">
        <row r="7">
          <cell r="E7" t="str">
            <v>Рабочий проект по объекту:с "Снегоплавильная камера. расположенная на сетях ГУП "Водоканал Санкт-Петербург", по адресу: Рижский пр., д.43 (угол Рижского проспекта и Либавского переулка)"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 опроса"/>
      <sheetName val="СметаСводная снег"/>
      <sheetName val="к.84-к.83"/>
      <sheetName val="Лист2"/>
      <sheetName val="93-110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вод 2"/>
      <sheetName val="Прибыль опл"/>
      <sheetName val="СМЕТА проект"/>
      <sheetName val="таблица руководству"/>
      <sheetName val="Суточная добыча за неделю"/>
      <sheetName val="РП"/>
      <sheetName val="list"/>
      <sheetName val="Вспомогательный"/>
      <sheetName val="Смета 1"/>
      <sheetName val="Табл38-7"/>
      <sheetName val="вариант"/>
      <sheetName val="Обновление"/>
      <sheetName val="Лист1"/>
      <sheetName val="Цена"/>
      <sheetName val="Product"/>
      <sheetName val="Разработка проекта"/>
      <sheetName val="сводная"/>
      <sheetName val="См 1 наруж.водопровод"/>
      <sheetName val="График"/>
      <sheetName val="топо"/>
      <sheetName val="Суточная"/>
      <sheetName val="5ОборРабМест(HP)"/>
      <sheetName val="ПДР"/>
      <sheetName val="1"/>
      <sheetName val="СметаСводная Рыб"/>
      <sheetName val="СметаСводная Колпино"/>
      <sheetName val="СметаСводная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Прилож"/>
      <sheetName val="DATA"/>
      <sheetName val="Summary"/>
      <sheetName val="Пример расчета"/>
      <sheetName val="все"/>
      <sheetName val="информация"/>
      <sheetName val="Кредиты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С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Пояснение 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КП НовоКов"/>
      <sheetName val="ПДР ООО &quot;Юкос ФБЦ&quot;"/>
      <sheetName val="сохранить"/>
      <sheetName val="3.1"/>
      <sheetName val="Коммерческие расходы"/>
      <sheetName val="исходные данные"/>
      <sheetName val="расчетные таблицы"/>
      <sheetName val="HP и оргтехника"/>
      <sheetName val="оборудован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Лист1"/>
      <sheetName val="2002(v2)"/>
      <sheetName val="ПРОГНОЗ_1"/>
      <sheetName val="справ."/>
      <sheetName val="Лист2"/>
      <sheetName val="эл_химз_"/>
      <sheetName val="геология_"/>
      <sheetName val="справ_"/>
      <sheetName val="Данные для расчёта сметы"/>
      <sheetName val="СметаСводная снег"/>
      <sheetName val="93-110"/>
      <sheetName val="СметаСводная"/>
      <sheetName val="ИГ1"/>
      <sheetName val="СметаСводная павильон"/>
      <sheetName val="Смета"/>
      <sheetName val="топо"/>
      <sheetName val="оборудован"/>
      <sheetName val="Упр"/>
      <sheetName val="2002_v2_"/>
      <sheetName val="см8"/>
      <sheetName val="РН-ПНГ"/>
      <sheetName val="свод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Перечень ИУ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ЕТС (ф)"/>
      <sheetName val="Исх1"/>
      <sheetName val="ПС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  <sheetName val="График"/>
      <sheetName val="Суточная"/>
      <sheetName val="Коэфф1."/>
      <sheetName val="Смета"/>
      <sheetName val="Зап-3- СЦБ"/>
      <sheetName val="Смета2 проект. раб."/>
      <sheetName val="смета 2 проект. работы"/>
      <sheetName val="Кредиты"/>
      <sheetName val="топография"/>
      <sheetName val="Шкаф"/>
      <sheetName val="Прайс лист"/>
      <sheetName val="1.2 геол"/>
      <sheetName val="5 П"/>
      <sheetName val="3 акт П"/>
      <sheetName val="1.1 геод"/>
      <sheetName val="MAIN_PARAMETERS"/>
      <sheetName val="4сд"/>
      <sheetName val="2сд"/>
      <sheetName val="7сд"/>
      <sheetName val="медведицкая"/>
      <sheetName val="медведицкая (2)"/>
      <sheetName val="Сумма прописью"/>
      <sheetName val="132-155"/>
      <sheetName val="зай"/>
      <sheetName val="сводная рд"/>
      <sheetName val="волгард"/>
      <sheetName val="706-793вл"/>
      <sheetName val="626-706вл"/>
      <sheetName val="прим-рд"/>
      <sheetName val="нпс2рд"/>
      <sheetName val="нпс3рд "/>
      <sheetName val="нпс кириши рд"/>
      <sheetName val="73-94рд"/>
      <sheetName val="538-626"/>
      <sheetName val="515-538рд"/>
      <sheetName val="дружба"/>
      <sheetName val="яросл2"/>
      <sheetName val="155-253"/>
      <sheetName val="обследование"/>
      <sheetName val="новгород"/>
      <sheetName val="515-538"/>
      <sheetName val="НПС-2"/>
      <sheetName val="НПС-3 "/>
      <sheetName val="которосль"/>
      <sheetName val="улейма"/>
      <sheetName val="ярославль"/>
      <sheetName val="уфа"/>
      <sheetName val="#ССЫЛКА"/>
      <sheetName val="Лист2"/>
      <sheetName val="Лист3"/>
      <sheetName val="Смета 1"/>
      <sheetName val="Коэф"/>
      <sheetName val="DMTR_BP_03"/>
      <sheetName val="вариант"/>
      <sheetName val="ПДР"/>
      <sheetName val="Calc"/>
      <sheetName val="ID"/>
      <sheetName val="Таблица 2"/>
      <sheetName val="РП"/>
      <sheetName val="К.рын"/>
      <sheetName val="Титул1"/>
      <sheetName val="Титул2"/>
      <sheetName val="Титул3"/>
      <sheetName val="Упр"/>
      <sheetName val="свод"/>
      <sheetName val="Таблица 3"/>
      <sheetName val="СС"/>
      <sheetName val="информация"/>
      <sheetName val="Summary"/>
      <sheetName val="Tabelle3"/>
      <sheetName val="Данные для расчёта сметы"/>
      <sheetName val="ПОДПИСИ"/>
      <sheetName val="медведицкая_(2)"/>
      <sheetName val="Сумма_прописью"/>
      <sheetName val="сводная_рд"/>
      <sheetName val="нпс3рд_"/>
      <sheetName val="нпс_кириши_рд"/>
      <sheetName val="НПС-3_"/>
      <sheetName val="Список прогонов за месяц"/>
      <sheetName val="1.1"/>
      <sheetName val="93-110"/>
      <sheetName val="Сводная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20"/>
      <sheetName val="Восстановл_Лист49"/>
      <sheetName val="Восстановл_Лист21"/>
      <sheetName val="Расчет зарплаты"/>
      <sheetName val="Табл38-7"/>
      <sheetName val="ЭХЗ"/>
      <sheetName val="№5 СУБ Инж защ"/>
      <sheetName val="13.1"/>
      <sheetName val="Харьяга-индига(ПР-Трасса+реки)"/>
      <sheetName val="к.84-к.83"/>
      <sheetName val="свод 2"/>
      <sheetName val="HP и оргтехника"/>
      <sheetName val="свод 3"/>
      <sheetName val="СметаСводная Колпино"/>
      <sheetName val="СметаСводная"/>
      <sheetName val="См3 СЦБ-зап"/>
      <sheetName val="ИГ1"/>
      <sheetName val="СметаСводная снег"/>
      <sheetName val="см8"/>
      <sheetName val="Смета 7"/>
      <sheetName val="Смета 1свод"/>
      <sheetName val="шаблон"/>
      <sheetName val="Ф-1"/>
      <sheetName val="Справочники"/>
      <sheetName val="Разработка проекта"/>
      <sheetName val="RSOILBAL"/>
      <sheetName val="Итог Лена"/>
      <sheetName val="Итого М. (2)"/>
      <sheetName val="условия"/>
      <sheetName val="Итог Антиснег11.01"/>
      <sheetName val="Входные параметрыВНГДУ"/>
      <sheetName val="1"/>
      <sheetName val="Прил 6.51-Упр рас"/>
      <sheetName val=""/>
      <sheetName val="Материалы"/>
      <sheetName val="6_11_1  сторонние"/>
      <sheetName val="Восстановл_Лист12"/>
      <sheetName val="Восстановл_Лист18"/>
      <sheetName val="Восстановл_Лист14"/>
      <sheetName val="Восстановл_Лист16"/>
      <sheetName val="Восстановл_Лист5"/>
      <sheetName val="Восстановл_Лист13"/>
      <sheetName val="Восстановл_Лист19"/>
      <sheetName val="Восстановл_Лист7"/>
      <sheetName val="Восстановл_Лист15"/>
      <sheetName val="Восстановл_Лист17"/>
      <sheetName val="Ли啁䉓C"/>
      <sheetName val="БАЛАНС"/>
      <sheetName val="Documents and Settings\Halilova"/>
      <sheetName val="ТИТУЛ"/>
      <sheetName val="ОБЩЕСТВА"/>
      <sheetName val="Приморск БДС"/>
      <sheetName val="ААС М.Вешак (259,8)_x0000__x0000_İŹ_x0000__x0004__x0000__x0000__x0000__x0000__x0000__x0000_"/>
      <sheetName val="ААС М.Вешак (259,8)??İŹ?_x0004_??????"/>
      <sheetName val="Проверка и настройка параметров"/>
      <sheetName val="AccountingQtyTotal"/>
      <sheetName val="Пример расчета"/>
      <sheetName val="SP173И1"/>
      <sheetName val="SP173И2"/>
      <sheetName val="SP173И3"/>
      <sheetName val="SP353СИ1"/>
      <sheetName val="SP353СИ2"/>
      <sheetName val="SP353ЦИ1"/>
      <sheetName val="SP353ЦИ2"/>
      <sheetName val="SakhNIPI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ЛАТА (образец)"/>
      <sheetName val="Списки"/>
      <sheetName val="для Бухг."/>
      <sheetName val="договоры"/>
      <sheetName val="Сводная оплата"/>
      <sheetName val="Ал(РД)"/>
      <sheetName val="Мант(ПР)"/>
      <sheetName val="мант(ПР`)"/>
      <sheetName val="Калин(РД)"/>
      <sheetName val="Калин(авт.над)"/>
      <sheetName val="Калгр(РД)1"/>
      <sheetName val="Советск"/>
      <sheetName val="Княж(РД)1"/>
      <sheetName val="Княж`(РД)1"/>
      <sheetName val="Княж РД4"/>
      <sheetName val="Фрол-Рост"/>
      <sheetName val="Ржевская"/>
      <sheetName val="Ржевская (конк.док.)"/>
      <sheetName val="Калгр(авт.надз)1"/>
      <sheetName val="Княж(РД)2"/>
      <sheetName val="Княж РД3"/>
      <sheetName val="Княж(конк.)"/>
      <sheetName val="ИССС"/>
      <sheetName val="Калгр(ПР)"/>
      <sheetName val="Выборг"/>
      <sheetName val="МЧС"/>
      <sheetName val="Восточная ПР"/>
      <sheetName val="Центральная"/>
      <sheetName val="Ал(авт.надз)"/>
      <sheetName val="Абак(ПР)"/>
      <sheetName val="Б-Т(РД)"/>
      <sheetName val="Б-Т(кор)"/>
      <sheetName val="Б-Т(конк.)"/>
      <sheetName val="З-Б(РД)"/>
      <sheetName val="З-Б(конк.)"/>
      <sheetName val="Итат1(РД)"/>
      <sheetName val="Итат2(РД)"/>
      <sheetName val="Барнаульск(конк)"/>
      <sheetName val="Барнаул(РД1)"/>
      <sheetName val="Барнаул(РД2)"/>
      <sheetName val="Гусиноозерская (конк)"/>
      <sheetName val="Гусинооз(коррРД)"/>
      <sheetName val="Казах-Р(ПР1)"/>
      <sheetName val="Казах-Р(ПР2)"/>
      <sheetName val="Кузбасская"/>
      <sheetName val="Ул-У(РП)"/>
      <sheetName val="Камала(ПР)"/>
      <sheetName val="Крсноярск"/>
      <sheetName val="Машук(РД)"/>
      <sheetName val="Машук(корр)"/>
      <sheetName val="Фрунзенская"/>
      <sheetName val="Белый Раст"/>
      <sheetName val="Белый Р"/>
      <sheetName val="Радуга РД3"/>
      <sheetName val="Радуга ПР"/>
      <sheetName val="МантРД"/>
      <sheetName val="МантРД`"/>
      <sheetName val="Мант(авт.надз.)"/>
      <sheetName val="Калгр(РД)2"/>
      <sheetName val="Калгр(РД)3"/>
      <sheetName val="Калгр(авт.надз)3"/>
      <sheetName val="Калгр(авт.надз)2"/>
      <sheetName val="Златоуст"/>
      <sheetName val="Шагол(конк)"/>
      <sheetName val="Тюмень"/>
      <sheetName val="Вятка (конк)"/>
      <sheetName val="Емелино ПР"/>
      <sheetName val="Бологое РД"/>
      <sheetName val="Бологое (авт.надз)"/>
      <sheetName val="Радуга(РД2)"/>
      <sheetName val="Радуга(агент.дог)"/>
      <sheetName val="Радуга (РД1)"/>
      <sheetName val="Радуга(авт.надз)"/>
      <sheetName val="Ростов(ПР)"/>
      <sheetName val="Куйбышев"/>
      <sheetName val="Самара (ПР)"/>
      <sheetName val="Сангтуда"/>
      <sheetName val="Рек.Мант."/>
      <sheetName val="Лист4"/>
      <sheetName val="Лист5"/>
      <sheetName val="Лист6"/>
      <sheetName val="Лист1"/>
      <sheetName val="Лист2"/>
      <sheetName val="Лист3"/>
      <sheetName val="АЛ(ПР)"/>
      <sheetName val="Лист7"/>
      <sheetName val="пусто"/>
      <sheetName val="пусто2"/>
      <sheetName val=""/>
    </sheetNames>
    <sheetDataSet>
      <sheetData sheetId="0" refreshError="1"/>
      <sheetData sheetId="1" refreshError="1">
        <row r="1">
          <cell r="A1" t="str">
            <v>список</v>
          </cell>
        </row>
        <row r="2">
          <cell r="A2" t="str">
            <v>ГУП "Трест ГРИИ"</v>
          </cell>
        </row>
        <row r="3">
          <cell r="A3" t="str">
            <v>ЗАО "ИК ЭНИКО-МИФИ"</v>
          </cell>
        </row>
        <row r="4">
          <cell r="A4" t="str">
            <v>ЗАО "Институт автоматизации энергетических систем"</v>
          </cell>
        </row>
        <row r="5">
          <cell r="A5" t="str">
            <v>ЗАО "Институт энергетических сетей" г. Каунас</v>
          </cell>
        </row>
        <row r="6">
          <cell r="A6" t="str">
            <v>ЗАО "СПЕЦЭЛЕКТРОМОНТАЖ"</v>
          </cell>
        </row>
        <row r="7">
          <cell r="A7" t="str">
            <v>ЗАО "Стройинвестпроект ЛТД"</v>
          </cell>
        </row>
        <row r="8">
          <cell r="A8" t="str">
            <v>ЗАО "Электросетьпроект"</v>
          </cell>
        </row>
        <row r="9">
          <cell r="A9" t="str">
            <v>ЗАО НПП "Инмажпроект"</v>
          </cell>
        </row>
        <row r="10">
          <cell r="A10" t="str">
            <v>Измайлова Л.И.</v>
          </cell>
        </row>
        <row r="11">
          <cell r="A11" t="str">
            <v>Инновационный геологический центр ФГУГП "Волгагеология"</v>
          </cell>
        </row>
        <row r="12">
          <cell r="A12" t="str">
            <v>МЧС</v>
          </cell>
        </row>
        <row r="13">
          <cell r="A13" t="str">
            <v>ОАО "Гипросвязь-4"</v>
          </cell>
        </row>
        <row r="14">
          <cell r="A14" t="str">
            <v>ОАО "Ивэлектроналадка"</v>
          </cell>
        </row>
        <row r="15">
          <cell r="A15" t="str">
            <v>ОАО "Институт Энергосетьпроект"</v>
          </cell>
        </row>
        <row r="16">
          <cell r="A16" t="str">
            <v>ОАО "Калининградская ТЭЦ-2"</v>
          </cell>
        </row>
        <row r="17">
          <cell r="A17" t="str">
            <v>ОАО "Отделение Дальних Передач"</v>
          </cell>
        </row>
        <row r="18">
          <cell r="A18" t="str">
            <v>ОАО "Сангтудинская ГЭС-1"</v>
          </cell>
        </row>
        <row r="19">
          <cell r="A19" t="str">
            <v>ОАО "СевЗап НТЦ"</v>
          </cell>
        </row>
        <row r="20">
          <cell r="A20" t="str">
            <v>ОАО "Севзапэлектросетьстрой"</v>
          </cell>
        </row>
        <row r="21">
          <cell r="A21" t="str">
            <v>ОАО "СОЮЗТЕХЭНЕРГО"</v>
          </cell>
        </row>
        <row r="22">
          <cell r="A22" t="str">
            <v>ОАО "Спецсетьстрой"</v>
          </cell>
        </row>
        <row r="23">
          <cell r="A23" t="str">
            <v>ОАО "ФСК ЕЭС" МЭС Волги</v>
          </cell>
        </row>
        <row r="24">
          <cell r="A24" t="str">
            <v>ОАО "ФСК ЕЭС" МЭС Северо-Запада</v>
          </cell>
        </row>
        <row r="25">
          <cell r="A25" t="str">
            <v>ОАО "ФСК ЕЭС" МЭС Сибири</v>
          </cell>
        </row>
        <row r="26">
          <cell r="A26" t="str">
            <v>ОАО "ФСК ЕЭС" МЭС Урала</v>
          </cell>
        </row>
        <row r="27">
          <cell r="A27" t="str">
            <v>ОАО "ФСК ЕЭС" МЭС Центра</v>
          </cell>
        </row>
        <row r="28">
          <cell r="A28" t="str">
            <v>ОАО "ФСК ЕЭС" МЭС Юга</v>
          </cell>
        </row>
        <row r="29">
          <cell r="A29" t="str">
            <v>ОАО "ФСК ЕЭС" филиал Валдайское ПМЭС</v>
          </cell>
        </row>
        <row r="30">
          <cell r="A30" t="str">
            <v>ОАО "ФСК ЕЭС" филиал Волго-Окское ПМЭС</v>
          </cell>
        </row>
        <row r="31">
          <cell r="A31" t="str">
            <v>ОАО "Южное ИЦЭ"</v>
          </cell>
        </row>
        <row r="32">
          <cell r="A32" t="str">
            <v>ОАО "Янтарьэнерго"</v>
          </cell>
        </row>
        <row r="33">
          <cell r="A33" t="str">
            <v>ООО  "ЭЛКО Технологии СПб"</v>
          </cell>
        </row>
        <row r="34">
          <cell r="A34" t="str">
            <v>ООО "АрхиГАП"</v>
          </cell>
        </row>
        <row r="35">
          <cell r="A35" t="str">
            <v xml:space="preserve">ООО "Витасвязь" </v>
          </cell>
        </row>
        <row r="36">
          <cell r="A36" t="str">
            <v>ООО "ИКЦ "Экспертриск"</v>
          </cell>
        </row>
        <row r="37">
          <cell r="A37" t="str">
            <v>ООО "Инжиниринговый центр Энерго"</v>
          </cell>
        </row>
        <row r="38">
          <cell r="A38" t="str">
            <v>ООО "ИнтерЭСП"</v>
          </cell>
        </row>
        <row r="39">
          <cell r="A39" t="str">
            <v>ООО "ОМК-Сталь"</v>
          </cell>
        </row>
        <row r="40">
          <cell r="A40" t="str">
            <v>ООО "ПРОЕКТИНВЕСТ"</v>
          </cell>
        </row>
        <row r="41">
          <cell r="A41" t="str">
            <v>ООО "Сибэнергосетьпроект"</v>
          </cell>
        </row>
        <row r="42">
          <cell r="A42" t="str">
            <v>ООО "СМУ в г. Калининграде. ДО ОАО "Союзтелефонстрой"</v>
          </cell>
        </row>
        <row r="43">
          <cell r="A43" t="str">
            <v>ООО "Спецмонтажсервис"</v>
          </cell>
        </row>
        <row r="44">
          <cell r="A44" t="str">
            <v>ООО "СУНЭТО"</v>
          </cell>
        </row>
        <row r="45">
          <cell r="A45" t="str">
            <v>ООО "Энергоинжиниринг"</v>
          </cell>
        </row>
        <row r="46">
          <cell r="A46" t="str">
            <v>ООО "Энергокомплект-Сервис"</v>
          </cell>
        </row>
        <row r="47">
          <cell r="A47" t="str">
            <v>ООО "Энергосетьпроект-НН"</v>
          </cell>
        </row>
        <row r="48">
          <cell r="A48" t="str">
            <v>ООО "Энерго-Юг"</v>
          </cell>
        </row>
        <row r="49">
          <cell r="A49" t="str">
            <v>ООО НПФ "ЭЛНАП"</v>
          </cell>
        </row>
        <row r="50">
          <cell r="A50" t="str">
            <v>ООО НПЦ "ЭСиС"</v>
          </cell>
        </row>
        <row r="51">
          <cell r="A51" t="str">
            <v>ОРЗАУМ</v>
          </cell>
        </row>
        <row r="52">
          <cell r="A52" t="str">
            <v>транспорт</v>
          </cell>
        </row>
        <row r="53">
          <cell r="A53" t="str">
            <v>Филиал "Институт Тулаэнергосетьпроект" ОАО "СевЗап НТЦ"</v>
          </cell>
        </row>
        <row r="54">
          <cell r="A54" t="str">
            <v>Филиал ОАО "Инженерный центр ЕЭС" - "Фирма ОРГРЭС"</v>
          </cell>
        </row>
        <row r="55">
          <cell r="A55" t="str">
            <v>ХЗ</v>
          </cell>
        </row>
        <row r="56">
          <cell r="A56" t="str">
            <v>ХЗ1</v>
          </cell>
        </row>
        <row r="57">
          <cell r="A57" t="str">
            <v>ХЗ2</v>
          </cell>
        </row>
        <row r="58">
          <cell r="A58" t="str">
            <v>ОАО "ВНИИГ им. Б.Е.Веденеева</v>
          </cell>
        </row>
        <row r="59">
          <cell r="A59" t="str">
            <v>ООО СП "Строймеханизация"</v>
          </cell>
        </row>
        <row r="60">
          <cell r="A60" t="str">
            <v>ЗАО "ПЕНТАКОН"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"/>
      <sheetName val="2"/>
      <sheetName val="3"/>
      <sheetName val="4"/>
      <sheetName val="4.1"/>
      <sheetName val="6"/>
      <sheetName val="6.1"/>
      <sheetName val="6.2"/>
      <sheetName val="8"/>
      <sheetName val="8.1"/>
      <sheetName val="9"/>
      <sheetName val="9.1"/>
      <sheetName val="9.2"/>
      <sheetName val="10"/>
      <sheetName val="11"/>
      <sheetName val="12"/>
      <sheetName val="13"/>
      <sheetName val="14"/>
      <sheetName val="14.1"/>
      <sheetName val="14.2"/>
      <sheetName val="14.3"/>
      <sheetName val="14.4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Этапы"/>
      <sheetName val="Лист6"/>
      <sheetName val="Лист7"/>
      <sheetName val="Лист4"/>
    </sheetNames>
    <sheetDataSet>
      <sheetData sheetId="0" refreshError="1">
        <row r="1">
          <cell r="A1" t="str">
            <v>список</v>
          </cell>
        </row>
        <row r="2">
          <cell r="A2" t="str">
            <v>ВСЕ СУБЧИКИ</v>
          </cell>
        </row>
        <row r="3">
          <cell r="A3" t="str">
            <v>ГУП "Трест ГРИИ"</v>
          </cell>
        </row>
        <row r="4">
          <cell r="A4" t="str">
            <v>ЗАО "ИК ЭНИКО-МИФИ"</v>
          </cell>
        </row>
        <row r="5">
          <cell r="A5" t="str">
            <v>ЗАО "Институт автоматизации энергетических систем"</v>
          </cell>
        </row>
        <row r="6">
          <cell r="A6" t="str">
            <v>ЗАО "Институт энергетических сетей" г. Каунас</v>
          </cell>
        </row>
        <row r="7">
          <cell r="A7" t="str">
            <v>ЗАО "СПЕЦЭЛЕКТРОМОНТАЖ"</v>
          </cell>
        </row>
        <row r="8">
          <cell r="A8" t="str">
            <v>ЗАО "Стройинвестпроект ЛТД"</v>
          </cell>
        </row>
        <row r="9">
          <cell r="A9" t="str">
            <v>ЗАО "Электросетьпроект"</v>
          </cell>
        </row>
        <row r="10">
          <cell r="A10" t="str">
            <v>ЗАО НПП "Инмажпроект"</v>
          </cell>
        </row>
        <row r="11">
          <cell r="A11" t="str">
            <v>Измайлова Л.И.</v>
          </cell>
        </row>
        <row r="12">
          <cell r="A12" t="str">
            <v>Инновационный геологический центр ФГУГП "Волгагеология"</v>
          </cell>
        </row>
        <row r="13">
          <cell r="A13" t="str">
            <v>МЧС</v>
          </cell>
        </row>
        <row r="14">
          <cell r="A14" t="str">
            <v>СибНИИЭ</v>
          </cell>
        </row>
        <row r="15">
          <cell r="A15" t="str">
            <v>ОАО "Гипросвязь-4"</v>
          </cell>
        </row>
        <row r="16">
          <cell r="A16" t="str">
            <v>ОАО "Ивэлектроналадка"</v>
          </cell>
        </row>
        <row r="17">
          <cell r="A17" t="str">
            <v>ОАО "Институт Энергосетьпроект"</v>
          </cell>
        </row>
        <row r="18">
          <cell r="A18" t="str">
            <v>ОАО "Калининградская ТЭЦ-2"</v>
          </cell>
        </row>
        <row r="19">
          <cell r="A19" t="str">
            <v>ОАО "Отделение Дальних Передач"</v>
          </cell>
        </row>
        <row r="20">
          <cell r="A20" t="str">
            <v>ОАО "Отделение Дальних Передач"</v>
          </cell>
        </row>
        <row r="21">
          <cell r="A21" t="str">
            <v>ОАО "Сангтудинская ГЭС-1"</v>
          </cell>
        </row>
        <row r="22">
          <cell r="A22" t="str">
            <v>ПЦ Энерго</v>
          </cell>
        </row>
        <row r="23">
          <cell r="A23" t="str">
            <v>ОАО "Отделение Дальних Передач"</v>
          </cell>
        </row>
        <row r="24">
          <cell r="A24" t="str">
            <v>ОАО "Сангтудинская ГЭС-1"</v>
          </cell>
        </row>
        <row r="25">
          <cell r="A25" t="str">
            <v>ОАО "СевЗап НТЦ"</v>
          </cell>
        </row>
        <row r="26">
          <cell r="A26" t="str">
            <v>ОАО "Севзапэлектросетьстрой"</v>
          </cell>
        </row>
        <row r="27">
          <cell r="A27" t="str">
            <v>ОАО "СОЮЗТЕХЭНЕРГО"</v>
          </cell>
        </row>
        <row r="28">
          <cell r="A28" t="str">
            <v>ОАО "Спецсетьстрой"</v>
          </cell>
        </row>
        <row r="29">
          <cell r="A29" t="str">
            <v>ОАО "ФСК ЕЭС" МЭС Волги</v>
          </cell>
        </row>
        <row r="30">
          <cell r="A30" t="str">
            <v>ОАО "ФСК ЕЭС" МЭС Северо-Запада</v>
          </cell>
        </row>
        <row r="31">
          <cell r="A31" t="str">
            <v>ОАО "ФСК ЕЭС" МЭС Сибири</v>
          </cell>
        </row>
        <row r="32">
          <cell r="A32" t="str">
            <v>ОАО "ФСК ЕЭС" МЭС Урала</v>
          </cell>
        </row>
        <row r="33">
          <cell r="A33" t="str">
            <v>ОАО "ФСК ЕЭС" МЭС Центра</v>
          </cell>
        </row>
        <row r="34">
          <cell r="A34" t="str">
            <v>ОАО "ФСК ЕЭС" МЭС Юга</v>
          </cell>
        </row>
        <row r="35">
          <cell r="A35" t="str">
            <v>ОАО "ФСК ЕЭС" филиал Валдайское ПМЭС</v>
          </cell>
        </row>
        <row r="36">
          <cell r="A36" t="str">
            <v>ОАО "ФСК ЕЭС" филиал Волго-Окское ПМЭС</v>
          </cell>
        </row>
        <row r="37">
          <cell r="A37" t="str">
            <v>ОАО "Южное ИЦЭ"</v>
          </cell>
        </row>
        <row r="38">
          <cell r="A38" t="str">
            <v>ОАО "Янтарьэнерго"</v>
          </cell>
        </row>
        <row r="39">
          <cell r="A39" t="str">
            <v>ООО  "ЭЛКО Технологии СПб"</v>
          </cell>
        </row>
        <row r="40">
          <cell r="A40" t="str">
            <v>ООО "АрхиГАП"</v>
          </cell>
        </row>
        <row r="41">
          <cell r="A41" t="str">
            <v xml:space="preserve">ООО "Витасвязь" </v>
          </cell>
        </row>
        <row r="42">
          <cell r="A42" t="str">
            <v>ООО "ИКЦ "Экспертриск"</v>
          </cell>
        </row>
        <row r="43">
          <cell r="A43" t="str">
            <v>ООО "Инжиниринговый центр Энерго"</v>
          </cell>
        </row>
        <row r="44">
          <cell r="A44" t="str">
            <v>ООО "ИнтерЭСП"</v>
          </cell>
        </row>
        <row r="45">
          <cell r="A45" t="str">
            <v>ООО "ОМК-Сталь"</v>
          </cell>
        </row>
        <row r="46">
          <cell r="A46" t="str">
            <v>ООО "ПРОЕКТИНВЕСТ"</v>
          </cell>
        </row>
        <row r="47">
          <cell r="A47" t="str">
            <v>ООО "Сибэнергосетьпроект"</v>
          </cell>
        </row>
        <row r="48">
          <cell r="A48" t="str">
            <v>ООО "СМУ в г. Калининграде. ДО ОАО "Союзтелефонстрой"</v>
          </cell>
        </row>
        <row r="49">
          <cell r="A49" t="str">
            <v>ООО "Спецмонтажсервис"</v>
          </cell>
        </row>
        <row r="50">
          <cell r="A50" t="str">
            <v>ООО "СУНЭТО"</v>
          </cell>
        </row>
        <row r="51">
          <cell r="A51" t="str">
            <v>ООО "Энергоинжиниринг"</v>
          </cell>
        </row>
        <row r="52">
          <cell r="A52" t="str">
            <v>ООО "Энергокомплект-Сервис"</v>
          </cell>
        </row>
        <row r="53">
          <cell r="A53" t="str">
            <v>ООО "Энергосетьпроект-НН"</v>
          </cell>
        </row>
        <row r="54">
          <cell r="A54" t="str">
            <v>ООО "Энерго-Юг"</v>
          </cell>
        </row>
        <row r="55">
          <cell r="A55" t="str">
            <v>ООО НПФ "ЭЛНАП"</v>
          </cell>
        </row>
        <row r="56">
          <cell r="A56" t="str">
            <v>ООО НПЦ "ЭСиС"</v>
          </cell>
        </row>
        <row r="57">
          <cell r="A57" t="str">
            <v>ОРЗАУМ</v>
          </cell>
        </row>
        <row r="58">
          <cell r="A58" t="str">
            <v>ООО СП Строймеханизация</v>
          </cell>
        </row>
        <row r="59">
          <cell r="A59" t="str">
            <v>Субподрядчик</v>
          </cell>
        </row>
        <row r="60">
          <cell r="A60" t="str">
            <v>транспорт</v>
          </cell>
        </row>
        <row r="61">
          <cell r="A61" t="str">
            <v>Филиал "Институт Тулаэнергосетьпроект" ОАО "СевЗап НТЦ"</v>
          </cell>
        </row>
        <row r="62">
          <cell r="A62" t="str">
            <v>Филиал ОАО "Инженерный центр ЕЭС" - "Фирма ОРГРЭС"</v>
          </cell>
        </row>
        <row r="63">
          <cell r="A63" t="str">
            <v>ХЗ</v>
          </cell>
        </row>
        <row r="64">
          <cell r="A64" t="str">
            <v>ХЗ1</v>
          </cell>
        </row>
        <row r="65">
          <cell r="A65" t="str">
            <v>ХЗ2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рмация"/>
    </sheetNames>
    <sheetDataSet>
      <sheetData sheetId="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B8">
            <v>39426.518341319446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ГИП"/>
      <sheetName val="ОРФиСО"/>
      <sheetName val="Филиалы"/>
      <sheetName val="анн"/>
      <sheetName val="связи"/>
      <sheetName val="ин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м8"/>
      <sheetName val="Данные для расчёта сметы"/>
      <sheetName val="Смета"/>
      <sheetName val="свод1"/>
      <sheetName val="СметаСводная"/>
      <sheetName val="свод 2"/>
      <sheetName val="свод"/>
      <sheetName val="СметаСводная снег"/>
      <sheetName val="93-110"/>
      <sheetName val="Хаттон 90.90 Femco"/>
      <sheetName val="ИД1"/>
      <sheetName val="шаблон"/>
      <sheetName val="ИГ1"/>
      <sheetName val="сводная"/>
      <sheetName val="Коэфф1."/>
      <sheetName val="свод общ"/>
      <sheetName val="таблица руководству"/>
      <sheetName val="Суточная добыча за неделю"/>
      <sheetName val="СметаСводная павильон"/>
      <sheetName val="Таблица 4 АСУТП"/>
      <sheetName val="СметаСводная 1 оч"/>
      <sheetName val="Итог"/>
      <sheetName val="Смета 5.2. Кусты25,29,31,65"/>
      <sheetName val="НМА"/>
      <sheetName val="list"/>
      <sheetName val="Подрядчики"/>
      <sheetName val="Обновление"/>
      <sheetName val="Цена"/>
      <sheetName val="Product"/>
      <sheetName val=""/>
      <sheetName val="сохранить"/>
      <sheetName val="См 1 наруж.водопровод"/>
      <sheetName val="2002(v2)"/>
      <sheetName val="2002_v2_"/>
      <sheetName val="информация"/>
      <sheetName val="смета СИД"/>
      <sheetName val="часы"/>
      <sheetName val="ресурсная вед."/>
      <sheetName val="ИДвалка"/>
      <sheetName val="Лист2"/>
      <sheetName val="Лист опроса"/>
      <sheetName val="к.84-к.83"/>
      <sheetName val="Шкаф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Summary"/>
      <sheetName val="Пример расчета"/>
      <sheetName val="Табл38-7"/>
      <sheetName val="все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справ."/>
      <sheetName val="справ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1"/>
      <sheetName val="Пояснение 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Разработка проекта"/>
      <sheetName val="КП НовоКов"/>
      <sheetName val="ПДР ООО &quot;Юкос ФБЦ&quot;"/>
      <sheetName val="Прибыль опл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Перечень ИУ"/>
      <sheetName val="Упр"/>
      <sheetName val="оператор"/>
      <sheetName val="исх_данные"/>
      <sheetName val="ст ГТМ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на 9114"/>
      <sheetName val="Коэфф1."/>
      <sheetName val="Прайс лист"/>
      <sheetName val="СП"/>
      <sheetName val="КП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Прайс_на_9114"/>
      <sheetName val="Коэфф1_1"/>
      <sheetName val="Прайс_лист"/>
      <sheetName val="см8"/>
      <sheetName val="топография"/>
      <sheetName val="свод"/>
      <sheetName val="Данные для расчёта сметы"/>
      <sheetName val="ПРАЙС_2000 ОТ 20_01_00"/>
      <sheetName val="Смета"/>
      <sheetName val="#ССЫЛКА"/>
      <sheetName val="93-110"/>
      <sheetName val="свод1"/>
      <sheetName val="СметаСводная Рыб"/>
      <sheetName val="Пояснение "/>
      <sheetName val="сводная"/>
      <sheetName val="кп (3)"/>
      <sheetName val="БП НОВЫЙ"/>
      <sheetName val="СметаСводная павильон"/>
      <sheetName val="Лист3"/>
      <sheetName val="информация"/>
      <sheetName val="Пример расчета"/>
      <sheetName val="СметаСводная"/>
      <sheetName val="Итог"/>
      <sheetName val="СметаСводная снег"/>
      <sheetName val="sapactivexlhiddensheet"/>
      <sheetName val="Сервис_x0000__x0000__x0000__x0000__x0000__x0000__x0000__x0000__x0000__x0009__x0000_✈ʷ_x0000__x0004__x0000__x0000__x0000__x0000__x0000__x0000_ᩀʷ_x0000__x0000_"/>
      <sheetName val="Сервис?????????_x0009_?✈ʷ?_x0004_??????ᩀʷ??"/>
      <sheetName val="ПДР"/>
      <sheetName val="таблица руководству"/>
      <sheetName val="Суточная добыча за неделю"/>
      <sheetName val="Лист1"/>
      <sheetName val="Обновление"/>
      <sheetName val="Цена"/>
      <sheetName val="Product"/>
      <sheetName val="янв."/>
      <sheetName val="Сервис_x0000__x0000__x0000__x0000__x0000__x0000__x0000__x0000__x0000_ _x0000_✈ʷ_x0000__x0004__x0000__x0000__x0000__x0000__x0000__x0000_ᩀʷ_x0000__x0000_"/>
      <sheetName val="Спр_общий"/>
      <sheetName val="Ярково"/>
      <sheetName val="Таблица 4 АСУТП"/>
      <sheetName val="шаблон"/>
      <sheetName val="list"/>
      <sheetName val="часы"/>
      <sheetName val="ИГ1"/>
      <sheetName val="Объемы работ по ПВ"/>
    </sheetNames>
    <sheetDataSet>
      <sheetData sheetId="0" refreshError="1"/>
      <sheetData sheetId="1" refreshError="1">
        <row r="7">
          <cell r="E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umprop"/>
    </sheetNames>
    <definedNames>
      <definedName name="СуммаПрописью"/>
    </defined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андировка"/>
      <sheetName val="Авансовый отчет"/>
      <sheetName val="Платежное поручение"/>
      <sheetName val="Счет-Фактура"/>
      <sheetName val="Накладная"/>
      <sheetName val="Доверенность"/>
      <sheetName val="Расходный ордер"/>
      <sheetName val="Приходный ордер"/>
      <sheetName val="Платежка за телефон"/>
      <sheetName val="Платежка за электроэнергию"/>
      <sheetName val="Счет_Фактура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11"/>
  <sheetViews>
    <sheetView workbookViewId="0">
      <selection activeCell="A8" sqref="A8:D8"/>
    </sheetView>
  </sheetViews>
  <sheetFormatPr defaultRowHeight="15" x14ac:dyDescent="0.25"/>
  <cols>
    <col min="1" max="1" width="8" style="775" customWidth="1"/>
    <col min="2" max="2" width="81.140625" style="775" customWidth="1"/>
    <col min="3" max="3" width="21.85546875" style="775" customWidth="1"/>
    <col min="4" max="4" width="22.5703125" style="775" customWidth="1"/>
    <col min="5" max="16384" width="9.140625" style="775"/>
  </cols>
  <sheetData>
    <row r="1" spans="1:4" ht="15.75" x14ac:dyDescent="0.25">
      <c r="A1" s="894" t="s">
        <v>8849</v>
      </c>
      <c r="B1" s="894"/>
      <c r="C1" s="894"/>
      <c r="D1" s="894"/>
    </row>
    <row r="2" spans="1:4" ht="45" customHeight="1" x14ac:dyDescent="0.25">
      <c r="A2" s="895" t="str">
        <f>'ССРСС-ТЦ изм.1'!D13</f>
        <v>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</v>
      </c>
      <c r="B2" s="895"/>
      <c r="C2" s="895"/>
      <c r="D2" s="895"/>
    </row>
    <row r="3" spans="1:4" ht="24.75" customHeight="1" x14ac:dyDescent="0.25">
      <c r="A3" s="896" t="s">
        <v>121</v>
      </c>
      <c r="B3" s="896" t="s">
        <v>8850</v>
      </c>
      <c r="C3" s="896" t="s">
        <v>8851</v>
      </c>
      <c r="D3" s="896"/>
    </row>
    <row r="4" spans="1:4" ht="28.5" customHeight="1" x14ac:dyDescent="0.25">
      <c r="A4" s="896"/>
      <c r="B4" s="896"/>
      <c r="C4" s="776" t="s">
        <v>8852</v>
      </c>
      <c r="D4" s="776" t="s">
        <v>8853</v>
      </c>
    </row>
    <row r="5" spans="1:4" ht="16.5" customHeight="1" x14ac:dyDescent="0.25">
      <c r="A5" s="777">
        <v>1</v>
      </c>
      <c r="B5" s="777">
        <v>2</v>
      </c>
      <c r="C5" s="777">
        <v>3</v>
      </c>
      <c r="D5" s="777">
        <v>4</v>
      </c>
    </row>
    <row r="6" spans="1:4" ht="16.5" customHeight="1" x14ac:dyDescent="0.25">
      <c r="A6" s="891" t="s">
        <v>8854</v>
      </c>
      <c r="B6" s="892"/>
      <c r="C6" s="892"/>
      <c r="D6" s="893"/>
    </row>
    <row r="7" spans="1:4" ht="36.75" customHeight="1" x14ac:dyDescent="0.25">
      <c r="A7" s="777">
        <v>1</v>
      </c>
      <c r="B7" s="778" t="s">
        <v>6642</v>
      </c>
      <c r="C7" s="779">
        <v>44910</v>
      </c>
      <c r="D7" s="779">
        <v>45107</v>
      </c>
    </row>
    <row r="8" spans="1:4" ht="54.75" customHeight="1" x14ac:dyDescent="0.25">
      <c r="A8" s="891" t="s">
        <v>8855</v>
      </c>
      <c r="B8" s="892"/>
      <c r="C8" s="892"/>
      <c r="D8" s="893"/>
    </row>
    <row r="9" spans="1:4" ht="35.25" customHeight="1" x14ac:dyDescent="0.25">
      <c r="A9" s="777">
        <v>2</v>
      </c>
      <c r="B9" s="778" t="s">
        <v>8846</v>
      </c>
      <c r="C9" s="779">
        <v>45017</v>
      </c>
      <c r="D9" s="779">
        <v>45535</v>
      </c>
    </row>
    <row r="10" spans="1:4" x14ac:dyDescent="0.25">
      <c r="A10" s="780"/>
      <c r="B10" s="780"/>
      <c r="C10" s="780"/>
      <c r="D10" s="780"/>
    </row>
    <row r="11" spans="1:4" ht="15.75" x14ac:dyDescent="0.25">
      <c r="B11" s="781" t="s">
        <v>8856</v>
      </c>
    </row>
  </sheetData>
  <mergeCells count="7">
    <mergeCell ref="A8:D8"/>
    <mergeCell ref="A1:D1"/>
    <mergeCell ref="A2:D2"/>
    <mergeCell ref="A3:A4"/>
    <mergeCell ref="B3:B4"/>
    <mergeCell ref="C3:D3"/>
    <mergeCell ref="A6:D6"/>
  </mergeCells>
  <printOptions horizontalCentered="1"/>
  <pageMargins left="0" right="0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6" sqref="O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view="pageBreakPreview" zoomScaleNormal="100" zoomScaleSheetLayoutView="100" workbookViewId="0">
      <selection activeCell="D7" sqref="D7:D9"/>
    </sheetView>
  </sheetViews>
  <sheetFormatPr defaultRowHeight="15" x14ac:dyDescent="0.25"/>
  <cols>
    <col min="1" max="1" width="6.140625" customWidth="1"/>
    <col min="2" max="2" width="16.5703125" customWidth="1"/>
    <col min="3" max="3" width="45.28515625" customWidth="1"/>
    <col min="4" max="4" width="18.7109375" customWidth="1"/>
  </cols>
  <sheetData>
    <row r="1" spans="1:4" x14ac:dyDescent="0.25">
      <c r="A1" s="1001" t="s">
        <v>99</v>
      </c>
      <c r="B1" s="1002"/>
      <c r="C1" s="1002"/>
      <c r="D1" s="1002"/>
    </row>
    <row r="2" spans="1:4" x14ac:dyDescent="0.25">
      <c r="A2" s="1005" t="s">
        <v>100</v>
      </c>
      <c r="B2" s="1006"/>
      <c r="C2" s="1006"/>
      <c r="D2" s="1006"/>
    </row>
    <row r="3" spans="1:4" x14ac:dyDescent="0.25">
      <c r="A3" s="1003"/>
      <c r="B3" s="1004"/>
      <c r="C3" s="1004"/>
      <c r="D3" s="1003"/>
    </row>
    <row r="4" spans="1:4" x14ac:dyDescent="0.25">
      <c r="A4" s="1003"/>
      <c r="B4" s="1004"/>
      <c r="C4" s="1004"/>
      <c r="D4" s="1003"/>
    </row>
    <row r="5" spans="1:4" x14ac:dyDescent="0.25">
      <c r="A5" s="1003"/>
      <c r="B5" s="1004"/>
      <c r="C5" s="1004"/>
      <c r="D5" s="1003"/>
    </row>
    <row r="6" spans="1:4" x14ac:dyDescent="0.25">
      <c r="A6" s="1">
        <v>1</v>
      </c>
      <c r="B6" s="2">
        <v>2</v>
      </c>
      <c r="C6" s="7">
        <v>3</v>
      </c>
      <c r="D6" s="1">
        <v>4</v>
      </c>
    </row>
    <row r="7" spans="1:4" ht="33.75" customHeight="1" x14ac:dyDescent="0.25">
      <c r="A7" s="3">
        <v>1</v>
      </c>
      <c r="B7" s="4"/>
      <c r="C7" s="8" t="s">
        <v>101</v>
      </c>
      <c r="D7" s="5">
        <v>3</v>
      </c>
    </row>
    <row r="8" spans="1:4" ht="31.5" x14ac:dyDescent="0.25">
      <c r="A8" s="3">
        <v>2</v>
      </c>
      <c r="B8" s="4"/>
      <c r="C8" s="8" t="s">
        <v>102</v>
      </c>
      <c r="D8" s="6">
        <v>6</v>
      </c>
    </row>
    <row r="9" spans="1:4" s="63" customFormat="1" ht="30" x14ac:dyDescent="0.25">
      <c r="A9" s="60">
        <v>3</v>
      </c>
      <c r="B9" s="61"/>
      <c r="C9" s="62" t="s">
        <v>172</v>
      </c>
      <c r="D9" s="60">
        <v>9</v>
      </c>
    </row>
  </sheetData>
  <mergeCells count="6">
    <mergeCell ref="A1:D1"/>
    <mergeCell ref="A3:A5"/>
    <mergeCell ref="B3:B5"/>
    <mergeCell ref="C3:C5"/>
    <mergeCell ref="D3:D5"/>
    <mergeCell ref="A2:D2"/>
  </mergeCells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39"/>
  <sheetViews>
    <sheetView showGridLines="0" view="pageBreakPreview" topLeftCell="B1" zoomScaleNormal="100" zoomScaleSheetLayoutView="100" workbookViewId="0">
      <selection activeCell="F32" sqref="F32"/>
    </sheetView>
  </sheetViews>
  <sheetFormatPr defaultRowHeight="12.75" outlineLevelRow="1" x14ac:dyDescent="0.2"/>
  <cols>
    <col min="1" max="1" width="4.5703125" style="9" hidden="1" customWidth="1"/>
    <col min="2" max="2" width="4.42578125" style="9" customWidth="1"/>
    <col min="3" max="3" width="13.42578125" style="9" customWidth="1"/>
    <col min="4" max="4" width="32.7109375" style="9" customWidth="1"/>
    <col min="5" max="5" width="13.140625" style="9" customWidth="1"/>
    <col min="6" max="6" width="11.140625" style="9" customWidth="1"/>
    <col min="7" max="7" width="9.5703125" style="9" customWidth="1"/>
    <col min="8" max="8" width="10.140625" style="9" customWidth="1"/>
    <col min="9" max="9" width="10" style="9" customWidth="1"/>
    <col min="10" max="16384" width="9.140625" style="9"/>
  </cols>
  <sheetData>
    <row r="1" spans="2:9" x14ac:dyDescent="0.2">
      <c r="I1" s="37" t="s">
        <v>0</v>
      </c>
    </row>
    <row r="2" spans="2:9" x14ac:dyDescent="0.2">
      <c r="B2" s="41"/>
      <c r="C2" s="40"/>
      <c r="D2" s="39"/>
      <c r="E2" s="38"/>
      <c r="F2" s="38"/>
      <c r="G2" s="38"/>
      <c r="H2" s="38"/>
      <c r="I2" s="37" t="s">
        <v>1</v>
      </c>
    </row>
    <row r="3" spans="2:9" ht="32.25" customHeight="1" x14ac:dyDescent="0.2">
      <c r="B3" s="26"/>
      <c r="C3" s="36" t="s">
        <v>123</v>
      </c>
      <c r="D3" s="999"/>
      <c r="E3" s="999"/>
      <c r="F3" s="999"/>
      <c r="G3" s="999"/>
      <c r="H3" s="999"/>
      <c r="I3" s="23"/>
    </row>
    <row r="4" spans="2:9" x14ac:dyDescent="0.2">
      <c r="B4" s="26"/>
      <c r="C4" s="25"/>
      <c r="D4" s="998" t="s">
        <v>3</v>
      </c>
      <c r="E4" s="998"/>
      <c r="F4" s="998"/>
      <c r="G4" s="998"/>
      <c r="H4" s="998"/>
      <c r="I4" s="23"/>
    </row>
    <row r="5" spans="2:9" x14ac:dyDescent="0.2">
      <c r="B5" s="26"/>
      <c r="C5" s="25" t="s">
        <v>122</v>
      </c>
      <c r="D5" s="35"/>
      <c r="E5" s="23"/>
      <c r="F5" s="30"/>
      <c r="G5" s="23"/>
      <c r="H5" s="23"/>
      <c r="I5" s="23"/>
    </row>
    <row r="6" spans="2:9" x14ac:dyDescent="0.2">
      <c r="B6" s="26"/>
      <c r="C6" s="25"/>
      <c r="D6" s="24"/>
      <c r="E6" s="23"/>
      <c r="F6" s="30"/>
      <c r="G6" s="23"/>
      <c r="H6" s="23"/>
      <c r="I6" s="23"/>
    </row>
    <row r="7" spans="2:9" x14ac:dyDescent="0.2">
      <c r="B7" s="26"/>
      <c r="C7" s="55" t="s">
        <v>316</v>
      </c>
      <c r="D7" s="56"/>
      <c r="E7" s="57"/>
      <c r="F7" s="32"/>
      <c r="G7" s="31"/>
      <c r="H7" s="31"/>
      <c r="I7" s="23"/>
    </row>
    <row r="8" spans="2:9" ht="27.75" customHeight="1" x14ac:dyDescent="0.2">
      <c r="B8" s="26"/>
      <c r="C8" s="25"/>
      <c r="D8" s="1000"/>
      <c r="E8" s="1000"/>
      <c r="F8" s="1000"/>
      <c r="G8" s="1000"/>
      <c r="H8" s="1000"/>
      <c r="I8" s="23"/>
    </row>
    <row r="9" spans="2:9" x14ac:dyDescent="0.2">
      <c r="B9" s="26"/>
      <c r="C9" s="25"/>
      <c r="D9" s="998" t="s">
        <v>4</v>
      </c>
      <c r="E9" s="998"/>
      <c r="F9" s="998"/>
      <c r="G9" s="998"/>
      <c r="H9" s="998"/>
      <c r="I9" s="23"/>
    </row>
    <row r="10" spans="2:9" x14ac:dyDescent="0.2">
      <c r="B10" s="26"/>
      <c r="C10" s="25"/>
      <c r="D10" s="24"/>
      <c r="E10" s="23"/>
      <c r="F10" s="30"/>
      <c r="G10" s="23"/>
      <c r="H10" s="23"/>
      <c r="I10" s="23"/>
    </row>
    <row r="11" spans="2:9" x14ac:dyDescent="0.2">
      <c r="B11" s="26"/>
      <c r="C11" s="25"/>
      <c r="D11" s="24"/>
      <c r="E11" s="28"/>
      <c r="F11" s="28"/>
      <c r="G11" s="28"/>
      <c r="H11" s="28"/>
      <c r="I11" s="23"/>
    </row>
    <row r="12" spans="2:9" x14ac:dyDescent="0.2">
      <c r="B12" s="26"/>
      <c r="C12" s="25"/>
      <c r="D12" s="24"/>
      <c r="E12" s="29" t="s">
        <v>148</v>
      </c>
      <c r="F12" s="28"/>
      <c r="G12" s="28"/>
      <c r="H12" s="23"/>
      <c r="I12" s="23"/>
    </row>
    <row r="13" spans="2:9" ht="27.75" customHeight="1" x14ac:dyDescent="0.2">
      <c r="B13" s="26"/>
      <c r="C13" s="25"/>
      <c r="D13" s="1000" t="s">
        <v>5</v>
      </c>
      <c r="E13" s="1000"/>
      <c r="F13" s="1000"/>
      <c r="G13" s="1000"/>
      <c r="H13" s="1000"/>
      <c r="I13" s="23"/>
    </row>
    <row r="14" spans="2:9" x14ac:dyDescent="0.2">
      <c r="B14" s="26"/>
      <c r="C14" s="25"/>
      <c r="D14" s="998" t="s">
        <v>6</v>
      </c>
      <c r="E14" s="998"/>
      <c r="F14" s="998"/>
      <c r="G14" s="998"/>
      <c r="H14" s="998"/>
      <c r="I14" s="23"/>
    </row>
    <row r="15" spans="2:9" x14ac:dyDescent="0.2">
      <c r="B15" s="26"/>
      <c r="C15" s="25"/>
      <c r="D15" s="24"/>
      <c r="E15" s="28"/>
      <c r="F15" s="28"/>
      <c r="G15" s="28"/>
      <c r="H15" s="28"/>
      <c r="I15" s="23"/>
    </row>
    <row r="16" spans="2:9" x14ac:dyDescent="0.2">
      <c r="B16" s="26"/>
      <c r="C16" s="993" t="s">
        <v>93</v>
      </c>
      <c r="D16" s="993"/>
      <c r="E16" s="993"/>
      <c r="F16" s="993"/>
      <c r="G16" s="993"/>
      <c r="H16" s="993"/>
      <c r="I16" s="993"/>
    </row>
    <row r="17" spans="1:12" x14ac:dyDescent="0.2">
      <c r="B17" s="26"/>
      <c r="C17" s="25"/>
      <c r="D17" s="24"/>
      <c r="E17" s="27"/>
      <c r="F17" s="23"/>
      <c r="G17" s="23"/>
      <c r="H17" s="23"/>
      <c r="I17" s="23"/>
    </row>
    <row r="18" spans="1:12" x14ac:dyDescent="0.2">
      <c r="B18" s="26"/>
      <c r="C18" s="25"/>
      <c r="D18" s="24"/>
      <c r="E18" s="23"/>
      <c r="F18" s="23"/>
      <c r="G18" s="23"/>
      <c r="H18" s="23"/>
      <c r="I18" s="23"/>
    </row>
    <row r="19" spans="1:12" ht="12.75" customHeight="1" x14ac:dyDescent="0.2">
      <c r="B19" s="977" t="s">
        <v>121</v>
      </c>
      <c r="C19" s="978" t="s">
        <v>8</v>
      </c>
      <c r="D19" s="977" t="s">
        <v>9</v>
      </c>
      <c r="E19" s="994" t="s">
        <v>120</v>
      </c>
      <c r="F19" s="995"/>
      <c r="G19" s="995"/>
      <c r="H19" s="995"/>
      <c r="I19" s="996"/>
    </row>
    <row r="20" spans="1:12" ht="27.75" customHeight="1" x14ac:dyDescent="0.2">
      <c r="B20" s="977"/>
      <c r="C20" s="978"/>
      <c r="D20" s="977"/>
      <c r="E20" s="977" t="s">
        <v>119</v>
      </c>
      <c r="F20" s="977" t="s">
        <v>10</v>
      </c>
      <c r="G20" s="977" t="s">
        <v>11</v>
      </c>
      <c r="H20" s="977" t="s">
        <v>12</v>
      </c>
      <c r="I20" s="983" t="s">
        <v>13</v>
      </c>
    </row>
    <row r="21" spans="1:12" ht="27.75" customHeight="1" x14ac:dyDescent="0.2">
      <c r="B21" s="977"/>
      <c r="C21" s="978"/>
      <c r="D21" s="977"/>
      <c r="E21" s="977"/>
      <c r="F21" s="977"/>
      <c r="G21" s="977"/>
      <c r="H21" s="977"/>
      <c r="I21" s="970"/>
    </row>
    <row r="22" spans="1:12" ht="27.75" customHeight="1" x14ac:dyDescent="0.2">
      <c r="B22" s="977"/>
      <c r="C22" s="978"/>
      <c r="D22" s="977"/>
      <c r="E22" s="977"/>
      <c r="F22" s="977"/>
      <c r="G22" s="977"/>
      <c r="H22" s="977"/>
      <c r="I22" s="997"/>
    </row>
    <row r="23" spans="1:12" x14ac:dyDescent="0.2">
      <c r="B23" s="50">
        <v>1</v>
      </c>
      <c r="C23" s="50">
        <v>2</v>
      </c>
      <c r="D23" s="50">
        <v>3</v>
      </c>
      <c r="E23" s="50">
        <v>4</v>
      </c>
      <c r="F23" s="50">
        <v>5</v>
      </c>
      <c r="G23" s="50">
        <v>6</v>
      </c>
      <c r="H23" s="50">
        <v>7</v>
      </c>
      <c r="I23" s="50">
        <v>8</v>
      </c>
    </row>
    <row r="24" spans="1:12" ht="17.850000000000001" customHeight="1" x14ac:dyDescent="0.2">
      <c r="A24" s="18"/>
      <c r="B24" s="108" t="s">
        <v>14</v>
      </c>
      <c r="C24" s="109"/>
      <c r="D24" s="109"/>
      <c r="E24" s="109"/>
      <c r="F24" s="109"/>
      <c r="G24" s="109"/>
      <c r="H24" s="109"/>
      <c r="I24" s="109"/>
    </row>
    <row r="25" spans="1:12" x14ac:dyDescent="0.2">
      <c r="A25" s="628"/>
      <c r="B25" s="629">
        <v>1</v>
      </c>
      <c r="C25" s="630" t="s">
        <v>15</v>
      </c>
      <c r="D25" s="630" t="s">
        <v>94</v>
      </c>
      <c r="E25" s="631"/>
      <c r="F25" s="631"/>
      <c r="G25" s="631"/>
      <c r="H25" s="631">
        <v>0.01</v>
      </c>
      <c r="I25" s="631">
        <f>SUM(E25:H25)</f>
        <v>0.01</v>
      </c>
      <c r="J25" s="9">
        <v>0.01</v>
      </c>
      <c r="K25" s="9" t="b">
        <f>I25=J25</f>
        <v>1</v>
      </c>
    </row>
    <row r="26" spans="1:12" x14ac:dyDescent="0.2">
      <c r="A26" s="18"/>
      <c r="B26" s="51">
        <v>2</v>
      </c>
      <c r="C26" s="52" t="s">
        <v>16</v>
      </c>
      <c r="D26" s="52" t="s">
        <v>17</v>
      </c>
      <c r="E26" s="53"/>
      <c r="F26" s="53"/>
      <c r="G26" s="53"/>
      <c r="H26" s="53">
        <v>138.28</v>
      </c>
      <c r="I26" s="59">
        <f t="shared" ref="I26:I64" si="0">SUM(E26:H26)</f>
        <v>138.28</v>
      </c>
      <c r="J26" s="9">
        <v>138.28</v>
      </c>
      <c r="K26" s="54" t="b">
        <f t="shared" ref="K26:K118" si="1">I26=J26</f>
        <v>1</v>
      </c>
    </row>
    <row r="27" spans="1:12" ht="22.5" x14ac:dyDescent="0.2">
      <c r="A27" s="18"/>
      <c r="B27" s="51" t="s">
        <v>108</v>
      </c>
      <c r="C27" s="52" t="s">
        <v>108</v>
      </c>
      <c r="D27" s="52" t="s">
        <v>18</v>
      </c>
      <c r="E27" s="53"/>
      <c r="F27" s="53"/>
      <c r="G27" s="53"/>
      <c r="H27" s="53">
        <f>H25+H26</f>
        <v>138.29</v>
      </c>
      <c r="I27" s="59">
        <f t="shared" si="0"/>
        <v>138.29</v>
      </c>
      <c r="J27" s="9">
        <v>138.29</v>
      </c>
      <c r="K27" s="54" t="b">
        <f t="shared" si="1"/>
        <v>1</v>
      </c>
    </row>
    <row r="28" spans="1:12" ht="17.850000000000001" customHeight="1" x14ac:dyDescent="0.2">
      <c r="A28" s="18"/>
      <c r="B28" s="108" t="s">
        <v>19</v>
      </c>
      <c r="C28" s="109"/>
      <c r="D28" s="109"/>
      <c r="E28" s="109"/>
      <c r="F28" s="109"/>
      <c r="G28" s="109"/>
      <c r="H28" s="109"/>
      <c r="I28" s="59"/>
      <c r="K28" s="54" t="b">
        <f t="shared" si="1"/>
        <v>1</v>
      </c>
    </row>
    <row r="29" spans="1:12" x14ac:dyDescent="0.2">
      <c r="A29" s="18"/>
      <c r="B29" s="51">
        <v>3</v>
      </c>
      <c r="C29" s="52" t="s">
        <v>20</v>
      </c>
      <c r="D29" s="52" t="s">
        <v>21</v>
      </c>
      <c r="E29" s="53">
        <f>SUM(E30:E49)</f>
        <v>69231.509999999995</v>
      </c>
      <c r="F29" s="59">
        <f t="shared" ref="F29:G29" si="2">SUM(F30:F49)</f>
        <v>5533.06</v>
      </c>
      <c r="G29" s="59">
        <f t="shared" si="2"/>
        <v>16689.14</v>
      </c>
      <c r="H29" s="53"/>
      <c r="I29" s="59">
        <f t="shared" si="0"/>
        <v>91453.71</v>
      </c>
      <c r="J29" s="9">
        <v>91453.71</v>
      </c>
      <c r="K29" s="54" t="b">
        <f t="shared" si="1"/>
        <v>1</v>
      </c>
      <c r="L29" s="9" t="s">
        <v>7208</v>
      </c>
    </row>
    <row r="30" spans="1:12" s="242" customFormat="1" ht="25.5" outlineLevel="1" x14ac:dyDescent="0.2">
      <c r="B30" s="667" t="s">
        <v>6662</v>
      </c>
      <c r="C30" s="243" t="s">
        <v>353</v>
      </c>
      <c r="D30" s="244" t="s">
        <v>225</v>
      </c>
      <c r="E30" s="245">
        <v>14088.5</v>
      </c>
      <c r="F30" s="245"/>
      <c r="G30" s="245"/>
      <c r="H30" s="245"/>
      <c r="I30" s="245">
        <f t="shared" si="0"/>
        <v>14088.5</v>
      </c>
    </row>
    <row r="31" spans="1:12" s="242" customFormat="1" ht="25.5" outlineLevel="1" x14ac:dyDescent="0.2">
      <c r="B31" s="667" t="s">
        <v>6663</v>
      </c>
      <c r="C31" s="243" t="s">
        <v>354</v>
      </c>
      <c r="D31" s="244" t="s">
        <v>222</v>
      </c>
      <c r="E31" s="245">
        <v>14446.34</v>
      </c>
      <c r="F31" s="245"/>
      <c r="G31" s="245"/>
      <c r="H31" s="245"/>
      <c r="I31" s="245">
        <f t="shared" si="0"/>
        <v>14446.34</v>
      </c>
    </row>
    <row r="32" spans="1:12" s="242" customFormat="1" ht="25.5" outlineLevel="1" x14ac:dyDescent="0.2">
      <c r="B32" s="667" t="s">
        <v>6664</v>
      </c>
      <c r="C32" s="243" t="s">
        <v>355</v>
      </c>
      <c r="D32" s="244" t="s">
        <v>284</v>
      </c>
      <c r="E32" s="245">
        <v>14905.14</v>
      </c>
      <c r="F32" s="245"/>
      <c r="G32" s="245">
        <v>215.5</v>
      </c>
      <c r="H32" s="245"/>
      <c r="I32" s="245">
        <f t="shared" si="0"/>
        <v>15120.64</v>
      </c>
    </row>
    <row r="33" spans="2:9" s="242" customFormat="1" ht="25.5" outlineLevel="1" x14ac:dyDescent="0.2">
      <c r="B33" s="667" t="s">
        <v>6665</v>
      </c>
      <c r="C33" s="243" t="s">
        <v>356</v>
      </c>
      <c r="D33" s="244" t="s">
        <v>281</v>
      </c>
      <c r="E33" s="245">
        <v>289.07</v>
      </c>
      <c r="F33" s="245"/>
      <c r="G33" s="245">
        <v>18.36</v>
      </c>
      <c r="H33" s="245"/>
      <c r="I33" s="245">
        <f t="shared" si="0"/>
        <v>307.43</v>
      </c>
    </row>
    <row r="34" spans="2:9" s="242" customFormat="1" ht="25.5" outlineLevel="1" x14ac:dyDescent="0.2">
      <c r="B34" s="667" t="s">
        <v>6666</v>
      </c>
      <c r="C34" s="243" t="s">
        <v>357</v>
      </c>
      <c r="D34" s="244" t="s">
        <v>278</v>
      </c>
      <c r="E34" s="245">
        <v>471.47</v>
      </c>
      <c r="F34" s="245">
        <v>54.3</v>
      </c>
      <c r="G34" s="245">
        <v>1707.02</v>
      </c>
      <c r="H34" s="245"/>
      <c r="I34" s="245">
        <f t="shared" si="0"/>
        <v>2232.79</v>
      </c>
    </row>
    <row r="35" spans="2:9" s="242" customFormat="1" ht="25.5" outlineLevel="1" x14ac:dyDescent="0.2">
      <c r="B35" s="667" t="s">
        <v>6667</v>
      </c>
      <c r="C35" s="243" t="s">
        <v>358</v>
      </c>
      <c r="D35" s="244" t="s">
        <v>275</v>
      </c>
      <c r="E35" s="245">
        <v>1439.62</v>
      </c>
      <c r="F35" s="245">
        <v>18.739999999999998</v>
      </c>
      <c r="G35" s="245">
        <v>4714.93</v>
      </c>
      <c r="H35" s="245"/>
      <c r="I35" s="245">
        <f t="shared" si="0"/>
        <v>6173.29</v>
      </c>
    </row>
    <row r="36" spans="2:9" s="242" customFormat="1" ht="25.5" outlineLevel="1" x14ac:dyDescent="0.2">
      <c r="B36" s="667" t="s">
        <v>6668</v>
      </c>
      <c r="C36" s="243" t="s">
        <v>359</v>
      </c>
      <c r="D36" s="244" t="s">
        <v>231</v>
      </c>
      <c r="E36" s="245">
        <v>299.7</v>
      </c>
      <c r="F36" s="245">
        <v>449.36</v>
      </c>
      <c r="G36" s="245">
        <v>5656.15</v>
      </c>
      <c r="H36" s="245"/>
      <c r="I36" s="245">
        <f t="shared" si="0"/>
        <v>6405.21</v>
      </c>
    </row>
    <row r="37" spans="2:9" s="242" customFormat="1" ht="25.5" outlineLevel="1" x14ac:dyDescent="0.2">
      <c r="B37" s="667" t="s">
        <v>6669</v>
      </c>
      <c r="C37" s="243" t="s">
        <v>360</v>
      </c>
      <c r="D37" s="244" t="s">
        <v>270</v>
      </c>
      <c r="E37" s="245"/>
      <c r="F37" s="245">
        <v>5.41</v>
      </c>
      <c r="G37" s="245">
        <v>54.08</v>
      </c>
      <c r="H37" s="245"/>
      <c r="I37" s="245">
        <f t="shared" si="0"/>
        <v>59.49</v>
      </c>
    </row>
    <row r="38" spans="2:9" s="242" customFormat="1" ht="25.5" outlineLevel="1" x14ac:dyDescent="0.2">
      <c r="B38" s="667" t="s">
        <v>6670</v>
      </c>
      <c r="C38" s="243" t="s">
        <v>361</v>
      </c>
      <c r="D38" s="244" t="s">
        <v>267</v>
      </c>
      <c r="E38" s="245">
        <v>1.91</v>
      </c>
      <c r="F38" s="245">
        <v>3009.98</v>
      </c>
      <c r="G38" s="245">
        <v>1391.96</v>
      </c>
      <c r="H38" s="245"/>
      <c r="I38" s="245">
        <f t="shared" si="0"/>
        <v>4403.8500000000004</v>
      </c>
    </row>
    <row r="39" spans="2:9" s="242" customFormat="1" ht="25.5" outlineLevel="1" x14ac:dyDescent="0.2">
      <c r="B39" s="667" t="s">
        <v>6671</v>
      </c>
      <c r="C39" s="243" t="s">
        <v>362</v>
      </c>
      <c r="D39" s="244" t="s">
        <v>264</v>
      </c>
      <c r="E39" s="245">
        <v>0.06</v>
      </c>
      <c r="F39" s="245">
        <v>245.38</v>
      </c>
      <c r="G39" s="245">
        <v>176.7</v>
      </c>
      <c r="H39" s="245"/>
      <c r="I39" s="245">
        <f t="shared" si="0"/>
        <v>422.14</v>
      </c>
    </row>
    <row r="40" spans="2:9" s="242" customFormat="1" ht="38.25" outlineLevel="1" x14ac:dyDescent="0.2">
      <c r="B40" s="667" t="s">
        <v>6672</v>
      </c>
      <c r="C40" s="243" t="s">
        <v>363</v>
      </c>
      <c r="D40" s="244" t="s">
        <v>261</v>
      </c>
      <c r="E40" s="245">
        <v>0.01</v>
      </c>
      <c r="F40" s="245">
        <v>64.650000000000006</v>
      </c>
      <c r="G40" s="245">
        <v>38</v>
      </c>
      <c r="H40" s="245"/>
      <c r="I40" s="245">
        <f t="shared" si="0"/>
        <v>102.66</v>
      </c>
    </row>
    <row r="41" spans="2:9" s="242" customFormat="1" ht="38.25" outlineLevel="1" x14ac:dyDescent="0.2">
      <c r="B41" s="667" t="s">
        <v>6673</v>
      </c>
      <c r="C41" s="243" t="s">
        <v>364</v>
      </c>
      <c r="D41" s="244" t="s">
        <v>259</v>
      </c>
      <c r="E41" s="245">
        <v>7.13</v>
      </c>
      <c r="F41" s="245">
        <v>1058.76</v>
      </c>
      <c r="G41" s="245">
        <v>193.18</v>
      </c>
      <c r="H41" s="245"/>
      <c r="I41" s="245">
        <f t="shared" si="0"/>
        <v>1259.07</v>
      </c>
    </row>
    <row r="42" spans="2:9" s="242" customFormat="1" ht="25.5" outlineLevel="1" x14ac:dyDescent="0.2">
      <c r="B42" s="667" t="s">
        <v>6674</v>
      </c>
      <c r="C42" s="243" t="s">
        <v>365</v>
      </c>
      <c r="D42" s="244" t="s">
        <v>256</v>
      </c>
      <c r="E42" s="245"/>
      <c r="F42" s="245">
        <v>109.8</v>
      </c>
      <c r="G42" s="245">
        <v>190.63</v>
      </c>
      <c r="H42" s="245"/>
      <c r="I42" s="245">
        <f t="shared" si="0"/>
        <v>300.43</v>
      </c>
    </row>
    <row r="43" spans="2:9" s="242" customFormat="1" ht="25.5" outlineLevel="1" x14ac:dyDescent="0.2">
      <c r="B43" s="667" t="s">
        <v>6675</v>
      </c>
      <c r="C43" s="243" t="s">
        <v>366</v>
      </c>
      <c r="D43" s="244" t="s">
        <v>253</v>
      </c>
      <c r="E43" s="245">
        <v>0.13</v>
      </c>
      <c r="F43" s="245">
        <v>61.92</v>
      </c>
      <c r="G43" s="245">
        <v>15.61</v>
      </c>
      <c r="H43" s="245"/>
      <c r="I43" s="245">
        <f t="shared" si="0"/>
        <v>77.66</v>
      </c>
    </row>
    <row r="44" spans="2:9" s="242" customFormat="1" ht="25.5" outlineLevel="1" x14ac:dyDescent="0.2">
      <c r="B44" s="667" t="s">
        <v>6676</v>
      </c>
      <c r="C44" s="243" t="s">
        <v>367</v>
      </c>
      <c r="D44" s="244" t="s">
        <v>251</v>
      </c>
      <c r="E44" s="245"/>
      <c r="F44" s="245">
        <v>93.21</v>
      </c>
      <c r="G44" s="245">
        <v>105.45</v>
      </c>
      <c r="H44" s="245"/>
      <c r="I44" s="245">
        <f t="shared" si="0"/>
        <v>198.66</v>
      </c>
    </row>
    <row r="45" spans="2:9" s="242" customFormat="1" ht="25.5" outlineLevel="1" x14ac:dyDescent="0.2">
      <c r="B45" s="667" t="s">
        <v>6677</v>
      </c>
      <c r="C45" s="243" t="s">
        <v>368</v>
      </c>
      <c r="D45" s="244" t="s">
        <v>249</v>
      </c>
      <c r="E45" s="245"/>
      <c r="F45" s="245">
        <v>134.99</v>
      </c>
      <c r="G45" s="245">
        <v>571.69000000000005</v>
      </c>
      <c r="H45" s="245"/>
      <c r="I45" s="245">
        <f t="shared" si="0"/>
        <v>706.68</v>
      </c>
    </row>
    <row r="46" spans="2:9" s="242" customFormat="1" ht="25.5" outlineLevel="1" x14ac:dyDescent="0.2">
      <c r="B46" s="667" t="s">
        <v>6678</v>
      </c>
      <c r="C46" s="243" t="s">
        <v>369</v>
      </c>
      <c r="D46" s="244" t="s">
        <v>246</v>
      </c>
      <c r="E46" s="245">
        <v>9.7899999999999991</v>
      </c>
      <c r="F46" s="245">
        <v>226.56</v>
      </c>
      <c r="G46" s="245">
        <v>509.7</v>
      </c>
      <c r="H46" s="245"/>
      <c r="I46" s="245">
        <f t="shared" si="0"/>
        <v>746.05</v>
      </c>
    </row>
    <row r="47" spans="2:9" s="242" customFormat="1" ht="25.5" outlineLevel="1" x14ac:dyDescent="0.2">
      <c r="B47" s="667" t="s">
        <v>6679</v>
      </c>
      <c r="C47" s="243" t="s">
        <v>370</v>
      </c>
      <c r="D47" s="244" t="s">
        <v>243</v>
      </c>
      <c r="E47" s="245">
        <v>110.69</v>
      </c>
      <c r="F47" s="245"/>
      <c r="G47" s="245"/>
      <c r="H47" s="245"/>
      <c r="I47" s="245">
        <f t="shared" si="0"/>
        <v>110.69</v>
      </c>
    </row>
    <row r="48" spans="2:9" s="242" customFormat="1" ht="25.5" outlineLevel="1" x14ac:dyDescent="0.2">
      <c r="B48" s="667" t="s">
        <v>6680</v>
      </c>
      <c r="C48" s="243" t="s">
        <v>371</v>
      </c>
      <c r="D48" s="244" t="s">
        <v>240</v>
      </c>
      <c r="E48" s="245">
        <v>23161.95</v>
      </c>
      <c r="F48" s="245"/>
      <c r="G48" s="245"/>
      <c r="H48" s="245"/>
      <c r="I48" s="245">
        <f t="shared" si="0"/>
        <v>23161.95</v>
      </c>
    </row>
    <row r="49" spans="1:11" s="242" customFormat="1" ht="25.5" outlineLevel="1" x14ac:dyDescent="0.2">
      <c r="B49" s="667" t="s">
        <v>6681</v>
      </c>
      <c r="C49" s="243" t="s">
        <v>372</v>
      </c>
      <c r="D49" s="244" t="s">
        <v>373</v>
      </c>
      <c r="E49" s="245"/>
      <c r="F49" s="245"/>
      <c r="G49" s="245">
        <v>1130.18</v>
      </c>
      <c r="H49" s="245"/>
      <c r="I49" s="245">
        <f t="shared" si="0"/>
        <v>1130.18</v>
      </c>
    </row>
    <row r="50" spans="1:11" ht="22.5" x14ac:dyDescent="0.2">
      <c r="A50" s="18"/>
      <c r="B50" s="51" t="s">
        <v>108</v>
      </c>
      <c r="C50" s="52" t="s">
        <v>108</v>
      </c>
      <c r="D50" s="52" t="s">
        <v>22</v>
      </c>
      <c r="E50" s="53">
        <f>E29</f>
        <v>69231.509999999995</v>
      </c>
      <c r="F50" s="59">
        <f>F29</f>
        <v>5533.06</v>
      </c>
      <c r="G50" s="59">
        <f>G29</f>
        <v>16689.14</v>
      </c>
      <c r="H50" s="53"/>
      <c r="I50" s="59">
        <f t="shared" si="0"/>
        <v>91453.71</v>
      </c>
      <c r="J50" s="9">
        <v>91453.71</v>
      </c>
      <c r="K50" s="54" t="b">
        <f t="shared" si="1"/>
        <v>1</v>
      </c>
    </row>
    <row r="51" spans="1:11" ht="17.850000000000001" customHeight="1" x14ac:dyDescent="0.2">
      <c r="A51" s="18"/>
      <c r="B51" s="108" t="s">
        <v>23</v>
      </c>
      <c r="C51" s="109"/>
      <c r="D51" s="109"/>
      <c r="E51" s="109"/>
      <c r="F51" s="109"/>
      <c r="G51" s="109"/>
      <c r="H51" s="109"/>
      <c r="I51" s="59"/>
      <c r="K51" s="54" t="b">
        <f t="shared" si="1"/>
        <v>1</v>
      </c>
    </row>
    <row r="52" spans="1:11" x14ac:dyDescent="0.2">
      <c r="A52" s="18"/>
      <c r="B52" s="51">
        <v>4</v>
      </c>
      <c r="C52" s="52" t="s">
        <v>24</v>
      </c>
      <c r="D52" s="52" t="s">
        <v>25</v>
      </c>
      <c r="E52" s="53">
        <f>SUM(E53:E54)</f>
        <v>1742.42</v>
      </c>
      <c r="F52" s="59">
        <f t="shared" ref="F52:G52" si="3">SUM(F53:F54)</f>
        <v>261.52</v>
      </c>
      <c r="G52" s="59">
        <f t="shared" si="3"/>
        <v>8038.65</v>
      </c>
      <c r="H52" s="53"/>
      <c r="I52" s="59">
        <f t="shared" si="0"/>
        <v>10042.59</v>
      </c>
      <c r="J52" s="9">
        <v>10042.59</v>
      </c>
      <c r="K52" s="54" t="b">
        <f t="shared" si="1"/>
        <v>1</v>
      </c>
    </row>
    <row r="53" spans="1:11" s="242" customFormat="1" ht="25.5" outlineLevel="1" x14ac:dyDescent="0.2">
      <c r="B53" s="667" t="s">
        <v>6682</v>
      </c>
      <c r="C53" s="243" t="s">
        <v>4468</v>
      </c>
      <c r="D53" s="244" t="s">
        <v>222</v>
      </c>
      <c r="E53" s="245">
        <v>1741.9</v>
      </c>
      <c r="F53" s="245">
        <v>7.81</v>
      </c>
      <c r="G53" s="245"/>
      <c r="H53" s="245"/>
      <c r="I53" s="245">
        <f t="shared" si="0"/>
        <v>1749.71</v>
      </c>
    </row>
    <row r="54" spans="1:11" s="242" customFormat="1" ht="25.5" outlineLevel="1" x14ac:dyDescent="0.2">
      <c r="B54" s="667" t="s">
        <v>6683</v>
      </c>
      <c r="C54" s="243" t="s">
        <v>4469</v>
      </c>
      <c r="D54" s="244" t="s">
        <v>231</v>
      </c>
      <c r="E54" s="245">
        <v>0.52</v>
      </c>
      <c r="F54" s="245">
        <v>253.71</v>
      </c>
      <c r="G54" s="245">
        <v>8038.65</v>
      </c>
      <c r="H54" s="245"/>
      <c r="I54" s="245">
        <f t="shared" si="0"/>
        <v>8292.8799999999992</v>
      </c>
    </row>
    <row r="55" spans="1:11" ht="22.5" x14ac:dyDescent="0.2">
      <c r="A55" s="18"/>
      <c r="B55" s="51" t="s">
        <v>108</v>
      </c>
      <c r="C55" s="52" t="s">
        <v>108</v>
      </c>
      <c r="D55" s="52" t="s">
        <v>26</v>
      </c>
      <c r="E55" s="53">
        <f>E52</f>
        <v>1742.42</v>
      </c>
      <c r="F55" s="59">
        <f>F52</f>
        <v>261.52</v>
      </c>
      <c r="G55" s="59">
        <f>G52</f>
        <v>8038.65</v>
      </c>
      <c r="H55" s="53"/>
      <c r="I55" s="59">
        <f t="shared" si="0"/>
        <v>10042.59</v>
      </c>
      <c r="J55" s="9">
        <v>10042.59</v>
      </c>
      <c r="K55" s="54" t="b">
        <f t="shared" si="1"/>
        <v>1</v>
      </c>
    </row>
    <row r="56" spans="1:11" ht="17.850000000000001" customHeight="1" x14ac:dyDescent="0.2">
      <c r="A56" s="18"/>
      <c r="B56" s="108" t="s">
        <v>27</v>
      </c>
      <c r="C56" s="109"/>
      <c r="D56" s="109"/>
      <c r="E56" s="109"/>
      <c r="F56" s="109"/>
      <c r="G56" s="109"/>
      <c r="H56" s="109"/>
      <c r="I56" s="59"/>
      <c r="K56" s="54" t="b">
        <f t="shared" si="1"/>
        <v>1</v>
      </c>
    </row>
    <row r="57" spans="1:11" ht="22.5" x14ac:dyDescent="0.2">
      <c r="A57" s="18"/>
      <c r="B57" s="51">
        <v>5</v>
      </c>
      <c r="C57" s="52" t="s">
        <v>28</v>
      </c>
      <c r="D57" s="52" t="s">
        <v>139</v>
      </c>
      <c r="E57" s="53">
        <v>58.49</v>
      </c>
      <c r="F57" s="53">
        <v>187.59</v>
      </c>
      <c r="G57" s="53"/>
      <c r="H57" s="53"/>
      <c r="I57" s="59">
        <f t="shared" si="0"/>
        <v>246.08</v>
      </c>
      <c r="J57" s="9">
        <v>246.08</v>
      </c>
      <c r="K57" s="54" t="b">
        <f t="shared" si="1"/>
        <v>1</v>
      </c>
    </row>
    <row r="58" spans="1:11" ht="22.5" x14ac:dyDescent="0.2">
      <c r="A58" s="18"/>
      <c r="B58" s="51" t="s">
        <v>108</v>
      </c>
      <c r="C58" s="52" t="s">
        <v>108</v>
      </c>
      <c r="D58" s="52" t="s">
        <v>29</v>
      </c>
      <c r="E58" s="53">
        <f>E57</f>
        <v>58.49</v>
      </c>
      <c r="F58" s="59">
        <f>F57</f>
        <v>187.59</v>
      </c>
      <c r="G58" s="53"/>
      <c r="H58" s="53"/>
      <c r="I58" s="59">
        <f t="shared" si="0"/>
        <v>246.08</v>
      </c>
      <c r="J58" s="9">
        <v>246.08</v>
      </c>
      <c r="K58" s="54" t="b">
        <f t="shared" si="1"/>
        <v>1</v>
      </c>
    </row>
    <row r="59" spans="1:11" ht="17.850000000000001" customHeight="1" x14ac:dyDescent="0.2">
      <c r="A59" s="18"/>
      <c r="B59" s="108" t="s">
        <v>30</v>
      </c>
      <c r="C59" s="109"/>
      <c r="D59" s="109"/>
      <c r="E59" s="109"/>
      <c r="F59" s="109"/>
      <c r="G59" s="109"/>
      <c r="H59" s="109"/>
      <c r="I59" s="59"/>
      <c r="K59" s="54" t="b">
        <f t="shared" si="1"/>
        <v>1</v>
      </c>
    </row>
    <row r="60" spans="1:11" x14ac:dyDescent="0.2">
      <c r="A60" s="18"/>
      <c r="B60" s="51">
        <v>6</v>
      </c>
      <c r="C60" s="52" t="s">
        <v>31</v>
      </c>
      <c r="D60" s="52" t="s">
        <v>32</v>
      </c>
      <c r="E60" s="53">
        <f>SUM(E61:E62)</f>
        <v>2001.02</v>
      </c>
      <c r="F60" s="53"/>
      <c r="G60" s="53"/>
      <c r="H60" s="53"/>
      <c r="I60" s="59">
        <f t="shared" si="0"/>
        <v>2001.02</v>
      </c>
      <c r="J60" s="9">
        <v>2001.02</v>
      </c>
      <c r="K60" s="54" t="b">
        <f t="shared" si="1"/>
        <v>1</v>
      </c>
    </row>
    <row r="61" spans="1:11" s="242" customFormat="1" ht="25.5" outlineLevel="1" x14ac:dyDescent="0.2">
      <c r="B61" s="667" t="s">
        <v>6684</v>
      </c>
      <c r="C61" s="243" t="s">
        <v>4727</v>
      </c>
      <c r="D61" s="244" t="s">
        <v>225</v>
      </c>
      <c r="E61" s="245">
        <v>1373.91</v>
      </c>
      <c r="F61" s="245"/>
      <c r="G61" s="245"/>
      <c r="H61" s="245"/>
      <c r="I61" s="245">
        <f t="shared" si="0"/>
        <v>1373.91</v>
      </c>
    </row>
    <row r="62" spans="1:11" s="242" customFormat="1" ht="25.5" outlineLevel="1" x14ac:dyDescent="0.2">
      <c r="B62" s="667" t="s">
        <v>6685</v>
      </c>
      <c r="C62" s="243" t="s">
        <v>4726</v>
      </c>
      <c r="D62" s="244" t="s">
        <v>222</v>
      </c>
      <c r="E62" s="245">
        <v>627.11</v>
      </c>
      <c r="F62" s="245"/>
      <c r="G62" s="245"/>
      <c r="H62" s="245"/>
      <c r="I62" s="245">
        <f t="shared" si="0"/>
        <v>627.11</v>
      </c>
    </row>
    <row r="63" spans="1:11" x14ac:dyDescent="0.2">
      <c r="A63" s="18"/>
      <c r="B63" s="51">
        <v>7</v>
      </c>
      <c r="C63" s="52" t="s">
        <v>33</v>
      </c>
      <c r="D63" s="52" t="s">
        <v>34</v>
      </c>
      <c r="E63" s="53">
        <v>3860.37</v>
      </c>
      <c r="F63" s="53"/>
      <c r="G63" s="53"/>
      <c r="H63" s="53"/>
      <c r="I63" s="59">
        <f t="shared" si="0"/>
        <v>3860.37</v>
      </c>
      <c r="J63" s="9">
        <v>3860.37</v>
      </c>
      <c r="K63" s="54" t="b">
        <f t="shared" si="1"/>
        <v>1</v>
      </c>
    </row>
    <row r="64" spans="1:11" ht="22.5" x14ac:dyDescent="0.2">
      <c r="A64" s="18"/>
      <c r="B64" s="51" t="s">
        <v>108</v>
      </c>
      <c r="C64" s="52" t="s">
        <v>108</v>
      </c>
      <c r="D64" s="52" t="s">
        <v>35</v>
      </c>
      <c r="E64" s="53">
        <f>E60+E63</f>
        <v>5861.39</v>
      </c>
      <c r="F64" s="53"/>
      <c r="G64" s="53"/>
      <c r="H64" s="53"/>
      <c r="I64" s="59">
        <f t="shared" si="0"/>
        <v>5861.39</v>
      </c>
      <c r="J64" s="9">
        <v>5861.39</v>
      </c>
      <c r="K64" s="54" t="b">
        <f t="shared" si="1"/>
        <v>1</v>
      </c>
    </row>
    <row r="65" spans="1:11" ht="26.1" customHeight="1" x14ac:dyDescent="0.2">
      <c r="A65" s="18"/>
      <c r="B65" s="108" t="s">
        <v>36</v>
      </c>
      <c r="C65" s="109"/>
      <c r="D65" s="109"/>
      <c r="E65" s="109"/>
      <c r="F65" s="109"/>
      <c r="G65" s="109"/>
      <c r="H65" s="109"/>
      <c r="I65" s="59"/>
      <c r="K65" s="54" t="b">
        <f t="shared" si="1"/>
        <v>1</v>
      </c>
    </row>
    <row r="66" spans="1:11" ht="22.5" x14ac:dyDescent="0.2">
      <c r="A66" s="18"/>
      <c r="B66" s="51">
        <v>8</v>
      </c>
      <c r="C66" s="52" t="s">
        <v>37</v>
      </c>
      <c r="D66" s="52" t="s">
        <v>140</v>
      </c>
      <c r="E66" s="53">
        <v>1281.31</v>
      </c>
      <c r="F66" s="53"/>
      <c r="G66" s="53"/>
      <c r="H66" s="53"/>
      <c r="I66" s="59">
        <f t="shared" ref="I66:I122" si="4">SUM(E66:H66)</f>
        <v>1281.31</v>
      </c>
      <c r="J66" s="9">
        <v>1281.31</v>
      </c>
      <c r="K66" s="54" t="b">
        <f t="shared" si="1"/>
        <v>1</v>
      </c>
    </row>
    <row r="67" spans="1:11" ht="22.5" x14ac:dyDescent="0.2">
      <c r="A67" s="18"/>
      <c r="B67" s="51">
        <v>9</v>
      </c>
      <c r="C67" s="52" t="s">
        <v>38</v>
      </c>
      <c r="D67" s="52" t="s">
        <v>141</v>
      </c>
      <c r="E67" s="53">
        <v>629.29999999999995</v>
      </c>
      <c r="F67" s="53"/>
      <c r="G67" s="53"/>
      <c r="H67" s="53"/>
      <c r="I67" s="59">
        <f t="shared" si="4"/>
        <v>629.29999999999995</v>
      </c>
      <c r="J67" s="9">
        <v>629.29999999999995</v>
      </c>
      <c r="K67" s="54" t="b">
        <f t="shared" si="1"/>
        <v>1</v>
      </c>
    </row>
    <row r="68" spans="1:11" ht="22.5" x14ac:dyDescent="0.2">
      <c r="A68" s="18"/>
      <c r="B68" s="51">
        <v>10</v>
      </c>
      <c r="C68" s="52" t="s">
        <v>39</v>
      </c>
      <c r="D68" s="52" t="s">
        <v>142</v>
      </c>
      <c r="E68" s="53">
        <v>452.93</v>
      </c>
      <c r="F68" s="53"/>
      <c r="G68" s="53"/>
      <c r="H68" s="53"/>
      <c r="I68" s="59">
        <f t="shared" si="4"/>
        <v>452.93</v>
      </c>
      <c r="J68" s="9">
        <v>452.93</v>
      </c>
      <c r="K68" s="54" t="b">
        <f t="shared" si="1"/>
        <v>1</v>
      </c>
    </row>
    <row r="69" spans="1:11" ht="22.5" x14ac:dyDescent="0.2">
      <c r="A69" s="18"/>
      <c r="B69" s="51">
        <v>11</v>
      </c>
      <c r="C69" s="52" t="s">
        <v>40</v>
      </c>
      <c r="D69" s="52" t="s">
        <v>143</v>
      </c>
      <c r="E69" s="53">
        <v>2875.45</v>
      </c>
      <c r="F69" s="53">
        <v>16.39</v>
      </c>
      <c r="G69" s="53">
        <v>332.23</v>
      </c>
      <c r="H69" s="53"/>
      <c r="I69" s="59">
        <f t="shared" si="4"/>
        <v>3224.07</v>
      </c>
      <c r="J69" s="9">
        <v>3224.07</v>
      </c>
      <c r="K69" s="54" t="b">
        <f t="shared" si="1"/>
        <v>1</v>
      </c>
    </row>
    <row r="70" spans="1:11" ht="22.5" x14ac:dyDescent="0.2">
      <c r="A70" s="18"/>
      <c r="B70" s="51">
        <v>12</v>
      </c>
      <c r="C70" s="52" t="s">
        <v>41</v>
      </c>
      <c r="D70" s="52" t="s">
        <v>42</v>
      </c>
      <c r="E70" s="53">
        <v>1570.58</v>
      </c>
      <c r="F70" s="53"/>
      <c r="G70" s="53"/>
      <c r="H70" s="53"/>
      <c r="I70" s="59">
        <f t="shared" si="4"/>
        <v>1570.58</v>
      </c>
      <c r="J70" s="9">
        <v>1570.58</v>
      </c>
      <c r="K70" s="54" t="b">
        <f t="shared" si="1"/>
        <v>1</v>
      </c>
    </row>
    <row r="71" spans="1:11" ht="22.5" x14ac:dyDescent="0.2">
      <c r="A71" s="18"/>
      <c r="B71" s="51">
        <v>13</v>
      </c>
      <c r="C71" s="52" t="s">
        <v>43</v>
      </c>
      <c r="D71" s="52" t="s">
        <v>44</v>
      </c>
      <c r="E71" s="53">
        <v>1966.29</v>
      </c>
      <c r="F71" s="53"/>
      <c r="G71" s="53"/>
      <c r="H71" s="53"/>
      <c r="I71" s="59">
        <f t="shared" si="4"/>
        <v>1966.29</v>
      </c>
      <c r="J71" s="9">
        <v>1966.29</v>
      </c>
      <c r="K71" s="54" t="b">
        <f t="shared" si="1"/>
        <v>1</v>
      </c>
    </row>
    <row r="72" spans="1:11" ht="22.5" x14ac:dyDescent="0.2">
      <c r="A72" s="18"/>
      <c r="B72" s="51">
        <v>14</v>
      </c>
      <c r="C72" s="52" t="s">
        <v>45</v>
      </c>
      <c r="D72" s="52" t="s">
        <v>144</v>
      </c>
      <c r="E72" s="53">
        <v>132.26</v>
      </c>
      <c r="F72" s="53">
        <v>2.93</v>
      </c>
      <c r="G72" s="53">
        <v>151.59</v>
      </c>
      <c r="H72" s="53"/>
      <c r="I72" s="59">
        <f t="shared" si="4"/>
        <v>286.77999999999997</v>
      </c>
      <c r="J72" s="9">
        <v>286.77999999999997</v>
      </c>
      <c r="K72" s="54" t="b">
        <f t="shared" si="1"/>
        <v>1</v>
      </c>
    </row>
    <row r="73" spans="1:11" ht="33.75" x14ac:dyDescent="0.2">
      <c r="A73" s="18"/>
      <c r="B73" s="51" t="s">
        <v>108</v>
      </c>
      <c r="C73" s="52" t="s">
        <v>108</v>
      </c>
      <c r="D73" s="52" t="s">
        <v>46</v>
      </c>
      <c r="E73" s="53">
        <f>E66+E67+E68+E69+E70+E71+E72</f>
        <v>8908.1200000000008</v>
      </c>
      <c r="F73" s="59">
        <f t="shared" ref="F73:G73" si="5">F66+F67+F68+F69+F70+F71+F72</f>
        <v>19.32</v>
      </c>
      <c r="G73" s="59">
        <f t="shared" si="5"/>
        <v>483.82</v>
      </c>
      <c r="H73" s="53"/>
      <c r="I73" s="59">
        <f t="shared" si="4"/>
        <v>9411.26</v>
      </c>
      <c r="J73" s="9">
        <v>9411.26</v>
      </c>
      <c r="K73" s="54" t="b">
        <f t="shared" si="1"/>
        <v>1</v>
      </c>
    </row>
    <row r="74" spans="1:11" ht="17.850000000000001" customHeight="1" x14ac:dyDescent="0.2">
      <c r="A74" s="18"/>
      <c r="B74" s="108" t="s">
        <v>47</v>
      </c>
      <c r="C74" s="109"/>
      <c r="D74" s="109"/>
      <c r="E74" s="109"/>
      <c r="F74" s="109"/>
      <c r="G74" s="109"/>
      <c r="H74" s="109"/>
      <c r="I74" s="59"/>
      <c r="K74" s="54" t="b">
        <f t="shared" si="1"/>
        <v>1</v>
      </c>
    </row>
    <row r="75" spans="1:11" x14ac:dyDescent="0.2">
      <c r="A75" s="18"/>
      <c r="B75" s="51">
        <v>15</v>
      </c>
      <c r="C75" s="52" t="s">
        <v>48</v>
      </c>
      <c r="D75" s="52" t="s">
        <v>49</v>
      </c>
      <c r="E75" s="53">
        <f>SUM(E76:E78)</f>
        <v>3636.54</v>
      </c>
      <c r="F75" s="53"/>
      <c r="G75" s="53"/>
      <c r="H75" s="53"/>
      <c r="I75" s="59">
        <f t="shared" si="4"/>
        <v>3636.54</v>
      </c>
      <c r="J75" s="9">
        <v>3636.54</v>
      </c>
      <c r="K75" s="54" t="b">
        <f t="shared" si="1"/>
        <v>1</v>
      </c>
    </row>
    <row r="76" spans="1:11" s="242" customFormat="1" ht="25.5" outlineLevel="1" x14ac:dyDescent="0.2">
      <c r="B76" s="667" t="s">
        <v>6686</v>
      </c>
      <c r="C76" s="243" t="s">
        <v>5937</v>
      </c>
      <c r="D76" s="244" t="s">
        <v>4374</v>
      </c>
      <c r="E76" s="610">
        <v>276.3</v>
      </c>
      <c r="F76" s="610"/>
      <c r="G76" s="610"/>
      <c r="H76" s="610"/>
      <c r="I76" s="610">
        <f t="shared" si="4"/>
        <v>276.3</v>
      </c>
    </row>
    <row r="77" spans="1:11" s="242" customFormat="1" ht="25.5" outlineLevel="1" x14ac:dyDescent="0.2">
      <c r="B77" s="667" t="s">
        <v>6687</v>
      </c>
      <c r="C77" s="243" t="s">
        <v>5938</v>
      </c>
      <c r="D77" s="244" t="s">
        <v>202</v>
      </c>
      <c r="E77" s="245">
        <v>378.63</v>
      </c>
      <c r="F77" s="245"/>
      <c r="G77" s="245"/>
      <c r="H77" s="245"/>
      <c r="I77" s="245">
        <f t="shared" si="4"/>
        <v>378.63</v>
      </c>
    </row>
    <row r="78" spans="1:11" s="242" customFormat="1" ht="25.5" outlineLevel="1" x14ac:dyDescent="0.2">
      <c r="B78" s="667" t="s">
        <v>6688</v>
      </c>
      <c r="C78" s="243" t="s">
        <v>5939</v>
      </c>
      <c r="D78" s="244" t="s">
        <v>199</v>
      </c>
      <c r="E78" s="245">
        <v>2981.61</v>
      </c>
      <c r="F78" s="245"/>
      <c r="G78" s="245"/>
      <c r="H78" s="245"/>
      <c r="I78" s="245">
        <f t="shared" si="4"/>
        <v>2981.61</v>
      </c>
    </row>
    <row r="79" spans="1:11" ht="22.5" x14ac:dyDescent="0.2">
      <c r="A79" s="18"/>
      <c r="B79" s="51">
        <v>16</v>
      </c>
      <c r="C79" s="52" t="s">
        <v>50</v>
      </c>
      <c r="D79" s="52" t="s">
        <v>145</v>
      </c>
      <c r="E79" s="53">
        <v>782.22</v>
      </c>
      <c r="F79" s="53"/>
      <c r="G79" s="53"/>
      <c r="H79" s="53"/>
      <c r="I79" s="59">
        <f t="shared" si="4"/>
        <v>782.22</v>
      </c>
      <c r="J79" s="9">
        <v>782.22</v>
      </c>
      <c r="K79" s="54" t="b">
        <f t="shared" si="1"/>
        <v>1</v>
      </c>
    </row>
    <row r="80" spans="1:11" ht="22.5" x14ac:dyDescent="0.2">
      <c r="A80" s="18"/>
      <c r="B80" s="51">
        <v>17</v>
      </c>
      <c r="C80" s="52" t="s">
        <v>51</v>
      </c>
      <c r="D80" s="52" t="s">
        <v>146</v>
      </c>
      <c r="E80" s="53">
        <v>210.89</v>
      </c>
      <c r="F80" s="53">
        <v>298.08999999999997</v>
      </c>
      <c r="G80" s="53">
        <v>24.17</v>
      </c>
      <c r="H80" s="53"/>
      <c r="I80" s="59">
        <f t="shared" si="4"/>
        <v>533.15</v>
      </c>
      <c r="J80" s="9">
        <v>533.15</v>
      </c>
      <c r="K80" s="54" t="b">
        <f t="shared" si="1"/>
        <v>1</v>
      </c>
    </row>
    <row r="81" spans="1:12" ht="22.5" x14ac:dyDescent="0.2">
      <c r="A81" s="18"/>
      <c r="B81" s="51" t="s">
        <v>108</v>
      </c>
      <c r="C81" s="52" t="s">
        <v>108</v>
      </c>
      <c r="D81" s="52" t="s">
        <v>52</v>
      </c>
      <c r="E81" s="53">
        <f>E75+E79+E80</f>
        <v>4629.6499999999996</v>
      </c>
      <c r="F81" s="59">
        <f t="shared" ref="F81:G81" si="6">F75+F79+F80</f>
        <v>298.08999999999997</v>
      </c>
      <c r="G81" s="59">
        <f t="shared" si="6"/>
        <v>24.17</v>
      </c>
      <c r="H81" s="53"/>
      <c r="I81" s="59">
        <f t="shared" si="4"/>
        <v>4951.91</v>
      </c>
      <c r="J81" s="9">
        <v>4951.91</v>
      </c>
      <c r="K81" s="54" t="b">
        <f t="shared" si="1"/>
        <v>1</v>
      </c>
    </row>
    <row r="82" spans="1:12" x14ac:dyDescent="0.2">
      <c r="A82" s="18"/>
      <c r="B82" s="51" t="s">
        <v>108</v>
      </c>
      <c r="C82" s="52" t="s">
        <v>108</v>
      </c>
      <c r="D82" s="52" t="s">
        <v>53</v>
      </c>
      <c r="E82" s="53">
        <f>E27+E50+E55+E58+E64+E73+E81</f>
        <v>90431.58</v>
      </c>
      <c r="F82" s="59">
        <f>F27+F50+F55+F58+F64+F73+F81</f>
        <v>6299.58</v>
      </c>
      <c r="G82" s="59">
        <f>G27+G50+G55+G58+G64+G73+G81</f>
        <v>25235.78</v>
      </c>
      <c r="H82" s="59">
        <f>H27+H50+H55+H58+H64+H73+H81</f>
        <v>138.29</v>
      </c>
      <c r="I82" s="59">
        <f t="shared" si="4"/>
        <v>122105.23</v>
      </c>
      <c r="J82" s="9">
        <v>122105.23</v>
      </c>
      <c r="K82" s="54" t="b">
        <f t="shared" si="1"/>
        <v>1</v>
      </c>
    </row>
    <row r="83" spans="1:12" ht="17.850000000000001" customHeight="1" x14ac:dyDescent="0.2">
      <c r="A83" s="18"/>
      <c r="B83" s="108" t="s">
        <v>54</v>
      </c>
      <c r="C83" s="109"/>
      <c r="D83" s="109"/>
      <c r="E83" s="109"/>
      <c r="F83" s="109"/>
      <c r="G83" s="109"/>
      <c r="H83" s="109"/>
      <c r="I83" s="59"/>
      <c r="K83" s="54" t="b">
        <f t="shared" si="1"/>
        <v>1</v>
      </c>
    </row>
    <row r="84" spans="1:12" ht="56.25" x14ac:dyDescent="0.2">
      <c r="A84" s="18"/>
      <c r="B84" s="51">
        <v>18</v>
      </c>
      <c r="C84" s="52" t="s">
        <v>158</v>
      </c>
      <c r="D84" s="52" t="s">
        <v>157</v>
      </c>
      <c r="E84" s="110">
        <f>E82*2.48%</f>
        <v>2242.6999999999998</v>
      </c>
      <c r="F84" s="110">
        <f>F82*2.48%</f>
        <v>156.22999999999999</v>
      </c>
      <c r="G84" s="53"/>
      <c r="H84" s="53"/>
      <c r="I84" s="110">
        <f t="shared" si="4"/>
        <v>2398.9299999999998</v>
      </c>
      <c r="J84" s="9">
        <v>2398.9299999999998</v>
      </c>
      <c r="K84" s="54" t="b">
        <f t="shared" si="1"/>
        <v>1</v>
      </c>
    </row>
    <row r="85" spans="1:12" ht="22.5" x14ac:dyDescent="0.2">
      <c r="A85" s="18"/>
      <c r="B85" s="51" t="s">
        <v>108</v>
      </c>
      <c r="C85" s="52" t="s">
        <v>108</v>
      </c>
      <c r="D85" s="52" t="s">
        <v>55</v>
      </c>
      <c r="E85" s="110">
        <f>E84</f>
        <v>2242.6999999999998</v>
      </c>
      <c r="F85" s="110">
        <f>F84</f>
        <v>156.22999999999999</v>
      </c>
      <c r="G85" s="59"/>
      <c r="H85" s="59"/>
      <c r="I85" s="59">
        <f t="shared" si="4"/>
        <v>2398.9299999999998</v>
      </c>
      <c r="J85" s="9">
        <v>2398.9299999999998</v>
      </c>
      <c r="K85" s="54" t="b">
        <f t="shared" si="1"/>
        <v>1</v>
      </c>
    </row>
    <row r="86" spans="1:12" x14ac:dyDescent="0.2">
      <c r="A86" s="18"/>
      <c r="B86" s="51" t="s">
        <v>108</v>
      </c>
      <c r="C86" s="52" t="s">
        <v>108</v>
      </c>
      <c r="D86" s="52" t="s">
        <v>56</v>
      </c>
      <c r="E86" s="110">
        <f>E82+E85</f>
        <v>92674.28</v>
      </c>
      <c r="F86" s="110">
        <f>F82+F85</f>
        <v>6455.81</v>
      </c>
      <c r="G86" s="110">
        <f>G82+G85</f>
        <v>25235.78</v>
      </c>
      <c r="H86" s="110">
        <f>H82+H85</f>
        <v>138.29</v>
      </c>
      <c r="I86" s="59">
        <f t="shared" si="4"/>
        <v>124504.16</v>
      </c>
      <c r="J86" s="9">
        <v>124504.16</v>
      </c>
      <c r="K86" s="54" t="b">
        <f t="shared" si="1"/>
        <v>1</v>
      </c>
    </row>
    <row r="87" spans="1:12" ht="17.850000000000001" customHeight="1" x14ac:dyDescent="0.2">
      <c r="A87" s="18"/>
      <c r="B87" s="108" t="s">
        <v>57</v>
      </c>
      <c r="C87" s="109"/>
      <c r="D87" s="109"/>
      <c r="E87" s="109"/>
      <c r="F87" s="109"/>
      <c r="G87" s="109"/>
      <c r="H87" s="109"/>
      <c r="I87" s="59"/>
      <c r="K87" s="54" t="b">
        <f t="shared" si="1"/>
        <v>1</v>
      </c>
    </row>
    <row r="88" spans="1:12" x14ac:dyDescent="0.2">
      <c r="A88" s="18"/>
      <c r="B88" s="619">
        <v>19</v>
      </c>
      <c r="C88" s="620" t="s">
        <v>58</v>
      </c>
      <c r="D88" s="620" t="s">
        <v>59</v>
      </c>
      <c r="E88" s="621"/>
      <c r="F88" s="621"/>
      <c r="G88" s="621"/>
      <c r="H88" s="618">
        <f>SUM(H89:H90)</f>
        <v>1277.8</v>
      </c>
      <c r="I88" s="622">
        <f t="shared" si="4"/>
        <v>1277.8</v>
      </c>
      <c r="J88" s="9">
        <v>1277.8</v>
      </c>
      <c r="K88" s="54" t="b">
        <f t="shared" si="1"/>
        <v>1</v>
      </c>
      <c r="L88" s="626" t="s">
        <v>6630</v>
      </c>
    </row>
    <row r="89" spans="1:12" s="612" customFormat="1" ht="38.25" outlineLevel="1" x14ac:dyDescent="0.2">
      <c r="B89" s="668" t="s">
        <v>6689</v>
      </c>
      <c r="C89" s="613" t="s">
        <v>6313</v>
      </c>
      <c r="D89" s="614" t="s">
        <v>190</v>
      </c>
      <c r="E89" s="615"/>
      <c r="F89" s="615"/>
      <c r="G89" s="615"/>
      <c r="H89" s="615">
        <v>689.35</v>
      </c>
      <c r="I89" s="615">
        <f t="shared" si="4"/>
        <v>689.35</v>
      </c>
    </row>
    <row r="90" spans="1:12" s="612" customFormat="1" ht="38.25" outlineLevel="1" x14ac:dyDescent="0.2">
      <c r="B90" s="668" t="s">
        <v>6690</v>
      </c>
      <c r="C90" s="613" t="s">
        <v>6314</v>
      </c>
      <c r="D90" s="614" t="s">
        <v>184</v>
      </c>
      <c r="E90" s="615"/>
      <c r="F90" s="615"/>
      <c r="G90" s="615"/>
      <c r="H90" s="615">
        <v>588.45000000000005</v>
      </c>
      <c r="I90" s="615">
        <f t="shared" si="4"/>
        <v>588.45000000000005</v>
      </c>
    </row>
    <row r="91" spans="1:12" ht="22.5" x14ac:dyDescent="0.2">
      <c r="A91" s="18"/>
      <c r="B91" s="51">
        <v>20</v>
      </c>
      <c r="C91" s="52" t="s">
        <v>60</v>
      </c>
      <c r="D91" s="52" t="s">
        <v>61</v>
      </c>
      <c r="E91" s="53"/>
      <c r="F91" s="53"/>
      <c r="G91" s="53"/>
      <c r="H91" s="53">
        <v>431.42</v>
      </c>
      <c r="I91" s="59">
        <f t="shared" si="4"/>
        <v>431.42</v>
      </c>
      <c r="J91" s="9">
        <v>431.42</v>
      </c>
      <c r="K91" s="54" t="b">
        <f t="shared" si="1"/>
        <v>1</v>
      </c>
    </row>
    <row r="92" spans="1:12" ht="33.75" x14ac:dyDescent="0.2">
      <c r="A92" s="18"/>
      <c r="B92" s="51">
        <v>21</v>
      </c>
      <c r="C92" s="52" t="s">
        <v>118</v>
      </c>
      <c r="D92" s="52" t="s">
        <v>117</v>
      </c>
      <c r="E92" s="53"/>
      <c r="F92" s="53"/>
      <c r="G92" s="53"/>
      <c r="H92" s="766">
        <v>0.21</v>
      </c>
      <c r="I92" s="59">
        <f t="shared" si="4"/>
        <v>0.21</v>
      </c>
      <c r="J92" s="9">
        <v>0.21</v>
      </c>
      <c r="K92" s="54" t="b">
        <f t="shared" si="1"/>
        <v>1</v>
      </c>
      <c r="L92" s="9" t="s">
        <v>8840</v>
      </c>
    </row>
    <row r="93" spans="1:12" ht="33.75" x14ac:dyDescent="0.2">
      <c r="A93" s="18"/>
      <c r="B93" s="51">
        <v>22</v>
      </c>
      <c r="C93" s="52" t="s">
        <v>116</v>
      </c>
      <c r="D93" s="52" t="s">
        <v>64</v>
      </c>
      <c r="E93" s="53"/>
      <c r="F93" s="53"/>
      <c r="G93" s="53"/>
      <c r="H93" s="53">
        <v>7.36</v>
      </c>
      <c r="I93" s="59">
        <f t="shared" si="4"/>
        <v>7.36</v>
      </c>
      <c r="J93" s="9">
        <v>7.36</v>
      </c>
      <c r="K93" s="54" t="b">
        <f t="shared" si="1"/>
        <v>1</v>
      </c>
    </row>
    <row r="94" spans="1:12" ht="33.75" x14ac:dyDescent="0.2">
      <c r="A94" s="18"/>
      <c r="B94" s="51">
        <v>23</v>
      </c>
      <c r="C94" s="52" t="s">
        <v>115</v>
      </c>
      <c r="D94" s="52" t="s">
        <v>66</v>
      </c>
      <c r="E94" s="53"/>
      <c r="F94" s="53"/>
      <c r="G94" s="53"/>
      <c r="H94" s="53">
        <v>41.91</v>
      </c>
      <c r="I94" s="59">
        <f t="shared" si="4"/>
        <v>41.91</v>
      </c>
      <c r="J94" s="9">
        <v>41.91</v>
      </c>
      <c r="K94" s="54" t="b">
        <f t="shared" si="1"/>
        <v>1</v>
      </c>
    </row>
    <row r="95" spans="1:12" ht="101.25" x14ac:dyDescent="0.2">
      <c r="A95" s="18"/>
      <c r="B95" s="619">
        <v>24</v>
      </c>
      <c r="C95" s="620" t="s">
        <v>114</v>
      </c>
      <c r="D95" s="620" t="s">
        <v>147</v>
      </c>
      <c r="E95" s="621"/>
      <c r="F95" s="621"/>
      <c r="G95" s="621"/>
      <c r="H95" s="623">
        <v>1458.76</v>
      </c>
      <c r="I95" s="621">
        <f t="shared" si="4"/>
        <v>1458.76</v>
      </c>
      <c r="J95" s="9">
        <v>1458.76</v>
      </c>
      <c r="K95" s="54" t="b">
        <f t="shared" si="1"/>
        <v>1</v>
      </c>
      <c r="L95" s="9" t="s">
        <v>6631</v>
      </c>
    </row>
    <row r="96" spans="1:12" ht="22.5" x14ac:dyDescent="0.2">
      <c r="A96" s="18"/>
      <c r="B96" s="51">
        <v>25</v>
      </c>
      <c r="C96" s="52" t="s">
        <v>62</v>
      </c>
      <c r="D96" s="52" t="s">
        <v>113</v>
      </c>
      <c r="E96" s="53"/>
      <c r="F96" s="53"/>
      <c r="G96" s="53"/>
      <c r="H96" s="53">
        <v>132.37</v>
      </c>
      <c r="I96" s="59">
        <f t="shared" si="4"/>
        <v>132.37</v>
      </c>
      <c r="J96" s="9">
        <v>132.37</v>
      </c>
      <c r="K96" s="54" t="b">
        <f t="shared" si="1"/>
        <v>1</v>
      </c>
    </row>
    <row r="97" spans="1:11" s="54" customFormat="1" ht="56.25" x14ac:dyDescent="0.2">
      <c r="A97" s="58"/>
      <c r="B97" s="42" t="s">
        <v>152</v>
      </c>
      <c r="C97" s="43" t="s">
        <v>153</v>
      </c>
      <c r="D97" s="43" t="s">
        <v>167</v>
      </c>
      <c r="E97" s="111">
        <f>E86*0.5%</f>
        <v>463.37</v>
      </c>
      <c r="F97" s="111">
        <f>F86*0.5%</f>
        <v>32.28</v>
      </c>
      <c r="G97" s="44"/>
      <c r="H97" s="44"/>
      <c r="I97" s="59">
        <f t="shared" si="4"/>
        <v>495.65</v>
      </c>
      <c r="J97" s="54">
        <v>495.65</v>
      </c>
      <c r="K97" s="54" t="b">
        <f t="shared" si="1"/>
        <v>1</v>
      </c>
    </row>
    <row r="98" spans="1:11" ht="22.5" x14ac:dyDescent="0.2">
      <c r="A98" s="18"/>
      <c r="B98" s="51" t="s">
        <v>108</v>
      </c>
      <c r="C98" s="52" t="s">
        <v>108</v>
      </c>
      <c r="D98" s="52" t="s">
        <v>67</v>
      </c>
      <c r="E98" s="111">
        <f>E88+E91+E92+E93+E94+E95+E96+E97</f>
        <v>463.37</v>
      </c>
      <c r="F98" s="111">
        <f>F88+F91+F92+F93+F94+F95+F96+F97</f>
        <v>32.28</v>
      </c>
      <c r="G98" s="53"/>
      <c r="H98" s="111">
        <f>H88+H91+H92+H93+H94+H95+H96+H97</f>
        <v>3349.83</v>
      </c>
      <c r="I98" s="59">
        <f t="shared" si="4"/>
        <v>3845.48</v>
      </c>
      <c r="J98" s="9">
        <v>3845.48</v>
      </c>
      <c r="K98" s="54" t="b">
        <f t="shared" si="1"/>
        <v>1</v>
      </c>
    </row>
    <row r="99" spans="1:11" x14ac:dyDescent="0.2">
      <c r="A99" s="18"/>
      <c r="B99" s="51" t="s">
        <v>108</v>
      </c>
      <c r="C99" s="52" t="s">
        <v>108</v>
      </c>
      <c r="D99" s="52" t="s">
        <v>68</v>
      </c>
      <c r="E99" s="110">
        <f>E86+E98</f>
        <v>93137.65</v>
      </c>
      <c r="F99" s="110">
        <f t="shared" ref="F99:H99" si="7">F86+F98</f>
        <v>6488.09</v>
      </c>
      <c r="G99" s="110">
        <f t="shared" si="7"/>
        <v>25235.78</v>
      </c>
      <c r="H99" s="110">
        <f t="shared" si="7"/>
        <v>3488.12</v>
      </c>
      <c r="I99" s="59">
        <f t="shared" si="4"/>
        <v>128349.64</v>
      </c>
      <c r="J99" s="9">
        <v>128349.64</v>
      </c>
      <c r="K99" s="54" t="b">
        <f t="shared" si="1"/>
        <v>1</v>
      </c>
    </row>
    <row r="100" spans="1:11" ht="17.850000000000001" customHeight="1" x14ac:dyDescent="0.2">
      <c r="A100" s="18"/>
      <c r="B100" s="108" t="s">
        <v>69</v>
      </c>
      <c r="C100" s="109"/>
      <c r="D100" s="109"/>
      <c r="E100" s="109"/>
      <c r="F100" s="109"/>
      <c r="G100" s="109"/>
      <c r="H100" s="109"/>
      <c r="I100" s="59"/>
      <c r="K100" s="54" t="b">
        <f t="shared" si="1"/>
        <v>1</v>
      </c>
    </row>
    <row r="101" spans="1:11" ht="45" x14ac:dyDescent="0.2">
      <c r="A101" s="18"/>
      <c r="B101" s="629" t="s">
        <v>159</v>
      </c>
      <c r="C101" s="630" t="s">
        <v>70</v>
      </c>
      <c r="D101" s="630" t="s">
        <v>168</v>
      </c>
      <c r="E101" s="631"/>
      <c r="F101" s="631"/>
      <c r="G101" s="631"/>
      <c r="H101" s="632">
        <f>(E99+F99+G99)*2.14%</f>
        <v>2672.04</v>
      </c>
      <c r="I101" s="631">
        <f t="shared" si="4"/>
        <v>2672.04</v>
      </c>
      <c r="J101" s="9">
        <v>2672.04</v>
      </c>
      <c r="K101" s="54" t="b">
        <f t="shared" si="1"/>
        <v>1</v>
      </c>
    </row>
    <row r="102" spans="1:11" ht="22.5" x14ac:dyDescent="0.2">
      <c r="A102" s="18"/>
      <c r="B102" s="51" t="s">
        <v>108</v>
      </c>
      <c r="C102" s="52" t="s">
        <v>108</v>
      </c>
      <c r="D102" s="52" t="s">
        <v>72</v>
      </c>
      <c r="E102" s="53"/>
      <c r="F102" s="53"/>
      <c r="G102" s="53"/>
      <c r="H102" s="110">
        <f>H101</f>
        <v>2672.04</v>
      </c>
      <c r="I102" s="59">
        <f t="shared" si="4"/>
        <v>2672.04</v>
      </c>
      <c r="J102" s="9">
        <v>2672.04</v>
      </c>
      <c r="K102" s="54" t="b">
        <f t="shared" si="1"/>
        <v>1</v>
      </c>
    </row>
    <row r="103" spans="1:11" ht="65.099999999999994" customHeight="1" x14ac:dyDescent="0.2">
      <c r="A103" s="18"/>
      <c r="B103" s="989" t="s">
        <v>73</v>
      </c>
      <c r="C103" s="990"/>
      <c r="D103" s="990"/>
      <c r="E103" s="990"/>
      <c r="F103" s="990"/>
      <c r="G103" s="990"/>
      <c r="H103" s="991"/>
      <c r="I103" s="59"/>
      <c r="K103" s="54" t="b">
        <f t="shared" si="1"/>
        <v>1</v>
      </c>
    </row>
    <row r="104" spans="1:11" x14ac:dyDescent="0.2">
      <c r="A104" s="18"/>
      <c r="B104" s="629" t="s">
        <v>160</v>
      </c>
      <c r="C104" s="630" t="s">
        <v>74</v>
      </c>
      <c r="D104" s="630" t="s">
        <v>75</v>
      </c>
      <c r="E104" s="631"/>
      <c r="F104" s="631"/>
      <c r="G104" s="631"/>
      <c r="H104" s="631">
        <v>2796.54</v>
      </c>
      <c r="I104" s="631">
        <f t="shared" si="4"/>
        <v>2796.54</v>
      </c>
      <c r="J104" s="9">
        <v>2796.54</v>
      </c>
      <c r="K104" s="54" t="b">
        <f t="shared" si="1"/>
        <v>1</v>
      </c>
    </row>
    <row r="105" spans="1:11" ht="22.5" x14ac:dyDescent="0.2">
      <c r="A105" s="18"/>
      <c r="B105" s="629" t="s">
        <v>161</v>
      </c>
      <c r="C105" s="630" t="s">
        <v>74</v>
      </c>
      <c r="D105" s="630" t="s">
        <v>76</v>
      </c>
      <c r="E105" s="631"/>
      <c r="F105" s="631"/>
      <c r="G105" s="631"/>
      <c r="H105" s="631">
        <v>6251.53</v>
      </c>
      <c r="I105" s="631">
        <f t="shared" si="4"/>
        <v>6251.53</v>
      </c>
      <c r="J105" s="9">
        <v>6251.53</v>
      </c>
      <c r="K105" s="54" t="b">
        <f t="shared" si="1"/>
        <v>1</v>
      </c>
    </row>
    <row r="106" spans="1:11" x14ac:dyDescent="0.2">
      <c r="A106" s="18"/>
      <c r="B106" s="51" t="s">
        <v>162</v>
      </c>
      <c r="C106" s="52" t="s">
        <v>74</v>
      </c>
      <c r="D106" s="52" t="s">
        <v>77</v>
      </c>
      <c r="E106" s="53"/>
      <c r="F106" s="53"/>
      <c r="G106" s="53"/>
      <c r="H106" s="53">
        <v>9869.5</v>
      </c>
      <c r="I106" s="59">
        <f t="shared" si="4"/>
        <v>9869.5</v>
      </c>
      <c r="J106" s="9">
        <v>9869.5</v>
      </c>
      <c r="K106" s="54" t="b">
        <f t="shared" si="1"/>
        <v>1</v>
      </c>
    </row>
    <row r="107" spans="1:11" ht="22.5" x14ac:dyDescent="0.2">
      <c r="A107" s="18"/>
      <c r="B107" s="629" t="s">
        <v>163</v>
      </c>
      <c r="C107" s="630" t="s">
        <v>78</v>
      </c>
      <c r="D107" s="630" t="s">
        <v>79</v>
      </c>
      <c r="E107" s="631"/>
      <c r="F107" s="631"/>
      <c r="G107" s="631"/>
      <c r="H107" s="631">
        <v>256.7</v>
      </c>
      <c r="I107" s="631">
        <f t="shared" si="4"/>
        <v>256.7</v>
      </c>
      <c r="J107" s="9">
        <v>256.7</v>
      </c>
      <c r="K107" s="54" t="b">
        <f t="shared" si="1"/>
        <v>1</v>
      </c>
    </row>
    <row r="108" spans="1:11" ht="33.75" x14ac:dyDescent="0.2">
      <c r="A108" s="18"/>
      <c r="B108" s="629" t="s">
        <v>164</v>
      </c>
      <c r="C108" s="630" t="s">
        <v>63</v>
      </c>
      <c r="D108" s="630" t="s">
        <v>137</v>
      </c>
      <c r="E108" s="631"/>
      <c r="F108" s="631"/>
      <c r="G108" s="631"/>
      <c r="H108" s="631">
        <v>121.14</v>
      </c>
      <c r="I108" s="631">
        <f t="shared" si="4"/>
        <v>121.14</v>
      </c>
      <c r="J108" s="9">
        <v>121.14</v>
      </c>
      <c r="K108" s="54" t="b">
        <f t="shared" si="1"/>
        <v>1</v>
      </c>
    </row>
    <row r="109" spans="1:11" ht="67.5" x14ac:dyDescent="0.2">
      <c r="A109" s="18"/>
      <c r="B109" s="629" t="s">
        <v>165</v>
      </c>
      <c r="C109" s="630" t="s">
        <v>65</v>
      </c>
      <c r="D109" s="630" t="s">
        <v>138</v>
      </c>
      <c r="E109" s="631"/>
      <c r="F109" s="631"/>
      <c r="G109" s="631"/>
      <c r="H109" s="631">
        <v>1369.38</v>
      </c>
      <c r="I109" s="631">
        <f t="shared" si="4"/>
        <v>1369.38</v>
      </c>
      <c r="J109" s="9">
        <v>1369.38</v>
      </c>
      <c r="K109" s="54" t="b">
        <f t="shared" si="1"/>
        <v>1</v>
      </c>
    </row>
    <row r="110" spans="1:11" ht="168.75" x14ac:dyDescent="0.2">
      <c r="A110" s="18"/>
      <c r="B110" s="51" t="s">
        <v>108</v>
      </c>
      <c r="C110" s="52" t="s">
        <v>108</v>
      </c>
      <c r="D110" s="52" t="s">
        <v>81</v>
      </c>
      <c r="E110" s="53"/>
      <c r="F110" s="53"/>
      <c r="G110" s="53"/>
      <c r="H110" s="53">
        <f>H104+H105+H106+H107+H108+H109</f>
        <v>20664.79</v>
      </c>
      <c r="I110" s="59">
        <f t="shared" si="4"/>
        <v>20664.79</v>
      </c>
      <c r="J110" s="9">
        <v>20664.79</v>
      </c>
      <c r="K110" s="54" t="b">
        <f t="shared" si="1"/>
        <v>1</v>
      </c>
    </row>
    <row r="111" spans="1:11" x14ac:dyDescent="0.2">
      <c r="A111" s="18"/>
      <c r="B111" s="51" t="s">
        <v>108</v>
      </c>
      <c r="C111" s="52" t="s">
        <v>108</v>
      </c>
      <c r="D111" s="52" t="s">
        <v>82</v>
      </c>
      <c r="E111" s="110">
        <f>E99+E102+E110</f>
        <v>93137.65</v>
      </c>
      <c r="F111" s="110">
        <f>F99+F102+F110</f>
        <v>6488.09</v>
      </c>
      <c r="G111" s="110">
        <f>G99+G102+G110</f>
        <v>25235.78</v>
      </c>
      <c r="H111" s="110">
        <f>H99+H102+H110</f>
        <v>26824.95</v>
      </c>
      <c r="I111" s="59">
        <f t="shared" si="4"/>
        <v>151686.47</v>
      </c>
      <c r="J111" s="9">
        <v>151686.47</v>
      </c>
      <c r="K111" s="54" t="b">
        <f t="shared" si="1"/>
        <v>1</v>
      </c>
    </row>
    <row r="112" spans="1:11" ht="17.850000000000001" customHeight="1" x14ac:dyDescent="0.2">
      <c r="A112" s="18"/>
      <c r="B112" s="108" t="s">
        <v>83</v>
      </c>
      <c r="C112" s="109"/>
      <c r="D112" s="109"/>
      <c r="E112" s="109"/>
      <c r="F112" s="109"/>
      <c r="G112" s="109"/>
      <c r="H112" s="109"/>
      <c r="I112" s="59"/>
      <c r="K112" s="54" t="b">
        <f t="shared" si="1"/>
        <v>1</v>
      </c>
    </row>
    <row r="113" spans="1:12" ht="56.25" x14ac:dyDescent="0.2">
      <c r="A113" s="18"/>
      <c r="B113" s="51" t="s">
        <v>166</v>
      </c>
      <c r="C113" s="52" t="s">
        <v>84</v>
      </c>
      <c r="D113" s="52" t="s">
        <v>169</v>
      </c>
      <c r="E113" s="110">
        <f>E111*2%</f>
        <v>1862.75</v>
      </c>
      <c r="F113" s="110">
        <f>F111*2%</f>
        <v>129.76</v>
      </c>
      <c r="G113" s="110">
        <f>G111*2%</f>
        <v>504.72</v>
      </c>
      <c r="H113" s="110">
        <f>H111*2%</f>
        <v>536.5</v>
      </c>
      <c r="I113" s="59">
        <f t="shared" si="4"/>
        <v>3033.73</v>
      </c>
      <c r="J113" s="9">
        <v>3033.73</v>
      </c>
      <c r="K113" s="54" t="b">
        <f t="shared" si="1"/>
        <v>1</v>
      </c>
      <c r="L113" s="9">
        <f>((93137.65+6488.09+25235.78+26824.95)*2%)</f>
        <v>3033.7294000000002</v>
      </c>
    </row>
    <row r="114" spans="1:12" x14ac:dyDescent="0.2">
      <c r="A114" s="18"/>
      <c r="B114" s="51" t="s">
        <v>108</v>
      </c>
      <c r="C114" s="52" t="s">
        <v>108</v>
      </c>
      <c r="D114" s="52" t="s">
        <v>86</v>
      </c>
      <c r="E114" s="110">
        <f>E113</f>
        <v>1862.75</v>
      </c>
      <c r="F114" s="110">
        <f>F113</f>
        <v>129.76</v>
      </c>
      <c r="G114" s="110">
        <f>G113</f>
        <v>504.72</v>
      </c>
      <c r="H114" s="110">
        <f>H113</f>
        <v>536.5</v>
      </c>
      <c r="I114" s="59">
        <f t="shared" si="4"/>
        <v>3033.73</v>
      </c>
      <c r="J114" s="9">
        <v>3033.73</v>
      </c>
      <c r="K114" s="54" t="b">
        <f t="shared" si="1"/>
        <v>1</v>
      </c>
    </row>
    <row r="115" spans="1:12" x14ac:dyDescent="0.2">
      <c r="A115" s="18"/>
      <c r="B115" s="51" t="s">
        <v>108</v>
      </c>
      <c r="C115" s="52" t="s">
        <v>108</v>
      </c>
      <c r="D115" s="52" t="s">
        <v>87</v>
      </c>
      <c r="E115" s="110">
        <f>E111+E114</f>
        <v>95000.4</v>
      </c>
      <c r="F115" s="110">
        <f>F111+F114</f>
        <v>6617.85</v>
      </c>
      <c r="G115" s="110">
        <f>G111+G114</f>
        <v>25740.5</v>
      </c>
      <c r="H115" s="110">
        <f>H111+H114</f>
        <v>27361.45</v>
      </c>
      <c r="I115" s="59">
        <f t="shared" si="4"/>
        <v>154720.20000000001</v>
      </c>
      <c r="J115" s="9">
        <v>154720.20000000001</v>
      </c>
      <c r="K115" s="54" t="b">
        <f t="shared" si="1"/>
        <v>1</v>
      </c>
    </row>
    <row r="116" spans="1:12" ht="17.850000000000001" customHeight="1" x14ac:dyDescent="0.2">
      <c r="A116" s="18"/>
      <c r="B116" s="108" t="s">
        <v>95</v>
      </c>
      <c r="C116" s="109"/>
      <c r="D116" s="109"/>
      <c r="E116" s="109"/>
      <c r="F116" s="109"/>
      <c r="G116" s="109"/>
      <c r="H116" s="109"/>
      <c r="I116" s="59"/>
      <c r="K116" s="54" t="b">
        <f t="shared" si="1"/>
        <v>1</v>
      </c>
    </row>
    <row r="117" spans="1:12" ht="33.75" x14ac:dyDescent="0.2">
      <c r="A117" s="18"/>
      <c r="B117" s="51" t="s">
        <v>170</v>
      </c>
      <c r="C117" s="52" t="s">
        <v>96</v>
      </c>
      <c r="D117" s="52" t="s">
        <v>124</v>
      </c>
      <c r="E117" s="53">
        <f>E115*20%</f>
        <v>19000.080000000002</v>
      </c>
      <c r="F117" s="59">
        <f>F115*20%</f>
        <v>1323.57</v>
      </c>
      <c r="G117" s="110">
        <f>G115*20%</f>
        <v>5148.1000000000004</v>
      </c>
      <c r="H117" s="59">
        <f>H115*20%</f>
        <v>5472.29</v>
      </c>
      <c r="I117" s="59">
        <f t="shared" si="4"/>
        <v>30944.04</v>
      </c>
      <c r="J117" s="9">
        <v>30944.04</v>
      </c>
      <c r="K117" s="54" t="b">
        <f t="shared" si="1"/>
        <v>1</v>
      </c>
    </row>
    <row r="118" spans="1:12" x14ac:dyDescent="0.2">
      <c r="A118" s="18"/>
      <c r="B118" s="51" t="s">
        <v>108</v>
      </c>
      <c r="C118" s="52" t="s">
        <v>108</v>
      </c>
      <c r="D118" s="52" t="s">
        <v>97</v>
      </c>
      <c r="E118" s="59">
        <f>E117</f>
        <v>19000.080000000002</v>
      </c>
      <c r="F118" s="59">
        <f>F117</f>
        <v>1323.57</v>
      </c>
      <c r="G118" s="110">
        <f>G117</f>
        <v>5148.1000000000004</v>
      </c>
      <c r="H118" s="59">
        <f>H117</f>
        <v>5472.29</v>
      </c>
      <c r="I118" s="59">
        <f t="shared" si="4"/>
        <v>30944.04</v>
      </c>
      <c r="J118" s="9">
        <v>30944.04</v>
      </c>
      <c r="K118" s="54" t="b">
        <f t="shared" si="1"/>
        <v>1</v>
      </c>
    </row>
    <row r="119" spans="1:12" ht="22.5" x14ac:dyDescent="0.2">
      <c r="A119" s="18"/>
      <c r="B119" s="51" t="s">
        <v>108</v>
      </c>
      <c r="C119" s="52" t="s">
        <v>108</v>
      </c>
      <c r="D119" s="52" t="s">
        <v>98</v>
      </c>
      <c r="E119" s="110">
        <f>E115+E118</f>
        <v>114000.48</v>
      </c>
      <c r="F119" s="110">
        <f>F115+F118</f>
        <v>7941.42</v>
      </c>
      <c r="G119" s="110">
        <f>G115+G118</f>
        <v>30888.6</v>
      </c>
      <c r="H119" s="110">
        <f>H115+H118</f>
        <v>32833.74</v>
      </c>
      <c r="I119" s="59">
        <f t="shared" si="4"/>
        <v>185664.24</v>
      </c>
      <c r="J119" s="9">
        <v>185664.24</v>
      </c>
      <c r="K119" s="54" t="b">
        <f t="shared" ref="K119:K122" si="8">I119=J119</f>
        <v>1</v>
      </c>
    </row>
    <row r="120" spans="1:12" ht="17.850000000000001" customHeight="1" x14ac:dyDescent="0.2">
      <c r="A120" s="18"/>
      <c r="B120" s="108" t="s">
        <v>110</v>
      </c>
      <c r="C120" s="109"/>
      <c r="D120" s="109"/>
      <c r="E120" s="109"/>
      <c r="F120" s="109"/>
      <c r="G120" s="109"/>
      <c r="H120" s="109"/>
      <c r="I120" s="59"/>
      <c r="K120" s="54" t="b">
        <f t="shared" si="8"/>
        <v>1</v>
      </c>
    </row>
    <row r="121" spans="1:12" x14ac:dyDescent="0.2">
      <c r="A121" s="18"/>
      <c r="B121" s="51"/>
      <c r="C121" s="52" t="s">
        <v>108</v>
      </c>
      <c r="D121" s="52" t="s">
        <v>109</v>
      </c>
      <c r="E121" s="53"/>
      <c r="F121" s="53"/>
      <c r="G121" s="53"/>
      <c r="H121" s="53"/>
      <c r="I121" s="59"/>
      <c r="K121" s="54" t="b">
        <f t="shared" si="8"/>
        <v>1</v>
      </c>
    </row>
    <row r="122" spans="1:12" ht="22.5" x14ac:dyDescent="0.2">
      <c r="A122" s="18"/>
      <c r="B122" s="51">
        <v>36</v>
      </c>
      <c r="C122" s="52" t="s">
        <v>108</v>
      </c>
      <c r="D122" s="52" t="s">
        <v>107</v>
      </c>
      <c r="E122" s="53"/>
      <c r="F122" s="53"/>
      <c r="G122" s="53"/>
      <c r="H122" s="53">
        <f>H104+H105+H106</f>
        <v>18917.57</v>
      </c>
      <c r="I122" s="59">
        <f t="shared" si="4"/>
        <v>18917.57</v>
      </c>
      <c r="J122" s="9">
        <v>18917.57</v>
      </c>
      <c r="K122" s="54" t="b">
        <f t="shared" si="8"/>
        <v>1</v>
      </c>
    </row>
    <row r="123" spans="1:12" x14ac:dyDescent="0.2">
      <c r="A123" s="18"/>
      <c r="B123" s="21"/>
      <c r="C123" s="20"/>
      <c r="D123" s="20"/>
      <c r="E123" s="19"/>
      <c r="F123" s="19"/>
      <c r="G123" s="19"/>
      <c r="H123" s="19"/>
      <c r="I123" s="19"/>
    </row>
    <row r="124" spans="1:12" x14ac:dyDescent="0.2">
      <c r="A124" s="18"/>
      <c r="B124" s="21"/>
      <c r="C124" s="20"/>
      <c r="D124" s="20"/>
      <c r="E124" s="19"/>
      <c r="F124" s="19"/>
      <c r="G124" s="19"/>
      <c r="H124" s="19"/>
      <c r="I124" s="19"/>
    </row>
    <row r="125" spans="1:12" x14ac:dyDescent="0.2">
      <c r="A125" s="18"/>
      <c r="B125" s="10"/>
      <c r="C125" s="10"/>
      <c r="D125" s="10"/>
      <c r="E125" s="10"/>
      <c r="F125" s="10"/>
      <c r="G125" s="10"/>
      <c r="H125" s="10"/>
      <c r="I125" s="10"/>
    </row>
    <row r="126" spans="1:12" x14ac:dyDescent="0.2">
      <c r="B126" s="15" t="s">
        <v>88</v>
      </c>
      <c r="C126" s="10"/>
      <c r="D126" s="12"/>
      <c r="E126" s="10" t="s">
        <v>106</v>
      </c>
      <c r="F126" s="12"/>
      <c r="G126" s="14" t="s">
        <v>105</v>
      </c>
      <c r="H126" s="13"/>
      <c r="I126" s="12"/>
    </row>
    <row r="127" spans="1:12" x14ac:dyDescent="0.2">
      <c r="B127" s="10"/>
      <c r="C127" s="10"/>
      <c r="D127" s="11"/>
      <c r="E127" s="11" t="s">
        <v>89</v>
      </c>
      <c r="F127" s="11"/>
      <c r="G127" s="11"/>
      <c r="H127" s="11"/>
      <c r="I127" s="11"/>
    </row>
    <row r="128" spans="1:12" x14ac:dyDescent="0.2">
      <c r="B128" s="15" t="s">
        <v>90</v>
      </c>
      <c r="C128" s="10"/>
      <c r="D128" s="17"/>
      <c r="E128" s="10"/>
      <c r="F128" s="17"/>
      <c r="G128" s="17" t="s">
        <v>104</v>
      </c>
      <c r="H128" s="10"/>
      <c r="I128" s="12"/>
    </row>
    <row r="129" spans="2:9" hidden="1" x14ac:dyDescent="0.2">
      <c r="B129" s="10"/>
      <c r="C129" s="10"/>
      <c r="D129" s="11"/>
      <c r="E129" s="11" t="s">
        <v>89</v>
      </c>
      <c r="F129" s="11"/>
      <c r="G129" s="11"/>
      <c r="H129" s="11"/>
      <c r="I129" s="11"/>
    </row>
    <row r="130" spans="2:9" hidden="1" x14ac:dyDescent="0.2">
      <c r="B130" s="15" t="s">
        <v>91</v>
      </c>
      <c r="C130" s="10"/>
      <c r="D130" s="17"/>
      <c r="E130" s="15"/>
      <c r="F130" s="17"/>
      <c r="G130" s="17"/>
      <c r="H130" s="10"/>
      <c r="I130" s="12"/>
    </row>
    <row r="131" spans="2:9" x14ac:dyDescent="0.2">
      <c r="B131" s="10"/>
      <c r="C131" s="10"/>
      <c r="D131" s="16" t="s">
        <v>103</v>
      </c>
      <c r="E131" s="11" t="s">
        <v>89</v>
      </c>
      <c r="F131" s="11"/>
      <c r="G131" s="11"/>
      <c r="H131" s="11"/>
      <c r="I131" s="11"/>
    </row>
    <row r="132" spans="2:9" ht="33.75" x14ac:dyDescent="0.2">
      <c r="B132" s="15" t="s">
        <v>2</v>
      </c>
      <c r="C132" s="10"/>
      <c r="D132" s="45" t="s">
        <v>149</v>
      </c>
      <c r="E132" s="14"/>
      <c r="F132" s="12"/>
      <c r="G132" s="46" t="s">
        <v>317</v>
      </c>
      <c r="H132" s="13"/>
      <c r="I132" s="12"/>
    </row>
    <row r="133" spans="2:9" x14ac:dyDescent="0.2">
      <c r="B133" s="10"/>
      <c r="C133" s="10"/>
      <c r="D133" s="992" t="s">
        <v>92</v>
      </c>
      <c r="E133" s="992"/>
      <c r="F133" s="992"/>
      <c r="G133" s="992"/>
      <c r="H133" s="11"/>
      <c r="I133" s="11"/>
    </row>
    <row r="134" spans="2:9" x14ac:dyDescent="0.2">
      <c r="B134" s="10"/>
      <c r="C134" s="10"/>
      <c r="D134" s="10"/>
      <c r="E134" s="10"/>
      <c r="F134" s="10"/>
      <c r="G134" s="10"/>
      <c r="H134" s="10"/>
      <c r="I134" s="10"/>
    </row>
    <row r="136" spans="2:9" s="633" customFormat="1" x14ac:dyDescent="0.2">
      <c r="H136" s="636" t="s">
        <v>402</v>
      </c>
    </row>
    <row r="137" spans="2:9" s="633" customFormat="1" x14ac:dyDescent="0.2">
      <c r="H137" s="634" t="s">
        <v>6633</v>
      </c>
      <c r="I137" s="635">
        <f>(I25+I101+I104+I105+I107+I108+I109)*1.02*1.2</f>
        <v>16484.02</v>
      </c>
    </row>
    <row r="138" spans="2:9" s="633" customFormat="1" x14ac:dyDescent="0.2">
      <c r="H138" s="634" t="s">
        <v>6634</v>
      </c>
      <c r="I138" s="635">
        <f>I84*15%*1.2</f>
        <v>431.81</v>
      </c>
    </row>
    <row r="139" spans="2:9" s="633" customFormat="1" x14ac:dyDescent="0.2">
      <c r="H139" s="634" t="s">
        <v>6635</v>
      </c>
      <c r="I139" s="637">
        <f>I119-I137-I138</f>
        <v>168748.41</v>
      </c>
    </row>
  </sheetData>
  <mergeCells count="18">
    <mergeCell ref="D14:H14"/>
    <mergeCell ref="D3:H3"/>
    <mergeCell ref="D4:H4"/>
    <mergeCell ref="D8:H8"/>
    <mergeCell ref="D9:H9"/>
    <mergeCell ref="D13:H13"/>
    <mergeCell ref="D133:G133"/>
    <mergeCell ref="B103:H103"/>
    <mergeCell ref="C16:I16"/>
    <mergeCell ref="B19:B22"/>
    <mergeCell ref="C19:C22"/>
    <mergeCell ref="D19:D22"/>
    <mergeCell ref="E20:E22"/>
    <mergeCell ref="F20:F22"/>
    <mergeCell ref="G20:G22"/>
    <mergeCell ref="H20:H22"/>
    <mergeCell ref="E19:I19"/>
    <mergeCell ref="I20:I22"/>
  </mergeCells>
  <pageMargins left="0.78740157480314965" right="0.39370078740157483" top="0.39370078740157483" bottom="0.59055118110236227" header="0.19685039370078741" footer="0.19685039370078741"/>
  <pageSetup paperSize="9" scale="86" firstPageNumber="6" fitToHeight="0" orientation="portrait" useFirstPageNumber="1" r:id="rId1"/>
  <headerFooter alignWithMargins="0">
    <oddFooter>&amp;R&amp;P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103"/>
  <sheetViews>
    <sheetView showGridLines="0" view="pageBreakPreview" topLeftCell="B57" zoomScaleNormal="100" zoomScaleSheetLayoutView="100" workbookViewId="0">
      <selection activeCell="L66" sqref="L66"/>
    </sheetView>
  </sheetViews>
  <sheetFormatPr defaultRowHeight="12.75" x14ac:dyDescent="0.2"/>
  <cols>
    <col min="1" max="1" width="4.5703125" style="9" hidden="1" customWidth="1"/>
    <col min="2" max="2" width="4.42578125" style="9" customWidth="1"/>
    <col min="3" max="3" width="9.5703125" style="9" customWidth="1"/>
    <col min="4" max="4" width="31" style="9" customWidth="1"/>
    <col min="5" max="5" width="13.140625" style="9" customWidth="1"/>
    <col min="6" max="6" width="12.5703125" style="9" customWidth="1"/>
    <col min="7" max="7" width="9.5703125" style="9" customWidth="1"/>
    <col min="8" max="8" width="10.140625" style="9" customWidth="1"/>
    <col min="9" max="9" width="10" style="9" customWidth="1"/>
    <col min="10" max="16384" width="9.140625" style="9"/>
  </cols>
  <sheetData>
    <row r="1" spans="2:9" x14ac:dyDescent="0.2">
      <c r="I1" s="37" t="s">
        <v>0</v>
      </c>
    </row>
    <row r="2" spans="2:9" x14ac:dyDescent="0.2">
      <c r="B2" s="41"/>
      <c r="C2" s="40"/>
      <c r="D2" s="39"/>
      <c r="E2" s="38"/>
      <c r="F2" s="38"/>
      <c r="G2" s="38"/>
      <c r="H2" s="38"/>
      <c r="I2" s="37" t="s">
        <v>1</v>
      </c>
    </row>
    <row r="3" spans="2:9" ht="32.25" customHeight="1" x14ac:dyDescent="0.2">
      <c r="B3" s="26"/>
      <c r="C3" s="36" t="s">
        <v>123</v>
      </c>
      <c r="D3" s="999"/>
      <c r="E3" s="999"/>
      <c r="F3" s="999"/>
      <c r="G3" s="999"/>
      <c r="H3" s="999"/>
      <c r="I3" s="23"/>
    </row>
    <row r="4" spans="2:9" x14ac:dyDescent="0.2">
      <c r="B4" s="26"/>
      <c r="C4" s="25"/>
      <c r="D4" s="998" t="s">
        <v>3</v>
      </c>
      <c r="E4" s="998"/>
      <c r="F4" s="998"/>
      <c r="G4" s="998"/>
      <c r="H4" s="998"/>
      <c r="I4" s="23"/>
    </row>
    <row r="5" spans="2:9" x14ac:dyDescent="0.2">
      <c r="B5" s="26"/>
      <c r="C5" s="25" t="s">
        <v>122</v>
      </c>
      <c r="D5" s="35"/>
      <c r="E5" s="23"/>
      <c r="F5" s="30"/>
      <c r="G5" s="23"/>
      <c r="H5" s="23"/>
      <c r="I5" s="23"/>
    </row>
    <row r="6" spans="2:9" x14ac:dyDescent="0.2">
      <c r="B6" s="26"/>
      <c r="C6" s="25"/>
      <c r="D6" s="24"/>
      <c r="E6" s="23"/>
      <c r="F6" s="30"/>
      <c r="G6" s="23"/>
      <c r="H6" s="23"/>
      <c r="I6" s="23"/>
    </row>
    <row r="7" spans="2:9" x14ac:dyDescent="0.2">
      <c r="B7" s="26"/>
      <c r="C7" s="34" t="s">
        <v>315</v>
      </c>
      <c r="D7" s="33"/>
      <c r="E7" s="31"/>
      <c r="F7" s="32"/>
      <c r="G7" s="31"/>
      <c r="H7" s="31"/>
      <c r="I7" s="23"/>
    </row>
    <row r="8" spans="2:9" ht="27.75" customHeight="1" x14ac:dyDescent="0.2">
      <c r="B8" s="26"/>
      <c r="C8" s="25"/>
      <c r="D8" s="1000"/>
      <c r="E8" s="1000"/>
      <c r="F8" s="1000"/>
      <c r="G8" s="1000"/>
      <c r="H8" s="1000"/>
      <c r="I8" s="23"/>
    </row>
    <row r="9" spans="2:9" x14ac:dyDescent="0.2">
      <c r="B9" s="26"/>
      <c r="C9" s="25"/>
      <c r="D9" s="998" t="s">
        <v>4</v>
      </c>
      <c r="E9" s="998"/>
      <c r="F9" s="998"/>
      <c r="G9" s="998"/>
      <c r="H9" s="998"/>
      <c r="I9" s="23"/>
    </row>
    <row r="10" spans="2:9" x14ac:dyDescent="0.2">
      <c r="B10" s="26"/>
      <c r="C10" s="25"/>
      <c r="D10" s="24"/>
      <c r="E10" s="23"/>
      <c r="F10" s="30"/>
      <c r="G10" s="23"/>
      <c r="H10" s="23"/>
      <c r="I10" s="23"/>
    </row>
    <row r="11" spans="2:9" x14ac:dyDescent="0.2">
      <c r="B11" s="26"/>
      <c r="C11" s="25"/>
      <c r="D11" s="24"/>
      <c r="E11" s="28"/>
      <c r="F11" s="28"/>
      <c r="G11" s="28"/>
      <c r="H11" s="28"/>
      <c r="I11" s="23"/>
    </row>
    <row r="12" spans="2:9" x14ac:dyDescent="0.2">
      <c r="B12" s="26"/>
      <c r="C12" s="25"/>
      <c r="D12" s="24"/>
      <c r="E12" s="29" t="s">
        <v>148</v>
      </c>
      <c r="F12" s="28"/>
      <c r="G12" s="28"/>
      <c r="H12" s="23"/>
      <c r="I12" s="23"/>
    </row>
    <row r="13" spans="2:9" ht="27.75" customHeight="1" x14ac:dyDescent="0.2">
      <c r="B13" s="26"/>
      <c r="C13" s="25"/>
      <c r="D13" s="1000" t="s">
        <v>5</v>
      </c>
      <c r="E13" s="1000"/>
      <c r="F13" s="1000"/>
      <c r="G13" s="1000"/>
      <c r="H13" s="1000"/>
      <c r="I13" s="23"/>
    </row>
    <row r="14" spans="2:9" x14ac:dyDescent="0.2">
      <c r="B14" s="26"/>
      <c r="C14" s="25"/>
      <c r="D14" s="998" t="s">
        <v>6</v>
      </c>
      <c r="E14" s="998"/>
      <c r="F14" s="998"/>
      <c r="G14" s="998"/>
      <c r="H14" s="998"/>
      <c r="I14" s="23"/>
    </row>
    <row r="15" spans="2:9" x14ac:dyDescent="0.2">
      <c r="B15" s="26"/>
      <c r="C15" s="25"/>
      <c r="D15" s="24"/>
      <c r="E15" s="28"/>
      <c r="F15" s="28"/>
      <c r="G15" s="28"/>
      <c r="H15" s="28"/>
      <c r="I15" s="23"/>
    </row>
    <row r="16" spans="2:9" x14ac:dyDescent="0.2">
      <c r="B16" s="26"/>
      <c r="C16" s="993" t="s">
        <v>7</v>
      </c>
      <c r="D16" s="993"/>
      <c r="E16" s="993"/>
      <c r="F16" s="993"/>
      <c r="G16" s="993"/>
      <c r="H16" s="993"/>
      <c r="I16" s="993"/>
    </row>
    <row r="17" spans="1:9" x14ac:dyDescent="0.2">
      <c r="B17" s="26"/>
      <c r="C17" s="25"/>
      <c r="D17" s="24"/>
      <c r="E17" s="27"/>
      <c r="F17" s="23"/>
      <c r="G17" s="23"/>
      <c r="H17" s="23"/>
      <c r="I17" s="23"/>
    </row>
    <row r="18" spans="1:9" x14ac:dyDescent="0.2">
      <c r="B18" s="26"/>
      <c r="C18" s="25"/>
      <c r="D18" s="24"/>
      <c r="E18" s="23"/>
      <c r="F18" s="23"/>
      <c r="G18" s="23"/>
      <c r="H18" s="23"/>
      <c r="I18" s="23"/>
    </row>
    <row r="19" spans="1:9" ht="12.75" customHeight="1" x14ac:dyDescent="0.2">
      <c r="B19" s="1012" t="s">
        <v>121</v>
      </c>
      <c r="C19" s="1013" t="s">
        <v>8</v>
      </c>
      <c r="D19" s="1012" t="s">
        <v>9</v>
      </c>
      <c r="E19" s="994" t="s">
        <v>120</v>
      </c>
      <c r="F19" s="995"/>
      <c r="G19" s="995"/>
      <c r="H19" s="995"/>
      <c r="I19" s="996"/>
    </row>
    <row r="20" spans="1:9" ht="27.75" customHeight="1" x14ac:dyDescent="0.2">
      <c r="B20" s="1012"/>
      <c r="C20" s="1013"/>
      <c r="D20" s="1012"/>
      <c r="E20" s="1012" t="s">
        <v>119</v>
      </c>
      <c r="F20" s="1012" t="s">
        <v>10</v>
      </c>
      <c r="G20" s="1012" t="s">
        <v>11</v>
      </c>
      <c r="H20" s="1012" t="s">
        <v>12</v>
      </c>
      <c r="I20" s="1009" t="s">
        <v>13</v>
      </c>
    </row>
    <row r="21" spans="1:9" ht="27.75" customHeight="1" x14ac:dyDescent="0.2">
      <c r="B21" s="1012"/>
      <c r="C21" s="1013"/>
      <c r="D21" s="1012"/>
      <c r="E21" s="1012"/>
      <c r="F21" s="1012"/>
      <c r="G21" s="1012"/>
      <c r="H21" s="1012"/>
      <c r="I21" s="1010"/>
    </row>
    <row r="22" spans="1:9" ht="27.75" customHeight="1" x14ac:dyDescent="0.2">
      <c r="B22" s="1012"/>
      <c r="C22" s="1013"/>
      <c r="D22" s="1012"/>
      <c r="E22" s="1012"/>
      <c r="F22" s="1012"/>
      <c r="G22" s="1012"/>
      <c r="H22" s="1012"/>
      <c r="I22" s="1011"/>
    </row>
    <row r="23" spans="1:9" x14ac:dyDescent="0.2">
      <c r="B23" s="22">
        <v>1</v>
      </c>
      <c r="C23" s="22">
        <v>2</v>
      </c>
      <c r="D23" s="22">
        <v>3</v>
      </c>
      <c r="E23" s="22">
        <v>4</v>
      </c>
      <c r="F23" s="22">
        <v>5</v>
      </c>
      <c r="G23" s="22">
        <v>6</v>
      </c>
      <c r="H23" s="22">
        <v>7</v>
      </c>
      <c r="I23" s="22">
        <v>8</v>
      </c>
    </row>
    <row r="24" spans="1:9" ht="17.850000000000001" customHeight="1" x14ac:dyDescent="0.2">
      <c r="A24" s="18"/>
      <c r="B24" s="1007" t="s">
        <v>14</v>
      </c>
      <c r="C24" s="1008"/>
      <c r="D24" s="1008"/>
      <c r="E24" s="1008"/>
      <c r="F24" s="1008"/>
      <c r="G24" s="1008"/>
      <c r="H24" s="1008"/>
      <c r="I24" s="1008"/>
    </row>
    <row r="25" spans="1:9" x14ac:dyDescent="0.2">
      <c r="A25" s="18"/>
      <c r="B25" s="42">
        <v>1</v>
      </c>
      <c r="C25" s="43" t="s">
        <v>15</v>
      </c>
      <c r="D25" s="43" t="s">
        <v>125</v>
      </c>
      <c r="E25" s="44"/>
      <c r="F25" s="44"/>
      <c r="G25" s="44"/>
      <c r="H25" s="44"/>
      <c r="I25" s="44"/>
    </row>
    <row r="26" spans="1:9" ht="22.5" x14ac:dyDescent="0.2">
      <c r="A26" s="18"/>
      <c r="B26" s="42">
        <v>2</v>
      </c>
      <c r="C26" s="43" t="s">
        <v>16</v>
      </c>
      <c r="D26" s="43" t="s">
        <v>126</v>
      </c>
      <c r="E26" s="44"/>
      <c r="F26" s="44"/>
      <c r="G26" s="44"/>
      <c r="H26" s="44">
        <v>22.34</v>
      </c>
      <c r="I26" s="44">
        <v>22.34</v>
      </c>
    </row>
    <row r="27" spans="1:9" ht="22.5" x14ac:dyDescent="0.2">
      <c r="A27" s="18"/>
      <c r="B27" s="42" t="s">
        <v>108</v>
      </c>
      <c r="C27" s="43" t="s">
        <v>108</v>
      </c>
      <c r="D27" s="43" t="s">
        <v>18</v>
      </c>
      <c r="E27" s="44"/>
      <c r="F27" s="44"/>
      <c r="G27" s="44"/>
      <c r="H27" s="44">
        <v>22.34</v>
      </c>
      <c r="I27" s="44">
        <v>22.34</v>
      </c>
    </row>
    <row r="28" spans="1:9" ht="17.850000000000001" customHeight="1" x14ac:dyDescent="0.2">
      <c r="A28" s="18"/>
      <c r="B28" s="1007" t="s">
        <v>19</v>
      </c>
      <c r="C28" s="1008"/>
      <c r="D28" s="1008"/>
      <c r="E28" s="1008"/>
      <c r="F28" s="1008"/>
      <c r="G28" s="1008"/>
      <c r="H28" s="1008"/>
      <c r="I28" s="1008"/>
    </row>
    <row r="29" spans="1:9" ht="22.5" x14ac:dyDescent="0.2">
      <c r="A29" s="18"/>
      <c r="B29" s="42">
        <v>3</v>
      </c>
      <c r="C29" s="43" t="s">
        <v>20</v>
      </c>
      <c r="D29" s="43" t="s">
        <v>21</v>
      </c>
      <c r="E29" s="44">
        <v>7380.74</v>
      </c>
      <c r="F29" s="44">
        <v>589.88</v>
      </c>
      <c r="G29" s="44">
        <v>3364.75</v>
      </c>
      <c r="H29" s="44"/>
      <c r="I29" s="44">
        <v>11335.37</v>
      </c>
    </row>
    <row r="30" spans="1:9" ht="22.5" x14ac:dyDescent="0.2">
      <c r="A30" s="18"/>
      <c r="B30" s="42" t="s">
        <v>108</v>
      </c>
      <c r="C30" s="43" t="s">
        <v>108</v>
      </c>
      <c r="D30" s="43" t="s">
        <v>22</v>
      </c>
      <c r="E30" s="44">
        <v>7380.74</v>
      </c>
      <c r="F30" s="44">
        <v>589.88</v>
      </c>
      <c r="G30" s="44">
        <v>3364.75</v>
      </c>
      <c r="H30" s="44"/>
      <c r="I30" s="44">
        <v>11335.37</v>
      </c>
    </row>
    <row r="31" spans="1:9" ht="17.850000000000001" customHeight="1" x14ac:dyDescent="0.2">
      <c r="A31" s="18"/>
      <c r="B31" s="1007" t="s">
        <v>23</v>
      </c>
      <c r="C31" s="1008"/>
      <c r="D31" s="1008"/>
      <c r="E31" s="1008"/>
      <c r="F31" s="1008"/>
      <c r="G31" s="1008"/>
      <c r="H31" s="1008"/>
      <c r="I31" s="1008"/>
    </row>
    <row r="32" spans="1:9" ht="22.5" x14ac:dyDescent="0.2">
      <c r="A32" s="18"/>
      <c r="B32" s="42">
        <v>4</v>
      </c>
      <c r="C32" s="43" t="s">
        <v>24</v>
      </c>
      <c r="D32" s="43" t="s">
        <v>25</v>
      </c>
      <c r="E32" s="44">
        <v>185.76</v>
      </c>
      <c r="F32" s="44">
        <v>27.88</v>
      </c>
      <c r="G32" s="44">
        <v>1620.7</v>
      </c>
      <c r="H32" s="44"/>
      <c r="I32" s="44">
        <v>1834.34</v>
      </c>
    </row>
    <row r="33" spans="1:9" ht="22.5" x14ac:dyDescent="0.2">
      <c r="A33" s="18"/>
      <c r="B33" s="42" t="s">
        <v>108</v>
      </c>
      <c r="C33" s="43" t="s">
        <v>108</v>
      </c>
      <c r="D33" s="43" t="s">
        <v>26</v>
      </c>
      <c r="E33" s="44">
        <v>185.76</v>
      </c>
      <c r="F33" s="44">
        <v>27.88</v>
      </c>
      <c r="G33" s="44">
        <v>1620.7</v>
      </c>
      <c r="H33" s="44"/>
      <c r="I33" s="44">
        <v>1834.34</v>
      </c>
    </row>
    <row r="34" spans="1:9" ht="17.850000000000001" customHeight="1" x14ac:dyDescent="0.2">
      <c r="A34" s="18"/>
      <c r="B34" s="1007" t="s">
        <v>27</v>
      </c>
      <c r="C34" s="1008"/>
      <c r="D34" s="1008"/>
      <c r="E34" s="1008"/>
      <c r="F34" s="1008"/>
      <c r="G34" s="1008"/>
      <c r="H34" s="1008"/>
      <c r="I34" s="1008"/>
    </row>
    <row r="35" spans="1:9" ht="22.5" x14ac:dyDescent="0.2">
      <c r="A35" s="18"/>
      <c r="B35" s="42">
        <v>5</v>
      </c>
      <c r="C35" s="43" t="s">
        <v>28</v>
      </c>
      <c r="D35" s="43" t="s">
        <v>139</v>
      </c>
      <c r="E35" s="44">
        <v>8.3699999999999992</v>
      </c>
      <c r="F35" s="44">
        <v>26.84</v>
      </c>
      <c r="G35" s="44"/>
      <c r="H35" s="44"/>
      <c r="I35" s="44">
        <v>35.21</v>
      </c>
    </row>
    <row r="36" spans="1:9" ht="22.5" x14ac:dyDescent="0.2">
      <c r="A36" s="18"/>
      <c r="B36" s="42" t="s">
        <v>108</v>
      </c>
      <c r="C36" s="43" t="s">
        <v>108</v>
      </c>
      <c r="D36" s="43" t="s">
        <v>29</v>
      </c>
      <c r="E36" s="44">
        <v>8.3699999999999992</v>
      </c>
      <c r="F36" s="44">
        <v>26.84</v>
      </c>
      <c r="G36" s="44"/>
      <c r="H36" s="44"/>
      <c r="I36" s="44">
        <v>35.21</v>
      </c>
    </row>
    <row r="37" spans="1:9" ht="17.850000000000001" customHeight="1" x14ac:dyDescent="0.2">
      <c r="A37" s="18"/>
      <c r="B37" s="1007" t="s">
        <v>30</v>
      </c>
      <c r="C37" s="1008"/>
      <c r="D37" s="1008"/>
      <c r="E37" s="1008"/>
      <c r="F37" s="1008"/>
      <c r="G37" s="1008"/>
      <c r="H37" s="1008"/>
      <c r="I37" s="1008"/>
    </row>
    <row r="38" spans="1:9" ht="22.5" x14ac:dyDescent="0.2">
      <c r="A38" s="18"/>
      <c r="B38" s="42">
        <v>6</v>
      </c>
      <c r="C38" s="43" t="s">
        <v>31</v>
      </c>
      <c r="D38" s="43" t="s">
        <v>32</v>
      </c>
      <c r="E38" s="44">
        <v>213.33</v>
      </c>
      <c r="F38" s="44"/>
      <c r="G38" s="44"/>
      <c r="H38" s="44"/>
      <c r="I38" s="44">
        <v>213.33</v>
      </c>
    </row>
    <row r="39" spans="1:9" ht="22.5" x14ac:dyDescent="0.2">
      <c r="A39" s="18"/>
      <c r="B39" s="42">
        <v>7</v>
      </c>
      <c r="C39" s="43" t="s">
        <v>33</v>
      </c>
      <c r="D39" s="43" t="s">
        <v>34</v>
      </c>
      <c r="E39" s="44">
        <v>411.55</v>
      </c>
      <c r="F39" s="44"/>
      <c r="G39" s="44"/>
      <c r="H39" s="44"/>
      <c r="I39" s="44">
        <v>411.55</v>
      </c>
    </row>
    <row r="40" spans="1:9" ht="22.5" x14ac:dyDescent="0.2">
      <c r="A40" s="18"/>
      <c r="B40" s="42" t="s">
        <v>108</v>
      </c>
      <c r="C40" s="43" t="s">
        <v>108</v>
      </c>
      <c r="D40" s="43" t="s">
        <v>35</v>
      </c>
      <c r="E40" s="44">
        <v>624.88</v>
      </c>
      <c r="F40" s="44"/>
      <c r="G40" s="44"/>
      <c r="H40" s="44"/>
      <c r="I40" s="44">
        <v>624.88</v>
      </c>
    </row>
    <row r="41" spans="1:9" ht="26.1" customHeight="1" x14ac:dyDescent="0.2">
      <c r="A41" s="18"/>
      <c r="B41" s="1007" t="s">
        <v>36</v>
      </c>
      <c r="C41" s="1008"/>
      <c r="D41" s="1008"/>
      <c r="E41" s="1008"/>
      <c r="F41" s="1008"/>
      <c r="G41" s="1008"/>
      <c r="H41" s="1008"/>
      <c r="I41" s="1008"/>
    </row>
    <row r="42" spans="1:9" ht="33.75" x14ac:dyDescent="0.2">
      <c r="A42" s="18"/>
      <c r="B42" s="42">
        <v>8</v>
      </c>
      <c r="C42" s="43" t="s">
        <v>37</v>
      </c>
      <c r="D42" s="43" t="s">
        <v>140</v>
      </c>
      <c r="E42" s="44">
        <v>181.49</v>
      </c>
      <c r="F42" s="44"/>
      <c r="G42" s="44"/>
      <c r="H42" s="44"/>
      <c r="I42" s="44">
        <v>181.49</v>
      </c>
    </row>
    <row r="43" spans="1:9" ht="22.5" x14ac:dyDescent="0.2">
      <c r="A43" s="18"/>
      <c r="B43" s="42">
        <v>9</v>
      </c>
      <c r="C43" s="43" t="s">
        <v>38</v>
      </c>
      <c r="D43" s="43" t="s">
        <v>141</v>
      </c>
      <c r="E43" s="44">
        <v>57.89</v>
      </c>
      <c r="F43" s="44"/>
      <c r="G43" s="44"/>
      <c r="H43" s="44"/>
      <c r="I43" s="44">
        <v>57.89</v>
      </c>
    </row>
    <row r="44" spans="1:9" ht="22.5" x14ac:dyDescent="0.2">
      <c r="A44" s="18"/>
      <c r="B44" s="42">
        <v>10</v>
      </c>
      <c r="C44" s="43" t="s">
        <v>39</v>
      </c>
      <c r="D44" s="43" t="s">
        <v>142</v>
      </c>
      <c r="E44" s="44">
        <v>41.67</v>
      </c>
      <c r="F44" s="44"/>
      <c r="G44" s="44"/>
      <c r="H44" s="44"/>
      <c r="I44" s="44">
        <v>41.67</v>
      </c>
    </row>
    <row r="45" spans="1:9" ht="22.5" x14ac:dyDescent="0.2">
      <c r="A45" s="18"/>
      <c r="B45" s="42">
        <v>11</v>
      </c>
      <c r="C45" s="43" t="s">
        <v>40</v>
      </c>
      <c r="D45" s="43" t="s">
        <v>143</v>
      </c>
      <c r="E45" s="44">
        <v>264.52999999999997</v>
      </c>
      <c r="F45" s="44">
        <v>1.51</v>
      </c>
      <c r="G45" s="44">
        <v>66.98</v>
      </c>
      <c r="H45" s="44"/>
      <c r="I45" s="44">
        <v>333.02</v>
      </c>
    </row>
    <row r="46" spans="1:9" ht="22.5" x14ac:dyDescent="0.2">
      <c r="A46" s="18"/>
      <c r="B46" s="42">
        <v>12</v>
      </c>
      <c r="C46" s="43" t="s">
        <v>41</v>
      </c>
      <c r="D46" s="43" t="s">
        <v>42</v>
      </c>
      <c r="E46" s="44">
        <v>144.49</v>
      </c>
      <c r="F46" s="44"/>
      <c r="G46" s="44"/>
      <c r="H46" s="44"/>
      <c r="I46" s="44">
        <v>144.49</v>
      </c>
    </row>
    <row r="47" spans="1:9" ht="22.5" x14ac:dyDescent="0.2">
      <c r="A47" s="18"/>
      <c r="B47" s="42">
        <v>13</v>
      </c>
      <c r="C47" s="43" t="s">
        <v>43</v>
      </c>
      <c r="D47" s="43" t="s">
        <v>44</v>
      </c>
      <c r="E47" s="44">
        <v>180.89</v>
      </c>
      <c r="F47" s="44"/>
      <c r="G47" s="44"/>
      <c r="H47" s="44"/>
      <c r="I47" s="44">
        <v>180.89</v>
      </c>
    </row>
    <row r="48" spans="1:9" ht="22.5" x14ac:dyDescent="0.2">
      <c r="A48" s="18"/>
      <c r="B48" s="42">
        <v>14</v>
      </c>
      <c r="C48" s="43" t="s">
        <v>45</v>
      </c>
      <c r="D48" s="43" t="s">
        <v>144</v>
      </c>
      <c r="E48" s="44">
        <v>14.31</v>
      </c>
      <c r="F48" s="44">
        <v>0.32</v>
      </c>
      <c r="G48" s="44">
        <v>30.56</v>
      </c>
      <c r="H48" s="44"/>
      <c r="I48" s="44">
        <v>45.19</v>
      </c>
    </row>
    <row r="49" spans="1:9" ht="45" x14ac:dyDescent="0.2">
      <c r="A49" s="18"/>
      <c r="B49" s="42" t="s">
        <v>108</v>
      </c>
      <c r="C49" s="43" t="s">
        <v>108</v>
      </c>
      <c r="D49" s="43" t="s">
        <v>46</v>
      </c>
      <c r="E49" s="44">
        <v>885.27</v>
      </c>
      <c r="F49" s="44">
        <v>1.83</v>
      </c>
      <c r="G49" s="44">
        <v>97.54</v>
      </c>
      <c r="H49" s="44"/>
      <c r="I49" s="44">
        <v>984.64</v>
      </c>
    </row>
    <row r="50" spans="1:9" ht="17.850000000000001" customHeight="1" x14ac:dyDescent="0.2">
      <c r="A50" s="18"/>
      <c r="B50" s="1007" t="s">
        <v>47</v>
      </c>
      <c r="C50" s="1008"/>
      <c r="D50" s="1008"/>
      <c r="E50" s="1008"/>
      <c r="F50" s="1008"/>
      <c r="G50" s="1008"/>
      <c r="H50" s="1008"/>
      <c r="I50" s="1008"/>
    </row>
    <row r="51" spans="1:9" x14ac:dyDescent="0.2">
      <c r="A51" s="18"/>
      <c r="B51" s="42">
        <v>15</v>
      </c>
      <c r="C51" s="43" t="s">
        <v>48</v>
      </c>
      <c r="D51" s="43" t="s">
        <v>49</v>
      </c>
      <c r="E51" s="44">
        <v>387.7</v>
      </c>
      <c r="F51" s="44"/>
      <c r="G51" s="44"/>
      <c r="H51" s="44"/>
      <c r="I51" s="44">
        <v>387.7</v>
      </c>
    </row>
    <row r="52" spans="1:9" ht="22.5" x14ac:dyDescent="0.2">
      <c r="A52" s="18"/>
      <c r="B52" s="42">
        <v>16</v>
      </c>
      <c r="C52" s="43" t="s">
        <v>50</v>
      </c>
      <c r="D52" s="43" t="s">
        <v>145</v>
      </c>
      <c r="E52" s="44">
        <v>83.39</v>
      </c>
      <c r="F52" s="44"/>
      <c r="G52" s="44"/>
      <c r="H52" s="44"/>
      <c r="I52" s="44">
        <v>83.39</v>
      </c>
    </row>
    <row r="53" spans="1:9" ht="22.5" x14ac:dyDescent="0.2">
      <c r="A53" s="18"/>
      <c r="B53" s="42">
        <v>17</v>
      </c>
      <c r="C53" s="43" t="s">
        <v>51</v>
      </c>
      <c r="D53" s="43" t="s">
        <v>146</v>
      </c>
      <c r="E53" s="44">
        <v>18.809999999999999</v>
      </c>
      <c r="F53" s="44">
        <v>26.59</v>
      </c>
      <c r="G53" s="44">
        <v>24.17</v>
      </c>
      <c r="H53" s="44"/>
      <c r="I53" s="44">
        <v>69.569999999999993</v>
      </c>
    </row>
    <row r="54" spans="1:9" ht="22.5" x14ac:dyDescent="0.2">
      <c r="A54" s="18"/>
      <c r="B54" s="42" t="s">
        <v>108</v>
      </c>
      <c r="C54" s="43" t="s">
        <v>108</v>
      </c>
      <c r="D54" s="43" t="s">
        <v>52</v>
      </c>
      <c r="E54" s="44">
        <v>489.9</v>
      </c>
      <c r="F54" s="44">
        <v>26.59</v>
      </c>
      <c r="G54" s="44">
        <v>24.17</v>
      </c>
      <c r="H54" s="44"/>
      <c r="I54" s="44">
        <v>540.66</v>
      </c>
    </row>
    <row r="55" spans="1:9" x14ac:dyDescent="0.2">
      <c r="A55" s="18"/>
      <c r="B55" s="42" t="s">
        <v>108</v>
      </c>
      <c r="C55" s="43" t="s">
        <v>108</v>
      </c>
      <c r="D55" s="43" t="s">
        <v>53</v>
      </c>
      <c r="E55" s="44">
        <v>9574.92</v>
      </c>
      <c r="F55" s="44">
        <v>673.02</v>
      </c>
      <c r="G55" s="44">
        <v>5107.16</v>
      </c>
      <c r="H55" s="44">
        <v>22.34</v>
      </c>
      <c r="I55" s="44">
        <v>15377.44</v>
      </c>
    </row>
    <row r="56" spans="1:9" ht="17.850000000000001" customHeight="1" x14ac:dyDescent="0.2">
      <c r="A56" s="18"/>
      <c r="B56" s="1007" t="s">
        <v>54</v>
      </c>
      <c r="C56" s="1008"/>
      <c r="D56" s="1008"/>
      <c r="E56" s="1008"/>
      <c r="F56" s="1008"/>
      <c r="G56" s="1008"/>
      <c r="H56" s="1008"/>
      <c r="I56" s="1008"/>
    </row>
    <row r="57" spans="1:9" ht="67.5" x14ac:dyDescent="0.2">
      <c r="A57" s="18"/>
      <c r="B57" s="47">
        <v>18</v>
      </c>
      <c r="C57" s="48" t="s">
        <v>151</v>
      </c>
      <c r="D57" s="48" t="s">
        <v>150</v>
      </c>
      <c r="E57" s="49">
        <v>237.46</v>
      </c>
      <c r="F57" s="49">
        <v>16.690000000000001</v>
      </c>
      <c r="G57" s="49"/>
      <c r="H57" s="49"/>
      <c r="I57" s="49">
        <v>254.15</v>
      </c>
    </row>
    <row r="58" spans="1:9" ht="22.5" x14ac:dyDescent="0.2">
      <c r="A58" s="18"/>
      <c r="B58" s="47" t="s">
        <v>108</v>
      </c>
      <c r="C58" s="48" t="s">
        <v>108</v>
      </c>
      <c r="D58" s="48" t="s">
        <v>55</v>
      </c>
      <c r="E58" s="49">
        <v>237.46</v>
      </c>
      <c r="F58" s="49">
        <v>16.690000000000001</v>
      </c>
      <c r="G58" s="49"/>
      <c r="H58" s="49"/>
      <c r="I58" s="49">
        <v>254.15</v>
      </c>
    </row>
    <row r="59" spans="1:9" x14ac:dyDescent="0.2">
      <c r="A59" s="18"/>
      <c r="B59" s="47" t="s">
        <v>108</v>
      </c>
      <c r="C59" s="48" t="s">
        <v>108</v>
      </c>
      <c r="D59" s="48" t="s">
        <v>56</v>
      </c>
      <c r="E59" s="49">
        <v>9812.3799999999992</v>
      </c>
      <c r="F59" s="49">
        <v>689.71</v>
      </c>
      <c r="G59" s="49">
        <v>5107.16</v>
      </c>
      <c r="H59" s="49">
        <v>22.34</v>
      </c>
      <c r="I59" s="49">
        <v>15631.59</v>
      </c>
    </row>
    <row r="60" spans="1:9" ht="17.850000000000001" customHeight="1" x14ac:dyDescent="0.2">
      <c r="A60" s="18"/>
      <c r="B60" s="1007" t="s">
        <v>57</v>
      </c>
      <c r="C60" s="1008"/>
      <c r="D60" s="1008"/>
      <c r="E60" s="1008"/>
      <c r="F60" s="1008"/>
      <c r="G60" s="1008"/>
      <c r="H60" s="1008"/>
      <c r="I60" s="1008"/>
    </row>
    <row r="61" spans="1:9" x14ac:dyDescent="0.2">
      <c r="A61" s="18"/>
      <c r="B61" s="42">
        <v>19</v>
      </c>
      <c r="C61" s="43" t="s">
        <v>58</v>
      </c>
      <c r="D61" s="43" t="s">
        <v>59</v>
      </c>
      <c r="E61" s="44"/>
      <c r="F61" s="44"/>
      <c r="G61" s="44"/>
      <c r="H61" s="44">
        <v>62.82</v>
      </c>
      <c r="I61" s="44">
        <v>62.82</v>
      </c>
    </row>
    <row r="62" spans="1:9" ht="33.75" x14ac:dyDescent="0.2">
      <c r="A62" s="18"/>
      <c r="B62" s="42">
        <v>20</v>
      </c>
      <c r="C62" s="43" t="s">
        <v>60</v>
      </c>
      <c r="D62" s="43" t="s">
        <v>127</v>
      </c>
      <c r="E62" s="44"/>
      <c r="F62" s="44"/>
      <c r="G62" s="44"/>
      <c r="H62" s="44">
        <v>32.81</v>
      </c>
      <c r="I62" s="44">
        <v>32.81</v>
      </c>
    </row>
    <row r="63" spans="1:9" ht="56.25" x14ac:dyDescent="0.2">
      <c r="A63" s="18"/>
      <c r="B63" s="42">
        <v>21</v>
      </c>
      <c r="C63" s="43" t="s">
        <v>118</v>
      </c>
      <c r="D63" s="43" t="s">
        <v>128</v>
      </c>
      <c r="E63" s="44"/>
      <c r="F63" s="44"/>
      <c r="G63" s="44"/>
      <c r="H63" s="44">
        <v>0.02</v>
      </c>
      <c r="I63" s="44">
        <v>0.02</v>
      </c>
    </row>
    <row r="64" spans="1:9" ht="56.25" x14ac:dyDescent="0.2">
      <c r="A64" s="18"/>
      <c r="B64" s="42">
        <v>22</v>
      </c>
      <c r="C64" s="43" t="s">
        <v>116</v>
      </c>
      <c r="D64" s="43" t="s">
        <v>129</v>
      </c>
      <c r="E64" s="44"/>
      <c r="F64" s="44"/>
      <c r="G64" s="44"/>
      <c r="H64" s="44">
        <v>0.56000000000000005</v>
      </c>
      <c r="I64" s="44">
        <v>0.56000000000000005</v>
      </c>
    </row>
    <row r="65" spans="1:9" ht="56.25" x14ac:dyDescent="0.2">
      <c r="A65" s="18"/>
      <c r="B65" s="42">
        <v>23</v>
      </c>
      <c r="C65" s="43" t="s">
        <v>115</v>
      </c>
      <c r="D65" s="43" t="s">
        <v>130</v>
      </c>
      <c r="E65" s="44"/>
      <c r="F65" s="44"/>
      <c r="G65" s="44"/>
      <c r="H65" s="44">
        <v>6.77</v>
      </c>
      <c r="I65" s="44">
        <v>6.77</v>
      </c>
    </row>
    <row r="66" spans="1:9" ht="90" x14ac:dyDescent="0.2">
      <c r="A66" s="18"/>
      <c r="B66" s="42">
        <v>24</v>
      </c>
      <c r="C66" s="43" t="s">
        <v>114</v>
      </c>
      <c r="D66" s="43" t="s">
        <v>131</v>
      </c>
      <c r="E66" s="44"/>
      <c r="F66" s="44"/>
      <c r="G66" s="44"/>
      <c r="H66" s="44">
        <v>110.93</v>
      </c>
      <c r="I66" s="44">
        <v>110.93</v>
      </c>
    </row>
    <row r="67" spans="1:9" ht="33.75" x14ac:dyDescent="0.2">
      <c r="A67" s="18"/>
      <c r="B67" s="42">
        <v>25</v>
      </c>
      <c r="C67" s="43" t="s">
        <v>62</v>
      </c>
      <c r="D67" s="43" t="s">
        <v>132</v>
      </c>
      <c r="E67" s="44"/>
      <c r="F67" s="44"/>
      <c r="G67" s="44"/>
      <c r="H67" s="44">
        <v>10.07</v>
      </c>
      <c r="I67" s="44">
        <v>10.07</v>
      </c>
    </row>
    <row r="68" spans="1:9" s="54" customFormat="1" ht="56.25" x14ac:dyDescent="0.2">
      <c r="A68" s="58"/>
      <c r="B68" s="42" t="s">
        <v>152</v>
      </c>
      <c r="C68" s="43" t="s">
        <v>153</v>
      </c>
      <c r="D68" s="43" t="s">
        <v>155</v>
      </c>
      <c r="E68" s="44">
        <v>49.06</v>
      </c>
      <c r="F68" s="44">
        <v>3.45</v>
      </c>
      <c r="G68" s="44"/>
      <c r="H68" s="44"/>
      <c r="I68" s="44">
        <v>10.07</v>
      </c>
    </row>
    <row r="69" spans="1:9" ht="22.5" x14ac:dyDescent="0.2">
      <c r="A69" s="18"/>
      <c r="B69" s="42" t="s">
        <v>108</v>
      </c>
      <c r="C69" s="43" t="s">
        <v>108</v>
      </c>
      <c r="D69" s="43" t="s">
        <v>67</v>
      </c>
      <c r="E69" s="44">
        <v>49.06</v>
      </c>
      <c r="F69" s="44">
        <v>3.45</v>
      </c>
      <c r="G69" s="44"/>
      <c r="H69" s="44">
        <v>223.98</v>
      </c>
      <c r="I69" s="44">
        <v>276.49</v>
      </c>
    </row>
    <row r="70" spans="1:9" x14ac:dyDescent="0.2">
      <c r="A70" s="18"/>
      <c r="B70" s="42" t="s">
        <v>108</v>
      </c>
      <c r="C70" s="43" t="s">
        <v>108</v>
      </c>
      <c r="D70" s="43" t="s">
        <v>68</v>
      </c>
      <c r="E70" s="44">
        <v>9861.44</v>
      </c>
      <c r="F70" s="44">
        <v>693.16</v>
      </c>
      <c r="G70" s="44">
        <v>5107.16</v>
      </c>
      <c r="H70" s="44">
        <v>246.32</v>
      </c>
      <c r="I70" s="44">
        <v>15908.08</v>
      </c>
    </row>
    <row r="71" spans="1:9" ht="17.850000000000001" customHeight="1" x14ac:dyDescent="0.2">
      <c r="A71" s="18"/>
      <c r="B71" s="1007" t="s">
        <v>69</v>
      </c>
      <c r="C71" s="1008"/>
      <c r="D71" s="1008"/>
      <c r="E71" s="1008"/>
      <c r="F71" s="1008"/>
      <c r="G71" s="1008"/>
      <c r="H71" s="1008"/>
      <c r="I71" s="1008"/>
    </row>
    <row r="72" spans="1:9" ht="67.5" x14ac:dyDescent="0.2">
      <c r="A72" s="18"/>
      <c r="B72" s="42" t="s">
        <v>159</v>
      </c>
      <c r="C72" s="43" t="s">
        <v>70</v>
      </c>
      <c r="D72" s="43" t="s">
        <v>156</v>
      </c>
      <c r="E72" s="44"/>
      <c r="F72" s="44"/>
      <c r="G72" s="44"/>
      <c r="H72" s="44">
        <v>335.16</v>
      </c>
      <c r="I72" s="44">
        <v>335.16</v>
      </c>
    </row>
    <row r="73" spans="1:9" ht="22.5" x14ac:dyDescent="0.2">
      <c r="A73" s="18"/>
      <c r="B73" s="42" t="s">
        <v>108</v>
      </c>
      <c r="C73" s="43" t="s">
        <v>108</v>
      </c>
      <c r="D73" s="43" t="s">
        <v>72</v>
      </c>
      <c r="E73" s="44"/>
      <c r="F73" s="44"/>
      <c r="G73" s="44"/>
      <c r="H73" s="44">
        <v>335.16</v>
      </c>
      <c r="I73" s="44">
        <v>335.16</v>
      </c>
    </row>
    <row r="74" spans="1:9" ht="65.099999999999994" customHeight="1" x14ac:dyDescent="0.2">
      <c r="A74" s="18"/>
      <c r="B74" s="1007" t="s">
        <v>73</v>
      </c>
      <c r="C74" s="1008"/>
      <c r="D74" s="1008"/>
      <c r="E74" s="1008"/>
      <c r="F74" s="1008"/>
      <c r="G74" s="1008"/>
      <c r="H74" s="1008"/>
      <c r="I74" s="1008"/>
    </row>
    <row r="75" spans="1:9" ht="22.5" x14ac:dyDescent="0.2">
      <c r="A75" s="18"/>
      <c r="B75" s="42" t="s">
        <v>160</v>
      </c>
      <c r="C75" s="43" t="s">
        <v>74</v>
      </c>
      <c r="D75" s="43" t="s">
        <v>133</v>
      </c>
      <c r="E75" s="44"/>
      <c r="F75" s="44"/>
      <c r="G75" s="44"/>
      <c r="H75" s="44">
        <v>450.92</v>
      </c>
      <c r="I75" s="44">
        <v>450.92</v>
      </c>
    </row>
    <row r="76" spans="1:9" ht="22.5" x14ac:dyDescent="0.2">
      <c r="A76" s="18"/>
      <c r="B76" s="42" t="s">
        <v>161</v>
      </c>
      <c r="C76" s="43" t="s">
        <v>74</v>
      </c>
      <c r="D76" s="43" t="s">
        <v>134</v>
      </c>
      <c r="E76" s="44"/>
      <c r="F76" s="44"/>
      <c r="G76" s="44"/>
      <c r="H76" s="44">
        <v>1087.6600000000001</v>
      </c>
      <c r="I76" s="44">
        <v>1087.6600000000001</v>
      </c>
    </row>
    <row r="77" spans="1:9" ht="22.5" x14ac:dyDescent="0.2">
      <c r="A77" s="18"/>
      <c r="B77" s="42" t="s">
        <v>162</v>
      </c>
      <c r="C77" s="43" t="s">
        <v>74</v>
      </c>
      <c r="D77" s="43" t="s">
        <v>135</v>
      </c>
      <c r="E77" s="44"/>
      <c r="F77" s="44"/>
      <c r="G77" s="44"/>
      <c r="H77" s="44">
        <v>1717.12</v>
      </c>
      <c r="I77" s="44">
        <v>1717.12</v>
      </c>
    </row>
    <row r="78" spans="1:9" ht="33.75" x14ac:dyDescent="0.2">
      <c r="A78" s="18"/>
      <c r="B78" s="42" t="s">
        <v>163</v>
      </c>
      <c r="C78" s="43" t="s">
        <v>78</v>
      </c>
      <c r="D78" s="43" t="s">
        <v>79</v>
      </c>
      <c r="E78" s="44"/>
      <c r="F78" s="44"/>
      <c r="G78" s="44"/>
      <c r="H78" s="49">
        <v>31.82</v>
      </c>
      <c r="I78" s="49">
        <v>31.82</v>
      </c>
    </row>
    <row r="79" spans="1:9" ht="45" x14ac:dyDescent="0.2">
      <c r="A79" s="18"/>
      <c r="B79" s="42" t="s">
        <v>164</v>
      </c>
      <c r="C79" s="43" t="s">
        <v>63</v>
      </c>
      <c r="D79" s="43" t="s">
        <v>112</v>
      </c>
      <c r="E79" s="44"/>
      <c r="F79" s="44"/>
      <c r="G79" s="44"/>
      <c r="H79" s="44">
        <v>9.2100000000000009</v>
      </c>
      <c r="I79" s="44">
        <v>9.2100000000000009</v>
      </c>
    </row>
    <row r="80" spans="1:9" ht="67.5" x14ac:dyDescent="0.2">
      <c r="A80" s="18"/>
      <c r="B80" s="42" t="s">
        <v>165</v>
      </c>
      <c r="C80" s="43" t="s">
        <v>65</v>
      </c>
      <c r="D80" s="43" t="s">
        <v>136</v>
      </c>
      <c r="E80" s="44"/>
      <c r="F80" s="44"/>
      <c r="G80" s="44"/>
      <c r="H80" s="44">
        <v>182.78</v>
      </c>
      <c r="I80" s="44">
        <v>182.78</v>
      </c>
    </row>
    <row r="81" spans="1:9" ht="180" x14ac:dyDescent="0.2">
      <c r="A81" s="18"/>
      <c r="B81" s="42" t="s">
        <v>108</v>
      </c>
      <c r="C81" s="43" t="s">
        <v>108</v>
      </c>
      <c r="D81" s="43" t="s">
        <v>81</v>
      </c>
      <c r="E81" s="44"/>
      <c r="F81" s="44"/>
      <c r="G81" s="44"/>
      <c r="H81" s="44">
        <v>3479.51</v>
      </c>
      <c r="I81" s="44">
        <v>3479.51</v>
      </c>
    </row>
    <row r="82" spans="1:9" x14ac:dyDescent="0.2">
      <c r="A82" s="18"/>
      <c r="B82" s="42" t="s">
        <v>108</v>
      </c>
      <c r="C82" s="43" t="s">
        <v>108</v>
      </c>
      <c r="D82" s="43" t="s">
        <v>82</v>
      </c>
      <c r="E82" s="44">
        <v>9861.44</v>
      </c>
      <c r="F82" s="44">
        <v>693.16</v>
      </c>
      <c r="G82" s="44">
        <v>5107.16</v>
      </c>
      <c r="H82" s="44">
        <v>4060.99</v>
      </c>
      <c r="I82" s="44">
        <v>19722.75</v>
      </c>
    </row>
    <row r="83" spans="1:9" ht="17.850000000000001" customHeight="1" x14ac:dyDescent="0.2">
      <c r="A83" s="18"/>
      <c r="B83" s="1007" t="s">
        <v>83</v>
      </c>
      <c r="C83" s="1008"/>
      <c r="D83" s="1008"/>
      <c r="E83" s="1008"/>
      <c r="F83" s="1008"/>
      <c r="G83" s="1008"/>
      <c r="H83" s="1008"/>
      <c r="I83" s="1008"/>
    </row>
    <row r="84" spans="1:9" ht="45" x14ac:dyDescent="0.2">
      <c r="A84" s="18"/>
      <c r="B84" s="42" t="s">
        <v>166</v>
      </c>
      <c r="C84" s="43" t="s">
        <v>84</v>
      </c>
      <c r="D84" s="43" t="s">
        <v>171</v>
      </c>
      <c r="E84" s="44">
        <v>197.23</v>
      </c>
      <c r="F84" s="44">
        <v>13.86</v>
      </c>
      <c r="G84" s="44">
        <v>102.14</v>
      </c>
      <c r="H84" s="44">
        <v>81.22</v>
      </c>
      <c r="I84" s="44">
        <v>394.45</v>
      </c>
    </row>
    <row r="85" spans="1:9" x14ac:dyDescent="0.2">
      <c r="A85" s="18"/>
      <c r="B85" s="42" t="s">
        <v>108</v>
      </c>
      <c r="C85" s="43" t="s">
        <v>108</v>
      </c>
      <c r="D85" s="43" t="s">
        <v>86</v>
      </c>
      <c r="E85" s="44">
        <v>197.23</v>
      </c>
      <c r="F85" s="44">
        <v>13.86</v>
      </c>
      <c r="G85" s="44">
        <v>102.14</v>
      </c>
      <c r="H85" s="44">
        <v>81.22</v>
      </c>
      <c r="I85" s="44">
        <v>394.45</v>
      </c>
    </row>
    <row r="86" spans="1:9" ht="22.5" x14ac:dyDescent="0.2">
      <c r="A86" s="18"/>
      <c r="B86" s="42" t="s">
        <v>108</v>
      </c>
      <c r="C86" s="43" t="s">
        <v>108</v>
      </c>
      <c r="D86" s="43" t="s">
        <v>87</v>
      </c>
      <c r="E86" s="44">
        <v>10058.67</v>
      </c>
      <c r="F86" s="44">
        <v>707.02</v>
      </c>
      <c r="G86" s="44">
        <v>5209.3</v>
      </c>
      <c r="H86" s="44">
        <v>4142.21</v>
      </c>
      <c r="I86" s="44">
        <v>20117.2</v>
      </c>
    </row>
    <row r="87" spans="1:9" ht="17.850000000000001" customHeight="1" x14ac:dyDescent="0.2">
      <c r="A87" s="18"/>
      <c r="B87" s="1007" t="s">
        <v>95</v>
      </c>
      <c r="C87" s="1008"/>
      <c r="D87" s="1008"/>
      <c r="E87" s="1008"/>
      <c r="F87" s="1008"/>
      <c r="G87" s="1008"/>
      <c r="H87" s="1008"/>
      <c r="I87" s="1008"/>
    </row>
    <row r="88" spans="1:9" ht="22.5" x14ac:dyDescent="0.2">
      <c r="A88" s="18"/>
      <c r="B88" s="42" t="s">
        <v>108</v>
      </c>
      <c r="C88" s="43" t="s">
        <v>108</v>
      </c>
      <c r="D88" s="43" t="s">
        <v>111</v>
      </c>
      <c r="E88" s="44">
        <v>10058.67</v>
      </c>
      <c r="F88" s="44">
        <v>707.02</v>
      </c>
      <c r="G88" s="44">
        <v>5209.3</v>
      </c>
      <c r="H88" s="44">
        <v>4142.21</v>
      </c>
      <c r="I88" s="44">
        <v>20117.2</v>
      </c>
    </row>
    <row r="89" spans="1:9" ht="17.850000000000001" customHeight="1" x14ac:dyDescent="0.2">
      <c r="A89" s="18"/>
      <c r="B89" s="1007" t="s">
        <v>110</v>
      </c>
      <c r="C89" s="1008"/>
      <c r="D89" s="1008"/>
      <c r="E89" s="1008"/>
      <c r="F89" s="1008"/>
      <c r="G89" s="1008"/>
      <c r="H89" s="1008"/>
      <c r="I89" s="1008"/>
    </row>
    <row r="90" spans="1:9" x14ac:dyDescent="0.2">
      <c r="A90" s="18"/>
      <c r="B90" s="42"/>
      <c r="C90" s="43" t="s">
        <v>108</v>
      </c>
      <c r="D90" s="43" t="s">
        <v>109</v>
      </c>
      <c r="E90" s="44"/>
      <c r="F90" s="44"/>
      <c r="G90" s="44"/>
      <c r="H90" s="44"/>
      <c r="I90" s="44"/>
    </row>
    <row r="91" spans="1:9" ht="22.5" x14ac:dyDescent="0.2">
      <c r="A91" s="18"/>
      <c r="B91" s="42">
        <v>35</v>
      </c>
      <c r="C91" s="43" t="s">
        <v>108</v>
      </c>
      <c r="D91" s="43" t="s">
        <v>107</v>
      </c>
      <c r="E91" s="44"/>
      <c r="F91" s="44"/>
      <c r="G91" s="44"/>
      <c r="H91" s="44">
        <v>3255.7</v>
      </c>
      <c r="I91" s="44">
        <v>3255.7</v>
      </c>
    </row>
    <row r="92" spans="1:9" x14ac:dyDescent="0.2">
      <c r="A92" s="18"/>
      <c r="B92" s="21"/>
      <c r="C92" s="20"/>
      <c r="D92" s="20"/>
      <c r="E92" s="19"/>
      <c r="F92" s="19"/>
      <c r="G92" s="19"/>
      <c r="H92" s="19"/>
      <c r="I92" s="19"/>
    </row>
    <row r="93" spans="1:9" x14ac:dyDescent="0.2">
      <c r="A93" s="18"/>
      <c r="B93" s="21"/>
      <c r="C93" s="20"/>
      <c r="D93" s="20"/>
      <c r="E93" s="19"/>
      <c r="F93" s="19"/>
      <c r="G93" s="19"/>
      <c r="H93" s="19"/>
      <c r="I93" s="19"/>
    </row>
    <row r="94" spans="1:9" x14ac:dyDescent="0.2">
      <c r="A94" s="18"/>
      <c r="B94" s="10"/>
      <c r="C94" s="10"/>
      <c r="D94" s="10"/>
      <c r="E94" s="10"/>
      <c r="F94" s="10"/>
      <c r="G94" s="10"/>
      <c r="H94" s="10"/>
      <c r="I94" s="10"/>
    </row>
    <row r="95" spans="1:9" x14ac:dyDescent="0.2">
      <c r="B95" s="15" t="s">
        <v>88</v>
      </c>
      <c r="C95" s="10"/>
      <c r="D95" s="12"/>
      <c r="E95" s="10" t="s">
        <v>106</v>
      </c>
      <c r="F95" s="12"/>
      <c r="G95" s="14" t="s">
        <v>105</v>
      </c>
      <c r="H95" s="13"/>
      <c r="I95" s="12"/>
    </row>
    <row r="96" spans="1:9" x14ac:dyDescent="0.2">
      <c r="B96" s="10"/>
      <c r="C96" s="10"/>
      <c r="D96" s="11"/>
      <c r="E96" s="11" t="s">
        <v>89</v>
      </c>
      <c r="F96" s="11"/>
      <c r="G96" s="11"/>
      <c r="H96" s="11"/>
      <c r="I96" s="11"/>
    </row>
    <row r="97" spans="2:9" x14ac:dyDescent="0.2">
      <c r="B97" s="15" t="s">
        <v>90</v>
      </c>
      <c r="C97" s="10"/>
      <c r="D97" s="17"/>
      <c r="E97" s="10"/>
      <c r="F97" s="17"/>
      <c r="G97" s="17" t="s">
        <v>104</v>
      </c>
      <c r="H97" s="10"/>
      <c r="I97" s="12"/>
    </row>
    <row r="98" spans="2:9" hidden="1" x14ac:dyDescent="0.2">
      <c r="B98" s="10"/>
      <c r="C98" s="10"/>
      <c r="D98" s="11"/>
      <c r="E98" s="11" t="s">
        <v>89</v>
      </c>
      <c r="F98" s="11"/>
      <c r="G98" s="11"/>
      <c r="H98" s="11"/>
      <c r="I98" s="11"/>
    </row>
    <row r="99" spans="2:9" hidden="1" x14ac:dyDescent="0.2">
      <c r="B99" s="15" t="s">
        <v>91</v>
      </c>
      <c r="C99" s="10"/>
      <c r="D99" s="17"/>
      <c r="E99" s="15"/>
      <c r="F99" s="17"/>
      <c r="G99" s="17"/>
      <c r="H99" s="10"/>
      <c r="I99" s="12"/>
    </row>
    <row r="100" spans="2:9" x14ac:dyDescent="0.2">
      <c r="B100" s="10"/>
      <c r="C100" s="10"/>
      <c r="D100" s="16" t="s">
        <v>103</v>
      </c>
      <c r="E100" s="11" t="s">
        <v>89</v>
      </c>
      <c r="F100" s="11"/>
      <c r="G100" s="11"/>
      <c r="H100" s="11"/>
      <c r="I100" s="11"/>
    </row>
    <row r="101" spans="2:9" ht="33.75" x14ac:dyDescent="0.2">
      <c r="B101" s="15" t="s">
        <v>2</v>
      </c>
      <c r="C101" s="10"/>
      <c r="D101" s="45" t="s">
        <v>149</v>
      </c>
      <c r="E101" s="14"/>
      <c r="F101" s="12"/>
      <c r="G101" s="46" t="s">
        <v>317</v>
      </c>
      <c r="H101" s="13"/>
      <c r="I101" s="12"/>
    </row>
    <row r="102" spans="2:9" x14ac:dyDescent="0.2">
      <c r="B102" s="10"/>
      <c r="C102" s="10"/>
      <c r="D102" s="992" t="s">
        <v>92</v>
      </c>
      <c r="E102" s="992"/>
      <c r="F102" s="992"/>
      <c r="G102" s="992"/>
      <c r="H102" s="11"/>
      <c r="I102" s="11"/>
    </row>
    <row r="103" spans="2:9" x14ac:dyDescent="0.2">
      <c r="B103" s="10"/>
      <c r="C103" s="10"/>
      <c r="D103" s="10"/>
      <c r="E103" s="10"/>
      <c r="F103" s="10"/>
      <c r="G103" s="10"/>
      <c r="H103" s="10"/>
      <c r="I103" s="10"/>
    </row>
  </sheetData>
  <mergeCells count="31">
    <mergeCell ref="D13:H13"/>
    <mergeCell ref="D14:H14"/>
    <mergeCell ref="D102:G102"/>
    <mergeCell ref="D3:H3"/>
    <mergeCell ref="B19:B22"/>
    <mergeCell ref="C19:C22"/>
    <mergeCell ref="D19:D22"/>
    <mergeCell ref="D9:H9"/>
    <mergeCell ref="D4:H4"/>
    <mergeCell ref="D8:H8"/>
    <mergeCell ref="E20:E22"/>
    <mergeCell ref="F20:F22"/>
    <mergeCell ref="B37:I37"/>
    <mergeCell ref="G20:G22"/>
    <mergeCell ref="H20:H22"/>
    <mergeCell ref="E19:I19"/>
    <mergeCell ref="C16:I16"/>
    <mergeCell ref="B83:I83"/>
    <mergeCell ref="B87:I87"/>
    <mergeCell ref="B89:I89"/>
    <mergeCell ref="B41:I41"/>
    <mergeCell ref="B50:I50"/>
    <mergeCell ref="B56:I56"/>
    <mergeCell ref="B60:I60"/>
    <mergeCell ref="B71:I71"/>
    <mergeCell ref="B74:I74"/>
    <mergeCell ref="I20:I22"/>
    <mergeCell ref="B24:I24"/>
    <mergeCell ref="B28:I28"/>
    <mergeCell ref="B31:I31"/>
    <mergeCell ref="B34:I34"/>
  </mergeCells>
  <pageMargins left="0.78740157480314965" right="0.39370078740157483" top="0.39370078740157483" bottom="0.59055118110236227" header="0.19685039370078741" footer="0.19685039370078741"/>
  <pageSetup paperSize="9" scale="89" firstPageNumber="3" fitToHeight="0" orientation="portrait" useFirstPageNumber="1" r:id="rId1"/>
  <headerFooter alignWithMargins="0">
    <oddFooter>&amp;R&amp;P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view="pageBreakPreview" topLeftCell="A18" zoomScaleNormal="100" zoomScaleSheetLayoutView="100" workbookViewId="0">
      <selection activeCell="G23" sqref="G23"/>
    </sheetView>
  </sheetViews>
  <sheetFormatPr defaultRowHeight="15" x14ac:dyDescent="0.25"/>
  <cols>
    <col min="1" max="1" width="6.7109375" style="66" customWidth="1"/>
    <col min="2" max="2" width="16.140625" style="66" customWidth="1"/>
    <col min="3" max="3" width="32.140625" style="66" customWidth="1"/>
    <col min="4" max="4" width="10.140625" style="66" customWidth="1"/>
    <col min="5" max="7" width="13" style="66" customWidth="1"/>
    <col min="8" max="8" width="34.85546875" style="65" customWidth="1"/>
    <col min="9" max="16384" width="9.140625" style="64"/>
  </cols>
  <sheetData>
    <row r="1" spans="1:9" ht="15.75" x14ac:dyDescent="0.25">
      <c r="A1" s="1016"/>
      <c r="B1" s="1016"/>
      <c r="C1" s="1016"/>
      <c r="D1" s="1016"/>
      <c r="E1" s="1016"/>
      <c r="F1" s="1016"/>
      <c r="G1" s="1016"/>
      <c r="H1" s="1016"/>
      <c r="I1" s="104"/>
    </row>
    <row r="2" spans="1:9" ht="15" customHeight="1" x14ac:dyDescent="0.25">
      <c r="A2" s="1015" t="s">
        <v>314</v>
      </c>
      <c r="B2" s="1015"/>
      <c r="C2" s="1015"/>
      <c r="D2" s="1015"/>
      <c r="E2" s="1015"/>
      <c r="F2" s="1015"/>
      <c r="G2" s="1015"/>
      <c r="H2" s="1015"/>
      <c r="I2" s="104"/>
    </row>
    <row r="3" spans="1:9" ht="15" customHeight="1" x14ac:dyDescent="0.25">
      <c r="A3" s="1015" t="s">
        <v>313</v>
      </c>
      <c r="B3" s="1015"/>
      <c r="C3" s="1015"/>
      <c r="D3" s="1015"/>
      <c r="E3" s="1015"/>
      <c r="F3" s="1015"/>
      <c r="G3" s="1015"/>
      <c r="H3" s="1015"/>
      <c r="I3" s="104"/>
    </row>
    <row r="4" spans="1:9" ht="15" customHeight="1" x14ac:dyDescent="0.25">
      <c r="A4" s="1015" t="s">
        <v>312</v>
      </c>
      <c r="B4" s="1015"/>
      <c r="C4" s="1015"/>
      <c r="D4" s="1015"/>
      <c r="E4" s="1015"/>
      <c r="F4" s="1015"/>
      <c r="G4" s="1015"/>
      <c r="H4" s="1015"/>
      <c r="I4" s="104"/>
    </row>
    <row r="5" spans="1:9" ht="15" customHeight="1" x14ac:dyDescent="0.25">
      <c r="A5" s="1015" t="s">
        <v>311</v>
      </c>
      <c r="B5" s="1015"/>
      <c r="C5" s="1015"/>
      <c r="D5" s="1015"/>
      <c r="E5" s="1015"/>
      <c r="F5" s="1015"/>
      <c r="G5" s="1015"/>
      <c r="H5" s="1015"/>
      <c r="I5" s="104"/>
    </row>
    <row r="6" spans="1:9" ht="15" customHeight="1" x14ac:dyDescent="0.25">
      <c r="A6" s="1015" t="s">
        <v>310</v>
      </c>
      <c r="B6" s="1015"/>
      <c r="C6" s="1015"/>
      <c r="D6" s="1015"/>
      <c r="E6" s="1015"/>
      <c r="F6" s="1015"/>
      <c r="G6" s="1015"/>
      <c r="H6" s="1015"/>
      <c r="I6" s="104"/>
    </row>
    <row r="7" spans="1:9" ht="15" customHeight="1" x14ac:dyDescent="0.25">
      <c r="A7" s="1015" t="s">
        <v>309</v>
      </c>
      <c r="B7" s="1015"/>
      <c r="C7" s="1015"/>
      <c r="D7" s="1015"/>
      <c r="E7" s="1015"/>
      <c r="F7" s="1015"/>
      <c r="G7" s="1015"/>
      <c r="H7" s="1015"/>
      <c r="I7" s="104"/>
    </row>
    <row r="8" spans="1:9" ht="15" customHeight="1" x14ac:dyDescent="0.25">
      <c r="A8" s="1015" t="s">
        <v>308</v>
      </c>
      <c r="B8" s="1015"/>
      <c r="C8" s="1015"/>
      <c r="D8" s="1015"/>
      <c r="E8" s="1015"/>
      <c r="F8" s="1015"/>
      <c r="G8" s="1015"/>
      <c r="H8" s="1015"/>
      <c r="I8" s="104"/>
    </row>
    <row r="9" spans="1:9" ht="15" customHeight="1" x14ac:dyDescent="0.25">
      <c r="A9" s="1015" t="s">
        <v>307</v>
      </c>
      <c r="B9" s="1015"/>
      <c r="C9" s="1015"/>
      <c r="D9" s="1015"/>
      <c r="E9" s="1015"/>
      <c r="F9" s="1015"/>
      <c r="G9" s="1015"/>
      <c r="H9" s="1015"/>
      <c r="I9" s="104"/>
    </row>
    <row r="10" spans="1:9" ht="15" customHeight="1" x14ac:dyDescent="0.25">
      <c r="A10" s="1015" t="s">
        <v>306</v>
      </c>
      <c r="B10" s="1015"/>
      <c r="C10" s="1015"/>
      <c r="D10" s="1015"/>
      <c r="E10" s="1015"/>
      <c r="F10" s="1015"/>
      <c r="G10" s="1015"/>
      <c r="H10" s="1015"/>
      <c r="I10" s="104"/>
    </row>
    <row r="11" spans="1:9" ht="15" customHeight="1" x14ac:dyDescent="0.25">
      <c r="A11" s="1015" t="s">
        <v>305</v>
      </c>
      <c r="B11" s="1015"/>
      <c r="C11" s="1015"/>
      <c r="D11" s="1015"/>
      <c r="E11" s="1015"/>
      <c r="F11" s="1015"/>
      <c r="G11" s="1015"/>
      <c r="H11" s="1015"/>
      <c r="I11" s="104"/>
    </row>
    <row r="12" spans="1:9" ht="15" customHeight="1" x14ac:dyDescent="0.25">
      <c r="A12" s="1015" t="s">
        <v>304</v>
      </c>
      <c r="B12" s="1015"/>
      <c r="C12" s="1015"/>
      <c r="D12" s="1015"/>
      <c r="E12" s="1015"/>
      <c r="F12" s="1015"/>
      <c r="G12" s="1015"/>
      <c r="H12" s="1015"/>
      <c r="I12" s="104"/>
    </row>
    <row r="13" spans="1:9" ht="15" customHeight="1" x14ac:dyDescent="0.25">
      <c r="A13" s="1015" t="s">
        <v>303</v>
      </c>
      <c r="B13" s="1015"/>
      <c r="C13" s="1015"/>
      <c r="D13" s="1015"/>
      <c r="E13" s="1015"/>
      <c r="F13" s="1015"/>
      <c r="G13" s="1015"/>
      <c r="H13" s="1015"/>
      <c r="I13" s="104"/>
    </row>
    <row r="14" spans="1:9" ht="15" customHeight="1" x14ac:dyDescent="0.25">
      <c r="A14" s="1015" t="s">
        <v>302</v>
      </c>
      <c r="B14" s="1015"/>
      <c r="C14" s="1015"/>
      <c r="D14" s="1015"/>
      <c r="E14" s="1015"/>
      <c r="F14" s="1015"/>
      <c r="G14" s="1015"/>
      <c r="H14" s="1015"/>
      <c r="I14" s="104"/>
    </row>
    <row r="15" spans="1:9" ht="15" customHeight="1" x14ac:dyDescent="0.25">
      <c r="A15" s="1015" t="s">
        <v>301</v>
      </c>
      <c r="B15" s="1015"/>
      <c r="C15" s="1015"/>
      <c r="D15" s="1015"/>
      <c r="E15" s="1015"/>
      <c r="F15" s="1015"/>
      <c r="G15" s="1015"/>
      <c r="H15" s="1015"/>
      <c r="I15" s="104"/>
    </row>
    <row r="16" spans="1:9" x14ac:dyDescent="0.25">
      <c r="A16" s="1014"/>
      <c r="B16" s="1014"/>
      <c r="C16" s="1014"/>
      <c r="D16" s="1014"/>
      <c r="E16" s="1014"/>
      <c r="F16" s="1014"/>
      <c r="G16" s="1014"/>
      <c r="H16" s="1014"/>
      <c r="I16" s="104"/>
    </row>
    <row r="17" spans="1:9" x14ac:dyDescent="0.25">
      <c r="A17" s="1014"/>
      <c r="B17" s="1014"/>
      <c r="C17" s="1014"/>
      <c r="D17" s="1014"/>
      <c r="E17" s="1014"/>
      <c r="F17" s="1014"/>
      <c r="G17" s="1014"/>
      <c r="H17" s="1014"/>
      <c r="I17" s="104"/>
    </row>
    <row r="18" spans="1:9" ht="15" customHeight="1" x14ac:dyDescent="0.25">
      <c r="A18" s="1017" t="s">
        <v>172</v>
      </c>
      <c r="B18" s="1017"/>
      <c r="C18" s="1017"/>
      <c r="D18" s="1017"/>
      <c r="E18" s="1017"/>
      <c r="F18" s="1017"/>
      <c r="G18" s="1017"/>
      <c r="H18" s="1017"/>
      <c r="I18" s="104"/>
    </row>
    <row r="19" spans="1:9" x14ac:dyDescent="0.25">
      <c r="A19" s="1014"/>
      <c r="B19" s="1014"/>
      <c r="C19" s="1014"/>
      <c r="D19" s="1014"/>
      <c r="E19" s="1014"/>
      <c r="F19" s="1014"/>
      <c r="G19" s="1014"/>
      <c r="H19" s="1014"/>
      <c r="I19" s="104"/>
    </row>
    <row r="20" spans="1:9" s="67" customFormat="1" ht="45" customHeight="1" x14ac:dyDescent="0.25">
      <c r="A20" s="1018" t="s">
        <v>300</v>
      </c>
      <c r="B20" s="1018" t="s">
        <v>299</v>
      </c>
      <c r="C20" s="1018"/>
      <c r="D20" s="1018"/>
      <c r="E20" s="1018" t="s">
        <v>120</v>
      </c>
      <c r="F20" s="1018"/>
      <c r="G20" s="1018" t="s">
        <v>298</v>
      </c>
      <c r="H20" s="1019" t="s">
        <v>297</v>
      </c>
    </row>
    <row r="21" spans="1:9" s="67" customFormat="1" ht="85.5" customHeight="1" x14ac:dyDescent="0.25">
      <c r="A21" s="1018"/>
      <c r="B21" s="70" t="s">
        <v>296</v>
      </c>
      <c r="C21" s="70" t="s">
        <v>295</v>
      </c>
      <c r="D21" s="70" t="s">
        <v>294</v>
      </c>
      <c r="E21" s="70" t="s">
        <v>293</v>
      </c>
      <c r="F21" s="70" t="s">
        <v>292</v>
      </c>
      <c r="G21" s="1018"/>
      <c r="H21" s="1019"/>
    </row>
    <row r="22" spans="1:9" s="67" customFormat="1" x14ac:dyDescent="0.25">
      <c r="A22" s="70">
        <v>1</v>
      </c>
      <c r="B22" s="70">
        <v>2</v>
      </c>
      <c r="C22" s="70">
        <v>3</v>
      </c>
      <c r="D22" s="70">
        <v>4</v>
      </c>
      <c r="E22" s="70">
        <v>5</v>
      </c>
      <c r="F22" s="70">
        <v>6</v>
      </c>
      <c r="G22" s="70">
        <v>7</v>
      </c>
      <c r="H22" s="68">
        <v>8</v>
      </c>
    </row>
    <row r="23" spans="1:9" s="67" customFormat="1" x14ac:dyDescent="0.25">
      <c r="A23" s="70"/>
      <c r="B23" s="83" t="s">
        <v>15</v>
      </c>
      <c r="C23" s="83" t="s">
        <v>94</v>
      </c>
      <c r="D23" s="70">
        <v>1</v>
      </c>
      <c r="E23" s="70">
        <v>0.01</v>
      </c>
      <c r="F23" s="70">
        <v>0.01</v>
      </c>
      <c r="G23" s="70">
        <f>E23-F23</f>
        <v>0</v>
      </c>
      <c r="H23" s="68"/>
    </row>
    <row r="24" spans="1:9" s="67" customFormat="1" ht="30" x14ac:dyDescent="0.25">
      <c r="A24" s="70"/>
      <c r="B24" s="83" t="s">
        <v>16</v>
      </c>
      <c r="C24" s="83" t="s">
        <v>17</v>
      </c>
      <c r="D24" s="70">
        <v>2</v>
      </c>
      <c r="E24" s="70">
        <v>138.28</v>
      </c>
      <c r="F24" s="70">
        <v>106.44</v>
      </c>
      <c r="G24" s="70">
        <f>E24-F24</f>
        <v>31.84</v>
      </c>
      <c r="H24" s="68" t="s">
        <v>291</v>
      </c>
    </row>
    <row r="25" spans="1:9" s="78" customFormat="1" ht="30" x14ac:dyDescent="0.25">
      <c r="A25" s="80"/>
      <c r="B25" s="81"/>
      <c r="C25" s="77" t="s">
        <v>18</v>
      </c>
      <c r="D25" s="80"/>
      <c r="E25" s="80">
        <f>E23+E24</f>
        <v>138.29</v>
      </c>
      <c r="F25" s="80">
        <f>F23+F24</f>
        <v>106.45</v>
      </c>
      <c r="G25" s="80">
        <f>G23+G24</f>
        <v>31.84</v>
      </c>
      <c r="H25" s="79"/>
    </row>
    <row r="26" spans="1:9" s="90" customFormat="1" ht="14.25" x14ac:dyDescent="0.2">
      <c r="A26" s="92"/>
      <c r="B26" s="94" t="s">
        <v>290</v>
      </c>
      <c r="C26" s="94" t="s">
        <v>21</v>
      </c>
      <c r="D26" s="92">
        <v>3</v>
      </c>
      <c r="E26" s="92">
        <f>E27+E28+E29+E30+E31+E32+E33+E34+E35+E36+E37+E38+E39+E40+E41+E42+E43+E44+E45+E46</f>
        <v>91453.71</v>
      </c>
      <c r="F26" s="92">
        <v>81907.08</v>
      </c>
      <c r="G26" s="92">
        <f t="shared" ref="G26:G46" si="0">E26-F26</f>
        <v>9546.6299999999992</v>
      </c>
      <c r="H26" s="91"/>
    </row>
    <row r="27" spans="1:9" s="95" customFormat="1" ht="30" x14ac:dyDescent="0.25">
      <c r="A27" s="103"/>
      <c r="B27" s="89" t="s">
        <v>289</v>
      </c>
      <c r="C27" s="88" t="s">
        <v>225</v>
      </c>
      <c r="D27" s="103"/>
      <c r="E27" s="103">
        <v>14088.5</v>
      </c>
      <c r="F27" s="86">
        <v>13218.61</v>
      </c>
      <c r="G27" s="103">
        <f t="shared" si="0"/>
        <v>869.88999999999896</v>
      </c>
      <c r="H27" s="68" t="s">
        <v>288</v>
      </c>
    </row>
    <row r="28" spans="1:9" s="95" customFormat="1" ht="30" x14ac:dyDescent="0.25">
      <c r="A28" s="103"/>
      <c r="B28" s="89" t="s">
        <v>287</v>
      </c>
      <c r="C28" s="88" t="s">
        <v>222</v>
      </c>
      <c r="D28" s="103"/>
      <c r="E28" s="103">
        <v>14446.34</v>
      </c>
      <c r="F28" s="86">
        <v>14649.8</v>
      </c>
      <c r="G28" s="103">
        <f t="shared" si="0"/>
        <v>-203.45999999999901</v>
      </c>
      <c r="H28" s="68" t="s">
        <v>286</v>
      </c>
    </row>
    <row r="29" spans="1:9" s="95" customFormat="1" ht="45" x14ac:dyDescent="0.25">
      <c r="A29" s="103"/>
      <c r="B29" s="89" t="s">
        <v>285</v>
      </c>
      <c r="C29" s="88" t="s">
        <v>284</v>
      </c>
      <c r="D29" s="103"/>
      <c r="E29" s="103">
        <v>15120.64</v>
      </c>
      <c r="F29" s="86">
        <v>22304.31</v>
      </c>
      <c r="G29" s="103">
        <f t="shared" si="0"/>
        <v>-7183.67</v>
      </c>
      <c r="H29" s="68" t="s">
        <v>283</v>
      </c>
    </row>
    <row r="30" spans="1:9" s="95" customFormat="1" ht="30" x14ac:dyDescent="0.25">
      <c r="A30" s="103"/>
      <c r="B30" s="89" t="s">
        <v>282</v>
      </c>
      <c r="C30" s="88" t="s">
        <v>281</v>
      </c>
      <c r="D30" s="103"/>
      <c r="E30" s="103">
        <v>307.43</v>
      </c>
      <c r="F30" s="86">
        <v>291.66000000000003</v>
      </c>
      <c r="G30" s="103">
        <f t="shared" si="0"/>
        <v>15.77</v>
      </c>
      <c r="H30" s="68" t="s">
        <v>280</v>
      </c>
    </row>
    <row r="31" spans="1:9" s="95" customFormat="1" ht="105" x14ac:dyDescent="0.25">
      <c r="A31" s="103"/>
      <c r="B31" s="89" t="s">
        <v>279</v>
      </c>
      <c r="C31" s="88" t="s">
        <v>278</v>
      </c>
      <c r="D31" s="103"/>
      <c r="E31" s="103">
        <v>2232.79</v>
      </c>
      <c r="F31" s="86">
        <v>2067.34</v>
      </c>
      <c r="G31" s="103">
        <f t="shared" si="0"/>
        <v>165.45</v>
      </c>
      <c r="H31" s="68" t="s">
        <v>277</v>
      </c>
    </row>
    <row r="32" spans="1:9" s="95" customFormat="1" ht="105" x14ac:dyDescent="0.25">
      <c r="A32" s="103"/>
      <c r="B32" s="89" t="s">
        <v>276</v>
      </c>
      <c r="C32" s="88" t="s">
        <v>275</v>
      </c>
      <c r="D32" s="103"/>
      <c r="E32" s="103">
        <v>6173.29</v>
      </c>
      <c r="F32" s="86">
        <v>6281.52</v>
      </c>
      <c r="G32" s="103">
        <f t="shared" si="0"/>
        <v>-108.23</v>
      </c>
      <c r="H32" s="68" t="s">
        <v>274</v>
      </c>
    </row>
    <row r="33" spans="1:8" s="95" customFormat="1" x14ac:dyDescent="0.25">
      <c r="A33" s="103"/>
      <c r="B33" s="89" t="s">
        <v>273</v>
      </c>
      <c r="C33" s="88" t="s">
        <v>231</v>
      </c>
      <c r="D33" s="103"/>
      <c r="E33" s="103">
        <v>6405.21</v>
      </c>
      <c r="F33" s="86">
        <v>1731.11</v>
      </c>
      <c r="G33" s="103">
        <f t="shared" si="0"/>
        <v>4674.1000000000004</v>
      </c>
      <c r="H33" s="68" t="s">
        <v>272</v>
      </c>
    </row>
    <row r="34" spans="1:8" s="95" customFormat="1" ht="45" x14ac:dyDescent="0.25">
      <c r="A34" s="103"/>
      <c r="B34" s="89" t="s">
        <v>271</v>
      </c>
      <c r="C34" s="88" t="s">
        <v>270</v>
      </c>
      <c r="D34" s="103"/>
      <c r="E34" s="103">
        <v>59.49</v>
      </c>
      <c r="F34" s="86">
        <v>426.31</v>
      </c>
      <c r="G34" s="103">
        <f t="shared" si="0"/>
        <v>-366.82</v>
      </c>
      <c r="H34" s="68" t="s">
        <v>269</v>
      </c>
    </row>
    <row r="35" spans="1:8" s="95" customFormat="1" ht="30" x14ac:dyDescent="0.25">
      <c r="A35" s="103"/>
      <c r="B35" s="89" t="s">
        <v>268</v>
      </c>
      <c r="C35" s="88" t="s">
        <v>267</v>
      </c>
      <c r="D35" s="103"/>
      <c r="E35" s="103">
        <v>4403.8500000000004</v>
      </c>
      <c r="F35" s="86">
        <v>4358.74</v>
      </c>
      <c r="G35" s="103">
        <f t="shared" si="0"/>
        <v>45.110000000000603</v>
      </c>
      <c r="H35" s="68" t="s">
        <v>266</v>
      </c>
    </row>
    <row r="36" spans="1:8" s="95" customFormat="1" ht="75" x14ac:dyDescent="0.25">
      <c r="A36" s="103"/>
      <c r="B36" s="89" t="s">
        <v>265</v>
      </c>
      <c r="C36" s="88" t="s">
        <v>264</v>
      </c>
      <c r="D36" s="103"/>
      <c r="E36" s="103">
        <v>422.14</v>
      </c>
      <c r="F36" s="86">
        <v>676.4</v>
      </c>
      <c r="G36" s="103">
        <f t="shared" si="0"/>
        <v>-254.26</v>
      </c>
      <c r="H36" s="68" t="s">
        <v>263</v>
      </c>
    </row>
    <row r="37" spans="1:8" s="95" customFormat="1" ht="45" x14ac:dyDescent="0.25">
      <c r="A37" s="103"/>
      <c r="B37" s="89" t="s">
        <v>262</v>
      </c>
      <c r="C37" s="88" t="s">
        <v>261</v>
      </c>
      <c r="D37" s="103"/>
      <c r="E37" s="103">
        <v>102.66</v>
      </c>
      <c r="F37" s="86">
        <v>102.33</v>
      </c>
      <c r="G37" s="103">
        <f t="shared" si="0"/>
        <v>0.32999999999999802</v>
      </c>
      <c r="H37" s="68" t="s">
        <v>245</v>
      </c>
    </row>
    <row r="38" spans="1:8" s="95" customFormat="1" ht="60" x14ac:dyDescent="0.25">
      <c r="A38" s="103"/>
      <c r="B38" s="89" t="s">
        <v>260</v>
      </c>
      <c r="C38" s="88" t="s">
        <v>259</v>
      </c>
      <c r="D38" s="103"/>
      <c r="E38" s="103">
        <v>1259.07</v>
      </c>
      <c r="F38" s="86">
        <v>304.73</v>
      </c>
      <c r="G38" s="103">
        <f t="shared" si="0"/>
        <v>954.34</v>
      </c>
      <c r="H38" s="68" t="s">
        <v>258</v>
      </c>
    </row>
    <row r="39" spans="1:8" s="95" customFormat="1" ht="45" x14ac:dyDescent="0.25">
      <c r="A39" s="103"/>
      <c r="B39" s="89" t="s">
        <v>257</v>
      </c>
      <c r="C39" s="88" t="s">
        <v>256</v>
      </c>
      <c r="D39" s="103"/>
      <c r="E39" s="103">
        <v>300.43</v>
      </c>
      <c r="F39" s="86">
        <v>389.45</v>
      </c>
      <c r="G39" s="103">
        <f t="shared" si="0"/>
        <v>-89.02</v>
      </c>
      <c r="H39" s="68" t="s">
        <v>255</v>
      </c>
    </row>
    <row r="40" spans="1:8" s="95" customFormat="1" ht="45" x14ac:dyDescent="0.25">
      <c r="A40" s="103"/>
      <c r="B40" s="89" t="s">
        <v>254</v>
      </c>
      <c r="C40" s="88" t="s">
        <v>253</v>
      </c>
      <c r="D40" s="103"/>
      <c r="E40" s="103">
        <v>77.66</v>
      </c>
      <c r="F40" s="86">
        <v>62.29</v>
      </c>
      <c r="G40" s="103">
        <f t="shared" si="0"/>
        <v>15.37</v>
      </c>
      <c r="H40" s="68" t="s">
        <v>245</v>
      </c>
    </row>
    <row r="41" spans="1:8" s="95" customFormat="1" ht="30" x14ac:dyDescent="0.25">
      <c r="A41" s="103"/>
      <c r="B41" s="89" t="s">
        <v>252</v>
      </c>
      <c r="C41" s="88" t="s">
        <v>251</v>
      </c>
      <c r="D41" s="103"/>
      <c r="E41" s="103">
        <v>198.66</v>
      </c>
      <c r="F41" s="86">
        <v>174.94</v>
      </c>
      <c r="G41" s="103">
        <f t="shared" si="0"/>
        <v>23.72</v>
      </c>
      <c r="H41" s="68" t="s">
        <v>245</v>
      </c>
    </row>
    <row r="42" spans="1:8" s="95" customFormat="1" ht="45" x14ac:dyDescent="0.25">
      <c r="A42" s="103"/>
      <c r="B42" s="89" t="s">
        <v>250</v>
      </c>
      <c r="C42" s="88" t="s">
        <v>249</v>
      </c>
      <c r="D42" s="103"/>
      <c r="E42" s="103">
        <v>706.68</v>
      </c>
      <c r="F42" s="86">
        <v>710.26</v>
      </c>
      <c r="G42" s="103">
        <f t="shared" si="0"/>
        <v>-3.58000000000004</v>
      </c>
      <c r="H42" s="68" t="s">
        <v>248</v>
      </c>
    </row>
    <row r="43" spans="1:8" s="95" customFormat="1" ht="45" x14ac:dyDescent="0.25">
      <c r="A43" s="103"/>
      <c r="B43" s="89" t="s">
        <v>247</v>
      </c>
      <c r="C43" s="88" t="s">
        <v>246</v>
      </c>
      <c r="D43" s="103"/>
      <c r="E43" s="103">
        <v>746.05</v>
      </c>
      <c r="F43" s="86">
        <v>553.52</v>
      </c>
      <c r="G43" s="103">
        <f t="shared" si="0"/>
        <v>192.53</v>
      </c>
      <c r="H43" s="68" t="s">
        <v>245</v>
      </c>
    </row>
    <row r="44" spans="1:8" s="95" customFormat="1" ht="90" x14ac:dyDescent="0.25">
      <c r="A44" s="103"/>
      <c r="B44" s="89" t="s">
        <v>244</v>
      </c>
      <c r="C44" s="88" t="s">
        <v>243</v>
      </c>
      <c r="D44" s="103"/>
      <c r="E44" s="103">
        <v>110.69</v>
      </c>
      <c r="F44" s="86">
        <v>184.45</v>
      </c>
      <c r="G44" s="103">
        <f t="shared" si="0"/>
        <v>-73.760000000000005</v>
      </c>
      <c r="H44" s="68" t="s">
        <v>242</v>
      </c>
    </row>
    <row r="45" spans="1:8" s="95" customFormat="1" ht="30" x14ac:dyDescent="0.25">
      <c r="A45" s="103"/>
      <c r="B45" s="89" t="s">
        <v>241</v>
      </c>
      <c r="C45" s="88" t="s">
        <v>240</v>
      </c>
      <c r="D45" s="103"/>
      <c r="E45" s="103">
        <v>23161.95</v>
      </c>
      <c r="F45" s="86">
        <v>13419.31</v>
      </c>
      <c r="G45" s="103">
        <f t="shared" si="0"/>
        <v>9742.64</v>
      </c>
      <c r="H45" s="68" t="s">
        <v>239</v>
      </c>
    </row>
    <row r="46" spans="1:8" s="95" customFormat="1" ht="30" x14ac:dyDescent="0.25">
      <c r="A46" s="103"/>
      <c r="B46" s="89" t="s">
        <v>238</v>
      </c>
      <c r="C46" s="88" t="s">
        <v>237</v>
      </c>
      <c r="D46" s="103"/>
      <c r="E46" s="103">
        <v>1130.18</v>
      </c>
      <c r="F46" s="86"/>
      <c r="G46" s="103">
        <f t="shared" si="0"/>
        <v>1130.18</v>
      </c>
      <c r="H46" s="68" t="s">
        <v>236</v>
      </c>
    </row>
    <row r="47" spans="1:8" s="96" customFormat="1" ht="30" x14ac:dyDescent="0.25">
      <c r="A47" s="102"/>
      <c r="B47" s="98"/>
      <c r="C47" s="77" t="s">
        <v>22</v>
      </c>
      <c r="D47" s="102"/>
      <c r="E47" s="102">
        <f>E26</f>
        <v>91453.71</v>
      </c>
      <c r="F47" s="102">
        <f>SUM(F27:F45)</f>
        <v>81907.08</v>
      </c>
      <c r="G47" s="102">
        <f>SUM(G27:G45)</f>
        <v>8416.4500000000007</v>
      </c>
      <c r="H47" s="79"/>
    </row>
    <row r="48" spans="1:8" s="90" customFormat="1" ht="14.25" x14ac:dyDescent="0.2">
      <c r="A48" s="92"/>
      <c r="B48" s="94" t="s">
        <v>235</v>
      </c>
      <c r="C48" s="94" t="s">
        <v>25</v>
      </c>
      <c r="D48" s="92">
        <v>4</v>
      </c>
      <c r="E48" s="92">
        <f>E49+E50</f>
        <v>10042.59</v>
      </c>
      <c r="F48" s="92">
        <v>1951.42</v>
      </c>
      <c r="G48" s="92">
        <f>E48-F48</f>
        <v>8091.17</v>
      </c>
      <c r="H48" s="91"/>
    </row>
    <row r="49" spans="1:8" s="95" customFormat="1" ht="45" x14ac:dyDescent="0.25">
      <c r="A49" s="84"/>
      <c r="B49" s="89" t="s">
        <v>234</v>
      </c>
      <c r="C49" s="88" t="s">
        <v>222</v>
      </c>
      <c r="D49" s="84"/>
      <c r="E49" s="84">
        <v>1749.71</v>
      </c>
      <c r="F49" s="86">
        <v>1652.3</v>
      </c>
      <c r="G49" s="84">
        <f>E49-F49</f>
        <v>97.410000000000096</v>
      </c>
      <c r="H49" s="68" t="s">
        <v>233</v>
      </c>
    </row>
    <row r="50" spans="1:8" s="95" customFormat="1" ht="30" x14ac:dyDescent="0.25">
      <c r="A50" s="84"/>
      <c r="B50" s="89" t="s">
        <v>232</v>
      </c>
      <c r="C50" s="88" t="s">
        <v>231</v>
      </c>
      <c r="D50" s="84"/>
      <c r="E50" s="84">
        <v>8292.8799999999992</v>
      </c>
      <c r="F50" s="86">
        <v>299.12</v>
      </c>
      <c r="G50" s="84">
        <f>E50-F50</f>
        <v>7993.76</v>
      </c>
      <c r="H50" s="68" t="s">
        <v>230</v>
      </c>
    </row>
    <row r="51" spans="1:8" s="96" customFormat="1" ht="45" x14ac:dyDescent="0.25">
      <c r="A51" s="97"/>
      <c r="B51" s="98"/>
      <c r="C51" s="77" t="s">
        <v>26</v>
      </c>
      <c r="D51" s="97"/>
      <c r="E51" s="97">
        <f>E48</f>
        <v>10042.59</v>
      </c>
      <c r="F51" s="97">
        <f>F49+F50</f>
        <v>1951.42</v>
      </c>
      <c r="G51" s="97">
        <f>G49+G50</f>
        <v>8091.17</v>
      </c>
      <c r="H51" s="79"/>
    </row>
    <row r="52" spans="1:8" s="67" customFormat="1" ht="30" x14ac:dyDescent="0.25">
      <c r="A52" s="70"/>
      <c r="B52" s="83" t="s">
        <v>229</v>
      </c>
      <c r="C52" s="83" t="s">
        <v>139</v>
      </c>
      <c r="D52" s="70">
        <v>5</v>
      </c>
      <c r="E52" s="70">
        <v>246.08</v>
      </c>
      <c r="F52" s="70">
        <v>260.56</v>
      </c>
      <c r="G52" s="70">
        <f>E52-F52</f>
        <v>-14.48</v>
      </c>
      <c r="H52" s="68" t="s">
        <v>228</v>
      </c>
    </row>
    <row r="53" spans="1:8" s="78" customFormat="1" ht="30" x14ac:dyDescent="0.25">
      <c r="A53" s="80"/>
      <c r="B53" s="81"/>
      <c r="C53" s="77" t="s">
        <v>29</v>
      </c>
      <c r="D53" s="80"/>
      <c r="E53" s="80">
        <f>E52</f>
        <v>246.08</v>
      </c>
      <c r="F53" s="80">
        <f>F52</f>
        <v>260.56</v>
      </c>
      <c r="G53" s="80">
        <f>G52</f>
        <v>-14.48</v>
      </c>
      <c r="H53" s="79"/>
    </row>
    <row r="54" spans="1:8" s="90" customFormat="1" ht="14.25" x14ac:dyDescent="0.2">
      <c r="A54" s="92"/>
      <c r="B54" s="94" t="s">
        <v>227</v>
      </c>
      <c r="C54" s="94" t="s">
        <v>32</v>
      </c>
      <c r="D54" s="92">
        <v>6</v>
      </c>
      <c r="E54" s="92">
        <f>E55+E56</f>
        <v>2001.02</v>
      </c>
      <c r="F54" s="92">
        <v>1391.3</v>
      </c>
      <c r="G54" s="92">
        <f>E54-F54</f>
        <v>609.72</v>
      </c>
      <c r="H54" s="91"/>
    </row>
    <row r="55" spans="1:8" s="95" customFormat="1" ht="30" x14ac:dyDescent="0.25">
      <c r="A55" s="84"/>
      <c r="B55" s="89" t="s">
        <v>226</v>
      </c>
      <c r="C55" s="88" t="s">
        <v>225</v>
      </c>
      <c r="D55" s="84"/>
      <c r="E55" s="84">
        <v>1373.91</v>
      </c>
      <c r="F55" s="86">
        <v>1172.33</v>
      </c>
      <c r="G55" s="84">
        <f>E55-F55</f>
        <v>201.58</v>
      </c>
      <c r="H55" s="68" t="s">
        <v>224</v>
      </c>
    </row>
    <row r="56" spans="1:8" s="95" customFormat="1" ht="30" x14ac:dyDescent="0.25">
      <c r="A56" s="84"/>
      <c r="B56" s="89" t="s">
        <v>223</v>
      </c>
      <c r="C56" s="88" t="s">
        <v>222</v>
      </c>
      <c r="D56" s="84"/>
      <c r="E56" s="84">
        <v>627.11</v>
      </c>
      <c r="F56" s="86">
        <v>218.97</v>
      </c>
      <c r="G56" s="84">
        <f>E56-F56</f>
        <v>408.14</v>
      </c>
      <c r="H56" s="68" t="s">
        <v>221</v>
      </c>
    </row>
    <row r="57" spans="1:8" s="67" customFormat="1" ht="75" x14ac:dyDescent="0.25">
      <c r="A57" s="70"/>
      <c r="B57" s="101" t="s">
        <v>33</v>
      </c>
      <c r="C57" s="100" t="s">
        <v>34</v>
      </c>
      <c r="D57" s="70">
        <v>7</v>
      </c>
      <c r="E57" s="70">
        <v>3860.37</v>
      </c>
      <c r="F57" s="99"/>
      <c r="G57" s="84">
        <f>E57-F57</f>
        <v>3860.37</v>
      </c>
      <c r="H57" s="68" t="s">
        <v>220</v>
      </c>
    </row>
    <row r="58" spans="1:8" s="96" customFormat="1" ht="30" x14ac:dyDescent="0.25">
      <c r="A58" s="97"/>
      <c r="B58" s="98"/>
      <c r="C58" s="77" t="s">
        <v>35</v>
      </c>
      <c r="D58" s="97"/>
      <c r="E58" s="97">
        <f>E54+E57</f>
        <v>5861.39</v>
      </c>
      <c r="F58" s="97">
        <f>F55+F56</f>
        <v>1391.3</v>
      </c>
      <c r="G58" s="97">
        <f>G55+G56</f>
        <v>609.72</v>
      </c>
      <c r="H58" s="79"/>
    </row>
    <row r="59" spans="1:8" s="67" customFormat="1" ht="45" x14ac:dyDescent="0.25">
      <c r="A59" s="70"/>
      <c r="B59" s="83" t="s">
        <v>219</v>
      </c>
      <c r="C59" s="83" t="s">
        <v>140</v>
      </c>
      <c r="D59" s="70">
        <v>8</v>
      </c>
      <c r="E59" s="70">
        <v>1281.31</v>
      </c>
      <c r="F59" s="70">
        <v>1654.89</v>
      </c>
      <c r="G59" s="70">
        <f t="shared" ref="G59:G65" si="1">E59-F59</f>
        <v>-373.58</v>
      </c>
      <c r="H59" s="68" t="s">
        <v>218</v>
      </c>
    </row>
    <row r="60" spans="1:8" s="67" customFormat="1" ht="45" x14ac:dyDescent="0.25">
      <c r="A60" s="70"/>
      <c r="B60" s="83" t="s">
        <v>217</v>
      </c>
      <c r="C60" s="83" t="s">
        <v>141</v>
      </c>
      <c r="D60" s="70">
        <v>9</v>
      </c>
      <c r="E60" s="70">
        <v>629.29999999999995</v>
      </c>
      <c r="F60" s="70">
        <v>557.85</v>
      </c>
      <c r="G60" s="70">
        <f t="shared" si="1"/>
        <v>71.449999999999903</v>
      </c>
      <c r="H60" s="68" t="s">
        <v>210</v>
      </c>
    </row>
    <row r="61" spans="1:8" s="67" customFormat="1" ht="30" x14ac:dyDescent="0.25">
      <c r="A61" s="70"/>
      <c r="B61" s="83" t="s">
        <v>216</v>
      </c>
      <c r="C61" s="83" t="s">
        <v>142</v>
      </c>
      <c r="D61" s="70">
        <v>10</v>
      </c>
      <c r="E61" s="70">
        <v>452.93</v>
      </c>
      <c r="F61" s="70">
        <v>293.69</v>
      </c>
      <c r="G61" s="70">
        <f t="shared" si="1"/>
        <v>159.24</v>
      </c>
      <c r="H61" s="68" t="s">
        <v>210</v>
      </c>
    </row>
    <row r="62" spans="1:8" s="67" customFormat="1" ht="120" x14ac:dyDescent="0.25">
      <c r="A62" s="70"/>
      <c r="B62" s="83" t="s">
        <v>215</v>
      </c>
      <c r="C62" s="83" t="s">
        <v>143</v>
      </c>
      <c r="D62" s="70">
        <v>11</v>
      </c>
      <c r="E62" s="70">
        <v>3224.07</v>
      </c>
      <c r="F62" s="70">
        <v>9650.31</v>
      </c>
      <c r="G62" s="70">
        <f t="shared" si="1"/>
        <v>-6426.24</v>
      </c>
      <c r="H62" s="68" t="s">
        <v>214</v>
      </c>
    </row>
    <row r="63" spans="1:8" s="67" customFormat="1" ht="60" x14ac:dyDescent="0.25">
      <c r="A63" s="70"/>
      <c r="B63" s="83" t="s">
        <v>213</v>
      </c>
      <c r="C63" s="83" t="s">
        <v>42</v>
      </c>
      <c r="D63" s="70">
        <v>12</v>
      </c>
      <c r="E63" s="70">
        <v>1570.58</v>
      </c>
      <c r="F63" s="70">
        <v>1486.34</v>
      </c>
      <c r="G63" s="70">
        <f t="shared" si="1"/>
        <v>84.24</v>
      </c>
      <c r="H63" s="68" t="s">
        <v>212</v>
      </c>
    </row>
    <row r="64" spans="1:8" s="67" customFormat="1" ht="30" x14ac:dyDescent="0.25">
      <c r="A64" s="70"/>
      <c r="B64" s="83" t="s">
        <v>211</v>
      </c>
      <c r="C64" s="83" t="s">
        <v>44</v>
      </c>
      <c r="D64" s="70">
        <v>13</v>
      </c>
      <c r="E64" s="70">
        <v>1966.29</v>
      </c>
      <c r="F64" s="70">
        <v>2381.58</v>
      </c>
      <c r="G64" s="70">
        <f t="shared" si="1"/>
        <v>-415.29</v>
      </c>
      <c r="H64" s="68" t="s">
        <v>210</v>
      </c>
    </row>
    <row r="65" spans="1:8" s="67" customFormat="1" ht="75" x14ac:dyDescent="0.25">
      <c r="A65" s="70"/>
      <c r="B65" s="83" t="s">
        <v>209</v>
      </c>
      <c r="C65" s="83" t="s">
        <v>144</v>
      </c>
      <c r="D65" s="70">
        <v>14</v>
      </c>
      <c r="E65" s="70">
        <v>286.77999999999997</v>
      </c>
      <c r="F65" s="70">
        <v>1510.3</v>
      </c>
      <c r="G65" s="70">
        <f t="shared" si="1"/>
        <v>-1223.52</v>
      </c>
      <c r="H65" s="68" t="s">
        <v>208</v>
      </c>
    </row>
    <row r="66" spans="1:8" s="78" customFormat="1" ht="75" x14ac:dyDescent="0.25">
      <c r="A66" s="80"/>
      <c r="B66" s="81"/>
      <c r="C66" s="77" t="s">
        <v>46</v>
      </c>
      <c r="D66" s="80"/>
      <c r="E66" s="80">
        <f>E59+E60+E61+E62+E63+E64+E65</f>
        <v>9411.26</v>
      </c>
      <c r="F66" s="80">
        <f>F59+F60+F61+F62+F63+F64+F65</f>
        <v>17534.96</v>
      </c>
      <c r="G66" s="80">
        <f>G59+G60+G61+G62+G63+G64+G65</f>
        <v>-8123.7</v>
      </c>
      <c r="H66" s="79"/>
    </row>
    <row r="67" spans="1:8" s="90" customFormat="1" ht="14.25" x14ac:dyDescent="0.2">
      <c r="A67" s="92"/>
      <c r="B67" s="94" t="s">
        <v>207</v>
      </c>
      <c r="C67" s="94" t="s">
        <v>49</v>
      </c>
      <c r="D67" s="92">
        <v>15</v>
      </c>
      <c r="E67" s="92">
        <f>E68+E69+E70</f>
        <v>3636.54</v>
      </c>
      <c r="F67" s="92">
        <v>7547.35</v>
      </c>
      <c r="G67" s="92">
        <f t="shared" ref="G67:G72" si="2">E67-F67</f>
        <v>-3910.81</v>
      </c>
      <c r="H67" s="91"/>
    </row>
    <row r="68" spans="1:8" s="95" customFormat="1" ht="30" x14ac:dyDescent="0.25">
      <c r="A68" s="84"/>
      <c r="B68" s="89" t="s">
        <v>206</v>
      </c>
      <c r="C68" s="88" t="s">
        <v>205</v>
      </c>
      <c r="D68" s="84"/>
      <c r="E68" s="84">
        <v>276.3</v>
      </c>
      <c r="F68" s="86">
        <v>3908.75</v>
      </c>
      <c r="G68" s="84">
        <f t="shared" si="2"/>
        <v>-3632.45</v>
      </c>
      <c r="H68" s="68" t="s">
        <v>204</v>
      </c>
    </row>
    <row r="69" spans="1:8" s="95" customFormat="1" ht="60" x14ac:dyDescent="0.25">
      <c r="A69" s="84"/>
      <c r="B69" s="89" t="s">
        <v>203</v>
      </c>
      <c r="C69" s="88" t="s">
        <v>202</v>
      </c>
      <c r="D69" s="84"/>
      <c r="E69" s="84">
        <v>378.63</v>
      </c>
      <c r="F69" s="86">
        <v>628.62</v>
      </c>
      <c r="G69" s="84">
        <f t="shared" si="2"/>
        <v>-249.99</v>
      </c>
      <c r="H69" s="68" t="s">
        <v>201</v>
      </c>
    </row>
    <row r="70" spans="1:8" s="95" customFormat="1" ht="30" x14ac:dyDescent="0.25">
      <c r="A70" s="84"/>
      <c r="B70" s="89" t="s">
        <v>200</v>
      </c>
      <c r="C70" s="88" t="s">
        <v>199</v>
      </c>
      <c r="D70" s="84"/>
      <c r="E70" s="84">
        <v>2981.61</v>
      </c>
      <c r="F70" s="86">
        <v>3009.98</v>
      </c>
      <c r="G70" s="84">
        <f t="shared" si="2"/>
        <v>-28.369999999999902</v>
      </c>
      <c r="H70" s="68" t="s">
        <v>197</v>
      </c>
    </row>
    <row r="71" spans="1:8" s="67" customFormat="1" ht="30" x14ac:dyDescent="0.25">
      <c r="A71" s="70"/>
      <c r="B71" s="83" t="s">
        <v>198</v>
      </c>
      <c r="C71" s="83" t="s">
        <v>145</v>
      </c>
      <c r="D71" s="70">
        <v>16</v>
      </c>
      <c r="E71" s="70">
        <v>782.22</v>
      </c>
      <c r="F71" s="70">
        <v>2205.21</v>
      </c>
      <c r="G71" s="70">
        <f t="shared" si="2"/>
        <v>-1422.99</v>
      </c>
      <c r="H71" s="68" t="s">
        <v>197</v>
      </c>
    </row>
    <row r="72" spans="1:8" s="67" customFormat="1" x14ac:dyDescent="0.25">
      <c r="A72" s="70"/>
      <c r="B72" s="83" t="s">
        <v>196</v>
      </c>
      <c r="C72" s="83" t="s">
        <v>146</v>
      </c>
      <c r="D72" s="70">
        <v>17</v>
      </c>
      <c r="E72" s="70">
        <v>533.15</v>
      </c>
      <c r="F72" s="70">
        <v>508.88</v>
      </c>
      <c r="G72" s="70">
        <f t="shared" si="2"/>
        <v>24.27</v>
      </c>
      <c r="H72" s="68" t="s">
        <v>195</v>
      </c>
    </row>
    <row r="73" spans="1:8" s="78" customFormat="1" ht="45" x14ac:dyDescent="0.25">
      <c r="A73" s="80"/>
      <c r="B73" s="81"/>
      <c r="C73" s="77" t="s">
        <v>52</v>
      </c>
      <c r="D73" s="80"/>
      <c r="E73" s="80">
        <f>E67+E71+E72</f>
        <v>4951.91</v>
      </c>
      <c r="F73" s="80">
        <f>F68+F69+F70+F71+F72</f>
        <v>10261.44</v>
      </c>
      <c r="G73" s="80">
        <f>G68+G69+G70+G71+G72</f>
        <v>-5309.53</v>
      </c>
      <c r="H73" s="79"/>
    </row>
    <row r="74" spans="1:8" s="78" customFormat="1" x14ac:dyDescent="0.25">
      <c r="A74" s="80"/>
      <c r="B74" s="81"/>
      <c r="C74" s="77" t="s">
        <v>53</v>
      </c>
      <c r="D74" s="80"/>
      <c r="E74" s="80">
        <f>E25+E47+E51+E53+E58+E66+E73</f>
        <v>122105.23</v>
      </c>
      <c r="F74" s="80">
        <f>F25+F47+F51+F53+F58+F66+F73</f>
        <v>113413.21</v>
      </c>
      <c r="G74" s="80">
        <f>G25+G47+G51+G53+G58+G66+G73</f>
        <v>3701.47</v>
      </c>
      <c r="H74" s="79"/>
    </row>
    <row r="75" spans="1:8" s="67" customFormat="1" ht="75" x14ac:dyDescent="0.25">
      <c r="A75" s="70"/>
      <c r="B75" s="83" t="s">
        <v>158</v>
      </c>
      <c r="C75" s="83" t="s">
        <v>194</v>
      </c>
      <c r="D75" s="70">
        <v>18</v>
      </c>
      <c r="E75" s="70">
        <v>2398.9299999999998</v>
      </c>
      <c r="F75" s="70">
        <v>1851.45</v>
      </c>
      <c r="G75" s="70">
        <f>E75-F75</f>
        <v>547.48</v>
      </c>
      <c r="H75" s="68" t="s">
        <v>193</v>
      </c>
    </row>
    <row r="76" spans="1:8" s="78" customFormat="1" ht="30" x14ac:dyDescent="0.25">
      <c r="A76" s="80"/>
      <c r="B76" s="81"/>
      <c r="C76" s="77" t="s">
        <v>55</v>
      </c>
      <c r="D76" s="80"/>
      <c r="E76" s="80">
        <f>E75</f>
        <v>2398.9299999999998</v>
      </c>
      <c r="F76" s="80">
        <f>F75</f>
        <v>1851.45</v>
      </c>
      <c r="G76" s="80">
        <f>G75</f>
        <v>547.48</v>
      </c>
      <c r="H76" s="79"/>
    </row>
    <row r="77" spans="1:8" s="78" customFormat="1" x14ac:dyDescent="0.25">
      <c r="A77" s="80"/>
      <c r="B77" s="81"/>
      <c r="C77" s="77" t="s">
        <v>56</v>
      </c>
      <c r="D77" s="80"/>
      <c r="E77" s="80">
        <f>E74+E76</f>
        <v>124504.16</v>
      </c>
      <c r="F77" s="80">
        <f>F74+F76</f>
        <v>115264.66</v>
      </c>
      <c r="G77" s="80">
        <f>G74+G76</f>
        <v>4248.95</v>
      </c>
      <c r="H77" s="79"/>
    </row>
    <row r="78" spans="1:8" s="90" customFormat="1" ht="14.25" x14ac:dyDescent="0.2">
      <c r="A78" s="92"/>
      <c r="B78" s="94" t="s">
        <v>192</v>
      </c>
      <c r="C78" s="94" t="s">
        <v>59</v>
      </c>
      <c r="D78" s="92">
        <v>19</v>
      </c>
      <c r="E78" s="92">
        <f>E79+E81</f>
        <v>1277.8</v>
      </c>
      <c r="F78" s="93">
        <v>1334.51</v>
      </c>
      <c r="G78" s="92">
        <f t="shared" ref="G78:G88" si="3">E78-F78</f>
        <v>-56.71</v>
      </c>
      <c r="H78" s="91"/>
    </row>
    <row r="79" spans="1:8" s="85" customFormat="1" ht="45" x14ac:dyDescent="0.25">
      <c r="A79" s="87"/>
      <c r="B79" s="89" t="s">
        <v>191</v>
      </c>
      <c r="C79" s="88" t="s">
        <v>190</v>
      </c>
      <c r="D79" s="87"/>
      <c r="E79" s="84">
        <v>689.35</v>
      </c>
      <c r="F79" s="86">
        <v>698.22</v>
      </c>
      <c r="G79" s="84">
        <f t="shared" si="3"/>
        <v>-8.8699999999999992</v>
      </c>
      <c r="H79" s="68" t="s">
        <v>189</v>
      </c>
    </row>
    <row r="80" spans="1:8" s="85" customFormat="1" ht="30" x14ac:dyDescent="0.25">
      <c r="A80" s="87"/>
      <c r="B80" s="89" t="s">
        <v>188</v>
      </c>
      <c r="C80" s="88" t="s">
        <v>187</v>
      </c>
      <c r="D80" s="87"/>
      <c r="E80" s="84"/>
      <c r="F80" s="86">
        <v>98.35</v>
      </c>
      <c r="G80" s="84">
        <f t="shared" si="3"/>
        <v>-98.35</v>
      </c>
      <c r="H80" s="68" t="s">
        <v>186</v>
      </c>
    </row>
    <row r="81" spans="1:8" s="85" customFormat="1" ht="45" x14ac:dyDescent="0.25">
      <c r="A81" s="87"/>
      <c r="B81" s="89" t="s">
        <v>185</v>
      </c>
      <c r="C81" s="88" t="s">
        <v>184</v>
      </c>
      <c r="D81" s="87"/>
      <c r="E81" s="84">
        <v>588.45000000000005</v>
      </c>
      <c r="F81" s="86">
        <v>537.94000000000005</v>
      </c>
      <c r="G81" s="84">
        <f t="shared" si="3"/>
        <v>50.51</v>
      </c>
      <c r="H81" s="68" t="s">
        <v>183</v>
      </c>
    </row>
    <row r="82" spans="1:8" s="67" customFormat="1" ht="45" x14ac:dyDescent="0.25">
      <c r="A82" s="70"/>
      <c r="B82" s="83" t="s">
        <v>60</v>
      </c>
      <c r="C82" s="83" t="s">
        <v>61</v>
      </c>
      <c r="D82" s="70">
        <v>20</v>
      </c>
      <c r="E82" s="70">
        <v>431.42</v>
      </c>
      <c r="F82" s="82">
        <v>431.42</v>
      </c>
      <c r="G82" s="84">
        <f t="shared" si="3"/>
        <v>0</v>
      </c>
      <c r="H82" s="68"/>
    </row>
    <row r="83" spans="1:8" s="67" customFormat="1" ht="60" x14ac:dyDescent="0.25">
      <c r="A83" s="70"/>
      <c r="B83" s="83" t="s">
        <v>118</v>
      </c>
      <c r="C83" s="83" t="s">
        <v>182</v>
      </c>
      <c r="D83" s="70">
        <v>21</v>
      </c>
      <c r="E83" s="70">
        <v>0.21</v>
      </c>
      <c r="F83" s="82">
        <v>0.2</v>
      </c>
      <c r="G83" s="84">
        <f t="shared" si="3"/>
        <v>9.9999999999999794E-3</v>
      </c>
      <c r="H83" s="68" t="s">
        <v>181</v>
      </c>
    </row>
    <row r="84" spans="1:8" s="67" customFormat="1" ht="60" x14ac:dyDescent="0.25">
      <c r="A84" s="70"/>
      <c r="B84" s="83" t="s">
        <v>116</v>
      </c>
      <c r="C84" s="83" t="s">
        <v>64</v>
      </c>
      <c r="D84" s="70">
        <v>22</v>
      </c>
      <c r="E84" s="70">
        <v>7.36</v>
      </c>
      <c r="F84" s="82">
        <v>13.32</v>
      </c>
      <c r="G84" s="84">
        <f t="shared" si="3"/>
        <v>-5.96</v>
      </c>
      <c r="H84" s="68" t="s">
        <v>181</v>
      </c>
    </row>
    <row r="85" spans="1:8" s="67" customFormat="1" ht="60" x14ac:dyDescent="0.25">
      <c r="A85" s="70"/>
      <c r="B85" s="83" t="s">
        <v>115</v>
      </c>
      <c r="C85" s="83" t="s">
        <v>66</v>
      </c>
      <c r="D85" s="70">
        <v>23</v>
      </c>
      <c r="E85" s="70">
        <v>41.91</v>
      </c>
      <c r="F85" s="82">
        <v>41.91</v>
      </c>
      <c r="G85" s="84">
        <f t="shared" si="3"/>
        <v>0</v>
      </c>
      <c r="H85" s="68" t="s">
        <v>181</v>
      </c>
    </row>
    <row r="86" spans="1:8" s="67" customFormat="1" ht="45" x14ac:dyDescent="0.25">
      <c r="A86" s="70"/>
      <c r="B86" s="83" t="s">
        <v>114</v>
      </c>
      <c r="C86" s="83" t="s">
        <v>180</v>
      </c>
      <c r="D86" s="70">
        <v>24</v>
      </c>
      <c r="E86" s="70">
        <v>1458.76</v>
      </c>
      <c r="F86" s="82"/>
      <c r="G86" s="84">
        <f t="shared" si="3"/>
        <v>1458.76</v>
      </c>
      <c r="H86" s="68" t="s">
        <v>179</v>
      </c>
    </row>
    <row r="87" spans="1:8" s="67" customFormat="1" x14ac:dyDescent="0.25">
      <c r="A87" s="70"/>
      <c r="B87" s="83" t="s">
        <v>62</v>
      </c>
      <c r="C87" s="83" t="s">
        <v>178</v>
      </c>
      <c r="D87" s="70">
        <v>25</v>
      </c>
      <c r="E87" s="70">
        <v>132.37</v>
      </c>
      <c r="F87" s="82">
        <v>1050</v>
      </c>
      <c r="G87" s="84">
        <f t="shared" si="3"/>
        <v>-917.63</v>
      </c>
      <c r="H87" s="68"/>
    </row>
    <row r="88" spans="1:8" s="67" customFormat="1" ht="75" x14ac:dyDescent="0.25">
      <c r="A88" s="70"/>
      <c r="B88" s="83" t="s">
        <v>153</v>
      </c>
      <c r="C88" s="83" t="s">
        <v>154</v>
      </c>
      <c r="D88" s="70">
        <v>26</v>
      </c>
      <c r="E88" s="70">
        <v>495.65</v>
      </c>
      <c r="F88" s="82"/>
      <c r="G88" s="84">
        <f t="shared" si="3"/>
        <v>495.65</v>
      </c>
      <c r="H88" s="68" t="s">
        <v>177</v>
      </c>
    </row>
    <row r="89" spans="1:8" s="78" customFormat="1" ht="30" x14ac:dyDescent="0.25">
      <c r="A89" s="80"/>
      <c r="B89" s="81"/>
      <c r="C89" s="77" t="s">
        <v>67</v>
      </c>
      <c r="D89" s="80"/>
      <c r="E89" s="80">
        <f>E78+E82+E83+E84+E85+E87+E86+E88</f>
        <v>3845.48</v>
      </c>
      <c r="F89" s="80">
        <f>F78+F82+F83+F84+F85+F87+F86+F88</f>
        <v>2871.36</v>
      </c>
      <c r="G89" s="80">
        <f>G78+G82+G83+G84+G85+G87+G86+G88</f>
        <v>974.12</v>
      </c>
      <c r="H89" s="79"/>
    </row>
    <row r="90" spans="1:8" s="78" customFormat="1" x14ac:dyDescent="0.25">
      <c r="A90" s="80"/>
      <c r="B90" s="81"/>
      <c r="C90" s="77" t="s">
        <v>68</v>
      </c>
      <c r="D90" s="80"/>
      <c r="E90" s="80">
        <f>E77+E89</f>
        <v>128349.64</v>
      </c>
      <c r="F90" s="80">
        <f>F77+F89</f>
        <v>118136.02</v>
      </c>
      <c r="G90" s="80">
        <f>G77+G89</f>
        <v>5223.07</v>
      </c>
      <c r="H90" s="79"/>
    </row>
    <row r="91" spans="1:8" s="67" customFormat="1" ht="75" x14ac:dyDescent="0.25">
      <c r="A91" s="70"/>
      <c r="B91" s="83" t="s">
        <v>70</v>
      </c>
      <c r="C91" s="83" t="s">
        <v>71</v>
      </c>
      <c r="D91" s="70">
        <v>27</v>
      </c>
      <c r="E91" s="70">
        <v>2672.04</v>
      </c>
      <c r="F91" s="82">
        <v>2464.39</v>
      </c>
      <c r="G91" s="70">
        <f>E91-F91</f>
        <v>207.65</v>
      </c>
      <c r="H91" s="68"/>
    </row>
    <row r="92" spans="1:8" s="78" customFormat="1" ht="45" x14ac:dyDescent="0.25">
      <c r="A92" s="80"/>
      <c r="B92" s="81"/>
      <c r="C92" s="77" t="s">
        <v>72</v>
      </c>
      <c r="D92" s="80"/>
      <c r="E92" s="80">
        <f>E91</f>
        <v>2672.04</v>
      </c>
      <c r="F92" s="80">
        <f>F91</f>
        <v>2464.39</v>
      </c>
      <c r="G92" s="80">
        <f>G91</f>
        <v>207.65</v>
      </c>
      <c r="H92" s="79"/>
    </row>
    <row r="93" spans="1:8" s="67" customFormat="1" x14ac:dyDescent="0.25">
      <c r="A93" s="70"/>
      <c r="B93" s="83" t="s">
        <v>74</v>
      </c>
      <c r="C93" s="83" t="s">
        <v>75</v>
      </c>
      <c r="D93" s="70">
        <v>28</v>
      </c>
      <c r="E93" s="70">
        <v>2796.54</v>
      </c>
      <c r="F93" s="82">
        <v>4897.41</v>
      </c>
      <c r="G93" s="70">
        <f t="shared" ref="G93:G98" si="4">E93-F93</f>
        <v>-2100.87</v>
      </c>
      <c r="H93" s="68"/>
    </row>
    <row r="94" spans="1:8" s="67" customFormat="1" ht="30" x14ac:dyDescent="0.25">
      <c r="A94" s="70"/>
      <c r="B94" s="83" t="s">
        <v>74</v>
      </c>
      <c r="C94" s="83" t="s">
        <v>76</v>
      </c>
      <c r="D94" s="70">
        <v>29</v>
      </c>
      <c r="E94" s="70">
        <v>6251.53</v>
      </c>
      <c r="F94" s="82">
        <v>6248.6</v>
      </c>
      <c r="G94" s="70">
        <f t="shared" si="4"/>
        <v>2.9299999999993802</v>
      </c>
      <c r="H94" s="68"/>
    </row>
    <row r="95" spans="1:8" s="67" customFormat="1" ht="30" x14ac:dyDescent="0.25">
      <c r="A95" s="70"/>
      <c r="B95" s="83" t="s">
        <v>74</v>
      </c>
      <c r="C95" s="83" t="s">
        <v>77</v>
      </c>
      <c r="D95" s="70">
        <v>30</v>
      </c>
      <c r="E95" s="70">
        <v>9869.5</v>
      </c>
      <c r="F95" s="82">
        <v>1087.1500000000001</v>
      </c>
      <c r="G95" s="70">
        <f t="shared" si="4"/>
        <v>8782.35</v>
      </c>
      <c r="H95" s="68"/>
    </row>
    <row r="96" spans="1:8" s="67" customFormat="1" ht="30" x14ac:dyDescent="0.25">
      <c r="A96" s="70"/>
      <c r="B96" s="83" t="s">
        <v>78</v>
      </c>
      <c r="C96" s="83" t="s">
        <v>79</v>
      </c>
      <c r="D96" s="70">
        <v>31</v>
      </c>
      <c r="E96" s="70">
        <v>256.7</v>
      </c>
      <c r="F96" s="82">
        <v>236.27</v>
      </c>
      <c r="G96" s="70">
        <f t="shared" si="4"/>
        <v>20.43</v>
      </c>
      <c r="H96" s="68"/>
    </row>
    <row r="97" spans="1:8" s="67" customFormat="1" ht="45" x14ac:dyDescent="0.25">
      <c r="A97" s="70"/>
      <c r="B97" s="83" t="s">
        <v>63</v>
      </c>
      <c r="C97" s="83" t="s">
        <v>176</v>
      </c>
      <c r="D97" s="70">
        <v>32</v>
      </c>
      <c r="E97" s="70">
        <v>121.14</v>
      </c>
      <c r="F97" s="82"/>
      <c r="G97" s="70">
        <f t="shared" si="4"/>
        <v>121.14</v>
      </c>
      <c r="H97" s="68"/>
    </row>
    <row r="98" spans="1:8" s="67" customFormat="1" ht="105" x14ac:dyDescent="0.25">
      <c r="A98" s="70"/>
      <c r="B98" s="83" t="s">
        <v>65</v>
      </c>
      <c r="C98" s="83" t="s">
        <v>80</v>
      </c>
      <c r="D98" s="70">
        <v>33</v>
      </c>
      <c r="E98" s="70">
        <v>1369.38</v>
      </c>
      <c r="F98" s="82">
        <v>2863.03</v>
      </c>
      <c r="G98" s="70">
        <f t="shared" si="4"/>
        <v>-1493.65</v>
      </c>
      <c r="H98" s="68"/>
    </row>
    <row r="99" spans="1:8" s="78" customFormat="1" ht="300" x14ac:dyDescent="0.25">
      <c r="A99" s="80"/>
      <c r="B99" s="81"/>
      <c r="C99" s="77" t="s">
        <v>81</v>
      </c>
      <c r="D99" s="80"/>
      <c r="E99" s="80">
        <f>E93+E94+E95+E96+E97+E98</f>
        <v>20664.79</v>
      </c>
      <c r="F99" s="80">
        <f>F93+F94+F95+F96+F97+F98</f>
        <v>15332.46</v>
      </c>
      <c r="G99" s="80">
        <f>G93+G94+G95+G96+G97+97</f>
        <v>6922.98</v>
      </c>
      <c r="H99" s="79"/>
    </row>
    <row r="100" spans="1:8" s="72" customFormat="1" ht="14.25" x14ac:dyDescent="0.2">
      <c r="A100" s="74"/>
      <c r="B100" s="74"/>
      <c r="C100" s="74" t="s">
        <v>82</v>
      </c>
      <c r="D100" s="74"/>
      <c r="E100" s="74">
        <f>E90+E92+E99</f>
        <v>151686.47</v>
      </c>
      <c r="F100" s="74">
        <f>F90+F92+F99</f>
        <v>135932.87</v>
      </c>
      <c r="G100" s="74">
        <f>G90+G92+G99</f>
        <v>12353.7</v>
      </c>
      <c r="H100" s="73"/>
    </row>
    <row r="101" spans="1:8" s="67" customFormat="1" ht="75" x14ac:dyDescent="0.25">
      <c r="A101" s="70"/>
      <c r="B101" s="71" t="s">
        <v>84</v>
      </c>
      <c r="C101" s="71" t="s">
        <v>85</v>
      </c>
      <c r="D101" s="70">
        <v>34</v>
      </c>
      <c r="E101" s="70">
        <v>3033.73</v>
      </c>
      <c r="F101" s="70">
        <v>2718.66</v>
      </c>
      <c r="G101" s="70">
        <f>E101-F101</f>
        <v>315.07</v>
      </c>
      <c r="H101" s="68"/>
    </row>
    <row r="102" spans="1:8" s="72" customFormat="1" ht="28.5" x14ac:dyDescent="0.2">
      <c r="A102" s="74"/>
      <c r="B102" s="74"/>
      <c r="C102" s="75" t="s">
        <v>86</v>
      </c>
      <c r="D102" s="74"/>
      <c r="E102" s="74">
        <f>E101</f>
        <v>3033.73</v>
      </c>
      <c r="F102" s="74">
        <f>F101</f>
        <v>2718.66</v>
      </c>
      <c r="G102" s="74">
        <f>G101</f>
        <v>315.07</v>
      </c>
      <c r="H102" s="73"/>
    </row>
    <row r="103" spans="1:8" s="72" customFormat="1" ht="30" x14ac:dyDescent="0.2">
      <c r="A103" s="74"/>
      <c r="B103" s="74"/>
      <c r="C103" s="77" t="s">
        <v>87</v>
      </c>
      <c r="D103" s="74"/>
      <c r="E103" s="74">
        <f>E100+E102</f>
        <v>154720.20000000001</v>
      </c>
      <c r="F103" s="74">
        <f>F100+F102</f>
        <v>138651.53</v>
      </c>
      <c r="G103" s="74">
        <f>G100+G102</f>
        <v>12668.77</v>
      </c>
      <c r="H103" s="73"/>
    </row>
    <row r="104" spans="1:8" s="67" customFormat="1" ht="45" x14ac:dyDescent="0.25">
      <c r="A104" s="70"/>
      <c r="B104" s="71" t="s">
        <v>96</v>
      </c>
      <c r="C104" s="71" t="s">
        <v>175</v>
      </c>
      <c r="D104" s="70">
        <v>35</v>
      </c>
      <c r="E104" s="70">
        <v>30944.04</v>
      </c>
      <c r="F104" s="76">
        <v>27730.31</v>
      </c>
      <c r="G104" s="70">
        <f>E104-F104</f>
        <v>3213.73</v>
      </c>
      <c r="H104" s="68"/>
    </row>
    <row r="105" spans="1:8" s="72" customFormat="1" ht="28.5" x14ac:dyDescent="0.2">
      <c r="A105" s="74"/>
      <c r="B105" s="74"/>
      <c r="C105" s="75" t="s">
        <v>98</v>
      </c>
      <c r="D105" s="74"/>
      <c r="E105" s="74">
        <f>E103+E104</f>
        <v>185664.24</v>
      </c>
      <c r="F105" s="74">
        <f>F103+F104</f>
        <v>166381.84</v>
      </c>
      <c r="G105" s="74">
        <f>G103+G104</f>
        <v>15882.5</v>
      </c>
      <c r="H105" s="73"/>
    </row>
    <row r="106" spans="1:8" s="67" customFormat="1" x14ac:dyDescent="0.25">
      <c r="A106" s="70"/>
      <c r="B106" s="70"/>
      <c r="C106" s="70"/>
      <c r="D106" s="70"/>
      <c r="E106" s="70"/>
      <c r="F106" s="70"/>
      <c r="G106" s="70"/>
      <c r="H106" s="68"/>
    </row>
    <row r="107" spans="1:8" s="67" customFormat="1" x14ac:dyDescent="0.25">
      <c r="A107" s="70"/>
      <c r="B107" s="70"/>
      <c r="C107" s="71" t="s">
        <v>109</v>
      </c>
      <c r="D107" s="70">
        <v>35</v>
      </c>
      <c r="E107" s="70"/>
      <c r="F107" s="70"/>
      <c r="G107" s="70"/>
      <c r="H107" s="68"/>
    </row>
    <row r="108" spans="1:8" s="67" customFormat="1" ht="30" x14ac:dyDescent="0.25">
      <c r="A108" s="70"/>
      <c r="B108" s="70"/>
      <c r="C108" s="71" t="s">
        <v>107</v>
      </c>
      <c r="D108" s="70">
        <v>36</v>
      </c>
      <c r="E108" s="70">
        <f>E93+E94+E95</f>
        <v>18917.57</v>
      </c>
      <c r="F108" s="105">
        <v>21010.58</v>
      </c>
      <c r="G108" s="106">
        <f>E108-F108</f>
        <v>-2093.0100000000002</v>
      </c>
      <c r="H108" s="68"/>
    </row>
    <row r="109" spans="1:8" s="67" customFormat="1" x14ac:dyDescent="0.25">
      <c r="A109" s="70"/>
      <c r="B109" s="70"/>
      <c r="C109" s="70"/>
      <c r="D109" s="70"/>
      <c r="E109" s="70"/>
      <c r="F109" s="70"/>
      <c r="G109" s="70"/>
      <c r="H109" s="68"/>
    </row>
    <row r="110" spans="1:8" s="67" customFormat="1" x14ac:dyDescent="0.25">
      <c r="A110" s="70"/>
      <c r="B110" s="70"/>
      <c r="C110" s="70"/>
      <c r="D110" s="70"/>
      <c r="E110" s="70"/>
      <c r="F110" s="70"/>
      <c r="G110" s="70"/>
      <c r="H110" s="68"/>
    </row>
    <row r="111" spans="1:8" s="67" customFormat="1" x14ac:dyDescent="0.25">
      <c r="A111" s="69"/>
      <c r="B111" s="69"/>
      <c r="C111" s="69"/>
      <c r="D111" s="69"/>
      <c r="E111" s="69"/>
      <c r="F111" s="69"/>
      <c r="G111" s="69"/>
      <c r="H111" s="68"/>
    </row>
    <row r="114" spans="3:5" x14ac:dyDescent="0.25">
      <c r="C114" s="66" t="s">
        <v>174</v>
      </c>
      <c r="E114" s="66" t="s">
        <v>173</v>
      </c>
    </row>
  </sheetData>
  <mergeCells count="24">
    <mergeCell ref="A17:H17"/>
    <mergeCell ref="A18:H18"/>
    <mergeCell ref="A19:H19"/>
    <mergeCell ref="A20:A21"/>
    <mergeCell ref="B20:D20"/>
    <mergeCell ref="E20:F20"/>
    <mergeCell ref="G20:G21"/>
    <mergeCell ref="H20:H21"/>
    <mergeCell ref="A1:H1"/>
    <mergeCell ref="A2:H2"/>
    <mergeCell ref="A3:H3"/>
    <mergeCell ref="A4:H4"/>
    <mergeCell ref="A10:H10"/>
    <mergeCell ref="A16:H16"/>
    <mergeCell ref="A5:H5"/>
    <mergeCell ref="A6:H6"/>
    <mergeCell ref="A7:H7"/>
    <mergeCell ref="A8:H8"/>
    <mergeCell ref="A9:H9"/>
    <mergeCell ref="A15:H15"/>
    <mergeCell ref="A11:H11"/>
    <mergeCell ref="A12:H12"/>
    <mergeCell ref="A13:H13"/>
    <mergeCell ref="A14:H14"/>
  </mergeCells>
  <pageMargins left="0.39370078740157483" right="0.39370078740157483" top="0.78740157480314965" bottom="0.59055118110236227" header="0.59055118110236227" footer="0.39370078740157483"/>
  <pageSetup paperSize="9" firstPageNumber="9" orientation="landscape" useFirstPageNumber="1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R43" sqref="R43"/>
    </sheetView>
  </sheetViews>
  <sheetFormatPr defaultRowHeight="15" x14ac:dyDescent="0.25"/>
  <cols>
    <col min="1" max="16384" width="9.140625" style="112"/>
  </cols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N48" sqref="N48"/>
    </sheetView>
  </sheetViews>
  <sheetFormatPr defaultRowHeight="15" x14ac:dyDescent="0.25"/>
  <cols>
    <col min="1" max="16384" width="9.140625" style="112"/>
  </cols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E24" sqref="E24"/>
    </sheetView>
  </sheetViews>
  <sheetFormatPr defaultRowHeight="15" x14ac:dyDescent="0.25"/>
  <cols>
    <col min="1" max="1" width="5" style="113" customWidth="1"/>
    <col min="2" max="2" width="15.85546875" style="113" customWidth="1"/>
    <col min="3" max="3" width="51.5703125" style="113" customWidth="1"/>
    <col min="4" max="4" width="15.85546875" style="113" customWidth="1"/>
    <col min="5" max="5" width="9.140625" style="113"/>
    <col min="6" max="6" width="14" style="113" customWidth="1"/>
    <col min="7" max="16384" width="9.140625" style="113"/>
  </cols>
  <sheetData>
    <row r="1" spans="1:6" x14ac:dyDescent="0.25">
      <c r="B1" s="1022" t="s">
        <v>99</v>
      </c>
      <c r="C1" s="1022"/>
      <c r="D1" s="114"/>
    </row>
    <row r="2" spans="1:6" x14ac:dyDescent="0.25">
      <c r="C2" s="115" t="s">
        <v>318</v>
      </c>
      <c r="D2" s="116"/>
    </row>
    <row r="3" spans="1:6" x14ac:dyDescent="0.25">
      <c r="A3" s="1003"/>
      <c r="B3" s="1004"/>
      <c r="C3" s="1004"/>
      <c r="D3" s="1003"/>
    </row>
    <row r="4" spans="1:6" x14ac:dyDescent="0.25">
      <c r="A4" s="1003"/>
      <c r="B4" s="1004"/>
      <c r="C4" s="1004"/>
      <c r="D4" s="1003"/>
    </row>
    <row r="5" spans="1:6" x14ac:dyDescent="0.25">
      <c r="A5" s="1003"/>
      <c r="B5" s="1004"/>
      <c r="C5" s="1004"/>
      <c r="D5" s="1003"/>
    </row>
    <row r="6" spans="1:6" x14ac:dyDescent="0.25">
      <c r="A6" s="1">
        <v>1</v>
      </c>
      <c r="B6" s="2">
        <v>2</v>
      </c>
      <c r="C6" s="2">
        <v>3</v>
      </c>
      <c r="D6" s="1">
        <v>4</v>
      </c>
    </row>
    <row r="7" spans="1:6" x14ac:dyDescent="0.25">
      <c r="A7" s="1020" t="s">
        <v>319</v>
      </c>
      <c r="B7" s="1021"/>
      <c r="C7" s="1021"/>
      <c r="D7" s="1021"/>
    </row>
    <row r="8" spans="1:6" x14ac:dyDescent="0.25">
      <c r="A8" s="3">
        <v>1</v>
      </c>
      <c r="B8" s="117" t="s">
        <v>320</v>
      </c>
      <c r="C8" s="118" t="s">
        <v>321</v>
      </c>
      <c r="D8" s="119">
        <v>3</v>
      </c>
    </row>
    <row r="9" spans="1:6" x14ac:dyDescent="0.25">
      <c r="A9" s="3">
        <v>2</v>
      </c>
      <c r="B9" s="117" t="s">
        <v>322</v>
      </c>
      <c r="C9" s="118" t="s">
        <v>323</v>
      </c>
      <c r="D9" s="120">
        <v>4</v>
      </c>
    </row>
    <row r="10" spans="1:6" ht="16.5" customHeight="1" x14ac:dyDescent="0.25">
      <c r="A10" s="3">
        <v>3</v>
      </c>
      <c r="B10" s="121" t="s">
        <v>324</v>
      </c>
      <c r="C10" s="122" t="s">
        <v>325</v>
      </c>
      <c r="D10" s="123">
        <v>5</v>
      </c>
    </row>
    <row r="11" spans="1:6" ht="16.5" customHeight="1" x14ac:dyDescent="0.25">
      <c r="A11" s="3">
        <v>4</v>
      </c>
      <c r="B11" s="124" t="s">
        <v>326</v>
      </c>
      <c r="C11" s="122" t="s">
        <v>327</v>
      </c>
      <c r="D11" s="123">
        <v>15</v>
      </c>
    </row>
    <row r="12" spans="1:6" ht="17.25" customHeight="1" x14ac:dyDescent="0.25">
      <c r="A12" s="3">
        <v>5</v>
      </c>
      <c r="B12" s="121" t="s">
        <v>328</v>
      </c>
      <c r="C12" s="122" t="s">
        <v>329</v>
      </c>
      <c r="D12" s="123">
        <v>47</v>
      </c>
    </row>
    <row r="13" spans="1:6" ht="17.25" customHeight="1" x14ac:dyDescent="0.25">
      <c r="A13" s="3">
        <v>6</v>
      </c>
      <c r="B13" s="124" t="s">
        <v>330</v>
      </c>
      <c r="C13" s="122" t="s">
        <v>331</v>
      </c>
      <c r="D13" s="123">
        <v>128</v>
      </c>
      <c r="F13" s="125"/>
    </row>
    <row r="14" spans="1:6" ht="15.75" customHeight="1" x14ac:dyDescent="0.25">
      <c r="A14" s="3">
        <v>7</v>
      </c>
      <c r="B14" s="124" t="s">
        <v>332</v>
      </c>
      <c r="C14" s="122" t="s">
        <v>333</v>
      </c>
      <c r="D14" s="123">
        <v>147</v>
      </c>
      <c r="F14" s="125"/>
    </row>
    <row r="15" spans="1:6" ht="31.5" customHeight="1" x14ac:dyDescent="0.25">
      <c r="A15" s="3">
        <v>8</v>
      </c>
      <c r="B15" s="117" t="s">
        <v>334</v>
      </c>
      <c r="C15" s="122" t="s">
        <v>335</v>
      </c>
      <c r="D15" s="123">
        <v>181</v>
      </c>
      <c r="F15" s="125"/>
    </row>
  </sheetData>
  <mergeCells count="6">
    <mergeCell ref="A7:D7"/>
    <mergeCell ref="B1:C1"/>
    <mergeCell ref="A3:A5"/>
    <mergeCell ref="B3:B5"/>
    <mergeCell ref="C3:C5"/>
    <mergeCell ref="D3:D5"/>
  </mergeCells>
  <hyperlinks>
    <hyperlink ref="B10" location="'02-01-01 изм.1 '!A1" display="02-01-01 изм.1"/>
    <hyperlink ref="B11" location="'02-01-02 изм.1'!A1" display="02-01-02 изм.1"/>
    <hyperlink ref="B12" location="'02-01-03 изм.1 '!A1" display="02-01-03 изм.1"/>
    <hyperlink ref="B13" location="'02-01-04 изм.1'!A1" display="02-01-04 изм.1"/>
    <hyperlink ref="B14" location="'02-01-05 изм.1 '!A1" display="02-01-05 изм.1"/>
    <hyperlink ref="B8" location="'ОСР-02-01-БЦ изм.1'!A1" display="02-01-БЦ изм.1"/>
    <hyperlink ref="B9" location="'ОСР-02-01-ТЦ изм.1'!A1" display="02-01-ТЦ изм.1"/>
    <hyperlink ref="B15" location="'02-01-06 изм.1 '!A1" display="02-01-06 изм.1"/>
    <hyperlink ref="D8" location="'ОСР-02-01-БЦ изм.1'!A1" display="'ОСР-02-01-БЦ изм.1'!A1"/>
    <hyperlink ref="D9" location="'ОСР-02-01-ТЦ изм.1'!A1" display="'ОСР-02-01-ТЦ изм.1'!A1"/>
    <hyperlink ref="D10" location="'02-01-01 изм.1 '!A1" display="'02-01-01 изм.1 '!A1"/>
    <hyperlink ref="D11" location="'02-01-02 изм.1'!A1" display="'02-01-02 изм.1'!A1"/>
    <hyperlink ref="D12" location="'02-01-03 изм.1 '!A1" display="'02-01-03 изм.1 '!A1"/>
    <hyperlink ref="D13" location="'02-01-04 изм.1'!A1" display="'02-01-04 изм.1'!A1"/>
    <hyperlink ref="D14" location="'02-01-05 изм.1 '!A1" display="'02-01-05 изм.1 '!A1"/>
    <hyperlink ref="D15" location="'02-01-06 изм.1 '!A1" display="'02-01-06 изм.1 '!A1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57"/>
  <sheetViews>
    <sheetView showGridLines="0" topLeftCell="B24" zoomScale="115" zoomScaleNormal="115" workbookViewId="0">
      <selection activeCell="B26" sqref="A26:XFD45"/>
    </sheetView>
  </sheetViews>
  <sheetFormatPr defaultRowHeight="12.75" x14ac:dyDescent="0.2"/>
  <cols>
    <col min="1" max="1" width="0" style="54" hidden="1" customWidth="1"/>
    <col min="2" max="2" width="5.5703125" style="54" customWidth="1"/>
    <col min="3" max="3" width="17" style="54" customWidth="1"/>
    <col min="4" max="4" width="37.85546875" style="54" customWidth="1"/>
    <col min="5" max="5" width="17.5703125" style="54" customWidth="1"/>
    <col min="6" max="6" width="15" style="54" customWidth="1"/>
    <col min="7" max="7" width="15.28515625" style="54" customWidth="1"/>
    <col min="8" max="8" width="13.85546875" style="54" customWidth="1"/>
    <col min="9" max="9" width="15.5703125" style="54" customWidth="1"/>
    <col min="10" max="16384" width="9.140625" style="54"/>
  </cols>
  <sheetData>
    <row r="1" spans="2:9" x14ac:dyDescent="0.2">
      <c r="I1" s="37" t="s">
        <v>336</v>
      </c>
    </row>
    <row r="2" spans="2:9" x14ac:dyDescent="0.2">
      <c r="B2" s="126"/>
      <c r="C2" s="40"/>
      <c r="D2" s="39"/>
      <c r="E2" s="38"/>
      <c r="F2" s="38"/>
      <c r="G2" s="38"/>
      <c r="H2" s="38"/>
      <c r="I2" s="37" t="s">
        <v>1</v>
      </c>
    </row>
    <row r="3" spans="2:9" ht="30" customHeight="1" x14ac:dyDescent="0.2">
      <c r="B3" s="126"/>
      <c r="C3" s="1032" t="s">
        <v>337</v>
      </c>
      <c r="D3" s="1032"/>
      <c r="E3" s="1032"/>
      <c r="F3" s="1032"/>
      <c r="G3" s="1032"/>
      <c r="H3" s="1032"/>
      <c r="I3" s="127"/>
    </row>
    <row r="4" spans="2:9" x14ac:dyDescent="0.2">
      <c r="B4" s="126"/>
      <c r="C4" s="40"/>
      <c r="D4" s="1033" t="s">
        <v>6</v>
      </c>
      <c r="E4" s="1033"/>
      <c r="F4" s="1033"/>
      <c r="G4" s="1033"/>
      <c r="H4" s="38"/>
      <c r="I4" s="38"/>
    </row>
    <row r="5" spans="2:9" ht="27" customHeight="1" x14ac:dyDescent="0.2">
      <c r="B5" s="126"/>
      <c r="C5" s="1032" t="s">
        <v>338</v>
      </c>
      <c r="D5" s="1032"/>
      <c r="E5" s="1032"/>
      <c r="F5" s="1032"/>
      <c r="G5" s="1032"/>
      <c r="H5" s="1032"/>
      <c r="I5" s="38"/>
    </row>
    <row r="6" spans="2:9" x14ac:dyDescent="0.2">
      <c r="B6" s="126"/>
      <c r="C6" s="40"/>
      <c r="D6" s="1033" t="s">
        <v>339</v>
      </c>
      <c r="E6" s="1033"/>
      <c r="F6" s="1033"/>
      <c r="G6" s="1033"/>
      <c r="H6" s="38"/>
      <c r="I6" s="38"/>
    </row>
    <row r="7" spans="2:9" x14ac:dyDescent="0.2">
      <c r="B7" s="126"/>
      <c r="C7" s="40"/>
      <c r="D7" s="128"/>
      <c r="E7" s="38"/>
      <c r="F7" s="38"/>
      <c r="G7" s="38"/>
      <c r="H7" s="38"/>
      <c r="I7" s="38"/>
    </row>
    <row r="8" spans="2:9" x14ac:dyDescent="0.2">
      <c r="B8" s="126"/>
      <c r="C8" s="40"/>
      <c r="D8" s="39"/>
      <c r="E8" s="129" t="s">
        <v>340</v>
      </c>
      <c r="G8" s="38"/>
      <c r="H8" s="38"/>
      <c r="I8" s="38"/>
    </row>
    <row r="9" spans="2:9" x14ac:dyDescent="0.2">
      <c r="B9" s="126"/>
      <c r="C9" s="40"/>
      <c r="D9" s="39"/>
      <c r="E9" s="38"/>
      <c r="F9" s="38"/>
      <c r="G9" s="38"/>
      <c r="H9" s="38"/>
      <c r="I9" s="38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031" t="s">
        <v>342</v>
      </c>
      <c r="C11" s="1031"/>
      <c r="D11" s="1031"/>
      <c r="E11" s="1031"/>
      <c r="F11" s="1031"/>
      <c r="G11" s="1031"/>
      <c r="H11" s="1031"/>
      <c r="I11" s="1031"/>
    </row>
    <row r="12" spans="2:9" x14ac:dyDescent="0.2">
      <c r="B12" s="126"/>
      <c r="C12" s="131" t="s">
        <v>343</v>
      </c>
      <c r="D12" s="132"/>
      <c r="E12" s="133"/>
      <c r="F12" s="133"/>
      <c r="G12" s="134">
        <v>11335.37</v>
      </c>
      <c r="H12" s="135" t="s">
        <v>344</v>
      </c>
      <c r="I12" s="38"/>
    </row>
    <row r="13" spans="2:9" x14ac:dyDescent="0.2">
      <c r="B13" s="126"/>
      <c r="C13" s="40"/>
      <c r="E13" s="136"/>
      <c r="F13" s="38"/>
      <c r="G13" s="38"/>
      <c r="H13" s="38"/>
      <c r="I13" s="38"/>
    </row>
    <row r="14" spans="2:9" ht="14.25" customHeight="1" x14ac:dyDescent="0.2">
      <c r="B14" s="126"/>
      <c r="C14" s="137" t="s">
        <v>345</v>
      </c>
      <c r="E14" s="136"/>
      <c r="F14" s="38"/>
      <c r="G14" s="38"/>
      <c r="H14" s="38"/>
      <c r="I14" s="38"/>
    </row>
    <row r="15" spans="2:9" x14ac:dyDescent="0.2">
      <c r="B15" s="126"/>
      <c r="C15" s="138" t="s">
        <v>346</v>
      </c>
      <c r="E15" s="139"/>
      <c r="F15" s="140"/>
      <c r="G15" s="141" t="s">
        <v>347</v>
      </c>
      <c r="H15" s="38"/>
      <c r="I15" s="38"/>
    </row>
    <row r="16" spans="2:9" x14ac:dyDescent="0.2">
      <c r="B16" s="126"/>
      <c r="C16" s="126" t="s">
        <v>348</v>
      </c>
      <c r="E16" s="136"/>
      <c r="F16" s="38"/>
      <c r="G16" s="38"/>
      <c r="H16" s="38"/>
      <c r="I16" s="38"/>
    </row>
    <row r="17" spans="2:9" x14ac:dyDescent="0.2">
      <c r="B17" s="126"/>
      <c r="C17" s="138" t="s">
        <v>346</v>
      </c>
      <c r="E17" s="139"/>
      <c r="F17" s="140"/>
      <c r="G17" s="141" t="s">
        <v>349</v>
      </c>
      <c r="H17" s="38"/>
      <c r="I17" s="38"/>
    </row>
    <row r="18" spans="2:9" x14ac:dyDescent="0.2">
      <c r="B18" s="126"/>
      <c r="C18" s="142" t="s">
        <v>7</v>
      </c>
      <c r="D18" s="142"/>
      <c r="E18" s="142"/>
      <c r="F18" s="142"/>
      <c r="G18" s="38"/>
      <c r="H18" s="38"/>
      <c r="I18" s="38"/>
    </row>
    <row r="19" spans="2:9" x14ac:dyDescent="0.2">
      <c r="B19" s="126"/>
      <c r="C19" s="40"/>
      <c r="D19" s="39"/>
      <c r="E19" s="38"/>
      <c r="F19" s="38"/>
      <c r="G19" s="38"/>
      <c r="H19" s="38"/>
      <c r="I19" s="38"/>
    </row>
    <row r="20" spans="2:9" x14ac:dyDescent="0.2">
      <c r="B20" s="1026" t="s">
        <v>121</v>
      </c>
      <c r="C20" s="1027" t="s">
        <v>8</v>
      </c>
      <c r="D20" s="1026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026"/>
      <c r="C21" s="1027"/>
      <c r="D21" s="1026"/>
      <c r="E21" s="1026" t="s">
        <v>351</v>
      </c>
      <c r="F21" s="1026" t="s">
        <v>10</v>
      </c>
      <c r="G21" s="1026" t="s">
        <v>11</v>
      </c>
      <c r="H21" s="1026" t="s">
        <v>12</v>
      </c>
      <c r="I21" s="1026" t="s">
        <v>13</v>
      </c>
    </row>
    <row r="22" spans="2:9" ht="30.75" customHeight="1" x14ac:dyDescent="0.2">
      <c r="B22" s="1026"/>
      <c r="C22" s="1027"/>
      <c r="D22" s="1026"/>
      <c r="E22" s="1026"/>
      <c r="F22" s="1026"/>
      <c r="G22" s="1026"/>
      <c r="H22" s="1026"/>
      <c r="I22" s="1026"/>
    </row>
    <row r="23" spans="2:9" ht="39.75" customHeight="1" x14ac:dyDescent="0.2">
      <c r="B23" s="1026"/>
      <c r="C23" s="1027"/>
      <c r="D23" s="1026"/>
      <c r="E23" s="1026"/>
      <c r="F23" s="1026"/>
      <c r="G23" s="1026"/>
      <c r="H23" s="1026"/>
      <c r="I23" s="1026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023" t="s">
        <v>352</v>
      </c>
      <c r="C25" s="1024"/>
      <c r="D25" s="1024"/>
      <c r="E25" s="1024"/>
      <c r="F25" s="1024"/>
      <c r="G25" s="1024"/>
      <c r="H25" s="1024"/>
      <c r="I25" s="1024"/>
    </row>
    <row r="26" spans="2:9" x14ac:dyDescent="0.2">
      <c r="B26" s="144">
        <v>1</v>
      </c>
      <c r="C26" s="145" t="s">
        <v>353</v>
      </c>
      <c r="D26" s="146" t="s">
        <v>225</v>
      </c>
      <c r="E26" s="147">
        <v>1501.97</v>
      </c>
      <c r="F26" s="147"/>
      <c r="G26" s="147"/>
      <c r="H26" s="147"/>
      <c r="I26" s="147">
        <v>1501.97</v>
      </c>
    </row>
    <row r="27" spans="2:9" x14ac:dyDescent="0.2">
      <c r="B27" s="144">
        <v>2</v>
      </c>
      <c r="C27" s="145" t="s">
        <v>354</v>
      </c>
      <c r="D27" s="146" t="s">
        <v>222</v>
      </c>
      <c r="E27" s="147">
        <v>1540.12</v>
      </c>
      <c r="F27" s="147"/>
      <c r="G27" s="147"/>
      <c r="H27" s="147"/>
      <c r="I27" s="147">
        <v>1540.12</v>
      </c>
    </row>
    <row r="28" spans="2:9" x14ac:dyDescent="0.2">
      <c r="B28" s="144">
        <v>3</v>
      </c>
      <c r="C28" s="145" t="s">
        <v>355</v>
      </c>
      <c r="D28" s="146" t="s">
        <v>284</v>
      </c>
      <c r="E28" s="147">
        <v>1589.03</v>
      </c>
      <c r="F28" s="147"/>
      <c r="G28" s="147">
        <v>43.45</v>
      </c>
      <c r="H28" s="147"/>
      <c r="I28" s="147">
        <v>1632.48</v>
      </c>
    </row>
    <row r="29" spans="2:9" x14ac:dyDescent="0.2">
      <c r="B29" s="144">
        <v>4</v>
      </c>
      <c r="C29" s="145" t="s">
        <v>356</v>
      </c>
      <c r="D29" s="146" t="s">
        <v>281</v>
      </c>
      <c r="E29" s="147">
        <v>30.82</v>
      </c>
      <c r="F29" s="147"/>
      <c r="G29" s="147">
        <v>3.7</v>
      </c>
      <c r="H29" s="147"/>
      <c r="I29" s="147">
        <v>34.520000000000003</v>
      </c>
    </row>
    <row r="30" spans="2:9" x14ac:dyDescent="0.2">
      <c r="B30" s="144">
        <v>5</v>
      </c>
      <c r="C30" s="145" t="s">
        <v>357</v>
      </c>
      <c r="D30" s="146" t="s">
        <v>278</v>
      </c>
      <c r="E30" s="147">
        <v>50.26</v>
      </c>
      <c r="F30" s="147">
        <v>5.79</v>
      </c>
      <c r="G30" s="147">
        <v>344.16</v>
      </c>
      <c r="H30" s="147"/>
      <c r="I30" s="147">
        <v>400.21</v>
      </c>
    </row>
    <row r="31" spans="2:9" ht="25.5" x14ac:dyDescent="0.2">
      <c r="B31" s="144">
        <v>6</v>
      </c>
      <c r="C31" s="145" t="s">
        <v>358</v>
      </c>
      <c r="D31" s="146" t="s">
        <v>275</v>
      </c>
      <c r="E31" s="147">
        <v>153.47999999999999</v>
      </c>
      <c r="F31" s="147">
        <v>2</v>
      </c>
      <c r="G31" s="147">
        <v>950.59</v>
      </c>
      <c r="H31" s="147"/>
      <c r="I31" s="147">
        <v>1106.07</v>
      </c>
    </row>
    <row r="32" spans="2:9" x14ac:dyDescent="0.2">
      <c r="B32" s="144">
        <v>7</v>
      </c>
      <c r="C32" s="145" t="s">
        <v>359</v>
      </c>
      <c r="D32" s="146" t="s">
        <v>231</v>
      </c>
      <c r="E32" s="147">
        <v>31.95</v>
      </c>
      <c r="F32" s="147">
        <v>47.91</v>
      </c>
      <c r="G32" s="147">
        <v>1140.3499999999999</v>
      </c>
      <c r="H32" s="147"/>
      <c r="I32" s="147">
        <v>1220.21</v>
      </c>
    </row>
    <row r="33" spans="2:9" x14ac:dyDescent="0.2">
      <c r="B33" s="144">
        <v>8</v>
      </c>
      <c r="C33" s="145" t="s">
        <v>360</v>
      </c>
      <c r="D33" s="146" t="s">
        <v>270</v>
      </c>
      <c r="E33" s="147"/>
      <c r="F33" s="147">
        <v>0.57999999999999996</v>
      </c>
      <c r="G33" s="147">
        <v>10.9</v>
      </c>
      <c r="H33" s="147"/>
      <c r="I33" s="147">
        <v>11.48</v>
      </c>
    </row>
    <row r="34" spans="2:9" x14ac:dyDescent="0.2">
      <c r="B34" s="144">
        <v>9</v>
      </c>
      <c r="C34" s="145" t="s">
        <v>361</v>
      </c>
      <c r="D34" s="146" t="s">
        <v>267</v>
      </c>
      <c r="E34" s="147">
        <v>0.2</v>
      </c>
      <c r="F34" s="147">
        <v>320.89</v>
      </c>
      <c r="G34" s="147">
        <v>280.64</v>
      </c>
      <c r="H34" s="147"/>
      <c r="I34" s="147">
        <v>601.73</v>
      </c>
    </row>
    <row r="35" spans="2:9" x14ac:dyDescent="0.2">
      <c r="B35" s="144">
        <v>10</v>
      </c>
      <c r="C35" s="145" t="s">
        <v>362</v>
      </c>
      <c r="D35" s="146" t="s">
        <v>264</v>
      </c>
      <c r="E35" s="147">
        <v>0.01</v>
      </c>
      <c r="F35" s="147">
        <v>26.16</v>
      </c>
      <c r="G35" s="147">
        <v>35.630000000000003</v>
      </c>
      <c r="H35" s="147"/>
      <c r="I35" s="147">
        <v>61.8</v>
      </c>
    </row>
    <row r="36" spans="2:9" ht="25.5" x14ac:dyDescent="0.2">
      <c r="B36" s="144">
        <v>11</v>
      </c>
      <c r="C36" s="145" t="s">
        <v>363</v>
      </c>
      <c r="D36" s="146" t="s">
        <v>261</v>
      </c>
      <c r="E36" s="147"/>
      <c r="F36" s="147">
        <v>6.89</v>
      </c>
      <c r="G36" s="147">
        <v>7.66</v>
      </c>
      <c r="H36" s="147"/>
      <c r="I36" s="147">
        <v>14.55</v>
      </c>
    </row>
    <row r="37" spans="2:9" ht="38.25" x14ac:dyDescent="0.2">
      <c r="B37" s="144">
        <v>12</v>
      </c>
      <c r="C37" s="145" t="s">
        <v>364</v>
      </c>
      <c r="D37" s="146" t="s">
        <v>259</v>
      </c>
      <c r="E37" s="147">
        <v>0.76</v>
      </c>
      <c r="F37" s="147">
        <v>112.87</v>
      </c>
      <c r="G37" s="147">
        <v>38.950000000000003</v>
      </c>
      <c r="H37" s="147"/>
      <c r="I37" s="147">
        <v>152.58000000000001</v>
      </c>
    </row>
    <row r="38" spans="2:9" x14ac:dyDescent="0.2">
      <c r="B38" s="144">
        <v>13</v>
      </c>
      <c r="C38" s="145" t="s">
        <v>365</v>
      </c>
      <c r="D38" s="146" t="s">
        <v>256</v>
      </c>
      <c r="E38" s="147"/>
      <c r="F38" s="147">
        <v>11.71</v>
      </c>
      <c r="G38" s="147">
        <v>38.43</v>
      </c>
      <c r="H38" s="147"/>
      <c r="I38" s="147">
        <v>50.14</v>
      </c>
    </row>
    <row r="39" spans="2:9" ht="25.5" x14ac:dyDescent="0.2">
      <c r="B39" s="144">
        <v>14</v>
      </c>
      <c r="C39" s="145" t="s">
        <v>366</v>
      </c>
      <c r="D39" s="146" t="s">
        <v>253</v>
      </c>
      <c r="E39" s="147">
        <v>0.01</v>
      </c>
      <c r="F39" s="147">
        <v>6.6</v>
      </c>
      <c r="G39" s="147">
        <v>3.15</v>
      </c>
      <c r="H39" s="147"/>
      <c r="I39" s="147">
        <v>9.76</v>
      </c>
    </row>
    <row r="40" spans="2:9" x14ac:dyDescent="0.2">
      <c r="B40" s="144">
        <v>15</v>
      </c>
      <c r="C40" s="145" t="s">
        <v>367</v>
      </c>
      <c r="D40" s="146" t="s">
        <v>251</v>
      </c>
      <c r="E40" s="147"/>
      <c r="F40" s="147">
        <v>9.94</v>
      </c>
      <c r="G40" s="147">
        <v>21.26</v>
      </c>
      <c r="H40" s="147"/>
      <c r="I40" s="147">
        <v>31.2</v>
      </c>
    </row>
    <row r="41" spans="2:9" x14ac:dyDescent="0.2">
      <c r="B41" s="144">
        <v>16</v>
      </c>
      <c r="C41" s="145" t="s">
        <v>368</v>
      </c>
      <c r="D41" s="146" t="s">
        <v>249</v>
      </c>
      <c r="E41" s="147"/>
      <c r="F41" s="147">
        <v>14.39</v>
      </c>
      <c r="G41" s="147">
        <v>115.26</v>
      </c>
      <c r="H41" s="147"/>
      <c r="I41" s="147">
        <v>129.65</v>
      </c>
    </row>
    <row r="42" spans="2:9" ht="25.5" x14ac:dyDescent="0.2">
      <c r="B42" s="144">
        <v>17</v>
      </c>
      <c r="C42" s="145" t="s">
        <v>369</v>
      </c>
      <c r="D42" s="146" t="s">
        <v>246</v>
      </c>
      <c r="E42" s="147">
        <v>1.04</v>
      </c>
      <c r="F42" s="147">
        <v>24.15</v>
      </c>
      <c r="G42" s="147">
        <v>102.76</v>
      </c>
      <c r="H42" s="147"/>
      <c r="I42" s="147">
        <v>127.95</v>
      </c>
    </row>
    <row r="43" spans="2:9" x14ac:dyDescent="0.2">
      <c r="B43" s="144">
        <v>18</v>
      </c>
      <c r="C43" s="145" t="s">
        <v>370</v>
      </c>
      <c r="D43" s="146" t="s">
        <v>243</v>
      </c>
      <c r="E43" s="147">
        <v>11.8</v>
      </c>
      <c r="F43" s="147"/>
      <c r="G43" s="147"/>
      <c r="H43" s="147"/>
      <c r="I43" s="147">
        <v>11.8</v>
      </c>
    </row>
    <row r="44" spans="2:9" x14ac:dyDescent="0.2">
      <c r="B44" s="144">
        <v>19</v>
      </c>
      <c r="C44" s="145" t="s">
        <v>371</v>
      </c>
      <c r="D44" s="146" t="s">
        <v>240</v>
      </c>
      <c r="E44" s="147">
        <v>2469.29</v>
      </c>
      <c r="F44" s="147"/>
      <c r="G44" s="147"/>
      <c r="H44" s="147"/>
      <c r="I44" s="147">
        <v>2469.29</v>
      </c>
    </row>
    <row r="45" spans="2:9" x14ac:dyDescent="0.2">
      <c r="B45" s="144">
        <v>20</v>
      </c>
      <c r="C45" s="145" t="s">
        <v>372</v>
      </c>
      <c r="D45" s="146" t="s">
        <v>373</v>
      </c>
      <c r="E45" s="147"/>
      <c r="F45" s="147"/>
      <c r="G45" s="147">
        <v>227.86</v>
      </c>
      <c r="H45" s="147"/>
      <c r="I45" s="147">
        <v>227.86</v>
      </c>
    </row>
    <row r="46" spans="2:9" x14ac:dyDescent="0.2">
      <c r="B46" s="144" t="s">
        <v>108</v>
      </c>
      <c r="C46" s="145" t="s">
        <v>108</v>
      </c>
      <c r="D46" s="146" t="s">
        <v>374</v>
      </c>
      <c r="E46" s="147">
        <v>7380.74</v>
      </c>
      <c r="F46" s="147">
        <v>589.88</v>
      </c>
      <c r="G46" s="147">
        <v>3364.75</v>
      </c>
      <c r="H46" s="147"/>
      <c r="I46" s="147">
        <v>11335.37</v>
      </c>
    </row>
    <row r="47" spans="2:9" x14ac:dyDescent="0.2">
      <c r="B47" s="148"/>
      <c r="C47" s="149"/>
      <c r="D47" s="150"/>
      <c r="E47" s="151"/>
      <c r="F47" s="151"/>
      <c r="G47" s="151"/>
      <c r="H47" s="151"/>
      <c r="I47" s="151"/>
    </row>
    <row r="50" spans="2:9" x14ac:dyDescent="0.2">
      <c r="B50" s="152" t="s">
        <v>90</v>
      </c>
      <c r="D50" s="153"/>
      <c r="F50" s="153"/>
      <c r="G50" s="153" t="s">
        <v>104</v>
      </c>
      <c r="I50" s="154"/>
    </row>
    <row r="51" spans="2:9" hidden="1" x14ac:dyDescent="0.2">
      <c r="D51" s="992" t="s">
        <v>89</v>
      </c>
      <c r="E51" s="992"/>
      <c r="F51" s="992"/>
      <c r="G51" s="992"/>
      <c r="H51" s="992"/>
      <c r="I51" s="1025"/>
    </row>
    <row r="52" spans="2:9" hidden="1" x14ac:dyDescent="0.2">
      <c r="B52" s="152" t="s">
        <v>91</v>
      </c>
      <c r="D52" s="153"/>
      <c r="E52" s="152"/>
      <c r="F52" s="153"/>
      <c r="G52" s="153"/>
      <c r="I52" s="154"/>
    </row>
    <row r="53" spans="2:9" x14ac:dyDescent="0.2">
      <c r="D53" s="107" t="s">
        <v>103</v>
      </c>
      <c r="E53" s="11" t="s">
        <v>375</v>
      </c>
      <c r="F53" s="155"/>
      <c r="H53" s="155"/>
      <c r="I53" s="156"/>
    </row>
    <row r="54" spans="2:9" ht="15" x14ac:dyDescent="0.2">
      <c r="B54" s="152" t="s">
        <v>376</v>
      </c>
      <c r="D54" s="153"/>
      <c r="E54" s="157"/>
      <c r="F54" s="153"/>
      <c r="G54" s="153" t="s">
        <v>173</v>
      </c>
      <c r="I54" s="154"/>
    </row>
    <row r="55" spans="2:9" ht="15" x14ac:dyDescent="0.2">
      <c r="C55" s="158"/>
      <c r="D55" s="992" t="s">
        <v>92</v>
      </c>
      <c r="E55" s="992"/>
      <c r="F55" s="992"/>
      <c r="G55" s="992"/>
      <c r="H55" s="992"/>
      <c r="I55" s="992"/>
    </row>
    <row r="56" spans="2:9" ht="15" x14ac:dyDescent="0.2">
      <c r="B56" s="152" t="s">
        <v>377</v>
      </c>
      <c r="D56" s="153"/>
      <c r="E56" s="157"/>
      <c r="F56" s="159"/>
      <c r="G56" s="159" t="s">
        <v>378</v>
      </c>
      <c r="H56" s="157"/>
      <c r="I56" s="154"/>
    </row>
    <row r="57" spans="2:9" x14ac:dyDescent="0.2">
      <c r="D57" s="992" t="s">
        <v>92</v>
      </c>
      <c r="E57" s="992"/>
      <c r="F57" s="992"/>
      <c r="G57" s="992"/>
      <c r="H57" s="992"/>
      <c r="I57" s="992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51:I51"/>
    <mergeCell ref="D55:I55"/>
    <mergeCell ref="D57:I57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3" fitToHeight="0" orientation="portrait" useFirstPageNumber="1" r:id="rId1"/>
  <headerFooter alignWithMargins="0">
    <oddFooter>&amp;R&amp;P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57"/>
  <sheetViews>
    <sheetView showGridLines="0" topLeftCell="B22" zoomScale="115" zoomScaleNormal="115" workbookViewId="0">
      <selection activeCell="E26" sqref="E26:H45"/>
    </sheetView>
  </sheetViews>
  <sheetFormatPr defaultRowHeight="12.75" x14ac:dyDescent="0.2"/>
  <cols>
    <col min="1" max="1" width="0" style="54" hidden="1" customWidth="1"/>
    <col min="2" max="2" width="5.5703125" style="54" customWidth="1"/>
    <col min="3" max="3" width="17" style="54" customWidth="1"/>
    <col min="4" max="4" width="37.85546875" style="54" customWidth="1"/>
    <col min="5" max="5" width="17.5703125" style="54" customWidth="1"/>
    <col min="6" max="6" width="15" style="54" customWidth="1"/>
    <col min="7" max="7" width="15.28515625" style="54" customWidth="1"/>
    <col min="8" max="8" width="13.85546875" style="54" customWidth="1"/>
    <col min="9" max="9" width="15.5703125" style="54" customWidth="1"/>
    <col min="10" max="16384" width="9.140625" style="54"/>
  </cols>
  <sheetData>
    <row r="1" spans="2:9" x14ac:dyDescent="0.2">
      <c r="I1" s="37" t="s">
        <v>336</v>
      </c>
    </row>
    <row r="2" spans="2:9" x14ac:dyDescent="0.2">
      <c r="B2" s="126"/>
      <c r="C2" s="40"/>
      <c r="D2" s="39"/>
      <c r="E2" s="38"/>
      <c r="F2" s="38"/>
      <c r="G2" s="38"/>
      <c r="H2" s="38"/>
      <c r="I2" s="37" t="s">
        <v>1</v>
      </c>
    </row>
    <row r="3" spans="2:9" ht="30" customHeight="1" x14ac:dyDescent="0.2">
      <c r="B3" s="126"/>
      <c r="C3" s="1032" t="s">
        <v>337</v>
      </c>
      <c r="D3" s="1032"/>
      <c r="E3" s="1032"/>
      <c r="F3" s="1032"/>
      <c r="G3" s="1032"/>
      <c r="H3" s="1032"/>
      <c r="I3" s="127"/>
    </row>
    <row r="4" spans="2:9" x14ac:dyDescent="0.2">
      <c r="B4" s="126"/>
      <c r="C4" s="40"/>
      <c r="D4" s="1033" t="s">
        <v>6</v>
      </c>
      <c r="E4" s="1033"/>
      <c r="F4" s="1033"/>
      <c r="G4" s="1033"/>
      <c r="H4" s="38"/>
      <c r="I4" s="38"/>
    </row>
    <row r="5" spans="2:9" ht="27" customHeight="1" x14ac:dyDescent="0.2">
      <c r="B5" s="126"/>
      <c r="C5" s="1032" t="s">
        <v>338</v>
      </c>
      <c r="D5" s="1032"/>
      <c r="E5" s="1032"/>
      <c r="F5" s="1032"/>
      <c r="G5" s="1032"/>
      <c r="H5" s="1032"/>
      <c r="I5" s="38"/>
    </row>
    <row r="6" spans="2:9" x14ac:dyDescent="0.2">
      <c r="B6" s="126"/>
      <c r="C6" s="40"/>
      <c r="D6" s="1033" t="s">
        <v>339</v>
      </c>
      <c r="E6" s="1033"/>
      <c r="F6" s="1033"/>
      <c r="G6" s="1033"/>
      <c r="H6" s="38"/>
      <c r="I6" s="38"/>
    </row>
    <row r="7" spans="2:9" x14ac:dyDescent="0.2">
      <c r="B7" s="126"/>
      <c r="C7" s="40"/>
      <c r="D7" s="128"/>
      <c r="E7" s="38"/>
      <c r="F7" s="38"/>
      <c r="G7" s="38"/>
      <c r="H7" s="38"/>
      <c r="I7" s="38"/>
    </row>
    <row r="8" spans="2:9" x14ac:dyDescent="0.2">
      <c r="B8" s="126"/>
      <c r="C8" s="40"/>
      <c r="D8" s="39"/>
      <c r="E8" s="129" t="s">
        <v>340</v>
      </c>
      <c r="G8" s="38"/>
      <c r="H8" s="38"/>
      <c r="I8" s="38"/>
    </row>
    <row r="9" spans="2:9" x14ac:dyDescent="0.2">
      <c r="B9" s="126"/>
      <c r="C9" s="40"/>
      <c r="D9" s="39"/>
      <c r="E9" s="38"/>
      <c r="F9" s="38"/>
      <c r="G9" s="38"/>
      <c r="H9" s="38"/>
      <c r="I9" s="38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031" t="s">
        <v>342</v>
      </c>
      <c r="C11" s="1031"/>
      <c r="D11" s="1031"/>
      <c r="E11" s="1031"/>
      <c r="F11" s="1031"/>
      <c r="G11" s="1031"/>
      <c r="H11" s="1031"/>
      <c r="I11" s="1031"/>
    </row>
    <row r="12" spans="2:9" x14ac:dyDescent="0.2">
      <c r="B12" s="126"/>
      <c r="C12" s="131" t="s">
        <v>343</v>
      </c>
      <c r="D12" s="132"/>
      <c r="E12" s="133"/>
      <c r="F12" s="133"/>
      <c r="G12" s="134">
        <v>91453.71</v>
      </c>
      <c r="H12" s="135" t="s">
        <v>344</v>
      </c>
      <c r="I12" s="38"/>
    </row>
    <row r="13" spans="2:9" x14ac:dyDescent="0.2">
      <c r="B13" s="126"/>
      <c r="C13" s="40"/>
      <c r="E13" s="136"/>
      <c r="F13" s="38"/>
      <c r="G13" s="38"/>
      <c r="H13" s="38"/>
      <c r="I13" s="38"/>
    </row>
    <row r="14" spans="2:9" ht="14.25" customHeight="1" x14ac:dyDescent="0.2">
      <c r="B14" s="126"/>
      <c r="C14" s="137" t="s">
        <v>345</v>
      </c>
      <c r="E14" s="136"/>
      <c r="F14" s="38"/>
      <c r="G14" s="38"/>
      <c r="H14" s="38"/>
      <c r="I14" s="38"/>
    </row>
    <row r="15" spans="2:9" x14ac:dyDescent="0.2">
      <c r="B15" s="126"/>
      <c r="C15" s="138" t="s">
        <v>346</v>
      </c>
      <c r="E15" s="139"/>
      <c r="F15" s="140"/>
      <c r="G15" s="141" t="s">
        <v>347</v>
      </c>
      <c r="H15" s="38"/>
      <c r="I15" s="38"/>
    </row>
    <row r="16" spans="2:9" x14ac:dyDescent="0.2">
      <c r="B16" s="126"/>
      <c r="C16" s="126" t="s">
        <v>348</v>
      </c>
      <c r="E16" s="136"/>
      <c r="F16" s="38"/>
      <c r="G16" s="38"/>
      <c r="H16" s="38"/>
      <c r="I16" s="38"/>
    </row>
    <row r="17" spans="2:9" x14ac:dyDescent="0.2">
      <c r="B17" s="126"/>
      <c r="C17" s="138" t="s">
        <v>346</v>
      </c>
      <c r="E17" s="139"/>
      <c r="F17" s="140"/>
      <c r="G17" s="141" t="s">
        <v>379</v>
      </c>
      <c r="H17" s="38"/>
      <c r="I17" s="38"/>
    </row>
    <row r="18" spans="2:9" x14ac:dyDescent="0.2">
      <c r="B18" s="126"/>
      <c r="C18" s="142" t="s">
        <v>380</v>
      </c>
      <c r="D18" s="142"/>
      <c r="E18" s="142"/>
      <c r="F18" s="142"/>
      <c r="G18" s="38"/>
      <c r="H18" s="38"/>
      <c r="I18" s="38"/>
    </row>
    <row r="19" spans="2:9" x14ac:dyDescent="0.2">
      <c r="B19" s="126"/>
      <c r="C19" s="40"/>
      <c r="D19" s="39"/>
      <c r="E19" s="38"/>
      <c r="F19" s="38"/>
      <c r="G19" s="38"/>
      <c r="H19" s="38"/>
      <c r="I19" s="38"/>
    </row>
    <row r="20" spans="2:9" x14ac:dyDescent="0.2">
      <c r="B20" s="1026" t="s">
        <v>121</v>
      </c>
      <c r="C20" s="1027" t="s">
        <v>8</v>
      </c>
      <c r="D20" s="1026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026"/>
      <c r="C21" s="1027"/>
      <c r="D21" s="1026"/>
      <c r="E21" s="1026" t="s">
        <v>351</v>
      </c>
      <c r="F21" s="1026" t="s">
        <v>10</v>
      </c>
      <c r="G21" s="1026" t="s">
        <v>11</v>
      </c>
      <c r="H21" s="1026" t="s">
        <v>12</v>
      </c>
      <c r="I21" s="1026" t="s">
        <v>13</v>
      </c>
    </row>
    <row r="22" spans="2:9" ht="30.75" customHeight="1" x14ac:dyDescent="0.2">
      <c r="B22" s="1026"/>
      <c r="C22" s="1027"/>
      <c r="D22" s="1026"/>
      <c r="E22" s="1026"/>
      <c r="F22" s="1026"/>
      <c r="G22" s="1026"/>
      <c r="H22" s="1026"/>
      <c r="I22" s="1026"/>
    </row>
    <row r="23" spans="2:9" ht="39.75" customHeight="1" x14ac:dyDescent="0.2">
      <c r="B23" s="1026"/>
      <c r="C23" s="1027"/>
      <c r="D23" s="1026"/>
      <c r="E23" s="1026"/>
      <c r="F23" s="1026"/>
      <c r="G23" s="1026"/>
      <c r="H23" s="1026"/>
      <c r="I23" s="1026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023" t="s">
        <v>352</v>
      </c>
      <c r="C25" s="1024"/>
      <c r="D25" s="1024"/>
      <c r="E25" s="1024"/>
      <c r="F25" s="1024"/>
      <c r="G25" s="1024"/>
      <c r="H25" s="1024"/>
      <c r="I25" s="1024"/>
    </row>
    <row r="26" spans="2:9" x14ac:dyDescent="0.2">
      <c r="B26" s="144">
        <v>1</v>
      </c>
      <c r="C26" s="145" t="s">
        <v>353</v>
      </c>
      <c r="D26" s="146" t="s">
        <v>225</v>
      </c>
      <c r="E26" s="147">
        <v>14088.5</v>
      </c>
      <c r="F26" s="147"/>
      <c r="G26" s="147"/>
      <c r="H26" s="147"/>
      <c r="I26" s="147">
        <v>14088.5</v>
      </c>
    </row>
    <row r="27" spans="2:9" x14ac:dyDescent="0.2">
      <c r="B27" s="144">
        <v>2</v>
      </c>
      <c r="C27" s="145" t="s">
        <v>354</v>
      </c>
      <c r="D27" s="146" t="s">
        <v>222</v>
      </c>
      <c r="E27" s="147">
        <v>14446.34</v>
      </c>
      <c r="F27" s="147"/>
      <c r="G27" s="147"/>
      <c r="H27" s="147"/>
      <c r="I27" s="147">
        <v>14446.34</v>
      </c>
    </row>
    <row r="28" spans="2:9" x14ac:dyDescent="0.2">
      <c r="B28" s="144">
        <v>3</v>
      </c>
      <c r="C28" s="145" t="s">
        <v>355</v>
      </c>
      <c r="D28" s="146" t="s">
        <v>284</v>
      </c>
      <c r="E28" s="147">
        <v>14905.14</v>
      </c>
      <c r="F28" s="147"/>
      <c r="G28" s="147">
        <v>215.5</v>
      </c>
      <c r="H28" s="147"/>
      <c r="I28" s="147">
        <v>15120.64</v>
      </c>
    </row>
    <row r="29" spans="2:9" x14ac:dyDescent="0.2">
      <c r="B29" s="144">
        <v>4</v>
      </c>
      <c r="C29" s="145" t="s">
        <v>356</v>
      </c>
      <c r="D29" s="146" t="s">
        <v>281</v>
      </c>
      <c r="E29" s="147">
        <v>289.07</v>
      </c>
      <c r="F29" s="147"/>
      <c r="G29" s="147">
        <v>18.36</v>
      </c>
      <c r="H29" s="147"/>
      <c r="I29" s="147">
        <v>307.43</v>
      </c>
    </row>
    <row r="30" spans="2:9" x14ac:dyDescent="0.2">
      <c r="B30" s="144">
        <v>5</v>
      </c>
      <c r="C30" s="145" t="s">
        <v>357</v>
      </c>
      <c r="D30" s="146" t="s">
        <v>278</v>
      </c>
      <c r="E30" s="147">
        <v>471.47</v>
      </c>
      <c r="F30" s="147">
        <v>54.3</v>
      </c>
      <c r="G30" s="147">
        <v>1707.02</v>
      </c>
      <c r="H30" s="147"/>
      <c r="I30" s="147">
        <v>2232.79</v>
      </c>
    </row>
    <row r="31" spans="2:9" ht="25.5" x14ac:dyDescent="0.2">
      <c r="B31" s="144">
        <v>6</v>
      </c>
      <c r="C31" s="145" t="s">
        <v>358</v>
      </c>
      <c r="D31" s="146" t="s">
        <v>275</v>
      </c>
      <c r="E31" s="147">
        <v>1439.62</v>
      </c>
      <c r="F31" s="147">
        <v>18.739999999999998</v>
      </c>
      <c r="G31" s="147">
        <v>4714.93</v>
      </c>
      <c r="H31" s="147"/>
      <c r="I31" s="147">
        <v>6173.29</v>
      </c>
    </row>
    <row r="32" spans="2:9" x14ac:dyDescent="0.2">
      <c r="B32" s="144">
        <v>7</v>
      </c>
      <c r="C32" s="145" t="s">
        <v>359</v>
      </c>
      <c r="D32" s="146" t="s">
        <v>231</v>
      </c>
      <c r="E32" s="147">
        <v>299.7</v>
      </c>
      <c r="F32" s="147">
        <v>449.36</v>
      </c>
      <c r="G32" s="147">
        <v>5656.15</v>
      </c>
      <c r="H32" s="147"/>
      <c r="I32" s="147">
        <v>6405.21</v>
      </c>
    </row>
    <row r="33" spans="2:9" x14ac:dyDescent="0.2">
      <c r="B33" s="144">
        <v>8</v>
      </c>
      <c r="C33" s="145" t="s">
        <v>360</v>
      </c>
      <c r="D33" s="146" t="s">
        <v>270</v>
      </c>
      <c r="E33" s="147"/>
      <c r="F33" s="147">
        <v>5.41</v>
      </c>
      <c r="G33" s="147">
        <v>54.08</v>
      </c>
      <c r="H33" s="147"/>
      <c r="I33" s="147">
        <v>59.49</v>
      </c>
    </row>
    <row r="34" spans="2:9" x14ac:dyDescent="0.2">
      <c r="B34" s="144">
        <v>9</v>
      </c>
      <c r="C34" s="145" t="s">
        <v>361</v>
      </c>
      <c r="D34" s="146" t="s">
        <v>267</v>
      </c>
      <c r="E34" s="147">
        <v>1.91</v>
      </c>
      <c r="F34" s="147">
        <v>3009.98</v>
      </c>
      <c r="G34" s="147">
        <v>1391.96</v>
      </c>
      <c r="H34" s="147"/>
      <c r="I34" s="147">
        <v>4403.8500000000004</v>
      </c>
    </row>
    <row r="35" spans="2:9" x14ac:dyDescent="0.2">
      <c r="B35" s="144">
        <v>10</v>
      </c>
      <c r="C35" s="145" t="s">
        <v>362</v>
      </c>
      <c r="D35" s="146" t="s">
        <v>264</v>
      </c>
      <c r="E35" s="147">
        <v>0.06</v>
      </c>
      <c r="F35" s="147">
        <v>245.38</v>
      </c>
      <c r="G35" s="147">
        <v>176.7</v>
      </c>
      <c r="H35" s="147"/>
      <c r="I35" s="147">
        <v>422.14</v>
      </c>
    </row>
    <row r="36" spans="2:9" ht="25.5" x14ac:dyDescent="0.2">
      <c r="B36" s="144">
        <v>11</v>
      </c>
      <c r="C36" s="145" t="s">
        <v>363</v>
      </c>
      <c r="D36" s="146" t="s">
        <v>261</v>
      </c>
      <c r="E36" s="147">
        <v>0.01</v>
      </c>
      <c r="F36" s="147">
        <v>64.650000000000006</v>
      </c>
      <c r="G36" s="147">
        <v>38</v>
      </c>
      <c r="H36" s="147"/>
      <c r="I36" s="147">
        <v>102.66</v>
      </c>
    </row>
    <row r="37" spans="2:9" ht="38.25" x14ac:dyDescent="0.2">
      <c r="B37" s="144">
        <v>12</v>
      </c>
      <c r="C37" s="145" t="s">
        <v>364</v>
      </c>
      <c r="D37" s="146" t="s">
        <v>259</v>
      </c>
      <c r="E37" s="147">
        <v>7.13</v>
      </c>
      <c r="F37" s="147">
        <v>1058.76</v>
      </c>
      <c r="G37" s="147">
        <v>193.18</v>
      </c>
      <c r="H37" s="147"/>
      <c r="I37" s="147">
        <v>1259.07</v>
      </c>
    </row>
    <row r="38" spans="2:9" x14ac:dyDescent="0.2">
      <c r="B38" s="144">
        <v>13</v>
      </c>
      <c r="C38" s="145" t="s">
        <v>365</v>
      </c>
      <c r="D38" s="146" t="s">
        <v>256</v>
      </c>
      <c r="E38" s="147"/>
      <c r="F38" s="147">
        <v>109.8</v>
      </c>
      <c r="G38" s="147">
        <v>190.63</v>
      </c>
      <c r="H38" s="147"/>
      <c r="I38" s="147">
        <v>300.43</v>
      </c>
    </row>
    <row r="39" spans="2:9" ht="25.5" x14ac:dyDescent="0.2">
      <c r="B39" s="144">
        <v>14</v>
      </c>
      <c r="C39" s="145" t="s">
        <v>366</v>
      </c>
      <c r="D39" s="146" t="s">
        <v>253</v>
      </c>
      <c r="E39" s="147">
        <v>0.13</v>
      </c>
      <c r="F39" s="147">
        <v>61.92</v>
      </c>
      <c r="G39" s="147">
        <v>15.61</v>
      </c>
      <c r="H39" s="147"/>
      <c r="I39" s="147">
        <v>77.66</v>
      </c>
    </row>
    <row r="40" spans="2:9" x14ac:dyDescent="0.2">
      <c r="B40" s="144">
        <v>15</v>
      </c>
      <c r="C40" s="145" t="s">
        <v>367</v>
      </c>
      <c r="D40" s="146" t="s">
        <v>251</v>
      </c>
      <c r="E40" s="147"/>
      <c r="F40" s="147">
        <v>93.21</v>
      </c>
      <c r="G40" s="147">
        <v>105.45</v>
      </c>
      <c r="H40" s="147"/>
      <c r="I40" s="147">
        <v>198.66</v>
      </c>
    </row>
    <row r="41" spans="2:9" x14ac:dyDescent="0.2">
      <c r="B41" s="144">
        <v>16</v>
      </c>
      <c r="C41" s="145" t="s">
        <v>368</v>
      </c>
      <c r="D41" s="146" t="s">
        <v>249</v>
      </c>
      <c r="E41" s="147"/>
      <c r="F41" s="147">
        <v>134.99</v>
      </c>
      <c r="G41" s="147">
        <v>571.69000000000005</v>
      </c>
      <c r="H41" s="147"/>
      <c r="I41" s="147">
        <v>706.68</v>
      </c>
    </row>
    <row r="42" spans="2:9" ht="25.5" x14ac:dyDescent="0.2">
      <c r="B42" s="144">
        <v>17</v>
      </c>
      <c r="C42" s="145" t="s">
        <v>369</v>
      </c>
      <c r="D42" s="146" t="s">
        <v>246</v>
      </c>
      <c r="E42" s="147">
        <v>9.7899999999999991</v>
      </c>
      <c r="F42" s="147">
        <v>226.56</v>
      </c>
      <c r="G42" s="147">
        <v>509.7</v>
      </c>
      <c r="H42" s="147"/>
      <c r="I42" s="147">
        <v>746.05</v>
      </c>
    </row>
    <row r="43" spans="2:9" x14ac:dyDescent="0.2">
      <c r="B43" s="144">
        <v>18</v>
      </c>
      <c r="C43" s="145" t="s">
        <v>370</v>
      </c>
      <c r="D43" s="146" t="s">
        <v>243</v>
      </c>
      <c r="E43" s="147">
        <v>110.69</v>
      </c>
      <c r="F43" s="147"/>
      <c r="G43" s="147"/>
      <c r="H43" s="147"/>
      <c r="I43" s="147">
        <v>110.69</v>
      </c>
    </row>
    <row r="44" spans="2:9" x14ac:dyDescent="0.2">
      <c r="B44" s="144">
        <v>19</v>
      </c>
      <c r="C44" s="145" t="s">
        <v>371</v>
      </c>
      <c r="D44" s="146" t="s">
        <v>240</v>
      </c>
      <c r="E44" s="147">
        <v>23161.95</v>
      </c>
      <c r="F44" s="147"/>
      <c r="G44" s="147"/>
      <c r="H44" s="147"/>
      <c r="I44" s="147">
        <v>23161.95</v>
      </c>
    </row>
    <row r="45" spans="2:9" x14ac:dyDescent="0.2">
      <c r="B45" s="144">
        <v>20</v>
      </c>
      <c r="C45" s="145" t="s">
        <v>372</v>
      </c>
      <c r="D45" s="146" t="s">
        <v>373</v>
      </c>
      <c r="E45" s="147"/>
      <c r="F45" s="147"/>
      <c r="G45" s="147">
        <v>1130.18</v>
      </c>
      <c r="H45" s="147"/>
      <c r="I45" s="147">
        <v>1130.18</v>
      </c>
    </row>
    <row r="46" spans="2:9" x14ac:dyDescent="0.2">
      <c r="B46" s="144" t="s">
        <v>108</v>
      </c>
      <c r="C46" s="145" t="s">
        <v>108</v>
      </c>
      <c r="D46" s="146" t="s">
        <v>374</v>
      </c>
      <c r="E46" s="147">
        <v>69231.509999999995</v>
      </c>
      <c r="F46" s="147">
        <v>5533.06</v>
      </c>
      <c r="G46" s="147">
        <v>16689.14</v>
      </c>
      <c r="H46" s="147"/>
      <c r="I46" s="147">
        <v>91453.71</v>
      </c>
    </row>
    <row r="47" spans="2:9" x14ac:dyDescent="0.2">
      <c r="B47" s="148"/>
      <c r="C47" s="149"/>
      <c r="D47" s="150"/>
      <c r="E47" s="151"/>
      <c r="F47" s="151"/>
      <c r="G47" s="151"/>
      <c r="H47" s="151"/>
      <c r="I47" s="151"/>
    </row>
    <row r="50" spans="2:9" ht="12" customHeight="1" x14ac:dyDescent="0.2">
      <c r="B50" s="152" t="s">
        <v>90</v>
      </c>
      <c r="D50" s="153"/>
      <c r="F50" s="153"/>
      <c r="G50" s="153" t="s">
        <v>104</v>
      </c>
      <c r="I50" s="154"/>
    </row>
    <row r="51" spans="2:9" ht="12.75" hidden="1" customHeight="1" x14ac:dyDescent="0.2">
      <c r="D51" s="992" t="s">
        <v>89</v>
      </c>
      <c r="E51" s="992"/>
      <c r="F51" s="992"/>
      <c r="G51" s="992"/>
      <c r="H51" s="992"/>
      <c r="I51" s="1025"/>
    </row>
    <row r="52" spans="2:9" ht="12.75" hidden="1" customHeight="1" x14ac:dyDescent="0.2">
      <c r="B52" s="152" t="s">
        <v>91</v>
      </c>
      <c r="D52" s="153"/>
      <c r="E52" s="152"/>
      <c r="F52" s="153"/>
      <c r="G52" s="153"/>
      <c r="I52" s="154"/>
    </row>
    <row r="53" spans="2:9" x14ac:dyDescent="0.2">
      <c r="D53" s="107" t="s">
        <v>103</v>
      </c>
      <c r="E53" s="11" t="s">
        <v>375</v>
      </c>
      <c r="F53" s="155"/>
      <c r="H53" s="155"/>
      <c r="I53" s="156"/>
    </row>
    <row r="54" spans="2:9" ht="15" x14ac:dyDescent="0.2">
      <c r="B54" s="152" t="s">
        <v>376</v>
      </c>
      <c r="D54" s="153"/>
      <c r="E54" s="157"/>
      <c r="F54" s="153"/>
      <c r="G54" s="153" t="s">
        <v>173</v>
      </c>
      <c r="I54" s="154"/>
    </row>
    <row r="55" spans="2:9" ht="15" x14ac:dyDescent="0.2">
      <c r="C55" s="158"/>
      <c r="D55" s="992" t="s">
        <v>92</v>
      </c>
      <c r="E55" s="992"/>
      <c r="F55" s="992"/>
      <c r="G55" s="992"/>
      <c r="H55" s="992"/>
      <c r="I55" s="992"/>
    </row>
    <row r="56" spans="2:9" ht="15" x14ac:dyDescent="0.2">
      <c r="B56" s="152" t="s">
        <v>377</v>
      </c>
      <c r="D56" s="153"/>
      <c r="E56" s="157"/>
      <c r="F56" s="159"/>
      <c r="G56" s="159" t="s">
        <v>378</v>
      </c>
      <c r="H56" s="157"/>
      <c r="I56" s="154"/>
    </row>
    <row r="57" spans="2:9" x14ac:dyDescent="0.2">
      <c r="D57" s="992" t="s">
        <v>92</v>
      </c>
      <c r="E57" s="992"/>
      <c r="F57" s="992"/>
      <c r="G57" s="992"/>
      <c r="H57" s="992"/>
      <c r="I57" s="992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51:I51"/>
    <mergeCell ref="D55:I55"/>
    <mergeCell ref="D57:I57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4" fitToHeight="0" orientation="portrait" useFirstPageNumber="1" r:id="rId1"/>
  <headerFooter alignWithMargins="0">
    <oddFooter>&amp;R&amp;P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9"/>
  <sheetViews>
    <sheetView tabSelected="1" view="pageBreakPreview" zoomScale="60" zoomScaleNormal="100" workbookViewId="0">
      <selection activeCell="C19" sqref="A1:C19"/>
    </sheetView>
  </sheetViews>
  <sheetFormatPr defaultRowHeight="15.75" x14ac:dyDescent="0.25"/>
  <cols>
    <col min="1" max="1" width="22" style="782" customWidth="1"/>
    <col min="2" max="2" width="21.28515625" style="782" customWidth="1"/>
    <col min="3" max="3" width="62.28515625" style="782" customWidth="1"/>
    <col min="4" max="16384" width="9.140625" style="782"/>
  </cols>
  <sheetData>
    <row r="1" spans="1:3" x14ac:dyDescent="0.25">
      <c r="A1" s="903" t="s">
        <v>8857</v>
      </c>
      <c r="B1" s="903"/>
      <c r="C1" s="903"/>
    </row>
    <row r="2" spans="1:3" x14ac:dyDescent="0.25">
      <c r="A2" s="903" t="s">
        <v>8858</v>
      </c>
      <c r="B2" s="903"/>
      <c r="C2" s="903"/>
    </row>
    <row r="3" spans="1:3" x14ac:dyDescent="0.25">
      <c r="A3" s="904" t="s">
        <v>8859</v>
      </c>
      <c r="B3" s="905"/>
      <c r="C3" s="905"/>
    </row>
    <row r="4" spans="1:3" ht="45.75" customHeight="1" x14ac:dyDescent="0.25">
      <c r="A4" s="906" t="str">
        <f>'ССРСС-ТЦ изм.1'!D13</f>
        <v>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</v>
      </c>
      <c r="B4" s="906"/>
      <c r="C4" s="906"/>
    </row>
    <row r="5" spans="1:3" ht="154.5" customHeight="1" x14ac:dyDescent="0.25">
      <c r="A5" s="897" t="s">
        <v>8944</v>
      </c>
      <c r="B5" s="897"/>
      <c r="C5" s="897"/>
    </row>
    <row r="6" spans="1:3" x14ac:dyDescent="0.25">
      <c r="A6" s="901" t="s">
        <v>8860</v>
      </c>
      <c r="B6" s="901"/>
      <c r="C6" s="901"/>
    </row>
    <row r="7" spans="1:3" ht="69" customHeight="1" x14ac:dyDescent="0.25">
      <c r="A7" s="899" t="s">
        <v>8861</v>
      </c>
      <c r="B7" s="899"/>
      <c r="C7" s="899"/>
    </row>
    <row r="8" spans="1:3" x14ac:dyDescent="0.25">
      <c r="A8" s="900" t="s">
        <v>8862</v>
      </c>
      <c r="B8" s="900"/>
      <c r="C8" s="900"/>
    </row>
    <row r="9" spans="1:3" ht="53.25" customHeight="1" x14ac:dyDescent="0.25">
      <c r="A9" s="901" t="s">
        <v>8907</v>
      </c>
      <c r="B9" s="901"/>
      <c r="C9" s="901"/>
    </row>
    <row r="10" spans="1:3" s="812" customFormat="1" ht="42" customHeight="1" x14ac:dyDescent="0.25">
      <c r="A10" s="898" t="s">
        <v>8909</v>
      </c>
      <c r="B10" s="898"/>
      <c r="C10" s="898"/>
    </row>
    <row r="11" spans="1:3" ht="26.25" customHeight="1" x14ac:dyDescent="0.25">
      <c r="A11" s="898" t="s">
        <v>8863</v>
      </c>
      <c r="B11" s="898"/>
      <c r="C11" s="898"/>
    </row>
    <row r="12" spans="1:3" ht="48.75" customHeight="1" x14ac:dyDescent="0.25">
      <c r="A12" s="902" t="s">
        <v>8908</v>
      </c>
      <c r="B12" s="902"/>
      <c r="C12" s="902"/>
    </row>
    <row r="13" spans="1:3" ht="38.25" customHeight="1" x14ac:dyDescent="0.25">
      <c r="A13" s="897" t="s">
        <v>8864</v>
      </c>
      <c r="B13" s="897"/>
      <c r="C13" s="897"/>
    </row>
    <row r="14" spans="1:3" ht="33.75" customHeight="1" x14ac:dyDescent="0.25">
      <c r="A14" s="783" t="str">
        <f>CONCATENATE("Индексы-дефляторы определены с учетом авансирования в размере ",НМЦК!P13*100,"%.")</f>
        <v>Индексы-дефляторы определены с учетом авансирования в размере 50%.</v>
      </c>
      <c r="B14" s="784"/>
      <c r="C14" s="784"/>
    </row>
    <row r="15" spans="1:3" ht="26.25" customHeight="1" x14ac:dyDescent="0.25">
      <c r="A15" s="897" t="s">
        <v>8865</v>
      </c>
      <c r="B15" s="897"/>
      <c r="C15" s="897"/>
    </row>
    <row r="16" spans="1:3" x14ac:dyDescent="0.25">
      <c r="A16" s="785"/>
      <c r="B16" s="785"/>
      <c r="C16" s="785"/>
    </row>
    <row r="17" spans="1:3" x14ac:dyDescent="0.25">
      <c r="A17" s="786" t="s">
        <v>8866</v>
      </c>
      <c r="B17" s="787"/>
      <c r="C17" s="786"/>
    </row>
    <row r="18" spans="1:3" x14ac:dyDescent="0.25">
      <c r="A18" s="898"/>
      <c r="B18" s="898"/>
      <c r="C18" s="898"/>
    </row>
    <row r="19" spans="1:3" x14ac:dyDescent="0.25">
      <c r="A19" s="786"/>
      <c r="B19" s="787">
        <f>НМЦ!E21</f>
        <v>178213806.68000001</v>
      </c>
      <c r="C19" s="786" t="s">
        <v>8867</v>
      </c>
    </row>
  </sheetData>
  <mergeCells count="15">
    <mergeCell ref="A6:C6"/>
    <mergeCell ref="A1:C1"/>
    <mergeCell ref="A2:C2"/>
    <mergeCell ref="A3:C3"/>
    <mergeCell ref="A4:C4"/>
    <mergeCell ref="A5:C5"/>
    <mergeCell ref="A15:C15"/>
    <mergeCell ref="A18:C18"/>
    <mergeCell ref="A10:C10"/>
    <mergeCell ref="A7:C7"/>
    <mergeCell ref="A8:C8"/>
    <mergeCell ref="A9:C9"/>
    <mergeCell ref="A11:C11"/>
    <mergeCell ref="A12:C12"/>
    <mergeCell ref="A13:C13"/>
  </mergeCells>
  <pageMargins left="0.7" right="0.7" top="0.75" bottom="0.75" header="0.3" footer="0.3"/>
  <pageSetup paperSize="9" scale="8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7"/>
  <sheetViews>
    <sheetView topLeftCell="A260" zoomScale="115" zoomScaleNormal="115" workbookViewId="0">
      <selection activeCell="N46" sqref="N46"/>
    </sheetView>
  </sheetViews>
  <sheetFormatPr defaultColWidth="9.140625" defaultRowHeight="11.25" customHeight="1" x14ac:dyDescent="0.25"/>
  <cols>
    <col min="1" max="1" width="8.140625" style="160" customWidth="1"/>
    <col min="2" max="2" width="20.140625" style="160" customWidth="1"/>
    <col min="3" max="4" width="10.42578125" style="160" customWidth="1"/>
    <col min="5" max="5" width="13.28515625" style="160" customWidth="1"/>
    <col min="6" max="6" width="8.5703125" style="160" customWidth="1"/>
    <col min="7" max="7" width="7.85546875" style="160" customWidth="1"/>
    <col min="8" max="8" width="8.42578125" style="160" customWidth="1"/>
    <col min="9" max="9" width="8.7109375" style="160" customWidth="1"/>
    <col min="10" max="10" width="8.140625" style="160" customWidth="1"/>
    <col min="11" max="11" width="8.5703125" style="160" customWidth="1"/>
    <col min="12" max="12" width="10" style="160" customWidth="1"/>
    <col min="13" max="13" width="6" style="160" customWidth="1"/>
    <col min="14" max="14" width="9.7109375" style="160" customWidth="1"/>
    <col min="15" max="15" width="9.140625" style="112"/>
    <col min="16" max="16" width="49.140625" style="163" hidden="1" customWidth="1"/>
    <col min="17" max="17" width="42.42578125" style="163" hidden="1" customWidth="1"/>
    <col min="18" max="18" width="99.7109375" style="163" hidden="1" customWidth="1"/>
    <col min="19" max="22" width="138.42578125" style="163" hidden="1" customWidth="1"/>
    <col min="23" max="23" width="34.140625" style="163" hidden="1" customWidth="1"/>
    <col min="24" max="25" width="110.140625" style="163" hidden="1" customWidth="1"/>
    <col min="26" max="30" width="34.140625" style="163" hidden="1" customWidth="1"/>
    <col min="31" max="33" width="84.42578125" style="163" hidden="1" customWidth="1"/>
    <col min="34" max="34" width="138.42578125" style="163" hidden="1" customWidth="1"/>
    <col min="35" max="37" width="84.42578125" style="163" hidden="1" customWidth="1"/>
    <col min="38" max="16384" width="9.140625" style="160"/>
  </cols>
  <sheetData>
    <row r="1" spans="1:20" s="160" customFormat="1" x14ac:dyDescent="0.2">
      <c r="N1" s="161" t="s">
        <v>381</v>
      </c>
    </row>
    <row r="2" spans="1:20" s="160" customFormat="1" x14ac:dyDescent="0.2">
      <c r="N2" s="161" t="s">
        <v>1</v>
      </c>
    </row>
    <row r="3" spans="1:20" s="160" customFormat="1" ht="8.25" customHeight="1" x14ac:dyDescent="0.2">
      <c r="N3" s="161"/>
    </row>
    <row r="4" spans="1:20" s="160" customFormat="1" ht="14.25" customHeight="1" x14ac:dyDescent="0.2">
      <c r="A4" s="1057" t="s">
        <v>382</v>
      </c>
      <c r="B4" s="1057"/>
      <c r="C4" s="1057"/>
      <c r="D4" s="162"/>
      <c r="K4" s="1057" t="s">
        <v>383</v>
      </c>
      <c r="L4" s="1057"/>
      <c r="M4" s="1057"/>
      <c r="N4" s="1057"/>
    </row>
    <row r="5" spans="1:20" s="160" customFormat="1" ht="12" customHeight="1" x14ac:dyDescent="0.2">
      <c r="A5" s="1058"/>
      <c r="B5" s="1058"/>
      <c r="C5" s="1058"/>
      <c r="D5" s="1058"/>
      <c r="E5" s="163"/>
      <c r="J5" s="1059"/>
      <c r="K5" s="1059"/>
      <c r="L5" s="1059"/>
      <c r="M5" s="1059"/>
      <c r="N5" s="1059"/>
    </row>
    <row r="6" spans="1:20" s="160" customFormat="1" x14ac:dyDescent="0.2">
      <c r="A6" s="1037"/>
      <c r="B6" s="1037"/>
      <c r="C6" s="1037"/>
      <c r="D6" s="1037"/>
      <c r="J6" s="1037"/>
      <c r="K6" s="1037"/>
      <c r="L6" s="1037"/>
      <c r="M6" s="1037"/>
      <c r="N6" s="1037"/>
      <c r="P6" s="163" t="s">
        <v>108</v>
      </c>
      <c r="Q6" s="163" t="s">
        <v>108</v>
      </c>
    </row>
    <row r="7" spans="1:20" s="160" customFormat="1" ht="17.25" customHeight="1" x14ac:dyDescent="0.2">
      <c r="A7" s="164"/>
      <c r="B7" s="165"/>
      <c r="C7" s="163"/>
      <c r="D7" s="163"/>
      <c r="K7" s="164"/>
      <c r="L7" s="164"/>
      <c r="M7" s="164"/>
      <c r="N7" s="165"/>
    </row>
    <row r="8" spans="1:20" s="160" customFormat="1" ht="16.5" customHeight="1" x14ac:dyDescent="0.2">
      <c r="A8" s="160" t="s">
        <v>384</v>
      </c>
      <c r="B8" s="166"/>
      <c r="C8" s="166"/>
      <c r="D8" s="166"/>
      <c r="L8" s="166"/>
      <c r="M8" s="166"/>
      <c r="N8" s="161" t="s">
        <v>384</v>
      </c>
    </row>
    <row r="9" spans="1:20" s="160" customFormat="1" ht="15.75" customHeight="1" x14ac:dyDescent="0.2">
      <c r="F9" s="167"/>
    </row>
    <row r="10" spans="1:20" s="160" customFormat="1" ht="56.25" x14ac:dyDescent="0.2">
      <c r="A10" s="168" t="s">
        <v>385</v>
      </c>
      <c r="B10" s="166"/>
      <c r="D10" s="1037" t="s">
        <v>386</v>
      </c>
      <c r="E10" s="1037"/>
      <c r="F10" s="1037"/>
      <c r="G10" s="1037"/>
      <c r="H10" s="1037"/>
      <c r="I10" s="1037"/>
      <c r="J10" s="1037"/>
      <c r="K10" s="1037"/>
      <c r="L10" s="1037"/>
      <c r="M10" s="1037"/>
      <c r="N10" s="1037"/>
      <c r="R10" s="163" t="s">
        <v>386</v>
      </c>
    </row>
    <row r="11" spans="1:20" s="160" customFormat="1" ht="15" customHeight="1" x14ac:dyDescent="0.2">
      <c r="A11" s="169" t="s">
        <v>387</v>
      </c>
      <c r="D11" s="164" t="s">
        <v>388</v>
      </c>
      <c r="E11" s="164"/>
      <c r="F11" s="170"/>
      <c r="G11" s="170"/>
      <c r="H11" s="170"/>
      <c r="I11" s="170"/>
      <c r="J11" s="170"/>
      <c r="K11" s="170"/>
      <c r="L11" s="170"/>
      <c r="M11" s="170"/>
      <c r="N11" s="170"/>
    </row>
    <row r="12" spans="1:20" s="160" customFormat="1" ht="8.25" customHeight="1" x14ac:dyDescent="0.2">
      <c r="A12" s="169"/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20" s="160" customFormat="1" x14ac:dyDescent="0.2">
      <c r="A13" s="1055" t="s">
        <v>389</v>
      </c>
      <c r="B13" s="1055"/>
      <c r="C13" s="1055"/>
      <c r="D13" s="1055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S13" s="163" t="s">
        <v>389</v>
      </c>
    </row>
    <row r="14" spans="1:20" s="160" customFormat="1" x14ac:dyDescent="0.2">
      <c r="A14" s="1052" t="s">
        <v>6</v>
      </c>
      <c r="B14" s="1052"/>
      <c r="C14" s="1052"/>
      <c r="D14" s="1052"/>
      <c r="E14" s="1052"/>
      <c r="F14" s="1052"/>
      <c r="G14" s="1052"/>
      <c r="H14" s="1052"/>
      <c r="I14" s="1052"/>
      <c r="J14" s="1052"/>
      <c r="K14" s="1052"/>
      <c r="L14" s="1052"/>
      <c r="M14" s="1052"/>
      <c r="N14" s="1052"/>
    </row>
    <row r="15" spans="1:20" s="160" customFormat="1" ht="8.25" customHeight="1" x14ac:dyDescent="0.2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</row>
    <row r="16" spans="1:20" s="160" customFormat="1" x14ac:dyDescent="0.2">
      <c r="A16" s="1055" t="s">
        <v>338</v>
      </c>
      <c r="B16" s="1055"/>
      <c r="C16" s="1055"/>
      <c r="D16" s="1055"/>
      <c r="E16" s="1055"/>
      <c r="F16" s="1055"/>
      <c r="G16" s="1055"/>
      <c r="H16" s="1055"/>
      <c r="I16" s="1055"/>
      <c r="J16" s="1055"/>
      <c r="K16" s="1055"/>
      <c r="L16" s="1055"/>
      <c r="M16" s="1055"/>
      <c r="N16" s="1055"/>
      <c r="T16" s="163" t="s">
        <v>338</v>
      </c>
    </row>
    <row r="17" spans="1:21" s="160" customFormat="1" x14ac:dyDescent="0.2">
      <c r="A17" s="1052" t="s">
        <v>339</v>
      </c>
      <c r="B17" s="1052"/>
      <c r="C17" s="1052"/>
      <c r="D17" s="1052"/>
      <c r="E17" s="1052"/>
      <c r="F17" s="1052"/>
      <c r="G17" s="1052"/>
      <c r="H17" s="1052"/>
      <c r="I17" s="1052"/>
      <c r="J17" s="1052"/>
      <c r="K17" s="1052"/>
      <c r="L17" s="1052"/>
      <c r="M17" s="1052"/>
      <c r="N17" s="1052"/>
    </row>
    <row r="18" spans="1:21" s="160" customFormat="1" ht="24" customHeight="1" x14ac:dyDescent="0.25">
      <c r="A18" s="1056" t="s">
        <v>390</v>
      </c>
      <c r="B18" s="1056"/>
      <c r="C18" s="1056"/>
      <c r="D18" s="1056"/>
      <c r="E18" s="1056"/>
      <c r="F18" s="1056"/>
      <c r="G18" s="1056"/>
      <c r="H18" s="1056"/>
      <c r="I18" s="1056"/>
      <c r="J18" s="1056"/>
      <c r="K18" s="1056"/>
      <c r="L18" s="1056"/>
      <c r="M18" s="1056"/>
      <c r="N18" s="1056"/>
    </row>
    <row r="19" spans="1:21" s="160" customFormat="1" ht="8.25" customHeight="1" x14ac:dyDescent="0.25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</row>
    <row r="20" spans="1:21" s="160" customFormat="1" x14ac:dyDescent="0.2">
      <c r="A20" s="1051" t="s">
        <v>225</v>
      </c>
      <c r="B20" s="1051"/>
      <c r="C20" s="1051"/>
      <c r="D20" s="1051"/>
      <c r="E20" s="1051"/>
      <c r="F20" s="1051"/>
      <c r="G20" s="1051"/>
      <c r="H20" s="1051"/>
      <c r="I20" s="1051"/>
      <c r="J20" s="1051"/>
      <c r="K20" s="1051"/>
      <c r="L20" s="1051"/>
      <c r="M20" s="1051"/>
      <c r="N20" s="1051"/>
      <c r="U20" s="163" t="s">
        <v>225</v>
      </c>
    </row>
    <row r="21" spans="1:21" s="160" customFormat="1" ht="13.5" customHeight="1" x14ac:dyDescent="0.2">
      <c r="A21" s="1052" t="s">
        <v>391</v>
      </c>
      <c r="B21" s="1052"/>
      <c r="C21" s="1052"/>
      <c r="D21" s="1052"/>
      <c r="E21" s="1052"/>
      <c r="F21" s="1052"/>
      <c r="G21" s="1052"/>
      <c r="H21" s="1052"/>
      <c r="I21" s="1052"/>
      <c r="J21" s="1052"/>
      <c r="K21" s="1052"/>
      <c r="L21" s="1052"/>
      <c r="M21" s="1052"/>
      <c r="N21" s="1052"/>
    </row>
    <row r="22" spans="1:21" s="160" customFormat="1" ht="15" customHeight="1" x14ac:dyDescent="0.2">
      <c r="A22" s="160" t="s">
        <v>392</v>
      </c>
      <c r="B22" s="173" t="s">
        <v>393</v>
      </c>
      <c r="C22" s="160" t="s">
        <v>394</v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21" s="160" customFormat="1" ht="18" customHeight="1" x14ac:dyDescent="0.2">
      <c r="A23" s="160" t="s">
        <v>395</v>
      </c>
      <c r="B23" s="1051" t="s">
        <v>396</v>
      </c>
      <c r="C23" s="1051"/>
      <c r="D23" s="1051"/>
      <c r="E23" s="1051"/>
      <c r="F23" s="1051"/>
      <c r="G23" s="163"/>
      <c r="H23" s="163"/>
      <c r="I23" s="163"/>
      <c r="J23" s="163"/>
      <c r="K23" s="163"/>
      <c r="L23" s="163"/>
      <c r="M23" s="163"/>
      <c r="N23" s="163"/>
    </row>
    <row r="24" spans="1:21" s="160" customFormat="1" x14ac:dyDescent="0.2">
      <c r="B24" s="1053" t="s">
        <v>342</v>
      </c>
      <c r="C24" s="1053"/>
      <c r="D24" s="1053"/>
      <c r="E24" s="1053"/>
      <c r="F24" s="1053"/>
      <c r="G24" s="174"/>
      <c r="H24" s="174"/>
      <c r="I24" s="174"/>
      <c r="J24" s="174"/>
      <c r="K24" s="174"/>
      <c r="L24" s="174"/>
      <c r="M24" s="175"/>
      <c r="N24" s="174"/>
    </row>
    <row r="25" spans="1:21" s="160" customFormat="1" ht="9.75" customHeight="1" x14ac:dyDescent="0.2">
      <c r="D25" s="176"/>
      <c r="E25" s="176"/>
      <c r="F25" s="176"/>
      <c r="G25" s="176"/>
      <c r="H25" s="176"/>
      <c r="I25" s="176"/>
      <c r="J25" s="176"/>
      <c r="K25" s="176"/>
      <c r="L25" s="176"/>
      <c r="M25" s="174"/>
      <c r="N25" s="174"/>
    </row>
    <row r="26" spans="1:21" s="160" customFormat="1" x14ac:dyDescent="0.2">
      <c r="A26" s="177" t="s">
        <v>397</v>
      </c>
      <c r="D26" s="164" t="s">
        <v>398</v>
      </c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1" s="160" customFormat="1" ht="9.75" customHeight="1" x14ac:dyDescent="0.2"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1:21" s="160" customFormat="1" ht="12.75" customHeight="1" x14ac:dyDescent="0.2">
      <c r="A28" s="177" t="s">
        <v>399</v>
      </c>
      <c r="C28" s="179">
        <v>14088.5</v>
      </c>
      <c r="D28" s="180" t="s">
        <v>400</v>
      </c>
      <c r="E28" s="168" t="s">
        <v>401</v>
      </c>
      <c r="L28" s="181"/>
      <c r="M28" s="181"/>
    </row>
    <row r="29" spans="1:21" s="160" customFormat="1" ht="12.75" customHeight="1" x14ac:dyDescent="0.2">
      <c r="B29" s="160" t="s">
        <v>402</v>
      </c>
      <c r="C29" s="182"/>
      <c r="D29" s="183"/>
      <c r="E29" s="168"/>
    </row>
    <row r="30" spans="1:21" s="160" customFormat="1" ht="12.75" customHeight="1" x14ac:dyDescent="0.2">
      <c r="B30" s="160" t="s">
        <v>403</v>
      </c>
      <c r="C30" s="179">
        <v>14088.5</v>
      </c>
      <c r="D30" s="180" t="s">
        <v>400</v>
      </c>
      <c r="E30" s="168" t="s">
        <v>401</v>
      </c>
      <c r="G30" s="160" t="s">
        <v>404</v>
      </c>
      <c r="L30" s="179">
        <v>0</v>
      </c>
      <c r="M30" s="180" t="s">
        <v>405</v>
      </c>
      <c r="N30" s="168" t="s">
        <v>401</v>
      </c>
    </row>
    <row r="31" spans="1:21" s="160" customFormat="1" ht="12.75" customHeight="1" x14ac:dyDescent="0.2">
      <c r="B31" s="160" t="s">
        <v>10</v>
      </c>
      <c r="C31" s="179">
        <v>0</v>
      </c>
      <c r="D31" s="184" t="s">
        <v>406</v>
      </c>
      <c r="E31" s="168" t="s">
        <v>401</v>
      </c>
      <c r="G31" s="160" t="s">
        <v>407</v>
      </c>
      <c r="L31" s="185"/>
      <c r="M31" s="185">
        <v>9084.0300000000007</v>
      </c>
      <c r="N31" s="169" t="s">
        <v>408</v>
      </c>
    </row>
    <row r="32" spans="1:21" s="160" customFormat="1" ht="12.75" customHeight="1" x14ac:dyDescent="0.2">
      <c r="B32" s="160" t="s">
        <v>11</v>
      </c>
      <c r="C32" s="179">
        <v>0</v>
      </c>
      <c r="D32" s="184" t="s">
        <v>406</v>
      </c>
      <c r="E32" s="168" t="s">
        <v>401</v>
      </c>
      <c r="G32" s="160" t="s">
        <v>409</v>
      </c>
      <c r="L32" s="185"/>
      <c r="M32" s="185">
        <v>471.1</v>
      </c>
      <c r="N32" s="169" t="s">
        <v>408</v>
      </c>
    </row>
    <row r="33" spans="1:27" s="160" customFormat="1" ht="12.75" customHeight="1" x14ac:dyDescent="0.2">
      <c r="B33" s="160" t="s">
        <v>12</v>
      </c>
      <c r="C33" s="179">
        <v>0</v>
      </c>
      <c r="D33" s="180" t="s">
        <v>406</v>
      </c>
      <c r="E33" s="168" t="s">
        <v>401</v>
      </c>
      <c r="G33" s="160" t="s">
        <v>410</v>
      </c>
      <c r="L33" s="1054" t="s">
        <v>411</v>
      </c>
      <c r="M33" s="1054"/>
    </row>
    <row r="34" spans="1:27" s="160" customFormat="1" ht="9.75" customHeight="1" x14ac:dyDescent="0.2">
      <c r="A34" s="186"/>
    </row>
    <row r="35" spans="1:27" s="160" customFormat="1" ht="36" customHeight="1" x14ac:dyDescent="0.2">
      <c r="A35" s="1049" t="s">
        <v>412</v>
      </c>
      <c r="B35" s="1049" t="s">
        <v>8</v>
      </c>
      <c r="C35" s="1049" t="s">
        <v>413</v>
      </c>
      <c r="D35" s="1049"/>
      <c r="E35" s="1049"/>
      <c r="F35" s="1049" t="s">
        <v>414</v>
      </c>
      <c r="G35" s="1049" t="s">
        <v>415</v>
      </c>
      <c r="H35" s="1049"/>
      <c r="I35" s="1049"/>
      <c r="J35" s="1049" t="s">
        <v>416</v>
      </c>
      <c r="K35" s="1049"/>
      <c r="L35" s="1049"/>
      <c r="M35" s="1049" t="s">
        <v>417</v>
      </c>
      <c r="N35" s="1049" t="s">
        <v>418</v>
      </c>
    </row>
    <row r="36" spans="1:27" s="160" customFormat="1" ht="36.75" customHeight="1" x14ac:dyDescent="0.2">
      <c r="A36" s="1049"/>
      <c r="B36" s="1049"/>
      <c r="C36" s="1049"/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</row>
    <row r="37" spans="1:27" s="160" customFormat="1" ht="42.75" customHeight="1" x14ac:dyDescent="0.2">
      <c r="A37" s="1049"/>
      <c r="B37" s="1049"/>
      <c r="C37" s="1049"/>
      <c r="D37" s="1049"/>
      <c r="E37" s="1049"/>
      <c r="F37" s="1049"/>
      <c r="G37" s="187" t="s">
        <v>419</v>
      </c>
      <c r="H37" s="187" t="s">
        <v>420</v>
      </c>
      <c r="I37" s="187" t="s">
        <v>421</v>
      </c>
      <c r="J37" s="187" t="s">
        <v>419</v>
      </c>
      <c r="K37" s="187" t="s">
        <v>420</v>
      </c>
      <c r="L37" s="187" t="s">
        <v>13</v>
      </c>
      <c r="M37" s="1049"/>
      <c r="N37" s="1049"/>
    </row>
    <row r="38" spans="1:27" s="160" customFormat="1" x14ac:dyDescent="0.2">
      <c r="A38" s="188">
        <v>1</v>
      </c>
      <c r="B38" s="188">
        <v>2</v>
      </c>
      <c r="C38" s="1050">
        <v>3</v>
      </c>
      <c r="D38" s="1050"/>
      <c r="E38" s="1050"/>
      <c r="F38" s="188">
        <v>4</v>
      </c>
      <c r="G38" s="188">
        <v>5</v>
      </c>
      <c r="H38" s="188">
        <v>6</v>
      </c>
      <c r="I38" s="188">
        <v>7</v>
      </c>
      <c r="J38" s="188">
        <v>8</v>
      </c>
      <c r="K38" s="188">
        <v>9</v>
      </c>
      <c r="L38" s="188">
        <v>10</v>
      </c>
      <c r="M38" s="188">
        <v>11</v>
      </c>
      <c r="N38" s="188">
        <v>12</v>
      </c>
    </row>
    <row r="39" spans="1:27" s="160" customFormat="1" ht="12" x14ac:dyDescent="0.2">
      <c r="A39" s="1043" t="s">
        <v>422</v>
      </c>
      <c r="B39" s="1044"/>
      <c r="C39" s="1044"/>
      <c r="D39" s="1044"/>
      <c r="E39" s="1044"/>
      <c r="F39" s="1044"/>
      <c r="G39" s="1044"/>
      <c r="H39" s="1044"/>
      <c r="I39" s="1044"/>
      <c r="J39" s="1044"/>
      <c r="K39" s="1044"/>
      <c r="L39" s="1044"/>
      <c r="M39" s="1044"/>
      <c r="N39" s="1045"/>
      <c r="V39" s="189" t="s">
        <v>422</v>
      </c>
    </row>
    <row r="40" spans="1:27" s="160" customFormat="1" ht="45" x14ac:dyDescent="0.2">
      <c r="A40" s="190" t="s">
        <v>423</v>
      </c>
      <c r="B40" s="191" t="s">
        <v>424</v>
      </c>
      <c r="C40" s="1039" t="s">
        <v>425</v>
      </c>
      <c r="D40" s="1039"/>
      <c r="E40" s="1039"/>
      <c r="F40" s="192" t="s">
        <v>411</v>
      </c>
      <c r="G40" s="192"/>
      <c r="H40" s="192"/>
      <c r="I40" s="192" t="s">
        <v>426</v>
      </c>
      <c r="J40" s="193"/>
      <c r="K40" s="192"/>
      <c r="L40" s="193"/>
      <c r="M40" s="192"/>
      <c r="N40" s="194"/>
      <c r="V40" s="189"/>
      <c r="W40" s="195" t="s">
        <v>425</v>
      </c>
    </row>
    <row r="41" spans="1:27" s="160" customFormat="1" ht="12" x14ac:dyDescent="0.2">
      <c r="A41" s="196"/>
      <c r="B41" s="197"/>
      <c r="C41" s="1037" t="s">
        <v>427</v>
      </c>
      <c r="D41" s="1037"/>
      <c r="E41" s="1037"/>
      <c r="F41" s="1037"/>
      <c r="G41" s="1037"/>
      <c r="H41" s="1037"/>
      <c r="I41" s="1037"/>
      <c r="J41" s="1037"/>
      <c r="K41" s="1037"/>
      <c r="L41" s="1037"/>
      <c r="M41" s="1037"/>
      <c r="N41" s="1046"/>
      <c r="V41" s="189"/>
      <c r="W41" s="195"/>
      <c r="X41" s="163" t="s">
        <v>427</v>
      </c>
    </row>
    <row r="42" spans="1:27" s="160" customFormat="1" ht="12" x14ac:dyDescent="0.2">
      <c r="A42" s="198"/>
      <c r="B42" s="199" t="s">
        <v>428</v>
      </c>
      <c r="C42" s="1037" t="s">
        <v>429</v>
      </c>
      <c r="D42" s="1037"/>
      <c r="E42" s="1037"/>
      <c r="F42" s="1037"/>
      <c r="G42" s="1037"/>
      <c r="H42" s="1037"/>
      <c r="I42" s="1037"/>
      <c r="J42" s="1037"/>
      <c r="K42" s="1037"/>
      <c r="L42" s="1037"/>
      <c r="M42" s="1037"/>
      <c r="N42" s="1046"/>
      <c r="V42" s="189"/>
      <c r="W42" s="195"/>
      <c r="Y42" s="163" t="s">
        <v>429</v>
      </c>
    </row>
    <row r="43" spans="1:27" s="160" customFormat="1" ht="33.75" x14ac:dyDescent="0.2">
      <c r="A43" s="198"/>
      <c r="B43" s="199" t="s">
        <v>430</v>
      </c>
      <c r="C43" s="1037" t="s">
        <v>431</v>
      </c>
      <c r="D43" s="1037"/>
      <c r="E43" s="1037"/>
      <c r="F43" s="1037"/>
      <c r="G43" s="1037"/>
      <c r="H43" s="1037"/>
      <c r="I43" s="1037"/>
      <c r="J43" s="1037"/>
      <c r="K43" s="1037"/>
      <c r="L43" s="1037"/>
      <c r="M43" s="1037"/>
      <c r="N43" s="1046"/>
      <c r="V43" s="189"/>
      <c r="W43" s="195"/>
      <c r="Y43" s="163" t="s">
        <v>431</v>
      </c>
    </row>
    <row r="44" spans="1:27" s="160" customFormat="1" ht="12" x14ac:dyDescent="0.2">
      <c r="A44" s="200"/>
      <c r="B44" s="199" t="s">
        <v>423</v>
      </c>
      <c r="C44" s="1037" t="s">
        <v>432</v>
      </c>
      <c r="D44" s="1037"/>
      <c r="E44" s="1037"/>
      <c r="F44" s="201"/>
      <c r="G44" s="201"/>
      <c r="H44" s="201"/>
      <c r="I44" s="201"/>
      <c r="J44" s="202">
        <v>214.53</v>
      </c>
      <c r="K44" s="201" t="s">
        <v>433</v>
      </c>
      <c r="L44" s="202">
        <v>6979.2</v>
      </c>
      <c r="M44" s="201"/>
      <c r="N44" s="203"/>
      <c r="V44" s="189"/>
      <c r="W44" s="195"/>
      <c r="Z44" s="163" t="s">
        <v>432</v>
      </c>
    </row>
    <row r="45" spans="1:27" s="160" customFormat="1" ht="12" x14ac:dyDescent="0.2">
      <c r="A45" s="200"/>
      <c r="B45" s="199" t="s">
        <v>434</v>
      </c>
      <c r="C45" s="1037" t="s">
        <v>435</v>
      </c>
      <c r="D45" s="1037"/>
      <c r="E45" s="1037"/>
      <c r="F45" s="201"/>
      <c r="G45" s="201"/>
      <c r="H45" s="201"/>
      <c r="I45" s="201"/>
      <c r="J45" s="202">
        <v>377.21</v>
      </c>
      <c r="K45" s="201" t="s">
        <v>436</v>
      </c>
      <c r="L45" s="202">
        <v>11155.99</v>
      </c>
      <c r="M45" s="201"/>
      <c r="N45" s="203"/>
      <c r="V45" s="189"/>
      <c r="W45" s="195"/>
      <c r="Z45" s="163" t="s">
        <v>435</v>
      </c>
    </row>
    <row r="46" spans="1:27" s="160" customFormat="1" ht="12" x14ac:dyDescent="0.2">
      <c r="A46" s="200"/>
      <c r="B46" s="199" t="s">
        <v>437</v>
      </c>
      <c r="C46" s="1037" t="s">
        <v>438</v>
      </c>
      <c r="D46" s="1037"/>
      <c r="E46" s="1037"/>
      <c r="F46" s="201"/>
      <c r="G46" s="201"/>
      <c r="H46" s="201"/>
      <c r="I46" s="201"/>
      <c r="J46" s="202">
        <v>37.270000000000003</v>
      </c>
      <c r="K46" s="201" t="s">
        <v>436</v>
      </c>
      <c r="L46" s="202">
        <v>1102.26</v>
      </c>
      <c r="M46" s="201"/>
      <c r="N46" s="203"/>
      <c r="V46" s="189"/>
      <c r="W46" s="195"/>
      <c r="Z46" s="163" t="s">
        <v>438</v>
      </c>
    </row>
    <row r="47" spans="1:27" s="160" customFormat="1" ht="12" x14ac:dyDescent="0.2">
      <c r="A47" s="200"/>
      <c r="B47" s="199" t="s">
        <v>439</v>
      </c>
      <c r="C47" s="1037" t="s">
        <v>440</v>
      </c>
      <c r="D47" s="1037"/>
      <c r="E47" s="1037"/>
      <c r="F47" s="201"/>
      <c r="G47" s="201"/>
      <c r="H47" s="201"/>
      <c r="I47" s="201"/>
      <c r="J47" s="202">
        <v>176.18</v>
      </c>
      <c r="K47" s="201"/>
      <c r="L47" s="202">
        <v>4168.42</v>
      </c>
      <c r="M47" s="201"/>
      <c r="N47" s="203"/>
      <c r="V47" s="189"/>
      <c r="W47" s="195"/>
      <c r="Z47" s="163" t="s">
        <v>440</v>
      </c>
    </row>
    <row r="48" spans="1:27" s="160" customFormat="1" ht="12" x14ac:dyDescent="0.2">
      <c r="A48" s="196"/>
      <c r="B48" s="204" t="s">
        <v>441</v>
      </c>
      <c r="C48" s="1048" t="s">
        <v>442</v>
      </c>
      <c r="D48" s="1048"/>
      <c r="E48" s="1048"/>
      <c r="F48" s="205" t="s">
        <v>411</v>
      </c>
      <c r="G48" s="205" t="s">
        <v>423</v>
      </c>
      <c r="H48" s="205"/>
      <c r="I48" s="205" t="s">
        <v>426</v>
      </c>
      <c r="J48" s="199"/>
      <c r="K48" s="201"/>
      <c r="L48" s="202"/>
      <c r="M48" s="201"/>
      <c r="N48" s="206"/>
      <c r="V48" s="189"/>
      <c r="W48" s="195"/>
      <c r="AA48" s="207" t="s">
        <v>442</v>
      </c>
    </row>
    <row r="49" spans="1:30" s="160" customFormat="1" ht="12" x14ac:dyDescent="0.2">
      <c r="A49" s="200"/>
      <c r="B49" s="199"/>
      <c r="C49" s="1037" t="s">
        <v>443</v>
      </c>
      <c r="D49" s="1037"/>
      <c r="E49" s="1037"/>
      <c r="F49" s="201" t="s">
        <v>444</v>
      </c>
      <c r="G49" s="201" t="s">
        <v>445</v>
      </c>
      <c r="H49" s="201" t="s">
        <v>433</v>
      </c>
      <c r="I49" s="201" t="s">
        <v>446</v>
      </c>
      <c r="J49" s="202"/>
      <c r="K49" s="201"/>
      <c r="L49" s="202"/>
      <c r="M49" s="201"/>
      <c r="N49" s="203"/>
      <c r="V49" s="189"/>
      <c r="W49" s="195"/>
      <c r="AA49" s="207"/>
      <c r="AB49" s="163" t="s">
        <v>443</v>
      </c>
    </row>
    <row r="50" spans="1:30" s="160" customFormat="1" ht="12" x14ac:dyDescent="0.2">
      <c r="A50" s="200"/>
      <c r="B50" s="199"/>
      <c r="C50" s="1037" t="s">
        <v>447</v>
      </c>
      <c r="D50" s="1037"/>
      <c r="E50" s="1037"/>
      <c r="F50" s="201" t="s">
        <v>444</v>
      </c>
      <c r="G50" s="201" t="s">
        <v>448</v>
      </c>
      <c r="H50" s="201" t="s">
        <v>436</v>
      </c>
      <c r="I50" s="201" t="s">
        <v>449</v>
      </c>
      <c r="J50" s="202"/>
      <c r="K50" s="201"/>
      <c r="L50" s="202"/>
      <c r="M50" s="201"/>
      <c r="N50" s="203"/>
      <c r="V50" s="189"/>
      <c r="W50" s="195"/>
      <c r="AA50" s="207"/>
      <c r="AB50" s="163" t="s">
        <v>447</v>
      </c>
    </row>
    <row r="51" spans="1:30" s="160" customFormat="1" ht="12" x14ac:dyDescent="0.2">
      <c r="A51" s="200"/>
      <c r="B51" s="199"/>
      <c r="C51" s="1047" t="s">
        <v>450</v>
      </c>
      <c r="D51" s="1047"/>
      <c r="E51" s="1047"/>
      <c r="F51" s="208"/>
      <c r="G51" s="208"/>
      <c r="H51" s="208"/>
      <c r="I51" s="208"/>
      <c r="J51" s="209">
        <v>767.92</v>
      </c>
      <c r="K51" s="208"/>
      <c r="L51" s="209">
        <v>22303.61</v>
      </c>
      <c r="M51" s="208"/>
      <c r="N51" s="210"/>
      <c r="V51" s="189"/>
      <c r="W51" s="195"/>
      <c r="AA51" s="207"/>
      <c r="AC51" s="163" t="s">
        <v>450</v>
      </c>
    </row>
    <row r="52" spans="1:30" s="160" customFormat="1" ht="12" x14ac:dyDescent="0.2">
      <c r="A52" s="200"/>
      <c r="B52" s="199"/>
      <c r="C52" s="1037" t="s">
        <v>451</v>
      </c>
      <c r="D52" s="1037"/>
      <c r="E52" s="1037"/>
      <c r="F52" s="201"/>
      <c r="G52" s="201"/>
      <c r="H52" s="201"/>
      <c r="I52" s="201"/>
      <c r="J52" s="202"/>
      <c r="K52" s="201"/>
      <c r="L52" s="202">
        <v>8081.46</v>
      </c>
      <c r="M52" s="201"/>
      <c r="N52" s="203"/>
      <c r="V52" s="189"/>
      <c r="W52" s="195"/>
      <c r="AA52" s="207"/>
      <c r="AB52" s="163" t="s">
        <v>451</v>
      </c>
    </row>
    <row r="53" spans="1:30" s="160" customFormat="1" ht="22.5" x14ac:dyDescent="0.2">
      <c r="A53" s="200"/>
      <c r="B53" s="199" t="s">
        <v>452</v>
      </c>
      <c r="C53" s="1037" t="s">
        <v>453</v>
      </c>
      <c r="D53" s="1037"/>
      <c r="E53" s="1037"/>
      <c r="F53" s="201" t="s">
        <v>454</v>
      </c>
      <c r="G53" s="201" t="s">
        <v>455</v>
      </c>
      <c r="H53" s="201"/>
      <c r="I53" s="201" t="s">
        <v>455</v>
      </c>
      <c r="J53" s="202"/>
      <c r="K53" s="201"/>
      <c r="L53" s="202">
        <v>7515.76</v>
      </c>
      <c r="M53" s="201"/>
      <c r="N53" s="203"/>
      <c r="V53" s="189"/>
      <c r="W53" s="195"/>
      <c r="AA53" s="207"/>
      <c r="AB53" s="163" t="s">
        <v>453</v>
      </c>
    </row>
    <row r="54" spans="1:30" s="160" customFormat="1" ht="22.5" x14ac:dyDescent="0.2">
      <c r="A54" s="200"/>
      <c r="B54" s="199" t="s">
        <v>456</v>
      </c>
      <c r="C54" s="1037" t="s">
        <v>457</v>
      </c>
      <c r="D54" s="1037"/>
      <c r="E54" s="1037"/>
      <c r="F54" s="201" t="s">
        <v>454</v>
      </c>
      <c r="G54" s="201" t="s">
        <v>458</v>
      </c>
      <c r="H54" s="201"/>
      <c r="I54" s="201" t="s">
        <v>458</v>
      </c>
      <c r="J54" s="202"/>
      <c r="K54" s="201"/>
      <c r="L54" s="202">
        <v>5010.51</v>
      </c>
      <c r="M54" s="201"/>
      <c r="N54" s="203"/>
      <c r="V54" s="189"/>
      <c r="W54" s="195"/>
      <c r="AA54" s="207"/>
      <c r="AB54" s="163" t="s">
        <v>457</v>
      </c>
    </row>
    <row r="55" spans="1:30" s="160" customFormat="1" ht="12" x14ac:dyDescent="0.2">
      <c r="A55" s="211"/>
      <c r="B55" s="212"/>
      <c r="C55" s="1039" t="s">
        <v>459</v>
      </c>
      <c r="D55" s="1039"/>
      <c r="E55" s="1039"/>
      <c r="F55" s="192"/>
      <c r="G55" s="192"/>
      <c r="H55" s="192"/>
      <c r="I55" s="192"/>
      <c r="J55" s="193"/>
      <c r="K55" s="192"/>
      <c r="L55" s="193">
        <v>34829.879999999997</v>
      </c>
      <c r="M55" s="208"/>
      <c r="N55" s="194"/>
      <c r="V55" s="189"/>
      <c r="W55" s="195"/>
      <c r="AA55" s="207"/>
      <c r="AD55" s="195" t="s">
        <v>459</v>
      </c>
    </row>
    <row r="56" spans="1:30" s="160" customFormat="1" ht="45" x14ac:dyDescent="0.2">
      <c r="A56" s="190" t="s">
        <v>434</v>
      </c>
      <c r="B56" s="191" t="s">
        <v>460</v>
      </c>
      <c r="C56" s="1039" t="s">
        <v>461</v>
      </c>
      <c r="D56" s="1039"/>
      <c r="E56" s="1039"/>
      <c r="F56" s="192" t="s">
        <v>411</v>
      </c>
      <c r="G56" s="192"/>
      <c r="H56" s="192"/>
      <c r="I56" s="192" t="s">
        <v>426</v>
      </c>
      <c r="J56" s="193">
        <v>7008.5</v>
      </c>
      <c r="K56" s="192"/>
      <c r="L56" s="193">
        <v>165821.10999999999</v>
      </c>
      <c r="M56" s="192"/>
      <c r="N56" s="194"/>
      <c r="V56" s="189"/>
      <c r="W56" s="195" t="s">
        <v>461</v>
      </c>
      <c r="AA56" s="207"/>
      <c r="AD56" s="195"/>
    </row>
    <row r="57" spans="1:30" s="160" customFormat="1" ht="12" x14ac:dyDescent="0.2">
      <c r="A57" s="211"/>
      <c r="B57" s="212"/>
      <c r="C57" s="168" t="s">
        <v>462</v>
      </c>
      <c r="D57" s="213"/>
      <c r="E57" s="213"/>
      <c r="F57" s="214"/>
      <c r="G57" s="214"/>
      <c r="H57" s="214"/>
      <c r="I57" s="214"/>
      <c r="J57" s="215"/>
      <c r="K57" s="214"/>
      <c r="L57" s="215"/>
      <c r="M57" s="216"/>
      <c r="N57" s="217"/>
      <c r="V57" s="189"/>
      <c r="W57" s="195"/>
      <c r="AA57" s="207"/>
      <c r="AD57" s="195"/>
    </row>
    <row r="58" spans="1:30" s="160" customFormat="1" ht="33.75" x14ac:dyDescent="0.2">
      <c r="A58" s="190" t="s">
        <v>437</v>
      </c>
      <c r="B58" s="191" t="s">
        <v>424</v>
      </c>
      <c r="C58" s="1039" t="s">
        <v>463</v>
      </c>
      <c r="D58" s="1039"/>
      <c r="E58" s="1039"/>
      <c r="F58" s="192" t="s">
        <v>411</v>
      </c>
      <c r="G58" s="192"/>
      <c r="H58" s="192"/>
      <c r="I58" s="192" t="s">
        <v>464</v>
      </c>
      <c r="J58" s="193"/>
      <c r="K58" s="192"/>
      <c r="L58" s="193"/>
      <c r="M58" s="192"/>
      <c r="N58" s="194"/>
      <c r="V58" s="189"/>
      <c r="W58" s="195" t="s">
        <v>463</v>
      </c>
      <c r="AA58" s="207"/>
      <c r="AD58" s="195"/>
    </row>
    <row r="59" spans="1:30" s="160" customFormat="1" ht="12" x14ac:dyDescent="0.2">
      <c r="A59" s="196"/>
      <c r="B59" s="197"/>
      <c r="C59" s="1037" t="s">
        <v>465</v>
      </c>
      <c r="D59" s="1037"/>
      <c r="E59" s="1037"/>
      <c r="F59" s="1037"/>
      <c r="G59" s="1037"/>
      <c r="H59" s="1037"/>
      <c r="I59" s="1037"/>
      <c r="J59" s="1037"/>
      <c r="K59" s="1037"/>
      <c r="L59" s="1037"/>
      <c r="M59" s="1037"/>
      <c r="N59" s="1046"/>
      <c r="V59" s="189"/>
      <c r="W59" s="195"/>
      <c r="X59" s="163" t="s">
        <v>465</v>
      </c>
      <c r="AA59" s="207"/>
      <c r="AD59" s="195"/>
    </row>
    <row r="60" spans="1:30" s="160" customFormat="1" ht="33.75" x14ac:dyDescent="0.2">
      <c r="A60" s="198"/>
      <c r="B60" s="199" t="s">
        <v>430</v>
      </c>
      <c r="C60" s="1037" t="s">
        <v>431</v>
      </c>
      <c r="D60" s="1037"/>
      <c r="E60" s="1037"/>
      <c r="F60" s="1037"/>
      <c r="G60" s="1037"/>
      <c r="H60" s="1037"/>
      <c r="I60" s="1037"/>
      <c r="J60" s="1037"/>
      <c r="K60" s="1037"/>
      <c r="L60" s="1037"/>
      <c r="M60" s="1037"/>
      <c r="N60" s="1046"/>
      <c r="V60" s="189"/>
      <c r="W60" s="195"/>
      <c r="Y60" s="163" t="s">
        <v>431</v>
      </c>
      <c r="AA60" s="207"/>
      <c r="AD60" s="195"/>
    </row>
    <row r="61" spans="1:30" s="160" customFormat="1" ht="12" x14ac:dyDescent="0.2">
      <c r="A61" s="200"/>
      <c r="B61" s="199" t="s">
        <v>423</v>
      </c>
      <c r="C61" s="1037" t="s">
        <v>432</v>
      </c>
      <c r="D61" s="1037"/>
      <c r="E61" s="1037"/>
      <c r="F61" s="201"/>
      <c r="G61" s="201"/>
      <c r="H61" s="201"/>
      <c r="I61" s="201"/>
      <c r="J61" s="202">
        <v>214.53</v>
      </c>
      <c r="K61" s="201" t="s">
        <v>436</v>
      </c>
      <c r="L61" s="202">
        <v>18184.099999999999</v>
      </c>
      <c r="M61" s="201"/>
      <c r="N61" s="203"/>
      <c r="V61" s="189"/>
      <c r="W61" s="195"/>
      <c r="Z61" s="163" t="s">
        <v>432</v>
      </c>
      <c r="AA61" s="207"/>
      <c r="AD61" s="195"/>
    </row>
    <row r="62" spans="1:30" s="160" customFormat="1" ht="12" x14ac:dyDescent="0.2">
      <c r="A62" s="200"/>
      <c r="B62" s="199" t="s">
        <v>434</v>
      </c>
      <c r="C62" s="1037" t="s">
        <v>435</v>
      </c>
      <c r="D62" s="1037"/>
      <c r="E62" s="1037"/>
      <c r="F62" s="201"/>
      <c r="G62" s="201"/>
      <c r="H62" s="201"/>
      <c r="I62" s="201"/>
      <c r="J62" s="202">
        <v>377.21</v>
      </c>
      <c r="K62" s="201" t="s">
        <v>436</v>
      </c>
      <c r="L62" s="202">
        <v>31973.26</v>
      </c>
      <c r="M62" s="201"/>
      <c r="N62" s="203"/>
      <c r="V62" s="189"/>
      <c r="W62" s="195"/>
      <c r="Z62" s="163" t="s">
        <v>435</v>
      </c>
      <c r="AA62" s="207"/>
      <c r="AD62" s="195"/>
    </row>
    <row r="63" spans="1:30" s="160" customFormat="1" ht="12" x14ac:dyDescent="0.2">
      <c r="A63" s="200"/>
      <c r="B63" s="199" t="s">
        <v>437</v>
      </c>
      <c r="C63" s="1037" t="s">
        <v>438</v>
      </c>
      <c r="D63" s="1037"/>
      <c r="E63" s="1037"/>
      <c r="F63" s="201"/>
      <c r="G63" s="201"/>
      <c r="H63" s="201"/>
      <c r="I63" s="201"/>
      <c r="J63" s="202">
        <v>37.270000000000003</v>
      </c>
      <c r="K63" s="201" t="s">
        <v>436</v>
      </c>
      <c r="L63" s="202">
        <v>3159.1</v>
      </c>
      <c r="M63" s="201"/>
      <c r="N63" s="203"/>
      <c r="V63" s="189"/>
      <c r="W63" s="195"/>
      <c r="Z63" s="163" t="s">
        <v>438</v>
      </c>
      <c r="AA63" s="207"/>
      <c r="AD63" s="195"/>
    </row>
    <row r="64" spans="1:30" s="160" customFormat="1" ht="12" x14ac:dyDescent="0.2">
      <c r="A64" s="200"/>
      <c r="B64" s="199" t="s">
        <v>439</v>
      </c>
      <c r="C64" s="1037" t="s">
        <v>440</v>
      </c>
      <c r="D64" s="1037"/>
      <c r="E64" s="1037"/>
      <c r="F64" s="201"/>
      <c r="G64" s="201"/>
      <c r="H64" s="201"/>
      <c r="I64" s="201"/>
      <c r="J64" s="202">
        <v>176.18</v>
      </c>
      <c r="K64" s="201"/>
      <c r="L64" s="202">
        <v>11946.77</v>
      </c>
      <c r="M64" s="201"/>
      <c r="N64" s="203"/>
      <c r="V64" s="189"/>
      <c r="W64" s="195"/>
      <c r="Z64" s="163" t="s">
        <v>440</v>
      </c>
      <c r="AA64" s="207"/>
      <c r="AD64" s="195"/>
    </row>
    <row r="65" spans="1:30" s="160" customFormat="1" ht="12" x14ac:dyDescent="0.2">
      <c r="A65" s="196"/>
      <c r="B65" s="204" t="s">
        <v>441</v>
      </c>
      <c r="C65" s="1048" t="s">
        <v>442</v>
      </c>
      <c r="D65" s="1048"/>
      <c r="E65" s="1048"/>
      <c r="F65" s="205" t="s">
        <v>411</v>
      </c>
      <c r="G65" s="205" t="s">
        <v>423</v>
      </c>
      <c r="H65" s="205"/>
      <c r="I65" s="205" t="s">
        <v>464</v>
      </c>
      <c r="J65" s="199"/>
      <c r="K65" s="201"/>
      <c r="L65" s="202"/>
      <c r="M65" s="201"/>
      <c r="N65" s="206"/>
      <c r="V65" s="189"/>
      <c r="W65" s="195"/>
      <c r="AA65" s="207" t="s">
        <v>442</v>
      </c>
      <c r="AD65" s="195"/>
    </row>
    <row r="66" spans="1:30" s="160" customFormat="1" ht="22.5" x14ac:dyDescent="0.2">
      <c r="A66" s="200"/>
      <c r="B66" s="199"/>
      <c r="C66" s="1037" t="s">
        <v>443</v>
      </c>
      <c r="D66" s="1037"/>
      <c r="E66" s="1037"/>
      <c r="F66" s="201" t="s">
        <v>444</v>
      </c>
      <c r="G66" s="201" t="s">
        <v>445</v>
      </c>
      <c r="H66" s="201" t="s">
        <v>436</v>
      </c>
      <c r="I66" s="201" t="s">
        <v>466</v>
      </c>
      <c r="J66" s="202"/>
      <c r="K66" s="201"/>
      <c r="L66" s="202"/>
      <c r="M66" s="201"/>
      <c r="N66" s="203"/>
      <c r="V66" s="189"/>
      <c r="W66" s="195"/>
      <c r="AA66" s="207"/>
      <c r="AB66" s="163" t="s">
        <v>443</v>
      </c>
      <c r="AD66" s="195"/>
    </row>
    <row r="67" spans="1:30" s="160" customFormat="1" ht="22.5" x14ac:dyDescent="0.2">
      <c r="A67" s="200"/>
      <c r="B67" s="199"/>
      <c r="C67" s="1037" t="s">
        <v>447</v>
      </c>
      <c r="D67" s="1037"/>
      <c r="E67" s="1037"/>
      <c r="F67" s="201" t="s">
        <v>444</v>
      </c>
      <c r="G67" s="201" t="s">
        <v>448</v>
      </c>
      <c r="H67" s="201" t="s">
        <v>436</v>
      </c>
      <c r="I67" s="201" t="s">
        <v>467</v>
      </c>
      <c r="J67" s="202"/>
      <c r="K67" s="201"/>
      <c r="L67" s="202"/>
      <c r="M67" s="201"/>
      <c r="N67" s="203"/>
      <c r="V67" s="189"/>
      <c r="W67" s="195"/>
      <c r="AA67" s="207"/>
      <c r="AB67" s="163" t="s">
        <v>447</v>
      </c>
      <c r="AD67" s="195"/>
    </row>
    <row r="68" spans="1:30" s="160" customFormat="1" ht="12" x14ac:dyDescent="0.2">
      <c r="A68" s="200"/>
      <c r="B68" s="199"/>
      <c r="C68" s="1047" t="s">
        <v>450</v>
      </c>
      <c r="D68" s="1047"/>
      <c r="E68" s="1047"/>
      <c r="F68" s="208"/>
      <c r="G68" s="208"/>
      <c r="H68" s="208"/>
      <c r="I68" s="208"/>
      <c r="J68" s="209">
        <v>767.92</v>
      </c>
      <c r="K68" s="208"/>
      <c r="L68" s="209">
        <v>62104.13</v>
      </c>
      <c r="M68" s="208"/>
      <c r="N68" s="210"/>
      <c r="V68" s="189"/>
      <c r="W68" s="195"/>
      <c r="AA68" s="207"/>
      <c r="AC68" s="163" t="s">
        <v>450</v>
      </c>
      <c r="AD68" s="195"/>
    </row>
    <row r="69" spans="1:30" s="160" customFormat="1" ht="12" x14ac:dyDescent="0.2">
      <c r="A69" s="200"/>
      <c r="B69" s="199"/>
      <c r="C69" s="1037" t="s">
        <v>451</v>
      </c>
      <c r="D69" s="1037"/>
      <c r="E69" s="1037"/>
      <c r="F69" s="201"/>
      <c r="G69" s="201"/>
      <c r="H69" s="201"/>
      <c r="I69" s="201"/>
      <c r="J69" s="202"/>
      <c r="K69" s="201"/>
      <c r="L69" s="202">
        <v>21343.200000000001</v>
      </c>
      <c r="M69" s="201"/>
      <c r="N69" s="203"/>
      <c r="V69" s="189"/>
      <c r="W69" s="195"/>
      <c r="AA69" s="207"/>
      <c r="AB69" s="163" t="s">
        <v>451</v>
      </c>
      <c r="AD69" s="195"/>
    </row>
    <row r="70" spans="1:30" s="160" customFormat="1" ht="22.5" x14ac:dyDescent="0.2">
      <c r="A70" s="200"/>
      <c r="B70" s="199" t="s">
        <v>452</v>
      </c>
      <c r="C70" s="1037" t="s">
        <v>453</v>
      </c>
      <c r="D70" s="1037"/>
      <c r="E70" s="1037"/>
      <c r="F70" s="201" t="s">
        <v>454</v>
      </c>
      <c r="G70" s="201" t="s">
        <v>455</v>
      </c>
      <c r="H70" s="201"/>
      <c r="I70" s="201" t="s">
        <v>455</v>
      </c>
      <c r="J70" s="202"/>
      <c r="K70" s="201"/>
      <c r="L70" s="202">
        <v>19849.18</v>
      </c>
      <c r="M70" s="201"/>
      <c r="N70" s="203"/>
      <c r="V70" s="189"/>
      <c r="W70" s="195"/>
      <c r="AA70" s="207"/>
      <c r="AB70" s="163" t="s">
        <v>453</v>
      </c>
      <c r="AD70" s="195"/>
    </row>
    <row r="71" spans="1:30" s="160" customFormat="1" ht="22.5" x14ac:dyDescent="0.2">
      <c r="A71" s="200"/>
      <c r="B71" s="199" t="s">
        <v>456</v>
      </c>
      <c r="C71" s="1037" t="s">
        <v>457</v>
      </c>
      <c r="D71" s="1037"/>
      <c r="E71" s="1037"/>
      <c r="F71" s="201" t="s">
        <v>454</v>
      </c>
      <c r="G71" s="201" t="s">
        <v>458</v>
      </c>
      <c r="H71" s="201"/>
      <c r="I71" s="201" t="s">
        <v>458</v>
      </c>
      <c r="J71" s="202"/>
      <c r="K71" s="201"/>
      <c r="L71" s="202">
        <v>13232.78</v>
      </c>
      <c r="M71" s="201"/>
      <c r="N71" s="203"/>
      <c r="V71" s="189"/>
      <c r="W71" s="195"/>
      <c r="AA71" s="207"/>
      <c r="AB71" s="163" t="s">
        <v>457</v>
      </c>
      <c r="AD71" s="195"/>
    </row>
    <row r="72" spans="1:30" s="160" customFormat="1" ht="12" x14ac:dyDescent="0.2">
      <c r="A72" s="211"/>
      <c r="B72" s="212"/>
      <c r="C72" s="1039" t="s">
        <v>459</v>
      </c>
      <c r="D72" s="1039"/>
      <c r="E72" s="1039"/>
      <c r="F72" s="192"/>
      <c r="G72" s="192"/>
      <c r="H72" s="192"/>
      <c r="I72" s="192"/>
      <c r="J72" s="193"/>
      <c r="K72" s="192"/>
      <c r="L72" s="193">
        <v>95186.09</v>
      </c>
      <c r="M72" s="208"/>
      <c r="N72" s="194"/>
      <c r="V72" s="189"/>
      <c r="W72" s="195"/>
      <c r="AA72" s="207"/>
      <c r="AD72" s="195" t="s">
        <v>459</v>
      </c>
    </row>
    <row r="73" spans="1:30" s="160" customFormat="1" ht="67.5" x14ac:dyDescent="0.2">
      <c r="A73" s="190" t="s">
        <v>439</v>
      </c>
      <c r="B73" s="191" t="s">
        <v>468</v>
      </c>
      <c r="C73" s="1039" t="s">
        <v>469</v>
      </c>
      <c r="D73" s="1039"/>
      <c r="E73" s="1039"/>
      <c r="F73" s="192" t="s">
        <v>411</v>
      </c>
      <c r="G73" s="192"/>
      <c r="H73" s="192"/>
      <c r="I73" s="192" t="s">
        <v>470</v>
      </c>
      <c r="J73" s="193">
        <v>8300</v>
      </c>
      <c r="K73" s="192"/>
      <c r="L73" s="193">
        <v>53950</v>
      </c>
      <c r="M73" s="192"/>
      <c r="N73" s="194"/>
      <c r="V73" s="189"/>
      <c r="W73" s="195" t="s">
        <v>469</v>
      </c>
      <c r="AA73" s="207"/>
      <c r="AD73" s="195"/>
    </row>
    <row r="74" spans="1:30" s="160" customFormat="1" ht="12" x14ac:dyDescent="0.2">
      <c r="A74" s="211"/>
      <c r="B74" s="212"/>
      <c r="C74" s="168" t="s">
        <v>462</v>
      </c>
      <c r="D74" s="213"/>
      <c r="E74" s="213"/>
      <c r="F74" s="214"/>
      <c r="G74" s="214"/>
      <c r="H74" s="214"/>
      <c r="I74" s="214"/>
      <c r="J74" s="215"/>
      <c r="K74" s="214"/>
      <c r="L74" s="215"/>
      <c r="M74" s="216"/>
      <c r="N74" s="217"/>
      <c r="V74" s="189"/>
      <c r="W74" s="195"/>
      <c r="AA74" s="207"/>
      <c r="AD74" s="195"/>
    </row>
    <row r="75" spans="1:30" s="160" customFormat="1" ht="12" x14ac:dyDescent="0.2">
      <c r="A75" s="196"/>
      <c r="B75" s="197"/>
      <c r="C75" s="1037" t="s">
        <v>471</v>
      </c>
      <c r="D75" s="1037"/>
      <c r="E75" s="1037"/>
      <c r="F75" s="1037"/>
      <c r="G75" s="1037"/>
      <c r="H75" s="1037"/>
      <c r="I75" s="1037"/>
      <c r="J75" s="1037"/>
      <c r="K75" s="1037"/>
      <c r="L75" s="1037"/>
      <c r="M75" s="1037"/>
      <c r="N75" s="1046"/>
      <c r="V75" s="189"/>
      <c r="W75" s="195"/>
      <c r="X75" s="163" t="s">
        <v>471</v>
      </c>
      <c r="AA75" s="207"/>
      <c r="AD75" s="195"/>
    </row>
    <row r="76" spans="1:30" s="160" customFormat="1" ht="56.25" x14ac:dyDescent="0.2">
      <c r="A76" s="190" t="s">
        <v>472</v>
      </c>
      <c r="B76" s="191" t="s">
        <v>460</v>
      </c>
      <c r="C76" s="1039" t="s">
        <v>473</v>
      </c>
      <c r="D76" s="1039"/>
      <c r="E76" s="1039"/>
      <c r="F76" s="192" t="s">
        <v>411</v>
      </c>
      <c r="G76" s="192"/>
      <c r="H76" s="192"/>
      <c r="I76" s="192" t="s">
        <v>474</v>
      </c>
      <c r="J76" s="193">
        <v>7008.5</v>
      </c>
      <c r="K76" s="192"/>
      <c r="L76" s="193">
        <v>149070.79999999999</v>
      </c>
      <c r="M76" s="192"/>
      <c r="N76" s="194"/>
      <c r="V76" s="189"/>
      <c r="W76" s="195" t="s">
        <v>473</v>
      </c>
      <c r="AA76" s="207"/>
      <c r="AD76" s="195"/>
    </row>
    <row r="77" spans="1:30" s="160" customFormat="1" ht="12" x14ac:dyDescent="0.2">
      <c r="A77" s="211"/>
      <c r="B77" s="212"/>
      <c r="C77" s="168" t="s">
        <v>462</v>
      </c>
      <c r="D77" s="213"/>
      <c r="E77" s="213"/>
      <c r="F77" s="214"/>
      <c r="G77" s="214"/>
      <c r="H77" s="214"/>
      <c r="I77" s="214"/>
      <c r="J77" s="215"/>
      <c r="K77" s="214"/>
      <c r="L77" s="215"/>
      <c r="M77" s="216"/>
      <c r="N77" s="217"/>
      <c r="V77" s="189"/>
      <c r="W77" s="195"/>
      <c r="AA77" s="207"/>
      <c r="AD77" s="195"/>
    </row>
    <row r="78" spans="1:30" s="160" customFormat="1" ht="12" x14ac:dyDescent="0.2">
      <c r="A78" s="196"/>
      <c r="B78" s="197"/>
      <c r="C78" s="1037" t="s">
        <v>475</v>
      </c>
      <c r="D78" s="1037"/>
      <c r="E78" s="1037"/>
      <c r="F78" s="1037"/>
      <c r="G78" s="1037"/>
      <c r="H78" s="1037"/>
      <c r="I78" s="1037"/>
      <c r="J78" s="1037"/>
      <c r="K78" s="1037"/>
      <c r="L78" s="1037"/>
      <c r="M78" s="1037"/>
      <c r="N78" s="1046"/>
      <c r="V78" s="189"/>
      <c r="W78" s="195"/>
      <c r="X78" s="163" t="s">
        <v>475</v>
      </c>
      <c r="AA78" s="207"/>
      <c r="AD78" s="195"/>
    </row>
    <row r="79" spans="1:30" s="160" customFormat="1" ht="67.5" x14ac:dyDescent="0.2">
      <c r="A79" s="190" t="s">
        <v>476</v>
      </c>
      <c r="B79" s="191" t="s">
        <v>477</v>
      </c>
      <c r="C79" s="1039" t="s">
        <v>478</v>
      </c>
      <c r="D79" s="1039"/>
      <c r="E79" s="1039"/>
      <c r="F79" s="192" t="s">
        <v>411</v>
      </c>
      <c r="G79" s="192"/>
      <c r="H79" s="192"/>
      <c r="I79" s="192" t="s">
        <v>479</v>
      </c>
      <c r="J79" s="193">
        <v>8128</v>
      </c>
      <c r="K79" s="192"/>
      <c r="L79" s="193">
        <v>325445.12</v>
      </c>
      <c r="M79" s="192"/>
      <c r="N79" s="194"/>
      <c r="V79" s="189"/>
      <c r="W79" s="195" t="s">
        <v>478</v>
      </c>
      <c r="AA79" s="207"/>
      <c r="AD79" s="195"/>
    </row>
    <row r="80" spans="1:30" s="160" customFormat="1" ht="12" x14ac:dyDescent="0.2">
      <c r="A80" s="211"/>
      <c r="B80" s="212"/>
      <c r="C80" s="168" t="s">
        <v>462</v>
      </c>
      <c r="D80" s="213"/>
      <c r="E80" s="213"/>
      <c r="F80" s="214"/>
      <c r="G80" s="214"/>
      <c r="H80" s="214"/>
      <c r="I80" s="214"/>
      <c r="J80" s="215"/>
      <c r="K80" s="214"/>
      <c r="L80" s="215"/>
      <c r="M80" s="216"/>
      <c r="N80" s="217"/>
      <c r="V80" s="189"/>
      <c r="W80" s="195"/>
      <c r="AA80" s="207"/>
      <c r="AD80" s="195"/>
    </row>
    <row r="81" spans="1:30" s="160" customFormat="1" ht="12" x14ac:dyDescent="0.2">
      <c r="A81" s="196"/>
      <c r="B81" s="197"/>
      <c r="C81" s="1037" t="s">
        <v>480</v>
      </c>
      <c r="D81" s="1037"/>
      <c r="E81" s="1037"/>
      <c r="F81" s="1037"/>
      <c r="G81" s="1037"/>
      <c r="H81" s="1037"/>
      <c r="I81" s="1037"/>
      <c r="J81" s="1037"/>
      <c r="K81" s="1037"/>
      <c r="L81" s="1037"/>
      <c r="M81" s="1037"/>
      <c r="N81" s="1046"/>
      <c r="V81" s="189"/>
      <c r="W81" s="195"/>
      <c r="X81" s="163" t="s">
        <v>480</v>
      </c>
      <c r="AA81" s="207"/>
      <c r="AD81" s="195"/>
    </row>
    <row r="82" spans="1:30" s="160" customFormat="1" ht="33.75" x14ac:dyDescent="0.2">
      <c r="A82" s="190" t="s">
        <v>481</v>
      </c>
      <c r="B82" s="191" t="s">
        <v>482</v>
      </c>
      <c r="C82" s="1039" t="s">
        <v>483</v>
      </c>
      <c r="D82" s="1039"/>
      <c r="E82" s="1039"/>
      <c r="F82" s="192" t="s">
        <v>411</v>
      </c>
      <c r="G82" s="192"/>
      <c r="H82" s="192"/>
      <c r="I82" s="192" t="s">
        <v>484</v>
      </c>
      <c r="J82" s="193"/>
      <c r="K82" s="192"/>
      <c r="L82" s="193"/>
      <c r="M82" s="192"/>
      <c r="N82" s="194"/>
      <c r="V82" s="189"/>
      <c r="W82" s="195" t="s">
        <v>483</v>
      </c>
      <c r="AA82" s="207"/>
      <c r="AD82" s="195"/>
    </row>
    <row r="83" spans="1:30" s="160" customFormat="1" ht="12" x14ac:dyDescent="0.2">
      <c r="A83" s="196"/>
      <c r="B83" s="197"/>
      <c r="C83" s="1037" t="s">
        <v>485</v>
      </c>
      <c r="D83" s="1037"/>
      <c r="E83" s="1037"/>
      <c r="F83" s="1037"/>
      <c r="G83" s="1037"/>
      <c r="H83" s="1037"/>
      <c r="I83" s="1037"/>
      <c r="J83" s="1037"/>
      <c r="K83" s="1037"/>
      <c r="L83" s="1037"/>
      <c r="M83" s="1037"/>
      <c r="N83" s="1046"/>
      <c r="V83" s="189"/>
      <c r="W83" s="195"/>
      <c r="X83" s="163" t="s">
        <v>485</v>
      </c>
      <c r="AA83" s="207"/>
      <c r="AD83" s="195"/>
    </row>
    <row r="84" spans="1:30" s="160" customFormat="1" ht="33.75" x14ac:dyDescent="0.2">
      <c r="A84" s="198"/>
      <c r="B84" s="199" t="s">
        <v>430</v>
      </c>
      <c r="C84" s="1037" t="s">
        <v>431</v>
      </c>
      <c r="D84" s="1037"/>
      <c r="E84" s="1037"/>
      <c r="F84" s="1037"/>
      <c r="G84" s="1037"/>
      <c r="H84" s="1037"/>
      <c r="I84" s="1037"/>
      <c r="J84" s="1037"/>
      <c r="K84" s="1037"/>
      <c r="L84" s="1037"/>
      <c r="M84" s="1037"/>
      <c r="N84" s="1046"/>
      <c r="V84" s="189"/>
      <c r="W84" s="195"/>
      <c r="Y84" s="163" t="s">
        <v>431</v>
      </c>
      <c r="AA84" s="207"/>
      <c r="AD84" s="195"/>
    </row>
    <row r="85" spans="1:30" s="160" customFormat="1" ht="12" x14ac:dyDescent="0.2">
      <c r="A85" s="200"/>
      <c r="B85" s="199" t="s">
        <v>423</v>
      </c>
      <c r="C85" s="1037" t="s">
        <v>432</v>
      </c>
      <c r="D85" s="1037"/>
      <c r="E85" s="1037"/>
      <c r="F85" s="201"/>
      <c r="G85" s="201"/>
      <c r="H85" s="201"/>
      <c r="I85" s="201"/>
      <c r="J85" s="202">
        <v>271.66000000000003</v>
      </c>
      <c r="K85" s="201" t="s">
        <v>436</v>
      </c>
      <c r="L85" s="202">
        <v>332.78</v>
      </c>
      <c r="M85" s="201"/>
      <c r="N85" s="203"/>
      <c r="V85" s="189"/>
      <c r="W85" s="195"/>
      <c r="Z85" s="163" t="s">
        <v>432</v>
      </c>
      <c r="AA85" s="207"/>
      <c r="AD85" s="195"/>
    </row>
    <row r="86" spans="1:30" s="160" customFormat="1" ht="12" x14ac:dyDescent="0.2">
      <c r="A86" s="200"/>
      <c r="B86" s="199" t="s">
        <v>434</v>
      </c>
      <c r="C86" s="1037" t="s">
        <v>435</v>
      </c>
      <c r="D86" s="1037"/>
      <c r="E86" s="1037"/>
      <c r="F86" s="201"/>
      <c r="G86" s="201"/>
      <c r="H86" s="201"/>
      <c r="I86" s="201"/>
      <c r="J86" s="202">
        <v>671.33</v>
      </c>
      <c r="K86" s="201" t="s">
        <v>436</v>
      </c>
      <c r="L86" s="202">
        <v>822.38</v>
      </c>
      <c r="M86" s="201"/>
      <c r="N86" s="203"/>
      <c r="V86" s="189"/>
      <c r="W86" s="195"/>
      <c r="Z86" s="163" t="s">
        <v>435</v>
      </c>
      <c r="AA86" s="207"/>
      <c r="AD86" s="195"/>
    </row>
    <row r="87" spans="1:30" s="160" customFormat="1" ht="12" x14ac:dyDescent="0.2">
      <c r="A87" s="200"/>
      <c r="B87" s="199" t="s">
        <v>437</v>
      </c>
      <c r="C87" s="1037" t="s">
        <v>438</v>
      </c>
      <c r="D87" s="1037"/>
      <c r="E87" s="1037"/>
      <c r="F87" s="201"/>
      <c r="G87" s="201"/>
      <c r="H87" s="201"/>
      <c r="I87" s="201"/>
      <c r="J87" s="202">
        <v>78.48</v>
      </c>
      <c r="K87" s="201" t="s">
        <v>436</v>
      </c>
      <c r="L87" s="202">
        <v>96.14</v>
      </c>
      <c r="M87" s="201"/>
      <c r="N87" s="203"/>
      <c r="V87" s="189"/>
      <c r="W87" s="195"/>
      <c r="Z87" s="163" t="s">
        <v>438</v>
      </c>
      <c r="AA87" s="207"/>
      <c r="AD87" s="195"/>
    </row>
    <row r="88" spans="1:30" s="160" customFormat="1" ht="12" x14ac:dyDescent="0.2">
      <c r="A88" s="200"/>
      <c r="B88" s="199" t="s">
        <v>439</v>
      </c>
      <c r="C88" s="1037" t="s">
        <v>440</v>
      </c>
      <c r="D88" s="1037"/>
      <c r="E88" s="1037"/>
      <c r="F88" s="201"/>
      <c r="G88" s="201"/>
      <c r="H88" s="201"/>
      <c r="I88" s="201"/>
      <c r="J88" s="202">
        <v>88.49</v>
      </c>
      <c r="K88" s="201"/>
      <c r="L88" s="202">
        <v>86.72</v>
      </c>
      <c r="M88" s="201"/>
      <c r="N88" s="203"/>
      <c r="V88" s="189"/>
      <c r="W88" s="195"/>
      <c r="Z88" s="163" t="s">
        <v>440</v>
      </c>
      <c r="AA88" s="207"/>
      <c r="AD88" s="195"/>
    </row>
    <row r="89" spans="1:30" s="160" customFormat="1" ht="22.5" x14ac:dyDescent="0.2">
      <c r="A89" s="196"/>
      <c r="B89" s="204" t="s">
        <v>486</v>
      </c>
      <c r="C89" s="1048" t="s">
        <v>487</v>
      </c>
      <c r="D89" s="1048"/>
      <c r="E89" s="1048"/>
      <c r="F89" s="205" t="s">
        <v>488</v>
      </c>
      <c r="G89" s="205" t="s">
        <v>489</v>
      </c>
      <c r="H89" s="205"/>
      <c r="I89" s="205" t="s">
        <v>489</v>
      </c>
      <c r="J89" s="199"/>
      <c r="K89" s="201"/>
      <c r="L89" s="202"/>
      <c r="M89" s="201"/>
      <c r="N89" s="206"/>
      <c r="V89" s="189"/>
      <c r="W89" s="195"/>
      <c r="AA89" s="207" t="s">
        <v>487</v>
      </c>
      <c r="AD89" s="195"/>
    </row>
    <row r="90" spans="1:30" s="160" customFormat="1" ht="12" x14ac:dyDescent="0.2">
      <c r="A90" s="196"/>
      <c r="B90" s="204" t="s">
        <v>490</v>
      </c>
      <c r="C90" s="1048" t="s">
        <v>491</v>
      </c>
      <c r="D90" s="1048"/>
      <c r="E90" s="1048"/>
      <c r="F90" s="205" t="s">
        <v>411</v>
      </c>
      <c r="G90" s="205" t="s">
        <v>423</v>
      </c>
      <c r="H90" s="205"/>
      <c r="I90" s="205" t="s">
        <v>484</v>
      </c>
      <c r="J90" s="199"/>
      <c r="K90" s="201"/>
      <c r="L90" s="202"/>
      <c r="M90" s="201"/>
      <c r="N90" s="206"/>
      <c r="V90" s="189"/>
      <c r="W90" s="195"/>
      <c r="AA90" s="207" t="s">
        <v>491</v>
      </c>
      <c r="AD90" s="195"/>
    </row>
    <row r="91" spans="1:30" s="160" customFormat="1" ht="12" x14ac:dyDescent="0.2">
      <c r="A91" s="200"/>
      <c r="B91" s="199"/>
      <c r="C91" s="1037" t="s">
        <v>443</v>
      </c>
      <c r="D91" s="1037"/>
      <c r="E91" s="1037"/>
      <c r="F91" s="201" t="s">
        <v>444</v>
      </c>
      <c r="G91" s="201" t="s">
        <v>492</v>
      </c>
      <c r="H91" s="201" t="s">
        <v>436</v>
      </c>
      <c r="I91" s="201" t="s">
        <v>493</v>
      </c>
      <c r="J91" s="202"/>
      <c r="K91" s="201"/>
      <c r="L91" s="202"/>
      <c r="M91" s="201"/>
      <c r="N91" s="203"/>
      <c r="V91" s="189"/>
      <c r="W91" s="195"/>
      <c r="AA91" s="207"/>
      <c r="AB91" s="163" t="s">
        <v>443</v>
      </c>
      <c r="AD91" s="195"/>
    </row>
    <row r="92" spans="1:30" s="160" customFormat="1" ht="12" x14ac:dyDescent="0.2">
      <c r="A92" s="200"/>
      <c r="B92" s="199"/>
      <c r="C92" s="1037" t="s">
        <v>447</v>
      </c>
      <c r="D92" s="1037"/>
      <c r="E92" s="1037"/>
      <c r="F92" s="201" t="s">
        <v>444</v>
      </c>
      <c r="G92" s="201" t="s">
        <v>494</v>
      </c>
      <c r="H92" s="201" t="s">
        <v>436</v>
      </c>
      <c r="I92" s="201" t="s">
        <v>495</v>
      </c>
      <c r="J92" s="202"/>
      <c r="K92" s="201"/>
      <c r="L92" s="202"/>
      <c r="M92" s="201"/>
      <c r="N92" s="203"/>
      <c r="V92" s="189"/>
      <c r="W92" s="195"/>
      <c r="AA92" s="207"/>
      <c r="AB92" s="163" t="s">
        <v>447</v>
      </c>
      <c r="AD92" s="195"/>
    </row>
    <row r="93" spans="1:30" s="160" customFormat="1" ht="12" x14ac:dyDescent="0.2">
      <c r="A93" s="200"/>
      <c r="B93" s="199"/>
      <c r="C93" s="1047" t="s">
        <v>450</v>
      </c>
      <c r="D93" s="1047"/>
      <c r="E93" s="1047"/>
      <c r="F93" s="208"/>
      <c r="G93" s="208"/>
      <c r="H93" s="208"/>
      <c r="I93" s="208"/>
      <c r="J93" s="209">
        <v>1031.48</v>
      </c>
      <c r="K93" s="208"/>
      <c r="L93" s="209">
        <v>1241.8800000000001</v>
      </c>
      <c r="M93" s="208"/>
      <c r="N93" s="210"/>
      <c r="V93" s="189"/>
      <c r="W93" s="195"/>
      <c r="AA93" s="207"/>
      <c r="AC93" s="163" t="s">
        <v>450</v>
      </c>
      <c r="AD93" s="195"/>
    </row>
    <row r="94" spans="1:30" s="160" customFormat="1" ht="12" x14ac:dyDescent="0.2">
      <c r="A94" s="200"/>
      <c r="B94" s="199"/>
      <c r="C94" s="1037" t="s">
        <v>451</v>
      </c>
      <c r="D94" s="1037"/>
      <c r="E94" s="1037"/>
      <c r="F94" s="201"/>
      <c r="G94" s="201"/>
      <c r="H94" s="201"/>
      <c r="I94" s="201"/>
      <c r="J94" s="202"/>
      <c r="K94" s="201"/>
      <c r="L94" s="202">
        <v>428.92</v>
      </c>
      <c r="M94" s="201"/>
      <c r="N94" s="203"/>
      <c r="V94" s="189"/>
      <c r="W94" s="195"/>
      <c r="AA94" s="207"/>
      <c r="AB94" s="163" t="s">
        <v>451</v>
      </c>
      <c r="AD94" s="195"/>
    </row>
    <row r="95" spans="1:30" s="160" customFormat="1" ht="22.5" x14ac:dyDescent="0.2">
      <c r="A95" s="200"/>
      <c r="B95" s="199" t="s">
        <v>452</v>
      </c>
      <c r="C95" s="1037" t="s">
        <v>453</v>
      </c>
      <c r="D95" s="1037"/>
      <c r="E95" s="1037"/>
      <c r="F95" s="201" t="s">
        <v>454</v>
      </c>
      <c r="G95" s="201" t="s">
        <v>455</v>
      </c>
      <c r="H95" s="201"/>
      <c r="I95" s="201" t="s">
        <v>455</v>
      </c>
      <c r="J95" s="202"/>
      <c r="K95" s="201"/>
      <c r="L95" s="202">
        <v>398.9</v>
      </c>
      <c r="M95" s="201"/>
      <c r="N95" s="203"/>
      <c r="V95" s="189"/>
      <c r="W95" s="195"/>
      <c r="AA95" s="207"/>
      <c r="AB95" s="163" t="s">
        <v>453</v>
      </c>
      <c r="AD95" s="195"/>
    </row>
    <row r="96" spans="1:30" s="160" customFormat="1" ht="22.5" x14ac:dyDescent="0.2">
      <c r="A96" s="200"/>
      <c r="B96" s="199" t="s">
        <v>456</v>
      </c>
      <c r="C96" s="1037" t="s">
        <v>457</v>
      </c>
      <c r="D96" s="1037"/>
      <c r="E96" s="1037"/>
      <c r="F96" s="201" t="s">
        <v>454</v>
      </c>
      <c r="G96" s="201" t="s">
        <v>458</v>
      </c>
      <c r="H96" s="201"/>
      <c r="I96" s="201" t="s">
        <v>458</v>
      </c>
      <c r="J96" s="202"/>
      <c r="K96" s="201"/>
      <c r="L96" s="202">
        <v>265.93</v>
      </c>
      <c r="M96" s="201"/>
      <c r="N96" s="203"/>
      <c r="V96" s="189"/>
      <c r="W96" s="195"/>
      <c r="AA96" s="207"/>
      <c r="AB96" s="163" t="s">
        <v>457</v>
      </c>
      <c r="AD96" s="195"/>
    </row>
    <row r="97" spans="1:30" s="160" customFormat="1" ht="12" x14ac:dyDescent="0.2">
      <c r="A97" s="211"/>
      <c r="B97" s="212"/>
      <c r="C97" s="1039" t="s">
        <v>459</v>
      </c>
      <c r="D97" s="1039"/>
      <c r="E97" s="1039"/>
      <c r="F97" s="192"/>
      <c r="G97" s="192"/>
      <c r="H97" s="192"/>
      <c r="I97" s="192"/>
      <c r="J97" s="193"/>
      <c r="K97" s="192"/>
      <c r="L97" s="193">
        <v>1906.71</v>
      </c>
      <c r="M97" s="208"/>
      <c r="N97" s="194"/>
      <c r="V97" s="189"/>
      <c r="W97" s="195"/>
      <c r="AA97" s="207"/>
      <c r="AD97" s="195" t="s">
        <v>459</v>
      </c>
    </row>
    <row r="98" spans="1:30" s="160" customFormat="1" ht="33.75" x14ac:dyDescent="0.2">
      <c r="A98" s="190" t="s">
        <v>496</v>
      </c>
      <c r="B98" s="191" t="s">
        <v>497</v>
      </c>
      <c r="C98" s="1039" t="s">
        <v>498</v>
      </c>
      <c r="D98" s="1039"/>
      <c r="E98" s="1039"/>
      <c r="F98" s="192" t="s">
        <v>411</v>
      </c>
      <c r="G98" s="192"/>
      <c r="H98" s="192"/>
      <c r="I98" s="192" t="s">
        <v>484</v>
      </c>
      <c r="J98" s="193">
        <v>7571</v>
      </c>
      <c r="K98" s="192"/>
      <c r="L98" s="193">
        <v>7419.58</v>
      </c>
      <c r="M98" s="192"/>
      <c r="N98" s="194"/>
      <c r="V98" s="189"/>
      <c r="W98" s="195" t="s">
        <v>498</v>
      </c>
      <c r="AA98" s="207"/>
      <c r="AD98" s="195"/>
    </row>
    <row r="99" spans="1:30" s="160" customFormat="1" ht="12" x14ac:dyDescent="0.2">
      <c r="A99" s="211"/>
      <c r="B99" s="212"/>
      <c r="C99" s="168" t="s">
        <v>462</v>
      </c>
      <c r="D99" s="213"/>
      <c r="E99" s="213"/>
      <c r="F99" s="214"/>
      <c r="G99" s="214"/>
      <c r="H99" s="214"/>
      <c r="I99" s="214"/>
      <c r="J99" s="215"/>
      <c r="K99" s="214"/>
      <c r="L99" s="215"/>
      <c r="M99" s="216"/>
      <c r="N99" s="217"/>
      <c r="V99" s="189"/>
      <c r="W99" s="195"/>
      <c r="AA99" s="207"/>
      <c r="AD99" s="195"/>
    </row>
    <row r="100" spans="1:30" s="160" customFormat="1" ht="12" x14ac:dyDescent="0.2">
      <c r="A100" s="190" t="s">
        <v>499</v>
      </c>
      <c r="B100" s="191" t="s">
        <v>500</v>
      </c>
      <c r="C100" s="1039" t="s">
        <v>501</v>
      </c>
      <c r="D100" s="1039"/>
      <c r="E100" s="1039"/>
      <c r="F100" s="192" t="s">
        <v>411</v>
      </c>
      <c r="G100" s="192"/>
      <c r="H100" s="192"/>
      <c r="I100" s="192" t="s">
        <v>502</v>
      </c>
      <c r="J100" s="193"/>
      <c r="K100" s="192"/>
      <c r="L100" s="193"/>
      <c r="M100" s="192"/>
      <c r="N100" s="194"/>
      <c r="V100" s="189"/>
      <c r="W100" s="195" t="s">
        <v>501</v>
      </c>
      <c r="AA100" s="207"/>
      <c r="AD100" s="195"/>
    </row>
    <row r="101" spans="1:30" s="160" customFormat="1" ht="12" x14ac:dyDescent="0.2">
      <c r="A101" s="196"/>
      <c r="B101" s="197"/>
      <c r="C101" s="1037" t="s">
        <v>503</v>
      </c>
      <c r="D101" s="1037"/>
      <c r="E101" s="1037"/>
      <c r="F101" s="1037"/>
      <c r="G101" s="1037"/>
      <c r="H101" s="1037"/>
      <c r="I101" s="1037"/>
      <c r="J101" s="1037"/>
      <c r="K101" s="1037"/>
      <c r="L101" s="1037"/>
      <c r="M101" s="1037"/>
      <c r="N101" s="1046"/>
      <c r="V101" s="189"/>
      <c r="W101" s="195"/>
      <c r="X101" s="163" t="s">
        <v>503</v>
      </c>
      <c r="AA101" s="207"/>
      <c r="AD101" s="195"/>
    </row>
    <row r="102" spans="1:30" s="160" customFormat="1" ht="33.75" x14ac:dyDescent="0.2">
      <c r="A102" s="198"/>
      <c r="B102" s="199" t="s">
        <v>430</v>
      </c>
      <c r="C102" s="1037" t="s">
        <v>431</v>
      </c>
      <c r="D102" s="1037"/>
      <c r="E102" s="1037"/>
      <c r="F102" s="1037"/>
      <c r="G102" s="1037"/>
      <c r="H102" s="1037"/>
      <c r="I102" s="1037"/>
      <c r="J102" s="1037"/>
      <c r="K102" s="1037"/>
      <c r="L102" s="1037"/>
      <c r="M102" s="1037"/>
      <c r="N102" s="1046"/>
      <c r="V102" s="189"/>
      <c r="W102" s="195"/>
      <c r="Y102" s="163" t="s">
        <v>431</v>
      </c>
      <c r="AA102" s="207"/>
      <c r="AD102" s="195"/>
    </row>
    <row r="103" spans="1:30" s="160" customFormat="1" ht="12" x14ac:dyDescent="0.2">
      <c r="A103" s="200"/>
      <c r="B103" s="199" t="s">
        <v>423</v>
      </c>
      <c r="C103" s="1037" t="s">
        <v>432</v>
      </c>
      <c r="D103" s="1037"/>
      <c r="E103" s="1037"/>
      <c r="F103" s="201"/>
      <c r="G103" s="201"/>
      <c r="H103" s="201"/>
      <c r="I103" s="201"/>
      <c r="J103" s="202">
        <v>254.52</v>
      </c>
      <c r="K103" s="201" t="s">
        <v>436</v>
      </c>
      <c r="L103" s="202">
        <v>3655.54</v>
      </c>
      <c r="M103" s="201"/>
      <c r="N103" s="203"/>
      <c r="V103" s="189"/>
      <c r="W103" s="195"/>
      <c r="Z103" s="163" t="s">
        <v>432</v>
      </c>
      <c r="AA103" s="207"/>
      <c r="AD103" s="195"/>
    </row>
    <row r="104" spans="1:30" s="160" customFormat="1" ht="12" x14ac:dyDescent="0.2">
      <c r="A104" s="200"/>
      <c r="B104" s="199" t="s">
        <v>434</v>
      </c>
      <c r="C104" s="1037" t="s">
        <v>435</v>
      </c>
      <c r="D104" s="1037"/>
      <c r="E104" s="1037"/>
      <c r="F104" s="201"/>
      <c r="G104" s="201"/>
      <c r="H104" s="201"/>
      <c r="I104" s="201"/>
      <c r="J104" s="202">
        <v>536.02</v>
      </c>
      <c r="K104" s="201" t="s">
        <v>436</v>
      </c>
      <c r="L104" s="202">
        <v>7698.59</v>
      </c>
      <c r="M104" s="201"/>
      <c r="N104" s="203"/>
      <c r="V104" s="189"/>
      <c r="W104" s="195"/>
      <c r="Z104" s="163" t="s">
        <v>435</v>
      </c>
      <c r="AA104" s="207"/>
      <c r="AD104" s="195"/>
    </row>
    <row r="105" spans="1:30" s="160" customFormat="1" ht="12" x14ac:dyDescent="0.2">
      <c r="A105" s="200"/>
      <c r="B105" s="199" t="s">
        <v>437</v>
      </c>
      <c r="C105" s="1037" t="s">
        <v>438</v>
      </c>
      <c r="D105" s="1037"/>
      <c r="E105" s="1037"/>
      <c r="F105" s="201"/>
      <c r="G105" s="201"/>
      <c r="H105" s="201"/>
      <c r="I105" s="201"/>
      <c r="J105" s="202">
        <v>41.45</v>
      </c>
      <c r="K105" s="201" t="s">
        <v>436</v>
      </c>
      <c r="L105" s="202">
        <v>595.33000000000004</v>
      </c>
      <c r="M105" s="201"/>
      <c r="N105" s="203"/>
      <c r="V105" s="189"/>
      <c r="W105" s="195"/>
      <c r="Z105" s="163" t="s">
        <v>438</v>
      </c>
      <c r="AA105" s="207"/>
      <c r="AD105" s="195"/>
    </row>
    <row r="106" spans="1:30" s="160" customFormat="1" ht="12" x14ac:dyDescent="0.2">
      <c r="A106" s="200"/>
      <c r="B106" s="199" t="s">
        <v>439</v>
      </c>
      <c r="C106" s="1037" t="s">
        <v>440</v>
      </c>
      <c r="D106" s="1037"/>
      <c r="E106" s="1037"/>
      <c r="F106" s="201"/>
      <c r="G106" s="201"/>
      <c r="H106" s="201"/>
      <c r="I106" s="201"/>
      <c r="J106" s="202">
        <v>225.64</v>
      </c>
      <c r="K106" s="201"/>
      <c r="L106" s="202">
        <v>2592.6</v>
      </c>
      <c r="M106" s="201"/>
      <c r="N106" s="203"/>
      <c r="V106" s="189"/>
      <c r="W106" s="195"/>
      <c r="Z106" s="163" t="s">
        <v>440</v>
      </c>
      <c r="AA106" s="207"/>
      <c r="AD106" s="195"/>
    </row>
    <row r="107" spans="1:30" s="160" customFormat="1" ht="22.5" x14ac:dyDescent="0.2">
      <c r="A107" s="196"/>
      <c r="B107" s="204" t="s">
        <v>486</v>
      </c>
      <c r="C107" s="1048" t="s">
        <v>487</v>
      </c>
      <c r="D107" s="1048"/>
      <c r="E107" s="1048"/>
      <c r="F107" s="205" t="s">
        <v>488</v>
      </c>
      <c r="G107" s="205" t="s">
        <v>489</v>
      </c>
      <c r="H107" s="205"/>
      <c r="I107" s="205" t="s">
        <v>489</v>
      </c>
      <c r="J107" s="199"/>
      <c r="K107" s="201"/>
      <c r="L107" s="202"/>
      <c r="M107" s="201"/>
      <c r="N107" s="206"/>
      <c r="V107" s="189"/>
      <c r="W107" s="195"/>
      <c r="AA107" s="207" t="s">
        <v>487</v>
      </c>
      <c r="AD107" s="195"/>
    </row>
    <row r="108" spans="1:30" s="160" customFormat="1" ht="12" x14ac:dyDescent="0.2">
      <c r="A108" s="196"/>
      <c r="B108" s="204" t="s">
        <v>504</v>
      </c>
      <c r="C108" s="1048" t="s">
        <v>442</v>
      </c>
      <c r="D108" s="1048"/>
      <c r="E108" s="1048"/>
      <c r="F108" s="205" t="s">
        <v>411</v>
      </c>
      <c r="G108" s="205" t="s">
        <v>423</v>
      </c>
      <c r="H108" s="205"/>
      <c r="I108" s="205" t="s">
        <v>502</v>
      </c>
      <c r="J108" s="199"/>
      <c r="K108" s="201"/>
      <c r="L108" s="202"/>
      <c r="M108" s="201"/>
      <c r="N108" s="206"/>
      <c r="V108" s="189"/>
      <c r="W108" s="195"/>
      <c r="AA108" s="207" t="s">
        <v>442</v>
      </c>
      <c r="AD108" s="195"/>
    </row>
    <row r="109" spans="1:30" s="160" customFormat="1" ht="12" x14ac:dyDescent="0.2">
      <c r="A109" s="200"/>
      <c r="B109" s="199"/>
      <c r="C109" s="1037" t="s">
        <v>443</v>
      </c>
      <c r="D109" s="1037"/>
      <c r="E109" s="1037"/>
      <c r="F109" s="201" t="s">
        <v>444</v>
      </c>
      <c r="G109" s="201" t="s">
        <v>505</v>
      </c>
      <c r="H109" s="201" t="s">
        <v>436</v>
      </c>
      <c r="I109" s="201" t="s">
        <v>506</v>
      </c>
      <c r="J109" s="202"/>
      <c r="K109" s="201"/>
      <c r="L109" s="202"/>
      <c r="M109" s="201"/>
      <c r="N109" s="203"/>
      <c r="V109" s="189"/>
      <c r="W109" s="195"/>
      <c r="AA109" s="207"/>
      <c r="AB109" s="163" t="s">
        <v>443</v>
      </c>
      <c r="AD109" s="195"/>
    </row>
    <row r="110" spans="1:30" s="160" customFormat="1" ht="12" x14ac:dyDescent="0.2">
      <c r="A110" s="200"/>
      <c r="B110" s="199"/>
      <c r="C110" s="1037" t="s">
        <v>447</v>
      </c>
      <c r="D110" s="1037"/>
      <c r="E110" s="1037"/>
      <c r="F110" s="201" t="s">
        <v>444</v>
      </c>
      <c r="G110" s="201" t="s">
        <v>507</v>
      </c>
      <c r="H110" s="201" t="s">
        <v>436</v>
      </c>
      <c r="I110" s="201" t="s">
        <v>508</v>
      </c>
      <c r="J110" s="202"/>
      <c r="K110" s="201"/>
      <c r="L110" s="202"/>
      <c r="M110" s="201"/>
      <c r="N110" s="203"/>
      <c r="V110" s="189"/>
      <c r="W110" s="195"/>
      <c r="AA110" s="207"/>
      <c r="AB110" s="163" t="s">
        <v>447</v>
      </c>
      <c r="AD110" s="195"/>
    </row>
    <row r="111" spans="1:30" s="160" customFormat="1" ht="12" x14ac:dyDescent="0.2">
      <c r="A111" s="200"/>
      <c r="B111" s="199"/>
      <c r="C111" s="1047" t="s">
        <v>450</v>
      </c>
      <c r="D111" s="1047"/>
      <c r="E111" s="1047"/>
      <c r="F111" s="208"/>
      <c r="G111" s="208"/>
      <c r="H111" s="208"/>
      <c r="I111" s="208"/>
      <c r="J111" s="209">
        <v>1016.18</v>
      </c>
      <c r="K111" s="208"/>
      <c r="L111" s="209">
        <v>13946.73</v>
      </c>
      <c r="M111" s="208"/>
      <c r="N111" s="210"/>
      <c r="V111" s="189"/>
      <c r="W111" s="195"/>
      <c r="AA111" s="207"/>
      <c r="AC111" s="163" t="s">
        <v>450</v>
      </c>
      <c r="AD111" s="195"/>
    </row>
    <row r="112" spans="1:30" s="160" customFormat="1" ht="12" x14ac:dyDescent="0.2">
      <c r="A112" s="200"/>
      <c r="B112" s="199"/>
      <c r="C112" s="1037" t="s">
        <v>451</v>
      </c>
      <c r="D112" s="1037"/>
      <c r="E112" s="1037"/>
      <c r="F112" s="201"/>
      <c r="G112" s="201"/>
      <c r="H112" s="201"/>
      <c r="I112" s="201"/>
      <c r="J112" s="202"/>
      <c r="K112" s="201"/>
      <c r="L112" s="202">
        <v>4250.87</v>
      </c>
      <c r="M112" s="201"/>
      <c r="N112" s="203"/>
      <c r="V112" s="189"/>
      <c r="W112" s="195"/>
      <c r="AA112" s="207"/>
      <c r="AB112" s="163" t="s">
        <v>451</v>
      </c>
      <c r="AD112" s="195"/>
    </row>
    <row r="113" spans="1:32" s="160" customFormat="1" ht="22.5" x14ac:dyDescent="0.2">
      <c r="A113" s="200"/>
      <c r="B113" s="199" t="s">
        <v>452</v>
      </c>
      <c r="C113" s="1037" t="s">
        <v>453</v>
      </c>
      <c r="D113" s="1037"/>
      <c r="E113" s="1037"/>
      <c r="F113" s="201" t="s">
        <v>454</v>
      </c>
      <c r="G113" s="201" t="s">
        <v>455</v>
      </c>
      <c r="H113" s="201"/>
      <c r="I113" s="201" t="s">
        <v>455</v>
      </c>
      <c r="J113" s="202"/>
      <c r="K113" s="201"/>
      <c r="L113" s="202">
        <v>3953.31</v>
      </c>
      <c r="M113" s="201"/>
      <c r="N113" s="203"/>
      <c r="V113" s="189"/>
      <c r="W113" s="195"/>
      <c r="AA113" s="207"/>
      <c r="AB113" s="163" t="s">
        <v>453</v>
      </c>
      <c r="AD113" s="195"/>
    </row>
    <row r="114" spans="1:32" s="160" customFormat="1" ht="22.5" x14ac:dyDescent="0.2">
      <c r="A114" s="200"/>
      <c r="B114" s="199" t="s">
        <v>456</v>
      </c>
      <c r="C114" s="1037" t="s">
        <v>457</v>
      </c>
      <c r="D114" s="1037"/>
      <c r="E114" s="1037"/>
      <c r="F114" s="201" t="s">
        <v>454</v>
      </c>
      <c r="G114" s="201" t="s">
        <v>458</v>
      </c>
      <c r="H114" s="201"/>
      <c r="I114" s="201" t="s">
        <v>458</v>
      </c>
      <c r="J114" s="202"/>
      <c r="K114" s="201"/>
      <c r="L114" s="202">
        <v>2635.54</v>
      </c>
      <c r="M114" s="201"/>
      <c r="N114" s="203"/>
      <c r="V114" s="189"/>
      <c r="W114" s="195"/>
      <c r="AA114" s="207"/>
      <c r="AB114" s="163" t="s">
        <v>457</v>
      </c>
      <c r="AD114" s="195"/>
    </row>
    <row r="115" spans="1:32" s="160" customFormat="1" ht="12" x14ac:dyDescent="0.2">
      <c r="A115" s="211"/>
      <c r="B115" s="212"/>
      <c r="C115" s="1039" t="s">
        <v>459</v>
      </c>
      <c r="D115" s="1039"/>
      <c r="E115" s="1039"/>
      <c r="F115" s="192"/>
      <c r="G115" s="192"/>
      <c r="H115" s="192"/>
      <c r="I115" s="192"/>
      <c r="J115" s="193"/>
      <c r="K115" s="192"/>
      <c r="L115" s="193">
        <v>20535.580000000002</v>
      </c>
      <c r="M115" s="208"/>
      <c r="N115" s="194"/>
      <c r="V115" s="189"/>
      <c r="W115" s="195"/>
      <c r="AA115" s="207"/>
      <c r="AD115" s="195" t="s">
        <v>459</v>
      </c>
    </row>
    <row r="116" spans="1:32" s="160" customFormat="1" ht="45" x14ac:dyDescent="0.2">
      <c r="A116" s="190" t="s">
        <v>509</v>
      </c>
      <c r="B116" s="191" t="s">
        <v>477</v>
      </c>
      <c r="C116" s="1039" t="s">
        <v>510</v>
      </c>
      <c r="D116" s="1039"/>
      <c r="E116" s="1039"/>
      <c r="F116" s="192" t="s">
        <v>411</v>
      </c>
      <c r="G116" s="192"/>
      <c r="H116" s="192"/>
      <c r="I116" s="192" t="s">
        <v>502</v>
      </c>
      <c r="J116" s="193">
        <v>8128</v>
      </c>
      <c r="K116" s="192"/>
      <c r="L116" s="193">
        <v>93390.720000000001</v>
      </c>
      <c r="M116" s="192"/>
      <c r="N116" s="194"/>
      <c r="V116" s="189"/>
      <c r="W116" s="195" t="s">
        <v>510</v>
      </c>
      <c r="AA116" s="207"/>
      <c r="AD116" s="195"/>
    </row>
    <row r="117" spans="1:32" s="160" customFormat="1" ht="12" x14ac:dyDescent="0.2">
      <c r="A117" s="211"/>
      <c r="B117" s="212"/>
      <c r="C117" s="168" t="s">
        <v>462</v>
      </c>
      <c r="D117" s="213"/>
      <c r="E117" s="213"/>
      <c r="F117" s="214"/>
      <c r="G117" s="214"/>
      <c r="H117" s="214"/>
      <c r="I117" s="214"/>
      <c r="J117" s="215"/>
      <c r="K117" s="214"/>
      <c r="L117" s="215"/>
      <c r="M117" s="216"/>
      <c r="N117" s="217"/>
      <c r="V117" s="189"/>
      <c r="W117" s="195"/>
      <c r="AA117" s="207"/>
      <c r="AD117" s="195"/>
    </row>
    <row r="118" spans="1:32" s="160" customFormat="1" ht="1.5" customHeight="1" x14ac:dyDescent="0.2">
      <c r="A118" s="214"/>
      <c r="B118" s="212"/>
      <c r="C118" s="212"/>
      <c r="D118" s="212"/>
      <c r="E118" s="212"/>
      <c r="F118" s="214"/>
      <c r="G118" s="214"/>
      <c r="H118" s="214"/>
      <c r="I118" s="214"/>
      <c r="J118" s="218"/>
      <c r="K118" s="214"/>
      <c r="L118" s="218"/>
      <c r="M118" s="201"/>
      <c r="N118" s="218"/>
      <c r="V118" s="189"/>
      <c r="W118" s="195"/>
      <c r="AA118" s="207"/>
      <c r="AD118" s="195"/>
    </row>
    <row r="119" spans="1:32" s="160" customFormat="1" ht="12" x14ac:dyDescent="0.2">
      <c r="A119" s="219"/>
      <c r="B119" s="220"/>
      <c r="C119" s="1039" t="s">
        <v>511</v>
      </c>
      <c r="D119" s="1039"/>
      <c r="E119" s="1039"/>
      <c r="F119" s="1039"/>
      <c r="G119" s="1039"/>
      <c r="H119" s="1039"/>
      <c r="I119" s="1039"/>
      <c r="J119" s="1039"/>
      <c r="K119" s="1039"/>
      <c r="L119" s="221"/>
      <c r="M119" s="222"/>
      <c r="N119" s="223"/>
      <c r="V119" s="189"/>
      <c r="W119" s="195"/>
      <c r="AA119" s="207"/>
      <c r="AD119" s="195"/>
      <c r="AE119" s="195" t="s">
        <v>511</v>
      </c>
    </row>
    <row r="120" spans="1:32" s="160" customFormat="1" ht="12" x14ac:dyDescent="0.2">
      <c r="A120" s="224"/>
      <c r="B120" s="199"/>
      <c r="C120" s="1037" t="s">
        <v>512</v>
      </c>
      <c r="D120" s="1037"/>
      <c r="E120" s="1037"/>
      <c r="F120" s="1037"/>
      <c r="G120" s="1037"/>
      <c r="H120" s="1037"/>
      <c r="I120" s="1037"/>
      <c r="J120" s="1037"/>
      <c r="K120" s="1037"/>
      <c r="L120" s="225">
        <v>894693.68</v>
      </c>
      <c r="M120" s="226"/>
      <c r="N120" s="227"/>
      <c r="V120" s="189"/>
      <c r="W120" s="195"/>
      <c r="AA120" s="207"/>
      <c r="AD120" s="195"/>
      <c r="AE120" s="195"/>
      <c r="AF120" s="163" t="s">
        <v>512</v>
      </c>
    </row>
    <row r="121" spans="1:32" s="160" customFormat="1" ht="12" x14ac:dyDescent="0.2">
      <c r="A121" s="224"/>
      <c r="B121" s="199"/>
      <c r="C121" s="1037" t="s">
        <v>513</v>
      </c>
      <c r="D121" s="1037"/>
      <c r="E121" s="1037"/>
      <c r="F121" s="1037"/>
      <c r="G121" s="1037"/>
      <c r="H121" s="1037"/>
      <c r="I121" s="1037"/>
      <c r="J121" s="1037"/>
      <c r="K121" s="1037"/>
      <c r="L121" s="225"/>
      <c r="M121" s="226"/>
      <c r="N121" s="227"/>
      <c r="V121" s="189"/>
      <c r="W121" s="195"/>
      <c r="AA121" s="207"/>
      <c r="AD121" s="195"/>
      <c r="AE121" s="195"/>
      <c r="AF121" s="163" t="s">
        <v>513</v>
      </c>
    </row>
    <row r="122" spans="1:32" s="160" customFormat="1" ht="12" x14ac:dyDescent="0.2">
      <c r="A122" s="224"/>
      <c r="B122" s="199"/>
      <c r="C122" s="1037" t="s">
        <v>514</v>
      </c>
      <c r="D122" s="1037"/>
      <c r="E122" s="1037"/>
      <c r="F122" s="1037"/>
      <c r="G122" s="1037"/>
      <c r="H122" s="1037"/>
      <c r="I122" s="1037"/>
      <c r="J122" s="1037"/>
      <c r="K122" s="1037"/>
      <c r="L122" s="225">
        <v>29151.62</v>
      </c>
      <c r="M122" s="226"/>
      <c r="N122" s="227"/>
      <c r="V122" s="189"/>
      <c r="W122" s="195"/>
      <c r="AA122" s="207"/>
      <c r="AD122" s="195"/>
      <c r="AE122" s="195"/>
      <c r="AF122" s="163" t="s">
        <v>514</v>
      </c>
    </row>
    <row r="123" spans="1:32" s="160" customFormat="1" ht="12" x14ac:dyDescent="0.2">
      <c r="A123" s="224"/>
      <c r="B123" s="199"/>
      <c r="C123" s="1037" t="s">
        <v>515</v>
      </c>
      <c r="D123" s="1037"/>
      <c r="E123" s="1037"/>
      <c r="F123" s="1037"/>
      <c r="G123" s="1037"/>
      <c r="H123" s="1037"/>
      <c r="I123" s="1037"/>
      <c r="J123" s="1037"/>
      <c r="K123" s="1037"/>
      <c r="L123" s="225">
        <v>51650.22</v>
      </c>
      <c r="M123" s="226"/>
      <c r="N123" s="227"/>
      <c r="V123" s="189"/>
      <c r="W123" s="195"/>
      <c r="AA123" s="207"/>
      <c r="AD123" s="195"/>
      <c r="AE123" s="195"/>
      <c r="AF123" s="163" t="s">
        <v>515</v>
      </c>
    </row>
    <row r="124" spans="1:32" s="160" customFormat="1" ht="12" x14ac:dyDescent="0.2">
      <c r="A124" s="224"/>
      <c r="B124" s="199"/>
      <c r="C124" s="1037" t="s">
        <v>516</v>
      </c>
      <c r="D124" s="1037"/>
      <c r="E124" s="1037"/>
      <c r="F124" s="1037"/>
      <c r="G124" s="1037"/>
      <c r="H124" s="1037"/>
      <c r="I124" s="1037"/>
      <c r="J124" s="1037"/>
      <c r="K124" s="1037"/>
      <c r="L124" s="225">
        <v>4952.83</v>
      </c>
      <c r="M124" s="226"/>
      <c r="N124" s="227"/>
      <c r="V124" s="189"/>
      <c r="W124" s="195"/>
      <c r="AA124" s="207"/>
      <c r="AD124" s="195"/>
      <c r="AE124" s="195"/>
      <c r="AF124" s="163" t="s">
        <v>516</v>
      </c>
    </row>
    <row r="125" spans="1:32" s="160" customFormat="1" ht="12" x14ac:dyDescent="0.2">
      <c r="A125" s="224"/>
      <c r="B125" s="199"/>
      <c r="C125" s="1037" t="s">
        <v>517</v>
      </c>
      <c r="D125" s="1037"/>
      <c r="E125" s="1037"/>
      <c r="F125" s="1037"/>
      <c r="G125" s="1037"/>
      <c r="H125" s="1037"/>
      <c r="I125" s="1037"/>
      <c r="J125" s="1037"/>
      <c r="K125" s="1037"/>
      <c r="L125" s="225">
        <v>813891.84</v>
      </c>
      <c r="M125" s="226"/>
      <c r="N125" s="227"/>
      <c r="V125" s="189"/>
      <c r="W125" s="195"/>
      <c r="AA125" s="207"/>
      <c r="AD125" s="195"/>
      <c r="AE125" s="195"/>
      <c r="AF125" s="163" t="s">
        <v>517</v>
      </c>
    </row>
    <row r="126" spans="1:32" s="160" customFormat="1" ht="12" x14ac:dyDescent="0.2">
      <c r="A126" s="224"/>
      <c r="B126" s="199"/>
      <c r="C126" s="1037" t="s">
        <v>518</v>
      </c>
      <c r="D126" s="1037"/>
      <c r="E126" s="1037"/>
      <c r="F126" s="1037"/>
      <c r="G126" s="1037"/>
      <c r="H126" s="1037"/>
      <c r="I126" s="1037"/>
      <c r="J126" s="1037"/>
      <c r="K126" s="1037"/>
      <c r="L126" s="225">
        <v>947555.59</v>
      </c>
      <c r="M126" s="226"/>
      <c r="N126" s="227"/>
      <c r="V126" s="189"/>
      <c r="W126" s="195"/>
      <c r="AA126" s="207"/>
      <c r="AD126" s="195"/>
      <c r="AE126" s="195"/>
      <c r="AF126" s="163" t="s">
        <v>518</v>
      </c>
    </row>
    <row r="127" spans="1:32" s="160" customFormat="1" ht="12" x14ac:dyDescent="0.2">
      <c r="A127" s="224"/>
      <c r="B127" s="199"/>
      <c r="C127" s="1037" t="s">
        <v>513</v>
      </c>
      <c r="D127" s="1037"/>
      <c r="E127" s="1037"/>
      <c r="F127" s="1037"/>
      <c r="G127" s="1037"/>
      <c r="H127" s="1037"/>
      <c r="I127" s="1037"/>
      <c r="J127" s="1037"/>
      <c r="K127" s="1037"/>
      <c r="L127" s="225"/>
      <c r="M127" s="226"/>
      <c r="N127" s="227"/>
      <c r="V127" s="189"/>
      <c r="W127" s="195"/>
      <c r="AA127" s="207"/>
      <c r="AD127" s="195"/>
      <c r="AE127" s="195"/>
      <c r="AF127" s="163" t="s">
        <v>513</v>
      </c>
    </row>
    <row r="128" spans="1:32" s="160" customFormat="1" ht="12" x14ac:dyDescent="0.2">
      <c r="A128" s="224"/>
      <c r="B128" s="199"/>
      <c r="C128" s="1037" t="s">
        <v>519</v>
      </c>
      <c r="D128" s="1037"/>
      <c r="E128" s="1037"/>
      <c r="F128" s="1037"/>
      <c r="G128" s="1037"/>
      <c r="H128" s="1037"/>
      <c r="I128" s="1037"/>
      <c r="J128" s="1037"/>
      <c r="K128" s="1037"/>
      <c r="L128" s="225">
        <v>29151.62</v>
      </c>
      <c r="M128" s="226"/>
      <c r="N128" s="227"/>
      <c r="V128" s="189"/>
      <c r="W128" s="195"/>
      <c r="AA128" s="207"/>
      <c r="AD128" s="195"/>
      <c r="AE128" s="195"/>
      <c r="AF128" s="163" t="s">
        <v>519</v>
      </c>
    </row>
    <row r="129" spans="1:33" s="160" customFormat="1" ht="12" x14ac:dyDescent="0.2">
      <c r="A129" s="224"/>
      <c r="B129" s="199"/>
      <c r="C129" s="1037" t="s">
        <v>520</v>
      </c>
      <c r="D129" s="1037"/>
      <c r="E129" s="1037"/>
      <c r="F129" s="1037"/>
      <c r="G129" s="1037"/>
      <c r="H129" s="1037"/>
      <c r="I129" s="1037"/>
      <c r="J129" s="1037"/>
      <c r="K129" s="1037"/>
      <c r="L129" s="225">
        <v>51650.22</v>
      </c>
      <c r="M129" s="226"/>
      <c r="N129" s="227"/>
      <c r="V129" s="189"/>
      <c r="W129" s="195"/>
      <c r="AA129" s="207"/>
      <c r="AD129" s="195"/>
      <c r="AE129" s="195"/>
      <c r="AF129" s="163" t="s">
        <v>520</v>
      </c>
    </row>
    <row r="130" spans="1:33" s="160" customFormat="1" ht="12" x14ac:dyDescent="0.2">
      <c r="A130" s="224"/>
      <c r="B130" s="199"/>
      <c r="C130" s="1037" t="s">
        <v>521</v>
      </c>
      <c r="D130" s="1037"/>
      <c r="E130" s="1037"/>
      <c r="F130" s="1037"/>
      <c r="G130" s="1037"/>
      <c r="H130" s="1037"/>
      <c r="I130" s="1037"/>
      <c r="J130" s="1037"/>
      <c r="K130" s="1037"/>
      <c r="L130" s="225">
        <v>813891.84</v>
      </c>
      <c r="M130" s="226"/>
      <c r="N130" s="227"/>
      <c r="V130" s="189"/>
      <c r="W130" s="195"/>
      <c r="AA130" s="207"/>
      <c r="AD130" s="195"/>
      <c r="AE130" s="195"/>
      <c r="AF130" s="163" t="s">
        <v>521</v>
      </c>
    </row>
    <row r="131" spans="1:33" s="160" customFormat="1" ht="12" x14ac:dyDescent="0.2">
      <c r="A131" s="224"/>
      <c r="B131" s="199"/>
      <c r="C131" s="1037" t="s">
        <v>522</v>
      </c>
      <c r="D131" s="1037"/>
      <c r="E131" s="1037"/>
      <c r="F131" s="1037"/>
      <c r="G131" s="1037"/>
      <c r="H131" s="1037"/>
      <c r="I131" s="1037"/>
      <c r="J131" s="1037"/>
      <c r="K131" s="1037"/>
      <c r="L131" s="225">
        <v>31717.15</v>
      </c>
      <c r="M131" s="226"/>
      <c r="N131" s="227"/>
      <c r="V131" s="189"/>
      <c r="W131" s="195"/>
      <c r="AA131" s="207"/>
      <c r="AD131" s="195"/>
      <c r="AE131" s="195"/>
      <c r="AF131" s="163" t="s">
        <v>522</v>
      </c>
    </row>
    <row r="132" spans="1:33" s="160" customFormat="1" ht="12" x14ac:dyDescent="0.2">
      <c r="A132" s="224"/>
      <c r="B132" s="199"/>
      <c r="C132" s="1037" t="s">
        <v>523</v>
      </c>
      <c r="D132" s="1037"/>
      <c r="E132" s="1037"/>
      <c r="F132" s="1037"/>
      <c r="G132" s="1037"/>
      <c r="H132" s="1037"/>
      <c r="I132" s="1037"/>
      <c r="J132" s="1037"/>
      <c r="K132" s="1037"/>
      <c r="L132" s="225">
        <v>21144.76</v>
      </c>
      <c r="M132" s="226"/>
      <c r="N132" s="227"/>
      <c r="V132" s="189"/>
      <c r="W132" s="195"/>
      <c r="AA132" s="207"/>
      <c r="AD132" s="195"/>
      <c r="AE132" s="195"/>
      <c r="AF132" s="163" t="s">
        <v>523</v>
      </c>
    </row>
    <row r="133" spans="1:33" s="160" customFormat="1" ht="12" x14ac:dyDescent="0.2">
      <c r="A133" s="224"/>
      <c r="B133" s="199"/>
      <c r="C133" s="1037" t="s">
        <v>524</v>
      </c>
      <c r="D133" s="1037"/>
      <c r="E133" s="1037"/>
      <c r="F133" s="1037"/>
      <c r="G133" s="1037"/>
      <c r="H133" s="1037"/>
      <c r="I133" s="1037"/>
      <c r="J133" s="1037"/>
      <c r="K133" s="1037"/>
      <c r="L133" s="225">
        <v>34104.449999999997</v>
      </c>
      <c r="M133" s="226"/>
      <c r="N133" s="227"/>
      <c r="V133" s="189"/>
      <c r="W133" s="195"/>
      <c r="AA133" s="207"/>
      <c r="AD133" s="195"/>
      <c r="AE133" s="195"/>
      <c r="AF133" s="163" t="s">
        <v>524</v>
      </c>
    </row>
    <row r="134" spans="1:33" s="160" customFormat="1" ht="12" x14ac:dyDescent="0.2">
      <c r="A134" s="224"/>
      <c r="B134" s="199"/>
      <c r="C134" s="1037" t="s">
        <v>525</v>
      </c>
      <c r="D134" s="1037"/>
      <c r="E134" s="1037"/>
      <c r="F134" s="1037"/>
      <c r="G134" s="1037"/>
      <c r="H134" s="1037"/>
      <c r="I134" s="1037"/>
      <c r="J134" s="1037"/>
      <c r="K134" s="1037"/>
      <c r="L134" s="225">
        <v>31717.15</v>
      </c>
      <c r="M134" s="226"/>
      <c r="N134" s="227"/>
      <c r="V134" s="189"/>
      <c r="W134" s="195"/>
      <c r="AA134" s="207"/>
      <c r="AD134" s="195"/>
      <c r="AE134" s="195"/>
      <c r="AF134" s="163" t="s">
        <v>525</v>
      </c>
    </row>
    <row r="135" spans="1:33" s="160" customFormat="1" ht="12" x14ac:dyDescent="0.2">
      <c r="A135" s="224"/>
      <c r="B135" s="199"/>
      <c r="C135" s="1037" t="s">
        <v>526</v>
      </c>
      <c r="D135" s="1037"/>
      <c r="E135" s="1037"/>
      <c r="F135" s="1037"/>
      <c r="G135" s="1037"/>
      <c r="H135" s="1037"/>
      <c r="I135" s="1037"/>
      <c r="J135" s="1037"/>
      <c r="K135" s="1037"/>
      <c r="L135" s="225">
        <v>21144.76</v>
      </c>
      <c r="M135" s="226"/>
      <c r="N135" s="227"/>
      <c r="V135" s="189"/>
      <c r="W135" s="195"/>
      <c r="AA135" s="207"/>
      <c r="AD135" s="195"/>
      <c r="AE135" s="195"/>
      <c r="AF135" s="163" t="s">
        <v>526</v>
      </c>
    </row>
    <row r="136" spans="1:33" s="160" customFormat="1" ht="12" x14ac:dyDescent="0.2">
      <c r="A136" s="224"/>
      <c r="B136" s="218"/>
      <c r="C136" s="1038" t="s">
        <v>527</v>
      </c>
      <c r="D136" s="1038"/>
      <c r="E136" s="1038"/>
      <c r="F136" s="1038"/>
      <c r="G136" s="1038"/>
      <c r="H136" s="1038"/>
      <c r="I136" s="1038"/>
      <c r="J136" s="1038"/>
      <c r="K136" s="1038"/>
      <c r="L136" s="228">
        <v>947555.59</v>
      </c>
      <c r="M136" s="229"/>
      <c r="N136" s="230"/>
      <c r="V136" s="189"/>
      <c r="W136" s="195"/>
      <c r="AA136" s="207"/>
      <c r="AD136" s="195"/>
      <c r="AE136" s="195"/>
      <c r="AG136" s="195" t="s">
        <v>527</v>
      </c>
    </row>
    <row r="137" spans="1:33" s="160" customFormat="1" ht="12" x14ac:dyDescent="0.2">
      <c r="A137" s="1043" t="s">
        <v>528</v>
      </c>
      <c r="B137" s="1044"/>
      <c r="C137" s="1044"/>
      <c r="D137" s="1044"/>
      <c r="E137" s="1044"/>
      <c r="F137" s="1044"/>
      <c r="G137" s="1044"/>
      <c r="H137" s="1044"/>
      <c r="I137" s="1044"/>
      <c r="J137" s="1044"/>
      <c r="K137" s="1044"/>
      <c r="L137" s="1044"/>
      <c r="M137" s="1044"/>
      <c r="N137" s="1045"/>
      <c r="V137" s="189" t="s">
        <v>528</v>
      </c>
      <c r="W137" s="195"/>
      <c r="AA137" s="207"/>
      <c r="AD137" s="195"/>
      <c r="AE137" s="195"/>
      <c r="AG137" s="195"/>
    </row>
    <row r="138" spans="1:33" s="160" customFormat="1" ht="33.75" x14ac:dyDescent="0.2">
      <c r="A138" s="190" t="s">
        <v>529</v>
      </c>
      <c r="B138" s="191" t="s">
        <v>530</v>
      </c>
      <c r="C138" s="1039" t="s">
        <v>531</v>
      </c>
      <c r="D138" s="1039"/>
      <c r="E138" s="1039"/>
      <c r="F138" s="192" t="s">
        <v>532</v>
      </c>
      <c r="G138" s="192"/>
      <c r="H138" s="192"/>
      <c r="I138" s="192" t="s">
        <v>533</v>
      </c>
      <c r="J138" s="193"/>
      <c r="K138" s="192"/>
      <c r="L138" s="193"/>
      <c r="M138" s="192"/>
      <c r="N138" s="194"/>
      <c r="V138" s="189"/>
      <c r="W138" s="195" t="s">
        <v>531</v>
      </c>
      <c r="AA138" s="207"/>
      <c r="AD138" s="195"/>
      <c r="AE138" s="195"/>
      <c r="AG138" s="195"/>
    </row>
    <row r="139" spans="1:33" s="160" customFormat="1" ht="12" x14ac:dyDescent="0.2">
      <c r="A139" s="196"/>
      <c r="B139" s="197"/>
      <c r="C139" s="1037" t="s">
        <v>534</v>
      </c>
      <c r="D139" s="1037"/>
      <c r="E139" s="1037"/>
      <c r="F139" s="1037"/>
      <c r="G139" s="1037"/>
      <c r="H139" s="1037"/>
      <c r="I139" s="1037"/>
      <c r="J139" s="1037"/>
      <c r="K139" s="1037"/>
      <c r="L139" s="1037"/>
      <c r="M139" s="1037"/>
      <c r="N139" s="1046"/>
      <c r="V139" s="189"/>
      <c r="W139" s="195"/>
      <c r="X139" s="163" t="s">
        <v>534</v>
      </c>
      <c r="AA139" s="207"/>
      <c r="AD139" s="195"/>
      <c r="AE139" s="195"/>
      <c r="AG139" s="195"/>
    </row>
    <row r="140" spans="1:33" s="160" customFormat="1" ht="33.75" x14ac:dyDescent="0.2">
      <c r="A140" s="198"/>
      <c r="B140" s="199" t="s">
        <v>430</v>
      </c>
      <c r="C140" s="1037" t="s">
        <v>431</v>
      </c>
      <c r="D140" s="1037"/>
      <c r="E140" s="1037"/>
      <c r="F140" s="1037"/>
      <c r="G140" s="1037"/>
      <c r="H140" s="1037"/>
      <c r="I140" s="1037"/>
      <c r="J140" s="1037"/>
      <c r="K140" s="1037"/>
      <c r="L140" s="1037"/>
      <c r="M140" s="1037"/>
      <c r="N140" s="1046"/>
      <c r="V140" s="189"/>
      <c r="W140" s="195"/>
      <c r="Y140" s="163" t="s">
        <v>431</v>
      </c>
      <c r="AA140" s="207"/>
      <c r="AD140" s="195"/>
      <c r="AE140" s="195"/>
      <c r="AG140" s="195"/>
    </row>
    <row r="141" spans="1:33" s="160" customFormat="1" ht="12" x14ac:dyDescent="0.2">
      <c r="A141" s="200"/>
      <c r="B141" s="199" t="s">
        <v>423</v>
      </c>
      <c r="C141" s="1037" t="s">
        <v>432</v>
      </c>
      <c r="D141" s="1037"/>
      <c r="E141" s="1037"/>
      <c r="F141" s="201"/>
      <c r="G141" s="201"/>
      <c r="H141" s="201"/>
      <c r="I141" s="201"/>
      <c r="J141" s="202">
        <v>56.55</v>
      </c>
      <c r="K141" s="201" t="s">
        <v>436</v>
      </c>
      <c r="L141" s="202">
        <v>1174.1199999999999</v>
      </c>
      <c r="M141" s="201"/>
      <c r="N141" s="203"/>
      <c r="V141" s="189"/>
      <c r="W141" s="195"/>
      <c r="Z141" s="163" t="s">
        <v>432</v>
      </c>
      <c r="AA141" s="207"/>
      <c r="AD141" s="195"/>
      <c r="AE141" s="195"/>
      <c r="AG141" s="195"/>
    </row>
    <row r="142" spans="1:33" s="160" customFormat="1" ht="12" x14ac:dyDescent="0.2">
      <c r="A142" s="200"/>
      <c r="B142" s="199" t="s">
        <v>434</v>
      </c>
      <c r="C142" s="1037" t="s">
        <v>435</v>
      </c>
      <c r="D142" s="1037"/>
      <c r="E142" s="1037"/>
      <c r="F142" s="201"/>
      <c r="G142" s="201"/>
      <c r="H142" s="201"/>
      <c r="I142" s="201"/>
      <c r="J142" s="202">
        <v>9.2200000000000006</v>
      </c>
      <c r="K142" s="201" t="s">
        <v>436</v>
      </c>
      <c r="L142" s="202">
        <v>191.43</v>
      </c>
      <c r="M142" s="201"/>
      <c r="N142" s="203"/>
      <c r="V142" s="189"/>
      <c r="W142" s="195"/>
      <c r="Z142" s="163" t="s">
        <v>435</v>
      </c>
      <c r="AA142" s="207"/>
      <c r="AD142" s="195"/>
      <c r="AE142" s="195"/>
      <c r="AG142" s="195"/>
    </row>
    <row r="143" spans="1:33" s="160" customFormat="1" ht="12" x14ac:dyDescent="0.2">
      <c r="A143" s="200"/>
      <c r="B143" s="199" t="s">
        <v>437</v>
      </c>
      <c r="C143" s="1037" t="s">
        <v>438</v>
      </c>
      <c r="D143" s="1037"/>
      <c r="E143" s="1037"/>
      <c r="F143" s="201"/>
      <c r="G143" s="201"/>
      <c r="H143" s="201"/>
      <c r="I143" s="201"/>
      <c r="J143" s="202">
        <v>0.22</v>
      </c>
      <c r="K143" s="201" t="s">
        <v>436</v>
      </c>
      <c r="L143" s="202">
        <v>4.57</v>
      </c>
      <c r="M143" s="201"/>
      <c r="N143" s="203"/>
      <c r="V143" s="189"/>
      <c r="W143" s="195"/>
      <c r="Z143" s="163" t="s">
        <v>438</v>
      </c>
      <c r="AA143" s="207"/>
      <c r="AD143" s="195"/>
      <c r="AE143" s="195"/>
      <c r="AG143" s="195"/>
    </row>
    <row r="144" spans="1:33" s="160" customFormat="1" ht="12" x14ac:dyDescent="0.2">
      <c r="A144" s="200"/>
      <c r="B144" s="199" t="s">
        <v>439</v>
      </c>
      <c r="C144" s="1037" t="s">
        <v>440</v>
      </c>
      <c r="D144" s="1037"/>
      <c r="E144" s="1037"/>
      <c r="F144" s="201"/>
      <c r="G144" s="201"/>
      <c r="H144" s="201"/>
      <c r="I144" s="201"/>
      <c r="J144" s="202">
        <v>152.04</v>
      </c>
      <c r="K144" s="201"/>
      <c r="L144" s="202">
        <v>2525.38</v>
      </c>
      <c r="M144" s="201"/>
      <c r="N144" s="203"/>
      <c r="V144" s="189"/>
      <c r="W144" s="195"/>
      <c r="Z144" s="163" t="s">
        <v>440</v>
      </c>
      <c r="AA144" s="207"/>
      <c r="AD144" s="195"/>
      <c r="AE144" s="195"/>
      <c r="AG144" s="195"/>
    </row>
    <row r="145" spans="1:33" s="160" customFormat="1" ht="22.5" x14ac:dyDescent="0.2">
      <c r="A145" s="200"/>
      <c r="B145" s="199"/>
      <c r="C145" s="1037" t="s">
        <v>443</v>
      </c>
      <c r="D145" s="1037"/>
      <c r="E145" s="1037"/>
      <c r="F145" s="201" t="s">
        <v>444</v>
      </c>
      <c r="G145" s="201" t="s">
        <v>535</v>
      </c>
      <c r="H145" s="201" t="s">
        <v>436</v>
      </c>
      <c r="I145" s="201" t="s">
        <v>536</v>
      </c>
      <c r="J145" s="202"/>
      <c r="K145" s="201"/>
      <c r="L145" s="202"/>
      <c r="M145" s="201"/>
      <c r="N145" s="203"/>
      <c r="V145" s="189"/>
      <c r="W145" s="195"/>
      <c r="AA145" s="207"/>
      <c r="AB145" s="163" t="s">
        <v>443</v>
      </c>
      <c r="AD145" s="195"/>
      <c r="AE145" s="195"/>
      <c r="AG145" s="195"/>
    </row>
    <row r="146" spans="1:33" s="160" customFormat="1" ht="12" x14ac:dyDescent="0.2">
      <c r="A146" s="200"/>
      <c r="B146" s="199"/>
      <c r="C146" s="1037" t="s">
        <v>447</v>
      </c>
      <c r="D146" s="1037"/>
      <c r="E146" s="1037"/>
      <c r="F146" s="201" t="s">
        <v>444</v>
      </c>
      <c r="G146" s="201" t="s">
        <v>537</v>
      </c>
      <c r="H146" s="201" t="s">
        <v>436</v>
      </c>
      <c r="I146" s="201" t="s">
        <v>538</v>
      </c>
      <c r="J146" s="202"/>
      <c r="K146" s="201"/>
      <c r="L146" s="202"/>
      <c r="M146" s="201"/>
      <c r="N146" s="203"/>
      <c r="V146" s="189"/>
      <c r="W146" s="195"/>
      <c r="AA146" s="207"/>
      <c r="AB146" s="163" t="s">
        <v>447</v>
      </c>
      <c r="AD146" s="195"/>
      <c r="AE146" s="195"/>
      <c r="AG146" s="195"/>
    </row>
    <row r="147" spans="1:33" s="160" customFormat="1" ht="12" x14ac:dyDescent="0.2">
      <c r="A147" s="200"/>
      <c r="B147" s="199"/>
      <c r="C147" s="1047" t="s">
        <v>450</v>
      </c>
      <c r="D147" s="1047"/>
      <c r="E147" s="1047"/>
      <c r="F147" s="208"/>
      <c r="G147" s="208"/>
      <c r="H147" s="208"/>
      <c r="I147" s="208"/>
      <c r="J147" s="209">
        <v>217.81</v>
      </c>
      <c r="K147" s="208"/>
      <c r="L147" s="209">
        <v>3890.93</v>
      </c>
      <c r="M147" s="208"/>
      <c r="N147" s="210"/>
      <c r="V147" s="189"/>
      <c r="W147" s="195"/>
      <c r="AA147" s="207"/>
      <c r="AC147" s="163" t="s">
        <v>450</v>
      </c>
      <c r="AD147" s="195"/>
      <c r="AE147" s="195"/>
      <c r="AG147" s="195"/>
    </row>
    <row r="148" spans="1:33" s="160" customFormat="1" ht="12" x14ac:dyDescent="0.2">
      <c r="A148" s="200"/>
      <c r="B148" s="199"/>
      <c r="C148" s="1037" t="s">
        <v>451</v>
      </c>
      <c r="D148" s="1037"/>
      <c r="E148" s="1037"/>
      <c r="F148" s="201"/>
      <c r="G148" s="201"/>
      <c r="H148" s="201"/>
      <c r="I148" s="201"/>
      <c r="J148" s="202"/>
      <c r="K148" s="201"/>
      <c r="L148" s="202">
        <v>1178.69</v>
      </c>
      <c r="M148" s="201"/>
      <c r="N148" s="203"/>
      <c r="V148" s="189"/>
      <c r="W148" s="195"/>
      <c r="AA148" s="207"/>
      <c r="AB148" s="163" t="s">
        <v>451</v>
      </c>
      <c r="AD148" s="195"/>
      <c r="AE148" s="195"/>
      <c r="AG148" s="195"/>
    </row>
    <row r="149" spans="1:33" s="160" customFormat="1" ht="22.5" x14ac:dyDescent="0.2">
      <c r="A149" s="200"/>
      <c r="B149" s="199" t="s">
        <v>539</v>
      </c>
      <c r="C149" s="1037" t="s">
        <v>540</v>
      </c>
      <c r="D149" s="1037"/>
      <c r="E149" s="1037"/>
      <c r="F149" s="201" t="s">
        <v>454</v>
      </c>
      <c r="G149" s="201" t="s">
        <v>541</v>
      </c>
      <c r="H149" s="201"/>
      <c r="I149" s="201" t="s">
        <v>541</v>
      </c>
      <c r="J149" s="202"/>
      <c r="K149" s="201"/>
      <c r="L149" s="202">
        <v>1107.97</v>
      </c>
      <c r="M149" s="201"/>
      <c r="N149" s="203"/>
      <c r="V149" s="189"/>
      <c r="W149" s="195"/>
      <c r="AA149" s="207"/>
      <c r="AB149" s="163" t="s">
        <v>540</v>
      </c>
      <c r="AD149" s="195"/>
      <c r="AE149" s="195"/>
      <c r="AG149" s="195"/>
    </row>
    <row r="150" spans="1:33" s="160" customFormat="1" ht="22.5" x14ac:dyDescent="0.2">
      <c r="A150" s="200"/>
      <c r="B150" s="199" t="s">
        <v>542</v>
      </c>
      <c r="C150" s="1037" t="s">
        <v>543</v>
      </c>
      <c r="D150" s="1037"/>
      <c r="E150" s="1037"/>
      <c r="F150" s="201" t="s">
        <v>454</v>
      </c>
      <c r="G150" s="201" t="s">
        <v>544</v>
      </c>
      <c r="H150" s="201"/>
      <c r="I150" s="201" t="s">
        <v>544</v>
      </c>
      <c r="J150" s="202"/>
      <c r="K150" s="201"/>
      <c r="L150" s="202">
        <v>601.13</v>
      </c>
      <c r="M150" s="201"/>
      <c r="N150" s="203"/>
      <c r="V150" s="189"/>
      <c r="W150" s="195"/>
      <c r="AA150" s="207"/>
      <c r="AB150" s="163" t="s">
        <v>543</v>
      </c>
      <c r="AD150" s="195"/>
      <c r="AE150" s="195"/>
      <c r="AG150" s="195"/>
    </row>
    <row r="151" spans="1:33" s="160" customFormat="1" ht="12" x14ac:dyDescent="0.2">
      <c r="A151" s="211"/>
      <c r="B151" s="212"/>
      <c r="C151" s="1039" t="s">
        <v>459</v>
      </c>
      <c r="D151" s="1039"/>
      <c r="E151" s="1039"/>
      <c r="F151" s="192"/>
      <c r="G151" s="192"/>
      <c r="H151" s="192"/>
      <c r="I151" s="192"/>
      <c r="J151" s="193"/>
      <c r="K151" s="192"/>
      <c r="L151" s="193">
        <v>5600.03</v>
      </c>
      <c r="M151" s="208"/>
      <c r="N151" s="194"/>
      <c r="V151" s="189"/>
      <c r="W151" s="195"/>
      <c r="AA151" s="207"/>
      <c r="AD151" s="195" t="s">
        <v>459</v>
      </c>
      <c r="AE151" s="195"/>
      <c r="AG151" s="195"/>
    </row>
    <row r="152" spans="1:33" s="160" customFormat="1" ht="123.75" x14ac:dyDescent="0.2">
      <c r="A152" s="190" t="s">
        <v>545</v>
      </c>
      <c r="B152" s="191" t="s">
        <v>546</v>
      </c>
      <c r="C152" s="1039" t="s">
        <v>547</v>
      </c>
      <c r="D152" s="1039"/>
      <c r="E152" s="1039"/>
      <c r="F152" s="192" t="s">
        <v>532</v>
      </c>
      <c r="G152" s="192"/>
      <c r="H152" s="192"/>
      <c r="I152" s="192" t="s">
        <v>533</v>
      </c>
      <c r="J152" s="193"/>
      <c r="K152" s="192"/>
      <c r="L152" s="193"/>
      <c r="M152" s="192"/>
      <c r="N152" s="194"/>
      <c r="V152" s="189"/>
      <c r="W152" s="195" t="s">
        <v>547</v>
      </c>
      <c r="AA152" s="207"/>
      <c r="AD152" s="195"/>
      <c r="AE152" s="195"/>
      <c r="AG152" s="195"/>
    </row>
    <row r="153" spans="1:33" s="160" customFormat="1" ht="12" x14ac:dyDescent="0.2">
      <c r="A153" s="196"/>
      <c r="B153" s="197"/>
      <c r="C153" s="1037" t="s">
        <v>534</v>
      </c>
      <c r="D153" s="1037"/>
      <c r="E153" s="1037"/>
      <c r="F153" s="1037"/>
      <c r="G153" s="1037"/>
      <c r="H153" s="1037"/>
      <c r="I153" s="1037"/>
      <c r="J153" s="1037"/>
      <c r="K153" s="1037"/>
      <c r="L153" s="1037"/>
      <c r="M153" s="1037"/>
      <c r="N153" s="1046"/>
      <c r="V153" s="189"/>
      <c r="W153" s="195"/>
      <c r="X153" s="163" t="s">
        <v>534</v>
      </c>
      <c r="AA153" s="207"/>
      <c r="AD153" s="195"/>
      <c r="AE153" s="195"/>
      <c r="AG153" s="195"/>
    </row>
    <row r="154" spans="1:33" s="160" customFormat="1" ht="33.75" x14ac:dyDescent="0.2">
      <c r="A154" s="198"/>
      <c r="B154" s="199" t="s">
        <v>430</v>
      </c>
      <c r="C154" s="1037" t="s">
        <v>431</v>
      </c>
      <c r="D154" s="1037"/>
      <c r="E154" s="1037"/>
      <c r="F154" s="1037"/>
      <c r="G154" s="1037"/>
      <c r="H154" s="1037"/>
      <c r="I154" s="1037"/>
      <c r="J154" s="1037"/>
      <c r="K154" s="1037"/>
      <c r="L154" s="1037"/>
      <c r="M154" s="1037"/>
      <c r="N154" s="1046"/>
      <c r="V154" s="189"/>
      <c r="W154" s="195"/>
      <c r="Y154" s="163" t="s">
        <v>431</v>
      </c>
      <c r="AA154" s="207"/>
      <c r="AD154" s="195"/>
      <c r="AE154" s="195"/>
      <c r="AG154" s="195"/>
    </row>
    <row r="155" spans="1:33" s="160" customFormat="1" ht="12" x14ac:dyDescent="0.2">
      <c r="A155" s="200"/>
      <c r="B155" s="199" t="s">
        <v>423</v>
      </c>
      <c r="C155" s="1037" t="s">
        <v>432</v>
      </c>
      <c r="D155" s="1037"/>
      <c r="E155" s="1037"/>
      <c r="F155" s="201"/>
      <c r="G155" s="201"/>
      <c r="H155" s="201"/>
      <c r="I155" s="201"/>
      <c r="J155" s="202">
        <v>1551.44</v>
      </c>
      <c r="K155" s="201" t="s">
        <v>436</v>
      </c>
      <c r="L155" s="202">
        <v>32211.77</v>
      </c>
      <c r="M155" s="201"/>
      <c r="N155" s="203"/>
      <c r="V155" s="189"/>
      <c r="W155" s="195"/>
      <c r="Z155" s="163" t="s">
        <v>432</v>
      </c>
      <c r="AA155" s="207"/>
      <c r="AD155" s="195"/>
      <c r="AE155" s="195"/>
      <c r="AG155" s="195"/>
    </row>
    <row r="156" spans="1:33" s="160" customFormat="1" ht="12" x14ac:dyDescent="0.2">
      <c r="A156" s="200"/>
      <c r="B156" s="199" t="s">
        <v>434</v>
      </c>
      <c r="C156" s="1037" t="s">
        <v>435</v>
      </c>
      <c r="D156" s="1037"/>
      <c r="E156" s="1037"/>
      <c r="F156" s="201"/>
      <c r="G156" s="201"/>
      <c r="H156" s="201"/>
      <c r="I156" s="201"/>
      <c r="J156" s="202">
        <v>575.54999999999995</v>
      </c>
      <c r="K156" s="201" t="s">
        <v>436</v>
      </c>
      <c r="L156" s="202">
        <v>11949.86</v>
      </c>
      <c r="M156" s="201"/>
      <c r="N156" s="203"/>
      <c r="V156" s="189"/>
      <c r="W156" s="195"/>
      <c r="Z156" s="163" t="s">
        <v>435</v>
      </c>
      <c r="AA156" s="207"/>
      <c r="AD156" s="195"/>
      <c r="AE156" s="195"/>
      <c r="AG156" s="195"/>
    </row>
    <row r="157" spans="1:33" s="160" customFormat="1" ht="12" x14ac:dyDescent="0.2">
      <c r="A157" s="200"/>
      <c r="B157" s="199" t="s">
        <v>437</v>
      </c>
      <c r="C157" s="1037" t="s">
        <v>438</v>
      </c>
      <c r="D157" s="1037"/>
      <c r="E157" s="1037"/>
      <c r="F157" s="201"/>
      <c r="G157" s="201"/>
      <c r="H157" s="201"/>
      <c r="I157" s="201"/>
      <c r="J157" s="202">
        <v>17.98</v>
      </c>
      <c r="K157" s="201" t="s">
        <v>436</v>
      </c>
      <c r="L157" s="202">
        <v>373.31</v>
      </c>
      <c r="M157" s="201"/>
      <c r="N157" s="203"/>
      <c r="V157" s="189"/>
      <c r="W157" s="195"/>
      <c r="Z157" s="163" t="s">
        <v>438</v>
      </c>
      <c r="AA157" s="207"/>
      <c r="AD157" s="195"/>
      <c r="AE157" s="195"/>
      <c r="AG157" s="195"/>
    </row>
    <row r="158" spans="1:33" s="160" customFormat="1" ht="12" x14ac:dyDescent="0.2">
      <c r="A158" s="200"/>
      <c r="B158" s="199" t="s">
        <v>439</v>
      </c>
      <c r="C158" s="1037" t="s">
        <v>440</v>
      </c>
      <c r="D158" s="1037"/>
      <c r="E158" s="1037"/>
      <c r="F158" s="201"/>
      <c r="G158" s="201"/>
      <c r="H158" s="201"/>
      <c r="I158" s="201"/>
      <c r="J158" s="202">
        <v>154.27000000000001</v>
      </c>
      <c r="K158" s="201"/>
      <c r="L158" s="202">
        <v>2562.42</v>
      </c>
      <c r="M158" s="201"/>
      <c r="N158" s="203"/>
      <c r="V158" s="189"/>
      <c r="W158" s="195"/>
      <c r="Z158" s="163" t="s">
        <v>440</v>
      </c>
      <c r="AA158" s="207"/>
      <c r="AD158" s="195"/>
      <c r="AE158" s="195"/>
      <c r="AG158" s="195"/>
    </row>
    <row r="159" spans="1:33" s="160" customFormat="1" ht="12" x14ac:dyDescent="0.2">
      <c r="A159" s="196"/>
      <c r="B159" s="204" t="s">
        <v>548</v>
      </c>
      <c r="C159" s="1048" t="s">
        <v>549</v>
      </c>
      <c r="D159" s="1048"/>
      <c r="E159" s="1048"/>
      <c r="F159" s="205" t="s">
        <v>411</v>
      </c>
      <c r="G159" s="205" t="s">
        <v>550</v>
      </c>
      <c r="H159" s="205"/>
      <c r="I159" s="205" t="s">
        <v>551</v>
      </c>
      <c r="J159" s="199"/>
      <c r="K159" s="201"/>
      <c r="L159" s="202"/>
      <c r="M159" s="201"/>
      <c r="N159" s="206"/>
      <c r="V159" s="189"/>
      <c r="W159" s="195"/>
      <c r="AA159" s="207" t="s">
        <v>549</v>
      </c>
      <c r="AD159" s="195"/>
      <c r="AE159" s="195"/>
      <c r="AG159" s="195"/>
    </row>
    <row r="160" spans="1:33" s="160" customFormat="1" ht="22.5" x14ac:dyDescent="0.2">
      <c r="A160" s="200"/>
      <c r="B160" s="199"/>
      <c r="C160" s="1037" t="s">
        <v>443</v>
      </c>
      <c r="D160" s="1037"/>
      <c r="E160" s="1037"/>
      <c r="F160" s="201" t="s">
        <v>444</v>
      </c>
      <c r="G160" s="201" t="s">
        <v>552</v>
      </c>
      <c r="H160" s="201" t="s">
        <v>436</v>
      </c>
      <c r="I160" s="201" t="s">
        <v>553</v>
      </c>
      <c r="J160" s="202"/>
      <c r="K160" s="201"/>
      <c r="L160" s="202"/>
      <c r="M160" s="201"/>
      <c r="N160" s="203"/>
      <c r="V160" s="189"/>
      <c r="W160" s="195"/>
      <c r="AA160" s="207"/>
      <c r="AB160" s="163" t="s">
        <v>443</v>
      </c>
      <c r="AD160" s="195"/>
      <c r="AE160" s="195"/>
      <c r="AG160" s="195"/>
    </row>
    <row r="161" spans="1:33" s="160" customFormat="1" ht="12" x14ac:dyDescent="0.2">
      <c r="A161" s="200"/>
      <c r="B161" s="199"/>
      <c r="C161" s="1037" t="s">
        <v>447</v>
      </c>
      <c r="D161" s="1037"/>
      <c r="E161" s="1037"/>
      <c r="F161" s="201" t="s">
        <v>444</v>
      </c>
      <c r="G161" s="201" t="s">
        <v>554</v>
      </c>
      <c r="H161" s="201" t="s">
        <v>436</v>
      </c>
      <c r="I161" s="201" t="s">
        <v>555</v>
      </c>
      <c r="J161" s="202"/>
      <c r="K161" s="201"/>
      <c r="L161" s="202"/>
      <c r="M161" s="201"/>
      <c r="N161" s="203"/>
      <c r="V161" s="189"/>
      <c r="W161" s="195"/>
      <c r="AA161" s="207"/>
      <c r="AB161" s="163" t="s">
        <v>447</v>
      </c>
      <c r="AD161" s="195"/>
      <c r="AE161" s="195"/>
      <c r="AG161" s="195"/>
    </row>
    <row r="162" spans="1:33" s="160" customFormat="1" ht="12" x14ac:dyDescent="0.2">
      <c r="A162" s="200"/>
      <c r="B162" s="199"/>
      <c r="C162" s="1047" t="s">
        <v>450</v>
      </c>
      <c r="D162" s="1047"/>
      <c r="E162" s="1047"/>
      <c r="F162" s="208"/>
      <c r="G162" s="208"/>
      <c r="H162" s="208"/>
      <c r="I162" s="208"/>
      <c r="J162" s="209">
        <v>2281.2600000000002</v>
      </c>
      <c r="K162" s="208"/>
      <c r="L162" s="209">
        <v>46724.05</v>
      </c>
      <c r="M162" s="208"/>
      <c r="N162" s="210"/>
      <c r="V162" s="189"/>
      <c r="W162" s="195"/>
      <c r="AA162" s="207"/>
      <c r="AC162" s="163" t="s">
        <v>450</v>
      </c>
      <c r="AD162" s="195"/>
      <c r="AE162" s="195"/>
      <c r="AG162" s="195"/>
    </row>
    <row r="163" spans="1:33" s="160" customFormat="1" ht="12" x14ac:dyDescent="0.2">
      <c r="A163" s="200"/>
      <c r="B163" s="199"/>
      <c r="C163" s="1037" t="s">
        <v>451</v>
      </c>
      <c r="D163" s="1037"/>
      <c r="E163" s="1037"/>
      <c r="F163" s="201"/>
      <c r="G163" s="201"/>
      <c r="H163" s="201"/>
      <c r="I163" s="201"/>
      <c r="J163" s="202"/>
      <c r="K163" s="201"/>
      <c r="L163" s="202">
        <v>32585.08</v>
      </c>
      <c r="M163" s="201"/>
      <c r="N163" s="203"/>
      <c r="V163" s="189"/>
      <c r="W163" s="195"/>
      <c r="AA163" s="207"/>
      <c r="AB163" s="163" t="s">
        <v>451</v>
      </c>
      <c r="AD163" s="195"/>
      <c r="AE163" s="195"/>
      <c r="AG163" s="195"/>
    </row>
    <row r="164" spans="1:33" s="160" customFormat="1" ht="22.5" x14ac:dyDescent="0.2">
      <c r="A164" s="200"/>
      <c r="B164" s="199" t="s">
        <v>556</v>
      </c>
      <c r="C164" s="1037" t="s">
        <v>557</v>
      </c>
      <c r="D164" s="1037"/>
      <c r="E164" s="1037"/>
      <c r="F164" s="201" t="s">
        <v>454</v>
      </c>
      <c r="G164" s="201" t="s">
        <v>558</v>
      </c>
      <c r="H164" s="201"/>
      <c r="I164" s="201" t="s">
        <v>558</v>
      </c>
      <c r="J164" s="202"/>
      <c r="K164" s="201"/>
      <c r="L164" s="202">
        <v>31607.53</v>
      </c>
      <c r="M164" s="201"/>
      <c r="N164" s="203"/>
      <c r="V164" s="189"/>
      <c r="W164" s="195"/>
      <c r="AA164" s="207"/>
      <c r="AB164" s="163" t="s">
        <v>557</v>
      </c>
      <c r="AD164" s="195"/>
      <c r="AE164" s="195"/>
      <c r="AG164" s="195"/>
    </row>
    <row r="165" spans="1:33" s="160" customFormat="1" ht="22.5" x14ac:dyDescent="0.2">
      <c r="A165" s="200"/>
      <c r="B165" s="199" t="s">
        <v>559</v>
      </c>
      <c r="C165" s="1037" t="s">
        <v>560</v>
      </c>
      <c r="D165" s="1037"/>
      <c r="E165" s="1037"/>
      <c r="F165" s="201" t="s">
        <v>454</v>
      </c>
      <c r="G165" s="201" t="s">
        <v>561</v>
      </c>
      <c r="H165" s="201"/>
      <c r="I165" s="201" t="s">
        <v>561</v>
      </c>
      <c r="J165" s="202"/>
      <c r="K165" s="201"/>
      <c r="L165" s="202">
        <v>17921.79</v>
      </c>
      <c r="M165" s="201"/>
      <c r="N165" s="203"/>
      <c r="V165" s="189"/>
      <c r="W165" s="195"/>
      <c r="AA165" s="207"/>
      <c r="AB165" s="163" t="s">
        <v>560</v>
      </c>
      <c r="AD165" s="195"/>
      <c r="AE165" s="195"/>
      <c r="AG165" s="195"/>
    </row>
    <row r="166" spans="1:33" s="160" customFormat="1" ht="12" x14ac:dyDescent="0.2">
      <c r="A166" s="211"/>
      <c r="B166" s="212"/>
      <c r="C166" s="1039" t="s">
        <v>459</v>
      </c>
      <c r="D166" s="1039"/>
      <c r="E166" s="1039"/>
      <c r="F166" s="192"/>
      <c r="G166" s="192"/>
      <c r="H166" s="192"/>
      <c r="I166" s="192"/>
      <c r="J166" s="193"/>
      <c r="K166" s="192"/>
      <c r="L166" s="193">
        <v>96253.37</v>
      </c>
      <c r="M166" s="208"/>
      <c r="N166" s="194"/>
      <c r="V166" s="189"/>
      <c r="W166" s="195"/>
      <c r="AA166" s="207"/>
      <c r="AD166" s="195" t="s">
        <v>459</v>
      </c>
      <c r="AE166" s="195"/>
      <c r="AG166" s="195"/>
    </row>
    <row r="167" spans="1:33" s="160" customFormat="1" ht="33.75" x14ac:dyDescent="0.2">
      <c r="A167" s="190" t="s">
        <v>562</v>
      </c>
      <c r="B167" s="191" t="s">
        <v>563</v>
      </c>
      <c r="C167" s="1039" t="s">
        <v>564</v>
      </c>
      <c r="D167" s="1039"/>
      <c r="E167" s="1039"/>
      <c r="F167" s="192" t="s">
        <v>488</v>
      </c>
      <c r="G167" s="192"/>
      <c r="H167" s="192"/>
      <c r="I167" s="192" t="s">
        <v>565</v>
      </c>
      <c r="J167" s="193">
        <v>1349.17</v>
      </c>
      <c r="K167" s="192" t="s">
        <v>566</v>
      </c>
      <c r="L167" s="193">
        <v>331421.21999999997</v>
      </c>
      <c r="M167" s="192" t="s">
        <v>567</v>
      </c>
      <c r="N167" s="194">
        <v>3108731</v>
      </c>
      <c r="V167" s="189"/>
      <c r="W167" s="195" t="s">
        <v>564</v>
      </c>
      <c r="AA167" s="207"/>
      <c r="AD167" s="195"/>
      <c r="AE167" s="195"/>
      <c r="AG167" s="195"/>
    </row>
    <row r="168" spans="1:33" s="160" customFormat="1" ht="12" x14ac:dyDescent="0.2">
      <c r="A168" s="211"/>
      <c r="B168" s="212"/>
      <c r="C168" s="168" t="s">
        <v>462</v>
      </c>
      <c r="D168" s="213"/>
      <c r="E168" s="213"/>
      <c r="F168" s="214"/>
      <c r="G168" s="214"/>
      <c r="H168" s="214"/>
      <c r="I168" s="214"/>
      <c r="J168" s="215"/>
      <c r="K168" s="214"/>
      <c r="L168" s="215"/>
      <c r="M168" s="216"/>
      <c r="N168" s="217"/>
      <c r="V168" s="189"/>
      <c r="W168" s="195"/>
      <c r="AA168" s="207"/>
      <c r="AD168" s="195"/>
      <c r="AE168" s="195"/>
      <c r="AG168" s="195"/>
    </row>
    <row r="169" spans="1:33" s="160" customFormat="1" ht="22.5" x14ac:dyDescent="0.2">
      <c r="A169" s="198"/>
      <c r="B169" s="199" t="s">
        <v>568</v>
      </c>
      <c r="C169" s="1037" t="s">
        <v>569</v>
      </c>
      <c r="D169" s="1037"/>
      <c r="E169" s="1037"/>
      <c r="F169" s="1037"/>
      <c r="G169" s="1037"/>
      <c r="H169" s="1037"/>
      <c r="I169" s="1037"/>
      <c r="J169" s="1037"/>
      <c r="K169" s="1037"/>
      <c r="L169" s="1037"/>
      <c r="M169" s="1037"/>
      <c r="N169" s="1046"/>
      <c r="V169" s="189"/>
      <c r="W169" s="195"/>
      <c r="Y169" s="163" t="s">
        <v>569</v>
      </c>
      <c r="AA169" s="207"/>
      <c r="AD169" s="195"/>
      <c r="AE169" s="195"/>
      <c r="AG169" s="195"/>
    </row>
    <row r="170" spans="1:33" s="160" customFormat="1" ht="45" x14ac:dyDescent="0.2">
      <c r="A170" s="190" t="s">
        <v>570</v>
      </c>
      <c r="B170" s="191" t="s">
        <v>571</v>
      </c>
      <c r="C170" s="1039" t="s">
        <v>572</v>
      </c>
      <c r="D170" s="1039"/>
      <c r="E170" s="1039"/>
      <c r="F170" s="192" t="s">
        <v>532</v>
      </c>
      <c r="G170" s="192"/>
      <c r="H170" s="192"/>
      <c r="I170" s="192" t="s">
        <v>533</v>
      </c>
      <c r="J170" s="193"/>
      <c r="K170" s="192"/>
      <c r="L170" s="193"/>
      <c r="M170" s="192"/>
      <c r="N170" s="194"/>
      <c r="V170" s="189"/>
      <c r="W170" s="195" t="s">
        <v>572</v>
      </c>
      <c r="AA170" s="207"/>
      <c r="AD170" s="195"/>
      <c r="AE170" s="195"/>
      <c r="AG170" s="195"/>
    </row>
    <row r="171" spans="1:33" s="160" customFormat="1" ht="12" x14ac:dyDescent="0.2">
      <c r="A171" s="196"/>
      <c r="B171" s="197"/>
      <c r="C171" s="1037" t="s">
        <v>534</v>
      </c>
      <c r="D171" s="1037"/>
      <c r="E171" s="1037"/>
      <c r="F171" s="1037"/>
      <c r="G171" s="1037"/>
      <c r="H171" s="1037"/>
      <c r="I171" s="1037"/>
      <c r="J171" s="1037"/>
      <c r="K171" s="1037"/>
      <c r="L171" s="1037"/>
      <c r="M171" s="1037"/>
      <c r="N171" s="1046"/>
      <c r="V171" s="189"/>
      <c r="W171" s="195"/>
      <c r="X171" s="163" t="s">
        <v>534</v>
      </c>
      <c r="AA171" s="207"/>
      <c r="AD171" s="195"/>
      <c r="AE171" s="195"/>
      <c r="AG171" s="195"/>
    </row>
    <row r="172" spans="1:33" s="160" customFormat="1" ht="33.75" x14ac:dyDescent="0.2">
      <c r="A172" s="198"/>
      <c r="B172" s="199" t="s">
        <v>430</v>
      </c>
      <c r="C172" s="1037" t="s">
        <v>431</v>
      </c>
      <c r="D172" s="1037"/>
      <c r="E172" s="1037"/>
      <c r="F172" s="1037"/>
      <c r="G172" s="1037"/>
      <c r="H172" s="1037"/>
      <c r="I172" s="1037"/>
      <c r="J172" s="1037"/>
      <c r="K172" s="1037"/>
      <c r="L172" s="1037"/>
      <c r="M172" s="1037"/>
      <c r="N172" s="1046"/>
      <c r="V172" s="189"/>
      <c r="W172" s="195"/>
      <c r="Y172" s="163" t="s">
        <v>431</v>
      </c>
      <c r="AA172" s="207"/>
      <c r="AD172" s="195"/>
      <c r="AE172" s="195"/>
      <c r="AG172" s="195"/>
    </row>
    <row r="173" spans="1:33" s="160" customFormat="1" ht="12" x14ac:dyDescent="0.2">
      <c r="A173" s="200"/>
      <c r="B173" s="199" t="s">
        <v>423</v>
      </c>
      <c r="C173" s="1037" t="s">
        <v>432</v>
      </c>
      <c r="D173" s="1037"/>
      <c r="E173" s="1037"/>
      <c r="F173" s="201"/>
      <c r="G173" s="201"/>
      <c r="H173" s="201"/>
      <c r="I173" s="201"/>
      <c r="J173" s="202">
        <v>963.23</v>
      </c>
      <c r="K173" s="201" t="s">
        <v>436</v>
      </c>
      <c r="L173" s="202">
        <v>19999.060000000001</v>
      </c>
      <c r="M173" s="201"/>
      <c r="N173" s="203"/>
      <c r="V173" s="189"/>
      <c r="W173" s="195"/>
      <c r="Z173" s="163" t="s">
        <v>432</v>
      </c>
      <c r="AA173" s="207"/>
      <c r="AD173" s="195"/>
      <c r="AE173" s="195"/>
      <c r="AG173" s="195"/>
    </row>
    <row r="174" spans="1:33" s="160" customFormat="1" ht="12" x14ac:dyDescent="0.2">
      <c r="A174" s="200"/>
      <c r="B174" s="199" t="s">
        <v>434</v>
      </c>
      <c r="C174" s="1037" t="s">
        <v>435</v>
      </c>
      <c r="D174" s="1037"/>
      <c r="E174" s="1037"/>
      <c r="F174" s="201"/>
      <c r="G174" s="201"/>
      <c r="H174" s="201"/>
      <c r="I174" s="201"/>
      <c r="J174" s="202">
        <v>207.83</v>
      </c>
      <c r="K174" s="201" t="s">
        <v>436</v>
      </c>
      <c r="L174" s="202">
        <v>4315.07</v>
      </c>
      <c r="M174" s="201"/>
      <c r="N174" s="203"/>
      <c r="V174" s="189"/>
      <c r="W174" s="195"/>
      <c r="Z174" s="163" t="s">
        <v>435</v>
      </c>
      <c r="AA174" s="207"/>
      <c r="AD174" s="195"/>
      <c r="AE174" s="195"/>
      <c r="AG174" s="195"/>
    </row>
    <row r="175" spans="1:33" s="160" customFormat="1" ht="12" x14ac:dyDescent="0.2">
      <c r="A175" s="200"/>
      <c r="B175" s="199" t="s">
        <v>437</v>
      </c>
      <c r="C175" s="1037" t="s">
        <v>438</v>
      </c>
      <c r="D175" s="1037"/>
      <c r="E175" s="1037"/>
      <c r="F175" s="201"/>
      <c r="G175" s="201"/>
      <c r="H175" s="201"/>
      <c r="I175" s="201"/>
      <c r="J175" s="202">
        <v>30.03</v>
      </c>
      <c r="K175" s="201" t="s">
        <v>436</v>
      </c>
      <c r="L175" s="202">
        <v>623.5</v>
      </c>
      <c r="M175" s="201"/>
      <c r="N175" s="203"/>
      <c r="V175" s="189"/>
      <c r="W175" s="195"/>
      <c r="Z175" s="163" t="s">
        <v>438</v>
      </c>
      <c r="AA175" s="207"/>
      <c r="AD175" s="195"/>
      <c r="AE175" s="195"/>
      <c r="AG175" s="195"/>
    </row>
    <row r="176" spans="1:33" s="160" customFormat="1" ht="12" x14ac:dyDescent="0.2">
      <c r="A176" s="200"/>
      <c r="B176" s="199" t="s">
        <v>439</v>
      </c>
      <c r="C176" s="1037" t="s">
        <v>440</v>
      </c>
      <c r="D176" s="1037"/>
      <c r="E176" s="1037"/>
      <c r="F176" s="201"/>
      <c r="G176" s="201"/>
      <c r="H176" s="201"/>
      <c r="I176" s="201"/>
      <c r="J176" s="202">
        <v>23038.2</v>
      </c>
      <c r="K176" s="201"/>
      <c r="L176" s="202">
        <v>382664.5</v>
      </c>
      <c r="M176" s="201"/>
      <c r="N176" s="203"/>
      <c r="V176" s="189"/>
      <c r="W176" s="195"/>
      <c r="Z176" s="163" t="s">
        <v>440</v>
      </c>
      <c r="AA176" s="207"/>
      <c r="AD176" s="195"/>
      <c r="AE176" s="195"/>
      <c r="AG176" s="195"/>
    </row>
    <row r="177" spans="1:34" s="160" customFormat="1" ht="12" x14ac:dyDescent="0.2">
      <c r="A177" s="200"/>
      <c r="B177" s="199"/>
      <c r="C177" s="1037" t="s">
        <v>443</v>
      </c>
      <c r="D177" s="1037"/>
      <c r="E177" s="1037"/>
      <c r="F177" s="201" t="s">
        <v>444</v>
      </c>
      <c r="G177" s="201" t="s">
        <v>573</v>
      </c>
      <c r="H177" s="201" t="s">
        <v>436</v>
      </c>
      <c r="I177" s="201" t="s">
        <v>574</v>
      </c>
      <c r="J177" s="202"/>
      <c r="K177" s="201"/>
      <c r="L177" s="202"/>
      <c r="M177" s="201"/>
      <c r="N177" s="203"/>
      <c r="V177" s="189"/>
      <c r="W177" s="195"/>
      <c r="AA177" s="207"/>
      <c r="AB177" s="163" t="s">
        <v>443</v>
      </c>
      <c r="AD177" s="195"/>
      <c r="AE177" s="195"/>
      <c r="AG177" s="195"/>
    </row>
    <row r="178" spans="1:34" s="160" customFormat="1" ht="12" x14ac:dyDescent="0.2">
      <c r="A178" s="200"/>
      <c r="B178" s="199"/>
      <c r="C178" s="1037" t="s">
        <v>447</v>
      </c>
      <c r="D178" s="1037"/>
      <c r="E178" s="1037"/>
      <c r="F178" s="201" t="s">
        <v>444</v>
      </c>
      <c r="G178" s="201" t="s">
        <v>575</v>
      </c>
      <c r="H178" s="201" t="s">
        <v>436</v>
      </c>
      <c r="I178" s="201" t="s">
        <v>576</v>
      </c>
      <c r="J178" s="202"/>
      <c r="K178" s="201"/>
      <c r="L178" s="202"/>
      <c r="M178" s="201"/>
      <c r="N178" s="203"/>
      <c r="V178" s="189"/>
      <c r="W178" s="195"/>
      <c r="AA178" s="207"/>
      <c r="AB178" s="163" t="s">
        <v>447</v>
      </c>
      <c r="AD178" s="195"/>
      <c r="AE178" s="195"/>
      <c r="AG178" s="195"/>
    </row>
    <row r="179" spans="1:34" s="160" customFormat="1" ht="12" x14ac:dyDescent="0.2">
      <c r="A179" s="200"/>
      <c r="B179" s="199"/>
      <c r="C179" s="1047" t="s">
        <v>450</v>
      </c>
      <c r="D179" s="1047"/>
      <c r="E179" s="1047"/>
      <c r="F179" s="208"/>
      <c r="G179" s="208"/>
      <c r="H179" s="208"/>
      <c r="I179" s="208"/>
      <c r="J179" s="209">
        <v>24209.26</v>
      </c>
      <c r="K179" s="208"/>
      <c r="L179" s="209">
        <v>406978.63</v>
      </c>
      <c r="M179" s="208"/>
      <c r="N179" s="210"/>
      <c r="V179" s="189"/>
      <c r="W179" s="195"/>
      <c r="AA179" s="207"/>
      <c r="AC179" s="163" t="s">
        <v>450</v>
      </c>
      <c r="AD179" s="195"/>
      <c r="AE179" s="195"/>
      <c r="AG179" s="195"/>
    </row>
    <row r="180" spans="1:34" s="160" customFormat="1" ht="12" x14ac:dyDescent="0.2">
      <c r="A180" s="200"/>
      <c r="B180" s="199"/>
      <c r="C180" s="1037" t="s">
        <v>451</v>
      </c>
      <c r="D180" s="1037"/>
      <c r="E180" s="1037"/>
      <c r="F180" s="201"/>
      <c r="G180" s="201"/>
      <c r="H180" s="201"/>
      <c r="I180" s="201"/>
      <c r="J180" s="202"/>
      <c r="K180" s="201"/>
      <c r="L180" s="202">
        <v>20622.560000000001</v>
      </c>
      <c r="M180" s="201"/>
      <c r="N180" s="203"/>
      <c r="V180" s="189"/>
      <c r="W180" s="195"/>
      <c r="AA180" s="207"/>
      <c r="AB180" s="163" t="s">
        <v>451</v>
      </c>
      <c r="AD180" s="195"/>
      <c r="AE180" s="195"/>
      <c r="AG180" s="195"/>
    </row>
    <row r="181" spans="1:34" s="160" customFormat="1" ht="22.5" x14ac:dyDescent="0.2">
      <c r="A181" s="200"/>
      <c r="B181" s="199" t="s">
        <v>539</v>
      </c>
      <c r="C181" s="1037" t="s">
        <v>540</v>
      </c>
      <c r="D181" s="1037"/>
      <c r="E181" s="1037"/>
      <c r="F181" s="201" t="s">
        <v>454</v>
      </c>
      <c r="G181" s="201" t="s">
        <v>541</v>
      </c>
      <c r="H181" s="201"/>
      <c r="I181" s="201" t="s">
        <v>541</v>
      </c>
      <c r="J181" s="202"/>
      <c r="K181" s="201"/>
      <c r="L181" s="202">
        <v>19385.21</v>
      </c>
      <c r="M181" s="201"/>
      <c r="N181" s="203"/>
      <c r="V181" s="189"/>
      <c r="W181" s="195"/>
      <c r="AA181" s="207"/>
      <c r="AB181" s="163" t="s">
        <v>540</v>
      </c>
      <c r="AD181" s="195"/>
      <c r="AE181" s="195"/>
      <c r="AG181" s="195"/>
    </row>
    <row r="182" spans="1:34" s="160" customFormat="1" ht="22.5" x14ac:dyDescent="0.2">
      <c r="A182" s="200"/>
      <c r="B182" s="199" t="s">
        <v>542</v>
      </c>
      <c r="C182" s="1037" t="s">
        <v>543</v>
      </c>
      <c r="D182" s="1037"/>
      <c r="E182" s="1037"/>
      <c r="F182" s="201" t="s">
        <v>454</v>
      </c>
      <c r="G182" s="201" t="s">
        <v>544</v>
      </c>
      <c r="H182" s="201"/>
      <c r="I182" s="201" t="s">
        <v>544</v>
      </c>
      <c r="J182" s="202"/>
      <c r="K182" s="201"/>
      <c r="L182" s="202">
        <v>10517.51</v>
      </c>
      <c r="M182" s="201"/>
      <c r="N182" s="203"/>
      <c r="V182" s="189"/>
      <c r="W182" s="195"/>
      <c r="AA182" s="207"/>
      <c r="AB182" s="163" t="s">
        <v>543</v>
      </c>
      <c r="AD182" s="195"/>
      <c r="AE182" s="195"/>
      <c r="AG182" s="195"/>
    </row>
    <row r="183" spans="1:34" s="160" customFormat="1" ht="12" x14ac:dyDescent="0.2">
      <c r="A183" s="211"/>
      <c r="B183" s="212"/>
      <c r="C183" s="1039" t="s">
        <v>459</v>
      </c>
      <c r="D183" s="1039"/>
      <c r="E183" s="1039"/>
      <c r="F183" s="192"/>
      <c r="G183" s="192"/>
      <c r="H183" s="192"/>
      <c r="I183" s="192"/>
      <c r="J183" s="193"/>
      <c r="K183" s="192"/>
      <c r="L183" s="193">
        <v>436881.35</v>
      </c>
      <c r="M183" s="208"/>
      <c r="N183" s="194"/>
      <c r="V183" s="189"/>
      <c r="W183" s="195"/>
      <c r="AA183" s="207"/>
      <c r="AD183" s="195" t="s">
        <v>459</v>
      </c>
      <c r="AE183" s="195"/>
      <c r="AG183" s="195"/>
    </row>
    <row r="184" spans="1:34" s="160" customFormat="1" ht="22.5" x14ac:dyDescent="0.2">
      <c r="A184" s="190" t="s">
        <v>577</v>
      </c>
      <c r="B184" s="191" t="s">
        <v>578</v>
      </c>
      <c r="C184" s="1039" t="s">
        <v>579</v>
      </c>
      <c r="D184" s="1039"/>
      <c r="E184" s="1039"/>
      <c r="F184" s="192" t="s">
        <v>411</v>
      </c>
      <c r="G184" s="192"/>
      <c r="H184" s="192"/>
      <c r="I184" s="192" t="s">
        <v>580</v>
      </c>
      <c r="J184" s="193">
        <v>38397</v>
      </c>
      <c r="K184" s="192"/>
      <c r="L184" s="193">
        <v>-382664.5</v>
      </c>
      <c r="M184" s="192"/>
      <c r="N184" s="194"/>
      <c r="V184" s="189"/>
      <c r="W184" s="195" t="s">
        <v>579</v>
      </c>
      <c r="AA184" s="207"/>
      <c r="AD184" s="195"/>
      <c r="AE184" s="195"/>
      <c r="AG184" s="195"/>
    </row>
    <row r="185" spans="1:34" s="160" customFormat="1" ht="12" x14ac:dyDescent="0.2">
      <c r="A185" s="211"/>
      <c r="B185" s="212"/>
      <c r="C185" s="168" t="s">
        <v>462</v>
      </c>
      <c r="D185" s="213"/>
      <c r="E185" s="213"/>
      <c r="F185" s="214"/>
      <c r="G185" s="214"/>
      <c r="H185" s="214"/>
      <c r="I185" s="214"/>
      <c r="J185" s="215"/>
      <c r="K185" s="214"/>
      <c r="L185" s="215"/>
      <c r="M185" s="216"/>
      <c r="N185" s="217"/>
      <c r="V185" s="189"/>
      <c r="W185" s="195"/>
      <c r="AA185" s="207"/>
      <c r="AD185" s="195"/>
      <c r="AE185" s="195"/>
      <c r="AG185" s="195"/>
    </row>
    <row r="186" spans="1:34" s="160" customFormat="1" ht="33.75" x14ac:dyDescent="0.2">
      <c r="A186" s="190" t="s">
        <v>581</v>
      </c>
      <c r="B186" s="191" t="s">
        <v>582</v>
      </c>
      <c r="C186" s="1039" t="s">
        <v>583</v>
      </c>
      <c r="D186" s="1039"/>
      <c r="E186" s="1039"/>
      <c r="F186" s="192" t="s">
        <v>488</v>
      </c>
      <c r="G186" s="192"/>
      <c r="H186" s="192"/>
      <c r="I186" s="192" t="s">
        <v>584</v>
      </c>
      <c r="J186" s="193">
        <v>1349.17</v>
      </c>
      <c r="K186" s="192" t="s">
        <v>566</v>
      </c>
      <c r="L186" s="193">
        <v>39025.269999999997</v>
      </c>
      <c r="M186" s="192" t="s">
        <v>567</v>
      </c>
      <c r="N186" s="194">
        <v>366057</v>
      </c>
      <c r="V186" s="189"/>
      <c r="W186" s="195" t="s">
        <v>583</v>
      </c>
      <c r="AA186" s="207"/>
      <c r="AD186" s="195"/>
      <c r="AE186" s="195"/>
      <c r="AG186" s="195"/>
    </row>
    <row r="187" spans="1:34" s="160" customFormat="1" ht="12" x14ac:dyDescent="0.2">
      <c r="A187" s="211"/>
      <c r="B187" s="212"/>
      <c r="C187" s="168" t="s">
        <v>462</v>
      </c>
      <c r="D187" s="213"/>
      <c r="E187" s="213"/>
      <c r="F187" s="214"/>
      <c r="G187" s="214"/>
      <c r="H187" s="214"/>
      <c r="I187" s="214"/>
      <c r="J187" s="215"/>
      <c r="K187" s="214"/>
      <c r="L187" s="215"/>
      <c r="M187" s="216"/>
      <c r="N187" s="217"/>
      <c r="V187" s="189"/>
      <c r="W187" s="195"/>
      <c r="AA187" s="207"/>
      <c r="AD187" s="195"/>
      <c r="AE187" s="195"/>
      <c r="AG187" s="195"/>
    </row>
    <row r="188" spans="1:34" s="160" customFormat="1" ht="22.5" x14ac:dyDescent="0.2">
      <c r="A188" s="198"/>
      <c r="B188" s="199" t="s">
        <v>568</v>
      </c>
      <c r="C188" s="1037" t="s">
        <v>569</v>
      </c>
      <c r="D188" s="1037"/>
      <c r="E188" s="1037"/>
      <c r="F188" s="1037"/>
      <c r="G188" s="1037"/>
      <c r="H188" s="1037"/>
      <c r="I188" s="1037"/>
      <c r="J188" s="1037"/>
      <c r="K188" s="1037"/>
      <c r="L188" s="1037"/>
      <c r="M188" s="1037"/>
      <c r="N188" s="1046"/>
      <c r="V188" s="189"/>
      <c r="W188" s="195"/>
      <c r="Y188" s="163" t="s">
        <v>569</v>
      </c>
      <c r="AA188" s="207"/>
      <c r="AD188" s="195"/>
      <c r="AE188" s="195"/>
      <c r="AG188" s="195"/>
    </row>
    <row r="189" spans="1:34" s="160" customFormat="1" ht="12" x14ac:dyDescent="0.2">
      <c r="A189" s="1040" t="s">
        <v>585</v>
      </c>
      <c r="B189" s="1041"/>
      <c r="C189" s="1041"/>
      <c r="D189" s="1041"/>
      <c r="E189" s="1041"/>
      <c r="F189" s="1041"/>
      <c r="G189" s="1041"/>
      <c r="H189" s="1041"/>
      <c r="I189" s="1041"/>
      <c r="J189" s="1041"/>
      <c r="K189" s="1041"/>
      <c r="L189" s="1041"/>
      <c r="M189" s="1041"/>
      <c r="N189" s="1042"/>
      <c r="V189" s="189"/>
      <c r="W189" s="195"/>
      <c r="AA189" s="207"/>
      <c r="AD189" s="195"/>
      <c r="AE189" s="195"/>
      <c r="AG189" s="195"/>
      <c r="AH189" s="195" t="s">
        <v>585</v>
      </c>
    </row>
    <row r="190" spans="1:34" s="160" customFormat="1" ht="45" x14ac:dyDescent="0.2">
      <c r="A190" s="190" t="s">
        <v>586</v>
      </c>
      <c r="B190" s="191" t="s">
        <v>530</v>
      </c>
      <c r="C190" s="1039" t="s">
        <v>587</v>
      </c>
      <c r="D190" s="1039"/>
      <c r="E190" s="1039"/>
      <c r="F190" s="192" t="s">
        <v>532</v>
      </c>
      <c r="G190" s="192"/>
      <c r="H190" s="192"/>
      <c r="I190" s="192" t="s">
        <v>588</v>
      </c>
      <c r="J190" s="193"/>
      <c r="K190" s="192"/>
      <c r="L190" s="193"/>
      <c r="M190" s="192"/>
      <c r="N190" s="194"/>
      <c r="V190" s="189"/>
      <c r="W190" s="195" t="s">
        <v>587</v>
      </c>
      <c r="AA190" s="207"/>
      <c r="AD190" s="195"/>
      <c r="AE190" s="195"/>
      <c r="AG190" s="195"/>
      <c r="AH190" s="195"/>
    </row>
    <row r="191" spans="1:34" s="160" customFormat="1" ht="12" x14ac:dyDescent="0.2">
      <c r="A191" s="196"/>
      <c r="B191" s="197"/>
      <c r="C191" s="1037" t="s">
        <v>589</v>
      </c>
      <c r="D191" s="1037"/>
      <c r="E191" s="1037"/>
      <c r="F191" s="1037"/>
      <c r="G191" s="1037"/>
      <c r="H191" s="1037"/>
      <c r="I191" s="1037"/>
      <c r="J191" s="1037"/>
      <c r="K191" s="1037"/>
      <c r="L191" s="1037"/>
      <c r="M191" s="1037"/>
      <c r="N191" s="1046"/>
      <c r="V191" s="189"/>
      <c r="W191" s="195"/>
      <c r="X191" s="163" t="s">
        <v>589</v>
      </c>
      <c r="AA191" s="207"/>
      <c r="AD191" s="195"/>
      <c r="AE191" s="195"/>
      <c r="AG191" s="195"/>
      <c r="AH191" s="195"/>
    </row>
    <row r="192" spans="1:34" s="160" customFormat="1" ht="33.75" x14ac:dyDescent="0.2">
      <c r="A192" s="198"/>
      <c r="B192" s="199" t="s">
        <v>430</v>
      </c>
      <c r="C192" s="1037" t="s">
        <v>431</v>
      </c>
      <c r="D192" s="1037"/>
      <c r="E192" s="1037"/>
      <c r="F192" s="1037"/>
      <c r="G192" s="1037"/>
      <c r="H192" s="1037"/>
      <c r="I192" s="1037"/>
      <c r="J192" s="1037"/>
      <c r="K192" s="1037"/>
      <c r="L192" s="1037"/>
      <c r="M192" s="1037"/>
      <c r="N192" s="1046"/>
      <c r="V192" s="189"/>
      <c r="W192" s="195"/>
      <c r="Y192" s="163" t="s">
        <v>431</v>
      </c>
      <c r="AA192" s="207"/>
      <c r="AD192" s="195"/>
      <c r="AE192" s="195"/>
      <c r="AG192" s="195"/>
      <c r="AH192" s="195"/>
    </row>
    <row r="193" spans="1:34" s="160" customFormat="1" ht="12" x14ac:dyDescent="0.2">
      <c r="A193" s="200"/>
      <c r="B193" s="199" t="s">
        <v>423</v>
      </c>
      <c r="C193" s="1037" t="s">
        <v>432</v>
      </c>
      <c r="D193" s="1037"/>
      <c r="E193" s="1037"/>
      <c r="F193" s="201"/>
      <c r="G193" s="201"/>
      <c r="H193" s="201"/>
      <c r="I193" s="201"/>
      <c r="J193" s="202">
        <v>56.55</v>
      </c>
      <c r="K193" s="201" t="s">
        <v>436</v>
      </c>
      <c r="L193" s="202">
        <v>475.02</v>
      </c>
      <c r="M193" s="201"/>
      <c r="N193" s="203"/>
      <c r="V193" s="189"/>
      <c r="W193" s="195"/>
      <c r="Z193" s="163" t="s">
        <v>432</v>
      </c>
      <c r="AA193" s="207"/>
      <c r="AD193" s="195"/>
      <c r="AE193" s="195"/>
      <c r="AG193" s="195"/>
      <c r="AH193" s="195"/>
    </row>
    <row r="194" spans="1:34" s="160" customFormat="1" ht="12" x14ac:dyDescent="0.2">
      <c r="A194" s="200"/>
      <c r="B194" s="199" t="s">
        <v>434</v>
      </c>
      <c r="C194" s="1037" t="s">
        <v>435</v>
      </c>
      <c r="D194" s="1037"/>
      <c r="E194" s="1037"/>
      <c r="F194" s="201"/>
      <c r="G194" s="201"/>
      <c r="H194" s="201"/>
      <c r="I194" s="201"/>
      <c r="J194" s="202">
        <v>9.2200000000000006</v>
      </c>
      <c r="K194" s="201" t="s">
        <v>436</v>
      </c>
      <c r="L194" s="202">
        <v>77.45</v>
      </c>
      <c r="M194" s="201"/>
      <c r="N194" s="203"/>
      <c r="V194" s="189"/>
      <c r="W194" s="195"/>
      <c r="Z194" s="163" t="s">
        <v>435</v>
      </c>
      <c r="AA194" s="207"/>
      <c r="AD194" s="195"/>
      <c r="AE194" s="195"/>
      <c r="AG194" s="195"/>
      <c r="AH194" s="195"/>
    </row>
    <row r="195" spans="1:34" s="160" customFormat="1" ht="12" x14ac:dyDescent="0.2">
      <c r="A195" s="200"/>
      <c r="B195" s="199" t="s">
        <v>437</v>
      </c>
      <c r="C195" s="1037" t="s">
        <v>438</v>
      </c>
      <c r="D195" s="1037"/>
      <c r="E195" s="1037"/>
      <c r="F195" s="201"/>
      <c r="G195" s="201"/>
      <c r="H195" s="201"/>
      <c r="I195" s="201"/>
      <c r="J195" s="202">
        <v>0.22</v>
      </c>
      <c r="K195" s="201" t="s">
        <v>436</v>
      </c>
      <c r="L195" s="202">
        <v>1.85</v>
      </c>
      <c r="M195" s="201"/>
      <c r="N195" s="203"/>
      <c r="V195" s="189"/>
      <c r="W195" s="195"/>
      <c r="Z195" s="163" t="s">
        <v>438</v>
      </c>
      <c r="AA195" s="207"/>
      <c r="AD195" s="195"/>
      <c r="AE195" s="195"/>
      <c r="AG195" s="195"/>
      <c r="AH195" s="195"/>
    </row>
    <row r="196" spans="1:34" s="160" customFormat="1" ht="12" x14ac:dyDescent="0.2">
      <c r="A196" s="200"/>
      <c r="B196" s="199" t="s">
        <v>439</v>
      </c>
      <c r="C196" s="1037" t="s">
        <v>440</v>
      </c>
      <c r="D196" s="1037"/>
      <c r="E196" s="1037"/>
      <c r="F196" s="201"/>
      <c r="G196" s="201"/>
      <c r="H196" s="201"/>
      <c r="I196" s="201"/>
      <c r="J196" s="202">
        <v>152.04</v>
      </c>
      <c r="K196" s="201"/>
      <c r="L196" s="202">
        <v>1021.71</v>
      </c>
      <c r="M196" s="201"/>
      <c r="N196" s="203"/>
      <c r="V196" s="189"/>
      <c r="W196" s="195"/>
      <c r="Z196" s="163" t="s">
        <v>440</v>
      </c>
      <c r="AA196" s="207"/>
      <c r="AD196" s="195"/>
      <c r="AE196" s="195"/>
      <c r="AG196" s="195"/>
      <c r="AH196" s="195"/>
    </row>
    <row r="197" spans="1:34" s="160" customFormat="1" ht="12" x14ac:dyDescent="0.2">
      <c r="A197" s="200"/>
      <c r="B197" s="199"/>
      <c r="C197" s="1037" t="s">
        <v>443</v>
      </c>
      <c r="D197" s="1037"/>
      <c r="E197" s="1037"/>
      <c r="F197" s="201" t="s">
        <v>444</v>
      </c>
      <c r="G197" s="201" t="s">
        <v>535</v>
      </c>
      <c r="H197" s="201" t="s">
        <v>436</v>
      </c>
      <c r="I197" s="201" t="s">
        <v>590</v>
      </c>
      <c r="J197" s="202"/>
      <c r="K197" s="201"/>
      <c r="L197" s="202"/>
      <c r="M197" s="201"/>
      <c r="N197" s="203"/>
      <c r="V197" s="189"/>
      <c r="W197" s="195"/>
      <c r="AA197" s="207"/>
      <c r="AB197" s="163" t="s">
        <v>443</v>
      </c>
      <c r="AD197" s="195"/>
      <c r="AE197" s="195"/>
      <c r="AG197" s="195"/>
      <c r="AH197" s="195"/>
    </row>
    <row r="198" spans="1:34" s="160" customFormat="1" ht="12" x14ac:dyDescent="0.2">
      <c r="A198" s="200"/>
      <c r="B198" s="199"/>
      <c r="C198" s="1037" t="s">
        <v>447</v>
      </c>
      <c r="D198" s="1037"/>
      <c r="E198" s="1037"/>
      <c r="F198" s="201" t="s">
        <v>444</v>
      </c>
      <c r="G198" s="201" t="s">
        <v>537</v>
      </c>
      <c r="H198" s="201" t="s">
        <v>436</v>
      </c>
      <c r="I198" s="201" t="s">
        <v>591</v>
      </c>
      <c r="J198" s="202"/>
      <c r="K198" s="201"/>
      <c r="L198" s="202"/>
      <c r="M198" s="201"/>
      <c r="N198" s="203"/>
      <c r="V198" s="189"/>
      <c r="W198" s="195"/>
      <c r="AA198" s="207"/>
      <c r="AB198" s="163" t="s">
        <v>447</v>
      </c>
      <c r="AD198" s="195"/>
      <c r="AE198" s="195"/>
      <c r="AG198" s="195"/>
      <c r="AH198" s="195"/>
    </row>
    <row r="199" spans="1:34" s="160" customFormat="1" ht="12" x14ac:dyDescent="0.2">
      <c r="A199" s="200"/>
      <c r="B199" s="199"/>
      <c r="C199" s="1047" t="s">
        <v>450</v>
      </c>
      <c r="D199" s="1047"/>
      <c r="E199" s="1047"/>
      <c r="F199" s="208"/>
      <c r="G199" s="208"/>
      <c r="H199" s="208"/>
      <c r="I199" s="208"/>
      <c r="J199" s="209">
        <v>217.81</v>
      </c>
      <c r="K199" s="208"/>
      <c r="L199" s="209">
        <v>1574.18</v>
      </c>
      <c r="M199" s="208"/>
      <c r="N199" s="210"/>
      <c r="V199" s="189"/>
      <c r="W199" s="195"/>
      <c r="AA199" s="207"/>
      <c r="AC199" s="163" t="s">
        <v>450</v>
      </c>
      <c r="AD199" s="195"/>
      <c r="AE199" s="195"/>
      <c r="AG199" s="195"/>
      <c r="AH199" s="195"/>
    </row>
    <row r="200" spans="1:34" s="160" customFormat="1" ht="12" x14ac:dyDescent="0.2">
      <c r="A200" s="200"/>
      <c r="B200" s="199"/>
      <c r="C200" s="1037" t="s">
        <v>451</v>
      </c>
      <c r="D200" s="1037"/>
      <c r="E200" s="1037"/>
      <c r="F200" s="201"/>
      <c r="G200" s="201"/>
      <c r="H200" s="201"/>
      <c r="I200" s="201"/>
      <c r="J200" s="202"/>
      <c r="K200" s="201"/>
      <c r="L200" s="202">
        <v>476.87</v>
      </c>
      <c r="M200" s="201"/>
      <c r="N200" s="203"/>
      <c r="V200" s="189"/>
      <c r="W200" s="195"/>
      <c r="AA200" s="207"/>
      <c r="AB200" s="163" t="s">
        <v>451</v>
      </c>
      <c r="AD200" s="195"/>
      <c r="AE200" s="195"/>
      <c r="AG200" s="195"/>
      <c r="AH200" s="195"/>
    </row>
    <row r="201" spans="1:34" s="160" customFormat="1" ht="22.5" x14ac:dyDescent="0.2">
      <c r="A201" s="200"/>
      <c r="B201" s="199" t="s">
        <v>539</v>
      </c>
      <c r="C201" s="1037" t="s">
        <v>540</v>
      </c>
      <c r="D201" s="1037"/>
      <c r="E201" s="1037"/>
      <c r="F201" s="201" t="s">
        <v>454</v>
      </c>
      <c r="G201" s="201" t="s">
        <v>541</v>
      </c>
      <c r="H201" s="201"/>
      <c r="I201" s="201" t="s">
        <v>541</v>
      </c>
      <c r="J201" s="202"/>
      <c r="K201" s="201"/>
      <c r="L201" s="202">
        <v>448.26</v>
      </c>
      <c r="M201" s="201"/>
      <c r="N201" s="203"/>
      <c r="V201" s="189"/>
      <c r="W201" s="195"/>
      <c r="AA201" s="207"/>
      <c r="AB201" s="163" t="s">
        <v>540</v>
      </c>
      <c r="AD201" s="195"/>
      <c r="AE201" s="195"/>
      <c r="AG201" s="195"/>
      <c r="AH201" s="195"/>
    </row>
    <row r="202" spans="1:34" s="160" customFormat="1" ht="22.5" x14ac:dyDescent="0.2">
      <c r="A202" s="200"/>
      <c r="B202" s="199" t="s">
        <v>542</v>
      </c>
      <c r="C202" s="1037" t="s">
        <v>543</v>
      </c>
      <c r="D202" s="1037"/>
      <c r="E202" s="1037"/>
      <c r="F202" s="201" t="s">
        <v>454</v>
      </c>
      <c r="G202" s="201" t="s">
        <v>544</v>
      </c>
      <c r="H202" s="201"/>
      <c r="I202" s="201" t="s">
        <v>544</v>
      </c>
      <c r="J202" s="202"/>
      <c r="K202" s="201"/>
      <c r="L202" s="202">
        <v>243.2</v>
      </c>
      <c r="M202" s="201"/>
      <c r="N202" s="203"/>
      <c r="V202" s="189"/>
      <c r="W202" s="195"/>
      <c r="AA202" s="207"/>
      <c r="AB202" s="163" t="s">
        <v>543</v>
      </c>
      <c r="AD202" s="195"/>
      <c r="AE202" s="195"/>
      <c r="AG202" s="195"/>
      <c r="AH202" s="195"/>
    </row>
    <row r="203" spans="1:34" s="160" customFormat="1" ht="12" x14ac:dyDescent="0.2">
      <c r="A203" s="211"/>
      <c r="B203" s="212"/>
      <c r="C203" s="1039" t="s">
        <v>459</v>
      </c>
      <c r="D203" s="1039"/>
      <c r="E203" s="1039"/>
      <c r="F203" s="192"/>
      <c r="G203" s="192"/>
      <c r="H203" s="192"/>
      <c r="I203" s="192"/>
      <c r="J203" s="193"/>
      <c r="K203" s="192"/>
      <c r="L203" s="193">
        <v>2265.64</v>
      </c>
      <c r="M203" s="208"/>
      <c r="N203" s="194"/>
      <c r="V203" s="189"/>
      <c r="W203" s="195"/>
      <c r="AA203" s="207"/>
      <c r="AD203" s="195" t="s">
        <v>459</v>
      </c>
      <c r="AE203" s="195"/>
      <c r="AG203" s="195"/>
      <c r="AH203" s="195"/>
    </row>
    <row r="204" spans="1:34" s="160" customFormat="1" ht="12" x14ac:dyDescent="0.2">
      <c r="A204" s="190" t="s">
        <v>592</v>
      </c>
      <c r="B204" s="191" t="s">
        <v>593</v>
      </c>
      <c r="C204" s="1039" t="s">
        <v>594</v>
      </c>
      <c r="D204" s="1039"/>
      <c r="E204" s="1039"/>
      <c r="F204" s="192" t="s">
        <v>411</v>
      </c>
      <c r="G204" s="192"/>
      <c r="H204" s="192"/>
      <c r="I204" s="192" t="s">
        <v>595</v>
      </c>
      <c r="J204" s="193">
        <v>15620</v>
      </c>
      <c r="K204" s="192"/>
      <c r="L204" s="193">
        <v>-944.7</v>
      </c>
      <c r="M204" s="192"/>
      <c r="N204" s="194"/>
      <c r="V204" s="189"/>
      <c r="W204" s="195" t="s">
        <v>594</v>
      </c>
      <c r="AA204" s="207"/>
      <c r="AD204" s="195"/>
      <c r="AE204" s="195"/>
      <c r="AG204" s="195"/>
      <c r="AH204" s="195"/>
    </row>
    <row r="205" spans="1:34" s="160" customFormat="1" ht="12" x14ac:dyDescent="0.2">
      <c r="A205" s="211"/>
      <c r="B205" s="212"/>
      <c r="C205" s="168" t="s">
        <v>462</v>
      </c>
      <c r="D205" s="213"/>
      <c r="E205" s="213"/>
      <c r="F205" s="214"/>
      <c r="G205" s="214"/>
      <c r="H205" s="214"/>
      <c r="I205" s="214"/>
      <c r="J205" s="215"/>
      <c r="K205" s="214"/>
      <c r="L205" s="215"/>
      <c r="M205" s="216"/>
      <c r="N205" s="217"/>
      <c r="V205" s="189"/>
      <c r="W205" s="195"/>
      <c r="AA205" s="207"/>
      <c r="AD205" s="195"/>
      <c r="AE205" s="195"/>
      <c r="AG205" s="195"/>
      <c r="AH205" s="195"/>
    </row>
    <row r="206" spans="1:34" s="160" customFormat="1" ht="33.75" x14ac:dyDescent="0.2">
      <c r="A206" s="190" t="s">
        <v>596</v>
      </c>
      <c r="B206" s="191" t="s">
        <v>597</v>
      </c>
      <c r="C206" s="1039" t="s">
        <v>598</v>
      </c>
      <c r="D206" s="1039"/>
      <c r="E206" s="1039"/>
      <c r="F206" s="192" t="s">
        <v>488</v>
      </c>
      <c r="G206" s="192"/>
      <c r="H206" s="192"/>
      <c r="I206" s="192" t="s">
        <v>599</v>
      </c>
      <c r="J206" s="193">
        <v>859.13</v>
      </c>
      <c r="K206" s="192" t="s">
        <v>566</v>
      </c>
      <c r="L206" s="193">
        <v>7567.27</v>
      </c>
      <c r="M206" s="192" t="s">
        <v>567</v>
      </c>
      <c r="N206" s="194">
        <v>70981</v>
      </c>
      <c r="V206" s="189"/>
      <c r="W206" s="195" t="s">
        <v>598</v>
      </c>
      <c r="AA206" s="207"/>
      <c r="AD206" s="195"/>
      <c r="AE206" s="195"/>
      <c r="AG206" s="195"/>
      <c r="AH206" s="195"/>
    </row>
    <row r="207" spans="1:34" s="160" customFormat="1" ht="12" x14ac:dyDescent="0.2">
      <c r="A207" s="211"/>
      <c r="B207" s="212"/>
      <c r="C207" s="168" t="s">
        <v>462</v>
      </c>
      <c r="D207" s="213"/>
      <c r="E207" s="213"/>
      <c r="F207" s="214"/>
      <c r="G207" s="214"/>
      <c r="H207" s="214"/>
      <c r="I207" s="214"/>
      <c r="J207" s="215"/>
      <c r="K207" s="214"/>
      <c r="L207" s="215"/>
      <c r="M207" s="216"/>
      <c r="N207" s="217"/>
      <c r="V207" s="189"/>
      <c r="W207" s="195"/>
      <c r="AA207" s="207"/>
      <c r="AD207" s="195"/>
      <c r="AE207" s="195"/>
      <c r="AG207" s="195"/>
      <c r="AH207" s="195"/>
    </row>
    <row r="208" spans="1:34" s="160" customFormat="1" ht="22.5" x14ac:dyDescent="0.2">
      <c r="A208" s="198"/>
      <c r="B208" s="199" t="s">
        <v>568</v>
      </c>
      <c r="C208" s="1037" t="s">
        <v>569</v>
      </c>
      <c r="D208" s="1037"/>
      <c r="E208" s="1037"/>
      <c r="F208" s="1037"/>
      <c r="G208" s="1037"/>
      <c r="H208" s="1037"/>
      <c r="I208" s="1037"/>
      <c r="J208" s="1037"/>
      <c r="K208" s="1037"/>
      <c r="L208" s="1037"/>
      <c r="M208" s="1037"/>
      <c r="N208" s="1046"/>
      <c r="V208" s="189"/>
      <c r="W208" s="195"/>
      <c r="Y208" s="163" t="s">
        <v>569</v>
      </c>
      <c r="AA208" s="207"/>
      <c r="AD208" s="195"/>
      <c r="AE208" s="195"/>
      <c r="AG208" s="195"/>
      <c r="AH208" s="195"/>
    </row>
    <row r="209" spans="1:34" s="160" customFormat="1" ht="56.25" x14ac:dyDescent="0.2">
      <c r="A209" s="190" t="s">
        <v>600</v>
      </c>
      <c r="B209" s="191" t="s">
        <v>601</v>
      </c>
      <c r="C209" s="1039" t="s">
        <v>602</v>
      </c>
      <c r="D209" s="1039"/>
      <c r="E209" s="1039"/>
      <c r="F209" s="192" t="s">
        <v>532</v>
      </c>
      <c r="G209" s="192"/>
      <c r="H209" s="192"/>
      <c r="I209" s="192" t="s">
        <v>588</v>
      </c>
      <c r="J209" s="193"/>
      <c r="K209" s="192"/>
      <c r="L209" s="193"/>
      <c r="M209" s="192"/>
      <c r="N209" s="194"/>
      <c r="V209" s="189"/>
      <c r="W209" s="195" t="s">
        <v>602</v>
      </c>
      <c r="AA209" s="207"/>
      <c r="AD209" s="195"/>
      <c r="AE209" s="195"/>
      <c r="AG209" s="195"/>
      <c r="AH209" s="195"/>
    </row>
    <row r="210" spans="1:34" s="160" customFormat="1" ht="12" x14ac:dyDescent="0.2">
      <c r="A210" s="196"/>
      <c r="B210" s="197"/>
      <c r="C210" s="1037" t="s">
        <v>589</v>
      </c>
      <c r="D210" s="1037"/>
      <c r="E210" s="1037"/>
      <c r="F210" s="1037"/>
      <c r="G210" s="1037"/>
      <c r="H210" s="1037"/>
      <c r="I210" s="1037"/>
      <c r="J210" s="1037"/>
      <c r="K210" s="1037"/>
      <c r="L210" s="1037"/>
      <c r="M210" s="1037"/>
      <c r="N210" s="1046"/>
      <c r="V210" s="189"/>
      <c r="W210" s="195"/>
      <c r="X210" s="163" t="s">
        <v>589</v>
      </c>
      <c r="AA210" s="207"/>
      <c r="AD210" s="195"/>
      <c r="AE210" s="195"/>
      <c r="AG210" s="195"/>
      <c r="AH210" s="195"/>
    </row>
    <row r="211" spans="1:34" s="160" customFormat="1" ht="33.75" x14ac:dyDescent="0.2">
      <c r="A211" s="198"/>
      <c r="B211" s="199" t="s">
        <v>430</v>
      </c>
      <c r="C211" s="1037" t="s">
        <v>431</v>
      </c>
      <c r="D211" s="1037"/>
      <c r="E211" s="1037"/>
      <c r="F211" s="1037"/>
      <c r="G211" s="1037"/>
      <c r="H211" s="1037"/>
      <c r="I211" s="1037"/>
      <c r="J211" s="1037"/>
      <c r="K211" s="1037"/>
      <c r="L211" s="1037"/>
      <c r="M211" s="1037"/>
      <c r="N211" s="1046"/>
      <c r="V211" s="189"/>
      <c r="W211" s="195"/>
      <c r="Y211" s="163" t="s">
        <v>431</v>
      </c>
      <c r="AA211" s="207"/>
      <c r="AD211" s="195"/>
      <c r="AE211" s="195"/>
      <c r="AG211" s="195"/>
      <c r="AH211" s="195"/>
    </row>
    <row r="212" spans="1:34" s="160" customFormat="1" ht="12" x14ac:dyDescent="0.2">
      <c r="A212" s="200"/>
      <c r="B212" s="199" t="s">
        <v>423</v>
      </c>
      <c r="C212" s="1037" t="s">
        <v>432</v>
      </c>
      <c r="D212" s="1037"/>
      <c r="E212" s="1037"/>
      <c r="F212" s="201"/>
      <c r="G212" s="201"/>
      <c r="H212" s="201"/>
      <c r="I212" s="201"/>
      <c r="J212" s="202">
        <v>26.12</v>
      </c>
      <c r="K212" s="201" t="s">
        <v>436</v>
      </c>
      <c r="L212" s="202">
        <v>219.41</v>
      </c>
      <c r="M212" s="201"/>
      <c r="N212" s="203"/>
      <c r="V212" s="189"/>
      <c r="W212" s="195"/>
      <c r="Z212" s="163" t="s">
        <v>432</v>
      </c>
      <c r="AA212" s="207"/>
      <c r="AD212" s="195"/>
      <c r="AE212" s="195"/>
      <c r="AG212" s="195"/>
      <c r="AH212" s="195"/>
    </row>
    <row r="213" spans="1:34" s="160" customFormat="1" ht="12" x14ac:dyDescent="0.2">
      <c r="A213" s="200"/>
      <c r="B213" s="199" t="s">
        <v>434</v>
      </c>
      <c r="C213" s="1037" t="s">
        <v>435</v>
      </c>
      <c r="D213" s="1037"/>
      <c r="E213" s="1037"/>
      <c r="F213" s="201"/>
      <c r="G213" s="201"/>
      <c r="H213" s="201"/>
      <c r="I213" s="201"/>
      <c r="J213" s="202">
        <v>11.78</v>
      </c>
      <c r="K213" s="201" t="s">
        <v>436</v>
      </c>
      <c r="L213" s="202">
        <v>98.95</v>
      </c>
      <c r="M213" s="201"/>
      <c r="N213" s="203"/>
      <c r="V213" s="189"/>
      <c r="W213" s="195"/>
      <c r="Z213" s="163" t="s">
        <v>435</v>
      </c>
      <c r="AA213" s="207"/>
      <c r="AD213" s="195"/>
      <c r="AE213" s="195"/>
      <c r="AG213" s="195"/>
      <c r="AH213" s="195"/>
    </row>
    <row r="214" spans="1:34" s="160" customFormat="1" ht="12" x14ac:dyDescent="0.2">
      <c r="A214" s="200"/>
      <c r="B214" s="199" t="s">
        <v>437</v>
      </c>
      <c r="C214" s="1037" t="s">
        <v>438</v>
      </c>
      <c r="D214" s="1037"/>
      <c r="E214" s="1037"/>
      <c r="F214" s="201"/>
      <c r="G214" s="201"/>
      <c r="H214" s="201"/>
      <c r="I214" s="201"/>
      <c r="J214" s="202">
        <v>0.33</v>
      </c>
      <c r="K214" s="201" t="s">
        <v>436</v>
      </c>
      <c r="L214" s="202">
        <v>2.77</v>
      </c>
      <c r="M214" s="201"/>
      <c r="N214" s="203"/>
      <c r="V214" s="189"/>
      <c r="W214" s="195"/>
      <c r="Z214" s="163" t="s">
        <v>438</v>
      </c>
      <c r="AA214" s="207"/>
      <c r="AD214" s="195"/>
      <c r="AE214" s="195"/>
      <c r="AG214" s="195"/>
      <c r="AH214" s="195"/>
    </row>
    <row r="215" spans="1:34" s="160" customFormat="1" ht="12" x14ac:dyDescent="0.2">
      <c r="A215" s="200"/>
      <c r="B215" s="199" t="s">
        <v>439</v>
      </c>
      <c r="C215" s="1037" t="s">
        <v>440</v>
      </c>
      <c r="D215" s="1037"/>
      <c r="E215" s="1037"/>
      <c r="F215" s="201"/>
      <c r="G215" s="201"/>
      <c r="H215" s="201"/>
      <c r="I215" s="201"/>
      <c r="J215" s="202">
        <v>200.78</v>
      </c>
      <c r="K215" s="201"/>
      <c r="L215" s="202">
        <v>1349.24</v>
      </c>
      <c r="M215" s="201"/>
      <c r="N215" s="203"/>
      <c r="V215" s="189"/>
      <c r="W215" s="195"/>
      <c r="Z215" s="163" t="s">
        <v>440</v>
      </c>
      <c r="AA215" s="207"/>
      <c r="AD215" s="195"/>
      <c r="AE215" s="195"/>
      <c r="AG215" s="195"/>
      <c r="AH215" s="195"/>
    </row>
    <row r="216" spans="1:34" s="160" customFormat="1" ht="12" x14ac:dyDescent="0.2">
      <c r="A216" s="200"/>
      <c r="B216" s="199"/>
      <c r="C216" s="1037" t="s">
        <v>443</v>
      </c>
      <c r="D216" s="1037"/>
      <c r="E216" s="1037"/>
      <c r="F216" s="201" t="s">
        <v>444</v>
      </c>
      <c r="G216" s="201" t="s">
        <v>603</v>
      </c>
      <c r="H216" s="201" t="s">
        <v>436</v>
      </c>
      <c r="I216" s="201" t="s">
        <v>604</v>
      </c>
      <c r="J216" s="202"/>
      <c r="K216" s="201"/>
      <c r="L216" s="202"/>
      <c r="M216" s="201"/>
      <c r="N216" s="203"/>
      <c r="V216" s="189"/>
      <c r="W216" s="195"/>
      <c r="AA216" s="207"/>
      <c r="AB216" s="163" t="s">
        <v>443</v>
      </c>
      <c r="AD216" s="195"/>
      <c r="AE216" s="195"/>
      <c r="AG216" s="195"/>
      <c r="AH216" s="195"/>
    </row>
    <row r="217" spans="1:34" s="160" customFormat="1" ht="12" x14ac:dyDescent="0.2">
      <c r="A217" s="200"/>
      <c r="B217" s="199"/>
      <c r="C217" s="1037" t="s">
        <v>447</v>
      </c>
      <c r="D217" s="1037"/>
      <c r="E217" s="1037"/>
      <c r="F217" s="201" t="s">
        <v>444</v>
      </c>
      <c r="G217" s="201" t="s">
        <v>605</v>
      </c>
      <c r="H217" s="201" t="s">
        <v>436</v>
      </c>
      <c r="I217" s="201" t="s">
        <v>606</v>
      </c>
      <c r="J217" s="202"/>
      <c r="K217" s="201"/>
      <c r="L217" s="202"/>
      <c r="M217" s="201"/>
      <c r="N217" s="203"/>
      <c r="V217" s="189"/>
      <c r="W217" s="195"/>
      <c r="AA217" s="207"/>
      <c r="AB217" s="163" t="s">
        <v>447</v>
      </c>
      <c r="AD217" s="195"/>
      <c r="AE217" s="195"/>
      <c r="AG217" s="195"/>
      <c r="AH217" s="195"/>
    </row>
    <row r="218" spans="1:34" s="160" customFormat="1" ht="12" x14ac:dyDescent="0.2">
      <c r="A218" s="200"/>
      <c r="B218" s="199"/>
      <c r="C218" s="1047" t="s">
        <v>450</v>
      </c>
      <c r="D218" s="1047"/>
      <c r="E218" s="1047"/>
      <c r="F218" s="208"/>
      <c r="G218" s="208"/>
      <c r="H218" s="208"/>
      <c r="I218" s="208"/>
      <c r="J218" s="209">
        <v>238.68</v>
      </c>
      <c r="K218" s="208"/>
      <c r="L218" s="209">
        <v>1667.6</v>
      </c>
      <c r="M218" s="208"/>
      <c r="N218" s="210"/>
      <c r="V218" s="189"/>
      <c r="W218" s="195"/>
      <c r="AA218" s="207"/>
      <c r="AC218" s="163" t="s">
        <v>450</v>
      </c>
      <c r="AD218" s="195"/>
      <c r="AE218" s="195"/>
      <c r="AG218" s="195"/>
      <c r="AH218" s="195"/>
    </row>
    <row r="219" spans="1:34" s="160" customFormat="1" ht="12" x14ac:dyDescent="0.2">
      <c r="A219" s="200"/>
      <c r="B219" s="199"/>
      <c r="C219" s="1037" t="s">
        <v>451</v>
      </c>
      <c r="D219" s="1037"/>
      <c r="E219" s="1037"/>
      <c r="F219" s="201"/>
      <c r="G219" s="201"/>
      <c r="H219" s="201"/>
      <c r="I219" s="201"/>
      <c r="J219" s="202"/>
      <c r="K219" s="201"/>
      <c r="L219" s="202">
        <v>222.18</v>
      </c>
      <c r="M219" s="201"/>
      <c r="N219" s="203"/>
      <c r="V219" s="189"/>
      <c r="W219" s="195"/>
      <c r="AA219" s="207"/>
      <c r="AB219" s="163" t="s">
        <v>451</v>
      </c>
      <c r="AD219" s="195"/>
      <c r="AE219" s="195"/>
      <c r="AG219" s="195"/>
      <c r="AH219" s="195"/>
    </row>
    <row r="220" spans="1:34" s="160" customFormat="1" ht="22.5" x14ac:dyDescent="0.2">
      <c r="A220" s="200"/>
      <c r="B220" s="199" t="s">
        <v>539</v>
      </c>
      <c r="C220" s="1037" t="s">
        <v>540</v>
      </c>
      <c r="D220" s="1037"/>
      <c r="E220" s="1037"/>
      <c r="F220" s="201" t="s">
        <v>454</v>
      </c>
      <c r="G220" s="201" t="s">
        <v>541</v>
      </c>
      <c r="H220" s="201"/>
      <c r="I220" s="201" t="s">
        <v>541</v>
      </c>
      <c r="J220" s="202"/>
      <c r="K220" s="201"/>
      <c r="L220" s="202">
        <v>208.85</v>
      </c>
      <c r="M220" s="201"/>
      <c r="N220" s="203"/>
      <c r="V220" s="189"/>
      <c r="W220" s="195"/>
      <c r="AA220" s="207"/>
      <c r="AB220" s="163" t="s">
        <v>540</v>
      </c>
      <c r="AD220" s="195"/>
      <c r="AE220" s="195"/>
      <c r="AG220" s="195"/>
      <c r="AH220" s="195"/>
    </row>
    <row r="221" spans="1:34" s="160" customFormat="1" ht="22.5" x14ac:dyDescent="0.2">
      <c r="A221" s="200"/>
      <c r="B221" s="199" t="s">
        <v>542</v>
      </c>
      <c r="C221" s="1037" t="s">
        <v>543</v>
      </c>
      <c r="D221" s="1037"/>
      <c r="E221" s="1037"/>
      <c r="F221" s="201" t="s">
        <v>454</v>
      </c>
      <c r="G221" s="201" t="s">
        <v>544</v>
      </c>
      <c r="H221" s="201"/>
      <c r="I221" s="201" t="s">
        <v>544</v>
      </c>
      <c r="J221" s="202"/>
      <c r="K221" s="201"/>
      <c r="L221" s="202">
        <v>113.31</v>
      </c>
      <c r="M221" s="201"/>
      <c r="N221" s="203"/>
      <c r="V221" s="189"/>
      <c r="W221" s="195"/>
      <c r="AA221" s="207"/>
      <c r="AB221" s="163" t="s">
        <v>543</v>
      </c>
      <c r="AD221" s="195"/>
      <c r="AE221" s="195"/>
      <c r="AG221" s="195"/>
      <c r="AH221" s="195"/>
    </row>
    <row r="222" spans="1:34" s="160" customFormat="1" ht="12" x14ac:dyDescent="0.2">
      <c r="A222" s="211"/>
      <c r="B222" s="212"/>
      <c r="C222" s="1039" t="s">
        <v>459</v>
      </c>
      <c r="D222" s="1039"/>
      <c r="E222" s="1039"/>
      <c r="F222" s="192"/>
      <c r="G222" s="192"/>
      <c r="H222" s="192"/>
      <c r="I222" s="192"/>
      <c r="J222" s="193"/>
      <c r="K222" s="192"/>
      <c r="L222" s="193">
        <v>1989.76</v>
      </c>
      <c r="M222" s="208"/>
      <c r="N222" s="194"/>
      <c r="V222" s="189"/>
      <c r="W222" s="195"/>
      <c r="AA222" s="207"/>
      <c r="AD222" s="195" t="s">
        <v>459</v>
      </c>
      <c r="AE222" s="195"/>
      <c r="AG222" s="195"/>
      <c r="AH222" s="195"/>
    </row>
    <row r="223" spans="1:34" s="160" customFormat="1" ht="12" x14ac:dyDescent="0.2">
      <c r="A223" s="190" t="s">
        <v>607</v>
      </c>
      <c r="B223" s="191" t="s">
        <v>608</v>
      </c>
      <c r="C223" s="1039" t="s">
        <v>609</v>
      </c>
      <c r="D223" s="1039"/>
      <c r="E223" s="1039"/>
      <c r="F223" s="192" t="s">
        <v>411</v>
      </c>
      <c r="G223" s="192"/>
      <c r="H223" s="192"/>
      <c r="I223" s="192" t="s">
        <v>595</v>
      </c>
      <c r="J223" s="193">
        <v>21205</v>
      </c>
      <c r="K223" s="192"/>
      <c r="L223" s="193">
        <v>-1282.48</v>
      </c>
      <c r="M223" s="192"/>
      <c r="N223" s="194"/>
      <c r="V223" s="189"/>
      <c r="W223" s="195" t="s">
        <v>609</v>
      </c>
      <c r="AA223" s="207"/>
      <c r="AD223" s="195"/>
      <c r="AE223" s="195"/>
      <c r="AG223" s="195"/>
      <c r="AH223" s="195"/>
    </row>
    <row r="224" spans="1:34" s="160" customFormat="1" ht="12" x14ac:dyDescent="0.2">
      <c r="A224" s="211"/>
      <c r="B224" s="212"/>
      <c r="C224" s="168" t="s">
        <v>462</v>
      </c>
      <c r="D224" s="213"/>
      <c r="E224" s="213"/>
      <c r="F224" s="214"/>
      <c r="G224" s="214"/>
      <c r="H224" s="214"/>
      <c r="I224" s="214"/>
      <c r="J224" s="215"/>
      <c r="K224" s="214"/>
      <c r="L224" s="215"/>
      <c r="M224" s="216"/>
      <c r="N224" s="217"/>
      <c r="V224" s="189"/>
      <c r="W224" s="195"/>
      <c r="AA224" s="207"/>
      <c r="AD224" s="195"/>
      <c r="AE224" s="195"/>
      <c r="AG224" s="195"/>
      <c r="AH224" s="195"/>
    </row>
    <row r="225" spans="1:34" s="160" customFormat="1" ht="33.75" x14ac:dyDescent="0.2">
      <c r="A225" s="190" t="s">
        <v>610</v>
      </c>
      <c r="B225" s="191" t="s">
        <v>611</v>
      </c>
      <c r="C225" s="1039" t="s">
        <v>612</v>
      </c>
      <c r="D225" s="1039"/>
      <c r="E225" s="1039"/>
      <c r="F225" s="192" t="s">
        <v>488</v>
      </c>
      <c r="G225" s="192"/>
      <c r="H225" s="192"/>
      <c r="I225" s="192" t="s">
        <v>599</v>
      </c>
      <c r="J225" s="193">
        <v>1260.8800000000001</v>
      </c>
      <c r="K225" s="192" t="s">
        <v>566</v>
      </c>
      <c r="L225" s="193">
        <v>11105.97</v>
      </c>
      <c r="M225" s="192" t="s">
        <v>567</v>
      </c>
      <c r="N225" s="194">
        <v>104174</v>
      </c>
      <c r="V225" s="189"/>
      <c r="W225" s="195" t="s">
        <v>612</v>
      </c>
      <c r="AA225" s="207"/>
      <c r="AD225" s="195"/>
      <c r="AE225" s="195"/>
      <c r="AG225" s="195"/>
      <c r="AH225" s="195"/>
    </row>
    <row r="226" spans="1:34" s="160" customFormat="1" ht="12" x14ac:dyDescent="0.2">
      <c r="A226" s="211"/>
      <c r="B226" s="212"/>
      <c r="C226" s="168" t="s">
        <v>462</v>
      </c>
      <c r="D226" s="213"/>
      <c r="E226" s="213"/>
      <c r="F226" s="214"/>
      <c r="G226" s="214"/>
      <c r="H226" s="214"/>
      <c r="I226" s="214"/>
      <c r="J226" s="215"/>
      <c r="K226" s="214"/>
      <c r="L226" s="215"/>
      <c r="M226" s="216"/>
      <c r="N226" s="217"/>
      <c r="V226" s="189"/>
      <c r="W226" s="195"/>
      <c r="AA226" s="207"/>
      <c r="AD226" s="195"/>
      <c r="AE226" s="195"/>
      <c r="AG226" s="195"/>
      <c r="AH226" s="195"/>
    </row>
    <row r="227" spans="1:34" s="160" customFormat="1" ht="22.5" x14ac:dyDescent="0.2">
      <c r="A227" s="198"/>
      <c r="B227" s="199" t="s">
        <v>568</v>
      </c>
      <c r="C227" s="1037" t="s">
        <v>569</v>
      </c>
      <c r="D227" s="1037"/>
      <c r="E227" s="1037"/>
      <c r="F227" s="1037"/>
      <c r="G227" s="1037"/>
      <c r="H227" s="1037"/>
      <c r="I227" s="1037"/>
      <c r="J227" s="1037"/>
      <c r="K227" s="1037"/>
      <c r="L227" s="1037"/>
      <c r="M227" s="1037"/>
      <c r="N227" s="1046"/>
      <c r="V227" s="189"/>
      <c r="W227" s="195"/>
      <c r="Y227" s="163" t="s">
        <v>569</v>
      </c>
      <c r="AA227" s="207"/>
      <c r="AD227" s="195"/>
      <c r="AE227" s="195"/>
      <c r="AG227" s="195"/>
      <c r="AH227" s="195"/>
    </row>
    <row r="228" spans="1:34" s="160" customFormat="1" ht="1.5" customHeight="1" x14ac:dyDescent="0.2">
      <c r="A228" s="214"/>
      <c r="B228" s="212"/>
      <c r="C228" s="212"/>
      <c r="D228" s="212"/>
      <c r="E228" s="212"/>
      <c r="F228" s="214"/>
      <c r="G228" s="214"/>
      <c r="H228" s="214"/>
      <c r="I228" s="214"/>
      <c r="J228" s="218"/>
      <c r="K228" s="214"/>
      <c r="L228" s="218"/>
      <c r="M228" s="201"/>
      <c r="N228" s="218"/>
      <c r="V228" s="189"/>
      <c r="W228" s="195"/>
      <c r="AA228" s="207"/>
      <c r="AD228" s="195"/>
      <c r="AE228" s="195"/>
      <c r="AG228" s="195"/>
      <c r="AH228" s="195"/>
    </row>
    <row r="229" spans="1:34" s="160" customFormat="1" ht="12" x14ac:dyDescent="0.2">
      <c r="A229" s="219"/>
      <c r="B229" s="220"/>
      <c r="C229" s="1039" t="s">
        <v>613</v>
      </c>
      <c r="D229" s="1039"/>
      <c r="E229" s="1039"/>
      <c r="F229" s="1039"/>
      <c r="G229" s="1039"/>
      <c r="H229" s="1039"/>
      <c r="I229" s="1039"/>
      <c r="J229" s="1039"/>
      <c r="K229" s="1039"/>
      <c r="L229" s="221"/>
      <c r="M229" s="222"/>
      <c r="N229" s="223"/>
      <c r="V229" s="189"/>
      <c r="W229" s="195"/>
      <c r="AA229" s="207"/>
      <c r="AD229" s="195"/>
      <c r="AE229" s="195" t="s">
        <v>613</v>
      </c>
      <c r="AG229" s="195"/>
      <c r="AH229" s="195"/>
    </row>
    <row r="230" spans="1:34" s="160" customFormat="1" ht="12" x14ac:dyDescent="0.2">
      <c r="A230" s="224"/>
      <c r="B230" s="199"/>
      <c r="C230" s="1037" t="s">
        <v>512</v>
      </c>
      <c r="D230" s="1037"/>
      <c r="E230" s="1037"/>
      <c r="F230" s="1037"/>
      <c r="G230" s="1037"/>
      <c r="H230" s="1037"/>
      <c r="I230" s="1037"/>
      <c r="J230" s="1037"/>
      <c r="K230" s="1037"/>
      <c r="L230" s="225">
        <v>465063.44</v>
      </c>
      <c r="M230" s="226"/>
      <c r="N230" s="227"/>
      <c r="V230" s="189"/>
      <c r="W230" s="195"/>
      <c r="AA230" s="207"/>
      <c r="AD230" s="195"/>
      <c r="AE230" s="195"/>
      <c r="AF230" s="163" t="s">
        <v>512</v>
      </c>
      <c r="AG230" s="195"/>
      <c r="AH230" s="195"/>
    </row>
    <row r="231" spans="1:34" s="160" customFormat="1" ht="12" x14ac:dyDescent="0.2">
      <c r="A231" s="224"/>
      <c r="B231" s="199"/>
      <c r="C231" s="1037" t="s">
        <v>513</v>
      </c>
      <c r="D231" s="1037"/>
      <c r="E231" s="1037"/>
      <c r="F231" s="1037"/>
      <c r="G231" s="1037"/>
      <c r="H231" s="1037"/>
      <c r="I231" s="1037"/>
      <c r="J231" s="1037"/>
      <c r="K231" s="1037"/>
      <c r="L231" s="225"/>
      <c r="M231" s="226"/>
      <c r="N231" s="227"/>
      <c r="V231" s="189"/>
      <c r="W231" s="195"/>
      <c r="AA231" s="207"/>
      <c r="AD231" s="195"/>
      <c r="AE231" s="195"/>
      <c r="AF231" s="163" t="s">
        <v>513</v>
      </c>
      <c r="AG231" s="195"/>
      <c r="AH231" s="195"/>
    </row>
    <row r="232" spans="1:34" s="160" customFormat="1" ht="12" x14ac:dyDescent="0.2">
      <c r="A232" s="224"/>
      <c r="B232" s="199"/>
      <c r="C232" s="1037" t="s">
        <v>514</v>
      </c>
      <c r="D232" s="1037"/>
      <c r="E232" s="1037"/>
      <c r="F232" s="1037"/>
      <c r="G232" s="1037"/>
      <c r="H232" s="1037"/>
      <c r="I232" s="1037"/>
      <c r="J232" s="1037"/>
      <c r="K232" s="1037"/>
      <c r="L232" s="225">
        <v>54079.38</v>
      </c>
      <c r="M232" s="226"/>
      <c r="N232" s="227"/>
      <c r="V232" s="189"/>
      <c r="W232" s="195"/>
      <c r="AA232" s="207"/>
      <c r="AD232" s="195"/>
      <c r="AE232" s="195"/>
      <c r="AF232" s="163" t="s">
        <v>514</v>
      </c>
      <c r="AG232" s="195"/>
      <c r="AH232" s="195"/>
    </row>
    <row r="233" spans="1:34" s="160" customFormat="1" ht="12" x14ac:dyDescent="0.2">
      <c r="A233" s="224"/>
      <c r="B233" s="199"/>
      <c r="C233" s="1037" t="s">
        <v>515</v>
      </c>
      <c r="D233" s="1037"/>
      <c r="E233" s="1037"/>
      <c r="F233" s="1037"/>
      <c r="G233" s="1037"/>
      <c r="H233" s="1037"/>
      <c r="I233" s="1037"/>
      <c r="J233" s="1037"/>
      <c r="K233" s="1037"/>
      <c r="L233" s="225">
        <v>16632.759999999998</v>
      </c>
      <c r="M233" s="226"/>
      <c r="N233" s="227"/>
      <c r="V233" s="189"/>
      <c r="W233" s="195"/>
      <c r="AA233" s="207"/>
      <c r="AD233" s="195"/>
      <c r="AE233" s="195"/>
      <c r="AF233" s="163" t="s">
        <v>515</v>
      </c>
      <c r="AG233" s="195"/>
      <c r="AH233" s="195"/>
    </row>
    <row r="234" spans="1:34" s="160" customFormat="1" ht="12" x14ac:dyDescent="0.2">
      <c r="A234" s="224"/>
      <c r="B234" s="199"/>
      <c r="C234" s="1037" t="s">
        <v>516</v>
      </c>
      <c r="D234" s="1037"/>
      <c r="E234" s="1037"/>
      <c r="F234" s="1037"/>
      <c r="G234" s="1037"/>
      <c r="H234" s="1037"/>
      <c r="I234" s="1037"/>
      <c r="J234" s="1037"/>
      <c r="K234" s="1037"/>
      <c r="L234" s="225">
        <v>1006</v>
      </c>
      <c r="M234" s="226"/>
      <c r="N234" s="227"/>
      <c r="V234" s="189"/>
      <c r="W234" s="195"/>
      <c r="AA234" s="207"/>
      <c r="AD234" s="195"/>
      <c r="AE234" s="195"/>
      <c r="AF234" s="163" t="s">
        <v>516</v>
      </c>
      <c r="AG234" s="195"/>
      <c r="AH234" s="195"/>
    </row>
    <row r="235" spans="1:34" s="160" customFormat="1" ht="12" x14ac:dyDescent="0.2">
      <c r="A235" s="224"/>
      <c r="B235" s="199"/>
      <c r="C235" s="1037" t="s">
        <v>517</v>
      </c>
      <c r="D235" s="1037"/>
      <c r="E235" s="1037"/>
      <c r="F235" s="1037"/>
      <c r="G235" s="1037"/>
      <c r="H235" s="1037"/>
      <c r="I235" s="1037"/>
      <c r="J235" s="1037"/>
      <c r="K235" s="1037"/>
      <c r="L235" s="225">
        <v>394351.3</v>
      </c>
      <c r="M235" s="226"/>
      <c r="N235" s="227"/>
      <c r="V235" s="189"/>
      <c r="W235" s="195"/>
      <c r="AA235" s="207"/>
      <c r="AD235" s="195"/>
      <c r="AE235" s="195"/>
      <c r="AF235" s="163" t="s">
        <v>517</v>
      </c>
      <c r="AG235" s="195"/>
      <c r="AH235" s="195"/>
    </row>
    <row r="236" spans="1:34" s="160" customFormat="1" ht="12" x14ac:dyDescent="0.2">
      <c r="A236" s="224"/>
      <c r="B236" s="199"/>
      <c r="C236" s="1037" t="s">
        <v>518</v>
      </c>
      <c r="D236" s="1037"/>
      <c r="E236" s="1037"/>
      <c r="F236" s="1037"/>
      <c r="G236" s="1037"/>
      <c r="H236" s="1037"/>
      <c r="I236" s="1037"/>
      <c r="J236" s="1037"/>
      <c r="K236" s="1037"/>
      <c r="L236" s="225">
        <v>547218.19999999995</v>
      </c>
      <c r="M236" s="226"/>
      <c r="N236" s="227"/>
      <c r="V236" s="189"/>
      <c r="W236" s="195"/>
      <c r="AA236" s="207"/>
      <c r="AD236" s="195"/>
      <c r="AE236" s="195"/>
      <c r="AF236" s="163" t="s">
        <v>518</v>
      </c>
      <c r="AG236" s="195"/>
      <c r="AH236" s="195"/>
    </row>
    <row r="237" spans="1:34" s="160" customFormat="1" ht="12" x14ac:dyDescent="0.2">
      <c r="A237" s="224"/>
      <c r="B237" s="199"/>
      <c r="C237" s="1037" t="s">
        <v>513</v>
      </c>
      <c r="D237" s="1037"/>
      <c r="E237" s="1037"/>
      <c r="F237" s="1037"/>
      <c r="G237" s="1037"/>
      <c r="H237" s="1037"/>
      <c r="I237" s="1037"/>
      <c r="J237" s="1037"/>
      <c r="K237" s="1037"/>
      <c r="L237" s="225"/>
      <c r="M237" s="226"/>
      <c r="N237" s="227"/>
      <c r="V237" s="189"/>
      <c r="W237" s="195"/>
      <c r="AA237" s="207"/>
      <c r="AD237" s="195"/>
      <c r="AE237" s="195"/>
      <c r="AF237" s="163" t="s">
        <v>513</v>
      </c>
      <c r="AG237" s="195"/>
      <c r="AH237" s="195"/>
    </row>
    <row r="238" spans="1:34" s="160" customFormat="1" ht="12" x14ac:dyDescent="0.2">
      <c r="A238" s="224"/>
      <c r="B238" s="199"/>
      <c r="C238" s="1037" t="s">
        <v>519</v>
      </c>
      <c r="D238" s="1037"/>
      <c r="E238" s="1037"/>
      <c r="F238" s="1037"/>
      <c r="G238" s="1037"/>
      <c r="H238" s="1037"/>
      <c r="I238" s="1037"/>
      <c r="J238" s="1037"/>
      <c r="K238" s="1037"/>
      <c r="L238" s="225">
        <v>54079.38</v>
      </c>
      <c r="M238" s="226"/>
      <c r="N238" s="227"/>
      <c r="V238" s="189"/>
      <c r="W238" s="195"/>
      <c r="AA238" s="207"/>
      <c r="AD238" s="195"/>
      <c r="AE238" s="195"/>
      <c r="AF238" s="163" t="s">
        <v>519</v>
      </c>
      <c r="AG238" s="195"/>
      <c r="AH238" s="195"/>
    </row>
    <row r="239" spans="1:34" s="160" customFormat="1" ht="12" x14ac:dyDescent="0.2">
      <c r="A239" s="224"/>
      <c r="B239" s="199"/>
      <c r="C239" s="1037" t="s">
        <v>520</v>
      </c>
      <c r="D239" s="1037"/>
      <c r="E239" s="1037"/>
      <c r="F239" s="1037"/>
      <c r="G239" s="1037"/>
      <c r="H239" s="1037"/>
      <c r="I239" s="1037"/>
      <c r="J239" s="1037"/>
      <c r="K239" s="1037"/>
      <c r="L239" s="225">
        <v>16632.759999999998</v>
      </c>
      <c r="M239" s="226"/>
      <c r="N239" s="227"/>
      <c r="V239" s="189"/>
      <c r="W239" s="195"/>
      <c r="AA239" s="207"/>
      <c r="AD239" s="195"/>
      <c r="AE239" s="195"/>
      <c r="AF239" s="163" t="s">
        <v>520</v>
      </c>
      <c r="AG239" s="195"/>
      <c r="AH239" s="195"/>
    </row>
    <row r="240" spans="1:34" s="160" customFormat="1" ht="12" x14ac:dyDescent="0.2">
      <c r="A240" s="224"/>
      <c r="B240" s="199"/>
      <c r="C240" s="1037" t="s">
        <v>521</v>
      </c>
      <c r="D240" s="1037"/>
      <c r="E240" s="1037"/>
      <c r="F240" s="1037"/>
      <c r="G240" s="1037"/>
      <c r="H240" s="1037"/>
      <c r="I240" s="1037"/>
      <c r="J240" s="1037"/>
      <c r="K240" s="1037"/>
      <c r="L240" s="225">
        <v>394351.3</v>
      </c>
      <c r="M240" s="226"/>
      <c r="N240" s="227"/>
      <c r="V240" s="189"/>
      <c r="W240" s="195"/>
      <c r="AA240" s="207"/>
      <c r="AD240" s="195"/>
      <c r="AE240" s="195"/>
      <c r="AF240" s="163" t="s">
        <v>521</v>
      </c>
      <c r="AG240" s="195"/>
      <c r="AH240" s="195"/>
    </row>
    <row r="241" spans="1:34" s="160" customFormat="1" ht="12" x14ac:dyDescent="0.2">
      <c r="A241" s="224"/>
      <c r="B241" s="199"/>
      <c r="C241" s="1037" t="s">
        <v>522</v>
      </c>
      <c r="D241" s="1037"/>
      <c r="E241" s="1037"/>
      <c r="F241" s="1037"/>
      <c r="G241" s="1037"/>
      <c r="H241" s="1037"/>
      <c r="I241" s="1037"/>
      <c r="J241" s="1037"/>
      <c r="K241" s="1037"/>
      <c r="L241" s="225">
        <v>52757.82</v>
      </c>
      <c r="M241" s="226"/>
      <c r="N241" s="227"/>
      <c r="V241" s="189"/>
      <c r="W241" s="195"/>
      <c r="AA241" s="207"/>
      <c r="AD241" s="195"/>
      <c r="AE241" s="195"/>
      <c r="AF241" s="163" t="s">
        <v>522</v>
      </c>
      <c r="AG241" s="195"/>
      <c r="AH241" s="195"/>
    </row>
    <row r="242" spans="1:34" s="160" customFormat="1" ht="12" x14ac:dyDescent="0.2">
      <c r="A242" s="224"/>
      <c r="B242" s="199"/>
      <c r="C242" s="1037" t="s">
        <v>523</v>
      </c>
      <c r="D242" s="1037"/>
      <c r="E242" s="1037"/>
      <c r="F242" s="1037"/>
      <c r="G242" s="1037"/>
      <c r="H242" s="1037"/>
      <c r="I242" s="1037"/>
      <c r="J242" s="1037"/>
      <c r="K242" s="1037"/>
      <c r="L242" s="225">
        <v>29396.94</v>
      </c>
      <c r="M242" s="226"/>
      <c r="N242" s="227"/>
      <c r="V242" s="189"/>
      <c r="W242" s="195"/>
      <c r="AA242" s="207"/>
      <c r="AD242" s="195"/>
      <c r="AE242" s="195"/>
      <c r="AF242" s="163" t="s">
        <v>523</v>
      </c>
      <c r="AG242" s="195"/>
      <c r="AH242" s="195"/>
    </row>
    <row r="243" spans="1:34" s="160" customFormat="1" ht="12" x14ac:dyDescent="0.2">
      <c r="A243" s="224"/>
      <c r="B243" s="199"/>
      <c r="C243" s="1037" t="s">
        <v>524</v>
      </c>
      <c r="D243" s="1037"/>
      <c r="E243" s="1037"/>
      <c r="F243" s="1037"/>
      <c r="G243" s="1037"/>
      <c r="H243" s="1037"/>
      <c r="I243" s="1037"/>
      <c r="J243" s="1037"/>
      <c r="K243" s="1037"/>
      <c r="L243" s="225">
        <v>55085.38</v>
      </c>
      <c r="M243" s="226"/>
      <c r="N243" s="227"/>
      <c r="V243" s="189"/>
      <c r="W243" s="195"/>
      <c r="AA243" s="207"/>
      <c r="AD243" s="195"/>
      <c r="AE243" s="195"/>
      <c r="AF243" s="163" t="s">
        <v>524</v>
      </c>
      <c r="AG243" s="195"/>
      <c r="AH243" s="195"/>
    </row>
    <row r="244" spans="1:34" s="160" customFormat="1" ht="12" x14ac:dyDescent="0.2">
      <c r="A244" s="224"/>
      <c r="B244" s="199"/>
      <c r="C244" s="1037" t="s">
        <v>525</v>
      </c>
      <c r="D244" s="1037"/>
      <c r="E244" s="1037"/>
      <c r="F244" s="1037"/>
      <c r="G244" s="1037"/>
      <c r="H244" s="1037"/>
      <c r="I244" s="1037"/>
      <c r="J244" s="1037"/>
      <c r="K244" s="1037"/>
      <c r="L244" s="225">
        <v>52757.82</v>
      </c>
      <c r="M244" s="226"/>
      <c r="N244" s="227"/>
      <c r="V244" s="189"/>
      <c r="W244" s="195"/>
      <c r="AA244" s="207"/>
      <c r="AD244" s="195"/>
      <c r="AE244" s="195"/>
      <c r="AF244" s="163" t="s">
        <v>525</v>
      </c>
      <c r="AG244" s="195"/>
      <c r="AH244" s="195"/>
    </row>
    <row r="245" spans="1:34" s="160" customFormat="1" ht="12" x14ac:dyDescent="0.2">
      <c r="A245" s="224"/>
      <c r="B245" s="199"/>
      <c r="C245" s="1037" t="s">
        <v>526</v>
      </c>
      <c r="D245" s="1037"/>
      <c r="E245" s="1037"/>
      <c r="F245" s="1037"/>
      <c r="G245" s="1037"/>
      <c r="H245" s="1037"/>
      <c r="I245" s="1037"/>
      <c r="J245" s="1037"/>
      <c r="K245" s="1037"/>
      <c r="L245" s="225">
        <v>29396.94</v>
      </c>
      <c r="M245" s="226"/>
      <c r="N245" s="227"/>
      <c r="V245" s="189"/>
      <c r="W245" s="195"/>
      <c r="AA245" s="207"/>
      <c r="AD245" s="195"/>
      <c r="AE245" s="195"/>
      <c r="AF245" s="163" t="s">
        <v>526</v>
      </c>
      <c r="AG245" s="195"/>
      <c r="AH245" s="195"/>
    </row>
    <row r="246" spans="1:34" s="160" customFormat="1" ht="12" x14ac:dyDescent="0.2">
      <c r="A246" s="224"/>
      <c r="B246" s="218"/>
      <c r="C246" s="1038" t="s">
        <v>614</v>
      </c>
      <c r="D246" s="1038"/>
      <c r="E246" s="1038"/>
      <c r="F246" s="1038"/>
      <c r="G246" s="1038"/>
      <c r="H246" s="1038"/>
      <c r="I246" s="1038"/>
      <c r="J246" s="1038"/>
      <c r="K246" s="1038"/>
      <c r="L246" s="228">
        <v>547218.19999999995</v>
      </c>
      <c r="M246" s="229"/>
      <c r="N246" s="230"/>
      <c r="V246" s="189"/>
      <c r="W246" s="195"/>
      <c r="AA246" s="207"/>
      <c r="AD246" s="195"/>
      <c r="AE246" s="195"/>
      <c r="AG246" s="195" t="s">
        <v>614</v>
      </c>
      <c r="AH246" s="195"/>
    </row>
    <row r="247" spans="1:34" s="160" customFormat="1" ht="12" x14ac:dyDescent="0.2">
      <c r="A247" s="224"/>
      <c r="B247" s="199"/>
      <c r="C247" s="1037" t="s">
        <v>513</v>
      </c>
      <c r="D247" s="1037"/>
      <c r="E247" s="1037"/>
      <c r="F247" s="1037"/>
      <c r="G247" s="1037"/>
      <c r="H247" s="1037"/>
      <c r="I247" s="1037"/>
      <c r="J247" s="1037"/>
      <c r="K247" s="1037"/>
      <c r="L247" s="225"/>
      <c r="M247" s="226"/>
      <c r="N247" s="227"/>
      <c r="V247" s="189"/>
      <c r="W247" s="195"/>
      <c r="AA247" s="207"/>
      <c r="AD247" s="195"/>
      <c r="AE247" s="195"/>
      <c r="AF247" s="163" t="s">
        <v>513</v>
      </c>
      <c r="AG247" s="195"/>
      <c r="AH247" s="195"/>
    </row>
    <row r="248" spans="1:34" s="160" customFormat="1" ht="12" x14ac:dyDescent="0.2">
      <c r="A248" s="224"/>
      <c r="B248" s="199"/>
      <c r="C248" s="1037" t="s">
        <v>615</v>
      </c>
      <c r="D248" s="1037"/>
      <c r="E248" s="1037"/>
      <c r="F248" s="1037"/>
      <c r="G248" s="1037"/>
      <c r="H248" s="1037"/>
      <c r="I248" s="1037"/>
      <c r="J248" s="1037"/>
      <c r="K248" s="1037"/>
      <c r="L248" s="225">
        <v>389119.73</v>
      </c>
      <c r="M248" s="226"/>
      <c r="N248" s="227"/>
      <c r="V248" s="189"/>
      <c r="W248" s="195"/>
      <c r="AA248" s="207"/>
      <c r="AD248" s="195"/>
      <c r="AE248" s="195"/>
      <c r="AF248" s="163" t="s">
        <v>615</v>
      </c>
      <c r="AG248" s="195"/>
      <c r="AH248" s="195"/>
    </row>
    <row r="249" spans="1:34" s="160" customFormat="1" ht="12" x14ac:dyDescent="0.2">
      <c r="A249" s="1043" t="s">
        <v>616</v>
      </c>
      <c r="B249" s="1044"/>
      <c r="C249" s="1044"/>
      <c r="D249" s="1044"/>
      <c r="E249" s="1044"/>
      <c r="F249" s="1044"/>
      <c r="G249" s="1044"/>
      <c r="H249" s="1044"/>
      <c r="I249" s="1044"/>
      <c r="J249" s="1044"/>
      <c r="K249" s="1044"/>
      <c r="L249" s="1044"/>
      <c r="M249" s="1044"/>
      <c r="N249" s="1045"/>
      <c r="V249" s="189" t="s">
        <v>616</v>
      </c>
      <c r="W249" s="195"/>
      <c r="AA249" s="207"/>
      <c r="AD249" s="195"/>
      <c r="AE249" s="195"/>
      <c r="AG249" s="195"/>
      <c r="AH249" s="195"/>
    </row>
    <row r="250" spans="1:34" s="160" customFormat="1" ht="22.5" x14ac:dyDescent="0.2">
      <c r="A250" s="1040" t="s">
        <v>617</v>
      </c>
      <c r="B250" s="1041"/>
      <c r="C250" s="1041"/>
      <c r="D250" s="1041"/>
      <c r="E250" s="1041"/>
      <c r="F250" s="1041"/>
      <c r="G250" s="1041"/>
      <c r="H250" s="1041"/>
      <c r="I250" s="1041"/>
      <c r="J250" s="1041"/>
      <c r="K250" s="1041"/>
      <c r="L250" s="1041"/>
      <c r="M250" s="1041"/>
      <c r="N250" s="1042"/>
      <c r="V250" s="189"/>
      <c r="W250" s="195"/>
      <c r="AA250" s="207"/>
      <c r="AD250" s="195"/>
      <c r="AE250" s="195"/>
      <c r="AG250" s="195"/>
      <c r="AH250" s="195" t="s">
        <v>617</v>
      </c>
    </row>
    <row r="251" spans="1:34" s="160" customFormat="1" ht="33.75" x14ac:dyDescent="0.2">
      <c r="A251" s="190" t="s">
        <v>618</v>
      </c>
      <c r="B251" s="191" t="s">
        <v>619</v>
      </c>
      <c r="C251" s="1039" t="s">
        <v>620</v>
      </c>
      <c r="D251" s="1039"/>
      <c r="E251" s="1039"/>
      <c r="F251" s="192" t="s">
        <v>621</v>
      </c>
      <c r="G251" s="192"/>
      <c r="H251" s="192"/>
      <c r="I251" s="192" t="s">
        <v>622</v>
      </c>
      <c r="J251" s="193">
        <v>64.680000000000007</v>
      </c>
      <c r="K251" s="192"/>
      <c r="L251" s="193">
        <v>6853.36</v>
      </c>
      <c r="M251" s="192"/>
      <c r="N251" s="194"/>
      <c r="V251" s="189"/>
      <c r="W251" s="195" t="s">
        <v>620</v>
      </c>
      <c r="AA251" s="207"/>
      <c r="AD251" s="195"/>
      <c r="AE251" s="195"/>
      <c r="AG251" s="195"/>
      <c r="AH251" s="195"/>
    </row>
    <row r="252" spans="1:34" s="160" customFormat="1" ht="12" x14ac:dyDescent="0.2">
      <c r="A252" s="211"/>
      <c r="B252" s="212"/>
      <c r="C252" s="168" t="s">
        <v>623</v>
      </c>
      <c r="D252" s="213"/>
      <c r="E252" s="213"/>
      <c r="F252" s="214"/>
      <c r="G252" s="214"/>
      <c r="H252" s="214"/>
      <c r="I252" s="214"/>
      <c r="J252" s="215"/>
      <c r="K252" s="214"/>
      <c r="L252" s="215"/>
      <c r="M252" s="216"/>
      <c r="N252" s="217"/>
      <c r="V252" s="189"/>
      <c r="W252" s="195"/>
      <c r="AA252" s="207"/>
      <c r="AD252" s="195"/>
      <c r="AE252" s="195"/>
      <c r="AG252" s="195"/>
      <c r="AH252" s="195"/>
    </row>
    <row r="253" spans="1:34" s="160" customFormat="1" ht="22.5" x14ac:dyDescent="0.2">
      <c r="A253" s="1040" t="s">
        <v>624</v>
      </c>
      <c r="B253" s="1041"/>
      <c r="C253" s="1041"/>
      <c r="D253" s="1041"/>
      <c r="E253" s="1041"/>
      <c r="F253" s="1041"/>
      <c r="G253" s="1041"/>
      <c r="H253" s="1041"/>
      <c r="I253" s="1041"/>
      <c r="J253" s="1041"/>
      <c r="K253" s="1041"/>
      <c r="L253" s="1041"/>
      <c r="M253" s="1041"/>
      <c r="N253" s="1042"/>
      <c r="V253" s="189"/>
      <c r="W253" s="195"/>
      <c r="AA253" s="207"/>
      <c r="AD253" s="195"/>
      <c r="AE253" s="195"/>
      <c r="AG253" s="195"/>
      <c r="AH253" s="195" t="s">
        <v>624</v>
      </c>
    </row>
    <row r="254" spans="1:34" s="160" customFormat="1" ht="33.75" x14ac:dyDescent="0.2">
      <c r="A254" s="190" t="s">
        <v>625</v>
      </c>
      <c r="B254" s="191" t="s">
        <v>626</v>
      </c>
      <c r="C254" s="1039" t="s">
        <v>627</v>
      </c>
      <c r="D254" s="1039"/>
      <c r="E254" s="1039"/>
      <c r="F254" s="192" t="s">
        <v>621</v>
      </c>
      <c r="G254" s="192"/>
      <c r="H254" s="192"/>
      <c r="I254" s="192" t="s">
        <v>628</v>
      </c>
      <c r="J254" s="193">
        <v>72.510000000000005</v>
      </c>
      <c r="K254" s="192"/>
      <c r="L254" s="193">
        <v>49.96</v>
      </c>
      <c r="M254" s="192"/>
      <c r="N254" s="194"/>
      <c r="V254" s="189"/>
      <c r="W254" s="195" t="s">
        <v>627</v>
      </c>
      <c r="AA254" s="207"/>
      <c r="AD254" s="195"/>
      <c r="AE254" s="195"/>
      <c r="AG254" s="195"/>
      <c r="AH254" s="195"/>
    </row>
    <row r="255" spans="1:34" s="160" customFormat="1" ht="12" x14ac:dyDescent="0.2">
      <c r="A255" s="211"/>
      <c r="B255" s="212"/>
      <c r="C255" s="168" t="s">
        <v>623</v>
      </c>
      <c r="D255" s="213"/>
      <c r="E255" s="213"/>
      <c r="F255" s="214"/>
      <c r="G255" s="214"/>
      <c r="H255" s="214"/>
      <c r="I255" s="214"/>
      <c r="J255" s="215"/>
      <c r="K255" s="214"/>
      <c r="L255" s="215"/>
      <c r="M255" s="216"/>
      <c r="N255" s="217"/>
      <c r="V255" s="189"/>
      <c r="W255" s="195"/>
      <c r="AA255" s="207"/>
      <c r="AD255" s="195"/>
      <c r="AE255" s="195"/>
      <c r="AG255" s="195"/>
      <c r="AH255" s="195"/>
    </row>
    <row r="256" spans="1:34" s="160" customFormat="1" ht="22.5" x14ac:dyDescent="0.2">
      <c r="A256" s="1040" t="s">
        <v>629</v>
      </c>
      <c r="B256" s="1041"/>
      <c r="C256" s="1041"/>
      <c r="D256" s="1041"/>
      <c r="E256" s="1041"/>
      <c r="F256" s="1041"/>
      <c r="G256" s="1041"/>
      <c r="H256" s="1041"/>
      <c r="I256" s="1041"/>
      <c r="J256" s="1041"/>
      <c r="K256" s="1041"/>
      <c r="L256" s="1041"/>
      <c r="M256" s="1041"/>
      <c r="N256" s="1042"/>
      <c r="V256" s="189"/>
      <c r="W256" s="195"/>
      <c r="AA256" s="207"/>
      <c r="AD256" s="195"/>
      <c r="AE256" s="195"/>
      <c r="AG256" s="195"/>
      <c r="AH256" s="195" t="s">
        <v>629</v>
      </c>
    </row>
    <row r="257" spans="1:36" s="160" customFormat="1" ht="33.75" x14ac:dyDescent="0.2">
      <c r="A257" s="190" t="s">
        <v>630</v>
      </c>
      <c r="B257" s="191" t="s">
        <v>631</v>
      </c>
      <c r="C257" s="1039" t="s">
        <v>632</v>
      </c>
      <c r="D257" s="1039"/>
      <c r="E257" s="1039"/>
      <c r="F257" s="192" t="s">
        <v>621</v>
      </c>
      <c r="G257" s="192"/>
      <c r="H257" s="192"/>
      <c r="I257" s="192" t="s">
        <v>633</v>
      </c>
      <c r="J257" s="193">
        <v>101.87</v>
      </c>
      <c r="K257" s="192"/>
      <c r="L257" s="193">
        <v>295.22000000000003</v>
      </c>
      <c r="M257" s="192"/>
      <c r="N257" s="194"/>
      <c r="V257" s="189"/>
      <c r="W257" s="195" t="s">
        <v>632</v>
      </c>
      <c r="AA257" s="207"/>
      <c r="AD257" s="195"/>
      <c r="AE257" s="195"/>
      <c r="AG257" s="195"/>
      <c r="AH257" s="195"/>
    </row>
    <row r="258" spans="1:36" s="160" customFormat="1" ht="12" x14ac:dyDescent="0.2">
      <c r="A258" s="211"/>
      <c r="B258" s="212"/>
      <c r="C258" s="168" t="s">
        <v>623</v>
      </c>
      <c r="D258" s="213"/>
      <c r="E258" s="213"/>
      <c r="F258" s="214"/>
      <c r="G258" s="214"/>
      <c r="H258" s="214"/>
      <c r="I258" s="214"/>
      <c r="J258" s="215"/>
      <c r="K258" s="214"/>
      <c r="L258" s="215"/>
      <c r="M258" s="216"/>
      <c r="N258" s="217"/>
      <c r="V258" s="189"/>
      <c r="W258" s="195"/>
      <c r="AA258" s="207"/>
      <c r="AD258" s="195"/>
      <c r="AE258" s="195"/>
      <c r="AG258" s="195"/>
      <c r="AH258" s="195"/>
    </row>
    <row r="259" spans="1:36" s="160" customFormat="1" ht="1.5" customHeight="1" x14ac:dyDescent="0.2">
      <c r="A259" s="214"/>
      <c r="B259" s="212"/>
      <c r="C259" s="212"/>
      <c r="D259" s="212"/>
      <c r="E259" s="212"/>
      <c r="F259" s="214"/>
      <c r="G259" s="214"/>
      <c r="H259" s="214"/>
      <c r="I259" s="214"/>
      <c r="J259" s="218"/>
      <c r="K259" s="214"/>
      <c r="L259" s="218"/>
      <c r="M259" s="201"/>
      <c r="N259" s="218"/>
      <c r="V259" s="189"/>
      <c r="W259" s="195"/>
      <c r="AA259" s="207"/>
      <c r="AD259" s="195"/>
      <c r="AE259" s="195"/>
      <c r="AG259" s="195"/>
      <c r="AH259" s="195"/>
    </row>
    <row r="260" spans="1:36" s="160" customFormat="1" ht="22.5" x14ac:dyDescent="0.2">
      <c r="A260" s="219"/>
      <c r="B260" s="220"/>
      <c r="C260" s="1039" t="s">
        <v>634</v>
      </c>
      <c r="D260" s="1039"/>
      <c r="E260" s="1039"/>
      <c r="F260" s="1039"/>
      <c r="G260" s="1039"/>
      <c r="H260" s="1039"/>
      <c r="I260" s="1039"/>
      <c r="J260" s="1039"/>
      <c r="K260" s="1039"/>
      <c r="L260" s="221"/>
      <c r="M260" s="222"/>
      <c r="N260" s="223"/>
      <c r="V260" s="189"/>
      <c r="W260" s="195"/>
      <c r="AA260" s="207"/>
      <c r="AD260" s="195"/>
      <c r="AE260" s="195" t="s">
        <v>634</v>
      </c>
      <c r="AG260" s="195"/>
      <c r="AH260" s="195"/>
    </row>
    <row r="261" spans="1:36" s="160" customFormat="1" ht="12" x14ac:dyDescent="0.2">
      <c r="A261" s="224"/>
      <c r="B261" s="199"/>
      <c r="C261" s="1037" t="s">
        <v>512</v>
      </c>
      <c r="D261" s="1037"/>
      <c r="E261" s="1037"/>
      <c r="F261" s="1037"/>
      <c r="G261" s="1037"/>
      <c r="H261" s="1037"/>
      <c r="I261" s="1037"/>
      <c r="J261" s="1037"/>
      <c r="K261" s="1037"/>
      <c r="L261" s="225">
        <v>7198.54</v>
      </c>
      <c r="M261" s="226"/>
      <c r="N261" s="227"/>
      <c r="V261" s="189"/>
      <c r="W261" s="195"/>
      <c r="AA261" s="207"/>
      <c r="AD261" s="195"/>
      <c r="AE261" s="195"/>
      <c r="AF261" s="163" t="s">
        <v>512</v>
      </c>
      <c r="AG261" s="195"/>
      <c r="AH261" s="195"/>
    </row>
    <row r="262" spans="1:36" s="160" customFormat="1" ht="12" x14ac:dyDescent="0.2">
      <c r="A262" s="224"/>
      <c r="B262" s="199"/>
      <c r="C262" s="1037" t="s">
        <v>513</v>
      </c>
      <c r="D262" s="1037"/>
      <c r="E262" s="1037"/>
      <c r="F262" s="1037"/>
      <c r="G262" s="1037"/>
      <c r="H262" s="1037"/>
      <c r="I262" s="1037"/>
      <c r="J262" s="1037"/>
      <c r="K262" s="1037"/>
      <c r="L262" s="225"/>
      <c r="M262" s="226"/>
      <c r="N262" s="227"/>
      <c r="V262" s="189"/>
      <c r="W262" s="195"/>
      <c r="AA262" s="207"/>
      <c r="AD262" s="195"/>
      <c r="AE262" s="195"/>
      <c r="AF262" s="163" t="s">
        <v>513</v>
      </c>
      <c r="AG262" s="195"/>
      <c r="AH262" s="195"/>
    </row>
    <row r="263" spans="1:36" s="160" customFormat="1" ht="12" x14ac:dyDescent="0.2">
      <c r="A263" s="224"/>
      <c r="B263" s="199"/>
      <c r="C263" s="1037" t="s">
        <v>517</v>
      </c>
      <c r="D263" s="1037"/>
      <c r="E263" s="1037"/>
      <c r="F263" s="1037"/>
      <c r="G263" s="1037"/>
      <c r="H263" s="1037"/>
      <c r="I263" s="1037"/>
      <c r="J263" s="1037"/>
      <c r="K263" s="1037"/>
      <c r="L263" s="225">
        <v>7198.54</v>
      </c>
      <c r="M263" s="226"/>
      <c r="N263" s="227"/>
      <c r="V263" s="189"/>
      <c r="W263" s="195"/>
      <c r="AA263" s="207"/>
      <c r="AD263" s="195"/>
      <c r="AE263" s="195"/>
      <c r="AF263" s="163" t="s">
        <v>517</v>
      </c>
      <c r="AG263" s="195"/>
      <c r="AH263" s="195"/>
    </row>
    <row r="264" spans="1:36" s="160" customFormat="1" ht="12" x14ac:dyDescent="0.2">
      <c r="A264" s="224"/>
      <c r="B264" s="199"/>
      <c r="C264" s="1037" t="s">
        <v>518</v>
      </c>
      <c r="D264" s="1037"/>
      <c r="E264" s="1037"/>
      <c r="F264" s="1037"/>
      <c r="G264" s="1037"/>
      <c r="H264" s="1037"/>
      <c r="I264" s="1037"/>
      <c r="J264" s="1037"/>
      <c r="K264" s="1037"/>
      <c r="L264" s="225">
        <v>7198.54</v>
      </c>
      <c r="M264" s="226"/>
      <c r="N264" s="227"/>
      <c r="V264" s="189"/>
      <c r="W264" s="195"/>
      <c r="AA264" s="207"/>
      <c r="AD264" s="195"/>
      <c r="AE264" s="195"/>
      <c r="AF264" s="163" t="s">
        <v>518</v>
      </c>
      <c r="AG264" s="195"/>
      <c r="AH264" s="195"/>
    </row>
    <row r="265" spans="1:36" s="160" customFormat="1" ht="12" x14ac:dyDescent="0.2">
      <c r="A265" s="224"/>
      <c r="B265" s="199"/>
      <c r="C265" s="1037" t="s">
        <v>513</v>
      </c>
      <c r="D265" s="1037"/>
      <c r="E265" s="1037"/>
      <c r="F265" s="1037"/>
      <c r="G265" s="1037"/>
      <c r="H265" s="1037"/>
      <c r="I265" s="1037"/>
      <c r="J265" s="1037"/>
      <c r="K265" s="1037"/>
      <c r="L265" s="225"/>
      <c r="M265" s="226"/>
      <c r="N265" s="227"/>
      <c r="V265" s="189"/>
      <c r="W265" s="195"/>
      <c r="AA265" s="207"/>
      <c r="AD265" s="195"/>
      <c r="AE265" s="195"/>
      <c r="AF265" s="163" t="s">
        <v>513</v>
      </c>
      <c r="AG265" s="195"/>
      <c r="AH265" s="195"/>
    </row>
    <row r="266" spans="1:36" s="160" customFormat="1" ht="12" x14ac:dyDescent="0.2">
      <c r="A266" s="224"/>
      <c r="B266" s="199"/>
      <c r="C266" s="1037" t="s">
        <v>521</v>
      </c>
      <c r="D266" s="1037"/>
      <c r="E266" s="1037"/>
      <c r="F266" s="1037"/>
      <c r="G266" s="1037"/>
      <c r="H266" s="1037"/>
      <c r="I266" s="1037"/>
      <c r="J266" s="1037"/>
      <c r="K266" s="1037"/>
      <c r="L266" s="225">
        <v>7198.54</v>
      </c>
      <c r="M266" s="226"/>
      <c r="N266" s="227"/>
      <c r="V266" s="189"/>
      <c r="W266" s="195"/>
      <c r="AA266" s="207"/>
      <c r="AD266" s="195"/>
      <c r="AE266" s="195"/>
      <c r="AF266" s="163" t="s">
        <v>521</v>
      </c>
      <c r="AG266" s="195"/>
      <c r="AH266" s="195"/>
    </row>
    <row r="267" spans="1:36" s="160" customFormat="1" ht="22.5" x14ac:dyDescent="0.2">
      <c r="A267" s="224"/>
      <c r="B267" s="218"/>
      <c r="C267" s="1038" t="s">
        <v>635</v>
      </c>
      <c r="D267" s="1038"/>
      <c r="E267" s="1038"/>
      <c r="F267" s="1038"/>
      <c r="G267" s="1038"/>
      <c r="H267" s="1038"/>
      <c r="I267" s="1038"/>
      <c r="J267" s="1038"/>
      <c r="K267" s="1038"/>
      <c r="L267" s="228">
        <v>7198.54</v>
      </c>
      <c r="M267" s="229"/>
      <c r="N267" s="230"/>
      <c r="V267" s="189"/>
      <c r="W267" s="195"/>
      <c r="AA267" s="207"/>
      <c r="AD267" s="195"/>
      <c r="AE267" s="195"/>
      <c r="AG267" s="195" t="s">
        <v>635</v>
      </c>
      <c r="AH267" s="195"/>
    </row>
    <row r="268" spans="1:36" s="160" customFormat="1" ht="2.25" customHeight="1" x14ac:dyDescent="0.2"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231"/>
      <c r="M268" s="232"/>
      <c r="N268" s="233"/>
    </row>
    <row r="269" spans="1:36" s="160" customFormat="1" x14ac:dyDescent="0.2">
      <c r="A269" s="219"/>
      <c r="B269" s="220"/>
      <c r="C269" s="1039" t="s">
        <v>636</v>
      </c>
      <c r="D269" s="1039"/>
      <c r="E269" s="1039"/>
      <c r="F269" s="1039"/>
      <c r="G269" s="1039"/>
      <c r="H269" s="1039"/>
      <c r="I269" s="1039"/>
      <c r="J269" s="1039"/>
      <c r="K269" s="1039"/>
      <c r="L269" s="221"/>
      <c r="M269" s="234"/>
      <c r="N269" s="223"/>
      <c r="AI269" s="195" t="s">
        <v>636</v>
      </c>
    </row>
    <row r="270" spans="1:36" s="160" customFormat="1" x14ac:dyDescent="0.2">
      <c r="A270" s="224"/>
      <c r="B270" s="199"/>
      <c r="C270" s="1037" t="s">
        <v>512</v>
      </c>
      <c r="D270" s="1037"/>
      <c r="E270" s="1037"/>
      <c r="F270" s="1037"/>
      <c r="G270" s="1037"/>
      <c r="H270" s="1037"/>
      <c r="I270" s="1037"/>
      <c r="J270" s="1037"/>
      <c r="K270" s="1037"/>
      <c r="L270" s="225">
        <v>1366955.66</v>
      </c>
      <c r="M270" s="235"/>
      <c r="N270" s="227"/>
      <c r="AI270" s="195"/>
      <c r="AJ270" s="163" t="s">
        <v>512</v>
      </c>
    </row>
    <row r="271" spans="1:36" s="160" customFormat="1" x14ac:dyDescent="0.2">
      <c r="A271" s="224"/>
      <c r="B271" s="199"/>
      <c r="C271" s="1037" t="s">
        <v>513</v>
      </c>
      <c r="D271" s="1037"/>
      <c r="E271" s="1037"/>
      <c r="F271" s="1037"/>
      <c r="G271" s="1037"/>
      <c r="H271" s="1037"/>
      <c r="I271" s="1037"/>
      <c r="J271" s="1037"/>
      <c r="K271" s="1037"/>
      <c r="L271" s="225"/>
      <c r="M271" s="235"/>
      <c r="N271" s="227"/>
      <c r="AI271" s="195"/>
      <c r="AJ271" s="163" t="s">
        <v>513</v>
      </c>
    </row>
    <row r="272" spans="1:36" s="160" customFormat="1" x14ac:dyDescent="0.2">
      <c r="A272" s="224"/>
      <c r="B272" s="199"/>
      <c r="C272" s="1037" t="s">
        <v>514</v>
      </c>
      <c r="D272" s="1037"/>
      <c r="E272" s="1037"/>
      <c r="F272" s="1037"/>
      <c r="G272" s="1037"/>
      <c r="H272" s="1037"/>
      <c r="I272" s="1037"/>
      <c r="J272" s="1037"/>
      <c r="K272" s="1037"/>
      <c r="L272" s="225">
        <v>83231</v>
      </c>
      <c r="M272" s="235"/>
      <c r="N272" s="227"/>
      <c r="AI272" s="195"/>
      <c r="AJ272" s="163" t="s">
        <v>514</v>
      </c>
    </row>
    <row r="273" spans="1:37" x14ac:dyDescent="0.2">
      <c r="A273" s="224"/>
      <c r="B273" s="199"/>
      <c r="C273" s="1037" t="s">
        <v>515</v>
      </c>
      <c r="D273" s="1037"/>
      <c r="E273" s="1037"/>
      <c r="F273" s="1037"/>
      <c r="G273" s="1037"/>
      <c r="H273" s="1037"/>
      <c r="I273" s="1037"/>
      <c r="J273" s="1037"/>
      <c r="K273" s="1037"/>
      <c r="L273" s="225">
        <v>68282.98</v>
      </c>
      <c r="M273" s="235"/>
      <c r="N273" s="227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95"/>
      <c r="AJ273" s="163" t="s">
        <v>515</v>
      </c>
      <c r="AK273" s="160"/>
    </row>
    <row r="274" spans="1:37" x14ac:dyDescent="0.2">
      <c r="A274" s="224"/>
      <c r="B274" s="199"/>
      <c r="C274" s="1037" t="s">
        <v>516</v>
      </c>
      <c r="D274" s="1037"/>
      <c r="E274" s="1037"/>
      <c r="F274" s="1037"/>
      <c r="G274" s="1037"/>
      <c r="H274" s="1037"/>
      <c r="I274" s="1037"/>
      <c r="J274" s="1037"/>
      <c r="K274" s="1037"/>
      <c r="L274" s="225">
        <v>5958.83</v>
      </c>
      <c r="M274" s="235"/>
      <c r="N274" s="227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95"/>
      <c r="AJ274" s="163" t="s">
        <v>516</v>
      </c>
      <c r="AK274" s="160"/>
    </row>
    <row r="275" spans="1:37" x14ac:dyDescent="0.2">
      <c r="A275" s="224"/>
      <c r="B275" s="199"/>
      <c r="C275" s="1037" t="s">
        <v>517</v>
      </c>
      <c r="D275" s="1037"/>
      <c r="E275" s="1037"/>
      <c r="F275" s="1037"/>
      <c r="G275" s="1037"/>
      <c r="H275" s="1037"/>
      <c r="I275" s="1037"/>
      <c r="J275" s="1037"/>
      <c r="K275" s="1037"/>
      <c r="L275" s="225">
        <v>1215441.68</v>
      </c>
      <c r="M275" s="235"/>
      <c r="N275" s="227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95"/>
      <c r="AJ275" s="163" t="s">
        <v>517</v>
      </c>
      <c r="AK275" s="160"/>
    </row>
    <row r="276" spans="1:37" x14ac:dyDescent="0.2">
      <c r="A276" s="224"/>
      <c r="B276" s="199" t="s">
        <v>423</v>
      </c>
      <c r="C276" s="1037" t="s">
        <v>518</v>
      </c>
      <c r="D276" s="1037"/>
      <c r="E276" s="1037"/>
      <c r="F276" s="1037"/>
      <c r="G276" s="1037"/>
      <c r="H276" s="1037"/>
      <c r="I276" s="1037"/>
      <c r="J276" s="1037"/>
      <c r="K276" s="1037"/>
      <c r="L276" s="225">
        <v>1501972.33</v>
      </c>
      <c r="M276" s="235" t="s">
        <v>567</v>
      </c>
      <c r="N276" s="227">
        <v>14088500</v>
      </c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95"/>
      <c r="AJ276" s="163" t="s">
        <v>518</v>
      </c>
      <c r="AK276" s="160"/>
    </row>
    <row r="277" spans="1:37" x14ac:dyDescent="0.2">
      <c r="A277" s="224"/>
      <c r="B277" s="199"/>
      <c r="C277" s="1037" t="s">
        <v>513</v>
      </c>
      <c r="D277" s="1037"/>
      <c r="E277" s="1037"/>
      <c r="F277" s="1037"/>
      <c r="G277" s="1037"/>
      <c r="H277" s="1037"/>
      <c r="I277" s="1037"/>
      <c r="J277" s="1037"/>
      <c r="K277" s="1037"/>
      <c r="L277" s="225"/>
      <c r="M277" s="235"/>
      <c r="N277" s="227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95"/>
      <c r="AJ277" s="163" t="s">
        <v>513</v>
      </c>
      <c r="AK277" s="160"/>
    </row>
    <row r="278" spans="1:37" x14ac:dyDescent="0.2">
      <c r="A278" s="224"/>
      <c r="B278" s="199"/>
      <c r="C278" s="1037" t="s">
        <v>519</v>
      </c>
      <c r="D278" s="1037"/>
      <c r="E278" s="1037"/>
      <c r="F278" s="1037"/>
      <c r="G278" s="1037"/>
      <c r="H278" s="1037"/>
      <c r="I278" s="1037"/>
      <c r="J278" s="1037"/>
      <c r="K278" s="1037"/>
      <c r="L278" s="225">
        <v>83231</v>
      </c>
      <c r="M278" s="235"/>
      <c r="N278" s="227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95"/>
      <c r="AJ278" s="163" t="s">
        <v>519</v>
      </c>
      <c r="AK278" s="160"/>
    </row>
    <row r="279" spans="1:37" x14ac:dyDescent="0.2">
      <c r="A279" s="224"/>
      <c r="B279" s="199"/>
      <c r="C279" s="1037" t="s">
        <v>520</v>
      </c>
      <c r="D279" s="1037"/>
      <c r="E279" s="1037"/>
      <c r="F279" s="1037"/>
      <c r="G279" s="1037"/>
      <c r="H279" s="1037"/>
      <c r="I279" s="1037"/>
      <c r="J279" s="1037"/>
      <c r="K279" s="1037"/>
      <c r="L279" s="225">
        <v>68282.98</v>
      </c>
      <c r="M279" s="235"/>
      <c r="N279" s="227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95"/>
      <c r="AJ279" s="163" t="s">
        <v>520</v>
      </c>
      <c r="AK279" s="160"/>
    </row>
    <row r="280" spans="1:37" x14ac:dyDescent="0.2">
      <c r="A280" s="224"/>
      <c r="B280" s="199"/>
      <c r="C280" s="1037" t="s">
        <v>521</v>
      </c>
      <c r="D280" s="1037"/>
      <c r="E280" s="1037"/>
      <c r="F280" s="1037"/>
      <c r="G280" s="1037"/>
      <c r="H280" s="1037"/>
      <c r="I280" s="1037"/>
      <c r="J280" s="1037"/>
      <c r="K280" s="1037"/>
      <c r="L280" s="225">
        <v>1215441.68</v>
      </c>
      <c r="M280" s="235"/>
      <c r="N280" s="227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95"/>
      <c r="AJ280" s="163" t="s">
        <v>521</v>
      </c>
      <c r="AK280" s="160"/>
    </row>
    <row r="281" spans="1:37" x14ac:dyDescent="0.2">
      <c r="A281" s="224"/>
      <c r="B281" s="199"/>
      <c r="C281" s="1037" t="s">
        <v>522</v>
      </c>
      <c r="D281" s="1037"/>
      <c r="E281" s="1037"/>
      <c r="F281" s="1037"/>
      <c r="G281" s="1037"/>
      <c r="H281" s="1037"/>
      <c r="I281" s="1037"/>
      <c r="J281" s="1037"/>
      <c r="K281" s="1037"/>
      <c r="L281" s="225">
        <v>84474.97</v>
      </c>
      <c r="M281" s="235"/>
      <c r="N281" s="227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95"/>
      <c r="AJ281" s="163" t="s">
        <v>522</v>
      </c>
      <c r="AK281" s="160"/>
    </row>
    <row r="282" spans="1:37" x14ac:dyDescent="0.2">
      <c r="A282" s="224"/>
      <c r="B282" s="199"/>
      <c r="C282" s="1037" t="s">
        <v>523</v>
      </c>
      <c r="D282" s="1037"/>
      <c r="E282" s="1037"/>
      <c r="F282" s="1037"/>
      <c r="G282" s="1037"/>
      <c r="H282" s="1037"/>
      <c r="I282" s="1037"/>
      <c r="J282" s="1037"/>
      <c r="K282" s="1037"/>
      <c r="L282" s="225">
        <v>50541.7</v>
      </c>
      <c r="M282" s="235"/>
      <c r="N282" s="227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95"/>
      <c r="AJ282" s="163" t="s">
        <v>523</v>
      </c>
      <c r="AK282" s="160"/>
    </row>
    <row r="283" spans="1:37" x14ac:dyDescent="0.2">
      <c r="A283" s="224"/>
      <c r="B283" s="199"/>
      <c r="C283" s="1037" t="s">
        <v>524</v>
      </c>
      <c r="D283" s="1037"/>
      <c r="E283" s="1037"/>
      <c r="F283" s="1037"/>
      <c r="G283" s="1037"/>
      <c r="H283" s="1037"/>
      <c r="I283" s="1037"/>
      <c r="J283" s="1037"/>
      <c r="K283" s="1037"/>
      <c r="L283" s="225">
        <v>89189.83</v>
      </c>
      <c r="M283" s="235"/>
      <c r="N283" s="227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95"/>
      <c r="AJ283" s="163" t="s">
        <v>524</v>
      </c>
      <c r="AK283" s="160"/>
    </row>
    <row r="284" spans="1:37" x14ac:dyDescent="0.2">
      <c r="A284" s="224"/>
      <c r="B284" s="199"/>
      <c r="C284" s="1037" t="s">
        <v>525</v>
      </c>
      <c r="D284" s="1037"/>
      <c r="E284" s="1037"/>
      <c r="F284" s="1037"/>
      <c r="G284" s="1037"/>
      <c r="H284" s="1037"/>
      <c r="I284" s="1037"/>
      <c r="J284" s="1037"/>
      <c r="K284" s="1037"/>
      <c r="L284" s="225">
        <v>84474.97</v>
      </c>
      <c r="M284" s="235"/>
      <c r="N284" s="227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95"/>
      <c r="AJ284" s="163" t="s">
        <v>525</v>
      </c>
      <c r="AK284" s="160"/>
    </row>
    <row r="285" spans="1:37" x14ac:dyDescent="0.2">
      <c r="A285" s="224"/>
      <c r="B285" s="199"/>
      <c r="C285" s="1037" t="s">
        <v>526</v>
      </c>
      <c r="D285" s="1037"/>
      <c r="E285" s="1037"/>
      <c r="F285" s="1037"/>
      <c r="G285" s="1037"/>
      <c r="H285" s="1037"/>
      <c r="I285" s="1037"/>
      <c r="J285" s="1037"/>
      <c r="K285" s="1037"/>
      <c r="L285" s="225">
        <v>50541.7</v>
      </c>
      <c r="M285" s="235"/>
      <c r="N285" s="227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95"/>
      <c r="AJ285" s="163" t="s">
        <v>526</v>
      </c>
      <c r="AK285" s="160"/>
    </row>
    <row r="286" spans="1:37" x14ac:dyDescent="0.2">
      <c r="A286" s="224"/>
      <c r="B286" s="218"/>
      <c r="C286" s="1038" t="s">
        <v>637</v>
      </c>
      <c r="D286" s="1038"/>
      <c r="E286" s="1038"/>
      <c r="F286" s="1038"/>
      <c r="G286" s="1038"/>
      <c r="H286" s="1038"/>
      <c r="I286" s="1038"/>
      <c r="J286" s="1038"/>
      <c r="K286" s="1038"/>
      <c r="L286" s="228">
        <v>1501972.33</v>
      </c>
      <c r="M286" s="236"/>
      <c r="N286" s="237">
        <v>14088500</v>
      </c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95"/>
      <c r="AJ286" s="160"/>
      <c r="AK286" s="195" t="s">
        <v>637</v>
      </c>
    </row>
    <row r="287" spans="1:37" x14ac:dyDescent="0.2">
      <c r="A287" s="224"/>
      <c r="B287" s="199"/>
      <c r="C287" s="1037" t="s">
        <v>513</v>
      </c>
      <c r="D287" s="1037"/>
      <c r="E287" s="1037"/>
      <c r="F287" s="1037"/>
      <c r="G287" s="1037"/>
      <c r="H287" s="1037"/>
      <c r="I287" s="1037"/>
      <c r="J287" s="1037"/>
      <c r="K287" s="1037"/>
      <c r="L287" s="225"/>
      <c r="M287" s="235"/>
      <c r="N287" s="227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95"/>
      <c r="AJ287" s="163" t="s">
        <v>513</v>
      </c>
      <c r="AK287" s="195"/>
    </row>
    <row r="288" spans="1:37" x14ac:dyDescent="0.2">
      <c r="A288" s="224"/>
      <c r="B288" s="199"/>
      <c r="C288" s="1037" t="s">
        <v>615</v>
      </c>
      <c r="D288" s="1037"/>
      <c r="E288" s="1037"/>
      <c r="F288" s="1037"/>
      <c r="G288" s="1037"/>
      <c r="H288" s="1037"/>
      <c r="I288" s="1037"/>
      <c r="J288" s="1037"/>
      <c r="K288" s="1037"/>
      <c r="L288" s="225"/>
      <c r="M288" s="235"/>
      <c r="N288" s="227">
        <v>3649943</v>
      </c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95"/>
      <c r="AJ288" s="163" t="s">
        <v>615</v>
      </c>
      <c r="AK288" s="195"/>
    </row>
    <row r="289" spans="1:37" ht="1.5" customHeight="1" x14ac:dyDescent="0.2">
      <c r="B289" s="218"/>
      <c r="C289" s="212"/>
      <c r="D289" s="212"/>
      <c r="E289" s="212"/>
      <c r="F289" s="212"/>
      <c r="G289" s="212"/>
      <c r="H289" s="212"/>
      <c r="I289" s="212"/>
      <c r="J289" s="212"/>
      <c r="K289" s="212"/>
      <c r="L289" s="228"/>
      <c r="M289" s="229"/>
      <c r="N289" s="238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</row>
    <row r="290" spans="1:37" ht="53.25" customHeight="1" x14ac:dyDescent="0.2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</row>
    <row r="291" spans="1:37" x14ac:dyDescent="0.2">
      <c r="B291" s="240" t="s">
        <v>376</v>
      </c>
      <c r="C291" s="1035" t="s">
        <v>638</v>
      </c>
      <c r="D291" s="1035"/>
      <c r="E291" s="1035"/>
      <c r="F291" s="1035"/>
      <c r="G291" s="1035"/>
      <c r="H291" s="1035"/>
      <c r="I291" s="1035"/>
      <c r="J291" s="1035"/>
      <c r="K291" s="1035"/>
      <c r="L291" s="1035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</row>
    <row r="292" spans="1:37" ht="13.5" customHeight="1" x14ac:dyDescent="0.2">
      <c r="B292" s="161"/>
      <c r="C292" s="1036" t="s">
        <v>92</v>
      </c>
      <c r="D292" s="1036"/>
      <c r="E292" s="1036"/>
      <c r="F292" s="1036"/>
      <c r="G292" s="1036"/>
      <c r="H292" s="1036"/>
      <c r="I292" s="1036"/>
      <c r="J292" s="1036"/>
      <c r="K292" s="1036"/>
      <c r="L292" s="1036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</row>
    <row r="293" spans="1:37" ht="12.75" customHeight="1" x14ac:dyDescent="0.2">
      <c r="B293" s="240" t="s">
        <v>377</v>
      </c>
      <c r="C293" s="1035" t="s">
        <v>639</v>
      </c>
      <c r="D293" s="1035"/>
      <c r="E293" s="1035"/>
      <c r="F293" s="1035"/>
      <c r="G293" s="1035"/>
      <c r="H293" s="1035"/>
      <c r="I293" s="1035"/>
      <c r="J293" s="1035"/>
      <c r="K293" s="1035"/>
      <c r="L293" s="1035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</row>
    <row r="294" spans="1:37" ht="13.5" customHeight="1" x14ac:dyDescent="0.2">
      <c r="C294" s="1036" t="s">
        <v>92</v>
      </c>
      <c r="D294" s="1036"/>
      <c r="E294" s="1036"/>
      <c r="F294" s="1036"/>
      <c r="G294" s="1036"/>
      <c r="H294" s="1036"/>
      <c r="I294" s="1036"/>
      <c r="J294" s="1036"/>
      <c r="K294" s="1036"/>
      <c r="L294" s="1036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</row>
    <row r="296" spans="1:37" x14ac:dyDescent="0.2">
      <c r="B296" s="241"/>
      <c r="D296" s="241"/>
      <c r="F296" s="241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</row>
    <row r="313" spans="15:37" x14ac:dyDescent="0.2"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160"/>
      <c r="AI313" s="160"/>
      <c r="AJ313" s="160"/>
      <c r="AK313" s="160"/>
    </row>
    <row r="314" spans="15:37" x14ac:dyDescent="0.2"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160"/>
      <c r="AI314" s="160"/>
      <c r="AJ314" s="160"/>
      <c r="AK314" s="160"/>
    </row>
    <row r="317" spans="15:37" x14ac:dyDescent="0.2"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160"/>
      <c r="AI317" s="160"/>
      <c r="AJ317" s="160"/>
      <c r="AK317" s="160"/>
    </row>
  </sheetData>
  <mergeCells count="260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4:E54"/>
    <mergeCell ref="C55:E55"/>
    <mergeCell ref="C56:E56"/>
    <mergeCell ref="C58:E58"/>
    <mergeCell ref="C59:N59"/>
    <mergeCell ref="C47:E47"/>
    <mergeCell ref="C48:E48"/>
    <mergeCell ref="C49:E49"/>
    <mergeCell ref="C50:E50"/>
    <mergeCell ref="C51:E51"/>
    <mergeCell ref="C52:E52"/>
    <mergeCell ref="C66:E66"/>
    <mergeCell ref="C67:E67"/>
    <mergeCell ref="C68:E68"/>
    <mergeCell ref="C69:E69"/>
    <mergeCell ref="C70:E70"/>
    <mergeCell ref="C71:E71"/>
    <mergeCell ref="C60:N60"/>
    <mergeCell ref="C61:E61"/>
    <mergeCell ref="C62:E62"/>
    <mergeCell ref="C63:E63"/>
    <mergeCell ref="C64:E64"/>
    <mergeCell ref="C65:E65"/>
    <mergeCell ref="C81:N81"/>
    <mergeCell ref="C82:E82"/>
    <mergeCell ref="C83:N83"/>
    <mergeCell ref="C84:N84"/>
    <mergeCell ref="C85:E85"/>
    <mergeCell ref="C86:E86"/>
    <mergeCell ref="C72:E72"/>
    <mergeCell ref="C73:E73"/>
    <mergeCell ref="C75:N75"/>
    <mergeCell ref="C76:E76"/>
    <mergeCell ref="C78:N78"/>
    <mergeCell ref="C79:E79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106:E106"/>
    <mergeCell ref="C107:E107"/>
    <mergeCell ref="C108:E108"/>
    <mergeCell ref="C109:E109"/>
    <mergeCell ref="C110:E110"/>
    <mergeCell ref="C111:E111"/>
    <mergeCell ref="C100:E100"/>
    <mergeCell ref="C101:N101"/>
    <mergeCell ref="C102:N102"/>
    <mergeCell ref="C103:E103"/>
    <mergeCell ref="C104:E104"/>
    <mergeCell ref="C105:E105"/>
    <mergeCell ref="C120:K120"/>
    <mergeCell ref="C121:K121"/>
    <mergeCell ref="C122:K122"/>
    <mergeCell ref="C123:K123"/>
    <mergeCell ref="C124:K124"/>
    <mergeCell ref="C125:K125"/>
    <mergeCell ref="C112:E112"/>
    <mergeCell ref="C113:E113"/>
    <mergeCell ref="C114:E114"/>
    <mergeCell ref="C115:E115"/>
    <mergeCell ref="C116:E116"/>
    <mergeCell ref="C119:K119"/>
    <mergeCell ref="C132:K132"/>
    <mergeCell ref="C133:K133"/>
    <mergeCell ref="C134:K134"/>
    <mergeCell ref="C135:K135"/>
    <mergeCell ref="C136:K136"/>
    <mergeCell ref="A137:N137"/>
    <mergeCell ref="C126:K126"/>
    <mergeCell ref="C127:K127"/>
    <mergeCell ref="C128:K128"/>
    <mergeCell ref="C129:K129"/>
    <mergeCell ref="C130:K130"/>
    <mergeCell ref="C131:K131"/>
    <mergeCell ref="C144:E144"/>
    <mergeCell ref="C145:E145"/>
    <mergeCell ref="C146:E146"/>
    <mergeCell ref="C147:E147"/>
    <mergeCell ref="C148:E148"/>
    <mergeCell ref="C149:E149"/>
    <mergeCell ref="C138:E138"/>
    <mergeCell ref="C139:N139"/>
    <mergeCell ref="C140:N140"/>
    <mergeCell ref="C141:E141"/>
    <mergeCell ref="C142:E142"/>
    <mergeCell ref="C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C153:N153"/>
    <mergeCell ref="C154:N154"/>
    <mergeCell ref="C155:E155"/>
    <mergeCell ref="C169:N169"/>
    <mergeCell ref="C170:E170"/>
    <mergeCell ref="C171:N171"/>
    <mergeCell ref="C172:N172"/>
    <mergeCell ref="C173:E173"/>
    <mergeCell ref="C174:E174"/>
    <mergeCell ref="C162:E162"/>
    <mergeCell ref="C163:E163"/>
    <mergeCell ref="C164:E164"/>
    <mergeCell ref="C165:E165"/>
    <mergeCell ref="C166:E166"/>
    <mergeCell ref="C167:E167"/>
    <mergeCell ref="C181:E181"/>
    <mergeCell ref="C182:E182"/>
    <mergeCell ref="C183:E183"/>
    <mergeCell ref="C184:E184"/>
    <mergeCell ref="C186:E186"/>
    <mergeCell ref="C188:N188"/>
    <mergeCell ref="C175:E175"/>
    <mergeCell ref="C176:E176"/>
    <mergeCell ref="C177:E177"/>
    <mergeCell ref="C178:E178"/>
    <mergeCell ref="C179:E179"/>
    <mergeCell ref="C180:E180"/>
    <mergeCell ref="C195:E195"/>
    <mergeCell ref="C196:E196"/>
    <mergeCell ref="C197:E197"/>
    <mergeCell ref="C198:E198"/>
    <mergeCell ref="C199:E199"/>
    <mergeCell ref="C200:E200"/>
    <mergeCell ref="A189:N189"/>
    <mergeCell ref="C190:E190"/>
    <mergeCell ref="C191:N191"/>
    <mergeCell ref="C192:N192"/>
    <mergeCell ref="C193:E193"/>
    <mergeCell ref="C194:E194"/>
    <mergeCell ref="C209:E209"/>
    <mergeCell ref="C210:N210"/>
    <mergeCell ref="C211:N211"/>
    <mergeCell ref="C212:E212"/>
    <mergeCell ref="C213:E213"/>
    <mergeCell ref="C214:E214"/>
    <mergeCell ref="C201:E201"/>
    <mergeCell ref="C202:E202"/>
    <mergeCell ref="C203:E203"/>
    <mergeCell ref="C204:E204"/>
    <mergeCell ref="C206:E206"/>
    <mergeCell ref="C208:N208"/>
    <mergeCell ref="C221:E221"/>
    <mergeCell ref="C222:E222"/>
    <mergeCell ref="C223:E223"/>
    <mergeCell ref="C225:E225"/>
    <mergeCell ref="C227:N227"/>
    <mergeCell ref="C229:K229"/>
    <mergeCell ref="C215:E215"/>
    <mergeCell ref="C216:E216"/>
    <mergeCell ref="C217:E217"/>
    <mergeCell ref="C218:E218"/>
    <mergeCell ref="C219:E219"/>
    <mergeCell ref="C220:E220"/>
    <mergeCell ref="C236:K236"/>
    <mergeCell ref="C237:K237"/>
    <mergeCell ref="C238:K238"/>
    <mergeCell ref="C239:K239"/>
    <mergeCell ref="C240:K240"/>
    <mergeCell ref="C241:K241"/>
    <mergeCell ref="C230:K230"/>
    <mergeCell ref="C231:K231"/>
    <mergeCell ref="C232:K232"/>
    <mergeCell ref="C233:K233"/>
    <mergeCell ref="C234:K234"/>
    <mergeCell ref="C235:K235"/>
    <mergeCell ref="C248:K248"/>
    <mergeCell ref="A249:N249"/>
    <mergeCell ref="A250:N250"/>
    <mergeCell ref="C251:E251"/>
    <mergeCell ref="A253:N253"/>
    <mergeCell ref="C254:E254"/>
    <mergeCell ref="C242:K242"/>
    <mergeCell ref="C243:K243"/>
    <mergeCell ref="C244:K244"/>
    <mergeCell ref="C245:K245"/>
    <mergeCell ref="C246:K246"/>
    <mergeCell ref="C247:K247"/>
    <mergeCell ref="C264:K264"/>
    <mergeCell ref="C265:K265"/>
    <mergeCell ref="C266:K266"/>
    <mergeCell ref="C267:K267"/>
    <mergeCell ref="C269:K269"/>
    <mergeCell ref="C270:K270"/>
    <mergeCell ref="A256:N256"/>
    <mergeCell ref="C257:E257"/>
    <mergeCell ref="C260:K260"/>
    <mergeCell ref="C261:K261"/>
    <mergeCell ref="C262:K262"/>
    <mergeCell ref="C263:K263"/>
    <mergeCell ref="C277:K277"/>
    <mergeCell ref="C278:K278"/>
    <mergeCell ref="C279:K279"/>
    <mergeCell ref="C280:K280"/>
    <mergeCell ref="C281:K281"/>
    <mergeCell ref="C282:K282"/>
    <mergeCell ref="C271:K271"/>
    <mergeCell ref="C272:K272"/>
    <mergeCell ref="C273:K273"/>
    <mergeCell ref="C274:K274"/>
    <mergeCell ref="C275:K275"/>
    <mergeCell ref="C276:K276"/>
    <mergeCell ref="C291:L291"/>
    <mergeCell ref="C292:L292"/>
    <mergeCell ref="C293:L293"/>
    <mergeCell ref="C294:L294"/>
    <mergeCell ref="C283:K283"/>
    <mergeCell ref="C284:K284"/>
    <mergeCell ref="C285:K285"/>
    <mergeCell ref="C286:K286"/>
    <mergeCell ref="C287:K287"/>
    <mergeCell ref="C288:K288"/>
  </mergeCells>
  <printOptions horizontalCentered="1"/>
  <pageMargins left="0.39370078740157483" right="0.23622047244094491" top="0.55118110236220474" bottom="0.51181102362204722" header="0.31496062992125984" footer="0.31496062992125984"/>
  <pageSetup paperSize="9" firstPageNumber="5" orientation="landscape" useFirstPageNumber="1" r:id="rId1"/>
  <headerFooter>
    <oddFooter>&amp;R&amp;8&amp;P</oddFooter>
  </headerFooter>
  <rowBreaks count="1" manualBreakCount="1">
    <brk id="34" max="3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2"/>
  <sheetViews>
    <sheetView topLeftCell="A896" zoomScale="115" zoomScaleNormal="115" workbookViewId="0">
      <selection activeCell="N46" sqref="N46"/>
    </sheetView>
  </sheetViews>
  <sheetFormatPr defaultColWidth="9.140625" defaultRowHeight="11.25" customHeight="1" x14ac:dyDescent="0.25"/>
  <cols>
    <col min="1" max="1" width="8.140625" style="160" customWidth="1"/>
    <col min="2" max="2" width="20.140625" style="160" customWidth="1"/>
    <col min="3" max="4" width="10.42578125" style="160" customWidth="1"/>
    <col min="5" max="5" width="13.28515625" style="160" customWidth="1"/>
    <col min="6" max="6" width="8.5703125" style="160" customWidth="1"/>
    <col min="7" max="7" width="7.85546875" style="160" customWidth="1"/>
    <col min="8" max="8" width="8.42578125" style="160" customWidth="1"/>
    <col min="9" max="9" width="8.7109375" style="160" customWidth="1"/>
    <col min="10" max="10" width="8.140625" style="160" customWidth="1"/>
    <col min="11" max="11" width="8.5703125" style="160" customWidth="1"/>
    <col min="12" max="12" width="10" style="160" customWidth="1"/>
    <col min="13" max="13" width="6" style="160" customWidth="1"/>
    <col min="14" max="14" width="9.7109375" style="160" customWidth="1"/>
    <col min="15" max="15" width="9.140625" style="112"/>
    <col min="16" max="16" width="49.140625" style="163" hidden="1" customWidth="1"/>
    <col min="17" max="17" width="42.42578125" style="163" hidden="1" customWidth="1"/>
    <col min="18" max="18" width="99.7109375" style="163" hidden="1" customWidth="1"/>
    <col min="19" max="22" width="138.42578125" style="163" hidden="1" customWidth="1"/>
    <col min="23" max="23" width="34.140625" style="163" hidden="1" customWidth="1"/>
    <col min="24" max="25" width="110.140625" style="163" hidden="1" customWidth="1"/>
    <col min="26" max="29" width="34.140625" style="163" hidden="1" customWidth="1"/>
    <col min="30" max="32" width="84.42578125" style="163" hidden="1" customWidth="1"/>
    <col min="33" max="33" width="34.140625" style="163" hidden="1" customWidth="1"/>
    <col min="34" max="34" width="138.42578125" style="163" hidden="1" customWidth="1"/>
    <col min="35" max="37" width="84.42578125" style="163" hidden="1" customWidth="1"/>
    <col min="38" max="16384" width="9.140625" style="160"/>
  </cols>
  <sheetData>
    <row r="1" spans="1:20" s="160" customFormat="1" x14ac:dyDescent="0.2">
      <c r="N1" s="161" t="s">
        <v>381</v>
      </c>
    </row>
    <row r="2" spans="1:20" s="160" customFormat="1" x14ac:dyDescent="0.2">
      <c r="N2" s="161" t="s">
        <v>1</v>
      </c>
    </row>
    <row r="3" spans="1:20" s="160" customFormat="1" ht="8.25" customHeight="1" x14ac:dyDescent="0.2">
      <c r="N3" s="161"/>
    </row>
    <row r="4" spans="1:20" s="160" customFormat="1" ht="14.25" customHeight="1" x14ac:dyDescent="0.2">
      <c r="A4" s="1057" t="s">
        <v>382</v>
      </c>
      <c r="B4" s="1057"/>
      <c r="C4" s="1057"/>
      <c r="D4" s="162"/>
      <c r="K4" s="1057" t="s">
        <v>383</v>
      </c>
      <c r="L4" s="1057"/>
      <c r="M4" s="1057"/>
      <c r="N4" s="1057"/>
    </row>
    <row r="5" spans="1:20" s="160" customFormat="1" ht="12" customHeight="1" x14ac:dyDescent="0.2">
      <c r="A5" s="1058"/>
      <c r="B5" s="1058"/>
      <c r="C5" s="1058"/>
      <c r="D5" s="1058"/>
      <c r="E5" s="163"/>
      <c r="J5" s="1059"/>
      <c r="K5" s="1059"/>
      <c r="L5" s="1059"/>
      <c r="M5" s="1059"/>
      <c r="N5" s="1059"/>
    </row>
    <row r="6" spans="1:20" s="160" customFormat="1" x14ac:dyDescent="0.2">
      <c r="A6" s="1037"/>
      <c r="B6" s="1037"/>
      <c r="C6" s="1037"/>
      <c r="D6" s="1037"/>
      <c r="J6" s="1037"/>
      <c r="K6" s="1037"/>
      <c r="L6" s="1037"/>
      <c r="M6" s="1037"/>
      <c r="N6" s="1037"/>
      <c r="P6" s="163" t="s">
        <v>108</v>
      </c>
      <c r="Q6" s="163" t="s">
        <v>108</v>
      </c>
    </row>
    <row r="7" spans="1:20" s="160" customFormat="1" ht="17.25" customHeight="1" x14ac:dyDescent="0.2">
      <c r="A7" s="164"/>
      <c r="B7" s="165"/>
      <c r="C7" s="163"/>
      <c r="D7" s="163"/>
      <c r="K7" s="164"/>
      <c r="L7" s="164"/>
      <c r="M7" s="164"/>
      <c r="N7" s="165"/>
    </row>
    <row r="8" spans="1:20" s="160" customFormat="1" ht="16.5" customHeight="1" x14ac:dyDescent="0.2">
      <c r="A8" s="160" t="s">
        <v>384</v>
      </c>
      <c r="B8" s="166"/>
      <c r="C8" s="166"/>
      <c r="D8" s="166"/>
      <c r="L8" s="166"/>
      <c r="M8" s="166"/>
      <c r="N8" s="161" t="s">
        <v>384</v>
      </c>
    </row>
    <row r="9" spans="1:20" s="160" customFormat="1" ht="15.75" customHeight="1" x14ac:dyDescent="0.2">
      <c r="F9" s="167"/>
    </row>
    <row r="10" spans="1:20" s="160" customFormat="1" ht="56.25" x14ac:dyDescent="0.2">
      <c r="A10" s="168" t="s">
        <v>385</v>
      </c>
      <c r="B10" s="166"/>
      <c r="D10" s="1037" t="s">
        <v>386</v>
      </c>
      <c r="E10" s="1037"/>
      <c r="F10" s="1037"/>
      <c r="G10" s="1037"/>
      <c r="H10" s="1037"/>
      <c r="I10" s="1037"/>
      <c r="J10" s="1037"/>
      <c r="K10" s="1037"/>
      <c r="L10" s="1037"/>
      <c r="M10" s="1037"/>
      <c r="N10" s="1037"/>
      <c r="R10" s="163" t="s">
        <v>386</v>
      </c>
    </row>
    <row r="11" spans="1:20" s="160" customFormat="1" ht="15" customHeight="1" x14ac:dyDescent="0.2">
      <c r="A11" s="169" t="s">
        <v>387</v>
      </c>
      <c r="D11" s="164" t="s">
        <v>388</v>
      </c>
      <c r="E11" s="164"/>
      <c r="F11" s="170"/>
      <c r="G11" s="170"/>
      <c r="H11" s="170"/>
      <c r="I11" s="170"/>
      <c r="J11" s="170"/>
      <c r="K11" s="170"/>
      <c r="L11" s="170"/>
      <c r="M11" s="170"/>
      <c r="N11" s="170"/>
    </row>
    <row r="12" spans="1:20" s="160" customFormat="1" ht="8.25" customHeight="1" x14ac:dyDescent="0.2">
      <c r="A12" s="169"/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20" s="160" customFormat="1" x14ac:dyDescent="0.2">
      <c r="A13" s="1055" t="s">
        <v>389</v>
      </c>
      <c r="B13" s="1055"/>
      <c r="C13" s="1055"/>
      <c r="D13" s="1055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S13" s="163" t="s">
        <v>389</v>
      </c>
    </row>
    <row r="14" spans="1:20" s="160" customFormat="1" x14ac:dyDescent="0.2">
      <c r="A14" s="1052" t="s">
        <v>6</v>
      </c>
      <c r="B14" s="1052"/>
      <c r="C14" s="1052"/>
      <c r="D14" s="1052"/>
      <c r="E14" s="1052"/>
      <c r="F14" s="1052"/>
      <c r="G14" s="1052"/>
      <c r="H14" s="1052"/>
      <c r="I14" s="1052"/>
      <c r="J14" s="1052"/>
      <c r="K14" s="1052"/>
      <c r="L14" s="1052"/>
      <c r="M14" s="1052"/>
      <c r="N14" s="1052"/>
    </row>
    <row r="15" spans="1:20" s="160" customFormat="1" ht="8.25" customHeight="1" x14ac:dyDescent="0.2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</row>
    <row r="16" spans="1:20" s="160" customFormat="1" x14ac:dyDescent="0.2">
      <c r="A16" s="1055" t="s">
        <v>338</v>
      </c>
      <c r="B16" s="1055"/>
      <c r="C16" s="1055"/>
      <c r="D16" s="1055"/>
      <c r="E16" s="1055"/>
      <c r="F16" s="1055"/>
      <c r="G16" s="1055"/>
      <c r="H16" s="1055"/>
      <c r="I16" s="1055"/>
      <c r="J16" s="1055"/>
      <c r="K16" s="1055"/>
      <c r="L16" s="1055"/>
      <c r="M16" s="1055"/>
      <c r="N16" s="1055"/>
      <c r="T16" s="163" t="s">
        <v>338</v>
      </c>
    </row>
    <row r="17" spans="1:21" s="160" customFormat="1" x14ac:dyDescent="0.2">
      <c r="A17" s="1052" t="s">
        <v>339</v>
      </c>
      <c r="B17" s="1052"/>
      <c r="C17" s="1052"/>
      <c r="D17" s="1052"/>
      <c r="E17" s="1052"/>
      <c r="F17" s="1052"/>
      <c r="G17" s="1052"/>
      <c r="H17" s="1052"/>
      <c r="I17" s="1052"/>
      <c r="J17" s="1052"/>
      <c r="K17" s="1052"/>
      <c r="L17" s="1052"/>
      <c r="M17" s="1052"/>
      <c r="N17" s="1052"/>
    </row>
    <row r="18" spans="1:21" s="160" customFormat="1" ht="24" customHeight="1" x14ac:dyDescent="0.25">
      <c r="A18" s="1056" t="s">
        <v>640</v>
      </c>
      <c r="B18" s="1056"/>
      <c r="C18" s="1056"/>
      <c r="D18" s="1056"/>
      <c r="E18" s="1056"/>
      <c r="F18" s="1056"/>
      <c r="G18" s="1056"/>
      <c r="H18" s="1056"/>
      <c r="I18" s="1056"/>
      <c r="J18" s="1056"/>
      <c r="K18" s="1056"/>
      <c r="L18" s="1056"/>
      <c r="M18" s="1056"/>
      <c r="N18" s="1056"/>
    </row>
    <row r="19" spans="1:21" s="160" customFormat="1" ht="8.25" customHeight="1" x14ac:dyDescent="0.25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</row>
    <row r="20" spans="1:21" s="160" customFormat="1" x14ac:dyDescent="0.2">
      <c r="A20" s="1051" t="s">
        <v>222</v>
      </c>
      <c r="B20" s="1051"/>
      <c r="C20" s="1051"/>
      <c r="D20" s="1051"/>
      <c r="E20" s="1051"/>
      <c r="F20" s="1051"/>
      <c r="G20" s="1051"/>
      <c r="H20" s="1051"/>
      <c r="I20" s="1051"/>
      <c r="J20" s="1051"/>
      <c r="K20" s="1051"/>
      <c r="L20" s="1051"/>
      <c r="M20" s="1051"/>
      <c r="N20" s="1051"/>
      <c r="U20" s="163" t="s">
        <v>222</v>
      </c>
    </row>
    <row r="21" spans="1:21" s="160" customFormat="1" ht="13.5" customHeight="1" x14ac:dyDescent="0.2">
      <c r="A21" s="1052" t="s">
        <v>391</v>
      </c>
      <c r="B21" s="1052"/>
      <c r="C21" s="1052"/>
      <c r="D21" s="1052"/>
      <c r="E21" s="1052"/>
      <c r="F21" s="1052"/>
      <c r="G21" s="1052"/>
      <c r="H21" s="1052"/>
      <c r="I21" s="1052"/>
      <c r="J21" s="1052"/>
      <c r="K21" s="1052"/>
      <c r="L21" s="1052"/>
      <c r="M21" s="1052"/>
      <c r="N21" s="1052"/>
    </row>
    <row r="22" spans="1:21" s="160" customFormat="1" ht="15" customHeight="1" x14ac:dyDescent="0.2">
      <c r="A22" s="160" t="s">
        <v>392</v>
      </c>
      <c r="B22" s="173" t="s">
        <v>393</v>
      </c>
      <c r="C22" s="160" t="s">
        <v>394</v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21" s="160" customFormat="1" ht="18" customHeight="1" x14ac:dyDescent="0.2">
      <c r="A23" s="160" t="s">
        <v>395</v>
      </c>
      <c r="B23" s="1051" t="s">
        <v>641</v>
      </c>
      <c r="C23" s="1051"/>
      <c r="D23" s="1051"/>
      <c r="E23" s="1051"/>
      <c r="F23" s="1051"/>
      <c r="G23" s="163"/>
      <c r="H23" s="163"/>
      <c r="I23" s="163"/>
      <c r="J23" s="163"/>
      <c r="K23" s="163"/>
      <c r="L23" s="163"/>
      <c r="M23" s="163"/>
      <c r="N23" s="163"/>
    </row>
    <row r="24" spans="1:21" s="160" customFormat="1" x14ac:dyDescent="0.2">
      <c r="B24" s="1053" t="s">
        <v>342</v>
      </c>
      <c r="C24" s="1053"/>
      <c r="D24" s="1053"/>
      <c r="E24" s="1053"/>
      <c r="F24" s="1053"/>
      <c r="G24" s="174"/>
      <c r="H24" s="174"/>
      <c r="I24" s="174"/>
      <c r="J24" s="174"/>
      <c r="K24" s="174"/>
      <c r="L24" s="174"/>
      <c r="M24" s="175"/>
      <c r="N24" s="174"/>
    </row>
    <row r="25" spans="1:21" s="160" customFormat="1" ht="9.75" customHeight="1" x14ac:dyDescent="0.2">
      <c r="D25" s="176"/>
      <c r="E25" s="176"/>
      <c r="F25" s="176"/>
      <c r="G25" s="176"/>
      <c r="H25" s="176"/>
      <c r="I25" s="176"/>
      <c r="J25" s="176"/>
      <c r="K25" s="176"/>
      <c r="L25" s="176"/>
      <c r="M25" s="174"/>
      <c r="N25" s="174"/>
    </row>
    <row r="26" spans="1:21" s="160" customFormat="1" x14ac:dyDescent="0.2">
      <c r="A26" s="177" t="s">
        <v>397</v>
      </c>
      <c r="D26" s="164" t="s">
        <v>398</v>
      </c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1" s="160" customFormat="1" ht="9.75" customHeight="1" x14ac:dyDescent="0.2"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1:21" s="160" customFormat="1" ht="12.75" customHeight="1" x14ac:dyDescent="0.2">
      <c r="A28" s="177" t="s">
        <v>399</v>
      </c>
      <c r="C28" s="179">
        <v>14446.34</v>
      </c>
      <c r="D28" s="180" t="s">
        <v>642</v>
      </c>
      <c r="E28" s="168" t="s">
        <v>401</v>
      </c>
      <c r="L28" s="181"/>
      <c r="M28" s="181"/>
    </row>
    <row r="29" spans="1:21" s="160" customFormat="1" ht="12.75" customHeight="1" x14ac:dyDescent="0.2">
      <c r="B29" s="160" t="s">
        <v>402</v>
      </c>
      <c r="C29" s="182"/>
      <c r="D29" s="183"/>
      <c r="E29" s="168"/>
    </row>
    <row r="30" spans="1:21" s="160" customFormat="1" ht="12.75" customHeight="1" x14ac:dyDescent="0.2">
      <c r="B30" s="160" t="s">
        <v>403</v>
      </c>
      <c r="C30" s="179">
        <v>14446.34</v>
      </c>
      <c r="D30" s="180" t="s">
        <v>642</v>
      </c>
      <c r="E30" s="168" t="s">
        <v>401</v>
      </c>
      <c r="G30" s="160" t="s">
        <v>404</v>
      </c>
      <c r="L30" s="179">
        <v>0</v>
      </c>
      <c r="M30" s="180" t="s">
        <v>643</v>
      </c>
      <c r="N30" s="168" t="s">
        <v>401</v>
      </c>
    </row>
    <row r="31" spans="1:21" s="160" customFormat="1" ht="12.75" customHeight="1" x14ac:dyDescent="0.2">
      <c r="B31" s="160" t="s">
        <v>10</v>
      </c>
      <c r="C31" s="179">
        <v>0</v>
      </c>
      <c r="D31" s="184" t="s">
        <v>406</v>
      </c>
      <c r="E31" s="168" t="s">
        <v>401</v>
      </c>
      <c r="G31" s="160" t="s">
        <v>407</v>
      </c>
      <c r="L31" s="185"/>
      <c r="M31" s="185">
        <v>4844.97</v>
      </c>
      <c r="N31" s="169" t="s">
        <v>408</v>
      </c>
    </row>
    <row r="32" spans="1:21" s="160" customFormat="1" ht="12.75" customHeight="1" x14ac:dyDescent="0.2">
      <c r="B32" s="160" t="s">
        <v>11</v>
      </c>
      <c r="C32" s="179">
        <v>0</v>
      </c>
      <c r="D32" s="184" t="s">
        <v>406</v>
      </c>
      <c r="E32" s="168" t="s">
        <v>401</v>
      </c>
      <c r="G32" s="160" t="s">
        <v>409</v>
      </c>
      <c r="L32" s="185"/>
      <c r="M32" s="185">
        <v>578.58000000000004</v>
      </c>
      <c r="N32" s="169" t="s">
        <v>408</v>
      </c>
    </row>
    <row r="33" spans="1:28" s="160" customFormat="1" ht="12.75" customHeight="1" x14ac:dyDescent="0.2">
      <c r="B33" s="160" t="s">
        <v>12</v>
      </c>
      <c r="C33" s="179">
        <v>0</v>
      </c>
      <c r="D33" s="180" t="s">
        <v>406</v>
      </c>
      <c r="E33" s="168" t="s">
        <v>401</v>
      </c>
      <c r="G33" s="160" t="s">
        <v>410</v>
      </c>
      <c r="L33" s="1054" t="s">
        <v>644</v>
      </c>
      <c r="M33" s="1054"/>
    </row>
    <row r="34" spans="1:28" s="160" customFormat="1" ht="9.75" customHeight="1" x14ac:dyDescent="0.2">
      <c r="A34" s="186"/>
    </row>
    <row r="35" spans="1:28" s="160" customFormat="1" ht="36" customHeight="1" x14ac:dyDescent="0.2">
      <c r="A35" s="1049" t="s">
        <v>412</v>
      </c>
      <c r="B35" s="1049" t="s">
        <v>8</v>
      </c>
      <c r="C35" s="1049" t="s">
        <v>413</v>
      </c>
      <c r="D35" s="1049"/>
      <c r="E35" s="1049"/>
      <c r="F35" s="1049" t="s">
        <v>414</v>
      </c>
      <c r="G35" s="1049" t="s">
        <v>415</v>
      </c>
      <c r="H35" s="1049"/>
      <c r="I35" s="1049"/>
      <c r="J35" s="1049" t="s">
        <v>416</v>
      </c>
      <c r="K35" s="1049"/>
      <c r="L35" s="1049"/>
      <c r="M35" s="1049" t="s">
        <v>417</v>
      </c>
      <c r="N35" s="1049" t="s">
        <v>418</v>
      </c>
    </row>
    <row r="36" spans="1:28" s="160" customFormat="1" ht="36.75" customHeight="1" x14ac:dyDescent="0.2">
      <c r="A36" s="1049"/>
      <c r="B36" s="1049"/>
      <c r="C36" s="1049"/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</row>
    <row r="37" spans="1:28" s="160" customFormat="1" ht="42.75" customHeight="1" x14ac:dyDescent="0.2">
      <c r="A37" s="1049"/>
      <c r="B37" s="1049"/>
      <c r="C37" s="1049"/>
      <c r="D37" s="1049"/>
      <c r="E37" s="1049"/>
      <c r="F37" s="1049"/>
      <c r="G37" s="187" t="s">
        <v>419</v>
      </c>
      <c r="H37" s="187" t="s">
        <v>420</v>
      </c>
      <c r="I37" s="187" t="s">
        <v>421</v>
      </c>
      <c r="J37" s="187" t="s">
        <v>419</v>
      </c>
      <c r="K37" s="187" t="s">
        <v>420</v>
      </c>
      <c r="L37" s="187" t="s">
        <v>13</v>
      </c>
      <c r="M37" s="1049"/>
      <c r="N37" s="1049"/>
    </row>
    <row r="38" spans="1:28" s="160" customFormat="1" x14ac:dyDescent="0.2">
      <c r="A38" s="188">
        <v>1</v>
      </c>
      <c r="B38" s="188">
        <v>2</v>
      </c>
      <c r="C38" s="1050">
        <v>3</v>
      </c>
      <c r="D38" s="1050"/>
      <c r="E38" s="1050"/>
      <c r="F38" s="188">
        <v>4</v>
      </c>
      <c r="G38" s="188">
        <v>5</v>
      </c>
      <c r="H38" s="188">
        <v>6</v>
      </c>
      <c r="I38" s="188">
        <v>7</v>
      </c>
      <c r="J38" s="188">
        <v>8</v>
      </c>
      <c r="K38" s="188">
        <v>9</v>
      </c>
      <c r="L38" s="188">
        <v>10</v>
      </c>
      <c r="M38" s="188">
        <v>11</v>
      </c>
      <c r="N38" s="188">
        <v>12</v>
      </c>
    </row>
    <row r="39" spans="1:28" s="160" customFormat="1" ht="12" x14ac:dyDescent="0.2">
      <c r="A39" s="1043" t="s">
        <v>645</v>
      </c>
      <c r="B39" s="1044"/>
      <c r="C39" s="1044"/>
      <c r="D39" s="1044"/>
      <c r="E39" s="1044"/>
      <c r="F39" s="1044"/>
      <c r="G39" s="1044"/>
      <c r="H39" s="1044"/>
      <c r="I39" s="1044"/>
      <c r="J39" s="1044"/>
      <c r="K39" s="1044"/>
      <c r="L39" s="1044"/>
      <c r="M39" s="1044"/>
      <c r="N39" s="1045"/>
      <c r="V39" s="189" t="s">
        <v>645</v>
      </c>
    </row>
    <row r="40" spans="1:28" s="160" customFormat="1" ht="45" x14ac:dyDescent="0.2">
      <c r="A40" s="190" t="s">
        <v>423</v>
      </c>
      <c r="B40" s="191" t="s">
        <v>646</v>
      </c>
      <c r="C40" s="1039" t="s">
        <v>647</v>
      </c>
      <c r="D40" s="1039"/>
      <c r="E40" s="1039"/>
      <c r="F40" s="192" t="s">
        <v>648</v>
      </c>
      <c r="G40" s="192"/>
      <c r="H40" s="192"/>
      <c r="I40" s="192" t="s">
        <v>649</v>
      </c>
      <c r="J40" s="193"/>
      <c r="K40" s="192"/>
      <c r="L40" s="193"/>
      <c r="M40" s="192"/>
      <c r="N40" s="194"/>
      <c r="V40" s="189"/>
      <c r="W40" s="195" t="s">
        <v>647</v>
      </c>
    </row>
    <row r="41" spans="1:28" s="160" customFormat="1" ht="12" x14ac:dyDescent="0.2">
      <c r="A41" s="196"/>
      <c r="B41" s="197"/>
      <c r="C41" s="1037" t="s">
        <v>650</v>
      </c>
      <c r="D41" s="1037"/>
      <c r="E41" s="1037"/>
      <c r="F41" s="1037"/>
      <c r="G41" s="1037"/>
      <c r="H41" s="1037"/>
      <c r="I41" s="1037"/>
      <c r="J41" s="1037"/>
      <c r="K41" s="1037"/>
      <c r="L41" s="1037"/>
      <c r="M41" s="1037"/>
      <c r="N41" s="1046"/>
      <c r="V41" s="189"/>
      <c r="W41" s="195"/>
      <c r="X41" s="163" t="s">
        <v>650</v>
      </c>
    </row>
    <row r="42" spans="1:28" s="160" customFormat="1" ht="33.75" x14ac:dyDescent="0.2">
      <c r="A42" s="198"/>
      <c r="B42" s="199" t="s">
        <v>430</v>
      </c>
      <c r="C42" s="1037" t="s">
        <v>431</v>
      </c>
      <c r="D42" s="1037"/>
      <c r="E42" s="1037"/>
      <c r="F42" s="1037"/>
      <c r="G42" s="1037"/>
      <c r="H42" s="1037"/>
      <c r="I42" s="1037"/>
      <c r="J42" s="1037"/>
      <c r="K42" s="1037"/>
      <c r="L42" s="1037"/>
      <c r="M42" s="1037"/>
      <c r="N42" s="1046"/>
      <c r="V42" s="189"/>
      <c r="W42" s="195"/>
      <c r="Y42" s="163" t="s">
        <v>431</v>
      </c>
    </row>
    <row r="43" spans="1:28" s="160" customFormat="1" ht="12" x14ac:dyDescent="0.2">
      <c r="A43" s="200"/>
      <c r="B43" s="199" t="s">
        <v>434</v>
      </c>
      <c r="C43" s="1037" t="s">
        <v>435</v>
      </c>
      <c r="D43" s="1037"/>
      <c r="E43" s="1037"/>
      <c r="F43" s="201"/>
      <c r="G43" s="201"/>
      <c r="H43" s="201"/>
      <c r="I43" s="201"/>
      <c r="J43" s="202">
        <v>3227.56</v>
      </c>
      <c r="K43" s="201" t="s">
        <v>436</v>
      </c>
      <c r="L43" s="202">
        <v>9823.89</v>
      </c>
      <c r="M43" s="201"/>
      <c r="N43" s="203"/>
      <c r="V43" s="189"/>
      <c r="W43" s="195"/>
      <c r="Z43" s="163" t="s">
        <v>435</v>
      </c>
    </row>
    <row r="44" spans="1:28" s="160" customFormat="1" ht="12" x14ac:dyDescent="0.2">
      <c r="A44" s="200"/>
      <c r="B44" s="199" t="s">
        <v>437</v>
      </c>
      <c r="C44" s="1037" t="s">
        <v>438</v>
      </c>
      <c r="D44" s="1037"/>
      <c r="E44" s="1037"/>
      <c r="F44" s="201"/>
      <c r="G44" s="201"/>
      <c r="H44" s="201"/>
      <c r="I44" s="201"/>
      <c r="J44" s="202">
        <v>378</v>
      </c>
      <c r="K44" s="201" t="s">
        <v>436</v>
      </c>
      <c r="L44" s="202">
        <v>1150.54</v>
      </c>
      <c r="M44" s="201"/>
      <c r="N44" s="203"/>
      <c r="V44" s="189"/>
      <c r="W44" s="195"/>
      <c r="Z44" s="163" t="s">
        <v>438</v>
      </c>
    </row>
    <row r="45" spans="1:28" s="160" customFormat="1" ht="12" x14ac:dyDescent="0.2">
      <c r="A45" s="200"/>
      <c r="B45" s="199"/>
      <c r="C45" s="1037" t="s">
        <v>447</v>
      </c>
      <c r="D45" s="1037"/>
      <c r="E45" s="1037"/>
      <c r="F45" s="201" t="s">
        <v>444</v>
      </c>
      <c r="G45" s="201" t="s">
        <v>160</v>
      </c>
      <c r="H45" s="201" t="s">
        <v>436</v>
      </c>
      <c r="I45" s="201" t="s">
        <v>651</v>
      </c>
      <c r="J45" s="202"/>
      <c r="K45" s="201"/>
      <c r="L45" s="202"/>
      <c r="M45" s="201"/>
      <c r="N45" s="203"/>
      <c r="V45" s="189"/>
      <c r="W45" s="195"/>
      <c r="AA45" s="163" t="s">
        <v>447</v>
      </c>
    </row>
    <row r="46" spans="1:28" s="160" customFormat="1" ht="12" x14ac:dyDescent="0.2">
      <c r="A46" s="200"/>
      <c r="B46" s="199"/>
      <c r="C46" s="1047" t="s">
        <v>450</v>
      </c>
      <c r="D46" s="1047"/>
      <c r="E46" s="1047"/>
      <c r="F46" s="208"/>
      <c r="G46" s="208"/>
      <c r="H46" s="208"/>
      <c r="I46" s="208"/>
      <c r="J46" s="209">
        <v>3227.56</v>
      </c>
      <c r="K46" s="208"/>
      <c r="L46" s="209">
        <v>9823.89</v>
      </c>
      <c r="M46" s="208"/>
      <c r="N46" s="210"/>
      <c r="V46" s="189"/>
      <c r="W46" s="195"/>
      <c r="AB46" s="163" t="s">
        <v>450</v>
      </c>
    </row>
    <row r="47" spans="1:28" s="160" customFormat="1" ht="12" x14ac:dyDescent="0.2">
      <c r="A47" s="200"/>
      <c r="B47" s="199"/>
      <c r="C47" s="1037" t="s">
        <v>451</v>
      </c>
      <c r="D47" s="1037"/>
      <c r="E47" s="1037"/>
      <c r="F47" s="201"/>
      <c r="G47" s="201"/>
      <c r="H47" s="201"/>
      <c r="I47" s="201"/>
      <c r="J47" s="202"/>
      <c r="K47" s="201"/>
      <c r="L47" s="202">
        <v>1150.54</v>
      </c>
      <c r="M47" s="201"/>
      <c r="N47" s="203"/>
      <c r="V47" s="189"/>
      <c r="W47" s="195"/>
      <c r="AA47" s="163" t="s">
        <v>451</v>
      </c>
    </row>
    <row r="48" spans="1:28" s="160" customFormat="1" ht="22.5" x14ac:dyDescent="0.2">
      <c r="A48" s="200"/>
      <c r="B48" s="199" t="s">
        <v>652</v>
      </c>
      <c r="C48" s="1037" t="s">
        <v>653</v>
      </c>
      <c r="D48" s="1037"/>
      <c r="E48" s="1037"/>
      <c r="F48" s="201" t="s">
        <v>454</v>
      </c>
      <c r="G48" s="201" t="s">
        <v>654</v>
      </c>
      <c r="H48" s="201"/>
      <c r="I48" s="201" t="s">
        <v>654</v>
      </c>
      <c r="J48" s="202"/>
      <c r="K48" s="201"/>
      <c r="L48" s="202">
        <v>1058.5</v>
      </c>
      <c r="M48" s="201"/>
      <c r="N48" s="203"/>
      <c r="V48" s="189"/>
      <c r="W48" s="195"/>
      <c r="AA48" s="163" t="s">
        <v>653</v>
      </c>
    </row>
    <row r="49" spans="1:29" s="160" customFormat="1" ht="22.5" x14ac:dyDescent="0.2">
      <c r="A49" s="200"/>
      <c r="B49" s="199" t="s">
        <v>655</v>
      </c>
      <c r="C49" s="1037" t="s">
        <v>656</v>
      </c>
      <c r="D49" s="1037"/>
      <c r="E49" s="1037"/>
      <c r="F49" s="201" t="s">
        <v>454</v>
      </c>
      <c r="G49" s="201" t="s">
        <v>657</v>
      </c>
      <c r="H49" s="201"/>
      <c r="I49" s="201" t="s">
        <v>657</v>
      </c>
      <c r="J49" s="202"/>
      <c r="K49" s="201"/>
      <c r="L49" s="202">
        <v>529.25</v>
      </c>
      <c r="M49" s="201"/>
      <c r="N49" s="203"/>
      <c r="V49" s="189"/>
      <c r="W49" s="195"/>
      <c r="AA49" s="163" t="s">
        <v>656</v>
      </c>
    </row>
    <row r="50" spans="1:29" s="160" customFormat="1" ht="12" x14ac:dyDescent="0.2">
      <c r="A50" s="211"/>
      <c r="B50" s="212"/>
      <c r="C50" s="1039" t="s">
        <v>459</v>
      </c>
      <c r="D50" s="1039"/>
      <c r="E50" s="1039"/>
      <c r="F50" s="192"/>
      <c r="G50" s="192"/>
      <c r="H50" s="192"/>
      <c r="I50" s="192"/>
      <c r="J50" s="193"/>
      <c r="K50" s="192"/>
      <c r="L50" s="193">
        <v>11411.64</v>
      </c>
      <c r="M50" s="208"/>
      <c r="N50" s="194"/>
      <c r="V50" s="189"/>
      <c r="W50" s="195"/>
      <c r="AC50" s="195" t="s">
        <v>459</v>
      </c>
    </row>
    <row r="51" spans="1:29" s="160" customFormat="1" ht="45" x14ac:dyDescent="0.2">
      <c r="A51" s="190" t="s">
        <v>434</v>
      </c>
      <c r="B51" s="191" t="s">
        <v>658</v>
      </c>
      <c r="C51" s="1039" t="s">
        <v>659</v>
      </c>
      <c r="D51" s="1039"/>
      <c r="E51" s="1039"/>
      <c r="F51" s="192" t="s">
        <v>660</v>
      </c>
      <c r="G51" s="192"/>
      <c r="H51" s="192"/>
      <c r="I51" s="192" t="s">
        <v>661</v>
      </c>
      <c r="J51" s="193"/>
      <c r="K51" s="192"/>
      <c r="L51" s="193"/>
      <c r="M51" s="192"/>
      <c r="N51" s="194"/>
      <c r="V51" s="189"/>
      <c r="W51" s="195" t="s">
        <v>659</v>
      </c>
      <c r="AC51" s="195"/>
    </row>
    <row r="52" spans="1:29" s="160" customFormat="1" ht="12" x14ac:dyDescent="0.2">
      <c r="A52" s="196"/>
      <c r="B52" s="197"/>
      <c r="C52" s="1037" t="s">
        <v>662</v>
      </c>
      <c r="D52" s="1037"/>
      <c r="E52" s="1037"/>
      <c r="F52" s="1037"/>
      <c r="G52" s="1037"/>
      <c r="H52" s="1037"/>
      <c r="I52" s="1037"/>
      <c r="J52" s="1037"/>
      <c r="K52" s="1037"/>
      <c r="L52" s="1037"/>
      <c r="M52" s="1037"/>
      <c r="N52" s="1046"/>
      <c r="V52" s="189"/>
      <c r="W52" s="195"/>
      <c r="X52" s="163" t="s">
        <v>662</v>
      </c>
      <c r="AC52" s="195"/>
    </row>
    <row r="53" spans="1:29" s="160" customFormat="1" ht="22.5" x14ac:dyDescent="0.2">
      <c r="A53" s="198"/>
      <c r="B53" s="199" t="s">
        <v>663</v>
      </c>
      <c r="C53" s="1037" t="s">
        <v>664</v>
      </c>
      <c r="D53" s="1037"/>
      <c r="E53" s="1037"/>
      <c r="F53" s="1037"/>
      <c r="G53" s="1037"/>
      <c r="H53" s="1037"/>
      <c r="I53" s="1037"/>
      <c r="J53" s="1037"/>
      <c r="K53" s="1037"/>
      <c r="L53" s="1037"/>
      <c r="M53" s="1037"/>
      <c r="N53" s="1046"/>
      <c r="V53" s="189"/>
      <c r="W53" s="195"/>
      <c r="Y53" s="163" t="s">
        <v>664</v>
      </c>
      <c r="AC53" s="195"/>
    </row>
    <row r="54" spans="1:29" s="160" customFormat="1" ht="33.75" x14ac:dyDescent="0.2">
      <c r="A54" s="198"/>
      <c r="B54" s="199" t="s">
        <v>430</v>
      </c>
      <c r="C54" s="1037" t="s">
        <v>431</v>
      </c>
      <c r="D54" s="1037"/>
      <c r="E54" s="1037"/>
      <c r="F54" s="1037"/>
      <c r="G54" s="1037"/>
      <c r="H54" s="1037"/>
      <c r="I54" s="1037"/>
      <c r="J54" s="1037"/>
      <c r="K54" s="1037"/>
      <c r="L54" s="1037"/>
      <c r="M54" s="1037"/>
      <c r="N54" s="1046"/>
      <c r="V54" s="189"/>
      <c r="W54" s="195"/>
      <c r="Y54" s="163" t="s">
        <v>431</v>
      </c>
      <c r="AC54" s="195"/>
    </row>
    <row r="55" spans="1:29" s="160" customFormat="1" ht="12" x14ac:dyDescent="0.2">
      <c r="A55" s="200"/>
      <c r="B55" s="199" t="s">
        <v>423</v>
      </c>
      <c r="C55" s="1037" t="s">
        <v>432</v>
      </c>
      <c r="D55" s="1037"/>
      <c r="E55" s="1037"/>
      <c r="F55" s="201"/>
      <c r="G55" s="201"/>
      <c r="H55" s="201"/>
      <c r="I55" s="201"/>
      <c r="J55" s="202">
        <v>1934.4</v>
      </c>
      <c r="K55" s="201" t="s">
        <v>665</v>
      </c>
      <c r="L55" s="202">
        <v>2263.25</v>
      </c>
      <c r="M55" s="201"/>
      <c r="N55" s="203"/>
      <c r="V55" s="189"/>
      <c r="W55" s="195"/>
      <c r="Z55" s="163" t="s">
        <v>432</v>
      </c>
      <c r="AC55" s="195"/>
    </row>
    <row r="56" spans="1:29" s="160" customFormat="1" ht="12" x14ac:dyDescent="0.2">
      <c r="A56" s="200"/>
      <c r="B56" s="199"/>
      <c r="C56" s="1037" t="s">
        <v>443</v>
      </c>
      <c r="D56" s="1037"/>
      <c r="E56" s="1037"/>
      <c r="F56" s="201" t="s">
        <v>444</v>
      </c>
      <c r="G56" s="201" t="s">
        <v>666</v>
      </c>
      <c r="H56" s="201" t="s">
        <v>665</v>
      </c>
      <c r="I56" s="201" t="s">
        <v>667</v>
      </c>
      <c r="J56" s="202"/>
      <c r="K56" s="201"/>
      <c r="L56" s="202"/>
      <c r="M56" s="201"/>
      <c r="N56" s="203"/>
      <c r="V56" s="189"/>
      <c r="W56" s="195"/>
      <c r="AA56" s="163" t="s">
        <v>443</v>
      </c>
      <c r="AC56" s="195"/>
    </row>
    <row r="57" spans="1:29" s="160" customFormat="1" ht="12" x14ac:dyDescent="0.2">
      <c r="A57" s="200"/>
      <c r="B57" s="199"/>
      <c r="C57" s="1047" t="s">
        <v>450</v>
      </c>
      <c r="D57" s="1047"/>
      <c r="E57" s="1047"/>
      <c r="F57" s="208"/>
      <c r="G57" s="208"/>
      <c r="H57" s="208"/>
      <c r="I57" s="208"/>
      <c r="J57" s="209">
        <v>1934.4</v>
      </c>
      <c r="K57" s="208"/>
      <c r="L57" s="209">
        <v>2263.25</v>
      </c>
      <c r="M57" s="208"/>
      <c r="N57" s="210"/>
      <c r="V57" s="189"/>
      <c r="W57" s="195"/>
      <c r="AB57" s="163" t="s">
        <v>450</v>
      </c>
      <c r="AC57" s="195"/>
    </row>
    <row r="58" spans="1:29" s="160" customFormat="1" ht="12" x14ac:dyDescent="0.2">
      <c r="A58" s="200"/>
      <c r="B58" s="199"/>
      <c r="C58" s="1037" t="s">
        <v>451</v>
      </c>
      <c r="D58" s="1037"/>
      <c r="E58" s="1037"/>
      <c r="F58" s="201"/>
      <c r="G58" s="201"/>
      <c r="H58" s="201"/>
      <c r="I58" s="201"/>
      <c r="J58" s="202"/>
      <c r="K58" s="201"/>
      <c r="L58" s="202">
        <v>2263.25</v>
      </c>
      <c r="M58" s="201"/>
      <c r="N58" s="203"/>
      <c r="V58" s="189"/>
      <c r="W58" s="195"/>
      <c r="AA58" s="163" t="s">
        <v>451</v>
      </c>
      <c r="AC58" s="195"/>
    </row>
    <row r="59" spans="1:29" s="160" customFormat="1" ht="22.5" x14ac:dyDescent="0.2">
      <c r="A59" s="200"/>
      <c r="B59" s="199" t="s">
        <v>668</v>
      </c>
      <c r="C59" s="1037" t="s">
        <v>669</v>
      </c>
      <c r="D59" s="1037"/>
      <c r="E59" s="1037"/>
      <c r="F59" s="201" t="s">
        <v>454</v>
      </c>
      <c r="G59" s="201" t="s">
        <v>670</v>
      </c>
      <c r="H59" s="201"/>
      <c r="I59" s="201" t="s">
        <v>670</v>
      </c>
      <c r="J59" s="202"/>
      <c r="K59" s="201"/>
      <c r="L59" s="202">
        <v>2014.29</v>
      </c>
      <c r="M59" s="201"/>
      <c r="N59" s="203"/>
      <c r="V59" s="189"/>
      <c r="W59" s="195"/>
      <c r="AA59" s="163" t="s">
        <v>669</v>
      </c>
      <c r="AC59" s="195"/>
    </row>
    <row r="60" spans="1:29" s="160" customFormat="1" ht="22.5" x14ac:dyDescent="0.2">
      <c r="A60" s="200"/>
      <c r="B60" s="199" t="s">
        <v>671</v>
      </c>
      <c r="C60" s="1037" t="s">
        <v>672</v>
      </c>
      <c r="D60" s="1037"/>
      <c r="E60" s="1037"/>
      <c r="F60" s="201" t="s">
        <v>454</v>
      </c>
      <c r="G60" s="201" t="s">
        <v>673</v>
      </c>
      <c r="H60" s="201"/>
      <c r="I60" s="201" t="s">
        <v>673</v>
      </c>
      <c r="J60" s="202"/>
      <c r="K60" s="201"/>
      <c r="L60" s="202">
        <v>905.3</v>
      </c>
      <c r="M60" s="201"/>
      <c r="N60" s="203"/>
      <c r="V60" s="189"/>
      <c r="W60" s="195"/>
      <c r="AA60" s="163" t="s">
        <v>672</v>
      </c>
      <c r="AC60" s="195"/>
    </row>
    <row r="61" spans="1:29" s="160" customFormat="1" ht="12" x14ac:dyDescent="0.2">
      <c r="A61" s="211"/>
      <c r="B61" s="212"/>
      <c r="C61" s="1039" t="s">
        <v>459</v>
      </c>
      <c r="D61" s="1039"/>
      <c r="E61" s="1039"/>
      <c r="F61" s="192"/>
      <c r="G61" s="192"/>
      <c r="H61" s="192"/>
      <c r="I61" s="192"/>
      <c r="J61" s="193"/>
      <c r="K61" s="192"/>
      <c r="L61" s="193">
        <v>5182.84</v>
      </c>
      <c r="M61" s="208"/>
      <c r="N61" s="194"/>
      <c r="V61" s="189"/>
      <c r="W61" s="195"/>
      <c r="AC61" s="195" t="s">
        <v>459</v>
      </c>
    </row>
    <row r="62" spans="1:29" s="160" customFormat="1" ht="33.75" x14ac:dyDescent="0.2">
      <c r="A62" s="190" t="s">
        <v>437</v>
      </c>
      <c r="B62" s="191" t="s">
        <v>674</v>
      </c>
      <c r="C62" s="1039" t="s">
        <v>675</v>
      </c>
      <c r="D62" s="1039"/>
      <c r="E62" s="1039"/>
      <c r="F62" s="192" t="s">
        <v>648</v>
      </c>
      <c r="G62" s="192"/>
      <c r="H62" s="192"/>
      <c r="I62" s="192" t="s">
        <v>676</v>
      </c>
      <c r="J62" s="193"/>
      <c r="K62" s="192"/>
      <c r="L62" s="193"/>
      <c r="M62" s="192"/>
      <c r="N62" s="194"/>
      <c r="V62" s="189"/>
      <c r="W62" s="195" t="s">
        <v>675</v>
      </c>
      <c r="AC62" s="195"/>
    </row>
    <row r="63" spans="1:29" s="160" customFormat="1" ht="12" x14ac:dyDescent="0.2">
      <c r="A63" s="196"/>
      <c r="B63" s="197"/>
      <c r="C63" s="1037" t="s">
        <v>677</v>
      </c>
      <c r="D63" s="1037"/>
      <c r="E63" s="1037"/>
      <c r="F63" s="1037"/>
      <c r="G63" s="1037"/>
      <c r="H63" s="1037"/>
      <c r="I63" s="1037"/>
      <c r="J63" s="1037"/>
      <c r="K63" s="1037"/>
      <c r="L63" s="1037"/>
      <c r="M63" s="1037"/>
      <c r="N63" s="1046"/>
      <c r="V63" s="189"/>
      <c r="W63" s="195"/>
      <c r="X63" s="163" t="s">
        <v>677</v>
      </c>
      <c r="AC63" s="195"/>
    </row>
    <row r="64" spans="1:29" s="160" customFormat="1" ht="33.75" x14ac:dyDescent="0.2">
      <c r="A64" s="198"/>
      <c r="B64" s="199" t="s">
        <v>430</v>
      </c>
      <c r="C64" s="1037" t="s">
        <v>431</v>
      </c>
      <c r="D64" s="1037"/>
      <c r="E64" s="1037"/>
      <c r="F64" s="1037"/>
      <c r="G64" s="1037"/>
      <c r="H64" s="1037"/>
      <c r="I64" s="1037"/>
      <c r="J64" s="1037"/>
      <c r="K64" s="1037"/>
      <c r="L64" s="1037"/>
      <c r="M64" s="1037"/>
      <c r="N64" s="1046"/>
      <c r="V64" s="189"/>
      <c r="W64" s="195"/>
      <c r="Y64" s="163" t="s">
        <v>431</v>
      </c>
      <c r="AC64" s="195"/>
    </row>
    <row r="65" spans="1:29" s="160" customFormat="1" ht="12" x14ac:dyDescent="0.2">
      <c r="A65" s="200"/>
      <c r="B65" s="199" t="s">
        <v>434</v>
      </c>
      <c r="C65" s="1037" t="s">
        <v>435</v>
      </c>
      <c r="D65" s="1037"/>
      <c r="E65" s="1037"/>
      <c r="F65" s="201"/>
      <c r="G65" s="201"/>
      <c r="H65" s="201"/>
      <c r="I65" s="201"/>
      <c r="J65" s="202">
        <v>504.6</v>
      </c>
      <c r="K65" s="201" t="s">
        <v>436</v>
      </c>
      <c r="L65" s="202">
        <v>1238.1600000000001</v>
      </c>
      <c r="M65" s="201"/>
      <c r="N65" s="203"/>
      <c r="V65" s="189"/>
      <c r="W65" s="195"/>
      <c r="Z65" s="163" t="s">
        <v>435</v>
      </c>
      <c r="AC65" s="195"/>
    </row>
    <row r="66" spans="1:29" s="160" customFormat="1" ht="12" x14ac:dyDescent="0.2">
      <c r="A66" s="200"/>
      <c r="B66" s="199" t="s">
        <v>437</v>
      </c>
      <c r="C66" s="1037" t="s">
        <v>438</v>
      </c>
      <c r="D66" s="1037"/>
      <c r="E66" s="1037"/>
      <c r="F66" s="201"/>
      <c r="G66" s="201"/>
      <c r="H66" s="201"/>
      <c r="I66" s="201"/>
      <c r="J66" s="202">
        <v>51.3</v>
      </c>
      <c r="K66" s="201" t="s">
        <v>436</v>
      </c>
      <c r="L66" s="202">
        <v>125.88</v>
      </c>
      <c r="M66" s="201"/>
      <c r="N66" s="203"/>
      <c r="V66" s="189"/>
      <c r="W66" s="195"/>
      <c r="Z66" s="163" t="s">
        <v>438</v>
      </c>
      <c r="AC66" s="195"/>
    </row>
    <row r="67" spans="1:29" s="160" customFormat="1" ht="12" x14ac:dyDescent="0.2">
      <c r="A67" s="200"/>
      <c r="B67" s="199"/>
      <c r="C67" s="1037" t="s">
        <v>447</v>
      </c>
      <c r="D67" s="1037"/>
      <c r="E67" s="1037"/>
      <c r="F67" s="201" t="s">
        <v>444</v>
      </c>
      <c r="G67" s="201" t="s">
        <v>678</v>
      </c>
      <c r="H67" s="201" t="s">
        <v>436</v>
      </c>
      <c r="I67" s="201" t="s">
        <v>679</v>
      </c>
      <c r="J67" s="202"/>
      <c r="K67" s="201"/>
      <c r="L67" s="202"/>
      <c r="M67" s="201"/>
      <c r="N67" s="203"/>
      <c r="V67" s="189"/>
      <c r="W67" s="195"/>
      <c r="AA67" s="163" t="s">
        <v>447</v>
      </c>
      <c r="AC67" s="195"/>
    </row>
    <row r="68" spans="1:29" s="160" customFormat="1" ht="12" x14ac:dyDescent="0.2">
      <c r="A68" s="200"/>
      <c r="B68" s="199"/>
      <c r="C68" s="1047" t="s">
        <v>450</v>
      </c>
      <c r="D68" s="1047"/>
      <c r="E68" s="1047"/>
      <c r="F68" s="208"/>
      <c r="G68" s="208"/>
      <c r="H68" s="208"/>
      <c r="I68" s="208"/>
      <c r="J68" s="209">
        <v>504.6</v>
      </c>
      <c r="K68" s="208"/>
      <c r="L68" s="209">
        <v>1238.1600000000001</v>
      </c>
      <c r="M68" s="208"/>
      <c r="N68" s="210"/>
      <c r="V68" s="189"/>
      <c r="W68" s="195"/>
      <c r="AB68" s="163" t="s">
        <v>450</v>
      </c>
      <c r="AC68" s="195"/>
    </row>
    <row r="69" spans="1:29" s="160" customFormat="1" ht="12" x14ac:dyDescent="0.2">
      <c r="A69" s="200"/>
      <c r="B69" s="199"/>
      <c r="C69" s="1037" t="s">
        <v>451</v>
      </c>
      <c r="D69" s="1037"/>
      <c r="E69" s="1037"/>
      <c r="F69" s="201"/>
      <c r="G69" s="201"/>
      <c r="H69" s="201"/>
      <c r="I69" s="201"/>
      <c r="J69" s="202"/>
      <c r="K69" s="201"/>
      <c r="L69" s="202">
        <v>125.88</v>
      </c>
      <c r="M69" s="201"/>
      <c r="N69" s="203"/>
      <c r="V69" s="189"/>
      <c r="W69" s="195"/>
      <c r="AA69" s="163" t="s">
        <v>451</v>
      </c>
      <c r="AC69" s="195"/>
    </row>
    <row r="70" spans="1:29" s="160" customFormat="1" ht="22.5" x14ac:dyDescent="0.2">
      <c r="A70" s="200"/>
      <c r="B70" s="199" t="s">
        <v>652</v>
      </c>
      <c r="C70" s="1037" t="s">
        <v>653</v>
      </c>
      <c r="D70" s="1037"/>
      <c r="E70" s="1037"/>
      <c r="F70" s="201" t="s">
        <v>454</v>
      </c>
      <c r="G70" s="201" t="s">
        <v>654</v>
      </c>
      <c r="H70" s="201"/>
      <c r="I70" s="201" t="s">
        <v>654</v>
      </c>
      <c r="J70" s="202"/>
      <c r="K70" s="201"/>
      <c r="L70" s="202">
        <v>115.81</v>
      </c>
      <c r="M70" s="201"/>
      <c r="N70" s="203"/>
      <c r="V70" s="189"/>
      <c r="W70" s="195"/>
      <c r="AA70" s="163" t="s">
        <v>653</v>
      </c>
      <c r="AC70" s="195"/>
    </row>
    <row r="71" spans="1:29" s="160" customFormat="1" ht="22.5" x14ac:dyDescent="0.2">
      <c r="A71" s="200"/>
      <c r="B71" s="199" t="s">
        <v>655</v>
      </c>
      <c r="C71" s="1037" t="s">
        <v>656</v>
      </c>
      <c r="D71" s="1037"/>
      <c r="E71" s="1037"/>
      <c r="F71" s="201" t="s">
        <v>454</v>
      </c>
      <c r="G71" s="201" t="s">
        <v>657</v>
      </c>
      <c r="H71" s="201"/>
      <c r="I71" s="201" t="s">
        <v>657</v>
      </c>
      <c r="J71" s="202"/>
      <c r="K71" s="201"/>
      <c r="L71" s="202">
        <v>57.9</v>
      </c>
      <c r="M71" s="201"/>
      <c r="N71" s="203"/>
      <c r="V71" s="189"/>
      <c r="W71" s="195"/>
      <c r="AA71" s="163" t="s">
        <v>656</v>
      </c>
      <c r="AC71" s="195"/>
    </row>
    <row r="72" spans="1:29" s="160" customFormat="1" ht="12" x14ac:dyDescent="0.2">
      <c r="A72" s="211"/>
      <c r="B72" s="212"/>
      <c r="C72" s="1039" t="s">
        <v>459</v>
      </c>
      <c r="D72" s="1039"/>
      <c r="E72" s="1039"/>
      <c r="F72" s="192"/>
      <c r="G72" s="192"/>
      <c r="H72" s="192"/>
      <c r="I72" s="192"/>
      <c r="J72" s="193"/>
      <c r="K72" s="192"/>
      <c r="L72" s="193">
        <v>1411.87</v>
      </c>
      <c r="M72" s="208"/>
      <c r="N72" s="194"/>
      <c r="V72" s="189"/>
      <c r="W72" s="195"/>
      <c r="AC72" s="195" t="s">
        <v>459</v>
      </c>
    </row>
    <row r="73" spans="1:29" s="160" customFormat="1" ht="33.75" x14ac:dyDescent="0.2">
      <c r="A73" s="190" t="s">
        <v>439</v>
      </c>
      <c r="B73" s="191" t="s">
        <v>674</v>
      </c>
      <c r="C73" s="1039" t="s">
        <v>675</v>
      </c>
      <c r="D73" s="1039"/>
      <c r="E73" s="1039"/>
      <c r="F73" s="192" t="s">
        <v>648</v>
      </c>
      <c r="G73" s="192"/>
      <c r="H73" s="192"/>
      <c r="I73" s="192" t="s">
        <v>680</v>
      </c>
      <c r="J73" s="193"/>
      <c r="K73" s="192"/>
      <c r="L73" s="193"/>
      <c r="M73" s="192"/>
      <c r="N73" s="194"/>
      <c r="V73" s="189"/>
      <c r="W73" s="195" t="s">
        <v>675</v>
      </c>
      <c r="AC73" s="195"/>
    </row>
    <row r="74" spans="1:29" s="160" customFormat="1" ht="12" x14ac:dyDescent="0.2">
      <c r="A74" s="196"/>
      <c r="B74" s="197"/>
      <c r="C74" s="1037" t="s">
        <v>681</v>
      </c>
      <c r="D74" s="1037"/>
      <c r="E74" s="1037"/>
      <c r="F74" s="1037"/>
      <c r="G74" s="1037"/>
      <c r="H74" s="1037"/>
      <c r="I74" s="1037"/>
      <c r="J74" s="1037"/>
      <c r="K74" s="1037"/>
      <c r="L74" s="1037"/>
      <c r="M74" s="1037"/>
      <c r="N74" s="1046"/>
      <c r="V74" s="189"/>
      <c r="W74" s="195"/>
      <c r="X74" s="163" t="s">
        <v>681</v>
      </c>
      <c r="AC74" s="195"/>
    </row>
    <row r="75" spans="1:29" s="160" customFormat="1" ht="33.75" x14ac:dyDescent="0.2">
      <c r="A75" s="198"/>
      <c r="B75" s="199" t="s">
        <v>430</v>
      </c>
      <c r="C75" s="1037" t="s">
        <v>431</v>
      </c>
      <c r="D75" s="1037"/>
      <c r="E75" s="1037"/>
      <c r="F75" s="1037"/>
      <c r="G75" s="1037"/>
      <c r="H75" s="1037"/>
      <c r="I75" s="1037"/>
      <c r="J75" s="1037"/>
      <c r="K75" s="1037"/>
      <c r="L75" s="1037"/>
      <c r="M75" s="1037"/>
      <c r="N75" s="1046"/>
      <c r="V75" s="189"/>
      <c r="W75" s="195"/>
      <c r="Y75" s="163" t="s">
        <v>431</v>
      </c>
      <c r="AC75" s="195"/>
    </row>
    <row r="76" spans="1:29" s="160" customFormat="1" ht="12" x14ac:dyDescent="0.2">
      <c r="A76" s="200"/>
      <c r="B76" s="199" t="s">
        <v>434</v>
      </c>
      <c r="C76" s="1037" t="s">
        <v>435</v>
      </c>
      <c r="D76" s="1037"/>
      <c r="E76" s="1037"/>
      <c r="F76" s="201"/>
      <c r="G76" s="201"/>
      <c r="H76" s="201"/>
      <c r="I76" s="201"/>
      <c r="J76" s="202">
        <v>504.6</v>
      </c>
      <c r="K76" s="201" t="s">
        <v>436</v>
      </c>
      <c r="L76" s="202">
        <v>346.91</v>
      </c>
      <c r="M76" s="201"/>
      <c r="N76" s="203"/>
      <c r="V76" s="189"/>
      <c r="W76" s="195"/>
      <c r="Z76" s="163" t="s">
        <v>435</v>
      </c>
      <c r="AC76" s="195"/>
    </row>
    <row r="77" spans="1:29" s="160" customFormat="1" ht="12" x14ac:dyDescent="0.2">
      <c r="A77" s="200"/>
      <c r="B77" s="199" t="s">
        <v>437</v>
      </c>
      <c r="C77" s="1037" t="s">
        <v>438</v>
      </c>
      <c r="D77" s="1037"/>
      <c r="E77" s="1037"/>
      <c r="F77" s="201"/>
      <c r="G77" s="201"/>
      <c r="H77" s="201"/>
      <c r="I77" s="201"/>
      <c r="J77" s="202">
        <v>51.3</v>
      </c>
      <c r="K77" s="201" t="s">
        <v>436</v>
      </c>
      <c r="L77" s="202">
        <v>35.270000000000003</v>
      </c>
      <c r="M77" s="201"/>
      <c r="N77" s="203"/>
      <c r="V77" s="189"/>
      <c r="W77" s="195"/>
      <c r="Z77" s="163" t="s">
        <v>438</v>
      </c>
      <c r="AC77" s="195"/>
    </row>
    <row r="78" spans="1:29" s="160" customFormat="1" ht="12" x14ac:dyDescent="0.2">
      <c r="A78" s="200"/>
      <c r="B78" s="199"/>
      <c r="C78" s="1037" t="s">
        <v>447</v>
      </c>
      <c r="D78" s="1037"/>
      <c r="E78" s="1037"/>
      <c r="F78" s="201" t="s">
        <v>444</v>
      </c>
      <c r="G78" s="201" t="s">
        <v>678</v>
      </c>
      <c r="H78" s="201" t="s">
        <v>436</v>
      </c>
      <c r="I78" s="201" t="s">
        <v>682</v>
      </c>
      <c r="J78" s="202"/>
      <c r="K78" s="201"/>
      <c r="L78" s="202"/>
      <c r="M78" s="201"/>
      <c r="N78" s="203"/>
      <c r="V78" s="189"/>
      <c r="W78" s="195"/>
      <c r="AA78" s="163" t="s">
        <v>447</v>
      </c>
      <c r="AC78" s="195"/>
    </row>
    <row r="79" spans="1:29" s="160" customFormat="1" ht="12" x14ac:dyDescent="0.2">
      <c r="A79" s="200"/>
      <c r="B79" s="199"/>
      <c r="C79" s="1047" t="s">
        <v>450</v>
      </c>
      <c r="D79" s="1047"/>
      <c r="E79" s="1047"/>
      <c r="F79" s="208"/>
      <c r="G79" s="208"/>
      <c r="H79" s="208"/>
      <c r="I79" s="208"/>
      <c r="J79" s="209">
        <v>504.6</v>
      </c>
      <c r="K79" s="208"/>
      <c r="L79" s="209">
        <v>346.91</v>
      </c>
      <c r="M79" s="208"/>
      <c r="N79" s="210"/>
      <c r="V79" s="189"/>
      <c r="W79" s="195"/>
      <c r="AB79" s="163" t="s">
        <v>450</v>
      </c>
      <c r="AC79" s="195"/>
    </row>
    <row r="80" spans="1:29" s="160" customFormat="1" ht="12" x14ac:dyDescent="0.2">
      <c r="A80" s="200"/>
      <c r="B80" s="199"/>
      <c r="C80" s="1037" t="s">
        <v>451</v>
      </c>
      <c r="D80" s="1037"/>
      <c r="E80" s="1037"/>
      <c r="F80" s="201"/>
      <c r="G80" s="201"/>
      <c r="H80" s="201"/>
      <c r="I80" s="201"/>
      <c r="J80" s="202"/>
      <c r="K80" s="201"/>
      <c r="L80" s="202">
        <v>35.270000000000003</v>
      </c>
      <c r="M80" s="201"/>
      <c r="N80" s="203"/>
      <c r="V80" s="189"/>
      <c r="W80" s="195"/>
      <c r="AA80" s="163" t="s">
        <v>451</v>
      </c>
      <c r="AC80" s="195"/>
    </row>
    <row r="81" spans="1:29" s="160" customFormat="1" ht="22.5" x14ac:dyDescent="0.2">
      <c r="A81" s="200"/>
      <c r="B81" s="199" t="s">
        <v>652</v>
      </c>
      <c r="C81" s="1037" t="s">
        <v>653</v>
      </c>
      <c r="D81" s="1037"/>
      <c r="E81" s="1037"/>
      <c r="F81" s="201" t="s">
        <v>454</v>
      </c>
      <c r="G81" s="201" t="s">
        <v>654</v>
      </c>
      <c r="H81" s="201"/>
      <c r="I81" s="201" t="s">
        <v>654</v>
      </c>
      <c r="J81" s="202"/>
      <c r="K81" s="201"/>
      <c r="L81" s="202">
        <v>32.450000000000003</v>
      </c>
      <c r="M81" s="201"/>
      <c r="N81" s="203"/>
      <c r="V81" s="189"/>
      <c r="W81" s="195"/>
      <c r="AA81" s="163" t="s">
        <v>653</v>
      </c>
      <c r="AC81" s="195"/>
    </row>
    <row r="82" spans="1:29" s="160" customFormat="1" ht="22.5" x14ac:dyDescent="0.2">
      <c r="A82" s="200"/>
      <c r="B82" s="199" t="s">
        <v>655</v>
      </c>
      <c r="C82" s="1037" t="s">
        <v>656</v>
      </c>
      <c r="D82" s="1037"/>
      <c r="E82" s="1037"/>
      <c r="F82" s="201" t="s">
        <v>454</v>
      </c>
      <c r="G82" s="201" t="s">
        <v>657</v>
      </c>
      <c r="H82" s="201"/>
      <c r="I82" s="201" t="s">
        <v>657</v>
      </c>
      <c r="J82" s="202"/>
      <c r="K82" s="201"/>
      <c r="L82" s="202">
        <v>16.22</v>
      </c>
      <c r="M82" s="201"/>
      <c r="N82" s="203"/>
      <c r="V82" s="189"/>
      <c r="W82" s="195"/>
      <c r="AA82" s="163" t="s">
        <v>656</v>
      </c>
      <c r="AC82" s="195"/>
    </row>
    <row r="83" spans="1:29" s="160" customFormat="1" ht="12" x14ac:dyDescent="0.2">
      <c r="A83" s="211"/>
      <c r="B83" s="212"/>
      <c r="C83" s="1039" t="s">
        <v>459</v>
      </c>
      <c r="D83" s="1039"/>
      <c r="E83" s="1039"/>
      <c r="F83" s="192"/>
      <c r="G83" s="192"/>
      <c r="H83" s="192"/>
      <c r="I83" s="192"/>
      <c r="J83" s="193"/>
      <c r="K83" s="192"/>
      <c r="L83" s="193">
        <v>395.58</v>
      </c>
      <c r="M83" s="208"/>
      <c r="N83" s="194"/>
      <c r="V83" s="189"/>
      <c r="W83" s="195"/>
      <c r="AC83" s="195" t="s">
        <v>459</v>
      </c>
    </row>
    <row r="84" spans="1:29" s="160" customFormat="1" ht="45" x14ac:dyDescent="0.2">
      <c r="A84" s="190" t="s">
        <v>472</v>
      </c>
      <c r="B84" s="191" t="s">
        <v>683</v>
      </c>
      <c r="C84" s="1039" t="s">
        <v>684</v>
      </c>
      <c r="D84" s="1039"/>
      <c r="E84" s="1039"/>
      <c r="F84" s="192" t="s">
        <v>648</v>
      </c>
      <c r="G84" s="192"/>
      <c r="H84" s="192"/>
      <c r="I84" s="192" t="s">
        <v>680</v>
      </c>
      <c r="J84" s="193"/>
      <c r="K84" s="192"/>
      <c r="L84" s="193"/>
      <c r="M84" s="192"/>
      <c r="N84" s="194"/>
      <c r="V84" s="189"/>
      <c r="W84" s="195" t="s">
        <v>684</v>
      </c>
      <c r="AC84" s="195"/>
    </row>
    <row r="85" spans="1:29" s="160" customFormat="1" ht="12" x14ac:dyDescent="0.2">
      <c r="A85" s="196"/>
      <c r="B85" s="197"/>
      <c r="C85" s="1037" t="s">
        <v>681</v>
      </c>
      <c r="D85" s="1037"/>
      <c r="E85" s="1037"/>
      <c r="F85" s="1037"/>
      <c r="G85" s="1037"/>
      <c r="H85" s="1037"/>
      <c r="I85" s="1037"/>
      <c r="J85" s="1037"/>
      <c r="K85" s="1037"/>
      <c r="L85" s="1037"/>
      <c r="M85" s="1037"/>
      <c r="N85" s="1046"/>
      <c r="V85" s="189"/>
      <c r="W85" s="195"/>
      <c r="X85" s="163" t="s">
        <v>681</v>
      </c>
      <c r="AC85" s="195"/>
    </row>
    <row r="86" spans="1:29" s="160" customFormat="1" ht="12" x14ac:dyDescent="0.2">
      <c r="A86" s="198"/>
      <c r="B86" s="199"/>
      <c r="C86" s="1037" t="s">
        <v>685</v>
      </c>
      <c r="D86" s="1037"/>
      <c r="E86" s="1037"/>
      <c r="F86" s="1037"/>
      <c r="G86" s="1037"/>
      <c r="H86" s="1037"/>
      <c r="I86" s="1037"/>
      <c r="J86" s="1037"/>
      <c r="K86" s="1037"/>
      <c r="L86" s="1037"/>
      <c r="M86" s="1037"/>
      <c r="N86" s="1046"/>
      <c r="V86" s="189"/>
      <c r="W86" s="195"/>
      <c r="Y86" s="163" t="s">
        <v>685</v>
      </c>
      <c r="AC86" s="195"/>
    </row>
    <row r="87" spans="1:29" s="160" customFormat="1" ht="33.75" x14ac:dyDescent="0.2">
      <c r="A87" s="198"/>
      <c r="B87" s="199" t="s">
        <v>430</v>
      </c>
      <c r="C87" s="1037" t="s">
        <v>431</v>
      </c>
      <c r="D87" s="1037"/>
      <c r="E87" s="1037"/>
      <c r="F87" s="1037"/>
      <c r="G87" s="1037"/>
      <c r="H87" s="1037"/>
      <c r="I87" s="1037"/>
      <c r="J87" s="1037"/>
      <c r="K87" s="1037"/>
      <c r="L87" s="1037"/>
      <c r="M87" s="1037"/>
      <c r="N87" s="1046"/>
      <c r="V87" s="189"/>
      <c r="W87" s="195"/>
      <c r="Y87" s="163" t="s">
        <v>431</v>
      </c>
      <c r="AC87" s="195"/>
    </row>
    <row r="88" spans="1:29" s="160" customFormat="1" ht="12" x14ac:dyDescent="0.2">
      <c r="A88" s="200"/>
      <c r="B88" s="199" t="s">
        <v>434</v>
      </c>
      <c r="C88" s="1037" t="s">
        <v>435</v>
      </c>
      <c r="D88" s="1037"/>
      <c r="E88" s="1037"/>
      <c r="F88" s="201"/>
      <c r="G88" s="201"/>
      <c r="H88" s="201"/>
      <c r="I88" s="201"/>
      <c r="J88" s="202">
        <v>398.37</v>
      </c>
      <c r="K88" s="201" t="s">
        <v>472</v>
      </c>
      <c r="L88" s="202">
        <v>1095.52</v>
      </c>
      <c r="M88" s="201"/>
      <c r="N88" s="203"/>
      <c r="V88" s="189"/>
      <c r="W88" s="195"/>
      <c r="Z88" s="163" t="s">
        <v>435</v>
      </c>
      <c r="AC88" s="195"/>
    </row>
    <row r="89" spans="1:29" s="160" customFormat="1" ht="12" x14ac:dyDescent="0.2">
      <c r="A89" s="200"/>
      <c r="B89" s="199" t="s">
        <v>437</v>
      </c>
      <c r="C89" s="1037" t="s">
        <v>438</v>
      </c>
      <c r="D89" s="1037"/>
      <c r="E89" s="1037"/>
      <c r="F89" s="201"/>
      <c r="G89" s="201"/>
      <c r="H89" s="201"/>
      <c r="I89" s="201"/>
      <c r="J89" s="202">
        <v>40.5</v>
      </c>
      <c r="K89" s="201" t="s">
        <v>472</v>
      </c>
      <c r="L89" s="202">
        <v>111.38</v>
      </c>
      <c r="M89" s="201"/>
      <c r="N89" s="203"/>
      <c r="V89" s="189"/>
      <c r="W89" s="195"/>
      <c r="Z89" s="163" t="s">
        <v>438</v>
      </c>
      <c r="AC89" s="195"/>
    </row>
    <row r="90" spans="1:29" s="160" customFormat="1" ht="12" x14ac:dyDescent="0.2">
      <c r="A90" s="200"/>
      <c r="B90" s="199"/>
      <c r="C90" s="1037" t="s">
        <v>447</v>
      </c>
      <c r="D90" s="1037"/>
      <c r="E90" s="1037"/>
      <c r="F90" s="201" t="s">
        <v>444</v>
      </c>
      <c r="G90" s="201" t="s">
        <v>437</v>
      </c>
      <c r="H90" s="201" t="s">
        <v>472</v>
      </c>
      <c r="I90" s="201" t="s">
        <v>686</v>
      </c>
      <c r="J90" s="202"/>
      <c r="K90" s="201"/>
      <c r="L90" s="202"/>
      <c r="M90" s="201"/>
      <c r="N90" s="203"/>
      <c r="V90" s="189"/>
      <c r="W90" s="195"/>
      <c r="AA90" s="163" t="s">
        <v>447</v>
      </c>
      <c r="AC90" s="195"/>
    </row>
    <row r="91" spans="1:29" s="160" customFormat="1" ht="12" x14ac:dyDescent="0.2">
      <c r="A91" s="200"/>
      <c r="B91" s="199"/>
      <c r="C91" s="1047" t="s">
        <v>450</v>
      </c>
      <c r="D91" s="1047"/>
      <c r="E91" s="1047"/>
      <c r="F91" s="208"/>
      <c r="G91" s="208"/>
      <c r="H91" s="208"/>
      <c r="I91" s="208"/>
      <c r="J91" s="209">
        <v>398.37</v>
      </c>
      <c r="K91" s="208"/>
      <c r="L91" s="209">
        <v>1095.52</v>
      </c>
      <c r="M91" s="208"/>
      <c r="N91" s="210"/>
      <c r="V91" s="189"/>
      <c r="W91" s="195"/>
      <c r="AB91" s="163" t="s">
        <v>450</v>
      </c>
      <c r="AC91" s="195"/>
    </row>
    <row r="92" spans="1:29" s="160" customFormat="1" ht="12" x14ac:dyDescent="0.2">
      <c r="A92" s="200"/>
      <c r="B92" s="199"/>
      <c r="C92" s="1037" t="s">
        <v>451</v>
      </c>
      <c r="D92" s="1037"/>
      <c r="E92" s="1037"/>
      <c r="F92" s="201"/>
      <c r="G92" s="201"/>
      <c r="H92" s="201"/>
      <c r="I92" s="201"/>
      <c r="J92" s="202"/>
      <c r="K92" s="201"/>
      <c r="L92" s="202">
        <v>111.38</v>
      </c>
      <c r="M92" s="201"/>
      <c r="N92" s="203"/>
      <c r="V92" s="189"/>
      <c r="W92" s="195"/>
      <c r="AA92" s="163" t="s">
        <v>451</v>
      </c>
      <c r="AC92" s="195"/>
    </row>
    <row r="93" spans="1:29" s="160" customFormat="1" ht="22.5" x14ac:dyDescent="0.2">
      <c r="A93" s="200"/>
      <c r="B93" s="199" t="s">
        <v>652</v>
      </c>
      <c r="C93" s="1037" t="s">
        <v>653</v>
      </c>
      <c r="D93" s="1037"/>
      <c r="E93" s="1037"/>
      <c r="F93" s="201" t="s">
        <v>454</v>
      </c>
      <c r="G93" s="201" t="s">
        <v>654</v>
      </c>
      <c r="H93" s="201"/>
      <c r="I93" s="201" t="s">
        <v>654</v>
      </c>
      <c r="J93" s="202"/>
      <c r="K93" s="201"/>
      <c r="L93" s="202">
        <v>102.47</v>
      </c>
      <c r="M93" s="201"/>
      <c r="N93" s="203"/>
      <c r="V93" s="189"/>
      <c r="W93" s="195"/>
      <c r="AA93" s="163" t="s">
        <v>653</v>
      </c>
      <c r="AC93" s="195"/>
    </row>
    <row r="94" spans="1:29" s="160" customFormat="1" ht="22.5" x14ac:dyDescent="0.2">
      <c r="A94" s="200"/>
      <c r="B94" s="199" t="s">
        <v>655</v>
      </c>
      <c r="C94" s="1037" t="s">
        <v>656</v>
      </c>
      <c r="D94" s="1037"/>
      <c r="E94" s="1037"/>
      <c r="F94" s="201" t="s">
        <v>454</v>
      </c>
      <c r="G94" s="201" t="s">
        <v>657</v>
      </c>
      <c r="H94" s="201"/>
      <c r="I94" s="201" t="s">
        <v>657</v>
      </c>
      <c r="J94" s="202"/>
      <c r="K94" s="201"/>
      <c r="L94" s="202">
        <v>51.23</v>
      </c>
      <c r="M94" s="201"/>
      <c r="N94" s="203"/>
      <c r="V94" s="189"/>
      <c r="W94" s="195"/>
      <c r="AA94" s="163" t="s">
        <v>656</v>
      </c>
      <c r="AC94" s="195"/>
    </row>
    <row r="95" spans="1:29" s="160" customFormat="1" ht="12" x14ac:dyDescent="0.2">
      <c r="A95" s="211"/>
      <c r="B95" s="212"/>
      <c r="C95" s="1039" t="s">
        <v>459</v>
      </c>
      <c r="D95" s="1039"/>
      <c r="E95" s="1039"/>
      <c r="F95" s="192"/>
      <c r="G95" s="192"/>
      <c r="H95" s="192"/>
      <c r="I95" s="192"/>
      <c r="J95" s="193"/>
      <c r="K95" s="192"/>
      <c r="L95" s="193">
        <v>1249.22</v>
      </c>
      <c r="M95" s="208"/>
      <c r="N95" s="194"/>
      <c r="V95" s="189"/>
      <c r="W95" s="195"/>
      <c r="AC95" s="195" t="s">
        <v>459</v>
      </c>
    </row>
    <row r="96" spans="1:29" s="160" customFormat="1" ht="45" x14ac:dyDescent="0.2">
      <c r="A96" s="190" t="s">
        <v>476</v>
      </c>
      <c r="B96" s="191" t="s">
        <v>687</v>
      </c>
      <c r="C96" s="1039" t="s">
        <v>688</v>
      </c>
      <c r="D96" s="1039"/>
      <c r="E96" s="1039"/>
      <c r="F96" s="192" t="s">
        <v>648</v>
      </c>
      <c r="G96" s="192"/>
      <c r="H96" s="192"/>
      <c r="I96" s="192" t="s">
        <v>676</v>
      </c>
      <c r="J96" s="193"/>
      <c r="K96" s="192"/>
      <c r="L96" s="193"/>
      <c r="M96" s="192"/>
      <c r="N96" s="194"/>
      <c r="V96" s="189"/>
      <c r="W96" s="195" t="s">
        <v>688</v>
      </c>
      <c r="AC96" s="195"/>
    </row>
    <row r="97" spans="1:29" s="160" customFormat="1" ht="12" x14ac:dyDescent="0.2">
      <c r="A97" s="196"/>
      <c r="B97" s="197"/>
      <c r="C97" s="1037" t="s">
        <v>689</v>
      </c>
      <c r="D97" s="1037"/>
      <c r="E97" s="1037"/>
      <c r="F97" s="1037"/>
      <c r="G97" s="1037"/>
      <c r="H97" s="1037"/>
      <c r="I97" s="1037"/>
      <c r="J97" s="1037"/>
      <c r="K97" s="1037"/>
      <c r="L97" s="1037"/>
      <c r="M97" s="1037"/>
      <c r="N97" s="1046"/>
      <c r="V97" s="189"/>
      <c r="W97" s="195"/>
      <c r="X97" s="163" t="s">
        <v>689</v>
      </c>
      <c r="AC97" s="195"/>
    </row>
    <row r="98" spans="1:29" s="160" customFormat="1" ht="33.75" x14ac:dyDescent="0.2">
      <c r="A98" s="198"/>
      <c r="B98" s="199" t="s">
        <v>430</v>
      </c>
      <c r="C98" s="1037" t="s">
        <v>431</v>
      </c>
      <c r="D98" s="1037"/>
      <c r="E98" s="1037"/>
      <c r="F98" s="1037"/>
      <c r="G98" s="1037"/>
      <c r="H98" s="1037"/>
      <c r="I98" s="1037"/>
      <c r="J98" s="1037"/>
      <c r="K98" s="1037"/>
      <c r="L98" s="1037"/>
      <c r="M98" s="1037"/>
      <c r="N98" s="1046"/>
      <c r="V98" s="189"/>
      <c r="W98" s="195"/>
      <c r="Y98" s="163" t="s">
        <v>431</v>
      </c>
      <c r="AC98" s="195"/>
    </row>
    <row r="99" spans="1:29" s="160" customFormat="1" ht="12" x14ac:dyDescent="0.2">
      <c r="A99" s="200"/>
      <c r="B99" s="199" t="s">
        <v>434</v>
      </c>
      <c r="C99" s="1037" t="s">
        <v>435</v>
      </c>
      <c r="D99" s="1037"/>
      <c r="E99" s="1037"/>
      <c r="F99" s="201"/>
      <c r="G99" s="201"/>
      <c r="H99" s="201"/>
      <c r="I99" s="201"/>
      <c r="J99" s="202">
        <v>284.17</v>
      </c>
      <c r="K99" s="201" t="s">
        <v>436</v>
      </c>
      <c r="L99" s="202">
        <v>697.28</v>
      </c>
      <c r="M99" s="201"/>
      <c r="N99" s="203"/>
      <c r="V99" s="189"/>
      <c r="W99" s="195"/>
      <c r="Z99" s="163" t="s">
        <v>435</v>
      </c>
      <c r="AC99" s="195"/>
    </row>
    <row r="100" spans="1:29" s="160" customFormat="1" ht="12" x14ac:dyDescent="0.2">
      <c r="A100" s="200"/>
      <c r="B100" s="199" t="s">
        <v>437</v>
      </c>
      <c r="C100" s="1037" t="s">
        <v>438</v>
      </c>
      <c r="D100" s="1037"/>
      <c r="E100" s="1037"/>
      <c r="F100" s="201"/>
      <c r="G100" s="201"/>
      <c r="H100" s="201"/>
      <c r="I100" s="201"/>
      <c r="J100" s="202">
        <v>28.89</v>
      </c>
      <c r="K100" s="201" t="s">
        <v>436</v>
      </c>
      <c r="L100" s="202">
        <v>70.89</v>
      </c>
      <c r="M100" s="201"/>
      <c r="N100" s="203"/>
      <c r="V100" s="189"/>
      <c r="W100" s="195"/>
      <c r="Z100" s="163" t="s">
        <v>438</v>
      </c>
      <c r="AC100" s="195"/>
    </row>
    <row r="101" spans="1:29" s="160" customFormat="1" ht="12" x14ac:dyDescent="0.2">
      <c r="A101" s="200"/>
      <c r="B101" s="199"/>
      <c r="C101" s="1037" t="s">
        <v>447</v>
      </c>
      <c r="D101" s="1037"/>
      <c r="E101" s="1037"/>
      <c r="F101" s="201" t="s">
        <v>444</v>
      </c>
      <c r="G101" s="201" t="s">
        <v>690</v>
      </c>
      <c r="H101" s="201" t="s">
        <v>436</v>
      </c>
      <c r="I101" s="201" t="s">
        <v>691</v>
      </c>
      <c r="J101" s="202"/>
      <c r="K101" s="201"/>
      <c r="L101" s="202"/>
      <c r="M101" s="201"/>
      <c r="N101" s="203"/>
      <c r="V101" s="189"/>
      <c r="W101" s="195"/>
      <c r="AA101" s="163" t="s">
        <v>447</v>
      </c>
      <c r="AC101" s="195"/>
    </row>
    <row r="102" spans="1:29" s="160" customFormat="1" ht="12" x14ac:dyDescent="0.2">
      <c r="A102" s="200"/>
      <c r="B102" s="199"/>
      <c r="C102" s="1047" t="s">
        <v>450</v>
      </c>
      <c r="D102" s="1047"/>
      <c r="E102" s="1047"/>
      <c r="F102" s="208"/>
      <c r="G102" s="208"/>
      <c r="H102" s="208"/>
      <c r="I102" s="208"/>
      <c r="J102" s="209">
        <v>284.17</v>
      </c>
      <c r="K102" s="208"/>
      <c r="L102" s="209">
        <v>697.28</v>
      </c>
      <c r="M102" s="208"/>
      <c r="N102" s="210"/>
      <c r="V102" s="189"/>
      <c r="W102" s="195"/>
      <c r="AB102" s="163" t="s">
        <v>450</v>
      </c>
      <c r="AC102" s="195"/>
    </row>
    <row r="103" spans="1:29" s="160" customFormat="1" ht="12" x14ac:dyDescent="0.2">
      <c r="A103" s="200"/>
      <c r="B103" s="199"/>
      <c r="C103" s="1037" t="s">
        <v>451</v>
      </c>
      <c r="D103" s="1037"/>
      <c r="E103" s="1037"/>
      <c r="F103" s="201"/>
      <c r="G103" s="201"/>
      <c r="H103" s="201"/>
      <c r="I103" s="201"/>
      <c r="J103" s="202"/>
      <c r="K103" s="201"/>
      <c r="L103" s="202">
        <v>70.89</v>
      </c>
      <c r="M103" s="201"/>
      <c r="N103" s="203"/>
      <c r="V103" s="189"/>
      <c r="W103" s="195"/>
      <c r="AA103" s="163" t="s">
        <v>451</v>
      </c>
      <c r="AC103" s="195"/>
    </row>
    <row r="104" spans="1:29" s="160" customFormat="1" ht="22.5" x14ac:dyDescent="0.2">
      <c r="A104" s="200"/>
      <c r="B104" s="199" t="s">
        <v>652</v>
      </c>
      <c r="C104" s="1037" t="s">
        <v>653</v>
      </c>
      <c r="D104" s="1037"/>
      <c r="E104" s="1037"/>
      <c r="F104" s="201" t="s">
        <v>454</v>
      </c>
      <c r="G104" s="201" t="s">
        <v>654</v>
      </c>
      <c r="H104" s="201"/>
      <c r="I104" s="201" t="s">
        <v>654</v>
      </c>
      <c r="J104" s="202"/>
      <c r="K104" s="201"/>
      <c r="L104" s="202">
        <v>65.22</v>
      </c>
      <c r="M104" s="201"/>
      <c r="N104" s="203"/>
      <c r="V104" s="189"/>
      <c r="W104" s="195"/>
      <c r="AA104" s="163" t="s">
        <v>653</v>
      </c>
      <c r="AC104" s="195"/>
    </row>
    <row r="105" spans="1:29" s="160" customFormat="1" ht="22.5" x14ac:dyDescent="0.2">
      <c r="A105" s="200"/>
      <c r="B105" s="199" t="s">
        <v>655</v>
      </c>
      <c r="C105" s="1037" t="s">
        <v>656</v>
      </c>
      <c r="D105" s="1037"/>
      <c r="E105" s="1037"/>
      <c r="F105" s="201" t="s">
        <v>454</v>
      </c>
      <c r="G105" s="201" t="s">
        <v>657</v>
      </c>
      <c r="H105" s="201"/>
      <c r="I105" s="201" t="s">
        <v>657</v>
      </c>
      <c r="J105" s="202"/>
      <c r="K105" s="201"/>
      <c r="L105" s="202">
        <v>32.61</v>
      </c>
      <c r="M105" s="201"/>
      <c r="N105" s="203"/>
      <c r="V105" s="189"/>
      <c r="W105" s="195"/>
      <c r="AA105" s="163" t="s">
        <v>656</v>
      </c>
      <c r="AC105" s="195"/>
    </row>
    <row r="106" spans="1:29" s="160" customFormat="1" ht="12" x14ac:dyDescent="0.2">
      <c r="A106" s="211"/>
      <c r="B106" s="212"/>
      <c r="C106" s="1039" t="s">
        <v>459</v>
      </c>
      <c r="D106" s="1039"/>
      <c r="E106" s="1039"/>
      <c r="F106" s="192"/>
      <c r="G106" s="192"/>
      <c r="H106" s="192"/>
      <c r="I106" s="192"/>
      <c r="J106" s="193"/>
      <c r="K106" s="192"/>
      <c r="L106" s="193">
        <v>795.11</v>
      </c>
      <c r="M106" s="208"/>
      <c r="N106" s="194"/>
      <c r="V106" s="189"/>
      <c r="W106" s="195"/>
      <c r="AC106" s="195" t="s">
        <v>459</v>
      </c>
    </row>
    <row r="107" spans="1:29" s="160" customFormat="1" ht="33.75" x14ac:dyDescent="0.2">
      <c r="A107" s="190" t="s">
        <v>481</v>
      </c>
      <c r="B107" s="191" t="s">
        <v>692</v>
      </c>
      <c r="C107" s="1039" t="s">
        <v>693</v>
      </c>
      <c r="D107" s="1039"/>
      <c r="E107" s="1039"/>
      <c r="F107" s="192" t="s">
        <v>648</v>
      </c>
      <c r="G107" s="192"/>
      <c r="H107" s="192"/>
      <c r="I107" s="192" t="s">
        <v>676</v>
      </c>
      <c r="J107" s="193"/>
      <c r="K107" s="192"/>
      <c r="L107" s="193"/>
      <c r="M107" s="192"/>
      <c r="N107" s="194"/>
      <c r="V107" s="189"/>
      <c r="W107" s="195" t="s">
        <v>693</v>
      </c>
      <c r="AC107" s="195"/>
    </row>
    <row r="108" spans="1:29" s="160" customFormat="1" ht="12" x14ac:dyDescent="0.2">
      <c r="A108" s="196"/>
      <c r="B108" s="197"/>
      <c r="C108" s="1037" t="s">
        <v>689</v>
      </c>
      <c r="D108" s="1037"/>
      <c r="E108" s="1037"/>
      <c r="F108" s="1037"/>
      <c r="G108" s="1037"/>
      <c r="H108" s="1037"/>
      <c r="I108" s="1037"/>
      <c r="J108" s="1037"/>
      <c r="K108" s="1037"/>
      <c r="L108" s="1037"/>
      <c r="M108" s="1037"/>
      <c r="N108" s="1046"/>
      <c r="V108" s="189"/>
      <c r="W108" s="195"/>
      <c r="X108" s="163" t="s">
        <v>689</v>
      </c>
      <c r="AC108" s="195"/>
    </row>
    <row r="109" spans="1:29" s="160" customFormat="1" ht="33.75" x14ac:dyDescent="0.2">
      <c r="A109" s="198"/>
      <c r="B109" s="199" t="s">
        <v>430</v>
      </c>
      <c r="C109" s="1037" t="s">
        <v>431</v>
      </c>
      <c r="D109" s="1037"/>
      <c r="E109" s="1037"/>
      <c r="F109" s="1037"/>
      <c r="G109" s="1037"/>
      <c r="H109" s="1037"/>
      <c r="I109" s="1037"/>
      <c r="J109" s="1037"/>
      <c r="K109" s="1037"/>
      <c r="L109" s="1037"/>
      <c r="M109" s="1037"/>
      <c r="N109" s="1046"/>
      <c r="V109" s="189"/>
      <c r="W109" s="195"/>
      <c r="Y109" s="163" t="s">
        <v>431</v>
      </c>
      <c r="AC109" s="195"/>
    </row>
    <row r="110" spans="1:29" s="160" customFormat="1" ht="12" x14ac:dyDescent="0.2">
      <c r="A110" s="200"/>
      <c r="B110" s="199" t="s">
        <v>434</v>
      </c>
      <c r="C110" s="1037" t="s">
        <v>435</v>
      </c>
      <c r="D110" s="1037"/>
      <c r="E110" s="1037"/>
      <c r="F110" s="201"/>
      <c r="G110" s="201"/>
      <c r="H110" s="201"/>
      <c r="I110" s="201"/>
      <c r="J110" s="202">
        <v>132.79</v>
      </c>
      <c r="K110" s="201" t="s">
        <v>436</v>
      </c>
      <c r="L110" s="202">
        <v>325.83</v>
      </c>
      <c r="M110" s="201"/>
      <c r="N110" s="203"/>
      <c r="V110" s="189"/>
      <c r="W110" s="195"/>
      <c r="Z110" s="163" t="s">
        <v>435</v>
      </c>
      <c r="AC110" s="195"/>
    </row>
    <row r="111" spans="1:29" s="160" customFormat="1" ht="12" x14ac:dyDescent="0.2">
      <c r="A111" s="200"/>
      <c r="B111" s="199" t="s">
        <v>437</v>
      </c>
      <c r="C111" s="1037" t="s">
        <v>438</v>
      </c>
      <c r="D111" s="1037"/>
      <c r="E111" s="1037"/>
      <c r="F111" s="201"/>
      <c r="G111" s="201"/>
      <c r="H111" s="201"/>
      <c r="I111" s="201"/>
      <c r="J111" s="202">
        <v>13.5</v>
      </c>
      <c r="K111" s="201" t="s">
        <v>436</v>
      </c>
      <c r="L111" s="202">
        <v>33.130000000000003</v>
      </c>
      <c r="M111" s="201"/>
      <c r="N111" s="203"/>
      <c r="V111" s="189"/>
      <c r="W111" s="195"/>
      <c r="Z111" s="163" t="s">
        <v>438</v>
      </c>
      <c r="AC111" s="195"/>
    </row>
    <row r="112" spans="1:29" s="160" customFormat="1" ht="12" x14ac:dyDescent="0.2">
      <c r="A112" s="200"/>
      <c r="B112" s="199"/>
      <c r="C112" s="1037" t="s">
        <v>447</v>
      </c>
      <c r="D112" s="1037"/>
      <c r="E112" s="1037"/>
      <c r="F112" s="201" t="s">
        <v>444</v>
      </c>
      <c r="G112" s="201" t="s">
        <v>423</v>
      </c>
      <c r="H112" s="201" t="s">
        <v>436</v>
      </c>
      <c r="I112" s="201" t="s">
        <v>694</v>
      </c>
      <c r="J112" s="202"/>
      <c r="K112" s="201"/>
      <c r="L112" s="202"/>
      <c r="M112" s="201"/>
      <c r="N112" s="203"/>
      <c r="V112" s="189"/>
      <c r="W112" s="195"/>
      <c r="AA112" s="163" t="s">
        <v>447</v>
      </c>
      <c r="AC112" s="195"/>
    </row>
    <row r="113" spans="1:31" s="160" customFormat="1" ht="12" x14ac:dyDescent="0.2">
      <c r="A113" s="200"/>
      <c r="B113" s="199"/>
      <c r="C113" s="1047" t="s">
        <v>450</v>
      </c>
      <c r="D113" s="1047"/>
      <c r="E113" s="1047"/>
      <c r="F113" s="208"/>
      <c r="G113" s="208"/>
      <c r="H113" s="208"/>
      <c r="I113" s="208"/>
      <c r="J113" s="209">
        <v>132.79</v>
      </c>
      <c r="K113" s="208"/>
      <c r="L113" s="209">
        <v>325.83</v>
      </c>
      <c r="M113" s="208"/>
      <c r="N113" s="210"/>
      <c r="V113" s="189"/>
      <c r="W113" s="195"/>
      <c r="AB113" s="163" t="s">
        <v>450</v>
      </c>
      <c r="AC113" s="195"/>
    </row>
    <row r="114" spans="1:31" s="160" customFormat="1" ht="12" x14ac:dyDescent="0.2">
      <c r="A114" s="200"/>
      <c r="B114" s="199"/>
      <c r="C114" s="1037" t="s">
        <v>451</v>
      </c>
      <c r="D114" s="1037"/>
      <c r="E114" s="1037"/>
      <c r="F114" s="201"/>
      <c r="G114" s="201"/>
      <c r="H114" s="201"/>
      <c r="I114" s="201"/>
      <c r="J114" s="202"/>
      <c r="K114" s="201"/>
      <c r="L114" s="202">
        <v>33.130000000000003</v>
      </c>
      <c r="M114" s="201"/>
      <c r="N114" s="203"/>
      <c r="V114" s="189"/>
      <c r="W114" s="195"/>
      <c r="AA114" s="163" t="s">
        <v>451</v>
      </c>
      <c r="AC114" s="195"/>
    </row>
    <row r="115" spans="1:31" s="160" customFormat="1" ht="22.5" x14ac:dyDescent="0.2">
      <c r="A115" s="200"/>
      <c r="B115" s="199" t="s">
        <v>652</v>
      </c>
      <c r="C115" s="1037" t="s">
        <v>653</v>
      </c>
      <c r="D115" s="1037"/>
      <c r="E115" s="1037"/>
      <c r="F115" s="201" t="s">
        <v>454</v>
      </c>
      <c r="G115" s="201" t="s">
        <v>654</v>
      </c>
      <c r="H115" s="201"/>
      <c r="I115" s="201" t="s">
        <v>654</v>
      </c>
      <c r="J115" s="202"/>
      <c r="K115" s="201"/>
      <c r="L115" s="202">
        <v>30.48</v>
      </c>
      <c r="M115" s="201"/>
      <c r="N115" s="203"/>
      <c r="V115" s="189"/>
      <c r="W115" s="195"/>
      <c r="AA115" s="163" t="s">
        <v>653</v>
      </c>
      <c r="AC115" s="195"/>
    </row>
    <row r="116" spans="1:31" s="160" customFormat="1" ht="22.5" x14ac:dyDescent="0.2">
      <c r="A116" s="200"/>
      <c r="B116" s="199" t="s">
        <v>655</v>
      </c>
      <c r="C116" s="1037" t="s">
        <v>656</v>
      </c>
      <c r="D116" s="1037"/>
      <c r="E116" s="1037"/>
      <c r="F116" s="201" t="s">
        <v>454</v>
      </c>
      <c r="G116" s="201" t="s">
        <v>657</v>
      </c>
      <c r="H116" s="201"/>
      <c r="I116" s="201" t="s">
        <v>657</v>
      </c>
      <c r="J116" s="202"/>
      <c r="K116" s="201"/>
      <c r="L116" s="202">
        <v>15.24</v>
      </c>
      <c r="M116" s="201"/>
      <c r="N116" s="203"/>
      <c r="V116" s="189"/>
      <c r="W116" s="195"/>
      <c r="AA116" s="163" t="s">
        <v>656</v>
      </c>
      <c r="AC116" s="195"/>
    </row>
    <row r="117" spans="1:31" s="160" customFormat="1" ht="12" x14ac:dyDescent="0.2">
      <c r="A117" s="211"/>
      <c r="B117" s="212"/>
      <c r="C117" s="1039" t="s">
        <v>459</v>
      </c>
      <c r="D117" s="1039"/>
      <c r="E117" s="1039"/>
      <c r="F117" s="192"/>
      <c r="G117" s="192"/>
      <c r="H117" s="192"/>
      <c r="I117" s="192"/>
      <c r="J117" s="193"/>
      <c r="K117" s="192"/>
      <c r="L117" s="193">
        <v>371.55</v>
      </c>
      <c r="M117" s="208"/>
      <c r="N117" s="194"/>
      <c r="V117" s="189"/>
      <c r="W117" s="195"/>
      <c r="AC117" s="195" t="s">
        <v>459</v>
      </c>
    </row>
    <row r="118" spans="1:31" s="160" customFormat="1" ht="1.5" customHeight="1" x14ac:dyDescent="0.2">
      <c r="A118" s="214"/>
      <c r="B118" s="212"/>
      <c r="C118" s="212"/>
      <c r="D118" s="212"/>
      <c r="E118" s="212"/>
      <c r="F118" s="214"/>
      <c r="G118" s="214"/>
      <c r="H118" s="214"/>
      <c r="I118" s="214"/>
      <c r="J118" s="218"/>
      <c r="K118" s="214"/>
      <c r="L118" s="218"/>
      <c r="M118" s="201"/>
      <c r="N118" s="218"/>
      <c r="V118" s="189"/>
      <c r="W118" s="195"/>
      <c r="AC118" s="195"/>
    </row>
    <row r="119" spans="1:31" s="160" customFormat="1" ht="12" x14ac:dyDescent="0.2">
      <c r="A119" s="219"/>
      <c r="B119" s="220"/>
      <c r="C119" s="1039" t="s">
        <v>695</v>
      </c>
      <c r="D119" s="1039"/>
      <c r="E119" s="1039"/>
      <c r="F119" s="1039"/>
      <c r="G119" s="1039"/>
      <c r="H119" s="1039"/>
      <c r="I119" s="1039"/>
      <c r="J119" s="1039"/>
      <c r="K119" s="1039"/>
      <c r="L119" s="221"/>
      <c r="M119" s="222"/>
      <c r="N119" s="223"/>
      <c r="V119" s="189"/>
      <c r="W119" s="195"/>
      <c r="AC119" s="195"/>
      <c r="AD119" s="195" t="s">
        <v>695</v>
      </c>
    </row>
    <row r="120" spans="1:31" s="160" customFormat="1" ht="12" x14ac:dyDescent="0.2">
      <c r="A120" s="224"/>
      <c r="B120" s="199"/>
      <c r="C120" s="1037" t="s">
        <v>512</v>
      </c>
      <c r="D120" s="1037"/>
      <c r="E120" s="1037"/>
      <c r="F120" s="1037"/>
      <c r="G120" s="1037"/>
      <c r="H120" s="1037"/>
      <c r="I120" s="1037"/>
      <c r="J120" s="1037"/>
      <c r="K120" s="1037"/>
      <c r="L120" s="225">
        <v>15790.84</v>
      </c>
      <c r="M120" s="226"/>
      <c r="N120" s="227"/>
      <c r="V120" s="189"/>
      <c r="W120" s="195"/>
      <c r="AC120" s="195"/>
      <c r="AD120" s="195"/>
      <c r="AE120" s="163" t="s">
        <v>512</v>
      </c>
    </row>
    <row r="121" spans="1:31" s="160" customFormat="1" ht="12" x14ac:dyDescent="0.2">
      <c r="A121" s="224"/>
      <c r="B121" s="199"/>
      <c r="C121" s="1037" t="s">
        <v>513</v>
      </c>
      <c r="D121" s="1037"/>
      <c r="E121" s="1037"/>
      <c r="F121" s="1037"/>
      <c r="G121" s="1037"/>
      <c r="H121" s="1037"/>
      <c r="I121" s="1037"/>
      <c r="J121" s="1037"/>
      <c r="K121" s="1037"/>
      <c r="L121" s="225"/>
      <c r="M121" s="226"/>
      <c r="N121" s="227"/>
      <c r="V121" s="189"/>
      <c r="W121" s="195"/>
      <c r="AC121" s="195"/>
      <c r="AD121" s="195"/>
      <c r="AE121" s="163" t="s">
        <v>513</v>
      </c>
    </row>
    <row r="122" spans="1:31" s="160" customFormat="1" ht="12" x14ac:dyDescent="0.2">
      <c r="A122" s="224"/>
      <c r="B122" s="199"/>
      <c r="C122" s="1037" t="s">
        <v>514</v>
      </c>
      <c r="D122" s="1037"/>
      <c r="E122" s="1037"/>
      <c r="F122" s="1037"/>
      <c r="G122" s="1037"/>
      <c r="H122" s="1037"/>
      <c r="I122" s="1037"/>
      <c r="J122" s="1037"/>
      <c r="K122" s="1037"/>
      <c r="L122" s="225">
        <v>2263.25</v>
      </c>
      <c r="M122" s="226"/>
      <c r="N122" s="227"/>
      <c r="V122" s="189"/>
      <c r="W122" s="195"/>
      <c r="AC122" s="195"/>
      <c r="AD122" s="195"/>
      <c r="AE122" s="163" t="s">
        <v>514</v>
      </c>
    </row>
    <row r="123" spans="1:31" s="160" customFormat="1" ht="12" x14ac:dyDescent="0.2">
      <c r="A123" s="224"/>
      <c r="B123" s="199"/>
      <c r="C123" s="1037" t="s">
        <v>515</v>
      </c>
      <c r="D123" s="1037"/>
      <c r="E123" s="1037"/>
      <c r="F123" s="1037"/>
      <c r="G123" s="1037"/>
      <c r="H123" s="1037"/>
      <c r="I123" s="1037"/>
      <c r="J123" s="1037"/>
      <c r="K123" s="1037"/>
      <c r="L123" s="225">
        <v>13527.59</v>
      </c>
      <c r="M123" s="226"/>
      <c r="N123" s="227"/>
      <c r="V123" s="189"/>
      <c r="W123" s="195"/>
      <c r="AC123" s="195"/>
      <c r="AD123" s="195"/>
      <c r="AE123" s="163" t="s">
        <v>515</v>
      </c>
    </row>
    <row r="124" spans="1:31" s="160" customFormat="1" ht="12" x14ac:dyDescent="0.2">
      <c r="A124" s="224"/>
      <c r="B124" s="199"/>
      <c r="C124" s="1037" t="s">
        <v>516</v>
      </c>
      <c r="D124" s="1037"/>
      <c r="E124" s="1037"/>
      <c r="F124" s="1037"/>
      <c r="G124" s="1037"/>
      <c r="H124" s="1037"/>
      <c r="I124" s="1037"/>
      <c r="J124" s="1037"/>
      <c r="K124" s="1037"/>
      <c r="L124" s="225">
        <v>1527.09</v>
      </c>
      <c r="M124" s="226"/>
      <c r="N124" s="227"/>
      <c r="V124" s="189"/>
      <c r="W124" s="195"/>
      <c r="AC124" s="195"/>
      <c r="AD124" s="195"/>
      <c r="AE124" s="163" t="s">
        <v>516</v>
      </c>
    </row>
    <row r="125" spans="1:31" s="160" customFormat="1" ht="12" x14ac:dyDescent="0.2">
      <c r="A125" s="224"/>
      <c r="B125" s="199"/>
      <c r="C125" s="1037" t="s">
        <v>518</v>
      </c>
      <c r="D125" s="1037"/>
      <c r="E125" s="1037"/>
      <c r="F125" s="1037"/>
      <c r="G125" s="1037"/>
      <c r="H125" s="1037"/>
      <c r="I125" s="1037"/>
      <c r="J125" s="1037"/>
      <c r="K125" s="1037"/>
      <c r="L125" s="225">
        <v>20817.810000000001</v>
      </c>
      <c r="M125" s="226"/>
      <c r="N125" s="227"/>
      <c r="V125" s="189"/>
      <c r="W125" s="195"/>
      <c r="AC125" s="195"/>
      <c r="AD125" s="195"/>
      <c r="AE125" s="163" t="s">
        <v>518</v>
      </c>
    </row>
    <row r="126" spans="1:31" s="160" customFormat="1" ht="12" x14ac:dyDescent="0.2">
      <c r="A126" s="224"/>
      <c r="B126" s="199"/>
      <c r="C126" s="1037" t="s">
        <v>513</v>
      </c>
      <c r="D126" s="1037"/>
      <c r="E126" s="1037"/>
      <c r="F126" s="1037"/>
      <c r="G126" s="1037"/>
      <c r="H126" s="1037"/>
      <c r="I126" s="1037"/>
      <c r="J126" s="1037"/>
      <c r="K126" s="1037"/>
      <c r="L126" s="225"/>
      <c r="M126" s="226"/>
      <c r="N126" s="227"/>
      <c r="V126" s="189"/>
      <c r="W126" s="195"/>
      <c r="AC126" s="195"/>
      <c r="AD126" s="195"/>
      <c r="AE126" s="163" t="s">
        <v>513</v>
      </c>
    </row>
    <row r="127" spans="1:31" s="160" customFormat="1" ht="12" x14ac:dyDescent="0.2">
      <c r="A127" s="224"/>
      <c r="B127" s="199"/>
      <c r="C127" s="1037" t="s">
        <v>519</v>
      </c>
      <c r="D127" s="1037"/>
      <c r="E127" s="1037"/>
      <c r="F127" s="1037"/>
      <c r="G127" s="1037"/>
      <c r="H127" s="1037"/>
      <c r="I127" s="1037"/>
      <c r="J127" s="1037"/>
      <c r="K127" s="1037"/>
      <c r="L127" s="225">
        <v>2263.25</v>
      </c>
      <c r="M127" s="226"/>
      <c r="N127" s="227"/>
      <c r="V127" s="189"/>
      <c r="W127" s="195"/>
      <c r="AC127" s="195"/>
      <c r="AD127" s="195"/>
      <c r="AE127" s="163" t="s">
        <v>519</v>
      </c>
    </row>
    <row r="128" spans="1:31" s="160" customFormat="1" ht="12" x14ac:dyDescent="0.2">
      <c r="A128" s="224"/>
      <c r="B128" s="199"/>
      <c r="C128" s="1037" t="s">
        <v>520</v>
      </c>
      <c r="D128" s="1037"/>
      <c r="E128" s="1037"/>
      <c r="F128" s="1037"/>
      <c r="G128" s="1037"/>
      <c r="H128" s="1037"/>
      <c r="I128" s="1037"/>
      <c r="J128" s="1037"/>
      <c r="K128" s="1037"/>
      <c r="L128" s="225">
        <v>13527.59</v>
      </c>
      <c r="M128" s="226"/>
      <c r="N128" s="227"/>
      <c r="V128" s="189"/>
      <c r="W128" s="195"/>
      <c r="AC128" s="195"/>
      <c r="AD128" s="195"/>
      <c r="AE128" s="163" t="s">
        <v>520</v>
      </c>
    </row>
    <row r="129" spans="1:33" s="160" customFormat="1" ht="12" x14ac:dyDescent="0.2">
      <c r="A129" s="224"/>
      <c r="B129" s="199"/>
      <c r="C129" s="1037" t="s">
        <v>522</v>
      </c>
      <c r="D129" s="1037"/>
      <c r="E129" s="1037"/>
      <c r="F129" s="1037"/>
      <c r="G129" s="1037"/>
      <c r="H129" s="1037"/>
      <c r="I129" s="1037"/>
      <c r="J129" s="1037"/>
      <c r="K129" s="1037"/>
      <c r="L129" s="225">
        <v>3419.22</v>
      </c>
      <c r="M129" s="226"/>
      <c r="N129" s="227"/>
      <c r="V129" s="189"/>
      <c r="W129" s="195"/>
      <c r="AC129" s="195"/>
      <c r="AD129" s="195"/>
      <c r="AE129" s="163" t="s">
        <v>522</v>
      </c>
    </row>
    <row r="130" spans="1:33" s="160" customFormat="1" ht="12" x14ac:dyDescent="0.2">
      <c r="A130" s="224"/>
      <c r="B130" s="199"/>
      <c r="C130" s="1037" t="s">
        <v>523</v>
      </c>
      <c r="D130" s="1037"/>
      <c r="E130" s="1037"/>
      <c r="F130" s="1037"/>
      <c r="G130" s="1037"/>
      <c r="H130" s="1037"/>
      <c r="I130" s="1037"/>
      <c r="J130" s="1037"/>
      <c r="K130" s="1037"/>
      <c r="L130" s="225">
        <v>1607.75</v>
      </c>
      <c r="M130" s="226"/>
      <c r="N130" s="227"/>
      <c r="V130" s="189"/>
      <c r="W130" s="195"/>
      <c r="AC130" s="195"/>
      <c r="AD130" s="195"/>
      <c r="AE130" s="163" t="s">
        <v>523</v>
      </c>
    </row>
    <row r="131" spans="1:33" s="160" customFormat="1" ht="12" x14ac:dyDescent="0.2">
      <c r="A131" s="224"/>
      <c r="B131" s="199"/>
      <c r="C131" s="1037" t="s">
        <v>524</v>
      </c>
      <c r="D131" s="1037"/>
      <c r="E131" s="1037"/>
      <c r="F131" s="1037"/>
      <c r="G131" s="1037"/>
      <c r="H131" s="1037"/>
      <c r="I131" s="1037"/>
      <c r="J131" s="1037"/>
      <c r="K131" s="1037"/>
      <c r="L131" s="225">
        <v>3790.34</v>
      </c>
      <c r="M131" s="226"/>
      <c r="N131" s="227"/>
      <c r="V131" s="189"/>
      <c r="W131" s="195"/>
      <c r="AC131" s="195"/>
      <c r="AD131" s="195"/>
      <c r="AE131" s="163" t="s">
        <v>524</v>
      </c>
    </row>
    <row r="132" spans="1:33" s="160" customFormat="1" ht="12" x14ac:dyDescent="0.2">
      <c r="A132" s="224"/>
      <c r="B132" s="199"/>
      <c r="C132" s="1037" t="s">
        <v>525</v>
      </c>
      <c r="D132" s="1037"/>
      <c r="E132" s="1037"/>
      <c r="F132" s="1037"/>
      <c r="G132" s="1037"/>
      <c r="H132" s="1037"/>
      <c r="I132" s="1037"/>
      <c r="J132" s="1037"/>
      <c r="K132" s="1037"/>
      <c r="L132" s="225">
        <v>3419.22</v>
      </c>
      <c r="M132" s="226"/>
      <c r="N132" s="227"/>
      <c r="V132" s="189"/>
      <c r="W132" s="195"/>
      <c r="AC132" s="195"/>
      <c r="AD132" s="195"/>
      <c r="AE132" s="163" t="s">
        <v>525</v>
      </c>
    </row>
    <row r="133" spans="1:33" s="160" customFormat="1" ht="12" x14ac:dyDescent="0.2">
      <c r="A133" s="224"/>
      <c r="B133" s="199"/>
      <c r="C133" s="1037" t="s">
        <v>526</v>
      </c>
      <c r="D133" s="1037"/>
      <c r="E133" s="1037"/>
      <c r="F133" s="1037"/>
      <c r="G133" s="1037"/>
      <c r="H133" s="1037"/>
      <c r="I133" s="1037"/>
      <c r="J133" s="1037"/>
      <c r="K133" s="1037"/>
      <c r="L133" s="225">
        <v>1607.75</v>
      </c>
      <c r="M133" s="226"/>
      <c r="N133" s="227"/>
      <c r="V133" s="189"/>
      <c r="W133" s="195"/>
      <c r="AC133" s="195"/>
      <c r="AD133" s="195"/>
      <c r="AE133" s="163" t="s">
        <v>526</v>
      </c>
    </row>
    <row r="134" spans="1:33" s="160" customFormat="1" ht="12" x14ac:dyDescent="0.2">
      <c r="A134" s="224"/>
      <c r="B134" s="218"/>
      <c r="C134" s="1038" t="s">
        <v>696</v>
      </c>
      <c r="D134" s="1038"/>
      <c r="E134" s="1038"/>
      <c r="F134" s="1038"/>
      <c r="G134" s="1038"/>
      <c r="H134" s="1038"/>
      <c r="I134" s="1038"/>
      <c r="J134" s="1038"/>
      <c r="K134" s="1038"/>
      <c r="L134" s="228">
        <v>20817.810000000001</v>
      </c>
      <c r="M134" s="229"/>
      <c r="N134" s="230"/>
      <c r="V134" s="189"/>
      <c r="W134" s="195"/>
      <c r="AC134" s="195"/>
      <c r="AD134" s="195"/>
      <c r="AF134" s="195" t="s">
        <v>696</v>
      </c>
    </row>
    <row r="135" spans="1:33" s="160" customFormat="1" ht="12" x14ac:dyDescent="0.2">
      <c r="A135" s="1043" t="s">
        <v>697</v>
      </c>
      <c r="B135" s="1044"/>
      <c r="C135" s="1044"/>
      <c r="D135" s="1044"/>
      <c r="E135" s="1044"/>
      <c r="F135" s="1044"/>
      <c r="G135" s="1044"/>
      <c r="H135" s="1044"/>
      <c r="I135" s="1044"/>
      <c r="J135" s="1044"/>
      <c r="K135" s="1044"/>
      <c r="L135" s="1044"/>
      <c r="M135" s="1044"/>
      <c r="N135" s="1045"/>
      <c r="V135" s="189" t="s">
        <v>697</v>
      </c>
      <c r="W135" s="195"/>
      <c r="AC135" s="195"/>
      <c r="AD135" s="195"/>
      <c r="AF135" s="195"/>
    </row>
    <row r="136" spans="1:33" s="160" customFormat="1" ht="33.75" x14ac:dyDescent="0.2">
      <c r="A136" s="190" t="s">
        <v>496</v>
      </c>
      <c r="B136" s="191" t="s">
        <v>698</v>
      </c>
      <c r="C136" s="1039" t="s">
        <v>699</v>
      </c>
      <c r="D136" s="1039"/>
      <c r="E136" s="1039"/>
      <c r="F136" s="192" t="s">
        <v>660</v>
      </c>
      <c r="G136" s="192"/>
      <c r="H136" s="192"/>
      <c r="I136" s="192" t="s">
        <v>700</v>
      </c>
      <c r="J136" s="193"/>
      <c r="K136" s="192"/>
      <c r="L136" s="193"/>
      <c r="M136" s="192"/>
      <c r="N136" s="194"/>
      <c r="V136" s="189"/>
      <c r="W136" s="195" t="s">
        <v>699</v>
      </c>
      <c r="AC136" s="195"/>
      <c r="AD136" s="195"/>
      <c r="AF136" s="195"/>
    </row>
    <row r="137" spans="1:33" s="160" customFormat="1" ht="12" x14ac:dyDescent="0.2">
      <c r="A137" s="196"/>
      <c r="B137" s="197"/>
      <c r="C137" s="1037" t="s">
        <v>701</v>
      </c>
      <c r="D137" s="1037"/>
      <c r="E137" s="1037"/>
      <c r="F137" s="1037"/>
      <c r="G137" s="1037"/>
      <c r="H137" s="1037"/>
      <c r="I137" s="1037"/>
      <c r="J137" s="1037"/>
      <c r="K137" s="1037"/>
      <c r="L137" s="1037"/>
      <c r="M137" s="1037"/>
      <c r="N137" s="1046"/>
      <c r="V137" s="189"/>
      <c r="W137" s="195"/>
      <c r="X137" s="163" t="s">
        <v>701</v>
      </c>
      <c r="AC137" s="195"/>
      <c r="AD137" s="195"/>
      <c r="AF137" s="195"/>
    </row>
    <row r="138" spans="1:33" s="160" customFormat="1" ht="33.75" x14ac:dyDescent="0.2">
      <c r="A138" s="198"/>
      <c r="B138" s="199" t="s">
        <v>430</v>
      </c>
      <c r="C138" s="1037" t="s">
        <v>431</v>
      </c>
      <c r="D138" s="1037"/>
      <c r="E138" s="1037"/>
      <c r="F138" s="1037"/>
      <c r="G138" s="1037"/>
      <c r="H138" s="1037"/>
      <c r="I138" s="1037"/>
      <c r="J138" s="1037"/>
      <c r="K138" s="1037"/>
      <c r="L138" s="1037"/>
      <c r="M138" s="1037"/>
      <c r="N138" s="1046"/>
      <c r="V138" s="189"/>
      <c r="W138" s="195"/>
      <c r="Y138" s="163" t="s">
        <v>431</v>
      </c>
      <c r="AC138" s="195"/>
      <c r="AD138" s="195"/>
      <c r="AF138" s="195"/>
    </row>
    <row r="139" spans="1:33" s="160" customFormat="1" ht="12" x14ac:dyDescent="0.2">
      <c r="A139" s="200"/>
      <c r="B139" s="199" t="s">
        <v>423</v>
      </c>
      <c r="C139" s="1037" t="s">
        <v>432</v>
      </c>
      <c r="D139" s="1037"/>
      <c r="E139" s="1037"/>
      <c r="F139" s="201"/>
      <c r="G139" s="201"/>
      <c r="H139" s="201"/>
      <c r="I139" s="201"/>
      <c r="J139" s="202">
        <v>1526.87</v>
      </c>
      <c r="K139" s="201" t="s">
        <v>436</v>
      </c>
      <c r="L139" s="202">
        <v>3950.78</v>
      </c>
      <c r="M139" s="201"/>
      <c r="N139" s="203"/>
      <c r="V139" s="189"/>
      <c r="W139" s="195"/>
      <c r="Z139" s="163" t="s">
        <v>432</v>
      </c>
      <c r="AC139" s="195"/>
      <c r="AD139" s="195"/>
      <c r="AF139" s="195"/>
    </row>
    <row r="140" spans="1:33" s="160" customFormat="1" ht="12" x14ac:dyDescent="0.2">
      <c r="A140" s="200"/>
      <c r="B140" s="199" t="s">
        <v>434</v>
      </c>
      <c r="C140" s="1037" t="s">
        <v>435</v>
      </c>
      <c r="D140" s="1037"/>
      <c r="E140" s="1037"/>
      <c r="F140" s="201"/>
      <c r="G140" s="201"/>
      <c r="H140" s="201"/>
      <c r="I140" s="201"/>
      <c r="J140" s="202">
        <v>2518.58</v>
      </c>
      <c r="K140" s="201" t="s">
        <v>436</v>
      </c>
      <c r="L140" s="202">
        <v>6516.83</v>
      </c>
      <c r="M140" s="201"/>
      <c r="N140" s="203"/>
      <c r="V140" s="189"/>
      <c r="W140" s="195"/>
      <c r="Z140" s="163" t="s">
        <v>435</v>
      </c>
      <c r="AC140" s="195"/>
      <c r="AD140" s="195"/>
      <c r="AF140" s="195"/>
    </row>
    <row r="141" spans="1:33" s="160" customFormat="1" ht="12" x14ac:dyDescent="0.2">
      <c r="A141" s="200"/>
      <c r="B141" s="199" t="s">
        <v>437</v>
      </c>
      <c r="C141" s="1037" t="s">
        <v>438</v>
      </c>
      <c r="D141" s="1037"/>
      <c r="E141" s="1037"/>
      <c r="F141" s="201"/>
      <c r="G141" s="201"/>
      <c r="H141" s="201"/>
      <c r="I141" s="201"/>
      <c r="J141" s="202">
        <v>382.14</v>
      </c>
      <c r="K141" s="201" t="s">
        <v>436</v>
      </c>
      <c r="L141" s="202">
        <v>988.79</v>
      </c>
      <c r="M141" s="201"/>
      <c r="N141" s="203"/>
      <c r="V141" s="189"/>
      <c r="W141" s="195"/>
      <c r="Z141" s="163" t="s">
        <v>438</v>
      </c>
      <c r="AC141" s="195"/>
      <c r="AD141" s="195"/>
      <c r="AF141" s="195"/>
    </row>
    <row r="142" spans="1:33" s="160" customFormat="1" ht="12" x14ac:dyDescent="0.2">
      <c r="A142" s="200"/>
      <c r="B142" s="199" t="s">
        <v>439</v>
      </c>
      <c r="C142" s="1037" t="s">
        <v>440</v>
      </c>
      <c r="D142" s="1037"/>
      <c r="E142" s="1037"/>
      <c r="F142" s="201"/>
      <c r="G142" s="201"/>
      <c r="H142" s="201"/>
      <c r="I142" s="201"/>
      <c r="J142" s="202">
        <v>488.42</v>
      </c>
      <c r="K142" s="201"/>
      <c r="L142" s="202">
        <v>1011.03</v>
      </c>
      <c r="M142" s="201"/>
      <c r="N142" s="203"/>
      <c r="V142" s="189"/>
      <c r="W142" s="195"/>
      <c r="Z142" s="163" t="s">
        <v>440</v>
      </c>
      <c r="AC142" s="195"/>
      <c r="AD142" s="195"/>
      <c r="AF142" s="195"/>
    </row>
    <row r="143" spans="1:33" s="160" customFormat="1" ht="12" x14ac:dyDescent="0.2">
      <c r="A143" s="196"/>
      <c r="B143" s="204" t="s">
        <v>702</v>
      </c>
      <c r="C143" s="1048" t="s">
        <v>703</v>
      </c>
      <c r="D143" s="1048"/>
      <c r="E143" s="1048"/>
      <c r="F143" s="205" t="s">
        <v>644</v>
      </c>
      <c r="G143" s="205" t="s">
        <v>704</v>
      </c>
      <c r="H143" s="205"/>
      <c r="I143" s="205" t="s">
        <v>705</v>
      </c>
      <c r="J143" s="199"/>
      <c r="K143" s="201"/>
      <c r="L143" s="202"/>
      <c r="M143" s="201"/>
      <c r="N143" s="206"/>
      <c r="V143" s="189"/>
      <c r="W143" s="195"/>
      <c r="AC143" s="195"/>
      <c r="AD143" s="195"/>
      <c r="AF143" s="195"/>
      <c r="AG143" s="207" t="s">
        <v>703</v>
      </c>
    </row>
    <row r="144" spans="1:33" s="160" customFormat="1" ht="12" x14ac:dyDescent="0.2">
      <c r="A144" s="196"/>
      <c r="B144" s="204" t="s">
        <v>706</v>
      </c>
      <c r="C144" s="1048" t="s">
        <v>707</v>
      </c>
      <c r="D144" s="1048"/>
      <c r="E144" s="1048"/>
      <c r="F144" s="205" t="s">
        <v>411</v>
      </c>
      <c r="G144" s="205" t="s">
        <v>708</v>
      </c>
      <c r="H144" s="205"/>
      <c r="I144" s="205" t="s">
        <v>709</v>
      </c>
      <c r="J144" s="199"/>
      <c r="K144" s="201"/>
      <c r="L144" s="202"/>
      <c r="M144" s="201"/>
      <c r="N144" s="206"/>
      <c r="V144" s="189"/>
      <c r="W144" s="195"/>
      <c r="AC144" s="195"/>
      <c r="AD144" s="195"/>
      <c r="AF144" s="195"/>
      <c r="AG144" s="207" t="s">
        <v>707</v>
      </c>
    </row>
    <row r="145" spans="1:33" s="160" customFormat="1" ht="12" x14ac:dyDescent="0.2">
      <c r="A145" s="200"/>
      <c r="B145" s="199"/>
      <c r="C145" s="1037" t="s">
        <v>443</v>
      </c>
      <c r="D145" s="1037"/>
      <c r="E145" s="1037"/>
      <c r="F145" s="201" t="s">
        <v>444</v>
      </c>
      <c r="G145" s="201" t="s">
        <v>710</v>
      </c>
      <c r="H145" s="201" t="s">
        <v>436</v>
      </c>
      <c r="I145" s="201" t="s">
        <v>711</v>
      </c>
      <c r="J145" s="202"/>
      <c r="K145" s="201"/>
      <c r="L145" s="202"/>
      <c r="M145" s="201"/>
      <c r="N145" s="203"/>
      <c r="V145" s="189"/>
      <c r="W145" s="195"/>
      <c r="AA145" s="163" t="s">
        <v>443</v>
      </c>
      <c r="AC145" s="195"/>
      <c r="AD145" s="195"/>
      <c r="AF145" s="195"/>
      <c r="AG145" s="207"/>
    </row>
    <row r="146" spans="1:33" s="160" customFormat="1" ht="12" x14ac:dyDescent="0.2">
      <c r="A146" s="200"/>
      <c r="B146" s="199"/>
      <c r="C146" s="1037" t="s">
        <v>447</v>
      </c>
      <c r="D146" s="1037"/>
      <c r="E146" s="1037"/>
      <c r="F146" s="201" t="s">
        <v>444</v>
      </c>
      <c r="G146" s="201" t="s">
        <v>712</v>
      </c>
      <c r="H146" s="201" t="s">
        <v>436</v>
      </c>
      <c r="I146" s="201" t="s">
        <v>713</v>
      </c>
      <c r="J146" s="202"/>
      <c r="K146" s="201"/>
      <c r="L146" s="202"/>
      <c r="M146" s="201"/>
      <c r="N146" s="203"/>
      <c r="V146" s="189"/>
      <c r="W146" s="195"/>
      <c r="AA146" s="163" t="s">
        <v>447</v>
      </c>
      <c r="AC146" s="195"/>
      <c r="AD146" s="195"/>
      <c r="AF146" s="195"/>
      <c r="AG146" s="207"/>
    </row>
    <row r="147" spans="1:33" s="160" customFormat="1" ht="12" x14ac:dyDescent="0.2">
      <c r="A147" s="200"/>
      <c r="B147" s="199"/>
      <c r="C147" s="1047" t="s">
        <v>450</v>
      </c>
      <c r="D147" s="1047"/>
      <c r="E147" s="1047"/>
      <c r="F147" s="208"/>
      <c r="G147" s="208"/>
      <c r="H147" s="208"/>
      <c r="I147" s="208"/>
      <c r="J147" s="209">
        <v>4533.87</v>
      </c>
      <c r="K147" s="208"/>
      <c r="L147" s="209">
        <v>11478.64</v>
      </c>
      <c r="M147" s="208"/>
      <c r="N147" s="210"/>
      <c r="V147" s="189"/>
      <c r="W147" s="195"/>
      <c r="AB147" s="163" t="s">
        <v>450</v>
      </c>
      <c r="AC147" s="195"/>
      <c r="AD147" s="195"/>
      <c r="AF147" s="195"/>
      <c r="AG147" s="207"/>
    </row>
    <row r="148" spans="1:33" s="160" customFormat="1" ht="12" x14ac:dyDescent="0.2">
      <c r="A148" s="200"/>
      <c r="B148" s="199"/>
      <c r="C148" s="1037" t="s">
        <v>451</v>
      </c>
      <c r="D148" s="1037"/>
      <c r="E148" s="1037"/>
      <c r="F148" s="201"/>
      <c r="G148" s="201"/>
      <c r="H148" s="201"/>
      <c r="I148" s="201"/>
      <c r="J148" s="202"/>
      <c r="K148" s="201"/>
      <c r="L148" s="202">
        <v>4939.57</v>
      </c>
      <c r="M148" s="201"/>
      <c r="N148" s="203"/>
      <c r="V148" s="189"/>
      <c r="W148" s="195"/>
      <c r="AA148" s="163" t="s">
        <v>451</v>
      </c>
      <c r="AC148" s="195"/>
      <c r="AD148" s="195"/>
      <c r="AF148" s="195"/>
      <c r="AG148" s="207"/>
    </row>
    <row r="149" spans="1:33" s="160" customFormat="1" ht="33.75" x14ac:dyDescent="0.2">
      <c r="A149" s="200"/>
      <c r="B149" s="199" t="s">
        <v>714</v>
      </c>
      <c r="C149" s="1037" t="s">
        <v>715</v>
      </c>
      <c r="D149" s="1037"/>
      <c r="E149" s="1037"/>
      <c r="F149" s="201" t="s">
        <v>454</v>
      </c>
      <c r="G149" s="201" t="s">
        <v>716</v>
      </c>
      <c r="H149" s="201"/>
      <c r="I149" s="201" t="s">
        <v>716</v>
      </c>
      <c r="J149" s="202"/>
      <c r="K149" s="201"/>
      <c r="L149" s="202">
        <v>5038.3599999999997</v>
      </c>
      <c r="M149" s="201"/>
      <c r="N149" s="203"/>
      <c r="V149" s="189"/>
      <c r="W149" s="195"/>
      <c r="AA149" s="163" t="s">
        <v>715</v>
      </c>
      <c r="AC149" s="195"/>
      <c r="AD149" s="195"/>
      <c r="AF149" s="195"/>
      <c r="AG149" s="207"/>
    </row>
    <row r="150" spans="1:33" s="160" customFormat="1" ht="33.75" x14ac:dyDescent="0.2">
      <c r="A150" s="200"/>
      <c r="B150" s="199" t="s">
        <v>717</v>
      </c>
      <c r="C150" s="1037" t="s">
        <v>718</v>
      </c>
      <c r="D150" s="1037"/>
      <c r="E150" s="1037"/>
      <c r="F150" s="201" t="s">
        <v>454</v>
      </c>
      <c r="G150" s="201" t="s">
        <v>719</v>
      </c>
      <c r="H150" s="201"/>
      <c r="I150" s="201" t="s">
        <v>719</v>
      </c>
      <c r="J150" s="202"/>
      <c r="K150" s="201"/>
      <c r="L150" s="202">
        <v>2864.95</v>
      </c>
      <c r="M150" s="201"/>
      <c r="N150" s="203"/>
      <c r="V150" s="189"/>
      <c r="W150" s="195"/>
      <c r="AA150" s="163" t="s">
        <v>718</v>
      </c>
      <c r="AC150" s="195"/>
      <c r="AD150" s="195"/>
      <c r="AF150" s="195"/>
      <c r="AG150" s="207"/>
    </row>
    <row r="151" spans="1:33" s="160" customFormat="1" ht="12" x14ac:dyDescent="0.2">
      <c r="A151" s="211"/>
      <c r="B151" s="212"/>
      <c r="C151" s="1039" t="s">
        <v>459</v>
      </c>
      <c r="D151" s="1039"/>
      <c r="E151" s="1039"/>
      <c r="F151" s="192"/>
      <c r="G151" s="192"/>
      <c r="H151" s="192"/>
      <c r="I151" s="192"/>
      <c r="J151" s="193"/>
      <c r="K151" s="192"/>
      <c r="L151" s="193">
        <v>19381.95</v>
      </c>
      <c r="M151" s="208"/>
      <c r="N151" s="194"/>
      <c r="V151" s="189"/>
      <c r="W151" s="195"/>
      <c r="AC151" s="195" t="s">
        <v>459</v>
      </c>
      <c r="AD151" s="195"/>
      <c r="AF151" s="195"/>
      <c r="AG151" s="207"/>
    </row>
    <row r="152" spans="1:33" s="160" customFormat="1" ht="22.5" x14ac:dyDescent="0.2">
      <c r="A152" s="190" t="s">
        <v>499</v>
      </c>
      <c r="B152" s="191" t="s">
        <v>720</v>
      </c>
      <c r="C152" s="1039" t="s">
        <v>721</v>
      </c>
      <c r="D152" s="1039"/>
      <c r="E152" s="1039"/>
      <c r="F152" s="192" t="s">
        <v>644</v>
      </c>
      <c r="G152" s="192"/>
      <c r="H152" s="192"/>
      <c r="I152" s="192" t="s">
        <v>705</v>
      </c>
      <c r="J152" s="193">
        <v>725.69</v>
      </c>
      <c r="K152" s="192"/>
      <c r="L152" s="193">
        <v>152471.1</v>
      </c>
      <c r="M152" s="192"/>
      <c r="N152" s="194"/>
      <c r="V152" s="189"/>
      <c r="W152" s="195" t="s">
        <v>721</v>
      </c>
      <c r="AC152" s="195"/>
      <c r="AD152" s="195"/>
      <c r="AF152" s="195"/>
      <c r="AG152" s="207"/>
    </row>
    <row r="153" spans="1:33" s="160" customFormat="1" ht="12" x14ac:dyDescent="0.2">
      <c r="A153" s="211"/>
      <c r="B153" s="212"/>
      <c r="C153" s="168" t="s">
        <v>462</v>
      </c>
      <c r="D153" s="213"/>
      <c r="E153" s="213"/>
      <c r="F153" s="214"/>
      <c r="G153" s="214"/>
      <c r="H153" s="214"/>
      <c r="I153" s="214"/>
      <c r="J153" s="215"/>
      <c r="K153" s="214"/>
      <c r="L153" s="215"/>
      <c r="M153" s="216"/>
      <c r="N153" s="217"/>
      <c r="V153" s="189"/>
      <c r="W153" s="195"/>
      <c r="AC153" s="195"/>
      <c r="AD153" s="195"/>
      <c r="AF153" s="195"/>
      <c r="AG153" s="207"/>
    </row>
    <row r="154" spans="1:33" s="160" customFormat="1" ht="33.75" x14ac:dyDescent="0.2">
      <c r="A154" s="190" t="s">
        <v>509</v>
      </c>
      <c r="B154" s="191" t="s">
        <v>722</v>
      </c>
      <c r="C154" s="1039" t="s">
        <v>723</v>
      </c>
      <c r="D154" s="1039"/>
      <c r="E154" s="1039"/>
      <c r="F154" s="192" t="s">
        <v>411</v>
      </c>
      <c r="G154" s="192"/>
      <c r="H154" s="192"/>
      <c r="I154" s="192" t="s">
        <v>505</v>
      </c>
      <c r="J154" s="193">
        <v>5488.69</v>
      </c>
      <c r="K154" s="192"/>
      <c r="L154" s="193">
        <v>138863.85999999999</v>
      </c>
      <c r="M154" s="192"/>
      <c r="N154" s="194"/>
      <c r="V154" s="189"/>
      <c r="W154" s="195" t="s">
        <v>723</v>
      </c>
      <c r="AC154" s="195"/>
      <c r="AD154" s="195"/>
      <c r="AF154" s="195"/>
      <c r="AG154" s="207"/>
    </row>
    <row r="155" spans="1:33" s="160" customFormat="1" ht="12" x14ac:dyDescent="0.2">
      <c r="A155" s="211"/>
      <c r="B155" s="212"/>
      <c r="C155" s="168" t="s">
        <v>462</v>
      </c>
      <c r="D155" s="213"/>
      <c r="E155" s="213"/>
      <c r="F155" s="214"/>
      <c r="G155" s="214"/>
      <c r="H155" s="214"/>
      <c r="I155" s="214"/>
      <c r="J155" s="215"/>
      <c r="K155" s="214"/>
      <c r="L155" s="215"/>
      <c r="M155" s="216"/>
      <c r="N155" s="217"/>
      <c r="V155" s="189"/>
      <c r="W155" s="195"/>
      <c r="AC155" s="195"/>
      <c r="AD155" s="195"/>
      <c r="AF155" s="195"/>
      <c r="AG155" s="207"/>
    </row>
    <row r="156" spans="1:33" s="160" customFormat="1" ht="22.5" x14ac:dyDescent="0.2">
      <c r="A156" s="190" t="s">
        <v>529</v>
      </c>
      <c r="B156" s="191" t="s">
        <v>724</v>
      </c>
      <c r="C156" s="1039" t="s">
        <v>725</v>
      </c>
      <c r="D156" s="1039"/>
      <c r="E156" s="1039"/>
      <c r="F156" s="192" t="s">
        <v>411</v>
      </c>
      <c r="G156" s="192"/>
      <c r="H156" s="192"/>
      <c r="I156" s="192" t="s">
        <v>726</v>
      </c>
      <c r="J156" s="193">
        <v>6508.75</v>
      </c>
      <c r="K156" s="192"/>
      <c r="L156" s="193">
        <v>8266.11</v>
      </c>
      <c r="M156" s="192"/>
      <c r="N156" s="194"/>
      <c r="V156" s="189"/>
      <c r="W156" s="195" t="s">
        <v>725</v>
      </c>
      <c r="AC156" s="195"/>
      <c r="AD156" s="195"/>
      <c r="AF156" s="195"/>
      <c r="AG156" s="207"/>
    </row>
    <row r="157" spans="1:33" s="160" customFormat="1" ht="12" x14ac:dyDescent="0.2">
      <c r="A157" s="211"/>
      <c r="B157" s="212"/>
      <c r="C157" s="168" t="s">
        <v>462</v>
      </c>
      <c r="D157" s="213"/>
      <c r="E157" s="213"/>
      <c r="F157" s="214"/>
      <c r="G157" s="214"/>
      <c r="H157" s="214"/>
      <c r="I157" s="214"/>
      <c r="J157" s="215"/>
      <c r="K157" s="214"/>
      <c r="L157" s="215"/>
      <c r="M157" s="216"/>
      <c r="N157" s="217"/>
      <c r="V157" s="189"/>
      <c r="W157" s="195"/>
      <c r="AC157" s="195"/>
      <c r="AD157" s="195"/>
      <c r="AF157" s="195"/>
      <c r="AG157" s="207"/>
    </row>
    <row r="158" spans="1:33" s="160" customFormat="1" ht="22.5" x14ac:dyDescent="0.2">
      <c r="A158" s="190" t="s">
        <v>545</v>
      </c>
      <c r="B158" s="191" t="s">
        <v>727</v>
      </c>
      <c r="C158" s="1039" t="s">
        <v>728</v>
      </c>
      <c r="D158" s="1039"/>
      <c r="E158" s="1039"/>
      <c r="F158" s="192" t="s">
        <v>660</v>
      </c>
      <c r="G158" s="192"/>
      <c r="H158" s="192"/>
      <c r="I158" s="192" t="s">
        <v>729</v>
      </c>
      <c r="J158" s="193"/>
      <c r="K158" s="192"/>
      <c r="L158" s="193"/>
      <c r="M158" s="192"/>
      <c r="N158" s="194"/>
      <c r="V158" s="189"/>
      <c r="W158" s="195" t="s">
        <v>728</v>
      </c>
      <c r="AC158" s="195"/>
      <c r="AD158" s="195"/>
      <c r="AF158" s="195"/>
      <c r="AG158" s="207"/>
    </row>
    <row r="159" spans="1:33" s="160" customFormat="1" ht="12" x14ac:dyDescent="0.2">
      <c r="A159" s="196"/>
      <c r="B159" s="197"/>
      <c r="C159" s="1037" t="s">
        <v>730</v>
      </c>
      <c r="D159" s="1037"/>
      <c r="E159" s="1037"/>
      <c r="F159" s="1037"/>
      <c r="G159" s="1037"/>
      <c r="H159" s="1037"/>
      <c r="I159" s="1037"/>
      <c r="J159" s="1037"/>
      <c r="K159" s="1037"/>
      <c r="L159" s="1037"/>
      <c r="M159" s="1037"/>
      <c r="N159" s="1046"/>
      <c r="V159" s="189"/>
      <c r="W159" s="195"/>
      <c r="X159" s="163" t="s">
        <v>730</v>
      </c>
      <c r="AC159" s="195"/>
      <c r="AD159" s="195"/>
      <c r="AF159" s="195"/>
      <c r="AG159" s="207"/>
    </row>
    <row r="160" spans="1:33" s="160" customFormat="1" ht="33.75" x14ac:dyDescent="0.2">
      <c r="A160" s="198"/>
      <c r="B160" s="199" t="s">
        <v>430</v>
      </c>
      <c r="C160" s="1037" t="s">
        <v>431</v>
      </c>
      <c r="D160" s="1037"/>
      <c r="E160" s="1037"/>
      <c r="F160" s="1037"/>
      <c r="G160" s="1037"/>
      <c r="H160" s="1037"/>
      <c r="I160" s="1037"/>
      <c r="J160" s="1037"/>
      <c r="K160" s="1037"/>
      <c r="L160" s="1037"/>
      <c r="M160" s="1037"/>
      <c r="N160" s="1046"/>
      <c r="V160" s="189"/>
      <c r="W160" s="195"/>
      <c r="Y160" s="163" t="s">
        <v>431</v>
      </c>
      <c r="AC160" s="195"/>
      <c r="AD160" s="195"/>
      <c r="AF160" s="195"/>
      <c r="AG160" s="207"/>
    </row>
    <row r="161" spans="1:33" s="160" customFormat="1" ht="12" x14ac:dyDescent="0.2">
      <c r="A161" s="200"/>
      <c r="B161" s="199" t="s">
        <v>423</v>
      </c>
      <c r="C161" s="1037" t="s">
        <v>432</v>
      </c>
      <c r="D161" s="1037"/>
      <c r="E161" s="1037"/>
      <c r="F161" s="201"/>
      <c r="G161" s="201"/>
      <c r="H161" s="201"/>
      <c r="I161" s="201"/>
      <c r="J161" s="202">
        <v>4179.7</v>
      </c>
      <c r="K161" s="201" t="s">
        <v>436</v>
      </c>
      <c r="L161" s="202">
        <v>1060.5999999999999</v>
      </c>
      <c r="M161" s="201"/>
      <c r="N161" s="203"/>
      <c r="V161" s="189"/>
      <c r="W161" s="195"/>
      <c r="Z161" s="163" t="s">
        <v>432</v>
      </c>
      <c r="AC161" s="195"/>
      <c r="AD161" s="195"/>
      <c r="AF161" s="195"/>
      <c r="AG161" s="207"/>
    </row>
    <row r="162" spans="1:33" s="160" customFormat="1" ht="12" x14ac:dyDescent="0.2">
      <c r="A162" s="200"/>
      <c r="B162" s="199" t="s">
        <v>434</v>
      </c>
      <c r="C162" s="1037" t="s">
        <v>435</v>
      </c>
      <c r="D162" s="1037"/>
      <c r="E162" s="1037"/>
      <c r="F162" s="201"/>
      <c r="G162" s="201"/>
      <c r="H162" s="201"/>
      <c r="I162" s="201"/>
      <c r="J162" s="202">
        <v>1734.07</v>
      </c>
      <c r="K162" s="201" t="s">
        <v>436</v>
      </c>
      <c r="L162" s="202">
        <v>440.02</v>
      </c>
      <c r="M162" s="201"/>
      <c r="N162" s="203"/>
      <c r="V162" s="189"/>
      <c r="W162" s="195"/>
      <c r="Z162" s="163" t="s">
        <v>435</v>
      </c>
      <c r="AC162" s="195"/>
      <c r="AD162" s="195"/>
      <c r="AF162" s="195"/>
      <c r="AG162" s="207"/>
    </row>
    <row r="163" spans="1:33" s="160" customFormat="1" ht="12" x14ac:dyDescent="0.2">
      <c r="A163" s="200"/>
      <c r="B163" s="199" t="s">
        <v>437</v>
      </c>
      <c r="C163" s="1037" t="s">
        <v>438</v>
      </c>
      <c r="D163" s="1037"/>
      <c r="E163" s="1037"/>
      <c r="F163" s="201"/>
      <c r="G163" s="201"/>
      <c r="H163" s="201"/>
      <c r="I163" s="201"/>
      <c r="J163" s="202">
        <v>260.92</v>
      </c>
      <c r="K163" s="201" t="s">
        <v>436</v>
      </c>
      <c r="L163" s="202">
        <v>66.209999999999994</v>
      </c>
      <c r="M163" s="201"/>
      <c r="N163" s="203"/>
      <c r="V163" s="189"/>
      <c r="W163" s="195"/>
      <c r="Z163" s="163" t="s">
        <v>438</v>
      </c>
      <c r="AC163" s="195"/>
      <c r="AD163" s="195"/>
      <c r="AF163" s="195"/>
      <c r="AG163" s="207"/>
    </row>
    <row r="164" spans="1:33" s="160" customFormat="1" ht="12" x14ac:dyDescent="0.2">
      <c r="A164" s="200"/>
      <c r="B164" s="199" t="s">
        <v>439</v>
      </c>
      <c r="C164" s="1037" t="s">
        <v>440</v>
      </c>
      <c r="D164" s="1037"/>
      <c r="E164" s="1037"/>
      <c r="F164" s="201"/>
      <c r="G164" s="201"/>
      <c r="H164" s="201"/>
      <c r="I164" s="201"/>
      <c r="J164" s="202">
        <v>4083.79</v>
      </c>
      <c r="K164" s="201"/>
      <c r="L164" s="202">
        <v>829.01</v>
      </c>
      <c r="M164" s="201"/>
      <c r="N164" s="203"/>
      <c r="V164" s="189"/>
      <c r="W164" s="195"/>
      <c r="Z164" s="163" t="s">
        <v>440</v>
      </c>
      <c r="AC164" s="195"/>
      <c r="AD164" s="195"/>
      <c r="AF164" s="195"/>
      <c r="AG164" s="207"/>
    </row>
    <row r="165" spans="1:33" s="160" customFormat="1" ht="12" x14ac:dyDescent="0.2">
      <c r="A165" s="196"/>
      <c r="B165" s="204" t="s">
        <v>702</v>
      </c>
      <c r="C165" s="1048" t="s">
        <v>703</v>
      </c>
      <c r="D165" s="1048"/>
      <c r="E165" s="1048"/>
      <c r="F165" s="205" t="s">
        <v>644</v>
      </c>
      <c r="G165" s="205" t="s">
        <v>716</v>
      </c>
      <c r="H165" s="205"/>
      <c r="I165" s="205" t="s">
        <v>731</v>
      </c>
      <c r="J165" s="199"/>
      <c r="K165" s="201"/>
      <c r="L165" s="202"/>
      <c r="M165" s="201"/>
      <c r="N165" s="206"/>
      <c r="V165" s="189"/>
      <c r="W165" s="195"/>
      <c r="AC165" s="195"/>
      <c r="AD165" s="195"/>
      <c r="AF165" s="195"/>
      <c r="AG165" s="207" t="s">
        <v>703</v>
      </c>
    </row>
    <row r="166" spans="1:33" s="160" customFormat="1" ht="12" x14ac:dyDescent="0.2">
      <c r="A166" s="200"/>
      <c r="B166" s="199"/>
      <c r="C166" s="1037" t="s">
        <v>443</v>
      </c>
      <c r="D166" s="1037"/>
      <c r="E166" s="1037"/>
      <c r="F166" s="201" t="s">
        <v>444</v>
      </c>
      <c r="G166" s="201" t="s">
        <v>732</v>
      </c>
      <c r="H166" s="201" t="s">
        <v>436</v>
      </c>
      <c r="I166" s="201" t="s">
        <v>733</v>
      </c>
      <c r="J166" s="202"/>
      <c r="K166" s="201"/>
      <c r="L166" s="202"/>
      <c r="M166" s="201"/>
      <c r="N166" s="203"/>
      <c r="V166" s="189"/>
      <c r="W166" s="195"/>
      <c r="AA166" s="163" t="s">
        <v>443</v>
      </c>
      <c r="AC166" s="195"/>
      <c r="AD166" s="195"/>
      <c r="AF166" s="195"/>
      <c r="AG166" s="207"/>
    </row>
    <row r="167" spans="1:33" s="160" customFormat="1" ht="12" x14ac:dyDescent="0.2">
      <c r="A167" s="200"/>
      <c r="B167" s="199"/>
      <c r="C167" s="1037" t="s">
        <v>447</v>
      </c>
      <c r="D167" s="1037"/>
      <c r="E167" s="1037"/>
      <c r="F167" s="201" t="s">
        <v>444</v>
      </c>
      <c r="G167" s="201" t="s">
        <v>734</v>
      </c>
      <c r="H167" s="201" t="s">
        <v>436</v>
      </c>
      <c r="I167" s="201" t="s">
        <v>735</v>
      </c>
      <c r="J167" s="202"/>
      <c r="K167" s="201"/>
      <c r="L167" s="202"/>
      <c r="M167" s="201"/>
      <c r="N167" s="203"/>
      <c r="V167" s="189"/>
      <c r="W167" s="195"/>
      <c r="AA167" s="163" t="s">
        <v>447</v>
      </c>
      <c r="AC167" s="195"/>
      <c r="AD167" s="195"/>
      <c r="AF167" s="195"/>
      <c r="AG167" s="207"/>
    </row>
    <row r="168" spans="1:33" s="160" customFormat="1" ht="12" x14ac:dyDescent="0.2">
      <c r="A168" s="200"/>
      <c r="B168" s="199"/>
      <c r="C168" s="1047" t="s">
        <v>450</v>
      </c>
      <c r="D168" s="1047"/>
      <c r="E168" s="1047"/>
      <c r="F168" s="208"/>
      <c r="G168" s="208"/>
      <c r="H168" s="208"/>
      <c r="I168" s="208"/>
      <c r="J168" s="209">
        <v>9997.56</v>
      </c>
      <c r="K168" s="208"/>
      <c r="L168" s="209">
        <v>2329.63</v>
      </c>
      <c r="M168" s="208"/>
      <c r="N168" s="210"/>
      <c r="V168" s="189"/>
      <c r="W168" s="195"/>
      <c r="AB168" s="163" t="s">
        <v>450</v>
      </c>
      <c r="AC168" s="195"/>
      <c r="AD168" s="195"/>
      <c r="AF168" s="195"/>
      <c r="AG168" s="207"/>
    </row>
    <row r="169" spans="1:33" s="160" customFormat="1" ht="12" x14ac:dyDescent="0.2">
      <c r="A169" s="200"/>
      <c r="B169" s="199"/>
      <c r="C169" s="1037" t="s">
        <v>451</v>
      </c>
      <c r="D169" s="1037"/>
      <c r="E169" s="1037"/>
      <c r="F169" s="201"/>
      <c r="G169" s="201"/>
      <c r="H169" s="201"/>
      <c r="I169" s="201"/>
      <c r="J169" s="202"/>
      <c r="K169" s="201"/>
      <c r="L169" s="202">
        <v>1126.81</v>
      </c>
      <c r="M169" s="201"/>
      <c r="N169" s="203"/>
      <c r="V169" s="189"/>
      <c r="W169" s="195"/>
      <c r="AA169" s="163" t="s">
        <v>451</v>
      </c>
      <c r="AC169" s="195"/>
      <c r="AD169" s="195"/>
      <c r="AF169" s="195"/>
      <c r="AG169" s="207"/>
    </row>
    <row r="170" spans="1:33" s="160" customFormat="1" ht="33.75" x14ac:dyDescent="0.2">
      <c r="A170" s="200"/>
      <c r="B170" s="199" t="s">
        <v>714</v>
      </c>
      <c r="C170" s="1037" t="s">
        <v>715</v>
      </c>
      <c r="D170" s="1037"/>
      <c r="E170" s="1037"/>
      <c r="F170" s="201" t="s">
        <v>454</v>
      </c>
      <c r="G170" s="201" t="s">
        <v>716</v>
      </c>
      <c r="H170" s="201"/>
      <c r="I170" s="201" t="s">
        <v>716</v>
      </c>
      <c r="J170" s="202"/>
      <c r="K170" s="201"/>
      <c r="L170" s="202">
        <v>1149.3499999999999</v>
      </c>
      <c r="M170" s="201"/>
      <c r="N170" s="203"/>
      <c r="V170" s="189"/>
      <c r="W170" s="195"/>
      <c r="AA170" s="163" t="s">
        <v>715</v>
      </c>
      <c r="AC170" s="195"/>
      <c r="AD170" s="195"/>
      <c r="AF170" s="195"/>
      <c r="AG170" s="207"/>
    </row>
    <row r="171" spans="1:33" s="160" customFormat="1" ht="33.75" x14ac:dyDescent="0.2">
      <c r="A171" s="200"/>
      <c r="B171" s="199" t="s">
        <v>717</v>
      </c>
      <c r="C171" s="1037" t="s">
        <v>718</v>
      </c>
      <c r="D171" s="1037"/>
      <c r="E171" s="1037"/>
      <c r="F171" s="201" t="s">
        <v>454</v>
      </c>
      <c r="G171" s="201" t="s">
        <v>719</v>
      </c>
      <c r="H171" s="201"/>
      <c r="I171" s="201" t="s">
        <v>719</v>
      </c>
      <c r="J171" s="202"/>
      <c r="K171" s="201"/>
      <c r="L171" s="202">
        <v>653.54999999999995</v>
      </c>
      <c r="M171" s="201"/>
      <c r="N171" s="203"/>
      <c r="V171" s="189"/>
      <c r="W171" s="195"/>
      <c r="AA171" s="163" t="s">
        <v>718</v>
      </c>
      <c r="AC171" s="195"/>
      <c r="AD171" s="195"/>
      <c r="AF171" s="195"/>
      <c r="AG171" s="207"/>
    </row>
    <row r="172" spans="1:33" s="160" customFormat="1" ht="12" x14ac:dyDescent="0.2">
      <c r="A172" s="211"/>
      <c r="B172" s="212"/>
      <c r="C172" s="1039" t="s">
        <v>459</v>
      </c>
      <c r="D172" s="1039"/>
      <c r="E172" s="1039"/>
      <c r="F172" s="192"/>
      <c r="G172" s="192"/>
      <c r="H172" s="192"/>
      <c r="I172" s="192"/>
      <c r="J172" s="193"/>
      <c r="K172" s="192"/>
      <c r="L172" s="193">
        <v>4132.53</v>
      </c>
      <c r="M172" s="208"/>
      <c r="N172" s="194"/>
      <c r="V172" s="189"/>
      <c r="W172" s="195"/>
      <c r="AC172" s="195" t="s">
        <v>459</v>
      </c>
      <c r="AD172" s="195"/>
      <c r="AF172" s="195"/>
      <c r="AG172" s="207"/>
    </row>
    <row r="173" spans="1:33" s="160" customFormat="1" ht="22.5" x14ac:dyDescent="0.2">
      <c r="A173" s="190" t="s">
        <v>562</v>
      </c>
      <c r="B173" s="191" t="s">
        <v>720</v>
      </c>
      <c r="C173" s="1039" t="s">
        <v>721</v>
      </c>
      <c r="D173" s="1039"/>
      <c r="E173" s="1039"/>
      <c r="F173" s="192" t="s">
        <v>644</v>
      </c>
      <c r="G173" s="192"/>
      <c r="H173" s="192"/>
      <c r="I173" s="192" t="s">
        <v>731</v>
      </c>
      <c r="J173" s="193">
        <v>725.69</v>
      </c>
      <c r="K173" s="192"/>
      <c r="L173" s="193">
        <v>15026.14</v>
      </c>
      <c r="M173" s="192"/>
      <c r="N173" s="194"/>
      <c r="V173" s="189"/>
      <c r="W173" s="195" t="s">
        <v>721</v>
      </c>
      <c r="AC173" s="195"/>
      <c r="AD173" s="195"/>
      <c r="AF173" s="195"/>
      <c r="AG173" s="207"/>
    </row>
    <row r="174" spans="1:33" s="160" customFormat="1" ht="12" x14ac:dyDescent="0.2">
      <c r="A174" s="211"/>
      <c r="B174" s="212"/>
      <c r="C174" s="168" t="s">
        <v>462</v>
      </c>
      <c r="D174" s="213"/>
      <c r="E174" s="213"/>
      <c r="F174" s="214"/>
      <c r="G174" s="214"/>
      <c r="H174" s="214"/>
      <c r="I174" s="214"/>
      <c r="J174" s="215"/>
      <c r="K174" s="214"/>
      <c r="L174" s="215"/>
      <c r="M174" s="216"/>
      <c r="N174" s="217"/>
      <c r="V174" s="189"/>
      <c r="W174" s="195"/>
      <c r="AC174" s="195"/>
      <c r="AD174" s="195"/>
      <c r="AF174" s="195"/>
      <c r="AG174" s="207"/>
    </row>
    <row r="175" spans="1:33" s="160" customFormat="1" ht="22.5" x14ac:dyDescent="0.2">
      <c r="A175" s="190" t="s">
        <v>570</v>
      </c>
      <c r="B175" s="191" t="s">
        <v>736</v>
      </c>
      <c r="C175" s="1039" t="s">
        <v>737</v>
      </c>
      <c r="D175" s="1039"/>
      <c r="E175" s="1039"/>
      <c r="F175" s="192" t="s">
        <v>411</v>
      </c>
      <c r="G175" s="192"/>
      <c r="H175" s="192"/>
      <c r="I175" s="192" t="s">
        <v>738</v>
      </c>
      <c r="J175" s="193"/>
      <c r="K175" s="192"/>
      <c r="L175" s="193"/>
      <c r="M175" s="192"/>
      <c r="N175" s="194"/>
      <c r="V175" s="189"/>
      <c r="W175" s="195" t="s">
        <v>737</v>
      </c>
      <c r="AC175" s="195"/>
      <c r="AD175" s="195"/>
      <c r="AF175" s="195"/>
      <c r="AG175" s="207"/>
    </row>
    <row r="176" spans="1:33" s="160" customFormat="1" ht="12" x14ac:dyDescent="0.2">
      <c r="A176" s="196"/>
      <c r="B176" s="197"/>
      <c r="C176" s="1037" t="s">
        <v>739</v>
      </c>
      <c r="D176" s="1037"/>
      <c r="E176" s="1037"/>
      <c r="F176" s="1037"/>
      <c r="G176" s="1037"/>
      <c r="H176" s="1037"/>
      <c r="I176" s="1037"/>
      <c r="J176" s="1037"/>
      <c r="K176" s="1037"/>
      <c r="L176" s="1037"/>
      <c r="M176" s="1037"/>
      <c r="N176" s="1046"/>
      <c r="V176" s="189"/>
      <c r="W176" s="195"/>
      <c r="X176" s="163" t="s">
        <v>739</v>
      </c>
      <c r="AC176" s="195"/>
      <c r="AD176" s="195"/>
      <c r="AF176" s="195"/>
      <c r="AG176" s="207"/>
    </row>
    <row r="177" spans="1:33" s="160" customFormat="1" ht="33.75" x14ac:dyDescent="0.2">
      <c r="A177" s="198"/>
      <c r="B177" s="199" t="s">
        <v>430</v>
      </c>
      <c r="C177" s="1037" t="s">
        <v>431</v>
      </c>
      <c r="D177" s="1037"/>
      <c r="E177" s="1037"/>
      <c r="F177" s="1037"/>
      <c r="G177" s="1037"/>
      <c r="H177" s="1037"/>
      <c r="I177" s="1037"/>
      <c r="J177" s="1037"/>
      <c r="K177" s="1037"/>
      <c r="L177" s="1037"/>
      <c r="M177" s="1037"/>
      <c r="N177" s="1046"/>
      <c r="V177" s="189"/>
      <c r="W177" s="195"/>
      <c r="Y177" s="163" t="s">
        <v>431</v>
      </c>
      <c r="AC177" s="195"/>
      <c r="AD177" s="195"/>
      <c r="AF177" s="195"/>
      <c r="AG177" s="207"/>
    </row>
    <row r="178" spans="1:33" s="160" customFormat="1" ht="12" x14ac:dyDescent="0.2">
      <c r="A178" s="200"/>
      <c r="B178" s="199" t="s">
        <v>423</v>
      </c>
      <c r="C178" s="1037" t="s">
        <v>432</v>
      </c>
      <c r="D178" s="1037"/>
      <c r="E178" s="1037"/>
      <c r="F178" s="201"/>
      <c r="G178" s="201"/>
      <c r="H178" s="201"/>
      <c r="I178" s="201"/>
      <c r="J178" s="202">
        <v>102.78</v>
      </c>
      <c r="K178" s="201" t="s">
        <v>436</v>
      </c>
      <c r="L178" s="202">
        <v>672.05</v>
      </c>
      <c r="M178" s="201"/>
      <c r="N178" s="203"/>
      <c r="V178" s="189"/>
      <c r="W178" s="195"/>
      <c r="Z178" s="163" t="s">
        <v>432</v>
      </c>
      <c r="AC178" s="195"/>
      <c r="AD178" s="195"/>
      <c r="AF178" s="195"/>
      <c r="AG178" s="207"/>
    </row>
    <row r="179" spans="1:33" s="160" customFormat="1" ht="12" x14ac:dyDescent="0.2">
      <c r="A179" s="200"/>
      <c r="B179" s="199" t="s">
        <v>434</v>
      </c>
      <c r="C179" s="1037" t="s">
        <v>435</v>
      </c>
      <c r="D179" s="1037"/>
      <c r="E179" s="1037"/>
      <c r="F179" s="201"/>
      <c r="G179" s="201"/>
      <c r="H179" s="201"/>
      <c r="I179" s="201"/>
      <c r="J179" s="202">
        <v>30.45</v>
      </c>
      <c r="K179" s="201" t="s">
        <v>436</v>
      </c>
      <c r="L179" s="202">
        <v>199.1</v>
      </c>
      <c r="M179" s="201"/>
      <c r="N179" s="203"/>
      <c r="V179" s="189"/>
      <c r="W179" s="195"/>
      <c r="Z179" s="163" t="s">
        <v>435</v>
      </c>
      <c r="AC179" s="195"/>
      <c r="AD179" s="195"/>
      <c r="AF179" s="195"/>
      <c r="AG179" s="207"/>
    </row>
    <row r="180" spans="1:33" s="160" customFormat="1" ht="12" x14ac:dyDescent="0.2">
      <c r="A180" s="200"/>
      <c r="B180" s="199" t="s">
        <v>437</v>
      </c>
      <c r="C180" s="1037" t="s">
        <v>438</v>
      </c>
      <c r="D180" s="1037"/>
      <c r="E180" s="1037"/>
      <c r="F180" s="201"/>
      <c r="G180" s="201"/>
      <c r="H180" s="201"/>
      <c r="I180" s="201"/>
      <c r="J180" s="202">
        <v>4.3499999999999996</v>
      </c>
      <c r="K180" s="201" t="s">
        <v>436</v>
      </c>
      <c r="L180" s="202">
        <v>28.44</v>
      </c>
      <c r="M180" s="201"/>
      <c r="N180" s="203"/>
      <c r="V180" s="189"/>
      <c r="W180" s="195"/>
      <c r="Z180" s="163" t="s">
        <v>438</v>
      </c>
      <c r="AC180" s="195"/>
      <c r="AD180" s="195"/>
      <c r="AF180" s="195"/>
      <c r="AG180" s="207"/>
    </row>
    <row r="181" spans="1:33" s="160" customFormat="1" ht="12" x14ac:dyDescent="0.2">
      <c r="A181" s="200"/>
      <c r="B181" s="199" t="s">
        <v>439</v>
      </c>
      <c r="C181" s="1037" t="s">
        <v>440</v>
      </c>
      <c r="D181" s="1037"/>
      <c r="E181" s="1037"/>
      <c r="F181" s="201"/>
      <c r="G181" s="201"/>
      <c r="H181" s="201"/>
      <c r="I181" s="201"/>
      <c r="J181" s="202">
        <v>285.60000000000002</v>
      </c>
      <c r="K181" s="201"/>
      <c r="L181" s="202">
        <v>1493.97</v>
      </c>
      <c r="M181" s="201"/>
      <c r="N181" s="203"/>
      <c r="V181" s="189"/>
      <c r="W181" s="195"/>
      <c r="Z181" s="163" t="s">
        <v>440</v>
      </c>
      <c r="AC181" s="195"/>
      <c r="AD181" s="195"/>
      <c r="AF181" s="195"/>
      <c r="AG181" s="207"/>
    </row>
    <row r="182" spans="1:33" s="160" customFormat="1" ht="12" x14ac:dyDescent="0.2">
      <c r="A182" s="196"/>
      <c r="B182" s="204" t="s">
        <v>706</v>
      </c>
      <c r="C182" s="1048" t="s">
        <v>707</v>
      </c>
      <c r="D182" s="1048"/>
      <c r="E182" s="1048"/>
      <c r="F182" s="205" t="s">
        <v>411</v>
      </c>
      <c r="G182" s="205" t="s">
        <v>423</v>
      </c>
      <c r="H182" s="205"/>
      <c r="I182" s="205" t="s">
        <v>738</v>
      </c>
      <c r="J182" s="199"/>
      <c r="K182" s="201"/>
      <c r="L182" s="202"/>
      <c r="M182" s="201"/>
      <c r="N182" s="206"/>
      <c r="V182" s="189"/>
      <c r="W182" s="195"/>
      <c r="AC182" s="195"/>
      <c r="AD182" s="195"/>
      <c r="AF182" s="195"/>
      <c r="AG182" s="207" t="s">
        <v>707</v>
      </c>
    </row>
    <row r="183" spans="1:33" s="160" customFormat="1" ht="12" x14ac:dyDescent="0.2">
      <c r="A183" s="200"/>
      <c r="B183" s="199"/>
      <c r="C183" s="1037" t="s">
        <v>443</v>
      </c>
      <c r="D183" s="1037"/>
      <c r="E183" s="1037"/>
      <c r="F183" s="201" t="s">
        <v>444</v>
      </c>
      <c r="G183" s="201" t="s">
        <v>740</v>
      </c>
      <c r="H183" s="201" t="s">
        <v>436</v>
      </c>
      <c r="I183" s="201" t="s">
        <v>741</v>
      </c>
      <c r="J183" s="202"/>
      <c r="K183" s="201"/>
      <c r="L183" s="202"/>
      <c r="M183" s="201"/>
      <c r="N183" s="203"/>
      <c r="V183" s="189"/>
      <c r="W183" s="195"/>
      <c r="AA183" s="163" t="s">
        <v>443</v>
      </c>
      <c r="AC183" s="195"/>
      <c r="AD183" s="195"/>
      <c r="AF183" s="195"/>
      <c r="AG183" s="207"/>
    </row>
    <row r="184" spans="1:33" s="160" customFormat="1" ht="12" x14ac:dyDescent="0.2">
      <c r="A184" s="200"/>
      <c r="B184" s="199"/>
      <c r="C184" s="1037" t="s">
        <v>447</v>
      </c>
      <c r="D184" s="1037"/>
      <c r="E184" s="1037"/>
      <c r="F184" s="201" t="s">
        <v>444</v>
      </c>
      <c r="G184" s="201" t="s">
        <v>742</v>
      </c>
      <c r="H184" s="201" t="s">
        <v>436</v>
      </c>
      <c r="I184" s="201" t="s">
        <v>743</v>
      </c>
      <c r="J184" s="202"/>
      <c r="K184" s="201"/>
      <c r="L184" s="202"/>
      <c r="M184" s="201"/>
      <c r="N184" s="203"/>
      <c r="V184" s="189"/>
      <c r="W184" s="195"/>
      <c r="AA184" s="163" t="s">
        <v>447</v>
      </c>
      <c r="AC184" s="195"/>
      <c r="AD184" s="195"/>
      <c r="AF184" s="195"/>
      <c r="AG184" s="207"/>
    </row>
    <row r="185" spans="1:33" s="160" customFormat="1" ht="12" x14ac:dyDescent="0.2">
      <c r="A185" s="200"/>
      <c r="B185" s="199"/>
      <c r="C185" s="1047" t="s">
        <v>450</v>
      </c>
      <c r="D185" s="1047"/>
      <c r="E185" s="1047"/>
      <c r="F185" s="208"/>
      <c r="G185" s="208"/>
      <c r="H185" s="208"/>
      <c r="I185" s="208"/>
      <c r="J185" s="209">
        <v>418.83</v>
      </c>
      <c r="K185" s="208"/>
      <c r="L185" s="209">
        <v>2365.12</v>
      </c>
      <c r="M185" s="208"/>
      <c r="N185" s="210"/>
      <c r="V185" s="189"/>
      <c r="W185" s="195"/>
      <c r="AB185" s="163" t="s">
        <v>450</v>
      </c>
      <c r="AC185" s="195"/>
      <c r="AD185" s="195"/>
      <c r="AF185" s="195"/>
      <c r="AG185" s="207"/>
    </row>
    <row r="186" spans="1:33" s="160" customFormat="1" ht="12" x14ac:dyDescent="0.2">
      <c r="A186" s="200"/>
      <c r="B186" s="199"/>
      <c r="C186" s="1037" t="s">
        <v>451</v>
      </c>
      <c r="D186" s="1037"/>
      <c r="E186" s="1037"/>
      <c r="F186" s="201"/>
      <c r="G186" s="201"/>
      <c r="H186" s="201"/>
      <c r="I186" s="201"/>
      <c r="J186" s="202"/>
      <c r="K186" s="201"/>
      <c r="L186" s="202">
        <v>700.49</v>
      </c>
      <c r="M186" s="201"/>
      <c r="N186" s="203"/>
      <c r="V186" s="189"/>
      <c r="W186" s="195"/>
      <c r="AA186" s="163" t="s">
        <v>451</v>
      </c>
      <c r="AC186" s="195"/>
      <c r="AD186" s="195"/>
      <c r="AF186" s="195"/>
      <c r="AG186" s="207"/>
    </row>
    <row r="187" spans="1:33" s="160" customFormat="1" ht="33.75" x14ac:dyDescent="0.2">
      <c r="A187" s="200"/>
      <c r="B187" s="199" t="s">
        <v>714</v>
      </c>
      <c r="C187" s="1037" t="s">
        <v>715</v>
      </c>
      <c r="D187" s="1037"/>
      <c r="E187" s="1037"/>
      <c r="F187" s="201" t="s">
        <v>454</v>
      </c>
      <c r="G187" s="201" t="s">
        <v>716</v>
      </c>
      <c r="H187" s="201"/>
      <c r="I187" s="201" t="s">
        <v>716</v>
      </c>
      <c r="J187" s="202"/>
      <c r="K187" s="201"/>
      <c r="L187" s="202">
        <v>714.5</v>
      </c>
      <c r="M187" s="201"/>
      <c r="N187" s="203"/>
      <c r="V187" s="189"/>
      <c r="W187" s="195"/>
      <c r="AA187" s="163" t="s">
        <v>715</v>
      </c>
      <c r="AC187" s="195"/>
      <c r="AD187" s="195"/>
      <c r="AF187" s="195"/>
      <c r="AG187" s="207"/>
    </row>
    <row r="188" spans="1:33" s="160" customFormat="1" ht="33.75" x14ac:dyDescent="0.2">
      <c r="A188" s="200"/>
      <c r="B188" s="199" t="s">
        <v>717</v>
      </c>
      <c r="C188" s="1037" t="s">
        <v>718</v>
      </c>
      <c r="D188" s="1037"/>
      <c r="E188" s="1037"/>
      <c r="F188" s="201" t="s">
        <v>454</v>
      </c>
      <c r="G188" s="201" t="s">
        <v>719</v>
      </c>
      <c r="H188" s="201"/>
      <c r="I188" s="201" t="s">
        <v>719</v>
      </c>
      <c r="J188" s="202"/>
      <c r="K188" s="201"/>
      <c r="L188" s="202">
        <v>406.28</v>
      </c>
      <c r="M188" s="201"/>
      <c r="N188" s="203"/>
      <c r="V188" s="189"/>
      <c r="W188" s="195"/>
      <c r="AA188" s="163" t="s">
        <v>718</v>
      </c>
      <c r="AC188" s="195"/>
      <c r="AD188" s="195"/>
      <c r="AF188" s="195"/>
      <c r="AG188" s="207"/>
    </row>
    <row r="189" spans="1:33" s="160" customFormat="1" ht="12" x14ac:dyDescent="0.2">
      <c r="A189" s="211"/>
      <c r="B189" s="212"/>
      <c r="C189" s="1039" t="s">
        <v>459</v>
      </c>
      <c r="D189" s="1039"/>
      <c r="E189" s="1039"/>
      <c r="F189" s="192"/>
      <c r="G189" s="192"/>
      <c r="H189" s="192"/>
      <c r="I189" s="192"/>
      <c r="J189" s="193"/>
      <c r="K189" s="192"/>
      <c r="L189" s="193">
        <v>3485.9</v>
      </c>
      <c r="M189" s="208"/>
      <c r="N189" s="194"/>
      <c r="V189" s="189"/>
      <c r="W189" s="195"/>
      <c r="AC189" s="195" t="s">
        <v>459</v>
      </c>
      <c r="AD189" s="195"/>
      <c r="AF189" s="195"/>
      <c r="AG189" s="207"/>
    </row>
    <row r="190" spans="1:33" s="160" customFormat="1" ht="33.75" x14ac:dyDescent="0.2">
      <c r="A190" s="190" t="s">
        <v>577</v>
      </c>
      <c r="B190" s="191" t="s">
        <v>744</v>
      </c>
      <c r="C190" s="1039" t="s">
        <v>745</v>
      </c>
      <c r="D190" s="1039"/>
      <c r="E190" s="1039"/>
      <c r="F190" s="192" t="s">
        <v>411</v>
      </c>
      <c r="G190" s="192"/>
      <c r="H190" s="192"/>
      <c r="I190" s="192" t="s">
        <v>746</v>
      </c>
      <c r="J190" s="193">
        <v>5488.69</v>
      </c>
      <c r="K190" s="192"/>
      <c r="L190" s="193">
        <v>15972.09</v>
      </c>
      <c r="M190" s="192"/>
      <c r="N190" s="194"/>
      <c r="V190" s="189"/>
      <c r="W190" s="195" t="s">
        <v>745</v>
      </c>
      <c r="AC190" s="195"/>
      <c r="AD190" s="195"/>
      <c r="AF190" s="195"/>
      <c r="AG190" s="207"/>
    </row>
    <row r="191" spans="1:33" s="160" customFormat="1" ht="12" x14ac:dyDescent="0.2">
      <c r="A191" s="211"/>
      <c r="B191" s="212"/>
      <c r="C191" s="168" t="s">
        <v>462</v>
      </c>
      <c r="D191" s="213"/>
      <c r="E191" s="213"/>
      <c r="F191" s="214"/>
      <c r="G191" s="214"/>
      <c r="H191" s="214"/>
      <c r="I191" s="214"/>
      <c r="J191" s="215"/>
      <c r="K191" s="214"/>
      <c r="L191" s="215"/>
      <c r="M191" s="216"/>
      <c r="N191" s="217"/>
      <c r="V191" s="189"/>
      <c r="W191" s="195"/>
      <c r="AC191" s="195"/>
      <c r="AD191" s="195"/>
      <c r="AF191" s="195"/>
      <c r="AG191" s="207"/>
    </row>
    <row r="192" spans="1:33" s="160" customFormat="1" ht="33.75" x14ac:dyDescent="0.2">
      <c r="A192" s="190" t="s">
        <v>581</v>
      </c>
      <c r="B192" s="191" t="s">
        <v>722</v>
      </c>
      <c r="C192" s="1039" t="s">
        <v>723</v>
      </c>
      <c r="D192" s="1039"/>
      <c r="E192" s="1039"/>
      <c r="F192" s="192" t="s">
        <v>411</v>
      </c>
      <c r="G192" s="192"/>
      <c r="H192" s="192"/>
      <c r="I192" s="192" t="s">
        <v>747</v>
      </c>
      <c r="J192" s="193">
        <v>5488.69</v>
      </c>
      <c r="K192" s="192"/>
      <c r="L192" s="193">
        <v>11690.91</v>
      </c>
      <c r="M192" s="192"/>
      <c r="N192" s="194"/>
      <c r="V192" s="189"/>
      <c r="W192" s="195" t="s">
        <v>723</v>
      </c>
      <c r="AC192" s="195"/>
      <c r="AD192" s="195"/>
      <c r="AF192" s="195"/>
      <c r="AG192" s="207"/>
    </row>
    <row r="193" spans="1:33" s="160" customFormat="1" ht="12" x14ac:dyDescent="0.2">
      <c r="A193" s="211"/>
      <c r="B193" s="212"/>
      <c r="C193" s="168" t="s">
        <v>462</v>
      </c>
      <c r="D193" s="213"/>
      <c r="E193" s="213"/>
      <c r="F193" s="214"/>
      <c r="G193" s="214"/>
      <c r="H193" s="214"/>
      <c r="I193" s="214"/>
      <c r="J193" s="215"/>
      <c r="K193" s="214"/>
      <c r="L193" s="215"/>
      <c r="M193" s="216"/>
      <c r="N193" s="217"/>
      <c r="V193" s="189"/>
      <c r="W193" s="195"/>
      <c r="AC193" s="195"/>
      <c r="AD193" s="195"/>
      <c r="AF193" s="195"/>
      <c r="AG193" s="207"/>
    </row>
    <row r="194" spans="1:33" s="160" customFormat="1" ht="22.5" x14ac:dyDescent="0.2">
      <c r="A194" s="190" t="s">
        <v>586</v>
      </c>
      <c r="B194" s="191" t="s">
        <v>724</v>
      </c>
      <c r="C194" s="1039" t="s">
        <v>725</v>
      </c>
      <c r="D194" s="1039"/>
      <c r="E194" s="1039"/>
      <c r="F194" s="192" t="s">
        <v>411</v>
      </c>
      <c r="G194" s="192"/>
      <c r="H194" s="192"/>
      <c r="I194" s="192" t="s">
        <v>748</v>
      </c>
      <c r="J194" s="193">
        <v>6508.75</v>
      </c>
      <c r="K194" s="192"/>
      <c r="L194" s="193">
        <v>1002.35</v>
      </c>
      <c r="M194" s="192"/>
      <c r="N194" s="194"/>
      <c r="V194" s="189"/>
      <c r="W194" s="195" t="s">
        <v>725</v>
      </c>
      <c r="AC194" s="195"/>
      <c r="AD194" s="195"/>
      <c r="AF194" s="195"/>
      <c r="AG194" s="207"/>
    </row>
    <row r="195" spans="1:33" s="160" customFormat="1" ht="12" x14ac:dyDescent="0.2">
      <c r="A195" s="211"/>
      <c r="B195" s="212"/>
      <c r="C195" s="168" t="s">
        <v>462</v>
      </c>
      <c r="D195" s="213"/>
      <c r="E195" s="213"/>
      <c r="F195" s="214"/>
      <c r="G195" s="214"/>
      <c r="H195" s="214"/>
      <c r="I195" s="214"/>
      <c r="J195" s="215"/>
      <c r="K195" s="214"/>
      <c r="L195" s="215"/>
      <c r="M195" s="216"/>
      <c r="N195" s="217"/>
      <c r="V195" s="189"/>
      <c r="W195" s="195"/>
      <c r="AC195" s="195"/>
      <c r="AD195" s="195"/>
      <c r="AF195" s="195"/>
      <c r="AG195" s="207"/>
    </row>
    <row r="196" spans="1:33" s="160" customFormat="1" ht="22.5" x14ac:dyDescent="0.2">
      <c r="A196" s="190" t="s">
        <v>592</v>
      </c>
      <c r="B196" s="191" t="s">
        <v>749</v>
      </c>
      <c r="C196" s="1039" t="s">
        <v>750</v>
      </c>
      <c r="D196" s="1039"/>
      <c r="E196" s="1039"/>
      <c r="F196" s="192" t="s">
        <v>411</v>
      </c>
      <c r="G196" s="192"/>
      <c r="H196" s="192"/>
      <c r="I196" s="192" t="s">
        <v>751</v>
      </c>
      <c r="J196" s="193">
        <v>6726.18</v>
      </c>
      <c r="K196" s="192"/>
      <c r="L196" s="193">
        <v>248.87</v>
      </c>
      <c r="M196" s="192"/>
      <c r="N196" s="194"/>
      <c r="V196" s="189"/>
      <c r="W196" s="195" t="s">
        <v>750</v>
      </c>
      <c r="AC196" s="195"/>
      <c r="AD196" s="195"/>
      <c r="AF196" s="195"/>
      <c r="AG196" s="207"/>
    </row>
    <row r="197" spans="1:33" s="160" customFormat="1" ht="12" x14ac:dyDescent="0.2">
      <c r="A197" s="211"/>
      <c r="B197" s="212"/>
      <c r="C197" s="168" t="s">
        <v>462</v>
      </c>
      <c r="D197" s="213"/>
      <c r="E197" s="213"/>
      <c r="F197" s="214"/>
      <c r="G197" s="214"/>
      <c r="H197" s="214"/>
      <c r="I197" s="214"/>
      <c r="J197" s="215"/>
      <c r="K197" s="214"/>
      <c r="L197" s="215"/>
      <c r="M197" s="216"/>
      <c r="N197" s="217"/>
      <c r="V197" s="189"/>
      <c r="W197" s="195"/>
      <c r="AC197" s="195"/>
      <c r="AD197" s="195"/>
      <c r="AF197" s="195"/>
      <c r="AG197" s="207"/>
    </row>
    <row r="198" spans="1:33" s="160" customFormat="1" ht="33.75" x14ac:dyDescent="0.2">
      <c r="A198" s="190" t="s">
        <v>596</v>
      </c>
      <c r="B198" s="191" t="s">
        <v>752</v>
      </c>
      <c r="C198" s="1039" t="s">
        <v>753</v>
      </c>
      <c r="D198" s="1039"/>
      <c r="E198" s="1039"/>
      <c r="F198" s="192" t="s">
        <v>411</v>
      </c>
      <c r="G198" s="192"/>
      <c r="H198" s="192"/>
      <c r="I198" s="192" t="s">
        <v>754</v>
      </c>
      <c r="J198" s="193"/>
      <c r="K198" s="192"/>
      <c r="L198" s="193"/>
      <c r="M198" s="192"/>
      <c r="N198" s="194"/>
      <c r="V198" s="189"/>
      <c r="W198" s="195" t="s">
        <v>753</v>
      </c>
      <c r="AC198" s="195"/>
      <c r="AD198" s="195"/>
      <c r="AF198" s="195"/>
      <c r="AG198" s="207"/>
    </row>
    <row r="199" spans="1:33" s="160" customFormat="1" ht="33.75" x14ac:dyDescent="0.2">
      <c r="A199" s="198"/>
      <c r="B199" s="199" t="s">
        <v>430</v>
      </c>
      <c r="C199" s="1037" t="s">
        <v>431</v>
      </c>
      <c r="D199" s="1037"/>
      <c r="E199" s="1037"/>
      <c r="F199" s="1037"/>
      <c r="G199" s="1037"/>
      <c r="H199" s="1037"/>
      <c r="I199" s="1037"/>
      <c r="J199" s="1037"/>
      <c r="K199" s="1037"/>
      <c r="L199" s="1037"/>
      <c r="M199" s="1037"/>
      <c r="N199" s="1046"/>
      <c r="V199" s="189"/>
      <c r="W199" s="195"/>
      <c r="Y199" s="163" t="s">
        <v>431</v>
      </c>
      <c r="AC199" s="195"/>
      <c r="AD199" s="195"/>
      <c r="AF199" s="195"/>
      <c r="AG199" s="207"/>
    </row>
    <row r="200" spans="1:33" s="160" customFormat="1" ht="12" x14ac:dyDescent="0.2">
      <c r="A200" s="200"/>
      <c r="B200" s="199" t="s">
        <v>423</v>
      </c>
      <c r="C200" s="1037" t="s">
        <v>432</v>
      </c>
      <c r="D200" s="1037"/>
      <c r="E200" s="1037"/>
      <c r="F200" s="201"/>
      <c r="G200" s="201"/>
      <c r="H200" s="201"/>
      <c r="I200" s="201"/>
      <c r="J200" s="202">
        <v>1070.26</v>
      </c>
      <c r="K200" s="201" t="s">
        <v>436</v>
      </c>
      <c r="L200" s="202">
        <v>1056.8800000000001</v>
      </c>
      <c r="M200" s="201"/>
      <c r="N200" s="203"/>
      <c r="V200" s="189"/>
      <c r="W200" s="195"/>
      <c r="Z200" s="163" t="s">
        <v>432</v>
      </c>
      <c r="AC200" s="195"/>
      <c r="AD200" s="195"/>
      <c r="AF200" s="195"/>
      <c r="AG200" s="207"/>
    </row>
    <row r="201" spans="1:33" s="160" customFormat="1" ht="12" x14ac:dyDescent="0.2">
      <c r="A201" s="200"/>
      <c r="B201" s="199" t="s">
        <v>434</v>
      </c>
      <c r="C201" s="1037" t="s">
        <v>435</v>
      </c>
      <c r="D201" s="1037"/>
      <c r="E201" s="1037"/>
      <c r="F201" s="201"/>
      <c r="G201" s="201"/>
      <c r="H201" s="201"/>
      <c r="I201" s="201"/>
      <c r="J201" s="202">
        <v>55.86</v>
      </c>
      <c r="K201" s="201" t="s">
        <v>436</v>
      </c>
      <c r="L201" s="202">
        <v>55.16</v>
      </c>
      <c r="M201" s="201"/>
      <c r="N201" s="203"/>
      <c r="V201" s="189"/>
      <c r="W201" s="195"/>
      <c r="Z201" s="163" t="s">
        <v>435</v>
      </c>
      <c r="AC201" s="195"/>
      <c r="AD201" s="195"/>
      <c r="AF201" s="195"/>
      <c r="AG201" s="207"/>
    </row>
    <row r="202" spans="1:33" s="160" customFormat="1" ht="12" x14ac:dyDescent="0.2">
      <c r="A202" s="200"/>
      <c r="B202" s="199" t="s">
        <v>437</v>
      </c>
      <c r="C202" s="1037" t="s">
        <v>438</v>
      </c>
      <c r="D202" s="1037"/>
      <c r="E202" s="1037"/>
      <c r="F202" s="201"/>
      <c r="G202" s="201"/>
      <c r="H202" s="201"/>
      <c r="I202" s="201"/>
      <c r="J202" s="202">
        <v>6.22</v>
      </c>
      <c r="K202" s="201" t="s">
        <v>436</v>
      </c>
      <c r="L202" s="202">
        <v>6.14</v>
      </c>
      <c r="M202" s="201"/>
      <c r="N202" s="203"/>
      <c r="V202" s="189"/>
      <c r="W202" s="195"/>
      <c r="Z202" s="163" t="s">
        <v>438</v>
      </c>
      <c r="AC202" s="195"/>
      <c r="AD202" s="195"/>
      <c r="AF202" s="195"/>
      <c r="AG202" s="207"/>
    </row>
    <row r="203" spans="1:33" s="160" customFormat="1" ht="12" x14ac:dyDescent="0.2">
      <c r="A203" s="200"/>
      <c r="B203" s="199" t="s">
        <v>439</v>
      </c>
      <c r="C203" s="1037" t="s">
        <v>440</v>
      </c>
      <c r="D203" s="1037"/>
      <c r="E203" s="1037"/>
      <c r="F203" s="201"/>
      <c r="G203" s="201"/>
      <c r="H203" s="201"/>
      <c r="I203" s="201"/>
      <c r="J203" s="202">
        <v>10682.99</v>
      </c>
      <c r="K203" s="201"/>
      <c r="L203" s="202">
        <v>8439.56</v>
      </c>
      <c r="M203" s="201"/>
      <c r="N203" s="203"/>
      <c r="V203" s="189"/>
      <c r="W203" s="195"/>
      <c r="Z203" s="163" t="s">
        <v>440</v>
      </c>
      <c r="AC203" s="195"/>
      <c r="AD203" s="195"/>
      <c r="AF203" s="195"/>
      <c r="AG203" s="207"/>
    </row>
    <row r="204" spans="1:33" s="160" customFormat="1" ht="12" x14ac:dyDescent="0.2">
      <c r="A204" s="200"/>
      <c r="B204" s="199"/>
      <c r="C204" s="1037" t="s">
        <v>443</v>
      </c>
      <c r="D204" s="1037"/>
      <c r="E204" s="1037"/>
      <c r="F204" s="201" t="s">
        <v>444</v>
      </c>
      <c r="G204" s="201" t="s">
        <v>755</v>
      </c>
      <c r="H204" s="201" t="s">
        <v>436</v>
      </c>
      <c r="I204" s="201" t="s">
        <v>756</v>
      </c>
      <c r="J204" s="202"/>
      <c r="K204" s="201"/>
      <c r="L204" s="202"/>
      <c r="M204" s="201"/>
      <c r="N204" s="203"/>
      <c r="V204" s="189"/>
      <c r="W204" s="195"/>
      <c r="AA204" s="163" t="s">
        <v>443</v>
      </c>
      <c r="AC204" s="195"/>
      <c r="AD204" s="195"/>
      <c r="AF204" s="195"/>
      <c r="AG204" s="207"/>
    </row>
    <row r="205" spans="1:33" s="160" customFormat="1" ht="12" x14ac:dyDescent="0.2">
      <c r="A205" s="200"/>
      <c r="B205" s="199"/>
      <c r="C205" s="1037" t="s">
        <v>447</v>
      </c>
      <c r="D205" s="1037"/>
      <c r="E205" s="1037"/>
      <c r="F205" s="201" t="s">
        <v>444</v>
      </c>
      <c r="G205" s="201" t="s">
        <v>757</v>
      </c>
      <c r="H205" s="201" t="s">
        <v>436</v>
      </c>
      <c r="I205" s="201" t="s">
        <v>758</v>
      </c>
      <c r="J205" s="202"/>
      <c r="K205" s="201"/>
      <c r="L205" s="202"/>
      <c r="M205" s="201"/>
      <c r="N205" s="203"/>
      <c r="V205" s="189"/>
      <c r="W205" s="195"/>
      <c r="AA205" s="163" t="s">
        <v>447</v>
      </c>
      <c r="AC205" s="195"/>
      <c r="AD205" s="195"/>
      <c r="AF205" s="195"/>
      <c r="AG205" s="207"/>
    </row>
    <row r="206" spans="1:33" s="160" customFormat="1" ht="12" x14ac:dyDescent="0.2">
      <c r="A206" s="200"/>
      <c r="B206" s="199"/>
      <c r="C206" s="1047" t="s">
        <v>450</v>
      </c>
      <c r="D206" s="1047"/>
      <c r="E206" s="1047"/>
      <c r="F206" s="208"/>
      <c r="G206" s="208"/>
      <c r="H206" s="208"/>
      <c r="I206" s="208"/>
      <c r="J206" s="209">
        <v>11809.11</v>
      </c>
      <c r="K206" s="208"/>
      <c r="L206" s="209">
        <v>9551.6</v>
      </c>
      <c r="M206" s="208"/>
      <c r="N206" s="210"/>
      <c r="V206" s="189"/>
      <c r="W206" s="195"/>
      <c r="AB206" s="163" t="s">
        <v>450</v>
      </c>
      <c r="AC206" s="195"/>
      <c r="AD206" s="195"/>
      <c r="AF206" s="195"/>
      <c r="AG206" s="207"/>
    </row>
    <row r="207" spans="1:33" s="160" customFormat="1" ht="12" x14ac:dyDescent="0.2">
      <c r="A207" s="200"/>
      <c r="B207" s="199"/>
      <c r="C207" s="1037" t="s">
        <v>451</v>
      </c>
      <c r="D207" s="1037"/>
      <c r="E207" s="1037"/>
      <c r="F207" s="201"/>
      <c r="G207" s="201"/>
      <c r="H207" s="201"/>
      <c r="I207" s="201"/>
      <c r="J207" s="202"/>
      <c r="K207" s="201"/>
      <c r="L207" s="202">
        <v>1063.02</v>
      </c>
      <c r="M207" s="201"/>
      <c r="N207" s="203"/>
      <c r="V207" s="189"/>
      <c r="W207" s="195"/>
      <c r="AA207" s="163" t="s">
        <v>451</v>
      </c>
      <c r="AC207" s="195"/>
      <c r="AD207" s="195"/>
      <c r="AF207" s="195"/>
      <c r="AG207" s="207"/>
    </row>
    <row r="208" spans="1:33" s="160" customFormat="1" ht="33.75" x14ac:dyDescent="0.2">
      <c r="A208" s="200"/>
      <c r="B208" s="199" t="s">
        <v>714</v>
      </c>
      <c r="C208" s="1037" t="s">
        <v>715</v>
      </c>
      <c r="D208" s="1037"/>
      <c r="E208" s="1037"/>
      <c r="F208" s="201" t="s">
        <v>454</v>
      </c>
      <c r="G208" s="201" t="s">
        <v>716</v>
      </c>
      <c r="H208" s="201"/>
      <c r="I208" s="201" t="s">
        <v>716</v>
      </c>
      <c r="J208" s="202"/>
      <c r="K208" s="201"/>
      <c r="L208" s="202">
        <v>1084.28</v>
      </c>
      <c r="M208" s="201"/>
      <c r="N208" s="203"/>
      <c r="V208" s="189"/>
      <c r="W208" s="195"/>
      <c r="AA208" s="163" t="s">
        <v>715</v>
      </c>
      <c r="AC208" s="195"/>
      <c r="AD208" s="195"/>
      <c r="AF208" s="195"/>
      <c r="AG208" s="207"/>
    </row>
    <row r="209" spans="1:33" s="160" customFormat="1" ht="33.75" x14ac:dyDescent="0.2">
      <c r="A209" s="200"/>
      <c r="B209" s="199" t="s">
        <v>717</v>
      </c>
      <c r="C209" s="1037" t="s">
        <v>718</v>
      </c>
      <c r="D209" s="1037"/>
      <c r="E209" s="1037"/>
      <c r="F209" s="201" t="s">
        <v>454</v>
      </c>
      <c r="G209" s="201" t="s">
        <v>719</v>
      </c>
      <c r="H209" s="201"/>
      <c r="I209" s="201" t="s">
        <v>719</v>
      </c>
      <c r="J209" s="202"/>
      <c r="K209" s="201"/>
      <c r="L209" s="202">
        <v>616.54999999999995</v>
      </c>
      <c r="M209" s="201"/>
      <c r="N209" s="203"/>
      <c r="V209" s="189"/>
      <c r="W209" s="195"/>
      <c r="AA209" s="163" t="s">
        <v>718</v>
      </c>
      <c r="AC209" s="195"/>
      <c r="AD209" s="195"/>
      <c r="AF209" s="195"/>
      <c r="AG209" s="207"/>
    </row>
    <row r="210" spans="1:33" s="160" customFormat="1" ht="12" x14ac:dyDescent="0.2">
      <c r="A210" s="211"/>
      <c r="B210" s="212"/>
      <c r="C210" s="1039" t="s">
        <v>459</v>
      </c>
      <c r="D210" s="1039"/>
      <c r="E210" s="1039"/>
      <c r="F210" s="192"/>
      <c r="G210" s="192"/>
      <c r="H210" s="192"/>
      <c r="I210" s="192"/>
      <c r="J210" s="193"/>
      <c r="K210" s="192"/>
      <c r="L210" s="193">
        <v>11252.43</v>
      </c>
      <c r="M210" s="208"/>
      <c r="N210" s="194"/>
      <c r="V210" s="189"/>
      <c r="W210" s="195"/>
      <c r="AC210" s="195" t="s">
        <v>459</v>
      </c>
      <c r="AD210" s="195"/>
      <c r="AF210" s="195"/>
      <c r="AG210" s="207"/>
    </row>
    <row r="211" spans="1:33" s="160" customFormat="1" ht="22.5" x14ac:dyDescent="0.2">
      <c r="A211" s="190" t="s">
        <v>600</v>
      </c>
      <c r="B211" s="191" t="s">
        <v>759</v>
      </c>
      <c r="C211" s="1039" t="s">
        <v>760</v>
      </c>
      <c r="D211" s="1039"/>
      <c r="E211" s="1039"/>
      <c r="F211" s="192" t="s">
        <v>411</v>
      </c>
      <c r="G211" s="192"/>
      <c r="H211" s="192"/>
      <c r="I211" s="192" t="s">
        <v>761</v>
      </c>
      <c r="J211" s="193"/>
      <c r="K211" s="192"/>
      <c r="L211" s="193"/>
      <c r="M211" s="192"/>
      <c r="N211" s="194"/>
      <c r="V211" s="189"/>
      <c r="W211" s="195" t="s">
        <v>760</v>
      </c>
      <c r="AC211" s="195"/>
      <c r="AD211" s="195"/>
      <c r="AF211" s="195"/>
      <c r="AG211" s="207"/>
    </row>
    <row r="212" spans="1:33" s="160" customFormat="1" ht="33.75" x14ac:dyDescent="0.2">
      <c r="A212" s="198"/>
      <c r="B212" s="199" t="s">
        <v>430</v>
      </c>
      <c r="C212" s="1037" t="s">
        <v>431</v>
      </c>
      <c r="D212" s="1037"/>
      <c r="E212" s="1037"/>
      <c r="F212" s="1037"/>
      <c r="G212" s="1037"/>
      <c r="H212" s="1037"/>
      <c r="I212" s="1037"/>
      <c r="J212" s="1037"/>
      <c r="K212" s="1037"/>
      <c r="L212" s="1037"/>
      <c r="M212" s="1037"/>
      <c r="N212" s="1046"/>
      <c r="V212" s="189"/>
      <c r="W212" s="195"/>
      <c r="Y212" s="163" t="s">
        <v>431</v>
      </c>
      <c r="AC212" s="195"/>
      <c r="AD212" s="195"/>
      <c r="AF212" s="195"/>
      <c r="AG212" s="207"/>
    </row>
    <row r="213" spans="1:33" s="160" customFormat="1" ht="12" x14ac:dyDescent="0.2">
      <c r="A213" s="200"/>
      <c r="B213" s="199" t="s">
        <v>423</v>
      </c>
      <c r="C213" s="1037" t="s">
        <v>432</v>
      </c>
      <c r="D213" s="1037"/>
      <c r="E213" s="1037"/>
      <c r="F213" s="201"/>
      <c r="G213" s="201"/>
      <c r="H213" s="201"/>
      <c r="I213" s="201"/>
      <c r="J213" s="202">
        <v>526.05999999999995</v>
      </c>
      <c r="K213" s="201" t="s">
        <v>436</v>
      </c>
      <c r="L213" s="202">
        <v>64.44</v>
      </c>
      <c r="M213" s="201"/>
      <c r="N213" s="203"/>
      <c r="V213" s="189"/>
      <c r="W213" s="195"/>
      <c r="Z213" s="163" t="s">
        <v>432</v>
      </c>
      <c r="AC213" s="195"/>
      <c r="AD213" s="195"/>
      <c r="AF213" s="195"/>
      <c r="AG213" s="207"/>
    </row>
    <row r="214" spans="1:33" s="160" customFormat="1" ht="12" x14ac:dyDescent="0.2">
      <c r="A214" s="200"/>
      <c r="B214" s="199" t="s">
        <v>434</v>
      </c>
      <c r="C214" s="1037" t="s">
        <v>435</v>
      </c>
      <c r="D214" s="1037"/>
      <c r="E214" s="1037"/>
      <c r="F214" s="201"/>
      <c r="G214" s="201"/>
      <c r="H214" s="201"/>
      <c r="I214" s="201"/>
      <c r="J214" s="202">
        <v>28.64</v>
      </c>
      <c r="K214" s="201" t="s">
        <v>436</v>
      </c>
      <c r="L214" s="202">
        <v>3.51</v>
      </c>
      <c r="M214" s="201"/>
      <c r="N214" s="203"/>
      <c r="V214" s="189"/>
      <c r="W214" s="195"/>
      <c r="Z214" s="163" t="s">
        <v>435</v>
      </c>
      <c r="AC214" s="195"/>
      <c r="AD214" s="195"/>
      <c r="AF214" s="195"/>
      <c r="AG214" s="207"/>
    </row>
    <row r="215" spans="1:33" s="160" customFormat="1" ht="12" x14ac:dyDescent="0.2">
      <c r="A215" s="200"/>
      <c r="B215" s="199" t="s">
        <v>437</v>
      </c>
      <c r="C215" s="1037" t="s">
        <v>438</v>
      </c>
      <c r="D215" s="1037"/>
      <c r="E215" s="1037"/>
      <c r="F215" s="201"/>
      <c r="G215" s="201"/>
      <c r="H215" s="201"/>
      <c r="I215" s="201"/>
      <c r="J215" s="202">
        <v>4.09</v>
      </c>
      <c r="K215" s="201" t="s">
        <v>436</v>
      </c>
      <c r="L215" s="202">
        <v>0.5</v>
      </c>
      <c r="M215" s="201"/>
      <c r="N215" s="203"/>
      <c r="V215" s="189"/>
      <c r="W215" s="195"/>
      <c r="Z215" s="163" t="s">
        <v>438</v>
      </c>
      <c r="AC215" s="195"/>
      <c r="AD215" s="195"/>
      <c r="AF215" s="195"/>
      <c r="AG215" s="207"/>
    </row>
    <row r="216" spans="1:33" s="160" customFormat="1" ht="12" x14ac:dyDescent="0.2">
      <c r="A216" s="196"/>
      <c r="B216" s="204" t="s">
        <v>762</v>
      </c>
      <c r="C216" s="1048" t="s">
        <v>763</v>
      </c>
      <c r="D216" s="1048"/>
      <c r="E216" s="1048"/>
      <c r="F216" s="205" t="s">
        <v>411</v>
      </c>
      <c r="G216" s="205" t="s">
        <v>423</v>
      </c>
      <c r="H216" s="205"/>
      <c r="I216" s="205" t="s">
        <v>761</v>
      </c>
      <c r="J216" s="199"/>
      <c r="K216" s="201"/>
      <c r="L216" s="202"/>
      <c r="M216" s="201"/>
      <c r="N216" s="206"/>
      <c r="V216" s="189"/>
      <c r="W216" s="195"/>
      <c r="AC216" s="195"/>
      <c r="AD216" s="195"/>
      <c r="AF216" s="195"/>
      <c r="AG216" s="207" t="s">
        <v>763</v>
      </c>
    </row>
    <row r="217" spans="1:33" s="160" customFormat="1" ht="12" x14ac:dyDescent="0.2">
      <c r="A217" s="200"/>
      <c r="B217" s="199"/>
      <c r="C217" s="1037" t="s">
        <v>443</v>
      </c>
      <c r="D217" s="1037"/>
      <c r="E217" s="1037"/>
      <c r="F217" s="201" t="s">
        <v>444</v>
      </c>
      <c r="G217" s="201" t="s">
        <v>719</v>
      </c>
      <c r="H217" s="201" t="s">
        <v>436</v>
      </c>
      <c r="I217" s="201" t="s">
        <v>764</v>
      </c>
      <c r="J217" s="202"/>
      <c r="K217" s="201"/>
      <c r="L217" s="202"/>
      <c r="M217" s="201"/>
      <c r="N217" s="203"/>
      <c r="V217" s="189"/>
      <c r="W217" s="195"/>
      <c r="AA217" s="163" t="s">
        <v>443</v>
      </c>
      <c r="AC217" s="195"/>
      <c r="AD217" s="195"/>
      <c r="AF217" s="195"/>
      <c r="AG217" s="207"/>
    </row>
    <row r="218" spans="1:33" s="160" customFormat="1" ht="12" x14ac:dyDescent="0.2">
      <c r="A218" s="200"/>
      <c r="B218" s="199"/>
      <c r="C218" s="1037" t="s">
        <v>447</v>
      </c>
      <c r="D218" s="1037"/>
      <c r="E218" s="1037"/>
      <c r="F218" s="201" t="s">
        <v>444</v>
      </c>
      <c r="G218" s="201" t="s">
        <v>765</v>
      </c>
      <c r="H218" s="201" t="s">
        <v>436</v>
      </c>
      <c r="I218" s="201" t="s">
        <v>766</v>
      </c>
      <c r="J218" s="202"/>
      <c r="K218" s="201"/>
      <c r="L218" s="202"/>
      <c r="M218" s="201"/>
      <c r="N218" s="203"/>
      <c r="V218" s="189"/>
      <c r="W218" s="195"/>
      <c r="AA218" s="163" t="s">
        <v>447</v>
      </c>
      <c r="AC218" s="195"/>
      <c r="AD218" s="195"/>
      <c r="AF218" s="195"/>
      <c r="AG218" s="207"/>
    </row>
    <row r="219" spans="1:33" s="160" customFormat="1" ht="12" x14ac:dyDescent="0.2">
      <c r="A219" s="200"/>
      <c r="B219" s="199"/>
      <c r="C219" s="1047" t="s">
        <v>450</v>
      </c>
      <c r="D219" s="1047"/>
      <c r="E219" s="1047"/>
      <c r="F219" s="208"/>
      <c r="G219" s="208"/>
      <c r="H219" s="208"/>
      <c r="I219" s="208"/>
      <c r="J219" s="209">
        <v>554.70000000000005</v>
      </c>
      <c r="K219" s="208"/>
      <c r="L219" s="209">
        <v>67.95</v>
      </c>
      <c r="M219" s="208"/>
      <c r="N219" s="210"/>
      <c r="V219" s="189"/>
      <c r="W219" s="195"/>
      <c r="AB219" s="163" t="s">
        <v>450</v>
      </c>
      <c r="AC219" s="195"/>
      <c r="AD219" s="195"/>
      <c r="AF219" s="195"/>
      <c r="AG219" s="207"/>
    </row>
    <row r="220" spans="1:33" s="160" customFormat="1" ht="12" x14ac:dyDescent="0.2">
      <c r="A220" s="200"/>
      <c r="B220" s="199"/>
      <c r="C220" s="1037" t="s">
        <v>451</v>
      </c>
      <c r="D220" s="1037"/>
      <c r="E220" s="1037"/>
      <c r="F220" s="201"/>
      <c r="G220" s="201"/>
      <c r="H220" s="201"/>
      <c r="I220" s="201"/>
      <c r="J220" s="202"/>
      <c r="K220" s="201"/>
      <c r="L220" s="202">
        <v>64.94</v>
      </c>
      <c r="M220" s="201"/>
      <c r="N220" s="203"/>
      <c r="V220" s="189"/>
      <c r="W220" s="195"/>
      <c r="AA220" s="163" t="s">
        <v>451</v>
      </c>
      <c r="AC220" s="195"/>
      <c r="AD220" s="195"/>
      <c r="AF220" s="195"/>
      <c r="AG220" s="207"/>
    </row>
    <row r="221" spans="1:33" s="160" customFormat="1" ht="33.75" x14ac:dyDescent="0.2">
      <c r="A221" s="200"/>
      <c r="B221" s="199" t="s">
        <v>714</v>
      </c>
      <c r="C221" s="1037" t="s">
        <v>715</v>
      </c>
      <c r="D221" s="1037"/>
      <c r="E221" s="1037"/>
      <c r="F221" s="201" t="s">
        <v>454</v>
      </c>
      <c r="G221" s="201" t="s">
        <v>716</v>
      </c>
      <c r="H221" s="201"/>
      <c r="I221" s="201" t="s">
        <v>716</v>
      </c>
      <c r="J221" s="202"/>
      <c r="K221" s="201"/>
      <c r="L221" s="202">
        <v>66.239999999999995</v>
      </c>
      <c r="M221" s="201"/>
      <c r="N221" s="203"/>
      <c r="V221" s="189"/>
      <c r="W221" s="195"/>
      <c r="AA221" s="163" t="s">
        <v>715</v>
      </c>
      <c r="AC221" s="195"/>
      <c r="AD221" s="195"/>
      <c r="AF221" s="195"/>
      <c r="AG221" s="207"/>
    </row>
    <row r="222" spans="1:33" s="160" customFormat="1" ht="33.75" x14ac:dyDescent="0.2">
      <c r="A222" s="200"/>
      <c r="B222" s="199" t="s">
        <v>717</v>
      </c>
      <c r="C222" s="1037" t="s">
        <v>718</v>
      </c>
      <c r="D222" s="1037"/>
      <c r="E222" s="1037"/>
      <c r="F222" s="201" t="s">
        <v>454</v>
      </c>
      <c r="G222" s="201" t="s">
        <v>719</v>
      </c>
      <c r="H222" s="201"/>
      <c r="I222" s="201" t="s">
        <v>719</v>
      </c>
      <c r="J222" s="202"/>
      <c r="K222" s="201"/>
      <c r="L222" s="202">
        <v>37.67</v>
      </c>
      <c r="M222" s="201"/>
      <c r="N222" s="203"/>
      <c r="V222" s="189"/>
      <c r="W222" s="195"/>
      <c r="AA222" s="163" t="s">
        <v>718</v>
      </c>
      <c r="AC222" s="195"/>
      <c r="AD222" s="195"/>
      <c r="AF222" s="195"/>
      <c r="AG222" s="207"/>
    </row>
    <row r="223" spans="1:33" s="160" customFormat="1" ht="12" x14ac:dyDescent="0.2">
      <c r="A223" s="211"/>
      <c r="B223" s="212"/>
      <c r="C223" s="1039" t="s">
        <v>459</v>
      </c>
      <c r="D223" s="1039"/>
      <c r="E223" s="1039"/>
      <c r="F223" s="192"/>
      <c r="G223" s="192"/>
      <c r="H223" s="192"/>
      <c r="I223" s="192"/>
      <c r="J223" s="193"/>
      <c r="K223" s="192"/>
      <c r="L223" s="193">
        <v>171.86</v>
      </c>
      <c r="M223" s="208"/>
      <c r="N223" s="194"/>
      <c r="V223" s="189"/>
      <c r="W223" s="195"/>
      <c r="AC223" s="195" t="s">
        <v>459</v>
      </c>
      <c r="AD223" s="195"/>
      <c r="AF223" s="195"/>
      <c r="AG223" s="207"/>
    </row>
    <row r="224" spans="1:33" s="160" customFormat="1" ht="12" x14ac:dyDescent="0.2">
      <c r="A224" s="190" t="s">
        <v>607</v>
      </c>
      <c r="B224" s="191" t="s">
        <v>767</v>
      </c>
      <c r="C224" s="1039" t="s">
        <v>768</v>
      </c>
      <c r="D224" s="1039"/>
      <c r="E224" s="1039"/>
      <c r="F224" s="192" t="s">
        <v>769</v>
      </c>
      <c r="G224" s="192"/>
      <c r="H224" s="192"/>
      <c r="I224" s="192" t="s">
        <v>770</v>
      </c>
      <c r="J224" s="193">
        <v>109.06</v>
      </c>
      <c r="K224" s="192"/>
      <c r="L224" s="193">
        <v>16.36</v>
      </c>
      <c r="M224" s="192"/>
      <c r="N224" s="194"/>
      <c r="V224" s="189"/>
      <c r="W224" s="195" t="s">
        <v>768</v>
      </c>
      <c r="AC224" s="195"/>
      <c r="AD224" s="195"/>
      <c r="AF224" s="195"/>
      <c r="AG224" s="207"/>
    </row>
    <row r="225" spans="1:33" s="160" customFormat="1" ht="12" x14ac:dyDescent="0.2">
      <c r="A225" s="211"/>
      <c r="B225" s="212"/>
      <c r="C225" s="168" t="s">
        <v>462</v>
      </c>
      <c r="D225" s="213"/>
      <c r="E225" s="213"/>
      <c r="F225" s="214"/>
      <c r="G225" s="214"/>
      <c r="H225" s="214"/>
      <c r="I225" s="214"/>
      <c r="J225" s="215"/>
      <c r="K225" s="214"/>
      <c r="L225" s="215"/>
      <c r="M225" s="216"/>
      <c r="N225" s="217"/>
      <c r="V225" s="189"/>
      <c r="W225" s="195"/>
      <c r="AC225" s="195"/>
      <c r="AD225" s="195"/>
      <c r="AF225" s="195"/>
      <c r="AG225" s="207"/>
    </row>
    <row r="226" spans="1:33" s="160" customFormat="1" ht="12" x14ac:dyDescent="0.2">
      <c r="A226" s="196"/>
      <c r="B226" s="197"/>
      <c r="C226" s="1037" t="s">
        <v>771</v>
      </c>
      <c r="D226" s="1037"/>
      <c r="E226" s="1037"/>
      <c r="F226" s="1037"/>
      <c r="G226" s="1037"/>
      <c r="H226" s="1037"/>
      <c r="I226" s="1037"/>
      <c r="J226" s="1037"/>
      <c r="K226" s="1037"/>
      <c r="L226" s="1037"/>
      <c r="M226" s="1037"/>
      <c r="N226" s="1046"/>
      <c r="V226" s="189"/>
      <c r="W226" s="195"/>
      <c r="X226" s="163" t="s">
        <v>771</v>
      </c>
      <c r="AC226" s="195"/>
      <c r="AD226" s="195"/>
      <c r="AF226" s="195"/>
      <c r="AG226" s="207"/>
    </row>
    <row r="227" spans="1:33" s="160" customFormat="1" ht="45" x14ac:dyDescent="0.2">
      <c r="A227" s="190" t="s">
        <v>610</v>
      </c>
      <c r="B227" s="191" t="s">
        <v>772</v>
      </c>
      <c r="C227" s="1039" t="s">
        <v>773</v>
      </c>
      <c r="D227" s="1039"/>
      <c r="E227" s="1039"/>
      <c r="F227" s="192" t="s">
        <v>660</v>
      </c>
      <c r="G227" s="192"/>
      <c r="H227" s="192"/>
      <c r="I227" s="192" t="s">
        <v>774</v>
      </c>
      <c r="J227" s="193"/>
      <c r="K227" s="192"/>
      <c r="L227" s="193"/>
      <c r="M227" s="192"/>
      <c r="N227" s="194"/>
      <c r="V227" s="189"/>
      <c r="W227" s="195" t="s">
        <v>773</v>
      </c>
      <c r="AC227" s="195"/>
      <c r="AD227" s="195"/>
      <c r="AF227" s="195"/>
      <c r="AG227" s="207"/>
    </row>
    <row r="228" spans="1:33" s="160" customFormat="1" ht="12" x14ac:dyDescent="0.2">
      <c r="A228" s="196"/>
      <c r="B228" s="197"/>
      <c r="C228" s="1037" t="s">
        <v>775</v>
      </c>
      <c r="D228" s="1037"/>
      <c r="E228" s="1037"/>
      <c r="F228" s="1037"/>
      <c r="G228" s="1037"/>
      <c r="H228" s="1037"/>
      <c r="I228" s="1037"/>
      <c r="J228" s="1037"/>
      <c r="K228" s="1037"/>
      <c r="L228" s="1037"/>
      <c r="M228" s="1037"/>
      <c r="N228" s="1046"/>
      <c r="V228" s="189"/>
      <c r="W228" s="195"/>
      <c r="X228" s="163" t="s">
        <v>775</v>
      </c>
      <c r="AC228" s="195"/>
      <c r="AD228" s="195"/>
      <c r="AF228" s="195"/>
      <c r="AG228" s="207"/>
    </row>
    <row r="229" spans="1:33" s="160" customFormat="1" ht="33.75" x14ac:dyDescent="0.2">
      <c r="A229" s="198"/>
      <c r="B229" s="199" t="s">
        <v>430</v>
      </c>
      <c r="C229" s="1037" t="s">
        <v>431</v>
      </c>
      <c r="D229" s="1037"/>
      <c r="E229" s="1037"/>
      <c r="F229" s="1037"/>
      <c r="G229" s="1037"/>
      <c r="H229" s="1037"/>
      <c r="I229" s="1037"/>
      <c r="J229" s="1037"/>
      <c r="K229" s="1037"/>
      <c r="L229" s="1037"/>
      <c r="M229" s="1037"/>
      <c r="N229" s="1046"/>
      <c r="V229" s="189"/>
      <c r="W229" s="195"/>
      <c r="Y229" s="163" t="s">
        <v>431</v>
      </c>
      <c r="AC229" s="195"/>
      <c r="AD229" s="195"/>
      <c r="AF229" s="195"/>
      <c r="AG229" s="207"/>
    </row>
    <row r="230" spans="1:33" s="160" customFormat="1" ht="12" x14ac:dyDescent="0.2">
      <c r="A230" s="200"/>
      <c r="B230" s="199" t="s">
        <v>423</v>
      </c>
      <c r="C230" s="1037" t="s">
        <v>432</v>
      </c>
      <c r="D230" s="1037"/>
      <c r="E230" s="1037"/>
      <c r="F230" s="201"/>
      <c r="G230" s="201"/>
      <c r="H230" s="201"/>
      <c r="I230" s="201"/>
      <c r="J230" s="202">
        <v>7857.26</v>
      </c>
      <c r="K230" s="201" t="s">
        <v>436</v>
      </c>
      <c r="L230" s="202">
        <v>17619.91</v>
      </c>
      <c r="M230" s="201"/>
      <c r="N230" s="203"/>
      <c r="V230" s="189"/>
      <c r="W230" s="195"/>
      <c r="Z230" s="163" t="s">
        <v>432</v>
      </c>
      <c r="AC230" s="195"/>
      <c r="AD230" s="195"/>
      <c r="AF230" s="195"/>
      <c r="AG230" s="207"/>
    </row>
    <row r="231" spans="1:33" s="160" customFormat="1" ht="12" x14ac:dyDescent="0.2">
      <c r="A231" s="200"/>
      <c r="B231" s="199" t="s">
        <v>434</v>
      </c>
      <c r="C231" s="1037" t="s">
        <v>435</v>
      </c>
      <c r="D231" s="1037"/>
      <c r="E231" s="1037"/>
      <c r="F231" s="201"/>
      <c r="G231" s="201"/>
      <c r="H231" s="201"/>
      <c r="I231" s="201"/>
      <c r="J231" s="202">
        <v>4197.5200000000004</v>
      </c>
      <c r="K231" s="201" t="s">
        <v>436</v>
      </c>
      <c r="L231" s="202">
        <v>9412.94</v>
      </c>
      <c r="M231" s="201"/>
      <c r="N231" s="203"/>
      <c r="V231" s="189"/>
      <c r="W231" s="195"/>
      <c r="Z231" s="163" t="s">
        <v>435</v>
      </c>
      <c r="AC231" s="195"/>
      <c r="AD231" s="195"/>
      <c r="AF231" s="195"/>
      <c r="AG231" s="207"/>
    </row>
    <row r="232" spans="1:33" s="160" customFormat="1" ht="12" x14ac:dyDescent="0.2">
      <c r="A232" s="200"/>
      <c r="B232" s="199" t="s">
        <v>437</v>
      </c>
      <c r="C232" s="1037" t="s">
        <v>438</v>
      </c>
      <c r="D232" s="1037"/>
      <c r="E232" s="1037"/>
      <c r="F232" s="201"/>
      <c r="G232" s="201"/>
      <c r="H232" s="201"/>
      <c r="I232" s="201"/>
      <c r="J232" s="202">
        <v>546.69000000000005</v>
      </c>
      <c r="K232" s="201" t="s">
        <v>436</v>
      </c>
      <c r="L232" s="202">
        <v>1225.95</v>
      </c>
      <c r="M232" s="201"/>
      <c r="N232" s="203"/>
      <c r="V232" s="189"/>
      <c r="W232" s="195"/>
      <c r="Z232" s="163" t="s">
        <v>438</v>
      </c>
      <c r="AC232" s="195"/>
      <c r="AD232" s="195"/>
      <c r="AF232" s="195"/>
      <c r="AG232" s="207"/>
    </row>
    <row r="233" spans="1:33" s="160" customFormat="1" ht="12" x14ac:dyDescent="0.2">
      <c r="A233" s="200"/>
      <c r="B233" s="199" t="s">
        <v>439</v>
      </c>
      <c r="C233" s="1037" t="s">
        <v>440</v>
      </c>
      <c r="D233" s="1037"/>
      <c r="E233" s="1037"/>
      <c r="F233" s="201"/>
      <c r="G233" s="201"/>
      <c r="H233" s="201"/>
      <c r="I233" s="201"/>
      <c r="J233" s="202">
        <v>9428.6200000000008</v>
      </c>
      <c r="K233" s="201"/>
      <c r="L233" s="202">
        <v>16914.939999999999</v>
      </c>
      <c r="M233" s="201"/>
      <c r="N233" s="203"/>
      <c r="V233" s="189"/>
      <c r="W233" s="195"/>
      <c r="Z233" s="163" t="s">
        <v>440</v>
      </c>
      <c r="AC233" s="195"/>
      <c r="AD233" s="195"/>
      <c r="AF233" s="195"/>
      <c r="AG233" s="207"/>
    </row>
    <row r="234" spans="1:33" s="160" customFormat="1" ht="12" x14ac:dyDescent="0.2">
      <c r="A234" s="196"/>
      <c r="B234" s="204" t="s">
        <v>702</v>
      </c>
      <c r="C234" s="1048" t="s">
        <v>703</v>
      </c>
      <c r="D234" s="1048"/>
      <c r="E234" s="1048"/>
      <c r="F234" s="205" t="s">
        <v>644</v>
      </c>
      <c r="G234" s="205" t="s">
        <v>704</v>
      </c>
      <c r="H234" s="205"/>
      <c r="I234" s="205" t="s">
        <v>776</v>
      </c>
      <c r="J234" s="199"/>
      <c r="K234" s="201"/>
      <c r="L234" s="202"/>
      <c r="M234" s="201"/>
      <c r="N234" s="206"/>
      <c r="V234" s="189"/>
      <c r="W234" s="195"/>
      <c r="AC234" s="195"/>
      <c r="AD234" s="195"/>
      <c r="AF234" s="195"/>
      <c r="AG234" s="207" t="s">
        <v>703</v>
      </c>
    </row>
    <row r="235" spans="1:33" s="160" customFormat="1" ht="12" x14ac:dyDescent="0.2">
      <c r="A235" s="196"/>
      <c r="B235" s="204" t="s">
        <v>706</v>
      </c>
      <c r="C235" s="1048" t="s">
        <v>707</v>
      </c>
      <c r="D235" s="1048"/>
      <c r="E235" s="1048"/>
      <c r="F235" s="205" t="s">
        <v>411</v>
      </c>
      <c r="G235" s="205" t="s">
        <v>777</v>
      </c>
      <c r="H235" s="205"/>
      <c r="I235" s="205" t="s">
        <v>778</v>
      </c>
      <c r="J235" s="199"/>
      <c r="K235" s="201"/>
      <c r="L235" s="202"/>
      <c r="M235" s="201"/>
      <c r="N235" s="206"/>
      <c r="V235" s="189"/>
      <c r="W235" s="195"/>
      <c r="AC235" s="195"/>
      <c r="AD235" s="195"/>
      <c r="AF235" s="195"/>
      <c r="AG235" s="207" t="s">
        <v>707</v>
      </c>
    </row>
    <row r="236" spans="1:33" s="160" customFormat="1" ht="12" x14ac:dyDescent="0.2">
      <c r="A236" s="200"/>
      <c r="B236" s="199"/>
      <c r="C236" s="1037" t="s">
        <v>443</v>
      </c>
      <c r="D236" s="1037"/>
      <c r="E236" s="1037"/>
      <c r="F236" s="201" t="s">
        <v>444</v>
      </c>
      <c r="G236" s="201" t="s">
        <v>779</v>
      </c>
      <c r="H236" s="201" t="s">
        <v>436</v>
      </c>
      <c r="I236" s="201" t="s">
        <v>780</v>
      </c>
      <c r="J236" s="202"/>
      <c r="K236" s="201"/>
      <c r="L236" s="202"/>
      <c r="M236" s="201"/>
      <c r="N236" s="203"/>
      <c r="V236" s="189"/>
      <c r="W236" s="195"/>
      <c r="AA236" s="163" t="s">
        <v>443</v>
      </c>
      <c r="AC236" s="195"/>
      <c r="AD236" s="195"/>
      <c r="AF236" s="195"/>
      <c r="AG236" s="207"/>
    </row>
    <row r="237" spans="1:33" s="160" customFormat="1" ht="12" x14ac:dyDescent="0.2">
      <c r="A237" s="200"/>
      <c r="B237" s="199"/>
      <c r="C237" s="1037" t="s">
        <v>447</v>
      </c>
      <c r="D237" s="1037"/>
      <c r="E237" s="1037"/>
      <c r="F237" s="201" t="s">
        <v>444</v>
      </c>
      <c r="G237" s="201" t="s">
        <v>781</v>
      </c>
      <c r="H237" s="201" t="s">
        <v>436</v>
      </c>
      <c r="I237" s="201" t="s">
        <v>782</v>
      </c>
      <c r="J237" s="202"/>
      <c r="K237" s="201"/>
      <c r="L237" s="202"/>
      <c r="M237" s="201"/>
      <c r="N237" s="203"/>
      <c r="V237" s="189"/>
      <c r="W237" s="195"/>
      <c r="AA237" s="163" t="s">
        <v>447</v>
      </c>
      <c r="AC237" s="195"/>
      <c r="AD237" s="195"/>
      <c r="AF237" s="195"/>
      <c r="AG237" s="207"/>
    </row>
    <row r="238" spans="1:33" s="160" customFormat="1" ht="12" x14ac:dyDescent="0.2">
      <c r="A238" s="200"/>
      <c r="B238" s="199"/>
      <c r="C238" s="1047" t="s">
        <v>450</v>
      </c>
      <c r="D238" s="1047"/>
      <c r="E238" s="1047"/>
      <c r="F238" s="208"/>
      <c r="G238" s="208"/>
      <c r="H238" s="208"/>
      <c r="I238" s="208"/>
      <c r="J238" s="209">
        <v>21483.4</v>
      </c>
      <c r="K238" s="208"/>
      <c r="L238" s="209">
        <v>43947.79</v>
      </c>
      <c r="M238" s="208"/>
      <c r="N238" s="210"/>
      <c r="V238" s="189"/>
      <c r="W238" s="195"/>
      <c r="AB238" s="163" t="s">
        <v>450</v>
      </c>
      <c r="AC238" s="195"/>
      <c r="AD238" s="195"/>
      <c r="AF238" s="195"/>
      <c r="AG238" s="207"/>
    </row>
    <row r="239" spans="1:33" s="160" customFormat="1" ht="12" x14ac:dyDescent="0.2">
      <c r="A239" s="200"/>
      <c r="B239" s="199"/>
      <c r="C239" s="1037" t="s">
        <v>451</v>
      </c>
      <c r="D239" s="1037"/>
      <c r="E239" s="1037"/>
      <c r="F239" s="201"/>
      <c r="G239" s="201"/>
      <c r="H239" s="201"/>
      <c r="I239" s="201"/>
      <c r="J239" s="202"/>
      <c r="K239" s="201"/>
      <c r="L239" s="202">
        <v>18845.86</v>
      </c>
      <c r="M239" s="201"/>
      <c r="N239" s="203"/>
      <c r="V239" s="189"/>
      <c r="W239" s="195"/>
      <c r="AA239" s="163" t="s">
        <v>451</v>
      </c>
      <c r="AC239" s="195"/>
      <c r="AD239" s="195"/>
      <c r="AF239" s="195"/>
      <c r="AG239" s="207"/>
    </row>
    <row r="240" spans="1:33" s="160" customFormat="1" ht="33.75" x14ac:dyDescent="0.2">
      <c r="A240" s="200"/>
      <c r="B240" s="199" t="s">
        <v>714</v>
      </c>
      <c r="C240" s="1037" t="s">
        <v>715</v>
      </c>
      <c r="D240" s="1037"/>
      <c r="E240" s="1037"/>
      <c r="F240" s="201" t="s">
        <v>454</v>
      </c>
      <c r="G240" s="201" t="s">
        <v>716</v>
      </c>
      <c r="H240" s="201"/>
      <c r="I240" s="201" t="s">
        <v>716</v>
      </c>
      <c r="J240" s="202"/>
      <c r="K240" s="201"/>
      <c r="L240" s="202">
        <v>19222.78</v>
      </c>
      <c r="M240" s="201"/>
      <c r="N240" s="203"/>
      <c r="V240" s="189"/>
      <c r="W240" s="195"/>
      <c r="AA240" s="163" t="s">
        <v>715</v>
      </c>
      <c r="AC240" s="195"/>
      <c r="AD240" s="195"/>
      <c r="AF240" s="195"/>
      <c r="AG240" s="207"/>
    </row>
    <row r="241" spans="1:33" s="160" customFormat="1" ht="33.75" x14ac:dyDescent="0.2">
      <c r="A241" s="200"/>
      <c r="B241" s="199" t="s">
        <v>717</v>
      </c>
      <c r="C241" s="1037" t="s">
        <v>718</v>
      </c>
      <c r="D241" s="1037"/>
      <c r="E241" s="1037"/>
      <c r="F241" s="201" t="s">
        <v>454</v>
      </c>
      <c r="G241" s="201" t="s">
        <v>719</v>
      </c>
      <c r="H241" s="201"/>
      <c r="I241" s="201" t="s">
        <v>719</v>
      </c>
      <c r="J241" s="202"/>
      <c r="K241" s="201"/>
      <c r="L241" s="202">
        <v>10930.6</v>
      </c>
      <c r="M241" s="201"/>
      <c r="N241" s="203"/>
      <c r="V241" s="189"/>
      <c r="W241" s="195"/>
      <c r="AA241" s="163" t="s">
        <v>718</v>
      </c>
      <c r="AC241" s="195"/>
      <c r="AD241" s="195"/>
      <c r="AF241" s="195"/>
      <c r="AG241" s="207"/>
    </row>
    <row r="242" spans="1:33" s="160" customFormat="1" ht="12" x14ac:dyDescent="0.2">
      <c r="A242" s="211"/>
      <c r="B242" s="212"/>
      <c r="C242" s="1039" t="s">
        <v>459</v>
      </c>
      <c r="D242" s="1039"/>
      <c r="E242" s="1039"/>
      <c r="F242" s="192"/>
      <c r="G242" s="192"/>
      <c r="H242" s="192"/>
      <c r="I242" s="192"/>
      <c r="J242" s="193"/>
      <c r="K242" s="192"/>
      <c r="L242" s="193">
        <v>74101.17</v>
      </c>
      <c r="M242" s="208"/>
      <c r="N242" s="194"/>
      <c r="V242" s="189"/>
      <c r="W242" s="195"/>
      <c r="AC242" s="195" t="s">
        <v>459</v>
      </c>
      <c r="AD242" s="195"/>
      <c r="AF242" s="195"/>
      <c r="AG242" s="207"/>
    </row>
    <row r="243" spans="1:33" s="160" customFormat="1" ht="22.5" x14ac:dyDescent="0.2">
      <c r="A243" s="190" t="s">
        <v>618</v>
      </c>
      <c r="B243" s="191" t="s">
        <v>720</v>
      </c>
      <c r="C243" s="1039" t="s">
        <v>721</v>
      </c>
      <c r="D243" s="1039"/>
      <c r="E243" s="1039"/>
      <c r="F243" s="192" t="s">
        <v>644</v>
      </c>
      <c r="G243" s="192"/>
      <c r="H243" s="192"/>
      <c r="I243" s="192" t="s">
        <v>776</v>
      </c>
      <c r="J243" s="193">
        <v>725.69</v>
      </c>
      <c r="K243" s="192"/>
      <c r="L243" s="193">
        <v>132141.62</v>
      </c>
      <c r="M243" s="192"/>
      <c r="N243" s="194"/>
      <c r="V243" s="189"/>
      <c r="W243" s="195" t="s">
        <v>721</v>
      </c>
      <c r="AC243" s="195"/>
      <c r="AD243" s="195"/>
      <c r="AF243" s="195"/>
      <c r="AG243" s="207"/>
    </row>
    <row r="244" spans="1:33" s="160" customFormat="1" ht="12" x14ac:dyDescent="0.2">
      <c r="A244" s="211"/>
      <c r="B244" s="212"/>
      <c r="C244" s="168" t="s">
        <v>462</v>
      </c>
      <c r="D244" s="213"/>
      <c r="E244" s="213"/>
      <c r="F244" s="214"/>
      <c r="G244" s="214"/>
      <c r="H244" s="214"/>
      <c r="I244" s="214"/>
      <c r="J244" s="215"/>
      <c r="K244" s="214"/>
      <c r="L244" s="215"/>
      <c r="M244" s="216"/>
      <c r="N244" s="217"/>
      <c r="V244" s="189"/>
      <c r="W244" s="195"/>
      <c r="AC244" s="195"/>
      <c r="AD244" s="195"/>
      <c r="AF244" s="195"/>
      <c r="AG244" s="207"/>
    </row>
    <row r="245" spans="1:33" s="160" customFormat="1" ht="33.75" x14ac:dyDescent="0.2">
      <c r="A245" s="190" t="s">
        <v>625</v>
      </c>
      <c r="B245" s="191" t="s">
        <v>783</v>
      </c>
      <c r="C245" s="1039" t="s">
        <v>784</v>
      </c>
      <c r="D245" s="1039"/>
      <c r="E245" s="1039"/>
      <c r="F245" s="192" t="s">
        <v>411</v>
      </c>
      <c r="G245" s="192"/>
      <c r="H245" s="192"/>
      <c r="I245" s="192" t="s">
        <v>785</v>
      </c>
      <c r="J245" s="193">
        <v>5488.69</v>
      </c>
      <c r="K245" s="192"/>
      <c r="L245" s="193">
        <v>59113.19</v>
      </c>
      <c r="M245" s="192"/>
      <c r="N245" s="194"/>
      <c r="V245" s="189"/>
      <c r="W245" s="195" t="s">
        <v>784</v>
      </c>
      <c r="AC245" s="195"/>
      <c r="AD245" s="195"/>
      <c r="AF245" s="195"/>
      <c r="AG245" s="207"/>
    </row>
    <row r="246" spans="1:33" s="160" customFormat="1" ht="12" x14ac:dyDescent="0.2">
      <c r="A246" s="211"/>
      <c r="B246" s="212"/>
      <c r="C246" s="168" t="s">
        <v>462</v>
      </c>
      <c r="D246" s="213"/>
      <c r="E246" s="213"/>
      <c r="F246" s="214"/>
      <c r="G246" s="214"/>
      <c r="H246" s="214"/>
      <c r="I246" s="214"/>
      <c r="J246" s="215"/>
      <c r="K246" s="214"/>
      <c r="L246" s="215"/>
      <c r="M246" s="216"/>
      <c r="N246" s="217"/>
      <c r="V246" s="189"/>
      <c r="W246" s="195"/>
      <c r="AC246" s="195"/>
      <c r="AD246" s="195"/>
      <c r="AF246" s="195"/>
      <c r="AG246" s="207"/>
    </row>
    <row r="247" spans="1:33" s="160" customFormat="1" ht="33.75" x14ac:dyDescent="0.2">
      <c r="A247" s="190" t="s">
        <v>630</v>
      </c>
      <c r="B247" s="191" t="s">
        <v>744</v>
      </c>
      <c r="C247" s="1039" t="s">
        <v>745</v>
      </c>
      <c r="D247" s="1039"/>
      <c r="E247" s="1039"/>
      <c r="F247" s="192" t="s">
        <v>411</v>
      </c>
      <c r="G247" s="192"/>
      <c r="H247" s="192"/>
      <c r="I247" s="192" t="s">
        <v>786</v>
      </c>
      <c r="J247" s="193">
        <v>5488.69</v>
      </c>
      <c r="K247" s="192"/>
      <c r="L247" s="193">
        <v>190292.88</v>
      </c>
      <c r="M247" s="192"/>
      <c r="N247" s="194"/>
      <c r="V247" s="189"/>
      <c r="W247" s="195" t="s">
        <v>745</v>
      </c>
      <c r="AC247" s="195"/>
      <c r="AD247" s="195"/>
      <c r="AF247" s="195"/>
      <c r="AG247" s="207"/>
    </row>
    <row r="248" spans="1:33" s="160" customFormat="1" ht="12" x14ac:dyDescent="0.2">
      <c r="A248" s="211"/>
      <c r="B248" s="212"/>
      <c r="C248" s="168" t="s">
        <v>462</v>
      </c>
      <c r="D248" s="213"/>
      <c r="E248" s="213"/>
      <c r="F248" s="214"/>
      <c r="G248" s="214"/>
      <c r="H248" s="214"/>
      <c r="I248" s="214"/>
      <c r="J248" s="215"/>
      <c r="K248" s="214"/>
      <c r="L248" s="215"/>
      <c r="M248" s="216"/>
      <c r="N248" s="217"/>
      <c r="V248" s="189"/>
      <c r="W248" s="195"/>
      <c r="AC248" s="195"/>
      <c r="AD248" s="195"/>
      <c r="AF248" s="195"/>
      <c r="AG248" s="207"/>
    </row>
    <row r="249" spans="1:33" s="160" customFormat="1" ht="33.75" x14ac:dyDescent="0.2">
      <c r="A249" s="190" t="s">
        <v>152</v>
      </c>
      <c r="B249" s="191" t="s">
        <v>787</v>
      </c>
      <c r="C249" s="1039" t="s">
        <v>788</v>
      </c>
      <c r="D249" s="1039"/>
      <c r="E249" s="1039"/>
      <c r="F249" s="192" t="s">
        <v>411</v>
      </c>
      <c r="G249" s="192"/>
      <c r="H249" s="192"/>
      <c r="I249" s="192" t="s">
        <v>789</v>
      </c>
      <c r="J249" s="193">
        <v>5488.69</v>
      </c>
      <c r="K249" s="192"/>
      <c r="L249" s="193">
        <v>73713.11</v>
      </c>
      <c r="M249" s="192"/>
      <c r="N249" s="194"/>
      <c r="V249" s="189"/>
      <c r="W249" s="195" t="s">
        <v>788</v>
      </c>
      <c r="AC249" s="195"/>
      <c r="AD249" s="195"/>
      <c r="AF249" s="195"/>
      <c r="AG249" s="207"/>
    </row>
    <row r="250" spans="1:33" s="160" customFormat="1" ht="12" x14ac:dyDescent="0.2">
      <c r="A250" s="211"/>
      <c r="B250" s="212"/>
      <c r="C250" s="168" t="s">
        <v>462</v>
      </c>
      <c r="D250" s="213"/>
      <c r="E250" s="213"/>
      <c r="F250" s="214"/>
      <c r="G250" s="214"/>
      <c r="H250" s="214"/>
      <c r="I250" s="214"/>
      <c r="J250" s="215"/>
      <c r="K250" s="214"/>
      <c r="L250" s="215"/>
      <c r="M250" s="216"/>
      <c r="N250" s="217"/>
      <c r="V250" s="189"/>
      <c r="W250" s="195"/>
      <c r="AC250" s="195"/>
      <c r="AD250" s="195"/>
      <c r="AF250" s="195"/>
      <c r="AG250" s="207"/>
    </row>
    <row r="251" spans="1:33" s="160" customFormat="1" ht="33.75" x14ac:dyDescent="0.2">
      <c r="A251" s="190" t="s">
        <v>159</v>
      </c>
      <c r="B251" s="191" t="s">
        <v>722</v>
      </c>
      <c r="C251" s="1039" t="s">
        <v>723</v>
      </c>
      <c r="D251" s="1039"/>
      <c r="E251" s="1039"/>
      <c r="F251" s="192" t="s">
        <v>411</v>
      </c>
      <c r="G251" s="192"/>
      <c r="H251" s="192"/>
      <c r="I251" s="192" t="s">
        <v>434</v>
      </c>
      <c r="J251" s="193">
        <v>5488.69</v>
      </c>
      <c r="K251" s="192"/>
      <c r="L251" s="193">
        <v>10977.38</v>
      </c>
      <c r="M251" s="192"/>
      <c r="N251" s="194"/>
      <c r="V251" s="189"/>
      <c r="W251" s="195" t="s">
        <v>723</v>
      </c>
      <c r="AC251" s="195"/>
      <c r="AD251" s="195"/>
      <c r="AF251" s="195"/>
      <c r="AG251" s="207"/>
    </row>
    <row r="252" spans="1:33" s="160" customFormat="1" ht="12" x14ac:dyDescent="0.2">
      <c r="A252" s="211"/>
      <c r="B252" s="212"/>
      <c r="C252" s="168" t="s">
        <v>462</v>
      </c>
      <c r="D252" s="213"/>
      <c r="E252" s="213"/>
      <c r="F252" s="214"/>
      <c r="G252" s="214"/>
      <c r="H252" s="214"/>
      <c r="I252" s="214"/>
      <c r="J252" s="215"/>
      <c r="K252" s="214"/>
      <c r="L252" s="215"/>
      <c r="M252" s="216"/>
      <c r="N252" s="217"/>
      <c r="V252" s="189"/>
      <c r="W252" s="195"/>
      <c r="AC252" s="195"/>
      <c r="AD252" s="195"/>
      <c r="AF252" s="195"/>
      <c r="AG252" s="207"/>
    </row>
    <row r="253" spans="1:33" s="160" customFormat="1" ht="22.5" x14ac:dyDescent="0.2">
      <c r="A253" s="190" t="s">
        <v>160</v>
      </c>
      <c r="B253" s="191" t="s">
        <v>724</v>
      </c>
      <c r="C253" s="1039" t="s">
        <v>725</v>
      </c>
      <c r="D253" s="1039"/>
      <c r="E253" s="1039"/>
      <c r="F253" s="192" t="s">
        <v>411</v>
      </c>
      <c r="G253" s="192"/>
      <c r="H253" s="192"/>
      <c r="I253" s="192" t="s">
        <v>790</v>
      </c>
      <c r="J253" s="193">
        <v>6508.75</v>
      </c>
      <c r="K253" s="192"/>
      <c r="L253" s="193">
        <v>15621</v>
      </c>
      <c r="M253" s="192"/>
      <c r="N253" s="194"/>
      <c r="V253" s="189"/>
      <c r="W253" s="195" t="s">
        <v>725</v>
      </c>
      <c r="AC253" s="195"/>
      <c r="AD253" s="195"/>
      <c r="AF253" s="195"/>
      <c r="AG253" s="207"/>
    </row>
    <row r="254" spans="1:33" s="160" customFormat="1" ht="12" x14ac:dyDescent="0.2">
      <c r="A254" s="211"/>
      <c r="B254" s="212"/>
      <c r="C254" s="168" t="s">
        <v>462</v>
      </c>
      <c r="D254" s="213"/>
      <c r="E254" s="213"/>
      <c r="F254" s="214"/>
      <c r="G254" s="214"/>
      <c r="H254" s="214"/>
      <c r="I254" s="214"/>
      <c r="J254" s="215"/>
      <c r="K254" s="214"/>
      <c r="L254" s="215"/>
      <c r="M254" s="216"/>
      <c r="N254" s="217"/>
      <c r="V254" s="189"/>
      <c r="W254" s="195"/>
      <c r="AC254" s="195"/>
      <c r="AD254" s="195"/>
      <c r="AF254" s="195"/>
      <c r="AG254" s="207"/>
    </row>
    <row r="255" spans="1:33" s="160" customFormat="1" ht="22.5" x14ac:dyDescent="0.2">
      <c r="A255" s="190" t="s">
        <v>161</v>
      </c>
      <c r="B255" s="191" t="s">
        <v>749</v>
      </c>
      <c r="C255" s="1039" t="s">
        <v>750</v>
      </c>
      <c r="D255" s="1039"/>
      <c r="E255" s="1039"/>
      <c r="F255" s="192" t="s">
        <v>411</v>
      </c>
      <c r="G255" s="192"/>
      <c r="H255" s="192"/>
      <c r="I255" s="192" t="s">
        <v>436</v>
      </c>
      <c r="J255" s="193">
        <v>6726.18</v>
      </c>
      <c r="K255" s="192"/>
      <c r="L255" s="193">
        <v>8407.73</v>
      </c>
      <c r="M255" s="192"/>
      <c r="N255" s="194"/>
      <c r="V255" s="189"/>
      <c r="W255" s="195" t="s">
        <v>750</v>
      </c>
      <c r="AC255" s="195"/>
      <c r="AD255" s="195"/>
      <c r="AF255" s="195"/>
      <c r="AG255" s="207"/>
    </row>
    <row r="256" spans="1:33" s="160" customFormat="1" ht="12" x14ac:dyDescent="0.2">
      <c r="A256" s="211"/>
      <c r="B256" s="212"/>
      <c r="C256" s="168" t="s">
        <v>462</v>
      </c>
      <c r="D256" s="213"/>
      <c r="E256" s="213"/>
      <c r="F256" s="214"/>
      <c r="G256" s="214"/>
      <c r="H256" s="214"/>
      <c r="I256" s="214"/>
      <c r="J256" s="215"/>
      <c r="K256" s="214"/>
      <c r="L256" s="215"/>
      <c r="M256" s="216"/>
      <c r="N256" s="217"/>
      <c r="V256" s="189"/>
      <c r="W256" s="195"/>
      <c r="AC256" s="195"/>
      <c r="AD256" s="195"/>
      <c r="AF256" s="195"/>
      <c r="AG256" s="207"/>
    </row>
    <row r="257" spans="1:33" s="160" customFormat="1" ht="33.75" x14ac:dyDescent="0.2">
      <c r="A257" s="190" t="s">
        <v>162</v>
      </c>
      <c r="B257" s="191" t="s">
        <v>752</v>
      </c>
      <c r="C257" s="1039" t="s">
        <v>791</v>
      </c>
      <c r="D257" s="1039"/>
      <c r="E257" s="1039"/>
      <c r="F257" s="192" t="s">
        <v>411</v>
      </c>
      <c r="G257" s="192"/>
      <c r="H257" s="192"/>
      <c r="I257" s="192" t="s">
        <v>792</v>
      </c>
      <c r="J257" s="193"/>
      <c r="K257" s="192"/>
      <c r="L257" s="193"/>
      <c r="M257" s="192"/>
      <c r="N257" s="194"/>
      <c r="V257" s="189"/>
      <c r="W257" s="195" t="s">
        <v>791</v>
      </c>
      <c r="AC257" s="195"/>
      <c r="AD257" s="195"/>
      <c r="AF257" s="195"/>
      <c r="AG257" s="207"/>
    </row>
    <row r="258" spans="1:33" s="160" customFormat="1" ht="33.75" x14ac:dyDescent="0.2">
      <c r="A258" s="198"/>
      <c r="B258" s="199" t="s">
        <v>430</v>
      </c>
      <c r="C258" s="1037" t="s">
        <v>431</v>
      </c>
      <c r="D258" s="1037"/>
      <c r="E258" s="1037"/>
      <c r="F258" s="1037"/>
      <c r="G258" s="1037"/>
      <c r="H258" s="1037"/>
      <c r="I258" s="1037"/>
      <c r="J258" s="1037"/>
      <c r="K258" s="1037"/>
      <c r="L258" s="1037"/>
      <c r="M258" s="1037"/>
      <c r="N258" s="1046"/>
      <c r="V258" s="189"/>
      <c r="W258" s="195"/>
      <c r="Y258" s="163" t="s">
        <v>431</v>
      </c>
      <c r="AC258" s="195"/>
      <c r="AD258" s="195"/>
      <c r="AF258" s="195"/>
      <c r="AG258" s="207"/>
    </row>
    <row r="259" spans="1:33" s="160" customFormat="1" ht="12" x14ac:dyDescent="0.2">
      <c r="A259" s="200"/>
      <c r="B259" s="199" t="s">
        <v>423</v>
      </c>
      <c r="C259" s="1037" t="s">
        <v>432</v>
      </c>
      <c r="D259" s="1037"/>
      <c r="E259" s="1037"/>
      <c r="F259" s="201"/>
      <c r="G259" s="201"/>
      <c r="H259" s="201"/>
      <c r="I259" s="201"/>
      <c r="J259" s="202">
        <v>1070.26</v>
      </c>
      <c r="K259" s="201" t="s">
        <v>436</v>
      </c>
      <c r="L259" s="202">
        <v>989.99</v>
      </c>
      <c r="M259" s="201"/>
      <c r="N259" s="203"/>
      <c r="V259" s="189"/>
      <c r="W259" s="195"/>
      <c r="Z259" s="163" t="s">
        <v>432</v>
      </c>
      <c r="AC259" s="195"/>
      <c r="AD259" s="195"/>
      <c r="AF259" s="195"/>
      <c r="AG259" s="207"/>
    </row>
    <row r="260" spans="1:33" s="160" customFormat="1" ht="12" x14ac:dyDescent="0.2">
      <c r="A260" s="200"/>
      <c r="B260" s="199" t="s">
        <v>434</v>
      </c>
      <c r="C260" s="1037" t="s">
        <v>435</v>
      </c>
      <c r="D260" s="1037"/>
      <c r="E260" s="1037"/>
      <c r="F260" s="201"/>
      <c r="G260" s="201"/>
      <c r="H260" s="201"/>
      <c r="I260" s="201"/>
      <c r="J260" s="202">
        <v>55.86</v>
      </c>
      <c r="K260" s="201" t="s">
        <v>436</v>
      </c>
      <c r="L260" s="202">
        <v>51.67</v>
      </c>
      <c r="M260" s="201"/>
      <c r="N260" s="203"/>
      <c r="V260" s="189"/>
      <c r="W260" s="195"/>
      <c r="Z260" s="163" t="s">
        <v>435</v>
      </c>
      <c r="AC260" s="195"/>
      <c r="AD260" s="195"/>
      <c r="AF260" s="195"/>
      <c r="AG260" s="207"/>
    </row>
    <row r="261" spans="1:33" s="160" customFormat="1" ht="12" x14ac:dyDescent="0.2">
      <c r="A261" s="200"/>
      <c r="B261" s="199" t="s">
        <v>437</v>
      </c>
      <c r="C261" s="1037" t="s">
        <v>438</v>
      </c>
      <c r="D261" s="1037"/>
      <c r="E261" s="1037"/>
      <c r="F261" s="201"/>
      <c r="G261" s="201"/>
      <c r="H261" s="201"/>
      <c r="I261" s="201"/>
      <c r="J261" s="202">
        <v>6.22</v>
      </c>
      <c r="K261" s="201" t="s">
        <v>436</v>
      </c>
      <c r="L261" s="202">
        <v>5.75</v>
      </c>
      <c r="M261" s="201"/>
      <c r="N261" s="203"/>
      <c r="V261" s="189"/>
      <c r="W261" s="195"/>
      <c r="Z261" s="163" t="s">
        <v>438</v>
      </c>
      <c r="AC261" s="195"/>
      <c r="AD261" s="195"/>
      <c r="AF261" s="195"/>
      <c r="AG261" s="207"/>
    </row>
    <row r="262" spans="1:33" s="160" customFormat="1" ht="12" x14ac:dyDescent="0.2">
      <c r="A262" s="200"/>
      <c r="B262" s="199" t="s">
        <v>439</v>
      </c>
      <c r="C262" s="1037" t="s">
        <v>440</v>
      </c>
      <c r="D262" s="1037"/>
      <c r="E262" s="1037"/>
      <c r="F262" s="201"/>
      <c r="G262" s="201"/>
      <c r="H262" s="201"/>
      <c r="I262" s="201"/>
      <c r="J262" s="202">
        <v>10682.99</v>
      </c>
      <c r="K262" s="201"/>
      <c r="L262" s="202">
        <v>7905.41</v>
      </c>
      <c r="M262" s="201"/>
      <c r="N262" s="203"/>
      <c r="V262" s="189"/>
      <c r="W262" s="195"/>
      <c r="Z262" s="163" t="s">
        <v>440</v>
      </c>
      <c r="AC262" s="195"/>
      <c r="AD262" s="195"/>
      <c r="AF262" s="195"/>
      <c r="AG262" s="207"/>
    </row>
    <row r="263" spans="1:33" s="160" customFormat="1" ht="12" x14ac:dyDescent="0.2">
      <c r="A263" s="200"/>
      <c r="B263" s="199"/>
      <c r="C263" s="1037" t="s">
        <v>443</v>
      </c>
      <c r="D263" s="1037"/>
      <c r="E263" s="1037"/>
      <c r="F263" s="201" t="s">
        <v>444</v>
      </c>
      <c r="G263" s="201" t="s">
        <v>755</v>
      </c>
      <c r="H263" s="201" t="s">
        <v>436</v>
      </c>
      <c r="I263" s="201" t="s">
        <v>793</v>
      </c>
      <c r="J263" s="202"/>
      <c r="K263" s="201"/>
      <c r="L263" s="202"/>
      <c r="M263" s="201"/>
      <c r="N263" s="203"/>
      <c r="V263" s="189"/>
      <c r="W263" s="195"/>
      <c r="AA263" s="163" t="s">
        <v>443</v>
      </c>
      <c r="AC263" s="195"/>
      <c r="AD263" s="195"/>
      <c r="AF263" s="195"/>
      <c r="AG263" s="207"/>
    </row>
    <row r="264" spans="1:33" s="160" customFormat="1" ht="12" x14ac:dyDescent="0.2">
      <c r="A264" s="200"/>
      <c r="B264" s="199"/>
      <c r="C264" s="1037" t="s">
        <v>447</v>
      </c>
      <c r="D264" s="1037"/>
      <c r="E264" s="1037"/>
      <c r="F264" s="201" t="s">
        <v>444</v>
      </c>
      <c r="G264" s="201" t="s">
        <v>757</v>
      </c>
      <c r="H264" s="201" t="s">
        <v>436</v>
      </c>
      <c r="I264" s="201" t="s">
        <v>794</v>
      </c>
      <c r="J264" s="202"/>
      <c r="K264" s="201"/>
      <c r="L264" s="202"/>
      <c r="M264" s="201"/>
      <c r="N264" s="203"/>
      <c r="V264" s="189"/>
      <c r="W264" s="195"/>
      <c r="AA264" s="163" t="s">
        <v>447</v>
      </c>
      <c r="AC264" s="195"/>
      <c r="AD264" s="195"/>
      <c r="AF264" s="195"/>
      <c r="AG264" s="207"/>
    </row>
    <row r="265" spans="1:33" s="160" customFormat="1" ht="12" x14ac:dyDescent="0.2">
      <c r="A265" s="200"/>
      <c r="B265" s="199"/>
      <c r="C265" s="1047" t="s">
        <v>450</v>
      </c>
      <c r="D265" s="1047"/>
      <c r="E265" s="1047"/>
      <c r="F265" s="208"/>
      <c r="G265" s="208"/>
      <c r="H265" s="208"/>
      <c r="I265" s="208"/>
      <c r="J265" s="209">
        <v>11809.11</v>
      </c>
      <c r="K265" s="208"/>
      <c r="L265" s="209">
        <v>8947.07</v>
      </c>
      <c r="M265" s="208"/>
      <c r="N265" s="210"/>
      <c r="V265" s="189"/>
      <c r="W265" s="195"/>
      <c r="AB265" s="163" t="s">
        <v>450</v>
      </c>
      <c r="AC265" s="195"/>
      <c r="AD265" s="195"/>
      <c r="AF265" s="195"/>
      <c r="AG265" s="207"/>
    </row>
    <row r="266" spans="1:33" s="160" customFormat="1" ht="12" x14ac:dyDescent="0.2">
      <c r="A266" s="200"/>
      <c r="B266" s="199"/>
      <c r="C266" s="1037" t="s">
        <v>451</v>
      </c>
      <c r="D266" s="1037"/>
      <c r="E266" s="1037"/>
      <c r="F266" s="201"/>
      <c r="G266" s="201"/>
      <c r="H266" s="201"/>
      <c r="I266" s="201"/>
      <c r="J266" s="202"/>
      <c r="K266" s="201"/>
      <c r="L266" s="202">
        <v>995.74</v>
      </c>
      <c r="M266" s="201"/>
      <c r="N266" s="203"/>
      <c r="V266" s="189"/>
      <c r="W266" s="195"/>
      <c r="AA266" s="163" t="s">
        <v>451</v>
      </c>
      <c r="AC266" s="195"/>
      <c r="AD266" s="195"/>
      <c r="AF266" s="195"/>
      <c r="AG266" s="207"/>
    </row>
    <row r="267" spans="1:33" s="160" customFormat="1" ht="33.75" x14ac:dyDescent="0.2">
      <c r="A267" s="200"/>
      <c r="B267" s="199" t="s">
        <v>714</v>
      </c>
      <c r="C267" s="1037" t="s">
        <v>715</v>
      </c>
      <c r="D267" s="1037"/>
      <c r="E267" s="1037"/>
      <c r="F267" s="201" t="s">
        <v>454</v>
      </c>
      <c r="G267" s="201" t="s">
        <v>716</v>
      </c>
      <c r="H267" s="201"/>
      <c r="I267" s="201" t="s">
        <v>716</v>
      </c>
      <c r="J267" s="202"/>
      <c r="K267" s="201"/>
      <c r="L267" s="202">
        <v>1015.65</v>
      </c>
      <c r="M267" s="201"/>
      <c r="N267" s="203"/>
      <c r="V267" s="189"/>
      <c r="W267" s="195"/>
      <c r="AA267" s="163" t="s">
        <v>715</v>
      </c>
      <c r="AC267" s="195"/>
      <c r="AD267" s="195"/>
      <c r="AF267" s="195"/>
      <c r="AG267" s="207"/>
    </row>
    <row r="268" spans="1:33" s="160" customFormat="1" ht="33.75" x14ac:dyDescent="0.2">
      <c r="A268" s="200"/>
      <c r="B268" s="199" t="s">
        <v>717</v>
      </c>
      <c r="C268" s="1037" t="s">
        <v>718</v>
      </c>
      <c r="D268" s="1037"/>
      <c r="E268" s="1037"/>
      <c r="F268" s="201" t="s">
        <v>454</v>
      </c>
      <c r="G268" s="201" t="s">
        <v>719</v>
      </c>
      <c r="H268" s="201"/>
      <c r="I268" s="201" t="s">
        <v>719</v>
      </c>
      <c r="J268" s="202"/>
      <c r="K268" s="201"/>
      <c r="L268" s="202">
        <v>577.53</v>
      </c>
      <c r="M268" s="201"/>
      <c r="N268" s="203"/>
      <c r="V268" s="189"/>
      <c r="W268" s="195"/>
      <c r="AA268" s="163" t="s">
        <v>718</v>
      </c>
      <c r="AC268" s="195"/>
      <c r="AD268" s="195"/>
      <c r="AF268" s="195"/>
      <c r="AG268" s="207"/>
    </row>
    <row r="269" spans="1:33" s="160" customFormat="1" ht="12" x14ac:dyDescent="0.2">
      <c r="A269" s="211"/>
      <c r="B269" s="212"/>
      <c r="C269" s="1039" t="s">
        <v>459</v>
      </c>
      <c r="D269" s="1039"/>
      <c r="E269" s="1039"/>
      <c r="F269" s="192"/>
      <c r="G269" s="192"/>
      <c r="H269" s="192"/>
      <c r="I269" s="192"/>
      <c r="J269" s="193"/>
      <c r="K269" s="192"/>
      <c r="L269" s="193">
        <v>10540.25</v>
      </c>
      <c r="M269" s="208"/>
      <c r="N269" s="194"/>
      <c r="V269" s="189"/>
      <c r="W269" s="195"/>
      <c r="AC269" s="195" t="s">
        <v>459</v>
      </c>
      <c r="AD269" s="195"/>
      <c r="AF269" s="195"/>
      <c r="AG269" s="207"/>
    </row>
    <row r="270" spans="1:33" s="160" customFormat="1" ht="22.5" x14ac:dyDescent="0.2">
      <c r="A270" s="190" t="s">
        <v>163</v>
      </c>
      <c r="B270" s="191" t="s">
        <v>759</v>
      </c>
      <c r="C270" s="1039" t="s">
        <v>795</v>
      </c>
      <c r="D270" s="1039"/>
      <c r="E270" s="1039"/>
      <c r="F270" s="192" t="s">
        <v>411</v>
      </c>
      <c r="G270" s="192"/>
      <c r="H270" s="192"/>
      <c r="I270" s="192" t="s">
        <v>796</v>
      </c>
      <c r="J270" s="193"/>
      <c r="K270" s="192"/>
      <c r="L270" s="193"/>
      <c r="M270" s="192"/>
      <c r="N270" s="194"/>
      <c r="V270" s="189"/>
      <c r="W270" s="195" t="s">
        <v>795</v>
      </c>
      <c r="AC270" s="195"/>
      <c r="AD270" s="195"/>
      <c r="AF270" s="195"/>
      <c r="AG270" s="207"/>
    </row>
    <row r="271" spans="1:33" s="160" customFormat="1" ht="33.75" x14ac:dyDescent="0.2">
      <c r="A271" s="198"/>
      <c r="B271" s="199" t="s">
        <v>430</v>
      </c>
      <c r="C271" s="1037" t="s">
        <v>431</v>
      </c>
      <c r="D271" s="1037"/>
      <c r="E271" s="1037"/>
      <c r="F271" s="1037"/>
      <c r="G271" s="1037"/>
      <c r="H271" s="1037"/>
      <c r="I271" s="1037"/>
      <c r="J271" s="1037"/>
      <c r="K271" s="1037"/>
      <c r="L271" s="1037"/>
      <c r="M271" s="1037"/>
      <c r="N271" s="1046"/>
      <c r="V271" s="189"/>
      <c r="W271" s="195"/>
      <c r="Y271" s="163" t="s">
        <v>431</v>
      </c>
      <c r="AC271" s="195"/>
      <c r="AD271" s="195"/>
      <c r="AF271" s="195"/>
      <c r="AG271" s="207"/>
    </row>
    <row r="272" spans="1:33" s="160" customFormat="1" ht="12" x14ac:dyDescent="0.2">
      <c r="A272" s="200"/>
      <c r="B272" s="199" t="s">
        <v>423</v>
      </c>
      <c r="C272" s="1037" t="s">
        <v>432</v>
      </c>
      <c r="D272" s="1037"/>
      <c r="E272" s="1037"/>
      <c r="F272" s="201"/>
      <c r="G272" s="201"/>
      <c r="H272" s="201"/>
      <c r="I272" s="201"/>
      <c r="J272" s="202">
        <v>526.05999999999995</v>
      </c>
      <c r="K272" s="201" t="s">
        <v>436</v>
      </c>
      <c r="L272" s="202">
        <v>59.84</v>
      </c>
      <c r="M272" s="201"/>
      <c r="N272" s="203"/>
      <c r="V272" s="189"/>
      <c r="W272" s="195"/>
      <c r="Z272" s="163" t="s">
        <v>432</v>
      </c>
      <c r="AC272" s="195"/>
      <c r="AD272" s="195"/>
      <c r="AF272" s="195"/>
      <c r="AG272" s="207"/>
    </row>
    <row r="273" spans="1:33" s="160" customFormat="1" ht="12" x14ac:dyDescent="0.2">
      <c r="A273" s="200"/>
      <c r="B273" s="199" t="s">
        <v>434</v>
      </c>
      <c r="C273" s="1037" t="s">
        <v>435</v>
      </c>
      <c r="D273" s="1037"/>
      <c r="E273" s="1037"/>
      <c r="F273" s="201"/>
      <c r="G273" s="201"/>
      <c r="H273" s="201"/>
      <c r="I273" s="201"/>
      <c r="J273" s="202">
        <v>28.64</v>
      </c>
      <c r="K273" s="201" t="s">
        <v>436</v>
      </c>
      <c r="L273" s="202">
        <v>3.26</v>
      </c>
      <c r="M273" s="201"/>
      <c r="N273" s="203"/>
      <c r="V273" s="189"/>
      <c r="W273" s="195"/>
      <c r="Z273" s="163" t="s">
        <v>435</v>
      </c>
      <c r="AC273" s="195"/>
      <c r="AD273" s="195"/>
      <c r="AF273" s="195"/>
      <c r="AG273" s="207"/>
    </row>
    <row r="274" spans="1:33" s="160" customFormat="1" ht="12" x14ac:dyDescent="0.2">
      <c r="A274" s="200"/>
      <c r="B274" s="199" t="s">
        <v>437</v>
      </c>
      <c r="C274" s="1037" t="s">
        <v>438</v>
      </c>
      <c r="D274" s="1037"/>
      <c r="E274" s="1037"/>
      <c r="F274" s="201"/>
      <c r="G274" s="201"/>
      <c r="H274" s="201"/>
      <c r="I274" s="201"/>
      <c r="J274" s="202">
        <v>4.09</v>
      </c>
      <c r="K274" s="201" t="s">
        <v>436</v>
      </c>
      <c r="L274" s="202">
        <v>0.47</v>
      </c>
      <c r="M274" s="201"/>
      <c r="N274" s="203"/>
      <c r="V274" s="189"/>
      <c r="W274" s="195"/>
      <c r="Z274" s="163" t="s">
        <v>438</v>
      </c>
      <c r="AC274" s="195"/>
      <c r="AD274" s="195"/>
      <c r="AF274" s="195"/>
      <c r="AG274" s="207"/>
    </row>
    <row r="275" spans="1:33" s="160" customFormat="1" ht="12" x14ac:dyDescent="0.2">
      <c r="A275" s="196"/>
      <c r="B275" s="204" t="s">
        <v>762</v>
      </c>
      <c r="C275" s="1048" t="s">
        <v>763</v>
      </c>
      <c r="D275" s="1048"/>
      <c r="E275" s="1048"/>
      <c r="F275" s="205" t="s">
        <v>411</v>
      </c>
      <c r="G275" s="205" t="s">
        <v>423</v>
      </c>
      <c r="H275" s="205"/>
      <c r="I275" s="205" t="s">
        <v>796</v>
      </c>
      <c r="J275" s="199"/>
      <c r="K275" s="201"/>
      <c r="L275" s="202"/>
      <c r="M275" s="201"/>
      <c r="N275" s="206"/>
      <c r="V275" s="189"/>
      <c r="W275" s="195"/>
      <c r="AC275" s="195"/>
      <c r="AD275" s="195"/>
      <c r="AF275" s="195"/>
      <c r="AG275" s="207" t="s">
        <v>763</v>
      </c>
    </row>
    <row r="276" spans="1:33" s="160" customFormat="1" ht="12" x14ac:dyDescent="0.2">
      <c r="A276" s="200"/>
      <c r="B276" s="199"/>
      <c r="C276" s="1037" t="s">
        <v>443</v>
      </c>
      <c r="D276" s="1037"/>
      <c r="E276" s="1037"/>
      <c r="F276" s="201" t="s">
        <v>444</v>
      </c>
      <c r="G276" s="201" t="s">
        <v>719</v>
      </c>
      <c r="H276" s="201" t="s">
        <v>436</v>
      </c>
      <c r="I276" s="201" t="s">
        <v>797</v>
      </c>
      <c r="J276" s="202"/>
      <c r="K276" s="201"/>
      <c r="L276" s="202"/>
      <c r="M276" s="201"/>
      <c r="N276" s="203"/>
      <c r="V276" s="189"/>
      <c r="W276" s="195"/>
      <c r="AA276" s="163" t="s">
        <v>443</v>
      </c>
      <c r="AC276" s="195"/>
      <c r="AD276" s="195"/>
      <c r="AF276" s="195"/>
      <c r="AG276" s="207"/>
    </row>
    <row r="277" spans="1:33" s="160" customFormat="1" ht="12" x14ac:dyDescent="0.2">
      <c r="A277" s="200"/>
      <c r="B277" s="199"/>
      <c r="C277" s="1037" t="s">
        <v>447</v>
      </c>
      <c r="D277" s="1037"/>
      <c r="E277" s="1037"/>
      <c r="F277" s="201" t="s">
        <v>444</v>
      </c>
      <c r="G277" s="201" t="s">
        <v>765</v>
      </c>
      <c r="H277" s="201" t="s">
        <v>436</v>
      </c>
      <c r="I277" s="201" t="s">
        <v>798</v>
      </c>
      <c r="J277" s="202"/>
      <c r="K277" s="201"/>
      <c r="L277" s="202"/>
      <c r="M277" s="201"/>
      <c r="N277" s="203"/>
      <c r="V277" s="189"/>
      <c r="W277" s="195"/>
      <c r="AA277" s="163" t="s">
        <v>447</v>
      </c>
      <c r="AC277" s="195"/>
      <c r="AD277" s="195"/>
      <c r="AF277" s="195"/>
      <c r="AG277" s="207"/>
    </row>
    <row r="278" spans="1:33" s="160" customFormat="1" ht="12" x14ac:dyDescent="0.2">
      <c r="A278" s="200"/>
      <c r="B278" s="199"/>
      <c r="C278" s="1047" t="s">
        <v>450</v>
      </c>
      <c r="D278" s="1047"/>
      <c r="E278" s="1047"/>
      <c r="F278" s="208"/>
      <c r="G278" s="208"/>
      <c r="H278" s="208"/>
      <c r="I278" s="208"/>
      <c r="J278" s="209">
        <v>554.70000000000005</v>
      </c>
      <c r="K278" s="208"/>
      <c r="L278" s="209">
        <v>63.1</v>
      </c>
      <c r="M278" s="208"/>
      <c r="N278" s="210"/>
      <c r="V278" s="189"/>
      <c r="W278" s="195"/>
      <c r="AB278" s="163" t="s">
        <v>450</v>
      </c>
      <c r="AC278" s="195"/>
      <c r="AD278" s="195"/>
      <c r="AF278" s="195"/>
      <c r="AG278" s="207"/>
    </row>
    <row r="279" spans="1:33" s="160" customFormat="1" ht="12" x14ac:dyDescent="0.2">
      <c r="A279" s="200"/>
      <c r="B279" s="199"/>
      <c r="C279" s="1037" t="s">
        <v>451</v>
      </c>
      <c r="D279" s="1037"/>
      <c r="E279" s="1037"/>
      <c r="F279" s="201"/>
      <c r="G279" s="201"/>
      <c r="H279" s="201"/>
      <c r="I279" s="201"/>
      <c r="J279" s="202"/>
      <c r="K279" s="201"/>
      <c r="L279" s="202">
        <v>60.31</v>
      </c>
      <c r="M279" s="201"/>
      <c r="N279" s="203"/>
      <c r="V279" s="189"/>
      <c r="W279" s="195"/>
      <c r="AA279" s="163" t="s">
        <v>451</v>
      </c>
      <c r="AC279" s="195"/>
      <c r="AD279" s="195"/>
      <c r="AF279" s="195"/>
      <c r="AG279" s="207"/>
    </row>
    <row r="280" spans="1:33" s="160" customFormat="1" ht="33.75" x14ac:dyDescent="0.2">
      <c r="A280" s="200"/>
      <c r="B280" s="199" t="s">
        <v>714</v>
      </c>
      <c r="C280" s="1037" t="s">
        <v>715</v>
      </c>
      <c r="D280" s="1037"/>
      <c r="E280" s="1037"/>
      <c r="F280" s="201" t="s">
        <v>454</v>
      </c>
      <c r="G280" s="201" t="s">
        <v>716</v>
      </c>
      <c r="H280" s="201"/>
      <c r="I280" s="201" t="s">
        <v>716</v>
      </c>
      <c r="J280" s="202"/>
      <c r="K280" s="201"/>
      <c r="L280" s="202">
        <v>61.52</v>
      </c>
      <c r="M280" s="201"/>
      <c r="N280" s="203"/>
      <c r="V280" s="189"/>
      <c r="W280" s="195"/>
      <c r="AA280" s="163" t="s">
        <v>715</v>
      </c>
      <c r="AC280" s="195"/>
      <c r="AD280" s="195"/>
      <c r="AF280" s="195"/>
      <c r="AG280" s="207"/>
    </row>
    <row r="281" spans="1:33" s="160" customFormat="1" ht="33.75" x14ac:dyDescent="0.2">
      <c r="A281" s="200"/>
      <c r="B281" s="199" t="s">
        <v>717</v>
      </c>
      <c r="C281" s="1037" t="s">
        <v>718</v>
      </c>
      <c r="D281" s="1037"/>
      <c r="E281" s="1037"/>
      <c r="F281" s="201" t="s">
        <v>454</v>
      </c>
      <c r="G281" s="201" t="s">
        <v>719</v>
      </c>
      <c r="H281" s="201"/>
      <c r="I281" s="201" t="s">
        <v>719</v>
      </c>
      <c r="J281" s="202"/>
      <c r="K281" s="201"/>
      <c r="L281" s="202">
        <v>34.979999999999997</v>
      </c>
      <c r="M281" s="201"/>
      <c r="N281" s="203"/>
      <c r="V281" s="189"/>
      <c r="W281" s="195"/>
      <c r="AA281" s="163" t="s">
        <v>718</v>
      </c>
      <c r="AC281" s="195"/>
      <c r="AD281" s="195"/>
      <c r="AF281" s="195"/>
      <c r="AG281" s="207"/>
    </row>
    <row r="282" spans="1:33" s="160" customFormat="1" ht="12" x14ac:dyDescent="0.2">
      <c r="A282" s="211"/>
      <c r="B282" s="212"/>
      <c r="C282" s="1039" t="s">
        <v>459</v>
      </c>
      <c r="D282" s="1039"/>
      <c r="E282" s="1039"/>
      <c r="F282" s="192"/>
      <c r="G282" s="192"/>
      <c r="H282" s="192"/>
      <c r="I282" s="192"/>
      <c r="J282" s="193"/>
      <c r="K282" s="192"/>
      <c r="L282" s="193">
        <v>159.6</v>
      </c>
      <c r="M282" s="208"/>
      <c r="N282" s="194"/>
      <c r="V282" s="189"/>
      <c r="W282" s="195"/>
      <c r="AC282" s="195" t="s">
        <v>459</v>
      </c>
      <c r="AD282" s="195"/>
      <c r="AF282" s="195"/>
      <c r="AG282" s="207"/>
    </row>
    <row r="283" spans="1:33" s="160" customFormat="1" ht="12" x14ac:dyDescent="0.2">
      <c r="A283" s="190" t="s">
        <v>164</v>
      </c>
      <c r="B283" s="191" t="s">
        <v>767</v>
      </c>
      <c r="C283" s="1039" t="s">
        <v>799</v>
      </c>
      <c r="D283" s="1039"/>
      <c r="E283" s="1039"/>
      <c r="F283" s="192" t="s">
        <v>769</v>
      </c>
      <c r="G283" s="192"/>
      <c r="H283" s="192"/>
      <c r="I283" s="192" t="s">
        <v>800</v>
      </c>
      <c r="J283" s="193">
        <v>109.06</v>
      </c>
      <c r="K283" s="192"/>
      <c r="L283" s="193">
        <v>15.27</v>
      </c>
      <c r="M283" s="192"/>
      <c r="N283" s="194"/>
      <c r="V283" s="189"/>
      <c r="W283" s="195" t="s">
        <v>799</v>
      </c>
      <c r="AC283" s="195"/>
      <c r="AD283" s="195"/>
      <c r="AF283" s="195"/>
      <c r="AG283" s="207"/>
    </row>
    <row r="284" spans="1:33" s="160" customFormat="1" ht="12" x14ac:dyDescent="0.2">
      <c r="A284" s="211"/>
      <c r="B284" s="212"/>
      <c r="C284" s="168" t="s">
        <v>462</v>
      </c>
      <c r="D284" s="213"/>
      <c r="E284" s="213"/>
      <c r="F284" s="214"/>
      <c r="G284" s="214"/>
      <c r="H284" s="214"/>
      <c r="I284" s="214"/>
      <c r="J284" s="215"/>
      <c r="K284" s="214"/>
      <c r="L284" s="215"/>
      <c r="M284" s="216"/>
      <c r="N284" s="217"/>
      <c r="V284" s="189"/>
      <c r="W284" s="195"/>
      <c r="AC284" s="195"/>
      <c r="AD284" s="195"/>
      <c r="AF284" s="195"/>
      <c r="AG284" s="207"/>
    </row>
    <row r="285" spans="1:33" s="160" customFormat="1" ht="12" x14ac:dyDescent="0.2">
      <c r="A285" s="196"/>
      <c r="B285" s="197"/>
      <c r="C285" s="1037" t="s">
        <v>801</v>
      </c>
      <c r="D285" s="1037"/>
      <c r="E285" s="1037"/>
      <c r="F285" s="1037"/>
      <c r="G285" s="1037"/>
      <c r="H285" s="1037"/>
      <c r="I285" s="1037"/>
      <c r="J285" s="1037"/>
      <c r="K285" s="1037"/>
      <c r="L285" s="1037"/>
      <c r="M285" s="1037"/>
      <c r="N285" s="1046"/>
      <c r="V285" s="189"/>
      <c r="W285" s="195"/>
      <c r="X285" s="163" t="s">
        <v>801</v>
      </c>
      <c r="AC285" s="195"/>
      <c r="AD285" s="195"/>
      <c r="AF285" s="195"/>
      <c r="AG285" s="207"/>
    </row>
    <row r="286" spans="1:33" s="160" customFormat="1" ht="1.5" customHeight="1" x14ac:dyDescent="0.2">
      <c r="A286" s="214"/>
      <c r="B286" s="212"/>
      <c r="C286" s="212"/>
      <c r="D286" s="212"/>
      <c r="E286" s="212"/>
      <c r="F286" s="214"/>
      <c r="G286" s="214"/>
      <c r="H286" s="214"/>
      <c r="I286" s="214"/>
      <c r="J286" s="218"/>
      <c r="K286" s="214"/>
      <c r="L286" s="218"/>
      <c r="M286" s="201"/>
      <c r="N286" s="218"/>
      <c r="V286" s="189"/>
      <c r="W286" s="195"/>
      <c r="AC286" s="195"/>
      <c r="AD286" s="195"/>
      <c r="AF286" s="195"/>
      <c r="AG286" s="207"/>
    </row>
    <row r="287" spans="1:33" s="160" customFormat="1" ht="12" x14ac:dyDescent="0.2">
      <c r="A287" s="219"/>
      <c r="B287" s="220"/>
      <c r="C287" s="1039" t="s">
        <v>802</v>
      </c>
      <c r="D287" s="1039"/>
      <c r="E287" s="1039"/>
      <c r="F287" s="1039"/>
      <c r="G287" s="1039"/>
      <c r="H287" s="1039"/>
      <c r="I287" s="1039"/>
      <c r="J287" s="1039"/>
      <c r="K287" s="1039"/>
      <c r="L287" s="221"/>
      <c r="M287" s="222"/>
      <c r="N287" s="223"/>
      <c r="V287" s="189"/>
      <c r="W287" s="195"/>
      <c r="AC287" s="195"/>
      <c r="AD287" s="195" t="s">
        <v>802</v>
      </c>
      <c r="AF287" s="195"/>
      <c r="AG287" s="207"/>
    </row>
    <row r="288" spans="1:33" s="160" customFormat="1" ht="12" x14ac:dyDescent="0.2">
      <c r="A288" s="224"/>
      <c r="B288" s="199"/>
      <c r="C288" s="1037" t="s">
        <v>512</v>
      </c>
      <c r="D288" s="1037"/>
      <c r="E288" s="1037"/>
      <c r="F288" s="1037"/>
      <c r="G288" s="1037"/>
      <c r="H288" s="1037"/>
      <c r="I288" s="1037"/>
      <c r="J288" s="1037"/>
      <c r="K288" s="1037"/>
      <c r="L288" s="225">
        <v>912590.87</v>
      </c>
      <c r="M288" s="226"/>
      <c r="N288" s="227"/>
      <c r="V288" s="189"/>
      <c r="W288" s="195"/>
      <c r="AC288" s="195"/>
      <c r="AD288" s="195"/>
      <c r="AE288" s="163" t="s">
        <v>512</v>
      </c>
      <c r="AF288" s="195"/>
      <c r="AG288" s="207"/>
    </row>
    <row r="289" spans="1:33" s="160" customFormat="1" ht="12" x14ac:dyDescent="0.2">
      <c r="A289" s="224"/>
      <c r="B289" s="199"/>
      <c r="C289" s="1037" t="s">
        <v>513</v>
      </c>
      <c r="D289" s="1037"/>
      <c r="E289" s="1037"/>
      <c r="F289" s="1037"/>
      <c r="G289" s="1037"/>
      <c r="H289" s="1037"/>
      <c r="I289" s="1037"/>
      <c r="J289" s="1037"/>
      <c r="K289" s="1037"/>
      <c r="L289" s="225"/>
      <c r="M289" s="226"/>
      <c r="N289" s="227"/>
      <c r="V289" s="189"/>
      <c r="W289" s="195"/>
      <c r="AC289" s="195"/>
      <c r="AD289" s="195"/>
      <c r="AE289" s="163" t="s">
        <v>513</v>
      </c>
      <c r="AF289" s="195"/>
      <c r="AG289" s="207"/>
    </row>
    <row r="290" spans="1:33" s="160" customFormat="1" ht="12" x14ac:dyDescent="0.2">
      <c r="A290" s="224"/>
      <c r="B290" s="199"/>
      <c r="C290" s="1037" t="s">
        <v>514</v>
      </c>
      <c r="D290" s="1037"/>
      <c r="E290" s="1037"/>
      <c r="F290" s="1037"/>
      <c r="G290" s="1037"/>
      <c r="H290" s="1037"/>
      <c r="I290" s="1037"/>
      <c r="J290" s="1037"/>
      <c r="K290" s="1037"/>
      <c r="L290" s="225">
        <v>25474.49</v>
      </c>
      <c r="M290" s="226"/>
      <c r="N290" s="227"/>
      <c r="V290" s="189"/>
      <c r="W290" s="195"/>
      <c r="AC290" s="195"/>
      <c r="AD290" s="195"/>
      <c r="AE290" s="163" t="s">
        <v>514</v>
      </c>
      <c r="AF290" s="195"/>
      <c r="AG290" s="207"/>
    </row>
    <row r="291" spans="1:33" s="160" customFormat="1" ht="12" x14ac:dyDescent="0.2">
      <c r="A291" s="224"/>
      <c r="B291" s="199"/>
      <c r="C291" s="1037" t="s">
        <v>515</v>
      </c>
      <c r="D291" s="1037"/>
      <c r="E291" s="1037"/>
      <c r="F291" s="1037"/>
      <c r="G291" s="1037"/>
      <c r="H291" s="1037"/>
      <c r="I291" s="1037"/>
      <c r="J291" s="1037"/>
      <c r="K291" s="1037"/>
      <c r="L291" s="225">
        <v>16682.490000000002</v>
      </c>
      <c r="M291" s="226"/>
      <c r="N291" s="227"/>
      <c r="V291" s="189"/>
      <c r="W291" s="195"/>
      <c r="AC291" s="195"/>
      <c r="AD291" s="195"/>
      <c r="AE291" s="163" t="s">
        <v>515</v>
      </c>
      <c r="AF291" s="195"/>
      <c r="AG291" s="207"/>
    </row>
    <row r="292" spans="1:33" s="160" customFormat="1" ht="12" x14ac:dyDescent="0.2">
      <c r="A292" s="224"/>
      <c r="B292" s="199"/>
      <c r="C292" s="1037" t="s">
        <v>516</v>
      </c>
      <c r="D292" s="1037"/>
      <c r="E292" s="1037"/>
      <c r="F292" s="1037"/>
      <c r="G292" s="1037"/>
      <c r="H292" s="1037"/>
      <c r="I292" s="1037"/>
      <c r="J292" s="1037"/>
      <c r="K292" s="1037"/>
      <c r="L292" s="225">
        <v>2322.25</v>
      </c>
      <c r="M292" s="226"/>
      <c r="N292" s="227"/>
      <c r="V292" s="189"/>
      <c r="W292" s="195"/>
      <c r="AC292" s="195"/>
      <c r="AD292" s="195"/>
      <c r="AE292" s="163" t="s">
        <v>516</v>
      </c>
      <c r="AF292" s="195"/>
      <c r="AG292" s="207"/>
    </row>
    <row r="293" spans="1:33" s="160" customFormat="1" ht="12" x14ac:dyDescent="0.2">
      <c r="A293" s="224"/>
      <c r="B293" s="199"/>
      <c r="C293" s="1037" t="s">
        <v>517</v>
      </c>
      <c r="D293" s="1037"/>
      <c r="E293" s="1037"/>
      <c r="F293" s="1037"/>
      <c r="G293" s="1037"/>
      <c r="H293" s="1037"/>
      <c r="I293" s="1037"/>
      <c r="J293" s="1037"/>
      <c r="K293" s="1037"/>
      <c r="L293" s="225">
        <v>870433.89</v>
      </c>
      <c r="M293" s="226"/>
      <c r="N293" s="227"/>
      <c r="V293" s="189"/>
      <c r="W293" s="195"/>
      <c r="AC293" s="195"/>
      <c r="AD293" s="195"/>
      <c r="AE293" s="163" t="s">
        <v>517</v>
      </c>
      <c r="AF293" s="195"/>
      <c r="AG293" s="207"/>
    </row>
    <row r="294" spans="1:33" s="160" customFormat="1" ht="12" x14ac:dyDescent="0.2">
      <c r="A294" s="224"/>
      <c r="B294" s="199"/>
      <c r="C294" s="1037" t="s">
        <v>518</v>
      </c>
      <c r="D294" s="1037"/>
      <c r="E294" s="1037"/>
      <c r="F294" s="1037"/>
      <c r="G294" s="1037"/>
      <c r="H294" s="1037"/>
      <c r="I294" s="1037"/>
      <c r="J294" s="1037"/>
      <c r="K294" s="1037"/>
      <c r="L294" s="225">
        <v>957065.66</v>
      </c>
      <c r="M294" s="226"/>
      <c r="N294" s="227"/>
      <c r="V294" s="189"/>
      <c r="W294" s="195"/>
      <c r="AC294" s="195"/>
      <c r="AD294" s="195"/>
      <c r="AE294" s="163" t="s">
        <v>518</v>
      </c>
      <c r="AF294" s="195"/>
      <c r="AG294" s="207"/>
    </row>
    <row r="295" spans="1:33" s="160" customFormat="1" ht="12" x14ac:dyDescent="0.2">
      <c r="A295" s="224"/>
      <c r="B295" s="199"/>
      <c r="C295" s="1037" t="s">
        <v>513</v>
      </c>
      <c r="D295" s="1037"/>
      <c r="E295" s="1037"/>
      <c r="F295" s="1037"/>
      <c r="G295" s="1037"/>
      <c r="H295" s="1037"/>
      <c r="I295" s="1037"/>
      <c r="J295" s="1037"/>
      <c r="K295" s="1037"/>
      <c r="L295" s="225"/>
      <c r="M295" s="226"/>
      <c r="N295" s="227"/>
      <c r="V295" s="189"/>
      <c r="W295" s="195"/>
      <c r="AC295" s="195"/>
      <c r="AD295" s="195"/>
      <c r="AE295" s="163" t="s">
        <v>513</v>
      </c>
      <c r="AF295" s="195"/>
      <c r="AG295" s="207"/>
    </row>
    <row r="296" spans="1:33" s="160" customFormat="1" ht="12" x14ac:dyDescent="0.2">
      <c r="A296" s="224"/>
      <c r="B296" s="199"/>
      <c r="C296" s="1037" t="s">
        <v>519</v>
      </c>
      <c r="D296" s="1037"/>
      <c r="E296" s="1037"/>
      <c r="F296" s="1037"/>
      <c r="G296" s="1037"/>
      <c r="H296" s="1037"/>
      <c r="I296" s="1037"/>
      <c r="J296" s="1037"/>
      <c r="K296" s="1037"/>
      <c r="L296" s="225">
        <v>25474.49</v>
      </c>
      <c r="M296" s="226"/>
      <c r="N296" s="227"/>
      <c r="V296" s="189"/>
      <c r="W296" s="195"/>
      <c r="AC296" s="195"/>
      <c r="AD296" s="195"/>
      <c r="AE296" s="163" t="s">
        <v>519</v>
      </c>
      <c r="AF296" s="195"/>
      <c r="AG296" s="207"/>
    </row>
    <row r="297" spans="1:33" s="160" customFormat="1" ht="12" x14ac:dyDescent="0.2">
      <c r="A297" s="224"/>
      <c r="B297" s="199"/>
      <c r="C297" s="1037" t="s">
        <v>520</v>
      </c>
      <c r="D297" s="1037"/>
      <c r="E297" s="1037"/>
      <c r="F297" s="1037"/>
      <c r="G297" s="1037"/>
      <c r="H297" s="1037"/>
      <c r="I297" s="1037"/>
      <c r="J297" s="1037"/>
      <c r="K297" s="1037"/>
      <c r="L297" s="225">
        <v>16682.490000000002</v>
      </c>
      <c r="M297" s="226"/>
      <c r="N297" s="227"/>
      <c r="V297" s="189"/>
      <c r="W297" s="195"/>
      <c r="AC297" s="195"/>
      <c r="AD297" s="195"/>
      <c r="AE297" s="163" t="s">
        <v>520</v>
      </c>
      <c r="AF297" s="195"/>
      <c r="AG297" s="207"/>
    </row>
    <row r="298" spans="1:33" s="160" customFormat="1" ht="12" x14ac:dyDescent="0.2">
      <c r="A298" s="224"/>
      <c r="B298" s="199"/>
      <c r="C298" s="1037" t="s">
        <v>521</v>
      </c>
      <c r="D298" s="1037"/>
      <c r="E298" s="1037"/>
      <c r="F298" s="1037"/>
      <c r="G298" s="1037"/>
      <c r="H298" s="1037"/>
      <c r="I298" s="1037"/>
      <c r="J298" s="1037"/>
      <c r="K298" s="1037"/>
      <c r="L298" s="225">
        <v>870433.89</v>
      </c>
      <c r="M298" s="226"/>
      <c r="N298" s="227"/>
      <c r="V298" s="189"/>
      <c r="W298" s="195"/>
      <c r="AC298" s="195"/>
      <c r="AD298" s="195"/>
      <c r="AE298" s="163" t="s">
        <v>521</v>
      </c>
      <c r="AF298" s="195"/>
      <c r="AG298" s="207"/>
    </row>
    <row r="299" spans="1:33" s="160" customFormat="1" ht="12" x14ac:dyDescent="0.2">
      <c r="A299" s="224"/>
      <c r="B299" s="199"/>
      <c r="C299" s="1037" t="s">
        <v>522</v>
      </c>
      <c r="D299" s="1037"/>
      <c r="E299" s="1037"/>
      <c r="F299" s="1037"/>
      <c r="G299" s="1037"/>
      <c r="H299" s="1037"/>
      <c r="I299" s="1037"/>
      <c r="J299" s="1037"/>
      <c r="K299" s="1037"/>
      <c r="L299" s="225">
        <v>28352.68</v>
      </c>
      <c r="M299" s="226"/>
      <c r="N299" s="227"/>
      <c r="V299" s="189"/>
      <c r="W299" s="195"/>
      <c r="AC299" s="195"/>
      <c r="AD299" s="195"/>
      <c r="AE299" s="163" t="s">
        <v>522</v>
      </c>
      <c r="AF299" s="195"/>
      <c r="AG299" s="207"/>
    </row>
    <row r="300" spans="1:33" s="160" customFormat="1" ht="12" x14ac:dyDescent="0.2">
      <c r="A300" s="224"/>
      <c r="B300" s="199"/>
      <c r="C300" s="1037" t="s">
        <v>523</v>
      </c>
      <c r="D300" s="1037"/>
      <c r="E300" s="1037"/>
      <c r="F300" s="1037"/>
      <c r="G300" s="1037"/>
      <c r="H300" s="1037"/>
      <c r="I300" s="1037"/>
      <c r="J300" s="1037"/>
      <c r="K300" s="1037"/>
      <c r="L300" s="225">
        <v>16122.11</v>
      </c>
      <c r="M300" s="226"/>
      <c r="N300" s="227"/>
      <c r="V300" s="189"/>
      <c r="W300" s="195"/>
      <c r="AC300" s="195"/>
      <c r="AD300" s="195"/>
      <c r="AE300" s="163" t="s">
        <v>523</v>
      </c>
      <c r="AF300" s="195"/>
      <c r="AG300" s="207"/>
    </row>
    <row r="301" spans="1:33" s="160" customFormat="1" ht="12" x14ac:dyDescent="0.2">
      <c r="A301" s="224"/>
      <c r="B301" s="199"/>
      <c r="C301" s="1037" t="s">
        <v>524</v>
      </c>
      <c r="D301" s="1037"/>
      <c r="E301" s="1037"/>
      <c r="F301" s="1037"/>
      <c r="G301" s="1037"/>
      <c r="H301" s="1037"/>
      <c r="I301" s="1037"/>
      <c r="J301" s="1037"/>
      <c r="K301" s="1037"/>
      <c r="L301" s="225">
        <v>27796.74</v>
      </c>
      <c r="M301" s="226"/>
      <c r="N301" s="227"/>
      <c r="V301" s="189"/>
      <c r="W301" s="195"/>
      <c r="AC301" s="195"/>
      <c r="AD301" s="195"/>
      <c r="AE301" s="163" t="s">
        <v>524</v>
      </c>
      <c r="AF301" s="195"/>
      <c r="AG301" s="207"/>
    </row>
    <row r="302" spans="1:33" s="160" customFormat="1" ht="12" x14ac:dyDescent="0.2">
      <c r="A302" s="224"/>
      <c r="B302" s="199"/>
      <c r="C302" s="1037" t="s">
        <v>525</v>
      </c>
      <c r="D302" s="1037"/>
      <c r="E302" s="1037"/>
      <c r="F302" s="1037"/>
      <c r="G302" s="1037"/>
      <c r="H302" s="1037"/>
      <c r="I302" s="1037"/>
      <c r="J302" s="1037"/>
      <c r="K302" s="1037"/>
      <c r="L302" s="225">
        <v>28352.68</v>
      </c>
      <c r="M302" s="226"/>
      <c r="N302" s="227"/>
      <c r="V302" s="189"/>
      <c r="W302" s="195"/>
      <c r="AC302" s="195"/>
      <c r="AD302" s="195"/>
      <c r="AE302" s="163" t="s">
        <v>525</v>
      </c>
      <c r="AF302" s="195"/>
      <c r="AG302" s="207"/>
    </row>
    <row r="303" spans="1:33" s="160" customFormat="1" ht="12" x14ac:dyDescent="0.2">
      <c r="A303" s="224"/>
      <c r="B303" s="199"/>
      <c r="C303" s="1037" t="s">
        <v>526</v>
      </c>
      <c r="D303" s="1037"/>
      <c r="E303" s="1037"/>
      <c r="F303" s="1037"/>
      <c r="G303" s="1037"/>
      <c r="H303" s="1037"/>
      <c r="I303" s="1037"/>
      <c r="J303" s="1037"/>
      <c r="K303" s="1037"/>
      <c r="L303" s="225">
        <v>16122.11</v>
      </c>
      <c r="M303" s="226"/>
      <c r="N303" s="227"/>
      <c r="V303" s="189"/>
      <c r="W303" s="195"/>
      <c r="AC303" s="195"/>
      <c r="AD303" s="195"/>
      <c r="AE303" s="163" t="s">
        <v>526</v>
      </c>
      <c r="AF303" s="195"/>
      <c r="AG303" s="207"/>
    </row>
    <row r="304" spans="1:33" s="160" customFormat="1" ht="12" x14ac:dyDescent="0.2">
      <c r="A304" s="224"/>
      <c r="B304" s="218"/>
      <c r="C304" s="1038" t="s">
        <v>803</v>
      </c>
      <c r="D304" s="1038"/>
      <c r="E304" s="1038"/>
      <c r="F304" s="1038"/>
      <c r="G304" s="1038"/>
      <c r="H304" s="1038"/>
      <c r="I304" s="1038"/>
      <c r="J304" s="1038"/>
      <c r="K304" s="1038"/>
      <c r="L304" s="228">
        <v>957065.66</v>
      </c>
      <c r="M304" s="229"/>
      <c r="N304" s="230"/>
      <c r="V304" s="189"/>
      <c r="W304" s="195"/>
      <c r="AC304" s="195"/>
      <c r="AD304" s="195"/>
      <c r="AF304" s="195" t="s">
        <v>803</v>
      </c>
      <c r="AG304" s="207"/>
    </row>
    <row r="305" spans="1:34" s="160" customFormat="1" ht="12" x14ac:dyDescent="0.2">
      <c r="A305" s="1043" t="s">
        <v>804</v>
      </c>
      <c r="B305" s="1044"/>
      <c r="C305" s="1044"/>
      <c r="D305" s="1044"/>
      <c r="E305" s="1044"/>
      <c r="F305" s="1044"/>
      <c r="G305" s="1044"/>
      <c r="H305" s="1044"/>
      <c r="I305" s="1044"/>
      <c r="J305" s="1044"/>
      <c r="K305" s="1044"/>
      <c r="L305" s="1044"/>
      <c r="M305" s="1044"/>
      <c r="N305" s="1045"/>
      <c r="V305" s="189" t="s">
        <v>804</v>
      </c>
      <c r="W305" s="195"/>
      <c r="AC305" s="195"/>
      <c r="AD305" s="195"/>
      <c r="AF305" s="195"/>
      <c r="AG305" s="207"/>
    </row>
    <row r="306" spans="1:34" s="160" customFormat="1" ht="12" x14ac:dyDescent="0.2">
      <c r="A306" s="1040" t="s">
        <v>805</v>
      </c>
      <c r="B306" s="1041"/>
      <c r="C306" s="1041"/>
      <c r="D306" s="1041"/>
      <c r="E306" s="1041"/>
      <c r="F306" s="1041"/>
      <c r="G306" s="1041"/>
      <c r="H306" s="1041"/>
      <c r="I306" s="1041"/>
      <c r="J306" s="1041"/>
      <c r="K306" s="1041"/>
      <c r="L306" s="1041"/>
      <c r="M306" s="1041"/>
      <c r="N306" s="1042"/>
      <c r="V306" s="189"/>
      <c r="W306" s="195"/>
      <c r="AC306" s="195"/>
      <c r="AD306" s="195"/>
      <c r="AF306" s="195"/>
      <c r="AG306" s="207"/>
      <c r="AH306" s="195" t="s">
        <v>805</v>
      </c>
    </row>
    <row r="307" spans="1:34" s="160" customFormat="1" ht="45" x14ac:dyDescent="0.2">
      <c r="A307" s="190" t="s">
        <v>165</v>
      </c>
      <c r="B307" s="191" t="s">
        <v>806</v>
      </c>
      <c r="C307" s="1039" t="s">
        <v>807</v>
      </c>
      <c r="D307" s="1039"/>
      <c r="E307" s="1039"/>
      <c r="F307" s="192" t="s">
        <v>808</v>
      </c>
      <c r="G307" s="192"/>
      <c r="H307" s="192"/>
      <c r="I307" s="192" t="s">
        <v>159</v>
      </c>
      <c r="J307" s="193"/>
      <c r="K307" s="192"/>
      <c r="L307" s="193"/>
      <c r="M307" s="192"/>
      <c r="N307" s="194"/>
      <c r="V307" s="189"/>
      <c r="W307" s="195" t="s">
        <v>807</v>
      </c>
      <c r="AC307" s="195"/>
      <c r="AD307" s="195"/>
      <c r="AF307" s="195"/>
      <c r="AG307" s="207"/>
      <c r="AH307" s="195"/>
    </row>
    <row r="308" spans="1:34" s="160" customFormat="1" ht="12" x14ac:dyDescent="0.2">
      <c r="A308" s="196"/>
      <c r="B308" s="197"/>
      <c r="C308" s="1037" t="s">
        <v>809</v>
      </c>
      <c r="D308" s="1037"/>
      <c r="E308" s="1037"/>
      <c r="F308" s="1037"/>
      <c r="G308" s="1037"/>
      <c r="H308" s="1037"/>
      <c r="I308" s="1037"/>
      <c r="J308" s="1037"/>
      <c r="K308" s="1037"/>
      <c r="L308" s="1037"/>
      <c r="M308" s="1037"/>
      <c r="N308" s="1046"/>
      <c r="V308" s="189"/>
      <c r="W308" s="195"/>
      <c r="X308" s="163" t="s">
        <v>809</v>
      </c>
      <c r="AC308" s="195"/>
      <c r="AD308" s="195"/>
      <c r="AF308" s="195"/>
      <c r="AG308" s="207"/>
      <c r="AH308" s="195"/>
    </row>
    <row r="309" spans="1:34" s="160" customFormat="1" ht="12" x14ac:dyDescent="0.2">
      <c r="A309" s="198"/>
      <c r="B309" s="199" t="s">
        <v>810</v>
      </c>
      <c r="C309" s="1037" t="s">
        <v>811</v>
      </c>
      <c r="D309" s="1037"/>
      <c r="E309" s="1037"/>
      <c r="F309" s="1037"/>
      <c r="G309" s="1037"/>
      <c r="H309" s="1037"/>
      <c r="I309" s="1037"/>
      <c r="J309" s="1037"/>
      <c r="K309" s="1037"/>
      <c r="L309" s="1037"/>
      <c r="M309" s="1037"/>
      <c r="N309" s="1046"/>
      <c r="V309" s="189"/>
      <c r="W309" s="195"/>
      <c r="Y309" s="163" t="s">
        <v>811</v>
      </c>
      <c r="AC309" s="195"/>
      <c r="AD309" s="195"/>
      <c r="AF309" s="195"/>
      <c r="AG309" s="207"/>
      <c r="AH309" s="195"/>
    </row>
    <row r="310" spans="1:34" s="160" customFormat="1" ht="12" x14ac:dyDescent="0.2">
      <c r="A310" s="200"/>
      <c r="B310" s="199" t="s">
        <v>423</v>
      </c>
      <c r="C310" s="1037" t="s">
        <v>432</v>
      </c>
      <c r="D310" s="1037"/>
      <c r="E310" s="1037"/>
      <c r="F310" s="201"/>
      <c r="G310" s="201"/>
      <c r="H310" s="201"/>
      <c r="I310" s="201"/>
      <c r="J310" s="202">
        <v>50.7</v>
      </c>
      <c r="K310" s="201" t="s">
        <v>812</v>
      </c>
      <c r="L310" s="202">
        <v>1026.68</v>
      </c>
      <c r="M310" s="201"/>
      <c r="N310" s="203"/>
      <c r="V310" s="189"/>
      <c r="W310" s="195"/>
      <c r="Z310" s="163" t="s">
        <v>432</v>
      </c>
      <c r="AC310" s="195"/>
      <c r="AD310" s="195"/>
      <c r="AF310" s="195"/>
      <c r="AG310" s="207"/>
      <c r="AH310" s="195"/>
    </row>
    <row r="311" spans="1:34" s="160" customFormat="1" ht="12" x14ac:dyDescent="0.2">
      <c r="A311" s="200"/>
      <c r="B311" s="199" t="s">
        <v>434</v>
      </c>
      <c r="C311" s="1037" t="s">
        <v>435</v>
      </c>
      <c r="D311" s="1037"/>
      <c r="E311" s="1037"/>
      <c r="F311" s="201"/>
      <c r="G311" s="201"/>
      <c r="H311" s="201"/>
      <c r="I311" s="201"/>
      <c r="J311" s="202">
        <v>187.01</v>
      </c>
      <c r="K311" s="201" t="s">
        <v>813</v>
      </c>
      <c r="L311" s="202">
        <v>4039.42</v>
      </c>
      <c r="M311" s="201"/>
      <c r="N311" s="203"/>
      <c r="V311" s="189"/>
      <c r="W311" s="195"/>
      <c r="Z311" s="163" t="s">
        <v>435</v>
      </c>
      <c r="AC311" s="195"/>
      <c r="AD311" s="195"/>
      <c r="AF311" s="195"/>
      <c r="AG311" s="207"/>
      <c r="AH311" s="195"/>
    </row>
    <row r="312" spans="1:34" s="160" customFormat="1" ht="12" x14ac:dyDescent="0.2">
      <c r="A312" s="200"/>
      <c r="B312" s="199" t="s">
        <v>437</v>
      </c>
      <c r="C312" s="1037" t="s">
        <v>438</v>
      </c>
      <c r="D312" s="1037"/>
      <c r="E312" s="1037"/>
      <c r="F312" s="201"/>
      <c r="G312" s="201"/>
      <c r="H312" s="201"/>
      <c r="I312" s="201"/>
      <c r="J312" s="202">
        <v>32.450000000000003</v>
      </c>
      <c r="K312" s="201" t="s">
        <v>813</v>
      </c>
      <c r="L312" s="202">
        <v>700.92</v>
      </c>
      <c r="M312" s="201"/>
      <c r="N312" s="203"/>
      <c r="V312" s="189"/>
      <c r="W312" s="195"/>
      <c r="Z312" s="163" t="s">
        <v>438</v>
      </c>
      <c r="AC312" s="195"/>
      <c r="AD312" s="195"/>
      <c r="AF312" s="195"/>
      <c r="AG312" s="207"/>
      <c r="AH312" s="195"/>
    </row>
    <row r="313" spans="1:34" s="160" customFormat="1" ht="12" x14ac:dyDescent="0.2">
      <c r="A313" s="200"/>
      <c r="B313" s="199" t="s">
        <v>439</v>
      </c>
      <c r="C313" s="1037" t="s">
        <v>440</v>
      </c>
      <c r="D313" s="1037"/>
      <c r="E313" s="1037"/>
      <c r="F313" s="201"/>
      <c r="G313" s="201"/>
      <c r="H313" s="201"/>
      <c r="I313" s="201"/>
      <c r="J313" s="202">
        <v>56.83</v>
      </c>
      <c r="K313" s="201"/>
      <c r="L313" s="202">
        <v>1534.41</v>
      </c>
      <c r="M313" s="201"/>
      <c r="N313" s="203"/>
      <c r="V313" s="189"/>
      <c r="W313" s="195"/>
      <c r="Z313" s="163" t="s">
        <v>440</v>
      </c>
      <c r="AC313" s="195"/>
      <c r="AD313" s="195"/>
      <c r="AF313" s="195"/>
      <c r="AG313" s="207"/>
      <c r="AH313" s="195"/>
    </row>
    <row r="314" spans="1:34" s="160" customFormat="1" ht="12" x14ac:dyDescent="0.2">
      <c r="A314" s="200"/>
      <c r="B314" s="199"/>
      <c r="C314" s="1037" t="s">
        <v>443</v>
      </c>
      <c r="D314" s="1037"/>
      <c r="E314" s="1037"/>
      <c r="F314" s="201" t="s">
        <v>444</v>
      </c>
      <c r="G314" s="201" t="s">
        <v>470</v>
      </c>
      <c r="H314" s="201" t="s">
        <v>812</v>
      </c>
      <c r="I314" s="201" t="s">
        <v>814</v>
      </c>
      <c r="J314" s="202"/>
      <c r="K314" s="201"/>
      <c r="L314" s="202"/>
      <c r="M314" s="201"/>
      <c r="N314" s="203"/>
      <c r="V314" s="189"/>
      <c r="W314" s="195"/>
      <c r="AA314" s="163" t="s">
        <v>443</v>
      </c>
      <c r="AC314" s="195"/>
      <c r="AD314" s="195"/>
      <c r="AF314" s="195"/>
      <c r="AG314" s="207"/>
      <c r="AH314" s="195"/>
    </row>
    <row r="315" spans="1:34" s="160" customFormat="1" ht="12" x14ac:dyDescent="0.2">
      <c r="A315" s="200"/>
      <c r="B315" s="199"/>
      <c r="C315" s="1037" t="s">
        <v>447</v>
      </c>
      <c r="D315" s="1037"/>
      <c r="E315" s="1037"/>
      <c r="F315" s="201" t="s">
        <v>444</v>
      </c>
      <c r="G315" s="201" t="s">
        <v>815</v>
      </c>
      <c r="H315" s="201" t="s">
        <v>813</v>
      </c>
      <c r="I315" s="201" t="s">
        <v>816</v>
      </c>
      <c r="J315" s="202"/>
      <c r="K315" s="201"/>
      <c r="L315" s="202"/>
      <c r="M315" s="201"/>
      <c r="N315" s="203"/>
      <c r="V315" s="189"/>
      <c r="W315" s="195"/>
      <c r="AA315" s="163" t="s">
        <v>447</v>
      </c>
      <c r="AC315" s="195"/>
      <c r="AD315" s="195"/>
      <c r="AF315" s="195"/>
      <c r="AG315" s="207"/>
      <c r="AH315" s="195"/>
    </row>
    <row r="316" spans="1:34" s="160" customFormat="1" ht="12" x14ac:dyDescent="0.2">
      <c r="A316" s="200"/>
      <c r="B316" s="199"/>
      <c r="C316" s="1047" t="s">
        <v>450</v>
      </c>
      <c r="D316" s="1047"/>
      <c r="E316" s="1047"/>
      <c r="F316" s="208"/>
      <c r="G316" s="208"/>
      <c r="H316" s="208"/>
      <c r="I316" s="208"/>
      <c r="J316" s="209">
        <v>294.54000000000002</v>
      </c>
      <c r="K316" s="208"/>
      <c r="L316" s="209">
        <v>6600.51</v>
      </c>
      <c r="M316" s="208"/>
      <c r="N316" s="210"/>
      <c r="V316" s="189"/>
      <c r="W316" s="195"/>
      <c r="AB316" s="163" t="s">
        <v>450</v>
      </c>
      <c r="AC316" s="195"/>
      <c r="AD316" s="195"/>
      <c r="AF316" s="195"/>
      <c r="AG316" s="207"/>
      <c r="AH316" s="195"/>
    </row>
    <row r="317" spans="1:34" s="160" customFormat="1" ht="12" x14ac:dyDescent="0.2">
      <c r="A317" s="200"/>
      <c r="B317" s="199"/>
      <c r="C317" s="1037" t="s">
        <v>451</v>
      </c>
      <c r="D317" s="1037"/>
      <c r="E317" s="1037"/>
      <c r="F317" s="201"/>
      <c r="G317" s="201"/>
      <c r="H317" s="201"/>
      <c r="I317" s="201"/>
      <c r="J317" s="202"/>
      <c r="K317" s="201"/>
      <c r="L317" s="202">
        <v>1727.6</v>
      </c>
      <c r="M317" s="201"/>
      <c r="N317" s="203"/>
      <c r="V317" s="189"/>
      <c r="W317" s="195"/>
      <c r="AA317" s="163" t="s">
        <v>451</v>
      </c>
      <c r="AC317" s="195"/>
      <c r="AD317" s="195"/>
      <c r="AF317" s="195"/>
      <c r="AG317" s="207"/>
      <c r="AH317" s="195"/>
    </row>
    <row r="318" spans="1:34" s="160" customFormat="1" ht="45" x14ac:dyDescent="0.2">
      <c r="A318" s="200"/>
      <c r="B318" s="199" t="s">
        <v>817</v>
      </c>
      <c r="C318" s="1037" t="s">
        <v>818</v>
      </c>
      <c r="D318" s="1037"/>
      <c r="E318" s="1037"/>
      <c r="F318" s="201" t="s">
        <v>454</v>
      </c>
      <c r="G318" s="201" t="s">
        <v>819</v>
      </c>
      <c r="H318" s="201"/>
      <c r="I318" s="201" t="s">
        <v>819</v>
      </c>
      <c r="J318" s="202"/>
      <c r="K318" s="201"/>
      <c r="L318" s="202">
        <v>1865.81</v>
      </c>
      <c r="M318" s="201"/>
      <c r="N318" s="203"/>
      <c r="V318" s="189"/>
      <c r="W318" s="195"/>
      <c r="AA318" s="163" t="s">
        <v>818</v>
      </c>
      <c r="AC318" s="195"/>
      <c r="AD318" s="195"/>
      <c r="AF318" s="195"/>
      <c r="AG318" s="207"/>
      <c r="AH318" s="195"/>
    </row>
    <row r="319" spans="1:34" s="160" customFormat="1" ht="45" x14ac:dyDescent="0.2">
      <c r="A319" s="200"/>
      <c r="B319" s="199" t="s">
        <v>820</v>
      </c>
      <c r="C319" s="1037" t="s">
        <v>821</v>
      </c>
      <c r="D319" s="1037"/>
      <c r="E319" s="1037"/>
      <c r="F319" s="201" t="s">
        <v>454</v>
      </c>
      <c r="G319" s="201" t="s">
        <v>561</v>
      </c>
      <c r="H319" s="201"/>
      <c r="I319" s="201" t="s">
        <v>561</v>
      </c>
      <c r="J319" s="202"/>
      <c r="K319" s="201"/>
      <c r="L319" s="202">
        <v>950.18</v>
      </c>
      <c r="M319" s="201"/>
      <c r="N319" s="203"/>
      <c r="V319" s="189"/>
      <c r="W319" s="195"/>
      <c r="AA319" s="163" t="s">
        <v>821</v>
      </c>
      <c r="AC319" s="195"/>
      <c r="AD319" s="195"/>
      <c r="AF319" s="195"/>
      <c r="AG319" s="207"/>
      <c r="AH319" s="195"/>
    </row>
    <row r="320" spans="1:34" s="160" customFormat="1" ht="12" x14ac:dyDescent="0.2">
      <c r="A320" s="211"/>
      <c r="B320" s="212"/>
      <c r="C320" s="1039" t="s">
        <v>459</v>
      </c>
      <c r="D320" s="1039"/>
      <c r="E320" s="1039"/>
      <c r="F320" s="192"/>
      <c r="G320" s="192"/>
      <c r="H320" s="192"/>
      <c r="I320" s="192"/>
      <c r="J320" s="193"/>
      <c r="K320" s="192"/>
      <c r="L320" s="193">
        <v>9416.5</v>
      </c>
      <c r="M320" s="208"/>
      <c r="N320" s="194"/>
      <c r="V320" s="189"/>
      <c r="W320" s="195"/>
      <c r="AC320" s="195" t="s">
        <v>459</v>
      </c>
      <c r="AD320" s="195"/>
      <c r="AF320" s="195"/>
      <c r="AG320" s="207"/>
      <c r="AH320" s="195"/>
    </row>
    <row r="321" spans="1:34" s="160" customFormat="1" ht="12" x14ac:dyDescent="0.2">
      <c r="A321" s="190" t="s">
        <v>166</v>
      </c>
      <c r="B321" s="191" t="s">
        <v>822</v>
      </c>
      <c r="C321" s="1039" t="s">
        <v>823</v>
      </c>
      <c r="D321" s="1039"/>
      <c r="E321" s="1039"/>
      <c r="F321" s="192" t="s">
        <v>411</v>
      </c>
      <c r="G321" s="192"/>
      <c r="H321" s="192"/>
      <c r="I321" s="192" t="s">
        <v>824</v>
      </c>
      <c r="J321" s="193">
        <v>11978</v>
      </c>
      <c r="K321" s="192"/>
      <c r="L321" s="193">
        <v>-970.22</v>
      </c>
      <c r="M321" s="192"/>
      <c r="N321" s="194"/>
      <c r="V321" s="189"/>
      <c r="W321" s="195" t="s">
        <v>823</v>
      </c>
      <c r="AC321" s="195"/>
      <c r="AD321" s="195"/>
      <c r="AF321" s="195"/>
      <c r="AG321" s="207"/>
      <c r="AH321" s="195"/>
    </row>
    <row r="322" spans="1:34" s="160" customFormat="1" ht="12" x14ac:dyDescent="0.2">
      <c r="A322" s="211"/>
      <c r="B322" s="212"/>
      <c r="C322" s="168" t="s">
        <v>462</v>
      </c>
      <c r="D322" s="213"/>
      <c r="E322" s="213"/>
      <c r="F322" s="214"/>
      <c r="G322" s="214"/>
      <c r="H322" s="214"/>
      <c r="I322" s="214"/>
      <c r="J322" s="215"/>
      <c r="K322" s="214"/>
      <c r="L322" s="215"/>
      <c r="M322" s="216"/>
      <c r="N322" s="217"/>
      <c r="V322" s="189"/>
      <c r="W322" s="195"/>
      <c r="AC322" s="195"/>
      <c r="AD322" s="195"/>
      <c r="AF322" s="195"/>
      <c r="AG322" s="207"/>
      <c r="AH322" s="195"/>
    </row>
    <row r="323" spans="1:34" s="160" customFormat="1" ht="33.75" x14ac:dyDescent="0.2">
      <c r="A323" s="190" t="s">
        <v>170</v>
      </c>
      <c r="B323" s="191" t="s">
        <v>825</v>
      </c>
      <c r="C323" s="1039" t="s">
        <v>826</v>
      </c>
      <c r="D323" s="1039"/>
      <c r="E323" s="1039"/>
      <c r="F323" s="192" t="s">
        <v>644</v>
      </c>
      <c r="G323" s="192"/>
      <c r="H323" s="192"/>
      <c r="I323" s="192" t="s">
        <v>827</v>
      </c>
      <c r="J323" s="193">
        <v>1100</v>
      </c>
      <c r="K323" s="192"/>
      <c r="L323" s="193">
        <v>-564.29999999999995</v>
      </c>
      <c r="M323" s="192"/>
      <c r="N323" s="194"/>
      <c r="V323" s="189"/>
      <c r="W323" s="195" t="s">
        <v>826</v>
      </c>
      <c r="AC323" s="195"/>
      <c r="AD323" s="195"/>
      <c r="AF323" s="195"/>
      <c r="AG323" s="207"/>
      <c r="AH323" s="195"/>
    </row>
    <row r="324" spans="1:34" s="160" customFormat="1" ht="12" x14ac:dyDescent="0.2">
      <c r="A324" s="211"/>
      <c r="B324" s="212"/>
      <c r="C324" s="168" t="s">
        <v>462</v>
      </c>
      <c r="D324" s="213"/>
      <c r="E324" s="213"/>
      <c r="F324" s="214"/>
      <c r="G324" s="214"/>
      <c r="H324" s="214"/>
      <c r="I324" s="214"/>
      <c r="J324" s="215"/>
      <c r="K324" s="214"/>
      <c r="L324" s="215"/>
      <c r="M324" s="216"/>
      <c r="N324" s="217"/>
      <c r="V324" s="189"/>
      <c r="W324" s="195"/>
      <c r="AC324" s="195"/>
      <c r="AD324" s="195"/>
      <c r="AF324" s="195"/>
      <c r="AG324" s="207"/>
      <c r="AH324" s="195"/>
    </row>
    <row r="325" spans="1:34" s="160" customFormat="1" ht="12" x14ac:dyDescent="0.2">
      <c r="A325" s="190" t="s">
        <v>828</v>
      </c>
      <c r="B325" s="191" t="s">
        <v>829</v>
      </c>
      <c r="C325" s="1039" t="s">
        <v>830</v>
      </c>
      <c r="D325" s="1039"/>
      <c r="E325" s="1039"/>
      <c r="F325" s="192" t="s">
        <v>347</v>
      </c>
      <c r="G325" s="192"/>
      <c r="H325" s="192"/>
      <c r="I325" s="192" t="s">
        <v>831</v>
      </c>
      <c r="J325" s="193">
        <v>100.42</v>
      </c>
      <c r="K325" s="192"/>
      <c r="L325" s="193">
        <v>27113.4</v>
      </c>
      <c r="M325" s="192"/>
      <c r="N325" s="194"/>
      <c r="V325" s="189"/>
      <c r="W325" s="195" t="s">
        <v>830</v>
      </c>
      <c r="AC325" s="195"/>
      <c r="AD325" s="195"/>
      <c r="AF325" s="195"/>
      <c r="AG325" s="207"/>
      <c r="AH325" s="195"/>
    </row>
    <row r="326" spans="1:34" s="160" customFormat="1" ht="12" x14ac:dyDescent="0.2">
      <c r="A326" s="211"/>
      <c r="B326" s="212"/>
      <c r="C326" s="168" t="s">
        <v>462</v>
      </c>
      <c r="D326" s="213"/>
      <c r="E326" s="213"/>
      <c r="F326" s="214"/>
      <c r="G326" s="214"/>
      <c r="H326" s="214"/>
      <c r="I326" s="214"/>
      <c r="J326" s="215"/>
      <c r="K326" s="214"/>
      <c r="L326" s="215"/>
      <c r="M326" s="216"/>
      <c r="N326" s="217"/>
      <c r="V326" s="189"/>
      <c r="W326" s="195"/>
      <c r="AC326" s="195"/>
      <c r="AD326" s="195"/>
      <c r="AF326" s="195"/>
      <c r="AG326" s="207"/>
      <c r="AH326" s="195"/>
    </row>
    <row r="327" spans="1:34" s="160" customFormat="1" ht="33.75" x14ac:dyDescent="0.2">
      <c r="A327" s="190" t="s">
        <v>832</v>
      </c>
      <c r="B327" s="191" t="s">
        <v>833</v>
      </c>
      <c r="C327" s="1039" t="s">
        <v>834</v>
      </c>
      <c r="D327" s="1039"/>
      <c r="E327" s="1039"/>
      <c r="F327" s="192" t="s">
        <v>411</v>
      </c>
      <c r="G327" s="192"/>
      <c r="H327" s="192"/>
      <c r="I327" s="192" t="s">
        <v>835</v>
      </c>
      <c r="J327" s="193"/>
      <c r="K327" s="192"/>
      <c r="L327" s="193"/>
      <c r="M327" s="192"/>
      <c r="N327" s="194"/>
      <c r="V327" s="189"/>
      <c r="W327" s="195" t="s">
        <v>834</v>
      </c>
      <c r="AC327" s="195"/>
      <c r="AD327" s="195"/>
      <c r="AF327" s="195"/>
      <c r="AG327" s="207"/>
      <c r="AH327" s="195"/>
    </row>
    <row r="328" spans="1:34" s="160" customFormat="1" ht="12" x14ac:dyDescent="0.2">
      <c r="A328" s="196"/>
      <c r="B328" s="197"/>
      <c r="C328" s="1037" t="s">
        <v>836</v>
      </c>
      <c r="D328" s="1037"/>
      <c r="E328" s="1037"/>
      <c r="F328" s="1037"/>
      <c r="G328" s="1037"/>
      <c r="H328" s="1037"/>
      <c r="I328" s="1037"/>
      <c r="J328" s="1037"/>
      <c r="K328" s="1037"/>
      <c r="L328" s="1037"/>
      <c r="M328" s="1037"/>
      <c r="N328" s="1046"/>
      <c r="V328" s="189"/>
      <c r="W328" s="195"/>
      <c r="X328" s="163" t="s">
        <v>836</v>
      </c>
      <c r="AC328" s="195"/>
      <c r="AD328" s="195"/>
      <c r="AF328" s="195"/>
      <c r="AG328" s="207"/>
      <c r="AH328" s="195"/>
    </row>
    <row r="329" spans="1:34" s="160" customFormat="1" ht="12" x14ac:dyDescent="0.2">
      <c r="A329" s="200"/>
      <c r="B329" s="199" t="s">
        <v>423</v>
      </c>
      <c r="C329" s="1037" t="s">
        <v>432</v>
      </c>
      <c r="D329" s="1037"/>
      <c r="E329" s="1037"/>
      <c r="F329" s="201"/>
      <c r="G329" s="201"/>
      <c r="H329" s="201"/>
      <c r="I329" s="201"/>
      <c r="J329" s="202">
        <v>68.28</v>
      </c>
      <c r="K329" s="201"/>
      <c r="L329" s="202">
        <v>200.74</v>
      </c>
      <c r="M329" s="201"/>
      <c r="N329" s="203"/>
      <c r="V329" s="189"/>
      <c r="W329" s="195"/>
      <c r="Z329" s="163" t="s">
        <v>432</v>
      </c>
      <c r="AC329" s="195"/>
      <c r="AD329" s="195"/>
      <c r="AF329" s="195"/>
      <c r="AG329" s="207"/>
      <c r="AH329" s="195"/>
    </row>
    <row r="330" spans="1:34" s="160" customFormat="1" ht="12" x14ac:dyDescent="0.2">
      <c r="A330" s="200"/>
      <c r="B330" s="199" t="s">
        <v>434</v>
      </c>
      <c r="C330" s="1037" t="s">
        <v>435</v>
      </c>
      <c r="D330" s="1037"/>
      <c r="E330" s="1037"/>
      <c r="F330" s="201"/>
      <c r="G330" s="201"/>
      <c r="H330" s="201"/>
      <c r="I330" s="201"/>
      <c r="J330" s="202">
        <v>50.03</v>
      </c>
      <c r="K330" s="201"/>
      <c r="L330" s="202">
        <v>147.09</v>
      </c>
      <c r="M330" s="201"/>
      <c r="N330" s="203"/>
      <c r="V330" s="189"/>
      <c r="W330" s="195"/>
      <c r="Z330" s="163" t="s">
        <v>435</v>
      </c>
      <c r="AC330" s="195"/>
      <c r="AD330" s="195"/>
      <c r="AF330" s="195"/>
      <c r="AG330" s="207"/>
      <c r="AH330" s="195"/>
    </row>
    <row r="331" spans="1:34" s="160" customFormat="1" ht="12" x14ac:dyDescent="0.2">
      <c r="A331" s="200"/>
      <c r="B331" s="199" t="s">
        <v>437</v>
      </c>
      <c r="C331" s="1037" t="s">
        <v>438</v>
      </c>
      <c r="D331" s="1037"/>
      <c r="E331" s="1037"/>
      <c r="F331" s="201"/>
      <c r="G331" s="201"/>
      <c r="H331" s="201"/>
      <c r="I331" s="201"/>
      <c r="J331" s="202">
        <v>7.59</v>
      </c>
      <c r="K331" s="201"/>
      <c r="L331" s="202">
        <v>22.31</v>
      </c>
      <c r="M331" s="201"/>
      <c r="N331" s="203"/>
      <c r="V331" s="189"/>
      <c r="W331" s="195"/>
      <c r="Z331" s="163" t="s">
        <v>438</v>
      </c>
      <c r="AC331" s="195"/>
      <c r="AD331" s="195"/>
      <c r="AF331" s="195"/>
      <c r="AG331" s="207"/>
      <c r="AH331" s="195"/>
    </row>
    <row r="332" spans="1:34" s="160" customFormat="1" ht="12" x14ac:dyDescent="0.2">
      <c r="A332" s="200"/>
      <c r="B332" s="199" t="s">
        <v>439</v>
      </c>
      <c r="C332" s="1037" t="s">
        <v>440</v>
      </c>
      <c r="D332" s="1037"/>
      <c r="E332" s="1037"/>
      <c r="F332" s="201"/>
      <c r="G332" s="201"/>
      <c r="H332" s="201"/>
      <c r="I332" s="201"/>
      <c r="J332" s="202">
        <v>40.799999999999997</v>
      </c>
      <c r="K332" s="201"/>
      <c r="L332" s="202">
        <v>119.95</v>
      </c>
      <c r="M332" s="201"/>
      <c r="N332" s="203"/>
      <c r="V332" s="189"/>
      <c r="W332" s="195"/>
      <c r="Z332" s="163" t="s">
        <v>440</v>
      </c>
      <c r="AC332" s="195"/>
      <c r="AD332" s="195"/>
      <c r="AF332" s="195"/>
      <c r="AG332" s="207"/>
      <c r="AH332" s="195"/>
    </row>
    <row r="333" spans="1:34" s="160" customFormat="1" ht="12" x14ac:dyDescent="0.2">
      <c r="A333" s="196"/>
      <c r="B333" s="204" t="s">
        <v>706</v>
      </c>
      <c r="C333" s="1048" t="s">
        <v>707</v>
      </c>
      <c r="D333" s="1048"/>
      <c r="E333" s="1048"/>
      <c r="F333" s="205" t="s">
        <v>411</v>
      </c>
      <c r="G333" s="205" t="s">
        <v>423</v>
      </c>
      <c r="H333" s="205"/>
      <c r="I333" s="205" t="s">
        <v>835</v>
      </c>
      <c r="J333" s="199"/>
      <c r="K333" s="201"/>
      <c r="L333" s="202"/>
      <c r="M333" s="201"/>
      <c r="N333" s="206"/>
      <c r="V333" s="189"/>
      <c r="W333" s="195"/>
      <c r="AC333" s="195"/>
      <c r="AD333" s="195"/>
      <c r="AF333" s="195"/>
      <c r="AG333" s="207" t="s">
        <v>707</v>
      </c>
      <c r="AH333" s="195"/>
    </row>
    <row r="334" spans="1:34" s="160" customFormat="1" ht="12" x14ac:dyDescent="0.2">
      <c r="A334" s="200"/>
      <c r="B334" s="199"/>
      <c r="C334" s="1037" t="s">
        <v>443</v>
      </c>
      <c r="D334" s="1037"/>
      <c r="E334" s="1037"/>
      <c r="F334" s="201" t="s">
        <v>444</v>
      </c>
      <c r="G334" s="201" t="s">
        <v>837</v>
      </c>
      <c r="H334" s="201"/>
      <c r="I334" s="201" t="s">
        <v>838</v>
      </c>
      <c r="J334" s="202"/>
      <c r="K334" s="201"/>
      <c r="L334" s="202"/>
      <c r="M334" s="201"/>
      <c r="N334" s="203"/>
      <c r="V334" s="189"/>
      <c r="W334" s="195"/>
      <c r="AA334" s="163" t="s">
        <v>443</v>
      </c>
      <c r="AC334" s="195"/>
      <c r="AD334" s="195"/>
      <c r="AF334" s="195"/>
      <c r="AG334" s="207"/>
      <c r="AH334" s="195"/>
    </row>
    <row r="335" spans="1:34" s="160" customFormat="1" ht="12" x14ac:dyDescent="0.2">
      <c r="A335" s="200"/>
      <c r="B335" s="199"/>
      <c r="C335" s="1037" t="s">
        <v>447</v>
      </c>
      <c r="D335" s="1037"/>
      <c r="E335" s="1037"/>
      <c r="F335" s="201" t="s">
        <v>444</v>
      </c>
      <c r="G335" s="201" t="s">
        <v>839</v>
      </c>
      <c r="H335" s="201"/>
      <c r="I335" s="201" t="s">
        <v>840</v>
      </c>
      <c r="J335" s="202"/>
      <c r="K335" s="201"/>
      <c r="L335" s="202"/>
      <c r="M335" s="201"/>
      <c r="N335" s="203"/>
      <c r="V335" s="189"/>
      <c r="W335" s="195"/>
      <c r="AA335" s="163" t="s">
        <v>447</v>
      </c>
      <c r="AC335" s="195"/>
      <c r="AD335" s="195"/>
      <c r="AF335" s="195"/>
      <c r="AG335" s="207"/>
      <c r="AH335" s="195"/>
    </row>
    <row r="336" spans="1:34" s="160" customFormat="1" ht="12" x14ac:dyDescent="0.2">
      <c r="A336" s="200"/>
      <c r="B336" s="199"/>
      <c r="C336" s="1047" t="s">
        <v>450</v>
      </c>
      <c r="D336" s="1047"/>
      <c r="E336" s="1047"/>
      <c r="F336" s="208"/>
      <c r="G336" s="208"/>
      <c r="H336" s="208"/>
      <c r="I336" s="208"/>
      <c r="J336" s="209">
        <v>159.11000000000001</v>
      </c>
      <c r="K336" s="208"/>
      <c r="L336" s="209">
        <v>467.78</v>
      </c>
      <c r="M336" s="208"/>
      <c r="N336" s="210"/>
      <c r="V336" s="189"/>
      <c r="W336" s="195"/>
      <c r="AB336" s="163" t="s">
        <v>450</v>
      </c>
      <c r="AC336" s="195"/>
      <c r="AD336" s="195"/>
      <c r="AF336" s="195"/>
      <c r="AG336" s="207"/>
      <c r="AH336" s="195"/>
    </row>
    <row r="337" spans="1:34" s="160" customFormat="1" ht="12" x14ac:dyDescent="0.2">
      <c r="A337" s="200"/>
      <c r="B337" s="199"/>
      <c r="C337" s="1037" t="s">
        <v>451</v>
      </c>
      <c r="D337" s="1037"/>
      <c r="E337" s="1037"/>
      <c r="F337" s="201"/>
      <c r="G337" s="201"/>
      <c r="H337" s="201"/>
      <c r="I337" s="201"/>
      <c r="J337" s="202"/>
      <c r="K337" s="201"/>
      <c r="L337" s="202">
        <v>223.05</v>
      </c>
      <c r="M337" s="201"/>
      <c r="N337" s="203"/>
      <c r="V337" s="189"/>
      <c r="W337" s="195"/>
      <c r="AA337" s="163" t="s">
        <v>451</v>
      </c>
      <c r="AC337" s="195"/>
      <c r="AD337" s="195"/>
      <c r="AF337" s="195"/>
      <c r="AG337" s="207"/>
      <c r="AH337" s="195"/>
    </row>
    <row r="338" spans="1:34" s="160" customFormat="1" ht="45" x14ac:dyDescent="0.2">
      <c r="A338" s="200"/>
      <c r="B338" s="199" t="s">
        <v>817</v>
      </c>
      <c r="C338" s="1037" t="s">
        <v>818</v>
      </c>
      <c r="D338" s="1037"/>
      <c r="E338" s="1037"/>
      <c r="F338" s="201" t="s">
        <v>454</v>
      </c>
      <c r="G338" s="201" t="s">
        <v>819</v>
      </c>
      <c r="H338" s="201"/>
      <c r="I338" s="201" t="s">
        <v>819</v>
      </c>
      <c r="J338" s="202"/>
      <c r="K338" s="201"/>
      <c r="L338" s="202">
        <v>240.89</v>
      </c>
      <c r="M338" s="201"/>
      <c r="N338" s="203"/>
      <c r="V338" s="189"/>
      <c r="W338" s="195"/>
      <c r="AA338" s="163" t="s">
        <v>818</v>
      </c>
      <c r="AC338" s="195"/>
      <c r="AD338" s="195"/>
      <c r="AF338" s="195"/>
      <c r="AG338" s="207"/>
      <c r="AH338" s="195"/>
    </row>
    <row r="339" spans="1:34" s="160" customFormat="1" ht="45" x14ac:dyDescent="0.2">
      <c r="A339" s="200"/>
      <c r="B339" s="199" t="s">
        <v>820</v>
      </c>
      <c r="C339" s="1037" t="s">
        <v>821</v>
      </c>
      <c r="D339" s="1037"/>
      <c r="E339" s="1037"/>
      <c r="F339" s="201" t="s">
        <v>454</v>
      </c>
      <c r="G339" s="201" t="s">
        <v>561</v>
      </c>
      <c r="H339" s="201"/>
      <c r="I339" s="201" t="s">
        <v>561</v>
      </c>
      <c r="J339" s="202"/>
      <c r="K339" s="201"/>
      <c r="L339" s="202">
        <v>122.68</v>
      </c>
      <c r="M339" s="201"/>
      <c r="N339" s="203"/>
      <c r="V339" s="189"/>
      <c r="W339" s="195"/>
      <c r="AA339" s="163" t="s">
        <v>821</v>
      </c>
      <c r="AC339" s="195"/>
      <c r="AD339" s="195"/>
      <c r="AF339" s="195"/>
      <c r="AG339" s="207"/>
      <c r="AH339" s="195"/>
    </row>
    <row r="340" spans="1:34" s="160" customFormat="1" ht="12" x14ac:dyDescent="0.2">
      <c r="A340" s="211"/>
      <c r="B340" s="212"/>
      <c r="C340" s="1039" t="s">
        <v>459</v>
      </c>
      <c r="D340" s="1039"/>
      <c r="E340" s="1039"/>
      <c r="F340" s="192"/>
      <c r="G340" s="192"/>
      <c r="H340" s="192"/>
      <c r="I340" s="192"/>
      <c r="J340" s="193"/>
      <c r="K340" s="192"/>
      <c r="L340" s="193">
        <v>831.35</v>
      </c>
      <c r="M340" s="208"/>
      <c r="N340" s="194"/>
      <c r="V340" s="189"/>
      <c r="W340" s="195"/>
      <c r="AC340" s="195" t="s">
        <v>459</v>
      </c>
      <c r="AD340" s="195"/>
      <c r="AF340" s="195"/>
      <c r="AG340" s="207"/>
      <c r="AH340" s="195"/>
    </row>
    <row r="341" spans="1:34" s="160" customFormat="1" ht="56.25" x14ac:dyDescent="0.2">
      <c r="A341" s="190" t="s">
        <v>841</v>
      </c>
      <c r="B341" s="191" t="s">
        <v>842</v>
      </c>
      <c r="C341" s="1039" t="s">
        <v>843</v>
      </c>
      <c r="D341" s="1039"/>
      <c r="E341" s="1039"/>
      <c r="F341" s="192" t="s">
        <v>411</v>
      </c>
      <c r="G341" s="192"/>
      <c r="H341" s="192"/>
      <c r="I341" s="192" t="s">
        <v>844</v>
      </c>
      <c r="J341" s="193">
        <v>4672.2299999999996</v>
      </c>
      <c r="K341" s="192"/>
      <c r="L341" s="193">
        <v>11867.46</v>
      </c>
      <c r="M341" s="192"/>
      <c r="N341" s="194"/>
      <c r="V341" s="189"/>
      <c r="W341" s="195" t="s">
        <v>843</v>
      </c>
      <c r="AC341" s="195"/>
      <c r="AD341" s="195"/>
      <c r="AF341" s="195"/>
      <c r="AG341" s="207"/>
      <c r="AH341" s="195"/>
    </row>
    <row r="342" spans="1:34" s="160" customFormat="1" ht="12" x14ac:dyDescent="0.2">
      <c r="A342" s="211"/>
      <c r="B342" s="212"/>
      <c r="C342" s="168" t="s">
        <v>462</v>
      </c>
      <c r="D342" s="213"/>
      <c r="E342" s="213"/>
      <c r="F342" s="214"/>
      <c r="G342" s="214"/>
      <c r="H342" s="214"/>
      <c r="I342" s="214"/>
      <c r="J342" s="215"/>
      <c r="K342" s="214"/>
      <c r="L342" s="215"/>
      <c r="M342" s="216"/>
      <c r="N342" s="217"/>
      <c r="V342" s="189"/>
      <c r="W342" s="195"/>
      <c r="AC342" s="195"/>
      <c r="AD342" s="195"/>
      <c r="AF342" s="195"/>
      <c r="AG342" s="207"/>
      <c r="AH342" s="195"/>
    </row>
    <row r="343" spans="1:34" s="160" customFormat="1" ht="56.25" x14ac:dyDescent="0.2">
      <c r="A343" s="190" t="s">
        <v>845</v>
      </c>
      <c r="B343" s="191" t="s">
        <v>842</v>
      </c>
      <c r="C343" s="1039" t="s">
        <v>846</v>
      </c>
      <c r="D343" s="1039"/>
      <c r="E343" s="1039"/>
      <c r="F343" s="192" t="s">
        <v>411</v>
      </c>
      <c r="G343" s="192"/>
      <c r="H343" s="192"/>
      <c r="I343" s="192" t="s">
        <v>847</v>
      </c>
      <c r="J343" s="193">
        <v>4672.2299999999996</v>
      </c>
      <c r="K343" s="192"/>
      <c r="L343" s="193">
        <v>1868.89</v>
      </c>
      <c r="M343" s="192"/>
      <c r="N343" s="194"/>
      <c r="V343" s="189"/>
      <c r="W343" s="195" t="s">
        <v>846</v>
      </c>
      <c r="AC343" s="195"/>
      <c r="AD343" s="195"/>
      <c r="AF343" s="195"/>
      <c r="AG343" s="207"/>
      <c r="AH343" s="195"/>
    </row>
    <row r="344" spans="1:34" s="160" customFormat="1" ht="12" x14ac:dyDescent="0.2">
      <c r="A344" s="211"/>
      <c r="B344" s="212"/>
      <c r="C344" s="168" t="s">
        <v>462</v>
      </c>
      <c r="D344" s="213"/>
      <c r="E344" s="213"/>
      <c r="F344" s="214"/>
      <c r="G344" s="214"/>
      <c r="H344" s="214"/>
      <c r="I344" s="214"/>
      <c r="J344" s="215"/>
      <c r="K344" s="214"/>
      <c r="L344" s="215"/>
      <c r="M344" s="216"/>
      <c r="N344" s="217"/>
      <c r="V344" s="189"/>
      <c r="W344" s="195"/>
      <c r="AC344" s="195"/>
      <c r="AD344" s="195"/>
      <c r="AF344" s="195"/>
      <c r="AG344" s="207"/>
      <c r="AH344" s="195"/>
    </row>
    <row r="345" spans="1:34" s="160" customFormat="1" ht="22.5" x14ac:dyDescent="0.2">
      <c r="A345" s="190" t="s">
        <v>673</v>
      </c>
      <c r="B345" s="191" t="s">
        <v>848</v>
      </c>
      <c r="C345" s="1039" t="s">
        <v>849</v>
      </c>
      <c r="D345" s="1039"/>
      <c r="E345" s="1039"/>
      <c r="F345" s="192" t="s">
        <v>411</v>
      </c>
      <c r="G345" s="192"/>
      <c r="H345" s="192"/>
      <c r="I345" s="192" t="s">
        <v>850</v>
      </c>
      <c r="J345" s="193"/>
      <c r="K345" s="192"/>
      <c r="L345" s="193"/>
      <c r="M345" s="192"/>
      <c r="N345" s="194"/>
      <c r="V345" s="189"/>
      <c r="W345" s="195" t="s">
        <v>849</v>
      </c>
      <c r="AC345" s="195"/>
      <c r="AD345" s="195"/>
      <c r="AF345" s="195"/>
      <c r="AG345" s="207"/>
      <c r="AH345" s="195"/>
    </row>
    <row r="346" spans="1:34" s="160" customFormat="1" ht="12" x14ac:dyDescent="0.2">
      <c r="A346" s="200"/>
      <c r="B346" s="199" t="s">
        <v>423</v>
      </c>
      <c r="C346" s="1037" t="s">
        <v>432</v>
      </c>
      <c r="D346" s="1037"/>
      <c r="E346" s="1037"/>
      <c r="F346" s="201"/>
      <c r="G346" s="201"/>
      <c r="H346" s="201"/>
      <c r="I346" s="201"/>
      <c r="J346" s="202">
        <v>414.39</v>
      </c>
      <c r="K346" s="201"/>
      <c r="L346" s="202">
        <v>149.18</v>
      </c>
      <c r="M346" s="201"/>
      <c r="N346" s="203"/>
      <c r="V346" s="189"/>
      <c r="W346" s="195"/>
      <c r="Z346" s="163" t="s">
        <v>432</v>
      </c>
      <c r="AC346" s="195"/>
      <c r="AD346" s="195"/>
      <c r="AF346" s="195"/>
      <c r="AG346" s="207"/>
      <c r="AH346" s="195"/>
    </row>
    <row r="347" spans="1:34" s="160" customFormat="1" ht="12" x14ac:dyDescent="0.2">
      <c r="A347" s="200"/>
      <c r="B347" s="199" t="s">
        <v>434</v>
      </c>
      <c r="C347" s="1037" t="s">
        <v>435</v>
      </c>
      <c r="D347" s="1037"/>
      <c r="E347" s="1037"/>
      <c r="F347" s="201"/>
      <c r="G347" s="201"/>
      <c r="H347" s="201"/>
      <c r="I347" s="201"/>
      <c r="J347" s="202">
        <v>50.03</v>
      </c>
      <c r="K347" s="201"/>
      <c r="L347" s="202">
        <v>18.010000000000002</v>
      </c>
      <c r="M347" s="201"/>
      <c r="N347" s="203"/>
      <c r="V347" s="189"/>
      <c r="W347" s="195"/>
      <c r="Z347" s="163" t="s">
        <v>435</v>
      </c>
      <c r="AC347" s="195"/>
      <c r="AD347" s="195"/>
      <c r="AF347" s="195"/>
      <c r="AG347" s="207"/>
      <c r="AH347" s="195"/>
    </row>
    <row r="348" spans="1:34" s="160" customFormat="1" ht="12" x14ac:dyDescent="0.2">
      <c r="A348" s="200"/>
      <c r="B348" s="199" t="s">
        <v>437</v>
      </c>
      <c r="C348" s="1037" t="s">
        <v>438</v>
      </c>
      <c r="D348" s="1037"/>
      <c r="E348" s="1037"/>
      <c r="F348" s="201"/>
      <c r="G348" s="201"/>
      <c r="H348" s="201"/>
      <c r="I348" s="201"/>
      <c r="J348" s="202">
        <v>7.59</v>
      </c>
      <c r="K348" s="201"/>
      <c r="L348" s="202">
        <v>2.73</v>
      </c>
      <c r="M348" s="201"/>
      <c r="N348" s="203"/>
      <c r="V348" s="189"/>
      <c r="W348" s="195"/>
      <c r="Z348" s="163" t="s">
        <v>438</v>
      </c>
      <c r="AC348" s="195"/>
      <c r="AD348" s="195"/>
      <c r="AF348" s="195"/>
      <c r="AG348" s="207"/>
      <c r="AH348" s="195"/>
    </row>
    <row r="349" spans="1:34" s="160" customFormat="1" ht="12" x14ac:dyDescent="0.2">
      <c r="A349" s="200"/>
      <c r="B349" s="199" t="s">
        <v>439</v>
      </c>
      <c r="C349" s="1037" t="s">
        <v>440</v>
      </c>
      <c r="D349" s="1037"/>
      <c r="E349" s="1037"/>
      <c r="F349" s="201"/>
      <c r="G349" s="201"/>
      <c r="H349" s="201"/>
      <c r="I349" s="201"/>
      <c r="J349" s="202">
        <v>51</v>
      </c>
      <c r="K349" s="201"/>
      <c r="L349" s="202">
        <v>18.36</v>
      </c>
      <c r="M349" s="201"/>
      <c r="N349" s="203"/>
      <c r="V349" s="189"/>
      <c r="W349" s="195"/>
      <c r="Z349" s="163" t="s">
        <v>440</v>
      </c>
      <c r="AC349" s="195"/>
      <c r="AD349" s="195"/>
      <c r="AF349" s="195"/>
      <c r="AG349" s="207"/>
      <c r="AH349" s="195"/>
    </row>
    <row r="350" spans="1:34" s="160" customFormat="1" ht="12" x14ac:dyDescent="0.2">
      <c r="A350" s="196"/>
      <c r="B350" s="204" t="s">
        <v>706</v>
      </c>
      <c r="C350" s="1048" t="s">
        <v>707</v>
      </c>
      <c r="D350" s="1048"/>
      <c r="E350" s="1048"/>
      <c r="F350" s="205" t="s">
        <v>411</v>
      </c>
      <c r="G350" s="205" t="s">
        <v>423</v>
      </c>
      <c r="H350" s="205"/>
      <c r="I350" s="205" t="s">
        <v>850</v>
      </c>
      <c r="J350" s="199"/>
      <c r="K350" s="201"/>
      <c r="L350" s="202"/>
      <c r="M350" s="201"/>
      <c r="N350" s="206"/>
      <c r="V350" s="189"/>
      <c r="W350" s="195"/>
      <c r="AC350" s="195"/>
      <c r="AD350" s="195"/>
      <c r="AF350" s="195"/>
      <c r="AG350" s="207" t="s">
        <v>707</v>
      </c>
      <c r="AH350" s="195"/>
    </row>
    <row r="351" spans="1:34" s="160" customFormat="1" ht="12" x14ac:dyDescent="0.2">
      <c r="A351" s="200"/>
      <c r="B351" s="199"/>
      <c r="C351" s="1037" t="s">
        <v>443</v>
      </c>
      <c r="D351" s="1037"/>
      <c r="E351" s="1037"/>
      <c r="F351" s="201" t="s">
        <v>444</v>
      </c>
      <c r="G351" s="201" t="s">
        <v>851</v>
      </c>
      <c r="H351" s="201"/>
      <c r="I351" s="201" t="s">
        <v>852</v>
      </c>
      <c r="J351" s="202"/>
      <c r="K351" s="201"/>
      <c r="L351" s="202"/>
      <c r="M351" s="201"/>
      <c r="N351" s="203"/>
      <c r="V351" s="189"/>
      <c r="W351" s="195"/>
      <c r="AA351" s="163" t="s">
        <v>443</v>
      </c>
      <c r="AC351" s="195"/>
      <c r="AD351" s="195"/>
      <c r="AF351" s="195"/>
      <c r="AG351" s="207"/>
      <c r="AH351" s="195"/>
    </row>
    <row r="352" spans="1:34" s="160" customFormat="1" ht="12" x14ac:dyDescent="0.2">
      <c r="A352" s="200"/>
      <c r="B352" s="199"/>
      <c r="C352" s="1037" t="s">
        <v>447</v>
      </c>
      <c r="D352" s="1037"/>
      <c r="E352" s="1037"/>
      <c r="F352" s="201" t="s">
        <v>444</v>
      </c>
      <c r="G352" s="201" t="s">
        <v>839</v>
      </c>
      <c r="H352" s="201"/>
      <c r="I352" s="201" t="s">
        <v>853</v>
      </c>
      <c r="J352" s="202"/>
      <c r="K352" s="201"/>
      <c r="L352" s="202"/>
      <c r="M352" s="201"/>
      <c r="N352" s="203"/>
      <c r="V352" s="189"/>
      <c r="W352" s="195"/>
      <c r="AA352" s="163" t="s">
        <v>447</v>
      </c>
      <c r="AC352" s="195"/>
      <c r="AD352" s="195"/>
      <c r="AF352" s="195"/>
      <c r="AG352" s="207"/>
      <c r="AH352" s="195"/>
    </row>
    <row r="353" spans="1:34" s="160" customFormat="1" ht="12" x14ac:dyDescent="0.2">
      <c r="A353" s="200"/>
      <c r="B353" s="199"/>
      <c r="C353" s="1047" t="s">
        <v>450</v>
      </c>
      <c r="D353" s="1047"/>
      <c r="E353" s="1047"/>
      <c r="F353" s="208"/>
      <c r="G353" s="208"/>
      <c r="H353" s="208"/>
      <c r="I353" s="208"/>
      <c r="J353" s="209">
        <v>515.41999999999996</v>
      </c>
      <c r="K353" s="208"/>
      <c r="L353" s="209">
        <v>185.55</v>
      </c>
      <c r="M353" s="208"/>
      <c r="N353" s="210"/>
      <c r="V353" s="189"/>
      <c r="W353" s="195"/>
      <c r="AB353" s="163" t="s">
        <v>450</v>
      </c>
      <c r="AC353" s="195"/>
      <c r="AD353" s="195"/>
      <c r="AF353" s="195"/>
      <c r="AG353" s="207"/>
      <c r="AH353" s="195"/>
    </row>
    <row r="354" spans="1:34" s="160" customFormat="1" ht="12" x14ac:dyDescent="0.2">
      <c r="A354" s="200"/>
      <c r="B354" s="199"/>
      <c r="C354" s="1037" t="s">
        <v>451</v>
      </c>
      <c r="D354" s="1037"/>
      <c r="E354" s="1037"/>
      <c r="F354" s="201"/>
      <c r="G354" s="201"/>
      <c r="H354" s="201"/>
      <c r="I354" s="201"/>
      <c r="J354" s="202"/>
      <c r="K354" s="201"/>
      <c r="L354" s="202">
        <v>151.91</v>
      </c>
      <c r="M354" s="201"/>
      <c r="N354" s="203"/>
      <c r="V354" s="189"/>
      <c r="W354" s="195"/>
      <c r="AA354" s="163" t="s">
        <v>451</v>
      </c>
      <c r="AC354" s="195"/>
      <c r="AD354" s="195"/>
      <c r="AF354" s="195"/>
      <c r="AG354" s="207"/>
      <c r="AH354" s="195"/>
    </row>
    <row r="355" spans="1:34" s="160" customFormat="1" ht="45" x14ac:dyDescent="0.2">
      <c r="A355" s="200"/>
      <c r="B355" s="199" t="s">
        <v>817</v>
      </c>
      <c r="C355" s="1037" t="s">
        <v>818</v>
      </c>
      <c r="D355" s="1037"/>
      <c r="E355" s="1037"/>
      <c r="F355" s="201" t="s">
        <v>454</v>
      </c>
      <c r="G355" s="201" t="s">
        <v>819</v>
      </c>
      <c r="H355" s="201"/>
      <c r="I355" s="201" t="s">
        <v>819</v>
      </c>
      <c r="J355" s="202"/>
      <c r="K355" s="201"/>
      <c r="L355" s="202">
        <v>164.06</v>
      </c>
      <c r="M355" s="201"/>
      <c r="N355" s="203"/>
      <c r="V355" s="189"/>
      <c r="W355" s="195"/>
      <c r="AA355" s="163" t="s">
        <v>818</v>
      </c>
      <c r="AC355" s="195"/>
      <c r="AD355" s="195"/>
      <c r="AF355" s="195"/>
      <c r="AG355" s="207"/>
      <c r="AH355" s="195"/>
    </row>
    <row r="356" spans="1:34" s="160" customFormat="1" ht="45" x14ac:dyDescent="0.2">
      <c r="A356" s="200"/>
      <c r="B356" s="199" t="s">
        <v>820</v>
      </c>
      <c r="C356" s="1037" t="s">
        <v>821</v>
      </c>
      <c r="D356" s="1037"/>
      <c r="E356" s="1037"/>
      <c r="F356" s="201" t="s">
        <v>454</v>
      </c>
      <c r="G356" s="201" t="s">
        <v>561</v>
      </c>
      <c r="H356" s="201"/>
      <c r="I356" s="201" t="s">
        <v>561</v>
      </c>
      <c r="J356" s="202"/>
      <c r="K356" s="201"/>
      <c r="L356" s="202">
        <v>83.55</v>
      </c>
      <c r="M356" s="201"/>
      <c r="N356" s="203"/>
      <c r="V356" s="189"/>
      <c r="W356" s="195"/>
      <c r="AA356" s="163" t="s">
        <v>821</v>
      </c>
      <c r="AC356" s="195"/>
      <c r="AD356" s="195"/>
      <c r="AF356" s="195"/>
      <c r="AG356" s="207"/>
      <c r="AH356" s="195"/>
    </row>
    <row r="357" spans="1:34" s="160" customFormat="1" ht="12" x14ac:dyDescent="0.2">
      <c r="A357" s="211"/>
      <c r="B357" s="212"/>
      <c r="C357" s="1039" t="s">
        <v>459</v>
      </c>
      <c r="D357" s="1039"/>
      <c r="E357" s="1039"/>
      <c r="F357" s="192"/>
      <c r="G357" s="192"/>
      <c r="H357" s="192"/>
      <c r="I357" s="192"/>
      <c r="J357" s="193"/>
      <c r="K357" s="192"/>
      <c r="L357" s="193">
        <v>433.16</v>
      </c>
      <c r="M357" s="208"/>
      <c r="N357" s="194"/>
      <c r="V357" s="189"/>
      <c r="W357" s="195"/>
      <c r="AC357" s="195" t="s">
        <v>459</v>
      </c>
      <c r="AD357" s="195"/>
      <c r="AF357" s="195"/>
      <c r="AG357" s="207"/>
      <c r="AH357" s="195"/>
    </row>
    <row r="358" spans="1:34" s="160" customFormat="1" ht="22.5" x14ac:dyDescent="0.2">
      <c r="A358" s="190" t="s">
        <v>854</v>
      </c>
      <c r="B358" s="191" t="s">
        <v>855</v>
      </c>
      <c r="C358" s="1039" t="s">
        <v>856</v>
      </c>
      <c r="D358" s="1039"/>
      <c r="E358" s="1039"/>
      <c r="F358" s="192" t="s">
        <v>411</v>
      </c>
      <c r="G358" s="192"/>
      <c r="H358" s="192"/>
      <c r="I358" s="192" t="s">
        <v>850</v>
      </c>
      <c r="J358" s="193">
        <v>6213.48</v>
      </c>
      <c r="K358" s="192"/>
      <c r="L358" s="193">
        <v>2236.85</v>
      </c>
      <c r="M358" s="192"/>
      <c r="N358" s="194"/>
      <c r="V358" s="189"/>
      <c r="W358" s="195" t="s">
        <v>856</v>
      </c>
      <c r="AC358" s="195"/>
      <c r="AD358" s="195"/>
      <c r="AF358" s="195"/>
      <c r="AG358" s="207"/>
      <c r="AH358" s="195"/>
    </row>
    <row r="359" spans="1:34" s="160" customFormat="1" ht="12" x14ac:dyDescent="0.2">
      <c r="A359" s="211"/>
      <c r="B359" s="212"/>
      <c r="C359" s="168" t="s">
        <v>462</v>
      </c>
      <c r="D359" s="213"/>
      <c r="E359" s="213"/>
      <c r="F359" s="214"/>
      <c r="G359" s="214"/>
      <c r="H359" s="214"/>
      <c r="I359" s="214"/>
      <c r="J359" s="215"/>
      <c r="K359" s="214"/>
      <c r="L359" s="215"/>
      <c r="M359" s="216"/>
      <c r="N359" s="217"/>
      <c r="V359" s="189"/>
      <c r="W359" s="195"/>
      <c r="AC359" s="195"/>
      <c r="AD359" s="195"/>
      <c r="AF359" s="195"/>
      <c r="AG359" s="207"/>
      <c r="AH359" s="195"/>
    </row>
    <row r="360" spans="1:34" s="160" customFormat="1" ht="22.5" x14ac:dyDescent="0.2">
      <c r="A360" s="190" t="s">
        <v>857</v>
      </c>
      <c r="B360" s="191" t="s">
        <v>858</v>
      </c>
      <c r="C360" s="1039" t="s">
        <v>859</v>
      </c>
      <c r="D360" s="1039"/>
      <c r="E360" s="1039"/>
      <c r="F360" s="192" t="s">
        <v>411</v>
      </c>
      <c r="G360" s="192"/>
      <c r="H360" s="192"/>
      <c r="I360" s="192" t="s">
        <v>860</v>
      </c>
      <c r="J360" s="193"/>
      <c r="K360" s="192"/>
      <c r="L360" s="193"/>
      <c r="M360" s="192"/>
      <c r="N360" s="194"/>
      <c r="V360" s="189"/>
      <c r="W360" s="195" t="s">
        <v>859</v>
      </c>
      <c r="AC360" s="195"/>
      <c r="AD360" s="195"/>
      <c r="AF360" s="195"/>
      <c r="AG360" s="207"/>
      <c r="AH360" s="195"/>
    </row>
    <row r="361" spans="1:34" s="160" customFormat="1" ht="12" x14ac:dyDescent="0.2">
      <c r="A361" s="196"/>
      <c r="B361" s="197"/>
      <c r="C361" s="1037" t="s">
        <v>861</v>
      </c>
      <c r="D361" s="1037"/>
      <c r="E361" s="1037"/>
      <c r="F361" s="1037"/>
      <c r="G361" s="1037"/>
      <c r="H361" s="1037"/>
      <c r="I361" s="1037"/>
      <c r="J361" s="1037"/>
      <c r="K361" s="1037"/>
      <c r="L361" s="1037"/>
      <c r="M361" s="1037"/>
      <c r="N361" s="1046"/>
      <c r="V361" s="189"/>
      <c r="W361" s="195"/>
      <c r="X361" s="163" t="s">
        <v>861</v>
      </c>
      <c r="AC361" s="195"/>
      <c r="AD361" s="195"/>
      <c r="AF361" s="195"/>
      <c r="AG361" s="207"/>
      <c r="AH361" s="195"/>
    </row>
    <row r="362" spans="1:34" s="160" customFormat="1" ht="12" x14ac:dyDescent="0.2">
      <c r="A362" s="200"/>
      <c r="B362" s="199" t="s">
        <v>423</v>
      </c>
      <c r="C362" s="1037" t="s">
        <v>432</v>
      </c>
      <c r="D362" s="1037"/>
      <c r="E362" s="1037"/>
      <c r="F362" s="201"/>
      <c r="G362" s="201"/>
      <c r="H362" s="201"/>
      <c r="I362" s="201"/>
      <c r="J362" s="202">
        <v>225.26</v>
      </c>
      <c r="K362" s="201"/>
      <c r="L362" s="202">
        <v>147.55000000000001</v>
      </c>
      <c r="M362" s="201"/>
      <c r="N362" s="203"/>
      <c r="V362" s="189"/>
      <c r="W362" s="195"/>
      <c r="Z362" s="163" t="s">
        <v>432</v>
      </c>
      <c r="AC362" s="195"/>
      <c r="AD362" s="195"/>
      <c r="AF362" s="195"/>
      <c r="AG362" s="207"/>
      <c r="AH362" s="195"/>
    </row>
    <row r="363" spans="1:34" s="160" customFormat="1" ht="12" x14ac:dyDescent="0.2">
      <c r="A363" s="200"/>
      <c r="B363" s="199" t="s">
        <v>434</v>
      </c>
      <c r="C363" s="1037" t="s">
        <v>435</v>
      </c>
      <c r="D363" s="1037"/>
      <c r="E363" s="1037"/>
      <c r="F363" s="201"/>
      <c r="G363" s="201"/>
      <c r="H363" s="201"/>
      <c r="I363" s="201"/>
      <c r="J363" s="202">
        <v>51.84</v>
      </c>
      <c r="K363" s="201"/>
      <c r="L363" s="202">
        <v>33.96</v>
      </c>
      <c r="M363" s="201"/>
      <c r="N363" s="203"/>
      <c r="V363" s="189"/>
      <c r="W363" s="195"/>
      <c r="Z363" s="163" t="s">
        <v>435</v>
      </c>
      <c r="AC363" s="195"/>
      <c r="AD363" s="195"/>
      <c r="AF363" s="195"/>
      <c r="AG363" s="207"/>
      <c r="AH363" s="195"/>
    </row>
    <row r="364" spans="1:34" s="160" customFormat="1" ht="12" x14ac:dyDescent="0.2">
      <c r="A364" s="200"/>
      <c r="B364" s="199" t="s">
        <v>437</v>
      </c>
      <c r="C364" s="1037" t="s">
        <v>438</v>
      </c>
      <c r="D364" s="1037"/>
      <c r="E364" s="1037"/>
      <c r="F364" s="201"/>
      <c r="G364" s="201"/>
      <c r="H364" s="201"/>
      <c r="I364" s="201"/>
      <c r="J364" s="202">
        <v>7.83</v>
      </c>
      <c r="K364" s="201"/>
      <c r="L364" s="202">
        <v>5.13</v>
      </c>
      <c r="M364" s="201"/>
      <c r="N364" s="203"/>
      <c r="V364" s="189"/>
      <c r="W364" s="195"/>
      <c r="Z364" s="163" t="s">
        <v>438</v>
      </c>
      <c r="AC364" s="195"/>
      <c r="AD364" s="195"/>
      <c r="AF364" s="195"/>
      <c r="AG364" s="207"/>
      <c r="AH364" s="195"/>
    </row>
    <row r="365" spans="1:34" s="160" customFormat="1" ht="12" x14ac:dyDescent="0.2">
      <c r="A365" s="200"/>
      <c r="B365" s="199" t="s">
        <v>439</v>
      </c>
      <c r="C365" s="1037" t="s">
        <v>440</v>
      </c>
      <c r="D365" s="1037"/>
      <c r="E365" s="1037"/>
      <c r="F365" s="201"/>
      <c r="G365" s="201"/>
      <c r="H365" s="201"/>
      <c r="I365" s="201"/>
      <c r="J365" s="202">
        <v>61.2</v>
      </c>
      <c r="K365" s="201"/>
      <c r="L365" s="202">
        <v>40.090000000000003</v>
      </c>
      <c r="M365" s="201"/>
      <c r="N365" s="203"/>
      <c r="V365" s="189"/>
      <c r="W365" s="195"/>
      <c r="Z365" s="163" t="s">
        <v>440</v>
      </c>
      <c r="AC365" s="195"/>
      <c r="AD365" s="195"/>
      <c r="AF365" s="195"/>
      <c r="AG365" s="207"/>
      <c r="AH365" s="195"/>
    </row>
    <row r="366" spans="1:34" s="160" customFormat="1" ht="12" x14ac:dyDescent="0.2">
      <c r="A366" s="196"/>
      <c r="B366" s="204" t="s">
        <v>706</v>
      </c>
      <c r="C366" s="1048" t="s">
        <v>707</v>
      </c>
      <c r="D366" s="1048"/>
      <c r="E366" s="1048"/>
      <c r="F366" s="205" t="s">
        <v>411</v>
      </c>
      <c r="G366" s="205" t="s">
        <v>423</v>
      </c>
      <c r="H366" s="205"/>
      <c r="I366" s="205" t="s">
        <v>860</v>
      </c>
      <c r="J366" s="199"/>
      <c r="K366" s="201"/>
      <c r="L366" s="202"/>
      <c r="M366" s="201"/>
      <c r="N366" s="206"/>
      <c r="V366" s="189"/>
      <c r="W366" s="195"/>
      <c r="AC366" s="195"/>
      <c r="AD366" s="195"/>
      <c r="AF366" s="195"/>
      <c r="AG366" s="207" t="s">
        <v>707</v>
      </c>
      <c r="AH366" s="195"/>
    </row>
    <row r="367" spans="1:34" s="160" customFormat="1" ht="12" x14ac:dyDescent="0.2">
      <c r="A367" s="200"/>
      <c r="B367" s="199"/>
      <c r="C367" s="1037" t="s">
        <v>443</v>
      </c>
      <c r="D367" s="1037"/>
      <c r="E367" s="1037"/>
      <c r="F367" s="201" t="s">
        <v>444</v>
      </c>
      <c r="G367" s="201" t="s">
        <v>862</v>
      </c>
      <c r="H367" s="201"/>
      <c r="I367" s="201" t="s">
        <v>863</v>
      </c>
      <c r="J367" s="202"/>
      <c r="K367" s="201"/>
      <c r="L367" s="202"/>
      <c r="M367" s="201"/>
      <c r="N367" s="203"/>
      <c r="V367" s="189"/>
      <c r="W367" s="195"/>
      <c r="AA367" s="163" t="s">
        <v>443</v>
      </c>
      <c r="AC367" s="195"/>
      <c r="AD367" s="195"/>
      <c r="AF367" s="195"/>
      <c r="AG367" s="207"/>
      <c r="AH367" s="195"/>
    </row>
    <row r="368" spans="1:34" s="160" customFormat="1" ht="12" x14ac:dyDescent="0.2">
      <c r="A368" s="200"/>
      <c r="B368" s="199"/>
      <c r="C368" s="1037" t="s">
        <v>447</v>
      </c>
      <c r="D368" s="1037"/>
      <c r="E368" s="1037"/>
      <c r="F368" s="201" t="s">
        <v>444</v>
      </c>
      <c r="G368" s="201" t="s">
        <v>864</v>
      </c>
      <c r="H368" s="201"/>
      <c r="I368" s="201" t="s">
        <v>865</v>
      </c>
      <c r="J368" s="202"/>
      <c r="K368" s="201"/>
      <c r="L368" s="202"/>
      <c r="M368" s="201"/>
      <c r="N368" s="203"/>
      <c r="V368" s="189"/>
      <c r="W368" s="195"/>
      <c r="AA368" s="163" t="s">
        <v>447</v>
      </c>
      <c r="AC368" s="195"/>
      <c r="AD368" s="195"/>
      <c r="AF368" s="195"/>
      <c r="AG368" s="207"/>
      <c r="AH368" s="195"/>
    </row>
    <row r="369" spans="1:34" s="160" customFormat="1" ht="12" x14ac:dyDescent="0.2">
      <c r="A369" s="200"/>
      <c r="B369" s="199"/>
      <c r="C369" s="1047" t="s">
        <v>450</v>
      </c>
      <c r="D369" s="1047"/>
      <c r="E369" s="1047"/>
      <c r="F369" s="208"/>
      <c r="G369" s="208"/>
      <c r="H369" s="208"/>
      <c r="I369" s="208"/>
      <c r="J369" s="209">
        <v>338.3</v>
      </c>
      <c r="K369" s="208"/>
      <c r="L369" s="209">
        <v>221.6</v>
      </c>
      <c r="M369" s="208"/>
      <c r="N369" s="210"/>
      <c r="V369" s="189"/>
      <c r="W369" s="195"/>
      <c r="AB369" s="163" t="s">
        <v>450</v>
      </c>
      <c r="AC369" s="195"/>
      <c r="AD369" s="195"/>
      <c r="AF369" s="195"/>
      <c r="AG369" s="207"/>
      <c r="AH369" s="195"/>
    </row>
    <row r="370" spans="1:34" s="160" customFormat="1" ht="12" x14ac:dyDescent="0.2">
      <c r="A370" s="200"/>
      <c r="B370" s="199"/>
      <c r="C370" s="1037" t="s">
        <v>451</v>
      </c>
      <c r="D370" s="1037"/>
      <c r="E370" s="1037"/>
      <c r="F370" s="201"/>
      <c r="G370" s="201"/>
      <c r="H370" s="201"/>
      <c r="I370" s="201"/>
      <c r="J370" s="202"/>
      <c r="K370" s="201"/>
      <c r="L370" s="202">
        <v>152.68</v>
      </c>
      <c r="M370" s="201"/>
      <c r="N370" s="203"/>
      <c r="V370" s="189"/>
      <c r="W370" s="195"/>
      <c r="AA370" s="163" t="s">
        <v>451</v>
      </c>
      <c r="AC370" s="195"/>
      <c r="AD370" s="195"/>
      <c r="AF370" s="195"/>
      <c r="AG370" s="207"/>
      <c r="AH370" s="195"/>
    </row>
    <row r="371" spans="1:34" s="160" customFormat="1" ht="45" x14ac:dyDescent="0.2">
      <c r="A371" s="200"/>
      <c r="B371" s="199" t="s">
        <v>817</v>
      </c>
      <c r="C371" s="1037" t="s">
        <v>818</v>
      </c>
      <c r="D371" s="1037"/>
      <c r="E371" s="1037"/>
      <c r="F371" s="201" t="s">
        <v>454</v>
      </c>
      <c r="G371" s="201" t="s">
        <v>819</v>
      </c>
      <c r="H371" s="201"/>
      <c r="I371" s="201" t="s">
        <v>819</v>
      </c>
      <c r="J371" s="202"/>
      <c r="K371" s="201"/>
      <c r="L371" s="202">
        <v>164.89</v>
      </c>
      <c r="M371" s="201"/>
      <c r="N371" s="203"/>
      <c r="V371" s="189"/>
      <c r="W371" s="195"/>
      <c r="AA371" s="163" t="s">
        <v>818</v>
      </c>
      <c r="AC371" s="195"/>
      <c r="AD371" s="195"/>
      <c r="AF371" s="195"/>
      <c r="AG371" s="207"/>
      <c r="AH371" s="195"/>
    </row>
    <row r="372" spans="1:34" s="160" customFormat="1" ht="45" x14ac:dyDescent="0.2">
      <c r="A372" s="200"/>
      <c r="B372" s="199" t="s">
        <v>820</v>
      </c>
      <c r="C372" s="1037" t="s">
        <v>821</v>
      </c>
      <c r="D372" s="1037"/>
      <c r="E372" s="1037"/>
      <c r="F372" s="201" t="s">
        <v>454</v>
      </c>
      <c r="G372" s="201" t="s">
        <v>561</v>
      </c>
      <c r="H372" s="201"/>
      <c r="I372" s="201" t="s">
        <v>561</v>
      </c>
      <c r="J372" s="202"/>
      <c r="K372" s="201"/>
      <c r="L372" s="202">
        <v>83.97</v>
      </c>
      <c r="M372" s="201"/>
      <c r="N372" s="203"/>
      <c r="V372" s="189"/>
      <c r="W372" s="195"/>
      <c r="AA372" s="163" t="s">
        <v>821</v>
      </c>
      <c r="AC372" s="195"/>
      <c r="AD372" s="195"/>
      <c r="AF372" s="195"/>
      <c r="AG372" s="207"/>
      <c r="AH372" s="195"/>
    </row>
    <row r="373" spans="1:34" s="160" customFormat="1" ht="12" x14ac:dyDescent="0.2">
      <c r="A373" s="211"/>
      <c r="B373" s="212"/>
      <c r="C373" s="1039" t="s">
        <v>459</v>
      </c>
      <c r="D373" s="1039"/>
      <c r="E373" s="1039"/>
      <c r="F373" s="192"/>
      <c r="G373" s="192"/>
      <c r="H373" s="192"/>
      <c r="I373" s="192"/>
      <c r="J373" s="193"/>
      <c r="K373" s="192"/>
      <c r="L373" s="193">
        <v>470.46</v>
      </c>
      <c r="M373" s="208"/>
      <c r="N373" s="194"/>
      <c r="V373" s="189"/>
      <c r="W373" s="195"/>
      <c r="AC373" s="195" t="s">
        <v>459</v>
      </c>
      <c r="AD373" s="195"/>
      <c r="AF373" s="195"/>
      <c r="AG373" s="207"/>
      <c r="AH373" s="195"/>
    </row>
    <row r="374" spans="1:34" s="160" customFormat="1" ht="33.75" x14ac:dyDescent="0.2">
      <c r="A374" s="190" t="s">
        <v>866</v>
      </c>
      <c r="B374" s="191" t="s">
        <v>867</v>
      </c>
      <c r="C374" s="1039" t="s">
        <v>868</v>
      </c>
      <c r="D374" s="1039"/>
      <c r="E374" s="1039"/>
      <c r="F374" s="192" t="s">
        <v>411</v>
      </c>
      <c r="G374" s="192"/>
      <c r="H374" s="192"/>
      <c r="I374" s="192" t="s">
        <v>869</v>
      </c>
      <c r="J374" s="193">
        <v>5802.77</v>
      </c>
      <c r="K374" s="192"/>
      <c r="L374" s="193">
        <v>2959.41</v>
      </c>
      <c r="M374" s="192"/>
      <c r="N374" s="194"/>
      <c r="V374" s="189"/>
      <c r="W374" s="195" t="s">
        <v>868</v>
      </c>
      <c r="AC374" s="195"/>
      <c r="AD374" s="195"/>
      <c r="AF374" s="195"/>
      <c r="AG374" s="207"/>
      <c r="AH374" s="195"/>
    </row>
    <row r="375" spans="1:34" s="160" customFormat="1" ht="12" x14ac:dyDescent="0.2">
      <c r="A375" s="211"/>
      <c r="B375" s="212"/>
      <c r="C375" s="168" t="s">
        <v>462</v>
      </c>
      <c r="D375" s="213"/>
      <c r="E375" s="213"/>
      <c r="F375" s="214"/>
      <c r="G375" s="214"/>
      <c r="H375" s="214"/>
      <c r="I375" s="214"/>
      <c r="J375" s="215"/>
      <c r="K375" s="214"/>
      <c r="L375" s="215"/>
      <c r="M375" s="216"/>
      <c r="N375" s="217"/>
      <c r="V375" s="189"/>
      <c r="W375" s="195"/>
      <c r="AC375" s="195"/>
      <c r="AD375" s="195"/>
      <c r="AF375" s="195"/>
      <c r="AG375" s="207"/>
      <c r="AH375" s="195"/>
    </row>
    <row r="376" spans="1:34" s="160" customFormat="1" ht="22.5" x14ac:dyDescent="0.2">
      <c r="A376" s="190" t="s">
        <v>870</v>
      </c>
      <c r="B376" s="191" t="s">
        <v>749</v>
      </c>
      <c r="C376" s="1039" t="s">
        <v>750</v>
      </c>
      <c r="D376" s="1039"/>
      <c r="E376" s="1039"/>
      <c r="F376" s="192" t="s">
        <v>411</v>
      </c>
      <c r="G376" s="192"/>
      <c r="H376" s="192"/>
      <c r="I376" s="192" t="s">
        <v>871</v>
      </c>
      <c r="J376" s="193">
        <v>6726.18</v>
      </c>
      <c r="K376" s="192"/>
      <c r="L376" s="193">
        <v>975.3</v>
      </c>
      <c r="M376" s="192"/>
      <c r="N376" s="194"/>
      <c r="V376" s="189"/>
      <c r="W376" s="195" t="s">
        <v>750</v>
      </c>
      <c r="AC376" s="195"/>
      <c r="AD376" s="195"/>
      <c r="AF376" s="195"/>
      <c r="AG376" s="207"/>
      <c r="AH376" s="195"/>
    </row>
    <row r="377" spans="1:34" s="160" customFormat="1" ht="12" x14ac:dyDescent="0.2">
      <c r="A377" s="211"/>
      <c r="B377" s="212"/>
      <c r="C377" s="168" t="s">
        <v>462</v>
      </c>
      <c r="D377" s="213"/>
      <c r="E377" s="213"/>
      <c r="F377" s="214"/>
      <c r="G377" s="214"/>
      <c r="H377" s="214"/>
      <c r="I377" s="214"/>
      <c r="J377" s="215"/>
      <c r="K377" s="214"/>
      <c r="L377" s="215"/>
      <c r="M377" s="216"/>
      <c r="N377" s="217"/>
      <c r="V377" s="189"/>
      <c r="W377" s="195"/>
      <c r="AC377" s="195"/>
      <c r="AD377" s="195"/>
      <c r="AF377" s="195"/>
      <c r="AG377" s="207"/>
      <c r="AH377" s="195"/>
    </row>
    <row r="378" spans="1:34" s="160" customFormat="1" ht="45" x14ac:dyDescent="0.2">
      <c r="A378" s="190" t="s">
        <v>872</v>
      </c>
      <c r="B378" s="191" t="s">
        <v>873</v>
      </c>
      <c r="C378" s="1039" t="s">
        <v>874</v>
      </c>
      <c r="D378" s="1039"/>
      <c r="E378" s="1039"/>
      <c r="F378" s="192" t="s">
        <v>808</v>
      </c>
      <c r="G378" s="192"/>
      <c r="H378" s="192"/>
      <c r="I378" s="192" t="s">
        <v>159</v>
      </c>
      <c r="J378" s="193"/>
      <c r="K378" s="192"/>
      <c r="L378" s="193"/>
      <c r="M378" s="192"/>
      <c r="N378" s="194"/>
      <c r="V378" s="189"/>
      <c r="W378" s="195" t="s">
        <v>874</v>
      </c>
      <c r="AC378" s="195"/>
      <c r="AD378" s="195"/>
      <c r="AF378" s="195"/>
      <c r="AG378" s="207"/>
      <c r="AH378" s="195"/>
    </row>
    <row r="379" spans="1:34" s="160" customFormat="1" ht="12" x14ac:dyDescent="0.2">
      <c r="A379" s="196"/>
      <c r="B379" s="197"/>
      <c r="C379" s="1037" t="s">
        <v>809</v>
      </c>
      <c r="D379" s="1037"/>
      <c r="E379" s="1037"/>
      <c r="F379" s="1037"/>
      <c r="G379" s="1037"/>
      <c r="H379" s="1037"/>
      <c r="I379" s="1037"/>
      <c r="J379" s="1037"/>
      <c r="K379" s="1037"/>
      <c r="L379" s="1037"/>
      <c r="M379" s="1037"/>
      <c r="N379" s="1046"/>
      <c r="V379" s="189"/>
      <c r="W379" s="195"/>
      <c r="X379" s="163" t="s">
        <v>809</v>
      </c>
      <c r="AC379" s="195"/>
      <c r="AD379" s="195"/>
      <c r="AF379" s="195"/>
      <c r="AG379" s="207"/>
      <c r="AH379" s="195"/>
    </row>
    <row r="380" spans="1:34" s="160" customFormat="1" ht="12" x14ac:dyDescent="0.2">
      <c r="A380" s="200"/>
      <c r="B380" s="199" t="s">
        <v>423</v>
      </c>
      <c r="C380" s="1037" t="s">
        <v>432</v>
      </c>
      <c r="D380" s="1037"/>
      <c r="E380" s="1037"/>
      <c r="F380" s="201"/>
      <c r="G380" s="201"/>
      <c r="H380" s="201"/>
      <c r="I380" s="201"/>
      <c r="J380" s="202">
        <v>13.91</v>
      </c>
      <c r="K380" s="201"/>
      <c r="L380" s="202">
        <v>375.57</v>
      </c>
      <c r="M380" s="201"/>
      <c r="N380" s="203"/>
      <c r="V380" s="189"/>
      <c r="W380" s="195"/>
      <c r="Z380" s="163" t="s">
        <v>432</v>
      </c>
      <c r="AC380" s="195"/>
      <c r="AD380" s="195"/>
      <c r="AF380" s="195"/>
      <c r="AG380" s="207"/>
      <c r="AH380" s="195"/>
    </row>
    <row r="381" spans="1:34" s="160" customFormat="1" ht="12" x14ac:dyDescent="0.2">
      <c r="A381" s="200"/>
      <c r="B381" s="199" t="s">
        <v>434</v>
      </c>
      <c r="C381" s="1037" t="s">
        <v>435</v>
      </c>
      <c r="D381" s="1037"/>
      <c r="E381" s="1037"/>
      <c r="F381" s="201"/>
      <c r="G381" s="201"/>
      <c r="H381" s="201"/>
      <c r="I381" s="201"/>
      <c r="J381" s="202">
        <v>230.21</v>
      </c>
      <c r="K381" s="201"/>
      <c r="L381" s="202">
        <v>6215.67</v>
      </c>
      <c r="M381" s="201"/>
      <c r="N381" s="203"/>
      <c r="V381" s="189"/>
      <c r="W381" s="195"/>
      <c r="Z381" s="163" t="s">
        <v>435</v>
      </c>
      <c r="AC381" s="195"/>
      <c r="AD381" s="195"/>
      <c r="AF381" s="195"/>
      <c r="AG381" s="207"/>
      <c r="AH381" s="195"/>
    </row>
    <row r="382" spans="1:34" s="160" customFormat="1" ht="12" x14ac:dyDescent="0.2">
      <c r="A382" s="200"/>
      <c r="B382" s="199" t="s">
        <v>437</v>
      </c>
      <c r="C382" s="1037" t="s">
        <v>438</v>
      </c>
      <c r="D382" s="1037"/>
      <c r="E382" s="1037"/>
      <c r="F382" s="201"/>
      <c r="G382" s="201"/>
      <c r="H382" s="201"/>
      <c r="I382" s="201"/>
      <c r="J382" s="202">
        <v>10.94</v>
      </c>
      <c r="K382" s="201"/>
      <c r="L382" s="202">
        <v>295.38</v>
      </c>
      <c r="M382" s="201"/>
      <c r="N382" s="203"/>
      <c r="V382" s="189"/>
      <c r="W382" s="195"/>
      <c r="Z382" s="163" t="s">
        <v>438</v>
      </c>
      <c r="AC382" s="195"/>
      <c r="AD382" s="195"/>
      <c r="AF382" s="195"/>
      <c r="AG382" s="207"/>
      <c r="AH382" s="195"/>
    </row>
    <row r="383" spans="1:34" s="160" customFormat="1" ht="12" x14ac:dyDescent="0.2">
      <c r="A383" s="200"/>
      <c r="B383" s="199" t="s">
        <v>439</v>
      </c>
      <c r="C383" s="1037" t="s">
        <v>440</v>
      </c>
      <c r="D383" s="1037"/>
      <c r="E383" s="1037"/>
      <c r="F383" s="201"/>
      <c r="G383" s="201"/>
      <c r="H383" s="201"/>
      <c r="I383" s="201"/>
      <c r="J383" s="202">
        <v>11.89</v>
      </c>
      <c r="K383" s="201"/>
      <c r="L383" s="202">
        <v>321.02999999999997</v>
      </c>
      <c r="M383" s="201"/>
      <c r="N383" s="203"/>
      <c r="V383" s="189"/>
      <c r="W383" s="195"/>
      <c r="Z383" s="163" t="s">
        <v>440</v>
      </c>
      <c r="AC383" s="195"/>
      <c r="AD383" s="195"/>
      <c r="AF383" s="195"/>
      <c r="AG383" s="207"/>
      <c r="AH383" s="195"/>
    </row>
    <row r="384" spans="1:34" s="160" customFormat="1" ht="12" x14ac:dyDescent="0.2">
      <c r="A384" s="196"/>
      <c r="B384" s="204" t="s">
        <v>875</v>
      </c>
      <c r="C384" s="1048" t="s">
        <v>876</v>
      </c>
      <c r="D384" s="1048"/>
      <c r="E384" s="1048"/>
      <c r="F384" s="205" t="s">
        <v>877</v>
      </c>
      <c r="G384" s="205" t="s">
        <v>489</v>
      </c>
      <c r="H384" s="205"/>
      <c r="I384" s="205" t="s">
        <v>489</v>
      </c>
      <c r="J384" s="199"/>
      <c r="K384" s="201"/>
      <c r="L384" s="202"/>
      <c r="M384" s="201"/>
      <c r="N384" s="206"/>
      <c r="V384" s="189"/>
      <c r="W384" s="195"/>
      <c r="AC384" s="195"/>
      <c r="AD384" s="195"/>
      <c r="AF384" s="195"/>
      <c r="AG384" s="207" t="s">
        <v>876</v>
      </c>
      <c r="AH384" s="195"/>
    </row>
    <row r="385" spans="1:34" s="160" customFormat="1" ht="12" x14ac:dyDescent="0.2">
      <c r="A385" s="196"/>
      <c r="B385" s="204" t="s">
        <v>702</v>
      </c>
      <c r="C385" s="1048" t="s">
        <v>703</v>
      </c>
      <c r="D385" s="1048"/>
      <c r="E385" s="1048"/>
      <c r="F385" s="205" t="s">
        <v>644</v>
      </c>
      <c r="G385" s="205" t="s">
        <v>489</v>
      </c>
      <c r="H385" s="205"/>
      <c r="I385" s="205" t="s">
        <v>489</v>
      </c>
      <c r="J385" s="199"/>
      <c r="K385" s="201"/>
      <c r="L385" s="202"/>
      <c r="M385" s="201"/>
      <c r="N385" s="206"/>
      <c r="V385" s="189"/>
      <c r="W385" s="195"/>
      <c r="AC385" s="195"/>
      <c r="AD385" s="195"/>
      <c r="AF385" s="195"/>
      <c r="AG385" s="207" t="s">
        <v>703</v>
      </c>
      <c r="AH385" s="195"/>
    </row>
    <row r="386" spans="1:34" s="160" customFormat="1" ht="12" x14ac:dyDescent="0.2">
      <c r="A386" s="200"/>
      <c r="B386" s="199"/>
      <c r="C386" s="1037" t="s">
        <v>443</v>
      </c>
      <c r="D386" s="1037"/>
      <c r="E386" s="1037"/>
      <c r="F386" s="201" t="s">
        <v>444</v>
      </c>
      <c r="G386" s="201" t="s">
        <v>878</v>
      </c>
      <c r="H386" s="201"/>
      <c r="I386" s="201" t="s">
        <v>879</v>
      </c>
      <c r="J386" s="202"/>
      <c r="K386" s="201"/>
      <c r="L386" s="202"/>
      <c r="M386" s="201"/>
      <c r="N386" s="203"/>
      <c r="V386" s="189"/>
      <c r="W386" s="195"/>
      <c r="AA386" s="163" t="s">
        <v>443</v>
      </c>
      <c r="AC386" s="195"/>
      <c r="AD386" s="195"/>
      <c r="AF386" s="195"/>
      <c r="AG386" s="207"/>
      <c r="AH386" s="195"/>
    </row>
    <row r="387" spans="1:34" s="160" customFormat="1" ht="12" x14ac:dyDescent="0.2">
      <c r="A387" s="200"/>
      <c r="B387" s="199"/>
      <c r="C387" s="1037" t="s">
        <v>447</v>
      </c>
      <c r="D387" s="1037"/>
      <c r="E387" s="1037"/>
      <c r="F387" s="201" t="s">
        <v>444</v>
      </c>
      <c r="G387" s="201" t="s">
        <v>880</v>
      </c>
      <c r="H387" s="201"/>
      <c r="I387" s="201" t="s">
        <v>881</v>
      </c>
      <c r="J387" s="202"/>
      <c r="K387" s="201"/>
      <c r="L387" s="202"/>
      <c r="M387" s="201"/>
      <c r="N387" s="203"/>
      <c r="V387" s="189"/>
      <c r="W387" s="195"/>
      <c r="AA387" s="163" t="s">
        <v>447</v>
      </c>
      <c r="AC387" s="195"/>
      <c r="AD387" s="195"/>
      <c r="AF387" s="195"/>
      <c r="AG387" s="207"/>
      <c r="AH387" s="195"/>
    </row>
    <row r="388" spans="1:34" s="160" customFormat="1" ht="12" x14ac:dyDescent="0.2">
      <c r="A388" s="200"/>
      <c r="B388" s="199"/>
      <c r="C388" s="1047" t="s">
        <v>450</v>
      </c>
      <c r="D388" s="1047"/>
      <c r="E388" s="1047"/>
      <c r="F388" s="208"/>
      <c r="G388" s="208"/>
      <c r="H388" s="208"/>
      <c r="I388" s="208"/>
      <c r="J388" s="209">
        <v>256.01</v>
      </c>
      <c r="K388" s="208"/>
      <c r="L388" s="209">
        <v>6912.27</v>
      </c>
      <c r="M388" s="208"/>
      <c r="N388" s="210"/>
      <c r="V388" s="189"/>
      <c r="W388" s="195"/>
      <c r="AB388" s="163" t="s">
        <v>450</v>
      </c>
      <c r="AC388" s="195"/>
      <c r="AD388" s="195"/>
      <c r="AF388" s="195"/>
      <c r="AG388" s="207"/>
      <c r="AH388" s="195"/>
    </row>
    <row r="389" spans="1:34" s="160" customFormat="1" ht="12" x14ac:dyDescent="0.2">
      <c r="A389" s="200"/>
      <c r="B389" s="199"/>
      <c r="C389" s="1037" t="s">
        <v>451</v>
      </c>
      <c r="D389" s="1037"/>
      <c r="E389" s="1037"/>
      <c r="F389" s="201"/>
      <c r="G389" s="201"/>
      <c r="H389" s="201"/>
      <c r="I389" s="201"/>
      <c r="J389" s="202"/>
      <c r="K389" s="201"/>
      <c r="L389" s="202">
        <v>670.95</v>
      </c>
      <c r="M389" s="201"/>
      <c r="N389" s="203"/>
      <c r="V389" s="189"/>
      <c r="W389" s="195"/>
      <c r="AA389" s="163" t="s">
        <v>451</v>
      </c>
      <c r="AC389" s="195"/>
      <c r="AD389" s="195"/>
      <c r="AF389" s="195"/>
      <c r="AG389" s="207"/>
      <c r="AH389" s="195"/>
    </row>
    <row r="390" spans="1:34" s="160" customFormat="1" ht="45" x14ac:dyDescent="0.2">
      <c r="A390" s="200"/>
      <c r="B390" s="199" t="s">
        <v>817</v>
      </c>
      <c r="C390" s="1037" t="s">
        <v>818</v>
      </c>
      <c r="D390" s="1037"/>
      <c r="E390" s="1037"/>
      <c r="F390" s="201" t="s">
        <v>454</v>
      </c>
      <c r="G390" s="201" t="s">
        <v>819</v>
      </c>
      <c r="H390" s="201"/>
      <c r="I390" s="201" t="s">
        <v>819</v>
      </c>
      <c r="J390" s="202"/>
      <c r="K390" s="201"/>
      <c r="L390" s="202">
        <v>724.63</v>
      </c>
      <c r="M390" s="201"/>
      <c r="N390" s="203"/>
      <c r="V390" s="189"/>
      <c r="W390" s="195"/>
      <c r="AA390" s="163" t="s">
        <v>818</v>
      </c>
      <c r="AC390" s="195"/>
      <c r="AD390" s="195"/>
      <c r="AF390" s="195"/>
      <c r="AG390" s="207"/>
      <c r="AH390" s="195"/>
    </row>
    <row r="391" spans="1:34" s="160" customFormat="1" ht="45" x14ac:dyDescent="0.2">
      <c r="A391" s="200"/>
      <c r="B391" s="199" t="s">
        <v>820</v>
      </c>
      <c r="C391" s="1037" t="s">
        <v>821</v>
      </c>
      <c r="D391" s="1037"/>
      <c r="E391" s="1037"/>
      <c r="F391" s="201" t="s">
        <v>454</v>
      </c>
      <c r="G391" s="201" t="s">
        <v>561</v>
      </c>
      <c r="H391" s="201"/>
      <c r="I391" s="201" t="s">
        <v>561</v>
      </c>
      <c r="J391" s="202"/>
      <c r="K391" s="201"/>
      <c r="L391" s="202">
        <v>369.02</v>
      </c>
      <c r="M391" s="201"/>
      <c r="N391" s="203"/>
      <c r="V391" s="189"/>
      <c r="W391" s="195"/>
      <c r="AA391" s="163" t="s">
        <v>821</v>
      </c>
      <c r="AC391" s="195"/>
      <c r="AD391" s="195"/>
      <c r="AF391" s="195"/>
      <c r="AG391" s="207"/>
      <c r="AH391" s="195"/>
    </row>
    <row r="392" spans="1:34" s="160" customFormat="1" ht="12" x14ac:dyDescent="0.2">
      <c r="A392" s="211"/>
      <c r="B392" s="212"/>
      <c r="C392" s="1039" t="s">
        <v>459</v>
      </c>
      <c r="D392" s="1039"/>
      <c r="E392" s="1039"/>
      <c r="F392" s="192"/>
      <c r="G392" s="192"/>
      <c r="H392" s="192"/>
      <c r="I392" s="192"/>
      <c r="J392" s="193"/>
      <c r="K392" s="192"/>
      <c r="L392" s="193">
        <v>8005.92</v>
      </c>
      <c r="M392" s="208"/>
      <c r="N392" s="194"/>
      <c r="V392" s="189"/>
      <c r="W392" s="195"/>
      <c r="AC392" s="195" t="s">
        <v>459</v>
      </c>
      <c r="AD392" s="195"/>
      <c r="AF392" s="195"/>
      <c r="AG392" s="207"/>
      <c r="AH392" s="195"/>
    </row>
    <row r="393" spans="1:34" s="160" customFormat="1" ht="22.5" x14ac:dyDescent="0.2">
      <c r="A393" s="190" t="s">
        <v>657</v>
      </c>
      <c r="B393" s="191" t="s">
        <v>720</v>
      </c>
      <c r="C393" s="1039" t="s">
        <v>721</v>
      </c>
      <c r="D393" s="1039"/>
      <c r="E393" s="1039"/>
      <c r="F393" s="192" t="s">
        <v>644</v>
      </c>
      <c r="G393" s="192"/>
      <c r="H393" s="192"/>
      <c r="I393" s="192" t="s">
        <v>882</v>
      </c>
      <c r="J393" s="193">
        <v>725.69</v>
      </c>
      <c r="K393" s="192"/>
      <c r="L393" s="193">
        <v>28063.52</v>
      </c>
      <c r="M393" s="192"/>
      <c r="N393" s="194"/>
      <c r="V393" s="189"/>
      <c r="W393" s="195" t="s">
        <v>721</v>
      </c>
      <c r="AC393" s="195"/>
      <c r="AD393" s="195"/>
      <c r="AF393" s="195"/>
      <c r="AG393" s="207"/>
      <c r="AH393" s="195"/>
    </row>
    <row r="394" spans="1:34" s="160" customFormat="1" ht="12" x14ac:dyDescent="0.2">
      <c r="A394" s="211"/>
      <c r="B394" s="212"/>
      <c r="C394" s="168" t="s">
        <v>462</v>
      </c>
      <c r="D394" s="213"/>
      <c r="E394" s="213"/>
      <c r="F394" s="214"/>
      <c r="G394" s="214"/>
      <c r="H394" s="214"/>
      <c r="I394" s="214"/>
      <c r="J394" s="215"/>
      <c r="K394" s="214"/>
      <c r="L394" s="215"/>
      <c r="M394" s="216"/>
      <c r="N394" s="217"/>
      <c r="V394" s="189"/>
      <c r="W394" s="195"/>
      <c r="AC394" s="195"/>
      <c r="AD394" s="195"/>
      <c r="AF394" s="195"/>
      <c r="AG394" s="207"/>
      <c r="AH394" s="195"/>
    </row>
    <row r="395" spans="1:34" s="160" customFormat="1" ht="12" x14ac:dyDescent="0.2">
      <c r="A395" s="196"/>
      <c r="B395" s="197"/>
      <c r="C395" s="1037" t="s">
        <v>883</v>
      </c>
      <c r="D395" s="1037"/>
      <c r="E395" s="1037"/>
      <c r="F395" s="1037"/>
      <c r="G395" s="1037"/>
      <c r="H395" s="1037"/>
      <c r="I395" s="1037"/>
      <c r="J395" s="1037"/>
      <c r="K395" s="1037"/>
      <c r="L395" s="1037"/>
      <c r="M395" s="1037"/>
      <c r="N395" s="1046"/>
      <c r="V395" s="189"/>
      <c r="W395" s="195"/>
      <c r="X395" s="163" t="s">
        <v>883</v>
      </c>
      <c r="AC395" s="195"/>
      <c r="AD395" s="195"/>
      <c r="AF395" s="195"/>
      <c r="AG395" s="207"/>
      <c r="AH395" s="195"/>
    </row>
    <row r="396" spans="1:34" s="160" customFormat="1" ht="12" x14ac:dyDescent="0.2">
      <c r="A396" s="1040" t="s">
        <v>884</v>
      </c>
      <c r="B396" s="1041"/>
      <c r="C396" s="1041"/>
      <c r="D396" s="1041"/>
      <c r="E396" s="1041"/>
      <c r="F396" s="1041"/>
      <c r="G396" s="1041"/>
      <c r="H396" s="1041"/>
      <c r="I396" s="1041"/>
      <c r="J396" s="1041"/>
      <c r="K396" s="1041"/>
      <c r="L396" s="1041"/>
      <c r="M396" s="1041"/>
      <c r="N396" s="1042"/>
      <c r="V396" s="189"/>
      <c r="W396" s="195"/>
      <c r="AC396" s="195"/>
      <c r="AD396" s="195"/>
      <c r="AF396" s="195"/>
      <c r="AG396" s="207"/>
      <c r="AH396" s="195" t="s">
        <v>884</v>
      </c>
    </row>
    <row r="397" spans="1:34" s="160" customFormat="1" ht="45" x14ac:dyDescent="0.2">
      <c r="A397" s="190" t="s">
        <v>885</v>
      </c>
      <c r="B397" s="191" t="s">
        <v>806</v>
      </c>
      <c r="C397" s="1039" t="s">
        <v>807</v>
      </c>
      <c r="D397" s="1039"/>
      <c r="E397" s="1039"/>
      <c r="F397" s="192" t="s">
        <v>808</v>
      </c>
      <c r="G397" s="192"/>
      <c r="H397" s="192"/>
      <c r="I397" s="192" t="s">
        <v>152</v>
      </c>
      <c r="J397" s="193"/>
      <c r="K397" s="192"/>
      <c r="L397" s="193"/>
      <c r="M397" s="192"/>
      <c r="N397" s="194"/>
      <c r="V397" s="189"/>
      <c r="W397" s="195" t="s">
        <v>807</v>
      </c>
      <c r="AC397" s="195"/>
      <c r="AD397" s="195"/>
      <c r="AF397" s="195"/>
      <c r="AG397" s="207"/>
      <c r="AH397" s="195"/>
    </row>
    <row r="398" spans="1:34" s="160" customFormat="1" ht="12" x14ac:dyDescent="0.2">
      <c r="A398" s="196"/>
      <c r="B398" s="197"/>
      <c r="C398" s="1037" t="s">
        <v>886</v>
      </c>
      <c r="D398" s="1037"/>
      <c r="E398" s="1037"/>
      <c r="F398" s="1037"/>
      <c r="G398" s="1037"/>
      <c r="H398" s="1037"/>
      <c r="I398" s="1037"/>
      <c r="J398" s="1037"/>
      <c r="K398" s="1037"/>
      <c r="L398" s="1037"/>
      <c r="M398" s="1037"/>
      <c r="N398" s="1046"/>
      <c r="V398" s="189"/>
      <c r="W398" s="195"/>
      <c r="X398" s="163" t="s">
        <v>886</v>
      </c>
      <c r="AC398" s="195"/>
      <c r="AD398" s="195"/>
      <c r="AF398" s="195"/>
      <c r="AG398" s="207"/>
      <c r="AH398" s="195"/>
    </row>
    <row r="399" spans="1:34" s="160" customFormat="1" ht="12" x14ac:dyDescent="0.2">
      <c r="A399" s="198"/>
      <c r="B399" s="199" t="s">
        <v>810</v>
      </c>
      <c r="C399" s="1037" t="s">
        <v>811</v>
      </c>
      <c r="D399" s="1037"/>
      <c r="E399" s="1037"/>
      <c r="F399" s="1037"/>
      <c r="G399" s="1037"/>
      <c r="H399" s="1037"/>
      <c r="I399" s="1037"/>
      <c r="J399" s="1037"/>
      <c r="K399" s="1037"/>
      <c r="L399" s="1037"/>
      <c r="M399" s="1037"/>
      <c r="N399" s="1046"/>
      <c r="V399" s="189"/>
      <c r="W399" s="195"/>
      <c r="Y399" s="163" t="s">
        <v>811</v>
      </c>
      <c r="AC399" s="195"/>
      <c r="AD399" s="195"/>
      <c r="AF399" s="195"/>
      <c r="AG399" s="207"/>
      <c r="AH399" s="195"/>
    </row>
    <row r="400" spans="1:34" s="160" customFormat="1" ht="12" x14ac:dyDescent="0.2">
      <c r="A400" s="200"/>
      <c r="B400" s="199" t="s">
        <v>423</v>
      </c>
      <c r="C400" s="1037" t="s">
        <v>432</v>
      </c>
      <c r="D400" s="1037"/>
      <c r="E400" s="1037"/>
      <c r="F400" s="201"/>
      <c r="G400" s="201"/>
      <c r="H400" s="201"/>
      <c r="I400" s="201"/>
      <c r="J400" s="202">
        <v>50.7</v>
      </c>
      <c r="K400" s="201" t="s">
        <v>812</v>
      </c>
      <c r="L400" s="202">
        <v>988.65</v>
      </c>
      <c r="M400" s="201"/>
      <c r="N400" s="203"/>
      <c r="V400" s="189"/>
      <c r="W400" s="195"/>
      <c r="Z400" s="163" t="s">
        <v>432</v>
      </c>
      <c r="AC400" s="195"/>
      <c r="AD400" s="195"/>
      <c r="AF400" s="195"/>
      <c r="AG400" s="207"/>
      <c r="AH400" s="195"/>
    </row>
    <row r="401" spans="1:34" s="160" customFormat="1" ht="12" x14ac:dyDescent="0.2">
      <c r="A401" s="200"/>
      <c r="B401" s="199" t="s">
        <v>434</v>
      </c>
      <c r="C401" s="1037" t="s">
        <v>435</v>
      </c>
      <c r="D401" s="1037"/>
      <c r="E401" s="1037"/>
      <c r="F401" s="201"/>
      <c r="G401" s="201"/>
      <c r="H401" s="201"/>
      <c r="I401" s="201"/>
      <c r="J401" s="202">
        <v>187.01</v>
      </c>
      <c r="K401" s="201" t="s">
        <v>813</v>
      </c>
      <c r="L401" s="202">
        <v>3889.81</v>
      </c>
      <c r="M401" s="201"/>
      <c r="N401" s="203"/>
      <c r="V401" s="189"/>
      <c r="W401" s="195"/>
      <c r="Z401" s="163" t="s">
        <v>435</v>
      </c>
      <c r="AC401" s="195"/>
      <c r="AD401" s="195"/>
      <c r="AF401" s="195"/>
      <c r="AG401" s="207"/>
      <c r="AH401" s="195"/>
    </row>
    <row r="402" spans="1:34" s="160" customFormat="1" ht="12" x14ac:dyDescent="0.2">
      <c r="A402" s="200"/>
      <c r="B402" s="199" t="s">
        <v>437</v>
      </c>
      <c r="C402" s="1037" t="s">
        <v>438</v>
      </c>
      <c r="D402" s="1037"/>
      <c r="E402" s="1037"/>
      <c r="F402" s="201"/>
      <c r="G402" s="201"/>
      <c r="H402" s="201"/>
      <c r="I402" s="201"/>
      <c r="J402" s="202">
        <v>32.450000000000003</v>
      </c>
      <c r="K402" s="201" t="s">
        <v>813</v>
      </c>
      <c r="L402" s="202">
        <v>674.96</v>
      </c>
      <c r="M402" s="201"/>
      <c r="N402" s="203"/>
      <c r="V402" s="189"/>
      <c r="W402" s="195"/>
      <c r="Z402" s="163" t="s">
        <v>438</v>
      </c>
      <c r="AC402" s="195"/>
      <c r="AD402" s="195"/>
      <c r="AF402" s="195"/>
      <c r="AG402" s="207"/>
      <c r="AH402" s="195"/>
    </row>
    <row r="403" spans="1:34" s="160" customFormat="1" ht="12" x14ac:dyDescent="0.2">
      <c r="A403" s="200"/>
      <c r="B403" s="199" t="s">
        <v>439</v>
      </c>
      <c r="C403" s="1037" t="s">
        <v>440</v>
      </c>
      <c r="D403" s="1037"/>
      <c r="E403" s="1037"/>
      <c r="F403" s="201"/>
      <c r="G403" s="201"/>
      <c r="H403" s="201"/>
      <c r="I403" s="201"/>
      <c r="J403" s="202">
        <v>56.83</v>
      </c>
      <c r="K403" s="201"/>
      <c r="L403" s="202">
        <v>1477.58</v>
      </c>
      <c r="M403" s="201"/>
      <c r="N403" s="203"/>
      <c r="V403" s="189"/>
      <c r="W403" s="195"/>
      <c r="Z403" s="163" t="s">
        <v>440</v>
      </c>
      <c r="AC403" s="195"/>
      <c r="AD403" s="195"/>
      <c r="AF403" s="195"/>
      <c r="AG403" s="207"/>
      <c r="AH403" s="195"/>
    </row>
    <row r="404" spans="1:34" s="160" customFormat="1" ht="12" x14ac:dyDescent="0.2">
      <c r="A404" s="200"/>
      <c r="B404" s="199"/>
      <c r="C404" s="1037" t="s">
        <v>443</v>
      </c>
      <c r="D404" s="1037"/>
      <c r="E404" s="1037"/>
      <c r="F404" s="201" t="s">
        <v>444</v>
      </c>
      <c r="G404" s="201" t="s">
        <v>470</v>
      </c>
      <c r="H404" s="201" t="s">
        <v>812</v>
      </c>
      <c r="I404" s="201" t="s">
        <v>887</v>
      </c>
      <c r="J404" s="202"/>
      <c r="K404" s="201"/>
      <c r="L404" s="202"/>
      <c r="M404" s="201"/>
      <c r="N404" s="203"/>
      <c r="V404" s="189"/>
      <c r="W404" s="195"/>
      <c r="AA404" s="163" t="s">
        <v>443</v>
      </c>
      <c r="AC404" s="195"/>
      <c r="AD404" s="195"/>
      <c r="AF404" s="195"/>
      <c r="AG404" s="207"/>
      <c r="AH404" s="195"/>
    </row>
    <row r="405" spans="1:34" s="160" customFormat="1" ht="12" x14ac:dyDescent="0.2">
      <c r="A405" s="200"/>
      <c r="B405" s="199"/>
      <c r="C405" s="1037" t="s">
        <v>447</v>
      </c>
      <c r="D405" s="1037"/>
      <c r="E405" s="1037"/>
      <c r="F405" s="201" t="s">
        <v>444</v>
      </c>
      <c r="G405" s="201" t="s">
        <v>815</v>
      </c>
      <c r="H405" s="201" t="s">
        <v>813</v>
      </c>
      <c r="I405" s="201" t="s">
        <v>888</v>
      </c>
      <c r="J405" s="202"/>
      <c r="K405" s="201"/>
      <c r="L405" s="202"/>
      <c r="M405" s="201"/>
      <c r="N405" s="203"/>
      <c r="V405" s="189"/>
      <c r="W405" s="195"/>
      <c r="AA405" s="163" t="s">
        <v>447</v>
      </c>
      <c r="AC405" s="195"/>
      <c r="AD405" s="195"/>
      <c r="AF405" s="195"/>
      <c r="AG405" s="207"/>
      <c r="AH405" s="195"/>
    </row>
    <row r="406" spans="1:34" s="160" customFormat="1" ht="12" x14ac:dyDescent="0.2">
      <c r="A406" s="200"/>
      <c r="B406" s="199"/>
      <c r="C406" s="1047" t="s">
        <v>450</v>
      </c>
      <c r="D406" s="1047"/>
      <c r="E406" s="1047"/>
      <c r="F406" s="208"/>
      <c r="G406" s="208"/>
      <c r="H406" s="208"/>
      <c r="I406" s="208"/>
      <c r="J406" s="209">
        <v>294.54000000000002</v>
      </c>
      <c r="K406" s="208"/>
      <c r="L406" s="209">
        <v>6356.04</v>
      </c>
      <c r="M406" s="208"/>
      <c r="N406" s="210"/>
      <c r="V406" s="189"/>
      <c r="W406" s="195"/>
      <c r="AB406" s="163" t="s">
        <v>450</v>
      </c>
      <c r="AC406" s="195"/>
      <c r="AD406" s="195"/>
      <c r="AF406" s="195"/>
      <c r="AG406" s="207"/>
      <c r="AH406" s="195"/>
    </row>
    <row r="407" spans="1:34" s="160" customFormat="1" ht="12" x14ac:dyDescent="0.2">
      <c r="A407" s="200"/>
      <c r="B407" s="199"/>
      <c r="C407" s="1037" t="s">
        <v>451</v>
      </c>
      <c r="D407" s="1037"/>
      <c r="E407" s="1037"/>
      <c r="F407" s="201"/>
      <c r="G407" s="201"/>
      <c r="H407" s="201"/>
      <c r="I407" s="201"/>
      <c r="J407" s="202"/>
      <c r="K407" s="201"/>
      <c r="L407" s="202">
        <v>1663.61</v>
      </c>
      <c r="M407" s="201"/>
      <c r="N407" s="203"/>
      <c r="V407" s="189"/>
      <c r="W407" s="195"/>
      <c r="AA407" s="163" t="s">
        <v>451</v>
      </c>
      <c r="AC407" s="195"/>
      <c r="AD407" s="195"/>
      <c r="AF407" s="195"/>
      <c r="AG407" s="207"/>
      <c r="AH407" s="195"/>
    </row>
    <row r="408" spans="1:34" s="160" customFormat="1" ht="45" x14ac:dyDescent="0.2">
      <c r="A408" s="200"/>
      <c r="B408" s="199" t="s">
        <v>817</v>
      </c>
      <c r="C408" s="1037" t="s">
        <v>818</v>
      </c>
      <c r="D408" s="1037"/>
      <c r="E408" s="1037"/>
      <c r="F408" s="201" t="s">
        <v>454</v>
      </c>
      <c r="G408" s="201" t="s">
        <v>819</v>
      </c>
      <c r="H408" s="201"/>
      <c r="I408" s="201" t="s">
        <v>819</v>
      </c>
      <c r="J408" s="202"/>
      <c r="K408" s="201"/>
      <c r="L408" s="202">
        <v>1796.7</v>
      </c>
      <c r="M408" s="201"/>
      <c r="N408" s="203"/>
      <c r="V408" s="189"/>
      <c r="W408" s="195"/>
      <c r="AA408" s="163" t="s">
        <v>818</v>
      </c>
      <c r="AC408" s="195"/>
      <c r="AD408" s="195"/>
      <c r="AF408" s="195"/>
      <c r="AG408" s="207"/>
      <c r="AH408" s="195"/>
    </row>
    <row r="409" spans="1:34" s="160" customFormat="1" ht="45" x14ac:dyDescent="0.2">
      <c r="A409" s="200"/>
      <c r="B409" s="199" t="s">
        <v>820</v>
      </c>
      <c r="C409" s="1037" t="s">
        <v>821</v>
      </c>
      <c r="D409" s="1037"/>
      <c r="E409" s="1037"/>
      <c r="F409" s="201" t="s">
        <v>454</v>
      </c>
      <c r="G409" s="201" t="s">
        <v>561</v>
      </c>
      <c r="H409" s="201"/>
      <c r="I409" s="201" t="s">
        <v>561</v>
      </c>
      <c r="J409" s="202"/>
      <c r="K409" s="201"/>
      <c r="L409" s="202">
        <v>914.99</v>
      </c>
      <c r="M409" s="201"/>
      <c r="N409" s="203"/>
      <c r="V409" s="189"/>
      <c r="W409" s="195"/>
      <c r="AA409" s="163" t="s">
        <v>821</v>
      </c>
      <c r="AC409" s="195"/>
      <c r="AD409" s="195"/>
      <c r="AF409" s="195"/>
      <c r="AG409" s="207"/>
      <c r="AH409" s="195"/>
    </row>
    <row r="410" spans="1:34" s="160" customFormat="1" ht="12" x14ac:dyDescent="0.2">
      <c r="A410" s="211"/>
      <c r="B410" s="212"/>
      <c r="C410" s="1039" t="s">
        <v>459</v>
      </c>
      <c r="D410" s="1039"/>
      <c r="E410" s="1039"/>
      <c r="F410" s="192"/>
      <c r="G410" s="192"/>
      <c r="H410" s="192"/>
      <c r="I410" s="192"/>
      <c r="J410" s="193"/>
      <c r="K410" s="192"/>
      <c r="L410" s="193">
        <v>9067.73</v>
      </c>
      <c r="M410" s="208"/>
      <c r="N410" s="194"/>
      <c r="V410" s="189"/>
      <c r="W410" s="195"/>
      <c r="AC410" s="195" t="s">
        <v>459</v>
      </c>
      <c r="AD410" s="195"/>
      <c r="AF410" s="195"/>
      <c r="AG410" s="207"/>
      <c r="AH410" s="195"/>
    </row>
    <row r="411" spans="1:34" s="160" customFormat="1" ht="12" x14ac:dyDescent="0.2">
      <c r="A411" s="190" t="s">
        <v>889</v>
      </c>
      <c r="B411" s="191" t="s">
        <v>822</v>
      </c>
      <c r="C411" s="1039" t="s">
        <v>823</v>
      </c>
      <c r="D411" s="1039"/>
      <c r="E411" s="1039"/>
      <c r="F411" s="192" t="s">
        <v>411</v>
      </c>
      <c r="G411" s="192"/>
      <c r="H411" s="192"/>
      <c r="I411" s="192" t="s">
        <v>824</v>
      </c>
      <c r="J411" s="193">
        <v>11978</v>
      </c>
      <c r="K411" s="192"/>
      <c r="L411" s="193">
        <v>-970.22</v>
      </c>
      <c r="M411" s="192"/>
      <c r="N411" s="194"/>
      <c r="V411" s="189"/>
      <c r="W411" s="195" t="s">
        <v>823</v>
      </c>
      <c r="AC411" s="195"/>
      <c r="AD411" s="195"/>
      <c r="AF411" s="195"/>
      <c r="AG411" s="207"/>
      <c r="AH411" s="195"/>
    </row>
    <row r="412" spans="1:34" s="160" customFormat="1" ht="12" x14ac:dyDescent="0.2">
      <c r="A412" s="211"/>
      <c r="B412" s="212"/>
      <c r="C412" s="168" t="s">
        <v>462</v>
      </c>
      <c r="D412" s="213"/>
      <c r="E412" s="213"/>
      <c r="F412" s="214"/>
      <c r="G412" s="214"/>
      <c r="H412" s="214"/>
      <c r="I412" s="214"/>
      <c r="J412" s="215"/>
      <c r="K412" s="214"/>
      <c r="L412" s="215"/>
      <c r="M412" s="216"/>
      <c r="N412" s="217"/>
      <c r="V412" s="189"/>
      <c r="W412" s="195"/>
      <c r="AC412" s="195"/>
      <c r="AD412" s="195"/>
      <c r="AF412" s="195"/>
      <c r="AG412" s="207"/>
      <c r="AH412" s="195"/>
    </row>
    <row r="413" spans="1:34" s="160" customFormat="1" ht="33.75" x14ac:dyDescent="0.2">
      <c r="A413" s="190" t="s">
        <v>890</v>
      </c>
      <c r="B413" s="191" t="s">
        <v>825</v>
      </c>
      <c r="C413" s="1039" t="s">
        <v>826</v>
      </c>
      <c r="D413" s="1039"/>
      <c r="E413" s="1039"/>
      <c r="F413" s="192" t="s">
        <v>644</v>
      </c>
      <c r="G413" s="192"/>
      <c r="H413" s="192"/>
      <c r="I413" s="192" t="s">
        <v>827</v>
      </c>
      <c r="J413" s="193">
        <v>1100</v>
      </c>
      <c r="K413" s="192"/>
      <c r="L413" s="193">
        <v>-564.29999999999995</v>
      </c>
      <c r="M413" s="192"/>
      <c r="N413" s="194"/>
      <c r="V413" s="189"/>
      <c r="W413" s="195" t="s">
        <v>826</v>
      </c>
      <c r="AC413" s="195"/>
      <c r="AD413" s="195"/>
      <c r="AF413" s="195"/>
      <c r="AG413" s="207"/>
      <c r="AH413" s="195"/>
    </row>
    <row r="414" spans="1:34" s="160" customFormat="1" ht="12" x14ac:dyDescent="0.2">
      <c r="A414" s="211"/>
      <c r="B414" s="212"/>
      <c r="C414" s="168" t="s">
        <v>462</v>
      </c>
      <c r="D414" s="213"/>
      <c r="E414" s="213"/>
      <c r="F414" s="214"/>
      <c r="G414" s="214"/>
      <c r="H414" s="214"/>
      <c r="I414" s="214"/>
      <c r="J414" s="215"/>
      <c r="K414" s="214"/>
      <c r="L414" s="215"/>
      <c r="M414" s="216"/>
      <c r="N414" s="217"/>
      <c r="V414" s="189"/>
      <c r="W414" s="195"/>
      <c r="AC414" s="195"/>
      <c r="AD414" s="195"/>
      <c r="AF414" s="195"/>
      <c r="AG414" s="207"/>
      <c r="AH414" s="195"/>
    </row>
    <row r="415" spans="1:34" s="160" customFormat="1" ht="12" x14ac:dyDescent="0.2">
      <c r="A415" s="190" t="s">
        <v>891</v>
      </c>
      <c r="B415" s="191" t="s">
        <v>829</v>
      </c>
      <c r="C415" s="1039" t="s">
        <v>830</v>
      </c>
      <c r="D415" s="1039"/>
      <c r="E415" s="1039"/>
      <c r="F415" s="192" t="s">
        <v>347</v>
      </c>
      <c r="G415" s="192"/>
      <c r="H415" s="192"/>
      <c r="I415" s="192" t="s">
        <v>892</v>
      </c>
      <c r="J415" s="193">
        <v>100.42</v>
      </c>
      <c r="K415" s="192"/>
      <c r="L415" s="193">
        <v>26109.200000000001</v>
      </c>
      <c r="M415" s="192"/>
      <c r="N415" s="194"/>
      <c r="V415" s="189"/>
      <c r="W415" s="195" t="s">
        <v>830</v>
      </c>
      <c r="AC415" s="195"/>
      <c r="AD415" s="195"/>
      <c r="AF415" s="195"/>
      <c r="AG415" s="207"/>
      <c r="AH415" s="195"/>
    </row>
    <row r="416" spans="1:34" s="160" customFormat="1" ht="12" x14ac:dyDescent="0.2">
      <c r="A416" s="211"/>
      <c r="B416" s="212"/>
      <c r="C416" s="168" t="s">
        <v>462</v>
      </c>
      <c r="D416" s="213"/>
      <c r="E416" s="213"/>
      <c r="F416" s="214"/>
      <c r="G416" s="214"/>
      <c r="H416" s="214"/>
      <c r="I416" s="214"/>
      <c r="J416" s="215"/>
      <c r="K416" s="214"/>
      <c r="L416" s="215"/>
      <c r="M416" s="216"/>
      <c r="N416" s="217"/>
      <c r="V416" s="189"/>
      <c r="W416" s="195"/>
      <c r="AC416" s="195"/>
      <c r="AD416" s="195"/>
      <c r="AF416" s="195"/>
      <c r="AG416" s="207"/>
      <c r="AH416" s="195"/>
    </row>
    <row r="417" spans="1:34" s="160" customFormat="1" ht="33.75" x14ac:dyDescent="0.2">
      <c r="A417" s="190" t="s">
        <v>544</v>
      </c>
      <c r="B417" s="191" t="s">
        <v>833</v>
      </c>
      <c r="C417" s="1039" t="s">
        <v>834</v>
      </c>
      <c r="D417" s="1039"/>
      <c r="E417" s="1039"/>
      <c r="F417" s="192" t="s">
        <v>411</v>
      </c>
      <c r="G417" s="192"/>
      <c r="H417" s="192"/>
      <c r="I417" s="192" t="s">
        <v>893</v>
      </c>
      <c r="J417" s="193"/>
      <c r="K417" s="192"/>
      <c r="L417" s="193"/>
      <c r="M417" s="192"/>
      <c r="N417" s="194"/>
      <c r="V417" s="189"/>
      <c r="W417" s="195" t="s">
        <v>834</v>
      </c>
      <c r="AC417" s="195"/>
      <c r="AD417" s="195"/>
      <c r="AF417" s="195"/>
      <c r="AG417" s="207"/>
      <c r="AH417" s="195"/>
    </row>
    <row r="418" spans="1:34" s="160" customFormat="1" ht="12" x14ac:dyDescent="0.2">
      <c r="A418" s="196"/>
      <c r="B418" s="197"/>
      <c r="C418" s="1037" t="s">
        <v>894</v>
      </c>
      <c r="D418" s="1037"/>
      <c r="E418" s="1037"/>
      <c r="F418" s="1037"/>
      <c r="G418" s="1037"/>
      <c r="H418" s="1037"/>
      <c r="I418" s="1037"/>
      <c r="J418" s="1037"/>
      <c r="K418" s="1037"/>
      <c r="L418" s="1037"/>
      <c r="M418" s="1037"/>
      <c r="N418" s="1046"/>
      <c r="V418" s="189"/>
      <c r="W418" s="195"/>
      <c r="X418" s="163" t="s">
        <v>894</v>
      </c>
      <c r="AC418" s="195"/>
      <c r="AD418" s="195"/>
      <c r="AF418" s="195"/>
      <c r="AG418" s="207"/>
      <c r="AH418" s="195"/>
    </row>
    <row r="419" spans="1:34" s="160" customFormat="1" ht="12" x14ac:dyDescent="0.2">
      <c r="A419" s="200"/>
      <c r="B419" s="199" t="s">
        <v>423</v>
      </c>
      <c r="C419" s="1037" t="s">
        <v>432</v>
      </c>
      <c r="D419" s="1037"/>
      <c r="E419" s="1037"/>
      <c r="F419" s="201"/>
      <c r="G419" s="201"/>
      <c r="H419" s="201"/>
      <c r="I419" s="201"/>
      <c r="J419" s="202">
        <v>68.28</v>
      </c>
      <c r="K419" s="201"/>
      <c r="L419" s="202">
        <v>185.72</v>
      </c>
      <c r="M419" s="201"/>
      <c r="N419" s="203"/>
      <c r="V419" s="189"/>
      <c r="W419" s="195"/>
      <c r="Z419" s="163" t="s">
        <v>432</v>
      </c>
      <c r="AC419" s="195"/>
      <c r="AD419" s="195"/>
      <c r="AF419" s="195"/>
      <c r="AG419" s="207"/>
      <c r="AH419" s="195"/>
    </row>
    <row r="420" spans="1:34" s="160" customFormat="1" ht="12" x14ac:dyDescent="0.2">
      <c r="A420" s="200"/>
      <c r="B420" s="199" t="s">
        <v>434</v>
      </c>
      <c r="C420" s="1037" t="s">
        <v>435</v>
      </c>
      <c r="D420" s="1037"/>
      <c r="E420" s="1037"/>
      <c r="F420" s="201"/>
      <c r="G420" s="201"/>
      <c r="H420" s="201"/>
      <c r="I420" s="201"/>
      <c r="J420" s="202">
        <v>50.03</v>
      </c>
      <c r="K420" s="201"/>
      <c r="L420" s="202">
        <v>136.08000000000001</v>
      </c>
      <c r="M420" s="201"/>
      <c r="N420" s="203"/>
      <c r="V420" s="189"/>
      <c r="W420" s="195"/>
      <c r="Z420" s="163" t="s">
        <v>435</v>
      </c>
      <c r="AC420" s="195"/>
      <c r="AD420" s="195"/>
      <c r="AF420" s="195"/>
      <c r="AG420" s="207"/>
      <c r="AH420" s="195"/>
    </row>
    <row r="421" spans="1:34" s="160" customFormat="1" ht="12" x14ac:dyDescent="0.2">
      <c r="A421" s="200"/>
      <c r="B421" s="199" t="s">
        <v>437</v>
      </c>
      <c r="C421" s="1037" t="s">
        <v>438</v>
      </c>
      <c r="D421" s="1037"/>
      <c r="E421" s="1037"/>
      <c r="F421" s="201"/>
      <c r="G421" s="201"/>
      <c r="H421" s="201"/>
      <c r="I421" s="201"/>
      <c r="J421" s="202">
        <v>7.59</v>
      </c>
      <c r="K421" s="201"/>
      <c r="L421" s="202">
        <v>20.64</v>
      </c>
      <c r="M421" s="201"/>
      <c r="N421" s="203"/>
      <c r="V421" s="189"/>
      <c r="W421" s="195"/>
      <c r="Z421" s="163" t="s">
        <v>438</v>
      </c>
      <c r="AC421" s="195"/>
      <c r="AD421" s="195"/>
      <c r="AF421" s="195"/>
      <c r="AG421" s="207"/>
      <c r="AH421" s="195"/>
    </row>
    <row r="422" spans="1:34" s="160" customFormat="1" ht="12" x14ac:dyDescent="0.2">
      <c r="A422" s="200"/>
      <c r="B422" s="199" t="s">
        <v>439</v>
      </c>
      <c r="C422" s="1037" t="s">
        <v>440</v>
      </c>
      <c r="D422" s="1037"/>
      <c r="E422" s="1037"/>
      <c r="F422" s="201"/>
      <c r="G422" s="201"/>
      <c r="H422" s="201"/>
      <c r="I422" s="201"/>
      <c r="J422" s="202">
        <v>40.799999999999997</v>
      </c>
      <c r="K422" s="201"/>
      <c r="L422" s="202">
        <v>110.98</v>
      </c>
      <c r="M422" s="201"/>
      <c r="N422" s="203"/>
      <c r="V422" s="189"/>
      <c r="W422" s="195"/>
      <c r="Z422" s="163" t="s">
        <v>440</v>
      </c>
      <c r="AC422" s="195"/>
      <c r="AD422" s="195"/>
      <c r="AF422" s="195"/>
      <c r="AG422" s="207"/>
      <c r="AH422" s="195"/>
    </row>
    <row r="423" spans="1:34" s="160" customFormat="1" ht="12" x14ac:dyDescent="0.2">
      <c r="A423" s="196"/>
      <c r="B423" s="204" t="s">
        <v>706</v>
      </c>
      <c r="C423" s="1048" t="s">
        <v>707</v>
      </c>
      <c r="D423" s="1048"/>
      <c r="E423" s="1048"/>
      <c r="F423" s="205" t="s">
        <v>411</v>
      </c>
      <c r="G423" s="205" t="s">
        <v>423</v>
      </c>
      <c r="H423" s="205"/>
      <c r="I423" s="205" t="s">
        <v>893</v>
      </c>
      <c r="J423" s="199"/>
      <c r="K423" s="201"/>
      <c r="L423" s="202"/>
      <c r="M423" s="201"/>
      <c r="N423" s="206"/>
      <c r="V423" s="189"/>
      <c r="W423" s="195"/>
      <c r="AC423" s="195"/>
      <c r="AD423" s="195"/>
      <c r="AF423" s="195"/>
      <c r="AG423" s="207" t="s">
        <v>707</v>
      </c>
      <c r="AH423" s="195"/>
    </row>
    <row r="424" spans="1:34" s="160" customFormat="1" ht="12" x14ac:dyDescent="0.2">
      <c r="A424" s="200"/>
      <c r="B424" s="199"/>
      <c r="C424" s="1037" t="s">
        <v>443</v>
      </c>
      <c r="D424" s="1037"/>
      <c r="E424" s="1037"/>
      <c r="F424" s="201" t="s">
        <v>444</v>
      </c>
      <c r="G424" s="201" t="s">
        <v>837</v>
      </c>
      <c r="H424" s="201"/>
      <c r="I424" s="201" t="s">
        <v>895</v>
      </c>
      <c r="J424" s="202"/>
      <c r="K424" s="201"/>
      <c r="L424" s="202"/>
      <c r="M424" s="201"/>
      <c r="N424" s="203"/>
      <c r="V424" s="189"/>
      <c r="W424" s="195"/>
      <c r="AA424" s="163" t="s">
        <v>443</v>
      </c>
      <c r="AC424" s="195"/>
      <c r="AD424" s="195"/>
      <c r="AF424" s="195"/>
      <c r="AG424" s="207"/>
      <c r="AH424" s="195"/>
    </row>
    <row r="425" spans="1:34" s="160" customFormat="1" ht="12" x14ac:dyDescent="0.2">
      <c r="A425" s="200"/>
      <c r="B425" s="199"/>
      <c r="C425" s="1037" t="s">
        <v>447</v>
      </c>
      <c r="D425" s="1037"/>
      <c r="E425" s="1037"/>
      <c r="F425" s="201" t="s">
        <v>444</v>
      </c>
      <c r="G425" s="201" t="s">
        <v>839</v>
      </c>
      <c r="H425" s="201"/>
      <c r="I425" s="201" t="s">
        <v>896</v>
      </c>
      <c r="J425" s="202"/>
      <c r="K425" s="201"/>
      <c r="L425" s="202"/>
      <c r="M425" s="201"/>
      <c r="N425" s="203"/>
      <c r="V425" s="189"/>
      <c r="W425" s="195"/>
      <c r="AA425" s="163" t="s">
        <v>447</v>
      </c>
      <c r="AC425" s="195"/>
      <c r="AD425" s="195"/>
      <c r="AF425" s="195"/>
      <c r="AG425" s="207"/>
      <c r="AH425" s="195"/>
    </row>
    <row r="426" spans="1:34" s="160" customFormat="1" ht="12" x14ac:dyDescent="0.2">
      <c r="A426" s="200"/>
      <c r="B426" s="199"/>
      <c r="C426" s="1047" t="s">
        <v>450</v>
      </c>
      <c r="D426" s="1047"/>
      <c r="E426" s="1047"/>
      <c r="F426" s="208"/>
      <c r="G426" s="208"/>
      <c r="H426" s="208"/>
      <c r="I426" s="208"/>
      <c r="J426" s="209">
        <v>159.11000000000001</v>
      </c>
      <c r="K426" s="208"/>
      <c r="L426" s="209">
        <v>432.78</v>
      </c>
      <c r="M426" s="208"/>
      <c r="N426" s="210"/>
      <c r="V426" s="189"/>
      <c r="W426" s="195"/>
      <c r="AB426" s="163" t="s">
        <v>450</v>
      </c>
      <c r="AC426" s="195"/>
      <c r="AD426" s="195"/>
      <c r="AF426" s="195"/>
      <c r="AG426" s="207"/>
      <c r="AH426" s="195"/>
    </row>
    <row r="427" spans="1:34" s="160" customFormat="1" ht="12" x14ac:dyDescent="0.2">
      <c r="A427" s="200"/>
      <c r="B427" s="199"/>
      <c r="C427" s="1037" t="s">
        <v>451</v>
      </c>
      <c r="D427" s="1037"/>
      <c r="E427" s="1037"/>
      <c r="F427" s="201"/>
      <c r="G427" s="201"/>
      <c r="H427" s="201"/>
      <c r="I427" s="201"/>
      <c r="J427" s="202"/>
      <c r="K427" s="201"/>
      <c r="L427" s="202">
        <v>206.36</v>
      </c>
      <c r="M427" s="201"/>
      <c r="N427" s="203"/>
      <c r="V427" s="189"/>
      <c r="W427" s="195"/>
      <c r="AA427" s="163" t="s">
        <v>451</v>
      </c>
      <c r="AC427" s="195"/>
      <c r="AD427" s="195"/>
      <c r="AF427" s="195"/>
      <c r="AG427" s="207"/>
      <c r="AH427" s="195"/>
    </row>
    <row r="428" spans="1:34" s="160" customFormat="1" ht="45" x14ac:dyDescent="0.2">
      <c r="A428" s="200"/>
      <c r="B428" s="199" t="s">
        <v>817</v>
      </c>
      <c r="C428" s="1037" t="s">
        <v>818</v>
      </c>
      <c r="D428" s="1037"/>
      <c r="E428" s="1037"/>
      <c r="F428" s="201" t="s">
        <v>454</v>
      </c>
      <c r="G428" s="201" t="s">
        <v>819</v>
      </c>
      <c r="H428" s="201"/>
      <c r="I428" s="201" t="s">
        <v>819</v>
      </c>
      <c r="J428" s="202"/>
      <c r="K428" s="201"/>
      <c r="L428" s="202">
        <v>222.87</v>
      </c>
      <c r="M428" s="201"/>
      <c r="N428" s="203"/>
      <c r="V428" s="189"/>
      <c r="W428" s="195"/>
      <c r="AA428" s="163" t="s">
        <v>818</v>
      </c>
      <c r="AC428" s="195"/>
      <c r="AD428" s="195"/>
      <c r="AF428" s="195"/>
      <c r="AG428" s="207"/>
      <c r="AH428" s="195"/>
    </row>
    <row r="429" spans="1:34" s="160" customFormat="1" ht="45" x14ac:dyDescent="0.2">
      <c r="A429" s="200"/>
      <c r="B429" s="199" t="s">
        <v>820</v>
      </c>
      <c r="C429" s="1037" t="s">
        <v>821</v>
      </c>
      <c r="D429" s="1037"/>
      <c r="E429" s="1037"/>
      <c r="F429" s="201" t="s">
        <v>454</v>
      </c>
      <c r="G429" s="201" t="s">
        <v>561</v>
      </c>
      <c r="H429" s="201"/>
      <c r="I429" s="201" t="s">
        <v>561</v>
      </c>
      <c r="J429" s="202"/>
      <c r="K429" s="201"/>
      <c r="L429" s="202">
        <v>113.5</v>
      </c>
      <c r="M429" s="201"/>
      <c r="N429" s="203"/>
      <c r="V429" s="189"/>
      <c r="W429" s="195"/>
      <c r="AA429" s="163" t="s">
        <v>821</v>
      </c>
      <c r="AC429" s="195"/>
      <c r="AD429" s="195"/>
      <c r="AF429" s="195"/>
      <c r="AG429" s="207"/>
      <c r="AH429" s="195"/>
    </row>
    <row r="430" spans="1:34" s="160" customFormat="1" ht="12" x14ac:dyDescent="0.2">
      <c r="A430" s="211"/>
      <c r="B430" s="212"/>
      <c r="C430" s="1039" t="s">
        <v>459</v>
      </c>
      <c r="D430" s="1039"/>
      <c r="E430" s="1039"/>
      <c r="F430" s="192"/>
      <c r="G430" s="192"/>
      <c r="H430" s="192"/>
      <c r="I430" s="192"/>
      <c r="J430" s="193"/>
      <c r="K430" s="192"/>
      <c r="L430" s="193">
        <v>769.15</v>
      </c>
      <c r="M430" s="208"/>
      <c r="N430" s="194"/>
      <c r="V430" s="189"/>
      <c r="W430" s="195"/>
      <c r="AC430" s="195" t="s">
        <v>459</v>
      </c>
      <c r="AD430" s="195"/>
      <c r="AF430" s="195"/>
      <c r="AG430" s="207"/>
      <c r="AH430" s="195"/>
    </row>
    <row r="431" spans="1:34" s="160" customFormat="1" ht="56.25" x14ac:dyDescent="0.2">
      <c r="A431" s="190" t="s">
        <v>897</v>
      </c>
      <c r="B431" s="191" t="s">
        <v>842</v>
      </c>
      <c r="C431" s="1039" t="s">
        <v>843</v>
      </c>
      <c r="D431" s="1039"/>
      <c r="E431" s="1039"/>
      <c r="F431" s="192" t="s">
        <v>411</v>
      </c>
      <c r="G431" s="192"/>
      <c r="H431" s="192"/>
      <c r="I431" s="192" t="s">
        <v>898</v>
      </c>
      <c r="J431" s="193">
        <v>4672.2299999999996</v>
      </c>
      <c r="K431" s="192"/>
      <c r="L431" s="193">
        <v>10746.13</v>
      </c>
      <c r="M431" s="192"/>
      <c r="N431" s="194"/>
      <c r="V431" s="189"/>
      <c r="W431" s="195" t="s">
        <v>843</v>
      </c>
      <c r="AC431" s="195"/>
      <c r="AD431" s="195"/>
      <c r="AF431" s="195"/>
      <c r="AG431" s="207"/>
      <c r="AH431" s="195"/>
    </row>
    <row r="432" spans="1:34" s="160" customFormat="1" ht="12" x14ac:dyDescent="0.2">
      <c r="A432" s="211"/>
      <c r="B432" s="212"/>
      <c r="C432" s="168" t="s">
        <v>462</v>
      </c>
      <c r="D432" s="213"/>
      <c r="E432" s="213"/>
      <c r="F432" s="214"/>
      <c r="G432" s="214"/>
      <c r="H432" s="214"/>
      <c r="I432" s="214"/>
      <c r="J432" s="215"/>
      <c r="K432" s="214"/>
      <c r="L432" s="215"/>
      <c r="M432" s="216"/>
      <c r="N432" s="217"/>
      <c r="V432" s="189"/>
      <c r="W432" s="195"/>
      <c r="AC432" s="195"/>
      <c r="AD432" s="195"/>
      <c r="AF432" s="195"/>
      <c r="AG432" s="207"/>
      <c r="AH432" s="195"/>
    </row>
    <row r="433" spans="1:34" s="160" customFormat="1" ht="56.25" x14ac:dyDescent="0.2">
      <c r="A433" s="190" t="s">
        <v>899</v>
      </c>
      <c r="B433" s="191" t="s">
        <v>842</v>
      </c>
      <c r="C433" s="1039" t="s">
        <v>846</v>
      </c>
      <c r="D433" s="1039"/>
      <c r="E433" s="1039"/>
      <c r="F433" s="192" t="s">
        <v>411</v>
      </c>
      <c r="G433" s="192"/>
      <c r="H433" s="192"/>
      <c r="I433" s="192" t="s">
        <v>900</v>
      </c>
      <c r="J433" s="193">
        <v>4672.2299999999996</v>
      </c>
      <c r="K433" s="192"/>
      <c r="L433" s="193">
        <v>1962.34</v>
      </c>
      <c r="M433" s="192"/>
      <c r="N433" s="194"/>
      <c r="V433" s="189"/>
      <c r="W433" s="195" t="s">
        <v>846</v>
      </c>
      <c r="AC433" s="195"/>
      <c r="AD433" s="195"/>
      <c r="AF433" s="195"/>
      <c r="AG433" s="207"/>
      <c r="AH433" s="195"/>
    </row>
    <row r="434" spans="1:34" s="160" customFormat="1" ht="12" x14ac:dyDescent="0.2">
      <c r="A434" s="211"/>
      <c r="B434" s="212"/>
      <c r="C434" s="168" t="s">
        <v>462</v>
      </c>
      <c r="D434" s="213"/>
      <c r="E434" s="213"/>
      <c r="F434" s="214"/>
      <c r="G434" s="214"/>
      <c r="H434" s="214"/>
      <c r="I434" s="214"/>
      <c r="J434" s="215"/>
      <c r="K434" s="214"/>
      <c r="L434" s="215"/>
      <c r="M434" s="216"/>
      <c r="N434" s="217"/>
      <c r="V434" s="189"/>
      <c r="W434" s="195"/>
      <c r="AC434" s="195"/>
      <c r="AD434" s="195"/>
      <c r="AF434" s="195"/>
      <c r="AG434" s="207"/>
      <c r="AH434" s="195"/>
    </row>
    <row r="435" spans="1:34" s="160" customFormat="1" ht="22.5" x14ac:dyDescent="0.2">
      <c r="A435" s="190" t="s">
        <v>901</v>
      </c>
      <c r="B435" s="191" t="s">
        <v>848</v>
      </c>
      <c r="C435" s="1039" t="s">
        <v>849</v>
      </c>
      <c r="D435" s="1039"/>
      <c r="E435" s="1039"/>
      <c r="F435" s="192" t="s">
        <v>411</v>
      </c>
      <c r="G435" s="192"/>
      <c r="H435" s="192"/>
      <c r="I435" s="192" t="s">
        <v>902</v>
      </c>
      <c r="J435" s="193"/>
      <c r="K435" s="192"/>
      <c r="L435" s="193"/>
      <c r="M435" s="192"/>
      <c r="N435" s="194"/>
      <c r="V435" s="189"/>
      <c r="W435" s="195" t="s">
        <v>849</v>
      </c>
      <c r="AC435" s="195"/>
      <c r="AD435" s="195"/>
      <c r="AF435" s="195"/>
      <c r="AG435" s="207"/>
      <c r="AH435" s="195"/>
    </row>
    <row r="436" spans="1:34" s="160" customFormat="1" ht="12" x14ac:dyDescent="0.2">
      <c r="A436" s="200"/>
      <c r="B436" s="199" t="s">
        <v>423</v>
      </c>
      <c r="C436" s="1037" t="s">
        <v>432</v>
      </c>
      <c r="D436" s="1037"/>
      <c r="E436" s="1037"/>
      <c r="F436" s="201"/>
      <c r="G436" s="201"/>
      <c r="H436" s="201"/>
      <c r="I436" s="201"/>
      <c r="J436" s="202">
        <v>414.39</v>
      </c>
      <c r="K436" s="201"/>
      <c r="L436" s="202">
        <v>157.47</v>
      </c>
      <c r="M436" s="201"/>
      <c r="N436" s="203"/>
      <c r="V436" s="189"/>
      <c r="W436" s="195"/>
      <c r="Z436" s="163" t="s">
        <v>432</v>
      </c>
      <c r="AC436" s="195"/>
      <c r="AD436" s="195"/>
      <c r="AF436" s="195"/>
      <c r="AG436" s="207"/>
      <c r="AH436" s="195"/>
    </row>
    <row r="437" spans="1:34" s="160" customFormat="1" ht="12" x14ac:dyDescent="0.2">
      <c r="A437" s="200"/>
      <c r="B437" s="199" t="s">
        <v>434</v>
      </c>
      <c r="C437" s="1037" t="s">
        <v>435</v>
      </c>
      <c r="D437" s="1037"/>
      <c r="E437" s="1037"/>
      <c r="F437" s="201"/>
      <c r="G437" s="201"/>
      <c r="H437" s="201"/>
      <c r="I437" s="201"/>
      <c r="J437" s="202">
        <v>50.03</v>
      </c>
      <c r="K437" s="201"/>
      <c r="L437" s="202">
        <v>19.010000000000002</v>
      </c>
      <c r="M437" s="201"/>
      <c r="N437" s="203"/>
      <c r="V437" s="189"/>
      <c r="W437" s="195"/>
      <c r="Z437" s="163" t="s">
        <v>435</v>
      </c>
      <c r="AC437" s="195"/>
      <c r="AD437" s="195"/>
      <c r="AF437" s="195"/>
      <c r="AG437" s="207"/>
      <c r="AH437" s="195"/>
    </row>
    <row r="438" spans="1:34" s="160" customFormat="1" ht="12" x14ac:dyDescent="0.2">
      <c r="A438" s="200"/>
      <c r="B438" s="199" t="s">
        <v>437</v>
      </c>
      <c r="C438" s="1037" t="s">
        <v>438</v>
      </c>
      <c r="D438" s="1037"/>
      <c r="E438" s="1037"/>
      <c r="F438" s="201"/>
      <c r="G438" s="201"/>
      <c r="H438" s="201"/>
      <c r="I438" s="201"/>
      <c r="J438" s="202">
        <v>7.59</v>
      </c>
      <c r="K438" s="201"/>
      <c r="L438" s="202">
        <v>2.88</v>
      </c>
      <c r="M438" s="201"/>
      <c r="N438" s="203"/>
      <c r="V438" s="189"/>
      <c r="W438" s="195"/>
      <c r="Z438" s="163" t="s">
        <v>438</v>
      </c>
      <c r="AC438" s="195"/>
      <c r="AD438" s="195"/>
      <c r="AF438" s="195"/>
      <c r="AG438" s="207"/>
      <c r="AH438" s="195"/>
    </row>
    <row r="439" spans="1:34" s="160" customFormat="1" ht="12" x14ac:dyDescent="0.2">
      <c r="A439" s="200"/>
      <c r="B439" s="199" t="s">
        <v>439</v>
      </c>
      <c r="C439" s="1037" t="s">
        <v>440</v>
      </c>
      <c r="D439" s="1037"/>
      <c r="E439" s="1037"/>
      <c r="F439" s="201"/>
      <c r="G439" s="201"/>
      <c r="H439" s="201"/>
      <c r="I439" s="201"/>
      <c r="J439" s="202">
        <v>51</v>
      </c>
      <c r="K439" s="201"/>
      <c r="L439" s="202">
        <v>19.38</v>
      </c>
      <c r="M439" s="201"/>
      <c r="N439" s="203"/>
      <c r="V439" s="189"/>
      <c r="W439" s="195"/>
      <c r="Z439" s="163" t="s">
        <v>440</v>
      </c>
      <c r="AC439" s="195"/>
      <c r="AD439" s="195"/>
      <c r="AF439" s="195"/>
      <c r="AG439" s="207"/>
      <c r="AH439" s="195"/>
    </row>
    <row r="440" spans="1:34" s="160" customFormat="1" ht="12" x14ac:dyDescent="0.2">
      <c r="A440" s="196"/>
      <c r="B440" s="204" t="s">
        <v>706</v>
      </c>
      <c r="C440" s="1048" t="s">
        <v>707</v>
      </c>
      <c r="D440" s="1048"/>
      <c r="E440" s="1048"/>
      <c r="F440" s="205" t="s">
        <v>411</v>
      </c>
      <c r="G440" s="205" t="s">
        <v>423</v>
      </c>
      <c r="H440" s="205"/>
      <c r="I440" s="205" t="s">
        <v>902</v>
      </c>
      <c r="J440" s="199"/>
      <c r="K440" s="201"/>
      <c r="L440" s="202"/>
      <c r="M440" s="201"/>
      <c r="N440" s="206"/>
      <c r="V440" s="189"/>
      <c r="W440" s="195"/>
      <c r="AC440" s="195"/>
      <c r="AD440" s="195"/>
      <c r="AF440" s="195"/>
      <c r="AG440" s="207" t="s">
        <v>707</v>
      </c>
      <c r="AH440" s="195"/>
    </row>
    <row r="441" spans="1:34" s="160" customFormat="1" ht="12" x14ac:dyDescent="0.2">
      <c r="A441" s="200"/>
      <c r="B441" s="199"/>
      <c r="C441" s="1037" t="s">
        <v>443</v>
      </c>
      <c r="D441" s="1037"/>
      <c r="E441" s="1037"/>
      <c r="F441" s="201" t="s">
        <v>444</v>
      </c>
      <c r="G441" s="201" t="s">
        <v>851</v>
      </c>
      <c r="H441" s="201"/>
      <c r="I441" s="201" t="s">
        <v>903</v>
      </c>
      <c r="J441" s="202"/>
      <c r="K441" s="201"/>
      <c r="L441" s="202"/>
      <c r="M441" s="201"/>
      <c r="N441" s="203"/>
      <c r="V441" s="189"/>
      <c r="W441" s="195"/>
      <c r="AA441" s="163" t="s">
        <v>443</v>
      </c>
      <c r="AC441" s="195"/>
      <c r="AD441" s="195"/>
      <c r="AF441" s="195"/>
      <c r="AG441" s="207"/>
      <c r="AH441" s="195"/>
    </row>
    <row r="442" spans="1:34" s="160" customFormat="1" ht="12" x14ac:dyDescent="0.2">
      <c r="A442" s="200"/>
      <c r="B442" s="199"/>
      <c r="C442" s="1037" t="s">
        <v>447</v>
      </c>
      <c r="D442" s="1037"/>
      <c r="E442" s="1037"/>
      <c r="F442" s="201" t="s">
        <v>444</v>
      </c>
      <c r="G442" s="201" t="s">
        <v>839</v>
      </c>
      <c r="H442" s="201"/>
      <c r="I442" s="201" t="s">
        <v>904</v>
      </c>
      <c r="J442" s="202"/>
      <c r="K442" s="201"/>
      <c r="L442" s="202"/>
      <c r="M442" s="201"/>
      <c r="N442" s="203"/>
      <c r="V442" s="189"/>
      <c r="W442" s="195"/>
      <c r="AA442" s="163" t="s">
        <v>447</v>
      </c>
      <c r="AC442" s="195"/>
      <c r="AD442" s="195"/>
      <c r="AF442" s="195"/>
      <c r="AG442" s="207"/>
      <c r="AH442" s="195"/>
    </row>
    <row r="443" spans="1:34" s="160" customFormat="1" ht="12" x14ac:dyDescent="0.2">
      <c r="A443" s="200"/>
      <c r="B443" s="199"/>
      <c r="C443" s="1047" t="s">
        <v>450</v>
      </c>
      <c r="D443" s="1047"/>
      <c r="E443" s="1047"/>
      <c r="F443" s="208"/>
      <c r="G443" s="208"/>
      <c r="H443" s="208"/>
      <c r="I443" s="208"/>
      <c r="J443" s="209">
        <v>515.41999999999996</v>
      </c>
      <c r="K443" s="208"/>
      <c r="L443" s="209">
        <v>195.86</v>
      </c>
      <c r="M443" s="208"/>
      <c r="N443" s="210"/>
      <c r="V443" s="189"/>
      <c r="W443" s="195"/>
      <c r="AB443" s="163" t="s">
        <v>450</v>
      </c>
      <c r="AC443" s="195"/>
      <c r="AD443" s="195"/>
      <c r="AF443" s="195"/>
      <c r="AG443" s="207"/>
      <c r="AH443" s="195"/>
    </row>
    <row r="444" spans="1:34" s="160" customFormat="1" ht="12" x14ac:dyDescent="0.2">
      <c r="A444" s="200"/>
      <c r="B444" s="199"/>
      <c r="C444" s="1037" t="s">
        <v>451</v>
      </c>
      <c r="D444" s="1037"/>
      <c r="E444" s="1037"/>
      <c r="F444" s="201"/>
      <c r="G444" s="201"/>
      <c r="H444" s="201"/>
      <c r="I444" s="201"/>
      <c r="J444" s="202"/>
      <c r="K444" s="201"/>
      <c r="L444" s="202">
        <v>160.35</v>
      </c>
      <c r="M444" s="201"/>
      <c r="N444" s="203"/>
      <c r="V444" s="189"/>
      <c r="W444" s="195"/>
      <c r="AA444" s="163" t="s">
        <v>451</v>
      </c>
      <c r="AC444" s="195"/>
      <c r="AD444" s="195"/>
      <c r="AF444" s="195"/>
      <c r="AG444" s="207"/>
      <c r="AH444" s="195"/>
    </row>
    <row r="445" spans="1:34" s="160" customFormat="1" ht="45" x14ac:dyDescent="0.2">
      <c r="A445" s="200"/>
      <c r="B445" s="199" t="s">
        <v>817</v>
      </c>
      <c r="C445" s="1037" t="s">
        <v>818</v>
      </c>
      <c r="D445" s="1037"/>
      <c r="E445" s="1037"/>
      <c r="F445" s="201" t="s">
        <v>454</v>
      </c>
      <c r="G445" s="201" t="s">
        <v>819</v>
      </c>
      <c r="H445" s="201"/>
      <c r="I445" s="201" t="s">
        <v>819</v>
      </c>
      <c r="J445" s="202"/>
      <c r="K445" s="201"/>
      <c r="L445" s="202">
        <v>173.18</v>
      </c>
      <c r="M445" s="201"/>
      <c r="N445" s="203"/>
      <c r="V445" s="189"/>
      <c r="W445" s="195"/>
      <c r="AA445" s="163" t="s">
        <v>818</v>
      </c>
      <c r="AC445" s="195"/>
      <c r="AD445" s="195"/>
      <c r="AF445" s="195"/>
      <c r="AG445" s="207"/>
      <c r="AH445" s="195"/>
    </row>
    <row r="446" spans="1:34" s="160" customFormat="1" ht="45" x14ac:dyDescent="0.2">
      <c r="A446" s="200"/>
      <c r="B446" s="199" t="s">
        <v>820</v>
      </c>
      <c r="C446" s="1037" t="s">
        <v>821</v>
      </c>
      <c r="D446" s="1037"/>
      <c r="E446" s="1037"/>
      <c r="F446" s="201" t="s">
        <v>454</v>
      </c>
      <c r="G446" s="201" t="s">
        <v>561</v>
      </c>
      <c r="H446" s="201"/>
      <c r="I446" s="201" t="s">
        <v>561</v>
      </c>
      <c r="J446" s="202"/>
      <c r="K446" s="201"/>
      <c r="L446" s="202">
        <v>88.19</v>
      </c>
      <c r="M446" s="201"/>
      <c r="N446" s="203"/>
      <c r="V446" s="189"/>
      <c r="W446" s="195"/>
      <c r="AA446" s="163" t="s">
        <v>821</v>
      </c>
      <c r="AC446" s="195"/>
      <c r="AD446" s="195"/>
      <c r="AF446" s="195"/>
      <c r="AG446" s="207"/>
      <c r="AH446" s="195"/>
    </row>
    <row r="447" spans="1:34" s="160" customFormat="1" ht="12" x14ac:dyDescent="0.2">
      <c r="A447" s="211"/>
      <c r="B447" s="212"/>
      <c r="C447" s="1039" t="s">
        <v>459</v>
      </c>
      <c r="D447" s="1039"/>
      <c r="E447" s="1039"/>
      <c r="F447" s="192"/>
      <c r="G447" s="192"/>
      <c r="H447" s="192"/>
      <c r="I447" s="192"/>
      <c r="J447" s="193"/>
      <c r="K447" s="192"/>
      <c r="L447" s="193">
        <v>457.23</v>
      </c>
      <c r="M447" s="208"/>
      <c r="N447" s="194"/>
      <c r="V447" s="189"/>
      <c r="W447" s="195"/>
      <c r="AC447" s="195" t="s">
        <v>459</v>
      </c>
      <c r="AD447" s="195"/>
      <c r="AF447" s="195"/>
      <c r="AG447" s="207"/>
      <c r="AH447" s="195"/>
    </row>
    <row r="448" spans="1:34" s="160" customFormat="1" ht="22.5" x14ac:dyDescent="0.2">
      <c r="A448" s="190" t="s">
        <v>561</v>
      </c>
      <c r="B448" s="191" t="s">
        <v>855</v>
      </c>
      <c r="C448" s="1039" t="s">
        <v>856</v>
      </c>
      <c r="D448" s="1039"/>
      <c r="E448" s="1039"/>
      <c r="F448" s="192" t="s">
        <v>411</v>
      </c>
      <c r="G448" s="192"/>
      <c r="H448" s="192"/>
      <c r="I448" s="192" t="s">
        <v>902</v>
      </c>
      <c r="J448" s="193">
        <v>6213.48</v>
      </c>
      <c r="K448" s="192"/>
      <c r="L448" s="193">
        <v>2361.12</v>
      </c>
      <c r="M448" s="192"/>
      <c r="N448" s="194"/>
      <c r="V448" s="189"/>
      <c r="W448" s="195" t="s">
        <v>856</v>
      </c>
      <c r="AC448" s="195"/>
      <c r="AD448" s="195"/>
      <c r="AF448" s="195"/>
      <c r="AG448" s="207"/>
      <c r="AH448" s="195"/>
    </row>
    <row r="449" spans="1:34" s="160" customFormat="1" ht="12" x14ac:dyDescent="0.2">
      <c r="A449" s="211"/>
      <c r="B449" s="212"/>
      <c r="C449" s="168" t="s">
        <v>462</v>
      </c>
      <c r="D449" s="213"/>
      <c r="E449" s="213"/>
      <c r="F449" s="214"/>
      <c r="G449" s="214"/>
      <c r="H449" s="214"/>
      <c r="I449" s="214"/>
      <c r="J449" s="215"/>
      <c r="K449" s="214"/>
      <c r="L449" s="215"/>
      <c r="M449" s="216"/>
      <c r="N449" s="217"/>
      <c r="V449" s="189"/>
      <c r="W449" s="195"/>
      <c r="AC449" s="195"/>
      <c r="AD449" s="195"/>
      <c r="AF449" s="195"/>
      <c r="AG449" s="207"/>
      <c r="AH449" s="195"/>
    </row>
    <row r="450" spans="1:34" s="160" customFormat="1" ht="22.5" x14ac:dyDescent="0.2">
      <c r="A450" s="190" t="s">
        <v>905</v>
      </c>
      <c r="B450" s="191" t="s">
        <v>858</v>
      </c>
      <c r="C450" s="1039" t="s">
        <v>859</v>
      </c>
      <c r="D450" s="1039"/>
      <c r="E450" s="1039"/>
      <c r="F450" s="192" t="s">
        <v>411</v>
      </c>
      <c r="G450" s="192"/>
      <c r="H450" s="192"/>
      <c r="I450" s="192" t="s">
        <v>906</v>
      </c>
      <c r="J450" s="193"/>
      <c r="K450" s="192"/>
      <c r="L450" s="193"/>
      <c r="M450" s="192"/>
      <c r="N450" s="194"/>
      <c r="V450" s="189"/>
      <c r="W450" s="195" t="s">
        <v>859</v>
      </c>
      <c r="AC450" s="195"/>
      <c r="AD450" s="195"/>
      <c r="AF450" s="195"/>
      <c r="AG450" s="207"/>
      <c r="AH450" s="195"/>
    </row>
    <row r="451" spans="1:34" s="160" customFormat="1" ht="12" x14ac:dyDescent="0.2">
      <c r="A451" s="196"/>
      <c r="B451" s="197"/>
      <c r="C451" s="1037" t="s">
        <v>907</v>
      </c>
      <c r="D451" s="1037"/>
      <c r="E451" s="1037"/>
      <c r="F451" s="1037"/>
      <c r="G451" s="1037"/>
      <c r="H451" s="1037"/>
      <c r="I451" s="1037"/>
      <c r="J451" s="1037"/>
      <c r="K451" s="1037"/>
      <c r="L451" s="1037"/>
      <c r="M451" s="1037"/>
      <c r="N451" s="1046"/>
      <c r="V451" s="189"/>
      <c r="W451" s="195"/>
      <c r="X451" s="163" t="s">
        <v>907</v>
      </c>
      <c r="AC451" s="195"/>
      <c r="AD451" s="195"/>
      <c r="AF451" s="195"/>
      <c r="AG451" s="207"/>
      <c r="AH451" s="195"/>
    </row>
    <row r="452" spans="1:34" s="160" customFormat="1" ht="12" x14ac:dyDescent="0.2">
      <c r="A452" s="200"/>
      <c r="B452" s="199" t="s">
        <v>423</v>
      </c>
      <c r="C452" s="1037" t="s">
        <v>432</v>
      </c>
      <c r="D452" s="1037"/>
      <c r="E452" s="1037"/>
      <c r="F452" s="201"/>
      <c r="G452" s="201"/>
      <c r="H452" s="201"/>
      <c r="I452" s="201"/>
      <c r="J452" s="202">
        <v>225.26</v>
      </c>
      <c r="K452" s="201"/>
      <c r="L452" s="202">
        <v>108.12</v>
      </c>
      <c r="M452" s="201"/>
      <c r="N452" s="203"/>
      <c r="V452" s="189"/>
      <c r="W452" s="195"/>
      <c r="Z452" s="163" t="s">
        <v>432</v>
      </c>
      <c r="AC452" s="195"/>
      <c r="AD452" s="195"/>
      <c r="AF452" s="195"/>
      <c r="AG452" s="207"/>
      <c r="AH452" s="195"/>
    </row>
    <row r="453" spans="1:34" s="160" customFormat="1" ht="12" x14ac:dyDescent="0.2">
      <c r="A453" s="200"/>
      <c r="B453" s="199" t="s">
        <v>434</v>
      </c>
      <c r="C453" s="1037" t="s">
        <v>435</v>
      </c>
      <c r="D453" s="1037"/>
      <c r="E453" s="1037"/>
      <c r="F453" s="201"/>
      <c r="G453" s="201"/>
      <c r="H453" s="201"/>
      <c r="I453" s="201"/>
      <c r="J453" s="202">
        <v>51.84</v>
      </c>
      <c r="K453" s="201"/>
      <c r="L453" s="202">
        <v>24.88</v>
      </c>
      <c r="M453" s="201"/>
      <c r="N453" s="203"/>
      <c r="V453" s="189"/>
      <c r="W453" s="195"/>
      <c r="Z453" s="163" t="s">
        <v>435</v>
      </c>
      <c r="AC453" s="195"/>
      <c r="AD453" s="195"/>
      <c r="AF453" s="195"/>
      <c r="AG453" s="207"/>
      <c r="AH453" s="195"/>
    </row>
    <row r="454" spans="1:34" s="160" customFormat="1" ht="12" x14ac:dyDescent="0.2">
      <c r="A454" s="200"/>
      <c r="B454" s="199" t="s">
        <v>437</v>
      </c>
      <c r="C454" s="1037" t="s">
        <v>438</v>
      </c>
      <c r="D454" s="1037"/>
      <c r="E454" s="1037"/>
      <c r="F454" s="201"/>
      <c r="G454" s="201"/>
      <c r="H454" s="201"/>
      <c r="I454" s="201"/>
      <c r="J454" s="202">
        <v>7.83</v>
      </c>
      <c r="K454" s="201"/>
      <c r="L454" s="202">
        <v>3.76</v>
      </c>
      <c r="M454" s="201"/>
      <c r="N454" s="203"/>
      <c r="V454" s="189"/>
      <c r="W454" s="195"/>
      <c r="Z454" s="163" t="s">
        <v>438</v>
      </c>
      <c r="AC454" s="195"/>
      <c r="AD454" s="195"/>
      <c r="AF454" s="195"/>
      <c r="AG454" s="207"/>
      <c r="AH454" s="195"/>
    </row>
    <row r="455" spans="1:34" s="160" customFormat="1" ht="12" x14ac:dyDescent="0.2">
      <c r="A455" s="200"/>
      <c r="B455" s="199" t="s">
        <v>439</v>
      </c>
      <c r="C455" s="1037" t="s">
        <v>440</v>
      </c>
      <c r="D455" s="1037"/>
      <c r="E455" s="1037"/>
      <c r="F455" s="201"/>
      <c r="G455" s="201"/>
      <c r="H455" s="201"/>
      <c r="I455" s="201"/>
      <c r="J455" s="202">
        <v>61.2</v>
      </c>
      <c r="K455" s="201"/>
      <c r="L455" s="202">
        <v>29.38</v>
      </c>
      <c r="M455" s="201"/>
      <c r="N455" s="203"/>
      <c r="V455" s="189"/>
      <c r="W455" s="195"/>
      <c r="Z455" s="163" t="s">
        <v>440</v>
      </c>
      <c r="AC455" s="195"/>
      <c r="AD455" s="195"/>
      <c r="AF455" s="195"/>
      <c r="AG455" s="207"/>
      <c r="AH455" s="195"/>
    </row>
    <row r="456" spans="1:34" s="160" customFormat="1" ht="12" x14ac:dyDescent="0.2">
      <c r="A456" s="196"/>
      <c r="B456" s="204" t="s">
        <v>706</v>
      </c>
      <c r="C456" s="1048" t="s">
        <v>707</v>
      </c>
      <c r="D456" s="1048"/>
      <c r="E456" s="1048"/>
      <c r="F456" s="205" t="s">
        <v>411</v>
      </c>
      <c r="G456" s="205" t="s">
        <v>423</v>
      </c>
      <c r="H456" s="205"/>
      <c r="I456" s="205" t="s">
        <v>906</v>
      </c>
      <c r="J456" s="199"/>
      <c r="K456" s="201"/>
      <c r="L456" s="202"/>
      <c r="M456" s="201"/>
      <c r="N456" s="206"/>
      <c r="V456" s="189"/>
      <c r="W456" s="195"/>
      <c r="AC456" s="195"/>
      <c r="AD456" s="195"/>
      <c r="AF456" s="195"/>
      <c r="AG456" s="207" t="s">
        <v>707</v>
      </c>
      <c r="AH456" s="195"/>
    </row>
    <row r="457" spans="1:34" s="160" customFormat="1" ht="12" x14ac:dyDescent="0.2">
      <c r="A457" s="200"/>
      <c r="B457" s="199"/>
      <c r="C457" s="1037" t="s">
        <v>443</v>
      </c>
      <c r="D457" s="1037"/>
      <c r="E457" s="1037"/>
      <c r="F457" s="201" t="s">
        <v>444</v>
      </c>
      <c r="G457" s="201" t="s">
        <v>862</v>
      </c>
      <c r="H457" s="201"/>
      <c r="I457" s="201" t="s">
        <v>908</v>
      </c>
      <c r="J457" s="202"/>
      <c r="K457" s="201"/>
      <c r="L457" s="202"/>
      <c r="M457" s="201"/>
      <c r="N457" s="203"/>
      <c r="V457" s="189"/>
      <c r="W457" s="195"/>
      <c r="AA457" s="163" t="s">
        <v>443</v>
      </c>
      <c r="AC457" s="195"/>
      <c r="AD457" s="195"/>
      <c r="AF457" s="195"/>
      <c r="AG457" s="207"/>
      <c r="AH457" s="195"/>
    </row>
    <row r="458" spans="1:34" s="160" customFormat="1" ht="12" x14ac:dyDescent="0.2">
      <c r="A458" s="200"/>
      <c r="B458" s="199"/>
      <c r="C458" s="1037" t="s">
        <v>447</v>
      </c>
      <c r="D458" s="1037"/>
      <c r="E458" s="1037"/>
      <c r="F458" s="201" t="s">
        <v>444</v>
      </c>
      <c r="G458" s="201" t="s">
        <v>864</v>
      </c>
      <c r="H458" s="201"/>
      <c r="I458" s="201" t="s">
        <v>909</v>
      </c>
      <c r="J458" s="202"/>
      <c r="K458" s="201"/>
      <c r="L458" s="202"/>
      <c r="M458" s="201"/>
      <c r="N458" s="203"/>
      <c r="V458" s="189"/>
      <c r="W458" s="195"/>
      <c r="AA458" s="163" t="s">
        <v>447</v>
      </c>
      <c r="AC458" s="195"/>
      <c r="AD458" s="195"/>
      <c r="AF458" s="195"/>
      <c r="AG458" s="207"/>
      <c r="AH458" s="195"/>
    </row>
    <row r="459" spans="1:34" s="160" customFormat="1" ht="12" x14ac:dyDescent="0.2">
      <c r="A459" s="200"/>
      <c r="B459" s="199"/>
      <c r="C459" s="1047" t="s">
        <v>450</v>
      </c>
      <c r="D459" s="1047"/>
      <c r="E459" s="1047"/>
      <c r="F459" s="208"/>
      <c r="G459" s="208"/>
      <c r="H459" s="208"/>
      <c r="I459" s="208"/>
      <c r="J459" s="209">
        <v>338.3</v>
      </c>
      <c r="K459" s="208"/>
      <c r="L459" s="209">
        <v>162.38</v>
      </c>
      <c r="M459" s="208"/>
      <c r="N459" s="210"/>
      <c r="V459" s="189"/>
      <c r="W459" s="195"/>
      <c r="AB459" s="163" t="s">
        <v>450</v>
      </c>
      <c r="AC459" s="195"/>
      <c r="AD459" s="195"/>
      <c r="AF459" s="195"/>
      <c r="AG459" s="207"/>
      <c r="AH459" s="195"/>
    </row>
    <row r="460" spans="1:34" s="160" customFormat="1" ht="12" x14ac:dyDescent="0.2">
      <c r="A460" s="200"/>
      <c r="B460" s="199"/>
      <c r="C460" s="1037" t="s">
        <v>451</v>
      </c>
      <c r="D460" s="1037"/>
      <c r="E460" s="1037"/>
      <c r="F460" s="201"/>
      <c r="G460" s="201"/>
      <c r="H460" s="201"/>
      <c r="I460" s="201"/>
      <c r="J460" s="202"/>
      <c r="K460" s="201"/>
      <c r="L460" s="202">
        <v>111.88</v>
      </c>
      <c r="M460" s="201"/>
      <c r="N460" s="203"/>
      <c r="V460" s="189"/>
      <c r="W460" s="195"/>
      <c r="AA460" s="163" t="s">
        <v>451</v>
      </c>
      <c r="AC460" s="195"/>
      <c r="AD460" s="195"/>
      <c r="AF460" s="195"/>
      <c r="AG460" s="207"/>
      <c r="AH460" s="195"/>
    </row>
    <row r="461" spans="1:34" s="160" customFormat="1" ht="45" x14ac:dyDescent="0.2">
      <c r="A461" s="200"/>
      <c r="B461" s="199" t="s">
        <v>817</v>
      </c>
      <c r="C461" s="1037" t="s">
        <v>818</v>
      </c>
      <c r="D461" s="1037"/>
      <c r="E461" s="1037"/>
      <c r="F461" s="201" t="s">
        <v>454</v>
      </c>
      <c r="G461" s="201" t="s">
        <v>819</v>
      </c>
      <c r="H461" s="201"/>
      <c r="I461" s="201" t="s">
        <v>819</v>
      </c>
      <c r="J461" s="202"/>
      <c r="K461" s="201"/>
      <c r="L461" s="202">
        <v>120.83</v>
      </c>
      <c r="M461" s="201"/>
      <c r="N461" s="203"/>
      <c r="V461" s="189"/>
      <c r="W461" s="195"/>
      <c r="AA461" s="163" t="s">
        <v>818</v>
      </c>
      <c r="AC461" s="195"/>
      <c r="AD461" s="195"/>
      <c r="AF461" s="195"/>
      <c r="AG461" s="207"/>
      <c r="AH461" s="195"/>
    </row>
    <row r="462" spans="1:34" s="160" customFormat="1" ht="45" x14ac:dyDescent="0.2">
      <c r="A462" s="200"/>
      <c r="B462" s="199" t="s">
        <v>820</v>
      </c>
      <c r="C462" s="1037" t="s">
        <v>821</v>
      </c>
      <c r="D462" s="1037"/>
      <c r="E462" s="1037"/>
      <c r="F462" s="201" t="s">
        <v>454</v>
      </c>
      <c r="G462" s="201" t="s">
        <v>561</v>
      </c>
      <c r="H462" s="201"/>
      <c r="I462" s="201" t="s">
        <v>561</v>
      </c>
      <c r="J462" s="202"/>
      <c r="K462" s="201"/>
      <c r="L462" s="202">
        <v>61.53</v>
      </c>
      <c r="M462" s="201"/>
      <c r="N462" s="203"/>
      <c r="V462" s="189"/>
      <c r="W462" s="195"/>
      <c r="AA462" s="163" t="s">
        <v>821</v>
      </c>
      <c r="AC462" s="195"/>
      <c r="AD462" s="195"/>
      <c r="AF462" s="195"/>
      <c r="AG462" s="207"/>
      <c r="AH462" s="195"/>
    </row>
    <row r="463" spans="1:34" s="160" customFormat="1" ht="12" x14ac:dyDescent="0.2">
      <c r="A463" s="211"/>
      <c r="B463" s="212"/>
      <c r="C463" s="1039" t="s">
        <v>459</v>
      </c>
      <c r="D463" s="1039"/>
      <c r="E463" s="1039"/>
      <c r="F463" s="192"/>
      <c r="G463" s="192"/>
      <c r="H463" s="192"/>
      <c r="I463" s="192"/>
      <c r="J463" s="193"/>
      <c r="K463" s="192"/>
      <c r="L463" s="193">
        <v>344.74</v>
      </c>
      <c r="M463" s="208"/>
      <c r="N463" s="194"/>
      <c r="V463" s="189"/>
      <c r="W463" s="195"/>
      <c r="AC463" s="195" t="s">
        <v>459</v>
      </c>
      <c r="AD463" s="195"/>
      <c r="AF463" s="195"/>
      <c r="AG463" s="207"/>
      <c r="AH463" s="195"/>
    </row>
    <row r="464" spans="1:34" s="160" customFormat="1" ht="33.75" x14ac:dyDescent="0.2">
      <c r="A464" s="190" t="s">
        <v>910</v>
      </c>
      <c r="B464" s="191" t="s">
        <v>867</v>
      </c>
      <c r="C464" s="1039" t="s">
        <v>868</v>
      </c>
      <c r="D464" s="1039"/>
      <c r="E464" s="1039"/>
      <c r="F464" s="192" t="s">
        <v>411</v>
      </c>
      <c r="G464" s="192"/>
      <c r="H464" s="192"/>
      <c r="I464" s="192" t="s">
        <v>742</v>
      </c>
      <c r="J464" s="193">
        <v>5802.77</v>
      </c>
      <c r="K464" s="192"/>
      <c r="L464" s="193">
        <v>2030.97</v>
      </c>
      <c r="M464" s="192"/>
      <c r="N464" s="194"/>
      <c r="V464" s="189"/>
      <c r="W464" s="195" t="s">
        <v>868</v>
      </c>
      <c r="AC464" s="195"/>
      <c r="AD464" s="195"/>
      <c r="AF464" s="195"/>
      <c r="AG464" s="207"/>
      <c r="AH464" s="195"/>
    </row>
    <row r="465" spans="1:34" s="160" customFormat="1" ht="12" x14ac:dyDescent="0.2">
      <c r="A465" s="211"/>
      <c r="B465" s="212"/>
      <c r="C465" s="168" t="s">
        <v>462</v>
      </c>
      <c r="D465" s="213"/>
      <c r="E465" s="213"/>
      <c r="F465" s="214"/>
      <c r="G465" s="214"/>
      <c r="H465" s="214"/>
      <c r="I465" s="214"/>
      <c r="J465" s="215"/>
      <c r="K465" s="214"/>
      <c r="L465" s="215"/>
      <c r="M465" s="216"/>
      <c r="N465" s="217"/>
      <c r="V465" s="189"/>
      <c r="W465" s="195"/>
      <c r="AC465" s="195"/>
      <c r="AD465" s="195"/>
      <c r="AF465" s="195"/>
      <c r="AG465" s="207"/>
      <c r="AH465" s="195"/>
    </row>
    <row r="466" spans="1:34" s="160" customFormat="1" ht="22.5" x14ac:dyDescent="0.2">
      <c r="A466" s="190" t="s">
        <v>719</v>
      </c>
      <c r="B466" s="191" t="s">
        <v>749</v>
      </c>
      <c r="C466" s="1039" t="s">
        <v>750</v>
      </c>
      <c r="D466" s="1039"/>
      <c r="E466" s="1039"/>
      <c r="F466" s="192" t="s">
        <v>411</v>
      </c>
      <c r="G466" s="192"/>
      <c r="H466" s="192"/>
      <c r="I466" s="192" t="s">
        <v>911</v>
      </c>
      <c r="J466" s="193">
        <v>6726.18</v>
      </c>
      <c r="K466" s="192"/>
      <c r="L466" s="193">
        <v>874.4</v>
      </c>
      <c r="M466" s="192"/>
      <c r="N466" s="194"/>
      <c r="V466" s="189"/>
      <c r="W466" s="195" t="s">
        <v>750</v>
      </c>
      <c r="AC466" s="195"/>
      <c r="AD466" s="195"/>
      <c r="AF466" s="195"/>
      <c r="AG466" s="207"/>
      <c r="AH466" s="195"/>
    </row>
    <row r="467" spans="1:34" s="160" customFormat="1" ht="12" x14ac:dyDescent="0.2">
      <c r="A467" s="211"/>
      <c r="B467" s="212"/>
      <c r="C467" s="168" t="s">
        <v>462</v>
      </c>
      <c r="D467" s="213"/>
      <c r="E467" s="213"/>
      <c r="F467" s="214"/>
      <c r="G467" s="214"/>
      <c r="H467" s="214"/>
      <c r="I467" s="214"/>
      <c r="J467" s="215"/>
      <c r="K467" s="214"/>
      <c r="L467" s="215"/>
      <c r="M467" s="216"/>
      <c r="N467" s="217"/>
      <c r="V467" s="189"/>
      <c r="W467" s="195"/>
      <c r="AC467" s="195"/>
      <c r="AD467" s="195"/>
      <c r="AF467" s="195"/>
      <c r="AG467" s="207"/>
      <c r="AH467" s="195"/>
    </row>
    <row r="468" spans="1:34" s="160" customFormat="1" ht="45" x14ac:dyDescent="0.2">
      <c r="A468" s="190" t="s">
        <v>912</v>
      </c>
      <c r="B468" s="191" t="s">
        <v>873</v>
      </c>
      <c r="C468" s="1039" t="s">
        <v>874</v>
      </c>
      <c r="D468" s="1039"/>
      <c r="E468" s="1039"/>
      <c r="F468" s="192" t="s">
        <v>808</v>
      </c>
      <c r="G468" s="192"/>
      <c r="H468" s="192"/>
      <c r="I468" s="192" t="s">
        <v>152</v>
      </c>
      <c r="J468" s="193"/>
      <c r="K468" s="192"/>
      <c r="L468" s="193"/>
      <c r="M468" s="192"/>
      <c r="N468" s="194"/>
      <c r="V468" s="189"/>
      <c r="W468" s="195" t="s">
        <v>874</v>
      </c>
      <c r="AC468" s="195"/>
      <c r="AD468" s="195"/>
      <c r="AF468" s="195"/>
      <c r="AG468" s="207"/>
      <c r="AH468" s="195"/>
    </row>
    <row r="469" spans="1:34" s="160" customFormat="1" ht="12" x14ac:dyDescent="0.2">
      <c r="A469" s="196"/>
      <c r="B469" s="197"/>
      <c r="C469" s="1037" t="s">
        <v>886</v>
      </c>
      <c r="D469" s="1037"/>
      <c r="E469" s="1037"/>
      <c r="F469" s="1037"/>
      <c r="G469" s="1037"/>
      <c r="H469" s="1037"/>
      <c r="I469" s="1037"/>
      <c r="J469" s="1037"/>
      <c r="K469" s="1037"/>
      <c r="L469" s="1037"/>
      <c r="M469" s="1037"/>
      <c r="N469" s="1046"/>
      <c r="V469" s="189"/>
      <c r="W469" s="195"/>
      <c r="X469" s="163" t="s">
        <v>886</v>
      </c>
      <c r="AC469" s="195"/>
      <c r="AD469" s="195"/>
      <c r="AF469" s="195"/>
      <c r="AG469" s="207"/>
      <c r="AH469" s="195"/>
    </row>
    <row r="470" spans="1:34" s="160" customFormat="1" ht="12" x14ac:dyDescent="0.2">
      <c r="A470" s="200"/>
      <c r="B470" s="199" t="s">
        <v>423</v>
      </c>
      <c r="C470" s="1037" t="s">
        <v>432</v>
      </c>
      <c r="D470" s="1037"/>
      <c r="E470" s="1037"/>
      <c r="F470" s="201"/>
      <c r="G470" s="201"/>
      <c r="H470" s="201"/>
      <c r="I470" s="201"/>
      <c r="J470" s="202">
        <v>13.91</v>
      </c>
      <c r="K470" s="201"/>
      <c r="L470" s="202">
        <v>361.66</v>
      </c>
      <c r="M470" s="201"/>
      <c r="N470" s="203"/>
      <c r="V470" s="189"/>
      <c r="W470" s="195"/>
      <c r="Z470" s="163" t="s">
        <v>432</v>
      </c>
      <c r="AC470" s="195"/>
      <c r="AD470" s="195"/>
      <c r="AF470" s="195"/>
      <c r="AG470" s="207"/>
      <c r="AH470" s="195"/>
    </row>
    <row r="471" spans="1:34" s="160" customFormat="1" ht="12" x14ac:dyDescent="0.2">
      <c r="A471" s="200"/>
      <c r="B471" s="199" t="s">
        <v>434</v>
      </c>
      <c r="C471" s="1037" t="s">
        <v>435</v>
      </c>
      <c r="D471" s="1037"/>
      <c r="E471" s="1037"/>
      <c r="F471" s="201"/>
      <c r="G471" s="201"/>
      <c r="H471" s="201"/>
      <c r="I471" s="201"/>
      <c r="J471" s="202">
        <v>230.21</v>
      </c>
      <c r="K471" s="201"/>
      <c r="L471" s="202">
        <v>5985.46</v>
      </c>
      <c r="M471" s="201"/>
      <c r="N471" s="203"/>
      <c r="V471" s="189"/>
      <c r="W471" s="195"/>
      <c r="Z471" s="163" t="s">
        <v>435</v>
      </c>
      <c r="AC471" s="195"/>
      <c r="AD471" s="195"/>
      <c r="AF471" s="195"/>
      <c r="AG471" s="207"/>
      <c r="AH471" s="195"/>
    </row>
    <row r="472" spans="1:34" s="160" customFormat="1" ht="12" x14ac:dyDescent="0.2">
      <c r="A472" s="200"/>
      <c r="B472" s="199" t="s">
        <v>437</v>
      </c>
      <c r="C472" s="1037" t="s">
        <v>438</v>
      </c>
      <c r="D472" s="1037"/>
      <c r="E472" s="1037"/>
      <c r="F472" s="201"/>
      <c r="G472" s="201"/>
      <c r="H472" s="201"/>
      <c r="I472" s="201"/>
      <c r="J472" s="202">
        <v>10.94</v>
      </c>
      <c r="K472" s="201"/>
      <c r="L472" s="202">
        <v>284.44</v>
      </c>
      <c r="M472" s="201"/>
      <c r="N472" s="203"/>
      <c r="V472" s="189"/>
      <c r="W472" s="195"/>
      <c r="Z472" s="163" t="s">
        <v>438</v>
      </c>
      <c r="AC472" s="195"/>
      <c r="AD472" s="195"/>
      <c r="AF472" s="195"/>
      <c r="AG472" s="207"/>
      <c r="AH472" s="195"/>
    </row>
    <row r="473" spans="1:34" s="160" customFormat="1" ht="12" x14ac:dyDescent="0.2">
      <c r="A473" s="200"/>
      <c r="B473" s="199" t="s">
        <v>439</v>
      </c>
      <c r="C473" s="1037" t="s">
        <v>440</v>
      </c>
      <c r="D473" s="1037"/>
      <c r="E473" s="1037"/>
      <c r="F473" s="201"/>
      <c r="G473" s="201"/>
      <c r="H473" s="201"/>
      <c r="I473" s="201"/>
      <c r="J473" s="202">
        <v>11.89</v>
      </c>
      <c r="K473" s="201"/>
      <c r="L473" s="202">
        <v>309.14</v>
      </c>
      <c r="M473" s="201"/>
      <c r="N473" s="203"/>
      <c r="V473" s="189"/>
      <c r="W473" s="195"/>
      <c r="Z473" s="163" t="s">
        <v>440</v>
      </c>
      <c r="AC473" s="195"/>
      <c r="AD473" s="195"/>
      <c r="AF473" s="195"/>
      <c r="AG473" s="207"/>
      <c r="AH473" s="195"/>
    </row>
    <row r="474" spans="1:34" s="160" customFormat="1" ht="12" x14ac:dyDescent="0.2">
      <c r="A474" s="196"/>
      <c r="B474" s="204" t="s">
        <v>875</v>
      </c>
      <c r="C474" s="1048" t="s">
        <v>876</v>
      </c>
      <c r="D474" s="1048"/>
      <c r="E474" s="1048"/>
      <c r="F474" s="205" t="s">
        <v>877</v>
      </c>
      <c r="G474" s="205" t="s">
        <v>489</v>
      </c>
      <c r="H474" s="205"/>
      <c r="I474" s="205" t="s">
        <v>489</v>
      </c>
      <c r="J474" s="199"/>
      <c r="K474" s="201"/>
      <c r="L474" s="202"/>
      <c r="M474" s="201"/>
      <c r="N474" s="206"/>
      <c r="V474" s="189"/>
      <c r="W474" s="195"/>
      <c r="AC474" s="195"/>
      <c r="AD474" s="195"/>
      <c r="AF474" s="195"/>
      <c r="AG474" s="207" t="s">
        <v>876</v>
      </c>
      <c r="AH474" s="195"/>
    </row>
    <row r="475" spans="1:34" s="160" customFormat="1" ht="12" x14ac:dyDescent="0.2">
      <c r="A475" s="196"/>
      <c r="B475" s="204" t="s">
        <v>702</v>
      </c>
      <c r="C475" s="1048" t="s">
        <v>703</v>
      </c>
      <c r="D475" s="1048"/>
      <c r="E475" s="1048"/>
      <c r="F475" s="205" t="s">
        <v>644</v>
      </c>
      <c r="G475" s="205" t="s">
        <v>489</v>
      </c>
      <c r="H475" s="205"/>
      <c r="I475" s="205" t="s">
        <v>489</v>
      </c>
      <c r="J475" s="199"/>
      <c r="K475" s="201"/>
      <c r="L475" s="202"/>
      <c r="M475" s="201"/>
      <c r="N475" s="206"/>
      <c r="V475" s="189"/>
      <c r="W475" s="195"/>
      <c r="AC475" s="195"/>
      <c r="AD475" s="195"/>
      <c r="AF475" s="195"/>
      <c r="AG475" s="207" t="s">
        <v>703</v>
      </c>
      <c r="AH475" s="195"/>
    </row>
    <row r="476" spans="1:34" s="160" customFormat="1" ht="12" x14ac:dyDescent="0.2">
      <c r="A476" s="200"/>
      <c r="B476" s="199"/>
      <c r="C476" s="1037" t="s">
        <v>443</v>
      </c>
      <c r="D476" s="1037"/>
      <c r="E476" s="1037"/>
      <c r="F476" s="201" t="s">
        <v>444</v>
      </c>
      <c r="G476" s="201" t="s">
        <v>878</v>
      </c>
      <c r="H476" s="201"/>
      <c r="I476" s="201" t="s">
        <v>913</v>
      </c>
      <c r="J476" s="202"/>
      <c r="K476" s="201"/>
      <c r="L476" s="202"/>
      <c r="M476" s="201"/>
      <c r="N476" s="203"/>
      <c r="V476" s="189"/>
      <c r="W476" s="195"/>
      <c r="AA476" s="163" t="s">
        <v>443</v>
      </c>
      <c r="AC476" s="195"/>
      <c r="AD476" s="195"/>
      <c r="AF476" s="195"/>
      <c r="AG476" s="207"/>
      <c r="AH476" s="195"/>
    </row>
    <row r="477" spans="1:34" s="160" customFormat="1" ht="12" x14ac:dyDescent="0.2">
      <c r="A477" s="200"/>
      <c r="B477" s="199"/>
      <c r="C477" s="1037" t="s">
        <v>447</v>
      </c>
      <c r="D477" s="1037"/>
      <c r="E477" s="1037"/>
      <c r="F477" s="201" t="s">
        <v>444</v>
      </c>
      <c r="G477" s="201" t="s">
        <v>880</v>
      </c>
      <c r="H477" s="201"/>
      <c r="I477" s="201" t="s">
        <v>914</v>
      </c>
      <c r="J477" s="202"/>
      <c r="K477" s="201"/>
      <c r="L477" s="202"/>
      <c r="M477" s="201"/>
      <c r="N477" s="203"/>
      <c r="V477" s="189"/>
      <c r="W477" s="195"/>
      <c r="AA477" s="163" t="s">
        <v>447</v>
      </c>
      <c r="AC477" s="195"/>
      <c r="AD477" s="195"/>
      <c r="AF477" s="195"/>
      <c r="AG477" s="207"/>
      <c r="AH477" s="195"/>
    </row>
    <row r="478" spans="1:34" s="160" customFormat="1" ht="12" x14ac:dyDescent="0.2">
      <c r="A478" s="200"/>
      <c r="B478" s="199"/>
      <c r="C478" s="1047" t="s">
        <v>450</v>
      </c>
      <c r="D478" s="1047"/>
      <c r="E478" s="1047"/>
      <c r="F478" s="208"/>
      <c r="G478" s="208"/>
      <c r="H478" s="208"/>
      <c r="I478" s="208"/>
      <c r="J478" s="209">
        <v>256.01</v>
      </c>
      <c r="K478" s="208"/>
      <c r="L478" s="209">
        <v>6656.26</v>
      </c>
      <c r="M478" s="208"/>
      <c r="N478" s="210"/>
      <c r="V478" s="189"/>
      <c r="W478" s="195"/>
      <c r="AB478" s="163" t="s">
        <v>450</v>
      </c>
      <c r="AC478" s="195"/>
      <c r="AD478" s="195"/>
      <c r="AF478" s="195"/>
      <c r="AG478" s="207"/>
      <c r="AH478" s="195"/>
    </row>
    <row r="479" spans="1:34" s="160" customFormat="1" ht="12" x14ac:dyDescent="0.2">
      <c r="A479" s="200"/>
      <c r="B479" s="199"/>
      <c r="C479" s="1037" t="s">
        <v>451</v>
      </c>
      <c r="D479" s="1037"/>
      <c r="E479" s="1037"/>
      <c r="F479" s="201"/>
      <c r="G479" s="201"/>
      <c r="H479" s="201"/>
      <c r="I479" s="201"/>
      <c r="J479" s="202"/>
      <c r="K479" s="201"/>
      <c r="L479" s="202">
        <v>646.1</v>
      </c>
      <c r="M479" s="201"/>
      <c r="N479" s="203"/>
      <c r="V479" s="189"/>
      <c r="W479" s="195"/>
      <c r="AA479" s="163" t="s">
        <v>451</v>
      </c>
      <c r="AC479" s="195"/>
      <c r="AD479" s="195"/>
      <c r="AF479" s="195"/>
      <c r="AG479" s="207"/>
      <c r="AH479" s="195"/>
    </row>
    <row r="480" spans="1:34" s="160" customFormat="1" ht="45" x14ac:dyDescent="0.2">
      <c r="A480" s="200"/>
      <c r="B480" s="199" t="s">
        <v>817</v>
      </c>
      <c r="C480" s="1037" t="s">
        <v>818</v>
      </c>
      <c r="D480" s="1037"/>
      <c r="E480" s="1037"/>
      <c r="F480" s="201" t="s">
        <v>454</v>
      </c>
      <c r="G480" s="201" t="s">
        <v>819</v>
      </c>
      <c r="H480" s="201"/>
      <c r="I480" s="201" t="s">
        <v>819</v>
      </c>
      <c r="J480" s="202"/>
      <c r="K480" s="201"/>
      <c r="L480" s="202">
        <v>697.79</v>
      </c>
      <c r="M480" s="201"/>
      <c r="N480" s="203"/>
      <c r="V480" s="189"/>
      <c r="W480" s="195"/>
      <c r="AA480" s="163" t="s">
        <v>818</v>
      </c>
      <c r="AC480" s="195"/>
      <c r="AD480" s="195"/>
      <c r="AF480" s="195"/>
      <c r="AG480" s="207"/>
      <c r="AH480" s="195"/>
    </row>
    <row r="481" spans="1:34" s="160" customFormat="1" ht="45" x14ac:dyDescent="0.2">
      <c r="A481" s="200"/>
      <c r="B481" s="199" t="s">
        <v>820</v>
      </c>
      <c r="C481" s="1037" t="s">
        <v>821</v>
      </c>
      <c r="D481" s="1037"/>
      <c r="E481" s="1037"/>
      <c r="F481" s="201" t="s">
        <v>454</v>
      </c>
      <c r="G481" s="201" t="s">
        <v>561</v>
      </c>
      <c r="H481" s="201"/>
      <c r="I481" s="201" t="s">
        <v>561</v>
      </c>
      <c r="J481" s="202"/>
      <c r="K481" s="201"/>
      <c r="L481" s="202">
        <v>355.36</v>
      </c>
      <c r="M481" s="201"/>
      <c r="N481" s="203"/>
      <c r="V481" s="189"/>
      <c r="W481" s="195"/>
      <c r="AA481" s="163" t="s">
        <v>821</v>
      </c>
      <c r="AC481" s="195"/>
      <c r="AD481" s="195"/>
      <c r="AF481" s="195"/>
      <c r="AG481" s="207"/>
      <c r="AH481" s="195"/>
    </row>
    <row r="482" spans="1:34" s="160" customFormat="1" ht="12" x14ac:dyDescent="0.2">
      <c r="A482" s="211"/>
      <c r="B482" s="212"/>
      <c r="C482" s="1039" t="s">
        <v>459</v>
      </c>
      <c r="D482" s="1039"/>
      <c r="E482" s="1039"/>
      <c r="F482" s="192"/>
      <c r="G482" s="192"/>
      <c r="H482" s="192"/>
      <c r="I482" s="192"/>
      <c r="J482" s="193"/>
      <c r="K482" s="192"/>
      <c r="L482" s="193">
        <v>7709.41</v>
      </c>
      <c r="M482" s="208"/>
      <c r="N482" s="194"/>
      <c r="V482" s="189"/>
      <c r="W482" s="195"/>
      <c r="AC482" s="195" t="s">
        <v>459</v>
      </c>
      <c r="AD482" s="195"/>
      <c r="AF482" s="195"/>
      <c r="AG482" s="207"/>
      <c r="AH482" s="195"/>
    </row>
    <row r="483" spans="1:34" s="160" customFormat="1" ht="22.5" x14ac:dyDescent="0.2">
      <c r="A483" s="190" t="s">
        <v>915</v>
      </c>
      <c r="B483" s="191" t="s">
        <v>720</v>
      </c>
      <c r="C483" s="1039" t="s">
        <v>721</v>
      </c>
      <c r="D483" s="1039"/>
      <c r="E483" s="1039"/>
      <c r="F483" s="192" t="s">
        <v>644</v>
      </c>
      <c r="G483" s="192"/>
      <c r="H483" s="192"/>
      <c r="I483" s="192" t="s">
        <v>916</v>
      </c>
      <c r="J483" s="193">
        <v>725.69</v>
      </c>
      <c r="K483" s="192"/>
      <c r="L483" s="193">
        <v>27621.58</v>
      </c>
      <c r="M483" s="192"/>
      <c r="N483" s="194"/>
      <c r="V483" s="189"/>
      <c r="W483" s="195" t="s">
        <v>721</v>
      </c>
      <c r="AC483" s="195"/>
      <c r="AD483" s="195"/>
      <c r="AF483" s="195"/>
      <c r="AG483" s="207"/>
      <c r="AH483" s="195"/>
    </row>
    <row r="484" spans="1:34" s="160" customFormat="1" ht="12" x14ac:dyDescent="0.2">
      <c r="A484" s="211"/>
      <c r="B484" s="212"/>
      <c r="C484" s="168" t="s">
        <v>462</v>
      </c>
      <c r="D484" s="213"/>
      <c r="E484" s="213"/>
      <c r="F484" s="214"/>
      <c r="G484" s="214"/>
      <c r="H484" s="214"/>
      <c r="I484" s="214"/>
      <c r="J484" s="215"/>
      <c r="K484" s="214"/>
      <c r="L484" s="215"/>
      <c r="M484" s="216"/>
      <c r="N484" s="217"/>
      <c r="V484" s="189"/>
      <c r="W484" s="195"/>
      <c r="AC484" s="195"/>
      <c r="AD484" s="195"/>
      <c r="AF484" s="195"/>
      <c r="AG484" s="207"/>
      <c r="AH484" s="195"/>
    </row>
    <row r="485" spans="1:34" s="160" customFormat="1" ht="12" x14ac:dyDescent="0.2">
      <c r="A485" s="196"/>
      <c r="B485" s="197"/>
      <c r="C485" s="1037" t="s">
        <v>917</v>
      </c>
      <c r="D485" s="1037"/>
      <c r="E485" s="1037"/>
      <c r="F485" s="1037"/>
      <c r="G485" s="1037"/>
      <c r="H485" s="1037"/>
      <c r="I485" s="1037"/>
      <c r="J485" s="1037"/>
      <c r="K485" s="1037"/>
      <c r="L485" s="1037"/>
      <c r="M485" s="1037"/>
      <c r="N485" s="1046"/>
      <c r="V485" s="189"/>
      <c r="W485" s="195"/>
      <c r="X485" s="163" t="s">
        <v>917</v>
      </c>
      <c r="AC485" s="195"/>
      <c r="AD485" s="195"/>
      <c r="AF485" s="195"/>
      <c r="AG485" s="207"/>
      <c r="AH485" s="195"/>
    </row>
    <row r="486" spans="1:34" s="160" customFormat="1" ht="78.75" x14ac:dyDescent="0.2">
      <c r="A486" s="190" t="s">
        <v>918</v>
      </c>
      <c r="B486" s="191" t="s">
        <v>919</v>
      </c>
      <c r="C486" s="1039" t="s">
        <v>920</v>
      </c>
      <c r="D486" s="1039"/>
      <c r="E486" s="1039"/>
      <c r="F486" s="192" t="s">
        <v>660</v>
      </c>
      <c r="G486" s="192"/>
      <c r="H486" s="192"/>
      <c r="I486" s="192" t="s">
        <v>921</v>
      </c>
      <c r="J486" s="193"/>
      <c r="K486" s="192"/>
      <c r="L486" s="193"/>
      <c r="M486" s="192"/>
      <c r="N486" s="194"/>
      <c r="V486" s="189"/>
      <c r="W486" s="195" t="s">
        <v>920</v>
      </c>
      <c r="AC486" s="195"/>
      <c r="AD486" s="195"/>
      <c r="AF486" s="195"/>
      <c r="AG486" s="207"/>
      <c r="AH486" s="195"/>
    </row>
    <row r="487" spans="1:34" s="160" customFormat="1" ht="12" x14ac:dyDescent="0.2">
      <c r="A487" s="196"/>
      <c r="B487" s="197"/>
      <c r="C487" s="1037" t="s">
        <v>922</v>
      </c>
      <c r="D487" s="1037"/>
      <c r="E487" s="1037"/>
      <c r="F487" s="1037"/>
      <c r="G487" s="1037"/>
      <c r="H487" s="1037"/>
      <c r="I487" s="1037"/>
      <c r="J487" s="1037"/>
      <c r="K487" s="1037"/>
      <c r="L487" s="1037"/>
      <c r="M487" s="1037"/>
      <c r="N487" s="1046"/>
      <c r="V487" s="189"/>
      <c r="W487" s="195"/>
      <c r="X487" s="163" t="s">
        <v>922</v>
      </c>
      <c r="AC487" s="195"/>
      <c r="AD487" s="195"/>
      <c r="AF487" s="195"/>
      <c r="AG487" s="207"/>
      <c r="AH487" s="195"/>
    </row>
    <row r="488" spans="1:34" s="160" customFormat="1" ht="33.75" x14ac:dyDescent="0.2">
      <c r="A488" s="198"/>
      <c r="B488" s="199" t="s">
        <v>430</v>
      </c>
      <c r="C488" s="1037" t="s">
        <v>431</v>
      </c>
      <c r="D488" s="1037"/>
      <c r="E488" s="1037"/>
      <c r="F488" s="1037"/>
      <c r="G488" s="1037"/>
      <c r="H488" s="1037"/>
      <c r="I488" s="1037"/>
      <c r="J488" s="1037"/>
      <c r="K488" s="1037"/>
      <c r="L488" s="1037"/>
      <c r="M488" s="1037"/>
      <c r="N488" s="1046"/>
      <c r="V488" s="189"/>
      <c r="W488" s="195"/>
      <c r="Y488" s="163" t="s">
        <v>431</v>
      </c>
      <c r="AC488" s="195"/>
      <c r="AD488" s="195"/>
      <c r="AF488" s="195"/>
      <c r="AG488" s="207"/>
      <c r="AH488" s="195"/>
    </row>
    <row r="489" spans="1:34" s="160" customFormat="1" ht="12" x14ac:dyDescent="0.2">
      <c r="A489" s="200"/>
      <c r="B489" s="199" t="s">
        <v>423</v>
      </c>
      <c r="C489" s="1037" t="s">
        <v>432</v>
      </c>
      <c r="D489" s="1037"/>
      <c r="E489" s="1037"/>
      <c r="F489" s="201"/>
      <c r="G489" s="201"/>
      <c r="H489" s="201"/>
      <c r="I489" s="201"/>
      <c r="J489" s="202">
        <v>7093.44</v>
      </c>
      <c r="K489" s="201" t="s">
        <v>436</v>
      </c>
      <c r="L489" s="202">
        <v>133</v>
      </c>
      <c r="M489" s="201"/>
      <c r="N489" s="203"/>
      <c r="V489" s="189"/>
      <c r="W489" s="195"/>
      <c r="Z489" s="163" t="s">
        <v>432</v>
      </c>
      <c r="AC489" s="195"/>
      <c r="AD489" s="195"/>
      <c r="AF489" s="195"/>
      <c r="AG489" s="207"/>
      <c r="AH489" s="195"/>
    </row>
    <row r="490" spans="1:34" s="160" customFormat="1" ht="12" x14ac:dyDescent="0.2">
      <c r="A490" s="200"/>
      <c r="B490" s="199" t="s">
        <v>434</v>
      </c>
      <c r="C490" s="1037" t="s">
        <v>435</v>
      </c>
      <c r="D490" s="1037"/>
      <c r="E490" s="1037"/>
      <c r="F490" s="201"/>
      <c r="G490" s="201"/>
      <c r="H490" s="201"/>
      <c r="I490" s="201"/>
      <c r="J490" s="202">
        <v>4294.3</v>
      </c>
      <c r="K490" s="201" t="s">
        <v>436</v>
      </c>
      <c r="L490" s="202">
        <v>80.52</v>
      </c>
      <c r="M490" s="201"/>
      <c r="N490" s="203"/>
      <c r="V490" s="189"/>
      <c r="W490" s="195"/>
      <c r="Z490" s="163" t="s">
        <v>435</v>
      </c>
      <c r="AC490" s="195"/>
      <c r="AD490" s="195"/>
      <c r="AF490" s="195"/>
      <c r="AG490" s="207"/>
      <c r="AH490" s="195"/>
    </row>
    <row r="491" spans="1:34" s="160" customFormat="1" ht="12" x14ac:dyDescent="0.2">
      <c r="A491" s="200"/>
      <c r="B491" s="199" t="s">
        <v>437</v>
      </c>
      <c r="C491" s="1037" t="s">
        <v>438</v>
      </c>
      <c r="D491" s="1037"/>
      <c r="E491" s="1037"/>
      <c r="F491" s="201"/>
      <c r="G491" s="201"/>
      <c r="H491" s="201"/>
      <c r="I491" s="201"/>
      <c r="J491" s="202">
        <v>557.29999999999995</v>
      </c>
      <c r="K491" s="201" t="s">
        <v>436</v>
      </c>
      <c r="L491" s="202">
        <v>10.45</v>
      </c>
      <c r="M491" s="201"/>
      <c r="N491" s="203"/>
      <c r="V491" s="189"/>
      <c r="W491" s="195"/>
      <c r="Z491" s="163" t="s">
        <v>438</v>
      </c>
      <c r="AC491" s="195"/>
      <c r="AD491" s="195"/>
      <c r="AF491" s="195"/>
      <c r="AG491" s="207"/>
      <c r="AH491" s="195"/>
    </row>
    <row r="492" spans="1:34" s="160" customFormat="1" ht="12" x14ac:dyDescent="0.2">
      <c r="A492" s="200"/>
      <c r="B492" s="199" t="s">
        <v>439</v>
      </c>
      <c r="C492" s="1037" t="s">
        <v>440</v>
      </c>
      <c r="D492" s="1037"/>
      <c r="E492" s="1037"/>
      <c r="F492" s="201"/>
      <c r="G492" s="201"/>
      <c r="H492" s="201"/>
      <c r="I492" s="201"/>
      <c r="J492" s="202">
        <v>8134.9</v>
      </c>
      <c r="K492" s="201"/>
      <c r="L492" s="202">
        <v>122.02</v>
      </c>
      <c r="M492" s="201"/>
      <c r="N492" s="203"/>
      <c r="V492" s="189"/>
      <c r="W492" s="195"/>
      <c r="Z492" s="163" t="s">
        <v>440</v>
      </c>
      <c r="AC492" s="195"/>
      <c r="AD492" s="195"/>
      <c r="AF492" s="195"/>
      <c r="AG492" s="207"/>
      <c r="AH492" s="195"/>
    </row>
    <row r="493" spans="1:34" s="160" customFormat="1" ht="12" x14ac:dyDescent="0.2">
      <c r="A493" s="196"/>
      <c r="B493" s="204" t="s">
        <v>702</v>
      </c>
      <c r="C493" s="1048" t="s">
        <v>703</v>
      </c>
      <c r="D493" s="1048"/>
      <c r="E493" s="1048"/>
      <c r="F493" s="205" t="s">
        <v>644</v>
      </c>
      <c r="G493" s="205" t="s">
        <v>704</v>
      </c>
      <c r="H493" s="205"/>
      <c r="I493" s="205" t="s">
        <v>923</v>
      </c>
      <c r="J493" s="199"/>
      <c r="K493" s="201"/>
      <c r="L493" s="202"/>
      <c r="M493" s="201"/>
      <c r="N493" s="206"/>
      <c r="V493" s="189"/>
      <c r="W493" s="195"/>
      <c r="AC493" s="195"/>
      <c r="AD493" s="195"/>
      <c r="AF493" s="195"/>
      <c r="AG493" s="207" t="s">
        <v>703</v>
      </c>
      <c r="AH493" s="195"/>
    </row>
    <row r="494" spans="1:34" s="160" customFormat="1" ht="12" x14ac:dyDescent="0.2">
      <c r="A494" s="196"/>
      <c r="B494" s="204" t="s">
        <v>706</v>
      </c>
      <c r="C494" s="1048" t="s">
        <v>707</v>
      </c>
      <c r="D494" s="1048"/>
      <c r="E494" s="1048"/>
      <c r="F494" s="205" t="s">
        <v>411</v>
      </c>
      <c r="G494" s="205" t="s">
        <v>924</v>
      </c>
      <c r="H494" s="205"/>
      <c r="I494" s="205" t="s">
        <v>925</v>
      </c>
      <c r="J494" s="199"/>
      <c r="K494" s="201"/>
      <c r="L494" s="202"/>
      <c r="M494" s="201"/>
      <c r="N494" s="206"/>
      <c r="V494" s="189"/>
      <c r="W494" s="195"/>
      <c r="AC494" s="195"/>
      <c r="AD494" s="195"/>
      <c r="AF494" s="195"/>
      <c r="AG494" s="207" t="s">
        <v>707</v>
      </c>
      <c r="AH494" s="195"/>
    </row>
    <row r="495" spans="1:34" s="160" customFormat="1" ht="12" x14ac:dyDescent="0.2">
      <c r="A495" s="200"/>
      <c r="B495" s="199"/>
      <c r="C495" s="1037" t="s">
        <v>443</v>
      </c>
      <c r="D495" s="1037"/>
      <c r="E495" s="1037"/>
      <c r="F495" s="201" t="s">
        <v>444</v>
      </c>
      <c r="G495" s="201" t="s">
        <v>926</v>
      </c>
      <c r="H495" s="201" t="s">
        <v>436</v>
      </c>
      <c r="I495" s="201" t="s">
        <v>927</v>
      </c>
      <c r="J495" s="202"/>
      <c r="K495" s="201"/>
      <c r="L495" s="202"/>
      <c r="M495" s="201"/>
      <c r="N495" s="203"/>
      <c r="V495" s="189"/>
      <c r="W495" s="195"/>
      <c r="AA495" s="163" t="s">
        <v>443</v>
      </c>
      <c r="AC495" s="195"/>
      <c r="AD495" s="195"/>
      <c r="AF495" s="195"/>
      <c r="AG495" s="207"/>
      <c r="AH495" s="195"/>
    </row>
    <row r="496" spans="1:34" s="160" customFormat="1" ht="12" x14ac:dyDescent="0.2">
      <c r="A496" s="200"/>
      <c r="B496" s="199"/>
      <c r="C496" s="1037" t="s">
        <v>447</v>
      </c>
      <c r="D496" s="1037"/>
      <c r="E496" s="1037"/>
      <c r="F496" s="201" t="s">
        <v>444</v>
      </c>
      <c r="G496" s="201" t="s">
        <v>928</v>
      </c>
      <c r="H496" s="201" t="s">
        <v>436</v>
      </c>
      <c r="I496" s="201" t="s">
        <v>929</v>
      </c>
      <c r="J496" s="202"/>
      <c r="K496" s="201"/>
      <c r="L496" s="202"/>
      <c r="M496" s="201"/>
      <c r="N496" s="203"/>
      <c r="V496" s="189"/>
      <c r="W496" s="195"/>
      <c r="AA496" s="163" t="s">
        <v>447</v>
      </c>
      <c r="AC496" s="195"/>
      <c r="AD496" s="195"/>
      <c r="AF496" s="195"/>
      <c r="AG496" s="207"/>
      <c r="AH496" s="195"/>
    </row>
    <row r="497" spans="1:34" s="160" customFormat="1" ht="12" x14ac:dyDescent="0.2">
      <c r="A497" s="200"/>
      <c r="B497" s="199"/>
      <c r="C497" s="1047" t="s">
        <v>450</v>
      </c>
      <c r="D497" s="1047"/>
      <c r="E497" s="1047"/>
      <c r="F497" s="208"/>
      <c r="G497" s="208"/>
      <c r="H497" s="208"/>
      <c r="I497" s="208"/>
      <c r="J497" s="209">
        <v>19522.64</v>
      </c>
      <c r="K497" s="208"/>
      <c r="L497" s="209">
        <v>335.54</v>
      </c>
      <c r="M497" s="208"/>
      <c r="N497" s="210"/>
      <c r="V497" s="189"/>
      <c r="W497" s="195"/>
      <c r="AB497" s="163" t="s">
        <v>450</v>
      </c>
      <c r="AC497" s="195"/>
      <c r="AD497" s="195"/>
      <c r="AF497" s="195"/>
      <c r="AG497" s="207"/>
      <c r="AH497" s="195"/>
    </row>
    <row r="498" spans="1:34" s="160" customFormat="1" ht="12" x14ac:dyDescent="0.2">
      <c r="A498" s="200"/>
      <c r="B498" s="199"/>
      <c r="C498" s="1037" t="s">
        <v>451</v>
      </c>
      <c r="D498" s="1037"/>
      <c r="E498" s="1037"/>
      <c r="F498" s="201"/>
      <c r="G498" s="201"/>
      <c r="H498" s="201"/>
      <c r="I498" s="201"/>
      <c r="J498" s="202"/>
      <c r="K498" s="201"/>
      <c r="L498" s="202">
        <v>143.44999999999999</v>
      </c>
      <c r="M498" s="201"/>
      <c r="N498" s="203"/>
      <c r="V498" s="189"/>
      <c r="W498" s="195"/>
      <c r="AA498" s="163" t="s">
        <v>451</v>
      </c>
      <c r="AC498" s="195"/>
      <c r="AD498" s="195"/>
      <c r="AF498" s="195"/>
      <c r="AG498" s="207"/>
      <c r="AH498" s="195"/>
    </row>
    <row r="499" spans="1:34" s="160" customFormat="1" ht="33.75" x14ac:dyDescent="0.2">
      <c r="A499" s="200"/>
      <c r="B499" s="199" t="s">
        <v>714</v>
      </c>
      <c r="C499" s="1037" t="s">
        <v>715</v>
      </c>
      <c r="D499" s="1037"/>
      <c r="E499" s="1037"/>
      <c r="F499" s="201" t="s">
        <v>454</v>
      </c>
      <c r="G499" s="201" t="s">
        <v>716</v>
      </c>
      <c r="H499" s="201"/>
      <c r="I499" s="201" t="s">
        <v>716</v>
      </c>
      <c r="J499" s="202"/>
      <c r="K499" s="201"/>
      <c r="L499" s="202">
        <v>146.32</v>
      </c>
      <c r="M499" s="201"/>
      <c r="N499" s="203"/>
      <c r="V499" s="189"/>
      <c r="W499" s="195"/>
      <c r="AA499" s="163" t="s">
        <v>715</v>
      </c>
      <c r="AC499" s="195"/>
      <c r="AD499" s="195"/>
      <c r="AF499" s="195"/>
      <c r="AG499" s="207"/>
      <c r="AH499" s="195"/>
    </row>
    <row r="500" spans="1:34" s="160" customFormat="1" ht="33.75" x14ac:dyDescent="0.2">
      <c r="A500" s="200"/>
      <c r="B500" s="199" t="s">
        <v>717</v>
      </c>
      <c r="C500" s="1037" t="s">
        <v>718</v>
      </c>
      <c r="D500" s="1037"/>
      <c r="E500" s="1037"/>
      <c r="F500" s="201" t="s">
        <v>454</v>
      </c>
      <c r="G500" s="201" t="s">
        <v>719</v>
      </c>
      <c r="H500" s="201"/>
      <c r="I500" s="201" t="s">
        <v>719</v>
      </c>
      <c r="J500" s="202"/>
      <c r="K500" s="201"/>
      <c r="L500" s="202">
        <v>83.2</v>
      </c>
      <c r="M500" s="201"/>
      <c r="N500" s="203"/>
      <c r="V500" s="189"/>
      <c r="W500" s="195"/>
      <c r="AA500" s="163" t="s">
        <v>718</v>
      </c>
      <c r="AC500" s="195"/>
      <c r="AD500" s="195"/>
      <c r="AF500" s="195"/>
      <c r="AG500" s="207"/>
      <c r="AH500" s="195"/>
    </row>
    <row r="501" spans="1:34" s="160" customFormat="1" ht="12" x14ac:dyDescent="0.2">
      <c r="A501" s="211"/>
      <c r="B501" s="212"/>
      <c r="C501" s="1039" t="s">
        <v>459</v>
      </c>
      <c r="D501" s="1039"/>
      <c r="E501" s="1039"/>
      <c r="F501" s="192"/>
      <c r="G501" s="192"/>
      <c r="H501" s="192"/>
      <c r="I501" s="192"/>
      <c r="J501" s="193"/>
      <c r="K501" s="192"/>
      <c r="L501" s="193">
        <v>565.05999999999995</v>
      </c>
      <c r="M501" s="208"/>
      <c r="N501" s="194"/>
      <c r="V501" s="189"/>
      <c r="W501" s="195"/>
      <c r="AC501" s="195" t="s">
        <v>459</v>
      </c>
      <c r="AD501" s="195"/>
      <c r="AF501" s="195"/>
      <c r="AG501" s="207"/>
      <c r="AH501" s="195"/>
    </row>
    <row r="502" spans="1:34" s="160" customFormat="1" ht="22.5" x14ac:dyDescent="0.2">
      <c r="A502" s="190" t="s">
        <v>458</v>
      </c>
      <c r="B502" s="191" t="s">
        <v>720</v>
      </c>
      <c r="C502" s="1039" t="s">
        <v>721</v>
      </c>
      <c r="D502" s="1039"/>
      <c r="E502" s="1039"/>
      <c r="F502" s="192" t="s">
        <v>644</v>
      </c>
      <c r="G502" s="192"/>
      <c r="H502" s="192"/>
      <c r="I502" s="192" t="s">
        <v>923</v>
      </c>
      <c r="J502" s="193">
        <v>725.69</v>
      </c>
      <c r="K502" s="192"/>
      <c r="L502" s="193">
        <v>1104.8599999999999</v>
      </c>
      <c r="M502" s="192"/>
      <c r="N502" s="194"/>
      <c r="V502" s="189"/>
      <c r="W502" s="195" t="s">
        <v>721</v>
      </c>
      <c r="AC502" s="195"/>
      <c r="AD502" s="195"/>
      <c r="AF502" s="195"/>
      <c r="AG502" s="207"/>
      <c r="AH502" s="195"/>
    </row>
    <row r="503" spans="1:34" s="160" customFormat="1" ht="12" x14ac:dyDescent="0.2">
      <c r="A503" s="211"/>
      <c r="B503" s="212"/>
      <c r="C503" s="168" t="s">
        <v>462</v>
      </c>
      <c r="D503" s="213"/>
      <c r="E503" s="213"/>
      <c r="F503" s="214"/>
      <c r="G503" s="214"/>
      <c r="H503" s="214"/>
      <c r="I503" s="214"/>
      <c r="J503" s="215"/>
      <c r="K503" s="214"/>
      <c r="L503" s="215"/>
      <c r="M503" s="216"/>
      <c r="N503" s="217"/>
      <c r="V503" s="189"/>
      <c r="W503" s="195"/>
      <c r="AC503" s="195"/>
      <c r="AD503" s="195"/>
      <c r="AF503" s="195"/>
      <c r="AG503" s="207"/>
      <c r="AH503" s="195"/>
    </row>
    <row r="504" spans="1:34" s="160" customFormat="1" ht="33.75" x14ac:dyDescent="0.2">
      <c r="A504" s="190" t="s">
        <v>930</v>
      </c>
      <c r="B504" s="191" t="s">
        <v>931</v>
      </c>
      <c r="C504" s="1039" t="s">
        <v>932</v>
      </c>
      <c r="D504" s="1039"/>
      <c r="E504" s="1039"/>
      <c r="F504" s="192" t="s">
        <v>411</v>
      </c>
      <c r="G504" s="192"/>
      <c r="H504" s="192"/>
      <c r="I504" s="192" t="s">
        <v>933</v>
      </c>
      <c r="J504" s="193">
        <v>5584.58</v>
      </c>
      <c r="K504" s="192"/>
      <c r="L504" s="193">
        <v>1787.07</v>
      </c>
      <c r="M504" s="192"/>
      <c r="N504" s="194"/>
      <c r="V504" s="189"/>
      <c r="W504" s="195" t="s">
        <v>932</v>
      </c>
      <c r="AC504" s="195"/>
      <c r="AD504" s="195"/>
      <c r="AF504" s="195"/>
      <c r="AG504" s="207"/>
      <c r="AH504" s="195"/>
    </row>
    <row r="505" spans="1:34" s="160" customFormat="1" ht="12" x14ac:dyDescent="0.2">
      <c r="A505" s="211"/>
      <c r="B505" s="212"/>
      <c r="C505" s="168" t="s">
        <v>462</v>
      </c>
      <c r="D505" s="213"/>
      <c r="E505" s="213"/>
      <c r="F505" s="214"/>
      <c r="G505" s="214"/>
      <c r="H505" s="214"/>
      <c r="I505" s="214"/>
      <c r="J505" s="215"/>
      <c r="K505" s="214"/>
      <c r="L505" s="215"/>
      <c r="M505" s="216"/>
      <c r="N505" s="217"/>
      <c r="V505" s="189"/>
      <c r="W505" s="195"/>
      <c r="AC505" s="195"/>
      <c r="AD505" s="195"/>
      <c r="AF505" s="195"/>
      <c r="AG505" s="207"/>
      <c r="AH505" s="195"/>
    </row>
    <row r="506" spans="1:34" s="160" customFormat="1" ht="22.5" x14ac:dyDescent="0.2">
      <c r="A506" s="190" t="s">
        <v>934</v>
      </c>
      <c r="B506" s="191" t="s">
        <v>749</v>
      </c>
      <c r="C506" s="1039" t="s">
        <v>750</v>
      </c>
      <c r="D506" s="1039"/>
      <c r="E506" s="1039"/>
      <c r="F506" s="192" t="s">
        <v>411</v>
      </c>
      <c r="G506" s="192"/>
      <c r="H506" s="192"/>
      <c r="I506" s="192" t="s">
        <v>935</v>
      </c>
      <c r="J506" s="193">
        <v>6726.18</v>
      </c>
      <c r="K506" s="192"/>
      <c r="L506" s="193">
        <v>269.05</v>
      </c>
      <c r="M506" s="192"/>
      <c r="N506" s="194"/>
      <c r="V506" s="189"/>
      <c r="W506" s="195" t="s">
        <v>750</v>
      </c>
      <c r="AC506" s="195"/>
      <c r="AD506" s="195"/>
      <c r="AF506" s="195"/>
      <c r="AG506" s="207"/>
      <c r="AH506" s="195"/>
    </row>
    <row r="507" spans="1:34" s="160" customFormat="1" ht="12" x14ac:dyDescent="0.2">
      <c r="A507" s="211"/>
      <c r="B507" s="212"/>
      <c r="C507" s="168" t="s">
        <v>462</v>
      </c>
      <c r="D507" s="213"/>
      <c r="E507" s="213"/>
      <c r="F507" s="214"/>
      <c r="G507" s="214"/>
      <c r="H507" s="214"/>
      <c r="I507" s="214"/>
      <c r="J507" s="215"/>
      <c r="K507" s="214"/>
      <c r="L507" s="215"/>
      <c r="M507" s="216"/>
      <c r="N507" s="217"/>
      <c r="V507" s="189"/>
      <c r="W507" s="195"/>
      <c r="AC507" s="195"/>
      <c r="AD507" s="195"/>
      <c r="AF507" s="195"/>
      <c r="AG507" s="207"/>
      <c r="AH507" s="195"/>
    </row>
    <row r="508" spans="1:34" s="160" customFormat="1" ht="22.5" x14ac:dyDescent="0.2">
      <c r="A508" s="190" t="s">
        <v>936</v>
      </c>
      <c r="B508" s="191" t="s">
        <v>759</v>
      </c>
      <c r="C508" s="1039" t="s">
        <v>937</v>
      </c>
      <c r="D508" s="1039"/>
      <c r="E508" s="1039"/>
      <c r="F508" s="192" t="s">
        <v>411</v>
      </c>
      <c r="G508" s="192"/>
      <c r="H508" s="192"/>
      <c r="I508" s="192" t="s">
        <v>938</v>
      </c>
      <c r="J508" s="193"/>
      <c r="K508" s="192"/>
      <c r="L508" s="193"/>
      <c r="M508" s="192"/>
      <c r="N508" s="194"/>
      <c r="V508" s="189"/>
      <c r="W508" s="195" t="s">
        <v>937</v>
      </c>
      <c r="AC508" s="195"/>
      <c r="AD508" s="195"/>
      <c r="AF508" s="195"/>
      <c r="AG508" s="207"/>
      <c r="AH508" s="195"/>
    </row>
    <row r="509" spans="1:34" s="160" customFormat="1" ht="33.75" x14ac:dyDescent="0.2">
      <c r="A509" s="198"/>
      <c r="B509" s="199" t="s">
        <v>430</v>
      </c>
      <c r="C509" s="1037" t="s">
        <v>431</v>
      </c>
      <c r="D509" s="1037"/>
      <c r="E509" s="1037"/>
      <c r="F509" s="1037"/>
      <c r="G509" s="1037"/>
      <c r="H509" s="1037"/>
      <c r="I509" s="1037"/>
      <c r="J509" s="1037"/>
      <c r="K509" s="1037"/>
      <c r="L509" s="1037"/>
      <c r="M509" s="1037"/>
      <c r="N509" s="1046"/>
      <c r="V509" s="189"/>
      <c r="W509" s="195"/>
      <c r="Y509" s="163" t="s">
        <v>431</v>
      </c>
      <c r="AC509" s="195"/>
      <c r="AD509" s="195"/>
      <c r="AF509" s="195"/>
      <c r="AG509" s="207"/>
      <c r="AH509" s="195"/>
    </row>
    <row r="510" spans="1:34" s="160" customFormat="1" ht="12" x14ac:dyDescent="0.2">
      <c r="A510" s="200"/>
      <c r="B510" s="199" t="s">
        <v>423</v>
      </c>
      <c r="C510" s="1037" t="s">
        <v>432</v>
      </c>
      <c r="D510" s="1037"/>
      <c r="E510" s="1037"/>
      <c r="F510" s="201"/>
      <c r="G510" s="201"/>
      <c r="H510" s="201"/>
      <c r="I510" s="201"/>
      <c r="J510" s="202">
        <v>526.05999999999995</v>
      </c>
      <c r="K510" s="201" t="s">
        <v>436</v>
      </c>
      <c r="L510" s="202">
        <v>17.100000000000001</v>
      </c>
      <c r="M510" s="201"/>
      <c r="N510" s="203"/>
      <c r="V510" s="189"/>
      <c r="W510" s="195"/>
      <c r="Z510" s="163" t="s">
        <v>432</v>
      </c>
      <c r="AC510" s="195"/>
      <c r="AD510" s="195"/>
      <c r="AF510" s="195"/>
      <c r="AG510" s="207"/>
      <c r="AH510" s="195"/>
    </row>
    <row r="511" spans="1:34" s="160" customFormat="1" ht="12" x14ac:dyDescent="0.2">
      <c r="A511" s="200"/>
      <c r="B511" s="199" t="s">
        <v>434</v>
      </c>
      <c r="C511" s="1037" t="s">
        <v>435</v>
      </c>
      <c r="D511" s="1037"/>
      <c r="E511" s="1037"/>
      <c r="F511" s="201"/>
      <c r="G511" s="201"/>
      <c r="H511" s="201"/>
      <c r="I511" s="201"/>
      <c r="J511" s="202">
        <v>28.64</v>
      </c>
      <c r="K511" s="201" t="s">
        <v>436</v>
      </c>
      <c r="L511" s="202">
        <v>0.93</v>
      </c>
      <c r="M511" s="201"/>
      <c r="N511" s="203"/>
      <c r="V511" s="189"/>
      <c r="W511" s="195"/>
      <c r="Z511" s="163" t="s">
        <v>435</v>
      </c>
      <c r="AC511" s="195"/>
      <c r="AD511" s="195"/>
      <c r="AF511" s="195"/>
      <c r="AG511" s="207"/>
      <c r="AH511" s="195"/>
    </row>
    <row r="512" spans="1:34" s="160" customFormat="1" ht="12" x14ac:dyDescent="0.2">
      <c r="A512" s="200"/>
      <c r="B512" s="199" t="s">
        <v>437</v>
      </c>
      <c r="C512" s="1037" t="s">
        <v>438</v>
      </c>
      <c r="D512" s="1037"/>
      <c r="E512" s="1037"/>
      <c r="F512" s="201"/>
      <c r="G512" s="201"/>
      <c r="H512" s="201"/>
      <c r="I512" s="201"/>
      <c r="J512" s="202">
        <v>4.09</v>
      </c>
      <c r="K512" s="201" t="s">
        <v>436</v>
      </c>
      <c r="L512" s="202">
        <v>0.13</v>
      </c>
      <c r="M512" s="201"/>
      <c r="N512" s="203"/>
      <c r="V512" s="189"/>
      <c r="W512" s="195"/>
      <c r="Z512" s="163" t="s">
        <v>438</v>
      </c>
      <c r="AC512" s="195"/>
      <c r="AD512" s="195"/>
      <c r="AF512" s="195"/>
      <c r="AG512" s="207"/>
      <c r="AH512" s="195"/>
    </row>
    <row r="513" spans="1:34" s="160" customFormat="1" ht="12" x14ac:dyDescent="0.2">
      <c r="A513" s="196"/>
      <c r="B513" s="204" t="s">
        <v>762</v>
      </c>
      <c r="C513" s="1048" t="s">
        <v>763</v>
      </c>
      <c r="D513" s="1048"/>
      <c r="E513" s="1048"/>
      <c r="F513" s="205" t="s">
        <v>411</v>
      </c>
      <c r="G513" s="205" t="s">
        <v>423</v>
      </c>
      <c r="H513" s="205"/>
      <c r="I513" s="205" t="s">
        <v>938</v>
      </c>
      <c r="J513" s="199"/>
      <c r="K513" s="201"/>
      <c r="L513" s="202"/>
      <c r="M513" s="201"/>
      <c r="N513" s="206"/>
      <c r="V513" s="189"/>
      <c r="W513" s="195"/>
      <c r="AC513" s="195"/>
      <c r="AD513" s="195"/>
      <c r="AF513" s="195"/>
      <c r="AG513" s="207" t="s">
        <v>763</v>
      </c>
      <c r="AH513" s="195"/>
    </row>
    <row r="514" spans="1:34" s="160" customFormat="1" ht="12" x14ac:dyDescent="0.2">
      <c r="A514" s="200"/>
      <c r="B514" s="199"/>
      <c r="C514" s="1037" t="s">
        <v>443</v>
      </c>
      <c r="D514" s="1037"/>
      <c r="E514" s="1037"/>
      <c r="F514" s="201" t="s">
        <v>444</v>
      </c>
      <c r="G514" s="201" t="s">
        <v>719</v>
      </c>
      <c r="H514" s="201" t="s">
        <v>436</v>
      </c>
      <c r="I514" s="201" t="s">
        <v>939</v>
      </c>
      <c r="J514" s="202"/>
      <c r="K514" s="201"/>
      <c r="L514" s="202"/>
      <c r="M514" s="201"/>
      <c r="N514" s="203"/>
      <c r="V514" s="189"/>
      <c r="W514" s="195"/>
      <c r="AA514" s="163" t="s">
        <v>443</v>
      </c>
      <c r="AC514" s="195"/>
      <c r="AD514" s="195"/>
      <c r="AF514" s="195"/>
      <c r="AG514" s="207"/>
      <c r="AH514" s="195"/>
    </row>
    <row r="515" spans="1:34" s="160" customFormat="1" ht="12" x14ac:dyDescent="0.2">
      <c r="A515" s="200"/>
      <c r="B515" s="199"/>
      <c r="C515" s="1037" t="s">
        <v>447</v>
      </c>
      <c r="D515" s="1037"/>
      <c r="E515" s="1037"/>
      <c r="F515" s="201" t="s">
        <v>444</v>
      </c>
      <c r="G515" s="201" t="s">
        <v>765</v>
      </c>
      <c r="H515" s="201" t="s">
        <v>436</v>
      </c>
      <c r="I515" s="201" t="s">
        <v>940</v>
      </c>
      <c r="J515" s="202"/>
      <c r="K515" s="201"/>
      <c r="L515" s="202"/>
      <c r="M515" s="201"/>
      <c r="N515" s="203"/>
      <c r="V515" s="189"/>
      <c r="W515" s="195"/>
      <c r="AA515" s="163" t="s">
        <v>447</v>
      </c>
      <c r="AC515" s="195"/>
      <c r="AD515" s="195"/>
      <c r="AF515" s="195"/>
      <c r="AG515" s="207"/>
      <c r="AH515" s="195"/>
    </row>
    <row r="516" spans="1:34" s="160" customFormat="1" ht="12" x14ac:dyDescent="0.2">
      <c r="A516" s="200"/>
      <c r="B516" s="199"/>
      <c r="C516" s="1047" t="s">
        <v>450</v>
      </c>
      <c r="D516" s="1047"/>
      <c r="E516" s="1047"/>
      <c r="F516" s="208"/>
      <c r="G516" s="208"/>
      <c r="H516" s="208"/>
      <c r="I516" s="208"/>
      <c r="J516" s="209">
        <v>554.70000000000005</v>
      </c>
      <c r="K516" s="208"/>
      <c r="L516" s="209">
        <v>18.03</v>
      </c>
      <c r="M516" s="208"/>
      <c r="N516" s="210"/>
      <c r="V516" s="189"/>
      <c r="W516" s="195"/>
      <c r="AB516" s="163" t="s">
        <v>450</v>
      </c>
      <c r="AC516" s="195"/>
      <c r="AD516" s="195"/>
      <c r="AF516" s="195"/>
      <c r="AG516" s="207"/>
      <c r="AH516" s="195"/>
    </row>
    <row r="517" spans="1:34" s="160" customFormat="1" ht="12" x14ac:dyDescent="0.2">
      <c r="A517" s="200"/>
      <c r="B517" s="199"/>
      <c r="C517" s="1037" t="s">
        <v>451</v>
      </c>
      <c r="D517" s="1037"/>
      <c r="E517" s="1037"/>
      <c r="F517" s="201"/>
      <c r="G517" s="201"/>
      <c r="H517" s="201"/>
      <c r="I517" s="201"/>
      <c r="J517" s="202"/>
      <c r="K517" s="201"/>
      <c r="L517" s="202">
        <v>17.23</v>
      </c>
      <c r="M517" s="201"/>
      <c r="N517" s="203"/>
      <c r="V517" s="189"/>
      <c r="W517" s="195"/>
      <c r="AA517" s="163" t="s">
        <v>451</v>
      </c>
      <c r="AC517" s="195"/>
      <c r="AD517" s="195"/>
      <c r="AF517" s="195"/>
      <c r="AG517" s="207"/>
      <c r="AH517" s="195"/>
    </row>
    <row r="518" spans="1:34" s="160" customFormat="1" ht="33.75" x14ac:dyDescent="0.2">
      <c r="A518" s="200"/>
      <c r="B518" s="199" t="s">
        <v>714</v>
      </c>
      <c r="C518" s="1037" t="s">
        <v>715</v>
      </c>
      <c r="D518" s="1037"/>
      <c r="E518" s="1037"/>
      <c r="F518" s="201" t="s">
        <v>454</v>
      </c>
      <c r="G518" s="201" t="s">
        <v>716</v>
      </c>
      <c r="H518" s="201"/>
      <c r="I518" s="201" t="s">
        <v>716</v>
      </c>
      <c r="J518" s="202"/>
      <c r="K518" s="201"/>
      <c r="L518" s="202">
        <v>17.57</v>
      </c>
      <c r="M518" s="201"/>
      <c r="N518" s="203"/>
      <c r="V518" s="189"/>
      <c r="W518" s="195"/>
      <c r="AA518" s="163" t="s">
        <v>715</v>
      </c>
      <c r="AC518" s="195"/>
      <c r="AD518" s="195"/>
      <c r="AF518" s="195"/>
      <c r="AG518" s="207"/>
      <c r="AH518" s="195"/>
    </row>
    <row r="519" spans="1:34" s="160" customFormat="1" ht="33.75" x14ac:dyDescent="0.2">
      <c r="A519" s="200"/>
      <c r="B519" s="199" t="s">
        <v>717</v>
      </c>
      <c r="C519" s="1037" t="s">
        <v>718</v>
      </c>
      <c r="D519" s="1037"/>
      <c r="E519" s="1037"/>
      <c r="F519" s="201" t="s">
        <v>454</v>
      </c>
      <c r="G519" s="201" t="s">
        <v>719</v>
      </c>
      <c r="H519" s="201"/>
      <c r="I519" s="201" t="s">
        <v>719</v>
      </c>
      <c r="J519" s="202"/>
      <c r="K519" s="201"/>
      <c r="L519" s="202">
        <v>9.99</v>
      </c>
      <c r="M519" s="201"/>
      <c r="N519" s="203"/>
      <c r="V519" s="189"/>
      <c r="W519" s="195"/>
      <c r="AA519" s="163" t="s">
        <v>718</v>
      </c>
      <c r="AC519" s="195"/>
      <c r="AD519" s="195"/>
      <c r="AF519" s="195"/>
      <c r="AG519" s="207"/>
      <c r="AH519" s="195"/>
    </row>
    <row r="520" spans="1:34" s="160" customFormat="1" ht="12" x14ac:dyDescent="0.2">
      <c r="A520" s="211"/>
      <c r="B520" s="212"/>
      <c r="C520" s="1039" t="s">
        <v>459</v>
      </c>
      <c r="D520" s="1039"/>
      <c r="E520" s="1039"/>
      <c r="F520" s="192"/>
      <c r="G520" s="192"/>
      <c r="H520" s="192"/>
      <c r="I520" s="192"/>
      <c r="J520" s="193"/>
      <c r="K520" s="192"/>
      <c r="L520" s="193">
        <v>45.59</v>
      </c>
      <c r="M520" s="208"/>
      <c r="N520" s="194"/>
      <c r="V520" s="189"/>
      <c r="W520" s="195"/>
      <c r="AC520" s="195" t="s">
        <v>459</v>
      </c>
      <c r="AD520" s="195"/>
      <c r="AF520" s="195"/>
      <c r="AG520" s="207"/>
      <c r="AH520" s="195"/>
    </row>
    <row r="521" spans="1:34" s="160" customFormat="1" ht="67.5" x14ac:dyDescent="0.2">
      <c r="A521" s="190" t="s">
        <v>941</v>
      </c>
      <c r="B521" s="191" t="s">
        <v>942</v>
      </c>
      <c r="C521" s="1039" t="s">
        <v>943</v>
      </c>
      <c r="D521" s="1039"/>
      <c r="E521" s="1039"/>
      <c r="F521" s="192" t="s">
        <v>411</v>
      </c>
      <c r="G521" s="192"/>
      <c r="H521" s="192"/>
      <c r="I521" s="192" t="s">
        <v>938</v>
      </c>
      <c r="J521" s="193">
        <v>6800</v>
      </c>
      <c r="K521" s="192"/>
      <c r="L521" s="193">
        <v>176.8</v>
      </c>
      <c r="M521" s="192"/>
      <c r="N521" s="194"/>
      <c r="V521" s="189"/>
      <c r="W521" s="195" t="s">
        <v>943</v>
      </c>
      <c r="AC521" s="195"/>
      <c r="AD521" s="195"/>
      <c r="AF521" s="195"/>
      <c r="AG521" s="207"/>
      <c r="AH521" s="195"/>
    </row>
    <row r="522" spans="1:34" s="160" customFormat="1" ht="12" x14ac:dyDescent="0.2">
      <c r="A522" s="211"/>
      <c r="B522" s="212"/>
      <c r="C522" s="168" t="s">
        <v>462</v>
      </c>
      <c r="D522" s="213"/>
      <c r="E522" s="213"/>
      <c r="F522" s="214"/>
      <c r="G522" s="214"/>
      <c r="H522" s="214"/>
      <c r="I522" s="214"/>
      <c r="J522" s="215"/>
      <c r="K522" s="214"/>
      <c r="L522" s="215"/>
      <c r="M522" s="216"/>
      <c r="N522" s="217"/>
      <c r="V522" s="189"/>
      <c r="W522" s="195"/>
      <c r="AC522" s="195"/>
      <c r="AD522" s="195"/>
      <c r="AF522" s="195"/>
      <c r="AG522" s="207"/>
      <c r="AH522" s="195"/>
    </row>
    <row r="523" spans="1:34" s="160" customFormat="1" ht="67.5" x14ac:dyDescent="0.2">
      <c r="A523" s="190" t="s">
        <v>944</v>
      </c>
      <c r="B523" s="191" t="s">
        <v>945</v>
      </c>
      <c r="C523" s="1039" t="s">
        <v>946</v>
      </c>
      <c r="D523" s="1039"/>
      <c r="E523" s="1039"/>
      <c r="F523" s="192" t="s">
        <v>660</v>
      </c>
      <c r="G523" s="192"/>
      <c r="H523" s="192"/>
      <c r="I523" s="192" t="s">
        <v>947</v>
      </c>
      <c r="J523" s="193"/>
      <c r="K523" s="192"/>
      <c r="L523" s="193"/>
      <c r="M523" s="192"/>
      <c r="N523" s="194"/>
      <c r="V523" s="189"/>
      <c r="W523" s="195" t="s">
        <v>946</v>
      </c>
      <c r="AC523" s="195"/>
      <c r="AD523" s="195"/>
      <c r="AF523" s="195"/>
      <c r="AG523" s="207"/>
      <c r="AH523" s="195"/>
    </row>
    <row r="524" spans="1:34" s="160" customFormat="1" ht="12" x14ac:dyDescent="0.2">
      <c r="A524" s="196"/>
      <c r="B524" s="197"/>
      <c r="C524" s="1037" t="s">
        <v>948</v>
      </c>
      <c r="D524" s="1037"/>
      <c r="E524" s="1037"/>
      <c r="F524" s="1037"/>
      <c r="G524" s="1037"/>
      <c r="H524" s="1037"/>
      <c r="I524" s="1037"/>
      <c r="J524" s="1037"/>
      <c r="K524" s="1037"/>
      <c r="L524" s="1037"/>
      <c r="M524" s="1037"/>
      <c r="N524" s="1046"/>
      <c r="V524" s="189"/>
      <c r="W524" s="195"/>
      <c r="X524" s="163" t="s">
        <v>948</v>
      </c>
      <c r="AC524" s="195"/>
      <c r="AD524" s="195"/>
      <c r="AF524" s="195"/>
      <c r="AG524" s="207"/>
      <c r="AH524" s="195"/>
    </row>
    <row r="525" spans="1:34" s="160" customFormat="1" ht="33.75" x14ac:dyDescent="0.2">
      <c r="A525" s="198"/>
      <c r="B525" s="199" t="s">
        <v>430</v>
      </c>
      <c r="C525" s="1037" t="s">
        <v>431</v>
      </c>
      <c r="D525" s="1037"/>
      <c r="E525" s="1037"/>
      <c r="F525" s="1037"/>
      <c r="G525" s="1037"/>
      <c r="H525" s="1037"/>
      <c r="I525" s="1037"/>
      <c r="J525" s="1037"/>
      <c r="K525" s="1037"/>
      <c r="L525" s="1037"/>
      <c r="M525" s="1037"/>
      <c r="N525" s="1046"/>
      <c r="V525" s="189"/>
      <c r="W525" s="195"/>
      <c r="Y525" s="163" t="s">
        <v>431</v>
      </c>
      <c r="AC525" s="195"/>
      <c r="AD525" s="195"/>
      <c r="AF525" s="195"/>
      <c r="AG525" s="207"/>
      <c r="AH525" s="195"/>
    </row>
    <row r="526" spans="1:34" s="160" customFormat="1" ht="12" x14ac:dyDescent="0.2">
      <c r="A526" s="200"/>
      <c r="B526" s="199" t="s">
        <v>423</v>
      </c>
      <c r="C526" s="1037" t="s">
        <v>432</v>
      </c>
      <c r="D526" s="1037"/>
      <c r="E526" s="1037"/>
      <c r="F526" s="201"/>
      <c r="G526" s="201"/>
      <c r="H526" s="201"/>
      <c r="I526" s="201"/>
      <c r="J526" s="202">
        <v>6963.84</v>
      </c>
      <c r="K526" s="201" t="s">
        <v>436</v>
      </c>
      <c r="L526" s="202">
        <v>104.46</v>
      </c>
      <c r="M526" s="201"/>
      <c r="N526" s="203"/>
      <c r="V526" s="189"/>
      <c r="W526" s="195"/>
      <c r="Z526" s="163" t="s">
        <v>432</v>
      </c>
      <c r="AC526" s="195"/>
      <c r="AD526" s="195"/>
      <c r="AF526" s="195"/>
      <c r="AG526" s="207"/>
      <c r="AH526" s="195"/>
    </row>
    <row r="527" spans="1:34" s="160" customFormat="1" ht="12" x14ac:dyDescent="0.2">
      <c r="A527" s="200"/>
      <c r="B527" s="199" t="s">
        <v>434</v>
      </c>
      <c r="C527" s="1037" t="s">
        <v>435</v>
      </c>
      <c r="D527" s="1037"/>
      <c r="E527" s="1037"/>
      <c r="F527" s="201"/>
      <c r="G527" s="201"/>
      <c r="H527" s="201"/>
      <c r="I527" s="201"/>
      <c r="J527" s="202">
        <v>2693.58</v>
      </c>
      <c r="K527" s="201" t="s">
        <v>436</v>
      </c>
      <c r="L527" s="202">
        <v>40.4</v>
      </c>
      <c r="M527" s="201"/>
      <c r="N527" s="203"/>
      <c r="V527" s="189"/>
      <c r="W527" s="195"/>
      <c r="Z527" s="163" t="s">
        <v>435</v>
      </c>
      <c r="AC527" s="195"/>
      <c r="AD527" s="195"/>
      <c r="AF527" s="195"/>
      <c r="AG527" s="207"/>
      <c r="AH527" s="195"/>
    </row>
    <row r="528" spans="1:34" s="160" customFormat="1" ht="12" x14ac:dyDescent="0.2">
      <c r="A528" s="200"/>
      <c r="B528" s="199" t="s">
        <v>437</v>
      </c>
      <c r="C528" s="1037" t="s">
        <v>438</v>
      </c>
      <c r="D528" s="1037"/>
      <c r="E528" s="1037"/>
      <c r="F528" s="201"/>
      <c r="G528" s="201"/>
      <c r="H528" s="201"/>
      <c r="I528" s="201"/>
      <c r="J528" s="202">
        <v>414.54</v>
      </c>
      <c r="K528" s="201" t="s">
        <v>436</v>
      </c>
      <c r="L528" s="202">
        <v>6.22</v>
      </c>
      <c r="M528" s="201"/>
      <c r="N528" s="203"/>
      <c r="V528" s="189"/>
      <c r="W528" s="195"/>
      <c r="Z528" s="163" t="s">
        <v>438</v>
      </c>
      <c r="AC528" s="195"/>
      <c r="AD528" s="195"/>
      <c r="AF528" s="195"/>
      <c r="AG528" s="207"/>
      <c r="AH528" s="195"/>
    </row>
    <row r="529" spans="1:34" s="160" customFormat="1" ht="12" x14ac:dyDescent="0.2">
      <c r="A529" s="200"/>
      <c r="B529" s="199" t="s">
        <v>439</v>
      </c>
      <c r="C529" s="1037" t="s">
        <v>440</v>
      </c>
      <c r="D529" s="1037"/>
      <c r="E529" s="1037"/>
      <c r="F529" s="201"/>
      <c r="G529" s="201"/>
      <c r="H529" s="201"/>
      <c r="I529" s="201"/>
      <c r="J529" s="202">
        <v>20857.830000000002</v>
      </c>
      <c r="K529" s="201"/>
      <c r="L529" s="202">
        <v>250.29</v>
      </c>
      <c r="M529" s="201"/>
      <c r="N529" s="203"/>
      <c r="V529" s="189"/>
      <c r="W529" s="195"/>
      <c r="Z529" s="163" t="s">
        <v>440</v>
      </c>
      <c r="AC529" s="195"/>
      <c r="AD529" s="195"/>
      <c r="AF529" s="195"/>
      <c r="AG529" s="207"/>
      <c r="AH529" s="195"/>
    </row>
    <row r="530" spans="1:34" s="160" customFormat="1" ht="12" x14ac:dyDescent="0.2">
      <c r="A530" s="196"/>
      <c r="B530" s="204" t="s">
        <v>702</v>
      </c>
      <c r="C530" s="1048" t="s">
        <v>703</v>
      </c>
      <c r="D530" s="1048"/>
      <c r="E530" s="1048"/>
      <c r="F530" s="205" t="s">
        <v>644</v>
      </c>
      <c r="G530" s="205" t="s">
        <v>704</v>
      </c>
      <c r="H530" s="205"/>
      <c r="I530" s="205" t="s">
        <v>949</v>
      </c>
      <c r="J530" s="199"/>
      <c r="K530" s="201"/>
      <c r="L530" s="202"/>
      <c r="M530" s="201"/>
      <c r="N530" s="206"/>
      <c r="V530" s="189"/>
      <c r="W530" s="195"/>
      <c r="AC530" s="195"/>
      <c r="AD530" s="195"/>
      <c r="AF530" s="195"/>
      <c r="AG530" s="207" t="s">
        <v>703</v>
      </c>
      <c r="AH530" s="195"/>
    </row>
    <row r="531" spans="1:34" s="160" customFormat="1" ht="12" x14ac:dyDescent="0.2">
      <c r="A531" s="196"/>
      <c r="B531" s="204" t="s">
        <v>950</v>
      </c>
      <c r="C531" s="1048" t="s">
        <v>442</v>
      </c>
      <c r="D531" s="1048"/>
      <c r="E531" s="1048"/>
      <c r="F531" s="205" t="s">
        <v>411</v>
      </c>
      <c r="G531" s="205" t="s">
        <v>757</v>
      </c>
      <c r="H531" s="205"/>
      <c r="I531" s="205" t="s">
        <v>951</v>
      </c>
      <c r="J531" s="199"/>
      <c r="K531" s="201"/>
      <c r="L531" s="202"/>
      <c r="M531" s="201"/>
      <c r="N531" s="206"/>
      <c r="V531" s="189"/>
      <c r="W531" s="195"/>
      <c r="AC531" s="195"/>
      <c r="AD531" s="195"/>
      <c r="AF531" s="195"/>
      <c r="AG531" s="207" t="s">
        <v>442</v>
      </c>
      <c r="AH531" s="195"/>
    </row>
    <row r="532" spans="1:34" s="160" customFormat="1" ht="12" x14ac:dyDescent="0.2">
      <c r="A532" s="196"/>
      <c r="B532" s="204" t="s">
        <v>706</v>
      </c>
      <c r="C532" s="1048" t="s">
        <v>707</v>
      </c>
      <c r="D532" s="1048"/>
      <c r="E532" s="1048"/>
      <c r="F532" s="205" t="s">
        <v>411</v>
      </c>
      <c r="G532" s="205" t="s">
        <v>952</v>
      </c>
      <c r="H532" s="205"/>
      <c r="I532" s="205" t="s">
        <v>953</v>
      </c>
      <c r="J532" s="199"/>
      <c r="K532" s="201"/>
      <c r="L532" s="202"/>
      <c r="M532" s="201"/>
      <c r="N532" s="206"/>
      <c r="V532" s="189"/>
      <c r="W532" s="195"/>
      <c r="AC532" s="195"/>
      <c r="AD532" s="195"/>
      <c r="AF532" s="195"/>
      <c r="AG532" s="207" t="s">
        <v>707</v>
      </c>
      <c r="AH532" s="195"/>
    </row>
    <row r="533" spans="1:34" s="160" customFormat="1" ht="12" x14ac:dyDescent="0.2">
      <c r="A533" s="200"/>
      <c r="B533" s="199"/>
      <c r="C533" s="1037" t="s">
        <v>443</v>
      </c>
      <c r="D533" s="1037"/>
      <c r="E533" s="1037"/>
      <c r="F533" s="201" t="s">
        <v>444</v>
      </c>
      <c r="G533" s="201" t="s">
        <v>954</v>
      </c>
      <c r="H533" s="201" t="s">
        <v>436</v>
      </c>
      <c r="I533" s="201" t="s">
        <v>955</v>
      </c>
      <c r="J533" s="202"/>
      <c r="K533" s="201"/>
      <c r="L533" s="202"/>
      <c r="M533" s="201"/>
      <c r="N533" s="203"/>
      <c r="V533" s="189"/>
      <c r="W533" s="195"/>
      <c r="AA533" s="163" t="s">
        <v>443</v>
      </c>
      <c r="AC533" s="195"/>
      <c r="AD533" s="195"/>
      <c r="AF533" s="195"/>
      <c r="AG533" s="207"/>
      <c r="AH533" s="195"/>
    </row>
    <row r="534" spans="1:34" s="160" customFormat="1" ht="12" x14ac:dyDescent="0.2">
      <c r="A534" s="200"/>
      <c r="B534" s="199"/>
      <c r="C534" s="1037" t="s">
        <v>447</v>
      </c>
      <c r="D534" s="1037"/>
      <c r="E534" s="1037"/>
      <c r="F534" s="201" t="s">
        <v>444</v>
      </c>
      <c r="G534" s="201" t="s">
        <v>956</v>
      </c>
      <c r="H534" s="201" t="s">
        <v>436</v>
      </c>
      <c r="I534" s="201" t="s">
        <v>957</v>
      </c>
      <c r="J534" s="202"/>
      <c r="K534" s="201"/>
      <c r="L534" s="202"/>
      <c r="M534" s="201"/>
      <c r="N534" s="203"/>
      <c r="V534" s="189"/>
      <c r="W534" s="195"/>
      <c r="AA534" s="163" t="s">
        <v>447</v>
      </c>
      <c r="AC534" s="195"/>
      <c r="AD534" s="195"/>
      <c r="AF534" s="195"/>
      <c r="AG534" s="207"/>
      <c r="AH534" s="195"/>
    </row>
    <row r="535" spans="1:34" s="160" customFormat="1" ht="12" x14ac:dyDescent="0.2">
      <c r="A535" s="200"/>
      <c r="B535" s="199"/>
      <c r="C535" s="1047" t="s">
        <v>450</v>
      </c>
      <c r="D535" s="1047"/>
      <c r="E535" s="1047"/>
      <c r="F535" s="208"/>
      <c r="G535" s="208"/>
      <c r="H535" s="208"/>
      <c r="I535" s="208"/>
      <c r="J535" s="209">
        <v>30515.25</v>
      </c>
      <c r="K535" s="208"/>
      <c r="L535" s="209">
        <v>395.15</v>
      </c>
      <c r="M535" s="208"/>
      <c r="N535" s="210"/>
      <c r="V535" s="189"/>
      <c r="W535" s="195"/>
      <c r="AB535" s="163" t="s">
        <v>450</v>
      </c>
      <c r="AC535" s="195"/>
      <c r="AD535" s="195"/>
      <c r="AF535" s="195"/>
      <c r="AG535" s="207"/>
      <c r="AH535" s="195"/>
    </row>
    <row r="536" spans="1:34" s="160" customFormat="1" ht="12" x14ac:dyDescent="0.2">
      <c r="A536" s="200"/>
      <c r="B536" s="199"/>
      <c r="C536" s="1037" t="s">
        <v>451</v>
      </c>
      <c r="D536" s="1037"/>
      <c r="E536" s="1037"/>
      <c r="F536" s="201"/>
      <c r="G536" s="201"/>
      <c r="H536" s="201"/>
      <c r="I536" s="201"/>
      <c r="J536" s="202"/>
      <c r="K536" s="201"/>
      <c r="L536" s="202">
        <v>110.68</v>
      </c>
      <c r="M536" s="201"/>
      <c r="N536" s="203"/>
      <c r="V536" s="189"/>
      <c r="W536" s="195"/>
      <c r="AA536" s="163" t="s">
        <v>451</v>
      </c>
      <c r="AC536" s="195"/>
      <c r="AD536" s="195"/>
      <c r="AF536" s="195"/>
      <c r="AG536" s="207"/>
      <c r="AH536" s="195"/>
    </row>
    <row r="537" spans="1:34" s="160" customFormat="1" ht="33.75" x14ac:dyDescent="0.2">
      <c r="A537" s="200"/>
      <c r="B537" s="199" t="s">
        <v>714</v>
      </c>
      <c r="C537" s="1037" t="s">
        <v>715</v>
      </c>
      <c r="D537" s="1037"/>
      <c r="E537" s="1037"/>
      <c r="F537" s="201" t="s">
        <v>454</v>
      </c>
      <c r="G537" s="201" t="s">
        <v>716</v>
      </c>
      <c r="H537" s="201"/>
      <c r="I537" s="201" t="s">
        <v>716</v>
      </c>
      <c r="J537" s="202"/>
      <c r="K537" s="201"/>
      <c r="L537" s="202">
        <v>112.89</v>
      </c>
      <c r="M537" s="201"/>
      <c r="N537" s="203"/>
      <c r="V537" s="189"/>
      <c r="W537" s="195"/>
      <c r="AA537" s="163" t="s">
        <v>715</v>
      </c>
      <c r="AC537" s="195"/>
      <c r="AD537" s="195"/>
      <c r="AF537" s="195"/>
      <c r="AG537" s="207"/>
      <c r="AH537" s="195"/>
    </row>
    <row r="538" spans="1:34" s="160" customFormat="1" ht="33.75" x14ac:dyDescent="0.2">
      <c r="A538" s="200"/>
      <c r="B538" s="199" t="s">
        <v>717</v>
      </c>
      <c r="C538" s="1037" t="s">
        <v>718</v>
      </c>
      <c r="D538" s="1037"/>
      <c r="E538" s="1037"/>
      <c r="F538" s="201" t="s">
        <v>454</v>
      </c>
      <c r="G538" s="201" t="s">
        <v>719</v>
      </c>
      <c r="H538" s="201"/>
      <c r="I538" s="201" t="s">
        <v>719</v>
      </c>
      <c r="J538" s="202"/>
      <c r="K538" s="201"/>
      <c r="L538" s="202">
        <v>64.19</v>
      </c>
      <c r="M538" s="201"/>
      <c r="N538" s="203"/>
      <c r="V538" s="189"/>
      <c r="W538" s="195"/>
      <c r="AA538" s="163" t="s">
        <v>718</v>
      </c>
      <c r="AC538" s="195"/>
      <c r="AD538" s="195"/>
      <c r="AF538" s="195"/>
      <c r="AG538" s="207"/>
      <c r="AH538" s="195"/>
    </row>
    <row r="539" spans="1:34" s="160" customFormat="1" ht="12" x14ac:dyDescent="0.2">
      <c r="A539" s="211"/>
      <c r="B539" s="212"/>
      <c r="C539" s="1039" t="s">
        <v>459</v>
      </c>
      <c r="D539" s="1039"/>
      <c r="E539" s="1039"/>
      <c r="F539" s="192"/>
      <c r="G539" s="192"/>
      <c r="H539" s="192"/>
      <c r="I539" s="192"/>
      <c r="J539" s="193"/>
      <c r="K539" s="192"/>
      <c r="L539" s="193">
        <v>572.23</v>
      </c>
      <c r="M539" s="208"/>
      <c r="N539" s="194"/>
      <c r="V539" s="189"/>
      <c r="W539" s="195"/>
      <c r="AC539" s="195" t="s">
        <v>459</v>
      </c>
      <c r="AD539" s="195"/>
      <c r="AF539" s="195"/>
      <c r="AG539" s="207"/>
      <c r="AH539" s="195"/>
    </row>
    <row r="540" spans="1:34" s="160" customFormat="1" ht="22.5" x14ac:dyDescent="0.2">
      <c r="A540" s="190" t="s">
        <v>958</v>
      </c>
      <c r="B540" s="191" t="s">
        <v>720</v>
      </c>
      <c r="C540" s="1039" t="s">
        <v>721</v>
      </c>
      <c r="D540" s="1039"/>
      <c r="E540" s="1039"/>
      <c r="F540" s="192" t="s">
        <v>644</v>
      </c>
      <c r="G540" s="192"/>
      <c r="H540" s="192"/>
      <c r="I540" s="192" t="s">
        <v>949</v>
      </c>
      <c r="J540" s="193">
        <v>725.69</v>
      </c>
      <c r="K540" s="192"/>
      <c r="L540" s="193">
        <v>883.89</v>
      </c>
      <c r="M540" s="192"/>
      <c r="N540" s="194"/>
      <c r="V540" s="189"/>
      <c r="W540" s="195" t="s">
        <v>721</v>
      </c>
      <c r="AC540" s="195"/>
      <c r="AD540" s="195"/>
      <c r="AF540" s="195"/>
      <c r="AG540" s="207"/>
      <c r="AH540" s="195"/>
    </row>
    <row r="541" spans="1:34" s="160" customFormat="1" ht="12" x14ac:dyDescent="0.2">
      <c r="A541" s="211"/>
      <c r="B541" s="212"/>
      <c r="C541" s="168" t="s">
        <v>462</v>
      </c>
      <c r="D541" s="213"/>
      <c r="E541" s="213"/>
      <c r="F541" s="214"/>
      <c r="G541" s="214"/>
      <c r="H541" s="214"/>
      <c r="I541" s="214"/>
      <c r="J541" s="215"/>
      <c r="K541" s="214"/>
      <c r="L541" s="215"/>
      <c r="M541" s="216"/>
      <c r="N541" s="217"/>
      <c r="V541" s="189"/>
      <c r="W541" s="195"/>
      <c r="AC541" s="195"/>
      <c r="AD541" s="195"/>
      <c r="AF541" s="195"/>
      <c r="AG541" s="207"/>
      <c r="AH541" s="195"/>
    </row>
    <row r="542" spans="1:34" s="160" customFormat="1" ht="33.75" x14ac:dyDescent="0.2">
      <c r="A542" s="190" t="s">
        <v>959</v>
      </c>
      <c r="B542" s="191" t="s">
        <v>867</v>
      </c>
      <c r="C542" s="1039" t="s">
        <v>868</v>
      </c>
      <c r="D542" s="1039"/>
      <c r="E542" s="1039"/>
      <c r="F542" s="192" t="s">
        <v>411</v>
      </c>
      <c r="G542" s="192"/>
      <c r="H542" s="192"/>
      <c r="I542" s="192" t="s">
        <v>960</v>
      </c>
      <c r="J542" s="193">
        <v>5802.77</v>
      </c>
      <c r="K542" s="192"/>
      <c r="L542" s="193">
        <v>696.33</v>
      </c>
      <c r="M542" s="192"/>
      <c r="N542" s="194"/>
      <c r="V542" s="189"/>
      <c r="W542" s="195" t="s">
        <v>868</v>
      </c>
      <c r="AC542" s="195"/>
      <c r="AD542" s="195"/>
      <c r="AF542" s="195"/>
      <c r="AG542" s="207"/>
      <c r="AH542" s="195"/>
    </row>
    <row r="543" spans="1:34" s="160" customFormat="1" ht="12" x14ac:dyDescent="0.2">
      <c r="A543" s="211"/>
      <c r="B543" s="212"/>
      <c r="C543" s="168" t="s">
        <v>462</v>
      </c>
      <c r="D543" s="213"/>
      <c r="E543" s="213"/>
      <c r="F543" s="214"/>
      <c r="G543" s="214"/>
      <c r="H543" s="214"/>
      <c r="I543" s="214"/>
      <c r="J543" s="215"/>
      <c r="K543" s="214"/>
      <c r="L543" s="215"/>
      <c r="M543" s="216"/>
      <c r="N543" s="217"/>
      <c r="V543" s="189"/>
      <c r="W543" s="195"/>
      <c r="AC543" s="195"/>
      <c r="AD543" s="195"/>
      <c r="AF543" s="195"/>
      <c r="AG543" s="207"/>
      <c r="AH543" s="195"/>
    </row>
    <row r="544" spans="1:34" s="160" customFormat="1" ht="12" x14ac:dyDescent="0.2">
      <c r="A544" s="190" t="s">
        <v>961</v>
      </c>
      <c r="B544" s="191" t="s">
        <v>962</v>
      </c>
      <c r="C544" s="1039" t="s">
        <v>963</v>
      </c>
      <c r="D544" s="1039"/>
      <c r="E544" s="1039"/>
      <c r="F544" s="192" t="s">
        <v>660</v>
      </c>
      <c r="G544" s="192"/>
      <c r="H544" s="192"/>
      <c r="I544" s="192" t="s">
        <v>964</v>
      </c>
      <c r="J544" s="193"/>
      <c r="K544" s="192"/>
      <c r="L544" s="193"/>
      <c r="M544" s="192"/>
      <c r="N544" s="194"/>
      <c r="V544" s="189"/>
      <c r="W544" s="195" t="s">
        <v>963</v>
      </c>
      <c r="AC544" s="195"/>
      <c r="AD544" s="195"/>
      <c r="AF544" s="195"/>
      <c r="AG544" s="207"/>
      <c r="AH544" s="195"/>
    </row>
    <row r="545" spans="1:34" s="160" customFormat="1" ht="12" x14ac:dyDescent="0.2">
      <c r="A545" s="196"/>
      <c r="B545" s="197"/>
      <c r="C545" s="1037" t="s">
        <v>965</v>
      </c>
      <c r="D545" s="1037"/>
      <c r="E545" s="1037"/>
      <c r="F545" s="1037"/>
      <c r="G545" s="1037"/>
      <c r="H545" s="1037"/>
      <c r="I545" s="1037"/>
      <c r="J545" s="1037"/>
      <c r="K545" s="1037"/>
      <c r="L545" s="1037"/>
      <c r="M545" s="1037"/>
      <c r="N545" s="1046"/>
      <c r="V545" s="189"/>
      <c r="W545" s="195"/>
      <c r="X545" s="163" t="s">
        <v>965</v>
      </c>
      <c r="AC545" s="195"/>
      <c r="AD545" s="195"/>
      <c r="AF545" s="195"/>
      <c r="AG545" s="207"/>
      <c r="AH545" s="195"/>
    </row>
    <row r="546" spans="1:34" s="160" customFormat="1" ht="33.75" x14ac:dyDescent="0.2">
      <c r="A546" s="198"/>
      <c r="B546" s="199" t="s">
        <v>430</v>
      </c>
      <c r="C546" s="1037" t="s">
        <v>431</v>
      </c>
      <c r="D546" s="1037"/>
      <c r="E546" s="1037"/>
      <c r="F546" s="1037"/>
      <c r="G546" s="1037"/>
      <c r="H546" s="1037"/>
      <c r="I546" s="1037"/>
      <c r="J546" s="1037"/>
      <c r="K546" s="1037"/>
      <c r="L546" s="1037"/>
      <c r="M546" s="1037"/>
      <c r="N546" s="1046"/>
      <c r="V546" s="189"/>
      <c r="W546" s="195"/>
      <c r="Y546" s="163" t="s">
        <v>431</v>
      </c>
      <c r="AC546" s="195"/>
      <c r="AD546" s="195"/>
      <c r="AF546" s="195"/>
      <c r="AG546" s="207"/>
      <c r="AH546" s="195"/>
    </row>
    <row r="547" spans="1:34" s="160" customFormat="1" ht="12" x14ac:dyDescent="0.2">
      <c r="A547" s="200"/>
      <c r="B547" s="199" t="s">
        <v>423</v>
      </c>
      <c r="C547" s="1037" t="s">
        <v>432</v>
      </c>
      <c r="D547" s="1037"/>
      <c r="E547" s="1037"/>
      <c r="F547" s="201"/>
      <c r="G547" s="201"/>
      <c r="H547" s="201"/>
      <c r="I547" s="201"/>
      <c r="J547" s="202">
        <v>7400.25</v>
      </c>
      <c r="K547" s="201" t="s">
        <v>436</v>
      </c>
      <c r="L547" s="202">
        <v>47.18</v>
      </c>
      <c r="M547" s="201"/>
      <c r="N547" s="203"/>
      <c r="V547" s="189"/>
      <c r="W547" s="195"/>
      <c r="Z547" s="163" t="s">
        <v>432</v>
      </c>
      <c r="AC547" s="195"/>
      <c r="AD547" s="195"/>
      <c r="AF547" s="195"/>
      <c r="AG547" s="207"/>
      <c r="AH547" s="195"/>
    </row>
    <row r="548" spans="1:34" s="160" customFormat="1" ht="12" x14ac:dyDescent="0.2">
      <c r="A548" s="200"/>
      <c r="B548" s="199" t="s">
        <v>434</v>
      </c>
      <c r="C548" s="1037" t="s">
        <v>435</v>
      </c>
      <c r="D548" s="1037"/>
      <c r="E548" s="1037"/>
      <c r="F548" s="201"/>
      <c r="G548" s="201"/>
      <c r="H548" s="201"/>
      <c r="I548" s="201"/>
      <c r="J548" s="202">
        <v>7726.9</v>
      </c>
      <c r="K548" s="201" t="s">
        <v>436</v>
      </c>
      <c r="L548" s="202">
        <v>49.26</v>
      </c>
      <c r="M548" s="201"/>
      <c r="N548" s="203"/>
      <c r="V548" s="189"/>
      <c r="W548" s="195"/>
      <c r="Z548" s="163" t="s">
        <v>435</v>
      </c>
      <c r="AC548" s="195"/>
      <c r="AD548" s="195"/>
      <c r="AF548" s="195"/>
      <c r="AG548" s="207"/>
      <c r="AH548" s="195"/>
    </row>
    <row r="549" spans="1:34" s="160" customFormat="1" ht="12" x14ac:dyDescent="0.2">
      <c r="A549" s="200"/>
      <c r="B549" s="199" t="s">
        <v>437</v>
      </c>
      <c r="C549" s="1037" t="s">
        <v>438</v>
      </c>
      <c r="D549" s="1037"/>
      <c r="E549" s="1037"/>
      <c r="F549" s="201"/>
      <c r="G549" s="201"/>
      <c r="H549" s="201"/>
      <c r="I549" s="201"/>
      <c r="J549" s="202">
        <v>970.63</v>
      </c>
      <c r="K549" s="201" t="s">
        <v>436</v>
      </c>
      <c r="L549" s="202">
        <v>6.19</v>
      </c>
      <c r="M549" s="201"/>
      <c r="N549" s="203"/>
      <c r="V549" s="189"/>
      <c r="W549" s="195"/>
      <c r="Z549" s="163" t="s">
        <v>438</v>
      </c>
      <c r="AC549" s="195"/>
      <c r="AD549" s="195"/>
      <c r="AF549" s="195"/>
      <c r="AG549" s="207"/>
      <c r="AH549" s="195"/>
    </row>
    <row r="550" spans="1:34" s="160" customFormat="1" ht="12" x14ac:dyDescent="0.2">
      <c r="A550" s="200"/>
      <c r="B550" s="199" t="s">
        <v>439</v>
      </c>
      <c r="C550" s="1037" t="s">
        <v>440</v>
      </c>
      <c r="D550" s="1037"/>
      <c r="E550" s="1037"/>
      <c r="F550" s="201"/>
      <c r="G550" s="201"/>
      <c r="H550" s="201"/>
      <c r="I550" s="201"/>
      <c r="J550" s="202">
        <v>7788.56</v>
      </c>
      <c r="K550" s="201"/>
      <c r="L550" s="202">
        <v>39.72</v>
      </c>
      <c r="M550" s="201"/>
      <c r="N550" s="203"/>
      <c r="V550" s="189"/>
      <c r="W550" s="195"/>
      <c r="Z550" s="163" t="s">
        <v>440</v>
      </c>
      <c r="AC550" s="195"/>
      <c r="AD550" s="195"/>
      <c r="AF550" s="195"/>
      <c r="AG550" s="207"/>
      <c r="AH550" s="195"/>
    </row>
    <row r="551" spans="1:34" s="160" customFormat="1" ht="12" x14ac:dyDescent="0.2">
      <c r="A551" s="196"/>
      <c r="B551" s="204" t="s">
        <v>702</v>
      </c>
      <c r="C551" s="1048" t="s">
        <v>703</v>
      </c>
      <c r="D551" s="1048"/>
      <c r="E551" s="1048"/>
      <c r="F551" s="205" t="s">
        <v>644</v>
      </c>
      <c r="G551" s="205" t="s">
        <v>704</v>
      </c>
      <c r="H551" s="205"/>
      <c r="I551" s="205" t="s">
        <v>966</v>
      </c>
      <c r="J551" s="199"/>
      <c r="K551" s="201"/>
      <c r="L551" s="202"/>
      <c r="M551" s="201"/>
      <c r="N551" s="206"/>
      <c r="V551" s="189"/>
      <c r="W551" s="195"/>
      <c r="AC551" s="195"/>
      <c r="AD551" s="195"/>
      <c r="AF551" s="195"/>
      <c r="AG551" s="207" t="s">
        <v>703</v>
      </c>
      <c r="AH551" s="195"/>
    </row>
    <row r="552" spans="1:34" s="160" customFormat="1" ht="12" x14ac:dyDescent="0.2">
      <c r="A552" s="196"/>
      <c r="B552" s="204" t="s">
        <v>706</v>
      </c>
      <c r="C552" s="1048" t="s">
        <v>707</v>
      </c>
      <c r="D552" s="1048"/>
      <c r="E552" s="1048"/>
      <c r="F552" s="205" t="s">
        <v>411</v>
      </c>
      <c r="G552" s="205" t="s">
        <v>967</v>
      </c>
      <c r="H552" s="205"/>
      <c r="I552" s="205" t="s">
        <v>968</v>
      </c>
      <c r="J552" s="199"/>
      <c r="K552" s="201"/>
      <c r="L552" s="202"/>
      <c r="M552" s="201"/>
      <c r="N552" s="206"/>
      <c r="V552" s="189"/>
      <c r="W552" s="195"/>
      <c r="AC552" s="195"/>
      <c r="AD552" s="195"/>
      <c r="AF552" s="195"/>
      <c r="AG552" s="207" t="s">
        <v>707</v>
      </c>
      <c r="AH552" s="195"/>
    </row>
    <row r="553" spans="1:34" s="160" customFormat="1" ht="12" x14ac:dyDescent="0.2">
      <c r="A553" s="200"/>
      <c r="B553" s="199"/>
      <c r="C553" s="1037" t="s">
        <v>443</v>
      </c>
      <c r="D553" s="1037"/>
      <c r="E553" s="1037"/>
      <c r="F553" s="201" t="s">
        <v>444</v>
      </c>
      <c r="G553" s="201" t="s">
        <v>969</v>
      </c>
      <c r="H553" s="201" t="s">
        <v>436</v>
      </c>
      <c r="I553" s="201" t="s">
        <v>970</v>
      </c>
      <c r="J553" s="202"/>
      <c r="K553" s="201"/>
      <c r="L553" s="202"/>
      <c r="M553" s="201"/>
      <c r="N553" s="203"/>
      <c r="V553" s="189"/>
      <c r="W553" s="195"/>
      <c r="AA553" s="163" t="s">
        <v>443</v>
      </c>
      <c r="AC553" s="195"/>
      <c r="AD553" s="195"/>
      <c r="AF553" s="195"/>
      <c r="AG553" s="207"/>
      <c r="AH553" s="195"/>
    </row>
    <row r="554" spans="1:34" s="160" customFormat="1" ht="12" x14ac:dyDescent="0.2">
      <c r="A554" s="200"/>
      <c r="B554" s="199"/>
      <c r="C554" s="1037" t="s">
        <v>447</v>
      </c>
      <c r="D554" s="1037"/>
      <c r="E554" s="1037"/>
      <c r="F554" s="201" t="s">
        <v>444</v>
      </c>
      <c r="G554" s="201" t="s">
        <v>971</v>
      </c>
      <c r="H554" s="201" t="s">
        <v>436</v>
      </c>
      <c r="I554" s="201" t="s">
        <v>972</v>
      </c>
      <c r="J554" s="202"/>
      <c r="K554" s="201"/>
      <c r="L554" s="202"/>
      <c r="M554" s="201"/>
      <c r="N554" s="203"/>
      <c r="V554" s="189"/>
      <c r="W554" s="195"/>
      <c r="AA554" s="163" t="s">
        <v>447</v>
      </c>
      <c r="AC554" s="195"/>
      <c r="AD554" s="195"/>
      <c r="AF554" s="195"/>
      <c r="AG554" s="207"/>
      <c r="AH554" s="195"/>
    </row>
    <row r="555" spans="1:34" s="160" customFormat="1" ht="12" x14ac:dyDescent="0.2">
      <c r="A555" s="200"/>
      <c r="B555" s="199"/>
      <c r="C555" s="1047" t="s">
        <v>450</v>
      </c>
      <c r="D555" s="1047"/>
      <c r="E555" s="1047"/>
      <c r="F555" s="208"/>
      <c r="G555" s="208"/>
      <c r="H555" s="208"/>
      <c r="I555" s="208"/>
      <c r="J555" s="209">
        <v>22915.71</v>
      </c>
      <c r="K555" s="208"/>
      <c r="L555" s="209">
        <v>136.16</v>
      </c>
      <c r="M555" s="208"/>
      <c r="N555" s="210"/>
      <c r="V555" s="189"/>
      <c r="W555" s="195"/>
      <c r="AB555" s="163" t="s">
        <v>450</v>
      </c>
      <c r="AC555" s="195"/>
      <c r="AD555" s="195"/>
      <c r="AF555" s="195"/>
      <c r="AG555" s="207"/>
      <c r="AH555" s="195"/>
    </row>
    <row r="556" spans="1:34" s="160" customFormat="1" ht="12" x14ac:dyDescent="0.2">
      <c r="A556" s="200"/>
      <c r="B556" s="199"/>
      <c r="C556" s="1037" t="s">
        <v>451</v>
      </c>
      <c r="D556" s="1037"/>
      <c r="E556" s="1037"/>
      <c r="F556" s="201"/>
      <c r="G556" s="201"/>
      <c r="H556" s="201"/>
      <c r="I556" s="201"/>
      <c r="J556" s="202"/>
      <c r="K556" s="201"/>
      <c r="L556" s="202">
        <v>53.37</v>
      </c>
      <c r="M556" s="201"/>
      <c r="N556" s="203"/>
      <c r="V556" s="189"/>
      <c r="W556" s="195"/>
      <c r="AA556" s="163" t="s">
        <v>451</v>
      </c>
      <c r="AC556" s="195"/>
      <c r="AD556" s="195"/>
      <c r="AF556" s="195"/>
      <c r="AG556" s="207"/>
      <c r="AH556" s="195"/>
    </row>
    <row r="557" spans="1:34" s="160" customFormat="1" ht="33.75" x14ac:dyDescent="0.2">
      <c r="A557" s="200"/>
      <c r="B557" s="199" t="s">
        <v>714</v>
      </c>
      <c r="C557" s="1037" t="s">
        <v>715</v>
      </c>
      <c r="D557" s="1037"/>
      <c r="E557" s="1037"/>
      <c r="F557" s="201" t="s">
        <v>454</v>
      </c>
      <c r="G557" s="201" t="s">
        <v>716</v>
      </c>
      <c r="H557" s="201"/>
      <c r="I557" s="201" t="s">
        <v>716</v>
      </c>
      <c r="J557" s="202"/>
      <c r="K557" s="201"/>
      <c r="L557" s="202">
        <v>54.44</v>
      </c>
      <c r="M557" s="201"/>
      <c r="N557" s="203"/>
      <c r="V557" s="189"/>
      <c r="W557" s="195"/>
      <c r="AA557" s="163" t="s">
        <v>715</v>
      </c>
      <c r="AC557" s="195"/>
      <c r="AD557" s="195"/>
      <c r="AF557" s="195"/>
      <c r="AG557" s="207"/>
      <c r="AH557" s="195"/>
    </row>
    <row r="558" spans="1:34" s="160" customFormat="1" ht="33.75" x14ac:dyDescent="0.2">
      <c r="A558" s="200"/>
      <c r="B558" s="199" t="s">
        <v>717</v>
      </c>
      <c r="C558" s="1037" t="s">
        <v>718</v>
      </c>
      <c r="D558" s="1037"/>
      <c r="E558" s="1037"/>
      <c r="F558" s="201" t="s">
        <v>454</v>
      </c>
      <c r="G558" s="201" t="s">
        <v>719</v>
      </c>
      <c r="H558" s="201"/>
      <c r="I558" s="201" t="s">
        <v>719</v>
      </c>
      <c r="J558" s="202"/>
      <c r="K558" s="201"/>
      <c r="L558" s="202">
        <v>30.95</v>
      </c>
      <c r="M558" s="201"/>
      <c r="N558" s="203"/>
      <c r="V558" s="189"/>
      <c r="W558" s="195"/>
      <c r="AA558" s="163" t="s">
        <v>718</v>
      </c>
      <c r="AC558" s="195"/>
      <c r="AD558" s="195"/>
      <c r="AF558" s="195"/>
      <c r="AG558" s="207"/>
      <c r="AH558" s="195"/>
    </row>
    <row r="559" spans="1:34" s="160" customFormat="1" ht="12" x14ac:dyDescent="0.2">
      <c r="A559" s="211"/>
      <c r="B559" s="212"/>
      <c r="C559" s="1039" t="s">
        <v>459</v>
      </c>
      <c r="D559" s="1039"/>
      <c r="E559" s="1039"/>
      <c r="F559" s="192"/>
      <c r="G559" s="192"/>
      <c r="H559" s="192"/>
      <c r="I559" s="192"/>
      <c r="J559" s="193"/>
      <c r="K559" s="192"/>
      <c r="L559" s="193">
        <v>221.55</v>
      </c>
      <c r="M559" s="208"/>
      <c r="N559" s="194"/>
      <c r="V559" s="189"/>
      <c r="W559" s="195"/>
      <c r="AC559" s="195" t="s">
        <v>459</v>
      </c>
      <c r="AD559" s="195"/>
      <c r="AF559" s="195"/>
      <c r="AG559" s="207"/>
      <c r="AH559" s="195"/>
    </row>
    <row r="560" spans="1:34" s="160" customFormat="1" ht="22.5" x14ac:dyDescent="0.2">
      <c r="A560" s="190" t="s">
        <v>973</v>
      </c>
      <c r="B560" s="191" t="s">
        <v>720</v>
      </c>
      <c r="C560" s="1039" t="s">
        <v>721</v>
      </c>
      <c r="D560" s="1039"/>
      <c r="E560" s="1039"/>
      <c r="F560" s="192" t="s">
        <v>644</v>
      </c>
      <c r="G560" s="192"/>
      <c r="H560" s="192"/>
      <c r="I560" s="192" t="s">
        <v>966</v>
      </c>
      <c r="J560" s="193">
        <v>725.69</v>
      </c>
      <c r="K560" s="192"/>
      <c r="L560" s="193">
        <v>375.65</v>
      </c>
      <c r="M560" s="192"/>
      <c r="N560" s="194"/>
      <c r="V560" s="189"/>
      <c r="W560" s="195" t="s">
        <v>721</v>
      </c>
      <c r="AC560" s="195"/>
      <c r="AD560" s="195"/>
      <c r="AF560" s="195"/>
      <c r="AG560" s="207"/>
      <c r="AH560" s="195"/>
    </row>
    <row r="561" spans="1:34" s="160" customFormat="1" ht="12" x14ac:dyDescent="0.2">
      <c r="A561" s="211"/>
      <c r="B561" s="212"/>
      <c r="C561" s="168" t="s">
        <v>462</v>
      </c>
      <c r="D561" s="213"/>
      <c r="E561" s="213"/>
      <c r="F561" s="214"/>
      <c r="G561" s="214"/>
      <c r="H561" s="214"/>
      <c r="I561" s="214"/>
      <c r="J561" s="215"/>
      <c r="K561" s="214"/>
      <c r="L561" s="215"/>
      <c r="M561" s="216"/>
      <c r="N561" s="217"/>
      <c r="V561" s="189"/>
      <c r="W561" s="195"/>
      <c r="AC561" s="195"/>
      <c r="AD561" s="195"/>
      <c r="AF561" s="195"/>
      <c r="AG561" s="207"/>
      <c r="AH561" s="195"/>
    </row>
    <row r="562" spans="1:34" s="160" customFormat="1" ht="33.75" x14ac:dyDescent="0.2">
      <c r="A562" s="190" t="s">
        <v>974</v>
      </c>
      <c r="B562" s="191" t="s">
        <v>867</v>
      </c>
      <c r="C562" s="1039" t="s">
        <v>868</v>
      </c>
      <c r="D562" s="1039"/>
      <c r="E562" s="1039"/>
      <c r="F562" s="192" t="s">
        <v>411</v>
      </c>
      <c r="G562" s="192"/>
      <c r="H562" s="192"/>
      <c r="I562" s="192" t="s">
        <v>975</v>
      </c>
      <c r="J562" s="193">
        <v>5802.77</v>
      </c>
      <c r="K562" s="192"/>
      <c r="L562" s="193">
        <v>377.18</v>
      </c>
      <c r="M562" s="192"/>
      <c r="N562" s="194"/>
      <c r="V562" s="189"/>
      <c r="W562" s="195" t="s">
        <v>868</v>
      </c>
      <c r="AC562" s="195"/>
      <c r="AD562" s="195"/>
      <c r="AF562" s="195"/>
      <c r="AG562" s="207"/>
      <c r="AH562" s="195"/>
    </row>
    <row r="563" spans="1:34" s="160" customFormat="1" ht="12" x14ac:dyDescent="0.2">
      <c r="A563" s="211"/>
      <c r="B563" s="212"/>
      <c r="C563" s="168" t="s">
        <v>462</v>
      </c>
      <c r="D563" s="213"/>
      <c r="E563" s="213"/>
      <c r="F563" s="214"/>
      <c r="G563" s="214"/>
      <c r="H563" s="214"/>
      <c r="I563" s="214"/>
      <c r="J563" s="215"/>
      <c r="K563" s="214"/>
      <c r="L563" s="215"/>
      <c r="M563" s="216"/>
      <c r="N563" s="217"/>
      <c r="V563" s="189"/>
      <c r="W563" s="195"/>
      <c r="AC563" s="195"/>
      <c r="AD563" s="195"/>
      <c r="AF563" s="195"/>
      <c r="AG563" s="207"/>
      <c r="AH563" s="195"/>
    </row>
    <row r="564" spans="1:34" s="160" customFormat="1" ht="22.5" x14ac:dyDescent="0.2">
      <c r="A564" s="190" t="s">
        <v>976</v>
      </c>
      <c r="B564" s="191" t="s">
        <v>977</v>
      </c>
      <c r="C564" s="1039" t="s">
        <v>978</v>
      </c>
      <c r="D564" s="1039"/>
      <c r="E564" s="1039"/>
      <c r="F564" s="192" t="s">
        <v>411</v>
      </c>
      <c r="G564" s="192"/>
      <c r="H564" s="192"/>
      <c r="I564" s="192" t="s">
        <v>979</v>
      </c>
      <c r="J564" s="193">
        <v>6780</v>
      </c>
      <c r="K564" s="192"/>
      <c r="L564" s="193">
        <v>108.48</v>
      </c>
      <c r="M564" s="192"/>
      <c r="N564" s="194"/>
      <c r="V564" s="189"/>
      <c r="W564" s="195" t="s">
        <v>978</v>
      </c>
      <c r="AC564" s="195"/>
      <c r="AD564" s="195"/>
      <c r="AF564" s="195"/>
      <c r="AG564" s="207"/>
      <c r="AH564" s="195"/>
    </row>
    <row r="565" spans="1:34" s="160" customFormat="1" ht="12" x14ac:dyDescent="0.2">
      <c r="A565" s="211"/>
      <c r="B565" s="212"/>
      <c r="C565" s="168" t="s">
        <v>462</v>
      </c>
      <c r="D565" s="213"/>
      <c r="E565" s="213"/>
      <c r="F565" s="214"/>
      <c r="G565" s="214"/>
      <c r="H565" s="214"/>
      <c r="I565" s="214"/>
      <c r="J565" s="215"/>
      <c r="K565" s="214"/>
      <c r="L565" s="215"/>
      <c r="M565" s="216"/>
      <c r="N565" s="217"/>
      <c r="V565" s="189"/>
      <c r="W565" s="195"/>
      <c r="AC565" s="195"/>
      <c r="AD565" s="195"/>
      <c r="AF565" s="195"/>
      <c r="AG565" s="207"/>
      <c r="AH565" s="195"/>
    </row>
    <row r="566" spans="1:34" s="160" customFormat="1" ht="45" x14ac:dyDescent="0.2">
      <c r="A566" s="190" t="s">
        <v>980</v>
      </c>
      <c r="B566" s="191" t="s">
        <v>736</v>
      </c>
      <c r="C566" s="1039" t="s">
        <v>981</v>
      </c>
      <c r="D566" s="1039"/>
      <c r="E566" s="1039"/>
      <c r="F566" s="192" t="s">
        <v>411</v>
      </c>
      <c r="G566" s="192"/>
      <c r="H566" s="192"/>
      <c r="I566" s="192" t="s">
        <v>982</v>
      </c>
      <c r="J566" s="193"/>
      <c r="K566" s="192"/>
      <c r="L566" s="193"/>
      <c r="M566" s="192"/>
      <c r="N566" s="194"/>
      <c r="V566" s="189"/>
      <c r="W566" s="195" t="s">
        <v>981</v>
      </c>
      <c r="AC566" s="195"/>
      <c r="AD566" s="195"/>
      <c r="AF566" s="195"/>
      <c r="AG566" s="207"/>
      <c r="AH566" s="195"/>
    </row>
    <row r="567" spans="1:34" s="160" customFormat="1" ht="33.75" x14ac:dyDescent="0.2">
      <c r="A567" s="198"/>
      <c r="B567" s="199" t="s">
        <v>430</v>
      </c>
      <c r="C567" s="1037" t="s">
        <v>431</v>
      </c>
      <c r="D567" s="1037"/>
      <c r="E567" s="1037"/>
      <c r="F567" s="1037"/>
      <c r="G567" s="1037"/>
      <c r="H567" s="1037"/>
      <c r="I567" s="1037"/>
      <c r="J567" s="1037"/>
      <c r="K567" s="1037"/>
      <c r="L567" s="1037"/>
      <c r="M567" s="1037"/>
      <c r="N567" s="1046"/>
      <c r="V567" s="189"/>
      <c r="W567" s="195"/>
      <c r="Y567" s="163" t="s">
        <v>431</v>
      </c>
      <c r="AC567" s="195"/>
      <c r="AD567" s="195"/>
      <c r="AF567" s="195"/>
      <c r="AG567" s="207"/>
      <c r="AH567" s="195"/>
    </row>
    <row r="568" spans="1:34" s="160" customFormat="1" ht="12" x14ac:dyDescent="0.2">
      <c r="A568" s="200"/>
      <c r="B568" s="199" t="s">
        <v>423</v>
      </c>
      <c r="C568" s="1037" t="s">
        <v>432</v>
      </c>
      <c r="D568" s="1037"/>
      <c r="E568" s="1037"/>
      <c r="F568" s="201"/>
      <c r="G568" s="201"/>
      <c r="H568" s="201"/>
      <c r="I568" s="201"/>
      <c r="J568" s="202">
        <v>102.78</v>
      </c>
      <c r="K568" s="201" t="s">
        <v>436</v>
      </c>
      <c r="L568" s="202">
        <v>1.8</v>
      </c>
      <c r="M568" s="201"/>
      <c r="N568" s="203"/>
      <c r="V568" s="189"/>
      <c r="W568" s="195"/>
      <c r="Z568" s="163" t="s">
        <v>432</v>
      </c>
      <c r="AC568" s="195"/>
      <c r="AD568" s="195"/>
      <c r="AF568" s="195"/>
      <c r="AG568" s="207"/>
      <c r="AH568" s="195"/>
    </row>
    <row r="569" spans="1:34" s="160" customFormat="1" ht="12" x14ac:dyDescent="0.2">
      <c r="A569" s="200"/>
      <c r="B569" s="199" t="s">
        <v>434</v>
      </c>
      <c r="C569" s="1037" t="s">
        <v>435</v>
      </c>
      <c r="D569" s="1037"/>
      <c r="E569" s="1037"/>
      <c r="F569" s="201"/>
      <c r="G569" s="201"/>
      <c r="H569" s="201"/>
      <c r="I569" s="201"/>
      <c r="J569" s="202">
        <v>30.45</v>
      </c>
      <c r="K569" s="201" t="s">
        <v>436</v>
      </c>
      <c r="L569" s="202">
        <v>0.53</v>
      </c>
      <c r="M569" s="201"/>
      <c r="N569" s="203"/>
      <c r="V569" s="189"/>
      <c r="W569" s="195"/>
      <c r="Z569" s="163" t="s">
        <v>435</v>
      </c>
      <c r="AC569" s="195"/>
      <c r="AD569" s="195"/>
      <c r="AF569" s="195"/>
      <c r="AG569" s="207"/>
      <c r="AH569" s="195"/>
    </row>
    <row r="570" spans="1:34" s="160" customFormat="1" ht="12" x14ac:dyDescent="0.2">
      <c r="A570" s="200"/>
      <c r="B570" s="199" t="s">
        <v>437</v>
      </c>
      <c r="C570" s="1037" t="s">
        <v>438</v>
      </c>
      <c r="D570" s="1037"/>
      <c r="E570" s="1037"/>
      <c r="F570" s="201"/>
      <c r="G570" s="201"/>
      <c r="H570" s="201"/>
      <c r="I570" s="201"/>
      <c r="J570" s="202">
        <v>4.3499999999999996</v>
      </c>
      <c r="K570" s="201" t="s">
        <v>436</v>
      </c>
      <c r="L570" s="202">
        <v>0.08</v>
      </c>
      <c r="M570" s="201"/>
      <c r="N570" s="203"/>
      <c r="V570" s="189"/>
      <c r="W570" s="195"/>
      <c r="Z570" s="163" t="s">
        <v>438</v>
      </c>
      <c r="AC570" s="195"/>
      <c r="AD570" s="195"/>
      <c r="AF570" s="195"/>
      <c r="AG570" s="207"/>
      <c r="AH570" s="195"/>
    </row>
    <row r="571" spans="1:34" s="160" customFormat="1" ht="12" x14ac:dyDescent="0.2">
      <c r="A571" s="200"/>
      <c r="B571" s="199" t="s">
        <v>439</v>
      </c>
      <c r="C571" s="1037" t="s">
        <v>440</v>
      </c>
      <c r="D571" s="1037"/>
      <c r="E571" s="1037"/>
      <c r="F571" s="201"/>
      <c r="G571" s="201"/>
      <c r="H571" s="201"/>
      <c r="I571" s="201"/>
      <c r="J571" s="202">
        <v>285.60000000000002</v>
      </c>
      <c r="K571" s="201"/>
      <c r="L571" s="202">
        <v>4</v>
      </c>
      <c r="M571" s="201"/>
      <c r="N571" s="203"/>
      <c r="V571" s="189"/>
      <c r="W571" s="195"/>
      <c r="Z571" s="163" t="s">
        <v>440</v>
      </c>
      <c r="AC571" s="195"/>
      <c r="AD571" s="195"/>
      <c r="AF571" s="195"/>
      <c r="AG571" s="207"/>
      <c r="AH571" s="195"/>
    </row>
    <row r="572" spans="1:34" s="160" customFormat="1" ht="12" x14ac:dyDescent="0.2">
      <c r="A572" s="196"/>
      <c r="B572" s="204" t="s">
        <v>706</v>
      </c>
      <c r="C572" s="1048" t="s">
        <v>707</v>
      </c>
      <c r="D572" s="1048"/>
      <c r="E572" s="1048"/>
      <c r="F572" s="205" t="s">
        <v>411</v>
      </c>
      <c r="G572" s="205" t="s">
        <v>423</v>
      </c>
      <c r="H572" s="205"/>
      <c r="I572" s="205" t="s">
        <v>982</v>
      </c>
      <c r="J572" s="199"/>
      <c r="K572" s="201"/>
      <c r="L572" s="202"/>
      <c r="M572" s="201"/>
      <c r="N572" s="206"/>
      <c r="V572" s="189"/>
      <c r="W572" s="195"/>
      <c r="AC572" s="195"/>
      <c r="AD572" s="195"/>
      <c r="AF572" s="195"/>
      <c r="AG572" s="207" t="s">
        <v>707</v>
      </c>
      <c r="AH572" s="195"/>
    </row>
    <row r="573" spans="1:34" s="160" customFormat="1" ht="12" x14ac:dyDescent="0.2">
      <c r="A573" s="200"/>
      <c r="B573" s="199"/>
      <c r="C573" s="1037" t="s">
        <v>443</v>
      </c>
      <c r="D573" s="1037"/>
      <c r="E573" s="1037"/>
      <c r="F573" s="201" t="s">
        <v>444</v>
      </c>
      <c r="G573" s="201" t="s">
        <v>740</v>
      </c>
      <c r="H573" s="201" t="s">
        <v>436</v>
      </c>
      <c r="I573" s="201" t="s">
        <v>729</v>
      </c>
      <c r="J573" s="202"/>
      <c r="K573" s="201"/>
      <c r="L573" s="202"/>
      <c r="M573" s="201"/>
      <c r="N573" s="203"/>
      <c r="V573" s="189"/>
      <c r="W573" s="195"/>
      <c r="AA573" s="163" t="s">
        <v>443</v>
      </c>
      <c r="AC573" s="195"/>
      <c r="AD573" s="195"/>
      <c r="AF573" s="195"/>
      <c r="AG573" s="207"/>
      <c r="AH573" s="195"/>
    </row>
    <row r="574" spans="1:34" s="160" customFormat="1" ht="12" x14ac:dyDescent="0.2">
      <c r="A574" s="200"/>
      <c r="B574" s="199"/>
      <c r="C574" s="1037" t="s">
        <v>447</v>
      </c>
      <c r="D574" s="1037"/>
      <c r="E574" s="1037"/>
      <c r="F574" s="201" t="s">
        <v>444</v>
      </c>
      <c r="G574" s="201" t="s">
        <v>742</v>
      </c>
      <c r="H574" s="201" t="s">
        <v>436</v>
      </c>
      <c r="I574" s="201" t="s">
        <v>983</v>
      </c>
      <c r="J574" s="202"/>
      <c r="K574" s="201"/>
      <c r="L574" s="202"/>
      <c r="M574" s="201"/>
      <c r="N574" s="203"/>
      <c r="V574" s="189"/>
      <c r="W574" s="195"/>
      <c r="AA574" s="163" t="s">
        <v>447</v>
      </c>
      <c r="AC574" s="195"/>
      <c r="AD574" s="195"/>
      <c r="AF574" s="195"/>
      <c r="AG574" s="207"/>
      <c r="AH574" s="195"/>
    </row>
    <row r="575" spans="1:34" s="160" customFormat="1" ht="12" x14ac:dyDescent="0.2">
      <c r="A575" s="200"/>
      <c r="B575" s="199"/>
      <c r="C575" s="1047" t="s">
        <v>450</v>
      </c>
      <c r="D575" s="1047"/>
      <c r="E575" s="1047"/>
      <c r="F575" s="208"/>
      <c r="G575" s="208"/>
      <c r="H575" s="208"/>
      <c r="I575" s="208"/>
      <c r="J575" s="209">
        <v>418.83</v>
      </c>
      <c r="K575" s="208"/>
      <c r="L575" s="209">
        <v>6.33</v>
      </c>
      <c r="M575" s="208"/>
      <c r="N575" s="210"/>
      <c r="V575" s="189"/>
      <c r="W575" s="195"/>
      <c r="AB575" s="163" t="s">
        <v>450</v>
      </c>
      <c r="AC575" s="195"/>
      <c r="AD575" s="195"/>
      <c r="AF575" s="195"/>
      <c r="AG575" s="207"/>
      <c r="AH575" s="195"/>
    </row>
    <row r="576" spans="1:34" s="160" customFormat="1" ht="12" x14ac:dyDescent="0.2">
      <c r="A576" s="200"/>
      <c r="B576" s="199"/>
      <c r="C576" s="1037" t="s">
        <v>451</v>
      </c>
      <c r="D576" s="1037"/>
      <c r="E576" s="1037"/>
      <c r="F576" s="201"/>
      <c r="G576" s="201"/>
      <c r="H576" s="201"/>
      <c r="I576" s="201"/>
      <c r="J576" s="202"/>
      <c r="K576" s="201"/>
      <c r="L576" s="202">
        <v>1.88</v>
      </c>
      <c r="M576" s="201"/>
      <c r="N576" s="203"/>
      <c r="V576" s="189"/>
      <c r="W576" s="195"/>
      <c r="AA576" s="163" t="s">
        <v>451</v>
      </c>
      <c r="AC576" s="195"/>
      <c r="AD576" s="195"/>
      <c r="AF576" s="195"/>
      <c r="AG576" s="207"/>
      <c r="AH576" s="195"/>
    </row>
    <row r="577" spans="1:34" s="160" customFormat="1" ht="33.75" x14ac:dyDescent="0.2">
      <c r="A577" s="200"/>
      <c r="B577" s="199" t="s">
        <v>714</v>
      </c>
      <c r="C577" s="1037" t="s">
        <v>715</v>
      </c>
      <c r="D577" s="1037"/>
      <c r="E577" s="1037"/>
      <c r="F577" s="201" t="s">
        <v>454</v>
      </c>
      <c r="G577" s="201" t="s">
        <v>716</v>
      </c>
      <c r="H577" s="201"/>
      <c r="I577" s="201" t="s">
        <v>716</v>
      </c>
      <c r="J577" s="202"/>
      <c r="K577" s="201"/>
      <c r="L577" s="202">
        <v>1.92</v>
      </c>
      <c r="M577" s="201"/>
      <c r="N577" s="203"/>
      <c r="V577" s="189"/>
      <c r="W577" s="195"/>
      <c r="AA577" s="163" t="s">
        <v>715</v>
      </c>
      <c r="AC577" s="195"/>
      <c r="AD577" s="195"/>
      <c r="AF577" s="195"/>
      <c r="AG577" s="207"/>
      <c r="AH577" s="195"/>
    </row>
    <row r="578" spans="1:34" s="160" customFormat="1" ht="33.75" x14ac:dyDescent="0.2">
      <c r="A578" s="200"/>
      <c r="B578" s="199" t="s">
        <v>717</v>
      </c>
      <c r="C578" s="1037" t="s">
        <v>718</v>
      </c>
      <c r="D578" s="1037"/>
      <c r="E578" s="1037"/>
      <c r="F578" s="201" t="s">
        <v>454</v>
      </c>
      <c r="G578" s="201" t="s">
        <v>719</v>
      </c>
      <c r="H578" s="201"/>
      <c r="I578" s="201" t="s">
        <v>719</v>
      </c>
      <c r="J578" s="202"/>
      <c r="K578" s="201"/>
      <c r="L578" s="202">
        <v>1.0900000000000001</v>
      </c>
      <c r="M578" s="201"/>
      <c r="N578" s="203"/>
      <c r="V578" s="189"/>
      <c r="W578" s="195"/>
      <c r="AA578" s="163" t="s">
        <v>718</v>
      </c>
      <c r="AC578" s="195"/>
      <c r="AD578" s="195"/>
      <c r="AF578" s="195"/>
      <c r="AG578" s="207"/>
      <c r="AH578" s="195"/>
    </row>
    <row r="579" spans="1:34" s="160" customFormat="1" ht="12" x14ac:dyDescent="0.2">
      <c r="A579" s="211"/>
      <c r="B579" s="212"/>
      <c r="C579" s="1039" t="s">
        <v>459</v>
      </c>
      <c r="D579" s="1039"/>
      <c r="E579" s="1039"/>
      <c r="F579" s="192"/>
      <c r="G579" s="192"/>
      <c r="H579" s="192"/>
      <c r="I579" s="192"/>
      <c r="J579" s="193"/>
      <c r="K579" s="192"/>
      <c r="L579" s="193">
        <v>9.34</v>
      </c>
      <c r="M579" s="208"/>
      <c r="N579" s="194"/>
      <c r="V579" s="189"/>
      <c r="W579" s="195"/>
      <c r="AC579" s="195" t="s">
        <v>459</v>
      </c>
      <c r="AD579" s="195"/>
      <c r="AF579" s="195"/>
      <c r="AG579" s="207"/>
      <c r="AH579" s="195"/>
    </row>
    <row r="580" spans="1:34" s="160" customFormat="1" ht="33.75" x14ac:dyDescent="0.2">
      <c r="A580" s="190" t="s">
        <v>984</v>
      </c>
      <c r="B580" s="191" t="s">
        <v>867</v>
      </c>
      <c r="C580" s="1039" t="s">
        <v>868</v>
      </c>
      <c r="D580" s="1039"/>
      <c r="E580" s="1039"/>
      <c r="F580" s="192" t="s">
        <v>411</v>
      </c>
      <c r="G580" s="192"/>
      <c r="H580" s="192"/>
      <c r="I580" s="192" t="s">
        <v>982</v>
      </c>
      <c r="J580" s="193">
        <v>5802.77</v>
      </c>
      <c r="K580" s="192"/>
      <c r="L580" s="193">
        <v>81.239999999999995</v>
      </c>
      <c r="M580" s="192"/>
      <c r="N580" s="194"/>
      <c r="V580" s="189"/>
      <c r="W580" s="195" t="s">
        <v>868</v>
      </c>
      <c r="AC580" s="195"/>
      <c r="AD580" s="195"/>
      <c r="AF580" s="195"/>
      <c r="AG580" s="207"/>
      <c r="AH580" s="195"/>
    </row>
    <row r="581" spans="1:34" s="160" customFormat="1" ht="12" x14ac:dyDescent="0.2">
      <c r="A581" s="211"/>
      <c r="B581" s="212"/>
      <c r="C581" s="168" t="s">
        <v>462</v>
      </c>
      <c r="D581" s="213"/>
      <c r="E581" s="213"/>
      <c r="F581" s="214"/>
      <c r="G581" s="214"/>
      <c r="H581" s="214"/>
      <c r="I581" s="214"/>
      <c r="J581" s="215"/>
      <c r="K581" s="214"/>
      <c r="L581" s="215"/>
      <c r="M581" s="216"/>
      <c r="N581" s="217"/>
      <c r="V581" s="189"/>
      <c r="W581" s="195"/>
      <c r="AC581" s="195"/>
      <c r="AD581" s="195"/>
      <c r="AF581" s="195"/>
      <c r="AG581" s="207"/>
      <c r="AH581" s="195"/>
    </row>
    <row r="582" spans="1:34" s="160" customFormat="1" ht="56.25" x14ac:dyDescent="0.2">
      <c r="A582" s="190" t="s">
        <v>985</v>
      </c>
      <c r="B582" s="191" t="s">
        <v>945</v>
      </c>
      <c r="C582" s="1039" t="s">
        <v>986</v>
      </c>
      <c r="D582" s="1039"/>
      <c r="E582" s="1039"/>
      <c r="F582" s="192" t="s">
        <v>660</v>
      </c>
      <c r="G582" s="192"/>
      <c r="H582" s="192"/>
      <c r="I582" s="192" t="s">
        <v>987</v>
      </c>
      <c r="J582" s="193"/>
      <c r="K582" s="192"/>
      <c r="L582" s="193"/>
      <c r="M582" s="192"/>
      <c r="N582" s="194"/>
      <c r="V582" s="189"/>
      <c r="W582" s="195" t="s">
        <v>986</v>
      </c>
      <c r="AC582" s="195"/>
      <c r="AD582" s="195"/>
      <c r="AF582" s="195"/>
      <c r="AG582" s="207"/>
      <c r="AH582" s="195"/>
    </row>
    <row r="583" spans="1:34" s="160" customFormat="1" ht="12" x14ac:dyDescent="0.2">
      <c r="A583" s="196"/>
      <c r="B583" s="197"/>
      <c r="C583" s="1037" t="s">
        <v>988</v>
      </c>
      <c r="D583" s="1037"/>
      <c r="E583" s="1037"/>
      <c r="F583" s="1037"/>
      <c r="G583" s="1037"/>
      <c r="H583" s="1037"/>
      <c r="I583" s="1037"/>
      <c r="J583" s="1037"/>
      <c r="K583" s="1037"/>
      <c r="L583" s="1037"/>
      <c r="M583" s="1037"/>
      <c r="N583" s="1046"/>
      <c r="V583" s="189"/>
      <c r="W583" s="195"/>
      <c r="X583" s="163" t="s">
        <v>988</v>
      </c>
      <c r="AC583" s="195"/>
      <c r="AD583" s="195"/>
      <c r="AF583" s="195"/>
      <c r="AG583" s="207"/>
      <c r="AH583" s="195"/>
    </row>
    <row r="584" spans="1:34" s="160" customFormat="1" ht="33.75" x14ac:dyDescent="0.2">
      <c r="A584" s="198"/>
      <c r="B584" s="199" t="s">
        <v>430</v>
      </c>
      <c r="C584" s="1037" t="s">
        <v>431</v>
      </c>
      <c r="D584" s="1037"/>
      <c r="E584" s="1037"/>
      <c r="F584" s="1037"/>
      <c r="G584" s="1037"/>
      <c r="H584" s="1037"/>
      <c r="I584" s="1037"/>
      <c r="J584" s="1037"/>
      <c r="K584" s="1037"/>
      <c r="L584" s="1037"/>
      <c r="M584" s="1037"/>
      <c r="N584" s="1046"/>
      <c r="V584" s="189"/>
      <c r="W584" s="195"/>
      <c r="Y584" s="163" t="s">
        <v>431</v>
      </c>
      <c r="AC584" s="195"/>
      <c r="AD584" s="195"/>
      <c r="AF584" s="195"/>
      <c r="AG584" s="207"/>
      <c r="AH584" s="195"/>
    </row>
    <row r="585" spans="1:34" s="160" customFormat="1" ht="12" x14ac:dyDescent="0.2">
      <c r="A585" s="200"/>
      <c r="B585" s="199" t="s">
        <v>423</v>
      </c>
      <c r="C585" s="1037" t="s">
        <v>432</v>
      </c>
      <c r="D585" s="1037"/>
      <c r="E585" s="1037"/>
      <c r="F585" s="201"/>
      <c r="G585" s="201"/>
      <c r="H585" s="201"/>
      <c r="I585" s="201"/>
      <c r="J585" s="202">
        <v>6963.84</v>
      </c>
      <c r="K585" s="201" t="s">
        <v>436</v>
      </c>
      <c r="L585" s="202">
        <v>243.73</v>
      </c>
      <c r="M585" s="201"/>
      <c r="N585" s="203"/>
      <c r="V585" s="189"/>
      <c r="W585" s="195"/>
      <c r="Z585" s="163" t="s">
        <v>432</v>
      </c>
      <c r="AC585" s="195"/>
      <c r="AD585" s="195"/>
      <c r="AF585" s="195"/>
      <c r="AG585" s="207"/>
      <c r="AH585" s="195"/>
    </row>
    <row r="586" spans="1:34" s="160" customFormat="1" ht="12" x14ac:dyDescent="0.2">
      <c r="A586" s="200"/>
      <c r="B586" s="199" t="s">
        <v>434</v>
      </c>
      <c r="C586" s="1037" t="s">
        <v>435</v>
      </c>
      <c r="D586" s="1037"/>
      <c r="E586" s="1037"/>
      <c r="F586" s="201"/>
      <c r="G586" s="201"/>
      <c r="H586" s="201"/>
      <c r="I586" s="201"/>
      <c r="J586" s="202">
        <v>2693.58</v>
      </c>
      <c r="K586" s="201" t="s">
        <v>436</v>
      </c>
      <c r="L586" s="202">
        <v>94.28</v>
      </c>
      <c r="M586" s="201"/>
      <c r="N586" s="203"/>
      <c r="V586" s="189"/>
      <c r="W586" s="195"/>
      <c r="Z586" s="163" t="s">
        <v>435</v>
      </c>
      <c r="AC586" s="195"/>
      <c r="AD586" s="195"/>
      <c r="AF586" s="195"/>
      <c r="AG586" s="207"/>
      <c r="AH586" s="195"/>
    </row>
    <row r="587" spans="1:34" s="160" customFormat="1" ht="12" x14ac:dyDescent="0.2">
      <c r="A587" s="200"/>
      <c r="B587" s="199" t="s">
        <v>437</v>
      </c>
      <c r="C587" s="1037" t="s">
        <v>438</v>
      </c>
      <c r="D587" s="1037"/>
      <c r="E587" s="1037"/>
      <c r="F587" s="201"/>
      <c r="G587" s="201"/>
      <c r="H587" s="201"/>
      <c r="I587" s="201"/>
      <c r="J587" s="202">
        <v>414.54</v>
      </c>
      <c r="K587" s="201" t="s">
        <v>436</v>
      </c>
      <c r="L587" s="202">
        <v>14.51</v>
      </c>
      <c r="M587" s="201"/>
      <c r="N587" s="203"/>
      <c r="V587" s="189"/>
      <c r="W587" s="195"/>
      <c r="Z587" s="163" t="s">
        <v>438</v>
      </c>
      <c r="AC587" s="195"/>
      <c r="AD587" s="195"/>
      <c r="AF587" s="195"/>
      <c r="AG587" s="207"/>
      <c r="AH587" s="195"/>
    </row>
    <row r="588" spans="1:34" s="160" customFormat="1" ht="12" x14ac:dyDescent="0.2">
      <c r="A588" s="200"/>
      <c r="B588" s="199" t="s">
        <v>439</v>
      </c>
      <c r="C588" s="1037" t="s">
        <v>440</v>
      </c>
      <c r="D588" s="1037"/>
      <c r="E588" s="1037"/>
      <c r="F588" s="201"/>
      <c r="G588" s="201"/>
      <c r="H588" s="201"/>
      <c r="I588" s="201"/>
      <c r="J588" s="202">
        <v>20857.830000000002</v>
      </c>
      <c r="K588" s="201"/>
      <c r="L588" s="202">
        <v>584.02</v>
      </c>
      <c r="M588" s="201"/>
      <c r="N588" s="203"/>
      <c r="V588" s="189"/>
      <c r="W588" s="195"/>
      <c r="Z588" s="163" t="s">
        <v>440</v>
      </c>
      <c r="AC588" s="195"/>
      <c r="AD588" s="195"/>
      <c r="AF588" s="195"/>
      <c r="AG588" s="207"/>
      <c r="AH588" s="195"/>
    </row>
    <row r="589" spans="1:34" s="160" customFormat="1" ht="12" x14ac:dyDescent="0.2">
      <c r="A589" s="196"/>
      <c r="B589" s="204" t="s">
        <v>702</v>
      </c>
      <c r="C589" s="1048" t="s">
        <v>703</v>
      </c>
      <c r="D589" s="1048"/>
      <c r="E589" s="1048"/>
      <c r="F589" s="205" t="s">
        <v>644</v>
      </c>
      <c r="G589" s="205" t="s">
        <v>704</v>
      </c>
      <c r="H589" s="205"/>
      <c r="I589" s="205" t="s">
        <v>989</v>
      </c>
      <c r="J589" s="199"/>
      <c r="K589" s="201"/>
      <c r="L589" s="202"/>
      <c r="M589" s="201"/>
      <c r="N589" s="206"/>
      <c r="V589" s="189"/>
      <c r="W589" s="195"/>
      <c r="AC589" s="195"/>
      <c r="AD589" s="195"/>
      <c r="AF589" s="195"/>
      <c r="AG589" s="207" t="s">
        <v>703</v>
      </c>
      <c r="AH589" s="195"/>
    </row>
    <row r="590" spans="1:34" s="160" customFormat="1" ht="12" x14ac:dyDescent="0.2">
      <c r="A590" s="196"/>
      <c r="B590" s="204" t="s">
        <v>950</v>
      </c>
      <c r="C590" s="1048" t="s">
        <v>442</v>
      </c>
      <c r="D590" s="1048"/>
      <c r="E590" s="1048"/>
      <c r="F590" s="205" t="s">
        <v>411</v>
      </c>
      <c r="G590" s="205" t="s">
        <v>757</v>
      </c>
      <c r="H590" s="205"/>
      <c r="I590" s="205" t="s">
        <v>982</v>
      </c>
      <c r="J590" s="199"/>
      <c r="K590" s="201"/>
      <c r="L590" s="202"/>
      <c r="M590" s="201"/>
      <c r="N590" s="206"/>
      <c r="V590" s="189"/>
      <c r="W590" s="195"/>
      <c r="AC590" s="195"/>
      <c r="AD590" s="195"/>
      <c r="AF590" s="195"/>
      <c r="AG590" s="207" t="s">
        <v>442</v>
      </c>
      <c r="AH590" s="195"/>
    </row>
    <row r="591" spans="1:34" s="160" customFormat="1" ht="12" x14ac:dyDescent="0.2">
      <c r="A591" s="196"/>
      <c r="B591" s="204" t="s">
        <v>706</v>
      </c>
      <c r="C591" s="1048" t="s">
        <v>707</v>
      </c>
      <c r="D591" s="1048"/>
      <c r="E591" s="1048"/>
      <c r="F591" s="205" t="s">
        <v>411</v>
      </c>
      <c r="G591" s="205" t="s">
        <v>952</v>
      </c>
      <c r="H591" s="205"/>
      <c r="I591" s="205" t="s">
        <v>990</v>
      </c>
      <c r="J591" s="199"/>
      <c r="K591" s="201"/>
      <c r="L591" s="202"/>
      <c r="M591" s="201"/>
      <c r="N591" s="206"/>
      <c r="V591" s="189"/>
      <c r="W591" s="195"/>
      <c r="AC591" s="195"/>
      <c r="AD591" s="195"/>
      <c r="AF591" s="195"/>
      <c r="AG591" s="207" t="s">
        <v>707</v>
      </c>
      <c r="AH591" s="195"/>
    </row>
    <row r="592" spans="1:34" s="160" customFormat="1" ht="12" x14ac:dyDescent="0.2">
      <c r="A592" s="200"/>
      <c r="B592" s="199"/>
      <c r="C592" s="1037" t="s">
        <v>443</v>
      </c>
      <c r="D592" s="1037"/>
      <c r="E592" s="1037"/>
      <c r="F592" s="201" t="s">
        <v>444</v>
      </c>
      <c r="G592" s="201" t="s">
        <v>954</v>
      </c>
      <c r="H592" s="201" t="s">
        <v>436</v>
      </c>
      <c r="I592" s="201" t="s">
        <v>991</v>
      </c>
      <c r="J592" s="202"/>
      <c r="K592" s="201"/>
      <c r="L592" s="202"/>
      <c r="M592" s="201"/>
      <c r="N592" s="203"/>
      <c r="V592" s="189"/>
      <c r="W592" s="195"/>
      <c r="AA592" s="163" t="s">
        <v>443</v>
      </c>
      <c r="AC592" s="195"/>
      <c r="AD592" s="195"/>
      <c r="AF592" s="195"/>
      <c r="AG592" s="207"/>
      <c r="AH592" s="195"/>
    </row>
    <row r="593" spans="1:34" s="160" customFormat="1" ht="12" x14ac:dyDescent="0.2">
      <c r="A593" s="200"/>
      <c r="B593" s="199"/>
      <c r="C593" s="1037" t="s">
        <v>447</v>
      </c>
      <c r="D593" s="1037"/>
      <c r="E593" s="1037"/>
      <c r="F593" s="201" t="s">
        <v>444</v>
      </c>
      <c r="G593" s="201" t="s">
        <v>956</v>
      </c>
      <c r="H593" s="201" t="s">
        <v>436</v>
      </c>
      <c r="I593" s="201" t="s">
        <v>992</v>
      </c>
      <c r="J593" s="202"/>
      <c r="K593" s="201"/>
      <c r="L593" s="202"/>
      <c r="M593" s="201"/>
      <c r="N593" s="203"/>
      <c r="V593" s="189"/>
      <c r="W593" s="195"/>
      <c r="AA593" s="163" t="s">
        <v>447</v>
      </c>
      <c r="AC593" s="195"/>
      <c r="AD593" s="195"/>
      <c r="AF593" s="195"/>
      <c r="AG593" s="207"/>
      <c r="AH593" s="195"/>
    </row>
    <row r="594" spans="1:34" s="160" customFormat="1" ht="12" x14ac:dyDescent="0.2">
      <c r="A594" s="200"/>
      <c r="B594" s="199"/>
      <c r="C594" s="1047" t="s">
        <v>450</v>
      </c>
      <c r="D594" s="1047"/>
      <c r="E594" s="1047"/>
      <c r="F594" s="208"/>
      <c r="G594" s="208"/>
      <c r="H594" s="208"/>
      <c r="I594" s="208"/>
      <c r="J594" s="209">
        <v>30515.25</v>
      </c>
      <c r="K594" s="208"/>
      <c r="L594" s="209">
        <v>922.03</v>
      </c>
      <c r="M594" s="208"/>
      <c r="N594" s="210"/>
      <c r="V594" s="189"/>
      <c r="W594" s="195"/>
      <c r="AB594" s="163" t="s">
        <v>450</v>
      </c>
      <c r="AC594" s="195"/>
      <c r="AD594" s="195"/>
      <c r="AF594" s="195"/>
      <c r="AG594" s="207"/>
      <c r="AH594" s="195"/>
    </row>
    <row r="595" spans="1:34" s="160" customFormat="1" ht="12" x14ac:dyDescent="0.2">
      <c r="A595" s="200"/>
      <c r="B595" s="199"/>
      <c r="C595" s="1037" t="s">
        <v>451</v>
      </c>
      <c r="D595" s="1037"/>
      <c r="E595" s="1037"/>
      <c r="F595" s="201"/>
      <c r="G595" s="201"/>
      <c r="H595" s="201"/>
      <c r="I595" s="201"/>
      <c r="J595" s="202"/>
      <c r="K595" s="201"/>
      <c r="L595" s="202">
        <v>258.24</v>
      </c>
      <c r="M595" s="201"/>
      <c r="N595" s="203"/>
      <c r="V595" s="189"/>
      <c r="W595" s="195"/>
      <c r="AA595" s="163" t="s">
        <v>451</v>
      </c>
      <c r="AC595" s="195"/>
      <c r="AD595" s="195"/>
      <c r="AF595" s="195"/>
      <c r="AG595" s="207"/>
      <c r="AH595" s="195"/>
    </row>
    <row r="596" spans="1:34" s="160" customFormat="1" ht="33.75" x14ac:dyDescent="0.2">
      <c r="A596" s="200"/>
      <c r="B596" s="199" t="s">
        <v>714</v>
      </c>
      <c r="C596" s="1037" t="s">
        <v>715</v>
      </c>
      <c r="D596" s="1037"/>
      <c r="E596" s="1037"/>
      <c r="F596" s="201" t="s">
        <v>454</v>
      </c>
      <c r="G596" s="201" t="s">
        <v>716</v>
      </c>
      <c r="H596" s="201"/>
      <c r="I596" s="201" t="s">
        <v>716</v>
      </c>
      <c r="J596" s="202"/>
      <c r="K596" s="201"/>
      <c r="L596" s="202">
        <v>263.39999999999998</v>
      </c>
      <c r="M596" s="201"/>
      <c r="N596" s="203"/>
      <c r="V596" s="189"/>
      <c r="W596" s="195"/>
      <c r="AA596" s="163" t="s">
        <v>715</v>
      </c>
      <c r="AC596" s="195"/>
      <c r="AD596" s="195"/>
      <c r="AF596" s="195"/>
      <c r="AG596" s="207"/>
      <c r="AH596" s="195"/>
    </row>
    <row r="597" spans="1:34" s="160" customFormat="1" ht="33.75" x14ac:dyDescent="0.2">
      <c r="A597" s="200"/>
      <c r="B597" s="199" t="s">
        <v>717</v>
      </c>
      <c r="C597" s="1037" t="s">
        <v>718</v>
      </c>
      <c r="D597" s="1037"/>
      <c r="E597" s="1037"/>
      <c r="F597" s="201" t="s">
        <v>454</v>
      </c>
      <c r="G597" s="201" t="s">
        <v>719</v>
      </c>
      <c r="H597" s="201"/>
      <c r="I597" s="201" t="s">
        <v>719</v>
      </c>
      <c r="J597" s="202"/>
      <c r="K597" s="201"/>
      <c r="L597" s="202">
        <v>149.78</v>
      </c>
      <c r="M597" s="201"/>
      <c r="N597" s="203"/>
      <c r="V597" s="189"/>
      <c r="W597" s="195"/>
      <c r="AA597" s="163" t="s">
        <v>718</v>
      </c>
      <c r="AC597" s="195"/>
      <c r="AD597" s="195"/>
      <c r="AF597" s="195"/>
      <c r="AG597" s="207"/>
      <c r="AH597" s="195"/>
    </row>
    <row r="598" spans="1:34" s="160" customFormat="1" ht="12" x14ac:dyDescent="0.2">
      <c r="A598" s="211"/>
      <c r="B598" s="212"/>
      <c r="C598" s="1039" t="s">
        <v>459</v>
      </c>
      <c r="D598" s="1039"/>
      <c r="E598" s="1039"/>
      <c r="F598" s="192"/>
      <c r="G598" s="192"/>
      <c r="H598" s="192"/>
      <c r="I598" s="192"/>
      <c r="J598" s="193"/>
      <c r="K598" s="192"/>
      <c r="L598" s="193">
        <v>1335.21</v>
      </c>
      <c r="M598" s="208"/>
      <c r="N598" s="194"/>
      <c r="V598" s="189"/>
      <c r="W598" s="195"/>
      <c r="AC598" s="195" t="s">
        <v>459</v>
      </c>
      <c r="AD598" s="195"/>
      <c r="AF598" s="195"/>
      <c r="AG598" s="207"/>
      <c r="AH598" s="195"/>
    </row>
    <row r="599" spans="1:34" s="160" customFormat="1" ht="22.5" x14ac:dyDescent="0.2">
      <c r="A599" s="190" t="s">
        <v>993</v>
      </c>
      <c r="B599" s="191" t="s">
        <v>720</v>
      </c>
      <c r="C599" s="1039" t="s">
        <v>721</v>
      </c>
      <c r="D599" s="1039"/>
      <c r="E599" s="1039"/>
      <c r="F599" s="192" t="s">
        <v>644</v>
      </c>
      <c r="G599" s="192"/>
      <c r="H599" s="192"/>
      <c r="I599" s="192" t="s">
        <v>989</v>
      </c>
      <c r="J599" s="193">
        <v>725.69</v>
      </c>
      <c r="K599" s="192"/>
      <c r="L599" s="193">
        <v>2062.41</v>
      </c>
      <c r="M599" s="192"/>
      <c r="N599" s="194"/>
      <c r="V599" s="189"/>
      <c r="W599" s="195" t="s">
        <v>721</v>
      </c>
      <c r="AC599" s="195"/>
      <c r="AD599" s="195"/>
      <c r="AF599" s="195"/>
      <c r="AG599" s="207"/>
      <c r="AH599" s="195"/>
    </row>
    <row r="600" spans="1:34" s="160" customFormat="1" ht="12" x14ac:dyDescent="0.2">
      <c r="A600" s="211"/>
      <c r="B600" s="212"/>
      <c r="C600" s="168" t="s">
        <v>462</v>
      </c>
      <c r="D600" s="213"/>
      <c r="E600" s="213"/>
      <c r="F600" s="214"/>
      <c r="G600" s="214"/>
      <c r="H600" s="214"/>
      <c r="I600" s="214"/>
      <c r="J600" s="215"/>
      <c r="K600" s="214"/>
      <c r="L600" s="215"/>
      <c r="M600" s="216"/>
      <c r="N600" s="217"/>
      <c r="V600" s="189"/>
      <c r="W600" s="195"/>
      <c r="AC600" s="195"/>
      <c r="AD600" s="195"/>
      <c r="AF600" s="195"/>
      <c r="AG600" s="207"/>
      <c r="AH600" s="195"/>
    </row>
    <row r="601" spans="1:34" s="160" customFormat="1" ht="33.75" x14ac:dyDescent="0.2">
      <c r="A601" s="190" t="s">
        <v>994</v>
      </c>
      <c r="B601" s="191" t="s">
        <v>867</v>
      </c>
      <c r="C601" s="1039" t="s">
        <v>868</v>
      </c>
      <c r="D601" s="1039"/>
      <c r="E601" s="1039"/>
      <c r="F601" s="192" t="s">
        <v>411</v>
      </c>
      <c r="G601" s="192"/>
      <c r="H601" s="192"/>
      <c r="I601" s="192" t="s">
        <v>864</v>
      </c>
      <c r="J601" s="193">
        <v>5802.77</v>
      </c>
      <c r="K601" s="192"/>
      <c r="L601" s="193">
        <v>3481.66</v>
      </c>
      <c r="M601" s="192"/>
      <c r="N601" s="194"/>
      <c r="V601" s="189"/>
      <c r="W601" s="195" t="s">
        <v>868</v>
      </c>
      <c r="AC601" s="195"/>
      <c r="AD601" s="195"/>
      <c r="AF601" s="195"/>
      <c r="AG601" s="207"/>
      <c r="AH601" s="195"/>
    </row>
    <row r="602" spans="1:34" s="160" customFormat="1" ht="12" x14ac:dyDescent="0.2">
      <c r="A602" s="211"/>
      <c r="B602" s="212"/>
      <c r="C602" s="168" t="s">
        <v>462</v>
      </c>
      <c r="D602" s="213"/>
      <c r="E602" s="213"/>
      <c r="F602" s="214"/>
      <c r="G602" s="214"/>
      <c r="H602" s="214"/>
      <c r="I602" s="214"/>
      <c r="J602" s="215"/>
      <c r="K602" s="214"/>
      <c r="L602" s="215"/>
      <c r="M602" s="216"/>
      <c r="N602" s="217"/>
      <c r="V602" s="189"/>
      <c r="W602" s="195"/>
      <c r="AC602" s="195"/>
      <c r="AD602" s="195"/>
      <c r="AF602" s="195"/>
      <c r="AG602" s="207"/>
      <c r="AH602" s="195"/>
    </row>
    <row r="603" spans="1:34" s="160" customFormat="1" ht="22.5" x14ac:dyDescent="0.2">
      <c r="A603" s="190" t="s">
        <v>995</v>
      </c>
      <c r="B603" s="191" t="s">
        <v>996</v>
      </c>
      <c r="C603" s="1039" t="s">
        <v>997</v>
      </c>
      <c r="D603" s="1039"/>
      <c r="E603" s="1039"/>
      <c r="F603" s="192" t="s">
        <v>998</v>
      </c>
      <c r="G603" s="192"/>
      <c r="H603" s="192"/>
      <c r="I603" s="192" t="s">
        <v>999</v>
      </c>
      <c r="J603" s="193"/>
      <c r="K603" s="192"/>
      <c r="L603" s="193"/>
      <c r="M603" s="192"/>
      <c r="N603" s="194"/>
      <c r="V603" s="189"/>
      <c r="W603" s="195" t="s">
        <v>997</v>
      </c>
      <c r="AC603" s="195"/>
      <c r="AD603" s="195"/>
      <c r="AF603" s="195"/>
      <c r="AG603" s="207"/>
      <c r="AH603" s="195"/>
    </row>
    <row r="604" spans="1:34" s="160" customFormat="1" ht="12" x14ac:dyDescent="0.2">
      <c r="A604" s="196"/>
      <c r="B604" s="197"/>
      <c r="C604" s="1037" t="s">
        <v>1000</v>
      </c>
      <c r="D604" s="1037"/>
      <c r="E604" s="1037"/>
      <c r="F604" s="1037"/>
      <c r="G604" s="1037"/>
      <c r="H604" s="1037"/>
      <c r="I604" s="1037"/>
      <c r="J604" s="1037"/>
      <c r="K604" s="1037"/>
      <c r="L604" s="1037"/>
      <c r="M604" s="1037"/>
      <c r="N604" s="1046"/>
      <c r="V604" s="189"/>
      <c r="W604" s="195"/>
      <c r="X604" s="163" t="s">
        <v>1000</v>
      </c>
      <c r="AC604" s="195"/>
      <c r="AD604" s="195"/>
      <c r="AF604" s="195"/>
      <c r="AG604" s="207"/>
      <c r="AH604" s="195"/>
    </row>
    <row r="605" spans="1:34" s="160" customFormat="1" ht="12" x14ac:dyDescent="0.2">
      <c r="A605" s="200"/>
      <c r="B605" s="199" t="s">
        <v>423</v>
      </c>
      <c r="C605" s="1037" t="s">
        <v>432</v>
      </c>
      <c r="D605" s="1037"/>
      <c r="E605" s="1037"/>
      <c r="F605" s="201"/>
      <c r="G605" s="201"/>
      <c r="H605" s="201"/>
      <c r="I605" s="201"/>
      <c r="J605" s="202">
        <v>979.56</v>
      </c>
      <c r="K605" s="201"/>
      <c r="L605" s="202">
        <v>442.27</v>
      </c>
      <c r="M605" s="201"/>
      <c r="N605" s="203"/>
      <c r="V605" s="189"/>
      <c r="W605" s="195"/>
      <c r="Z605" s="163" t="s">
        <v>432</v>
      </c>
      <c r="AC605" s="195"/>
      <c r="AD605" s="195"/>
      <c r="AF605" s="195"/>
      <c r="AG605" s="207"/>
      <c r="AH605" s="195"/>
    </row>
    <row r="606" spans="1:34" s="160" customFormat="1" ht="12" x14ac:dyDescent="0.2">
      <c r="A606" s="200"/>
      <c r="B606" s="199" t="s">
        <v>434</v>
      </c>
      <c r="C606" s="1037" t="s">
        <v>435</v>
      </c>
      <c r="D606" s="1037"/>
      <c r="E606" s="1037"/>
      <c r="F606" s="201"/>
      <c r="G606" s="201"/>
      <c r="H606" s="201"/>
      <c r="I606" s="201"/>
      <c r="J606" s="202">
        <v>125.91</v>
      </c>
      <c r="K606" s="201"/>
      <c r="L606" s="202">
        <v>56.85</v>
      </c>
      <c r="M606" s="201"/>
      <c r="N606" s="203"/>
      <c r="V606" s="189"/>
      <c r="W606" s="195"/>
      <c r="Z606" s="163" t="s">
        <v>435</v>
      </c>
      <c r="AC606" s="195"/>
      <c r="AD606" s="195"/>
      <c r="AF606" s="195"/>
      <c r="AG606" s="207"/>
      <c r="AH606" s="195"/>
    </row>
    <row r="607" spans="1:34" s="160" customFormat="1" ht="12" x14ac:dyDescent="0.2">
      <c r="A607" s="200"/>
      <c r="B607" s="199" t="s">
        <v>437</v>
      </c>
      <c r="C607" s="1037" t="s">
        <v>438</v>
      </c>
      <c r="D607" s="1037"/>
      <c r="E607" s="1037"/>
      <c r="F607" s="201"/>
      <c r="G607" s="201"/>
      <c r="H607" s="201"/>
      <c r="I607" s="201"/>
      <c r="J607" s="202">
        <v>18.18</v>
      </c>
      <c r="K607" s="201"/>
      <c r="L607" s="202">
        <v>8.2100000000000009</v>
      </c>
      <c r="M607" s="201"/>
      <c r="N607" s="203"/>
      <c r="V607" s="189"/>
      <c r="W607" s="195"/>
      <c r="Z607" s="163" t="s">
        <v>438</v>
      </c>
      <c r="AC607" s="195"/>
      <c r="AD607" s="195"/>
      <c r="AF607" s="195"/>
      <c r="AG607" s="207"/>
      <c r="AH607" s="195"/>
    </row>
    <row r="608" spans="1:34" s="160" customFormat="1" ht="12" x14ac:dyDescent="0.2">
      <c r="A608" s="200"/>
      <c r="B608" s="199" t="s">
        <v>439</v>
      </c>
      <c r="C608" s="1037" t="s">
        <v>440</v>
      </c>
      <c r="D608" s="1037"/>
      <c r="E608" s="1037"/>
      <c r="F608" s="201"/>
      <c r="G608" s="201"/>
      <c r="H608" s="201"/>
      <c r="I608" s="201"/>
      <c r="J608" s="202">
        <v>121.48</v>
      </c>
      <c r="K608" s="201"/>
      <c r="L608" s="202">
        <v>54.85</v>
      </c>
      <c r="M608" s="201"/>
      <c r="N608" s="203"/>
      <c r="V608" s="189"/>
      <c r="W608" s="195"/>
      <c r="Z608" s="163" t="s">
        <v>440</v>
      </c>
      <c r="AC608" s="195"/>
      <c r="AD608" s="195"/>
      <c r="AF608" s="195"/>
      <c r="AG608" s="207"/>
      <c r="AH608" s="195"/>
    </row>
    <row r="609" spans="1:34" s="160" customFormat="1" ht="12" x14ac:dyDescent="0.2">
      <c r="A609" s="196"/>
      <c r="B609" s="204" t="s">
        <v>1001</v>
      </c>
      <c r="C609" s="1048" t="s">
        <v>1002</v>
      </c>
      <c r="D609" s="1048"/>
      <c r="E609" s="1048"/>
      <c r="F609" s="205" t="s">
        <v>1003</v>
      </c>
      <c r="G609" s="205" t="s">
        <v>1004</v>
      </c>
      <c r="H609" s="205"/>
      <c r="I609" s="205" t="s">
        <v>1005</v>
      </c>
      <c r="J609" s="199"/>
      <c r="K609" s="201"/>
      <c r="L609" s="202"/>
      <c r="M609" s="201"/>
      <c r="N609" s="206"/>
      <c r="V609" s="189"/>
      <c r="W609" s="195"/>
      <c r="AC609" s="195"/>
      <c r="AD609" s="195"/>
      <c r="AF609" s="195"/>
      <c r="AG609" s="207" t="s">
        <v>1002</v>
      </c>
      <c r="AH609" s="195"/>
    </row>
    <row r="610" spans="1:34" s="160" customFormat="1" ht="12" x14ac:dyDescent="0.2">
      <c r="A610" s="200"/>
      <c r="B610" s="199"/>
      <c r="C610" s="1037" t="s">
        <v>443</v>
      </c>
      <c r="D610" s="1037"/>
      <c r="E610" s="1037"/>
      <c r="F610" s="201" t="s">
        <v>444</v>
      </c>
      <c r="G610" s="201" t="s">
        <v>819</v>
      </c>
      <c r="H610" s="201"/>
      <c r="I610" s="201" t="s">
        <v>1006</v>
      </c>
      <c r="J610" s="202"/>
      <c r="K610" s="201"/>
      <c r="L610" s="202"/>
      <c r="M610" s="201"/>
      <c r="N610" s="203"/>
      <c r="V610" s="189"/>
      <c r="W610" s="195"/>
      <c r="AA610" s="163" t="s">
        <v>443</v>
      </c>
      <c r="AC610" s="195"/>
      <c r="AD610" s="195"/>
      <c r="AF610" s="195"/>
      <c r="AG610" s="207"/>
      <c r="AH610" s="195"/>
    </row>
    <row r="611" spans="1:34" s="160" customFormat="1" ht="12" x14ac:dyDescent="0.2">
      <c r="A611" s="200"/>
      <c r="B611" s="199"/>
      <c r="C611" s="1037" t="s">
        <v>447</v>
      </c>
      <c r="D611" s="1037"/>
      <c r="E611" s="1037"/>
      <c r="F611" s="201" t="s">
        <v>444</v>
      </c>
      <c r="G611" s="201" t="s">
        <v>1007</v>
      </c>
      <c r="H611" s="201"/>
      <c r="I611" s="201" t="s">
        <v>1008</v>
      </c>
      <c r="J611" s="202"/>
      <c r="K611" s="201"/>
      <c r="L611" s="202"/>
      <c r="M611" s="201"/>
      <c r="N611" s="203"/>
      <c r="V611" s="189"/>
      <c r="W611" s="195"/>
      <c r="AA611" s="163" t="s">
        <v>447</v>
      </c>
      <c r="AC611" s="195"/>
      <c r="AD611" s="195"/>
      <c r="AF611" s="195"/>
      <c r="AG611" s="207"/>
      <c r="AH611" s="195"/>
    </row>
    <row r="612" spans="1:34" s="160" customFormat="1" ht="12" x14ac:dyDescent="0.2">
      <c r="A612" s="200"/>
      <c r="B612" s="199"/>
      <c r="C612" s="1047" t="s">
        <v>450</v>
      </c>
      <c r="D612" s="1047"/>
      <c r="E612" s="1047"/>
      <c r="F612" s="208"/>
      <c r="G612" s="208"/>
      <c r="H612" s="208"/>
      <c r="I612" s="208"/>
      <c r="J612" s="209">
        <v>1226.95</v>
      </c>
      <c r="K612" s="208"/>
      <c r="L612" s="209">
        <v>553.97</v>
      </c>
      <c r="M612" s="208"/>
      <c r="N612" s="210"/>
      <c r="V612" s="189"/>
      <c r="W612" s="195"/>
      <c r="AB612" s="163" t="s">
        <v>450</v>
      </c>
      <c r="AC612" s="195"/>
      <c r="AD612" s="195"/>
      <c r="AF612" s="195"/>
      <c r="AG612" s="207"/>
      <c r="AH612" s="195"/>
    </row>
    <row r="613" spans="1:34" s="160" customFormat="1" ht="12" x14ac:dyDescent="0.2">
      <c r="A613" s="200"/>
      <c r="B613" s="199"/>
      <c r="C613" s="1037" t="s">
        <v>451</v>
      </c>
      <c r="D613" s="1037"/>
      <c r="E613" s="1037"/>
      <c r="F613" s="201"/>
      <c r="G613" s="201"/>
      <c r="H613" s="201"/>
      <c r="I613" s="201"/>
      <c r="J613" s="202"/>
      <c r="K613" s="201"/>
      <c r="L613" s="202">
        <v>450.48</v>
      </c>
      <c r="M613" s="201"/>
      <c r="N613" s="203"/>
      <c r="V613" s="189"/>
      <c r="W613" s="195"/>
      <c r="AA613" s="163" t="s">
        <v>451</v>
      </c>
      <c r="AC613" s="195"/>
      <c r="AD613" s="195"/>
      <c r="AF613" s="195"/>
      <c r="AG613" s="207"/>
      <c r="AH613" s="195"/>
    </row>
    <row r="614" spans="1:34" s="160" customFormat="1" ht="45" x14ac:dyDescent="0.2">
      <c r="A614" s="200"/>
      <c r="B614" s="199" t="s">
        <v>1009</v>
      </c>
      <c r="C614" s="1037" t="s">
        <v>1010</v>
      </c>
      <c r="D614" s="1037"/>
      <c r="E614" s="1037"/>
      <c r="F614" s="201" t="s">
        <v>454</v>
      </c>
      <c r="G614" s="201" t="s">
        <v>1011</v>
      </c>
      <c r="H614" s="201"/>
      <c r="I614" s="201" t="s">
        <v>1011</v>
      </c>
      <c r="J614" s="202"/>
      <c r="K614" s="201"/>
      <c r="L614" s="202">
        <v>522.55999999999995</v>
      </c>
      <c r="M614" s="201"/>
      <c r="N614" s="203"/>
      <c r="V614" s="189"/>
      <c r="W614" s="195"/>
      <c r="AA614" s="163" t="s">
        <v>1010</v>
      </c>
      <c r="AC614" s="195"/>
      <c r="AD614" s="195"/>
      <c r="AF614" s="195"/>
      <c r="AG614" s="207"/>
      <c r="AH614" s="195"/>
    </row>
    <row r="615" spans="1:34" s="160" customFormat="1" ht="45" x14ac:dyDescent="0.2">
      <c r="A615" s="200"/>
      <c r="B615" s="199" t="s">
        <v>1012</v>
      </c>
      <c r="C615" s="1037" t="s">
        <v>1013</v>
      </c>
      <c r="D615" s="1037"/>
      <c r="E615" s="1037"/>
      <c r="F615" s="201" t="s">
        <v>454</v>
      </c>
      <c r="G615" s="201" t="s">
        <v>1014</v>
      </c>
      <c r="H615" s="201"/>
      <c r="I615" s="201" t="s">
        <v>1014</v>
      </c>
      <c r="J615" s="202"/>
      <c r="K615" s="201"/>
      <c r="L615" s="202">
        <v>360.38</v>
      </c>
      <c r="M615" s="201"/>
      <c r="N615" s="203"/>
      <c r="V615" s="189"/>
      <c r="W615" s="195"/>
      <c r="AA615" s="163" t="s">
        <v>1013</v>
      </c>
      <c r="AC615" s="195"/>
      <c r="AD615" s="195"/>
      <c r="AF615" s="195"/>
      <c r="AG615" s="207"/>
      <c r="AH615" s="195"/>
    </row>
    <row r="616" spans="1:34" s="160" customFormat="1" ht="12" x14ac:dyDescent="0.2">
      <c r="A616" s="211"/>
      <c r="B616" s="212"/>
      <c r="C616" s="1039" t="s">
        <v>459</v>
      </c>
      <c r="D616" s="1039"/>
      <c r="E616" s="1039"/>
      <c r="F616" s="192"/>
      <c r="G616" s="192"/>
      <c r="H616" s="192"/>
      <c r="I616" s="192"/>
      <c r="J616" s="193"/>
      <c r="K616" s="192"/>
      <c r="L616" s="193">
        <v>1436.91</v>
      </c>
      <c r="M616" s="208"/>
      <c r="N616" s="194"/>
      <c r="V616" s="189"/>
      <c r="W616" s="195"/>
      <c r="AC616" s="195" t="s">
        <v>459</v>
      </c>
      <c r="AD616" s="195"/>
      <c r="AF616" s="195"/>
      <c r="AG616" s="207"/>
      <c r="AH616" s="195"/>
    </row>
    <row r="617" spans="1:34" s="160" customFormat="1" ht="33.75" x14ac:dyDescent="0.2">
      <c r="A617" s="190" t="s">
        <v>1014</v>
      </c>
      <c r="B617" s="191" t="s">
        <v>1015</v>
      </c>
      <c r="C617" s="1039" t="s">
        <v>1016</v>
      </c>
      <c r="D617" s="1039"/>
      <c r="E617" s="1039"/>
      <c r="F617" s="192" t="s">
        <v>1017</v>
      </c>
      <c r="G617" s="192"/>
      <c r="H617" s="192"/>
      <c r="I617" s="192" t="s">
        <v>828</v>
      </c>
      <c r="J617" s="193">
        <v>71.88</v>
      </c>
      <c r="K617" s="192"/>
      <c r="L617" s="193">
        <v>2587.6799999999998</v>
      </c>
      <c r="M617" s="192"/>
      <c r="N617" s="194"/>
      <c r="V617" s="189"/>
      <c r="W617" s="195" t="s">
        <v>1016</v>
      </c>
      <c r="AC617" s="195"/>
      <c r="AD617" s="195"/>
      <c r="AF617" s="195"/>
      <c r="AG617" s="207"/>
      <c r="AH617" s="195"/>
    </row>
    <row r="618" spans="1:34" s="160" customFormat="1" ht="12" x14ac:dyDescent="0.2">
      <c r="A618" s="211"/>
      <c r="B618" s="212"/>
      <c r="C618" s="168" t="s">
        <v>462</v>
      </c>
      <c r="D618" s="213"/>
      <c r="E618" s="213"/>
      <c r="F618" s="214"/>
      <c r="G618" s="214"/>
      <c r="H618" s="214"/>
      <c r="I618" s="214"/>
      <c r="J618" s="215"/>
      <c r="K618" s="214"/>
      <c r="L618" s="215"/>
      <c r="M618" s="216"/>
      <c r="N618" s="217"/>
      <c r="V618" s="189"/>
      <c r="W618" s="195"/>
      <c r="AC618" s="195"/>
      <c r="AD618" s="195"/>
      <c r="AF618" s="195"/>
      <c r="AG618" s="207"/>
      <c r="AH618" s="195"/>
    </row>
    <row r="619" spans="1:34" s="160" customFormat="1" ht="33.75" x14ac:dyDescent="0.2">
      <c r="A619" s="190" t="s">
        <v>599</v>
      </c>
      <c r="B619" s="191" t="s">
        <v>1018</v>
      </c>
      <c r="C619" s="1039" t="s">
        <v>1019</v>
      </c>
      <c r="D619" s="1039"/>
      <c r="E619" s="1039"/>
      <c r="F619" s="192" t="s">
        <v>1017</v>
      </c>
      <c r="G619" s="192"/>
      <c r="H619" s="192"/>
      <c r="I619" s="192" t="s">
        <v>439</v>
      </c>
      <c r="J619" s="193">
        <v>56.01</v>
      </c>
      <c r="K619" s="192"/>
      <c r="L619" s="193">
        <v>224.04</v>
      </c>
      <c r="M619" s="192"/>
      <c r="N619" s="194"/>
      <c r="V619" s="189"/>
      <c r="W619" s="195" t="s">
        <v>1019</v>
      </c>
      <c r="AC619" s="195"/>
      <c r="AD619" s="195"/>
      <c r="AF619" s="195"/>
      <c r="AG619" s="207"/>
      <c r="AH619" s="195"/>
    </row>
    <row r="620" spans="1:34" s="160" customFormat="1" ht="12" x14ac:dyDescent="0.2">
      <c r="A620" s="211"/>
      <c r="B620" s="212"/>
      <c r="C620" s="168" t="s">
        <v>462</v>
      </c>
      <c r="D620" s="213"/>
      <c r="E620" s="213"/>
      <c r="F620" s="214"/>
      <c r="G620" s="214"/>
      <c r="H620" s="214"/>
      <c r="I620" s="214"/>
      <c r="J620" s="215"/>
      <c r="K620" s="214"/>
      <c r="L620" s="215"/>
      <c r="M620" s="216"/>
      <c r="N620" s="217"/>
      <c r="V620" s="189"/>
      <c r="W620" s="195"/>
      <c r="AC620" s="195"/>
      <c r="AD620" s="195"/>
      <c r="AF620" s="195"/>
      <c r="AG620" s="207"/>
      <c r="AH620" s="195"/>
    </row>
    <row r="621" spans="1:34" s="160" customFormat="1" ht="33.75" x14ac:dyDescent="0.2">
      <c r="A621" s="190" t="s">
        <v>1020</v>
      </c>
      <c r="B621" s="191" t="s">
        <v>1021</v>
      </c>
      <c r="C621" s="1039" t="s">
        <v>1022</v>
      </c>
      <c r="D621" s="1039"/>
      <c r="E621" s="1039"/>
      <c r="F621" s="192" t="s">
        <v>1017</v>
      </c>
      <c r="G621" s="192"/>
      <c r="H621" s="192"/>
      <c r="I621" s="192" t="s">
        <v>437</v>
      </c>
      <c r="J621" s="193">
        <v>58.92</v>
      </c>
      <c r="K621" s="192"/>
      <c r="L621" s="193">
        <v>176.76</v>
      </c>
      <c r="M621" s="192"/>
      <c r="N621" s="194"/>
      <c r="V621" s="189"/>
      <c r="W621" s="195" t="s">
        <v>1022</v>
      </c>
      <c r="AC621" s="195"/>
      <c r="AD621" s="195"/>
      <c r="AF621" s="195"/>
      <c r="AG621" s="207"/>
      <c r="AH621" s="195"/>
    </row>
    <row r="622" spans="1:34" s="160" customFormat="1" ht="12" x14ac:dyDescent="0.2">
      <c r="A622" s="211"/>
      <c r="B622" s="212"/>
      <c r="C622" s="168" t="s">
        <v>462</v>
      </c>
      <c r="D622" s="213"/>
      <c r="E622" s="213"/>
      <c r="F622" s="214"/>
      <c r="G622" s="214"/>
      <c r="H622" s="214"/>
      <c r="I622" s="214"/>
      <c r="J622" s="215"/>
      <c r="K622" s="214"/>
      <c r="L622" s="215"/>
      <c r="M622" s="216"/>
      <c r="N622" s="217"/>
      <c r="V622" s="189"/>
      <c r="W622" s="195"/>
      <c r="AC622" s="195"/>
      <c r="AD622" s="195"/>
      <c r="AF622" s="195"/>
      <c r="AG622" s="207"/>
      <c r="AH622" s="195"/>
    </row>
    <row r="623" spans="1:34" s="160" customFormat="1" ht="22.5" x14ac:dyDescent="0.2">
      <c r="A623" s="190" t="s">
        <v>1023</v>
      </c>
      <c r="B623" s="191" t="s">
        <v>1024</v>
      </c>
      <c r="C623" s="1039" t="s">
        <v>1025</v>
      </c>
      <c r="D623" s="1039"/>
      <c r="E623" s="1039"/>
      <c r="F623" s="192" t="s">
        <v>1026</v>
      </c>
      <c r="G623" s="192"/>
      <c r="H623" s="192"/>
      <c r="I623" s="192" t="s">
        <v>770</v>
      </c>
      <c r="J623" s="193"/>
      <c r="K623" s="192"/>
      <c r="L623" s="193"/>
      <c r="M623" s="192"/>
      <c r="N623" s="194"/>
      <c r="V623" s="189"/>
      <c r="W623" s="195" t="s">
        <v>1025</v>
      </c>
      <c r="AC623" s="195"/>
      <c r="AD623" s="195"/>
      <c r="AF623" s="195"/>
      <c r="AG623" s="207"/>
      <c r="AH623" s="195"/>
    </row>
    <row r="624" spans="1:34" s="160" customFormat="1" ht="12" x14ac:dyDescent="0.2">
      <c r="A624" s="196"/>
      <c r="B624" s="197"/>
      <c r="C624" s="1037" t="s">
        <v>771</v>
      </c>
      <c r="D624" s="1037"/>
      <c r="E624" s="1037"/>
      <c r="F624" s="1037"/>
      <c r="G624" s="1037"/>
      <c r="H624" s="1037"/>
      <c r="I624" s="1037"/>
      <c r="J624" s="1037"/>
      <c r="K624" s="1037"/>
      <c r="L624" s="1037"/>
      <c r="M624" s="1037"/>
      <c r="N624" s="1046"/>
      <c r="V624" s="189"/>
      <c r="W624" s="195"/>
      <c r="X624" s="163" t="s">
        <v>771</v>
      </c>
      <c r="AC624" s="195"/>
      <c r="AD624" s="195"/>
      <c r="AF624" s="195"/>
      <c r="AG624" s="207"/>
      <c r="AH624" s="195"/>
    </row>
    <row r="625" spans="1:34" s="160" customFormat="1" ht="12" x14ac:dyDescent="0.2">
      <c r="A625" s="200"/>
      <c r="B625" s="199" t="s">
        <v>423</v>
      </c>
      <c r="C625" s="1037" t="s">
        <v>432</v>
      </c>
      <c r="D625" s="1037"/>
      <c r="E625" s="1037"/>
      <c r="F625" s="201"/>
      <c r="G625" s="201"/>
      <c r="H625" s="201"/>
      <c r="I625" s="201"/>
      <c r="J625" s="202">
        <v>390.1</v>
      </c>
      <c r="K625" s="201"/>
      <c r="L625" s="202">
        <v>58.52</v>
      </c>
      <c r="M625" s="201"/>
      <c r="N625" s="203"/>
      <c r="V625" s="189"/>
      <c r="W625" s="195"/>
      <c r="Z625" s="163" t="s">
        <v>432</v>
      </c>
      <c r="AC625" s="195"/>
      <c r="AD625" s="195"/>
      <c r="AF625" s="195"/>
      <c r="AG625" s="207"/>
      <c r="AH625" s="195"/>
    </row>
    <row r="626" spans="1:34" s="160" customFormat="1" ht="12" x14ac:dyDescent="0.2">
      <c r="A626" s="200"/>
      <c r="B626" s="199" t="s">
        <v>434</v>
      </c>
      <c r="C626" s="1037" t="s">
        <v>435</v>
      </c>
      <c r="D626" s="1037"/>
      <c r="E626" s="1037"/>
      <c r="F626" s="201"/>
      <c r="G626" s="201"/>
      <c r="H626" s="201"/>
      <c r="I626" s="201"/>
      <c r="J626" s="202">
        <v>204.08</v>
      </c>
      <c r="K626" s="201"/>
      <c r="L626" s="202">
        <v>30.61</v>
      </c>
      <c r="M626" s="201"/>
      <c r="N626" s="203"/>
      <c r="V626" s="189"/>
      <c r="W626" s="195"/>
      <c r="Z626" s="163" t="s">
        <v>435</v>
      </c>
      <c r="AC626" s="195"/>
      <c r="AD626" s="195"/>
      <c r="AF626" s="195"/>
      <c r="AG626" s="207"/>
      <c r="AH626" s="195"/>
    </row>
    <row r="627" spans="1:34" s="160" customFormat="1" ht="12" x14ac:dyDescent="0.2">
      <c r="A627" s="200"/>
      <c r="B627" s="199" t="s">
        <v>437</v>
      </c>
      <c r="C627" s="1037" t="s">
        <v>438</v>
      </c>
      <c r="D627" s="1037"/>
      <c r="E627" s="1037"/>
      <c r="F627" s="201"/>
      <c r="G627" s="201"/>
      <c r="H627" s="201"/>
      <c r="I627" s="201"/>
      <c r="J627" s="202">
        <v>30.77</v>
      </c>
      <c r="K627" s="201"/>
      <c r="L627" s="202">
        <v>4.62</v>
      </c>
      <c r="M627" s="201"/>
      <c r="N627" s="203"/>
      <c r="V627" s="189"/>
      <c r="W627" s="195"/>
      <c r="Z627" s="163" t="s">
        <v>438</v>
      </c>
      <c r="AC627" s="195"/>
      <c r="AD627" s="195"/>
      <c r="AF627" s="195"/>
      <c r="AG627" s="207"/>
      <c r="AH627" s="195"/>
    </row>
    <row r="628" spans="1:34" s="160" customFormat="1" ht="12" x14ac:dyDescent="0.2">
      <c r="A628" s="200"/>
      <c r="B628" s="199" t="s">
        <v>439</v>
      </c>
      <c r="C628" s="1037" t="s">
        <v>440</v>
      </c>
      <c r="D628" s="1037"/>
      <c r="E628" s="1037"/>
      <c r="F628" s="201"/>
      <c r="G628" s="201"/>
      <c r="H628" s="201"/>
      <c r="I628" s="201"/>
      <c r="J628" s="202">
        <v>16057.11</v>
      </c>
      <c r="K628" s="201"/>
      <c r="L628" s="202">
        <v>2408.5700000000002</v>
      </c>
      <c r="M628" s="201"/>
      <c r="N628" s="203"/>
      <c r="V628" s="189"/>
      <c r="W628" s="195"/>
      <c r="Z628" s="163" t="s">
        <v>440</v>
      </c>
      <c r="AC628" s="195"/>
      <c r="AD628" s="195"/>
      <c r="AF628" s="195"/>
      <c r="AG628" s="207"/>
      <c r="AH628" s="195"/>
    </row>
    <row r="629" spans="1:34" s="160" customFormat="1" ht="12" x14ac:dyDescent="0.2">
      <c r="A629" s="200"/>
      <c r="B629" s="199"/>
      <c r="C629" s="1037" t="s">
        <v>443</v>
      </c>
      <c r="D629" s="1037"/>
      <c r="E629" s="1037"/>
      <c r="F629" s="201" t="s">
        <v>444</v>
      </c>
      <c r="G629" s="201" t="s">
        <v>1027</v>
      </c>
      <c r="H629" s="201"/>
      <c r="I629" s="201" t="s">
        <v>1028</v>
      </c>
      <c r="J629" s="202"/>
      <c r="K629" s="201"/>
      <c r="L629" s="202"/>
      <c r="M629" s="201"/>
      <c r="N629" s="203"/>
      <c r="V629" s="189"/>
      <c r="W629" s="195"/>
      <c r="AA629" s="163" t="s">
        <v>443</v>
      </c>
      <c r="AC629" s="195"/>
      <c r="AD629" s="195"/>
      <c r="AF629" s="195"/>
      <c r="AG629" s="207"/>
      <c r="AH629" s="195"/>
    </row>
    <row r="630" spans="1:34" s="160" customFormat="1" ht="12" x14ac:dyDescent="0.2">
      <c r="A630" s="200"/>
      <c r="B630" s="199"/>
      <c r="C630" s="1037" t="s">
        <v>447</v>
      </c>
      <c r="D630" s="1037"/>
      <c r="E630" s="1037"/>
      <c r="F630" s="201" t="s">
        <v>444</v>
      </c>
      <c r="G630" s="201" t="s">
        <v>1029</v>
      </c>
      <c r="H630" s="201"/>
      <c r="I630" s="201" t="s">
        <v>1030</v>
      </c>
      <c r="J630" s="202"/>
      <c r="K630" s="201"/>
      <c r="L630" s="202"/>
      <c r="M630" s="201"/>
      <c r="N630" s="203"/>
      <c r="V630" s="189"/>
      <c r="W630" s="195"/>
      <c r="AA630" s="163" t="s">
        <v>447</v>
      </c>
      <c r="AC630" s="195"/>
      <c r="AD630" s="195"/>
      <c r="AF630" s="195"/>
      <c r="AG630" s="207"/>
      <c r="AH630" s="195"/>
    </row>
    <row r="631" spans="1:34" s="160" customFormat="1" ht="12" x14ac:dyDescent="0.2">
      <c r="A631" s="200"/>
      <c r="B631" s="199"/>
      <c r="C631" s="1047" t="s">
        <v>450</v>
      </c>
      <c r="D631" s="1047"/>
      <c r="E631" s="1047"/>
      <c r="F631" s="208"/>
      <c r="G631" s="208"/>
      <c r="H631" s="208"/>
      <c r="I631" s="208"/>
      <c r="J631" s="209">
        <v>16651.29</v>
      </c>
      <c r="K631" s="208"/>
      <c r="L631" s="209">
        <v>2497.6999999999998</v>
      </c>
      <c r="M631" s="208"/>
      <c r="N631" s="210"/>
      <c r="V631" s="189"/>
      <c r="W631" s="195"/>
      <c r="AB631" s="163" t="s">
        <v>450</v>
      </c>
      <c r="AC631" s="195"/>
      <c r="AD631" s="195"/>
      <c r="AF631" s="195"/>
      <c r="AG631" s="207"/>
      <c r="AH631" s="195"/>
    </row>
    <row r="632" spans="1:34" s="160" customFormat="1" ht="12" x14ac:dyDescent="0.2">
      <c r="A632" s="200"/>
      <c r="B632" s="199"/>
      <c r="C632" s="1037" t="s">
        <v>451</v>
      </c>
      <c r="D632" s="1037"/>
      <c r="E632" s="1037"/>
      <c r="F632" s="201"/>
      <c r="G632" s="201"/>
      <c r="H632" s="201"/>
      <c r="I632" s="201"/>
      <c r="J632" s="202"/>
      <c r="K632" s="201"/>
      <c r="L632" s="202">
        <v>63.14</v>
      </c>
      <c r="M632" s="201"/>
      <c r="N632" s="203"/>
      <c r="V632" s="189"/>
      <c r="W632" s="195"/>
      <c r="AA632" s="163" t="s">
        <v>451</v>
      </c>
      <c r="AC632" s="195"/>
      <c r="AD632" s="195"/>
      <c r="AF632" s="195"/>
      <c r="AG632" s="207"/>
      <c r="AH632" s="195"/>
    </row>
    <row r="633" spans="1:34" s="160" customFormat="1" ht="45" x14ac:dyDescent="0.2">
      <c r="A633" s="200"/>
      <c r="B633" s="199" t="s">
        <v>1009</v>
      </c>
      <c r="C633" s="1037" t="s">
        <v>1010</v>
      </c>
      <c r="D633" s="1037"/>
      <c r="E633" s="1037"/>
      <c r="F633" s="201" t="s">
        <v>454</v>
      </c>
      <c r="G633" s="201" t="s">
        <v>1011</v>
      </c>
      <c r="H633" s="201"/>
      <c r="I633" s="201" t="s">
        <v>1011</v>
      </c>
      <c r="J633" s="202"/>
      <c r="K633" s="201"/>
      <c r="L633" s="202">
        <v>73.239999999999995</v>
      </c>
      <c r="M633" s="201"/>
      <c r="N633" s="203"/>
      <c r="V633" s="189"/>
      <c r="W633" s="195"/>
      <c r="AA633" s="163" t="s">
        <v>1010</v>
      </c>
      <c r="AC633" s="195"/>
      <c r="AD633" s="195"/>
      <c r="AF633" s="195"/>
      <c r="AG633" s="207"/>
      <c r="AH633" s="195"/>
    </row>
    <row r="634" spans="1:34" s="160" customFormat="1" ht="45" x14ac:dyDescent="0.2">
      <c r="A634" s="200"/>
      <c r="B634" s="199" t="s">
        <v>1012</v>
      </c>
      <c r="C634" s="1037" t="s">
        <v>1013</v>
      </c>
      <c r="D634" s="1037"/>
      <c r="E634" s="1037"/>
      <c r="F634" s="201" t="s">
        <v>454</v>
      </c>
      <c r="G634" s="201" t="s">
        <v>1014</v>
      </c>
      <c r="H634" s="201"/>
      <c r="I634" s="201" t="s">
        <v>1014</v>
      </c>
      <c r="J634" s="202"/>
      <c r="K634" s="201"/>
      <c r="L634" s="202">
        <v>50.51</v>
      </c>
      <c r="M634" s="201"/>
      <c r="N634" s="203"/>
      <c r="V634" s="189"/>
      <c r="W634" s="195"/>
      <c r="AA634" s="163" t="s">
        <v>1013</v>
      </c>
      <c r="AC634" s="195"/>
      <c r="AD634" s="195"/>
      <c r="AF634" s="195"/>
      <c r="AG634" s="207"/>
      <c r="AH634" s="195"/>
    </row>
    <row r="635" spans="1:34" s="160" customFormat="1" ht="12" x14ac:dyDescent="0.2">
      <c r="A635" s="211"/>
      <c r="B635" s="212"/>
      <c r="C635" s="1039" t="s">
        <v>459</v>
      </c>
      <c r="D635" s="1039"/>
      <c r="E635" s="1039"/>
      <c r="F635" s="192"/>
      <c r="G635" s="192"/>
      <c r="H635" s="192"/>
      <c r="I635" s="192"/>
      <c r="J635" s="193"/>
      <c r="K635" s="192"/>
      <c r="L635" s="193">
        <v>2621.45</v>
      </c>
      <c r="M635" s="208"/>
      <c r="N635" s="194"/>
      <c r="V635" s="189"/>
      <c r="W635" s="195"/>
      <c r="AC635" s="195" t="s">
        <v>459</v>
      </c>
      <c r="AD635" s="195"/>
      <c r="AF635" s="195"/>
      <c r="AG635" s="207"/>
      <c r="AH635" s="195"/>
    </row>
    <row r="636" spans="1:34" s="160" customFormat="1" ht="22.5" x14ac:dyDescent="0.2">
      <c r="A636" s="190" t="s">
        <v>1031</v>
      </c>
      <c r="B636" s="191" t="s">
        <v>1024</v>
      </c>
      <c r="C636" s="1039" t="s">
        <v>1032</v>
      </c>
      <c r="D636" s="1039"/>
      <c r="E636" s="1039"/>
      <c r="F636" s="192" t="s">
        <v>1026</v>
      </c>
      <c r="G636" s="192"/>
      <c r="H636" s="192"/>
      <c r="I636" s="192" t="s">
        <v>1033</v>
      </c>
      <c r="J636" s="193"/>
      <c r="K636" s="192"/>
      <c r="L636" s="193"/>
      <c r="M636" s="192"/>
      <c r="N636" s="194"/>
      <c r="V636" s="189"/>
      <c r="W636" s="195" t="s">
        <v>1032</v>
      </c>
      <c r="AC636" s="195"/>
      <c r="AD636" s="195"/>
      <c r="AF636" s="195"/>
      <c r="AG636" s="207"/>
      <c r="AH636" s="195"/>
    </row>
    <row r="637" spans="1:34" s="160" customFormat="1" ht="12" x14ac:dyDescent="0.2">
      <c r="A637" s="196"/>
      <c r="B637" s="197"/>
      <c r="C637" s="1037" t="s">
        <v>1034</v>
      </c>
      <c r="D637" s="1037"/>
      <c r="E637" s="1037"/>
      <c r="F637" s="1037"/>
      <c r="G637" s="1037"/>
      <c r="H637" s="1037"/>
      <c r="I637" s="1037"/>
      <c r="J637" s="1037"/>
      <c r="K637" s="1037"/>
      <c r="L637" s="1037"/>
      <c r="M637" s="1037"/>
      <c r="N637" s="1046"/>
      <c r="V637" s="189"/>
      <c r="W637" s="195"/>
      <c r="X637" s="163" t="s">
        <v>1034</v>
      </c>
      <c r="AC637" s="195"/>
      <c r="AD637" s="195"/>
      <c r="AF637" s="195"/>
      <c r="AG637" s="207"/>
      <c r="AH637" s="195"/>
    </row>
    <row r="638" spans="1:34" s="160" customFormat="1" ht="12" x14ac:dyDescent="0.2">
      <c r="A638" s="200"/>
      <c r="B638" s="199" t="s">
        <v>423</v>
      </c>
      <c r="C638" s="1037" t="s">
        <v>432</v>
      </c>
      <c r="D638" s="1037"/>
      <c r="E638" s="1037"/>
      <c r="F638" s="201"/>
      <c r="G638" s="201"/>
      <c r="H638" s="201"/>
      <c r="I638" s="201"/>
      <c r="J638" s="202">
        <v>390.1</v>
      </c>
      <c r="K638" s="201"/>
      <c r="L638" s="202">
        <v>29.26</v>
      </c>
      <c r="M638" s="201"/>
      <c r="N638" s="203"/>
      <c r="V638" s="189"/>
      <c r="W638" s="195"/>
      <c r="Z638" s="163" t="s">
        <v>432</v>
      </c>
      <c r="AC638" s="195"/>
      <c r="AD638" s="195"/>
      <c r="AF638" s="195"/>
      <c r="AG638" s="207"/>
      <c r="AH638" s="195"/>
    </row>
    <row r="639" spans="1:34" s="160" customFormat="1" ht="12" x14ac:dyDescent="0.2">
      <c r="A639" s="200"/>
      <c r="B639" s="199" t="s">
        <v>434</v>
      </c>
      <c r="C639" s="1037" t="s">
        <v>435</v>
      </c>
      <c r="D639" s="1037"/>
      <c r="E639" s="1037"/>
      <c r="F639" s="201"/>
      <c r="G639" s="201"/>
      <c r="H639" s="201"/>
      <c r="I639" s="201"/>
      <c r="J639" s="202">
        <v>204.08</v>
      </c>
      <c r="K639" s="201"/>
      <c r="L639" s="202">
        <v>15.31</v>
      </c>
      <c r="M639" s="201"/>
      <c r="N639" s="203"/>
      <c r="V639" s="189"/>
      <c r="W639" s="195"/>
      <c r="Z639" s="163" t="s">
        <v>435</v>
      </c>
      <c r="AC639" s="195"/>
      <c r="AD639" s="195"/>
      <c r="AF639" s="195"/>
      <c r="AG639" s="207"/>
      <c r="AH639" s="195"/>
    </row>
    <row r="640" spans="1:34" s="160" customFormat="1" ht="12" x14ac:dyDescent="0.2">
      <c r="A640" s="200"/>
      <c r="B640" s="199" t="s">
        <v>437</v>
      </c>
      <c r="C640" s="1037" t="s">
        <v>438</v>
      </c>
      <c r="D640" s="1037"/>
      <c r="E640" s="1037"/>
      <c r="F640" s="201"/>
      <c r="G640" s="201"/>
      <c r="H640" s="201"/>
      <c r="I640" s="201"/>
      <c r="J640" s="202">
        <v>30.77</v>
      </c>
      <c r="K640" s="201"/>
      <c r="L640" s="202">
        <v>2.31</v>
      </c>
      <c r="M640" s="201"/>
      <c r="N640" s="203"/>
      <c r="V640" s="189"/>
      <c r="W640" s="195"/>
      <c r="Z640" s="163" t="s">
        <v>438</v>
      </c>
      <c r="AC640" s="195"/>
      <c r="AD640" s="195"/>
      <c r="AF640" s="195"/>
      <c r="AG640" s="207"/>
      <c r="AH640" s="195"/>
    </row>
    <row r="641" spans="1:34" s="160" customFormat="1" ht="12" x14ac:dyDescent="0.2">
      <c r="A641" s="200"/>
      <c r="B641" s="199" t="s">
        <v>439</v>
      </c>
      <c r="C641" s="1037" t="s">
        <v>440</v>
      </c>
      <c r="D641" s="1037"/>
      <c r="E641" s="1037"/>
      <c r="F641" s="201"/>
      <c r="G641" s="201"/>
      <c r="H641" s="201"/>
      <c r="I641" s="201"/>
      <c r="J641" s="202">
        <v>16057.11</v>
      </c>
      <c r="K641" s="201"/>
      <c r="L641" s="202">
        <v>1204.28</v>
      </c>
      <c r="M641" s="201"/>
      <c r="N641" s="203"/>
      <c r="V641" s="189"/>
      <c r="W641" s="195"/>
      <c r="Z641" s="163" t="s">
        <v>440</v>
      </c>
      <c r="AC641" s="195"/>
      <c r="AD641" s="195"/>
      <c r="AF641" s="195"/>
      <c r="AG641" s="207"/>
      <c r="AH641" s="195"/>
    </row>
    <row r="642" spans="1:34" s="160" customFormat="1" ht="12" x14ac:dyDescent="0.2">
      <c r="A642" s="200"/>
      <c r="B642" s="199"/>
      <c r="C642" s="1037" t="s">
        <v>443</v>
      </c>
      <c r="D642" s="1037"/>
      <c r="E642" s="1037"/>
      <c r="F642" s="201" t="s">
        <v>444</v>
      </c>
      <c r="G642" s="201" t="s">
        <v>1027</v>
      </c>
      <c r="H642" s="201"/>
      <c r="I642" s="201" t="s">
        <v>1035</v>
      </c>
      <c r="J642" s="202"/>
      <c r="K642" s="201"/>
      <c r="L642" s="202"/>
      <c r="M642" s="201"/>
      <c r="N642" s="203"/>
      <c r="V642" s="189"/>
      <c r="W642" s="195"/>
      <c r="AA642" s="163" t="s">
        <v>443</v>
      </c>
      <c r="AC642" s="195"/>
      <c r="AD642" s="195"/>
      <c r="AF642" s="195"/>
      <c r="AG642" s="207"/>
      <c r="AH642" s="195"/>
    </row>
    <row r="643" spans="1:34" s="160" customFormat="1" ht="12" x14ac:dyDescent="0.2">
      <c r="A643" s="200"/>
      <c r="B643" s="199"/>
      <c r="C643" s="1037" t="s">
        <v>447</v>
      </c>
      <c r="D643" s="1037"/>
      <c r="E643" s="1037"/>
      <c r="F643" s="201" t="s">
        <v>444</v>
      </c>
      <c r="G643" s="201" t="s">
        <v>1029</v>
      </c>
      <c r="H643" s="201"/>
      <c r="I643" s="201" t="s">
        <v>1036</v>
      </c>
      <c r="J643" s="202"/>
      <c r="K643" s="201"/>
      <c r="L643" s="202"/>
      <c r="M643" s="201"/>
      <c r="N643" s="203"/>
      <c r="V643" s="189"/>
      <c r="W643" s="195"/>
      <c r="AA643" s="163" t="s">
        <v>447</v>
      </c>
      <c r="AC643" s="195"/>
      <c r="AD643" s="195"/>
      <c r="AF643" s="195"/>
      <c r="AG643" s="207"/>
      <c r="AH643" s="195"/>
    </row>
    <row r="644" spans="1:34" s="160" customFormat="1" ht="12" x14ac:dyDescent="0.2">
      <c r="A644" s="200"/>
      <c r="B644" s="199"/>
      <c r="C644" s="1047" t="s">
        <v>450</v>
      </c>
      <c r="D644" s="1047"/>
      <c r="E644" s="1047"/>
      <c r="F644" s="208"/>
      <c r="G644" s="208"/>
      <c r="H644" s="208"/>
      <c r="I644" s="208"/>
      <c r="J644" s="209">
        <v>16651.29</v>
      </c>
      <c r="K644" s="208"/>
      <c r="L644" s="209">
        <v>1248.8499999999999</v>
      </c>
      <c r="M644" s="208"/>
      <c r="N644" s="210"/>
      <c r="V644" s="189"/>
      <c r="W644" s="195"/>
      <c r="AB644" s="163" t="s">
        <v>450</v>
      </c>
      <c r="AC644" s="195"/>
      <c r="AD644" s="195"/>
      <c r="AF644" s="195"/>
      <c r="AG644" s="207"/>
      <c r="AH644" s="195"/>
    </row>
    <row r="645" spans="1:34" s="160" customFormat="1" ht="12" x14ac:dyDescent="0.2">
      <c r="A645" s="200"/>
      <c r="B645" s="199"/>
      <c r="C645" s="1037" t="s">
        <v>451</v>
      </c>
      <c r="D645" s="1037"/>
      <c r="E645" s="1037"/>
      <c r="F645" s="201"/>
      <c r="G645" s="201"/>
      <c r="H645" s="201"/>
      <c r="I645" s="201"/>
      <c r="J645" s="202"/>
      <c r="K645" s="201"/>
      <c r="L645" s="202">
        <v>31.57</v>
      </c>
      <c r="M645" s="201"/>
      <c r="N645" s="203"/>
      <c r="V645" s="189"/>
      <c r="W645" s="195"/>
      <c r="AA645" s="163" t="s">
        <v>451</v>
      </c>
      <c r="AC645" s="195"/>
      <c r="AD645" s="195"/>
      <c r="AF645" s="195"/>
      <c r="AG645" s="207"/>
      <c r="AH645" s="195"/>
    </row>
    <row r="646" spans="1:34" s="160" customFormat="1" ht="45" x14ac:dyDescent="0.2">
      <c r="A646" s="200"/>
      <c r="B646" s="199" t="s">
        <v>1009</v>
      </c>
      <c r="C646" s="1037" t="s">
        <v>1010</v>
      </c>
      <c r="D646" s="1037"/>
      <c r="E646" s="1037"/>
      <c r="F646" s="201" t="s">
        <v>454</v>
      </c>
      <c r="G646" s="201" t="s">
        <v>1011</v>
      </c>
      <c r="H646" s="201"/>
      <c r="I646" s="201" t="s">
        <v>1011</v>
      </c>
      <c r="J646" s="202"/>
      <c r="K646" s="201"/>
      <c r="L646" s="202">
        <v>36.619999999999997</v>
      </c>
      <c r="M646" s="201"/>
      <c r="N646" s="203"/>
      <c r="V646" s="189"/>
      <c r="W646" s="195"/>
      <c r="AA646" s="163" t="s">
        <v>1010</v>
      </c>
      <c r="AC646" s="195"/>
      <c r="AD646" s="195"/>
      <c r="AF646" s="195"/>
      <c r="AG646" s="207"/>
      <c r="AH646" s="195"/>
    </row>
    <row r="647" spans="1:34" s="160" customFormat="1" ht="45" x14ac:dyDescent="0.2">
      <c r="A647" s="200"/>
      <c r="B647" s="199" t="s">
        <v>1012</v>
      </c>
      <c r="C647" s="1037" t="s">
        <v>1013</v>
      </c>
      <c r="D647" s="1037"/>
      <c r="E647" s="1037"/>
      <c r="F647" s="201" t="s">
        <v>454</v>
      </c>
      <c r="G647" s="201" t="s">
        <v>1014</v>
      </c>
      <c r="H647" s="201"/>
      <c r="I647" s="201" t="s">
        <v>1014</v>
      </c>
      <c r="J647" s="202"/>
      <c r="K647" s="201"/>
      <c r="L647" s="202">
        <v>25.26</v>
      </c>
      <c r="M647" s="201"/>
      <c r="N647" s="203"/>
      <c r="V647" s="189"/>
      <c r="W647" s="195"/>
      <c r="AA647" s="163" t="s">
        <v>1013</v>
      </c>
      <c r="AC647" s="195"/>
      <c r="AD647" s="195"/>
      <c r="AF647" s="195"/>
      <c r="AG647" s="207"/>
      <c r="AH647" s="195"/>
    </row>
    <row r="648" spans="1:34" s="160" customFormat="1" ht="12" x14ac:dyDescent="0.2">
      <c r="A648" s="211"/>
      <c r="B648" s="212"/>
      <c r="C648" s="1039" t="s">
        <v>459</v>
      </c>
      <c r="D648" s="1039"/>
      <c r="E648" s="1039"/>
      <c r="F648" s="192"/>
      <c r="G648" s="192"/>
      <c r="H648" s="192"/>
      <c r="I648" s="192"/>
      <c r="J648" s="193"/>
      <c r="K648" s="192"/>
      <c r="L648" s="193">
        <v>1310.73</v>
      </c>
      <c r="M648" s="208"/>
      <c r="N648" s="194"/>
      <c r="V648" s="189"/>
      <c r="W648" s="195"/>
      <c r="AC648" s="195" t="s">
        <v>459</v>
      </c>
      <c r="AD648" s="195"/>
      <c r="AF648" s="195"/>
      <c r="AG648" s="207"/>
      <c r="AH648" s="195"/>
    </row>
    <row r="649" spans="1:34" s="160" customFormat="1" ht="1.5" customHeight="1" x14ac:dyDescent="0.2">
      <c r="A649" s="214"/>
      <c r="B649" s="212"/>
      <c r="C649" s="212"/>
      <c r="D649" s="212"/>
      <c r="E649" s="212"/>
      <c r="F649" s="214"/>
      <c r="G649" s="214"/>
      <c r="H649" s="214"/>
      <c r="I649" s="214"/>
      <c r="J649" s="218"/>
      <c r="K649" s="214"/>
      <c r="L649" s="218"/>
      <c r="M649" s="201"/>
      <c r="N649" s="218"/>
      <c r="V649" s="189"/>
      <c r="W649" s="195"/>
      <c r="AC649" s="195"/>
      <c r="AD649" s="195"/>
      <c r="AF649" s="195"/>
      <c r="AG649" s="207"/>
      <c r="AH649" s="195"/>
    </row>
    <row r="650" spans="1:34" s="160" customFormat="1" ht="12" x14ac:dyDescent="0.2">
      <c r="A650" s="219"/>
      <c r="B650" s="220"/>
      <c r="C650" s="1039" t="s">
        <v>1037</v>
      </c>
      <c r="D650" s="1039"/>
      <c r="E650" s="1039"/>
      <c r="F650" s="1039"/>
      <c r="G650" s="1039"/>
      <c r="H650" s="1039"/>
      <c r="I650" s="1039"/>
      <c r="J650" s="1039"/>
      <c r="K650" s="1039"/>
      <c r="L650" s="221"/>
      <c r="M650" s="222"/>
      <c r="N650" s="223"/>
      <c r="V650" s="189"/>
      <c r="W650" s="195"/>
      <c r="AC650" s="195"/>
      <c r="AD650" s="195" t="s">
        <v>1037</v>
      </c>
      <c r="AF650" s="195"/>
      <c r="AG650" s="207"/>
      <c r="AH650" s="195"/>
    </row>
    <row r="651" spans="1:34" s="160" customFormat="1" ht="12" x14ac:dyDescent="0.2">
      <c r="A651" s="224"/>
      <c r="B651" s="199"/>
      <c r="C651" s="1037" t="s">
        <v>512</v>
      </c>
      <c r="D651" s="1037"/>
      <c r="E651" s="1037"/>
      <c r="F651" s="1037"/>
      <c r="G651" s="1037"/>
      <c r="H651" s="1037"/>
      <c r="I651" s="1037"/>
      <c r="J651" s="1037"/>
      <c r="K651" s="1037"/>
      <c r="L651" s="225">
        <v>192419.42</v>
      </c>
      <c r="M651" s="226"/>
      <c r="N651" s="227"/>
      <c r="V651" s="189"/>
      <c r="W651" s="195"/>
      <c r="AC651" s="195"/>
      <c r="AD651" s="195"/>
      <c r="AE651" s="163" t="s">
        <v>512</v>
      </c>
      <c r="AF651" s="195"/>
      <c r="AG651" s="207"/>
      <c r="AH651" s="195"/>
    </row>
    <row r="652" spans="1:34" s="160" customFormat="1" ht="12" x14ac:dyDescent="0.2">
      <c r="A652" s="224"/>
      <c r="B652" s="199"/>
      <c r="C652" s="1037" t="s">
        <v>513</v>
      </c>
      <c r="D652" s="1037"/>
      <c r="E652" s="1037"/>
      <c r="F652" s="1037"/>
      <c r="G652" s="1037"/>
      <c r="H652" s="1037"/>
      <c r="I652" s="1037"/>
      <c r="J652" s="1037"/>
      <c r="K652" s="1037"/>
      <c r="L652" s="225"/>
      <c r="M652" s="226"/>
      <c r="N652" s="227"/>
      <c r="V652" s="189"/>
      <c r="W652" s="195"/>
      <c r="AC652" s="195"/>
      <c r="AD652" s="195"/>
      <c r="AE652" s="163" t="s">
        <v>513</v>
      </c>
      <c r="AF652" s="195"/>
      <c r="AG652" s="207"/>
      <c r="AH652" s="195"/>
    </row>
    <row r="653" spans="1:34" s="160" customFormat="1" ht="12" x14ac:dyDescent="0.2">
      <c r="A653" s="224"/>
      <c r="B653" s="199"/>
      <c r="C653" s="1037" t="s">
        <v>514</v>
      </c>
      <c r="D653" s="1037"/>
      <c r="E653" s="1037"/>
      <c r="F653" s="1037"/>
      <c r="G653" s="1037"/>
      <c r="H653" s="1037"/>
      <c r="I653" s="1037"/>
      <c r="J653" s="1037"/>
      <c r="K653" s="1037"/>
      <c r="L653" s="225">
        <v>4778.66</v>
      </c>
      <c r="M653" s="226"/>
      <c r="N653" s="227"/>
      <c r="V653" s="189"/>
      <c r="W653" s="195"/>
      <c r="AC653" s="195"/>
      <c r="AD653" s="195"/>
      <c r="AE653" s="163" t="s">
        <v>514</v>
      </c>
      <c r="AF653" s="195"/>
      <c r="AG653" s="207"/>
      <c r="AH653" s="195"/>
    </row>
    <row r="654" spans="1:34" s="160" customFormat="1" ht="12" x14ac:dyDescent="0.2">
      <c r="A654" s="224"/>
      <c r="B654" s="199"/>
      <c r="C654" s="1037" t="s">
        <v>515</v>
      </c>
      <c r="D654" s="1037"/>
      <c r="E654" s="1037"/>
      <c r="F654" s="1037"/>
      <c r="G654" s="1037"/>
      <c r="H654" s="1037"/>
      <c r="I654" s="1037"/>
      <c r="J654" s="1037"/>
      <c r="K654" s="1037"/>
      <c r="L654" s="225">
        <v>20878.080000000002</v>
      </c>
      <c r="M654" s="226"/>
      <c r="N654" s="227"/>
      <c r="V654" s="189"/>
      <c r="W654" s="195"/>
      <c r="AC654" s="195"/>
      <c r="AD654" s="195"/>
      <c r="AE654" s="163" t="s">
        <v>515</v>
      </c>
      <c r="AF654" s="195"/>
      <c r="AG654" s="207"/>
      <c r="AH654" s="195"/>
    </row>
    <row r="655" spans="1:34" s="160" customFormat="1" ht="12" x14ac:dyDescent="0.2">
      <c r="A655" s="224"/>
      <c r="B655" s="199"/>
      <c r="C655" s="1037" t="s">
        <v>516</v>
      </c>
      <c r="D655" s="1037"/>
      <c r="E655" s="1037"/>
      <c r="F655" s="1037"/>
      <c r="G655" s="1037"/>
      <c r="H655" s="1037"/>
      <c r="I655" s="1037"/>
      <c r="J655" s="1037"/>
      <c r="K655" s="1037"/>
      <c r="L655" s="225">
        <v>2065.87</v>
      </c>
      <c r="M655" s="226"/>
      <c r="N655" s="227"/>
      <c r="V655" s="189"/>
      <c r="W655" s="195"/>
      <c r="AC655" s="195"/>
      <c r="AD655" s="195"/>
      <c r="AE655" s="163" t="s">
        <v>516</v>
      </c>
      <c r="AF655" s="195"/>
      <c r="AG655" s="207"/>
      <c r="AH655" s="195"/>
    </row>
    <row r="656" spans="1:34" s="160" customFormat="1" ht="12" x14ac:dyDescent="0.2">
      <c r="A656" s="224"/>
      <c r="B656" s="199"/>
      <c r="C656" s="1037" t="s">
        <v>517</v>
      </c>
      <c r="D656" s="1037"/>
      <c r="E656" s="1037"/>
      <c r="F656" s="1037"/>
      <c r="G656" s="1037"/>
      <c r="H656" s="1037"/>
      <c r="I656" s="1037"/>
      <c r="J656" s="1037"/>
      <c r="K656" s="1037"/>
      <c r="L656" s="225">
        <v>166762.68</v>
      </c>
      <c r="M656" s="226"/>
      <c r="N656" s="227"/>
      <c r="V656" s="189"/>
      <c r="W656" s="195"/>
      <c r="AC656" s="195"/>
      <c r="AD656" s="195"/>
      <c r="AE656" s="163" t="s">
        <v>517</v>
      </c>
      <c r="AF656" s="195"/>
      <c r="AG656" s="207"/>
      <c r="AH656" s="195"/>
    </row>
    <row r="657" spans="1:34" s="160" customFormat="1" ht="12" x14ac:dyDescent="0.2">
      <c r="A657" s="224"/>
      <c r="B657" s="199"/>
      <c r="C657" s="1037" t="s">
        <v>518</v>
      </c>
      <c r="D657" s="1037"/>
      <c r="E657" s="1037"/>
      <c r="F657" s="1037"/>
      <c r="G657" s="1037"/>
      <c r="H657" s="1037"/>
      <c r="I657" s="1037"/>
      <c r="J657" s="1037"/>
      <c r="K657" s="1037"/>
      <c r="L657" s="225">
        <v>203738.35</v>
      </c>
      <c r="M657" s="226"/>
      <c r="N657" s="227"/>
      <c r="V657" s="189"/>
      <c r="W657" s="195"/>
      <c r="AC657" s="195"/>
      <c r="AD657" s="195"/>
      <c r="AE657" s="163" t="s">
        <v>518</v>
      </c>
      <c r="AF657" s="195"/>
      <c r="AG657" s="207"/>
      <c r="AH657" s="195"/>
    </row>
    <row r="658" spans="1:34" s="160" customFormat="1" ht="12" x14ac:dyDescent="0.2">
      <c r="A658" s="224"/>
      <c r="B658" s="199"/>
      <c r="C658" s="1037" t="s">
        <v>513</v>
      </c>
      <c r="D658" s="1037"/>
      <c r="E658" s="1037"/>
      <c r="F658" s="1037"/>
      <c r="G658" s="1037"/>
      <c r="H658" s="1037"/>
      <c r="I658" s="1037"/>
      <c r="J658" s="1037"/>
      <c r="K658" s="1037"/>
      <c r="L658" s="225"/>
      <c r="M658" s="226"/>
      <c r="N658" s="227"/>
      <c r="V658" s="189"/>
      <c r="W658" s="195"/>
      <c r="AC658" s="195"/>
      <c r="AD658" s="195"/>
      <c r="AE658" s="163" t="s">
        <v>513</v>
      </c>
      <c r="AF658" s="195"/>
      <c r="AG658" s="207"/>
      <c r="AH658" s="195"/>
    </row>
    <row r="659" spans="1:34" s="160" customFormat="1" ht="12" x14ac:dyDescent="0.2">
      <c r="A659" s="224"/>
      <c r="B659" s="199"/>
      <c r="C659" s="1037" t="s">
        <v>519</v>
      </c>
      <c r="D659" s="1037"/>
      <c r="E659" s="1037"/>
      <c r="F659" s="1037"/>
      <c r="G659" s="1037"/>
      <c r="H659" s="1037"/>
      <c r="I659" s="1037"/>
      <c r="J659" s="1037"/>
      <c r="K659" s="1037"/>
      <c r="L659" s="225">
        <v>4778.66</v>
      </c>
      <c r="M659" s="226"/>
      <c r="N659" s="227"/>
      <c r="V659" s="189"/>
      <c r="W659" s="195"/>
      <c r="AC659" s="195"/>
      <c r="AD659" s="195"/>
      <c r="AE659" s="163" t="s">
        <v>519</v>
      </c>
      <c r="AF659" s="195"/>
      <c r="AG659" s="207"/>
      <c r="AH659" s="195"/>
    </row>
    <row r="660" spans="1:34" s="160" customFormat="1" ht="12" x14ac:dyDescent="0.2">
      <c r="A660" s="224"/>
      <c r="B660" s="199"/>
      <c r="C660" s="1037" t="s">
        <v>520</v>
      </c>
      <c r="D660" s="1037"/>
      <c r="E660" s="1037"/>
      <c r="F660" s="1037"/>
      <c r="G660" s="1037"/>
      <c r="H660" s="1037"/>
      <c r="I660" s="1037"/>
      <c r="J660" s="1037"/>
      <c r="K660" s="1037"/>
      <c r="L660" s="225">
        <v>20878.080000000002</v>
      </c>
      <c r="M660" s="226"/>
      <c r="N660" s="227"/>
      <c r="V660" s="189"/>
      <c r="W660" s="195"/>
      <c r="AC660" s="195"/>
      <c r="AD660" s="195"/>
      <c r="AE660" s="163" t="s">
        <v>520</v>
      </c>
      <c r="AF660" s="195"/>
      <c r="AG660" s="207"/>
      <c r="AH660" s="195"/>
    </row>
    <row r="661" spans="1:34" s="160" customFormat="1" ht="12" x14ac:dyDescent="0.2">
      <c r="A661" s="224"/>
      <c r="B661" s="199"/>
      <c r="C661" s="1037" t="s">
        <v>521</v>
      </c>
      <c r="D661" s="1037"/>
      <c r="E661" s="1037"/>
      <c r="F661" s="1037"/>
      <c r="G661" s="1037"/>
      <c r="H661" s="1037"/>
      <c r="I661" s="1037"/>
      <c r="J661" s="1037"/>
      <c r="K661" s="1037"/>
      <c r="L661" s="225">
        <v>166762.68</v>
      </c>
      <c r="M661" s="226"/>
      <c r="N661" s="227"/>
      <c r="V661" s="189"/>
      <c r="W661" s="195"/>
      <c r="AC661" s="195"/>
      <c r="AD661" s="195"/>
      <c r="AE661" s="163" t="s">
        <v>521</v>
      </c>
      <c r="AF661" s="195"/>
      <c r="AG661" s="207"/>
      <c r="AH661" s="195"/>
    </row>
    <row r="662" spans="1:34" s="160" customFormat="1" ht="12" x14ac:dyDescent="0.2">
      <c r="A662" s="224"/>
      <c r="B662" s="199"/>
      <c r="C662" s="1037" t="s">
        <v>522</v>
      </c>
      <c r="D662" s="1037"/>
      <c r="E662" s="1037"/>
      <c r="F662" s="1037"/>
      <c r="G662" s="1037"/>
      <c r="H662" s="1037"/>
      <c r="I662" s="1037"/>
      <c r="J662" s="1037"/>
      <c r="K662" s="1037"/>
      <c r="L662" s="225">
        <v>7400.61</v>
      </c>
      <c r="M662" s="226"/>
      <c r="N662" s="227"/>
      <c r="V662" s="189"/>
      <c r="W662" s="195"/>
      <c r="AC662" s="195"/>
      <c r="AD662" s="195"/>
      <c r="AE662" s="163" t="s">
        <v>522</v>
      </c>
      <c r="AF662" s="195"/>
      <c r="AG662" s="207"/>
      <c r="AH662" s="195"/>
    </row>
    <row r="663" spans="1:34" s="160" customFormat="1" ht="12" x14ac:dyDescent="0.2">
      <c r="A663" s="224"/>
      <c r="B663" s="199"/>
      <c r="C663" s="1037" t="s">
        <v>523</v>
      </c>
      <c r="D663" s="1037"/>
      <c r="E663" s="1037"/>
      <c r="F663" s="1037"/>
      <c r="G663" s="1037"/>
      <c r="H663" s="1037"/>
      <c r="I663" s="1037"/>
      <c r="J663" s="1037"/>
      <c r="K663" s="1037"/>
      <c r="L663" s="225">
        <v>3918.32</v>
      </c>
      <c r="M663" s="226"/>
      <c r="N663" s="227"/>
      <c r="V663" s="189"/>
      <c r="W663" s="195"/>
      <c r="AC663" s="195"/>
      <c r="AD663" s="195"/>
      <c r="AE663" s="163" t="s">
        <v>523</v>
      </c>
      <c r="AF663" s="195"/>
      <c r="AG663" s="207"/>
      <c r="AH663" s="195"/>
    </row>
    <row r="664" spans="1:34" s="160" customFormat="1" ht="12" x14ac:dyDescent="0.2">
      <c r="A664" s="224"/>
      <c r="B664" s="199"/>
      <c r="C664" s="1037" t="s">
        <v>524</v>
      </c>
      <c r="D664" s="1037"/>
      <c r="E664" s="1037"/>
      <c r="F664" s="1037"/>
      <c r="G664" s="1037"/>
      <c r="H664" s="1037"/>
      <c r="I664" s="1037"/>
      <c r="J664" s="1037"/>
      <c r="K664" s="1037"/>
      <c r="L664" s="225">
        <v>6844.53</v>
      </c>
      <c r="M664" s="226"/>
      <c r="N664" s="227"/>
      <c r="V664" s="189"/>
      <c r="W664" s="195"/>
      <c r="AC664" s="195"/>
      <c r="AD664" s="195"/>
      <c r="AE664" s="163" t="s">
        <v>524</v>
      </c>
      <c r="AF664" s="195"/>
      <c r="AG664" s="207"/>
      <c r="AH664" s="195"/>
    </row>
    <row r="665" spans="1:34" s="160" customFormat="1" ht="12" x14ac:dyDescent="0.2">
      <c r="A665" s="224"/>
      <c r="B665" s="199"/>
      <c r="C665" s="1037" t="s">
        <v>525</v>
      </c>
      <c r="D665" s="1037"/>
      <c r="E665" s="1037"/>
      <c r="F665" s="1037"/>
      <c r="G665" s="1037"/>
      <c r="H665" s="1037"/>
      <c r="I665" s="1037"/>
      <c r="J665" s="1037"/>
      <c r="K665" s="1037"/>
      <c r="L665" s="225">
        <v>7400.61</v>
      </c>
      <c r="M665" s="226"/>
      <c r="N665" s="227"/>
      <c r="V665" s="189"/>
      <c r="W665" s="195"/>
      <c r="AC665" s="195"/>
      <c r="AD665" s="195"/>
      <c r="AE665" s="163" t="s">
        <v>525</v>
      </c>
      <c r="AF665" s="195"/>
      <c r="AG665" s="207"/>
      <c r="AH665" s="195"/>
    </row>
    <row r="666" spans="1:34" s="160" customFormat="1" ht="12" x14ac:dyDescent="0.2">
      <c r="A666" s="224"/>
      <c r="B666" s="199"/>
      <c r="C666" s="1037" t="s">
        <v>526</v>
      </c>
      <c r="D666" s="1037"/>
      <c r="E666" s="1037"/>
      <c r="F666" s="1037"/>
      <c r="G666" s="1037"/>
      <c r="H666" s="1037"/>
      <c r="I666" s="1037"/>
      <c r="J666" s="1037"/>
      <c r="K666" s="1037"/>
      <c r="L666" s="225">
        <v>3918.32</v>
      </c>
      <c r="M666" s="226"/>
      <c r="N666" s="227"/>
      <c r="V666" s="189"/>
      <c r="W666" s="195"/>
      <c r="AC666" s="195"/>
      <c r="AD666" s="195"/>
      <c r="AE666" s="163" t="s">
        <v>526</v>
      </c>
      <c r="AF666" s="195"/>
      <c r="AG666" s="207"/>
      <c r="AH666" s="195"/>
    </row>
    <row r="667" spans="1:34" s="160" customFormat="1" ht="12" x14ac:dyDescent="0.2">
      <c r="A667" s="224"/>
      <c r="B667" s="218"/>
      <c r="C667" s="1038" t="s">
        <v>1038</v>
      </c>
      <c r="D667" s="1038"/>
      <c r="E667" s="1038"/>
      <c r="F667" s="1038"/>
      <c r="G667" s="1038"/>
      <c r="H667" s="1038"/>
      <c r="I667" s="1038"/>
      <c r="J667" s="1038"/>
      <c r="K667" s="1038"/>
      <c r="L667" s="228">
        <v>203738.35</v>
      </c>
      <c r="M667" s="229"/>
      <c r="N667" s="230"/>
      <c r="V667" s="189"/>
      <c r="W667" s="195"/>
      <c r="AC667" s="195"/>
      <c r="AD667" s="195"/>
      <c r="AF667" s="195" t="s">
        <v>1038</v>
      </c>
      <c r="AG667" s="207"/>
      <c r="AH667" s="195"/>
    </row>
    <row r="668" spans="1:34" s="160" customFormat="1" ht="12" x14ac:dyDescent="0.2">
      <c r="A668" s="1043" t="s">
        <v>1039</v>
      </c>
      <c r="B668" s="1044"/>
      <c r="C668" s="1044"/>
      <c r="D668" s="1044"/>
      <c r="E668" s="1044"/>
      <c r="F668" s="1044"/>
      <c r="G668" s="1044"/>
      <c r="H668" s="1044"/>
      <c r="I668" s="1044"/>
      <c r="J668" s="1044"/>
      <c r="K668" s="1044"/>
      <c r="L668" s="1044"/>
      <c r="M668" s="1044"/>
      <c r="N668" s="1045"/>
      <c r="V668" s="189" t="s">
        <v>1039</v>
      </c>
      <c r="W668" s="195"/>
      <c r="AC668" s="195"/>
      <c r="AD668" s="195"/>
      <c r="AF668" s="195"/>
      <c r="AG668" s="207"/>
      <c r="AH668" s="195"/>
    </row>
    <row r="669" spans="1:34" s="160" customFormat="1" ht="22.5" x14ac:dyDescent="0.2">
      <c r="A669" s="190" t="s">
        <v>1040</v>
      </c>
      <c r="B669" s="191" t="s">
        <v>1041</v>
      </c>
      <c r="C669" s="1039" t="s">
        <v>1042</v>
      </c>
      <c r="D669" s="1039"/>
      <c r="E669" s="1039"/>
      <c r="F669" s="192" t="s">
        <v>532</v>
      </c>
      <c r="G669" s="192"/>
      <c r="H669" s="192"/>
      <c r="I669" s="192" t="s">
        <v>1043</v>
      </c>
      <c r="J669" s="193"/>
      <c r="K669" s="192"/>
      <c r="L669" s="193"/>
      <c r="M669" s="192"/>
      <c r="N669" s="194"/>
      <c r="V669" s="189"/>
      <c r="W669" s="195" t="s">
        <v>1042</v>
      </c>
      <c r="AC669" s="195"/>
      <c r="AD669" s="195"/>
      <c r="AF669" s="195"/>
      <c r="AG669" s="207"/>
      <c r="AH669" s="195"/>
    </row>
    <row r="670" spans="1:34" s="160" customFormat="1" ht="12" x14ac:dyDescent="0.2">
      <c r="A670" s="196"/>
      <c r="B670" s="197"/>
      <c r="C670" s="1037" t="s">
        <v>1044</v>
      </c>
      <c r="D670" s="1037"/>
      <c r="E670" s="1037"/>
      <c r="F670" s="1037"/>
      <c r="G670" s="1037"/>
      <c r="H670" s="1037"/>
      <c r="I670" s="1037"/>
      <c r="J670" s="1037"/>
      <c r="K670" s="1037"/>
      <c r="L670" s="1037"/>
      <c r="M670" s="1037"/>
      <c r="N670" s="1046"/>
      <c r="V670" s="189"/>
      <c r="W670" s="195"/>
      <c r="X670" s="163" t="s">
        <v>1044</v>
      </c>
      <c r="AC670" s="195"/>
      <c r="AD670" s="195"/>
      <c r="AF670" s="195"/>
      <c r="AG670" s="207"/>
      <c r="AH670" s="195"/>
    </row>
    <row r="671" spans="1:34" s="160" customFormat="1" ht="12" x14ac:dyDescent="0.2">
      <c r="A671" s="198"/>
      <c r="B671" s="199"/>
      <c r="C671" s="1037" t="s">
        <v>1045</v>
      </c>
      <c r="D671" s="1037"/>
      <c r="E671" s="1037"/>
      <c r="F671" s="1037"/>
      <c r="G671" s="1037"/>
      <c r="H671" s="1037"/>
      <c r="I671" s="1037"/>
      <c r="J671" s="1037"/>
      <c r="K671" s="1037"/>
      <c r="L671" s="1037"/>
      <c r="M671" s="1037"/>
      <c r="N671" s="1046"/>
      <c r="V671" s="189"/>
      <c r="W671" s="195"/>
      <c r="Y671" s="163" t="s">
        <v>1045</v>
      </c>
      <c r="AC671" s="195"/>
      <c r="AD671" s="195"/>
      <c r="AF671" s="195"/>
      <c r="AG671" s="207"/>
      <c r="AH671" s="195"/>
    </row>
    <row r="672" spans="1:34" s="160" customFormat="1" ht="33.75" x14ac:dyDescent="0.2">
      <c r="A672" s="198"/>
      <c r="B672" s="199" t="s">
        <v>430</v>
      </c>
      <c r="C672" s="1037" t="s">
        <v>431</v>
      </c>
      <c r="D672" s="1037"/>
      <c r="E672" s="1037"/>
      <c r="F672" s="1037"/>
      <c r="G672" s="1037"/>
      <c r="H672" s="1037"/>
      <c r="I672" s="1037"/>
      <c r="J672" s="1037"/>
      <c r="K672" s="1037"/>
      <c r="L672" s="1037"/>
      <c r="M672" s="1037"/>
      <c r="N672" s="1046"/>
      <c r="V672" s="189"/>
      <c r="W672" s="195"/>
      <c r="Y672" s="163" t="s">
        <v>431</v>
      </c>
      <c r="AC672" s="195"/>
      <c r="AD672" s="195"/>
      <c r="AF672" s="195"/>
      <c r="AG672" s="207"/>
      <c r="AH672" s="195"/>
    </row>
    <row r="673" spans="1:34" s="160" customFormat="1" ht="12" x14ac:dyDescent="0.2">
      <c r="A673" s="200"/>
      <c r="B673" s="199" t="s">
        <v>423</v>
      </c>
      <c r="C673" s="1037" t="s">
        <v>432</v>
      </c>
      <c r="D673" s="1037"/>
      <c r="E673" s="1037"/>
      <c r="F673" s="201"/>
      <c r="G673" s="201"/>
      <c r="H673" s="201"/>
      <c r="I673" s="201"/>
      <c r="J673" s="202">
        <v>19.32</v>
      </c>
      <c r="K673" s="201" t="s">
        <v>1046</v>
      </c>
      <c r="L673" s="202">
        <v>6.52</v>
      </c>
      <c r="M673" s="201"/>
      <c r="N673" s="203"/>
      <c r="V673" s="189"/>
      <c r="W673" s="195"/>
      <c r="Z673" s="163" t="s">
        <v>432</v>
      </c>
      <c r="AC673" s="195"/>
      <c r="AD673" s="195"/>
      <c r="AF673" s="195"/>
      <c r="AG673" s="207"/>
      <c r="AH673" s="195"/>
    </row>
    <row r="674" spans="1:34" s="160" customFormat="1" ht="12" x14ac:dyDescent="0.2">
      <c r="A674" s="200"/>
      <c r="B674" s="199" t="s">
        <v>434</v>
      </c>
      <c r="C674" s="1037" t="s">
        <v>435</v>
      </c>
      <c r="D674" s="1037"/>
      <c r="E674" s="1037"/>
      <c r="F674" s="201"/>
      <c r="G674" s="201"/>
      <c r="H674" s="201"/>
      <c r="I674" s="201"/>
      <c r="J674" s="202">
        <v>6.01</v>
      </c>
      <c r="K674" s="201" t="s">
        <v>1046</v>
      </c>
      <c r="L674" s="202">
        <v>2.0299999999999998</v>
      </c>
      <c r="M674" s="201"/>
      <c r="N674" s="203"/>
      <c r="V674" s="189"/>
      <c r="W674" s="195"/>
      <c r="Z674" s="163" t="s">
        <v>435</v>
      </c>
      <c r="AC674" s="195"/>
      <c r="AD674" s="195"/>
      <c r="AF674" s="195"/>
      <c r="AG674" s="207"/>
      <c r="AH674" s="195"/>
    </row>
    <row r="675" spans="1:34" s="160" customFormat="1" ht="12" x14ac:dyDescent="0.2">
      <c r="A675" s="200"/>
      <c r="B675" s="199" t="s">
        <v>437</v>
      </c>
      <c r="C675" s="1037" t="s">
        <v>438</v>
      </c>
      <c r="D675" s="1037"/>
      <c r="E675" s="1037"/>
      <c r="F675" s="201"/>
      <c r="G675" s="201"/>
      <c r="H675" s="201"/>
      <c r="I675" s="201"/>
      <c r="J675" s="202">
        <v>0.22</v>
      </c>
      <c r="K675" s="201" t="s">
        <v>1046</v>
      </c>
      <c r="L675" s="202">
        <v>7.0000000000000007E-2</v>
      </c>
      <c r="M675" s="201"/>
      <c r="N675" s="203"/>
      <c r="V675" s="189"/>
      <c r="W675" s="195"/>
      <c r="Z675" s="163" t="s">
        <v>438</v>
      </c>
      <c r="AC675" s="195"/>
      <c r="AD675" s="195"/>
      <c r="AF675" s="195"/>
      <c r="AG675" s="207"/>
      <c r="AH675" s="195"/>
    </row>
    <row r="676" spans="1:34" s="160" customFormat="1" ht="12" x14ac:dyDescent="0.2">
      <c r="A676" s="200"/>
      <c r="B676" s="199" t="s">
        <v>439</v>
      </c>
      <c r="C676" s="1037" t="s">
        <v>440</v>
      </c>
      <c r="D676" s="1037"/>
      <c r="E676" s="1037"/>
      <c r="F676" s="201"/>
      <c r="G676" s="201"/>
      <c r="H676" s="201"/>
      <c r="I676" s="201"/>
      <c r="J676" s="202">
        <v>138.16</v>
      </c>
      <c r="K676" s="201" t="s">
        <v>434</v>
      </c>
      <c r="L676" s="202">
        <v>37.299999999999997</v>
      </c>
      <c r="M676" s="201"/>
      <c r="N676" s="203"/>
      <c r="V676" s="189"/>
      <c r="W676" s="195"/>
      <c r="Z676" s="163" t="s">
        <v>440</v>
      </c>
      <c r="AC676" s="195"/>
      <c r="AD676" s="195"/>
      <c r="AF676" s="195"/>
      <c r="AG676" s="207"/>
      <c r="AH676" s="195"/>
    </row>
    <row r="677" spans="1:34" s="160" customFormat="1" ht="12" x14ac:dyDescent="0.2">
      <c r="A677" s="200"/>
      <c r="B677" s="199"/>
      <c r="C677" s="1037" t="s">
        <v>443</v>
      </c>
      <c r="D677" s="1037"/>
      <c r="E677" s="1037"/>
      <c r="F677" s="201" t="s">
        <v>444</v>
      </c>
      <c r="G677" s="201" t="s">
        <v>747</v>
      </c>
      <c r="H677" s="201" t="s">
        <v>1046</v>
      </c>
      <c r="I677" s="201" t="s">
        <v>1047</v>
      </c>
      <c r="J677" s="202"/>
      <c r="K677" s="201"/>
      <c r="L677" s="202"/>
      <c r="M677" s="201"/>
      <c r="N677" s="203"/>
      <c r="V677" s="189"/>
      <c r="W677" s="195"/>
      <c r="AA677" s="163" t="s">
        <v>443</v>
      </c>
      <c r="AC677" s="195"/>
      <c r="AD677" s="195"/>
      <c r="AF677" s="195"/>
      <c r="AG677" s="207"/>
      <c r="AH677" s="195"/>
    </row>
    <row r="678" spans="1:34" s="160" customFormat="1" ht="12" x14ac:dyDescent="0.2">
      <c r="A678" s="200"/>
      <c r="B678" s="199"/>
      <c r="C678" s="1037" t="s">
        <v>447</v>
      </c>
      <c r="D678" s="1037"/>
      <c r="E678" s="1037"/>
      <c r="F678" s="201" t="s">
        <v>444</v>
      </c>
      <c r="G678" s="201" t="s">
        <v>537</v>
      </c>
      <c r="H678" s="201" t="s">
        <v>1046</v>
      </c>
      <c r="I678" s="201" t="s">
        <v>1048</v>
      </c>
      <c r="J678" s="202"/>
      <c r="K678" s="201"/>
      <c r="L678" s="202"/>
      <c r="M678" s="201"/>
      <c r="N678" s="203"/>
      <c r="V678" s="189"/>
      <c r="W678" s="195"/>
      <c r="AA678" s="163" t="s">
        <v>447</v>
      </c>
      <c r="AC678" s="195"/>
      <c r="AD678" s="195"/>
      <c r="AF678" s="195"/>
      <c r="AG678" s="207"/>
      <c r="AH678" s="195"/>
    </row>
    <row r="679" spans="1:34" s="160" customFormat="1" ht="12" x14ac:dyDescent="0.2">
      <c r="A679" s="200"/>
      <c r="B679" s="199"/>
      <c r="C679" s="1047" t="s">
        <v>450</v>
      </c>
      <c r="D679" s="1047"/>
      <c r="E679" s="1047"/>
      <c r="F679" s="208"/>
      <c r="G679" s="208"/>
      <c r="H679" s="208"/>
      <c r="I679" s="208"/>
      <c r="J679" s="209">
        <v>163.49</v>
      </c>
      <c r="K679" s="208"/>
      <c r="L679" s="209">
        <v>45.85</v>
      </c>
      <c r="M679" s="208"/>
      <c r="N679" s="210"/>
      <c r="V679" s="189"/>
      <c r="W679" s="195"/>
      <c r="AB679" s="163" t="s">
        <v>450</v>
      </c>
      <c r="AC679" s="195"/>
      <c r="AD679" s="195"/>
      <c r="AF679" s="195"/>
      <c r="AG679" s="207"/>
      <c r="AH679" s="195"/>
    </row>
    <row r="680" spans="1:34" s="160" customFormat="1" ht="12" x14ac:dyDescent="0.2">
      <c r="A680" s="200"/>
      <c r="B680" s="199"/>
      <c r="C680" s="1037" t="s">
        <v>451</v>
      </c>
      <c r="D680" s="1037"/>
      <c r="E680" s="1037"/>
      <c r="F680" s="201"/>
      <c r="G680" s="201"/>
      <c r="H680" s="201"/>
      <c r="I680" s="201"/>
      <c r="J680" s="202"/>
      <c r="K680" s="201"/>
      <c r="L680" s="202">
        <v>6.59</v>
      </c>
      <c r="M680" s="201"/>
      <c r="N680" s="203"/>
      <c r="V680" s="189"/>
      <c r="W680" s="195"/>
      <c r="AA680" s="163" t="s">
        <v>451</v>
      </c>
      <c r="AC680" s="195"/>
      <c r="AD680" s="195"/>
      <c r="AF680" s="195"/>
      <c r="AG680" s="207"/>
      <c r="AH680" s="195"/>
    </row>
    <row r="681" spans="1:34" s="160" customFormat="1" ht="22.5" x14ac:dyDescent="0.2">
      <c r="A681" s="200"/>
      <c r="B681" s="199" t="s">
        <v>539</v>
      </c>
      <c r="C681" s="1037" t="s">
        <v>540</v>
      </c>
      <c r="D681" s="1037"/>
      <c r="E681" s="1037"/>
      <c r="F681" s="201" t="s">
        <v>454</v>
      </c>
      <c r="G681" s="201" t="s">
        <v>541</v>
      </c>
      <c r="H681" s="201"/>
      <c r="I681" s="201" t="s">
        <v>541</v>
      </c>
      <c r="J681" s="202"/>
      <c r="K681" s="201"/>
      <c r="L681" s="202">
        <v>6.19</v>
      </c>
      <c r="M681" s="201"/>
      <c r="N681" s="203"/>
      <c r="V681" s="189"/>
      <c r="W681" s="195"/>
      <c r="AA681" s="163" t="s">
        <v>540</v>
      </c>
      <c r="AC681" s="195"/>
      <c r="AD681" s="195"/>
      <c r="AF681" s="195"/>
      <c r="AG681" s="207"/>
      <c r="AH681" s="195"/>
    </row>
    <row r="682" spans="1:34" s="160" customFormat="1" ht="22.5" x14ac:dyDescent="0.2">
      <c r="A682" s="200"/>
      <c r="B682" s="199" t="s">
        <v>542</v>
      </c>
      <c r="C682" s="1037" t="s">
        <v>543</v>
      </c>
      <c r="D682" s="1037"/>
      <c r="E682" s="1037"/>
      <c r="F682" s="201" t="s">
        <v>454</v>
      </c>
      <c r="G682" s="201" t="s">
        <v>544</v>
      </c>
      <c r="H682" s="201"/>
      <c r="I682" s="201" t="s">
        <v>544</v>
      </c>
      <c r="J682" s="202"/>
      <c r="K682" s="201"/>
      <c r="L682" s="202">
        <v>3.36</v>
      </c>
      <c r="M682" s="201"/>
      <c r="N682" s="203"/>
      <c r="V682" s="189"/>
      <c r="W682" s="195"/>
      <c r="AA682" s="163" t="s">
        <v>543</v>
      </c>
      <c r="AC682" s="195"/>
      <c r="AD682" s="195"/>
      <c r="AF682" s="195"/>
      <c r="AG682" s="207"/>
      <c r="AH682" s="195"/>
    </row>
    <row r="683" spans="1:34" s="160" customFormat="1" ht="12" x14ac:dyDescent="0.2">
      <c r="A683" s="211"/>
      <c r="B683" s="212"/>
      <c r="C683" s="1039" t="s">
        <v>459</v>
      </c>
      <c r="D683" s="1039"/>
      <c r="E683" s="1039"/>
      <c r="F683" s="192"/>
      <c r="G683" s="192"/>
      <c r="H683" s="192"/>
      <c r="I683" s="192"/>
      <c r="J683" s="193"/>
      <c r="K683" s="192"/>
      <c r="L683" s="193">
        <v>55.4</v>
      </c>
      <c r="M683" s="208"/>
      <c r="N683" s="194"/>
      <c r="V683" s="189"/>
      <c r="W683" s="195"/>
      <c r="AC683" s="195" t="s">
        <v>459</v>
      </c>
      <c r="AD683" s="195"/>
      <c r="AF683" s="195"/>
      <c r="AG683" s="207"/>
      <c r="AH683" s="195"/>
    </row>
    <row r="684" spans="1:34" s="160" customFormat="1" ht="33.75" x14ac:dyDescent="0.2">
      <c r="A684" s="190" t="s">
        <v>1049</v>
      </c>
      <c r="B684" s="191" t="s">
        <v>1050</v>
      </c>
      <c r="C684" s="1039" t="s">
        <v>1051</v>
      </c>
      <c r="D684" s="1039"/>
      <c r="E684" s="1039"/>
      <c r="F684" s="192" t="s">
        <v>532</v>
      </c>
      <c r="G684" s="192"/>
      <c r="H684" s="192"/>
      <c r="I684" s="192" t="s">
        <v>1052</v>
      </c>
      <c r="J684" s="193"/>
      <c r="K684" s="192"/>
      <c r="L684" s="193"/>
      <c r="M684" s="192"/>
      <c r="N684" s="194"/>
      <c r="V684" s="189"/>
      <c r="W684" s="195" t="s">
        <v>1051</v>
      </c>
      <c r="AC684" s="195"/>
      <c r="AD684" s="195"/>
      <c r="AF684" s="195"/>
      <c r="AG684" s="207"/>
      <c r="AH684" s="195"/>
    </row>
    <row r="685" spans="1:34" s="160" customFormat="1" ht="12" x14ac:dyDescent="0.2">
      <c r="A685" s="196"/>
      <c r="B685" s="197"/>
      <c r="C685" s="1037" t="s">
        <v>1053</v>
      </c>
      <c r="D685" s="1037"/>
      <c r="E685" s="1037"/>
      <c r="F685" s="1037"/>
      <c r="G685" s="1037"/>
      <c r="H685" s="1037"/>
      <c r="I685" s="1037"/>
      <c r="J685" s="1037"/>
      <c r="K685" s="1037"/>
      <c r="L685" s="1037"/>
      <c r="M685" s="1037"/>
      <c r="N685" s="1046"/>
      <c r="V685" s="189"/>
      <c r="W685" s="195"/>
      <c r="X685" s="163" t="s">
        <v>1053</v>
      </c>
      <c r="AC685" s="195"/>
      <c r="AD685" s="195"/>
      <c r="AF685" s="195"/>
      <c r="AG685" s="207"/>
      <c r="AH685" s="195"/>
    </row>
    <row r="686" spans="1:34" s="160" customFormat="1" ht="12" x14ac:dyDescent="0.2">
      <c r="A686" s="200"/>
      <c r="B686" s="199" t="s">
        <v>423</v>
      </c>
      <c r="C686" s="1037" t="s">
        <v>432</v>
      </c>
      <c r="D686" s="1037"/>
      <c r="E686" s="1037"/>
      <c r="F686" s="201"/>
      <c r="G686" s="201"/>
      <c r="H686" s="201"/>
      <c r="I686" s="201"/>
      <c r="J686" s="202">
        <v>170.01</v>
      </c>
      <c r="K686" s="201"/>
      <c r="L686" s="202">
        <v>1615.1</v>
      </c>
      <c r="M686" s="201"/>
      <c r="N686" s="203"/>
      <c r="V686" s="189"/>
      <c r="W686" s="195"/>
      <c r="Z686" s="163" t="s">
        <v>432</v>
      </c>
      <c r="AC686" s="195"/>
      <c r="AD686" s="195"/>
      <c r="AF686" s="195"/>
      <c r="AG686" s="207"/>
      <c r="AH686" s="195"/>
    </row>
    <row r="687" spans="1:34" s="160" customFormat="1" ht="12" x14ac:dyDescent="0.2">
      <c r="A687" s="200"/>
      <c r="B687" s="199" t="s">
        <v>434</v>
      </c>
      <c r="C687" s="1037" t="s">
        <v>435</v>
      </c>
      <c r="D687" s="1037"/>
      <c r="E687" s="1037"/>
      <c r="F687" s="201"/>
      <c r="G687" s="201"/>
      <c r="H687" s="201"/>
      <c r="I687" s="201"/>
      <c r="J687" s="202">
        <v>38.6</v>
      </c>
      <c r="K687" s="201"/>
      <c r="L687" s="202">
        <v>366.7</v>
      </c>
      <c r="M687" s="201"/>
      <c r="N687" s="203"/>
      <c r="V687" s="189"/>
      <c r="W687" s="195"/>
      <c r="Z687" s="163" t="s">
        <v>435</v>
      </c>
      <c r="AC687" s="195"/>
      <c r="AD687" s="195"/>
      <c r="AF687" s="195"/>
      <c r="AG687" s="207"/>
      <c r="AH687" s="195"/>
    </row>
    <row r="688" spans="1:34" s="160" customFormat="1" ht="12" x14ac:dyDescent="0.2">
      <c r="A688" s="200"/>
      <c r="B688" s="199" t="s">
        <v>437</v>
      </c>
      <c r="C688" s="1037" t="s">
        <v>438</v>
      </c>
      <c r="D688" s="1037"/>
      <c r="E688" s="1037"/>
      <c r="F688" s="201"/>
      <c r="G688" s="201"/>
      <c r="H688" s="201"/>
      <c r="I688" s="201"/>
      <c r="J688" s="202">
        <v>9.2899999999999991</v>
      </c>
      <c r="K688" s="201"/>
      <c r="L688" s="202">
        <v>88.26</v>
      </c>
      <c r="M688" s="201"/>
      <c r="N688" s="203"/>
      <c r="V688" s="189"/>
      <c r="W688" s="195"/>
      <c r="Z688" s="163" t="s">
        <v>438</v>
      </c>
      <c r="AC688" s="195"/>
      <c r="AD688" s="195"/>
      <c r="AF688" s="195"/>
      <c r="AG688" s="207"/>
      <c r="AH688" s="195"/>
    </row>
    <row r="689" spans="1:34" s="160" customFormat="1" ht="12" x14ac:dyDescent="0.2">
      <c r="A689" s="200"/>
      <c r="B689" s="199" t="s">
        <v>439</v>
      </c>
      <c r="C689" s="1037" t="s">
        <v>440</v>
      </c>
      <c r="D689" s="1037"/>
      <c r="E689" s="1037"/>
      <c r="F689" s="201"/>
      <c r="G689" s="201"/>
      <c r="H689" s="201"/>
      <c r="I689" s="201"/>
      <c r="J689" s="202">
        <v>0.91</v>
      </c>
      <c r="K689" s="201"/>
      <c r="L689" s="202">
        <v>8.65</v>
      </c>
      <c r="M689" s="201"/>
      <c r="N689" s="203"/>
      <c r="V689" s="189"/>
      <c r="W689" s="195"/>
      <c r="Z689" s="163" t="s">
        <v>440</v>
      </c>
      <c r="AC689" s="195"/>
      <c r="AD689" s="195"/>
      <c r="AF689" s="195"/>
      <c r="AG689" s="207"/>
      <c r="AH689" s="195"/>
    </row>
    <row r="690" spans="1:34" s="160" customFormat="1" ht="12" x14ac:dyDescent="0.2">
      <c r="A690" s="196"/>
      <c r="B690" s="204" t="s">
        <v>1054</v>
      </c>
      <c r="C690" s="1048" t="s">
        <v>1055</v>
      </c>
      <c r="D690" s="1048"/>
      <c r="E690" s="1048"/>
      <c r="F690" s="205" t="s">
        <v>411</v>
      </c>
      <c r="G690" s="205" t="s">
        <v>1056</v>
      </c>
      <c r="H690" s="205"/>
      <c r="I690" s="205" t="s">
        <v>1057</v>
      </c>
      <c r="J690" s="199"/>
      <c r="K690" s="201"/>
      <c r="L690" s="202"/>
      <c r="M690" s="201"/>
      <c r="N690" s="206"/>
      <c r="V690" s="189"/>
      <c r="W690" s="195"/>
      <c r="AC690" s="195"/>
      <c r="AD690" s="195"/>
      <c r="AF690" s="195"/>
      <c r="AG690" s="207" t="s">
        <v>1055</v>
      </c>
      <c r="AH690" s="195"/>
    </row>
    <row r="691" spans="1:34" s="160" customFormat="1" ht="12" x14ac:dyDescent="0.2">
      <c r="A691" s="200"/>
      <c r="B691" s="199"/>
      <c r="C691" s="1037" t="s">
        <v>443</v>
      </c>
      <c r="D691" s="1037"/>
      <c r="E691" s="1037"/>
      <c r="F691" s="201" t="s">
        <v>444</v>
      </c>
      <c r="G691" s="201" t="s">
        <v>1058</v>
      </c>
      <c r="H691" s="201"/>
      <c r="I691" s="201" t="s">
        <v>1059</v>
      </c>
      <c r="J691" s="202"/>
      <c r="K691" s="201"/>
      <c r="L691" s="202"/>
      <c r="M691" s="201"/>
      <c r="N691" s="203"/>
      <c r="V691" s="189"/>
      <c r="W691" s="195"/>
      <c r="AA691" s="163" t="s">
        <v>443</v>
      </c>
      <c r="AC691" s="195"/>
      <c r="AD691" s="195"/>
      <c r="AF691" s="195"/>
      <c r="AG691" s="207"/>
      <c r="AH691" s="195"/>
    </row>
    <row r="692" spans="1:34" s="160" customFormat="1" ht="12" x14ac:dyDescent="0.2">
      <c r="A692" s="200"/>
      <c r="B692" s="199"/>
      <c r="C692" s="1037" t="s">
        <v>447</v>
      </c>
      <c r="D692" s="1037"/>
      <c r="E692" s="1037"/>
      <c r="F692" s="201" t="s">
        <v>444</v>
      </c>
      <c r="G692" s="201" t="s">
        <v>812</v>
      </c>
      <c r="H692" s="201"/>
      <c r="I692" s="201" t="s">
        <v>1060</v>
      </c>
      <c r="J692" s="202"/>
      <c r="K692" s="201"/>
      <c r="L692" s="202"/>
      <c r="M692" s="201"/>
      <c r="N692" s="203"/>
      <c r="V692" s="189"/>
      <c r="W692" s="195"/>
      <c r="AA692" s="163" t="s">
        <v>447</v>
      </c>
      <c r="AC692" s="195"/>
      <c r="AD692" s="195"/>
      <c r="AF692" s="195"/>
      <c r="AG692" s="207"/>
      <c r="AH692" s="195"/>
    </row>
    <row r="693" spans="1:34" s="160" customFormat="1" ht="12" x14ac:dyDescent="0.2">
      <c r="A693" s="200"/>
      <c r="B693" s="199"/>
      <c r="C693" s="1047" t="s">
        <v>450</v>
      </c>
      <c r="D693" s="1047"/>
      <c r="E693" s="1047"/>
      <c r="F693" s="208"/>
      <c r="G693" s="208"/>
      <c r="H693" s="208"/>
      <c r="I693" s="208"/>
      <c r="J693" s="209">
        <v>209.52</v>
      </c>
      <c r="K693" s="208"/>
      <c r="L693" s="209">
        <v>1990.45</v>
      </c>
      <c r="M693" s="208"/>
      <c r="N693" s="210"/>
      <c r="V693" s="189"/>
      <c r="W693" s="195"/>
      <c r="AB693" s="163" t="s">
        <v>450</v>
      </c>
      <c r="AC693" s="195"/>
      <c r="AD693" s="195"/>
      <c r="AF693" s="195"/>
      <c r="AG693" s="207"/>
      <c r="AH693" s="195"/>
    </row>
    <row r="694" spans="1:34" s="160" customFormat="1" ht="12" x14ac:dyDescent="0.2">
      <c r="A694" s="200"/>
      <c r="B694" s="199"/>
      <c r="C694" s="1037" t="s">
        <v>451</v>
      </c>
      <c r="D694" s="1037"/>
      <c r="E694" s="1037"/>
      <c r="F694" s="201"/>
      <c r="G694" s="201"/>
      <c r="H694" s="201"/>
      <c r="I694" s="201"/>
      <c r="J694" s="202"/>
      <c r="K694" s="201"/>
      <c r="L694" s="202">
        <v>1703.36</v>
      </c>
      <c r="M694" s="201"/>
      <c r="N694" s="203"/>
      <c r="V694" s="189"/>
      <c r="W694" s="195"/>
      <c r="AA694" s="163" t="s">
        <v>451</v>
      </c>
      <c r="AC694" s="195"/>
      <c r="AD694" s="195"/>
      <c r="AF694" s="195"/>
      <c r="AG694" s="207"/>
      <c r="AH694" s="195"/>
    </row>
    <row r="695" spans="1:34" s="160" customFormat="1" ht="22.5" x14ac:dyDescent="0.2">
      <c r="A695" s="200"/>
      <c r="B695" s="199" t="s">
        <v>1061</v>
      </c>
      <c r="C695" s="1037" t="s">
        <v>1062</v>
      </c>
      <c r="D695" s="1037"/>
      <c r="E695" s="1037"/>
      <c r="F695" s="201" t="s">
        <v>454</v>
      </c>
      <c r="G695" s="201" t="s">
        <v>1063</v>
      </c>
      <c r="H695" s="201"/>
      <c r="I695" s="201" t="s">
        <v>1063</v>
      </c>
      <c r="J695" s="202"/>
      <c r="K695" s="201"/>
      <c r="L695" s="202">
        <v>1907.76</v>
      </c>
      <c r="M695" s="201"/>
      <c r="N695" s="203"/>
      <c r="V695" s="189"/>
      <c r="W695" s="195"/>
      <c r="AA695" s="163" t="s">
        <v>1062</v>
      </c>
      <c r="AC695" s="195"/>
      <c r="AD695" s="195"/>
      <c r="AF695" s="195"/>
      <c r="AG695" s="207"/>
      <c r="AH695" s="195"/>
    </row>
    <row r="696" spans="1:34" s="160" customFormat="1" ht="22.5" x14ac:dyDescent="0.2">
      <c r="A696" s="200"/>
      <c r="B696" s="199" t="s">
        <v>1064</v>
      </c>
      <c r="C696" s="1037" t="s">
        <v>1065</v>
      </c>
      <c r="D696" s="1037"/>
      <c r="E696" s="1037"/>
      <c r="F696" s="201" t="s">
        <v>454</v>
      </c>
      <c r="G696" s="201" t="s">
        <v>936</v>
      </c>
      <c r="H696" s="201"/>
      <c r="I696" s="201" t="s">
        <v>936</v>
      </c>
      <c r="J696" s="202"/>
      <c r="K696" s="201"/>
      <c r="L696" s="202">
        <v>1107.18</v>
      </c>
      <c r="M696" s="201"/>
      <c r="N696" s="203"/>
      <c r="V696" s="189"/>
      <c r="W696" s="195"/>
      <c r="AA696" s="163" t="s">
        <v>1065</v>
      </c>
      <c r="AC696" s="195"/>
      <c r="AD696" s="195"/>
      <c r="AF696" s="195"/>
      <c r="AG696" s="207"/>
      <c r="AH696" s="195"/>
    </row>
    <row r="697" spans="1:34" s="160" customFormat="1" ht="12" x14ac:dyDescent="0.2">
      <c r="A697" s="211"/>
      <c r="B697" s="212"/>
      <c r="C697" s="1039" t="s">
        <v>459</v>
      </c>
      <c r="D697" s="1039"/>
      <c r="E697" s="1039"/>
      <c r="F697" s="192"/>
      <c r="G697" s="192"/>
      <c r="H697" s="192"/>
      <c r="I697" s="192"/>
      <c r="J697" s="193"/>
      <c r="K697" s="192"/>
      <c r="L697" s="193">
        <v>5005.3900000000003</v>
      </c>
      <c r="M697" s="208"/>
      <c r="N697" s="194"/>
      <c r="V697" s="189"/>
      <c r="W697" s="195"/>
      <c r="AC697" s="195" t="s">
        <v>459</v>
      </c>
      <c r="AD697" s="195"/>
      <c r="AF697" s="195"/>
      <c r="AG697" s="207"/>
      <c r="AH697" s="195"/>
    </row>
    <row r="698" spans="1:34" s="160" customFormat="1" ht="22.5" x14ac:dyDescent="0.2">
      <c r="A698" s="190" t="s">
        <v>1066</v>
      </c>
      <c r="B698" s="191" t="s">
        <v>1067</v>
      </c>
      <c r="C698" s="1039" t="s">
        <v>1068</v>
      </c>
      <c r="D698" s="1039"/>
      <c r="E698" s="1039"/>
      <c r="F698" s="192" t="s">
        <v>411</v>
      </c>
      <c r="G698" s="192"/>
      <c r="H698" s="192"/>
      <c r="I698" s="192" t="s">
        <v>1069</v>
      </c>
      <c r="J698" s="193">
        <v>4812.7</v>
      </c>
      <c r="K698" s="192"/>
      <c r="L698" s="193">
        <v>13716.2</v>
      </c>
      <c r="M698" s="192"/>
      <c r="N698" s="194"/>
      <c r="V698" s="189"/>
      <c r="W698" s="195" t="s">
        <v>1068</v>
      </c>
      <c r="AC698" s="195"/>
      <c r="AD698" s="195"/>
      <c r="AF698" s="195"/>
      <c r="AG698" s="207"/>
      <c r="AH698" s="195"/>
    </row>
    <row r="699" spans="1:34" s="160" customFormat="1" ht="12" x14ac:dyDescent="0.2">
      <c r="A699" s="211"/>
      <c r="B699" s="212"/>
      <c r="C699" s="168" t="s">
        <v>1070</v>
      </c>
      <c r="D699" s="213"/>
      <c r="E699" s="213"/>
      <c r="F699" s="214"/>
      <c r="G699" s="214"/>
      <c r="H699" s="214"/>
      <c r="I699" s="214"/>
      <c r="J699" s="215"/>
      <c r="K699" s="214"/>
      <c r="L699" s="215"/>
      <c r="M699" s="216"/>
      <c r="N699" s="217"/>
      <c r="V699" s="189"/>
      <c r="W699" s="195"/>
      <c r="AC699" s="195"/>
      <c r="AD699" s="195"/>
      <c r="AF699" s="195"/>
      <c r="AG699" s="207"/>
      <c r="AH699" s="195"/>
    </row>
    <row r="700" spans="1:34" s="160" customFormat="1" ht="12" x14ac:dyDescent="0.2">
      <c r="A700" s="1040" t="s">
        <v>641</v>
      </c>
      <c r="B700" s="1041"/>
      <c r="C700" s="1041"/>
      <c r="D700" s="1041"/>
      <c r="E700" s="1041"/>
      <c r="F700" s="1041"/>
      <c r="G700" s="1041"/>
      <c r="H700" s="1041"/>
      <c r="I700" s="1041"/>
      <c r="J700" s="1041"/>
      <c r="K700" s="1041"/>
      <c r="L700" s="1041"/>
      <c r="M700" s="1041"/>
      <c r="N700" s="1042"/>
      <c r="V700" s="189"/>
      <c r="W700" s="195"/>
      <c r="AC700" s="195"/>
      <c r="AD700" s="195"/>
      <c r="AF700" s="195"/>
      <c r="AG700" s="207"/>
      <c r="AH700" s="195" t="s">
        <v>641</v>
      </c>
    </row>
    <row r="701" spans="1:34" s="160" customFormat="1" ht="22.5" x14ac:dyDescent="0.2">
      <c r="A701" s="190" t="s">
        <v>1071</v>
      </c>
      <c r="B701" s="191" t="s">
        <v>1072</v>
      </c>
      <c r="C701" s="1039" t="s">
        <v>1073</v>
      </c>
      <c r="D701" s="1039"/>
      <c r="E701" s="1039"/>
      <c r="F701" s="192" t="s">
        <v>660</v>
      </c>
      <c r="G701" s="192"/>
      <c r="H701" s="192"/>
      <c r="I701" s="192" t="s">
        <v>1074</v>
      </c>
      <c r="J701" s="193"/>
      <c r="K701" s="192"/>
      <c r="L701" s="193"/>
      <c r="M701" s="192"/>
      <c r="N701" s="194"/>
      <c r="V701" s="189"/>
      <c r="W701" s="195" t="s">
        <v>1073</v>
      </c>
      <c r="AC701" s="195"/>
      <c r="AD701" s="195"/>
      <c r="AF701" s="195"/>
      <c r="AG701" s="207"/>
      <c r="AH701" s="195"/>
    </row>
    <row r="702" spans="1:34" s="160" customFormat="1" ht="12" x14ac:dyDescent="0.2">
      <c r="A702" s="196"/>
      <c r="B702" s="197"/>
      <c r="C702" s="1037" t="s">
        <v>1075</v>
      </c>
      <c r="D702" s="1037"/>
      <c r="E702" s="1037"/>
      <c r="F702" s="1037"/>
      <c r="G702" s="1037"/>
      <c r="H702" s="1037"/>
      <c r="I702" s="1037"/>
      <c r="J702" s="1037"/>
      <c r="K702" s="1037"/>
      <c r="L702" s="1037"/>
      <c r="M702" s="1037"/>
      <c r="N702" s="1046"/>
      <c r="V702" s="189"/>
      <c r="W702" s="195"/>
      <c r="X702" s="163" t="s">
        <v>1075</v>
      </c>
      <c r="AC702" s="195"/>
      <c r="AD702" s="195"/>
      <c r="AF702" s="195"/>
      <c r="AG702" s="207"/>
      <c r="AH702" s="195"/>
    </row>
    <row r="703" spans="1:34" s="160" customFormat="1" ht="33.75" x14ac:dyDescent="0.2">
      <c r="A703" s="198"/>
      <c r="B703" s="199" t="s">
        <v>430</v>
      </c>
      <c r="C703" s="1037" t="s">
        <v>431</v>
      </c>
      <c r="D703" s="1037"/>
      <c r="E703" s="1037"/>
      <c r="F703" s="1037"/>
      <c r="G703" s="1037"/>
      <c r="H703" s="1037"/>
      <c r="I703" s="1037"/>
      <c r="J703" s="1037"/>
      <c r="K703" s="1037"/>
      <c r="L703" s="1037"/>
      <c r="M703" s="1037"/>
      <c r="N703" s="1046"/>
      <c r="V703" s="189"/>
      <c r="W703" s="195"/>
      <c r="Y703" s="163" t="s">
        <v>431</v>
      </c>
      <c r="AC703" s="195"/>
      <c r="AD703" s="195"/>
      <c r="AF703" s="195"/>
      <c r="AG703" s="207"/>
      <c r="AH703" s="195"/>
    </row>
    <row r="704" spans="1:34" s="160" customFormat="1" ht="12" x14ac:dyDescent="0.2">
      <c r="A704" s="200"/>
      <c r="B704" s="199" t="s">
        <v>423</v>
      </c>
      <c r="C704" s="1037" t="s">
        <v>432</v>
      </c>
      <c r="D704" s="1037"/>
      <c r="E704" s="1037"/>
      <c r="F704" s="201"/>
      <c r="G704" s="201"/>
      <c r="H704" s="201"/>
      <c r="I704" s="201"/>
      <c r="J704" s="202">
        <v>1053</v>
      </c>
      <c r="K704" s="201" t="s">
        <v>436</v>
      </c>
      <c r="L704" s="202">
        <v>398.82</v>
      </c>
      <c r="M704" s="201"/>
      <c r="N704" s="203"/>
      <c r="V704" s="189"/>
      <c r="W704" s="195"/>
      <c r="Z704" s="163" t="s">
        <v>432</v>
      </c>
      <c r="AC704" s="195"/>
      <c r="AD704" s="195"/>
      <c r="AF704" s="195"/>
      <c r="AG704" s="207"/>
      <c r="AH704" s="195"/>
    </row>
    <row r="705" spans="1:34" s="160" customFormat="1" ht="12" x14ac:dyDescent="0.2">
      <c r="A705" s="200"/>
      <c r="B705" s="199" t="s">
        <v>434</v>
      </c>
      <c r="C705" s="1037" t="s">
        <v>435</v>
      </c>
      <c r="D705" s="1037"/>
      <c r="E705" s="1037"/>
      <c r="F705" s="201"/>
      <c r="G705" s="201"/>
      <c r="H705" s="201"/>
      <c r="I705" s="201"/>
      <c r="J705" s="202">
        <v>1566.06</v>
      </c>
      <c r="K705" s="201" t="s">
        <v>436</v>
      </c>
      <c r="L705" s="202">
        <v>593.15</v>
      </c>
      <c r="M705" s="201"/>
      <c r="N705" s="203"/>
      <c r="V705" s="189"/>
      <c r="W705" s="195"/>
      <c r="Z705" s="163" t="s">
        <v>435</v>
      </c>
      <c r="AC705" s="195"/>
      <c r="AD705" s="195"/>
      <c r="AF705" s="195"/>
      <c r="AG705" s="207"/>
      <c r="AH705" s="195"/>
    </row>
    <row r="706" spans="1:34" s="160" customFormat="1" ht="12" x14ac:dyDescent="0.2">
      <c r="A706" s="200"/>
      <c r="B706" s="199" t="s">
        <v>437</v>
      </c>
      <c r="C706" s="1037" t="s">
        <v>438</v>
      </c>
      <c r="D706" s="1037"/>
      <c r="E706" s="1037"/>
      <c r="F706" s="201"/>
      <c r="G706" s="201"/>
      <c r="H706" s="201"/>
      <c r="I706" s="201"/>
      <c r="J706" s="202">
        <v>244.39</v>
      </c>
      <c r="K706" s="201" t="s">
        <v>436</v>
      </c>
      <c r="L706" s="202">
        <v>92.56</v>
      </c>
      <c r="M706" s="201"/>
      <c r="N706" s="203"/>
      <c r="V706" s="189"/>
      <c r="W706" s="195"/>
      <c r="Z706" s="163" t="s">
        <v>438</v>
      </c>
      <c r="AC706" s="195"/>
      <c r="AD706" s="195"/>
      <c r="AF706" s="195"/>
      <c r="AG706" s="207"/>
      <c r="AH706" s="195"/>
    </row>
    <row r="707" spans="1:34" s="160" customFormat="1" ht="12" x14ac:dyDescent="0.2">
      <c r="A707" s="200"/>
      <c r="B707" s="199" t="s">
        <v>439</v>
      </c>
      <c r="C707" s="1037" t="s">
        <v>440</v>
      </c>
      <c r="D707" s="1037"/>
      <c r="E707" s="1037"/>
      <c r="F707" s="201"/>
      <c r="G707" s="201"/>
      <c r="H707" s="201"/>
      <c r="I707" s="201"/>
      <c r="J707" s="202">
        <v>909.27</v>
      </c>
      <c r="K707" s="201"/>
      <c r="L707" s="202">
        <v>275.51</v>
      </c>
      <c r="M707" s="201"/>
      <c r="N707" s="203"/>
      <c r="V707" s="189"/>
      <c r="W707" s="195"/>
      <c r="Z707" s="163" t="s">
        <v>440</v>
      </c>
      <c r="AC707" s="195"/>
      <c r="AD707" s="195"/>
      <c r="AF707" s="195"/>
      <c r="AG707" s="207"/>
      <c r="AH707" s="195"/>
    </row>
    <row r="708" spans="1:34" s="160" customFormat="1" ht="12" x14ac:dyDescent="0.2">
      <c r="A708" s="196"/>
      <c r="B708" s="204" t="s">
        <v>702</v>
      </c>
      <c r="C708" s="1048" t="s">
        <v>703</v>
      </c>
      <c r="D708" s="1048"/>
      <c r="E708" s="1048"/>
      <c r="F708" s="205" t="s">
        <v>644</v>
      </c>
      <c r="G708" s="205" t="s">
        <v>716</v>
      </c>
      <c r="H708" s="205"/>
      <c r="I708" s="205" t="s">
        <v>1076</v>
      </c>
      <c r="J708" s="199"/>
      <c r="K708" s="201"/>
      <c r="L708" s="202"/>
      <c r="M708" s="201"/>
      <c r="N708" s="206"/>
      <c r="V708" s="189"/>
      <c r="W708" s="195"/>
      <c r="AC708" s="195"/>
      <c r="AD708" s="195"/>
      <c r="AF708" s="195"/>
      <c r="AG708" s="207" t="s">
        <v>703</v>
      </c>
      <c r="AH708" s="195"/>
    </row>
    <row r="709" spans="1:34" s="160" customFormat="1" ht="12" x14ac:dyDescent="0.2">
      <c r="A709" s="200"/>
      <c r="B709" s="199"/>
      <c r="C709" s="1037" t="s">
        <v>443</v>
      </c>
      <c r="D709" s="1037"/>
      <c r="E709" s="1037"/>
      <c r="F709" s="201" t="s">
        <v>444</v>
      </c>
      <c r="G709" s="201" t="s">
        <v>1077</v>
      </c>
      <c r="H709" s="201" t="s">
        <v>436</v>
      </c>
      <c r="I709" s="201" t="s">
        <v>1078</v>
      </c>
      <c r="J709" s="202"/>
      <c r="K709" s="201"/>
      <c r="L709" s="202"/>
      <c r="M709" s="201"/>
      <c r="N709" s="203"/>
      <c r="V709" s="189"/>
      <c r="W709" s="195"/>
      <c r="AA709" s="163" t="s">
        <v>443</v>
      </c>
      <c r="AC709" s="195"/>
      <c r="AD709" s="195"/>
      <c r="AF709" s="195"/>
      <c r="AG709" s="207"/>
      <c r="AH709" s="195"/>
    </row>
    <row r="710" spans="1:34" s="160" customFormat="1" ht="12" x14ac:dyDescent="0.2">
      <c r="A710" s="200"/>
      <c r="B710" s="199"/>
      <c r="C710" s="1037" t="s">
        <v>447</v>
      </c>
      <c r="D710" s="1037"/>
      <c r="E710" s="1037"/>
      <c r="F710" s="201" t="s">
        <v>444</v>
      </c>
      <c r="G710" s="201" t="s">
        <v>1079</v>
      </c>
      <c r="H710" s="201" t="s">
        <v>436</v>
      </c>
      <c r="I710" s="201" t="s">
        <v>1080</v>
      </c>
      <c r="J710" s="202"/>
      <c r="K710" s="201"/>
      <c r="L710" s="202"/>
      <c r="M710" s="201"/>
      <c r="N710" s="203"/>
      <c r="V710" s="189"/>
      <c r="W710" s="195"/>
      <c r="AA710" s="163" t="s">
        <v>447</v>
      </c>
      <c r="AC710" s="195"/>
      <c r="AD710" s="195"/>
      <c r="AF710" s="195"/>
      <c r="AG710" s="207"/>
      <c r="AH710" s="195"/>
    </row>
    <row r="711" spans="1:34" s="160" customFormat="1" ht="12" x14ac:dyDescent="0.2">
      <c r="A711" s="200"/>
      <c r="B711" s="199"/>
      <c r="C711" s="1047" t="s">
        <v>450</v>
      </c>
      <c r="D711" s="1047"/>
      <c r="E711" s="1047"/>
      <c r="F711" s="208"/>
      <c r="G711" s="208"/>
      <c r="H711" s="208"/>
      <c r="I711" s="208"/>
      <c r="J711" s="209">
        <v>3528.33</v>
      </c>
      <c r="K711" s="208"/>
      <c r="L711" s="209">
        <v>1267.48</v>
      </c>
      <c r="M711" s="208"/>
      <c r="N711" s="210"/>
      <c r="V711" s="189"/>
      <c r="W711" s="195"/>
      <c r="AB711" s="163" t="s">
        <v>450</v>
      </c>
      <c r="AC711" s="195"/>
      <c r="AD711" s="195"/>
      <c r="AF711" s="195"/>
      <c r="AG711" s="207"/>
      <c r="AH711" s="195"/>
    </row>
    <row r="712" spans="1:34" s="160" customFormat="1" ht="12" x14ac:dyDescent="0.2">
      <c r="A712" s="200"/>
      <c r="B712" s="199"/>
      <c r="C712" s="1037" t="s">
        <v>451</v>
      </c>
      <c r="D712" s="1037"/>
      <c r="E712" s="1037"/>
      <c r="F712" s="201"/>
      <c r="G712" s="201"/>
      <c r="H712" s="201"/>
      <c r="I712" s="201"/>
      <c r="J712" s="202"/>
      <c r="K712" s="201"/>
      <c r="L712" s="202">
        <v>491.38</v>
      </c>
      <c r="M712" s="201"/>
      <c r="N712" s="203"/>
      <c r="V712" s="189"/>
      <c r="W712" s="195"/>
      <c r="AA712" s="163" t="s">
        <v>451</v>
      </c>
      <c r="AC712" s="195"/>
      <c r="AD712" s="195"/>
      <c r="AF712" s="195"/>
      <c r="AG712" s="207"/>
      <c r="AH712" s="195"/>
    </row>
    <row r="713" spans="1:34" s="160" customFormat="1" ht="33.75" x14ac:dyDescent="0.2">
      <c r="A713" s="200"/>
      <c r="B713" s="199" t="s">
        <v>714</v>
      </c>
      <c r="C713" s="1037" t="s">
        <v>715</v>
      </c>
      <c r="D713" s="1037"/>
      <c r="E713" s="1037"/>
      <c r="F713" s="201" t="s">
        <v>454</v>
      </c>
      <c r="G713" s="201" t="s">
        <v>716</v>
      </c>
      <c r="H713" s="201"/>
      <c r="I713" s="201" t="s">
        <v>716</v>
      </c>
      <c r="J713" s="202"/>
      <c r="K713" s="201"/>
      <c r="L713" s="202">
        <v>501.21</v>
      </c>
      <c r="M713" s="201"/>
      <c r="N713" s="203"/>
      <c r="V713" s="189"/>
      <c r="W713" s="195"/>
      <c r="AA713" s="163" t="s">
        <v>715</v>
      </c>
      <c r="AC713" s="195"/>
      <c r="AD713" s="195"/>
      <c r="AF713" s="195"/>
      <c r="AG713" s="207"/>
      <c r="AH713" s="195"/>
    </row>
    <row r="714" spans="1:34" s="160" customFormat="1" ht="33.75" x14ac:dyDescent="0.2">
      <c r="A714" s="200"/>
      <c r="B714" s="199" t="s">
        <v>717</v>
      </c>
      <c r="C714" s="1037" t="s">
        <v>718</v>
      </c>
      <c r="D714" s="1037"/>
      <c r="E714" s="1037"/>
      <c r="F714" s="201" t="s">
        <v>454</v>
      </c>
      <c r="G714" s="201" t="s">
        <v>719</v>
      </c>
      <c r="H714" s="201"/>
      <c r="I714" s="201" t="s">
        <v>719</v>
      </c>
      <c r="J714" s="202"/>
      <c r="K714" s="201"/>
      <c r="L714" s="202">
        <v>285</v>
      </c>
      <c r="M714" s="201"/>
      <c r="N714" s="203"/>
      <c r="V714" s="189"/>
      <c r="W714" s="195"/>
      <c r="AA714" s="163" t="s">
        <v>718</v>
      </c>
      <c r="AC714" s="195"/>
      <c r="AD714" s="195"/>
      <c r="AF714" s="195"/>
      <c r="AG714" s="207"/>
      <c r="AH714" s="195"/>
    </row>
    <row r="715" spans="1:34" s="160" customFormat="1" ht="12" x14ac:dyDescent="0.2">
      <c r="A715" s="211"/>
      <c r="B715" s="212"/>
      <c r="C715" s="1039" t="s">
        <v>459</v>
      </c>
      <c r="D715" s="1039"/>
      <c r="E715" s="1039"/>
      <c r="F715" s="192"/>
      <c r="G715" s="192"/>
      <c r="H715" s="192"/>
      <c r="I715" s="192"/>
      <c r="J715" s="193"/>
      <c r="K715" s="192"/>
      <c r="L715" s="193">
        <v>2053.69</v>
      </c>
      <c r="M715" s="208"/>
      <c r="N715" s="194"/>
      <c r="V715" s="189"/>
      <c r="W715" s="195"/>
      <c r="AC715" s="195" t="s">
        <v>459</v>
      </c>
      <c r="AD715" s="195"/>
      <c r="AF715" s="195"/>
      <c r="AG715" s="207"/>
      <c r="AH715" s="195"/>
    </row>
    <row r="716" spans="1:34" s="160" customFormat="1" ht="22.5" x14ac:dyDescent="0.2">
      <c r="A716" s="190" t="s">
        <v>670</v>
      </c>
      <c r="B716" s="191" t="s">
        <v>1081</v>
      </c>
      <c r="C716" s="1039" t="s">
        <v>1082</v>
      </c>
      <c r="D716" s="1039"/>
      <c r="E716" s="1039"/>
      <c r="F716" s="192" t="s">
        <v>644</v>
      </c>
      <c r="G716" s="192"/>
      <c r="H716" s="192"/>
      <c r="I716" s="192" t="s">
        <v>1076</v>
      </c>
      <c r="J716" s="193">
        <v>560</v>
      </c>
      <c r="K716" s="192"/>
      <c r="L716" s="193">
        <v>17307.36</v>
      </c>
      <c r="M716" s="192"/>
      <c r="N716" s="194"/>
      <c r="V716" s="189"/>
      <c r="W716" s="195" t="s">
        <v>1082</v>
      </c>
      <c r="AC716" s="195"/>
      <c r="AD716" s="195"/>
      <c r="AF716" s="195"/>
      <c r="AG716" s="207"/>
      <c r="AH716" s="195"/>
    </row>
    <row r="717" spans="1:34" s="160" customFormat="1" ht="12" x14ac:dyDescent="0.2">
      <c r="A717" s="211"/>
      <c r="B717" s="212"/>
      <c r="C717" s="168" t="s">
        <v>462</v>
      </c>
      <c r="D717" s="213"/>
      <c r="E717" s="213"/>
      <c r="F717" s="214"/>
      <c r="G717" s="214"/>
      <c r="H717" s="214"/>
      <c r="I717" s="214"/>
      <c r="J717" s="215"/>
      <c r="K717" s="214"/>
      <c r="L717" s="215"/>
      <c r="M717" s="216"/>
      <c r="N717" s="217"/>
      <c r="V717" s="189"/>
      <c r="W717" s="195"/>
      <c r="AC717" s="195"/>
      <c r="AD717" s="195"/>
      <c r="AF717" s="195"/>
      <c r="AG717" s="207"/>
      <c r="AH717" s="195"/>
    </row>
    <row r="718" spans="1:34" s="160" customFormat="1" ht="56.25" x14ac:dyDescent="0.2">
      <c r="A718" s="190" t="s">
        <v>1083</v>
      </c>
      <c r="B718" s="191" t="s">
        <v>698</v>
      </c>
      <c r="C718" s="1039" t="s">
        <v>1084</v>
      </c>
      <c r="D718" s="1039"/>
      <c r="E718" s="1039"/>
      <c r="F718" s="192" t="s">
        <v>660</v>
      </c>
      <c r="G718" s="192"/>
      <c r="H718" s="192"/>
      <c r="I718" s="192" t="s">
        <v>1085</v>
      </c>
      <c r="J718" s="193"/>
      <c r="K718" s="192"/>
      <c r="L718" s="193"/>
      <c r="M718" s="192"/>
      <c r="N718" s="194"/>
      <c r="V718" s="189"/>
      <c r="W718" s="195" t="s">
        <v>1084</v>
      </c>
      <c r="AC718" s="195"/>
      <c r="AD718" s="195"/>
      <c r="AF718" s="195"/>
      <c r="AG718" s="207"/>
      <c r="AH718" s="195"/>
    </row>
    <row r="719" spans="1:34" s="160" customFormat="1" ht="12" x14ac:dyDescent="0.2">
      <c r="A719" s="196"/>
      <c r="B719" s="197"/>
      <c r="C719" s="1037" t="s">
        <v>1086</v>
      </c>
      <c r="D719" s="1037"/>
      <c r="E719" s="1037"/>
      <c r="F719" s="1037"/>
      <c r="G719" s="1037"/>
      <c r="H719" s="1037"/>
      <c r="I719" s="1037"/>
      <c r="J719" s="1037"/>
      <c r="K719" s="1037"/>
      <c r="L719" s="1037"/>
      <c r="M719" s="1037"/>
      <c r="N719" s="1046"/>
      <c r="V719" s="189"/>
      <c r="W719" s="195"/>
      <c r="X719" s="163" t="s">
        <v>1086</v>
      </c>
      <c r="AC719" s="195"/>
      <c r="AD719" s="195"/>
      <c r="AF719" s="195"/>
      <c r="AG719" s="207"/>
      <c r="AH719" s="195"/>
    </row>
    <row r="720" spans="1:34" s="160" customFormat="1" ht="33.75" x14ac:dyDescent="0.2">
      <c r="A720" s="198"/>
      <c r="B720" s="199" t="s">
        <v>430</v>
      </c>
      <c r="C720" s="1037" t="s">
        <v>431</v>
      </c>
      <c r="D720" s="1037"/>
      <c r="E720" s="1037"/>
      <c r="F720" s="1037"/>
      <c r="G720" s="1037"/>
      <c r="H720" s="1037"/>
      <c r="I720" s="1037"/>
      <c r="J720" s="1037"/>
      <c r="K720" s="1037"/>
      <c r="L720" s="1037"/>
      <c r="M720" s="1037"/>
      <c r="N720" s="1046"/>
      <c r="V720" s="189"/>
      <c r="W720" s="195"/>
      <c r="Y720" s="163" t="s">
        <v>431</v>
      </c>
      <c r="AC720" s="195"/>
      <c r="AD720" s="195"/>
      <c r="AF720" s="195"/>
      <c r="AG720" s="207"/>
      <c r="AH720" s="195"/>
    </row>
    <row r="721" spans="1:34" s="160" customFormat="1" ht="12" x14ac:dyDescent="0.2">
      <c r="A721" s="200"/>
      <c r="B721" s="199" t="s">
        <v>423</v>
      </c>
      <c r="C721" s="1037" t="s">
        <v>432</v>
      </c>
      <c r="D721" s="1037"/>
      <c r="E721" s="1037"/>
      <c r="F721" s="201"/>
      <c r="G721" s="201"/>
      <c r="H721" s="201"/>
      <c r="I721" s="201"/>
      <c r="J721" s="202">
        <v>1526.87</v>
      </c>
      <c r="K721" s="201" t="s">
        <v>436</v>
      </c>
      <c r="L721" s="202">
        <v>868.41</v>
      </c>
      <c r="M721" s="201"/>
      <c r="N721" s="203"/>
      <c r="V721" s="189"/>
      <c r="W721" s="195"/>
      <c r="Z721" s="163" t="s">
        <v>432</v>
      </c>
      <c r="AC721" s="195"/>
      <c r="AD721" s="195"/>
      <c r="AF721" s="195"/>
      <c r="AG721" s="207"/>
      <c r="AH721" s="195"/>
    </row>
    <row r="722" spans="1:34" s="160" customFormat="1" ht="12" x14ac:dyDescent="0.2">
      <c r="A722" s="200"/>
      <c r="B722" s="199" t="s">
        <v>434</v>
      </c>
      <c r="C722" s="1037" t="s">
        <v>435</v>
      </c>
      <c r="D722" s="1037"/>
      <c r="E722" s="1037"/>
      <c r="F722" s="201"/>
      <c r="G722" s="201"/>
      <c r="H722" s="201"/>
      <c r="I722" s="201"/>
      <c r="J722" s="202">
        <v>2518.58</v>
      </c>
      <c r="K722" s="201" t="s">
        <v>436</v>
      </c>
      <c r="L722" s="202">
        <v>1432.44</v>
      </c>
      <c r="M722" s="201"/>
      <c r="N722" s="203"/>
      <c r="V722" s="189"/>
      <c r="W722" s="195"/>
      <c r="Z722" s="163" t="s">
        <v>435</v>
      </c>
      <c r="AC722" s="195"/>
      <c r="AD722" s="195"/>
      <c r="AF722" s="195"/>
      <c r="AG722" s="207"/>
      <c r="AH722" s="195"/>
    </row>
    <row r="723" spans="1:34" s="160" customFormat="1" ht="12" x14ac:dyDescent="0.2">
      <c r="A723" s="200"/>
      <c r="B723" s="199" t="s">
        <v>437</v>
      </c>
      <c r="C723" s="1037" t="s">
        <v>438</v>
      </c>
      <c r="D723" s="1037"/>
      <c r="E723" s="1037"/>
      <c r="F723" s="201"/>
      <c r="G723" s="201"/>
      <c r="H723" s="201"/>
      <c r="I723" s="201"/>
      <c r="J723" s="202">
        <v>382.14</v>
      </c>
      <c r="K723" s="201" t="s">
        <v>436</v>
      </c>
      <c r="L723" s="202">
        <v>217.34</v>
      </c>
      <c r="M723" s="201"/>
      <c r="N723" s="203"/>
      <c r="V723" s="189"/>
      <c r="W723" s="195"/>
      <c r="Z723" s="163" t="s">
        <v>438</v>
      </c>
      <c r="AC723" s="195"/>
      <c r="AD723" s="195"/>
      <c r="AF723" s="195"/>
      <c r="AG723" s="207"/>
      <c r="AH723" s="195"/>
    </row>
    <row r="724" spans="1:34" s="160" customFormat="1" ht="12" x14ac:dyDescent="0.2">
      <c r="A724" s="200"/>
      <c r="B724" s="199" t="s">
        <v>439</v>
      </c>
      <c r="C724" s="1037" t="s">
        <v>440</v>
      </c>
      <c r="D724" s="1037"/>
      <c r="E724" s="1037"/>
      <c r="F724" s="201"/>
      <c r="G724" s="201"/>
      <c r="H724" s="201"/>
      <c r="I724" s="201"/>
      <c r="J724" s="202">
        <v>488.42</v>
      </c>
      <c r="K724" s="201"/>
      <c r="L724" s="202">
        <v>222.23</v>
      </c>
      <c r="M724" s="201"/>
      <c r="N724" s="203"/>
      <c r="V724" s="189"/>
      <c r="W724" s="195"/>
      <c r="Z724" s="163" t="s">
        <v>440</v>
      </c>
      <c r="AC724" s="195"/>
      <c r="AD724" s="195"/>
      <c r="AF724" s="195"/>
      <c r="AG724" s="207"/>
      <c r="AH724" s="195"/>
    </row>
    <row r="725" spans="1:34" s="160" customFormat="1" ht="12" x14ac:dyDescent="0.2">
      <c r="A725" s="196"/>
      <c r="B725" s="204" t="s">
        <v>702</v>
      </c>
      <c r="C725" s="1048" t="s">
        <v>703</v>
      </c>
      <c r="D725" s="1048"/>
      <c r="E725" s="1048"/>
      <c r="F725" s="205" t="s">
        <v>644</v>
      </c>
      <c r="G725" s="205" t="s">
        <v>704</v>
      </c>
      <c r="H725" s="205"/>
      <c r="I725" s="205" t="s">
        <v>1087</v>
      </c>
      <c r="J725" s="199"/>
      <c r="K725" s="201"/>
      <c r="L725" s="202"/>
      <c r="M725" s="201"/>
      <c r="N725" s="206"/>
      <c r="V725" s="189"/>
      <c r="W725" s="195"/>
      <c r="AC725" s="195"/>
      <c r="AD725" s="195"/>
      <c r="AF725" s="195"/>
      <c r="AG725" s="207" t="s">
        <v>703</v>
      </c>
      <c r="AH725" s="195"/>
    </row>
    <row r="726" spans="1:34" s="160" customFormat="1" ht="12" x14ac:dyDescent="0.2">
      <c r="A726" s="196"/>
      <c r="B726" s="204" t="s">
        <v>706</v>
      </c>
      <c r="C726" s="1048" t="s">
        <v>707</v>
      </c>
      <c r="D726" s="1048"/>
      <c r="E726" s="1048"/>
      <c r="F726" s="205" t="s">
        <v>411</v>
      </c>
      <c r="G726" s="205" t="s">
        <v>708</v>
      </c>
      <c r="H726" s="205"/>
      <c r="I726" s="205" t="s">
        <v>1088</v>
      </c>
      <c r="J726" s="199"/>
      <c r="K726" s="201"/>
      <c r="L726" s="202"/>
      <c r="M726" s="201"/>
      <c r="N726" s="206"/>
      <c r="V726" s="189"/>
      <c r="W726" s="195"/>
      <c r="AC726" s="195"/>
      <c r="AD726" s="195"/>
      <c r="AF726" s="195"/>
      <c r="AG726" s="207" t="s">
        <v>707</v>
      </c>
      <c r="AH726" s="195"/>
    </row>
    <row r="727" spans="1:34" s="160" customFormat="1" ht="12" x14ac:dyDescent="0.2">
      <c r="A727" s="200"/>
      <c r="B727" s="199"/>
      <c r="C727" s="1037" t="s">
        <v>443</v>
      </c>
      <c r="D727" s="1037"/>
      <c r="E727" s="1037"/>
      <c r="F727" s="201" t="s">
        <v>444</v>
      </c>
      <c r="G727" s="201" t="s">
        <v>710</v>
      </c>
      <c r="H727" s="201" t="s">
        <v>436</v>
      </c>
      <c r="I727" s="201" t="s">
        <v>1089</v>
      </c>
      <c r="J727" s="202"/>
      <c r="K727" s="201"/>
      <c r="L727" s="202"/>
      <c r="M727" s="201"/>
      <c r="N727" s="203"/>
      <c r="V727" s="189"/>
      <c r="W727" s="195"/>
      <c r="AA727" s="163" t="s">
        <v>443</v>
      </c>
      <c r="AC727" s="195"/>
      <c r="AD727" s="195"/>
      <c r="AF727" s="195"/>
      <c r="AG727" s="207"/>
      <c r="AH727" s="195"/>
    </row>
    <row r="728" spans="1:34" s="160" customFormat="1" ht="12" x14ac:dyDescent="0.2">
      <c r="A728" s="200"/>
      <c r="B728" s="199"/>
      <c r="C728" s="1037" t="s">
        <v>447</v>
      </c>
      <c r="D728" s="1037"/>
      <c r="E728" s="1037"/>
      <c r="F728" s="201" t="s">
        <v>444</v>
      </c>
      <c r="G728" s="201" t="s">
        <v>712</v>
      </c>
      <c r="H728" s="201" t="s">
        <v>436</v>
      </c>
      <c r="I728" s="201" t="s">
        <v>1090</v>
      </c>
      <c r="J728" s="202"/>
      <c r="K728" s="201"/>
      <c r="L728" s="202"/>
      <c r="M728" s="201"/>
      <c r="N728" s="203"/>
      <c r="V728" s="189"/>
      <c r="W728" s="195"/>
      <c r="AA728" s="163" t="s">
        <v>447</v>
      </c>
      <c r="AC728" s="195"/>
      <c r="AD728" s="195"/>
      <c r="AF728" s="195"/>
      <c r="AG728" s="207"/>
      <c r="AH728" s="195"/>
    </row>
    <row r="729" spans="1:34" s="160" customFormat="1" ht="12" x14ac:dyDescent="0.2">
      <c r="A729" s="200"/>
      <c r="B729" s="199"/>
      <c r="C729" s="1047" t="s">
        <v>450</v>
      </c>
      <c r="D729" s="1047"/>
      <c r="E729" s="1047"/>
      <c r="F729" s="208"/>
      <c r="G729" s="208"/>
      <c r="H729" s="208"/>
      <c r="I729" s="208"/>
      <c r="J729" s="209">
        <v>4533.87</v>
      </c>
      <c r="K729" s="208"/>
      <c r="L729" s="209">
        <v>2523.08</v>
      </c>
      <c r="M729" s="208"/>
      <c r="N729" s="210"/>
      <c r="V729" s="189"/>
      <c r="W729" s="195"/>
      <c r="AB729" s="163" t="s">
        <v>450</v>
      </c>
      <c r="AC729" s="195"/>
      <c r="AD729" s="195"/>
      <c r="AF729" s="195"/>
      <c r="AG729" s="207"/>
      <c r="AH729" s="195"/>
    </row>
    <row r="730" spans="1:34" s="160" customFormat="1" ht="12" x14ac:dyDescent="0.2">
      <c r="A730" s="200"/>
      <c r="B730" s="199"/>
      <c r="C730" s="1037" t="s">
        <v>451</v>
      </c>
      <c r="D730" s="1037"/>
      <c r="E730" s="1037"/>
      <c r="F730" s="201"/>
      <c r="G730" s="201"/>
      <c r="H730" s="201"/>
      <c r="I730" s="201"/>
      <c r="J730" s="202"/>
      <c r="K730" s="201"/>
      <c r="L730" s="202">
        <v>1085.75</v>
      </c>
      <c r="M730" s="201"/>
      <c r="N730" s="203"/>
      <c r="V730" s="189"/>
      <c r="W730" s="195"/>
      <c r="AA730" s="163" t="s">
        <v>451</v>
      </c>
      <c r="AC730" s="195"/>
      <c r="AD730" s="195"/>
      <c r="AF730" s="195"/>
      <c r="AG730" s="207"/>
      <c r="AH730" s="195"/>
    </row>
    <row r="731" spans="1:34" s="160" customFormat="1" ht="33.75" x14ac:dyDescent="0.2">
      <c r="A731" s="200"/>
      <c r="B731" s="199" t="s">
        <v>714</v>
      </c>
      <c r="C731" s="1037" t="s">
        <v>715</v>
      </c>
      <c r="D731" s="1037"/>
      <c r="E731" s="1037"/>
      <c r="F731" s="201" t="s">
        <v>454</v>
      </c>
      <c r="G731" s="201" t="s">
        <v>716</v>
      </c>
      <c r="H731" s="201"/>
      <c r="I731" s="201" t="s">
        <v>716</v>
      </c>
      <c r="J731" s="202"/>
      <c r="K731" s="201"/>
      <c r="L731" s="202">
        <v>1107.47</v>
      </c>
      <c r="M731" s="201"/>
      <c r="N731" s="203"/>
      <c r="V731" s="189"/>
      <c r="W731" s="195"/>
      <c r="AA731" s="163" t="s">
        <v>715</v>
      </c>
      <c r="AC731" s="195"/>
      <c r="AD731" s="195"/>
      <c r="AF731" s="195"/>
      <c r="AG731" s="207"/>
      <c r="AH731" s="195"/>
    </row>
    <row r="732" spans="1:34" s="160" customFormat="1" ht="33.75" x14ac:dyDescent="0.2">
      <c r="A732" s="200"/>
      <c r="B732" s="199" t="s">
        <v>717</v>
      </c>
      <c r="C732" s="1037" t="s">
        <v>718</v>
      </c>
      <c r="D732" s="1037"/>
      <c r="E732" s="1037"/>
      <c r="F732" s="201" t="s">
        <v>454</v>
      </c>
      <c r="G732" s="201" t="s">
        <v>719</v>
      </c>
      <c r="H732" s="201"/>
      <c r="I732" s="201" t="s">
        <v>719</v>
      </c>
      <c r="J732" s="202"/>
      <c r="K732" s="201"/>
      <c r="L732" s="202">
        <v>629.74</v>
      </c>
      <c r="M732" s="201"/>
      <c r="N732" s="203"/>
      <c r="V732" s="189"/>
      <c r="W732" s="195"/>
      <c r="AA732" s="163" t="s">
        <v>718</v>
      </c>
      <c r="AC732" s="195"/>
      <c r="AD732" s="195"/>
      <c r="AF732" s="195"/>
      <c r="AG732" s="207"/>
      <c r="AH732" s="195"/>
    </row>
    <row r="733" spans="1:34" s="160" customFormat="1" ht="12" x14ac:dyDescent="0.2">
      <c r="A733" s="211"/>
      <c r="B733" s="212"/>
      <c r="C733" s="1039" t="s">
        <v>459</v>
      </c>
      <c r="D733" s="1039"/>
      <c r="E733" s="1039"/>
      <c r="F733" s="192"/>
      <c r="G733" s="192"/>
      <c r="H733" s="192"/>
      <c r="I733" s="192"/>
      <c r="J733" s="193"/>
      <c r="K733" s="192"/>
      <c r="L733" s="193">
        <v>4260.29</v>
      </c>
      <c r="M733" s="208"/>
      <c r="N733" s="194"/>
      <c r="V733" s="189"/>
      <c r="W733" s="195"/>
      <c r="AC733" s="195" t="s">
        <v>459</v>
      </c>
      <c r="AD733" s="195"/>
      <c r="AF733" s="195"/>
      <c r="AG733" s="207"/>
      <c r="AH733" s="195"/>
    </row>
    <row r="734" spans="1:34" s="160" customFormat="1" ht="22.5" x14ac:dyDescent="0.2">
      <c r="A734" s="190" t="s">
        <v>1091</v>
      </c>
      <c r="B734" s="191" t="s">
        <v>720</v>
      </c>
      <c r="C734" s="1039" t="s">
        <v>721</v>
      </c>
      <c r="D734" s="1039"/>
      <c r="E734" s="1039"/>
      <c r="F734" s="192" t="s">
        <v>644</v>
      </c>
      <c r="G734" s="192"/>
      <c r="H734" s="192"/>
      <c r="I734" s="192" t="s">
        <v>1087</v>
      </c>
      <c r="J734" s="193">
        <v>725.69</v>
      </c>
      <c r="K734" s="192"/>
      <c r="L734" s="193">
        <v>33514.18</v>
      </c>
      <c r="M734" s="192"/>
      <c r="N734" s="194"/>
      <c r="V734" s="189"/>
      <c r="W734" s="195" t="s">
        <v>721</v>
      </c>
      <c r="AC734" s="195"/>
      <c r="AD734" s="195"/>
      <c r="AF734" s="195"/>
      <c r="AG734" s="207"/>
      <c r="AH734" s="195"/>
    </row>
    <row r="735" spans="1:34" s="160" customFormat="1" ht="12" x14ac:dyDescent="0.2">
      <c r="A735" s="211"/>
      <c r="B735" s="212"/>
      <c r="C735" s="168" t="s">
        <v>462</v>
      </c>
      <c r="D735" s="213"/>
      <c r="E735" s="213"/>
      <c r="F735" s="214"/>
      <c r="G735" s="214"/>
      <c r="H735" s="214"/>
      <c r="I735" s="214"/>
      <c r="J735" s="215"/>
      <c r="K735" s="214"/>
      <c r="L735" s="215"/>
      <c r="M735" s="216"/>
      <c r="N735" s="217"/>
      <c r="V735" s="189"/>
      <c r="W735" s="195"/>
      <c r="AC735" s="195"/>
      <c r="AD735" s="195"/>
      <c r="AF735" s="195"/>
      <c r="AG735" s="207"/>
      <c r="AH735" s="195"/>
    </row>
    <row r="736" spans="1:34" s="160" customFormat="1" ht="33.75" x14ac:dyDescent="0.2">
      <c r="A736" s="190" t="s">
        <v>654</v>
      </c>
      <c r="B736" s="191" t="s">
        <v>931</v>
      </c>
      <c r="C736" s="1039" t="s">
        <v>932</v>
      </c>
      <c r="D736" s="1039"/>
      <c r="E736" s="1039"/>
      <c r="F736" s="192" t="s">
        <v>411</v>
      </c>
      <c r="G736" s="192"/>
      <c r="H736" s="192"/>
      <c r="I736" s="192" t="s">
        <v>1092</v>
      </c>
      <c r="J736" s="193">
        <v>5584.58</v>
      </c>
      <c r="K736" s="192"/>
      <c r="L736" s="193">
        <v>18987.57</v>
      </c>
      <c r="M736" s="192"/>
      <c r="N736" s="194"/>
      <c r="V736" s="189"/>
      <c r="W736" s="195" t="s">
        <v>932</v>
      </c>
      <c r="AC736" s="195"/>
      <c r="AD736" s="195"/>
      <c r="AF736" s="195"/>
      <c r="AG736" s="207"/>
      <c r="AH736" s="195"/>
    </row>
    <row r="737" spans="1:34" s="160" customFormat="1" ht="12" x14ac:dyDescent="0.2">
      <c r="A737" s="211"/>
      <c r="B737" s="212"/>
      <c r="C737" s="168" t="s">
        <v>462</v>
      </c>
      <c r="D737" s="213"/>
      <c r="E737" s="213"/>
      <c r="F737" s="214"/>
      <c r="G737" s="214"/>
      <c r="H737" s="214"/>
      <c r="I737" s="214"/>
      <c r="J737" s="215"/>
      <c r="K737" s="214"/>
      <c r="L737" s="215"/>
      <c r="M737" s="216"/>
      <c r="N737" s="217"/>
      <c r="V737" s="189"/>
      <c r="W737" s="195"/>
      <c r="AC737" s="195"/>
      <c r="AD737" s="195"/>
      <c r="AF737" s="195"/>
      <c r="AG737" s="207"/>
      <c r="AH737" s="195"/>
    </row>
    <row r="738" spans="1:34" s="160" customFormat="1" ht="33.75" x14ac:dyDescent="0.2">
      <c r="A738" s="190" t="s">
        <v>455</v>
      </c>
      <c r="B738" s="191" t="s">
        <v>1072</v>
      </c>
      <c r="C738" s="1039" t="s">
        <v>1093</v>
      </c>
      <c r="D738" s="1039"/>
      <c r="E738" s="1039"/>
      <c r="F738" s="192" t="s">
        <v>660</v>
      </c>
      <c r="G738" s="192"/>
      <c r="H738" s="192"/>
      <c r="I738" s="192" t="s">
        <v>1094</v>
      </c>
      <c r="J738" s="193"/>
      <c r="K738" s="192"/>
      <c r="L738" s="193"/>
      <c r="M738" s="192"/>
      <c r="N738" s="194"/>
      <c r="V738" s="189"/>
      <c r="W738" s="195" t="s">
        <v>1093</v>
      </c>
      <c r="AC738" s="195"/>
      <c r="AD738" s="195"/>
      <c r="AF738" s="195"/>
      <c r="AG738" s="207"/>
      <c r="AH738" s="195"/>
    </row>
    <row r="739" spans="1:34" s="160" customFormat="1" ht="12" x14ac:dyDescent="0.2">
      <c r="A739" s="196"/>
      <c r="B739" s="197"/>
      <c r="C739" s="1037" t="s">
        <v>1095</v>
      </c>
      <c r="D739" s="1037"/>
      <c r="E739" s="1037"/>
      <c r="F739" s="1037"/>
      <c r="G739" s="1037"/>
      <c r="H739" s="1037"/>
      <c r="I739" s="1037"/>
      <c r="J739" s="1037"/>
      <c r="K739" s="1037"/>
      <c r="L739" s="1037"/>
      <c r="M739" s="1037"/>
      <c r="N739" s="1046"/>
      <c r="V739" s="189"/>
      <c r="W739" s="195"/>
      <c r="X739" s="163" t="s">
        <v>1095</v>
      </c>
      <c r="AC739" s="195"/>
      <c r="AD739" s="195"/>
      <c r="AF739" s="195"/>
      <c r="AG739" s="207"/>
      <c r="AH739" s="195"/>
    </row>
    <row r="740" spans="1:34" s="160" customFormat="1" ht="33.75" x14ac:dyDescent="0.2">
      <c r="A740" s="198"/>
      <c r="B740" s="199" t="s">
        <v>430</v>
      </c>
      <c r="C740" s="1037" t="s">
        <v>431</v>
      </c>
      <c r="D740" s="1037"/>
      <c r="E740" s="1037"/>
      <c r="F740" s="1037"/>
      <c r="G740" s="1037"/>
      <c r="H740" s="1037"/>
      <c r="I740" s="1037"/>
      <c r="J740" s="1037"/>
      <c r="K740" s="1037"/>
      <c r="L740" s="1037"/>
      <c r="M740" s="1037"/>
      <c r="N740" s="1046"/>
      <c r="V740" s="189"/>
      <c r="W740" s="195"/>
      <c r="Y740" s="163" t="s">
        <v>431</v>
      </c>
      <c r="AC740" s="195"/>
      <c r="AD740" s="195"/>
      <c r="AF740" s="195"/>
      <c r="AG740" s="207"/>
      <c r="AH740" s="195"/>
    </row>
    <row r="741" spans="1:34" s="160" customFormat="1" ht="12" x14ac:dyDescent="0.2">
      <c r="A741" s="200"/>
      <c r="B741" s="199" t="s">
        <v>423</v>
      </c>
      <c r="C741" s="1037" t="s">
        <v>432</v>
      </c>
      <c r="D741" s="1037"/>
      <c r="E741" s="1037"/>
      <c r="F741" s="201"/>
      <c r="G741" s="201"/>
      <c r="H741" s="201"/>
      <c r="I741" s="201"/>
      <c r="J741" s="202">
        <v>1053</v>
      </c>
      <c r="K741" s="201" t="s">
        <v>436</v>
      </c>
      <c r="L741" s="202">
        <v>934.54</v>
      </c>
      <c r="M741" s="201"/>
      <c r="N741" s="203"/>
      <c r="V741" s="189"/>
      <c r="W741" s="195"/>
      <c r="Z741" s="163" t="s">
        <v>432</v>
      </c>
      <c r="AC741" s="195"/>
      <c r="AD741" s="195"/>
      <c r="AF741" s="195"/>
      <c r="AG741" s="207"/>
      <c r="AH741" s="195"/>
    </row>
    <row r="742" spans="1:34" s="160" customFormat="1" ht="12" x14ac:dyDescent="0.2">
      <c r="A742" s="200"/>
      <c r="B742" s="199" t="s">
        <v>434</v>
      </c>
      <c r="C742" s="1037" t="s">
        <v>435</v>
      </c>
      <c r="D742" s="1037"/>
      <c r="E742" s="1037"/>
      <c r="F742" s="201"/>
      <c r="G742" s="201"/>
      <c r="H742" s="201"/>
      <c r="I742" s="201"/>
      <c r="J742" s="202">
        <v>1566.06</v>
      </c>
      <c r="K742" s="201" t="s">
        <v>436</v>
      </c>
      <c r="L742" s="202">
        <v>1389.88</v>
      </c>
      <c r="M742" s="201"/>
      <c r="N742" s="203"/>
      <c r="V742" s="189"/>
      <c r="W742" s="195"/>
      <c r="Z742" s="163" t="s">
        <v>435</v>
      </c>
      <c r="AC742" s="195"/>
      <c r="AD742" s="195"/>
      <c r="AF742" s="195"/>
      <c r="AG742" s="207"/>
      <c r="AH742" s="195"/>
    </row>
    <row r="743" spans="1:34" s="160" customFormat="1" ht="12" x14ac:dyDescent="0.2">
      <c r="A743" s="200"/>
      <c r="B743" s="199" t="s">
        <v>437</v>
      </c>
      <c r="C743" s="1037" t="s">
        <v>438</v>
      </c>
      <c r="D743" s="1037"/>
      <c r="E743" s="1037"/>
      <c r="F743" s="201"/>
      <c r="G743" s="201"/>
      <c r="H743" s="201"/>
      <c r="I743" s="201"/>
      <c r="J743" s="202">
        <v>244.39</v>
      </c>
      <c r="K743" s="201" t="s">
        <v>436</v>
      </c>
      <c r="L743" s="202">
        <v>216.9</v>
      </c>
      <c r="M743" s="201"/>
      <c r="N743" s="203"/>
      <c r="V743" s="189"/>
      <c r="W743" s="195"/>
      <c r="Z743" s="163" t="s">
        <v>438</v>
      </c>
      <c r="AC743" s="195"/>
      <c r="AD743" s="195"/>
      <c r="AF743" s="195"/>
      <c r="AG743" s="207"/>
      <c r="AH743" s="195"/>
    </row>
    <row r="744" spans="1:34" s="160" customFormat="1" ht="12" x14ac:dyDescent="0.2">
      <c r="A744" s="200"/>
      <c r="B744" s="199" t="s">
        <v>439</v>
      </c>
      <c r="C744" s="1037" t="s">
        <v>440</v>
      </c>
      <c r="D744" s="1037"/>
      <c r="E744" s="1037"/>
      <c r="F744" s="201"/>
      <c r="G744" s="201"/>
      <c r="H744" s="201"/>
      <c r="I744" s="201"/>
      <c r="J744" s="202">
        <v>909.27</v>
      </c>
      <c r="K744" s="201"/>
      <c r="L744" s="202">
        <v>645.58000000000004</v>
      </c>
      <c r="M744" s="201"/>
      <c r="N744" s="203"/>
      <c r="V744" s="189"/>
      <c r="W744" s="195"/>
      <c r="Z744" s="163" t="s">
        <v>440</v>
      </c>
      <c r="AC744" s="195"/>
      <c r="AD744" s="195"/>
      <c r="AF744" s="195"/>
      <c r="AG744" s="207"/>
      <c r="AH744" s="195"/>
    </row>
    <row r="745" spans="1:34" s="160" customFormat="1" ht="12" x14ac:dyDescent="0.2">
      <c r="A745" s="196"/>
      <c r="B745" s="204" t="s">
        <v>702</v>
      </c>
      <c r="C745" s="1048" t="s">
        <v>703</v>
      </c>
      <c r="D745" s="1048"/>
      <c r="E745" s="1048"/>
      <c r="F745" s="205" t="s">
        <v>644</v>
      </c>
      <c r="G745" s="205" t="s">
        <v>716</v>
      </c>
      <c r="H745" s="205"/>
      <c r="I745" s="205" t="s">
        <v>1096</v>
      </c>
      <c r="J745" s="199"/>
      <c r="K745" s="201"/>
      <c r="L745" s="202"/>
      <c r="M745" s="201"/>
      <c r="N745" s="206"/>
      <c r="V745" s="189"/>
      <c r="W745" s="195"/>
      <c r="AC745" s="195"/>
      <c r="AD745" s="195"/>
      <c r="AF745" s="195"/>
      <c r="AG745" s="207" t="s">
        <v>703</v>
      </c>
      <c r="AH745" s="195"/>
    </row>
    <row r="746" spans="1:34" s="160" customFormat="1" ht="12" x14ac:dyDescent="0.2">
      <c r="A746" s="200"/>
      <c r="B746" s="199"/>
      <c r="C746" s="1037" t="s">
        <v>443</v>
      </c>
      <c r="D746" s="1037"/>
      <c r="E746" s="1037"/>
      <c r="F746" s="201" t="s">
        <v>444</v>
      </c>
      <c r="G746" s="201" t="s">
        <v>1077</v>
      </c>
      <c r="H746" s="201" t="s">
        <v>436</v>
      </c>
      <c r="I746" s="201" t="s">
        <v>1097</v>
      </c>
      <c r="J746" s="202"/>
      <c r="K746" s="201"/>
      <c r="L746" s="202"/>
      <c r="M746" s="201"/>
      <c r="N746" s="203"/>
      <c r="V746" s="189"/>
      <c r="W746" s="195"/>
      <c r="AA746" s="163" t="s">
        <v>443</v>
      </c>
      <c r="AC746" s="195"/>
      <c r="AD746" s="195"/>
      <c r="AF746" s="195"/>
      <c r="AG746" s="207"/>
      <c r="AH746" s="195"/>
    </row>
    <row r="747" spans="1:34" s="160" customFormat="1" ht="12" x14ac:dyDescent="0.2">
      <c r="A747" s="200"/>
      <c r="B747" s="199"/>
      <c r="C747" s="1037" t="s">
        <v>447</v>
      </c>
      <c r="D747" s="1037"/>
      <c r="E747" s="1037"/>
      <c r="F747" s="201" t="s">
        <v>444</v>
      </c>
      <c r="G747" s="201" t="s">
        <v>1079</v>
      </c>
      <c r="H747" s="201" t="s">
        <v>436</v>
      </c>
      <c r="I747" s="201" t="s">
        <v>1098</v>
      </c>
      <c r="J747" s="202"/>
      <c r="K747" s="201"/>
      <c r="L747" s="202"/>
      <c r="M747" s="201"/>
      <c r="N747" s="203"/>
      <c r="V747" s="189"/>
      <c r="W747" s="195"/>
      <c r="AA747" s="163" t="s">
        <v>447</v>
      </c>
      <c r="AC747" s="195"/>
      <c r="AD747" s="195"/>
      <c r="AF747" s="195"/>
      <c r="AG747" s="207"/>
      <c r="AH747" s="195"/>
    </row>
    <row r="748" spans="1:34" s="160" customFormat="1" ht="12" x14ac:dyDescent="0.2">
      <c r="A748" s="200"/>
      <c r="B748" s="199"/>
      <c r="C748" s="1047" t="s">
        <v>450</v>
      </c>
      <c r="D748" s="1047"/>
      <c r="E748" s="1047"/>
      <c r="F748" s="208"/>
      <c r="G748" s="208"/>
      <c r="H748" s="208"/>
      <c r="I748" s="208"/>
      <c r="J748" s="209">
        <v>3528.33</v>
      </c>
      <c r="K748" s="208"/>
      <c r="L748" s="209">
        <v>2970</v>
      </c>
      <c r="M748" s="208"/>
      <c r="N748" s="210"/>
      <c r="V748" s="189"/>
      <c r="W748" s="195"/>
      <c r="AB748" s="163" t="s">
        <v>450</v>
      </c>
      <c r="AC748" s="195"/>
      <c r="AD748" s="195"/>
      <c r="AF748" s="195"/>
      <c r="AG748" s="207"/>
      <c r="AH748" s="195"/>
    </row>
    <row r="749" spans="1:34" s="160" customFormat="1" ht="12" x14ac:dyDescent="0.2">
      <c r="A749" s="200"/>
      <c r="B749" s="199"/>
      <c r="C749" s="1037" t="s">
        <v>451</v>
      </c>
      <c r="D749" s="1037"/>
      <c r="E749" s="1037"/>
      <c r="F749" s="201"/>
      <c r="G749" s="201"/>
      <c r="H749" s="201"/>
      <c r="I749" s="201"/>
      <c r="J749" s="202"/>
      <c r="K749" s="201"/>
      <c r="L749" s="202">
        <v>1151.44</v>
      </c>
      <c r="M749" s="201"/>
      <c r="N749" s="203"/>
      <c r="V749" s="189"/>
      <c r="W749" s="195"/>
      <c r="AA749" s="163" t="s">
        <v>451</v>
      </c>
      <c r="AC749" s="195"/>
      <c r="AD749" s="195"/>
      <c r="AF749" s="195"/>
      <c r="AG749" s="207"/>
      <c r="AH749" s="195"/>
    </row>
    <row r="750" spans="1:34" s="160" customFormat="1" ht="33.75" x14ac:dyDescent="0.2">
      <c r="A750" s="200"/>
      <c r="B750" s="199" t="s">
        <v>714</v>
      </c>
      <c r="C750" s="1037" t="s">
        <v>715</v>
      </c>
      <c r="D750" s="1037"/>
      <c r="E750" s="1037"/>
      <c r="F750" s="201" t="s">
        <v>454</v>
      </c>
      <c r="G750" s="201" t="s">
        <v>716</v>
      </c>
      <c r="H750" s="201"/>
      <c r="I750" s="201" t="s">
        <v>716</v>
      </c>
      <c r="J750" s="202"/>
      <c r="K750" s="201"/>
      <c r="L750" s="202">
        <v>1174.47</v>
      </c>
      <c r="M750" s="201"/>
      <c r="N750" s="203"/>
      <c r="V750" s="189"/>
      <c r="W750" s="195"/>
      <c r="AA750" s="163" t="s">
        <v>715</v>
      </c>
      <c r="AC750" s="195"/>
      <c r="AD750" s="195"/>
      <c r="AF750" s="195"/>
      <c r="AG750" s="207"/>
      <c r="AH750" s="195"/>
    </row>
    <row r="751" spans="1:34" s="160" customFormat="1" ht="33.75" x14ac:dyDescent="0.2">
      <c r="A751" s="200"/>
      <c r="B751" s="199" t="s">
        <v>717</v>
      </c>
      <c r="C751" s="1037" t="s">
        <v>718</v>
      </c>
      <c r="D751" s="1037"/>
      <c r="E751" s="1037"/>
      <c r="F751" s="201" t="s">
        <v>454</v>
      </c>
      <c r="G751" s="201" t="s">
        <v>719</v>
      </c>
      <c r="H751" s="201"/>
      <c r="I751" s="201" t="s">
        <v>719</v>
      </c>
      <c r="J751" s="202"/>
      <c r="K751" s="201"/>
      <c r="L751" s="202">
        <v>667.84</v>
      </c>
      <c r="M751" s="201"/>
      <c r="N751" s="203"/>
      <c r="V751" s="189"/>
      <c r="W751" s="195"/>
      <c r="AA751" s="163" t="s">
        <v>718</v>
      </c>
      <c r="AC751" s="195"/>
      <c r="AD751" s="195"/>
      <c r="AF751" s="195"/>
      <c r="AG751" s="207"/>
      <c r="AH751" s="195"/>
    </row>
    <row r="752" spans="1:34" s="160" customFormat="1" ht="12" x14ac:dyDescent="0.2">
      <c r="A752" s="211"/>
      <c r="B752" s="212"/>
      <c r="C752" s="1039" t="s">
        <v>459</v>
      </c>
      <c r="D752" s="1039"/>
      <c r="E752" s="1039"/>
      <c r="F752" s="192"/>
      <c r="G752" s="192"/>
      <c r="H752" s="192"/>
      <c r="I752" s="192"/>
      <c r="J752" s="193"/>
      <c r="K752" s="192"/>
      <c r="L752" s="193">
        <v>4812.3100000000004</v>
      </c>
      <c r="M752" s="208"/>
      <c r="N752" s="194"/>
      <c r="V752" s="189"/>
      <c r="W752" s="195"/>
      <c r="AC752" s="195" t="s">
        <v>459</v>
      </c>
      <c r="AD752" s="195"/>
      <c r="AF752" s="195"/>
      <c r="AG752" s="207"/>
      <c r="AH752" s="195"/>
    </row>
    <row r="753" spans="1:34" s="160" customFormat="1" ht="22.5" x14ac:dyDescent="0.2">
      <c r="A753" s="190" t="s">
        <v>541</v>
      </c>
      <c r="B753" s="191" t="s">
        <v>1081</v>
      </c>
      <c r="C753" s="1039" t="s">
        <v>1082</v>
      </c>
      <c r="D753" s="1039"/>
      <c r="E753" s="1039"/>
      <c r="F753" s="192" t="s">
        <v>644</v>
      </c>
      <c r="G753" s="192"/>
      <c r="H753" s="192"/>
      <c r="I753" s="192" t="s">
        <v>1096</v>
      </c>
      <c r="J753" s="193">
        <v>560</v>
      </c>
      <c r="K753" s="192"/>
      <c r="L753" s="193">
        <v>40555.199999999997</v>
      </c>
      <c r="M753" s="192"/>
      <c r="N753" s="194"/>
      <c r="V753" s="189"/>
      <c r="W753" s="195" t="s">
        <v>1082</v>
      </c>
      <c r="AC753" s="195"/>
      <c r="AD753" s="195"/>
      <c r="AF753" s="195"/>
      <c r="AG753" s="207"/>
      <c r="AH753" s="195"/>
    </row>
    <row r="754" spans="1:34" s="160" customFormat="1" ht="12" x14ac:dyDescent="0.2">
      <c r="A754" s="211"/>
      <c r="B754" s="212"/>
      <c r="C754" s="168" t="s">
        <v>462</v>
      </c>
      <c r="D754" s="213"/>
      <c r="E754" s="213"/>
      <c r="F754" s="214"/>
      <c r="G754" s="214"/>
      <c r="H754" s="214"/>
      <c r="I754" s="214"/>
      <c r="J754" s="215"/>
      <c r="K754" s="214"/>
      <c r="L754" s="215"/>
      <c r="M754" s="216"/>
      <c r="N754" s="217"/>
      <c r="V754" s="189"/>
      <c r="W754" s="195"/>
      <c r="AC754" s="195"/>
      <c r="AD754" s="195"/>
      <c r="AF754" s="195"/>
      <c r="AG754" s="207"/>
      <c r="AH754" s="195"/>
    </row>
    <row r="755" spans="1:34" s="160" customFormat="1" ht="56.25" x14ac:dyDescent="0.2">
      <c r="A755" s="190" t="s">
        <v>1099</v>
      </c>
      <c r="B755" s="191" t="s">
        <v>698</v>
      </c>
      <c r="C755" s="1039" t="s">
        <v>1100</v>
      </c>
      <c r="D755" s="1039"/>
      <c r="E755" s="1039"/>
      <c r="F755" s="192" t="s">
        <v>660</v>
      </c>
      <c r="G755" s="192"/>
      <c r="H755" s="192"/>
      <c r="I755" s="192" t="s">
        <v>1101</v>
      </c>
      <c r="J755" s="193"/>
      <c r="K755" s="192"/>
      <c r="L755" s="193"/>
      <c r="M755" s="192"/>
      <c r="N755" s="194"/>
      <c r="V755" s="189"/>
      <c r="W755" s="195" t="s">
        <v>1100</v>
      </c>
      <c r="AC755" s="195"/>
      <c r="AD755" s="195"/>
      <c r="AF755" s="195"/>
      <c r="AG755" s="207"/>
      <c r="AH755" s="195"/>
    </row>
    <row r="756" spans="1:34" s="160" customFormat="1" ht="12" x14ac:dyDescent="0.2">
      <c r="A756" s="196"/>
      <c r="B756" s="197"/>
      <c r="C756" s="1037" t="s">
        <v>1102</v>
      </c>
      <c r="D756" s="1037"/>
      <c r="E756" s="1037"/>
      <c r="F756" s="1037"/>
      <c r="G756" s="1037"/>
      <c r="H756" s="1037"/>
      <c r="I756" s="1037"/>
      <c r="J756" s="1037"/>
      <c r="K756" s="1037"/>
      <c r="L756" s="1037"/>
      <c r="M756" s="1037"/>
      <c r="N756" s="1046"/>
      <c r="V756" s="189"/>
      <c r="W756" s="195"/>
      <c r="X756" s="163" t="s">
        <v>1102</v>
      </c>
      <c r="AC756" s="195"/>
      <c r="AD756" s="195"/>
      <c r="AF756" s="195"/>
      <c r="AG756" s="207"/>
      <c r="AH756" s="195"/>
    </row>
    <row r="757" spans="1:34" s="160" customFormat="1" ht="33.75" x14ac:dyDescent="0.2">
      <c r="A757" s="198"/>
      <c r="B757" s="199" t="s">
        <v>430</v>
      </c>
      <c r="C757" s="1037" t="s">
        <v>431</v>
      </c>
      <c r="D757" s="1037"/>
      <c r="E757" s="1037"/>
      <c r="F757" s="1037"/>
      <c r="G757" s="1037"/>
      <c r="H757" s="1037"/>
      <c r="I757" s="1037"/>
      <c r="J757" s="1037"/>
      <c r="K757" s="1037"/>
      <c r="L757" s="1037"/>
      <c r="M757" s="1037"/>
      <c r="N757" s="1046"/>
      <c r="V757" s="189"/>
      <c r="W757" s="195"/>
      <c r="Y757" s="163" t="s">
        <v>431</v>
      </c>
      <c r="AC757" s="195"/>
      <c r="AD757" s="195"/>
      <c r="AF757" s="195"/>
      <c r="AG757" s="207"/>
      <c r="AH757" s="195"/>
    </row>
    <row r="758" spans="1:34" s="160" customFormat="1" ht="12" x14ac:dyDescent="0.2">
      <c r="A758" s="200"/>
      <c r="B758" s="199" t="s">
        <v>423</v>
      </c>
      <c r="C758" s="1037" t="s">
        <v>432</v>
      </c>
      <c r="D758" s="1037"/>
      <c r="E758" s="1037"/>
      <c r="F758" s="201"/>
      <c r="G758" s="201"/>
      <c r="H758" s="201"/>
      <c r="I758" s="201"/>
      <c r="J758" s="202">
        <v>1526.87</v>
      </c>
      <c r="K758" s="201" t="s">
        <v>436</v>
      </c>
      <c r="L758" s="202">
        <v>440.88</v>
      </c>
      <c r="M758" s="201"/>
      <c r="N758" s="203"/>
      <c r="V758" s="189"/>
      <c r="W758" s="195"/>
      <c r="Z758" s="163" t="s">
        <v>432</v>
      </c>
      <c r="AC758" s="195"/>
      <c r="AD758" s="195"/>
      <c r="AF758" s="195"/>
      <c r="AG758" s="207"/>
      <c r="AH758" s="195"/>
    </row>
    <row r="759" spans="1:34" s="160" customFormat="1" ht="12" x14ac:dyDescent="0.2">
      <c r="A759" s="200"/>
      <c r="B759" s="199" t="s">
        <v>434</v>
      </c>
      <c r="C759" s="1037" t="s">
        <v>435</v>
      </c>
      <c r="D759" s="1037"/>
      <c r="E759" s="1037"/>
      <c r="F759" s="201"/>
      <c r="G759" s="201"/>
      <c r="H759" s="201"/>
      <c r="I759" s="201"/>
      <c r="J759" s="202">
        <v>2518.58</v>
      </c>
      <c r="K759" s="201" t="s">
        <v>436</v>
      </c>
      <c r="L759" s="202">
        <v>727.24</v>
      </c>
      <c r="M759" s="201"/>
      <c r="N759" s="203"/>
      <c r="V759" s="189"/>
      <c r="W759" s="195"/>
      <c r="Z759" s="163" t="s">
        <v>435</v>
      </c>
      <c r="AC759" s="195"/>
      <c r="AD759" s="195"/>
      <c r="AF759" s="195"/>
      <c r="AG759" s="207"/>
      <c r="AH759" s="195"/>
    </row>
    <row r="760" spans="1:34" s="160" customFormat="1" ht="12" x14ac:dyDescent="0.2">
      <c r="A760" s="200"/>
      <c r="B760" s="199" t="s">
        <v>437</v>
      </c>
      <c r="C760" s="1037" t="s">
        <v>438</v>
      </c>
      <c r="D760" s="1037"/>
      <c r="E760" s="1037"/>
      <c r="F760" s="201"/>
      <c r="G760" s="201"/>
      <c r="H760" s="201"/>
      <c r="I760" s="201"/>
      <c r="J760" s="202">
        <v>382.14</v>
      </c>
      <c r="K760" s="201" t="s">
        <v>436</v>
      </c>
      <c r="L760" s="202">
        <v>110.34</v>
      </c>
      <c r="M760" s="201"/>
      <c r="N760" s="203"/>
      <c r="V760" s="189"/>
      <c r="W760" s="195"/>
      <c r="Z760" s="163" t="s">
        <v>438</v>
      </c>
      <c r="AC760" s="195"/>
      <c r="AD760" s="195"/>
      <c r="AF760" s="195"/>
      <c r="AG760" s="207"/>
      <c r="AH760" s="195"/>
    </row>
    <row r="761" spans="1:34" s="160" customFormat="1" ht="12" x14ac:dyDescent="0.2">
      <c r="A761" s="200"/>
      <c r="B761" s="199" t="s">
        <v>439</v>
      </c>
      <c r="C761" s="1037" t="s">
        <v>440</v>
      </c>
      <c r="D761" s="1037"/>
      <c r="E761" s="1037"/>
      <c r="F761" s="201"/>
      <c r="G761" s="201"/>
      <c r="H761" s="201"/>
      <c r="I761" s="201"/>
      <c r="J761" s="202">
        <v>488.42</v>
      </c>
      <c r="K761" s="201"/>
      <c r="L761" s="202">
        <v>112.83</v>
      </c>
      <c r="M761" s="201"/>
      <c r="N761" s="203"/>
      <c r="V761" s="189"/>
      <c r="W761" s="195"/>
      <c r="Z761" s="163" t="s">
        <v>440</v>
      </c>
      <c r="AC761" s="195"/>
      <c r="AD761" s="195"/>
      <c r="AF761" s="195"/>
      <c r="AG761" s="207"/>
      <c r="AH761" s="195"/>
    </row>
    <row r="762" spans="1:34" s="160" customFormat="1" ht="12" x14ac:dyDescent="0.2">
      <c r="A762" s="196"/>
      <c r="B762" s="204" t="s">
        <v>702</v>
      </c>
      <c r="C762" s="1048" t="s">
        <v>703</v>
      </c>
      <c r="D762" s="1048"/>
      <c r="E762" s="1048"/>
      <c r="F762" s="205" t="s">
        <v>644</v>
      </c>
      <c r="G762" s="205" t="s">
        <v>704</v>
      </c>
      <c r="H762" s="205"/>
      <c r="I762" s="205" t="s">
        <v>1103</v>
      </c>
      <c r="J762" s="199"/>
      <c r="K762" s="201"/>
      <c r="L762" s="202"/>
      <c r="M762" s="201"/>
      <c r="N762" s="206"/>
      <c r="V762" s="189"/>
      <c r="W762" s="195"/>
      <c r="AC762" s="195"/>
      <c r="AD762" s="195"/>
      <c r="AF762" s="195"/>
      <c r="AG762" s="207" t="s">
        <v>703</v>
      </c>
      <c r="AH762" s="195"/>
    </row>
    <row r="763" spans="1:34" s="160" customFormat="1" ht="12" x14ac:dyDescent="0.2">
      <c r="A763" s="196"/>
      <c r="B763" s="204" t="s">
        <v>706</v>
      </c>
      <c r="C763" s="1048" t="s">
        <v>707</v>
      </c>
      <c r="D763" s="1048"/>
      <c r="E763" s="1048"/>
      <c r="F763" s="205" t="s">
        <v>411</v>
      </c>
      <c r="G763" s="205" t="s">
        <v>708</v>
      </c>
      <c r="H763" s="205"/>
      <c r="I763" s="205" t="s">
        <v>1104</v>
      </c>
      <c r="J763" s="199"/>
      <c r="K763" s="201"/>
      <c r="L763" s="202"/>
      <c r="M763" s="201"/>
      <c r="N763" s="206"/>
      <c r="V763" s="189"/>
      <c r="W763" s="195"/>
      <c r="AC763" s="195"/>
      <c r="AD763" s="195"/>
      <c r="AF763" s="195"/>
      <c r="AG763" s="207" t="s">
        <v>707</v>
      </c>
      <c r="AH763" s="195"/>
    </row>
    <row r="764" spans="1:34" s="160" customFormat="1" ht="12" x14ac:dyDescent="0.2">
      <c r="A764" s="200"/>
      <c r="B764" s="199"/>
      <c r="C764" s="1037" t="s">
        <v>443</v>
      </c>
      <c r="D764" s="1037"/>
      <c r="E764" s="1037"/>
      <c r="F764" s="201" t="s">
        <v>444</v>
      </c>
      <c r="G764" s="201" t="s">
        <v>710</v>
      </c>
      <c r="H764" s="201" t="s">
        <v>436</v>
      </c>
      <c r="I764" s="201" t="s">
        <v>1105</v>
      </c>
      <c r="J764" s="202"/>
      <c r="K764" s="201"/>
      <c r="L764" s="202"/>
      <c r="M764" s="201"/>
      <c r="N764" s="203"/>
      <c r="V764" s="189"/>
      <c r="W764" s="195"/>
      <c r="AA764" s="163" t="s">
        <v>443</v>
      </c>
      <c r="AC764" s="195"/>
      <c r="AD764" s="195"/>
      <c r="AF764" s="195"/>
      <c r="AG764" s="207"/>
      <c r="AH764" s="195"/>
    </row>
    <row r="765" spans="1:34" s="160" customFormat="1" ht="12" x14ac:dyDescent="0.2">
      <c r="A765" s="200"/>
      <c r="B765" s="199"/>
      <c r="C765" s="1037" t="s">
        <v>447</v>
      </c>
      <c r="D765" s="1037"/>
      <c r="E765" s="1037"/>
      <c r="F765" s="201" t="s">
        <v>444</v>
      </c>
      <c r="G765" s="201" t="s">
        <v>712</v>
      </c>
      <c r="H765" s="201" t="s">
        <v>436</v>
      </c>
      <c r="I765" s="201" t="s">
        <v>1106</v>
      </c>
      <c r="J765" s="202"/>
      <c r="K765" s="201"/>
      <c r="L765" s="202"/>
      <c r="M765" s="201"/>
      <c r="N765" s="203"/>
      <c r="V765" s="189"/>
      <c r="W765" s="195"/>
      <c r="AA765" s="163" t="s">
        <v>447</v>
      </c>
      <c r="AC765" s="195"/>
      <c r="AD765" s="195"/>
      <c r="AF765" s="195"/>
      <c r="AG765" s="207"/>
      <c r="AH765" s="195"/>
    </row>
    <row r="766" spans="1:34" s="160" customFormat="1" ht="12" x14ac:dyDescent="0.2">
      <c r="A766" s="200"/>
      <c r="B766" s="199"/>
      <c r="C766" s="1047" t="s">
        <v>450</v>
      </c>
      <c r="D766" s="1047"/>
      <c r="E766" s="1047"/>
      <c r="F766" s="208"/>
      <c r="G766" s="208"/>
      <c r="H766" s="208"/>
      <c r="I766" s="208"/>
      <c r="J766" s="209">
        <v>4533.87</v>
      </c>
      <c r="K766" s="208"/>
      <c r="L766" s="209">
        <v>1280.95</v>
      </c>
      <c r="M766" s="208"/>
      <c r="N766" s="210"/>
      <c r="V766" s="189"/>
      <c r="W766" s="195"/>
      <c r="AB766" s="163" t="s">
        <v>450</v>
      </c>
      <c r="AC766" s="195"/>
      <c r="AD766" s="195"/>
      <c r="AF766" s="195"/>
      <c r="AG766" s="207"/>
      <c r="AH766" s="195"/>
    </row>
    <row r="767" spans="1:34" s="160" customFormat="1" ht="12" x14ac:dyDescent="0.2">
      <c r="A767" s="200"/>
      <c r="B767" s="199"/>
      <c r="C767" s="1037" t="s">
        <v>451</v>
      </c>
      <c r="D767" s="1037"/>
      <c r="E767" s="1037"/>
      <c r="F767" s="201"/>
      <c r="G767" s="201"/>
      <c r="H767" s="201"/>
      <c r="I767" s="201"/>
      <c r="J767" s="202"/>
      <c r="K767" s="201"/>
      <c r="L767" s="202">
        <v>551.22</v>
      </c>
      <c r="M767" s="201"/>
      <c r="N767" s="203"/>
      <c r="V767" s="189"/>
      <c r="W767" s="195"/>
      <c r="AA767" s="163" t="s">
        <v>451</v>
      </c>
      <c r="AC767" s="195"/>
      <c r="AD767" s="195"/>
      <c r="AF767" s="195"/>
      <c r="AG767" s="207"/>
      <c r="AH767" s="195"/>
    </row>
    <row r="768" spans="1:34" s="160" customFormat="1" ht="33.75" x14ac:dyDescent="0.2">
      <c r="A768" s="200"/>
      <c r="B768" s="199" t="s">
        <v>714</v>
      </c>
      <c r="C768" s="1037" t="s">
        <v>715</v>
      </c>
      <c r="D768" s="1037"/>
      <c r="E768" s="1037"/>
      <c r="F768" s="201" t="s">
        <v>454</v>
      </c>
      <c r="G768" s="201" t="s">
        <v>716</v>
      </c>
      <c r="H768" s="201"/>
      <c r="I768" s="201" t="s">
        <v>716</v>
      </c>
      <c r="J768" s="202"/>
      <c r="K768" s="201"/>
      <c r="L768" s="202">
        <v>562.24</v>
      </c>
      <c r="M768" s="201"/>
      <c r="N768" s="203"/>
      <c r="V768" s="189"/>
      <c r="W768" s="195"/>
      <c r="AA768" s="163" t="s">
        <v>715</v>
      </c>
      <c r="AC768" s="195"/>
      <c r="AD768" s="195"/>
      <c r="AF768" s="195"/>
      <c r="AG768" s="207"/>
      <c r="AH768" s="195"/>
    </row>
    <row r="769" spans="1:34" s="160" customFormat="1" ht="33.75" x14ac:dyDescent="0.2">
      <c r="A769" s="200"/>
      <c r="B769" s="199" t="s">
        <v>717</v>
      </c>
      <c r="C769" s="1037" t="s">
        <v>718</v>
      </c>
      <c r="D769" s="1037"/>
      <c r="E769" s="1037"/>
      <c r="F769" s="201" t="s">
        <v>454</v>
      </c>
      <c r="G769" s="201" t="s">
        <v>719</v>
      </c>
      <c r="H769" s="201"/>
      <c r="I769" s="201" t="s">
        <v>719</v>
      </c>
      <c r="J769" s="202"/>
      <c r="K769" s="201"/>
      <c r="L769" s="202">
        <v>319.70999999999998</v>
      </c>
      <c r="M769" s="201"/>
      <c r="N769" s="203"/>
      <c r="V769" s="189"/>
      <c r="W769" s="195"/>
      <c r="AA769" s="163" t="s">
        <v>718</v>
      </c>
      <c r="AC769" s="195"/>
      <c r="AD769" s="195"/>
      <c r="AF769" s="195"/>
      <c r="AG769" s="207"/>
      <c r="AH769" s="195"/>
    </row>
    <row r="770" spans="1:34" s="160" customFormat="1" ht="12" x14ac:dyDescent="0.2">
      <c r="A770" s="211"/>
      <c r="B770" s="212"/>
      <c r="C770" s="1039" t="s">
        <v>459</v>
      </c>
      <c r="D770" s="1039"/>
      <c r="E770" s="1039"/>
      <c r="F770" s="192"/>
      <c r="G770" s="192"/>
      <c r="H770" s="192"/>
      <c r="I770" s="192"/>
      <c r="J770" s="193"/>
      <c r="K770" s="192"/>
      <c r="L770" s="193">
        <v>2162.9</v>
      </c>
      <c r="M770" s="208"/>
      <c r="N770" s="194"/>
      <c r="V770" s="189"/>
      <c r="W770" s="195"/>
      <c r="AC770" s="195" t="s">
        <v>459</v>
      </c>
      <c r="AD770" s="195"/>
      <c r="AF770" s="195"/>
      <c r="AG770" s="207"/>
      <c r="AH770" s="195"/>
    </row>
    <row r="771" spans="1:34" s="160" customFormat="1" ht="22.5" x14ac:dyDescent="0.2">
      <c r="A771" s="190" t="s">
        <v>1107</v>
      </c>
      <c r="B771" s="191" t="s">
        <v>720</v>
      </c>
      <c r="C771" s="1039" t="s">
        <v>721</v>
      </c>
      <c r="D771" s="1039"/>
      <c r="E771" s="1039"/>
      <c r="F771" s="192" t="s">
        <v>644</v>
      </c>
      <c r="G771" s="192"/>
      <c r="H771" s="192"/>
      <c r="I771" s="192" t="s">
        <v>1103</v>
      </c>
      <c r="J771" s="193">
        <v>725.69</v>
      </c>
      <c r="K771" s="192"/>
      <c r="L771" s="193">
        <v>17014.89</v>
      </c>
      <c r="M771" s="192"/>
      <c r="N771" s="194"/>
      <c r="V771" s="189"/>
      <c r="W771" s="195" t="s">
        <v>721</v>
      </c>
      <c r="AC771" s="195"/>
      <c r="AD771" s="195"/>
      <c r="AF771" s="195"/>
      <c r="AG771" s="207"/>
      <c r="AH771" s="195"/>
    </row>
    <row r="772" spans="1:34" s="160" customFormat="1" ht="12" x14ac:dyDescent="0.2">
      <c r="A772" s="211"/>
      <c r="B772" s="212"/>
      <c r="C772" s="168" t="s">
        <v>462</v>
      </c>
      <c r="D772" s="213"/>
      <c r="E772" s="213"/>
      <c r="F772" s="214"/>
      <c r="G772" s="214"/>
      <c r="H772" s="214"/>
      <c r="I772" s="214"/>
      <c r="J772" s="215"/>
      <c r="K772" s="214"/>
      <c r="L772" s="215"/>
      <c r="M772" s="216"/>
      <c r="N772" s="217"/>
      <c r="V772" s="189"/>
      <c r="W772" s="195"/>
      <c r="AC772" s="195"/>
      <c r="AD772" s="195"/>
      <c r="AF772" s="195"/>
      <c r="AG772" s="207"/>
      <c r="AH772" s="195"/>
    </row>
    <row r="773" spans="1:34" s="160" customFormat="1" ht="33.75" x14ac:dyDescent="0.2">
      <c r="A773" s="190" t="s">
        <v>558</v>
      </c>
      <c r="B773" s="191" t="s">
        <v>722</v>
      </c>
      <c r="C773" s="1039" t="s">
        <v>723</v>
      </c>
      <c r="D773" s="1039"/>
      <c r="E773" s="1039"/>
      <c r="F773" s="192" t="s">
        <v>411</v>
      </c>
      <c r="G773" s="192"/>
      <c r="H773" s="192"/>
      <c r="I773" s="192" t="s">
        <v>1108</v>
      </c>
      <c r="J773" s="193">
        <v>5488.69</v>
      </c>
      <c r="K773" s="192"/>
      <c r="L773" s="193">
        <v>24314.9</v>
      </c>
      <c r="M773" s="192"/>
      <c r="N773" s="194"/>
      <c r="V773" s="189"/>
      <c r="W773" s="195" t="s">
        <v>723</v>
      </c>
      <c r="AC773" s="195"/>
      <c r="AD773" s="195"/>
      <c r="AF773" s="195"/>
      <c r="AG773" s="207"/>
      <c r="AH773" s="195"/>
    </row>
    <row r="774" spans="1:34" s="160" customFormat="1" ht="12" x14ac:dyDescent="0.2">
      <c r="A774" s="211"/>
      <c r="B774" s="212"/>
      <c r="C774" s="168" t="s">
        <v>462</v>
      </c>
      <c r="D774" s="213"/>
      <c r="E774" s="213"/>
      <c r="F774" s="214"/>
      <c r="G774" s="214"/>
      <c r="H774" s="214"/>
      <c r="I774" s="214"/>
      <c r="J774" s="215"/>
      <c r="K774" s="214"/>
      <c r="L774" s="215"/>
      <c r="M774" s="216"/>
      <c r="N774" s="217"/>
      <c r="V774" s="189"/>
      <c r="W774" s="195"/>
      <c r="AC774" s="195"/>
      <c r="AD774" s="195"/>
      <c r="AF774" s="195"/>
      <c r="AG774" s="207"/>
      <c r="AH774" s="195"/>
    </row>
    <row r="775" spans="1:34" s="160" customFormat="1" ht="22.5" x14ac:dyDescent="0.2">
      <c r="A775" s="190" t="s">
        <v>1109</v>
      </c>
      <c r="B775" s="191" t="s">
        <v>724</v>
      </c>
      <c r="C775" s="1039" t="s">
        <v>725</v>
      </c>
      <c r="D775" s="1039"/>
      <c r="E775" s="1039"/>
      <c r="F775" s="192" t="s">
        <v>411</v>
      </c>
      <c r="G775" s="192"/>
      <c r="H775" s="192"/>
      <c r="I775" s="192" t="s">
        <v>911</v>
      </c>
      <c r="J775" s="193">
        <v>6508.75</v>
      </c>
      <c r="K775" s="192"/>
      <c r="L775" s="193">
        <v>846.14</v>
      </c>
      <c r="M775" s="192"/>
      <c r="N775" s="194"/>
      <c r="V775" s="189"/>
      <c r="W775" s="195" t="s">
        <v>725</v>
      </c>
      <c r="AC775" s="195"/>
      <c r="AD775" s="195"/>
      <c r="AF775" s="195"/>
      <c r="AG775" s="207"/>
      <c r="AH775" s="195"/>
    </row>
    <row r="776" spans="1:34" s="160" customFormat="1" ht="12" x14ac:dyDescent="0.2">
      <c r="A776" s="211"/>
      <c r="B776" s="212"/>
      <c r="C776" s="168" t="s">
        <v>462</v>
      </c>
      <c r="D776" s="213"/>
      <c r="E776" s="213"/>
      <c r="F776" s="214"/>
      <c r="G776" s="214"/>
      <c r="H776" s="214"/>
      <c r="I776" s="214"/>
      <c r="J776" s="215"/>
      <c r="K776" s="214"/>
      <c r="L776" s="215"/>
      <c r="M776" s="216"/>
      <c r="N776" s="217"/>
      <c r="V776" s="189"/>
      <c r="W776" s="195"/>
      <c r="AC776" s="195"/>
      <c r="AD776" s="195"/>
      <c r="AF776" s="195"/>
      <c r="AG776" s="207"/>
      <c r="AH776" s="195"/>
    </row>
    <row r="777" spans="1:34" s="160" customFormat="1" ht="33.75" x14ac:dyDescent="0.2">
      <c r="A777" s="190" t="s">
        <v>1110</v>
      </c>
      <c r="B777" s="191" t="s">
        <v>1111</v>
      </c>
      <c r="C777" s="1039" t="s">
        <v>1112</v>
      </c>
      <c r="D777" s="1039"/>
      <c r="E777" s="1039"/>
      <c r="F777" s="192" t="s">
        <v>1026</v>
      </c>
      <c r="G777" s="192"/>
      <c r="H777" s="192"/>
      <c r="I777" s="192" t="s">
        <v>1113</v>
      </c>
      <c r="J777" s="193"/>
      <c r="K777" s="192"/>
      <c r="L777" s="193"/>
      <c r="M777" s="192"/>
      <c r="N777" s="194"/>
      <c r="V777" s="189"/>
      <c r="W777" s="195" t="s">
        <v>1112</v>
      </c>
      <c r="AC777" s="195"/>
      <c r="AD777" s="195"/>
      <c r="AF777" s="195"/>
      <c r="AG777" s="207"/>
      <c r="AH777" s="195"/>
    </row>
    <row r="778" spans="1:34" s="160" customFormat="1" ht="12" x14ac:dyDescent="0.2">
      <c r="A778" s="196"/>
      <c r="B778" s="197"/>
      <c r="C778" s="1037" t="s">
        <v>1114</v>
      </c>
      <c r="D778" s="1037"/>
      <c r="E778" s="1037"/>
      <c r="F778" s="1037"/>
      <c r="G778" s="1037"/>
      <c r="H778" s="1037"/>
      <c r="I778" s="1037"/>
      <c r="J778" s="1037"/>
      <c r="K778" s="1037"/>
      <c r="L778" s="1037"/>
      <c r="M778" s="1037"/>
      <c r="N778" s="1046"/>
      <c r="V778" s="189"/>
      <c r="W778" s="195"/>
      <c r="X778" s="163" t="s">
        <v>1114</v>
      </c>
      <c r="AC778" s="195"/>
      <c r="AD778" s="195"/>
      <c r="AF778" s="195"/>
      <c r="AG778" s="207"/>
      <c r="AH778" s="195"/>
    </row>
    <row r="779" spans="1:34" s="160" customFormat="1" ht="33.75" x14ac:dyDescent="0.2">
      <c r="A779" s="198"/>
      <c r="B779" s="199" t="s">
        <v>430</v>
      </c>
      <c r="C779" s="1037" t="s">
        <v>431</v>
      </c>
      <c r="D779" s="1037"/>
      <c r="E779" s="1037"/>
      <c r="F779" s="1037"/>
      <c r="G779" s="1037"/>
      <c r="H779" s="1037"/>
      <c r="I779" s="1037"/>
      <c r="J779" s="1037"/>
      <c r="K779" s="1037"/>
      <c r="L779" s="1037"/>
      <c r="M779" s="1037"/>
      <c r="N779" s="1046"/>
      <c r="V779" s="189"/>
      <c r="W779" s="195"/>
      <c r="Y779" s="163" t="s">
        <v>431</v>
      </c>
      <c r="AC779" s="195"/>
      <c r="AD779" s="195"/>
      <c r="AF779" s="195"/>
      <c r="AG779" s="207"/>
      <c r="AH779" s="195"/>
    </row>
    <row r="780" spans="1:34" s="160" customFormat="1" ht="12" x14ac:dyDescent="0.2">
      <c r="A780" s="200"/>
      <c r="B780" s="199" t="s">
        <v>423</v>
      </c>
      <c r="C780" s="1037" t="s">
        <v>432</v>
      </c>
      <c r="D780" s="1037"/>
      <c r="E780" s="1037"/>
      <c r="F780" s="201"/>
      <c r="G780" s="201"/>
      <c r="H780" s="201"/>
      <c r="I780" s="201"/>
      <c r="J780" s="202">
        <v>2757.2</v>
      </c>
      <c r="K780" s="201" t="s">
        <v>436</v>
      </c>
      <c r="L780" s="202">
        <v>3901.44</v>
      </c>
      <c r="M780" s="201"/>
      <c r="N780" s="203"/>
      <c r="V780" s="189"/>
      <c r="W780" s="195"/>
      <c r="Z780" s="163" t="s">
        <v>432</v>
      </c>
      <c r="AC780" s="195"/>
      <c r="AD780" s="195"/>
      <c r="AF780" s="195"/>
      <c r="AG780" s="207"/>
      <c r="AH780" s="195"/>
    </row>
    <row r="781" spans="1:34" s="160" customFormat="1" ht="12" x14ac:dyDescent="0.2">
      <c r="A781" s="200"/>
      <c r="B781" s="199" t="s">
        <v>434</v>
      </c>
      <c r="C781" s="1037" t="s">
        <v>435</v>
      </c>
      <c r="D781" s="1037"/>
      <c r="E781" s="1037"/>
      <c r="F781" s="201"/>
      <c r="G781" s="201"/>
      <c r="H781" s="201"/>
      <c r="I781" s="201"/>
      <c r="J781" s="202">
        <v>5283.72</v>
      </c>
      <c r="K781" s="201" t="s">
        <v>436</v>
      </c>
      <c r="L781" s="202">
        <v>7476.46</v>
      </c>
      <c r="M781" s="201"/>
      <c r="N781" s="203"/>
      <c r="V781" s="189"/>
      <c r="W781" s="195"/>
      <c r="Z781" s="163" t="s">
        <v>435</v>
      </c>
      <c r="AC781" s="195"/>
      <c r="AD781" s="195"/>
      <c r="AF781" s="195"/>
      <c r="AG781" s="207"/>
      <c r="AH781" s="195"/>
    </row>
    <row r="782" spans="1:34" s="160" customFormat="1" ht="12" x14ac:dyDescent="0.2">
      <c r="A782" s="200"/>
      <c r="B782" s="199" t="s">
        <v>437</v>
      </c>
      <c r="C782" s="1037" t="s">
        <v>438</v>
      </c>
      <c r="D782" s="1037"/>
      <c r="E782" s="1037"/>
      <c r="F782" s="201"/>
      <c r="G782" s="201"/>
      <c r="H782" s="201"/>
      <c r="I782" s="201"/>
      <c r="J782" s="202">
        <v>608.59</v>
      </c>
      <c r="K782" s="201" t="s">
        <v>436</v>
      </c>
      <c r="L782" s="202">
        <v>861.15</v>
      </c>
      <c r="M782" s="201"/>
      <c r="N782" s="203"/>
      <c r="V782" s="189"/>
      <c r="W782" s="195"/>
      <c r="Z782" s="163" t="s">
        <v>438</v>
      </c>
      <c r="AC782" s="195"/>
      <c r="AD782" s="195"/>
      <c r="AF782" s="195"/>
      <c r="AG782" s="207"/>
      <c r="AH782" s="195"/>
    </row>
    <row r="783" spans="1:34" s="160" customFormat="1" ht="12" x14ac:dyDescent="0.2">
      <c r="A783" s="200"/>
      <c r="B783" s="199" t="s">
        <v>439</v>
      </c>
      <c r="C783" s="1037" t="s">
        <v>440</v>
      </c>
      <c r="D783" s="1037"/>
      <c r="E783" s="1037"/>
      <c r="F783" s="201"/>
      <c r="G783" s="201"/>
      <c r="H783" s="201"/>
      <c r="I783" s="201"/>
      <c r="J783" s="202">
        <v>338.9</v>
      </c>
      <c r="K783" s="201"/>
      <c r="L783" s="202">
        <v>383.63</v>
      </c>
      <c r="M783" s="201"/>
      <c r="N783" s="203"/>
      <c r="V783" s="189"/>
      <c r="W783" s="195"/>
      <c r="Z783" s="163" t="s">
        <v>440</v>
      </c>
      <c r="AC783" s="195"/>
      <c r="AD783" s="195"/>
      <c r="AF783" s="195"/>
      <c r="AG783" s="207"/>
      <c r="AH783" s="195"/>
    </row>
    <row r="784" spans="1:34" s="160" customFormat="1" ht="12" x14ac:dyDescent="0.2">
      <c r="A784" s="196"/>
      <c r="B784" s="204" t="s">
        <v>504</v>
      </c>
      <c r="C784" s="1048" t="s">
        <v>442</v>
      </c>
      <c r="D784" s="1048"/>
      <c r="E784" s="1048"/>
      <c r="F784" s="205" t="s">
        <v>411</v>
      </c>
      <c r="G784" s="205" t="s">
        <v>489</v>
      </c>
      <c r="H784" s="205"/>
      <c r="I784" s="205" t="s">
        <v>489</v>
      </c>
      <c r="J784" s="199"/>
      <c r="K784" s="201"/>
      <c r="L784" s="202"/>
      <c r="M784" s="201"/>
      <c r="N784" s="206"/>
      <c r="V784" s="189"/>
      <c r="W784" s="195"/>
      <c r="AC784" s="195"/>
      <c r="AD784" s="195"/>
      <c r="AF784" s="195"/>
      <c r="AG784" s="207" t="s">
        <v>442</v>
      </c>
      <c r="AH784" s="195"/>
    </row>
    <row r="785" spans="1:34" s="160" customFormat="1" ht="12" x14ac:dyDescent="0.2">
      <c r="A785" s="196"/>
      <c r="B785" s="204" t="s">
        <v>1115</v>
      </c>
      <c r="C785" s="1048" t="s">
        <v>1116</v>
      </c>
      <c r="D785" s="1048"/>
      <c r="E785" s="1048"/>
      <c r="F785" s="205" t="s">
        <v>411</v>
      </c>
      <c r="G785" s="205" t="s">
        <v>489</v>
      </c>
      <c r="H785" s="205"/>
      <c r="I785" s="205" t="s">
        <v>489</v>
      </c>
      <c r="J785" s="199"/>
      <c r="K785" s="201"/>
      <c r="L785" s="202"/>
      <c r="M785" s="201"/>
      <c r="N785" s="206"/>
      <c r="V785" s="189"/>
      <c r="W785" s="195"/>
      <c r="AC785" s="195"/>
      <c r="AD785" s="195"/>
      <c r="AF785" s="195"/>
      <c r="AG785" s="207" t="s">
        <v>1116</v>
      </c>
      <c r="AH785" s="195"/>
    </row>
    <row r="786" spans="1:34" s="160" customFormat="1" ht="12" x14ac:dyDescent="0.2">
      <c r="A786" s="200"/>
      <c r="B786" s="199"/>
      <c r="C786" s="1037" t="s">
        <v>443</v>
      </c>
      <c r="D786" s="1037"/>
      <c r="E786" s="1037"/>
      <c r="F786" s="201" t="s">
        <v>444</v>
      </c>
      <c r="G786" s="201" t="s">
        <v>1117</v>
      </c>
      <c r="H786" s="201" t="s">
        <v>436</v>
      </c>
      <c r="I786" s="201" t="s">
        <v>1118</v>
      </c>
      <c r="J786" s="202"/>
      <c r="K786" s="201"/>
      <c r="L786" s="202"/>
      <c r="M786" s="201"/>
      <c r="N786" s="203"/>
      <c r="V786" s="189"/>
      <c r="W786" s="195"/>
      <c r="AA786" s="163" t="s">
        <v>443</v>
      </c>
      <c r="AC786" s="195"/>
      <c r="AD786" s="195"/>
      <c r="AF786" s="195"/>
      <c r="AG786" s="207"/>
      <c r="AH786" s="195"/>
    </row>
    <row r="787" spans="1:34" s="160" customFormat="1" ht="12" x14ac:dyDescent="0.2">
      <c r="A787" s="200"/>
      <c r="B787" s="199"/>
      <c r="C787" s="1037" t="s">
        <v>447</v>
      </c>
      <c r="D787" s="1037"/>
      <c r="E787" s="1037"/>
      <c r="F787" s="201" t="s">
        <v>444</v>
      </c>
      <c r="G787" s="201" t="s">
        <v>1119</v>
      </c>
      <c r="H787" s="201" t="s">
        <v>436</v>
      </c>
      <c r="I787" s="201" t="s">
        <v>1120</v>
      </c>
      <c r="J787" s="202"/>
      <c r="K787" s="201"/>
      <c r="L787" s="202"/>
      <c r="M787" s="201"/>
      <c r="N787" s="203"/>
      <c r="V787" s="189"/>
      <c r="W787" s="195"/>
      <c r="AA787" s="163" t="s">
        <v>447</v>
      </c>
      <c r="AC787" s="195"/>
      <c r="AD787" s="195"/>
      <c r="AF787" s="195"/>
      <c r="AG787" s="207"/>
      <c r="AH787" s="195"/>
    </row>
    <row r="788" spans="1:34" s="160" customFormat="1" ht="12" x14ac:dyDescent="0.2">
      <c r="A788" s="200"/>
      <c r="B788" s="199"/>
      <c r="C788" s="1047" t="s">
        <v>450</v>
      </c>
      <c r="D788" s="1047"/>
      <c r="E788" s="1047"/>
      <c r="F788" s="208"/>
      <c r="G788" s="208"/>
      <c r="H788" s="208"/>
      <c r="I788" s="208"/>
      <c r="J788" s="209">
        <v>8379.82</v>
      </c>
      <c r="K788" s="208"/>
      <c r="L788" s="209">
        <v>11761.53</v>
      </c>
      <c r="M788" s="208"/>
      <c r="N788" s="210"/>
      <c r="V788" s="189"/>
      <c r="W788" s="195"/>
      <c r="AB788" s="163" t="s">
        <v>450</v>
      </c>
      <c r="AC788" s="195"/>
      <c r="AD788" s="195"/>
      <c r="AF788" s="195"/>
      <c r="AG788" s="207"/>
      <c r="AH788" s="195"/>
    </row>
    <row r="789" spans="1:34" s="160" customFormat="1" ht="12" x14ac:dyDescent="0.2">
      <c r="A789" s="200"/>
      <c r="B789" s="199"/>
      <c r="C789" s="1037" t="s">
        <v>451</v>
      </c>
      <c r="D789" s="1037"/>
      <c r="E789" s="1037"/>
      <c r="F789" s="201"/>
      <c r="G789" s="201"/>
      <c r="H789" s="201"/>
      <c r="I789" s="201"/>
      <c r="J789" s="202"/>
      <c r="K789" s="201"/>
      <c r="L789" s="202">
        <v>4762.59</v>
      </c>
      <c r="M789" s="201"/>
      <c r="N789" s="203"/>
      <c r="V789" s="189"/>
      <c r="W789" s="195"/>
      <c r="AA789" s="163" t="s">
        <v>451</v>
      </c>
      <c r="AC789" s="195"/>
      <c r="AD789" s="195"/>
      <c r="AF789" s="195"/>
      <c r="AG789" s="207"/>
      <c r="AH789" s="195"/>
    </row>
    <row r="790" spans="1:34" s="160" customFormat="1" ht="22.5" x14ac:dyDescent="0.2">
      <c r="A790" s="200"/>
      <c r="B790" s="199" t="s">
        <v>452</v>
      </c>
      <c r="C790" s="1037" t="s">
        <v>453</v>
      </c>
      <c r="D790" s="1037"/>
      <c r="E790" s="1037"/>
      <c r="F790" s="201" t="s">
        <v>454</v>
      </c>
      <c r="G790" s="201" t="s">
        <v>455</v>
      </c>
      <c r="H790" s="201"/>
      <c r="I790" s="201" t="s">
        <v>455</v>
      </c>
      <c r="J790" s="202"/>
      <c r="K790" s="201"/>
      <c r="L790" s="202">
        <v>4429.21</v>
      </c>
      <c r="M790" s="201"/>
      <c r="N790" s="203"/>
      <c r="V790" s="189"/>
      <c r="W790" s="195"/>
      <c r="AA790" s="163" t="s">
        <v>453</v>
      </c>
      <c r="AC790" s="195"/>
      <c r="AD790" s="195"/>
      <c r="AF790" s="195"/>
      <c r="AG790" s="207"/>
      <c r="AH790" s="195"/>
    </row>
    <row r="791" spans="1:34" s="160" customFormat="1" ht="22.5" x14ac:dyDescent="0.2">
      <c r="A791" s="200"/>
      <c r="B791" s="199" t="s">
        <v>456</v>
      </c>
      <c r="C791" s="1037" t="s">
        <v>457</v>
      </c>
      <c r="D791" s="1037"/>
      <c r="E791" s="1037"/>
      <c r="F791" s="201" t="s">
        <v>454</v>
      </c>
      <c r="G791" s="201" t="s">
        <v>458</v>
      </c>
      <c r="H791" s="201"/>
      <c r="I791" s="201" t="s">
        <v>458</v>
      </c>
      <c r="J791" s="202"/>
      <c r="K791" s="201"/>
      <c r="L791" s="202">
        <v>2952.81</v>
      </c>
      <c r="M791" s="201"/>
      <c r="N791" s="203"/>
      <c r="V791" s="189"/>
      <c r="W791" s="195"/>
      <c r="AA791" s="163" t="s">
        <v>457</v>
      </c>
      <c r="AC791" s="195"/>
      <c r="AD791" s="195"/>
      <c r="AF791" s="195"/>
      <c r="AG791" s="207"/>
      <c r="AH791" s="195"/>
    </row>
    <row r="792" spans="1:34" s="160" customFormat="1" ht="12" x14ac:dyDescent="0.2">
      <c r="A792" s="211"/>
      <c r="B792" s="212"/>
      <c r="C792" s="1039" t="s">
        <v>459</v>
      </c>
      <c r="D792" s="1039"/>
      <c r="E792" s="1039"/>
      <c r="F792" s="192"/>
      <c r="G792" s="192"/>
      <c r="H792" s="192"/>
      <c r="I792" s="192"/>
      <c r="J792" s="193"/>
      <c r="K792" s="192"/>
      <c r="L792" s="193">
        <v>19143.55</v>
      </c>
      <c r="M792" s="208"/>
      <c r="N792" s="194"/>
      <c r="V792" s="189"/>
      <c r="W792" s="195"/>
      <c r="AC792" s="195" t="s">
        <v>459</v>
      </c>
      <c r="AD792" s="195"/>
      <c r="AF792" s="195"/>
      <c r="AG792" s="207"/>
      <c r="AH792" s="195"/>
    </row>
    <row r="793" spans="1:34" s="160" customFormat="1" ht="12" x14ac:dyDescent="0.2">
      <c r="A793" s="190" t="s">
        <v>1004</v>
      </c>
      <c r="B793" s="191" t="s">
        <v>1121</v>
      </c>
      <c r="C793" s="1039" t="s">
        <v>1122</v>
      </c>
      <c r="D793" s="1039"/>
      <c r="E793" s="1039"/>
      <c r="F793" s="192" t="s">
        <v>411</v>
      </c>
      <c r="G793" s="192"/>
      <c r="H793" s="192"/>
      <c r="I793" s="192" t="s">
        <v>1123</v>
      </c>
      <c r="J793" s="193">
        <v>6186.75</v>
      </c>
      <c r="K793" s="192"/>
      <c r="L793" s="193">
        <v>17446.64</v>
      </c>
      <c r="M793" s="192"/>
      <c r="N793" s="194"/>
      <c r="V793" s="189"/>
      <c r="W793" s="195" t="s">
        <v>1122</v>
      </c>
      <c r="AC793" s="195"/>
      <c r="AD793" s="195"/>
      <c r="AF793" s="195"/>
      <c r="AG793" s="207"/>
      <c r="AH793" s="195"/>
    </row>
    <row r="794" spans="1:34" s="160" customFormat="1" ht="12" x14ac:dyDescent="0.2">
      <c r="A794" s="211"/>
      <c r="B794" s="212"/>
      <c r="C794" s="168" t="s">
        <v>462</v>
      </c>
      <c r="D794" s="213"/>
      <c r="E794" s="213"/>
      <c r="F794" s="214"/>
      <c r="G794" s="214"/>
      <c r="H794" s="214"/>
      <c r="I794" s="214"/>
      <c r="J794" s="215"/>
      <c r="K794" s="214"/>
      <c r="L794" s="215"/>
      <c r="M794" s="216"/>
      <c r="N794" s="217"/>
      <c r="V794" s="189"/>
      <c r="W794" s="195"/>
      <c r="AC794" s="195"/>
      <c r="AD794" s="195"/>
      <c r="AF794" s="195"/>
      <c r="AG794" s="207"/>
      <c r="AH794" s="195"/>
    </row>
    <row r="795" spans="1:34" s="160" customFormat="1" ht="22.5" x14ac:dyDescent="0.2">
      <c r="A795" s="190" t="s">
        <v>1124</v>
      </c>
      <c r="B795" s="191" t="s">
        <v>1072</v>
      </c>
      <c r="C795" s="1039" t="s">
        <v>1125</v>
      </c>
      <c r="D795" s="1039"/>
      <c r="E795" s="1039"/>
      <c r="F795" s="192" t="s">
        <v>660</v>
      </c>
      <c r="G795" s="192"/>
      <c r="H795" s="192"/>
      <c r="I795" s="192" t="s">
        <v>1126</v>
      </c>
      <c r="J795" s="193"/>
      <c r="K795" s="192"/>
      <c r="L795" s="193"/>
      <c r="M795" s="192"/>
      <c r="N795" s="194"/>
      <c r="V795" s="189"/>
      <c r="W795" s="195" t="s">
        <v>1125</v>
      </c>
      <c r="AC795" s="195"/>
      <c r="AD795" s="195"/>
      <c r="AF795" s="195"/>
      <c r="AG795" s="207"/>
      <c r="AH795" s="195"/>
    </row>
    <row r="796" spans="1:34" s="160" customFormat="1" ht="12" x14ac:dyDescent="0.2">
      <c r="A796" s="196"/>
      <c r="B796" s="197"/>
      <c r="C796" s="1037" t="s">
        <v>1127</v>
      </c>
      <c r="D796" s="1037"/>
      <c r="E796" s="1037"/>
      <c r="F796" s="1037"/>
      <c r="G796" s="1037"/>
      <c r="H796" s="1037"/>
      <c r="I796" s="1037"/>
      <c r="J796" s="1037"/>
      <c r="K796" s="1037"/>
      <c r="L796" s="1037"/>
      <c r="M796" s="1037"/>
      <c r="N796" s="1046"/>
      <c r="V796" s="189"/>
      <c r="W796" s="195"/>
      <c r="X796" s="163" t="s">
        <v>1127</v>
      </c>
      <c r="AC796" s="195"/>
      <c r="AD796" s="195"/>
      <c r="AF796" s="195"/>
      <c r="AG796" s="207"/>
      <c r="AH796" s="195"/>
    </row>
    <row r="797" spans="1:34" s="160" customFormat="1" ht="33.75" x14ac:dyDescent="0.2">
      <c r="A797" s="198"/>
      <c r="B797" s="199" t="s">
        <v>430</v>
      </c>
      <c r="C797" s="1037" t="s">
        <v>431</v>
      </c>
      <c r="D797" s="1037"/>
      <c r="E797" s="1037"/>
      <c r="F797" s="1037"/>
      <c r="G797" s="1037"/>
      <c r="H797" s="1037"/>
      <c r="I797" s="1037"/>
      <c r="J797" s="1037"/>
      <c r="K797" s="1037"/>
      <c r="L797" s="1037"/>
      <c r="M797" s="1037"/>
      <c r="N797" s="1046"/>
      <c r="V797" s="189"/>
      <c r="W797" s="195"/>
      <c r="Y797" s="163" t="s">
        <v>431</v>
      </c>
      <c r="AC797" s="195"/>
      <c r="AD797" s="195"/>
      <c r="AF797" s="195"/>
      <c r="AG797" s="207"/>
      <c r="AH797" s="195"/>
    </row>
    <row r="798" spans="1:34" s="160" customFormat="1" ht="12" x14ac:dyDescent="0.2">
      <c r="A798" s="200"/>
      <c r="B798" s="199" t="s">
        <v>423</v>
      </c>
      <c r="C798" s="1037" t="s">
        <v>432</v>
      </c>
      <c r="D798" s="1037"/>
      <c r="E798" s="1037"/>
      <c r="F798" s="201"/>
      <c r="G798" s="201"/>
      <c r="H798" s="201"/>
      <c r="I798" s="201"/>
      <c r="J798" s="202">
        <v>1053</v>
      </c>
      <c r="K798" s="201" t="s">
        <v>436</v>
      </c>
      <c r="L798" s="202">
        <v>139.52000000000001</v>
      </c>
      <c r="M798" s="201"/>
      <c r="N798" s="203"/>
      <c r="V798" s="189"/>
      <c r="W798" s="195"/>
      <c r="Z798" s="163" t="s">
        <v>432</v>
      </c>
      <c r="AC798" s="195"/>
      <c r="AD798" s="195"/>
      <c r="AF798" s="195"/>
      <c r="AG798" s="207"/>
      <c r="AH798" s="195"/>
    </row>
    <row r="799" spans="1:34" s="160" customFormat="1" ht="12" x14ac:dyDescent="0.2">
      <c r="A799" s="200"/>
      <c r="B799" s="199" t="s">
        <v>434</v>
      </c>
      <c r="C799" s="1037" t="s">
        <v>435</v>
      </c>
      <c r="D799" s="1037"/>
      <c r="E799" s="1037"/>
      <c r="F799" s="201"/>
      <c r="G799" s="201"/>
      <c r="H799" s="201"/>
      <c r="I799" s="201"/>
      <c r="J799" s="202">
        <v>1566.06</v>
      </c>
      <c r="K799" s="201" t="s">
        <v>436</v>
      </c>
      <c r="L799" s="202">
        <v>207.5</v>
      </c>
      <c r="M799" s="201"/>
      <c r="N799" s="203"/>
      <c r="V799" s="189"/>
      <c r="W799" s="195"/>
      <c r="Z799" s="163" t="s">
        <v>435</v>
      </c>
      <c r="AC799" s="195"/>
      <c r="AD799" s="195"/>
      <c r="AF799" s="195"/>
      <c r="AG799" s="207"/>
      <c r="AH799" s="195"/>
    </row>
    <row r="800" spans="1:34" s="160" customFormat="1" ht="12" x14ac:dyDescent="0.2">
      <c r="A800" s="200"/>
      <c r="B800" s="199" t="s">
        <v>437</v>
      </c>
      <c r="C800" s="1037" t="s">
        <v>438</v>
      </c>
      <c r="D800" s="1037"/>
      <c r="E800" s="1037"/>
      <c r="F800" s="201"/>
      <c r="G800" s="201"/>
      <c r="H800" s="201"/>
      <c r="I800" s="201"/>
      <c r="J800" s="202">
        <v>244.39</v>
      </c>
      <c r="K800" s="201" t="s">
        <v>436</v>
      </c>
      <c r="L800" s="202">
        <v>32.380000000000003</v>
      </c>
      <c r="M800" s="201"/>
      <c r="N800" s="203"/>
      <c r="V800" s="189"/>
      <c r="W800" s="195"/>
      <c r="Z800" s="163" t="s">
        <v>438</v>
      </c>
      <c r="AC800" s="195"/>
      <c r="AD800" s="195"/>
      <c r="AF800" s="195"/>
      <c r="AG800" s="207"/>
      <c r="AH800" s="195"/>
    </row>
    <row r="801" spans="1:34" s="160" customFormat="1" ht="12" x14ac:dyDescent="0.2">
      <c r="A801" s="200"/>
      <c r="B801" s="199" t="s">
        <v>439</v>
      </c>
      <c r="C801" s="1037" t="s">
        <v>440</v>
      </c>
      <c r="D801" s="1037"/>
      <c r="E801" s="1037"/>
      <c r="F801" s="201"/>
      <c r="G801" s="201"/>
      <c r="H801" s="201"/>
      <c r="I801" s="201"/>
      <c r="J801" s="202">
        <v>909.27</v>
      </c>
      <c r="K801" s="201"/>
      <c r="L801" s="202">
        <v>96.38</v>
      </c>
      <c r="M801" s="201"/>
      <c r="N801" s="203"/>
      <c r="V801" s="189"/>
      <c r="W801" s="195"/>
      <c r="Z801" s="163" t="s">
        <v>440</v>
      </c>
      <c r="AC801" s="195"/>
      <c r="AD801" s="195"/>
      <c r="AF801" s="195"/>
      <c r="AG801" s="207"/>
      <c r="AH801" s="195"/>
    </row>
    <row r="802" spans="1:34" s="160" customFormat="1" ht="12" x14ac:dyDescent="0.2">
      <c r="A802" s="196"/>
      <c r="B802" s="204" t="s">
        <v>702</v>
      </c>
      <c r="C802" s="1048" t="s">
        <v>703</v>
      </c>
      <c r="D802" s="1048"/>
      <c r="E802" s="1048"/>
      <c r="F802" s="205" t="s">
        <v>644</v>
      </c>
      <c r="G802" s="205" t="s">
        <v>716</v>
      </c>
      <c r="H802" s="205"/>
      <c r="I802" s="205" t="s">
        <v>1128</v>
      </c>
      <c r="J802" s="199"/>
      <c r="K802" s="201"/>
      <c r="L802" s="202"/>
      <c r="M802" s="201"/>
      <c r="N802" s="206"/>
      <c r="V802" s="189"/>
      <c r="W802" s="195"/>
      <c r="AC802" s="195"/>
      <c r="AD802" s="195"/>
      <c r="AF802" s="195"/>
      <c r="AG802" s="207" t="s">
        <v>703</v>
      </c>
      <c r="AH802" s="195"/>
    </row>
    <row r="803" spans="1:34" s="160" customFormat="1" ht="12" x14ac:dyDescent="0.2">
      <c r="A803" s="200"/>
      <c r="B803" s="199"/>
      <c r="C803" s="1037" t="s">
        <v>443</v>
      </c>
      <c r="D803" s="1037"/>
      <c r="E803" s="1037"/>
      <c r="F803" s="201" t="s">
        <v>444</v>
      </c>
      <c r="G803" s="201" t="s">
        <v>1077</v>
      </c>
      <c r="H803" s="201" t="s">
        <v>436</v>
      </c>
      <c r="I803" s="201" t="s">
        <v>1129</v>
      </c>
      <c r="J803" s="202"/>
      <c r="K803" s="201"/>
      <c r="L803" s="202"/>
      <c r="M803" s="201"/>
      <c r="N803" s="203"/>
      <c r="V803" s="189"/>
      <c r="W803" s="195"/>
      <c r="AA803" s="163" t="s">
        <v>443</v>
      </c>
      <c r="AC803" s="195"/>
      <c r="AD803" s="195"/>
      <c r="AF803" s="195"/>
      <c r="AG803" s="207"/>
      <c r="AH803" s="195"/>
    </row>
    <row r="804" spans="1:34" s="160" customFormat="1" ht="12" x14ac:dyDescent="0.2">
      <c r="A804" s="200"/>
      <c r="B804" s="199"/>
      <c r="C804" s="1037" t="s">
        <v>447</v>
      </c>
      <c r="D804" s="1037"/>
      <c r="E804" s="1037"/>
      <c r="F804" s="201" t="s">
        <v>444</v>
      </c>
      <c r="G804" s="201" t="s">
        <v>1079</v>
      </c>
      <c r="H804" s="201" t="s">
        <v>436</v>
      </c>
      <c r="I804" s="201" t="s">
        <v>1130</v>
      </c>
      <c r="J804" s="202"/>
      <c r="K804" s="201"/>
      <c r="L804" s="202"/>
      <c r="M804" s="201"/>
      <c r="N804" s="203"/>
      <c r="V804" s="189"/>
      <c r="W804" s="195"/>
      <c r="AA804" s="163" t="s">
        <v>447</v>
      </c>
      <c r="AC804" s="195"/>
      <c r="AD804" s="195"/>
      <c r="AF804" s="195"/>
      <c r="AG804" s="207"/>
      <c r="AH804" s="195"/>
    </row>
    <row r="805" spans="1:34" s="160" customFormat="1" ht="12" x14ac:dyDescent="0.2">
      <c r="A805" s="200"/>
      <c r="B805" s="199"/>
      <c r="C805" s="1047" t="s">
        <v>450</v>
      </c>
      <c r="D805" s="1047"/>
      <c r="E805" s="1047"/>
      <c r="F805" s="208"/>
      <c r="G805" s="208"/>
      <c r="H805" s="208"/>
      <c r="I805" s="208"/>
      <c r="J805" s="209">
        <v>3528.33</v>
      </c>
      <c r="K805" s="208"/>
      <c r="L805" s="209">
        <v>443.4</v>
      </c>
      <c r="M805" s="208"/>
      <c r="N805" s="210"/>
      <c r="V805" s="189"/>
      <c r="W805" s="195"/>
      <c r="AB805" s="163" t="s">
        <v>450</v>
      </c>
      <c r="AC805" s="195"/>
      <c r="AD805" s="195"/>
      <c r="AF805" s="195"/>
      <c r="AG805" s="207"/>
      <c r="AH805" s="195"/>
    </row>
    <row r="806" spans="1:34" s="160" customFormat="1" ht="12" x14ac:dyDescent="0.2">
      <c r="A806" s="200"/>
      <c r="B806" s="199"/>
      <c r="C806" s="1037" t="s">
        <v>451</v>
      </c>
      <c r="D806" s="1037"/>
      <c r="E806" s="1037"/>
      <c r="F806" s="201"/>
      <c r="G806" s="201"/>
      <c r="H806" s="201"/>
      <c r="I806" s="201"/>
      <c r="J806" s="202"/>
      <c r="K806" s="201"/>
      <c r="L806" s="202">
        <v>171.9</v>
      </c>
      <c r="M806" s="201"/>
      <c r="N806" s="203"/>
      <c r="V806" s="189"/>
      <c r="W806" s="195"/>
      <c r="AA806" s="163" t="s">
        <v>451</v>
      </c>
      <c r="AC806" s="195"/>
      <c r="AD806" s="195"/>
      <c r="AF806" s="195"/>
      <c r="AG806" s="207"/>
      <c r="AH806" s="195"/>
    </row>
    <row r="807" spans="1:34" s="160" customFormat="1" ht="33.75" x14ac:dyDescent="0.2">
      <c r="A807" s="200"/>
      <c r="B807" s="199" t="s">
        <v>714</v>
      </c>
      <c r="C807" s="1037" t="s">
        <v>715</v>
      </c>
      <c r="D807" s="1037"/>
      <c r="E807" s="1037"/>
      <c r="F807" s="201" t="s">
        <v>454</v>
      </c>
      <c r="G807" s="201" t="s">
        <v>716</v>
      </c>
      <c r="H807" s="201"/>
      <c r="I807" s="201" t="s">
        <v>716</v>
      </c>
      <c r="J807" s="202"/>
      <c r="K807" s="201"/>
      <c r="L807" s="202">
        <v>175.34</v>
      </c>
      <c r="M807" s="201"/>
      <c r="N807" s="203"/>
      <c r="V807" s="189"/>
      <c r="W807" s="195"/>
      <c r="AA807" s="163" t="s">
        <v>715</v>
      </c>
      <c r="AC807" s="195"/>
      <c r="AD807" s="195"/>
      <c r="AF807" s="195"/>
      <c r="AG807" s="207"/>
      <c r="AH807" s="195"/>
    </row>
    <row r="808" spans="1:34" s="160" customFormat="1" ht="33.75" x14ac:dyDescent="0.2">
      <c r="A808" s="200"/>
      <c r="B808" s="199" t="s">
        <v>717</v>
      </c>
      <c r="C808" s="1037" t="s">
        <v>718</v>
      </c>
      <c r="D808" s="1037"/>
      <c r="E808" s="1037"/>
      <c r="F808" s="201" t="s">
        <v>454</v>
      </c>
      <c r="G808" s="201" t="s">
        <v>719</v>
      </c>
      <c r="H808" s="201"/>
      <c r="I808" s="201" t="s">
        <v>719</v>
      </c>
      <c r="J808" s="202"/>
      <c r="K808" s="201"/>
      <c r="L808" s="202">
        <v>99.7</v>
      </c>
      <c r="M808" s="201"/>
      <c r="N808" s="203"/>
      <c r="V808" s="189"/>
      <c r="W808" s="195"/>
      <c r="AA808" s="163" t="s">
        <v>718</v>
      </c>
      <c r="AC808" s="195"/>
      <c r="AD808" s="195"/>
      <c r="AF808" s="195"/>
      <c r="AG808" s="207"/>
      <c r="AH808" s="195"/>
    </row>
    <row r="809" spans="1:34" s="160" customFormat="1" ht="12" x14ac:dyDescent="0.2">
      <c r="A809" s="211"/>
      <c r="B809" s="212"/>
      <c r="C809" s="1039" t="s">
        <v>459</v>
      </c>
      <c r="D809" s="1039"/>
      <c r="E809" s="1039"/>
      <c r="F809" s="192"/>
      <c r="G809" s="192"/>
      <c r="H809" s="192"/>
      <c r="I809" s="192"/>
      <c r="J809" s="193"/>
      <c r="K809" s="192"/>
      <c r="L809" s="193">
        <v>718.44</v>
      </c>
      <c r="M809" s="208"/>
      <c r="N809" s="194"/>
      <c r="V809" s="189"/>
      <c r="W809" s="195"/>
      <c r="AC809" s="195" t="s">
        <v>459</v>
      </c>
      <c r="AD809" s="195"/>
      <c r="AF809" s="195"/>
      <c r="AG809" s="207"/>
      <c r="AH809" s="195"/>
    </row>
    <row r="810" spans="1:34" s="160" customFormat="1" ht="22.5" x14ac:dyDescent="0.2">
      <c r="A810" s="190" t="s">
        <v>716</v>
      </c>
      <c r="B810" s="191" t="s">
        <v>1081</v>
      </c>
      <c r="C810" s="1039" t="s">
        <v>1082</v>
      </c>
      <c r="D810" s="1039"/>
      <c r="E810" s="1039"/>
      <c r="F810" s="192" t="s">
        <v>644</v>
      </c>
      <c r="G810" s="192"/>
      <c r="H810" s="192"/>
      <c r="I810" s="192" t="s">
        <v>1128</v>
      </c>
      <c r="J810" s="193">
        <v>560</v>
      </c>
      <c r="K810" s="192"/>
      <c r="L810" s="193">
        <v>6054.72</v>
      </c>
      <c r="M810" s="192"/>
      <c r="N810" s="194"/>
      <c r="V810" s="189"/>
      <c r="W810" s="195" t="s">
        <v>1082</v>
      </c>
      <c r="AC810" s="195"/>
      <c r="AD810" s="195"/>
      <c r="AF810" s="195"/>
      <c r="AG810" s="207"/>
      <c r="AH810" s="195"/>
    </row>
    <row r="811" spans="1:34" s="160" customFormat="1" ht="12" x14ac:dyDescent="0.2">
      <c r="A811" s="211"/>
      <c r="B811" s="212"/>
      <c r="C811" s="168" t="s">
        <v>462</v>
      </c>
      <c r="D811" s="213"/>
      <c r="E811" s="213"/>
      <c r="F811" s="214"/>
      <c r="G811" s="214"/>
      <c r="H811" s="214"/>
      <c r="I811" s="214"/>
      <c r="J811" s="215"/>
      <c r="K811" s="214"/>
      <c r="L811" s="215"/>
      <c r="M811" s="216"/>
      <c r="N811" s="217"/>
      <c r="V811" s="189"/>
      <c r="W811" s="195"/>
      <c r="AC811" s="195"/>
      <c r="AD811" s="195"/>
      <c r="AF811" s="195"/>
      <c r="AG811" s="207"/>
      <c r="AH811" s="195"/>
    </row>
    <row r="812" spans="1:34" s="160" customFormat="1" ht="45" x14ac:dyDescent="0.2">
      <c r="A812" s="190" t="s">
        <v>1131</v>
      </c>
      <c r="B812" s="191" t="s">
        <v>1132</v>
      </c>
      <c r="C812" s="1039" t="s">
        <v>1133</v>
      </c>
      <c r="D812" s="1039"/>
      <c r="E812" s="1039"/>
      <c r="F812" s="192" t="s">
        <v>660</v>
      </c>
      <c r="G812" s="192"/>
      <c r="H812" s="192"/>
      <c r="I812" s="192" t="s">
        <v>1134</v>
      </c>
      <c r="J812" s="193"/>
      <c r="K812" s="192"/>
      <c r="L812" s="193"/>
      <c r="M812" s="192"/>
      <c r="N812" s="194"/>
      <c r="V812" s="189"/>
      <c r="W812" s="195" t="s">
        <v>1133</v>
      </c>
      <c r="AC812" s="195"/>
      <c r="AD812" s="195"/>
      <c r="AF812" s="195"/>
      <c r="AG812" s="207"/>
      <c r="AH812" s="195"/>
    </row>
    <row r="813" spans="1:34" s="160" customFormat="1" ht="12" x14ac:dyDescent="0.2">
      <c r="A813" s="196"/>
      <c r="B813" s="197"/>
      <c r="C813" s="1037" t="s">
        <v>1135</v>
      </c>
      <c r="D813" s="1037"/>
      <c r="E813" s="1037"/>
      <c r="F813" s="1037"/>
      <c r="G813" s="1037"/>
      <c r="H813" s="1037"/>
      <c r="I813" s="1037"/>
      <c r="J813" s="1037"/>
      <c r="K813" s="1037"/>
      <c r="L813" s="1037"/>
      <c r="M813" s="1037"/>
      <c r="N813" s="1046"/>
      <c r="V813" s="189"/>
      <c r="W813" s="195"/>
      <c r="X813" s="163" t="s">
        <v>1135</v>
      </c>
      <c r="AC813" s="195"/>
      <c r="AD813" s="195"/>
      <c r="AF813" s="195"/>
      <c r="AG813" s="207"/>
      <c r="AH813" s="195"/>
    </row>
    <row r="814" spans="1:34" s="160" customFormat="1" ht="33.75" x14ac:dyDescent="0.2">
      <c r="A814" s="198"/>
      <c r="B814" s="199" t="s">
        <v>430</v>
      </c>
      <c r="C814" s="1037" t="s">
        <v>431</v>
      </c>
      <c r="D814" s="1037"/>
      <c r="E814" s="1037"/>
      <c r="F814" s="1037"/>
      <c r="G814" s="1037"/>
      <c r="H814" s="1037"/>
      <c r="I814" s="1037"/>
      <c r="J814" s="1037"/>
      <c r="K814" s="1037"/>
      <c r="L814" s="1037"/>
      <c r="M814" s="1037"/>
      <c r="N814" s="1046"/>
      <c r="V814" s="189"/>
      <c r="W814" s="195"/>
      <c r="Y814" s="163" t="s">
        <v>431</v>
      </c>
      <c r="AC814" s="195"/>
      <c r="AD814" s="195"/>
      <c r="AF814" s="195"/>
      <c r="AG814" s="207"/>
      <c r="AH814" s="195"/>
    </row>
    <row r="815" spans="1:34" s="160" customFormat="1" ht="12" x14ac:dyDescent="0.2">
      <c r="A815" s="200"/>
      <c r="B815" s="199" t="s">
        <v>423</v>
      </c>
      <c r="C815" s="1037" t="s">
        <v>432</v>
      </c>
      <c r="D815" s="1037"/>
      <c r="E815" s="1037"/>
      <c r="F815" s="201"/>
      <c r="G815" s="201"/>
      <c r="H815" s="201"/>
      <c r="I815" s="201"/>
      <c r="J815" s="202">
        <v>6119.4</v>
      </c>
      <c r="K815" s="201" t="s">
        <v>436</v>
      </c>
      <c r="L815" s="202">
        <v>940.86</v>
      </c>
      <c r="M815" s="201"/>
      <c r="N815" s="203"/>
      <c r="V815" s="189"/>
      <c r="W815" s="195"/>
      <c r="Z815" s="163" t="s">
        <v>432</v>
      </c>
      <c r="AC815" s="195"/>
      <c r="AD815" s="195"/>
      <c r="AF815" s="195"/>
      <c r="AG815" s="207"/>
      <c r="AH815" s="195"/>
    </row>
    <row r="816" spans="1:34" s="160" customFormat="1" ht="12" x14ac:dyDescent="0.2">
      <c r="A816" s="200"/>
      <c r="B816" s="199" t="s">
        <v>434</v>
      </c>
      <c r="C816" s="1037" t="s">
        <v>435</v>
      </c>
      <c r="D816" s="1037"/>
      <c r="E816" s="1037"/>
      <c r="F816" s="201"/>
      <c r="G816" s="201"/>
      <c r="H816" s="201"/>
      <c r="I816" s="201"/>
      <c r="J816" s="202">
        <v>7845.94</v>
      </c>
      <c r="K816" s="201" t="s">
        <v>436</v>
      </c>
      <c r="L816" s="202">
        <v>1206.31</v>
      </c>
      <c r="M816" s="201"/>
      <c r="N816" s="203"/>
      <c r="V816" s="189"/>
      <c r="W816" s="195"/>
      <c r="Z816" s="163" t="s">
        <v>435</v>
      </c>
      <c r="AC816" s="195"/>
      <c r="AD816" s="195"/>
      <c r="AF816" s="195"/>
      <c r="AG816" s="207"/>
      <c r="AH816" s="195"/>
    </row>
    <row r="817" spans="1:34" s="160" customFormat="1" ht="12" x14ac:dyDescent="0.2">
      <c r="A817" s="200"/>
      <c r="B817" s="199" t="s">
        <v>437</v>
      </c>
      <c r="C817" s="1037" t="s">
        <v>438</v>
      </c>
      <c r="D817" s="1037"/>
      <c r="E817" s="1037"/>
      <c r="F817" s="201"/>
      <c r="G817" s="201"/>
      <c r="H817" s="201"/>
      <c r="I817" s="201"/>
      <c r="J817" s="202">
        <v>1056.48</v>
      </c>
      <c r="K817" s="201" t="s">
        <v>436</v>
      </c>
      <c r="L817" s="202">
        <v>162.43</v>
      </c>
      <c r="M817" s="201"/>
      <c r="N817" s="203"/>
      <c r="V817" s="189"/>
      <c r="W817" s="195"/>
      <c r="Z817" s="163" t="s">
        <v>438</v>
      </c>
      <c r="AC817" s="195"/>
      <c r="AD817" s="195"/>
      <c r="AF817" s="195"/>
      <c r="AG817" s="207"/>
      <c r="AH817" s="195"/>
    </row>
    <row r="818" spans="1:34" s="160" customFormat="1" ht="12" x14ac:dyDescent="0.2">
      <c r="A818" s="200"/>
      <c r="B818" s="199" t="s">
        <v>439</v>
      </c>
      <c r="C818" s="1037" t="s">
        <v>440</v>
      </c>
      <c r="D818" s="1037"/>
      <c r="E818" s="1037"/>
      <c r="F818" s="201"/>
      <c r="G818" s="201"/>
      <c r="H818" s="201"/>
      <c r="I818" s="201"/>
      <c r="J818" s="202">
        <v>4000.1</v>
      </c>
      <c r="K818" s="201"/>
      <c r="L818" s="202">
        <v>492.01</v>
      </c>
      <c r="M818" s="201"/>
      <c r="N818" s="203"/>
      <c r="V818" s="189"/>
      <c r="W818" s="195"/>
      <c r="Z818" s="163" t="s">
        <v>440</v>
      </c>
      <c r="AC818" s="195"/>
      <c r="AD818" s="195"/>
      <c r="AF818" s="195"/>
      <c r="AG818" s="207"/>
      <c r="AH818" s="195"/>
    </row>
    <row r="819" spans="1:34" s="160" customFormat="1" ht="22.5" x14ac:dyDescent="0.2">
      <c r="A819" s="196"/>
      <c r="B819" s="204" t="s">
        <v>1136</v>
      </c>
      <c r="C819" s="1048" t="s">
        <v>1137</v>
      </c>
      <c r="D819" s="1048"/>
      <c r="E819" s="1048"/>
      <c r="F819" s="205" t="s">
        <v>644</v>
      </c>
      <c r="G819" s="205" t="s">
        <v>704</v>
      </c>
      <c r="H819" s="205"/>
      <c r="I819" s="205" t="s">
        <v>1138</v>
      </c>
      <c r="J819" s="199"/>
      <c r="K819" s="201"/>
      <c r="L819" s="202"/>
      <c r="M819" s="201"/>
      <c r="N819" s="206"/>
      <c r="V819" s="189"/>
      <c r="W819" s="195"/>
      <c r="AC819" s="195"/>
      <c r="AD819" s="195"/>
      <c r="AF819" s="195"/>
      <c r="AG819" s="207" t="s">
        <v>1137</v>
      </c>
      <c r="AH819" s="195"/>
    </row>
    <row r="820" spans="1:34" s="160" customFormat="1" ht="12" x14ac:dyDescent="0.2">
      <c r="A820" s="196"/>
      <c r="B820" s="204" t="s">
        <v>706</v>
      </c>
      <c r="C820" s="1048" t="s">
        <v>707</v>
      </c>
      <c r="D820" s="1048"/>
      <c r="E820" s="1048"/>
      <c r="F820" s="205" t="s">
        <v>411</v>
      </c>
      <c r="G820" s="205" t="s">
        <v>1139</v>
      </c>
      <c r="H820" s="205"/>
      <c r="I820" s="205" t="s">
        <v>1140</v>
      </c>
      <c r="J820" s="199"/>
      <c r="K820" s="201"/>
      <c r="L820" s="202"/>
      <c r="M820" s="201"/>
      <c r="N820" s="206"/>
      <c r="V820" s="189"/>
      <c r="W820" s="195"/>
      <c r="AC820" s="195"/>
      <c r="AD820" s="195"/>
      <c r="AF820" s="195"/>
      <c r="AG820" s="207" t="s">
        <v>707</v>
      </c>
      <c r="AH820" s="195"/>
    </row>
    <row r="821" spans="1:34" s="160" customFormat="1" ht="12" x14ac:dyDescent="0.2">
      <c r="A821" s="200"/>
      <c r="B821" s="199"/>
      <c r="C821" s="1037" t="s">
        <v>443</v>
      </c>
      <c r="D821" s="1037"/>
      <c r="E821" s="1037"/>
      <c r="F821" s="201" t="s">
        <v>444</v>
      </c>
      <c r="G821" s="201" t="s">
        <v>1141</v>
      </c>
      <c r="H821" s="201" t="s">
        <v>436</v>
      </c>
      <c r="I821" s="201" t="s">
        <v>1142</v>
      </c>
      <c r="J821" s="202"/>
      <c r="K821" s="201"/>
      <c r="L821" s="202"/>
      <c r="M821" s="201"/>
      <c r="N821" s="203"/>
      <c r="V821" s="189"/>
      <c r="W821" s="195"/>
      <c r="AA821" s="163" t="s">
        <v>443</v>
      </c>
      <c r="AC821" s="195"/>
      <c r="AD821" s="195"/>
      <c r="AF821" s="195"/>
      <c r="AG821" s="207"/>
      <c r="AH821" s="195"/>
    </row>
    <row r="822" spans="1:34" s="160" customFormat="1" ht="12" x14ac:dyDescent="0.2">
      <c r="A822" s="200"/>
      <c r="B822" s="199"/>
      <c r="C822" s="1037" t="s">
        <v>447</v>
      </c>
      <c r="D822" s="1037"/>
      <c r="E822" s="1037"/>
      <c r="F822" s="201" t="s">
        <v>444</v>
      </c>
      <c r="G822" s="201" t="s">
        <v>1143</v>
      </c>
      <c r="H822" s="201" t="s">
        <v>436</v>
      </c>
      <c r="I822" s="201" t="s">
        <v>1144</v>
      </c>
      <c r="J822" s="202"/>
      <c r="K822" s="201"/>
      <c r="L822" s="202"/>
      <c r="M822" s="201"/>
      <c r="N822" s="203"/>
      <c r="V822" s="189"/>
      <c r="W822" s="195"/>
      <c r="AA822" s="163" t="s">
        <v>447</v>
      </c>
      <c r="AC822" s="195"/>
      <c r="AD822" s="195"/>
      <c r="AF822" s="195"/>
      <c r="AG822" s="207"/>
      <c r="AH822" s="195"/>
    </row>
    <row r="823" spans="1:34" s="160" customFormat="1" ht="12" x14ac:dyDescent="0.2">
      <c r="A823" s="200"/>
      <c r="B823" s="199"/>
      <c r="C823" s="1047" t="s">
        <v>450</v>
      </c>
      <c r="D823" s="1047"/>
      <c r="E823" s="1047"/>
      <c r="F823" s="208"/>
      <c r="G823" s="208"/>
      <c r="H823" s="208"/>
      <c r="I823" s="208"/>
      <c r="J823" s="209">
        <v>17965.439999999999</v>
      </c>
      <c r="K823" s="208"/>
      <c r="L823" s="209">
        <v>2639.18</v>
      </c>
      <c r="M823" s="208"/>
      <c r="N823" s="210"/>
      <c r="V823" s="189"/>
      <c r="W823" s="195"/>
      <c r="AB823" s="163" t="s">
        <v>450</v>
      </c>
      <c r="AC823" s="195"/>
      <c r="AD823" s="195"/>
      <c r="AF823" s="195"/>
      <c r="AG823" s="207"/>
      <c r="AH823" s="195"/>
    </row>
    <row r="824" spans="1:34" s="160" customFormat="1" ht="12" x14ac:dyDescent="0.2">
      <c r="A824" s="200"/>
      <c r="B824" s="199"/>
      <c r="C824" s="1037" t="s">
        <v>451</v>
      </c>
      <c r="D824" s="1037"/>
      <c r="E824" s="1037"/>
      <c r="F824" s="201"/>
      <c r="G824" s="201"/>
      <c r="H824" s="201"/>
      <c r="I824" s="201"/>
      <c r="J824" s="202"/>
      <c r="K824" s="201"/>
      <c r="L824" s="202">
        <v>1103.29</v>
      </c>
      <c r="M824" s="201"/>
      <c r="N824" s="203"/>
      <c r="V824" s="189"/>
      <c r="W824" s="195"/>
      <c r="AA824" s="163" t="s">
        <v>451</v>
      </c>
      <c r="AC824" s="195"/>
      <c r="AD824" s="195"/>
      <c r="AF824" s="195"/>
      <c r="AG824" s="207"/>
      <c r="AH824" s="195"/>
    </row>
    <row r="825" spans="1:34" s="160" customFormat="1" ht="33.75" x14ac:dyDescent="0.2">
      <c r="A825" s="200"/>
      <c r="B825" s="199" t="s">
        <v>714</v>
      </c>
      <c r="C825" s="1037" t="s">
        <v>715</v>
      </c>
      <c r="D825" s="1037"/>
      <c r="E825" s="1037"/>
      <c r="F825" s="201" t="s">
        <v>454</v>
      </c>
      <c r="G825" s="201" t="s">
        <v>716</v>
      </c>
      <c r="H825" s="201"/>
      <c r="I825" s="201" t="s">
        <v>716</v>
      </c>
      <c r="J825" s="202"/>
      <c r="K825" s="201"/>
      <c r="L825" s="202">
        <v>1125.3599999999999</v>
      </c>
      <c r="M825" s="201"/>
      <c r="N825" s="203"/>
      <c r="V825" s="189"/>
      <c r="W825" s="195"/>
      <c r="AA825" s="163" t="s">
        <v>715</v>
      </c>
      <c r="AC825" s="195"/>
      <c r="AD825" s="195"/>
      <c r="AF825" s="195"/>
      <c r="AG825" s="207"/>
      <c r="AH825" s="195"/>
    </row>
    <row r="826" spans="1:34" s="160" customFormat="1" ht="33.75" x14ac:dyDescent="0.2">
      <c r="A826" s="200"/>
      <c r="B826" s="199" t="s">
        <v>717</v>
      </c>
      <c r="C826" s="1037" t="s">
        <v>718</v>
      </c>
      <c r="D826" s="1037"/>
      <c r="E826" s="1037"/>
      <c r="F826" s="201" t="s">
        <v>454</v>
      </c>
      <c r="G826" s="201" t="s">
        <v>719</v>
      </c>
      <c r="H826" s="201"/>
      <c r="I826" s="201" t="s">
        <v>719</v>
      </c>
      <c r="J826" s="202"/>
      <c r="K826" s="201"/>
      <c r="L826" s="202">
        <v>639.91</v>
      </c>
      <c r="M826" s="201"/>
      <c r="N826" s="203"/>
      <c r="V826" s="189"/>
      <c r="W826" s="195"/>
      <c r="AA826" s="163" t="s">
        <v>718</v>
      </c>
      <c r="AC826" s="195"/>
      <c r="AD826" s="195"/>
      <c r="AF826" s="195"/>
      <c r="AG826" s="207"/>
      <c r="AH826" s="195"/>
    </row>
    <row r="827" spans="1:34" s="160" customFormat="1" ht="12" x14ac:dyDescent="0.2">
      <c r="A827" s="211"/>
      <c r="B827" s="212"/>
      <c r="C827" s="1039" t="s">
        <v>459</v>
      </c>
      <c r="D827" s="1039"/>
      <c r="E827" s="1039"/>
      <c r="F827" s="192"/>
      <c r="G827" s="192"/>
      <c r="H827" s="192"/>
      <c r="I827" s="192"/>
      <c r="J827" s="193"/>
      <c r="K827" s="192"/>
      <c r="L827" s="193">
        <v>4404.45</v>
      </c>
      <c r="M827" s="208"/>
      <c r="N827" s="194"/>
      <c r="V827" s="189"/>
      <c r="W827" s="195"/>
      <c r="AC827" s="195" t="s">
        <v>459</v>
      </c>
      <c r="AD827" s="195"/>
      <c r="AF827" s="195"/>
      <c r="AG827" s="207"/>
      <c r="AH827" s="195"/>
    </row>
    <row r="828" spans="1:34" s="160" customFormat="1" ht="22.5" x14ac:dyDescent="0.2">
      <c r="A828" s="190" t="s">
        <v>1145</v>
      </c>
      <c r="B828" s="191" t="s">
        <v>720</v>
      </c>
      <c r="C828" s="1039" t="s">
        <v>721</v>
      </c>
      <c r="D828" s="1039"/>
      <c r="E828" s="1039"/>
      <c r="F828" s="192" t="s">
        <v>644</v>
      </c>
      <c r="G828" s="192"/>
      <c r="H828" s="192"/>
      <c r="I828" s="192" t="s">
        <v>1138</v>
      </c>
      <c r="J828" s="193">
        <v>725.69</v>
      </c>
      <c r="K828" s="192"/>
      <c r="L828" s="193">
        <v>9059.8799999999992</v>
      </c>
      <c r="M828" s="192"/>
      <c r="N828" s="194"/>
      <c r="V828" s="189"/>
      <c r="W828" s="195" t="s">
        <v>721</v>
      </c>
      <c r="AC828" s="195"/>
      <c r="AD828" s="195"/>
      <c r="AF828" s="195"/>
      <c r="AG828" s="207"/>
      <c r="AH828" s="195"/>
    </row>
    <row r="829" spans="1:34" s="160" customFormat="1" ht="12" x14ac:dyDescent="0.2">
      <c r="A829" s="211"/>
      <c r="B829" s="212"/>
      <c r="C829" s="168" t="s">
        <v>462</v>
      </c>
      <c r="D829" s="213"/>
      <c r="E829" s="213"/>
      <c r="F829" s="214"/>
      <c r="G829" s="214"/>
      <c r="H829" s="214"/>
      <c r="I829" s="214"/>
      <c r="J829" s="215"/>
      <c r="K829" s="214"/>
      <c r="L829" s="215"/>
      <c r="M829" s="216"/>
      <c r="N829" s="217"/>
      <c r="V829" s="189"/>
      <c r="W829" s="195"/>
      <c r="AC829" s="195"/>
      <c r="AD829" s="195"/>
      <c r="AF829" s="195"/>
      <c r="AG829" s="207"/>
      <c r="AH829" s="195"/>
    </row>
    <row r="830" spans="1:34" s="160" customFormat="1" ht="33.75" x14ac:dyDescent="0.2">
      <c r="A830" s="190" t="s">
        <v>1146</v>
      </c>
      <c r="B830" s="191" t="s">
        <v>722</v>
      </c>
      <c r="C830" s="1039" t="s">
        <v>723</v>
      </c>
      <c r="D830" s="1039"/>
      <c r="E830" s="1039"/>
      <c r="F830" s="192" t="s">
        <v>411</v>
      </c>
      <c r="G830" s="192"/>
      <c r="H830" s="192"/>
      <c r="I830" s="192" t="s">
        <v>1147</v>
      </c>
      <c r="J830" s="193">
        <v>5488.69</v>
      </c>
      <c r="K830" s="192"/>
      <c r="L830" s="193">
        <v>10428.51</v>
      </c>
      <c r="M830" s="192"/>
      <c r="N830" s="194"/>
      <c r="V830" s="189"/>
      <c r="W830" s="195" t="s">
        <v>723</v>
      </c>
      <c r="AC830" s="195"/>
      <c r="AD830" s="195"/>
      <c r="AF830" s="195"/>
      <c r="AG830" s="207"/>
      <c r="AH830" s="195"/>
    </row>
    <row r="831" spans="1:34" s="160" customFormat="1" ht="12" x14ac:dyDescent="0.2">
      <c r="A831" s="211"/>
      <c r="B831" s="212"/>
      <c r="C831" s="168" t="s">
        <v>462</v>
      </c>
      <c r="D831" s="213"/>
      <c r="E831" s="213"/>
      <c r="F831" s="214"/>
      <c r="G831" s="214"/>
      <c r="H831" s="214"/>
      <c r="I831" s="214"/>
      <c r="J831" s="215"/>
      <c r="K831" s="214"/>
      <c r="L831" s="215"/>
      <c r="M831" s="216"/>
      <c r="N831" s="217"/>
      <c r="V831" s="189"/>
      <c r="W831" s="195"/>
      <c r="AC831" s="195"/>
      <c r="AD831" s="195"/>
      <c r="AF831" s="195"/>
      <c r="AG831" s="207"/>
      <c r="AH831" s="195"/>
    </row>
    <row r="832" spans="1:34" s="160" customFormat="1" ht="22.5" x14ac:dyDescent="0.2">
      <c r="A832" s="190" t="s">
        <v>1148</v>
      </c>
      <c r="B832" s="191" t="s">
        <v>749</v>
      </c>
      <c r="C832" s="1039" t="s">
        <v>750</v>
      </c>
      <c r="D832" s="1039"/>
      <c r="E832" s="1039"/>
      <c r="F832" s="192" t="s">
        <v>411</v>
      </c>
      <c r="G832" s="192"/>
      <c r="H832" s="192"/>
      <c r="I832" s="192" t="s">
        <v>1033</v>
      </c>
      <c r="J832" s="193">
        <v>6726.18</v>
      </c>
      <c r="K832" s="192"/>
      <c r="L832" s="193">
        <v>504.46</v>
      </c>
      <c r="M832" s="192"/>
      <c r="N832" s="194"/>
      <c r="V832" s="189"/>
      <c r="W832" s="195" t="s">
        <v>750</v>
      </c>
      <c r="AC832" s="195"/>
      <c r="AD832" s="195"/>
      <c r="AF832" s="195"/>
      <c r="AG832" s="207"/>
      <c r="AH832" s="195"/>
    </row>
    <row r="833" spans="1:34" s="160" customFormat="1" ht="12" x14ac:dyDescent="0.2">
      <c r="A833" s="211"/>
      <c r="B833" s="212"/>
      <c r="C833" s="168" t="s">
        <v>462</v>
      </c>
      <c r="D833" s="213"/>
      <c r="E833" s="213"/>
      <c r="F833" s="214"/>
      <c r="G833" s="214"/>
      <c r="H833" s="214"/>
      <c r="I833" s="214"/>
      <c r="J833" s="215"/>
      <c r="K833" s="214"/>
      <c r="L833" s="215"/>
      <c r="M833" s="216"/>
      <c r="N833" s="217"/>
      <c r="V833" s="189"/>
      <c r="W833" s="195"/>
      <c r="AC833" s="195"/>
      <c r="AD833" s="195"/>
      <c r="AF833" s="195"/>
      <c r="AG833" s="207"/>
      <c r="AH833" s="195"/>
    </row>
    <row r="834" spans="1:34" s="160" customFormat="1" ht="33.75" x14ac:dyDescent="0.2">
      <c r="A834" s="190" t="s">
        <v>1149</v>
      </c>
      <c r="B834" s="191" t="s">
        <v>1150</v>
      </c>
      <c r="C834" s="1039" t="s">
        <v>1151</v>
      </c>
      <c r="D834" s="1039"/>
      <c r="E834" s="1039"/>
      <c r="F834" s="192" t="s">
        <v>411</v>
      </c>
      <c r="G834" s="192"/>
      <c r="H834" s="192"/>
      <c r="I834" s="192" t="s">
        <v>1152</v>
      </c>
      <c r="J834" s="193"/>
      <c r="K834" s="192"/>
      <c r="L834" s="193"/>
      <c r="M834" s="192"/>
      <c r="N834" s="194"/>
      <c r="V834" s="189"/>
      <c r="W834" s="195" t="s">
        <v>1151</v>
      </c>
      <c r="AC834" s="195"/>
      <c r="AD834" s="195"/>
      <c r="AF834" s="195"/>
      <c r="AG834" s="207"/>
      <c r="AH834" s="195"/>
    </row>
    <row r="835" spans="1:34" s="160" customFormat="1" ht="12" x14ac:dyDescent="0.2">
      <c r="A835" s="196"/>
      <c r="B835" s="197"/>
      <c r="C835" s="1037" t="s">
        <v>1153</v>
      </c>
      <c r="D835" s="1037"/>
      <c r="E835" s="1037"/>
      <c r="F835" s="1037"/>
      <c r="G835" s="1037"/>
      <c r="H835" s="1037"/>
      <c r="I835" s="1037"/>
      <c r="J835" s="1037"/>
      <c r="K835" s="1037"/>
      <c r="L835" s="1037"/>
      <c r="M835" s="1037"/>
      <c r="N835" s="1046"/>
      <c r="V835" s="189"/>
      <c r="W835" s="195"/>
      <c r="X835" s="163" t="s">
        <v>1153</v>
      </c>
      <c r="AC835" s="195"/>
      <c r="AD835" s="195"/>
      <c r="AF835" s="195"/>
      <c r="AG835" s="207"/>
      <c r="AH835" s="195"/>
    </row>
    <row r="836" spans="1:34" s="160" customFormat="1" ht="33.75" x14ac:dyDescent="0.2">
      <c r="A836" s="198"/>
      <c r="B836" s="199" t="s">
        <v>430</v>
      </c>
      <c r="C836" s="1037" t="s">
        <v>431</v>
      </c>
      <c r="D836" s="1037"/>
      <c r="E836" s="1037"/>
      <c r="F836" s="1037"/>
      <c r="G836" s="1037"/>
      <c r="H836" s="1037"/>
      <c r="I836" s="1037"/>
      <c r="J836" s="1037"/>
      <c r="K836" s="1037"/>
      <c r="L836" s="1037"/>
      <c r="M836" s="1037"/>
      <c r="N836" s="1046"/>
      <c r="V836" s="189"/>
      <c r="W836" s="195"/>
      <c r="Y836" s="163" t="s">
        <v>431</v>
      </c>
      <c r="AC836" s="195"/>
      <c r="AD836" s="195"/>
      <c r="AF836" s="195"/>
      <c r="AG836" s="207"/>
      <c r="AH836" s="195"/>
    </row>
    <row r="837" spans="1:34" s="160" customFormat="1" ht="12" x14ac:dyDescent="0.2">
      <c r="A837" s="200"/>
      <c r="B837" s="199" t="s">
        <v>423</v>
      </c>
      <c r="C837" s="1037" t="s">
        <v>432</v>
      </c>
      <c r="D837" s="1037"/>
      <c r="E837" s="1037"/>
      <c r="F837" s="201"/>
      <c r="G837" s="201"/>
      <c r="H837" s="201"/>
      <c r="I837" s="201"/>
      <c r="J837" s="202">
        <v>408.85</v>
      </c>
      <c r="K837" s="201" t="s">
        <v>436</v>
      </c>
      <c r="L837" s="202">
        <v>250.42</v>
      </c>
      <c r="M837" s="201"/>
      <c r="N837" s="203"/>
      <c r="V837" s="189"/>
      <c r="W837" s="195"/>
      <c r="Z837" s="163" t="s">
        <v>432</v>
      </c>
      <c r="AC837" s="195"/>
      <c r="AD837" s="195"/>
      <c r="AF837" s="195"/>
      <c r="AG837" s="207"/>
      <c r="AH837" s="195"/>
    </row>
    <row r="838" spans="1:34" s="160" customFormat="1" ht="12" x14ac:dyDescent="0.2">
      <c r="A838" s="200"/>
      <c r="B838" s="199" t="s">
        <v>434</v>
      </c>
      <c r="C838" s="1037" t="s">
        <v>435</v>
      </c>
      <c r="D838" s="1037"/>
      <c r="E838" s="1037"/>
      <c r="F838" s="201"/>
      <c r="G838" s="201"/>
      <c r="H838" s="201"/>
      <c r="I838" s="201"/>
      <c r="J838" s="202">
        <v>425.84</v>
      </c>
      <c r="K838" s="201" t="s">
        <v>436</v>
      </c>
      <c r="L838" s="202">
        <v>260.83</v>
      </c>
      <c r="M838" s="201"/>
      <c r="N838" s="203"/>
      <c r="V838" s="189"/>
      <c r="W838" s="195"/>
      <c r="Z838" s="163" t="s">
        <v>435</v>
      </c>
      <c r="AC838" s="195"/>
      <c r="AD838" s="195"/>
      <c r="AF838" s="195"/>
      <c r="AG838" s="207"/>
      <c r="AH838" s="195"/>
    </row>
    <row r="839" spans="1:34" s="160" customFormat="1" ht="12" x14ac:dyDescent="0.2">
      <c r="A839" s="200"/>
      <c r="B839" s="199" t="s">
        <v>437</v>
      </c>
      <c r="C839" s="1037" t="s">
        <v>438</v>
      </c>
      <c r="D839" s="1037"/>
      <c r="E839" s="1037"/>
      <c r="F839" s="201"/>
      <c r="G839" s="201"/>
      <c r="H839" s="201"/>
      <c r="I839" s="201"/>
      <c r="J839" s="202">
        <v>51.59</v>
      </c>
      <c r="K839" s="201" t="s">
        <v>436</v>
      </c>
      <c r="L839" s="202">
        <v>31.6</v>
      </c>
      <c r="M839" s="201"/>
      <c r="N839" s="203"/>
      <c r="V839" s="189"/>
      <c r="W839" s="195"/>
      <c r="Z839" s="163" t="s">
        <v>438</v>
      </c>
      <c r="AC839" s="195"/>
      <c r="AD839" s="195"/>
      <c r="AF839" s="195"/>
      <c r="AG839" s="207"/>
      <c r="AH839" s="195"/>
    </row>
    <row r="840" spans="1:34" s="160" customFormat="1" ht="12" x14ac:dyDescent="0.2">
      <c r="A840" s="200"/>
      <c r="B840" s="199" t="s">
        <v>439</v>
      </c>
      <c r="C840" s="1037" t="s">
        <v>440</v>
      </c>
      <c r="D840" s="1037"/>
      <c r="E840" s="1037"/>
      <c r="F840" s="201"/>
      <c r="G840" s="201"/>
      <c r="H840" s="201"/>
      <c r="I840" s="201"/>
      <c r="J840" s="202">
        <v>72.209999999999994</v>
      </c>
      <c r="K840" s="201"/>
      <c r="L840" s="202">
        <v>35.380000000000003</v>
      </c>
      <c r="M840" s="201"/>
      <c r="N840" s="203"/>
      <c r="V840" s="189"/>
      <c r="W840" s="195"/>
      <c r="Z840" s="163" t="s">
        <v>440</v>
      </c>
      <c r="AC840" s="195"/>
      <c r="AD840" s="195"/>
      <c r="AF840" s="195"/>
      <c r="AG840" s="207"/>
      <c r="AH840" s="195"/>
    </row>
    <row r="841" spans="1:34" s="160" customFormat="1" ht="12" x14ac:dyDescent="0.2">
      <c r="A841" s="196"/>
      <c r="B841" s="204" t="s">
        <v>950</v>
      </c>
      <c r="C841" s="1048" t="s">
        <v>442</v>
      </c>
      <c r="D841" s="1048"/>
      <c r="E841" s="1048"/>
      <c r="F841" s="205" t="s">
        <v>411</v>
      </c>
      <c r="G841" s="205" t="s">
        <v>423</v>
      </c>
      <c r="H841" s="205"/>
      <c r="I841" s="205" t="s">
        <v>1152</v>
      </c>
      <c r="J841" s="199"/>
      <c r="K841" s="201"/>
      <c r="L841" s="202"/>
      <c r="M841" s="201"/>
      <c r="N841" s="206"/>
      <c r="V841" s="189"/>
      <c r="W841" s="195"/>
      <c r="AC841" s="195"/>
      <c r="AD841" s="195"/>
      <c r="AF841" s="195"/>
      <c r="AG841" s="207" t="s">
        <v>442</v>
      </c>
      <c r="AH841" s="195"/>
    </row>
    <row r="842" spans="1:34" s="160" customFormat="1" ht="12" x14ac:dyDescent="0.2">
      <c r="A842" s="200"/>
      <c r="B842" s="199"/>
      <c r="C842" s="1037" t="s">
        <v>443</v>
      </c>
      <c r="D842" s="1037"/>
      <c r="E842" s="1037"/>
      <c r="F842" s="201" t="s">
        <v>444</v>
      </c>
      <c r="G842" s="201" t="s">
        <v>1154</v>
      </c>
      <c r="H842" s="201" t="s">
        <v>436</v>
      </c>
      <c r="I842" s="201" t="s">
        <v>1155</v>
      </c>
      <c r="J842" s="202"/>
      <c r="K842" s="201"/>
      <c r="L842" s="202"/>
      <c r="M842" s="201"/>
      <c r="N842" s="203"/>
      <c r="V842" s="189"/>
      <c r="W842" s="195"/>
      <c r="AA842" s="163" t="s">
        <v>443</v>
      </c>
      <c r="AC842" s="195"/>
      <c r="AD842" s="195"/>
      <c r="AF842" s="195"/>
      <c r="AG842" s="207"/>
      <c r="AH842" s="195"/>
    </row>
    <row r="843" spans="1:34" s="160" customFormat="1" ht="12" x14ac:dyDescent="0.2">
      <c r="A843" s="200"/>
      <c r="B843" s="199"/>
      <c r="C843" s="1037" t="s">
        <v>447</v>
      </c>
      <c r="D843" s="1037"/>
      <c r="E843" s="1037"/>
      <c r="F843" s="201" t="s">
        <v>444</v>
      </c>
      <c r="G843" s="201" t="s">
        <v>1156</v>
      </c>
      <c r="H843" s="201" t="s">
        <v>436</v>
      </c>
      <c r="I843" s="201" t="s">
        <v>1157</v>
      </c>
      <c r="J843" s="202"/>
      <c r="K843" s="201"/>
      <c r="L843" s="202"/>
      <c r="M843" s="201"/>
      <c r="N843" s="203"/>
      <c r="V843" s="189"/>
      <c r="W843" s="195"/>
      <c r="AA843" s="163" t="s">
        <v>447</v>
      </c>
      <c r="AC843" s="195"/>
      <c r="AD843" s="195"/>
      <c r="AF843" s="195"/>
      <c r="AG843" s="207"/>
      <c r="AH843" s="195"/>
    </row>
    <row r="844" spans="1:34" s="160" customFormat="1" ht="12" x14ac:dyDescent="0.2">
      <c r="A844" s="200"/>
      <c r="B844" s="199"/>
      <c r="C844" s="1047" t="s">
        <v>450</v>
      </c>
      <c r="D844" s="1047"/>
      <c r="E844" s="1047"/>
      <c r="F844" s="208"/>
      <c r="G844" s="208"/>
      <c r="H844" s="208"/>
      <c r="I844" s="208"/>
      <c r="J844" s="209">
        <v>906.9</v>
      </c>
      <c r="K844" s="208"/>
      <c r="L844" s="209">
        <v>546.63</v>
      </c>
      <c r="M844" s="208"/>
      <c r="N844" s="210"/>
      <c r="V844" s="189"/>
      <c r="W844" s="195"/>
      <c r="AB844" s="163" t="s">
        <v>450</v>
      </c>
      <c r="AC844" s="195"/>
      <c r="AD844" s="195"/>
      <c r="AF844" s="195"/>
      <c r="AG844" s="207"/>
      <c r="AH844" s="195"/>
    </row>
    <row r="845" spans="1:34" s="160" customFormat="1" ht="12" x14ac:dyDescent="0.2">
      <c r="A845" s="200"/>
      <c r="B845" s="199"/>
      <c r="C845" s="1037" t="s">
        <v>451</v>
      </c>
      <c r="D845" s="1037"/>
      <c r="E845" s="1037"/>
      <c r="F845" s="201"/>
      <c r="G845" s="201"/>
      <c r="H845" s="201"/>
      <c r="I845" s="201"/>
      <c r="J845" s="202"/>
      <c r="K845" s="201"/>
      <c r="L845" s="202">
        <v>282.02</v>
      </c>
      <c r="M845" s="201"/>
      <c r="N845" s="203"/>
      <c r="V845" s="189"/>
      <c r="W845" s="195"/>
      <c r="AA845" s="163" t="s">
        <v>451</v>
      </c>
      <c r="AC845" s="195"/>
      <c r="AD845" s="195"/>
      <c r="AF845" s="195"/>
      <c r="AG845" s="207"/>
      <c r="AH845" s="195"/>
    </row>
    <row r="846" spans="1:34" s="160" customFormat="1" ht="33.75" x14ac:dyDescent="0.2">
      <c r="A846" s="200"/>
      <c r="B846" s="199" t="s">
        <v>714</v>
      </c>
      <c r="C846" s="1037" t="s">
        <v>715</v>
      </c>
      <c r="D846" s="1037"/>
      <c r="E846" s="1037"/>
      <c r="F846" s="201" t="s">
        <v>454</v>
      </c>
      <c r="G846" s="201" t="s">
        <v>716</v>
      </c>
      <c r="H846" s="201"/>
      <c r="I846" s="201" t="s">
        <v>716</v>
      </c>
      <c r="J846" s="202"/>
      <c r="K846" s="201"/>
      <c r="L846" s="202">
        <v>287.66000000000003</v>
      </c>
      <c r="M846" s="201"/>
      <c r="N846" s="203"/>
      <c r="V846" s="189"/>
      <c r="W846" s="195"/>
      <c r="AA846" s="163" t="s">
        <v>715</v>
      </c>
      <c r="AC846" s="195"/>
      <c r="AD846" s="195"/>
      <c r="AF846" s="195"/>
      <c r="AG846" s="207"/>
      <c r="AH846" s="195"/>
    </row>
    <row r="847" spans="1:34" s="160" customFormat="1" ht="33.75" x14ac:dyDescent="0.2">
      <c r="A847" s="200"/>
      <c r="B847" s="199" t="s">
        <v>717</v>
      </c>
      <c r="C847" s="1037" t="s">
        <v>718</v>
      </c>
      <c r="D847" s="1037"/>
      <c r="E847" s="1037"/>
      <c r="F847" s="201" t="s">
        <v>454</v>
      </c>
      <c r="G847" s="201" t="s">
        <v>719</v>
      </c>
      <c r="H847" s="201"/>
      <c r="I847" s="201" t="s">
        <v>719</v>
      </c>
      <c r="J847" s="202"/>
      <c r="K847" s="201"/>
      <c r="L847" s="202">
        <v>163.57</v>
      </c>
      <c r="M847" s="201"/>
      <c r="N847" s="203"/>
      <c r="V847" s="189"/>
      <c r="W847" s="195"/>
      <c r="AA847" s="163" t="s">
        <v>718</v>
      </c>
      <c r="AC847" s="195"/>
      <c r="AD847" s="195"/>
      <c r="AF847" s="195"/>
      <c r="AG847" s="207"/>
      <c r="AH847" s="195"/>
    </row>
    <row r="848" spans="1:34" s="160" customFormat="1" ht="12" x14ac:dyDescent="0.2">
      <c r="A848" s="211"/>
      <c r="B848" s="212"/>
      <c r="C848" s="1039" t="s">
        <v>459</v>
      </c>
      <c r="D848" s="1039"/>
      <c r="E848" s="1039"/>
      <c r="F848" s="192"/>
      <c r="G848" s="192"/>
      <c r="H848" s="192"/>
      <c r="I848" s="192"/>
      <c r="J848" s="193"/>
      <c r="K848" s="192"/>
      <c r="L848" s="193">
        <v>997.86</v>
      </c>
      <c r="M848" s="208"/>
      <c r="N848" s="194"/>
      <c r="V848" s="189"/>
      <c r="W848" s="195"/>
      <c r="AC848" s="195" t="s">
        <v>459</v>
      </c>
      <c r="AD848" s="195"/>
      <c r="AF848" s="195"/>
      <c r="AG848" s="207"/>
      <c r="AH848" s="195"/>
    </row>
    <row r="849" spans="1:34" s="160" customFormat="1" ht="56.25" x14ac:dyDescent="0.2">
      <c r="A849" s="190" t="s">
        <v>819</v>
      </c>
      <c r="B849" s="191" t="s">
        <v>1158</v>
      </c>
      <c r="C849" s="1039" t="s">
        <v>1159</v>
      </c>
      <c r="D849" s="1039"/>
      <c r="E849" s="1039"/>
      <c r="F849" s="192" t="s">
        <v>1003</v>
      </c>
      <c r="G849" s="192"/>
      <c r="H849" s="192"/>
      <c r="I849" s="192" t="s">
        <v>1160</v>
      </c>
      <c r="J849" s="193">
        <v>503.23</v>
      </c>
      <c r="K849" s="192"/>
      <c r="L849" s="193">
        <v>603.88</v>
      </c>
      <c r="M849" s="192"/>
      <c r="N849" s="194"/>
      <c r="V849" s="189"/>
      <c r="W849" s="195" t="s">
        <v>1159</v>
      </c>
      <c r="AC849" s="195"/>
      <c r="AD849" s="195"/>
      <c r="AF849" s="195"/>
      <c r="AG849" s="207"/>
      <c r="AH849" s="195"/>
    </row>
    <row r="850" spans="1:34" s="160" customFormat="1" ht="12" x14ac:dyDescent="0.2">
      <c r="A850" s="211"/>
      <c r="B850" s="212"/>
      <c r="C850" s="168" t="s">
        <v>462</v>
      </c>
      <c r="D850" s="213"/>
      <c r="E850" s="213"/>
      <c r="F850" s="214"/>
      <c r="G850" s="214"/>
      <c r="H850" s="214"/>
      <c r="I850" s="214"/>
      <c r="J850" s="215"/>
      <c r="K850" s="214"/>
      <c r="L850" s="215"/>
      <c r="M850" s="216"/>
      <c r="N850" s="217"/>
      <c r="V850" s="189"/>
      <c r="W850" s="195"/>
      <c r="AC850" s="195"/>
      <c r="AD850" s="195"/>
      <c r="AF850" s="195"/>
      <c r="AG850" s="207"/>
      <c r="AH850" s="195"/>
    </row>
    <row r="851" spans="1:34" s="160" customFormat="1" ht="12" x14ac:dyDescent="0.2">
      <c r="A851" s="196"/>
      <c r="B851" s="197"/>
      <c r="C851" s="1037" t="s">
        <v>1161</v>
      </c>
      <c r="D851" s="1037"/>
      <c r="E851" s="1037"/>
      <c r="F851" s="1037"/>
      <c r="G851" s="1037"/>
      <c r="H851" s="1037"/>
      <c r="I851" s="1037"/>
      <c r="J851" s="1037"/>
      <c r="K851" s="1037"/>
      <c r="L851" s="1037"/>
      <c r="M851" s="1037"/>
      <c r="N851" s="1046"/>
      <c r="V851" s="189"/>
      <c r="W851" s="195"/>
      <c r="X851" s="163" t="s">
        <v>1161</v>
      </c>
      <c r="AC851" s="195"/>
      <c r="AD851" s="195"/>
      <c r="AF851" s="195"/>
      <c r="AG851" s="207"/>
      <c r="AH851" s="195"/>
    </row>
    <row r="852" spans="1:34" s="160" customFormat="1" ht="56.25" x14ac:dyDescent="0.2">
      <c r="A852" s="190" t="s">
        <v>1162</v>
      </c>
      <c r="B852" s="191" t="s">
        <v>1163</v>
      </c>
      <c r="C852" s="1039" t="s">
        <v>1164</v>
      </c>
      <c r="D852" s="1039"/>
      <c r="E852" s="1039"/>
      <c r="F852" s="192" t="s">
        <v>1003</v>
      </c>
      <c r="G852" s="192"/>
      <c r="H852" s="192"/>
      <c r="I852" s="192" t="s">
        <v>476</v>
      </c>
      <c r="J852" s="193">
        <v>600.85</v>
      </c>
      <c r="K852" s="192"/>
      <c r="L852" s="193">
        <v>3605.1</v>
      </c>
      <c r="M852" s="192"/>
      <c r="N852" s="194"/>
      <c r="V852" s="189"/>
      <c r="W852" s="195" t="s">
        <v>1164</v>
      </c>
      <c r="AC852" s="195"/>
      <c r="AD852" s="195"/>
      <c r="AF852" s="195"/>
      <c r="AG852" s="207"/>
      <c r="AH852" s="195"/>
    </row>
    <row r="853" spans="1:34" s="160" customFormat="1" ht="12" x14ac:dyDescent="0.2">
      <c r="A853" s="211"/>
      <c r="B853" s="212"/>
      <c r="C853" s="168" t="s">
        <v>462</v>
      </c>
      <c r="D853" s="213"/>
      <c r="E853" s="213"/>
      <c r="F853" s="214"/>
      <c r="G853" s="214"/>
      <c r="H853" s="214"/>
      <c r="I853" s="214"/>
      <c r="J853" s="215"/>
      <c r="K853" s="214"/>
      <c r="L853" s="215"/>
      <c r="M853" s="216"/>
      <c r="N853" s="217"/>
      <c r="V853" s="189"/>
      <c r="W853" s="195"/>
      <c r="AC853" s="195"/>
      <c r="AD853" s="195"/>
      <c r="AF853" s="195"/>
      <c r="AG853" s="207"/>
      <c r="AH853" s="195"/>
    </row>
    <row r="854" spans="1:34" s="160" customFormat="1" ht="12" x14ac:dyDescent="0.2">
      <c r="A854" s="196"/>
      <c r="B854" s="197"/>
      <c r="C854" s="1037" t="s">
        <v>1165</v>
      </c>
      <c r="D854" s="1037"/>
      <c r="E854" s="1037"/>
      <c r="F854" s="1037"/>
      <c r="G854" s="1037"/>
      <c r="H854" s="1037"/>
      <c r="I854" s="1037"/>
      <c r="J854" s="1037"/>
      <c r="K854" s="1037"/>
      <c r="L854" s="1037"/>
      <c r="M854" s="1037"/>
      <c r="N854" s="1046"/>
      <c r="V854" s="189"/>
      <c r="W854" s="195"/>
      <c r="X854" s="163" t="s">
        <v>1165</v>
      </c>
      <c r="AC854" s="195"/>
      <c r="AD854" s="195"/>
      <c r="AF854" s="195"/>
      <c r="AG854" s="207"/>
      <c r="AH854" s="195"/>
    </row>
    <row r="855" spans="1:34" s="160" customFormat="1" ht="1.5" customHeight="1" x14ac:dyDescent="0.2">
      <c r="A855" s="214"/>
      <c r="B855" s="212"/>
      <c r="C855" s="212"/>
      <c r="D855" s="212"/>
      <c r="E855" s="212"/>
      <c r="F855" s="214"/>
      <c r="G855" s="214"/>
      <c r="H855" s="214"/>
      <c r="I855" s="214"/>
      <c r="J855" s="218"/>
      <c r="K855" s="214"/>
      <c r="L855" s="218"/>
      <c r="M855" s="201"/>
      <c r="N855" s="218"/>
      <c r="V855" s="189"/>
      <c r="W855" s="195"/>
      <c r="AC855" s="195"/>
      <c r="AD855" s="195"/>
      <c r="AF855" s="195"/>
      <c r="AG855" s="207"/>
      <c r="AH855" s="195"/>
    </row>
    <row r="856" spans="1:34" s="160" customFormat="1" ht="12" x14ac:dyDescent="0.2">
      <c r="A856" s="219"/>
      <c r="B856" s="220"/>
      <c r="C856" s="1039" t="s">
        <v>1166</v>
      </c>
      <c r="D856" s="1039"/>
      <c r="E856" s="1039"/>
      <c r="F856" s="1039"/>
      <c r="G856" s="1039"/>
      <c r="H856" s="1039"/>
      <c r="I856" s="1039"/>
      <c r="J856" s="1039"/>
      <c r="K856" s="1039"/>
      <c r="L856" s="221"/>
      <c r="M856" s="222"/>
      <c r="N856" s="223"/>
      <c r="V856" s="189"/>
      <c r="W856" s="195"/>
      <c r="AC856" s="195"/>
      <c r="AD856" s="195" t="s">
        <v>1166</v>
      </c>
      <c r="AF856" s="195"/>
      <c r="AG856" s="207"/>
      <c r="AH856" s="195"/>
    </row>
    <row r="857" spans="1:34" s="160" customFormat="1" ht="12" x14ac:dyDescent="0.2">
      <c r="A857" s="224"/>
      <c r="B857" s="199"/>
      <c r="C857" s="1037" t="s">
        <v>512</v>
      </c>
      <c r="D857" s="1037"/>
      <c r="E857" s="1037"/>
      <c r="F857" s="1037"/>
      <c r="G857" s="1037"/>
      <c r="H857" s="1037"/>
      <c r="I857" s="1037"/>
      <c r="J857" s="1037"/>
      <c r="K857" s="1037"/>
      <c r="L857" s="225">
        <v>239428.18</v>
      </c>
      <c r="M857" s="226"/>
      <c r="N857" s="227"/>
      <c r="V857" s="189"/>
      <c r="W857" s="195"/>
      <c r="AC857" s="195"/>
      <c r="AD857" s="195"/>
      <c r="AE857" s="163" t="s">
        <v>512</v>
      </c>
      <c r="AF857" s="195"/>
      <c r="AG857" s="207"/>
      <c r="AH857" s="195"/>
    </row>
    <row r="858" spans="1:34" s="160" customFormat="1" ht="12" x14ac:dyDescent="0.2">
      <c r="A858" s="224"/>
      <c r="B858" s="199"/>
      <c r="C858" s="1037" t="s">
        <v>513</v>
      </c>
      <c r="D858" s="1037"/>
      <c r="E858" s="1037"/>
      <c r="F858" s="1037"/>
      <c r="G858" s="1037"/>
      <c r="H858" s="1037"/>
      <c r="I858" s="1037"/>
      <c r="J858" s="1037"/>
      <c r="K858" s="1037"/>
      <c r="L858" s="225"/>
      <c r="M858" s="226"/>
      <c r="N858" s="227"/>
      <c r="V858" s="189"/>
      <c r="W858" s="195"/>
      <c r="AC858" s="195"/>
      <c r="AD858" s="195"/>
      <c r="AE858" s="163" t="s">
        <v>513</v>
      </c>
      <c r="AF858" s="195"/>
      <c r="AG858" s="207"/>
      <c r="AH858" s="195"/>
    </row>
    <row r="859" spans="1:34" s="160" customFormat="1" ht="12" x14ac:dyDescent="0.2">
      <c r="A859" s="224"/>
      <c r="B859" s="199"/>
      <c r="C859" s="1037" t="s">
        <v>514</v>
      </c>
      <c r="D859" s="1037"/>
      <c r="E859" s="1037"/>
      <c r="F859" s="1037"/>
      <c r="G859" s="1037"/>
      <c r="H859" s="1037"/>
      <c r="I859" s="1037"/>
      <c r="J859" s="1037"/>
      <c r="K859" s="1037"/>
      <c r="L859" s="225">
        <v>9496.51</v>
      </c>
      <c r="M859" s="226"/>
      <c r="N859" s="227"/>
      <c r="V859" s="189"/>
      <c r="W859" s="195"/>
      <c r="AC859" s="195"/>
      <c r="AD859" s="195"/>
      <c r="AE859" s="163" t="s">
        <v>514</v>
      </c>
      <c r="AF859" s="195"/>
      <c r="AG859" s="207"/>
      <c r="AH859" s="195"/>
    </row>
    <row r="860" spans="1:34" s="160" customFormat="1" ht="12" x14ac:dyDescent="0.2">
      <c r="A860" s="224"/>
      <c r="B860" s="199"/>
      <c r="C860" s="1037" t="s">
        <v>515</v>
      </c>
      <c r="D860" s="1037"/>
      <c r="E860" s="1037"/>
      <c r="F860" s="1037"/>
      <c r="G860" s="1037"/>
      <c r="H860" s="1037"/>
      <c r="I860" s="1037"/>
      <c r="J860" s="1037"/>
      <c r="K860" s="1037"/>
      <c r="L860" s="225">
        <v>13662.54</v>
      </c>
      <c r="M860" s="226"/>
      <c r="N860" s="227"/>
      <c r="V860" s="189"/>
      <c r="W860" s="195"/>
      <c r="AC860" s="195"/>
      <c r="AD860" s="195"/>
      <c r="AE860" s="163" t="s">
        <v>515</v>
      </c>
      <c r="AF860" s="195"/>
      <c r="AG860" s="207"/>
      <c r="AH860" s="195"/>
    </row>
    <row r="861" spans="1:34" s="160" customFormat="1" ht="12" x14ac:dyDescent="0.2">
      <c r="A861" s="224"/>
      <c r="B861" s="199"/>
      <c r="C861" s="1037" t="s">
        <v>516</v>
      </c>
      <c r="D861" s="1037"/>
      <c r="E861" s="1037"/>
      <c r="F861" s="1037"/>
      <c r="G861" s="1037"/>
      <c r="H861" s="1037"/>
      <c r="I861" s="1037"/>
      <c r="J861" s="1037"/>
      <c r="K861" s="1037"/>
      <c r="L861" s="225">
        <v>1813.03</v>
      </c>
      <c r="M861" s="226"/>
      <c r="N861" s="227"/>
      <c r="V861" s="189"/>
      <c r="W861" s="195"/>
      <c r="AC861" s="195"/>
      <c r="AD861" s="195"/>
      <c r="AE861" s="163" t="s">
        <v>516</v>
      </c>
      <c r="AF861" s="195"/>
      <c r="AG861" s="207"/>
      <c r="AH861" s="195"/>
    </row>
    <row r="862" spans="1:34" s="160" customFormat="1" ht="12" x14ac:dyDescent="0.2">
      <c r="A862" s="224"/>
      <c r="B862" s="199"/>
      <c r="C862" s="1037" t="s">
        <v>517</v>
      </c>
      <c r="D862" s="1037"/>
      <c r="E862" s="1037"/>
      <c r="F862" s="1037"/>
      <c r="G862" s="1037"/>
      <c r="H862" s="1037"/>
      <c r="I862" s="1037"/>
      <c r="J862" s="1037"/>
      <c r="K862" s="1037"/>
      <c r="L862" s="225">
        <v>216269.13</v>
      </c>
      <c r="M862" s="226"/>
      <c r="N862" s="227"/>
      <c r="V862" s="189"/>
      <c r="W862" s="195"/>
      <c r="AC862" s="195"/>
      <c r="AD862" s="195"/>
      <c r="AE862" s="163" t="s">
        <v>517</v>
      </c>
      <c r="AF862" s="195"/>
      <c r="AG862" s="207"/>
      <c r="AH862" s="195"/>
    </row>
    <row r="863" spans="1:34" s="160" customFormat="1" ht="12" x14ac:dyDescent="0.2">
      <c r="A863" s="224"/>
      <c r="B863" s="199"/>
      <c r="C863" s="1037" t="s">
        <v>518</v>
      </c>
      <c r="D863" s="1037"/>
      <c r="E863" s="1037"/>
      <c r="F863" s="1037"/>
      <c r="G863" s="1037"/>
      <c r="H863" s="1037"/>
      <c r="I863" s="1037"/>
      <c r="J863" s="1037"/>
      <c r="K863" s="1037"/>
      <c r="L863" s="225">
        <v>257573.91</v>
      </c>
      <c r="M863" s="226"/>
      <c r="N863" s="227"/>
      <c r="V863" s="189"/>
      <c r="W863" s="195"/>
      <c r="AC863" s="195"/>
      <c r="AD863" s="195"/>
      <c r="AE863" s="163" t="s">
        <v>518</v>
      </c>
      <c r="AF863" s="195"/>
      <c r="AG863" s="207"/>
      <c r="AH863" s="195"/>
    </row>
    <row r="864" spans="1:34" s="160" customFormat="1" ht="12" x14ac:dyDescent="0.2">
      <c r="A864" s="224"/>
      <c r="B864" s="199"/>
      <c r="C864" s="1037" t="s">
        <v>513</v>
      </c>
      <c r="D864" s="1037"/>
      <c r="E864" s="1037"/>
      <c r="F864" s="1037"/>
      <c r="G864" s="1037"/>
      <c r="H864" s="1037"/>
      <c r="I864" s="1037"/>
      <c r="J864" s="1037"/>
      <c r="K864" s="1037"/>
      <c r="L864" s="225"/>
      <c r="M864" s="226"/>
      <c r="N864" s="227"/>
      <c r="V864" s="189"/>
      <c r="W864" s="195"/>
      <c r="AC864" s="195"/>
      <c r="AD864" s="195"/>
      <c r="AE864" s="163" t="s">
        <v>513</v>
      </c>
      <c r="AF864" s="195"/>
      <c r="AG864" s="207"/>
      <c r="AH864" s="195"/>
    </row>
    <row r="865" spans="1:34" s="160" customFormat="1" ht="12" x14ac:dyDescent="0.2">
      <c r="A865" s="224"/>
      <c r="B865" s="199"/>
      <c r="C865" s="1037" t="s">
        <v>519</v>
      </c>
      <c r="D865" s="1037"/>
      <c r="E865" s="1037"/>
      <c r="F865" s="1037"/>
      <c r="G865" s="1037"/>
      <c r="H865" s="1037"/>
      <c r="I865" s="1037"/>
      <c r="J865" s="1037"/>
      <c r="K865" s="1037"/>
      <c r="L865" s="225">
        <v>9496.51</v>
      </c>
      <c r="M865" s="226"/>
      <c r="N865" s="227"/>
      <c r="V865" s="189"/>
      <c r="W865" s="195"/>
      <c r="AC865" s="195"/>
      <c r="AD865" s="195"/>
      <c r="AE865" s="163" t="s">
        <v>519</v>
      </c>
      <c r="AF865" s="195"/>
      <c r="AG865" s="207"/>
      <c r="AH865" s="195"/>
    </row>
    <row r="866" spans="1:34" s="160" customFormat="1" ht="12" x14ac:dyDescent="0.2">
      <c r="A866" s="224"/>
      <c r="B866" s="199"/>
      <c r="C866" s="1037" t="s">
        <v>520</v>
      </c>
      <c r="D866" s="1037"/>
      <c r="E866" s="1037"/>
      <c r="F866" s="1037"/>
      <c r="G866" s="1037"/>
      <c r="H866" s="1037"/>
      <c r="I866" s="1037"/>
      <c r="J866" s="1037"/>
      <c r="K866" s="1037"/>
      <c r="L866" s="225">
        <v>13662.54</v>
      </c>
      <c r="M866" s="226"/>
      <c r="N866" s="227"/>
      <c r="V866" s="189"/>
      <c r="W866" s="195"/>
      <c r="AC866" s="195"/>
      <c r="AD866" s="195"/>
      <c r="AE866" s="163" t="s">
        <v>520</v>
      </c>
      <c r="AF866" s="195"/>
      <c r="AG866" s="207"/>
      <c r="AH866" s="195"/>
    </row>
    <row r="867" spans="1:34" s="160" customFormat="1" ht="12" x14ac:dyDescent="0.2">
      <c r="A867" s="224"/>
      <c r="B867" s="199"/>
      <c r="C867" s="1037" t="s">
        <v>521</v>
      </c>
      <c r="D867" s="1037"/>
      <c r="E867" s="1037"/>
      <c r="F867" s="1037"/>
      <c r="G867" s="1037"/>
      <c r="H867" s="1037"/>
      <c r="I867" s="1037"/>
      <c r="J867" s="1037"/>
      <c r="K867" s="1037"/>
      <c r="L867" s="225">
        <v>216269.13</v>
      </c>
      <c r="M867" s="226"/>
      <c r="N867" s="227"/>
      <c r="V867" s="189"/>
      <c r="W867" s="195"/>
      <c r="AC867" s="195"/>
      <c r="AD867" s="195"/>
      <c r="AE867" s="163" t="s">
        <v>521</v>
      </c>
      <c r="AF867" s="195"/>
      <c r="AG867" s="207"/>
      <c r="AH867" s="195"/>
    </row>
    <row r="868" spans="1:34" s="160" customFormat="1" ht="12" x14ac:dyDescent="0.2">
      <c r="A868" s="224"/>
      <c r="B868" s="199"/>
      <c r="C868" s="1037" t="s">
        <v>522</v>
      </c>
      <c r="D868" s="1037"/>
      <c r="E868" s="1037"/>
      <c r="F868" s="1037"/>
      <c r="G868" s="1037"/>
      <c r="H868" s="1037"/>
      <c r="I868" s="1037"/>
      <c r="J868" s="1037"/>
      <c r="K868" s="1037"/>
      <c r="L868" s="225">
        <v>11276.91</v>
      </c>
      <c r="M868" s="226"/>
      <c r="N868" s="227"/>
      <c r="V868" s="189"/>
      <c r="W868" s="195"/>
      <c r="AC868" s="195"/>
      <c r="AD868" s="195"/>
      <c r="AE868" s="163" t="s">
        <v>522</v>
      </c>
      <c r="AF868" s="195"/>
      <c r="AG868" s="207"/>
      <c r="AH868" s="195"/>
    </row>
    <row r="869" spans="1:34" s="160" customFormat="1" ht="12" x14ac:dyDescent="0.2">
      <c r="A869" s="224"/>
      <c r="B869" s="199"/>
      <c r="C869" s="1037" t="s">
        <v>523</v>
      </c>
      <c r="D869" s="1037"/>
      <c r="E869" s="1037"/>
      <c r="F869" s="1037"/>
      <c r="G869" s="1037"/>
      <c r="H869" s="1037"/>
      <c r="I869" s="1037"/>
      <c r="J869" s="1037"/>
      <c r="K869" s="1037"/>
      <c r="L869" s="225">
        <v>6868.82</v>
      </c>
      <c r="M869" s="226"/>
      <c r="N869" s="227"/>
      <c r="V869" s="189"/>
      <c r="W869" s="195"/>
      <c r="AC869" s="195"/>
      <c r="AD869" s="195"/>
      <c r="AE869" s="163" t="s">
        <v>523</v>
      </c>
      <c r="AF869" s="195"/>
      <c r="AG869" s="207"/>
      <c r="AH869" s="195"/>
    </row>
    <row r="870" spans="1:34" s="160" customFormat="1" ht="12" x14ac:dyDescent="0.2">
      <c r="A870" s="224"/>
      <c r="B870" s="199"/>
      <c r="C870" s="1037" t="s">
        <v>524</v>
      </c>
      <c r="D870" s="1037"/>
      <c r="E870" s="1037"/>
      <c r="F870" s="1037"/>
      <c r="G870" s="1037"/>
      <c r="H870" s="1037"/>
      <c r="I870" s="1037"/>
      <c r="J870" s="1037"/>
      <c r="K870" s="1037"/>
      <c r="L870" s="225">
        <v>11309.54</v>
      </c>
      <c r="M870" s="226"/>
      <c r="N870" s="227"/>
      <c r="V870" s="189"/>
      <c r="W870" s="195"/>
      <c r="AC870" s="195"/>
      <c r="AD870" s="195"/>
      <c r="AE870" s="163" t="s">
        <v>524</v>
      </c>
      <c r="AF870" s="195"/>
      <c r="AG870" s="207"/>
      <c r="AH870" s="195"/>
    </row>
    <row r="871" spans="1:34" s="160" customFormat="1" ht="12" x14ac:dyDescent="0.2">
      <c r="A871" s="224"/>
      <c r="B871" s="199"/>
      <c r="C871" s="1037" t="s">
        <v>525</v>
      </c>
      <c r="D871" s="1037"/>
      <c r="E871" s="1037"/>
      <c r="F871" s="1037"/>
      <c r="G871" s="1037"/>
      <c r="H871" s="1037"/>
      <c r="I871" s="1037"/>
      <c r="J871" s="1037"/>
      <c r="K871" s="1037"/>
      <c r="L871" s="225">
        <v>11276.91</v>
      </c>
      <c r="M871" s="226"/>
      <c r="N871" s="227"/>
      <c r="V871" s="189"/>
      <c r="W871" s="195"/>
      <c r="AC871" s="195"/>
      <c r="AD871" s="195"/>
      <c r="AE871" s="163" t="s">
        <v>525</v>
      </c>
      <c r="AF871" s="195"/>
      <c r="AG871" s="207"/>
      <c r="AH871" s="195"/>
    </row>
    <row r="872" spans="1:34" s="160" customFormat="1" ht="12" x14ac:dyDescent="0.2">
      <c r="A872" s="224"/>
      <c r="B872" s="199"/>
      <c r="C872" s="1037" t="s">
        <v>526</v>
      </c>
      <c r="D872" s="1037"/>
      <c r="E872" s="1037"/>
      <c r="F872" s="1037"/>
      <c r="G872" s="1037"/>
      <c r="H872" s="1037"/>
      <c r="I872" s="1037"/>
      <c r="J872" s="1037"/>
      <c r="K872" s="1037"/>
      <c r="L872" s="225">
        <v>6868.82</v>
      </c>
      <c r="M872" s="226"/>
      <c r="N872" s="227"/>
      <c r="V872" s="189"/>
      <c r="W872" s="195"/>
      <c r="AC872" s="195"/>
      <c r="AD872" s="195"/>
      <c r="AE872" s="163" t="s">
        <v>526</v>
      </c>
      <c r="AF872" s="195"/>
      <c r="AG872" s="207"/>
      <c r="AH872" s="195"/>
    </row>
    <row r="873" spans="1:34" s="160" customFormat="1" ht="12" x14ac:dyDescent="0.2">
      <c r="A873" s="224"/>
      <c r="B873" s="218"/>
      <c r="C873" s="1038" t="s">
        <v>1167</v>
      </c>
      <c r="D873" s="1038"/>
      <c r="E873" s="1038"/>
      <c r="F873" s="1038"/>
      <c r="G873" s="1038"/>
      <c r="H873" s="1038"/>
      <c r="I873" s="1038"/>
      <c r="J873" s="1038"/>
      <c r="K873" s="1038"/>
      <c r="L873" s="228">
        <v>257573.91</v>
      </c>
      <c r="M873" s="229"/>
      <c r="N873" s="230"/>
      <c r="V873" s="189"/>
      <c r="W873" s="195"/>
      <c r="AC873" s="195"/>
      <c r="AD873" s="195"/>
      <c r="AF873" s="195" t="s">
        <v>1167</v>
      </c>
      <c r="AG873" s="207"/>
      <c r="AH873" s="195"/>
    </row>
    <row r="874" spans="1:34" s="160" customFormat="1" ht="12" x14ac:dyDescent="0.2">
      <c r="A874" s="1043" t="s">
        <v>1168</v>
      </c>
      <c r="B874" s="1044"/>
      <c r="C874" s="1044"/>
      <c r="D874" s="1044"/>
      <c r="E874" s="1044"/>
      <c r="F874" s="1044"/>
      <c r="G874" s="1044"/>
      <c r="H874" s="1044"/>
      <c r="I874" s="1044"/>
      <c r="J874" s="1044"/>
      <c r="K874" s="1044"/>
      <c r="L874" s="1044"/>
      <c r="M874" s="1044"/>
      <c r="N874" s="1045"/>
      <c r="V874" s="189" t="s">
        <v>1168</v>
      </c>
      <c r="W874" s="195"/>
      <c r="AC874" s="195"/>
      <c r="AD874" s="195"/>
      <c r="AF874" s="195"/>
      <c r="AG874" s="207"/>
      <c r="AH874" s="195"/>
    </row>
    <row r="875" spans="1:34" s="160" customFormat="1" ht="22.5" x14ac:dyDescent="0.2">
      <c r="A875" s="1040" t="s">
        <v>617</v>
      </c>
      <c r="B875" s="1041"/>
      <c r="C875" s="1041"/>
      <c r="D875" s="1041"/>
      <c r="E875" s="1041"/>
      <c r="F875" s="1041"/>
      <c r="G875" s="1041"/>
      <c r="H875" s="1041"/>
      <c r="I875" s="1041"/>
      <c r="J875" s="1041"/>
      <c r="K875" s="1041"/>
      <c r="L875" s="1041"/>
      <c r="M875" s="1041"/>
      <c r="N875" s="1042"/>
      <c r="V875" s="189"/>
      <c r="W875" s="195"/>
      <c r="AC875" s="195"/>
      <c r="AD875" s="195"/>
      <c r="AF875" s="195"/>
      <c r="AG875" s="207"/>
      <c r="AH875" s="195" t="s">
        <v>617</v>
      </c>
    </row>
    <row r="876" spans="1:34" s="160" customFormat="1" ht="33.75" x14ac:dyDescent="0.2">
      <c r="A876" s="190" t="s">
        <v>1169</v>
      </c>
      <c r="B876" s="191" t="s">
        <v>619</v>
      </c>
      <c r="C876" s="1039" t="s">
        <v>620</v>
      </c>
      <c r="D876" s="1039"/>
      <c r="E876" s="1039"/>
      <c r="F876" s="192" t="s">
        <v>621</v>
      </c>
      <c r="G876" s="192"/>
      <c r="H876" s="192"/>
      <c r="I876" s="192" t="s">
        <v>1170</v>
      </c>
      <c r="J876" s="193">
        <v>64.680000000000007</v>
      </c>
      <c r="K876" s="192"/>
      <c r="L876" s="193">
        <v>8177.62</v>
      </c>
      <c r="M876" s="192"/>
      <c r="N876" s="194"/>
      <c r="V876" s="189"/>
      <c r="W876" s="195" t="s">
        <v>620</v>
      </c>
      <c r="AC876" s="195"/>
      <c r="AD876" s="195"/>
      <c r="AF876" s="195"/>
      <c r="AG876" s="207"/>
      <c r="AH876" s="195"/>
    </row>
    <row r="877" spans="1:34" s="160" customFormat="1" ht="12" x14ac:dyDescent="0.2">
      <c r="A877" s="211"/>
      <c r="B877" s="212"/>
      <c r="C877" s="168" t="s">
        <v>623</v>
      </c>
      <c r="D877" s="213"/>
      <c r="E877" s="213"/>
      <c r="F877" s="214"/>
      <c r="G877" s="214"/>
      <c r="H877" s="214"/>
      <c r="I877" s="214"/>
      <c r="J877" s="215"/>
      <c r="K877" s="214"/>
      <c r="L877" s="215"/>
      <c r="M877" s="216"/>
      <c r="N877" s="217"/>
      <c r="V877" s="189"/>
      <c r="W877" s="195"/>
      <c r="AC877" s="195"/>
      <c r="AD877" s="195"/>
      <c r="AF877" s="195"/>
      <c r="AG877" s="207"/>
      <c r="AH877" s="195"/>
    </row>
    <row r="878" spans="1:34" s="160" customFormat="1" ht="12" x14ac:dyDescent="0.2">
      <c r="A878" s="196"/>
      <c r="B878" s="197"/>
      <c r="C878" s="1037" t="s">
        <v>1171</v>
      </c>
      <c r="D878" s="1037"/>
      <c r="E878" s="1037"/>
      <c r="F878" s="1037"/>
      <c r="G878" s="1037"/>
      <c r="H878" s="1037"/>
      <c r="I878" s="1037"/>
      <c r="J878" s="1037"/>
      <c r="K878" s="1037"/>
      <c r="L878" s="1037"/>
      <c r="M878" s="1037"/>
      <c r="N878" s="1046"/>
      <c r="V878" s="189"/>
      <c r="W878" s="195"/>
      <c r="X878" s="163" t="s">
        <v>1171</v>
      </c>
      <c r="AC878" s="195"/>
      <c r="AD878" s="195"/>
      <c r="AF878" s="195"/>
      <c r="AG878" s="207"/>
      <c r="AH878" s="195"/>
    </row>
    <row r="879" spans="1:34" s="160" customFormat="1" ht="22.5" x14ac:dyDescent="0.2">
      <c r="A879" s="1040" t="s">
        <v>1172</v>
      </c>
      <c r="B879" s="1041"/>
      <c r="C879" s="1041"/>
      <c r="D879" s="1041"/>
      <c r="E879" s="1041"/>
      <c r="F879" s="1041"/>
      <c r="G879" s="1041"/>
      <c r="H879" s="1041"/>
      <c r="I879" s="1041"/>
      <c r="J879" s="1041"/>
      <c r="K879" s="1041"/>
      <c r="L879" s="1041"/>
      <c r="M879" s="1041"/>
      <c r="N879" s="1042"/>
      <c r="V879" s="189"/>
      <c r="W879" s="195"/>
      <c r="AC879" s="195"/>
      <c r="AD879" s="195"/>
      <c r="AF879" s="195"/>
      <c r="AG879" s="207"/>
      <c r="AH879" s="195" t="s">
        <v>1172</v>
      </c>
    </row>
    <row r="880" spans="1:34" s="160" customFormat="1" ht="33.75" x14ac:dyDescent="0.2">
      <c r="A880" s="190" t="s">
        <v>1173</v>
      </c>
      <c r="B880" s="191" t="s">
        <v>619</v>
      </c>
      <c r="C880" s="1039" t="s">
        <v>620</v>
      </c>
      <c r="D880" s="1039"/>
      <c r="E880" s="1039"/>
      <c r="F880" s="192" t="s">
        <v>621</v>
      </c>
      <c r="G880" s="192"/>
      <c r="H880" s="192"/>
      <c r="I880" s="192" t="s">
        <v>1174</v>
      </c>
      <c r="J880" s="193">
        <v>64.680000000000007</v>
      </c>
      <c r="K880" s="192"/>
      <c r="L880" s="193">
        <v>298.56</v>
      </c>
      <c r="M880" s="192"/>
      <c r="N880" s="194"/>
      <c r="V880" s="189"/>
      <c r="W880" s="195" t="s">
        <v>620</v>
      </c>
      <c r="AC880" s="195"/>
      <c r="AD880" s="195"/>
      <c r="AF880" s="195"/>
      <c r="AG880" s="207"/>
      <c r="AH880" s="195"/>
    </row>
    <row r="881" spans="1:34" s="160" customFormat="1" ht="12" x14ac:dyDescent="0.2">
      <c r="A881" s="211"/>
      <c r="B881" s="212"/>
      <c r="C881" s="168" t="s">
        <v>623</v>
      </c>
      <c r="D881" s="213"/>
      <c r="E881" s="213"/>
      <c r="F881" s="214"/>
      <c r="G881" s="214"/>
      <c r="H881" s="214"/>
      <c r="I881" s="214"/>
      <c r="J881" s="215"/>
      <c r="K881" s="214"/>
      <c r="L881" s="215"/>
      <c r="M881" s="216"/>
      <c r="N881" s="217"/>
      <c r="V881" s="189"/>
      <c r="W881" s="195"/>
      <c r="AC881" s="195"/>
      <c r="AD881" s="195"/>
      <c r="AF881" s="195"/>
      <c r="AG881" s="207"/>
      <c r="AH881" s="195"/>
    </row>
    <row r="882" spans="1:34" s="160" customFormat="1" ht="12" x14ac:dyDescent="0.2">
      <c r="A882" s="196"/>
      <c r="B882" s="197"/>
      <c r="C882" s="1037" t="s">
        <v>1175</v>
      </c>
      <c r="D882" s="1037"/>
      <c r="E882" s="1037"/>
      <c r="F882" s="1037"/>
      <c r="G882" s="1037"/>
      <c r="H882" s="1037"/>
      <c r="I882" s="1037"/>
      <c r="J882" s="1037"/>
      <c r="K882" s="1037"/>
      <c r="L882" s="1037"/>
      <c r="M882" s="1037"/>
      <c r="N882" s="1046"/>
      <c r="V882" s="189"/>
      <c r="W882" s="195"/>
      <c r="X882" s="163" t="s">
        <v>1175</v>
      </c>
      <c r="AC882" s="195"/>
      <c r="AD882" s="195"/>
      <c r="AF882" s="195"/>
      <c r="AG882" s="207"/>
      <c r="AH882" s="195"/>
    </row>
    <row r="883" spans="1:34" s="160" customFormat="1" ht="22.5" x14ac:dyDescent="0.2">
      <c r="A883" s="1040" t="s">
        <v>1176</v>
      </c>
      <c r="B883" s="1041"/>
      <c r="C883" s="1041"/>
      <c r="D883" s="1041"/>
      <c r="E883" s="1041"/>
      <c r="F883" s="1041"/>
      <c r="G883" s="1041"/>
      <c r="H883" s="1041"/>
      <c r="I883" s="1041"/>
      <c r="J883" s="1041"/>
      <c r="K883" s="1041"/>
      <c r="L883" s="1041"/>
      <c r="M883" s="1041"/>
      <c r="N883" s="1042"/>
      <c r="V883" s="189"/>
      <c r="W883" s="195"/>
      <c r="AC883" s="195"/>
      <c r="AD883" s="195"/>
      <c r="AF883" s="195"/>
      <c r="AG883" s="207"/>
      <c r="AH883" s="195" t="s">
        <v>1176</v>
      </c>
    </row>
    <row r="884" spans="1:34" s="160" customFormat="1" ht="45" x14ac:dyDescent="0.2">
      <c r="A884" s="190" t="s">
        <v>1063</v>
      </c>
      <c r="B884" s="191" t="s">
        <v>1177</v>
      </c>
      <c r="C884" s="1039" t="s">
        <v>1178</v>
      </c>
      <c r="D884" s="1039"/>
      <c r="E884" s="1039"/>
      <c r="F884" s="192" t="s">
        <v>621</v>
      </c>
      <c r="G884" s="192"/>
      <c r="H884" s="192"/>
      <c r="I884" s="192" t="s">
        <v>1179</v>
      </c>
      <c r="J884" s="193">
        <v>38.729999999999997</v>
      </c>
      <c r="K884" s="192"/>
      <c r="L884" s="193">
        <v>65672.25</v>
      </c>
      <c r="M884" s="192"/>
      <c r="N884" s="194"/>
      <c r="V884" s="189"/>
      <c r="W884" s="195" t="s">
        <v>1178</v>
      </c>
      <c r="AC884" s="195"/>
      <c r="AD884" s="195"/>
      <c r="AF884" s="195"/>
      <c r="AG884" s="207"/>
      <c r="AH884" s="195"/>
    </row>
    <row r="885" spans="1:34" s="160" customFormat="1" ht="12" x14ac:dyDescent="0.2">
      <c r="A885" s="211"/>
      <c r="B885" s="212"/>
      <c r="C885" s="168" t="s">
        <v>623</v>
      </c>
      <c r="D885" s="213"/>
      <c r="E885" s="213"/>
      <c r="F885" s="214"/>
      <c r="G885" s="214"/>
      <c r="H885" s="214"/>
      <c r="I885" s="214"/>
      <c r="J885" s="215"/>
      <c r="K885" s="214"/>
      <c r="L885" s="215"/>
      <c r="M885" s="216"/>
      <c r="N885" s="217"/>
      <c r="V885" s="189"/>
      <c r="W885" s="195"/>
      <c r="AC885" s="195"/>
      <c r="AD885" s="195"/>
      <c r="AF885" s="195"/>
      <c r="AG885" s="207"/>
      <c r="AH885" s="195"/>
    </row>
    <row r="886" spans="1:34" s="160" customFormat="1" ht="12" x14ac:dyDescent="0.2">
      <c r="A886" s="196"/>
      <c r="B886" s="197"/>
      <c r="C886" s="1037" t="s">
        <v>1180</v>
      </c>
      <c r="D886" s="1037"/>
      <c r="E886" s="1037"/>
      <c r="F886" s="1037"/>
      <c r="G886" s="1037"/>
      <c r="H886" s="1037"/>
      <c r="I886" s="1037"/>
      <c r="J886" s="1037"/>
      <c r="K886" s="1037"/>
      <c r="L886" s="1037"/>
      <c r="M886" s="1037"/>
      <c r="N886" s="1046"/>
      <c r="V886" s="189"/>
      <c r="W886" s="195"/>
      <c r="X886" s="163" t="s">
        <v>1180</v>
      </c>
      <c r="AC886" s="195"/>
      <c r="AD886" s="195"/>
      <c r="AF886" s="195"/>
      <c r="AG886" s="207"/>
      <c r="AH886" s="195"/>
    </row>
    <row r="887" spans="1:34" s="160" customFormat="1" ht="33.75" x14ac:dyDescent="0.2">
      <c r="A887" s="190" t="s">
        <v>1181</v>
      </c>
      <c r="B887" s="191" t="s">
        <v>1182</v>
      </c>
      <c r="C887" s="1039" t="s">
        <v>1183</v>
      </c>
      <c r="D887" s="1039"/>
      <c r="E887" s="1039"/>
      <c r="F887" s="192" t="s">
        <v>621</v>
      </c>
      <c r="G887" s="192"/>
      <c r="H887" s="192"/>
      <c r="I887" s="192" t="s">
        <v>1184</v>
      </c>
      <c r="J887" s="193">
        <v>0.59</v>
      </c>
      <c r="K887" s="192"/>
      <c r="L887" s="193">
        <v>26014.58</v>
      </c>
      <c r="M887" s="192"/>
      <c r="N887" s="194"/>
      <c r="V887" s="189"/>
      <c r="W887" s="195" t="s">
        <v>1183</v>
      </c>
      <c r="AC887" s="195"/>
      <c r="AD887" s="195"/>
      <c r="AF887" s="195"/>
      <c r="AG887" s="207"/>
      <c r="AH887" s="195"/>
    </row>
    <row r="888" spans="1:34" s="160" customFormat="1" ht="12" x14ac:dyDescent="0.2">
      <c r="A888" s="211"/>
      <c r="B888" s="212"/>
      <c r="C888" s="168" t="s">
        <v>623</v>
      </c>
      <c r="D888" s="213"/>
      <c r="E888" s="213"/>
      <c r="F888" s="214"/>
      <c r="G888" s="214"/>
      <c r="H888" s="214"/>
      <c r="I888" s="214"/>
      <c r="J888" s="215"/>
      <c r="K888" s="214"/>
      <c r="L888" s="215"/>
      <c r="M888" s="216"/>
      <c r="N888" s="217"/>
      <c r="V888" s="189"/>
      <c r="W888" s="195"/>
      <c r="AC888" s="195"/>
      <c r="AD888" s="195"/>
      <c r="AF888" s="195"/>
      <c r="AG888" s="207"/>
      <c r="AH888" s="195"/>
    </row>
    <row r="889" spans="1:34" s="160" customFormat="1" ht="12" x14ac:dyDescent="0.2">
      <c r="A889" s="198"/>
      <c r="B889" s="199"/>
      <c r="C889" s="1037" t="s">
        <v>1185</v>
      </c>
      <c r="D889" s="1037"/>
      <c r="E889" s="1037"/>
      <c r="F889" s="1037"/>
      <c r="G889" s="1037"/>
      <c r="H889" s="1037"/>
      <c r="I889" s="1037"/>
      <c r="J889" s="1037"/>
      <c r="K889" s="1037"/>
      <c r="L889" s="1037"/>
      <c r="M889" s="1037"/>
      <c r="N889" s="1046"/>
      <c r="V889" s="189"/>
      <c r="W889" s="195"/>
      <c r="Y889" s="163" t="s">
        <v>1185</v>
      </c>
      <c r="AC889" s="195"/>
      <c r="AD889" s="195"/>
      <c r="AF889" s="195"/>
      <c r="AG889" s="207"/>
      <c r="AH889" s="195"/>
    </row>
    <row r="890" spans="1:34" s="160" customFormat="1" ht="22.5" x14ac:dyDescent="0.2">
      <c r="A890" s="1040" t="s">
        <v>624</v>
      </c>
      <c r="B890" s="1041"/>
      <c r="C890" s="1041"/>
      <c r="D890" s="1041"/>
      <c r="E890" s="1041"/>
      <c r="F890" s="1041"/>
      <c r="G890" s="1041"/>
      <c r="H890" s="1041"/>
      <c r="I890" s="1041"/>
      <c r="J890" s="1041"/>
      <c r="K890" s="1041"/>
      <c r="L890" s="1041"/>
      <c r="M890" s="1041"/>
      <c r="N890" s="1042"/>
      <c r="V890" s="189"/>
      <c r="W890" s="195"/>
      <c r="AC890" s="195"/>
      <c r="AD890" s="195"/>
      <c r="AF890" s="195"/>
      <c r="AG890" s="207"/>
      <c r="AH890" s="195" t="s">
        <v>624</v>
      </c>
    </row>
    <row r="891" spans="1:34" s="160" customFormat="1" ht="33.75" x14ac:dyDescent="0.2">
      <c r="A891" s="190" t="s">
        <v>1186</v>
      </c>
      <c r="B891" s="191" t="s">
        <v>626</v>
      </c>
      <c r="C891" s="1039" t="s">
        <v>627</v>
      </c>
      <c r="D891" s="1039"/>
      <c r="E891" s="1039"/>
      <c r="F891" s="192" t="s">
        <v>621</v>
      </c>
      <c r="G891" s="192"/>
      <c r="H891" s="192"/>
      <c r="I891" s="192" t="s">
        <v>1187</v>
      </c>
      <c r="J891" s="193">
        <v>72.510000000000005</v>
      </c>
      <c r="K891" s="192"/>
      <c r="L891" s="193">
        <v>747.58</v>
      </c>
      <c r="M891" s="192"/>
      <c r="N891" s="194"/>
      <c r="V891" s="189"/>
      <c r="W891" s="195" t="s">
        <v>627</v>
      </c>
      <c r="AC891" s="195"/>
      <c r="AD891" s="195"/>
      <c r="AF891" s="195"/>
      <c r="AG891" s="207"/>
      <c r="AH891" s="195"/>
    </row>
    <row r="892" spans="1:34" s="160" customFormat="1" ht="12" x14ac:dyDescent="0.2">
      <c r="A892" s="211"/>
      <c r="B892" s="212"/>
      <c r="C892" s="168" t="s">
        <v>623</v>
      </c>
      <c r="D892" s="213"/>
      <c r="E892" s="213"/>
      <c r="F892" s="214"/>
      <c r="G892" s="214"/>
      <c r="H892" s="214"/>
      <c r="I892" s="214"/>
      <c r="J892" s="215"/>
      <c r="K892" s="214"/>
      <c r="L892" s="215"/>
      <c r="M892" s="216"/>
      <c r="N892" s="217"/>
      <c r="V892" s="189"/>
      <c r="W892" s="195"/>
      <c r="AC892" s="195"/>
      <c r="AD892" s="195"/>
      <c r="AF892" s="195"/>
      <c r="AG892" s="207"/>
      <c r="AH892" s="195"/>
    </row>
    <row r="893" spans="1:34" s="160" customFormat="1" ht="22.5" x14ac:dyDescent="0.2">
      <c r="A893" s="1040" t="s">
        <v>629</v>
      </c>
      <c r="B893" s="1041"/>
      <c r="C893" s="1041"/>
      <c r="D893" s="1041"/>
      <c r="E893" s="1041"/>
      <c r="F893" s="1041"/>
      <c r="G893" s="1041"/>
      <c r="H893" s="1041"/>
      <c r="I893" s="1041"/>
      <c r="J893" s="1041"/>
      <c r="K893" s="1041"/>
      <c r="L893" s="1041"/>
      <c r="M893" s="1041"/>
      <c r="N893" s="1042"/>
      <c r="V893" s="189"/>
      <c r="W893" s="195"/>
      <c r="AC893" s="195"/>
      <c r="AD893" s="195"/>
      <c r="AF893" s="195"/>
      <c r="AG893" s="207"/>
      <c r="AH893" s="195" t="s">
        <v>629</v>
      </c>
    </row>
    <row r="894" spans="1:34" s="160" customFormat="1" ht="33.75" x14ac:dyDescent="0.2">
      <c r="A894" s="190" t="s">
        <v>1188</v>
      </c>
      <c r="B894" s="191" t="s">
        <v>631</v>
      </c>
      <c r="C894" s="1039" t="s">
        <v>632</v>
      </c>
      <c r="D894" s="1039"/>
      <c r="E894" s="1039"/>
      <c r="F894" s="192" t="s">
        <v>621</v>
      </c>
      <c r="G894" s="192"/>
      <c r="H894" s="192"/>
      <c r="I894" s="192" t="s">
        <v>871</v>
      </c>
      <c r="J894" s="193">
        <v>101.87</v>
      </c>
      <c r="K894" s="192"/>
      <c r="L894" s="193">
        <v>14.77</v>
      </c>
      <c r="M894" s="192"/>
      <c r="N894" s="194"/>
      <c r="V894" s="189"/>
      <c r="W894" s="195" t="s">
        <v>632</v>
      </c>
      <c r="AC894" s="195"/>
      <c r="AD894" s="195"/>
      <c r="AF894" s="195"/>
      <c r="AG894" s="207"/>
      <c r="AH894" s="195"/>
    </row>
    <row r="895" spans="1:34" s="160" customFormat="1" ht="12" x14ac:dyDescent="0.2">
      <c r="A895" s="211"/>
      <c r="B895" s="212"/>
      <c r="C895" s="168" t="s">
        <v>623</v>
      </c>
      <c r="D895" s="213"/>
      <c r="E895" s="213"/>
      <c r="F895" s="214"/>
      <c r="G895" s="214"/>
      <c r="H895" s="214"/>
      <c r="I895" s="214"/>
      <c r="J895" s="215"/>
      <c r="K895" s="214"/>
      <c r="L895" s="215"/>
      <c r="M895" s="216"/>
      <c r="N895" s="217"/>
      <c r="V895" s="189"/>
      <c r="W895" s="195"/>
      <c r="AC895" s="195"/>
      <c r="AD895" s="195"/>
      <c r="AF895" s="195"/>
      <c r="AG895" s="207"/>
      <c r="AH895" s="195"/>
    </row>
    <row r="896" spans="1:34" s="160" customFormat="1" ht="1.5" customHeight="1" x14ac:dyDescent="0.2">
      <c r="A896" s="214"/>
      <c r="B896" s="212"/>
      <c r="C896" s="212"/>
      <c r="D896" s="212"/>
      <c r="E896" s="212"/>
      <c r="F896" s="214"/>
      <c r="G896" s="214"/>
      <c r="H896" s="214"/>
      <c r="I896" s="214"/>
      <c r="J896" s="218"/>
      <c r="K896" s="214"/>
      <c r="L896" s="218"/>
      <c r="M896" s="201"/>
      <c r="N896" s="218"/>
      <c r="V896" s="189"/>
      <c r="W896" s="195"/>
      <c r="AC896" s="195"/>
      <c r="AD896" s="195"/>
      <c r="AF896" s="195"/>
      <c r="AG896" s="207"/>
      <c r="AH896" s="195"/>
    </row>
    <row r="897" spans="1:36" s="160" customFormat="1" ht="22.5" x14ac:dyDescent="0.2">
      <c r="A897" s="219"/>
      <c r="B897" s="220"/>
      <c r="C897" s="1039" t="s">
        <v>1189</v>
      </c>
      <c r="D897" s="1039"/>
      <c r="E897" s="1039"/>
      <c r="F897" s="1039"/>
      <c r="G897" s="1039"/>
      <c r="H897" s="1039"/>
      <c r="I897" s="1039"/>
      <c r="J897" s="1039"/>
      <c r="K897" s="1039"/>
      <c r="L897" s="221"/>
      <c r="M897" s="222"/>
      <c r="N897" s="223"/>
      <c r="V897" s="189"/>
      <c r="W897" s="195"/>
      <c r="AC897" s="195"/>
      <c r="AD897" s="195" t="s">
        <v>1189</v>
      </c>
      <c r="AF897" s="195"/>
      <c r="AG897" s="207"/>
      <c r="AH897" s="195"/>
    </row>
    <row r="898" spans="1:36" s="160" customFormat="1" ht="12" x14ac:dyDescent="0.2">
      <c r="A898" s="224"/>
      <c r="B898" s="199"/>
      <c r="C898" s="1037" t="s">
        <v>512</v>
      </c>
      <c r="D898" s="1037"/>
      <c r="E898" s="1037"/>
      <c r="F898" s="1037"/>
      <c r="G898" s="1037"/>
      <c r="H898" s="1037"/>
      <c r="I898" s="1037"/>
      <c r="J898" s="1037"/>
      <c r="K898" s="1037"/>
      <c r="L898" s="225">
        <v>100925.36</v>
      </c>
      <c r="M898" s="226"/>
      <c r="N898" s="227"/>
      <c r="V898" s="189"/>
      <c r="W898" s="195"/>
      <c r="AC898" s="195"/>
      <c r="AD898" s="195"/>
      <c r="AE898" s="163" t="s">
        <v>512</v>
      </c>
      <c r="AF898" s="195"/>
      <c r="AG898" s="207"/>
      <c r="AH898" s="195"/>
    </row>
    <row r="899" spans="1:36" s="160" customFormat="1" ht="12" x14ac:dyDescent="0.2">
      <c r="A899" s="224"/>
      <c r="B899" s="199"/>
      <c r="C899" s="1037" t="s">
        <v>513</v>
      </c>
      <c r="D899" s="1037"/>
      <c r="E899" s="1037"/>
      <c r="F899" s="1037"/>
      <c r="G899" s="1037"/>
      <c r="H899" s="1037"/>
      <c r="I899" s="1037"/>
      <c r="J899" s="1037"/>
      <c r="K899" s="1037"/>
      <c r="L899" s="225"/>
      <c r="M899" s="226"/>
      <c r="N899" s="227"/>
      <c r="V899" s="189"/>
      <c r="W899" s="195"/>
      <c r="AC899" s="195"/>
      <c r="AD899" s="195"/>
      <c r="AE899" s="163" t="s">
        <v>513</v>
      </c>
      <c r="AF899" s="195"/>
      <c r="AG899" s="207"/>
      <c r="AH899" s="195"/>
    </row>
    <row r="900" spans="1:36" s="160" customFormat="1" ht="12" x14ac:dyDescent="0.2">
      <c r="A900" s="224"/>
      <c r="B900" s="199"/>
      <c r="C900" s="1037" t="s">
        <v>517</v>
      </c>
      <c r="D900" s="1037"/>
      <c r="E900" s="1037"/>
      <c r="F900" s="1037"/>
      <c r="G900" s="1037"/>
      <c r="H900" s="1037"/>
      <c r="I900" s="1037"/>
      <c r="J900" s="1037"/>
      <c r="K900" s="1037"/>
      <c r="L900" s="225">
        <v>100925.36</v>
      </c>
      <c r="M900" s="226"/>
      <c r="N900" s="227"/>
      <c r="V900" s="189"/>
      <c r="W900" s="195"/>
      <c r="AC900" s="195"/>
      <c r="AD900" s="195"/>
      <c r="AE900" s="163" t="s">
        <v>517</v>
      </c>
      <c r="AF900" s="195"/>
      <c r="AG900" s="207"/>
      <c r="AH900" s="195"/>
    </row>
    <row r="901" spans="1:36" s="160" customFormat="1" ht="12" x14ac:dyDescent="0.2">
      <c r="A901" s="224"/>
      <c r="B901" s="199"/>
      <c r="C901" s="1037" t="s">
        <v>518</v>
      </c>
      <c r="D901" s="1037"/>
      <c r="E901" s="1037"/>
      <c r="F901" s="1037"/>
      <c r="G901" s="1037"/>
      <c r="H901" s="1037"/>
      <c r="I901" s="1037"/>
      <c r="J901" s="1037"/>
      <c r="K901" s="1037"/>
      <c r="L901" s="225">
        <v>100925.36</v>
      </c>
      <c r="M901" s="226"/>
      <c r="N901" s="227"/>
      <c r="V901" s="189"/>
      <c r="W901" s="195"/>
      <c r="AC901" s="195"/>
      <c r="AD901" s="195"/>
      <c r="AE901" s="163" t="s">
        <v>518</v>
      </c>
      <c r="AF901" s="195"/>
      <c r="AG901" s="207"/>
      <c r="AH901" s="195"/>
    </row>
    <row r="902" spans="1:36" s="160" customFormat="1" ht="12" x14ac:dyDescent="0.2">
      <c r="A902" s="224"/>
      <c r="B902" s="199"/>
      <c r="C902" s="1037" t="s">
        <v>513</v>
      </c>
      <c r="D902" s="1037"/>
      <c r="E902" s="1037"/>
      <c r="F902" s="1037"/>
      <c r="G902" s="1037"/>
      <c r="H902" s="1037"/>
      <c r="I902" s="1037"/>
      <c r="J902" s="1037"/>
      <c r="K902" s="1037"/>
      <c r="L902" s="225"/>
      <c r="M902" s="226"/>
      <c r="N902" s="227"/>
      <c r="V902" s="189"/>
      <c r="W902" s="195"/>
      <c r="AC902" s="195"/>
      <c r="AD902" s="195"/>
      <c r="AE902" s="163" t="s">
        <v>513</v>
      </c>
      <c r="AF902" s="195"/>
      <c r="AG902" s="207"/>
      <c r="AH902" s="195"/>
    </row>
    <row r="903" spans="1:36" s="160" customFormat="1" ht="12" x14ac:dyDescent="0.2">
      <c r="A903" s="224"/>
      <c r="B903" s="199"/>
      <c r="C903" s="1037" t="s">
        <v>521</v>
      </c>
      <c r="D903" s="1037"/>
      <c r="E903" s="1037"/>
      <c r="F903" s="1037"/>
      <c r="G903" s="1037"/>
      <c r="H903" s="1037"/>
      <c r="I903" s="1037"/>
      <c r="J903" s="1037"/>
      <c r="K903" s="1037"/>
      <c r="L903" s="225">
        <v>100925.36</v>
      </c>
      <c r="M903" s="226"/>
      <c r="N903" s="227"/>
      <c r="V903" s="189"/>
      <c r="W903" s="195"/>
      <c r="AC903" s="195"/>
      <c r="AD903" s="195"/>
      <c r="AE903" s="163" t="s">
        <v>521</v>
      </c>
      <c r="AF903" s="195"/>
      <c r="AG903" s="207"/>
      <c r="AH903" s="195"/>
    </row>
    <row r="904" spans="1:36" s="160" customFormat="1" ht="22.5" x14ac:dyDescent="0.2">
      <c r="A904" s="224"/>
      <c r="B904" s="218"/>
      <c r="C904" s="1038" t="s">
        <v>1190</v>
      </c>
      <c r="D904" s="1038"/>
      <c r="E904" s="1038"/>
      <c r="F904" s="1038"/>
      <c r="G904" s="1038"/>
      <c r="H904" s="1038"/>
      <c r="I904" s="1038"/>
      <c r="J904" s="1038"/>
      <c r="K904" s="1038"/>
      <c r="L904" s="228">
        <v>100925.36</v>
      </c>
      <c r="M904" s="229"/>
      <c r="N904" s="230"/>
      <c r="V904" s="189"/>
      <c r="W904" s="195"/>
      <c r="AC904" s="195"/>
      <c r="AD904" s="195"/>
      <c r="AF904" s="195" t="s">
        <v>1190</v>
      </c>
      <c r="AG904" s="207"/>
      <c r="AH904" s="195"/>
    </row>
    <row r="905" spans="1:36" s="160" customFormat="1" ht="2.25" customHeight="1" x14ac:dyDescent="0.2"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231"/>
      <c r="M905" s="232"/>
      <c r="N905" s="233"/>
    </row>
    <row r="906" spans="1:36" s="160" customFormat="1" x14ac:dyDescent="0.2">
      <c r="A906" s="219"/>
      <c r="B906" s="220"/>
      <c r="C906" s="1039" t="s">
        <v>636</v>
      </c>
      <c r="D906" s="1039"/>
      <c r="E906" s="1039"/>
      <c r="F906" s="1039"/>
      <c r="G906" s="1039"/>
      <c r="H906" s="1039"/>
      <c r="I906" s="1039"/>
      <c r="J906" s="1039"/>
      <c r="K906" s="1039"/>
      <c r="L906" s="221"/>
      <c r="M906" s="234"/>
      <c r="N906" s="223"/>
      <c r="AI906" s="195" t="s">
        <v>636</v>
      </c>
    </row>
    <row r="907" spans="1:36" s="160" customFormat="1" x14ac:dyDescent="0.2">
      <c r="A907" s="224"/>
      <c r="B907" s="199"/>
      <c r="C907" s="1037" t="s">
        <v>512</v>
      </c>
      <c r="D907" s="1037"/>
      <c r="E907" s="1037"/>
      <c r="F907" s="1037"/>
      <c r="G907" s="1037"/>
      <c r="H907" s="1037"/>
      <c r="I907" s="1037"/>
      <c r="J907" s="1037"/>
      <c r="K907" s="1037"/>
      <c r="L907" s="225">
        <v>1461154.67</v>
      </c>
      <c r="M907" s="235"/>
      <c r="N907" s="227"/>
      <c r="AI907" s="195"/>
      <c r="AJ907" s="163" t="s">
        <v>512</v>
      </c>
    </row>
    <row r="908" spans="1:36" s="160" customFormat="1" x14ac:dyDescent="0.2">
      <c r="A908" s="224"/>
      <c r="B908" s="199"/>
      <c r="C908" s="1037" t="s">
        <v>513</v>
      </c>
      <c r="D908" s="1037"/>
      <c r="E908" s="1037"/>
      <c r="F908" s="1037"/>
      <c r="G908" s="1037"/>
      <c r="H908" s="1037"/>
      <c r="I908" s="1037"/>
      <c r="J908" s="1037"/>
      <c r="K908" s="1037"/>
      <c r="L908" s="225"/>
      <c r="M908" s="235"/>
      <c r="N908" s="227"/>
      <c r="AI908" s="195"/>
      <c r="AJ908" s="163" t="s">
        <v>513</v>
      </c>
    </row>
    <row r="909" spans="1:36" s="160" customFormat="1" x14ac:dyDescent="0.2">
      <c r="A909" s="224"/>
      <c r="B909" s="199"/>
      <c r="C909" s="1037" t="s">
        <v>514</v>
      </c>
      <c r="D909" s="1037"/>
      <c r="E909" s="1037"/>
      <c r="F909" s="1037"/>
      <c r="G909" s="1037"/>
      <c r="H909" s="1037"/>
      <c r="I909" s="1037"/>
      <c r="J909" s="1037"/>
      <c r="K909" s="1037"/>
      <c r="L909" s="225">
        <v>42012.91</v>
      </c>
      <c r="M909" s="235"/>
      <c r="N909" s="227"/>
      <c r="AI909" s="195"/>
      <c r="AJ909" s="163" t="s">
        <v>514</v>
      </c>
    </row>
    <row r="910" spans="1:36" s="160" customFormat="1" x14ac:dyDescent="0.2">
      <c r="A910" s="224"/>
      <c r="B910" s="199"/>
      <c r="C910" s="1037" t="s">
        <v>515</v>
      </c>
      <c r="D910" s="1037"/>
      <c r="E910" s="1037"/>
      <c r="F910" s="1037"/>
      <c r="G910" s="1037"/>
      <c r="H910" s="1037"/>
      <c r="I910" s="1037"/>
      <c r="J910" s="1037"/>
      <c r="K910" s="1037"/>
      <c r="L910" s="225">
        <v>64750.7</v>
      </c>
      <c r="M910" s="235"/>
      <c r="N910" s="227"/>
      <c r="AI910" s="195"/>
      <c r="AJ910" s="163" t="s">
        <v>515</v>
      </c>
    </row>
    <row r="911" spans="1:36" s="160" customFormat="1" x14ac:dyDescent="0.2">
      <c r="A911" s="224"/>
      <c r="B911" s="199"/>
      <c r="C911" s="1037" t="s">
        <v>516</v>
      </c>
      <c r="D911" s="1037"/>
      <c r="E911" s="1037"/>
      <c r="F911" s="1037"/>
      <c r="G911" s="1037"/>
      <c r="H911" s="1037"/>
      <c r="I911" s="1037"/>
      <c r="J911" s="1037"/>
      <c r="K911" s="1037"/>
      <c r="L911" s="225">
        <v>7728.24</v>
      </c>
      <c r="M911" s="235"/>
      <c r="N911" s="227"/>
      <c r="AI911" s="195"/>
      <c r="AJ911" s="163" t="s">
        <v>516</v>
      </c>
    </row>
    <row r="912" spans="1:36" s="160" customFormat="1" x14ac:dyDescent="0.2">
      <c r="A912" s="224"/>
      <c r="B912" s="199"/>
      <c r="C912" s="1037" t="s">
        <v>517</v>
      </c>
      <c r="D912" s="1037"/>
      <c r="E912" s="1037"/>
      <c r="F912" s="1037"/>
      <c r="G912" s="1037"/>
      <c r="H912" s="1037"/>
      <c r="I912" s="1037"/>
      <c r="J912" s="1037"/>
      <c r="K912" s="1037"/>
      <c r="L912" s="225">
        <v>1354391.06</v>
      </c>
      <c r="M912" s="235"/>
      <c r="N912" s="227"/>
      <c r="AI912" s="195"/>
      <c r="AJ912" s="163" t="s">
        <v>517</v>
      </c>
    </row>
    <row r="913" spans="1:37" x14ac:dyDescent="0.2">
      <c r="A913" s="224"/>
      <c r="B913" s="199" t="s">
        <v>423</v>
      </c>
      <c r="C913" s="1037" t="s">
        <v>518</v>
      </c>
      <c r="D913" s="1037"/>
      <c r="E913" s="1037"/>
      <c r="F913" s="1037"/>
      <c r="G913" s="1037"/>
      <c r="H913" s="1037"/>
      <c r="I913" s="1037"/>
      <c r="J913" s="1037"/>
      <c r="K913" s="1037"/>
      <c r="L913" s="225">
        <v>1540121.09</v>
      </c>
      <c r="M913" s="235" t="s">
        <v>567</v>
      </c>
      <c r="N913" s="227">
        <v>14446336</v>
      </c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  <c r="AH913" s="160"/>
      <c r="AI913" s="195"/>
      <c r="AJ913" s="163" t="s">
        <v>518</v>
      </c>
      <c r="AK913" s="160"/>
    </row>
    <row r="914" spans="1:37" x14ac:dyDescent="0.2">
      <c r="A914" s="224"/>
      <c r="B914" s="199"/>
      <c r="C914" s="1037" t="s">
        <v>513</v>
      </c>
      <c r="D914" s="1037"/>
      <c r="E914" s="1037"/>
      <c r="F914" s="1037"/>
      <c r="G914" s="1037"/>
      <c r="H914" s="1037"/>
      <c r="I914" s="1037"/>
      <c r="J914" s="1037"/>
      <c r="K914" s="1037"/>
      <c r="L914" s="225"/>
      <c r="M914" s="235"/>
      <c r="N914" s="227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  <c r="AH914" s="160"/>
      <c r="AI914" s="195"/>
      <c r="AJ914" s="163" t="s">
        <v>513</v>
      </c>
      <c r="AK914" s="160"/>
    </row>
    <row r="915" spans="1:37" x14ac:dyDescent="0.2">
      <c r="A915" s="224"/>
      <c r="B915" s="199"/>
      <c r="C915" s="1037" t="s">
        <v>519</v>
      </c>
      <c r="D915" s="1037"/>
      <c r="E915" s="1037"/>
      <c r="F915" s="1037"/>
      <c r="G915" s="1037"/>
      <c r="H915" s="1037"/>
      <c r="I915" s="1037"/>
      <c r="J915" s="1037"/>
      <c r="K915" s="1037"/>
      <c r="L915" s="225">
        <v>42012.91</v>
      </c>
      <c r="M915" s="235"/>
      <c r="N915" s="227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  <c r="AH915" s="160"/>
      <c r="AI915" s="195"/>
      <c r="AJ915" s="163" t="s">
        <v>519</v>
      </c>
      <c r="AK915" s="160"/>
    </row>
    <row r="916" spans="1:37" x14ac:dyDescent="0.2">
      <c r="A916" s="224"/>
      <c r="B916" s="199"/>
      <c r="C916" s="1037" t="s">
        <v>520</v>
      </c>
      <c r="D916" s="1037"/>
      <c r="E916" s="1037"/>
      <c r="F916" s="1037"/>
      <c r="G916" s="1037"/>
      <c r="H916" s="1037"/>
      <c r="I916" s="1037"/>
      <c r="J916" s="1037"/>
      <c r="K916" s="1037"/>
      <c r="L916" s="225">
        <v>64750.7</v>
      </c>
      <c r="M916" s="235"/>
      <c r="N916" s="227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  <c r="AH916" s="160"/>
      <c r="AI916" s="195"/>
      <c r="AJ916" s="163" t="s">
        <v>520</v>
      </c>
      <c r="AK916" s="160"/>
    </row>
    <row r="917" spans="1:37" x14ac:dyDescent="0.2">
      <c r="A917" s="224"/>
      <c r="B917" s="199"/>
      <c r="C917" s="1037" t="s">
        <v>521</v>
      </c>
      <c r="D917" s="1037"/>
      <c r="E917" s="1037"/>
      <c r="F917" s="1037"/>
      <c r="G917" s="1037"/>
      <c r="H917" s="1037"/>
      <c r="I917" s="1037"/>
      <c r="J917" s="1037"/>
      <c r="K917" s="1037"/>
      <c r="L917" s="225">
        <v>1354391.06</v>
      </c>
      <c r="M917" s="235"/>
      <c r="N917" s="227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  <c r="AH917" s="160"/>
      <c r="AI917" s="195"/>
      <c r="AJ917" s="163" t="s">
        <v>521</v>
      </c>
      <c r="AK917" s="160"/>
    </row>
    <row r="918" spans="1:37" x14ac:dyDescent="0.2">
      <c r="A918" s="224"/>
      <c r="B918" s="199"/>
      <c r="C918" s="1037" t="s">
        <v>522</v>
      </c>
      <c r="D918" s="1037"/>
      <c r="E918" s="1037"/>
      <c r="F918" s="1037"/>
      <c r="G918" s="1037"/>
      <c r="H918" s="1037"/>
      <c r="I918" s="1037"/>
      <c r="J918" s="1037"/>
      <c r="K918" s="1037"/>
      <c r="L918" s="225">
        <v>50449.42</v>
      </c>
      <c r="M918" s="235"/>
      <c r="N918" s="227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160"/>
      <c r="AI918" s="195"/>
      <c r="AJ918" s="163" t="s">
        <v>522</v>
      </c>
      <c r="AK918" s="160"/>
    </row>
    <row r="919" spans="1:37" x14ac:dyDescent="0.2">
      <c r="A919" s="224"/>
      <c r="B919" s="199"/>
      <c r="C919" s="1037" t="s">
        <v>523</v>
      </c>
      <c r="D919" s="1037"/>
      <c r="E919" s="1037"/>
      <c r="F919" s="1037"/>
      <c r="G919" s="1037"/>
      <c r="H919" s="1037"/>
      <c r="I919" s="1037"/>
      <c r="J919" s="1037"/>
      <c r="K919" s="1037"/>
      <c r="L919" s="225">
        <v>28517</v>
      </c>
      <c r="M919" s="235"/>
      <c r="N919" s="227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160"/>
      <c r="AI919" s="195"/>
      <c r="AJ919" s="163" t="s">
        <v>523</v>
      </c>
      <c r="AK919" s="160"/>
    </row>
    <row r="920" spans="1:37" x14ac:dyDescent="0.2">
      <c r="A920" s="224"/>
      <c r="B920" s="199"/>
      <c r="C920" s="1037" t="s">
        <v>524</v>
      </c>
      <c r="D920" s="1037"/>
      <c r="E920" s="1037"/>
      <c r="F920" s="1037"/>
      <c r="G920" s="1037"/>
      <c r="H920" s="1037"/>
      <c r="I920" s="1037"/>
      <c r="J920" s="1037"/>
      <c r="K920" s="1037"/>
      <c r="L920" s="225">
        <v>49741.15</v>
      </c>
      <c r="M920" s="235"/>
      <c r="N920" s="227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  <c r="AH920" s="160"/>
      <c r="AI920" s="195"/>
      <c r="AJ920" s="163" t="s">
        <v>524</v>
      </c>
      <c r="AK920" s="160"/>
    </row>
    <row r="921" spans="1:37" x14ac:dyDescent="0.2">
      <c r="A921" s="224"/>
      <c r="B921" s="199"/>
      <c r="C921" s="1037" t="s">
        <v>525</v>
      </c>
      <c r="D921" s="1037"/>
      <c r="E921" s="1037"/>
      <c r="F921" s="1037"/>
      <c r="G921" s="1037"/>
      <c r="H921" s="1037"/>
      <c r="I921" s="1037"/>
      <c r="J921" s="1037"/>
      <c r="K921" s="1037"/>
      <c r="L921" s="225">
        <v>50449.42</v>
      </c>
      <c r="M921" s="235"/>
      <c r="N921" s="227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  <c r="AH921" s="160"/>
      <c r="AI921" s="195"/>
      <c r="AJ921" s="163" t="s">
        <v>525</v>
      </c>
      <c r="AK921" s="160"/>
    </row>
    <row r="922" spans="1:37" x14ac:dyDescent="0.2">
      <c r="A922" s="224"/>
      <c r="B922" s="199"/>
      <c r="C922" s="1037" t="s">
        <v>526</v>
      </c>
      <c r="D922" s="1037"/>
      <c r="E922" s="1037"/>
      <c r="F922" s="1037"/>
      <c r="G922" s="1037"/>
      <c r="H922" s="1037"/>
      <c r="I922" s="1037"/>
      <c r="J922" s="1037"/>
      <c r="K922" s="1037"/>
      <c r="L922" s="225">
        <v>28517</v>
      </c>
      <c r="M922" s="235"/>
      <c r="N922" s="227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160"/>
      <c r="AI922" s="195"/>
      <c r="AJ922" s="163" t="s">
        <v>526</v>
      </c>
      <c r="AK922" s="160"/>
    </row>
    <row r="923" spans="1:37" x14ac:dyDescent="0.2">
      <c r="A923" s="224"/>
      <c r="B923" s="218"/>
      <c r="C923" s="1038" t="s">
        <v>637</v>
      </c>
      <c r="D923" s="1038"/>
      <c r="E923" s="1038"/>
      <c r="F923" s="1038"/>
      <c r="G923" s="1038"/>
      <c r="H923" s="1038"/>
      <c r="I923" s="1038"/>
      <c r="J923" s="1038"/>
      <c r="K923" s="1038"/>
      <c r="L923" s="228">
        <v>1540121.09</v>
      </c>
      <c r="M923" s="236"/>
      <c r="N923" s="237">
        <v>14446336</v>
      </c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  <c r="AH923" s="160"/>
      <c r="AI923" s="195"/>
      <c r="AJ923" s="160"/>
      <c r="AK923" s="195" t="s">
        <v>637</v>
      </c>
    </row>
    <row r="924" spans="1:37" ht="1.5" customHeight="1" x14ac:dyDescent="0.2">
      <c r="B924" s="218"/>
      <c r="C924" s="212"/>
      <c r="D924" s="212"/>
      <c r="E924" s="212"/>
      <c r="F924" s="212"/>
      <c r="G924" s="212"/>
      <c r="H924" s="212"/>
      <c r="I924" s="212"/>
      <c r="J924" s="212"/>
      <c r="K924" s="212"/>
      <c r="L924" s="228"/>
      <c r="M924" s="229"/>
      <c r="N924" s="238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  <c r="AH924" s="160"/>
      <c r="AI924" s="160"/>
      <c r="AJ924" s="160"/>
      <c r="AK924" s="160"/>
    </row>
    <row r="925" spans="1:37" ht="53.25" customHeight="1" x14ac:dyDescent="0.2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  <c r="AH925" s="160"/>
      <c r="AI925" s="160"/>
      <c r="AJ925" s="160"/>
      <c r="AK925" s="160"/>
    </row>
    <row r="926" spans="1:37" x14ac:dyDescent="0.2">
      <c r="B926" s="240" t="s">
        <v>376</v>
      </c>
      <c r="C926" s="1035" t="s">
        <v>638</v>
      </c>
      <c r="D926" s="1035"/>
      <c r="E926" s="1035"/>
      <c r="F926" s="1035"/>
      <c r="G926" s="1035"/>
      <c r="H926" s="1035"/>
      <c r="I926" s="1035"/>
      <c r="J926" s="1035"/>
      <c r="K926" s="1035"/>
      <c r="L926" s="1035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  <c r="AH926" s="160"/>
      <c r="AI926" s="160"/>
      <c r="AJ926" s="160"/>
      <c r="AK926" s="160"/>
    </row>
    <row r="927" spans="1:37" ht="13.5" customHeight="1" x14ac:dyDescent="0.2">
      <c r="B927" s="161"/>
      <c r="C927" s="1036" t="s">
        <v>92</v>
      </c>
      <c r="D927" s="1036"/>
      <c r="E927" s="1036"/>
      <c r="F927" s="1036"/>
      <c r="G927" s="1036"/>
      <c r="H927" s="1036"/>
      <c r="I927" s="1036"/>
      <c r="J927" s="1036"/>
      <c r="K927" s="1036"/>
      <c r="L927" s="1036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  <c r="AH927" s="160"/>
      <c r="AI927" s="160"/>
      <c r="AJ927" s="160"/>
      <c r="AK927" s="160"/>
    </row>
    <row r="928" spans="1:37" ht="12.75" customHeight="1" x14ac:dyDescent="0.2">
      <c r="B928" s="240" t="s">
        <v>377</v>
      </c>
      <c r="C928" s="1035" t="s">
        <v>639</v>
      </c>
      <c r="D928" s="1035"/>
      <c r="E928" s="1035"/>
      <c r="F928" s="1035"/>
      <c r="G928" s="1035"/>
      <c r="H928" s="1035"/>
      <c r="I928" s="1035"/>
      <c r="J928" s="1035"/>
      <c r="K928" s="1035"/>
      <c r="L928" s="1035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  <c r="AH928" s="160"/>
      <c r="AI928" s="160"/>
      <c r="AJ928" s="160"/>
      <c r="AK928" s="160"/>
    </row>
    <row r="929" spans="2:37" ht="13.5" customHeight="1" x14ac:dyDescent="0.2">
      <c r="C929" s="1036" t="s">
        <v>92</v>
      </c>
      <c r="D929" s="1036"/>
      <c r="E929" s="1036"/>
      <c r="F929" s="1036"/>
      <c r="G929" s="1036"/>
      <c r="H929" s="1036"/>
      <c r="I929" s="1036"/>
      <c r="J929" s="1036"/>
      <c r="K929" s="1036"/>
      <c r="L929" s="1036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  <c r="AH929" s="160"/>
      <c r="AI929" s="160"/>
      <c r="AJ929" s="160"/>
      <c r="AK929" s="160"/>
    </row>
    <row r="931" spans="2:37" x14ac:dyDescent="0.2">
      <c r="B931" s="241"/>
      <c r="D931" s="241"/>
      <c r="F931" s="241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  <c r="AK931" s="160"/>
    </row>
    <row r="948" spans="15:37" x14ac:dyDescent="0.2"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</row>
    <row r="949" spans="15:37" x14ac:dyDescent="0.2"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  <c r="AK949" s="160"/>
    </row>
    <row r="952" spans="15:37" x14ac:dyDescent="0.2"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  <c r="AK952" s="160"/>
    </row>
  </sheetData>
  <mergeCells count="838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N53"/>
    <mergeCell ref="C54:N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E76"/>
    <mergeCell ref="C89:E89"/>
    <mergeCell ref="C90:E90"/>
    <mergeCell ref="C91:E91"/>
    <mergeCell ref="C92:E92"/>
    <mergeCell ref="C93:E93"/>
    <mergeCell ref="C94:E94"/>
    <mergeCell ref="C83:E83"/>
    <mergeCell ref="C84:E84"/>
    <mergeCell ref="C85:N85"/>
    <mergeCell ref="C86:N86"/>
    <mergeCell ref="C87:N87"/>
    <mergeCell ref="C88:E88"/>
    <mergeCell ref="C101:E101"/>
    <mergeCell ref="C102:E102"/>
    <mergeCell ref="C103:E103"/>
    <mergeCell ref="C104:E104"/>
    <mergeCell ref="C105:E105"/>
    <mergeCell ref="C106:E106"/>
    <mergeCell ref="C95:E95"/>
    <mergeCell ref="C96:E96"/>
    <mergeCell ref="C97:N97"/>
    <mergeCell ref="C98:N98"/>
    <mergeCell ref="C99:E99"/>
    <mergeCell ref="C100:E100"/>
    <mergeCell ref="C113:E113"/>
    <mergeCell ref="C114:E114"/>
    <mergeCell ref="C115:E115"/>
    <mergeCell ref="C116:E116"/>
    <mergeCell ref="C117:E117"/>
    <mergeCell ref="C119:K119"/>
    <mergeCell ref="C107:E107"/>
    <mergeCell ref="C108:N108"/>
    <mergeCell ref="C109:N109"/>
    <mergeCell ref="C110:E110"/>
    <mergeCell ref="C111:E111"/>
    <mergeCell ref="C112:E112"/>
    <mergeCell ref="C126:K126"/>
    <mergeCell ref="C127:K127"/>
    <mergeCell ref="C128:K128"/>
    <mergeCell ref="C129:K129"/>
    <mergeCell ref="C130:K130"/>
    <mergeCell ref="C131:K131"/>
    <mergeCell ref="C120:K120"/>
    <mergeCell ref="C121:K121"/>
    <mergeCell ref="C122:K122"/>
    <mergeCell ref="C123:K123"/>
    <mergeCell ref="C124:K124"/>
    <mergeCell ref="C125:K125"/>
    <mergeCell ref="C138:N138"/>
    <mergeCell ref="C139:E139"/>
    <mergeCell ref="C140:E140"/>
    <mergeCell ref="C141:E141"/>
    <mergeCell ref="C142:E142"/>
    <mergeCell ref="C143:E143"/>
    <mergeCell ref="C132:K132"/>
    <mergeCell ref="C133:K133"/>
    <mergeCell ref="C134:K134"/>
    <mergeCell ref="A135:N135"/>
    <mergeCell ref="C136:E136"/>
    <mergeCell ref="C137:N137"/>
    <mergeCell ref="C150:E150"/>
    <mergeCell ref="C151:E151"/>
    <mergeCell ref="C152:E152"/>
    <mergeCell ref="C154:E154"/>
    <mergeCell ref="C156:E156"/>
    <mergeCell ref="C158:E158"/>
    <mergeCell ref="C144:E144"/>
    <mergeCell ref="C145:E145"/>
    <mergeCell ref="C146:E146"/>
    <mergeCell ref="C147:E147"/>
    <mergeCell ref="C148:E148"/>
    <mergeCell ref="C149:E149"/>
    <mergeCell ref="C165:E165"/>
    <mergeCell ref="C166:E166"/>
    <mergeCell ref="C167:E167"/>
    <mergeCell ref="C168:E168"/>
    <mergeCell ref="C169:E169"/>
    <mergeCell ref="C170:E170"/>
    <mergeCell ref="C159:N159"/>
    <mergeCell ref="C160:N160"/>
    <mergeCell ref="C161:E161"/>
    <mergeCell ref="C162:E162"/>
    <mergeCell ref="C163:E163"/>
    <mergeCell ref="C164:E164"/>
    <mergeCell ref="C178:E178"/>
    <mergeCell ref="C179:E179"/>
    <mergeCell ref="C180:E180"/>
    <mergeCell ref="C181:E181"/>
    <mergeCell ref="C182:E182"/>
    <mergeCell ref="C183:E183"/>
    <mergeCell ref="C171:E171"/>
    <mergeCell ref="C172:E172"/>
    <mergeCell ref="C173:E173"/>
    <mergeCell ref="C175:E175"/>
    <mergeCell ref="C176:N176"/>
    <mergeCell ref="C177:N177"/>
    <mergeCell ref="C190:E190"/>
    <mergeCell ref="C192:E192"/>
    <mergeCell ref="C194:E194"/>
    <mergeCell ref="C196:E196"/>
    <mergeCell ref="C198:E198"/>
    <mergeCell ref="C199:N199"/>
    <mergeCell ref="C184:E184"/>
    <mergeCell ref="C185:E185"/>
    <mergeCell ref="C186:E186"/>
    <mergeCell ref="C187:E187"/>
    <mergeCell ref="C188:E188"/>
    <mergeCell ref="C189:E189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N212"/>
    <mergeCell ref="C213:E213"/>
    <mergeCell ref="C214:E214"/>
    <mergeCell ref="C215:E215"/>
    <mergeCell ref="C216:E216"/>
    <mergeCell ref="C217:E217"/>
    <mergeCell ref="C231:E231"/>
    <mergeCell ref="C232:E232"/>
    <mergeCell ref="C233:E233"/>
    <mergeCell ref="C234:E234"/>
    <mergeCell ref="C235:E235"/>
    <mergeCell ref="C236:E236"/>
    <mergeCell ref="C224:E224"/>
    <mergeCell ref="C226:N226"/>
    <mergeCell ref="C227:E227"/>
    <mergeCell ref="C228:N228"/>
    <mergeCell ref="C229:N229"/>
    <mergeCell ref="C230:E230"/>
    <mergeCell ref="C243:E243"/>
    <mergeCell ref="C245:E245"/>
    <mergeCell ref="C247:E247"/>
    <mergeCell ref="C249:E249"/>
    <mergeCell ref="C251:E251"/>
    <mergeCell ref="C253:E253"/>
    <mergeCell ref="C237:E237"/>
    <mergeCell ref="C238:E238"/>
    <mergeCell ref="C239:E239"/>
    <mergeCell ref="C240:E240"/>
    <mergeCell ref="C241:E241"/>
    <mergeCell ref="C242:E242"/>
    <mergeCell ref="C262:E262"/>
    <mergeCell ref="C263:E263"/>
    <mergeCell ref="C264:E264"/>
    <mergeCell ref="C265:E265"/>
    <mergeCell ref="C266:E266"/>
    <mergeCell ref="C267:E267"/>
    <mergeCell ref="C255:E255"/>
    <mergeCell ref="C257:E257"/>
    <mergeCell ref="C258:N258"/>
    <mergeCell ref="C259:E259"/>
    <mergeCell ref="C260:E260"/>
    <mergeCell ref="C261:E261"/>
    <mergeCell ref="C274:E274"/>
    <mergeCell ref="C275:E275"/>
    <mergeCell ref="C276:E276"/>
    <mergeCell ref="C277:E277"/>
    <mergeCell ref="C278:E278"/>
    <mergeCell ref="C279:E279"/>
    <mergeCell ref="C268:E268"/>
    <mergeCell ref="C269:E269"/>
    <mergeCell ref="C270:E270"/>
    <mergeCell ref="C271:N271"/>
    <mergeCell ref="C272:E272"/>
    <mergeCell ref="C273:E273"/>
    <mergeCell ref="C288:K288"/>
    <mergeCell ref="C289:K289"/>
    <mergeCell ref="C290:K290"/>
    <mergeCell ref="C291:K291"/>
    <mergeCell ref="C292:K292"/>
    <mergeCell ref="C293:K293"/>
    <mergeCell ref="C280:E280"/>
    <mergeCell ref="C281:E281"/>
    <mergeCell ref="C282:E282"/>
    <mergeCell ref="C283:E283"/>
    <mergeCell ref="C285:N285"/>
    <mergeCell ref="C287:K287"/>
    <mergeCell ref="C300:K300"/>
    <mergeCell ref="C301:K301"/>
    <mergeCell ref="C302:K302"/>
    <mergeCell ref="C303:K303"/>
    <mergeCell ref="C304:K304"/>
    <mergeCell ref="A305:N305"/>
    <mergeCell ref="C294:K294"/>
    <mergeCell ref="C295:K295"/>
    <mergeCell ref="C296:K296"/>
    <mergeCell ref="C297:K297"/>
    <mergeCell ref="C298:K298"/>
    <mergeCell ref="C299:K299"/>
    <mergeCell ref="C312:E312"/>
    <mergeCell ref="C313:E313"/>
    <mergeCell ref="C314:E314"/>
    <mergeCell ref="C315:E315"/>
    <mergeCell ref="C316:E316"/>
    <mergeCell ref="C317:E317"/>
    <mergeCell ref="A306:N306"/>
    <mergeCell ref="C307:E307"/>
    <mergeCell ref="C308:N308"/>
    <mergeCell ref="C309:N309"/>
    <mergeCell ref="C310:E310"/>
    <mergeCell ref="C311:E311"/>
    <mergeCell ref="C327:E327"/>
    <mergeCell ref="C328:N328"/>
    <mergeCell ref="C329:E329"/>
    <mergeCell ref="C330:E330"/>
    <mergeCell ref="C331:E331"/>
    <mergeCell ref="C332:E332"/>
    <mergeCell ref="C318:E318"/>
    <mergeCell ref="C319:E319"/>
    <mergeCell ref="C320:E320"/>
    <mergeCell ref="C321:E321"/>
    <mergeCell ref="C323:E323"/>
    <mergeCell ref="C325:E325"/>
    <mergeCell ref="C339:E339"/>
    <mergeCell ref="C340:E340"/>
    <mergeCell ref="C341:E341"/>
    <mergeCell ref="C343:E343"/>
    <mergeCell ref="C345:E345"/>
    <mergeCell ref="C346:E346"/>
    <mergeCell ref="C333:E333"/>
    <mergeCell ref="C334:E334"/>
    <mergeCell ref="C335:E335"/>
    <mergeCell ref="C336:E336"/>
    <mergeCell ref="C337:E337"/>
    <mergeCell ref="C338:E338"/>
    <mergeCell ref="C353:E353"/>
    <mergeCell ref="C354:E354"/>
    <mergeCell ref="C355:E355"/>
    <mergeCell ref="C356:E356"/>
    <mergeCell ref="C357:E357"/>
    <mergeCell ref="C358:E358"/>
    <mergeCell ref="C347:E347"/>
    <mergeCell ref="C348:E348"/>
    <mergeCell ref="C349:E349"/>
    <mergeCell ref="C350:E350"/>
    <mergeCell ref="C351:E351"/>
    <mergeCell ref="C352:E352"/>
    <mergeCell ref="C366:E366"/>
    <mergeCell ref="C367:E367"/>
    <mergeCell ref="C368:E368"/>
    <mergeCell ref="C369:E369"/>
    <mergeCell ref="C370:E370"/>
    <mergeCell ref="C371:E371"/>
    <mergeCell ref="C360:E360"/>
    <mergeCell ref="C361:N361"/>
    <mergeCell ref="C362:E362"/>
    <mergeCell ref="C363:E363"/>
    <mergeCell ref="C364:E364"/>
    <mergeCell ref="C365:E365"/>
    <mergeCell ref="C380:E380"/>
    <mergeCell ref="C381:E381"/>
    <mergeCell ref="C382:E382"/>
    <mergeCell ref="C383:E383"/>
    <mergeCell ref="C384:E384"/>
    <mergeCell ref="C385:E385"/>
    <mergeCell ref="C372:E372"/>
    <mergeCell ref="C373:E373"/>
    <mergeCell ref="C374:E374"/>
    <mergeCell ref="C376:E376"/>
    <mergeCell ref="C378:E378"/>
    <mergeCell ref="C379:N379"/>
    <mergeCell ref="C392:E392"/>
    <mergeCell ref="C393:E393"/>
    <mergeCell ref="C395:N395"/>
    <mergeCell ref="A396:N396"/>
    <mergeCell ref="C397:E397"/>
    <mergeCell ref="C398:N398"/>
    <mergeCell ref="C386:E386"/>
    <mergeCell ref="C387:E387"/>
    <mergeCell ref="C388:E388"/>
    <mergeCell ref="C389:E389"/>
    <mergeCell ref="C390:E390"/>
    <mergeCell ref="C391:E391"/>
    <mergeCell ref="C405:E405"/>
    <mergeCell ref="C406:E406"/>
    <mergeCell ref="C407:E407"/>
    <mergeCell ref="C408:E408"/>
    <mergeCell ref="C409:E409"/>
    <mergeCell ref="C410:E410"/>
    <mergeCell ref="C399:N399"/>
    <mergeCell ref="C400:E400"/>
    <mergeCell ref="C401:E401"/>
    <mergeCell ref="C402:E402"/>
    <mergeCell ref="C403:E403"/>
    <mergeCell ref="C404:E404"/>
    <mergeCell ref="C420:E420"/>
    <mergeCell ref="C421:E421"/>
    <mergeCell ref="C422:E422"/>
    <mergeCell ref="C423:E423"/>
    <mergeCell ref="C424:E424"/>
    <mergeCell ref="C425:E425"/>
    <mergeCell ref="C411:E411"/>
    <mergeCell ref="C413:E413"/>
    <mergeCell ref="C415:E415"/>
    <mergeCell ref="C417:E417"/>
    <mergeCell ref="C418:N418"/>
    <mergeCell ref="C419:E419"/>
    <mergeCell ref="C433:E433"/>
    <mergeCell ref="C435:E435"/>
    <mergeCell ref="C436:E436"/>
    <mergeCell ref="C437:E437"/>
    <mergeCell ref="C438:E438"/>
    <mergeCell ref="C439:E439"/>
    <mergeCell ref="C426:E426"/>
    <mergeCell ref="C427:E427"/>
    <mergeCell ref="C428:E428"/>
    <mergeCell ref="C429:E429"/>
    <mergeCell ref="C430:E430"/>
    <mergeCell ref="C431:E431"/>
    <mergeCell ref="C446:E446"/>
    <mergeCell ref="C447:E447"/>
    <mergeCell ref="C448:E448"/>
    <mergeCell ref="C450:E450"/>
    <mergeCell ref="C451:N451"/>
    <mergeCell ref="C452:E452"/>
    <mergeCell ref="C440:E440"/>
    <mergeCell ref="C441:E441"/>
    <mergeCell ref="C442:E442"/>
    <mergeCell ref="C443:E443"/>
    <mergeCell ref="C444:E444"/>
    <mergeCell ref="C445:E445"/>
    <mergeCell ref="C459:E459"/>
    <mergeCell ref="C460:E460"/>
    <mergeCell ref="C461:E461"/>
    <mergeCell ref="C462:E462"/>
    <mergeCell ref="C463:E463"/>
    <mergeCell ref="C464:E464"/>
    <mergeCell ref="C453:E453"/>
    <mergeCell ref="C454:E454"/>
    <mergeCell ref="C455:E455"/>
    <mergeCell ref="C456:E456"/>
    <mergeCell ref="C457:E457"/>
    <mergeCell ref="C458:E458"/>
    <mergeCell ref="C473:E473"/>
    <mergeCell ref="C474:E474"/>
    <mergeCell ref="C475:E475"/>
    <mergeCell ref="C476:E476"/>
    <mergeCell ref="C477:E477"/>
    <mergeCell ref="C478:E478"/>
    <mergeCell ref="C466:E466"/>
    <mergeCell ref="C468:E468"/>
    <mergeCell ref="C469:N469"/>
    <mergeCell ref="C470:E470"/>
    <mergeCell ref="C471:E471"/>
    <mergeCell ref="C472:E472"/>
    <mergeCell ref="C486:E486"/>
    <mergeCell ref="C487:N487"/>
    <mergeCell ref="C488:N488"/>
    <mergeCell ref="C489:E489"/>
    <mergeCell ref="C490:E490"/>
    <mergeCell ref="C491:E491"/>
    <mergeCell ref="C479:E479"/>
    <mergeCell ref="C480:E480"/>
    <mergeCell ref="C481:E481"/>
    <mergeCell ref="C482:E482"/>
    <mergeCell ref="C483:E483"/>
    <mergeCell ref="C485:N485"/>
    <mergeCell ref="C498:E498"/>
    <mergeCell ref="C499:E499"/>
    <mergeCell ref="C500:E500"/>
    <mergeCell ref="C501:E501"/>
    <mergeCell ref="C502:E502"/>
    <mergeCell ref="C504:E504"/>
    <mergeCell ref="C492:E492"/>
    <mergeCell ref="C493:E493"/>
    <mergeCell ref="C494:E494"/>
    <mergeCell ref="C495:E495"/>
    <mergeCell ref="C496:E496"/>
    <mergeCell ref="C497:E497"/>
    <mergeCell ref="C513:E513"/>
    <mergeCell ref="C514:E514"/>
    <mergeCell ref="C515:E515"/>
    <mergeCell ref="C516:E516"/>
    <mergeCell ref="C517:E517"/>
    <mergeCell ref="C518:E518"/>
    <mergeCell ref="C506:E506"/>
    <mergeCell ref="C508:E508"/>
    <mergeCell ref="C509:N509"/>
    <mergeCell ref="C510:E510"/>
    <mergeCell ref="C511:E511"/>
    <mergeCell ref="C512:E512"/>
    <mergeCell ref="C526:E526"/>
    <mergeCell ref="C527:E527"/>
    <mergeCell ref="C528:E528"/>
    <mergeCell ref="C529:E529"/>
    <mergeCell ref="C530:E530"/>
    <mergeCell ref="C531:E531"/>
    <mergeCell ref="C519:E519"/>
    <mergeCell ref="C520:E520"/>
    <mergeCell ref="C521:E521"/>
    <mergeCell ref="C523:E523"/>
    <mergeCell ref="C524:N524"/>
    <mergeCell ref="C525:N525"/>
    <mergeCell ref="C538:E538"/>
    <mergeCell ref="C539:E539"/>
    <mergeCell ref="C540:E540"/>
    <mergeCell ref="C542:E542"/>
    <mergeCell ref="C544:E544"/>
    <mergeCell ref="C545:N545"/>
    <mergeCell ref="C532:E532"/>
    <mergeCell ref="C533:E533"/>
    <mergeCell ref="C534:E534"/>
    <mergeCell ref="C535:E535"/>
    <mergeCell ref="C536:E536"/>
    <mergeCell ref="C537:E537"/>
    <mergeCell ref="C552:E552"/>
    <mergeCell ref="C553:E553"/>
    <mergeCell ref="C554:E554"/>
    <mergeCell ref="C555:E555"/>
    <mergeCell ref="C556:E556"/>
    <mergeCell ref="C557:E557"/>
    <mergeCell ref="C546:N546"/>
    <mergeCell ref="C547:E547"/>
    <mergeCell ref="C548:E548"/>
    <mergeCell ref="C549:E549"/>
    <mergeCell ref="C550:E550"/>
    <mergeCell ref="C551:E551"/>
    <mergeCell ref="C567:N567"/>
    <mergeCell ref="C568:E568"/>
    <mergeCell ref="C569:E569"/>
    <mergeCell ref="C570:E570"/>
    <mergeCell ref="C571:E571"/>
    <mergeCell ref="C572:E572"/>
    <mergeCell ref="C558:E558"/>
    <mergeCell ref="C559:E559"/>
    <mergeCell ref="C560:E560"/>
    <mergeCell ref="C562:E562"/>
    <mergeCell ref="C564:E564"/>
    <mergeCell ref="C566:E566"/>
    <mergeCell ref="C579:E579"/>
    <mergeCell ref="C580:E580"/>
    <mergeCell ref="C582:E582"/>
    <mergeCell ref="C583:N583"/>
    <mergeCell ref="C584:N584"/>
    <mergeCell ref="C585:E585"/>
    <mergeCell ref="C573:E573"/>
    <mergeCell ref="C574:E574"/>
    <mergeCell ref="C575:E575"/>
    <mergeCell ref="C576:E576"/>
    <mergeCell ref="C577:E577"/>
    <mergeCell ref="C578:E578"/>
    <mergeCell ref="C592:E592"/>
    <mergeCell ref="C593:E593"/>
    <mergeCell ref="C594:E594"/>
    <mergeCell ref="C595:E595"/>
    <mergeCell ref="C596:E596"/>
    <mergeCell ref="C597:E597"/>
    <mergeCell ref="C586:E586"/>
    <mergeCell ref="C587:E587"/>
    <mergeCell ref="C588:E588"/>
    <mergeCell ref="C589:E589"/>
    <mergeCell ref="C590:E590"/>
    <mergeCell ref="C591:E591"/>
    <mergeCell ref="C606:E606"/>
    <mergeCell ref="C607:E607"/>
    <mergeCell ref="C608:E608"/>
    <mergeCell ref="C609:E609"/>
    <mergeCell ref="C610:E610"/>
    <mergeCell ref="C611:E611"/>
    <mergeCell ref="C598:E598"/>
    <mergeCell ref="C599:E599"/>
    <mergeCell ref="C601:E601"/>
    <mergeCell ref="C603:E603"/>
    <mergeCell ref="C604:N604"/>
    <mergeCell ref="C605:E605"/>
    <mergeCell ref="C619:E619"/>
    <mergeCell ref="C621:E621"/>
    <mergeCell ref="C623:E623"/>
    <mergeCell ref="C624:N624"/>
    <mergeCell ref="C625:E625"/>
    <mergeCell ref="C626:E626"/>
    <mergeCell ref="C612:E612"/>
    <mergeCell ref="C613:E613"/>
    <mergeCell ref="C614:E614"/>
    <mergeCell ref="C615:E615"/>
    <mergeCell ref="C616:E616"/>
    <mergeCell ref="C617:E617"/>
    <mergeCell ref="C633:E633"/>
    <mergeCell ref="C634:E634"/>
    <mergeCell ref="C635:E635"/>
    <mergeCell ref="C636:E636"/>
    <mergeCell ref="C637:N637"/>
    <mergeCell ref="C638:E638"/>
    <mergeCell ref="C627:E627"/>
    <mergeCell ref="C628:E628"/>
    <mergeCell ref="C629:E629"/>
    <mergeCell ref="C630:E630"/>
    <mergeCell ref="C631:E631"/>
    <mergeCell ref="C632:E632"/>
    <mergeCell ref="C645:E645"/>
    <mergeCell ref="C646:E646"/>
    <mergeCell ref="C647:E647"/>
    <mergeCell ref="C648:E648"/>
    <mergeCell ref="C650:K650"/>
    <mergeCell ref="C651:K651"/>
    <mergeCell ref="C639:E639"/>
    <mergeCell ref="C640:E640"/>
    <mergeCell ref="C641:E641"/>
    <mergeCell ref="C642:E642"/>
    <mergeCell ref="C643:E643"/>
    <mergeCell ref="C644:E644"/>
    <mergeCell ref="C658:K658"/>
    <mergeCell ref="C659:K659"/>
    <mergeCell ref="C660:K660"/>
    <mergeCell ref="C661:K661"/>
    <mergeCell ref="C662:K662"/>
    <mergeCell ref="C663:K663"/>
    <mergeCell ref="C652:K652"/>
    <mergeCell ref="C653:K653"/>
    <mergeCell ref="C654:K654"/>
    <mergeCell ref="C655:K655"/>
    <mergeCell ref="C656:K656"/>
    <mergeCell ref="C657:K657"/>
    <mergeCell ref="C670:N670"/>
    <mergeCell ref="C671:N671"/>
    <mergeCell ref="C672:N672"/>
    <mergeCell ref="C673:E673"/>
    <mergeCell ref="C674:E674"/>
    <mergeCell ref="C675:E675"/>
    <mergeCell ref="C664:K664"/>
    <mergeCell ref="C665:K665"/>
    <mergeCell ref="C666:K666"/>
    <mergeCell ref="C667:K667"/>
    <mergeCell ref="A668:N668"/>
    <mergeCell ref="C669:E669"/>
    <mergeCell ref="C682:E682"/>
    <mergeCell ref="C683:E683"/>
    <mergeCell ref="C684:E684"/>
    <mergeCell ref="C685:N685"/>
    <mergeCell ref="C686:E686"/>
    <mergeCell ref="C687:E687"/>
    <mergeCell ref="C676:E676"/>
    <mergeCell ref="C677:E677"/>
    <mergeCell ref="C678:E678"/>
    <mergeCell ref="C679:E679"/>
    <mergeCell ref="C680:E680"/>
    <mergeCell ref="C681:E681"/>
    <mergeCell ref="C694:E694"/>
    <mergeCell ref="C695:E695"/>
    <mergeCell ref="C696:E696"/>
    <mergeCell ref="C697:E697"/>
    <mergeCell ref="C698:E698"/>
    <mergeCell ref="A700:N700"/>
    <mergeCell ref="C688:E688"/>
    <mergeCell ref="C689:E689"/>
    <mergeCell ref="C690:E690"/>
    <mergeCell ref="C691:E691"/>
    <mergeCell ref="C692:E692"/>
    <mergeCell ref="C693:E693"/>
    <mergeCell ref="C707:E707"/>
    <mergeCell ref="C708:E708"/>
    <mergeCell ref="C709:E709"/>
    <mergeCell ref="C710:E710"/>
    <mergeCell ref="C711:E711"/>
    <mergeCell ref="C712:E712"/>
    <mergeCell ref="C701:E701"/>
    <mergeCell ref="C702:N702"/>
    <mergeCell ref="C703:N703"/>
    <mergeCell ref="C704:E704"/>
    <mergeCell ref="C705:E705"/>
    <mergeCell ref="C706:E706"/>
    <mergeCell ref="C720:N720"/>
    <mergeCell ref="C721:E721"/>
    <mergeCell ref="C722:E722"/>
    <mergeCell ref="C723:E723"/>
    <mergeCell ref="C724:E724"/>
    <mergeCell ref="C725:E725"/>
    <mergeCell ref="C713:E713"/>
    <mergeCell ref="C714:E714"/>
    <mergeCell ref="C715:E715"/>
    <mergeCell ref="C716:E716"/>
    <mergeCell ref="C718:E718"/>
    <mergeCell ref="C719:N719"/>
    <mergeCell ref="C732:E732"/>
    <mergeCell ref="C733:E733"/>
    <mergeCell ref="C734:E734"/>
    <mergeCell ref="C736:E736"/>
    <mergeCell ref="C738:E738"/>
    <mergeCell ref="C739:N739"/>
    <mergeCell ref="C726:E726"/>
    <mergeCell ref="C727:E727"/>
    <mergeCell ref="C728:E728"/>
    <mergeCell ref="C729:E729"/>
    <mergeCell ref="C730:E730"/>
    <mergeCell ref="C731:E731"/>
    <mergeCell ref="C746:E746"/>
    <mergeCell ref="C747:E747"/>
    <mergeCell ref="C748:E748"/>
    <mergeCell ref="C749:E749"/>
    <mergeCell ref="C750:E750"/>
    <mergeCell ref="C751:E751"/>
    <mergeCell ref="C740:N740"/>
    <mergeCell ref="C741:E741"/>
    <mergeCell ref="C742:E742"/>
    <mergeCell ref="C743:E743"/>
    <mergeCell ref="C744:E744"/>
    <mergeCell ref="C745:E745"/>
    <mergeCell ref="C759:E759"/>
    <mergeCell ref="C760:E760"/>
    <mergeCell ref="C761:E761"/>
    <mergeCell ref="C762:E762"/>
    <mergeCell ref="C763:E763"/>
    <mergeCell ref="C764:E764"/>
    <mergeCell ref="C752:E752"/>
    <mergeCell ref="C753:E753"/>
    <mergeCell ref="C755:E755"/>
    <mergeCell ref="C756:N756"/>
    <mergeCell ref="C757:N757"/>
    <mergeCell ref="C758:E758"/>
    <mergeCell ref="C771:E771"/>
    <mergeCell ref="C773:E773"/>
    <mergeCell ref="C775:E775"/>
    <mergeCell ref="C777:E777"/>
    <mergeCell ref="C778:N778"/>
    <mergeCell ref="C779:N779"/>
    <mergeCell ref="C765:E765"/>
    <mergeCell ref="C766:E766"/>
    <mergeCell ref="C767:E767"/>
    <mergeCell ref="C768:E768"/>
    <mergeCell ref="C769:E769"/>
    <mergeCell ref="C770:E770"/>
    <mergeCell ref="C786:E786"/>
    <mergeCell ref="C787:E787"/>
    <mergeCell ref="C788:E788"/>
    <mergeCell ref="C789:E789"/>
    <mergeCell ref="C790:E790"/>
    <mergeCell ref="C791:E791"/>
    <mergeCell ref="C780:E780"/>
    <mergeCell ref="C781:E781"/>
    <mergeCell ref="C782:E782"/>
    <mergeCell ref="C783:E783"/>
    <mergeCell ref="C784:E784"/>
    <mergeCell ref="C785:E785"/>
    <mergeCell ref="C799:E799"/>
    <mergeCell ref="C800:E800"/>
    <mergeCell ref="C801:E801"/>
    <mergeCell ref="C802:E802"/>
    <mergeCell ref="C803:E803"/>
    <mergeCell ref="C804:E804"/>
    <mergeCell ref="C792:E792"/>
    <mergeCell ref="C793:E793"/>
    <mergeCell ref="C795:E795"/>
    <mergeCell ref="C796:N796"/>
    <mergeCell ref="C797:N797"/>
    <mergeCell ref="C798:E798"/>
    <mergeCell ref="C812:E812"/>
    <mergeCell ref="C813:N813"/>
    <mergeCell ref="C814:N814"/>
    <mergeCell ref="C815:E815"/>
    <mergeCell ref="C816:E816"/>
    <mergeCell ref="C817:E817"/>
    <mergeCell ref="C805:E805"/>
    <mergeCell ref="C806:E806"/>
    <mergeCell ref="C807:E807"/>
    <mergeCell ref="C808:E808"/>
    <mergeCell ref="C809:E809"/>
    <mergeCell ref="C810:E810"/>
    <mergeCell ref="C824:E824"/>
    <mergeCell ref="C825:E825"/>
    <mergeCell ref="C826:E826"/>
    <mergeCell ref="C827:E827"/>
    <mergeCell ref="C828:E828"/>
    <mergeCell ref="C830:E830"/>
    <mergeCell ref="C818:E818"/>
    <mergeCell ref="C819:E819"/>
    <mergeCell ref="C820:E820"/>
    <mergeCell ref="C821:E821"/>
    <mergeCell ref="C822:E822"/>
    <mergeCell ref="C823:E823"/>
    <mergeCell ref="C839:E839"/>
    <mergeCell ref="C840:E840"/>
    <mergeCell ref="C841:E841"/>
    <mergeCell ref="C842:E842"/>
    <mergeCell ref="C843:E843"/>
    <mergeCell ref="C844:E844"/>
    <mergeCell ref="C832:E832"/>
    <mergeCell ref="C834:E834"/>
    <mergeCell ref="C835:N835"/>
    <mergeCell ref="C836:N836"/>
    <mergeCell ref="C837:E837"/>
    <mergeCell ref="C838:E838"/>
    <mergeCell ref="C852:E852"/>
    <mergeCell ref="C854:N854"/>
    <mergeCell ref="C856:K856"/>
    <mergeCell ref="C857:K857"/>
    <mergeCell ref="C858:K858"/>
    <mergeCell ref="C859:K859"/>
    <mergeCell ref="C845:E845"/>
    <mergeCell ref="C846:E846"/>
    <mergeCell ref="C847:E847"/>
    <mergeCell ref="C848:E848"/>
    <mergeCell ref="C849:E849"/>
    <mergeCell ref="C851:N851"/>
    <mergeCell ref="C866:K866"/>
    <mergeCell ref="C867:K867"/>
    <mergeCell ref="C868:K868"/>
    <mergeCell ref="C869:K869"/>
    <mergeCell ref="C870:K870"/>
    <mergeCell ref="C871:K871"/>
    <mergeCell ref="C860:K860"/>
    <mergeCell ref="C861:K861"/>
    <mergeCell ref="C862:K862"/>
    <mergeCell ref="C863:K863"/>
    <mergeCell ref="C864:K864"/>
    <mergeCell ref="C865:K865"/>
    <mergeCell ref="A879:N879"/>
    <mergeCell ref="C880:E880"/>
    <mergeCell ref="C882:N882"/>
    <mergeCell ref="A883:N883"/>
    <mergeCell ref="C884:E884"/>
    <mergeCell ref="C886:N886"/>
    <mergeCell ref="C872:K872"/>
    <mergeCell ref="C873:K873"/>
    <mergeCell ref="A874:N874"/>
    <mergeCell ref="A875:N875"/>
    <mergeCell ref="C876:E876"/>
    <mergeCell ref="C878:N878"/>
    <mergeCell ref="C897:K897"/>
    <mergeCell ref="C898:K898"/>
    <mergeCell ref="C899:K899"/>
    <mergeCell ref="C900:K900"/>
    <mergeCell ref="C901:K901"/>
    <mergeCell ref="C902:K902"/>
    <mergeCell ref="C887:E887"/>
    <mergeCell ref="C889:N889"/>
    <mergeCell ref="A890:N890"/>
    <mergeCell ref="C891:E891"/>
    <mergeCell ref="A893:N893"/>
    <mergeCell ref="C894:E894"/>
    <mergeCell ref="C910:K910"/>
    <mergeCell ref="C911:K911"/>
    <mergeCell ref="C912:K912"/>
    <mergeCell ref="C913:K913"/>
    <mergeCell ref="C914:K914"/>
    <mergeCell ref="C915:K915"/>
    <mergeCell ref="C903:K903"/>
    <mergeCell ref="C904:K904"/>
    <mergeCell ref="C906:K906"/>
    <mergeCell ref="C907:K907"/>
    <mergeCell ref="C908:K908"/>
    <mergeCell ref="C909:K909"/>
    <mergeCell ref="C922:K922"/>
    <mergeCell ref="C923:K923"/>
    <mergeCell ref="C926:L926"/>
    <mergeCell ref="C927:L927"/>
    <mergeCell ref="C928:L928"/>
    <mergeCell ref="C929:L929"/>
    <mergeCell ref="C916:K916"/>
    <mergeCell ref="C917:K917"/>
    <mergeCell ref="C918:K918"/>
    <mergeCell ref="C919:K919"/>
    <mergeCell ref="C920:K920"/>
    <mergeCell ref="C921:K921"/>
  </mergeCells>
  <printOptions horizontalCentered="1"/>
  <pageMargins left="0.39370078740157483" right="0.23622047244094491" top="0.55118110236220474" bottom="0.51181102362204722" header="0.31496062992125984" footer="0.31496062992125984"/>
  <pageSetup paperSize="9" firstPageNumber="15" orientation="landscape" useFirstPageNumber="1" r:id="rId1"/>
  <headerFooter>
    <oddFooter>&amp;R&amp;8&amp;P</oddFooter>
  </headerFooter>
  <rowBreaks count="1" manualBreakCount="1">
    <brk id="34" max="95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463"/>
  <sheetViews>
    <sheetView topLeftCell="A2401" zoomScale="115" zoomScaleNormal="115" workbookViewId="0">
      <selection activeCell="N46" sqref="N46"/>
    </sheetView>
  </sheetViews>
  <sheetFormatPr defaultColWidth="9.140625" defaultRowHeight="11.25" customHeight="1" x14ac:dyDescent="0.25"/>
  <cols>
    <col min="1" max="1" width="8.140625" style="160" customWidth="1"/>
    <col min="2" max="2" width="20.140625" style="160" customWidth="1"/>
    <col min="3" max="4" width="10.42578125" style="160" customWidth="1"/>
    <col min="5" max="5" width="13.28515625" style="160" customWidth="1"/>
    <col min="6" max="6" width="8.5703125" style="160" customWidth="1"/>
    <col min="7" max="7" width="7.85546875" style="160" customWidth="1"/>
    <col min="8" max="8" width="8.42578125" style="160" customWidth="1"/>
    <col min="9" max="9" width="8.7109375" style="160" customWidth="1"/>
    <col min="10" max="10" width="8.140625" style="160" customWidth="1"/>
    <col min="11" max="11" width="8.5703125" style="160" customWidth="1"/>
    <col min="12" max="12" width="10" style="160" customWidth="1"/>
    <col min="13" max="13" width="6" style="160" customWidth="1"/>
    <col min="14" max="14" width="9.7109375" style="160" customWidth="1"/>
    <col min="15" max="15" width="9.140625" style="112"/>
    <col min="16" max="16" width="49.140625" style="163" hidden="1" customWidth="1"/>
    <col min="17" max="17" width="42.42578125" style="163" hidden="1" customWidth="1"/>
    <col min="18" max="18" width="99.7109375" style="163" hidden="1" customWidth="1"/>
    <col min="19" max="22" width="138.42578125" style="163" hidden="1" customWidth="1"/>
    <col min="23" max="23" width="34.140625" style="163" hidden="1" customWidth="1"/>
    <col min="24" max="25" width="110.140625" style="163" hidden="1" customWidth="1"/>
    <col min="26" max="30" width="34.140625" style="163" hidden="1" customWidth="1"/>
    <col min="31" max="33" width="84.42578125" style="163" hidden="1" customWidth="1"/>
    <col min="34" max="34" width="138.42578125" style="163" hidden="1" customWidth="1"/>
    <col min="35" max="35" width="110.140625" style="163" hidden="1" customWidth="1"/>
    <col min="36" max="38" width="84.42578125" style="163" hidden="1" customWidth="1"/>
    <col min="39" max="16384" width="9.140625" style="160"/>
  </cols>
  <sheetData>
    <row r="1" spans="1:20" s="160" customFormat="1" x14ac:dyDescent="0.2">
      <c r="N1" s="161" t="s">
        <v>381</v>
      </c>
    </row>
    <row r="2" spans="1:20" s="160" customFormat="1" x14ac:dyDescent="0.2">
      <c r="N2" s="161" t="s">
        <v>1</v>
      </c>
    </row>
    <row r="3" spans="1:20" s="160" customFormat="1" ht="8.25" customHeight="1" x14ac:dyDescent="0.2">
      <c r="N3" s="161"/>
    </row>
    <row r="4" spans="1:20" s="160" customFormat="1" ht="14.25" customHeight="1" x14ac:dyDescent="0.2">
      <c r="A4" s="1057" t="s">
        <v>382</v>
      </c>
      <c r="B4" s="1057"/>
      <c r="C4" s="1057"/>
      <c r="D4" s="162"/>
      <c r="K4" s="1057" t="s">
        <v>383</v>
      </c>
      <c r="L4" s="1057"/>
      <c r="M4" s="1057"/>
      <c r="N4" s="1057"/>
    </row>
    <row r="5" spans="1:20" s="160" customFormat="1" ht="12" customHeight="1" x14ac:dyDescent="0.2">
      <c r="A5" s="1058"/>
      <c r="B5" s="1058"/>
      <c r="C5" s="1058"/>
      <c r="D5" s="1058"/>
      <c r="E5" s="163"/>
      <c r="J5" s="1059"/>
      <c r="K5" s="1059"/>
      <c r="L5" s="1059"/>
      <c r="M5" s="1059"/>
      <c r="N5" s="1059"/>
    </row>
    <row r="6" spans="1:20" s="160" customFormat="1" x14ac:dyDescent="0.2">
      <c r="A6" s="1037"/>
      <c r="B6" s="1037"/>
      <c r="C6" s="1037"/>
      <c r="D6" s="1037"/>
      <c r="J6" s="1037"/>
      <c r="K6" s="1037"/>
      <c r="L6" s="1037"/>
      <c r="M6" s="1037"/>
      <c r="N6" s="1037"/>
      <c r="P6" s="163" t="s">
        <v>108</v>
      </c>
      <c r="Q6" s="163" t="s">
        <v>108</v>
      </c>
    </row>
    <row r="7" spans="1:20" s="160" customFormat="1" ht="17.25" customHeight="1" x14ac:dyDescent="0.2">
      <c r="A7" s="164"/>
      <c r="B7" s="165"/>
      <c r="C7" s="163"/>
      <c r="D7" s="163"/>
      <c r="K7" s="164"/>
      <c r="L7" s="164"/>
      <c r="M7" s="164"/>
      <c r="N7" s="165"/>
    </row>
    <row r="8" spans="1:20" s="160" customFormat="1" ht="16.5" customHeight="1" x14ac:dyDescent="0.2">
      <c r="A8" s="160" t="s">
        <v>384</v>
      </c>
      <c r="B8" s="166"/>
      <c r="C8" s="166"/>
      <c r="D8" s="166"/>
      <c r="L8" s="166"/>
      <c r="M8" s="166"/>
      <c r="N8" s="161" t="s">
        <v>384</v>
      </c>
    </row>
    <row r="9" spans="1:20" s="160" customFormat="1" ht="15.75" customHeight="1" x14ac:dyDescent="0.2">
      <c r="F9" s="167"/>
    </row>
    <row r="10" spans="1:20" s="160" customFormat="1" ht="56.25" x14ac:dyDescent="0.2">
      <c r="A10" s="168" t="s">
        <v>385</v>
      </c>
      <c r="B10" s="166"/>
      <c r="D10" s="1037" t="s">
        <v>386</v>
      </c>
      <c r="E10" s="1037"/>
      <c r="F10" s="1037"/>
      <c r="G10" s="1037"/>
      <c r="H10" s="1037"/>
      <c r="I10" s="1037"/>
      <c r="J10" s="1037"/>
      <c r="K10" s="1037"/>
      <c r="L10" s="1037"/>
      <c r="M10" s="1037"/>
      <c r="N10" s="1037"/>
      <c r="R10" s="163" t="s">
        <v>386</v>
      </c>
    </row>
    <row r="11" spans="1:20" s="160" customFormat="1" ht="15" customHeight="1" x14ac:dyDescent="0.2">
      <c r="A11" s="169" t="s">
        <v>387</v>
      </c>
      <c r="D11" s="164" t="s">
        <v>388</v>
      </c>
      <c r="E11" s="164"/>
      <c r="F11" s="170"/>
      <c r="G11" s="170"/>
      <c r="H11" s="170"/>
      <c r="I11" s="170"/>
      <c r="J11" s="170"/>
      <c r="K11" s="170"/>
      <c r="L11" s="170"/>
      <c r="M11" s="170"/>
      <c r="N11" s="170"/>
    </row>
    <row r="12" spans="1:20" s="160" customFormat="1" ht="8.25" customHeight="1" x14ac:dyDescent="0.2">
      <c r="A12" s="169"/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20" s="160" customFormat="1" x14ac:dyDescent="0.2">
      <c r="A13" s="1055" t="s">
        <v>389</v>
      </c>
      <c r="B13" s="1055"/>
      <c r="C13" s="1055"/>
      <c r="D13" s="1055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S13" s="163" t="s">
        <v>389</v>
      </c>
    </row>
    <row r="14" spans="1:20" s="160" customFormat="1" x14ac:dyDescent="0.2">
      <c r="A14" s="1052" t="s">
        <v>6</v>
      </c>
      <c r="B14" s="1052"/>
      <c r="C14" s="1052"/>
      <c r="D14" s="1052"/>
      <c r="E14" s="1052"/>
      <c r="F14" s="1052"/>
      <c r="G14" s="1052"/>
      <c r="H14" s="1052"/>
      <c r="I14" s="1052"/>
      <c r="J14" s="1052"/>
      <c r="K14" s="1052"/>
      <c r="L14" s="1052"/>
      <c r="M14" s="1052"/>
      <c r="N14" s="1052"/>
    </row>
    <row r="15" spans="1:20" s="160" customFormat="1" ht="8.25" customHeight="1" x14ac:dyDescent="0.2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</row>
    <row r="16" spans="1:20" s="160" customFormat="1" x14ac:dyDescent="0.2">
      <c r="A16" s="1055" t="s">
        <v>338</v>
      </c>
      <c r="B16" s="1055"/>
      <c r="C16" s="1055"/>
      <c r="D16" s="1055"/>
      <c r="E16" s="1055"/>
      <c r="F16" s="1055"/>
      <c r="G16" s="1055"/>
      <c r="H16" s="1055"/>
      <c r="I16" s="1055"/>
      <c r="J16" s="1055"/>
      <c r="K16" s="1055"/>
      <c r="L16" s="1055"/>
      <c r="M16" s="1055"/>
      <c r="N16" s="1055"/>
      <c r="T16" s="163" t="s">
        <v>338</v>
      </c>
    </row>
    <row r="17" spans="1:21" s="160" customFormat="1" x14ac:dyDescent="0.2">
      <c r="A17" s="1052" t="s">
        <v>339</v>
      </c>
      <c r="B17" s="1052"/>
      <c r="C17" s="1052"/>
      <c r="D17" s="1052"/>
      <c r="E17" s="1052"/>
      <c r="F17" s="1052"/>
      <c r="G17" s="1052"/>
      <c r="H17" s="1052"/>
      <c r="I17" s="1052"/>
      <c r="J17" s="1052"/>
      <c r="K17" s="1052"/>
      <c r="L17" s="1052"/>
      <c r="M17" s="1052"/>
      <c r="N17" s="1052"/>
    </row>
    <row r="18" spans="1:21" s="160" customFormat="1" ht="24" customHeight="1" x14ac:dyDescent="0.25">
      <c r="A18" s="1056" t="s">
        <v>1191</v>
      </c>
      <c r="B18" s="1056"/>
      <c r="C18" s="1056"/>
      <c r="D18" s="1056"/>
      <c r="E18" s="1056"/>
      <c r="F18" s="1056"/>
      <c r="G18" s="1056"/>
      <c r="H18" s="1056"/>
      <c r="I18" s="1056"/>
      <c r="J18" s="1056"/>
      <c r="K18" s="1056"/>
      <c r="L18" s="1056"/>
      <c r="M18" s="1056"/>
      <c r="N18" s="1056"/>
    </row>
    <row r="19" spans="1:21" s="160" customFormat="1" ht="8.25" customHeight="1" x14ac:dyDescent="0.25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</row>
    <row r="20" spans="1:21" s="160" customFormat="1" x14ac:dyDescent="0.2">
      <c r="A20" s="1051" t="s">
        <v>284</v>
      </c>
      <c r="B20" s="1051"/>
      <c r="C20" s="1051"/>
      <c r="D20" s="1051"/>
      <c r="E20" s="1051"/>
      <c r="F20" s="1051"/>
      <c r="G20" s="1051"/>
      <c r="H20" s="1051"/>
      <c r="I20" s="1051"/>
      <c r="J20" s="1051"/>
      <c r="K20" s="1051"/>
      <c r="L20" s="1051"/>
      <c r="M20" s="1051"/>
      <c r="N20" s="1051"/>
      <c r="U20" s="163" t="s">
        <v>284</v>
      </c>
    </row>
    <row r="21" spans="1:21" s="160" customFormat="1" ht="13.5" customHeight="1" x14ac:dyDescent="0.2">
      <c r="A21" s="1052" t="s">
        <v>391</v>
      </c>
      <c r="B21" s="1052"/>
      <c r="C21" s="1052"/>
      <c r="D21" s="1052"/>
      <c r="E21" s="1052"/>
      <c r="F21" s="1052"/>
      <c r="G21" s="1052"/>
      <c r="H21" s="1052"/>
      <c r="I21" s="1052"/>
      <c r="J21" s="1052"/>
      <c r="K21" s="1052"/>
      <c r="L21" s="1052"/>
      <c r="M21" s="1052"/>
      <c r="N21" s="1052"/>
    </row>
    <row r="22" spans="1:21" s="160" customFormat="1" ht="15" customHeight="1" x14ac:dyDescent="0.2">
      <c r="A22" s="160" t="s">
        <v>392</v>
      </c>
      <c r="B22" s="173" t="s">
        <v>393</v>
      </c>
      <c r="C22" s="160" t="s">
        <v>394</v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21" s="160" customFormat="1" ht="18" customHeight="1" x14ac:dyDescent="0.2">
      <c r="A23" s="160" t="s">
        <v>395</v>
      </c>
      <c r="B23" s="1051" t="s">
        <v>1192</v>
      </c>
      <c r="C23" s="1051"/>
      <c r="D23" s="1051"/>
      <c r="E23" s="1051"/>
      <c r="F23" s="1051"/>
      <c r="G23" s="163"/>
      <c r="H23" s="163"/>
      <c r="I23" s="163"/>
      <c r="J23" s="163"/>
      <c r="K23" s="163"/>
      <c r="L23" s="163"/>
      <c r="M23" s="163"/>
      <c r="N23" s="163"/>
    </row>
    <row r="24" spans="1:21" s="160" customFormat="1" x14ac:dyDescent="0.2">
      <c r="B24" s="1053" t="s">
        <v>342</v>
      </c>
      <c r="C24" s="1053"/>
      <c r="D24" s="1053"/>
      <c r="E24" s="1053"/>
      <c r="F24" s="1053"/>
      <c r="G24" s="174"/>
      <c r="H24" s="174"/>
      <c r="I24" s="174"/>
      <c r="J24" s="174"/>
      <c r="K24" s="174"/>
      <c r="L24" s="174"/>
      <c r="M24" s="175"/>
      <c r="N24" s="174"/>
    </row>
    <row r="25" spans="1:21" s="160" customFormat="1" ht="9.75" customHeight="1" x14ac:dyDescent="0.2">
      <c r="D25" s="176"/>
      <c r="E25" s="176"/>
      <c r="F25" s="176"/>
      <c r="G25" s="176"/>
      <c r="H25" s="176"/>
      <c r="I25" s="176"/>
      <c r="J25" s="176"/>
      <c r="K25" s="176"/>
      <c r="L25" s="176"/>
      <c r="M25" s="174"/>
      <c r="N25" s="174"/>
    </row>
    <row r="26" spans="1:21" s="160" customFormat="1" x14ac:dyDescent="0.2">
      <c r="A26" s="177" t="s">
        <v>397</v>
      </c>
      <c r="D26" s="164" t="s">
        <v>398</v>
      </c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1" s="160" customFormat="1" ht="9.75" customHeight="1" x14ac:dyDescent="0.2"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1:21" s="160" customFormat="1" ht="12.75" customHeight="1" x14ac:dyDescent="0.2">
      <c r="A28" s="177" t="s">
        <v>399</v>
      </c>
      <c r="C28" s="179">
        <v>15120.63</v>
      </c>
      <c r="D28" s="180" t="s">
        <v>1193</v>
      </c>
      <c r="E28" s="168" t="s">
        <v>401</v>
      </c>
      <c r="L28" s="181"/>
      <c r="M28" s="181"/>
    </row>
    <row r="29" spans="1:21" s="160" customFormat="1" ht="12.75" customHeight="1" x14ac:dyDescent="0.2">
      <c r="B29" s="160" t="s">
        <v>402</v>
      </c>
      <c r="C29" s="182"/>
      <c r="D29" s="183"/>
      <c r="E29" s="168"/>
    </row>
    <row r="30" spans="1:21" s="160" customFormat="1" ht="12.75" customHeight="1" x14ac:dyDescent="0.2">
      <c r="B30" s="160" t="s">
        <v>403</v>
      </c>
      <c r="C30" s="179">
        <v>14905.14</v>
      </c>
      <c r="D30" s="180" t="s">
        <v>1194</v>
      </c>
      <c r="E30" s="168" t="s">
        <v>401</v>
      </c>
      <c r="G30" s="160" t="s">
        <v>404</v>
      </c>
      <c r="L30" s="179">
        <v>0</v>
      </c>
      <c r="M30" s="180" t="s">
        <v>1195</v>
      </c>
      <c r="N30" s="168" t="s">
        <v>401</v>
      </c>
    </row>
    <row r="31" spans="1:21" s="160" customFormat="1" ht="12.75" customHeight="1" x14ac:dyDescent="0.2">
      <c r="B31" s="160" t="s">
        <v>10</v>
      </c>
      <c r="C31" s="179">
        <v>0</v>
      </c>
      <c r="D31" s="184" t="s">
        <v>406</v>
      </c>
      <c r="E31" s="168" t="s">
        <v>401</v>
      </c>
      <c r="G31" s="160" t="s">
        <v>407</v>
      </c>
      <c r="L31" s="185"/>
      <c r="M31" s="185">
        <v>8817.56</v>
      </c>
      <c r="N31" s="169" t="s">
        <v>408</v>
      </c>
    </row>
    <row r="32" spans="1:21" s="160" customFormat="1" ht="12.75" customHeight="1" x14ac:dyDescent="0.2">
      <c r="B32" s="160" t="s">
        <v>11</v>
      </c>
      <c r="C32" s="179">
        <v>215.5</v>
      </c>
      <c r="D32" s="184" t="s">
        <v>1196</v>
      </c>
      <c r="E32" s="168" t="s">
        <v>401</v>
      </c>
      <c r="G32" s="160" t="s">
        <v>409</v>
      </c>
      <c r="L32" s="185"/>
      <c r="M32" s="185">
        <v>630.23</v>
      </c>
      <c r="N32" s="169" t="s">
        <v>408</v>
      </c>
    </row>
    <row r="33" spans="1:27" s="160" customFormat="1" ht="12.75" customHeight="1" x14ac:dyDescent="0.2">
      <c r="B33" s="160" t="s">
        <v>12</v>
      </c>
      <c r="C33" s="179">
        <v>0</v>
      </c>
      <c r="D33" s="180" t="s">
        <v>406</v>
      </c>
      <c r="E33" s="168" t="s">
        <v>401</v>
      </c>
      <c r="G33" s="160" t="s">
        <v>410</v>
      </c>
      <c r="L33" s="1054" t="s">
        <v>347</v>
      </c>
      <c r="M33" s="1054"/>
    </row>
    <row r="34" spans="1:27" s="160" customFormat="1" ht="9.75" customHeight="1" x14ac:dyDescent="0.2">
      <c r="A34" s="186"/>
    </row>
    <row r="35" spans="1:27" s="160" customFormat="1" ht="36" customHeight="1" x14ac:dyDescent="0.2">
      <c r="A35" s="1049" t="s">
        <v>412</v>
      </c>
      <c r="B35" s="1049" t="s">
        <v>8</v>
      </c>
      <c r="C35" s="1049" t="s">
        <v>413</v>
      </c>
      <c r="D35" s="1049"/>
      <c r="E35" s="1049"/>
      <c r="F35" s="1049" t="s">
        <v>414</v>
      </c>
      <c r="G35" s="1049" t="s">
        <v>415</v>
      </c>
      <c r="H35" s="1049"/>
      <c r="I35" s="1049"/>
      <c r="J35" s="1049" t="s">
        <v>416</v>
      </c>
      <c r="K35" s="1049"/>
      <c r="L35" s="1049"/>
      <c r="M35" s="1049" t="s">
        <v>417</v>
      </c>
      <c r="N35" s="1049" t="s">
        <v>418</v>
      </c>
    </row>
    <row r="36" spans="1:27" s="160" customFormat="1" ht="36.75" customHeight="1" x14ac:dyDescent="0.2">
      <c r="A36" s="1049"/>
      <c r="B36" s="1049"/>
      <c r="C36" s="1049"/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</row>
    <row r="37" spans="1:27" s="160" customFormat="1" ht="42.75" customHeight="1" x14ac:dyDescent="0.2">
      <c r="A37" s="1049"/>
      <c r="B37" s="1049"/>
      <c r="C37" s="1049"/>
      <c r="D37" s="1049"/>
      <c r="E37" s="1049"/>
      <c r="F37" s="1049"/>
      <c r="G37" s="187" t="s">
        <v>419</v>
      </c>
      <c r="H37" s="187" t="s">
        <v>420</v>
      </c>
      <c r="I37" s="187" t="s">
        <v>421</v>
      </c>
      <c r="J37" s="187" t="s">
        <v>419</v>
      </c>
      <c r="K37" s="187" t="s">
        <v>420</v>
      </c>
      <c r="L37" s="187" t="s">
        <v>13</v>
      </c>
      <c r="M37" s="1049"/>
      <c r="N37" s="1049"/>
    </row>
    <row r="38" spans="1:27" s="160" customFormat="1" x14ac:dyDescent="0.2">
      <c r="A38" s="188">
        <v>1</v>
      </c>
      <c r="B38" s="188">
        <v>2</v>
      </c>
      <c r="C38" s="1050">
        <v>3</v>
      </c>
      <c r="D38" s="1050"/>
      <c r="E38" s="1050"/>
      <c r="F38" s="188">
        <v>4</v>
      </c>
      <c r="G38" s="188">
        <v>5</v>
      </c>
      <c r="H38" s="188">
        <v>6</v>
      </c>
      <c r="I38" s="188">
        <v>7</v>
      </c>
      <c r="J38" s="188">
        <v>8</v>
      </c>
      <c r="K38" s="188">
        <v>9</v>
      </c>
      <c r="L38" s="188">
        <v>10</v>
      </c>
      <c r="M38" s="188">
        <v>11</v>
      </c>
      <c r="N38" s="188">
        <v>12</v>
      </c>
    </row>
    <row r="39" spans="1:27" s="160" customFormat="1" ht="12" x14ac:dyDescent="0.2">
      <c r="A39" s="1043" t="s">
        <v>1197</v>
      </c>
      <c r="B39" s="1044"/>
      <c r="C39" s="1044"/>
      <c r="D39" s="1044"/>
      <c r="E39" s="1044"/>
      <c r="F39" s="1044"/>
      <c r="G39" s="1044"/>
      <c r="H39" s="1044"/>
      <c r="I39" s="1044"/>
      <c r="J39" s="1044"/>
      <c r="K39" s="1044"/>
      <c r="L39" s="1044"/>
      <c r="M39" s="1044"/>
      <c r="N39" s="1045"/>
      <c r="V39" s="189" t="s">
        <v>1197</v>
      </c>
    </row>
    <row r="40" spans="1:27" s="160" customFormat="1" ht="45" x14ac:dyDescent="0.2">
      <c r="A40" s="190" t="s">
        <v>423</v>
      </c>
      <c r="B40" s="191" t="s">
        <v>1198</v>
      </c>
      <c r="C40" s="1039" t="s">
        <v>1199</v>
      </c>
      <c r="D40" s="1039"/>
      <c r="E40" s="1039"/>
      <c r="F40" s="192" t="s">
        <v>532</v>
      </c>
      <c r="G40" s="192"/>
      <c r="H40" s="192"/>
      <c r="I40" s="192" t="s">
        <v>1200</v>
      </c>
      <c r="J40" s="193"/>
      <c r="K40" s="192"/>
      <c r="L40" s="193"/>
      <c r="M40" s="192"/>
      <c r="N40" s="194"/>
      <c r="V40" s="189"/>
      <c r="W40" s="195" t="s">
        <v>1199</v>
      </c>
    </row>
    <row r="41" spans="1:27" s="160" customFormat="1" ht="12" x14ac:dyDescent="0.2">
      <c r="A41" s="196"/>
      <c r="B41" s="197"/>
      <c r="C41" s="1037" t="s">
        <v>1201</v>
      </c>
      <c r="D41" s="1037"/>
      <c r="E41" s="1037"/>
      <c r="F41" s="1037"/>
      <c r="G41" s="1037"/>
      <c r="H41" s="1037"/>
      <c r="I41" s="1037"/>
      <c r="J41" s="1037"/>
      <c r="K41" s="1037"/>
      <c r="L41" s="1037"/>
      <c r="M41" s="1037"/>
      <c r="N41" s="1046"/>
      <c r="V41" s="189"/>
      <c r="W41" s="195"/>
      <c r="X41" s="163" t="s">
        <v>1201</v>
      </c>
    </row>
    <row r="42" spans="1:27" s="160" customFormat="1" ht="33.75" x14ac:dyDescent="0.2">
      <c r="A42" s="198"/>
      <c r="B42" s="199" t="s">
        <v>430</v>
      </c>
      <c r="C42" s="1037" t="s">
        <v>431</v>
      </c>
      <c r="D42" s="1037"/>
      <c r="E42" s="1037"/>
      <c r="F42" s="1037"/>
      <c r="G42" s="1037"/>
      <c r="H42" s="1037"/>
      <c r="I42" s="1037"/>
      <c r="J42" s="1037"/>
      <c r="K42" s="1037"/>
      <c r="L42" s="1037"/>
      <c r="M42" s="1037"/>
      <c r="N42" s="1046"/>
      <c r="V42" s="189"/>
      <c r="W42" s="195"/>
      <c r="Y42" s="163" t="s">
        <v>431</v>
      </c>
    </row>
    <row r="43" spans="1:27" s="160" customFormat="1" ht="12" x14ac:dyDescent="0.2">
      <c r="A43" s="200"/>
      <c r="B43" s="199" t="s">
        <v>423</v>
      </c>
      <c r="C43" s="1037" t="s">
        <v>432</v>
      </c>
      <c r="D43" s="1037"/>
      <c r="E43" s="1037"/>
      <c r="F43" s="201"/>
      <c r="G43" s="201"/>
      <c r="H43" s="201"/>
      <c r="I43" s="201"/>
      <c r="J43" s="202">
        <v>1428.8</v>
      </c>
      <c r="K43" s="201" t="s">
        <v>436</v>
      </c>
      <c r="L43" s="202">
        <v>9864.08</v>
      </c>
      <c r="M43" s="201"/>
      <c r="N43" s="203"/>
      <c r="V43" s="189"/>
      <c r="W43" s="195"/>
      <c r="Z43" s="163" t="s">
        <v>432</v>
      </c>
    </row>
    <row r="44" spans="1:27" s="160" customFormat="1" ht="12" x14ac:dyDescent="0.2">
      <c r="A44" s="200"/>
      <c r="B44" s="199" t="s">
        <v>434</v>
      </c>
      <c r="C44" s="1037" t="s">
        <v>435</v>
      </c>
      <c r="D44" s="1037"/>
      <c r="E44" s="1037"/>
      <c r="F44" s="201"/>
      <c r="G44" s="201"/>
      <c r="H44" s="201"/>
      <c r="I44" s="201"/>
      <c r="J44" s="202">
        <v>5157.63</v>
      </c>
      <c r="K44" s="201" t="s">
        <v>436</v>
      </c>
      <c r="L44" s="202">
        <v>35606.99</v>
      </c>
      <c r="M44" s="201"/>
      <c r="N44" s="203"/>
      <c r="V44" s="189"/>
      <c r="W44" s="195"/>
      <c r="Z44" s="163" t="s">
        <v>435</v>
      </c>
    </row>
    <row r="45" spans="1:27" s="160" customFormat="1" ht="12" x14ac:dyDescent="0.2">
      <c r="A45" s="200"/>
      <c r="B45" s="199" t="s">
        <v>437</v>
      </c>
      <c r="C45" s="1037" t="s">
        <v>438</v>
      </c>
      <c r="D45" s="1037"/>
      <c r="E45" s="1037"/>
      <c r="F45" s="201"/>
      <c r="G45" s="201"/>
      <c r="H45" s="201"/>
      <c r="I45" s="201"/>
      <c r="J45" s="202">
        <v>453.43</v>
      </c>
      <c r="K45" s="201" t="s">
        <v>436</v>
      </c>
      <c r="L45" s="202">
        <v>3130.37</v>
      </c>
      <c r="M45" s="201"/>
      <c r="N45" s="203"/>
      <c r="V45" s="189"/>
      <c r="W45" s="195"/>
      <c r="Z45" s="163" t="s">
        <v>438</v>
      </c>
    </row>
    <row r="46" spans="1:27" s="160" customFormat="1" ht="12" x14ac:dyDescent="0.2">
      <c r="A46" s="200"/>
      <c r="B46" s="199" t="s">
        <v>439</v>
      </c>
      <c r="C46" s="1037" t="s">
        <v>440</v>
      </c>
      <c r="D46" s="1037"/>
      <c r="E46" s="1037"/>
      <c r="F46" s="201"/>
      <c r="G46" s="201"/>
      <c r="H46" s="201"/>
      <c r="I46" s="201"/>
      <c r="J46" s="202">
        <v>427.44</v>
      </c>
      <c r="K46" s="201"/>
      <c r="L46" s="202">
        <v>2360.75</v>
      </c>
      <c r="M46" s="201"/>
      <c r="N46" s="203"/>
      <c r="V46" s="189"/>
      <c r="W46" s="195"/>
      <c r="Z46" s="163" t="s">
        <v>440</v>
      </c>
    </row>
    <row r="47" spans="1:27" s="160" customFormat="1" ht="22.5" x14ac:dyDescent="0.2">
      <c r="A47" s="196"/>
      <c r="B47" s="204" t="s">
        <v>1202</v>
      </c>
      <c r="C47" s="1048" t="s">
        <v>1203</v>
      </c>
      <c r="D47" s="1048"/>
      <c r="E47" s="1048"/>
      <c r="F47" s="205" t="s">
        <v>347</v>
      </c>
      <c r="G47" s="205" t="s">
        <v>489</v>
      </c>
      <c r="H47" s="205"/>
      <c r="I47" s="205" t="s">
        <v>489</v>
      </c>
      <c r="J47" s="199"/>
      <c r="K47" s="201"/>
      <c r="L47" s="202"/>
      <c r="M47" s="201"/>
      <c r="N47" s="206"/>
      <c r="V47" s="189"/>
      <c r="W47" s="195"/>
      <c r="AA47" s="207" t="s">
        <v>1203</v>
      </c>
    </row>
    <row r="48" spans="1:27" s="160" customFormat="1" ht="22.5" x14ac:dyDescent="0.2">
      <c r="A48" s="196"/>
      <c r="B48" s="204" t="s">
        <v>1204</v>
      </c>
      <c r="C48" s="1048" t="s">
        <v>1205</v>
      </c>
      <c r="D48" s="1048"/>
      <c r="E48" s="1048"/>
      <c r="F48" s="205" t="s">
        <v>411</v>
      </c>
      <c r="G48" s="205" t="s">
        <v>1206</v>
      </c>
      <c r="H48" s="205"/>
      <c r="I48" s="205" t="s">
        <v>1207</v>
      </c>
      <c r="J48" s="199"/>
      <c r="K48" s="201"/>
      <c r="L48" s="202"/>
      <c r="M48" s="201"/>
      <c r="N48" s="206"/>
      <c r="V48" s="189"/>
      <c r="W48" s="195"/>
      <c r="AA48" s="207" t="s">
        <v>1205</v>
      </c>
    </row>
    <row r="49" spans="1:32" s="160" customFormat="1" ht="12" x14ac:dyDescent="0.2">
      <c r="A49" s="200"/>
      <c r="B49" s="199"/>
      <c r="C49" s="1037" t="s">
        <v>443</v>
      </c>
      <c r="D49" s="1037"/>
      <c r="E49" s="1037"/>
      <c r="F49" s="201" t="s">
        <v>444</v>
      </c>
      <c r="G49" s="201" t="s">
        <v>1208</v>
      </c>
      <c r="H49" s="201" t="s">
        <v>436</v>
      </c>
      <c r="I49" s="201" t="s">
        <v>1209</v>
      </c>
      <c r="J49" s="202"/>
      <c r="K49" s="201"/>
      <c r="L49" s="202"/>
      <c r="M49" s="201"/>
      <c r="N49" s="203"/>
      <c r="V49" s="189"/>
      <c r="W49" s="195"/>
      <c r="AA49" s="207"/>
      <c r="AB49" s="163" t="s">
        <v>443</v>
      </c>
    </row>
    <row r="50" spans="1:32" s="160" customFormat="1" ht="22.5" x14ac:dyDescent="0.2">
      <c r="A50" s="200"/>
      <c r="B50" s="199"/>
      <c r="C50" s="1037" t="s">
        <v>447</v>
      </c>
      <c r="D50" s="1037"/>
      <c r="E50" s="1037"/>
      <c r="F50" s="201" t="s">
        <v>444</v>
      </c>
      <c r="G50" s="201" t="s">
        <v>1210</v>
      </c>
      <c r="H50" s="201" t="s">
        <v>436</v>
      </c>
      <c r="I50" s="201" t="s">
        <v>1211</v>
      </c>
      <c r="J50" s="202"/>
      <c r="K50" s="201"/>
      <c r="L50" s="202"/>
      <c r="M50" s="201"/>
      <c r="N50" s="203"/>
      <c r="V50" s="189"/>
      <c r="W50" s="195"/>
      <c r="AA50" s="207"/>
      <c r="AB50" s="163" t="s">
        <v>447</v>
      </c>
    </row>
    <row r="51" spans="1:32" s="160" customFormat="1" ht="12" x14ac:dyDescent="0.2">
      <c r="A51" s="200"/>
      <c r="B51" s="199"/>
      <c r="C51" s="1047" t="s">
        <v>450</v>
      </c>
      <c r="D51" s="1047"/>
      <c r="E51" s="1047"/>
      <c r="F51" s="208"/>
      <c r="G51" s="208"/>
      <c r="H51" s="208"/>
      <c r="I51" s="208"/>
      <c r="J51" s="209">
        <v>7013.87</v>
      </c>
      <c r="K51" s="208"/>
      <c r="L51" s="209">
        <v>47831.82</v>
      </c>
      <c r="M51" s="208"/>
      <c r="N51" s="210"/>
      <c r="V51" s="189"/>
      <c r="W51" s="195"/>
      <c r="AA51" s="207"/>
      <c r="AC51" s="163" t="s">
        <v>450</v>
      </c>
    </row>
    <row r="52" spans="1:32" s="160" customFormat="1" ht="12" x14ac:dyDescent="0.2">
      <c r="A52" s="200"/>
      <c r="B52" s="199"/>
      <c r="C52" s="1037" t="s">
        <v>451</v>
      </c>
      <c r="D52" s="1037"/>
      <c r="E52" s="1037"/>
      <c r="F52" s="201"/>
      <c r="G52" s="201"/>
      <c r="H52" s="201"/>
      <c r="I52" s="201"/>
      <c r="J52" s="202"/>
      <c r="K52" s="201"/>
      <c r="L52" s="202">
        <v>12994.45</v>
      </c>
      <c r="M52" s="201"/>
      <c r="N52" s="203"/>
      <c r="V52" s="189"/>
      <c r="W52" s="195"/>
      <c r="AA52" s="207"/>
      <c r="AB52" s="163" t="s">
        <v>451</v>
      </c>
    </row>
    <row r="53" spans="1:32" s="160" customFormat="1" ht="22.5" x14ac:dyDescent="0.2">
      <c r="A53" s="200"/>
      <c r="B53" s="199" t="s">
        <v>452</v>
      </c>
      <c r="C53" s="1037" t="s">
        <v>453</v>
      </c>
      <c r="D53" s="1037"/>
      <c r="E53" s="1037"/>
      <c r="F53" s="201" t="s">
        <v>454</v>
      </c>
      <c r="G53" s="201" t="s">
        <v>455</v>
      </c>
      <c r="H53" s="201"/>
      <c r="I53" s="201" t="s">
        <v>455</v>
      </c>
      <c r="J53" s="202"/>
      <c r="K53" s="201"/>
      <c r="L53" s="202">
        <v>12084.84</v>
      </c>
      <c r="M53" s="201"/>
      <c r="N53" s="203"/>
      <c r="V53" s="189"/>
      <c r="W53" s="195"/>
      <c r="AA53" s="207"/>
      <c r="AB53" s="163" t="s">
        <v>453</v>
      </c>
    </row>
    <row r="54" spans="1:32" s="160" customFormat="1" ht="22.5" x14ac:dyDescent="0.2">
      <c r="A54" s="200"/>
      <c r="B54" s="199" t="s">
        <v>456</v>
      </c>
      <c r="C54" s="1037" t="s">
        <v>457</v>
      </c>
      <c r="D54" s="1037"/>
      <c r="E54" s="1037"/>
      <c r="F54" s="201" t="s">
        <v>454</v>
      </c>
      <c r="G54" s="201" t="s">
        <v>458</v>
      </c>
      <c r="H54" s="201"/>
      <c r="I54" s="201" t="s">
        <v>458</v>
      </c>
      <c r="J54" s="202"/>
      <c r="K54" s="201"/>
      <c r="L54" s="202">
        <v>8056.56</v>
      </c>
      <c r="M54" s="201"/>
      <c r="N54" s="203"/>
      <c r="V54" s="189"/>
      <c r="W54" s="195"/>
      <c r="AA54" s="207"/>
      <c r="AB54" s="163" t="s">
        <v>457</v>
      </c>
    </row>
    <row r="55" spans="1:32" s="160" customFormat="1" ht="12" x14ac:dyDescent="0.2">
      <c r="A55" s="211"/>
      <c r="B55" s="212"/>
      <c r="C55" s="1039" t="s">
        <v>459</v>
      </c>
      <c r="D55" s="1039"/>
      <c r="E55" s="1039"/>
      <c r="F55" s="192"/>
      <c r="G55" s="192"/>
      <c r="H55" s="192"/>
      <c r="I55" s="192"/>
      <c r="J55" s="193"/>
      <c r="K55" s="192"/>
      <c r="L55" s="193">
        <v>67973.22</v>
      </c>
      <c r="M55" s="208"/>
      <c r="N55" s="194"/>
      <c r="V55" s="189"/>
      <c r="W55" s="195"/>
      <c r="AA55" s="207"/>
      <c r="AD55" s="195" t="s">
        <v>459</v>
      </c>
    </row>
    <row r="56" spans="1:32" s="160" customFormat="1" ht="90" x14ac:dyDescent="0.2">
      <c r="A56" s="190" t="s">
        <v>434</v>
      </c>
      <c r="B56" s="191" t="s">
        <v>1212</v>
      </c>
      <c r="C56" s="1039" t="s">
        <v>1213</v>
      </c>
      <c r="D56" s="1039"/>
      <c r="E56" s="1039"/>
      <c r="F56" s="192" t="s">
        <v>347</v>
      </c>
      <c r="G56" s="192"/>
      <c r="H56" s="192"/>
      <c r="I56" s="192" t="s">
        <v>1214</v>
      </c>
      <c r="J56" s="193">
        <v>220.73</v>
      </c>
      <c r="K56" s="192"/>
      <c r="L56" s="193">
        <v>121909.18</v>
      </c>
      <c r="M56" s="192"/>
      <c r="N56" s="194"/>
      <c r="V56" s="189"/>
      <c r="W56" s="195" t="s">
        <v>1213</v>
      </c>
      <c r="AA56" s="207"/>
      <c r="AD56" s="195"/>
    </row>
    <row r="57" spans="1:32" s="160" customFormat="1" ht="12" x14ac:dyDescent="0.2">
      <c r="A57" s="211"/>
      <c r="B57" s="212"/>
      <c r="C57" s="168" t="s">
        <v>462</v>
      </c>
      <c r="D57" s="213"/>
      <c r="E57" s="213"/>
      <c r="F57" s="214"/>
      <c r="G57" s="214"/>
      <c r="H57" s="214"/>
      <c r="I57" s="214"/>
      <c r="J57" s="215"/>
      <c r="K57" s="214"/>
      <c r="L57" s="215"/>
      <c r="M57" s="216"/>
      <c r="N57" s="217"/>
      <c r="V57" s="189"/>
      <c r="W57" s="195"/>
      <c r="AA57" s="207"/>
      <c r="AD57" s="195"/>
    </row>
    <row r="58" spans="1:32" s="160" customFormat="1" ht="22.5" x14ac:dyDescent="0.2">
      <c r="A58" s="190" t="s">
        <v>437</v>
      </c>
      <c r="B58" s="191" t="s">
        <v>1215</v>
      </c>
      <c r="C58" s="1039" t="s">
        <v>1205</v>
      </c>
      <c r="D58" s="1039"/>
      <c r="E58" s="1039"/>
      <c r="F58" s="192" t="s">
        <v>411</v>
      </c>
      <c r="G58" s="192"/>
      <c r="H58" s="192"/>
      <c r="I58" s="192" t="s">
        <v>1207</v>
      </c>
      <c r="J58" s="193">
        <v>10898.65</v>
      </c>
      <c r="K58" s="192"/>
      <c r="L58" s="193">
        <v>16432.759999999998</v>
      </c>
      <c r="M58" s="192"/>
      <c r="N58" s="194"/>
      <c r="V58" s="189"/>
      <c r="W58" s="195" t="s">
        <v>1205</v>
      </c>
      <c r="AA58" s="207"/>
      <c r="AD58" s="195"/>
    </row>
    <row r="59" spans="1:32" s="160" customFormat="1" ht="12" x14ac:dyDescent="0.2">
      <c r="A59" s="211"/>
      <c r="B59" s="212"/>
      <c r="C59" s="168" t="s">
        <v>462</v>
      </c>
      <c r="D59" s="213"/>
      <c r="E59" s="213"/>
      <c r="F59" s="214"/>
      <c r="G59" s="214"/>
      <c r="H59" s="214"/>
      <c r="I59" s="214"/>
      <c r="J59" s="215"/>
      <c r="K59" s="214"/>
      <c r="L59" s="215"/>
      <c r="M59" s="216"/>
      <c r="N59" s="217"/>
      <c r="V59" s="189"/>
      <c r="W59" s="195"/>
      <c r="AA59" s="207"/>
      <c r="AD59" s="195"/>
    </row>
    <row r="60" spans="1:32" s="160" customFormat="1" ht="1.5" customHeight="1" x14ac:dyDescent="0.2">
      <c r="A60" s="214"/>
      <c r="B60" s="212"/>
      <c r="C60" s="212"/>
      <c r="D60" s="212"/>
      <c r="E60" s="212"/>
      <c r="F60" s="214"/>
      <c r="G60" s="214"/>
      <c r="H60" s="214"/>
      <c r="I60" s="214"/>
      <c r="J60" s="218"/>
      <c r="K60" s="214"/>
      <c r="L60" s="218"/>
      <c r="M60" s="201"/>
      <c r="N60" s="218"/>
      <c r="V60" s="189"/>
      <c r="W60" s="195"/>
      <c r="AA60" s="207"/>
      <c r="AD60" s="195"/>
    </row>
    <row r="61" spans="1:32" s="160" customFormat="1" ht="12" x14ac:dyDescent="0.2">
      <c r="A61" s="219"/>
      <c r="B61" s="220"/>
      <c r="C61" s="1039" t="s">
        <v>1216</v>
      </c>
      <c r="D61" s="1039"/>
      <c r="E61" s="1039"/>
      <c r="F61" s="1039"/>
      <c r="G61" s="1039"/>
      <c r="H61" s="1039"/>
      <c r="I61" s="1039"/>
      <c r="J61" s="1039"/>
      <c r="K61" s="1039"/>
      <c r="L61" s="221"/>
      <c r="M61" s="222"/>
      <c r="N61" s="223"/>
      <c r="V61" s="189"/>
      <c r="W61" s="195"/>
      <c r="AA61" s="207"/>
      <c r="AD61" s="195"/>
      <c r="AE61" s="195" t="s">
        <v>1216</v>
      </c>
    </row>
    <row r="62" spans="1:32" s="160" customFormat="1" ht="12" x14ac:dyDescent="0.2">
      <c r="A62" s="224"/>
      <c r="B62" s="199"/>
      <c r="C62" s="1037" t="s">
        <v>512</v>
      </c>
      <c r="D62" s="1037"/>
      <c r="E62" s="1037"/>
      <c r="F62" s="1037"/>
      <c r="G62" s="1037"/>
      <c r="H62" s="1037"/>
      <c r="I62" s="1037"/>
      <c r="J62" s="1037"/>
      <c r="K62" s="1037"/>
      <c r="L62" s="225">
        <v>186173.76</v>
      </c>
      <c r="M62" s="226"/>
      <c r="N62" s="227"/>
      <c r="V62" s="189"/>
      <c r="W62" s="195"/>
      <c r="AA62" s="207"/>
      <c r="AD62" s="195"/>
      <c r="AE62" s="195"/>
      <c r="AF62" s="163" t="s">
        <v>512</v>
      </c>
    </row>
    <row r="63" spans="1:32" s="160" customFormat="1" ht="12" x14ac:dyDescent="0.2">
      <c r="A63" s="224"/>
      <c r="B63" s="199"/>
      <c r="C63" s="1037" t="s">
        <v>513</v>
      </c>
      <c r="D63" s="1037"/>
      <c r="E63" s="1037"/>
      <c r="F63" s="1037"/>
      <c r="G63" s="1037"/>
      <c r="H63" s="1037"/>
      <c r="I63" s="1037"/>
      <c r="J63" s="1037"/>
      <c r="K63" s="1037"/>
      <c r="L63" s="225"/>
      <c r="M63" s="226"/>
      <c r="N63" s="227"/>
      <c r="V63" s="189"/>
      <c r="W63" s="195"/>
      <c r="AA63" s="207"/>
      <c r="AD63" s="195"/>
      <c r="AE63" s="195"/>
      <c r="AF63" s="163" t="s">
        <v>513</v>
      </c>
    </row>
    <row r="64" spans="1:32" s="160" customFormat="1" ht="12" x14ac:dyDescent="0.2">
      <c r="A64" s="224"/>
      <c r="B64" s="199"/>
      <c r="C64" s="1037" t="s">
        <v>514</v>
      </c>
      <c r="D64" s="1037"/>
      <c r="E64" s="1037"/>
      <c r="F64" s="1037"/>
      <c r="G64" s="1037"/>
      <c r="H64" s="1037"/>
      <c r="I64" s="1037"/>
      <c r="J64" s="1037"/>
      <c r="K64" s="1037"/>
      <c r="L64" s="225">
        <v>9864.08</v>
      </c>
      <c r="M64" s="226"/>
      <c r="N64" s="227"/>
      <c r="V64" s="189"/>
      <c r="W64" s="195"/>
      <c r="AA64" s="207"/>
      <c r="AD64" s="195"/>
      <c r="AE64" s="195"/>
      <c r="AF64" s="163" t="s">
        <v>514</v>
      </c>
    </row>
    <row r="65" spans="1:33" s="160" customFormat="1" ht="12" x14ac:dyDescent="0.2">
      <c r="A65" s="224"/>
      <c r="B65" s="199"/>
      <c r="C65" s="1037" t="s">
        <v>515</v>
      </c>
      <c r="D65" s="1037"/>
      <c r="E65" s="1037"/>
      <c r="F65" s="1037"/>
      <c r="G65" s="1037"/>
      <c r="H65" s="1037"/>
      <c r="I65" s="1037"/>
      <c r="J65" s="1037"/>
      <c r="K65" s="1037"/>
      <c r="L65" s="225">
        <v>35606.99</v>
      </c>
      <c r="M65" s="226"/>
      <c r="N65" s="227"/>
      <c r="V65" s="189"/>
      <c r="W65" s="195"/>
      <c r="AA65" s="207"/>
      <c r="AD65" s="195"/>
      <c r="AE65" s="195"/>
      <c r="AF65" s="163" t="s">
        <v>515</v>
      </c>
    </row>
    <row r="66" spans="1:33" s="160" customFormat="1" ht="12" x14ac:dyDescent="0.2">
      <c r="A66" s="224"/>
      <c r="B66" s="199"/>
      <c r="C66" s="1037" t="s">
        <v>516</v>
      </c>
      <c r="D66" s="1037"/>
      <c r="E66" s="1037"/>
      <c r="F66" s="1037"/>
      <c r="G66" s="1037"/>
      <c r="H66" s="1037"/>
      <c r="I66" s="1037"/>
      <c r="J66" s="1037"/>
      <c r="K66" s="1037"/>
      <c r="L66" s="225">
        <v>3130.37</v>
      </c>
      <c r="M66" s="226"/>
      <c r="N66" s="227"/>
      <c r="V66" s="189"/>
      <c r="W66" s="195"/>
      <c r="AA66" s="207"/>
      <c r="AD66" s="195"/>
      <c r="AE66" s="195"/>
      <c r="AF66" s="163" t="s">
        <v>516</v>
      </c>
    </row>
    <row r="67" spans="1:33" s="160" customFormat="1" ht="12" x14ac:dyDescent="0.2">
      <c r="A67" s="224"/>
      <c r="B67" s="199"/>
      <c r="C67" s="1037" t="s">
        <v>517</v>
      </c>
      <c r="D67" s="1037"/>
      <c r="E67" s="1037"/>
      <c r="F67" s="1037"/>
      <c r="G67" s="1037"/>
      <c r="H67" s="1037"/>
      <c r="I67" s="1037"/>
      <c r="J67" s="1037"/>
      <c r="K67" s="1037"/>
      <c r="L67" s="225">
        <v>140702.69</v>
      </c>
      <c r="M67" s="226"/>
      <c r="N67" s="227"/>
      <c r="V67" s="189"/>
      <c r="W67" s="195"/>
      <c r="AA67" s="207"/>
      <c r="AD67" s="195"/>
      <c r="AE67" s="195"/>
      <c r="AF67" s="163" t="s">
        <v>517</v>
      </c>
    </row>
    <row r="68" spans="1:33" s="160" customFormat="1" ht="12" x14ac:dyDescent="0.2">
      <c r="A68" s="224"/>
      <c r="B68" s="199"/>
      <c r="C68" s="1037" t="s">
        <v>518</v>
      </c>
      <c r="D68" s="1037"/>
      <c r="E68" s="1037"/>
      <c r="F68" s="1037"/>
      <c r="G68" s="1037"/>
      <c r="H68" s="1037"/>
      <c r="I68" s="1037"/>
      <c r="J68" s="1037"/>
      <c r="K68" s="1037"/>
      <c r="L68" s="225">
        <v>206315.16</v>
      </c>
      <c r="M68" s="226"/>
      <c r="N68" s="227"/>
      <c r="V68" s="189"/>
      <c r="W68" s="195"/>
      <c r="AA68" s="207"/>
      <c r="AD68" s="195"/>
      <c r="AE68" s="195"/>
      <c r="AF68" s="163" t="s">
        <v>518</v>
      </c>
    </row>
    <row r="69" spans="1:33" s="160" customFormat="1" ht="12" x14ac:dyDescent="0.2">
      <c r="A69" s="224"/>
      <c r="B69" s="199"/>
      <c r="C69" s="1037" t="s">
        <v>513</v>
      </c>
      <c r="D69" s="1037"/>
      <c r="E69" s="1037"/>
      <c r="F69" s="1037"/>
      <c r="G69" s="1037"/>
      <c r="H69" s="1037"/>
      <c r="I69" s="1037"/>
      <c r="J69" s="1037"/>
      <c r="K69" s="1037"/>
      <c r="L69" s="225"/>
      <c r="M69" s="226"/>
      <c r="N69" s="227"/>
      <c r="V69" s="189"/>
      <c r="W69" s="195"/>
      <c r="AA69" s="207"/>
      <c r="AD69" s="195"/>
      <c r="AE69" s="195"/>
      <c r="AF69" s="163" t="s">
        <v>513</v>
      </c>
    </row>
    <row r="70" spans="1:33" s="160" customFormat="1" ht="12" x14ac:dyDescent="0.2">
      <c r="A70" s="224"/>
      <c r="B70" s="199"/>
      <c r="C70" s="1037" t="s">
        <v>519</v>
      </c>
      <c r="D70" s="1037"/>
      <c r="E70" s="1037"/>
      <c r="F70" s="1037"/>
      <c r="G70" s="1037"/>
      <c r="H70" s="1037"/>
      <c r="I70" s="1037"/>
      <c r="J70" s="1037"/>
      <c r="K70" s="1037"/>
      <c r="L70" s="225">
        <v>9864.08</v>
      </c>
      <c r="M70" s="226"/>
      <c r="N70" s="227"/>
      <c r="V70" s="189"/>
      <c r="W70" s="195"/>
      <c r="AA70" s="207"/>
      <c r="AD70" s="195"/>
      <c r="AE70" s="195"/>
      <c r="AF70" s="163" t="s">
        <v>519</v>
      </c>
    </row>
    <row r="71" spans="1:33" s="160" customFormat="1" ht="12" x14ac:dyDescent="0.2">
      <c r="A71" s="224"/>
      <c r="B71" s="199"/>
      <c r="C71" s="1037" t="s">
        <v>520</v>
      </c>
      <c r="D71" s="1037"/>
      <c r="E71" s="1037"/>
      <c r="F71" s="1037"/>
      <c r="G71" s="1037"/>
      <c r="H71" s="1037"/>
      <c r="I71" s="1037"/>
      <c r="J71" s="1037"/>
      <c r="K71" s="1037"/>
      <c r="L71" s="225">
        <v>35606.99</v>
      </c>
      <c r="M71" s="226"/>
      <c r="N71" s="227"/>
      <c r="V71" s="189"/>
      <c r="W71" s="195"/>
      <c r="AA71" s="207"/>
      <c r="AD71" s="195"/>
      <c r="AE71" s="195"/>
      <c r="AF71" s="163" t="s">
        <v>520</v>
      </c>
    </row>
    <row r="72" spans="1:33" s="160" customFormat="1" ht="12" x14ac:dyDescent="0.2">
      <c r="A72" s="224"/>
      <c r="B72" s="199"/>
      <c r="C72" s="1037" t="s">
        <v>521</v>
      </c>
      <c r="D72" s="1037"/>
      <c r="E72" s="1037"/>
      <c r="F72" s="1037"/>
      <c r="G72" s="1037"/>
      <c r="H72" s="1037"/>
      <c r="I72" s="1037"/>
      <c r="J72" s="1037"/>
      <c r="K72" s="1037"/>
      <c r="L72" s="225">
        <v>140702.69</v>
      </c>
      <c r="M72" s="226"/>
      <c r="N72" s="227"/>
      <c r="V72" s="189"/>
      <c r="W72" s="195"/>
      <c r="AA72" s="207"/>
      <c r="AD72" s="195"/>
      <c r="AE72" s="195"/>
      <c r="AF72" s="163" t="s">
        <v>521</v>
      </c>
    </row>
    <row r="73" spans="1:33" s="160" customFormat="1" ht="12" x14ac:dyDescent="0.2">
      <c r="A73" s="224"/>
      <c r="B73" s="199"/>
      <c r="C73" s="1037" t="s">
        <v>522</v>
      </c>
      <c r="D73" s="1037"/>
      <c r="E73" s="1037"/>
      <c r="F73" s="1037"/>
      <c r="G73" s="1037"/>
      <c r="H73" s="1037"/>
      <c r="I73" s="1037"/>
      <c r="J73" s="1037"/>
      <c r="K73" s="1037"/>
      <c r="L73" s="225">
        <v>12084.84</v>
      </c>
      <c r="M73" s="226"/>
      <c r="N73" s="227"/>
      <c r="V73" s="189"/>
      <c r="W73" s="195"/>
      <c r="AA73" s="207"/>
      <c r="AD73" s="195"/>
      <c r="AE73" s="195"/>
      <c r="AF73" s="163" t="s">
        <v>522</v>
      </c>
    </row>
    <row r="74" spans="1:33" s="160" customFormat="1" ht="12" x14ac:dyDescent="0.2">
      <c r="A74" s="224"/>
      <c r="B74" s="199"/>
      <c r="C74" s="1037" t="s">
        <v>523</v>
      </c>
      <c r="D74" s="1037"/>
      <c r="E74" s="1037"/>
      <c r="F74" s="1037"/>
      <c r="G74" s="1037"/>
      <c r="H74" s="1037"/>
      <c r="I74" s="1037"/>
      <c r="J74" s="1037"/>
      <c r="K74" s="1037"/>
      <c r="L74" s="225">
        <v>8056.56</v>
      </c>
      <c r="M74" s="226"/>
      <c r="N74" s="227"/>
      <c r="V74" s="189"/>
      <c r="W74" s="195"/>
      <c r="AA74" s="207"/>
      <c r="AD74" s="195"/>
      <c r="AE74" s="195"/>
      <c r="AF74" s="163" t="s">
        <v>523</v>
      </c>
    </row>
    <row r="75" spans="1:33" s="160" customFormat="1" ht="12" x14ac:dyDescent="0.2">
      <c r="A75" s="224"/>
      <c r="B75" s="199"/>
      <c r="C75" s="1037" t="s">
        <v>524</v>
      </c>
      <c r="D75" s="1037"/>
      <c r="E75" s="1037"/>
      <c r="F75" s="1037"/>
      <c r="G75" s="1037"/>
      <c r="H75" s="1037"/>
      <c r="I75" s="1037"/>
      <c r="J75" s="1037"/>
      <c r="K75" s="1037"/>
      <c r="L75" s="225">
        <v>12994.45</v>
      </c>
      <c r="M75" s="226"/>
      <c r="N75" s="227"/>
      <c r="V75" s="189"/>
      <c r="W75" s="195"/>
      <c r="AA75" s="207"/>
      <c r="AD75" s="195"/>
      <c r="AE75" s="195"/>
      <c r="AF75" s="163" t="s">
        <v>524</v>
      </c>
    </row>
    <row r="76" spans="1:33" s="160" customFormat="1" ht="12" x14ac:dyDescent="0.2">
      <c r="A76" s="224"/>
      <c r="B76" s="199"/>
      <c r="C76" s="1037" t="s">
        <v>525</v>
      </c>
      <c r="D76" s="1037"/>
      <c r="E76" s="1037"/>
      <c r="F76" s="1037"/>
      <c r="G76" s="1037"/>
      <c r="H76" s="1037"/>
      <c r="I76" s="1037"/>
      <c r="J76" s="1037"/>
      <c r="K76" s="1037"/>
      <c r="L76" s="225">
        <v>12084.84</v>
      </c>
      <c r="M76" s="226"/>
      <c r="N76" s="227"/>
      <c r="V76" s="189"/>
      <c r="W76" s="195"/>
      <c r="AA76" s="207"/>
      <c r="AD76" s="195"/>
      <c r="AE76" s="195"/>
      <c r="AF76" s="163" t="s">
        <v>525</v>
      </c>
    </row>
    <row r="77" spans="1:33" s="160" customFormat="1" ht="12" x14ac:dyDescent="0.2">
      <c r="A77" s="224"/>
      <c r="B77" s="199"/>
      <c r="C77" s="1037" t="s">
        <v>526</v>
      </c>
      <c r="D77" s="1037"/>
      <c r="E77" s="1037"/>
      <c r="F77" s="1037"/>
      <c r="G77" s="1037"/>
      <c r="H77" s="1037"/>
      <c r="I77" s="1037"/>
      <c r="J77" s="1037"/>
      <c r="K77" s="1037"/>
      <c r="L77" s="225">
        <v>8056.56</v>
      </c>
      <c r="M77" s="226"/>
      <c r="N77" s="227"/>
      <c r="V77" s="189"/>
      <c r="W77" s="195"/>
      <c r="AA77" s="207"/>
      <c r="AD77" s="195"/>
      <c r="AE77" s="195"/>
      <c r="AF77" s="163" t="s">
        <v>526</v>
      </c>
    </row>
    <row r="78" spans="1:33" s="160" customFormat="1" ht="12" x14ac:dyDescent="0.2">
      <c r="A78" s="224"/>
      <c r="B78" s="218"/>
      <c r="C78" s="1038" t="s">
        <v>1217</v>
      </c>
      <c r="D78" s="1038"/>
      <c r="E78" s="1038"/>
      <c r="F78" s="1038"/>
      <c r="G78" s="1038"/>
      <c r="H78" s="1038"/>
      <c r="I78" s="1038"/>
      <c r="J78" s="1038"/>
      <c r="K78" s="1038"/>
      <c r="L78" s="228">
        <v>206315.16</v>
      </c>
      <c r="M78" s="229"/>
      <c r="N78" s="230"/>
      <c r="V78" s="189"/>
      <c r="W78" s="195"/>
      <c r="AA78" s="207"/>
      <c r="AD78" s="195"/>
      <c r="AE78" s="195"/>
      <c r="AG78" s="195" t="s">
        <v>1217</v>
      </c>
    </row>
    <row r="79" spans="1:33" s="160" customFormat="1" ht="12" x14ac:dyDescent="0.2">
      <c r="A79" s="1043" t="s">
        <v>1218</v>
      </c>
      <c r="B79" s="1044"/>
      <c r="C79" s="1044"/>
      <c r="D79" s="1044"/>
      <c r="E79" s="1044"/>
      <c r="F79" s="1044"/>
      <c r="G79" s="1044"/>
      <c r="H79" s="1044"/>
      <c r="I79" s="1044"/>
      <c r="J79" s="1044"/>
      <c r="K79" s="1044"/>
      <c r="L79" s="1044"/>
      <c r="M79" s="1044"/>
      <c r="N79" s="1045"/>
      <c r="V79" s="189" t="s">
        <v>1218</v>
      </c>
      <c r="W79" s="195"/>
      <c r="AA79" s="207"/>
      <c r="AD79" s="195"/>
      <c r="AE79" s="195"/>
      <c r="AG79" s="195"/>
    </row>
    <row r="80" spans="1:33" s="160" customFormat="1" ht="56.25" x14ac:dyDescent="0.2">
      <c r="A80" s="190" t="s">
        <v>439</v>
      </c>
      <c r="B80" s="191" t="s">
        <v>1198</v>
      </c>
      <c r="C80" s="1039" t="s">
        <v>1219</v>
      </c>
      <c r="D80" s="1039"/>
      <c r="E80" s="1039"/>
      <c r="F80" s="192" t="s">
        <v>532</v>
      </c>
      <c r="G80" s="192"/>
      <c r="H80" s="192"/>
      <c r="I80" s="192" t="s">
        <v>1220</v>
      </c>
      <c r="J80" s="193"/>
      <c r="K80" s="192"/>
      <c r="L80" s="193"/>
      <c r="M80" s="192"/>
      <c r="N80" s="194"/>
      <c r="V80" s="189"/>
      <c r="W80" s="195" t="s">
        <v>1219</v>
      </c>
      <c r="AA80" s="207"/>
      <c r="AD80" s="195"/>
      <c r="AE80" s="195"/>
      <c r="AG80" s="195"/>
    </row>
    <row r="81" spans="1:33" s="160" customFormat="1" ht="12" x14ac:dyDescent="0.2">
      <c r="A81" s="196"/>
      <c r="B81" s="197"/>
      <c r="C81" s="1037" t="s">
        <v>1221</v>
      </c>
      <c r="D81" s="1037"/>
      <c r="E81" s="1037"/>
      <c r="F81" s="1037"/>
      <c r="G81" s="1037"/>
      <c r="H81" s="1037"/>
      <c r="I81" s="1037"/>
      <c r="J81" s="1037"/>
      <c r="K81" s="1037"/>
      <c r="L81" s="1037"/>
      <c r="M81" s="1037"/>
      <c r="N81" s="1046"/>
      <c r="V81" s="189"/>
      <c r="W81" s="195"/>
      <c r="X81" s="163" t="s">
        <v>1221</v>
      </c>
      <c r="AA81" s="207"/>
      <c r="AD81" s="195"/>
      <c r="AE81" s="195"/>
      <c r="AG81" s="195"/>
    </row>
    <row r="82" spans="1:33" s="160" customFormat="1" ht="33.75" x14ac:dyDescent="0.2">
      <c r="A82" s="198"/>
      <c r="B82" s="199" t="s">
        <v>430</v>
      </c>
      <c r="C82" s="1037" t="s">
        <v>431</v>
      </c>
      <c r="D82" s="1037"/>
      <c r="E82" s="1037"/>
      <c r="F82" s="1037"/>
      <c r="G82" s="1037"/>
      <c r="H82" s="1037"/>
      <c r="I82" s="1037"/>
      <c r="J82" s="1037"/>
      <c r="K82" s="1037"/>
      <c r="L82" s="1037"/>
      <c r="M82" s="1037"/>
      <c r="N82" s="1046"/>
      <c r="V82" s="189"/>
      <c r="W82" s="195"/>
      <c r="Y82" s="163" t="s">
        <v>431</v>
      </c>
      <c r="AA82" s="207"/>
      <c r="AD82" s="195"/>
      <c r="AE82" s="195"/>
      <c r="AG82" s="195"/>
    </row>
    <row r="83" spans="1:33" s="160" customFormat="1" ht="12" x14ac:dyDescent="0.2">
      <c r="A83" s="200"/>
      <c r="B83" s="199" t="s">
        <v>423</v>
      </c>
      <c r="C83" s="1037" t="s">
        <v>432</v>
      </c>
      <c r="D83" s="1037"/>
      <c r="E83" s="1037"/>
      <c r="F83" s="201"/>
      <c r="G83" s="201"/>
      <c r="H83" s="201"/>
      <c r="I83" s="201"/>
      <c r="J83" s="202">
        <v>1428.8</v>
      </c>
      <c r="K83" s="201" t="s">
        <v>436</v>
      </c>
      <c r="L83" s="202">
        <v>5133.68</v>
      </c>
      <c r="M83" s="201"/>
      <c r="N83" s="203"/>
      <c r="V83" s="189"/>
      <c r="W83" s="195"/>
      <c r="Z83" s="163" t="s">
        <v>432</v>
      </c>
      <c r="AA83" s="207"/>
      <c r="AD83" s="195"/>
      <c r="AE83" s="195"/>
      <c r="AG83" s="195"/>
    </row>
    <row r="84" spans="1:33" s="160" customFormat="1" ht="12" x14ac:dyDescent="0.2">
      <c r="A84" s="200"/>
      <c r="B84" s="199" t="s">
        <v>434</v>
      </c>
      <c r="C84" s="1037" t="s">
        <v>435</v>
      </c>
      <c r="D84" s="1037"/>
      <c r="E84" s="1037"/>
      <c r="F84" s="201"/>
      <c r="G84" s="201"/>
      <c r="H84" s="201"/>
      <c r="I84" s="201"/>
      <c r="J84" s="202">
        <v>5157.63</v>
      </c>
      <c r="K84" s="201" t="s">
        <v>436</v>
      </c>
      <c r="L84" s="202">
        <v>18531.36</v>
      </c>
      <c r="M84" s="201"/>
      <c r="N84" s="203"/>
      <c r="V84" s="189"/>
      <c r="W84" s="195"/>
      <c r="Z84" s="163" t="s">
        <v>435</v>
      </c>
      <c r="AA84" s="207"/>
      <c r="AD84" s="195"/>
      <c r="AE84" s="195"/>
      <c r="AG84" s="195"/>
    </row>
    <row r="85" spans="1:33" s="160" customFormat="1" ht="12" x14ac:dyDescent="0.2">
      <c r="A85" s="200"/>
      <c r="B85" s="199" t="s">
        <v>437</v>
      </c>
      <c r="C85" s="1037" t="s">
        <v>438</v>
      </c>
      <c r="D85" s="1037"/>
      <c r="E85" s="1037"/>
      <c r="F85" s="201"/>
      <c r="G85" s="201"/>
      <c r="H85" s="201"/>
      <c r="I85" s="201"/>
      <c r="J85" s="202">
        <v>453.43</v>
      </c>
      <c r="K85" s="201" t="s">
        <v>436</v>
      </c>
      <c r="L85" s="202">
        <v>1629.17</v>
      </c>
      <c r="M85" s="201"/>
      <c r="N85" s="203"/>
      <c r="V85" s="189"/>
      <c r="W85" s="195"/>
      <c r="Z85" s="163" t="s">
        <v>438</v>
      </c>
      <c r="AA85" s="207"/>
      <c r="AD85" s="195"/>
      <c r="AE85" s="195"/>
      <c r="AG85" s="195"/>
    </row>
    <row r="86" spans="1:33" s="160" customFormat="1" ht="12" x14ac:dyDescent="0.2">
      <c r="A86" s="200"/>
      <c r="B86" s="199" t="s">
        <v>439</v>
      </c>
      <c r="C86" s="1037" t="s">
        <v>440</v>
      </c>
      <c r="D86" s="1037"/>
      <c r="E86" s="1037"/>
      <c r="F86" s="201"/>
      <c r="G86" s="201"/>
      <c r="H86" s="201"/>
      <c r="I86" s="201"/>
      <c r="J86" s="202">
        <v>427.44</v>
      </c>
      <c r="K86" s="201"/>
      <c r="L86" s="202">
        <v>1228.6300000000001</v>
      </c>
      <c r="M86" s="201"/>
      <c r="N86" s="203"/>
      <c r="V86" s="189"/>
      <c r="W86" s="195"/>
      <c r="Z86" s="163" t="s">
        <v>440</v>
      </c>
      <c r="AA86" s="207"/>
      <c r="AD86" s="195"/>
      <c r="AE86" s="195"/>
      <c r="AG86" s="195"/>
    </row>
    <row r="87" spans="1:33" s="160" customFormat="1" ht="22.5" x14ac:dyDescent="0.2">
      <c r="A87" s="196"/>
      <c r="B87" s="204" t="s">
        <v>1202</v>
      </c>
      <c r="C87" s="1048" t="s">
        <v>1203</v>
      </c>
      <c r="D87" s="1048"/>
      <c r="E87" s="1048"/>
      <c r="F87" s="205" t="s">
        <v>347</v>
      </c>
      <c r="G87" s="205" t="s">
        <v>489</v>
      </c>
      <c r="H87" s="205"/>
      <c r="I87" s="205" t="s">
        <v>489</v>
      </c>
      <c r="J87" s="199"/>
      <c r="K87" s="201"/>
      <c r="L87" s="202"/>
      <c r="M87" s="201"/>
      <c r="N87" s="206"/>
      <c r="V87" s="189"/>
      <c r="W87" s="195"/>
      <c r="AA87" s="207" t="s">
        <v>1203</v>
      </c>
      <c r="AD87" s="195"/>
      <c r="AE87" s="195"/>
      <c r="AG87" s="195"/>
    </row>
    <row r="88" spans="1:33" s="160" customFormat="1" ht="22.5" x14ac:dyDescent="0.2">
      <c r="A88" s="196"/>
      <c r="B88" s="204" t="s">
        <v>1204</v>
      </c>
      <c r="C88" s="1048" t="s">
        <v>1205</v>
      </c>
      <c r="D88" s="1048"/>
      <c r="E88" s="1048"/>
      <c r="F88" s="205" t="s">
        <v>411</v>
      </c>
      <c r="G88" s="205" t="s">
        <v>1206</v>
      </c>
      <c r="H88" s="205"/>
      <c r="I88" s="205" t="s">
        <v>1222</v>
      </c>
      <c r="J88" s="199"/>
      <c r="K88" s="201"/>
      <c r="L88" s="202"/>
      <c r="M88" s="201"/>
      <c r="N88" s="206"/>
      <c r="V88" s="189"/>
      <c r="W88" s="195"/>
      <c r="AA88" s="207" t="s">
        <v>1205</v>
      </c>
      <c r="AD88" s="195"/>
      <c r="AE88" s="195"/>
      <c r="AG88" s="195"/>
    </row>
    <row r="89" spans="1:33" s="160" customFormat="1" ht="12" x14ac:dyDescent="0.2">
      <c r="A89" s="200"/>
      <c r="B89" s="199"/>
      <c r="C89" s="1037" t="s">
        <v>443</v>
      </c>
      <c r="D89" s="1037"/>
      <c r="E89" s="1037"/>
      <c r="F89" s="201" t="s">
        <v>444</v>
      </c>
      <c r="G89" s="201" t="s">
        <v>1208</v>
      </c>
      <c r="H89" s="201" t="s">
        <v>436</v>
      </c>
      <c r="I89" s="201" t="s">
        <v>1223</v>
      </c>
      <c r="J89" s="202"/>
      <c r="K89" s="201"/>
      <c r="L89" s="202"/>
      <c r="M89" s="201"/>
      <c r="N89" s="203"/>
      <c r="V89" s="189"/>
      <c r="W89" s="195"/>
      <c r="AA89" s="207"/>
      <c r="AB89" s="163" t="s">
        <v>443</v>
      </c>
      <c r="AD89" s="195"/>
      <c r="AE89" s="195"/>
      <c r="AG89" s="195"/>
    </row>
    <row r="90" spans="1:33" s="160" customFormat="1" ht="12" x14ac:dyDescent="0.2">
      <c r="A90" s="200"/>
      <c r="B90" s="199"/>
      <c r="C90" s="1037" t="s">
        <v>447</v>
      </c>
      <c r="D90" s="1037"/>
      <c r="E90" s="1037"/>
      <c r="F90" s="201" t="s">
        <v>444</v>
      </c>
      <c r="G90" s="201" t="s">
        <v>1210</v>
      </c>
      <c r="H90" s="201" t="s">
        <v>436</v>
      </c>
      <c r="I90" s="201" t="s">
        <v>1224</v>
      </c>
      <c r="J90" s="202"/>
      <c r="K90" s="201"/>
      <c r="L90" s="202"/>
      <c r="M90" s="201"/>
      <c r="N90" s="203"/>
      <c r="V90" s="189"/>
      <c r="W90" s="195"/>
      <c r="AA90" s="207"/>
      <c r="AB90" s="163" t="s">
        <v>447</v>
      </c>
      <c r="AD90" s="195"/>
      <c r="AE90" s="195"/>
      <c r="AG90" s="195"/>
    </row>
    <row r="91" spans="1:33" s="160" customFormat="1" ht="12" x14ac:dyDescent="0.2">
      <c r="A91" s="200"/>
      <c r="B91" s="199"/>
      <c r="C91" s="1047" t="s">
        <v>450</v>
      </c>
      <c r="D91" s="1047"/>
      <c r="E91" s="1047"/>
      <c r="F91" s="208"/>
      <c r="G91" s="208"/>
      <c r="H91" s="208"/>
      <c r="I91" s="208"/>
      <c r="J91" s="209">
        <v>7013.87</v>
      </c>
      <c r="K91" s="208"/>
      <c r="L91" s="209">
        <v>24893.67</v>
      </c>
      <c r="M91" s="208"/>
      <c r="N91" s="210"/>
      <c r="V91" s="189"/>
      <c r="W91" s="195"/>
      <c r="AA91" s="207"/>
      <c r="AC91" s="163" t="s">
        <v>450</v>
      </c>
      <c r="AD91" s="195"/>
      <c r="AE91" s="195"/>
      <c r="AG91" s="195"/>
    </row>
    <row r="92" spans="1:33" s="160" customFormat="1" ht="12" x14ac:dyDescent="0.2">
      <c r="A92" s="200"/>
      <c r="B92" s="199"/>
      <c r="C92" s="1037" t="s">
        <v>451</v>
      </c>
      <c r="D92" s="1037"/>
      <c r="E92" s="1037"/>
      <c r="F92" s="201"/>
      <c r="G92" s="201"/>
      <c r="H92" s="201"/>
      <c r="I92" s="201"/>
      <c r="J92" s="202"/>
      <c r="K92" s="201"/>
      <c r="L92" s="202">
        <v>6762.85</v>
      </c>
      <c r="M92" s="201"/>
      <c r="N92" s="203"/>
      <c r="V92" s="189"/>
      <c r="W92" s="195"/>
      <c r="AA92" s="207"/>
      <c r="AB92" s="163" t="s">
        <v>451</v>
      </c>
      <c r="AD92" s="195"/>
      <c r="AE92" s="195"/>
      <c r="AG92" s="195"/>
    </row>
    <row r="93" spans="1:33" s="160" customFormat="1" ht="22.5" x14ac:dyDescent="0.2">
      <c r="A93" s="200"/>
      <c r="B93" s="199" t="s">
        <v>452</v>
      </c>
      <c r="C93" s="1037" t="s">
        <v>453</v>
      </c>
      <c r="D93" s="1037"/>
      <c r="E93" s="1037"/>
      <c r="F93" s="201" t="s">
        <v>454</v>
      </c>
      <c r="G93" s="201" t="s">
        <v>455</v>
      </c>
      <c r="H93" s="201"/>
      <c r="I93" s="201" t="s">
        <v>455</v>
      </c>
      <c r="J93" s="202"/>
      <c r="K93" s="201"/>
      <c r="L93" s="202">
        <v>6289.45</v>
      </c>
      <c r="M93" s="201"/>
      <c r="N93" s="203"/>
      <c r="V93" s="189"/>
      <c r="W93" s="195"/>
      <c r="AA93" s="207"/>
      <c r="AB93" s="163" t="s">
        <v>453</v>
      </c>
      <c r="AD93" s="195"/>
      <c r="AE93" s="195"/>
      <c r="AG93" s="195"/>
    </row>
    <row r="94" spans="1:33" s="160" customFormat="1" ht="22.5" x14ac:dyDescent="0.2">
      <c r="A94" s="200"/>
      <c r="B94" s="199" t="s">
        <v>456</v>
      </c>
      <c r="C94" s="1037" t="s">
        <v>457</v>
      </c>
      <c r="D94" s="1037"/>
      <c r="E94" s="1037"/>
      <c r="F94" s="201" t="s">
        <v>454</v>
      </c>
      <c r="G94" s="201" t="s">
        <v>458</v>
      </c>
      <c r="H94" s="201"/>
      <c r="I94" s="201" t="s">
        <v>458</v>
      </c>
      <c r="J94" s="202"/>
      <c r="K94" s="201"/>
      <c r="L94" s="202">
        <v>4192.97</v>
      </c>
      <c r="M94" s="201"/>
      <c r="N94" s="203"/>
      <c r="V94" s="189"/>
      <c r="W94" s="195"/>
      <c r="AA94" s="207"/>
      <c r="AB94" s="163" t="s">
        <v>457</v>
      </c>
      <c r="AD94" s="195"/>
      <c r="AE94" s="195"/>
      <c r="AG94" s="195"/>
    </row>
    <row r="95" spans="1:33" s="160" customFormat="1" ht="12" x14ac:dyDescent="0.2">
      <c r="A95" s="211"/>
      <c r="B95" s="212"/>
      <c r="C95" s="1039" t="s">
        <v>459</v>
      </c>
      <c r="D95" s="1039"/>
      <c r="E95" s="1039"/>
      <c r="F95" s="192"/>
      <c r="G95" s="192"/>
      <c r="H95" s="192"/>
      <c r="I95" s="192"/>
      <c r="J95" s="193"/>
      <c r="K95" s="192"/>
      <c r="L95" s="193">
        <v>35376.089999999997</v>
      </c>
      <c r="M95" s="208"/>
      <c r="N95" s="194"/>
      <c r="V95" s="189"/>
      <c r="W95" s="195"/>
      <c r="AA95" s="207"/>
      <c r="AD95" s="195" t="s">
        <v>459</v>
      </c>
      <c r="AE95" s="195"/>
      <c r="AG95" s="195"/>
    </row>
    <row r="96" spans="1:33" s="160" customFormat="1" ht="90" x14ac:dyDescent="0.2">
      <c r="A96" s="190" t="s">
        <v>472</v>
      </c>
      <c r="B96" s="191" t="s">
        <v>1212</v>
      </c>
      <c r="C96" s="1039" t="s">
        <v>1213</v>
      </c>
      <c r="D96" s="1039"/>
      <c r="E96" s="1039"/>
      <c r="F96" s="192" t="s">
        <v>347</v>
      </c>
      <c r="G96" s="192"/>
      <c r="H96" s="192"/>
      <c r="I96" s="192" t="s">
        <v>1225</v>
      </c>
      <c r="J96" s="193">
        <v>220.73</v>
      </c>
      <c r="K96" s="192"/>
      <c r="L96" s="193">
        <v>33109.5</v>
      </c>
      <c r="M96" s="192"/>
      <c r="N96" s="194"/>
      <c r="V96" s="189"/>
      <c r="W96" s="195" t="s">
        <v>1213</v>
      </c>
      <c r="AA96" s="207"/>
      <c r="AD96" s="195"/>
      <c r="AE96" s="195"/>
      <c r="AG96" s="195"/>
    </row>
    <row r="97" spans="1:33" s="160" customFormat="1" ht="12" x14ac:dyDescent="0.2">
      <c r="A97" s="211"/>
      <c r="B97" s="212"/>
      <c r="C97" s="168" t="s">
        <v>462</v>
      </c>
      <c r="D97" s="213"/>
      <c r="E97" s="213"/>
      <c r="F97" s="214"/>
      <c r="G97" s="214"/>
      <c r="H97" s="214"/>
      <c r="I97" s="214"/>
      <c r="J97" s="215"/>
      <c r="K97" s="214"/>
      <c r="L97" s="215"/>
      <c r="M97" s="216"/>
      <c r="N97" s="217"/>
      <c r="V97" s="189"/>
      <c r="W97" s="195"/>
      <c r="AA97" s="207"/>
      <c r="AD97" s="195"/>
      <c r="AE97" s="195"/>
      <c r="AG97" s="195"/>
    </row>
    <row r="98" spans="1:33" s="160" customFormat="1" ht="90" x14ac:dyDescent="0.2">
      <c r="A98" s="190" t="s">
        <v>476</v>
      </c>
      <c r="B98" s="191" t="s">
        <v>1226</v>
      </c>
      <c r="C98" s="1039" t="s">
        <v>1227</v>
      </c>
      <c r="D98" s="1039"/>
      <c r="E98" s="1039"/>
      <c r="F98" s="192" t="s">
        <v>347</v>
      </c>
      <c r="G98" s="192"/>
      <c r="H98" s="192"/>
      <c r="I98" s="192" t="s">
        <v>1228</v>
      </c>
      <c r="J98" s="193">
        <v>235.76</v>
      </c>
      <c r="K98" s="192"/>
      <c r="L98" s="193">
        <v>32402.85</v>
      </c>
      <c r="M98" s="192"/>
      <c r="N98" s="194"/>
      <c r="V98" s="189"/>
      <c r="W98" s="195" t="s">
        <v>1227</v>
      </c>
      <c r="AA98" s="207"/>
      <c r="AD98" s="195"/>
      <c r="AE98" s="195"/>
      <c r="AG98" s="195"/>
    </row>
    <row r="99" spans="1:33" s="160" customFormat="1" ht="12" x14ac:dyDescent="0.2">
      <c r="A99" s="211"/>
      <c r="B99" s="212"/>
      <c r="C99" s="168" t="s">
        <v>462</v>
      </c>
      <c r="D99" s="213"/>
      <c r="E99" s="213"/>
      <c r="F99" s="214"/>
      <c r="G99" s="214"/>
      <c r="H99" s="214"/>
      <c r="I99" s="214"/>
      <c r="J99" s="215"/>
      <c r="K99" s="214"/>
      <c r="L99" s="215"/>
      <c r="M99" s="216"/>
      <c r="N99" s="217"/>
      <c r="V99" s="189"/>
      <c r="W99" s="195"/>
      <c r="AA99" s="207"/>
      <c r="AD99" s="195"/>
      <c r="AE99" s="195"/>
      <c r="AG99" s="195"/>
    </row>
    <row r="100" spans="1:33" s="160" customFormat="1" ht="22.5" x14ac:dyDescent="0.2">
      <c r="A100" s="190" t="s">
        <v>481</v>
      </c>
      <c r="B100" s="191" t="s">
        <v>1215</v>
      </c>
      <c r="C100" s="1039" t="s">
        <v>1205</v>
      </c>
      <c r="D100" s="1039"/>
      <c r="E100" s="1039"/>
      <c r="F100" s="192" t="s">
        <v>411</v>
      </c>
      <c r="G100" s="192"/>
      <c r="H100" s="192"/>
      <c r="I100" s="192" t="s">
        <v>1229</v>
      </c>
      <c r="J100" s="193">
        <v>10898.65</v>
      </c>
      <c r="K100" s="192"/>
      <c r="L100" s="193">
        <v>8552.17</v>
      </c>
      <c r="M100" s="192"/>
      <c r="N100" s="194"/>
      <c r="V100" s="189"/>
      <c r="W100" s="195" t="s">
        <v>1205</v>
      </c>
      <c r="AA100" s="207"/>
      <c r="AD100" s="195"/>
      <c r="AE100" s="195"/>
      <c r="AG100" s="195"/>
    </row>
    <row r="101" spans="1:33" s="160" customFormat="1" ht="12" x14ac:dyDescent="0.2">
      <c r="A101" s="211"/>
      <c r="B101" s="212"/>
      <c r="C101" s="168" t="s">
        <v>462</v>
      </c>
      <c r="D101" s="213"/>
      <c r="E101" s="213"/>
      <c r="F101" s="214"/>
      <c r="G101" s="214"/>
      <c r="H101" s="214"/>
      <c r="I101" s="214"/>
      <c r="J101" s="215"/>
      <c r="K101" s="214"/>
      <c r="L101" s="215"/>
      <c r="M101" s="216"/>
      <c r="N101" s="217"/>
      <c r="V101" s="189"/>
      <c r="W101" s="195"/>
      <c r="AA101" s="207"/>
      <c r="AD101" s="195"/>
      <c r="AE101" s="195"/>
      <c r="AG101" s="195"/>
    </row>
    <row r="102" spans="1:33" s="160" customFormat="1" ht="56.25" x14ac:dyDescent="0.2">
      <c r="A102" s="190" t="s">
        <v>496</v>
      </c>
      <c r="B102" s="191" t="s">
        <v>1230</v>
      </c>
      <c r="C102" s="1039" t="s">
        <v>1231</v>
      </c>
      <c r="D102" s="1039"/>
      <c r="E102" s="1039"/>
      <c r="F102" s="192" t="s">
        <v>532</v>
      </c>
      <c r="G102" s="192"/>
      <c r="H102" s="192"/>
      <c r="I102" s="192" t="s">
        <v>1232</v>
      </c>
      <c r="J102" s="193"/>
      <c r="K102" s="192"/>
      <c r="L102" s="193"/>
      <c r="M102" s="192"/>
      <c r="N102" s="194"/>
      <c r="V102" s="189"/>
      <c r="W102" s="195" t="s">
        <v>1231</v>
      </c>
      <c r="AA102" s="207"/>
      <c r="AD102" s="195"/>
      <c r="AE102" s="195"/>
      <c r="AG102" s="195"/>
    </row>
    <row r="103" spans="1:33" s="160" customFormat="1" ht="12" x14ac:dyDescent="0.2">
      <c r="A103" s="196"/>
      <c r="B103" s="197"/>
      <c r="C103" s="1037" t="s">
        <v>1233</v>
      </c>
      <c r="D103" s="1037"/>
      <c r="E103" s="1037"/>
      <c r="F103" s="1037"/>
      <c r="G103" s="1037"/>
      <c r="H103" s="1037"/>
      <c r="I103" s="1037"/>
      <c r="J103" s="1037"/>
      <c r="K103" s="1037"/>
      <c r="L103" s="1037"/>
      <c r="M103" s="1037"/>
      <c r="N103" s="1046"/>
      <c r="V103" s="189"/>
      <c r="W103" s="195"/>
      <c r="X103" s="163" t="s">
        <v>1233</v>
      </c>
      <c r="AA103" s="207"/>
      <c r="AD103" s="195"/>
      <c r="AE103" s="195"/>
      <c r="AG103" s="195"/>
    </row>
    <row r="104" spans="1:33" s="160" customFormat="1" ht="33.75" x14ac:dyDescent="0.2">
      <c r="A104" s="198"/>
      <c r="B104" s="199" t="s">
        <v>430</v>
      </c>
      <c r="C104" s="1037" t="s">
        <v>431</v>
      </c>
      <c r="D104" s="1037"/>
      <c r="E104" s="1037"/>
      <c r="F104" s="1037"/>
      <c r="G104" s="1037"/>
      <c r="H104" s="1037"/>
      <c r="I104" s="1037"/>
      <c r="J104" s="1037"/>
      <c r="K104" s="1037"/>
      <c r="L104" s="1037"/>
      <c r="M104" s="1037"/>
      <c r="N104" s="1046"/>
      <c r="V104" s="189"/>
      <c r="W104" s="195"/>
      <c r="Y104" s="163" t="s">
        <v>431</v>
      </c>
      <c r="AA104" s="207"/>
      <c r="AD104" s="195"/>
      <c r="AE104" s="195"/>
      <c r="AG104" s="195"/>
    </row>
    <row r="105" spans="1:33" s="160" customFormat="1" ht="12" x14ac:dyDescent="0.2">
      <c r="A105" s="200"/>
      <c r="B105" s="199" t="s">
        <v>423</v>
      </c>
      <c r="C105" s="1037" t="s">
        <v>432</v>
      </c>
      <c r="D105" s="1037"/>
      <c r="E105" s="1037"/>
      <c r="F105" s="201"/>
      <c r="G105" s="201"/>
      <c r="H105" s="201"/>
      <c r="I105" s="201"/>
      <c r="J105" s="202">
        <v>1032.1300000000001</v>
      </c>
      <c r="K105" s="201" t="s">
        <v>436</v>
      </c>
      <c r="L105" s="202">
        <v>135.47</v>
      </c>
      <c r="M105" s="201"/>
      <c r="N105" s="203"/>
      <c r="V105" s="189"/>
      <c r="W105" s="195"/>
      <c r="Z105" s="163" t="s">
        <v>432</v>
      </c>
      <c r="AA105" s="207"/>
      <c r="AD105" s="195"/>
      <c r="AE105" s="195"/>
      <c r="AG105" s="195"/>
    </row>
    <row r="106" spans="1:33" s="160" customFormat="1" ht="12" x14ac:dyDescent="0.2">
      <c r="A106" s="200"/>
      <c r="B106" s="199" t="s">
        <v>434</v>
      </c>
      <c r="C106" s="1037" t="s">
        <v>435</v>
      </c>
      <c r="D106" s="1037"/>
      <c r="E106" s="1037"/>
      <c r="F106" s="201"/>
      <c r="G106" s="201"/>
      <c r="H106" s="201"/>
      <c r="I106" s="201"/>
      <c r="J106" s="202">
        <v>355.1</v>
      </c>
      <c r="K106" s="201" t="s">
        <v>436</v>
      </c>
      <c r="L106" s="202">
        <v>46.61</v>
      </c>
      <c r="M106" s="201"/>
      <c r="N106" s="203"/>
      <c r="V106" s="189"/>
      <c r="W106" s="195"/>
      <c r="Z106" s="163" t="s">
        <v>435</v>
      </c>
      <c r="AA106" s="207"/>
      <c r="AD106" s="195"/>
      <c r="AE106" s="195"/>
      <c r="AG106" s="195"/>
    </row>
    <row r="107" spans="1:33" s="160" customFormat="1" ht="12" x14ac:dyDescent="0.2">
      <c r="A107" s="200"/>
      <c r="B107" s="199" t="s">
        <v>437</v>
      </c>
      <c r="C107" s="1037" t="s">
        <v>438</v>
      </c>
      <c r="D107" s="1037"/>
      <c r="E107" s="1037"/>
      <c r="F107" s="201"/>
      <c r="G107" s="201"/>
      <c r="H107" s="201"/>
      <c r="I107" s="201"/>
      <c r="J107" s="202">
        <v>55.49</v>
      </c>
      <c r="K107" s="201" t="s">
        <v>436</v>
      </c>
      <c r="L107" s="202">
        <v>7.28</v>
      </c>
      <c r="M107" s="201"/>
      <c r="N107" s="203"/>
      <c r="V107" s="189"/>
      <c r="W107" s="195"/>
      <c r="Z107" s="163" t="s">
        <v>438</v>
      </c>
      <c r="AA107" s="207"/>
      <c r="AD107" s="195"/>
      <c r="AE107" s="195"/>
      <c r="AG107" s="195"/>
    </row>
    <row r="108" spans="1:33" s="160" customFormat="1" ht="12" x14ac:dyDescent="0.2">
      <c r="A108" s="200"/>
      <c r="B108" s="199" t="s">
        <v>439</v>
      </c>
      <c r="C108" s="1037" t="s">
        <v>440</v>
      </c>
      <c r="D108" s="1037"/>
      <c r="E108" s="1037"/>
      <c r="F108" s="201"/>
      <c r="G108" s="201"/>
      <c r="H108" s="201"/>
      <c r="I108" s="201"/>
      <c r="J108" s="202">
        <v>31.4</v>
      </c>
      <c r="K108" s="201"/>
      <c r="L108" s="202">
        <v>3.3</v>
      </c>
      <c r="M108" s="201"/>
      <c r="N108" s="203"/>
      <c r="V108" s="189"/>
      <c r="W108" s="195"/>
      <c r="Z108" s="163" t="s">
        <v>440</v>
      </c>
      <c r="AA108" s="207"/>
      <c r="AD108" s="195"/>
      <c r="AE108" s="195"/>
      <c r="AG108" s="195"/>
    </row>
    <row r="109" spans="1:33" s="160" customFormat="1" ht="12" x14ac:dyDescent="0.2">
      <c r="A109" s="196"/>
      <c r="B109" s="204" t="s">
        <v>1234</v>
      </c>
      <c r="C109" s="1048" t="s">
        <v>1235</v>
      </c>
      <c r="D109" s="1048"/>
      <c r="E109" s="1048"/>
      <c r="F109" s="205" t="s">
        <v>644</v>
      </c>
      <c r="G109" s="205" t="s">
        <v>898</v>
      </c>
      <c r="H109" s="205"/>
      <c r="I109" s="205" t="s">
        <v>1236</v>
      </c>
      <c r="J109" s="199"/>
      <c r="K109" s="201"/>
      <c r="L109" s="202"/>
      <c r="M109" s="201"/>
      <c r="N109" s="206"/>
      <c r="V109" s="189"/>
      <c r="W109" s="195"/>
      <c r="AA109" s="207" t="s">
        <v>1235</v>
      </c>
      <c r="AD109" s="195"/>
      <c r="AE109" s="195"/>
      <c r="AG109" s="195"/>
    </row>
    <row r="110" spans="1:33" s="160" customFormat="1" ht="12" x14ac:dyDescent="0.2">
      <c r="A110" s="196"/>
      <c r="B110" s="204" t="s">
        <v>1237</v>
      </c>
      <c r="C110" s="1048" t="s">
        <v>1238</v>
      </c>
      <c r="D110" s="1048"/>
      <c r="E110" s="1048"/>
      <c r="F110" s="205" t="s">
        <v>1239</v>
      </c>
      <c r="G110" s="205" t="s">
        <v>472</v>
      </c>
      <c r="H110" s="205"/>
      <c r="I110" s="205" t="s">
        <v>1240</v>
      </c>
      <c r="J110" s="199"/>
      <c r="K110" s="201"/>
      <c r="L110" s="202"/>
      <c r="M110" s="201"/>
      <c r="N110" s="206"/>
      <c r="V110" s="189"/>
      <c r="W110" s="195"/>
      <c r="AA110" s="207" t="s">
        <v>1238</v>
      </c>
      <c r="AD110" s="195"/>
      <c r="AE110" s="195"/>
      <c r="AG110" s="195"/>
    </row>
    <row r="111" spans="1:33" s="160" customFormat="1" ht="12" x14ac:dyDescent="0.2">
      <c r="A111" s="200"/>
      <c r="B111" s="199"/>
      <c r="C111" s="1037" t="s">
        <v>443</v>
      </c>
      <c r="D111" s="1037"/>
      <c r="E111" s="1037"/>
      <c r="F111" s="201" t="s">
        <v>444</v>
      </c>
      <c r="G111" s="201" t="s">
        <v>1241</v>
      </c>
      <c r="H111" s="201" t="s">
        <v>436</v>
      </c>
      <c r="I111" s="201" t="s">
        <v>1242</v>
      </c>
      <c r="J111" s="202"/>
      <c r="K111" s="201"/>
      <c r="L111" s="202"/>
      <c r="M111" s="201"/>
      <c r="N111" s="203"/>
      <c r="V111" s="189"/>
      <c r="W111" s="195"/>
      <c r="AA111" s="207"/>
      <c r="AB111" s="163" t="s">
        <v>443</v>
      </c>
      <c r="AD111" s="195"/>
      <c r="AE111" s="195"/>
      <c r="AG111" s="195"/>
    </row>
    <row r="112" spans="1:33" s="160" customFormat="1" ht="12" x14ac:dyDescent="0.2">
      <c r="A112" s="200"/>
      <c r="B112" s="199"/>
      <c r="C112" s="1037" t="s">
        <v>447</v>
      </c>
      <c r="D112" s="1037"/>
      <c r="E112" s="1037"/>
      <c r="F112" s="201" t="s">
        <v>444</v>
      </c>
      <c r="G112" s="201" t="s">
        <v>1243</v>
      </c>
      <c r="H112" s="201" t="s">
        <v>436</v>
      </c>
      <c r="I112" s="201" t="s">
        <v>1244</v>
      </c>
      <c r="J112" s="202"/>
      <c r="K112" s="201"/>
      <c r="L112" s="202"/>
      <c r="M112" s="201"/>
      <c r="N112" s="203"/>
      <c r="V112" s="189"/>
      <c r="W112" s="195"/>
      <c r="AA112" s="207"/>
      <c r="AB112" s="163" t="s">
        <v>447</v>
      </c>
      <c r="AD112" s="195"/>
      <c r="AE112" s="195"/>
      <c r="AG112" s="195"/>
    </row>
    <row r="113" spans="1:33" s="160" customFormat="1" ht="12" x14ac:dyDescent="0.2">
      <c r="A113" s="200"/>
      <c r="B113" s="199"/>
      <c r="C113" s="1047" t="s">
        <v>450</v>
      </c>
      <c r="D113" s="1047"/>
      <c r="E113" s="1047"/>
      <c r="F113" s="208"/>
      <c r="G113" s="208"/>
      <c r="H113" s="208"/>
      <c r="I113" s="208"/>
      <c r="J113" s="209">
        <v>1418.63</v>
      </c>
      <c r="K113" s="208"/>
      <c r="L113" s="209">
        <v>185.38</v>
      </c>
      <c r="M113" s="208"/>
      <c r="N113" s="210"/>
      <c r="V113" s="189"/>
      <c r="W113" s="195"/>
      <c r="AA113" s="207"/>
      <c r="AC113" s="163" t="s">
        <v>450</v>
      </c>
      <c r="AD113" s="195"/>
      <c r="AE113" s="195"/>
      <c r="AG113" s="195"/>
    </row>
    <row r="114" spans="1:33" s="160" customFormat="1" ht="12" x14ac:dyDescent="0.2">
      <c r="A114" s="200"/>
      <c r="B114" s="199"/>
      <c r="C114" s="1037" t="s">
        <v>451</v>
      </c>
      <c r="D114" s="1037"/>
      <c r="E114" s="1037"/>
      <c r="F114" s="201"/>
      <c r="G114" s="201"/>
      <c r="H114" s="201"/>
      <c r="I114" s="201"/>
      <c r="J114" s="202"/>
      <c r="K114" s="201"/>
      <c r="L114" s="202">
        <v>142.75</v>
      </c>
      <c r="M114" s="201"/>
      <c r="N114" s="203"/>
      <c r="V114" s="189"/>
      <c r="W114" s="195"/>
      <c r="AA114" s="207"/>
      <c r="AB114" s="163" t="s">
        <v>451</v>
      </c>
      <c r="AD114" s="195"/>
      <c r="AE114" s="195"/>
      <c r="AG114" s="195"/>
    </row>
    <row r="115" spans="1:33" s="160" customFormat="1" ht="22.5" x14ac:dyDescent="0.2">
      <c r="A115" s="200"/>
      <c r="B115" s="199" t="s">
        <v>1245</v>
      </c>
      <c r="C115" s="1037" t="s">
        <v>1246</v>
      </c>
      <c r="D115" s="1037"/>
      <c r="E115" s="1037"/>
      <c r="F115" s="201" t="s">
        <v>454</v>
      </c>
      <c r="G115" s="201" t="s">
        <v>1169</v>
      </c>
      <c r="H115" s="201"/>
      <c r="I115" s="201" t="s">
        <v>1169</v>
      </c>
      <c r="J115" s="202"/>
      <c r="K115" s="201"/>
      <c r="L115" s="202">
        <v>157.03</v>
      </c>
      <c r="M115" s="201"/>
      <c r="N115" s="203"/>
      <c r="V115" s="189"/>
      <c r="W115" s="195"/>
      <c r="AA115" s="207"/>
      <c r="AB115" s="163" t="s">
        <v>1246</v>
      </c>
      <c r="AD115" s="195"/>
      <c r="AE115" s="195"/>
      <c r="AG115" s="195"/>
    </row>
    <row r="116" spans="1:33" s="160" customFormat="1" ht="22.5" x14ac:dyDescent="0.2">
      <c r="A116" s="200"/>
      <c r="B116" s="199" t="s">
        <v>1247</v>
      </c>
      <c r="C116" s="1037" t="s">
        <v>1248</v>
      </c>
      <c r="D116" s="1037"/>
      <c r="E116" s="1037"/>
      <c r="F116" s="201" t="s">
        <v>454</v>
      </c>
      <c r="G116" s="201" t="s">
        <v>959</v>
      </c>
      <c r="H116" s="201"/>
      <c r="I116" s="201" t="s">
        <v>959</v>
      </c>
      <c r="J116" s="202"/>
      <c r="K116" s="201"/>
      <c r="L116" s="202">
        <v>98.5</v>
      </c>
      <c r="M116" s="201"/>
      <c r="N116" s="203"/>
      <c r="V116" s="189"/>
      <c r="W116" s="195"/>
      <c r="AA116" s="207"/>
      <c r="AB116" s="163" t="s">
        <v>1248</v>
      </c>
      <c r="AD116" s="195"/>
      <c r="AE116" s="195"/>
      <c r="AG116" s="195"/>
    </row>
    <row r="117" spans="1:33" s="160" customFormat="1" ht="12" x14ac:dyDescent="0.2">
      <c r="A117" s="211"/>
      <c r="B117" s="212"/>
      <c r="C117" s="1039" t="s">
        <v>459</v>
      </c>
      <c r="D117" s="1039"/>
      <c r="E117" s="1039"/>
      <c r="F117" s="192"/>
      <c r="G117" s="192"/>
      <c r="H117" s="192"/>
      <c r="I117" s="192"/>
      <c r="J117" s="193"/>
      <c r="K117" s="192"/>
      <c r="L117" s="193">
        <v>440.91</v>
      </c>
      <c r="M117" s="208"/>
      <c r="N117" s="194"/>
      <c r="V117" s="189"/>
      <c r="W117" s="195"/>
      <c r="AA117" s="207"/>
      <c r="AD117" s="195" t="s">
        <v>459</v>
      </c>
      <c r="AE117" s="195"/>
      <c r="AG117" s="195"/>
    </row>
    <row r="118" spans="1:33" s="160" customFormat="1" ht="22.5" x14ac:dyDescent="0.2">
      <c r="A118" s="190" t="s">
        <v>499</v>
      </c>
      <c r="B118" s="191" t="s">
        <v>1249</v>
      </c>
      <c r="C118" s="1039" t="s">
        <v>1250</v>
      </c>
      <c r="D118" s="1039"/>
      <c r="E118" s="1039"/>
      <c r="F118" s="192" t="s">
        <v>1239</v>
      </c>
      <c r="G118" s="192"/>
      <c r="H118" s="192"/>
      <c r="I118" s="192" t="s">
        <v>1240</v>
      </c>
      <c r="J118" s="193">
        <v>1752.6</v>
      </c>
      <c r="K118" s="192"/>
      <c r="L118" s="193">
        <v>920.12</v>
      </c>
      <c r="M118" s="192"/>
      <c r="N118" s="194"/>
      <c r="V118" s="189"/>
      <c r="W118" s="195" t="s">
        <v>1250</v>
      </c>
      <c r="AA118" s="207"/>
      <c r="AD118" s="195"/>
      <c r="AE118" s="195"/>
      <c r="AG118" s="195"/>
    </row>
    <row r="119" spans="1:33" s="160" customFormat="1" ht="12" x14ac:dyDescent="0.2">
      <c r="A119" s="211"/>
      <c r="B119" s="212"/>
      <c r="C119" s="168" t="s">
        <v>462</v>
      </c>
      <c r="D119" s="213"/>
      <c r="E119" s="213"/>
      <c r="F119" s="214"/>
      <c r="G119" s="214"/>
      <c r="H119" s="214"/>
      <c r="I119" s="214"/>
      <c r="J119" s="215"/>
      <c r="K119" s="214"/>
      <c r="L119" s="215"/>
      <c r="M119" s="216"/>
      <c r="N119" s="217"/>
      <c r="V119" s="189"/>
      <c r="W119" s="195"/>
      <c r="AA119" s="207"/>
      <c r="AD119" s="195"/>
      <c r="AE119" s="195"/>
      <c r="AG119" s="195"/>
    </row>
    <row r="120" spans="1:33" s="160" customFormat="1" ht="22.5" x14ac:dyDescent="0.2">
      <c r="A120" s="190" t="s">
        <v>509</v>
      </c>
      <c r="B120" s="191" t="s">
        <v>1251</v>
      </c>
      <c r="C120" s="1039" t="s">
        <v>1252</v>
      </c>
      <c r="D120" s="1039"/>
      <c r="E120" s="1039"/>
      <c r="F120" s="192" t="s">
        <v>644</v>
      </c>
      <c r="G120" s="192"/>
      <c r="H120" s="192"/>
      <c r="I120" s="192" t="s">
        <v>1236</v>
      </c>
      <c r="J120" s="193">
        <v>485.9</v>
      </c>
      <c r="K120" s="192"/>
      <c r="L120" s="193">
        <v>117.34</v>
      </c>
      <c r="M120" s="192"/>
      <c r="N120" s="194"/>
      <c r="V120" s="189"/>
      <c r="W120" s="195" t="s">
        <v>1252</v>
      </c>
      <c r="AA120" s="207"/>
      <c r="AD120" s="195"/>
      <c r="AE120" s="195"/>
      <c r="AG120" s="195"/>
    </row>
    <row r="121" spans="1:33" s="160" customFormat="1" ht="12" x14ac:dyDescent="0.2">
      <c r="A121" s="211"/>
      <c r="B121" s="212"/>
      <c r="C121" s="168" t="s">
        <v>462</v>
      </c>
      <c r="D121" s="213"/>
      <c r="E121" s="213"/>
      <c r="F121" s="214"/>
      <c r="G121" s="214"/>
      <c r="H121" s="214"/>
      <c r="I121" s="214"/>
      <c r="J121" s="215"/>
      <c r="K121" s="214"/>
      <c r="L121" s="215"/>
      <c r="M121" s="216"/>
      <c r="N121" s="217"/>
      <c r="V121" s="189"/>
      <c r="W121" s="195"/>
      <c r="AA121" s="207"/>
      <c r="AD121" s="195"/>
      <c r="AE121" s="195"/>
      <c r="AG121" s="195"/>
    </row>
    <row r="122" spans="1:33" s="160" customFormat="1" ht="56.25" x14ac:dyDescent="0.2">
      <c r="A122" s="190" t="s">
        <v>529</v>
      </c>
      <c r="B122" s="191" t="s">
        <v>1253</v>
      </c>
      <c r="C122" s="1039" t="s">
        <v>1254</v>
      </c>
      <c r="D122" s="1039"/>
      <c r="E122" s="1039"/>
      <c r="F122" s="192" t="s">
        <v>644</v>
      </c>
      <c r="G122" s="192"/>
      <c r="H122" s="192"/>
      <c r="I122" s="192" t="s">
        <v>1255</v>
      </c>
      <c r="J122" s="193"/>
      <c r="K122" s="192"/>
      <c r="L122" s="193"/>
      <c r="M122" s="192"/>
      <c r="N122" s="194"/>
      <c r="V122" s="189"/>
      <c r="W122" s="195" t="s">
        <v>1254</v>
      </c>
      <c r="AA122" s="207"/>
      <c r="AD122" s="195"/>
      <c r="AE122" s="195"/>
      <c r="AG122" s="195"/>
    </row>
    <row r="123" spans="1:33" s="160" customFormat="1" ht="33.75" x14ac:dyDescent="0.2">
      <c r="A123" s="198"/>
      <c r="B123" s="199" t="s">
        <v>430</v>
      </c>
      <c r="C123" s="1037" t="s">
        <v>431</v>
      </c>
      <c r="D123" s="1037"/>
      <c r="E123" s="1037"/>
      <c r="F123" s="1037"/>
      <c r="G123" s="1037"/>
      <c r="H123" s="1037"/>
      <c r="I123" s="1037"/>
      <c r="J123" s="1037"/>
      <c r="K123" s="1037"/>
      <c r="L123" s="1037"/>
      <c r="M123" s="1037"/>
      <c r="N123" s="1046"/>
      <c r="V123" s="189"/>
      <c r="W123" s="195"/>
      <c r="Y123" s="163" t="s">
        <v>431</v>
      </c>
      <c r="AA123" s="207"/>
      <c r="AD123" s="195"/>
      <c r="AE123" s="195"/>
      <c r="AG123" s="195"/>
    </row>
    <row r="124" spans="1:33" s="160" customFormat="1" ht="12" x14ac:dyDescent="0.2">
      <c r="A124" s="200"/>
      <c r="B124" s="199" t="s">
        <v>423</v>
      </c>
      <c r="C124" s="1037" t="s">
        <v>432</v>
      </c>
      <c r="D124" s="1037"/>
      <c r="E124" s="1037"/>
      <c r="F124" s="201"/>
      <c r="G124" s="201"/>
      <c r="H124" s="201"/>
      <c r="I124" s="201"/>
      <c r="J124" s="202">
        <v>36.630000000000003</v>
      </c>
      <c r="K124" s="201" t="s">
        <v>436</v>
      </c>
      <c r="L124" s="202">
        <v>977.56</v>
      </c>
      <c r="M124" s="201"/>
      <c r="N124" s="203"/>
      <c r="V124" s="189"/>
      <c r="W124" s="195"/>
      <c r="Z124" s="163" t="s">
        <v>432</v>
      </c>
      <c r="AA124" s="207"/>
      <c r="AD124" s="195"/>
      <c r="AE124" s="195"/>
      <c r="AG124" s="195"/>
    </row>
    <row r="125" spans="1:33" s="160" customFormat="1" ht="12" x14ac:dyDescent="0.2">
      <c r="A125" s="200"/>
      <c r="B125" s="199" t="s">
        <v>434</v>
      </c>
      <c r="C125" s="1037" t="s">
        <v>435</v>
      </c>
      <c r="D125" s="1037"/>
      <c r="E125" s="1037"/>
      <c r="F125" s="201"/>
      <c r="G125" s="201"/>
      <c r="H125" s="201"/>
      <c r="I125" s="201"/>
      <c r="J125" s="202">
        <v>30.24</v>
      </c>
      <c r="K125" s="201" t="s">
        <v>436</v>
      </c>
      <c r="L125" s="202">
        <v>807.03</v>
      </c>
      <c r="M125" s="201"/>
      <c r="N125" s="203"/>
      <c r="V125" s="189"/>
      <c r="W125" s="195"/>
      <c r="Z125" s="163" t="s">
        <v>435</v>
      </c>
      <c r="AA125" s="207"/>
      <c r="AD125" s="195"/>
      <c r="AE125" s="195"/>
      <c r="AG125" s="195"/>
    </row>
    <row r="126" spans="1:33" s="160" customFormat="1" ht="12" x14ac:dyDescent="0.2">
      <c r="A126" s="200"/>
      <c r="B126" s="199" t="s">
        <v>437</v>
      </c>
      <c r="C126" s="1037" t="s">
        <v>438</v>
      </c>
      <c r="D126" s="1037"/>
      <c r="E126" s="1037"/>
      <c r="F126" s="201"/>
      <c r="G126" s="201"/>
      <c r="H126" s="201"/>
      <c r="I126" s="201"/>
      <c r="J126" s="202">
        <v>4.7300000000000004</v>
      </c>
      <c r="K126" s="201" t="s">
        <v>436</v>
      </c>
      <c r="L126" s="202">
        <v>126.23</v>
      </c>
      <c r="M126" s="201"/>
      <c r="N126" s="203"/>
      <c r="V126" s="189"/>
      <c r="W126" s="195"/>
      <c r="Z126" s="163" t="s">
        <v>438</v>
      </c>
      <c r="AA126" s="207"/>
      <c r="AD126" s="195"/>
      <c r="AE126" s="195"/>
      <c r="AG126" s="195"/>
    </row>
    <row r="127" spans="1:33" s="160" customFormat="1" ht="12" x14ac:dyDescent="0.2">
      <c r="A127" s="200"/>
      <c r="B127" s="199" t="s">
        <v>439</v>
      </c>
      <c r="C127" s="1037" t="s">
        <v>440</v>
      </c>
      <c r="D127" s="1037"/>
      <c r="E127" s="1037"/>
      <c r="F127" s="201"/>
      <c r="G127" s="201"/>
      <c r="H127" s="201"/>
      <c r="I127" s="201"/>
      <c r="J127" s="202">
        <v>1.1599999999999999</v>
      </c>
      <c r="K127" s="201"/>
      <c r="L127" s="202">
        <v>24.77</v>
      </c>
      <c r="M127" s="201"/>
      <c r="N127" s="203"/>
      <c r="V127" s="189"/>
      <c r="W127" s="195"/>
      <c r="Z127" s="163" t="s">
        <v>440</v>
      </c>
      <c r="AA127" s="207"/>
      <c r="AD127" s="195"/>
      <c r="AE127" s="195"/>
      <c r="AG127" s="195"/>
    </row>
    <row r="128" spans="1:33" s="160" customFormat="1" ht="12" x14ac:dyDescent="0.2">
      <c r="A128" s="196"/>
      <c r="B128" s="204" t="s">
        <v>1234</v>
      </c>
      <c r="C128" s="1048" t="s">
        <v>1235</v>
      </c>
      <c r="D128" s="1048"/>
      <c r="E128" s="1048"/>
      <c r="F128" s="205" t="s">
        <v>644</v>
      </c>
      <c r="G128" s="205" t="s">
        <v>1256</v>
      </c>
      <c r="H128" s="205"/>
      <c r="I128" s="205" t="s">
        <v>1257</v>
      </c>
      <c r="J128" s="199"/>
      <c r="K128" s="201"/>
      <c r="L128" s="202"/>
      <c r="M128" s="201"/>
      <c r="N128" s="206"/>
      <c r="V128" s="189"/>
      <c r="W128" s="195"/>
      <c r="AA128" s="207" t="s">
        <v>1235</v>
      </c>
      <c r="AD128" s="195"/>
      <c r="AE128" s="195"/>
      <c r="AG128" s="195"/>
    </row>
    <row r="129" spans="1:33" s="160" customFormat="1" ht="12" x14ac:dyDescent="0.2">
      <c r="A129" s="196"/>
      <c r="B129" s="204" t="s">
        <v>1258</v>
      </c>
      <c r="C129" s="1048" t="s">
        <v>1259</v>
      </c>
      <c r="D129" s="1048"/>
      <c r="E129" s="1048"/>
      <c r="F129" s="205" t="s">
        <v>644</v>
      </c>
      <c r="G129" s="205" t="s">
        <v>1260</v>
      </c>
      <c r="H129" s="205"/>
      <c r="I129" s="205" t="s">
        <v>1261</v>
      </c>
      <c r="J129" s="199"/>
      <c r="K129" s="201"/>
      <c r="L129" s="202"/>
      <c r="M129" s="201"/>
      <c r="N129" s="206"/>
      <c r="V129" s="189"/>
      <c r="W129" s="195"/>
      <c r="AA129" s="207" t="s">
        <v>1259</v>
      </c>
      <c r="AD129" s="195"/>
      <c r="AE129" s="195"/>
      <c r="AG129" s="195"/>
    </row>
    <row r="130" spans="1:33" s="160" customFormat="1" ht="12" x14ac:dyDescent="0.2">
      <c r="A130" s="200"/>
      <c r="B130" s="199"/>
      <c r="C130" s="1037" t="s">
        <v>443</v>
      </c>
      <c r="D130" s="1037"/>
      <c r="E130" s="1037"/>
      <c r="F130" s="201" t="s">
        <v>444</v>
      </c>
      <c r="G130" s="201" t="s">
        <v>1262</v>
      </c>
      <c r="H130" s="201" t="s">
        <v>436</v>
      </c>
      <c r="I130" s="201" t="s">
        <v>1263</v>
      </c>
      <c r="J130" s="202"/>
      <c r="K130" s="201"/>
      <c r="L130" s="202"/>
      <c r="M130" s="201"/>
      <c r="N130" s="203"/>
      <c r="V130" s="189"/>
      <c r="W130" s="195"/>
      <c r="AA130" s="207"/>
      <c r="AB130" s="163" t="s">
        <v>443</v>
      </c>
      <c r="AD130" s="195"/>
      <c r="AE130" s="195"/>
      <c r="AG130" s="195"/>
    </row>
    <row r="131" spans="1:33" s="160" customFormat="1" ht="12" x14ac:dyDescent="0.2">
      <c r="A131" s="200"/>
      <c r="B131" s="199"/>
      <c r="C131" s="1037" t="s">
        <v>447</v>
      </c>
      <c r="D131" s="1037"/>
      <c r="E131" s="1037"/>
      <c r="F131" s="201" t="s">
        <v>444</v>
      </c>
      <c r="G131" s="201" t="s">
        <v>742</v>
      </c>
      <c r="H131" s="201" t="s">
        <v>436</v>
      </c>
      <c r="I131" s="201" t="s">
        <v>1264</v>
      </c>
      <c r="J131" s="202"/>
      <c r="K131" s="201"/>
      <c r="L131" s="202"/>
      <c r="M131" s="201"/>
      <c r="N131" s="203"/>
      <c r="V131" s="189"/>
      <c r="W131" s="195"/>
      <c r="AA131" s="207"/>
      <c r="AB131" s="163" t="s">
        <v>447</v>
      </c>
      <c r="AD131" s="195"/>
      <c r="AE131" s="195"/>
      <c r="AG131" s="195"/>
    </row>
    <row r="132" spans="1:33" s="160" customFormat="1" ht="12" x14ac:dyDescent="0.2">
      <c r="A132" s="200"/>
      <c r="B132" s="199"/>
      <c r="C132" s="1047" t="s">
        <v>450</v>
      </c>
      <c r="D132" s="1047"/>
      <c r="E132" s="1047"/>
      <c r="F132" s="208"/>
      <c r="G132" s="208"/>
      <c r="H132" s="208"/>
      <c r="I132" s="208"/>
      <c r="J132" s="209">
        <v>68.03</v>
      </c>
      <c r="K132" s="208"/>
      <c r="L132" s="209">
        <v>1809.36</v>
      </c>
      <c r="M132" s="208"/>
      <c r="N132" s="210"/>
      <c r="V132" s="189"/>
      <c r="W132" s="195"/>
      <c r="AA132" s="207"/>
      <c r="AC132" s="163" t="s">
        <v>450</v>
      </c>
      <c r="AD132" s="195"/>
      <c r="AE132" s="195"/>
      <c r="AG132" s="195"/>
    </row>
    <row r="133" spans="1:33" s="160" customFormat="1" ht="12" x14ac:dyDescent="0.2">
      <c r="A133" s="200"/>
      <c r="B133" s="199"/>
      <c r="C133" s="1037" t="s">
        <v>451</v>
      </c>
      <c r="D133" s="1037"/>
      <c r="E133" s="1037"/>
      <c r="F133" s="201"/>
      <c r="G133" s="201"/>
      <c r="H133" s="201"/>
      <c r="I133" s="201"/>
      <c r="J133" s="202"/>
      <c r="K133" s="201"/>
      <c r="L133" s="202">
        <v>1103.79</v>
      </c>
      <c r="M133" s="201"/>
      <c r="N133" s="203"/>
      <c r="V133" s="189"/>
      <c r="W133" s="195"/>
      <c r="AA133" s="207"/>
      <c r="AB133" s="163" t="s">
        <v>451</v>
      </c>
      <c r="AD133" s="195"/>
      <c r="AE133" s="195"/>
      <c r="AG133" s="195"/>
    </row>
    <row r="134" spans="1:33" s="160" customFormat="1" ht="22.5" x14ac:dyDescent="0.2">
      <c r="A134" s="200"/>
      <c r="B134" s="199" t="s">
        <v>1245</v>
      </c>
      <c r="C134" s="1037" t="s">
        <v>1246</v>
      </c>
      <c r="D134" s="1037"/>
      <c r="E134" s="1037"/>
      <c r="F134" s="201" t="s">
        <v>454</v>
      </c>
      <c r="G134" s="201" t="s">
        <v>1169</v>
      </c>
      <c r="H134" s="201"/>
      <c r="I134" s="201" t="s">
        <v>1169</v>
      </c>
      <c r="J134" s="202"/>
      <c r="K134" s="201"/>
      <c r="L134" s="202">
        <v>1214.17</v>
      </c>
      <c r="M134" s="201"/>
      <c r="N134" s="203"/>
      <c r="V134" s="189"/>
      <c r="W134" s="195"/>
      <c r="AA134" s="207"/>
      <c r="AB134" s="163" t="s">
        <v>1246</v>
      </c>
      <c r="AD134" s="195"/>
      <c r="AE134" s="195"/>
      <c r="AG134" s="195"/>
    </row>
    <row r="135" spans="1:33" s="160" customFormat="1" ht="22.5" x14ac:dyDescent="0.2">
      <c r="A135" s="200"/>
      <c r="B135" s="199" t="s">
        <v>1247</v>
      </c>
      <c r="C135" s="1037" t="s">
        <v>1248</v>
      </c>
      <c r="D135" s="1037"/>
      <c r="E135" s="1037"/>
      <c r="F135" s="201" t="s">
        <v>454</v>
      </c>
      <c r="G135" s="201" t="s">
        <v>959</v>
      </c>
      <c r="H135" s="201"/>
      <c r="I135" s="201" t="s">
        <v>959</v>
      </c>
      <c r="J135" s="202"/>
      <c r="K135" s="201"/>
      <c r="L135" s="202">
        <v>761.62</v>
      </c>
      <c r="M135" s="201"/>
      <c r="N135" s="203"/>
      <c r="V135" s="189"/>
      <c r="W135" s="195"/>
      <c r="AA135" s="207"/>
      <c r="AB135" s="163" t="s">
        <v>1248</v>
      </c>
      <c r="AD135" s="195"/>
      <c r="AE135" s="195"/>
      <c r="AG135" s="195"/>
    </row>
    <row r="136" spans="1:33" s="160" customFormat="1" ht="12" x14ac:dyDescent="0.2">
      <c r="A136" s="211"/>
      <c r="B136" s="212"/>
      <c r="C136" s="1039" t="s">
        <v>459</v>
      </c>
      <c r="D136" s="1039"/>
      <c r="E136" s="1039"/>
      <c r="F136" s="192"/>
      <c r="G136" s="192"/>
      <c r="H136" s="192"/>
      <c r="I136" s="192"/>
      <c r="J136" s="193"/>
      <c r="K136" s="192"/>
      <c r="L136" s="193">
        <v>3785.15</v>
      </c>
      <c r="M136" s="208"/>
      <c r="N136" s="194"/>
      <c r="V136" s="189"/>
      <c r="W136" s="195"/>
      <c r="AA136" s="207"/>
      <c r="AD136" s="195" t="s">
        <v>459</v>
      </c>
      <c r="AE136" s="195"/>
      <c r="AG136" s="195"/>
    </row>
    <row r="137" spans="1:33" s="160" customFormat="1" ht="22.5" x14ac:dyDescent="0.2">
      <c r="A137" s="190" t="s">
        <v>545</v>
      </c>
      <c r="B137" s="191" t="s">
        <v>1265</v>
      </c>
      <c r="C137" s="1039" t="s">
        <v>1266</v>
      </c>
      <c r="D137" s="1039"/>
      <c r="E137" s="1039"/>
      <c r="F137" s="192" t="s">
        <v>644</v>
      </c>
      <c r="G137" s="192"/>
      <c r="H137" s="192"/>
      <c r="I137" s="192" t="s">
        <v>1257</v>
      </c>
      <c r="J137" s="193">
        <v>519.79999999999995</v>
      </c>
      <c r="K137" s="192"/>
      <c r="L137" s="193">
        <v>1220.75</v>
      </c>
      <c r="M137" s="192"/>
      <c r="N137" s="194"/>
      <c r="V137" s="189"/>
      <c r="W137" s="195" t="s">
        <v>1266</v>
      </c>
      <c r="AA137" s="207"/>
      <c r="AD137" s="195"/>
      <c r="AE137" s="195"/>
      <c r="AG137" s="195"/>
    </row>
    <row r="138" spans="1:33" s="160" customFormat="1" ht="12" x14ac:dyDescent="0.2">
      <c r="A138" s="211"/>
      <c r="B138" s="212"/>
      <c r="C138" s="168" t="s">
        <v>462</v>
      </c>
      <c r="D138" s="213"/>
      <c r="E138" s="213"/>
      <c r="F138" s="214"/>
      <c r="G138" s="214"/>
      <c r="H138" s="214"/>
      <c r="I138" s="214"/>
      <c r="J138" s="215"/>
      <c r="K138" s="214"/>
      <c r="L138" s="215"/>
      <c r="M138" s="216"/>
      <c r="N138" s="217"/>
      <c r="V138" s="189"/>
      <c r="W138" s="195"/>
      <c r="AA138" s="207"/>
      <c r="AD138" s="195"/>
      <c r="AE138" s="195"/>
      <c r="AG138" s="195"/>
    </row>
    <row r="139" spans="1:33" s="160" customFormat="1" ht="33.75" x14ac:dyDescent="0.2">
      <c r="A139" s="190" t="s">
        <v>562</v>
      </c>
      <c r="B139" s="191" t="s">
        <v>1267</v>
      </c>
      <c r="C139" s="1039" t="s">
        <v>1268</v>
      </c>
      <c r="D139" s="1039"/>
      <c r="E139" s="1039"/>
      <c r="F139" s="192" t="s">
        <v>644</v>
      </c>
      <c r="G139" s="192"/>
      <c r="H139" s="192"/>
      <c r="I139" s="192" t="s">
        <v>1261</v>
      </c>
      <c r="J139" s="193">
        <v>630.73</v>
      </c>
      <c r="K139" s="192"/>
      <c r="L139" s="193">
        <v>12388.8</v>
      </c>
      <c r="M139" s="192"/>
      <c r="N139" s="194"/>
      <c r="V139" s="189"/>
      <c r="W139" s="195" t="s">
        <v>1268</v>
      </c>
      <c r="AA139" s="207"/>
      <c r="AD139" s="195"/>
      <c r="AE139" s="195"/>
      <c r="AG139" s="195"/>
    </row>
    <row r="140" spans="1:33" s="160" customFormat="1" ht="12" x14ac:dyDescent="0.2">
      <c r="A140" s="211"/>
      <c r="B140" s="212"/>
      <c r="C140" s="168" t="s">
        <v>462</v>
      </c>
      <c r="D140" s="213"/>
      <c r="E140" s="213"/>
      <c r="F140" s="214"/>
      <c r="G140" s="214"/>
      <c r="H140" s="214"/>
      <c r="I140" s="214"/>
      <c r="J140" s="215"/>
      <c r="K140" s="214"/>
      <c r="L140" s="215"/>
      <c r="M140" s="216"/>
      <c r="N140" s="217"/>
      <c r="V140" s="189"/>
      <c r="W140" s="195"/>
      <c r="AA140" s="207"/>
      <c r="AD140" s="195"/>
      <c r="AE140" s="195"/>
      <c r="AG140" s="195"/>
    </row>
    <row r="141" spans="1:33" s="160" customFormat="1" ht="22.5" x14ac:dyDescent="0.2">
      <c r="A141" s="190" t="s">
        <v>570</v>
      </c>
      <c r="B141" s="191" t="s">
        <v>1269</v>
      </c>
      <c r="C141" s="1039" t="s">
        <v>1270</v>
      </c>
      <c r="D141" s="1039"/>
      <c r="E141" s="1039"/>
      <c r="F141" s="192" t="s">
        <v>411</v>
      </c>
      <c r="G141" s="192"/>
      <c r="H141" s="192"/>
      <c r="I141" s="192" t="s">
        <v>1271</v>
      </c>
      <c r="J141" s="193"/>
      <c r="K141" s="192"/>
      <c r="L141" s="193"/>
      <c r="M141" s="192"/>
      <c r="N141" s="194"/>
      <c r="V141" s="189"/>
      <c r="W141" s="195" t="s">
        <v>1270</v>
      </c>
      <c r="AA141" s="207"/>
      <c r="AD141" s="195"/>
      <c r="AE141" s="195"/>
      <c r="AG141" s="195"/>
    </row>
    <row r="142" spans="1:33" s="160" customFormat="1" ht="33.75" x14ac:dyDescent="0.2">
      <c r="A142" s="198"/>
      <c r="B142" s="199" t="s">
        <v>430</v>
      </c>
      <c r="C142" s="1037" t="s">
        <v>431</v>
      </c>
      <c r="D142" s="1037"/>
      <c r="E142" s="1037"/>
      <c r="F142" s="1037"/>
      <c r="G142" s="1037"/>
      <c r="H142" s="1037"/>
      <c r="I142" s="1037"/>
      <c r="J142" s="1037"/>
      <c r="K142" s="1037"/>
      <c r="L142" s="1037"/>
      <c r="M142" s="1037"/>
      <c r="N142" s="1046"/>
      <c r="V142" s="189"/>
      <c r="W142" s="195"/>
      <c r="Y142" s="163" t="s">
        <v>431</v>
      </c>
      <c r="AA142" s="207"/>
      <c r="AD142" s="195"/>
      <c r="AE142" s="195"/>
      <c r="AG142" s="195"/>
    </row>
    <row r="143" spans="1:33" s="160" customFormat="1" ht="12" x14ac:dyDescent="0.2">
      <c r="A143" s="200"/>
      <c r="B143" s="199" t="s">
        <v>423</v>
      </c>
      <c r="C143" s="1037" t="s">
        <v>432</v>
      </c>
      <c r="D143" s="1037"/>
      <c r="E143" s="1037"/>
      <c r="F143" s="201"/>
      <c r="G143" s="201"/>
      <c r="H143" s="201"/>
      <c r="I143" s="201"/>
      <c r="J143" s="202">
        <v>447.82</v>
      </c>
      <c r="K143" s="201" t="s">
        <v>436</v>
      </c>
      <c r="L143" s="202">
        <v>248.18</v>
      </c>
      <c r="M143" s="201"/>
      <c r="N143" s="203"/>
      <c r="V143" s="189"/>
      <c r="W143" s="195"/>
      <c r="Z143" s="163" t="s">
        <v>432</v>
      </c>
      <c r="AA143" s="207"/>
      <c r="AD143" s="195"/>
      <c r="AE143" s="195"/>
      <c r="AG143" s="195"/>
    </row>
    <row r="144" spans="1:33" s="160" customFormat="1" ht="12" x14ac:dyDescent="0.2">
      <c r="A144" s="200"/>
      <c r="B144" s="199" t="s">
        <v>434</v>
      </c>
      <c r="C144" s="1037" t="s">
        <v>435</v>
      </c>
      <c r="D144" s="1037"/>
      <c r="E144" s="1037"/>
      <c r="F144" s="201"/>
      <c r="G144" s="201"/>
      <c r="H144" s="201"/>
      <c r="I144" s="201"/>
      <c r="J144" s="202">
        <v>38.270000000000003</v>
      </c>
      <c r="K144" s="201" t="s">
        <v>436</v>
      </c>
      <c r="L144" s="202">
        <v>21.21</v>
      </c>
      <c r="M144" s="201"/>
      <c r="N144" s="203"/>
      <c r="V144" s="189"/>
      <c r="W144" s="195"/>
      <c r="Z144" s="163" t="s">
        <v>435</v>
      </c>
      <c r="AA144" s="207"/>
      <c r="AD144" s="195"/>
      <c r="AE144" s="195"/>
      <c r="AG144" s="195"/>
    </row>
    <row r="145" spans="1:33" s="160" customFormat="1" ht="12" x14ac:dyDescent="0.2">
      <c r="A145" s="200"/>
      <c r="B145" s="199" t="s">
        <v>437</v>
      </c>
      <c r="C145" s="1037" t="s">
        <v>438</v>
      </c>
      <c r="D145" s="1037"/>
      <c r="E145" s="1037"/>
      <c r="F145" s="201"/>
      <c r="G145" s="201"/>
      <c r="H145" s="201"/>
      <c r="I145" s="201"/>
      <c r="J145" s="202">
        <v>6.36</v>
      </c>
      <c r="K145" s="201" t="s">
        <v>436</v>
      </c>
      <c r="L145" s="202">
        <v>3.52</v>
      </c>
      <c r="M145" s="201"/>
      <c r="N145" s="203"/>
      <c r="V145" s="189"/>
      <c r="W145" s="195"/>
      <c r="Z145" s="163" t="s">
        <v>438</v>
      </c>
      <c r="AA145" s="207"/>
      <c r="AD145" s="195"/>
      <c r="AE145" s="195"/>
      <c r="AG145" s="195"/>
    </row>
    <row r="146" spans="1:33" s="160" customFormat="1" ht="12" x14ac:dyDescent="0.2">
      <c r="A146" s="196"/>
      <c r="B146" s="204" t="s">
        <v>1272</v>
      </c>
      <c r="C146" s="1048" t="s">
        <v>1273</v>
      </c>
      <c r="D146" s="1048"/>
      <c r="E146" s="1048"/>
      <c r="F146" s="205" t="s">
        <v>411</v>
      </c>
      <c r="G146" s="205" t="s">
        <v>423</v>
      </c>
      <c r="H146" s="205"/>
      <c r="I146" s="205" t="s">
        <v>1271</v>
      </c>
      <c r="J146" s="199"/>
      <c r="K146" s="201"/>
      <c r="L146" s="202"/>
      <c r="M146" s="201"/>
      <c r="N146" s="206"/>
      <c r="V146" s="189"/>
      <c r="W146" s="195"/>
      <c r="AA146" s="207" t="s">
        <v>1273</v>
      </c>
      <c r="AD146" s="195"/>
      <c r="AE146" s="195"/>
      <c r="AG146" s="195"/>
    </row>
    <row r="147" spans="1:33" s="160" customFormat="1" ht="12" x14ac:dyDescent="0.2">
      <c r="A147" s="200"/>
      <c r="B147" s="199"/>
      <c r="C147" s="1037" t="s">
        <v>443</v>
      </c>
      <c r="D147" s="1037"/>
      <c r="E147" s="1037"/>
      <c r="F147" s="201" t="s">
        <v>444</v>
      </c>
      <c r="G147" s="201" t="s">
        <v>1274</v>
      </c>
      <c r="H147" s="201" t="s">
        <v>436</v>
      </c>
      <c r="I147" s="201" t="s">
        <v>1275</v>
      </c>
      <c r="J147" s="202"/>
      <c r="K147" s="201"/>
      <c r="L147" s="202"/>
      <c r="M147" s="201"/>
      <c r="N147" s="203"/>
      <c r="V147" s="189"/>
      <c r="W147" s="195"/>
      <c r="AA147" s="207"/>
      <c r="AB147" s="163" t="s">
        <v>443</v>
      </c>
      <c r="AD147" s="195"/>
      <c r="AE147" s="195"/>
      <c r="AG147" s="195"/>
    </row>
    <row r="148" spans="1:33" s="160" customFormat="1" ht="12" x14ac:dyDescent="0.2">
      <c r="A148" s="200"/>
      <c r="B148" s="199"/>
      <c r="C148" s="1037" t="s">
        <v>447</v>
      </c>
      <c r="D148" s="1037"/>
      <c r="E148" s="1037"/>
      <c r="F148" s="201" t="s">
        <v>444</v>
      </c>
      <c r="G148" s="201" t="s">
        <v>869</v>
      </c>
      <c r="H148" s="201" t="s">
        <v>436</v>
      </c>
      <c r="I148" s="201" t="s">
        <v>1276</v>
      </c>
      <c r="J148" s="202"/>
      <c r="K148" s="201"/>
      <c r="L148" s="202"/>
      <c r="M148" s="201"/>
      <c r="N148" s="203"/>
      <c r="V148" s="189"/>
      <c r="W148" s="195"/>
      <c r="AA148" s="207"/>
      <c r="AB148" s="163" t="s">
        <v>447</v>
      </c>
      <c r="AD148" s="195"/>
      <c r="AE148" s="195"/>
      <c r="AG148" s="195"/>
    </row>
    <row r="149" spans="1:33" s="160" customFormat="1" ht="12" x14ac:dyDescent="0.2">
      <c r="A149" s="200"/>
      <c r="B149" s="199"/>
      <c r="C149" s="1047" t="s">
        <v>450</v>
      </c>
      <c r="D149" s="1047"/>
      <c r="E149" s="1047"/>
      <c r="F149" s="208"/>
      <c r="G149" s="208"/>
      <c r="H149" s="208"/>
      <c r="I149" s="208"/>
      <c r="J149" s="209">
        <v>486.09</v>
      </c>
      <c r="K149" s="208"/>
      <c r="L149" s="209">
        <v>269.39</v>
      </c>
      <c r="M149" s="208"/>
      <c r="N149" s="210"/>
      <c r="V149" s="189"/>
      <c r="W149" s="195"/>
      <c r="AA149" s="207"/>
      <c r="AC149" s="163" t="s">
        <v>450</v>
      </c>
      <c r="AD149" s="195"/>
      <c r="AE149" s="195"/>
      <c r="AG149" s="195"/>
    </row>
    <row r="150" spans="1:33" s="160" customFormat="1" ht="12" x14ac:dyDescent="0.2">
      <c r="A150" s="200"/>
      <c r="B150" s="199"/>
      <c r="C150" s="1037" t="s">
        <v>451</v>
      </c>
      <c r="D150" s="1037"/>
      <c r="E150" s="1037"/>
      <c r="F150" s="201"/>
      <c r="G150" s="201"/>
      <c r="H150" s="201"/>
      <c r="I150" s="201"/>
      <c r="J150" s="202"/>
      <c r="K150" s="201"/>
      <c r="L150" s="202">
        <v>251.7</v>
      </c>
      <c r="M150" s="201"/>
      <c r="N150" s="203"/>
      <c r="V150" s="189"/>
      <c r="W150" s="195"/>
      <c r="AA150" s="207"/>
      <c r="AB150" s="163" t="s">
        <v>451</v>
      </c>
      <c r="AD150" s="195"/>
      <c r="AE150" s="195"/>
      <c r="AG150" s="195"/>
    </row>
    <row r="151" spans="1:33" s="160" customFormat="1" ht="22.5" x14ac:dyDescent="0.2">
      <c r="A151" s="200"/>
      <c r="B151" s="199" t="s">
        <v>1245</v>
      </c>
      <c r="C151" s="1037" t="s">
        <v>1246</v>
      </c>
      <c r="D151" s="1037"/>
      <c r="E151" s="1037"/>
      <c r="F151" s="201" t="s">
        <v>454</v>
      </c>
      <c r="G151" s="201" t="s">
        <v>1169</v>
      </c>
      <c r="H151" s="201"/>
      <c r="I151" s="201" t="s">
        <v>1169</v>
      </c>
      <c r="J151" s="202"/>
      <c r="K151" s="201"/>
      <c r="L151" s="202">
        <v>276.87</v>
      </c>
      <c r="M151" s="201"/>
      <c r="N151" s="203"/>
      <c r="V151" s="189"/>
      <c r="W151" s="195"/>
      <c r="AA151" s="207"/>
      <c r="AB151" s="163" t="s">
        <v>1246</v>
      </c>
      <c r="AD151" s="195"/>
      <c r="AE151" s="195"/>
      <c r="AG151" s="195"/>
    </row>
    <row r="152" spans="1:33" s="160" customFormat="1" ht="22.5" x14ac:dyDescent="0.2">
      <c r="A152" s="200"/>
      <c r="B152" s="199" t="s">
        <v>1247</v>
      </c>
      <c r="C152" s="1037" t="s">
        <v>1248</v>
      </c>
      <c r="D152" s="1037"/>
      <c r="E152" s="1037"/>
      <c r="F152" s="201" t="s">
        <v>454</v>
      </c>
      <c r="G152" s="201" t="s">
        <v>959</v>
      </c>
      <c r="H152" s="201"/>
      <c r="I152" s="201" t="s">
        <v>959</v>
      </c>
      <c r="J152" s="202"/>
      <c r="K152" s="201"/>
      <c r="L152" s="202">
        <v>173.67</v>
      </c>
      <c r="M152" s="201"/>
      <c r="N152" s="203"/>
      <c r="V152" s="189"/>
      <c r="W152" s="195"/>
      <c r="AA152" s="207"/>
      <c r="AB152" s="163" t="s">
        <v>1248</v>
      </c>
      <c r="AD152" s="195"/>
      <c r="AE152" s="195"/>
      <c r="AG152" s="195"/>
    </row>
    <row r="153" spans="1:33" s="160" customFormat="1" ht="12" x14ac:dyDescent="0.2">
      <c r="A153" s="211"/>
      <c r="B153" s="212"/>
      <c r="C153" s="1039" t="s">
        <v>459</v>
      </c>
      <c r="D153" s="1039"/>
      <c r="E153" s="1039"/>
      <c r="F153" s="192"/>
      <c r="G153" s="192"/>
      <c r="H153" s="192"/>
      <c r="I153" s="192"/>
      <c r="J153" s="193"/>
      <c r="K153" s="192"/>
      <c r="L153" s="193">
        <v>719.93</v>
      </c>
      <c r="M153" s="208"/>
      <c r="N153" s="194"/>
      <c r="V153" s="189"/>
      <c r="W153" s="195"/>
      <c r="AA153" s="207"/>
      <c r="AD153" s="195" t="s">
        <v>459</v>
      </c>
      <c r="AE153" s="195"/>
      <c r="AG153" s="195"/>
    </row>
    <row r="154" spans="1:33" s="160" customFormat="1" ht="12" x14ac:dyDescent="0.2">
      <c r="A154" s="190" t="s">
        <v>577</v>
      </c>
      <c r="B154" s="191" t="s">
        <v>1277</v>
      </c>
      <c r="C154" s="1039" t="s">
        <v>1278</v>
      </c>
      <c r="D154" s="1039"/>
      <c r="E154" s="1039"/>
      <c r="F154" s="192" t="s">
        <v>411</v>
      </c>
      <c r="G154" s="192"/>
      <c r="H154" s="192"/>
      <c r="I154" s="192" t="s">
        <v>1271</v>
      </c>
      <c r="J154" s="193">
        <v>7200</v>
      </c>
      <c r="K154" s="192"/>
      <c r="L154" s="193">
        <v>3192.13</v>
      </c>
      <c r="M154" s="192"/>
      <c r="N154" s="194"/>
      <c r="V154" s="189"/>
      <c r="W154" s="195" t="s">
        <v>1278</v>
      </c>
      <c r="AA154" s="207"/>
      <c r="AD154" s="195"/>
      <c r="AE154" s="195"/>
      <c r="AG154" s="195"/>
    </row>
    <row r="155" spans="1:33" s="160" customFormat="1" ht="12" x14ac:dyDescent="0.2">
      <c r="A155" s="211"/>
      <c r="B155" s="212"/>
      <c r="C155" s="168" t="s">
        <v>1070</v>
      </c>
      <c r="D155" s="213"/>
      <c r="E155" s="213"/>
      <c r="F155" s="214"/>
      <c r="G155" s="214"/>
      <c r="H155" s="214"/>
      <c r="I155" s="214"/>
      <c r="J155" s="215"/>
      <c r="K155" s="214"/>
      <c r="L155" s="215"/>
      <c r="M155" s="216"/>
      <c r="N155" s="217"/>
      <c r="V155" s="189"/>
      <c r="W155" s="195"/>
      <c r="AA155" s="207"/>
      <c r="AD155" s="195"/>
      <c r="AE155" s="195"/>
      <c r="AG155" s="195"/>
    </row>
    <row r="156" spans="1:33" s="160" customFormat="1" ht="56.25" x14ac:dyDescent="0.2">
      <c r="A156" s="190" t="s">
        <v>581</v>
      </c>
      <c r="B156" s="191" t="s">
        <v>1279</v>
      </c>
      <c r="C156" s="1039" t="s">
        <v>1280</v>
      </c>
      <c r="D156" s="1039"/>
      <c r="E156" s="1039"/>
      <c r="F156" s="192" t="s">
        <v>532</v>
      </c>
      <c r="G156" s="192"/>
      <c r="H156" s="192"/>
      <c r="I156" s="192" t="s">
        <v>1281</v>
      </c>
      <c r="J156" s="193"/>
      <c r="K156" s="192"/>
      <c r="L156" s="193"/>
      <c r="M156" s="192"/>
      <c r="N156" s="194"/>
      <c r="V156" s="189"/>
      <c r="W156" s="195" t="s">
        <v>1280</v>
      </c>
      <c r="AA156" s="207"/>
      <c r="AD156" s="195"/>
      <c r="AE156" s="195"/>
      <c r="AG156" s="195"/>
    </row>
    <row r="157" spans="1:33" s="160" customFormat="1" ht="12" x14ac:dyDescent="0.2">
      <c r="A157" s="196"/>
      <c r="B157" s="197"/>
      <c r="C157" s="1037" t="s">
        <v>1282</v>
      </c>
      <c r="D157" s="1037"/>
      <c r="E157" s="1037"/>
      <c r="F157" s="1037"/>
      <c r="G157" s="1037"/>
      <c r="H157" s="1037"/>
      <c r="I157" s="1037"/>
      <c r="J157" s="1037"/>
      <c r="K157" s="1037"/>
      <c r="L157" s="1037"/>
      <c r="M157" s="1037"/>
      <c r="N157" s="1046"/>
      <c r="V157" s="189"/>
      <c r="W157" s="195"/>
      <c r="X157" s="163" t="s">
        <v>1282</v>
      </c>
      <c r="AA157" s="207"/>
      <c r="AD157" s="195"/>
      <c r="AE157" s="195"/>
      <c r="AG157" s="195"/>
    </row>
    <row r="158" spans="1:33" s="160" customFormat="1" ht="33.75" x14ac:dyDescent="0.2">
      <c r="A158" s="198"/>
      <c r="B158" s="199" t="s">
        <v>430</v>
      </c>
      <c r="C158" s="1037" t="s">
        <v>431</v>
      </c>
      <c r="D158" s="1037"/>
      <c r="E158" s="1037"/>
      <c r="F158" s="1037"/>
      <c r="G158" s="1037"/>
      <c r="H158" s="1037"/>
      <c r="I158" s="1037"/>
      <c r="J158" s="1037"/>
      <c r="K158" s="1037"/>
      <c r="L158" s="1037"/>
      <c r="M158" s="1037"/>
      <c r="N158" s="1046"/>
      <c r="V158" s="189"/>
      <c r="W158" s="195"/>
      <c r="Y158" s="163" t="s">
        <v>431</v>
      </c>
      <c r="AA158" s="207"/>
      <c r="AD158" s="195"/>
      <c r="AE158" s="195"/>
      <c r="AG158" s="195"/>
    </row>
    <row r="159" spans="1:33" s="160" customFormat="1" ht="12" x14ac:dyDescent="0.2">
      <c r="A159" s="200"/>
      <c r="B159" s="199" t="s">
        <v>423</v>
      </c>
      <c r="C159" s="1037" t="s">
        <v>432</v>
      </c>
      <c r="D159" s="1037"/>
      <c r="E159" s="1037"/>
      <c r="F159" s="201"/>
      <c r="G159" s="201"/>
      <c r="H159" s="201"/>
      <c r="I159" s="201"/>
      <c r="J159" s="202">
        <v>1197.24</v>
      </c>
      <c r="K159" s="201" t="s">
        <v>436</v>
      </c>
      <c r="L159" s="202">
        <v>3723.27</v>
      </c>
      <c r="M159" s="201"/>
      <c r="N159" s="203"/>
      <c r="V159" s="189"/>
      <c r="W159" s="195"/>
      <c r="Z159" s="163" t="s">
        <v>432</v>
      </c>
      <c r="AA159" s="207"/>
      <c r="AD159" s="195"/>
      <c r="AE159" s="195"/>
      <c r="AG159" s="195"/>
    </row>
    <row r="160" spans="1:33" s="160" customFormat="1" ht="12" x14ac:dyDescent="0.2">
      <c r="A160" s="200"/>
      <c r="B160" s="199" t="s">
        <v>434</v>
      </c>
      <c r="C160" s="1037" t="s">
        <v>435</v>
      </c>
      <c r="D160" s="1037"/>
      <c r="E160" s="1037"/>
      <c r="F160" s="201"/>
      <c r="G160" s="201"/>
      <c r="H160" s="201"/>
      <c r="I160" s="201"/>
      <c r="J160" s="202">
        <v>90.98</v>
      </c>
      <c r="K160" s="201" t="s">
        <v>436</v>
      </c>
      <c r="L160" s="202">
        <v>282.94</v>
      </c>
      <c r="M160" s="201"/>
      <c r="N160" s="203"/>
      <c r="V160" s="189"/>
      <c r="W160" s="195"/>
      <c r="Z160" s="163" t="s">
        <v>435</v>
      </c>
      <c r="AA160" s="207"/>
      <c r="AD160" s="195"/>
      <c r="AE160" s="195"/>
      <c r="AG160" s="195"/>
    </row>
    <row r="161" spans="1:33" s="160" customFormat="1" ht="12" x14ac:dyDescent="0.2">
      <c r="A161" s="200"/>
      <c r="B161" s="199" t="s">
        <v>437</v>
      </c>
      <c r="C161" s="1037" t="s">
        <v>438</v>
      </c>
      <c r="D161" s="1037"/>
      <c r="E161" s="1037"/>
      <c r="F161" s="201"/>
      <c r="G161" s="201"/>
      <c r="H161" s="201"/>
      <c r="I161" s="201"/>
      <c r="J161" s="202">
        <v>11.62</v>
      </c>
      <c r="K161" s="201" t="s">
        <v>436</v>
      </c>
      <c r="L161" s="202">
        <v>36.14</v>
      </c>
      <c r="M161" s="201"/>
      <c r="N161" s="203"/>
      <c r="V161" s="189"/>
      <c r="W161" s="195"/>
      <c r="Z161" s="163" t="s">
        <v>438</v>
      </c>
      <c r="AA161" s="207"/>
      <c r="AD161" s="195"/>
      <c r="AE161" s="195"/>
      <c r="AG161" s="195"/>
    </row>
    <row r="162" spans="1:33" s="160" customFormat="1" ht="12" x14ac:dyDescent="0.2">
      <c r="A162" s="200"/>
      <c r="B162" s="199" t="s">
        <v>439</v>
      </c>
      <c r="C162" s="1037" t="s">
        <v>440</v>
      </c>
      <c r="D162" s="1037"/>
      <c r="E162" s="1037"/>
      <c r="F162" s="201"/>
      <c r="G162" s="201"/>
      <c r="H162" s="201"/>
      <c r="I162" s="201"/>
      <c r="J162" s="202">
        <v>3242.7</v>
      </c>
      <c r="K162" s="201"/>
      <c r="L162" s="202">
        <v>8067.51</v>
      </c>
      <c r="M162" s="201"/>
      <c r="N162" s="203"/>
      <c r="V162" s="189"/>
      <c r="W162" s="195"/>
      <c r="Z162" s="163" t="s">
        <v>440</v>
      </c>
      <c r="AA162" s="207"/>
      <c r="AD162" s="195"/>
      <c r="AE162" s="195"/>
      <c r="AG162" s="195"/>
    </row>
    <row r="163" spans="1:33" s="160" customFormat="1" ht="12" x14ac:dyDescent="0.2">
      <c r="A163" s="196"/>
      <c r="B163" s="204" t="s">
        <v>1283</v>
      </c>
      <c r="C163" s="1048" t="s">
        <v>1284</v>
      </c>
      <c r="D163" s="1048"/>
      <c r="E163" s="1048"/>
      <c r="F163" s="205" t="s">
        <v>347</v>
      </c>
      <c r="G163" s="205" t="s">
        <v>1285</v>
      </c>
      <c r="H163" s="205"/>
      <c r="I163" s="205" t="s">
        <v>1286</v>
      </c>
      <c r="J163" s="199"/>
      <c r="K163" s="201"/>
      <c r="L163" s="202"/>
      <c r="M163" s="201"/>
      <c r="N163" s="206"/>
      <c r="V163" s="189"/>
      <c r="W163" s="195"/>
      <c r="AA163" s="207" t="s">
        <v>1284</v>
      </c>
      <c r="AD163" s="195"/>
      <c r="AE163" s="195"/>
      <c r="AG163" s="195"/>
    </row>
    <row r="164" spans="1:33" s="160" customFormat="1" ht="22.5" x14ac:dyDescent="0.2">
      <c r="A164" s="196"/>
      <c r="B164" s="204" t="s">
        <v>1287</v>
      </c>
      <c r="C164" s="1048" t="s">
        <v>1288</v>
      </c>
      <c r="D164" s="1048"/>
      <c r="E164" s="1048"/>
      <c r="F164" s="205" t="s">
        <v>347</v>
      </c>
      <c r="G164" s="205" t="s">
        <v>1131</v>
      </c>
      <c r="H164" s="205"/>
      <c r="I164" s="205" t="s">
        <v>1289</v>
      </c>
      <c r="J164" s="199"/>
      <c r="K164" s="201"/>
      <c r="L164" s="202"/>
      <c r="M164" s="201"/>
      <c r="N164" s="206"/>
      <c r="V164" s="189"/>
      <c r="W164" s="195"/>
      <c r="AA164" s="207" t="s">
        <v>1288</v>
      </c>
      <c r="AD164" s="195"/>
      <c r="AE164" s="195"/>
      <c r="AG164" s="195"/>
    </row>
    <row r="165" spans="1:33" s="160" customFormat="1" ht="12" x14ac:dyDescent="0.2">
      <c r="A165" s="200"/>
      <c r="B165" s="199"/>
      <c r="C165" s="1037" t="s">
        <v>443</v>
      </c>
      <c r="D165" s="1037"/>
      <c r="E165" s="1037"/>
      <c r="F165" s="201" t="s">
        <v>444</v>
      </c>
      <c r="G165" s="201" t="s">
        <v>1290</v>
      </c>
      <c r="H165" s="201" t="s">
        <v>436</v>
      </c>
      <c r="I165" s="201" t="s">
        <v>1291</v>
      </c>
      <c r="J165" s="202"/>
      <c r="K165" s="201"/>
      <c r="L165" s="202"/>
      <c r="M165" s="201"/>
      <c r="N165" s="203"/>
      <c r="V165" s="189"/>
      <c r="W165" s="195"/>
      <c r="AA165" s="207"/>
      <c r="AB165" s="163" t="s">
        <v>443</v>
      </c>
      <c r="AD165" s="195"/>
      <c r="AE165" s="195"/>
      <c r="AG165" s="195"/>
    </row>
    <row r="166" spans="1:33" s="160" customFormat="1" ht="12" x14ac:dyDescent="0.2">
      <c r="A166" s="200"/>
      <c r="B166" s="199"/>
      <c r="C166" s="1037" t="s">
        <v>447</v>
      </c>
      <c r="D166" s="1037"/>
      <c r="E166" s="1037"/>
      <c r="F166" s="201" t="s">
        <v>444</v>
      </c>
      <c r="G166" s="201" t="s">
        <v>1292</v>
      </c>
      <c r="H166" s="201" t="s">
        <v>436</v>
      </c>
      <c r="I166" s="201" t="s">
        <v>1293</v>
      </c>
      <c r="J166" s="202"/>
      <c r="K166" s="201"/>
      <c r="L166" s="202"/>
      <c r="M166" s="201"/>
      <c r="N166" s="203"/>
      <c r="V166" s="189"/>
      <c r="W166" s="195"/>
      <c r="AA166" s="207"/>
      <c r="AB166" s="163" t="s">
        <v>447</v>
      </c>
      <c r="AD166" s="195"/>
      <c r="AE166" s="195"/>
      <c r="AG166" s="195"/>
    </row>
    <row r="167" spans="1:33" s="160" customFormat="1" ht="12" x14ac:dyDescent="0.2">
      <c r="A167" s="200"/>
      <c r="B167" s="199"/>
      <c r="C167" s="1047" t="s">
        <v>450</v>
      </c>
      <c r="D167" s="1047"/>
      <c r="E167" s="1047"/>
      <c r="F167" s="208"/>
      <c r="G167" s="208"/>
      <c r="H167" s="208"/>
      <c r="I167" s="208"/>
      <c r="J167" s="209">
        <v>4530.92</v>
      </c>
      <c r="K167" s="208"/>
      <c r="L167" s="209">
        <v>12073.72</v>
      </c>
      <c r="M167" s="208"/>
      <c r="N167" s="210"/>
      <c r="V167" s="189"/>
      <c r="W167" s="195"/>
      <c r="AA167" s="207"/>
      <c r="AC167" s="163" t="s">
        <v>450</v>
      </c>
      <c r="AD167" s="195"/>
      <c r="AE167" s="195"/>
      <c r="AG167" s="195"/>
    </row>
    <row r="168" spans="1:33" s="160" customFormat="1" ht="12" x14ac:dyDescent="0.2">
      <c r="A168" s="200"/>
      <c r="B168" s="199"/>
      <c r="C168" s="1037" t="s">
        <v>451</v>
      </c>
      <c r="D168" s="1037"/>
      <c r="E168" s="1037"/>
      <c r="F168" s="201"/>
      <c r="G168" s="201"/>
      <c r="H168" s="201"/>
      <c r="I168" s="201"/>
      <c r="J168" s="202"/>
      <c r="K168" s="201"/>
      <c r="L168" s="202">
        <v>3759.41</v>
      </c>
      <c r="M168" s="201"/>
      <c r="N168" s="203"/>
      <c r="V168" s="189"/>
      <c r="W168" s="195"/>
      <c r="AA168" s="207"/>
      <c r="AB168" s="163" t="s">
        <v>451</v>
      </c>
      <c r="AD168" s="195"/>
      <c r="AE168" s="195"/>
      <c r="AG168" s="195"/>
    </row>
    <row r="169" spans="1:33" s="160" customFormat="1" ht="22.5" x14ac:dyDescent="0.2">
      <c r="A169" s="200"/>
      <c r="B169" s="199" t="s">
        <v>1294</v>
      </c>
      <c r="C169" s="1037" t="s">
        <v>1295</v>
      </c>
      <c r="D169" s="1037"/>
      <c r="E169" s="1037"/>
      <c r="F169" s="201" t="s">
        <v>454</v>
      </c>
      <c r="G169" s="201" t="s">
        <v>819</v>
      </c>
      <c r="H169" s="201"/>
      <c r="I169" s="201" t="s">
        <v>819</v>
      </c>
      <c r="J169" s="202"/>
      <c r="K169" s="201"/>
      <c r="L169" s="202">
        <v>4060.16</v>
      </c>
      <c r="M169" s="201"/>
      <c r="N169" s="203"/>
      <c r="V169" s="189"/>
      <c r="W169" s="195"/>
      <c r="AA169" s="207"/>
      <c r="AB169" s="163" t="s">
        <v>1295</v>
      </c>
      <c r="AD169" s="195"/>
      <c r="AE169" s="195"/>
      <c r="AG169" s="195"/>
    </row>
    <row r="170" spans="1:33" s="160" customFormat="1" ht="22.5" x14ac:dyDescent="0.2">
      <c r="A170" s="200"/>
      <c r="B170" s="199" t="s">
        <v>1296</v>
      </c>
      <c r="C170" s="1037" t="s">
        <v>1297</v>
      </c>
      <c r="D170" s="1037"/>
      <c r="E170" s="1037"/>
      <c r="F170" s="201" t="s">
        <v>454</v>
      </c>
      <c r="G170" s="201" t="s">
        <v>561</v>
      </c>
      <c r="H170" s="201"/>
      <c r="I170" s="201" t="s">
        <v>561</v>
      </c>
      <c r="J170" s="202"/>
      <c r="K170" s="201"/>
      <c r="L170" s="202">
        <v>2067.6799999999998</v>
      </c>
      <c r="M170" s="201"/>
      <c r="N170" s="203"/>
      <c r="V170" s="189"/>
      <c r="W170" s="195"/>
      <c r="AA170" s="207"/>
      <c r="AB170" s="163" t="s">
        <v>1297</v>
      </c>
      <c r="AD170" s="195"/>
      <c r="AE170" s="195"/>
      <c r="AG170" s="195"/>
    </row>
    <row r="171" spans="1:33" s="160" customFormat="1" ht="12" x14ac:dyDescent="0.2">
      <c r="A171" s="211"/>
      <c r="B171" s="212"/>
      <c r="C171" s="1039" t="s">
        <v>459</v>
      </c>
      <c r="D171" s="1039"/>
      <c r="E171" s="1039"/>
      <c r="F171" s="192"/>
      <c r="G171" s="192"/>
      <c r="H171" s="192"/>
      <c r="I171" s="192"/>
      <c r="J171" s="193"/>
      <c r="K171" s="192"/>
      <c r="L171" s="193">
        <v>18201.560000000001</v>
      </c>
      <c r="M171" s="208"/>
      <c r="N171" s="194"/>
      <c r="V171" s="189"/>
      <c r="W171" s="195"/>
      <c r="AA171" s="207"/>
      <c r="AD171" s="195" t="s">
        <v>459</v>
      </c>
      <c r="AE171" s="195"/>
      <c r="AG171" s="195"/>
    </row>
    <row r="172" spans="1:33" s="160" customFormat="1" ht="22.5" x14ac:dyDescent="0.2">
      <c r="A172" s="190" t="s">
        <v>586</v>
      </c>
      <c r="B172" s="191" t="s">
        <v>1298</v>
      </c>
      <c r="C172" s="1039" t="s">
        <v>1299</v>
      </c>
      <c r="D172" s="1039"/>
      <c r="E172" s="1039"/>
      <c r="F172" s="192" t="s">
        <v>644</v>
      </c>
      <c r="G172" s="192"/>
      <c r="H172" s="192"/>
      <c r="I172" s="192" t="s">
        <v>1300</v>
      </c>
      <c r="J172" s="193">
        <v>445.12</v>
      </c>
      <c r="K172" s="192"/>
      <c r="L172" s="193">
        <v>5537.07</v>
      </c>
      <c r="M172" s="192"/>
      <c r="N172" s="194"/>
      <c r="V172" s="189"/>
      <c r="W172" s="195" t="s">
        <v>1299</v>
      </c>
      <c r="AA172" s="207"/>
      <c r="AD172" s="195"/>
      <c r="AE172" s="195"/>
      <c r="AG172" s="195"/>
    </row>
    <row r="173" spans="1:33" s="160" customFormat="1" ht="12" x14ac:dyDescent="0.2">
      <c r="A173" s="211"/>
      <c r="B173" s="212"/>
      <c r="C173" s="168" t="s">
        <v>462</v>
      </c>
      <c r="D173" s="213"/>
      <c r="E173" s="213"/>
      <c r="F173" s="214"/>
      <c r="G173" s="214"/>
      <c r="H173" s="214"/>
      <c r="I173" s="214"/>
      <c r="J173" s="215"/>
      <c r="K173" s="214"/>
      <c r="L173" s="215"/>
      <c r="M173" s="216"/>
      <c r="N173" s="217"/>
      <c r="V173" s="189"/>
      <c r="W173" s="195"/>
      <c r="AA173" s="207"/>
      <c r="AD173" s="195"/>
      <c r="AE173" s="195"/>
      <c r="AG173" s="195"/>
    </row>
    <row r="174" spans="1:33" s="160" customFormat="1" ht="12" x14ac:dyDescent="0.2">
      <c r="A174" s="196"/>
      <c r="B174" s="197"/>
      <c r="C174" s="1037" t="s">
        <v>1301</v>
      </c>
      <c r="D174" s="1037"/>
      <c r="E174" s="1037"/>
      <c r="F174" s="1037"/>
      <c r="G174" s="1037"/>
      <c r="H174" s="1037"/>
      <c r="I174" s="1037"/>
      <c r="J174" s="1037"/>
      <c r="K174" s="1037"/>
      <c r="L174" s="1037"/>
      <c r="M174" s="1037"/>
      <c r="N174" s="1046"/>
      <c r="V174" s="189"/>
      <c r="W174" s="195"/>
      <c r="X174" s="163" t="s">
        <v>1301</v>
      </c>
      <c r="AA174" s="207"/>
      <c r="AD174" s="195"/>
      <c r="AE174" s="195"/>
      <c r="AG174" s="195"/>
    </row>
    <row r="175" spans="1:33" s="160" customFormat="1" ht="22.5" x14ac:dyDescent="0.2">
      <c r="A175" s="190" t="s">
        <v>592</v>
      </c>
      <c r="B175" s="191" t="s">
        <v>1302</v>
      </c>
      <c r="C175" s="1039" t="s">
        <v>1303</v>
      </c>
      <c r="D175" s="1039"/>
      <c r="E175" s="1039"/>
      <c r="F175" s="192" t="s">
        <v>347</v>
      </c>
      <c r="G175" s="192"/>
      <c r="H175" s="192"/>
      <c r="I175" s="192" t="s">
        <v>1286</v>
      </c>
      <c r="J175" s="193">
        <v>15</v>
      </c>
      <c r="K175" s="192"/>
      <c r="L175" s="193">
        <v>15711.09</v>
      </c>
      <c r="M175" s="192"/>
      <c r="N175" s="194"/>
      <c r="V175" s="189"/>
      <c r="W175" s="195" t="s">
        <v>1303</v>
      </c>
      <c r="AA175" s="207"/>
      <c r="AD175" s="195"/>
      <c r="AE175" s="195"/>
      <c r="AG175" s="195"/>
    </row>
    <row r="176" spans="1:33" s="160" customFormat="1" ht="12" x14ac:dyDescent="0.2">
      <c r="A176" s="211"/>
      <c r="B176" s="212"/>
      <c r="C176" s="168" t="s">
        <v>462</v>
      </c>
      <c r="D176" s="213"/>
      <c r="E176" s="213"/>
      <c r="F176" s="214"/>
      <c r="G176" s="214"/>
      <c r="H176" s="214"/>
      <c r="I176" s="214"/>
      <c r="J176" s="215"/>
      <c r="K176" s="214"/>
      <c r="L176" s="215"/>
      <c r="M176" s="216"/>
      <c r="N176" s="217"/>
      <c r="V176" s="189"/>
      <c r="W176" s="195"/>
      <c r="AA176" s="207"/>
      <c r="AD176" s="195"/>
      <c r="AE176" s="195"/>
      <c r="AG176" s="195"/>
    </row>
    <row r="177" spans="1:33" s="160" customFormat="1" ht="56.25" x14ac:dyDescent="0.2">
      <c r="A177" s="190" t="s">
        <v>596</v>
      </c>
      <c r="B177" s="191" t="s">
        <v>1304</v>
      </c>
      <c r="C177" s="1039" t="s">
        <v>1305</v>
      </c>
      <c r="D177" s="1039"/>
      <c r="E177" s="1039"/>
      <c r="F177" s="192" t="s">
        <v>411</v>
      </c>
      <c r="G177" s="192"/>
      <c r="H177" s="192"/>
      <c r="I177" s="192" t="s">
        <v>1306</v>
      </c>
      <c r="J177" s="193"/>
      <c r="K177" s="192"/>
      <c r="L177" s="193"/>
      <c r="M177" s="192"/>
      <c r="N177" s="194"/>
      <c r="V177" s="189"/>
      <c r="W177" s="195" t="s">
        <v>1305</v>
      </c>
      <c r="AA177" s="207"/>
      <c r="AD177" s="195"/>
      <c r="AE177" s="195"/>
      <c r="AG177" s="195"/>
    </row>
    <row r="178" spans="1:33" s="160" customFormat="1" ht="12" x14ac:dyDescent="0.2">
      <c r="A178" s="196"/>
      <c r="B178" s="197"/>
      <c r="C178" s="1037" t="s">
        <v>1307</v>
      </c>
      <c r="D178" s="1037"/>
      <c r="E178" s="1037"/>
      <c r="F178" s="1037"/>
      <c r="G178" s="1037"/>
      <c r="H178" s="1037"/>
      <c r="I178" s="1037"/>
      <c r="J178" s="1037"/>
      <c r="K178" s="1037"/>
      <c r="L178" s="1037"/>
      <c r="M178" s="1037"/>
      <c r="N178" s="1046"/>
      <c r="V178" s="189"/>
      <c r="W178" s="195"/>
      <c r="X178" s="163" t="s">
        <v>1307</v>
      </c>
      <c r="AA178" s="207"/>
      <c r="AD178" s="195"/>
      <c r="AE178" s="195"/>
      <c r="AG178" s="195"/>
    </row>
    <row r="179" spans="1:33" s="160" customFormat="1" ht="33.75" x14ac:dyDescent="0.2">
      <c r="A179" s="198"/>
      <c r="B179" s="199" t="s">
        <v>430</v>
      </c>
      <c r="C179" s="1037" t="s">
        <v>431</v>
      </c>
      <c r="D179" s="1037"/>
      <c r="E179" s="1037"/>
      <c r="F179" s="1037"/>
      <c r="G179" s="1037"/>
      <c r="H179" s="1037"/>
      <c r="I179" s="1037"/>
      <c r="J179" s="1037"/>
      <c r="K179" s="1037"/>
      <c r="L179" s="1037"/>
      <c r="M179" s="1037"/>
      <c r="N179" s="1046"/>
      <c r="V179" s="189"/>
      <c r="W179" s="195"/>
      <c r="Y179" s="163" t="s">
        <v>431</v>
      </c>
      <c r="AA179" s="207"/>
      <c r="AD179" s="195"/>
      <c r="AE179" s="195"/>
      <c r="AG179" s="195"/>
    </row>
    <row r="180" spans="1:33" s="160" customFormat="1" ht="12" x14ac:dyDescent="0.2">
      <c r="A180" s="200"/>
      <c r="B180" s="199" t="s">
        <v>423</v>
      </c>
      <c r="C180" s="1037" t="s">
        <v>432</v>
      </c>
      <c r="D180" s="1037"/>
      <c r="E180" s="1037"/>
      <c r="F180" s="201"/>
      <c r="G180" s="201"/>
      <c r="H180" s="201"/>
      <c r="I180" s="201"/>
      <c r="J180" s="202">
        <v>324.38</v>
      </c>
      <c r="K180" s="201" t="s">
        <v>436</v>
      </c>
      <c r="L180" s="202">
        <v>129.82</v>
      </c>
      <c r="M180" s="201"/>
      <c r="N180" s="203"/>
      <c r="V180" s="189"/>
      <c r="W180" s="195"/>
      <c r="Z180" s="163" t="s">
        <v>432</v>
      </c>
      <c r="AA180" s="207"/>
      <c r="AD180" s="195"/>
      <c r="AE180" s="195"/>
      <c r="AG180" s="195"/>
    </row>
    <row r="181" spans="1:33" s="160" customFormat="1" ht="12" x14ac:dyDescent="0.2">
      <c r="A181" s="200"/>
      <c r="B181" s="199" t="s">
        <v>434</v>
      </c>
      <c r="C181" s="1037" t="s">
        <v>435</v>
      </c>
      <c r="D181" s="1037"/>
      <c r="E181" s="1037"/>
      <c r="F181" s="201"/>
      <c r="G181" s="201"/>
      <c r="H181" s="201"/>
      <c r="I181" s="201"/>
      <c r="J181" s="202">
        <v>74.680000000000007</v>
      </c>
      <c r="K181" s="201" t="s">
        <v>436</v>
      </c>
      <c r="L181" s="202">
        <v>29.89</v>
      </c>
      <c r="M181" s="201"/>
      <c r="N181" s="203"/>
      <c r="V181" s="189"/>
      <c r="W181" s="195"/>
      <c r="Z181" s="163" t="s">
        <v>435</v>
      </c>
      <c r="AA181" s="207"/>
      <c r="AD181" s="195"/>
      <c r="AE181" s="195"/>
      <c r="AG181" s="195"/>
    </row>
    <row r="182" spans="1:33" s="160" customFormat="1" ht="12" x14ac:dyDescent="0.2">
      <c r="A182" s="200"/>
      <c r="B182" s="199" t="s">
        <v>437</v>
      </c>
      <c r="C182" s="1037" t="s">
        <v>438</v>
      </c>
      <c r="D182" s="1037"/>
      <c r="E182" s="1037"/>
      <c r="F182" s="201"/>
      <c r="G182" s="201"/>
      <c r="H182" s="201"/>
      <c r="I182" s="201"/>
      <c r="J182" s="202">
        <v>12.54</v>
      </c>
      <c r="K182" s="201" t="s">
        <v>436</v>
      </c>
      <c r="L182" s="202">
        <v>5.0199999999999996</v>
      </c>
      <c r="M182" s="201"/>
      <c r="N182" s="203"/>
      <c r="V182" s="189"/>
      <c r="W182" s="195"/>
      <c r="Z182" s="163" t="s">
        <v>438</v>
      </c>
      <c r="AA182" s="207"/>
      <c r="AD182" s="195"/>
      <c r="AE182" s="195"/>
      <c r="AG182" s="195"/>
    </row>
    <row r="183" spans="1:33" s="160" customFormat="1" ht="12" x14ac:dyDescent="0.2">
      <c r="A183" s="200"/>
      <c r="B183" s="199" t="s">
        <v>439</v>
      </c>
      <c r="C183" s="1037" t="s">
        <v>440</v>
      </c>
      <c r="D183" s="1037"/>
      <c r="E183" s="1037"/>
      <c r="F183" s="201"/>
      <c r="G183" s="201"/>
      <c r="H183" s="201"/>
      <c r="I183" s="201"/>
      <c r="J183" s="202">
        <v>39.130000000000003</v>
      </c>
      <c r="K183" s="201"/>
      <c r="L183" s="202">
        <v>12.53</v>
      </c>
      <c r="M183" s="201"/>
      <c r="N183" s="203"/>
      <c r="V183" s="189"/>
      <c r="W183" s="195"/>
      <c r="Z183" s="163" t="s">
        <v>440</v>
      </c>
      <c r="AA183" s="207"/>
      <c r="AD183" s="195"/>
      <c r="AE183" s="195"/>
      <c r="AG183" s="195"/>
    </row>
    <row r="184" spans="1:33" s="160" customFormat="1" ht="22.5" x14ac:dyDescent="0.2">
      <c r="A184" s="196"/>
      <c r="B184" s="204" t="s">
        <v>1204</v>
      </c>
      <c r="C184" s="1048" t="s">
        <v>1308</v>
      </c>
      <c r="D184" s="1048"/>
      <c r="E184" s="1048"/>
      <c r="F184" s="205" t="s">
        <v>411</v>
      </c>
      <c r="G184" s="205" t="s">
        <v>423</v>
      </c>
      <c r="H184" s="205"/>
      <c r="I184" s="205" t="s">
        <v>1306</v>
      </c>
      <c r="J184" s="199"/>
      <c r="K184" s="201"/>
      <c r="L184" s="202"/>
      <c r="M184" s="201"/>
      <c r="N184" s="206"/>
      <c r="V184" s="189"/>
      <c r="W184" s="195"/>
      <c r="AA184" s="207" t="s">
        <v>1308</v>
      </c>
      <c r="AD184" s="195"/>
      <c r="AE184" s="195"/>
      <c r="AG184" s="195"/>
    </row>
    <row r="185" spans="1:33" s="160" customFormat="1" ht="12" x14ac:dyDescent="0.2">
      <c r="A185" s="200"/>
      <c r="B185" s="199"/>
      <c r="C185" s="1037" t="s">
        <v>443</v>
      </c>
      <c r="D185" s="1037"/>
      <c r="E185" s="1037"/>
      <c r="F185" s="201" t="s">
        <v>444</v>
      </c>
      <c r="G185" s="201" t="s">
        <v>1309</v>
      </c>
      <c r="H185" s="201" t="s">
        <v>436</v>
      </c>
      <c r="I185" s="201" t="s">
        <v>1310</v>
      </c>
      <c r="J185" s="202"/>
      <c r="K185" s="201"/>
      <c r="L185" s="202"/>
      <c r="M185" s="201"/>
      <c r="N185" s="203"/>
      <c r="V185" s="189"/>
      <c r="W185" s="195"/>
      <c r="AA185" s="207"/>
      <c r="AB185" s="163" t="s">
        <v>443</v>
      </c>
      <c r="AD185" s="195"/>
      <c r="AE185" s="195"/>
      <c r="AG185" s="195"/>
    </row>
    <row r="186" spans="1:33" s="160" customFormat="1" ht="12" x14ac:dyDescent="0.2">
      <c r="A186" s="200"/>
      <c r="B186" s="199"/>
      <c r="C186" s="1037" t="s">
        <v>447</v>
      </c>
      <c r="D186" s="1037"/>
      <c r="E186" s="1037"/>
      <c r="F186" s="201" t="s">
        <v>444</v>
      </c>
      <c r="G186" s="201" t="s">
        <v>566</v>
      </c>
      <c r="H186" s="201" t="s">
        <v>436</v>
      </c>
      <c r="I186" s="201" t="s">
        <v>1311</v>
      </c>
      <c r="J186" s="202"/>
      <c r="K186" s="201"/>
      <c r="L186" s="202"/>
      <c r="M186" s="201"/>
      <c r="N186" s="203"/>
      <c r="V186" s="189"/>
      <c r="W186" s="195"/>
      <c r="AA186" s="207"/>
      <c r="AB186" s="163" t="s">
        <v>447</v>
      </c>
      <c r="AD186" s="195"/>
      <c r="AE186" s="195"/>
      <c r="AG186" s="195"/>
    </row>
    <row r="187" spans="1:33" s="160" customFormat="1" ht="12" x14ac:dyDescent="0.2">
      <c r="A187" s="200"/>
      <c r="B187" s="199"/>
      <c r="C187" s="1047" t="s">
        <v>450</v>
      </c>
      <c r="D187" s="1047"/>
      <c r="E187" s="1047"/>
      <c r="F187" s="208"/>
      <c r="G187" s="208"/>
      <c r="H187" s="208"/>
      <c r="I187" s="208"/>
      <c r="J187" s="209">
        <v>438.19</v>
      </c>
      <c r="K187" s="208"/>
      <c r="L187" s="209">
        <v>172.24</v>
      </c>
      <c r="M187" s="208"/>
      <c r="N187" s="210"/>
      <c r="V187" s="189"/>
      <c r="W187" s="195"/>
      <c r="AA187" s="207"/>
      <c r="AC187" s="163" t="s">
        <v>450</v>
      </c>
      <c r="AD187" s="195"/>
      <c r="AE187" s="195"/>
      <c r="AG187" s="195"/>
    </row>
    <row r="188" spans="1:33" s="160" customFormat="1" ht="12" x14ac:dyDescent="0.2">
      <c r="A188" s="200"/>
      <c r="B188" s="199"/>
      <c r="C188" s="1037" t="s">
        <v>451</v>
      </c>
      <c r="D188" s="1037"/>
      <c r="E188" s="1037"/>
      <c r="F188" s="201"/>
      <c r="G188" s="201"/>
      <c r="H188" s="201"/>
      <c r="I188" s="201"/>
      <c r="J188" s="202"/>
      <c r="K188" s="201"/>
      <c r="L188" s="202">
        <v>134.84</v>
      </c>
      <c r="M188" s="201"/>
      <c r="N188" s="203"/>
      <c r="V188" s="189"/>
      <c r="W188" s="195"/>
      <c r="AA188" s="207"/>
      <c r="AB188" s="163" t="s">
        <v>451</v>
      </c>
      <c r="AD188" s="195"/>
      <c r="AE188" s="195"/>
      <c r="AG188" s="195"/>
    </row>
    <row r="189" spans="1:33" s="160" customFormat="1" ht="22.5" x14ac:dyDescent="0.2">
      <c r="A189" s="200"/>
      <c r="B189" s="199" t="s">
        <v>1245</v>
      </c>
      <c r="C189" s="1037" t="s">
        <v>1246</v>
      </c>
      <c r="D189" s="1037"/>
      <c r="E189" s="1037"/>
      <c r="F189" s="201" t="s">
        <v>454</v>
      </c>
      <c r="G189" s="201" t="s">
        <v>1169</v>
      </c>
      <c r="H189" s="201"/>
      <c r="I189" s="201" t="s">
        <v>1169</v>
      </c>
      <c r="J189" s="202"/>
      <c r="K189" s="201"/>
      <c r="L189" s="202">
        <v>148.32</v>
      </c>
      <c r="M189" s="201"/>
      <c r="N189" s="203"/>
      <c r="V189" s="189"/>
      <c r="W189" s="195"/>
      <c r="AA189" s="207"/>
      <c r="AB189" s="163" t="s">
        <v>1246</v>
      </c>
      <c r="AD189" s="195"/>
      <c r="AE189" s="195"/>
      <c r="AG189" s="195"/>
    </row>
    <row r="190" spans="1:33" s="160" customFormat="1" ht="22.5" x14ac:dyDescent="0.2">
      <c r="A190" s="200"/>
      <c r="B190" s="199" t="s">
        <v>1247</v>
      </c>
      <c r="C190" s="1037" t="s">
        <v>1248</v>
      </c>
      <c r="D190" s="1037"/>
      <c r="E190" s="1037"/>
      <c r="F190" s="201" t="s">
        <v>454</v>
      </c>
      <c r="G190" s="201" t="s">
        <v>959</v>
      </c>
      <c r="H190" s="201"/>
      <c r="I190" s="201" t="s">
        <v>959</v>
      </c>
      <c r="J190" s="202"/>
      <c r="K190" s="201"/>
      <c r="L190" s="202">
        <v>93.04</v>
      </c>
      <c r="M190" s="201"/>
      <c r="N190" s="203"/>
      <c r="V190" s="189"/>
      <c r="W190" s="195"/>
      <c r="AA190" s="207"/>
      <c r="AB190" s="163" t="s">
        <v>1248</v>
      </c>
      <c r="AD190" s="195"/>
      <c r="AE190" s="195"/>
      <c r="AG190" s="195"/>
    </row>
    <row r="191" spans="1:33" s="160" customFormat="1" ht="12" x14ac:dyDescent="0.2">
      <c r="A191" s="211"/>
      <c r="B191" s="212"/>
      <c r="C191" s="1039" t="s">
        <v>459</v>
      </c>
      <c r="D191" s="1039"/>
      <c r="E191" s="1039"/>
      <c r="F191" s="192"/>
      <c r="G191" s="192"/>
      <c r="H191" s="192"/>
      <c r="I191" s="192"/>
      <c r="J191" s="193"/>
      <c r="K191" s="192"/>
      <c r="L191" s="193">
        <v>413.6</v>
      </c>
      <c r="M191" s="208"/>
      <c r="N191" s="194"/>
      <c r="V191" s="189"/>
      <c r="W191" s="195"/>
      <c r="AA191" s="207"/>
      <c r="AD191" s="195" t="s">
        <v>459</v>
      </c>
      <c r="AE191" s="195"/>
      <c r="AG191" s="195"/>
    </row>
    <row r="192" spans="1:33" s="160" customFormat="1" ht="12" x14ac:dyDescent="0.2">
      <c r="A192" s="190" t="s">
        <v>600</v>
      </c>
      <c r="B192" s="191" t="s">
        <v>1312</v>
      </c>
      <c r="C192" s="1039" t="s">
        <v>1313</v>
      </c>
      <c r="D192" s="1039"/>
      <c r="E192" s="1039"/>
      <c r="F192" s="192" t="s">
        <v>411</v>
      </c>
      <c r="G192" s="192"/>
      <c r="H192" s="192"/>
      <c r="I192" s="192" t="s">
        <v>1306</v>
      </c>
      <c r="J192" s="193">
        <v>4700</v>
      </c>
      <c r="K192" s="192"/>
      <c r="L192" s="193">
        <v>1504.75</v>
      </c>
      <c r="M192" s="192"/>
      <c r="N192" s="194"/>
      <c r="V192" s="189"/>
      <c r="W192" s="195" t="s">
        <v>1313</v>
      </c>
      <c r="AA192" s="207"/>
      <c r="AD192" s="195"/>
      <c r="AE192" s="195"/>
      <c r="AG192" s="195"/>
    </row>
    <row r="193" spans="1:33" s="160" customFormat="1" ht="12" x14ac:dyDescent="0.2">
      <c r="A193" s="211"/>
      <c r="B193" s="212"/>
      <c r="C193" s="168" t="s">
        <v>462</v>
      </c>
      <c r="D193" s="213"/>
      <c r="E193" s="213"/>
      <c r="F193" s="214"/>
      <c r="G193" s="214"/>
      <c r="H193" s="214"/>
      <c r="I193" s="214"/>
      <c r="J193" s="215"/>
      <c r="K193" s="214"/>
      <c r="L193" s="215"/>
      <c r="M193" s="216"/>
      <c r="N193" s="217"/>
      <c r="V193" s="189"/>
      <c r="W193" s="195"/>
      <c r="AA193" s="207"/>
      <c r="AD193" s="195"/>
      <c r="AE193" s="195"/>
      <c r="AG193" s="195"/>
    </row>
    <row r="194" spans="1:33" s="160" customFormat="1" ht="67.5" x14ac:dyDescent="0.2">
      <c r="A194" s="190" t="s">
        <v>607</v>
      </c>
      <c r="B194" s="191" t="s">
        <v>1314</v>
      </c>
      <c r="C194" s="1039" t="s">
        <v>1315</v>
      </c>
      <c r="D194" s="1039"/>
      <c r="E194" s="1039"/>
      <c r="F194" s="192" t="s">
        <v>532</v>
      </c>
      <c r="G194" s="192"/>
      <c r="H194" s="192"/>
      <c r="I194" s="192" t="s">
        <v>1316</v>
      </c>
      <c r="J194" s="193"/>
      <c r="K194" s="192"/>
      <c r="L194" s="193"/>
      <c r="M194" s="192"/>
      <c r="N194" s="194"/>
      <c r="V194" s="189"/>
      <c r="W194" s="195" t="s">
        <v>1315</v>
      </c>
      <c r="AA194" s="207"/>
      <c r="AD194" s="195"/>
      <c r="AE194" s="195"/>
      <c r="AG194" s="195"/>
    </row>
    <row r="195" spans="1:33" s="160" customFormat="1" ht="12" x14ac:dyDescent="0.2">
      <c r="A195" s="196"/>
      <c r="B195" s="197"/>
      <c r="C195" s="1037" t="s">
        <v>1317</v>
      </c>
      <c r="D195" s="1037"/>
      <c r="E195" s="1037"/>
      <c r="F195" s="1037"/>
      <c r="G195" s="1037"/>
      <c r="H195" s="1037"/>
      <c r="I195" s="1037"/>
      <c r="J195" s="1037"/>
      <c r="K195" s="1037"/>
      <c r="L195" s="1037"/>
      <c r="M195" s="1037"/>
      <c r="N195" s="1046"/>
      <c r="V195" s="189"/>
      <c r="W195" s="195"/>
      <c r="X195" s="163" t="s">
        <v>1317</v>
      </c>
      <c r="AA195" s="207"/>
      <c r="AD195" s="195"/>
      <c r="AE195" s="195"/>
      <c r="AG195" s="195"/>
    </row>
    <row r="196" spans="1:33" s="160" customFormat="1" ht="33.75" x14ac:dyDescent="0.2">
      <c r="A196" s="198"/>
      <c r="B196" s="199" t="s">
        <v>430</v>
      </c>
      <c r="C196" s="1037" t="s">
        <v>431</v>
      </c>
      <c r="D196" s="1037"/>
      <c r="E196" s="1037"/>
      <c r="F196" s="1037"/>
      <c r="G196" s="1037"/>
      <c r="H196" s="1037"/>
      <c r="I196" s="1037"/>
      <c r="J196" s="1037"/>
      <c r="K196" s="1037"/>
      <c r="L196" s="1037"/>
      <c r="M196" s="1037"/>
      <c r="N196" s="1046"/>
      <c r="V196" s="189"/>
      <c r="W196" s="195"/>
      <c r="Y196" s="163" t="s">
        <v>431</v>
      </c>
      <c r="AA196" s="207"/>
      <c r="AD196" s="195"/>
      <c r="AE196" s="195"/>
      <c r="AG196" s="195"/>
    </row>
    <row r="197" spans="1:33" s="160" customFormat="1" ht="12" x14ac:dyDescent="0.2">
      <c r="A197" s="200"/>
      <c r="B197" s="199" t="s">
        <v>423</v>
      </c>
      <c r="C197" s="1037" t="s">
        <v>432</v>
      </c>
      <c r="D197" s="1037"/>
      <c r="E197" s="1037"/>
      <c r="F197" s="201"/>
      <c r="G197" s="201"/>
      <c r="H197" s="201"/>
      <c r="I197" s="201"/>
      <c r="J197" s="202">
        <v>761.88</v>
      </c>
      <c r="K197" s="201" t="s">
        <v>436</v>
      </c>
      <c r="L197" s="202">
        <v>1297.8599999999999</v>
      </c>
      <c r="M197" s="201"/>
      <c r="N197" s="203"/>
      <c r="V197" s="189"/>
      <c r="W197" s="195"/>
      <c r="Z197" s="163" t="s">
        <v>432</v>
      </c>
      <c r="AA197" s="207"/>
      <c r="AD197" s="195"/>
      <c r="AE197" s="195"/>
      <c r="AG197" s="195"/>
    </row>
    <row r="198" spans="1:33" s="160" customFormat="1" ht="12" x14ac:dyDescent="0.2">
      <c r="A198" s="200"/>
      <c r="B198" s="199" t="s">
        <v>434</v>
      </c>
      <c r="C198" s="1037" t="s">
        <v>435</v>
      </c>
      <c r="D198" s="1037"/>
      <c r="E198" s="1037"/>
      <c r="F198" s="201"/>
      <c r="G198" s="201"/>
      <c r="H198" s="201"/>
      <c r="I198" s="201"/>
      <c r="J198" s="202">
        <v>64.459999999999994</v>
      </c>
      <c r="K198" s="201" t="s">
        <v>436</v>
      </c>
      <c r="L198" s="202">
        <v>109.81</v>
      </c>
      <c r="M198" s="201"/>
      <c r="N198" s="203"/>
      <c r="V198" s="189"/>
      <c r="W198" s="195"/>
      <c r="Z198" s="163" t="s">
        <v>435</v>
      </c>
      <c r="AA198" s="207"/>
      <c r="AD198" s="195"/>
      <c r="AE198" s="195"/>
      <c r="AG198" s="195"/>
    </row>
    <row r="199" spans="1:33" s="160" customFormat="1" ht="12" x14ac:dyDescent="0.2">
      <c r="A199" s="200"/>
      <c r="B199" s="199" t="s">
        <v>437</v>
      </c>
      <c r="C199" s="1037" t="s">
        <v>438</v>
      </c>
      <c r="D199" s="1037"/>
      <c r="E199" s="1037"/>
      <c r="F199" s="201"/>
      <c r="G199" s="201"/>
      <c r="H199" s="201"/>
      <c r="I199" s="201"/>
      <c r="J199" s="202">
        <v>8.2899999999999991</v>
      </c>
      <c r="K199" s="201" t="s">
        <v>436</v>
      </c>
      <c r="L199" s="202">
        <v>14.12</v>
      </c>
      <c r="M199" s="201"/>
      <c r="N199" s="203"/>
      <c r="V199" s="189"/>
      <c r="W199" s="195"/>
      <c r="Z199" s="163" t="s">
        <v>438</v>
      </c>
      <c r="AA199" s="207"/>
      <c r="AD199" s="195"/>
      <c r="AE199" s="195"/>
      <c r="AG199" s="195"/>
    </row>
    <row r="200" spans="1:33" s="160" customFormat="1" ht="12" x14ac:dyDescent="0.2">
      <c r="A200" s="200"/>
      <c r="B200" s="199" t="s">
        <v>439</v>
      </c>
      <c r="C200" s="1037" t="s">
        <v>440</v>
      </c>
      <c r="D200" s="1037"/>
      <c r="E200" s="1037"/>
      <c r="F200" s="201"/>
      <c r="G200" s="201"/>
      <c r="H200" s="201"/>
      <c r="I200" s="201"/>
      <c r="J200" s="202">
        <v>3660.01</v>
      </c>
      <c r="K200" s="201"/>
      <c r="L200" s="202">
        <v>4987.8599999999997</v>
      </c>
      <c r="M200" s="201"/>
      <c r="N200" s="203"/>
      <c r="V200" s="189"/>
      <c r="W200" s="195"/>
      <c r="Z200" s="163" t="s">
        <v>440</v>
      </c>
      <c r="AA200" s="207"/>
      <c r="AD200" s="195"/>
      <c r="AE200" s="195"/>
      <c r="AG200" s="195"/>
    </row>
    <row r="201" spans="1:33" s="160" customFormat="1" ht="12" x14ac:dyDescent="0.2">
      <c r="A201" s="196"/>
      <c r="B201" s="204" t="s">
        <v>1283</v>
      </c>
      <c r="C201" s="1048" t="s">
        <v>1284</v>
      </c>
      <c r="D201" s="1048"/>
      <c r="E201" s="1048"/>
      <c r="F201" s="205" t="s">
        <v>347</v>
      </c>
      <c r="G201" s="205" t="s">
        <v>1318</v>
      </c>
      <c r="H201" s="205"/>
      <c r="I201" s="205" t="s">
        <v>1319</v>
      </c>
      <c r="J201" s="199"/>
      <c r="K201" s="201"/>
      <c r="L201" s="202"/>
      <c r="M201" s="201"/>
      <c r="N201" s="206"/>
      <c r="V201" s="189"/>
      <c r="W201" s="195"/>
      <c r="AA201" s="207" t="s">
        <v>1284</v>
      </c>
      <c r="AD201" s="195"/>
      <c r="AE201" s="195"/>
      <c r="AG201" s="195"/>
    </row>
    <row r="202" spans="1:33" s="160" customFormat="1" ht="12" x14ac:dyDescent="0.2">
      <c r="A202" s="200"/>
      <c r="B202" s="199"/>
      <c r="C202" s="1037" t="s">
        <v>443</v>
      </c>
      <c r="D202" s="1037"/>
      <c r="E202" s="1037"/>
      <c r="F202" s="201" t="s">
        <v>444</v>
      </c>
      <c r="G202" s="201" t="s">
        <v>1031</v>
      </c>
      <c r="H202" s="201" t="s">
        <v>436</v>
      </c>
      <c r="I202" s="201" t="s">
        <v>1320</v>
      </c>
      <c r="J202" s="202"/>
      <c r="K202" s="201"/>
      <c r="L202" s="202"/>
      <c r="M202" s="201"/>
      <c r="N202" s="203"/>
      <c r="V202" s="189"/>
      <c r="W202" s="195"/>
      <c r="AA202" s="207"/>
      <c r="AB202" s="163" t="s">
        <v>443</v>
      </c>
      <c r="AD202" s="195"/>
      <c r="AE202" s="195"/>
      <c r="AG202" s="195"/>
    </row>
    <row r="203" spans="1:33" s="160" customFormat="1" ht="12" x14ac:dyDescent="0.2">
      <c r="A203" s="200"/>
      <c r="B203" s="199"/>
      <c r="C203" s="1037" t="s">
        <v>447</v>
      </c>
      <c r="D203" s="1037"/>
      <c r="E203" s="1037"/>
      <c r="F203" s="201" t="s">
        <v>444</v>
      </c>
      <c r="G203" s="201" t="s">
        <v>1321</v>
      </c>
      <c r="H203" s="201" t="s">
        <v>436</v>
      </c>
      <c r="I203" s="201" t="s">
        <v>1322</v>
      </c>
      <c r="J203" s="202"/>
      <c r="K203" s="201"/>
      <c r="L203" s="202"/>
      <c r="M203" s="201"/>
      <c r="N203" s="203"/>
      <c r="V203" s="189"/>
      <c r="W203" s="195"/>
      <c r="AA203" s="207"/>
      <c r="AB203" s="163" t="s">
        <v>447</v>
      </c>
      <c r="AD203" s="195"/>
      <c r="AE203" s="195"/>
      <c r="AG203" s="195"/>
    </row>
    <row r="204" spans="1:33" s="160" customFormat="1" ht="12" x14ac:dyDescent="0.2">
      <c r="A204" s="200"/>
      <c r="B204" s="199"/>
      <c r="C204" s="1047" t="s">
        <v>450</v>
      </c>
      <c r="D204" s="1047"/>
      <c r="E204" s="1047"/>
      <c r="F204" s="208"/>
      <c r="G204" s="208"/>
      <c r="H204" s="208"/>
      <c r="I204" s="208"/>
      <c r="J204" s="209">
        <v>4486.3500000000004</v>
      </c>
      <c r="K204" s="208"/>
      <c r="L204" s="209">
        <v>6395.53</v>
      </c>
      <c r="M204" s="208"/>
      <c r="N204" s="210"/>
      <c r="V204" s="189"/>
      <c r="W204" s="195"/>
      <c r="AA204" s="207"/>
      <c r="AC204" s="163" t="s">
        <v>450</v>
      </c>
      <c r="AD204" s="195"/>
      <c r="AE204" s="195"/>
      <c r="AG204" s="195"/>
    </row>
    <row r="205" spans="1:33" s="160" customFormat="1" ht="12" x14ac:dyDescent="0.2">
      <c r="A205" s="200"/>
      <c r="B205" s="199"/>
      <c r="C205" s="1037" t="s">
        <v>451</v>
      </c>
      <c r="D205" s="1037"/>
      <c r="E205" s="1037"/>
      <c r="F205" s="201"/>
      <c r="G205" s="201"/>
      <c r="H205" s="201"/>
      <c r="I205" s="201"/>
      <c r="J205" s="202"/>
      <c r="K205" s="201"/>
      <c r="L205" s="202">
        <v>1311.98</v>
      </c>
      <c r="M205" s="201"/>
      <c r="N205" s="203"/>
      <c r="V205" s="189"/>
      <c r="W205" s="195"/>
      <c r="AA205" s="207"/>
      <c r="AB205" s="163" t="s">
        <v>451</v>
      </c>
      <c r="AD205" s="195"/>
      <c r="AE205" s="195"/>
      <c r="AG205" s="195"/>
    </row>
    <row r="206" spans="1:33" s="160" customFormat="1" ht="22.5" x14ac:dyDescent="0.2">
      <c r="A206" s="200"/>
      <c r="B206" s="199" t="s">
        <v>1294</v>
      </c>
      <c r="C206" s="1037" t="s">
        <v>1295</v>
      </c>
      <c r="D206" s="1037"/>
      <c r="E206" s="1037"/>
      <c r="F206" s="201" t="s">
        <v>454</v>
      </c>
      <c r="G206" s="201" t="s">
        <v>819</v>
      </c>
      <c r="H206" s="201"/>
      <c r="I206" s="201" t="s">
        <v>819</v>
      </c>
      <c r="J206" s="202"/>
      <c r="K206" s="201"/>
      <c r="L206" s="202">
        <v>1416.94</v>
      </c>
      <c r="M206" s="201"/>
      <c r="N206" s="203"/>
      <c r="V206" s="189"/>
      <c r="W206" s="195"/>
      <c r="AA206" s="207"/>
      <c r="AB206" s="163" t="s">
        <v>1295</v>
      </c>
      <c r="AD206" s="195"/>
      <c r="AE206" s="195"/>
      <c r="AG206" s="195"/>
    </row>
    <row r="207" spans="1:33" s="160" customFormat="1" ht="22.5" x14ac:dyDescent="0.2">
      <c r="A207" s="200"/>
      <c r="B207" s="199" t="s">
        <v>1296</v>
      </c>
      <c r="C207" s="1037" t="s">
        <v>1297</v>
      </c>
      <c r="D207" s="1037"/>
      <c r="E207" s="1037"/>
      <c r="F207" s="201" t="s">
        <v>454</v>
      </c>
      <c r="G207" s="201" t="s">
        <v>561</v>
      </c>
      <c r="H207" s="201"/>
      <c r="I207" s="201" t="s">
        <v>561</v>
      </c>
      <c r="J207" s="202"/>
      <c r="K207" s="201"/>
      <c r="L207" s="202">
        <v>721.59</v>
      </c>
      <c r="M207" s="201"/>
      <c r="N207" s="203"/>
      <c r="V207" s="189"/>
      <c r="W207" s="195"/>
      <c r="AA207" s="207"/>
      <c r="AB207" s="163" t="s">
        <v>1297</v>
      </c>
      <c r="AD207" s="195"/>
      <c r="AE207" s="195"/>
      <c r="AG207" s="195"/>
    </row>
    <row r="208" spans="1:33" s="160" customFormat="1" ht="12" x14ac:dyDescent="0.2">
      <c r="A208" s="211"/>
      <c r="B208" s="212"/>
      <c r="C208" s="1039" t="s">
        <v>459</v>
      </c>
      <c r="D208" s="1039"/>
      <c r="E208" s="1039"/>
      <c r="F208" s="192"/>
      <c r="G208" s="192"/>
      <c r="H208" s="192"/>
      <c r="I208" s="192"/>
      <c r="J208" s="193"/>
      <c r="K208" s="192"/>
      <c r="L208" s="193">
        <v>8534.06</v>
      </c>
      <c r="M208" s="208"/>
      <c r="N208" s="194"/>
      <c r="V208" s="189"/>
      <c r="W208" s="195"/>
      <c r="AA208" s="207"/>
      <c r="AD208" s="195" t="s">
        <v>459</v>
      </c>
      <c r="AE208" s="195"/>
      <c r="AG208" s="195"/>
    </row>
    <row r="209" spans="1:33" s="160" customFormat="1" ht="22.5" x14ac:dyDescent="0.2">
      <c r="A209" s="190" t="s">
        <v>610</v>
      </c>
      <c r="B209" s="191" t="s">
        <v>1302</v>
      </c>
      <c r="C209" s="1039" t="s">
        <v>1303</v>
      </c>
      <c r="D209" s="1039"/>
      <c r="E209" s="1039"/>
      <c r="F209" s="192" t="s">
        <v>347</v>
      </c>
      <c r="G209" s="192"/>
      <c r="H209" s="192"/>
      <c r="I209" s="192" t="s">
        <v>1319</v>
      </c>
      <c r="J209" s="193">
        <v>15</v>
      </c>
      <c r="K209" s="192"/>
      <c r="L209" s="193">
        <v>4599.45</v>
      </c>
      <c r="M209" s="192"/>
      <c r="N209" s="194"/>
      <c r="V209" s="189"/>
      <c r="W209" s="195" t="s">
        <v>1303</v>
      </c>
      <c r="AA209" s="207"/>
      <c r="AD209" s="195"/>
      <c r="AE209" s="195"/>
      <c r="AG209" s="195"/>
    </row>
    <row r="210" spans="1:33" s="160" customFormat="1" ht="12" x14ac:dyDescent="0.2">
      <c r="A210" s="211"/>
      <c r="B210" s="212"/>
      <c r="C210" s="168" t="s">
        <v>462</v>
      </c>
      <c r="D210" s="213"/>
      <c r="E210" s="213"/>
      <c r="F210" s="214"/>
      <c r="G210" s="214"/>
      <c r="H210" s="214"/>
      <c r="I210" s="214"/>
      <c r="J210" s="215"/>
      <c r="K210" s="214"/>
      <c r="L210" s="215"/>
      <c r="M210" s="216"/>
      <c r="N210" s="217"/>
      <c r="V210" s="189"/>
      <c r="W210" s="195"/>
      <c r="AA210" s="207"/>
      <c r="AD210" s="195"/>
      <c r="AE210" s="195"/>
      <c r="AG210" s="195"/>
    </row>
    <row r="211" spans="1:33" s="160" customFormat="1" ht="1.5" customHeight="1" x14ac:dyDescent="0.2">
      <c r="A211" s="214"/>
      <c r="B211" s="212"/>
      <c r="C211" s="212"/>
      <c r="D211" s="212"/>
      <c r="E211" s="212"/>
      <c r="F211" s="214"/>
      <c r="G211" s="214"/>
      <c r="H211" s="214"/>
      <c r="I211" s="214"/>
      <c r="J211" s="218"/>
      <c r="K211" s="214"/>
      <c r="L211" s="218"/>
      <c r="M211" s="201"/>
      <c r="N211" s="218"/>
      <c r="V211" s="189"/>
      <c r="W211" s="195"/>
      <c r="AA211" s="207"/>
      <c r="AD211" s="195"/>
      <c r="AE211" s="195"/>
      <c r="AG211" s="195"/>
    </row>
    <row r="212" spans="1:33" s="160" customFormat="1" ht="12" x14ac:dyDescent="0.2">
      <c r="A212" s="219"/>
      <c r="B212" s="220"/>
      <c r="C212" s="1039" t="s">
        <v>1323</v>
      </c>
      <c r="D212" s="1039"/>
      <c r="E212" s="1039"/>
      <c r="F212" s="1039"/>
      <c r="G212" s="1039"/>
      <c r="H212" s="1039"/>
      <c r="I212" s="1039"/>
      <c r="J212" s="1039"/>
      <c r="K212" s="1039"/>
      <c r="L212" s="221"/>
      <c r="M212" s="222"/>
      <c r="N212" s="223"/>
      <c r="V212" s="189"/>
      <c r="W212" s="195"/>
      <c r="AA212" s="207"/>
      <c r="AD212" s="195"/>
      <c r="AE212" s="195" t="s">
        <v>1323</v>
      </c>
      <c r="AG212" s="195"/>
    </row>
    <row r="213" spans="1:33" s="160" customFormat="1" ht="12" x14ac:dyDescent="0.2">
      <c r="A213" s="224"/>
      <c r="B213" s="199"/>
      <c r="C213" s="1037" t="s">
        <v>512</v>
      </c>
      <c r="D213" s="1037"/>
      <c r="E213" s="1037"/>
      <c r="F213" s="1037"/>
      <c r="G213" s="1037"/>
      <c r="H213" s="1037"/>
      <c r="I213" s="1037"/>
      <c r="J213" s="1037"/>
      <c r="K213" s="1037"/>
      <c r="L213" s="225">
        <v>165055.31</v>
      </c>
      <c r="M213" s="226"/>
      <c r="N213" s="227"/>
      <c r="V213" s="189"/>
      <c r="W213" s="195"/>
      <c r="AA213" s="207"/>
      <c r="AD213" s="195"/>
      <c r="AE213" s="195"/>
      <c r="AF213" s="163" t="s">
        <v>512</v>
      </c>
      <c r="AG213" s="195"/>
    </row>
    <row r="214" spans="1:33" s="160" customFormat="1" ht="12" x14ac:dyDescent="0.2">
      <c r="A214" s="224"/>
      <c r="B214" s="199"/>
      <c r="C214" s="1037" t="s">
        <v>513</v>
      </c>
      <c r="D214" s="1037"/>
      <c r="E214" s="1037"/>
      <c r="F214" s="1037"/>
      <c r="G214" s="1037"/>
      <c r="H214" s="1037"/>
      <c r="I214" s="1037"/>
      <c r="J214" s="1037"/>
      <c r="K214" s="1037"/>
      <c r="L214" s="225"/>
      <c r="M214" s="226"/>
      <c r="N214" s="227"/>
      <c r="V214" s="189"/>
      <c r="W214" s="195"/>
      <c r="AA214" s="207"/>
      <c r="AD214" s="195"/>
      <c r="AE214" s="195"/>
      <c r="AF214" s="163" t="s">
        <v>513</v>
      </c>
      <c r="AG214" s="195"/>
    </row>
    <row r="215" spans="1:33" s="160" customFormat="1" ht="12" x14ac:dyDescent="0.2">
      <c r="A215" s="224"/>
      <c r="B215" s="199"/>
      <c r="C215" s="1037" t="s">
        <v>514</v>
      </c>
      <c r="D215" s="1037"/>
      <c r="E215" s="1037"/>
      <c r="F215" s="1037"/>
      <c r="G215" s="1037"/>
      <c r="H215" s="1037"/>
      <c r="I215" s="1037"/>
      <c r="J215" s="1037"/>
      <c r="K215" s="1037"/>
      <c r="L215" s="225">
        <v>11645.84</v>
      </c>
      <c r="M215" s="226"/>
      <c r="N215" s="227"/>
      <c r="V215" s="189"/>
      <c r="W215" s="195"/>
      <c r="AA215" s="207"/>
      <c r="AD215" s="195"/>
      <c r="AE215" s="195"/>
      <c r="AF215" s="163" t="s">
        <v>514</v>
      </c>
      <c r="AG215" s="195"/>
    </row>
    <row r="216" spans="1:33" s="160" customFormat="1" ht="12" x14ac:dyDescent="0.2">
      <c r="A216" s="224"/>
      <c r="B216" s="199"/>
      <c r="C216" s="1037" t="s">
        <v>515</v>
      </c>
      <c r="D216" s="1037"/>
      <c r="E216" s="1037"/>
      <c r="F216" s="1037"/>
      <c r="G216" s="1037"/>
      <c r="H216" s="1037"/>
      <c r="I216" s="1037"/>
      <c r="J216" s="1037"/>
      <c r="K216" s="1037"/>
      <c r="L216" s="225">
        <v>19828.849999999999</v>
      </c>
      <c r="M216" s="226"/>
      <c r="N216" s="227"/>
      <c r="V216" s="189"/>
      <c r="W216" s="195"/>
      <c r="AA216" s="207"/>
      <c r="AD216" s="195"/>
      <c r="AE216" s="195"/>
      <c r="AF216" s="163" t="s">
        <v>515</v>
      </c>
      <c r="AG216" s="195"/>
    </row>
    <row r="217" spans="1:33" s="160" customFormat="1" ht="12" x14ac:dyDescent="0.2">
      <c r="A217" s="224"/>
      <c r="B217" s="199"/>
      <c r="C217" s="1037" t="s">
        <v>516</v>
      </c>
      <c r="D217" s="1037"/>
      <c r="E217" s="1037"/>
      <c r="F217" s="1037"/>
      <c r="G217" s="1037"/>
      <c r="H217" s="1037"/>
      <c r="I217" s="1037"/>
      <c r="J217" s="1037"/>
      <c r="K217" s="1037"/>
      <c r="L217" s="225">
        <v>1821.48</v>
      </c>
      <c r="M217" s="226"/>
      <c r="N217" s="227"/>
      <c r="V217" s="189"/>
      <c r="W217" s="195"/>
      <c r="AA217" s="207"/>
      <c r="AD217" s="195"/>
      <c r="AE217" s="195"/>
      <c r="AF217" s="163" t="s">
        <v>516</v>
      </c>
      <c r="AG217" s="195"/>
    </row>
    <row r="218" spans="1:33" s="160" customFormat="1" ht="12" x14ac:dyDescent="0.2">
      <c r="A218" s="224"/>
      <c r="B218" s="199"/>
      <c r="C218" s="1037" t="s">
        <v>517</v>
      </c>
      <c r="D218" s="1037"/>
      <c r="E218" s="1037"/>
      <c r="F218" s="1037"/>
      <c r="G218" s="1037"/>
      <c r="H218" s="1037"/>
      <c r="I218" s="1037"/>
      <c r="J218" s="1037"/>
      <c r="K218" s="1037"/>
      <c r="L218" s="225">
        <v>133580.62</v>
      </c>
      <c r="M218" s="226"/>
      <c r="N218" s="227"/>
      <c r="V218" s="189"/>
      <c r="W218" s="195"/>
      <c r="AA218" s="207"/>
      <c r="AD218" s="195"/>
      <c r="AE218" s="195"/>
      <c r="AF218" s="163" t="s">
        <v>517</v>
      </c>
      <c r="AG218" s="195"/>
    </row>
    <row r="219" spans="1:33" s="160" customFormat="1" ht="12" x14ac:dyDescent="0.2">
      <c r="A219" s="224"/>
      <c r="B219" s="199"/>
      <c r="C219" s="1037" t="s">
        <v>518</v>
      </c>
      <c r="D219" s="1037"/>
      <c r="E219" s="1037"/>
      <c r="F219" s="1037"/>
      <c r="G219" s="1037"/>
      <c r="H219" s="1037"/>
      <c r="I219" s="1037"/>
      <c r="J219" s="1037"/>
      <c r="K219" s="1037"/>
      <c r="L219" s="225">
        <v>186727.32</v>
      </c>
      <c r="M219" s="226"/>
      <c r="N219" s="227"/>
      <c r="V219" s="189"/>
      <c r="W219" s="195"/>
      <c r="AA219" s="207"/>
      <c r="AD219" s="195"/>
      <c r="AE219" s="195"/>
      <c r="AF219" s="163" t="s">
        <v>518</v>
      </c>
      <c r="AG219" s="195"/>
    </row>
    <row r="220" spans="1:33" s="160" customFormat="1" ht="12" x14ac:dyDescent="0.2">
      <c r="A220" s="224"/>
      <c r="B220" s="199"/>
      <c r="C220" s="1037" t="s">
        <v>513</v>
      </c>
      <c r="D220" s="1037"/>
      <c r="E220" s="1037"/>
      <c r="F220" s="1037"/>
      <c r="G220" s="1037"/>
      <c r="H220" s="1037"/>
      <c r="I220" s="1037"/>
      <c r="J220" s="1037"/>
      <c r="K220" s="1037"/>
      <c r="L220" s="225"/>
      <c r="M220" s="226"/>
      <c r="N220" s="227"/>
      <c r="V220" s="189"/>
      <c r="W220" s="195"/>
      <c r="AA220" s="207"/>
      <c r="AD220" s="195"/>
      <c r="AE220" s="195"/>
      <c r="AF220" s="163" t="s">
        <v>513</v>
      </c>
      <c r="AG220" s="195"/>
    </row>
    <row r="221" spans="1:33" s="160" customFormat="1" ht="12" x14ac:dyDescent="0.2">
      <c r="A221" s="224"/>
      <c r="B221" s="199"/>
      <c r="C221" s="1037" t="s">
        <v>519</v>
      </c>
      <c r="D221" s="1037"/>
      <c r="E221" s="1037"/>
      <c r="F221" s="1037"/>
      <c r="G221" s="1037"/>
      <c r="H221" s="1037"/>
      <c r="I221" s="1037"/>
      <c r="J221" s="1037"/>
      <c r="K221" s="1037"/>
      <c r="L221" s="225">
        <v>11645.84</v>
      </c>
      <c r="M221" s="226"/>
      <c r="N221" s="227"/>
      <c r="V221" s="189"/>
      <c r="W221" s="195"/>
      <c r="AA221" s="207"/>
      <c r="AD221" s="195"/>
      <c r="AE221" s="195"/>
      <c r="AF221" s="163" t="s">
        <v>519</v>
      </c>
      <c r="AG221" s="195"/>
    </row>
    <row r="222" spans="1:33" s="160" customFormat="1" ht="12" x14ac:dyDescent="0.2">
      <c r="A222" s="224"/>
      <c r="B222" s="199"/>
      <c r="C222" s="1037" t="s">
        <v>520</v>
      </c>
      <c r="D222" s="1037"/>
      <c r="E222" s="1037"/>
      <c r="F222" s="1037"/>
      <c r="G222" s="1037"/>
      <c r="H222" s="1037"/>
      <c r="I222" s="1037"/>
      <c r="J222" s="1037"/>
      <c r="K222" s="1037"/>
      <c r="L222" s="225">
        <v>19828.849999999999</v>
      </c>
      <c r="M222" s="226"/>
      <c r="N222" s="227"/>
      <c r="V222" s="189"/>
      <c r="W222" s="195"/>
      <c r="AA222" s="207"/>
      <c r="AD222" s="195"/>
      <c r="AE222" s="195"/>
      <c r="AF222" s="163" t="s">
        <v>520</v>
      </c>
      <c r="AG222" s="195"/>
    </row>
    <row r="223" spans="1:33" s="160" customFormat="1" ht="12" x14ac:dyDescent="0.2">
      <c r="A223" s="224"/>
      <c r="B223" s="199"/>
      <c r="C223" s="1037" t="s">
        <v>521</v>
      </c>
      <c r="D223" s="1037"/>
      <c r="E223" s="1037"/>
      <c r="F223" s="1037"/>
      <c r="G223" s="1037"/>
      <c r="H223" s="1037"/>
      <c r="I223" s="1037"/>
      <c r="J223" s="1037"/>
      <c r="K223" s="1037"/>
      <c r="L223" s="225">
        <v>133580.62</v>
      </c>
      <c r="M223" s="226"/>
      <c r="N223" s="227"/>
      <c r="V223" s="189"/>
      <c r="W223" s="195"/>
      <c r="AA223" s="207"/>
      <c r="AD223" s="195"/>
      <c r="AE223" s="195"/>
      <c r="AF223" s="163" t="s">
        <v>521</v>
      </c>
      <c r="AG223" s="195"/>
    </row>
    <row r="224" spans="1:33" s="160" customFormat="1" ht="12" x14ac:dyDescent="0.2">
      <c r="A224" s="224"/>
      <c r="B224" s="199"/>
      <c r="C224" s="1037" t="s">
        <v>522</v>
      </c>
      <c r="D224" s="1037"/>
      <c r="E224" s="1037"/>
      <c r="F224" s="1037"/>
      <c r="G224" s="1037"/>
      <c r="H224" s="1037"/>
      <c r="I224" s="1037"/>
      <c r="J224" s="1037"/>
      <c r="K224" s="1037"/>
      <c r="L224" s="225">
        <v>13562.94</v>
      </c>
      <c r="M224" s="226"/>
      <c r="N224" s="227"/>
      <c r="V224" s="189"/>
      <c r="W224" s="195"/>
      <c r="AA224" s="207"/>
      <c r="AD224" s="195"/>
      <c r="AE224" s="195"/>
      <c r="AF224" s="163" t="s">
        <v>522</v>
      </c>
      <c r="AG224" s="195"/>
    </row>
    <row r="225" spans="1:33" s="160" customFormat="1" ht="12" x14ac:dyDescent="0.2">
      <c r="A225" s="224"/>
      <c r="B225" s="199"/>
      <c r="C225" s="1037" t="s">
        <v>523</v>
      </c>
      <c r="D225" s="1037"/>
      <c r="E225" s="1037"/>
      <c r="F225" s="1037"/>
      <c r="G225" s="1037"/>
      <c r="H225" s="1037"/>
      <c r="I225" s="1037"/>
      <c r="J225" s="1037"/>
      <c r="K225" s="1037"/>
      <c r="L225" s="225">
        <v>8109.07</v>
      </c>
      <c r="M225" s="226"/>
      <c r="N225" s="227"/>
      <c r="V225" s="189"/>
      <c r="W225" s="195"/>
      <c r="AA225" s="207"/>
      <c r="AD225" s="195"/>
      <c r="AE225" s="195"/>
      <c r="AF225" s="163" t="s">
        <v>523</v>
      </c>
      <c r="AG225" s="195"/>
    </row>
    <row r="226" spans="1:33" s="160" customFormat="1" ht="12" x14ac:dyDescent="0.2">
      <c r="A226" s="224"/>
      <c r="B226" s="199"/>
      <c r="C226" s="1037" t="s">
        <v>524</v>
      </c>
      <c r="D226" s="1037"/>
      <c r="E226" s="1037"/>
      <c r="F226" s="1037"/>
      <c r="G226" s="1037"/>
      <c r="H226" s="1037"/>
      <c r="I226" s="1037"/>
      <c r="J226" s="1037"/>
      <c r="K226" s="1037"/>
      <c r="L226" s="225">
        <v>13467.32</v>
      </c>
      <c r="M226" s="226"/>
      <c r="N226" s="227"/>
      <c r="V226" s="189"/>
      <c r="W226" s="195"/>
      <c r="AA226" s="207"/>
      <c r="AD226" s="195"/>
      <c r="AE226" s="195"/>
      <c r="AF226" s="163" t="s">
        <v>524</v>
      </c>
      <c r="AG226" s="195"/>
    </row>
    <row r="227" spans="1:33" s="160" customFormat="1" ht="12" x14ac:dyDescent="0.2">
      <c r="A227" s="224"/>
      <c r="B227" s="199"/>
      <c r="C227" s="1037" t="s">
        <v>525</v>
      </c>
      <c r="D227" s="1037"/>
      <c r="E227" s="1037"/>
      <c r="F227" s="1037"/>
      <c r="G227" s="1037"/>
      <c r="H227" s="1037"/>
      <c r="I227" s="1037"/>
      <c r="J227" s="1037"/>
      <c r="K227" s="1037"/>
      <c r="L227" s="225">
        <v>13562.94</v>
      </c>
      <c r="M227" s="226"/>
      <c r="N227" s="227"/>
      <c r="V227" s="189"/>
      <c r="W227" s="195"/>
      <c r="AA227" s="207"/>
      <c r="AD227" s="195"/>
      <c r="AE227" s="195"/>
      <c r="AF227" s="163" t="s">
        <v>525</v>
      </c>
      <c r="AG227" s="195"/>
    </row>
    <row r="228" spans="1:33" s="160" customFormat="1" ht="12" x14ac:dyDescent="0.2">
      <c r="A228" s="224"/>
      <c r="B228" s="199"/>
      <c r="C228" s="1037" t="s">
        <v>526</v>
      </c>
      <c r="D228" s="1037"/>
      <c r="E228" s="1037"/>
      <c r="F228" s="1037"/>
      <c r="G228" s="1037"/>
      <c r="H228" s="1037"/>
      <c r="I228" s="1037"/>
      <c r="J228" s="1037"/>
      <c r="K228" s="1037"/>
      <c r="L228" s="225">
        <v>8109.07</v>
      </c>
      <c r="M228" s="226"/>
      <c r="N228" s="227"/>
      <c r="V228" s="189"/>
      <c r="W228" s="195"/>
      <c r="AA228" s="207"/>
      <c r="AD228" s="195"/>
      <c r="AE228" s="195"/>
      <c r="AF228" s="163" t="s">
        <v>526</v>
      </c>
      <c r="AG228" s="195"/>
    </row>
    <row r="229" spans="1:33" s="160" customFormat="1" ht="12" x14ac:dyDescent="0.2">
      <c r="A229" s="224"/>
      <c r="B229" s="218"/>
      <c r="C229" s="1038" t="s">
        <v>1324</v>
      </c>
      <c r="D229" s="1038"/>
      <c r="E229" s="1038"/>
      <c r="F229" s="1038"/>
      <c r="G229" s="1038"/>
      <c r="H229" s="1038"/>
      <c r="I229" s="1038"/>
      <c r="J229" s="1038"/>
      <c r="K229" s="1038"/>
      <c r="L229" s="228">
        <v>186727.32</v>
      </c>
      <c r="M229" s="229"/>
      <c r="N229" s="230"/>
      <c r="V229" s="189"/>
      <c r="W229" s="195"/>
      <c r="AA229" s="207"/>
      <c r="AD229" s="195"/>
      <c r="AE229" s="195"/>
      <c r="AG229" s="195" t="s">
        <v>1324</v>
      </c>
    </row>
    <row r="230" spans="1:33" s="160" customFormat="1" ht="12" x14ac:dyDescent="0.2">
      <c r="A230" s="1043" t="s">
        <v>1325</v>
      </c>
      <c r="B230" s="1044"/>
      <c r="C230" s="1044"/>
      <c r="D230" s="1044"/>
      <c r="E230" s="1044"/>
      <c r="F230" s="1044"/>
      <c r="G230" s="1044"/>
      <c r="H230" s="1044"/>
      <c r="I230" s="1044"/>
      <c r="J230" s="1044"/>
      <c r="K230" s="1044"/>
      <c r="L230" s="1044"/>
      <c r="M230" s="1044"/>
      <c r="N230" s="1045"/>
      <c r="V230" s="189" t="s">
        <v>1325</v>
      </c>
      <c r="W230" s="195"/>
      <c r="AA230" s="207"/>
      <c r="AD230" s="195"/>
      <c r="AE230" s="195"/>
      <c r="AG230" s="195"/>
    </row>
    <row r="231" spans="1:33" s="160" customFormat="1" ht="67.5" x14ac:dyDescent="0.2">
      <c r="A231" s="190" t="s">
        <v>618</v>
      </c>
      <c r="B231" s="191" t="s">
        <v>1326</v>
      </c>
      <c r="C231" s="1039" t="s">
        <v>1327</v>
      </c>
      <c r="D231" s="1039"/>
      <c r="E231" s="1039"/>
      <c r="F231" s="192" t="s">
        <v>1026</v>
      </c>
      <c r="G231" s="192"/>
      <c r="H231" s="192"/>
      <c r="I231" s="192" t="s">
        <v>1328</v>
      </c>
      <c r="J231" s="193"/>
      <c r="K231" s="192"/>
      <c r="L231" s="193"/>
      <c r="M231" s="192"/>
      <c r="N231" s="194"/>
      <c r="V231" s="189"/>
      <c r="W231" s="195" t="s">
        <v>1327</v>
      </c>
      <c r="AA231" s="207"/>
      <c r="AD231" s="195"/>
      <c r="AE231" s="195"/>
      <c r="AG231" s="195"/>
    </row>
    <row r="232" spans="1:33" s="160" customFormat="1" ht="12" x14ac:dyDescent="0.2">
      <c r="A232" s="196"/>
      <c r="B232" s="197"/>
      <c r="C232" s="1037" t="s">
        <v>1329</v>
      </c>
      <c r="D232" s="1037"/>
      <c r="E232" s="1037"/>
      <c r="F232" s="1037"/>
      <c r="G232" s="1037"/>
      <c r="H232" s="1037"/>
      <c r="I232" s="1037"/>
      <c r="J232" s="1037"/>
      <c r="K232" s="1037"/>
      <c r="L232" s="1037"/>
      <c r="M232" s="1037"/>
      <c r="N232" s="1046"/>
      <c r="V232" s="189"/>
      <c r="W232" s="195"/>
      <c r="X232" s="163" t="s">
        <v>1329</v>
      </c>
      <c r="AA232" s="207"/>
      <c r="AD232" s="195"/>
      <c r="AE232" s="195"/>
      <c r="AG232" s="195"/>
    </row>
    <row r="233" spans="1:33" s="160" customFormat="1" ht="12" x14ac:dyDescent="0.2">
      <c r="A233" s="200"/>
      <c r="B233" s="199" t="s">
        <v>423</v>
      </c>
      <c r="C233" s="1037" t="s">
        <v>432</v>
      </c>
      <c r="D233" s="1037"/>
      <c r="E233" s="1037"/>
      <c r="F233" s="201"/>
      <c r="G233" s="201"/>
      <c r="H233" s="201"/>
      <c r="I233" s="201"/>
      <c r="J233" s="202">
        <v>166.89</v>
      </c>
      <c r="K233" s="201"/>
      <c r="L233" s="202">
        <v>85.61</v>
      </c>
      <c r="M233" s="201"/>
      <c r="N233" s="203"/>
      <c r="V233" s="189"/>
      <c r="W233" s="195"/>
      <c r="Z233" s="163" t="s">
        <v>432</v>
      </c>
      <c r="AA233" s="207"/>
      <c r="AD233" s="195"/>
      <c r="AE233" s="195"/>
      <c r="AG233" s="195"/>
    </row>
    <row r="234" spans="1:33" s="160" customFormat="1" ht="12" x14ac:dyDescent="0.2">
      <c r="A234" s="200"/>
      <c r="B234" s="199" t="s">
        <v>434</v>
      </c>
      <c r="C234" s="1037" t="s">
        <v>435</v>
      </c>
      <c r="D234" s="1037"/>
      <c r="E234" s="1037"/>
      <c r="F234" s="201"/>
      <c r="G234" s="201"/>
      <c r="H234" s="201"/>
      <c r="I234" s="201"/>
      <c r="J234" s="202">
        <v>1024.8800000000001</v>
      </c>
      <c r="K234" s="201"/>
      <c r="L234" s="202">
        <v>525.76</v>
      </c>
      <c r="M234" s="201"/>
      <c r="N234" s="203"/>
      <c r="V234" s="189"/>
      <c r="W234" s="195"/>
      <c r="Z234" s="163" t="s">
        <v>435</v>
      </c>
      <c r="AA234" s="207"/>
      <c r="AD234" s="195"/>
      <c r="AE234" s="195"/>
      <c r="AG234" s="195"/>
    </row>
    <row r="235" spans="1:33" s="160" customFormat="1" ht="12" x14ac:dyDescent="0.2">
      <c r="A235" s="200"/>
      <c r="B235" s="199" t="s">
        <v>437</v>
      </c>
      <c r="C235" s="1037" t="s">
        <v>438</v>
      </c>
      <c r="D235" s="1037"/>
      <c r="E235" s="1037"/>
      <c r="F235" s="201"/>
      <c r="G235" s="201"/>
      <c r="H235" s="201"/>
      <c r="I235" s="201"/>
      <c r="J235" s="202">
        <v>57.52</v>
      </c>
      <c r="K235" s="201"/>
      <c r="L235" s="202">
        <v>29.51</v>
      </c>
      <c r="M235" s="201"/>
      <c r="N235" s="203"/>
      <c r="V235" s="189"/>
      <c r="W235" s="195"/>
      <c r="Z235" s="163" t="s">
        <v>438</v>
      </c>
      <c r="AA235" s="207"/>
      <c r="AD235" s="195"/>
      <c r="AE235" s="195"/>
      <c r="AG235" s="195"/>
    </row>
    <row r="236" spans="1:33" s="160" customFormat="1" ht="12" x14ac:dyDescent="0.2">
      <c r="A236" s="200"/>
      <c r="B236" s="199" t="s">
        <v>439</v>
      </c>
      <c r="C236" s="1037" t="s">
        <v>440</v>
      </c>
      <c r="D236" s="1037"/>
      <c r="E236" s="1037"/>
      <c r="F236" s="201"/>
      <c r="G236" s="201"/>
      <c r="H236" s="201"/>
      <c r="I236" s="201"/>
      <c r="J236" s="202">
        <v>1238.8900000000001</v>
      </c>
      <c r="K236" s="201"/>
      <c r="L236" s="202">
        <v>635.54999999999995</v>
      </c>
      <c r="M236" s="201"/>
      <c r="N236" s="203"/>
      <c r="V236" s="189"/>
      <c r="W236" s="195"/>
      <c r="Z236" s="163" t="s">
        <v>440</v>
      </c>
      <c r="AA236" s="207"/>
      <c r="AD236" s="195"/>
      <c r="AE236" s="195"/>
      <c r="AG236" s="195"/>
    </row>
    <row r="237" spans="1:33" s="160" customFormat="1" ht="12" x14ac:dyDescent="0.2">
      <c r="A237" s="200"/>
      <c r="B237" s="199"/>
      <c r="C237" s="1037" t="s">
        <v>443</v>
      </c>
      <c r="D237" s="1037"/>
      <c r="E237" s="1037"/>
      <c r="F237" s="201" t="s">
        <v>444</v>
      </c>
      <c r="G237" s="201" t="s">
        <v>1330</v>
      </c>
      <c r="H237" s="201"/>
      <c r="I237" s="201" t="s">
        <v>1331</v>
      </c>
      <c r="J237" s="202"/>
      <c r="K237" s="201"/>
      <c r="L237" s="202"/>
      <c r="M237" s="201"/>
      <c r="N237" s="203"/>
      <c r="V237" s="189"/>
      <c r="W237" s="195"/>
      <c r="AA237" s="207"/>
      <c r="AB237" s="163" t="s">
        <v>443</v>
      </c>
      <c r="AD237" s="195"/>
      <c r="AE237" s="195"/>
      <c r="AG237" s="195"/>
    </row>
    <row r="238" spans="1:33" s="160" customFormat="1" ht="12" x14ac:dyDescent="0.2">
      <c r="A238" s="200"/>
      <c r="B238" s="199"/>
      <c r="C238" s="1037" t="s">
        <v>447</v>
      </c>
      <c r="D238" s="1037"/>
      <c r="E238" s="1037"/>
      <c r="F238" s="201" t="s">
        <v>444</v>
      </c>
      <c r="G238" s="201" t="s">
        <v>1332</v>
      </c>
      <c r="H238" s="201"/>
      <c r="I238" s="201" t="s">
        <v>1333</v>
      </c>
      <c r="J238" s="202"/>
      <c r="K238" s="201"/>
      <c r="L238" s="202"/>
      <c r="M238" s="201"/>
      <c r="N238" s="203"/>
      <c r="V238" s="189"/>
      <c r="W238" s="195"/>
      <c r="AA238" s="207"/>
      <c r="AB238" s="163" t="s">
        <v>447</v>
      </c>
      <c r="AD238" s="195"/>
      <c r="AE238" s="195"/>
      <c r="AG238" s="195"/>
    </row>
    <row r="239" spans="1:33" s="160" customFormat="1" ht="12" x14ac:dyDescent="0.2">
      <c r="A239" s="200"/>
      <c r="B239" s="199"/>
      <c r="C239" s="1047" t="s">
        <v>450</v>
      </c>
      <c r="D239" s="1047"/>
      <c r="E239" s="1047"/>
      <c r="F239" s="208"/>
      <c r="G239" s="208"/>
      <c r="H239" s="208"/>
      <c r="I239" s="208"/>
      <c r="J239" s="209">
        <v>2430.66</v>
      </c>
      <c r="K239" s="208"/>
      <c r="L239" s="209">
        <v>1246.92</v>
      </c>
      <c r="M239" s="208"/>
      <c r="N239" s="210"/>
      <c r="V239" s="189"/>
      <c r="W239" s="195"/>
      <c r="AA239" s="207"/>
      <c r="AC239" s="163" t="s">
        <v>450</v>
      </c>
      <c r="AD239" s="195"/>
      <c r="AE239" s="195"/>
      <c r="AG239" s="195"/>
    </row>
    <row r="240" spans="1:33" s="160" customFormat="1" ht="12" x14ac:dyDescent="0.2">
      <c r="A240" s="200"/>
      <c r="B240" s="199"/>
      <c r="C240" s="1037" t="s">
        <v>451</v>
      </c>
      <c r="D240" s="1037"/>
      <c r="E240" s="1037"/>
      <c r="F240" s="201"/>
      <c r="G240" s="201"/>
      <c r="H240" s="201"/>
      <c r="I240" s="201"/>
      <c r="J240" s="202"/>
      <c r="K240" s="201"/>
      <c r="L240" s="202">
        <v>115.12</v>
      </c>
      <c r="M240" s="201"/>
      <c r="N240" s="203"/>
      <c r="V240" s="189"/>
      <c r="W240" s="195"/>
      <c r="AA240" s="207"/>
      <c r="AB240" s="163" t="s">
        <v>451</v>
      </c>
      <c r="AD240" s="195"/>
      <c r="AE240" s="195"/>
      <c r="AG240" s="195"/>
    </row>
    <row r="241" spans="1:33" s="160" customFormat="1" ht="45" x14ac:dyDescent="0.2">
      <c r="A241" s="200"/>
      <c r="B241" s="199" t="s">
        <v>1009</v>
      </c>
      <c r="C241" s="1037" t="s">
        <v>1010</v>
      </c>
      <c r="D241" s="1037"/>
      <c r="E241" s="1037"/>
      <c r="F241" s="201" t="s">
        <v>454</v>
      </c>
      <c r="G241" s="201" t="s">
        <v>1011</v>
      </c>
      <c r="H241" s="201"/>
      <c r="I241" s="201" t="s">
        <v>1011</v>
      </c>
      <c r="J241" s="202"/>
      <c r="K241" s="201"/>
      <c r="L241" s="202">
        <v>133.54</v>
      </c>
      <c r="M241" s="201"/>
      <c r="N241" s="203"/>
      <c r="V241" s="189"/>
      <c r="W241" s="195"/>
      <c r="AA241" s="207"/>
      <c r="AB241" s="163" t="s">
        <v>1010</v>
      </c>
      <c r="AD241" s="195"/>
      <c r="AE241" s="195"/>
      <c r="AG241" s="195"/>
    </row>
    <row r="242" spans="1:33" s="160" customFormat="1" ht="45" x14ac:dyDescent="0.2">
      <c r="A242" s="200"/>
      <c r="B242" s="199" t="s">
        <v>1012</v>
      </c>
      <c r="C242" s="1037" t="s">
        <v>1013</v>
      </c>
      <c r="D242" s="1037"/>
      <c r="E242" s="1037"/>
      <c r="F242" s="201" t="s">
        <v>454</v>
      </c>
      <c r="G242" s="201" t="s">
        <v>1014</v>
      </c>
      <c r="H242" s="201"/>
      <c r="I242" s="201" t="s">
        <v>1014</v>
      </c>
      <c r="J242" s="202"/>
      <c r="K242" s="201"/>
      <c r="L242" s="202">
        <v>92.1</v>
      </c>
      <c r="M242" s="201"/>
      <c r="N242" s="203"/>
      <c r="V242" s="189"/>
      <c r="W242" s="195"/>
      <c r="AA242" s="207"/>
      <c r="AB242" s="163" t="s">
        <v>1013</v>
      </c>
      <c r="AD242" s="195"/>
      <c r="AE242" s="195"/>
      <c r="AG242" s="195"/>
    </row>
    <row r="243" spans="1:33" s="160" customFormat="1" ht="12" x14ac:dyDescent="0.2">
      <c r="A243" s="211"/>
      <c r="B243" s="212"/>
      <c r="C243" s="1039" t="s">
        <v>459</v>
      </c>
      <c r="D243" s="1039"/>
      <c r="E243" s="1039"/>
      <c r="F243" s="192"/>
      <c r="G243" s="192"/>
      <c r="H243" s="192"/>
      <c r="I243" s="192"/>
      <c r="J243" s="193"/>
      <c r="K243" s="192"/>
      <c r="L243" s="193">
        <v>1472.56</v>
      </c>
      <c r="M243" s="208"/>
      <c r="N243" s="194"/>
      <c r="V243" s="189"/>
      <c r="W243" s="195"/>
      <c r="AA243" s="207"/>
      <c r="AD243" s="195" t="s">
        <v>459</v>
      </c>
      <c r="AE243" s="195"/>
      <c r="AG243" s="195"/>
    </row>
    <row r="244" spans="1:33" s="160" customFormat="1" ht="67.5" x14ac:dyDescent="0.2">
      <c r="A244" s="190" t="s">
        <v>625</v>
      </c>
      <c r="B244" s="191" t="s">
        <v>1334</v>
      </c>
      <c r="C244" s="1039" t="s">
        <v>1335</v>
      </c>
      <c r="D244" s="1039"/>
      <c r="E244" s="1039"/>
      <c r="F244" s="192" t="s">
        <v>1026</v>
      </c>
      <c r="G244" s="192"/>
      <c r="H244" s="192"/>
      <c r="I244" s="192" t="s">
        <v>1328</v>
      </c>
      <c r="J244" s="193"/>
      <c r="K244" s="192"/>
      <c r="L244" s="193"/>
      <c r="M244" s="192"/>
      <c r="N244" s="194"/>
      <c r="V244" s="189"/>
      <c r="W244" s="195" t="s">
        <v>1335</v>
      </c>
      <c r="AA244" s="207"/>
      <c r="AD244" s="195"/>
      <c r="AE244" s="195"/>
      <c r="AG244" s="195"/>
    </row>
    <row r="245" spans="1:33" s="160" customFormat="1" ht="12" x14ac:dyDescent="0.2">
      <c r="A245" s="196"/>
      <c r="B245" s="197"/>
      <c r="C245" s="1037" t="s">
        <v>1329</v>
      </c>
      <c r="D245" s="1037"/>
      <c r="E245" s="1037"/>
      <c r="F245" s="1037"/>
      <c r="G245" s="1037"/>
      <c r="H245" s="1037"/>
      <c r="I245" s="1037"/>
      <c r="J245" s="1037"/>
      <c r="K245" s="1037"/>
      <c r="L245" s="1037"/>
      <c r="M245" s="1037"/>
      <c r="N245" s="1046"/>
      <c r="V245" s="189"/>
      <c r="W245" s="195"/>
      <c r="X245" s="163" t="s">
        <v>1329</v>
      </c>
      <c r="AA245" s="207"/>
      <c r="AD245" s="195"/>
      <c r="AE245" s="195"/>
      <c r="AG245" s="195"/>
    </row>
    <row r="246" spans="1:33" s="160" customFormat="1" ht="12" x14ac:dyDescent="0.2">
      <c r="A246" s="200"/>
      <c r="B246" s="199" t="s">
        <v>423</v>
      </c>
      <c r="C246" s="1037" t="s">
        <v>432</v>
      </c>
      <c r="D246" s="1037"/>
      <c r="E246" s="1037"/>
      <c r="F246" s="201"/>
      <c r="G246" s="201"/>
      <c r="H246" s="201"/>
      <c r="I246" s="201"/>
      <c r="J246" s="202">
        <v>37.549999999999997</v>
      </c>
      <c r="K246" s="201"/>
      <c r="L246" s="202">
        <v>19.260000000000002</v>
      </c>
      <c r="M246" s="201"/>
      <c r="N246" s="203"/>
      <c r="V246" s="189"/>
      <c r="W246" s="195"/>
      <c r="Z246" s="163" t="s">
        <v>432</v>
      </c>
      <c r="AA246" s="207"/>
      <c r="AD246" s="195"/>
      <c r="AE246" s="195"/>
      <c r="AG246" s="195"/>
    </row>
    <row r="247" spans="1:33" s="160" customFormat="1" ht="12" x14ac:dyDescent="0.2">
      <c r="A247" s="200"/>
      <c r="B247" s="199" t="s">
        <v>434</v>
      </c>
      <c r="C247" s="1037" t="s">
        <v>435</v>
      </c>
      <c r="D247" s="1037"/>
      <c r="E247" s="1037"/>
      <c r="F247" s="201"/>
      <c r="G247" s="201"/>
      <c r="H247" s="201"/>
      <c r="I247" s="201"/>
      <c r="J247" s="202">
        <v>7.23</v>
      </c>
      <c r="K247" s="201"/>
      <c r="L247" s="202">
        <v>3.71</v>
      </c>
      <c r="M247" s="201"/>
      <c r="N247" s="203"/>
      <c r="V247" s="189"/>
      <c r="W247" s="195"/>
      <c r="Z247" s="163" t="s">
        <v>435</v>
      </c>
      <c r="AA247" s="207"/>
      <c r="AD247" s="195"/>
      <c r="AE247" s="195"/>
      <c r="AG247" s="195"/>
    </row>
    <row r="248" spans="1:33" s="160" customFormat="1" ht="12" x14ac:dyDescent="0.2">
      <c r="A248" s="200"/>
      <c r="B248" s="199" t="s">
        <v>437</v>
      </c>
      <c r="C248" s="1037" t="s">
        <v>438</v>
      </c>
      <c r="D248" s="1037"/>
      <c r="E248" s="1037"/>
      <c r="F248" s="201"/>
      <c r="G248" s="201"/>
      <c r="H248" s="201"/>
      <c r="I248" s="201"/>
      <c r="J248" s="202">
        <v>1.28</v>
      </c>
      <c r="K248" s="201"/>
      <c r="L248" s="202">
        <v>0.66</v>
      </c>
      <c r="M248" s="201"/>
      <c r="N248" s="203"/>
      <c r="V248" s="189"/>
      <c r="W248" s="195"/>
      <c r="Z248" s="163" t="s">
        <v>438</v>
      </c>
      <c r="AA248" s="207"/>
      <c r="AD248" s="195"/>
      <c r="AE248" s="195"/>
      <c r="AG248" s="195"/>
    </row>
    <row r="249" spans="1:33" s="160" customFormat="1" ht="12" x14ac:dyDescent="0.2">
      <c r="A249" s="200"/>
      <c r="B249" s="199" t="s">
        <v>439</v>
      </c>
      <c r="C249" s="1037" t="s">
        <v>440</v>
      </c>
      <c r="D249" s="1037"/>
      <c r="E249" s="1037"/>
      <c r="F249" s="201"/>
      <c r="G249" s="201"/>
      <c r="H249" s="201"/>
      <c r="I249" s="201"/>
      <c r="J249" s="202">
        <v>2625</v>
      </c>
      <c r="K249" s="201"/>
      <c r="L249" s="202">
        <v>1346.63</v>
      </c>
      <c r="M249" s="201"/>
      <c r="N249" s="203"/>
      <c r="V249" s="189"/>
      <c r="W249" s="195"/>
      <c r="Z249" s="163" t="s">
        <v>440</v>
      </c>
      <c r="AA249" s="207"/>
      <c r="AD249" s="195"/>
      <c r="AE249" s="195"/>
      <c r="AG249" s="195"/>
    </row>
    <row r="250" spans="1:33" s="160" customFormat="1" ht="12" x14ac:dyDescent="0.2">
      <c r="A250" s="200"/>
      <c r="B250" s="199"/>
      <c r="C250" s="1037" t="s">
        <v>443</v>
      </c>
      <c r="D250" s="1037"/>
      <c r="E250" s="1037"/>
      <c r="F250" s="201" t="s">
        <v>444</v>
      </c>
      <c r="G250" s="201" t="s">
        <v>1336</v>
      </c>
      <c r="H250" s="201"/>
      <c r="I250" s="201" t="s">
        <v>1337</v>
      </c>
      <c r="J250" s="202"/>
      <c r="K250" s="201"/>
      <c r="L250" s="202"/>
      <c r="M250" s="201"/>
      <c r="N250" s="203"/>
      <c r="V250" s="189"/>
      <c r="W250" s="195"/>
      <c r="AA250" s="207"/>
      <c r="AB250" s="163" t="s">
        <v>443</v>
      </c>
      <c r="AD250" s="195"/>
      <c r="AE250" s="195"/>
      <c r="AG250" s="195"/>
    </row>
    <row r="251" spans="1:33" s="160" customFormat="1" ht="12" x14ac:dyDescent="0.2">
      <c r="A251" s="200"/>
      <c r="B251" s="199"/>
      <c r="C251" s="1037" t="s">
        <v>447</v>
      </c>
      <c r="D251" s="1037"/>
      <c r="E251" s="1037"/>
      <c r="F251" s="201" t="s">
        <v>444</v>
      </c>
      <c r="G251" s="201" t="s">
        <v>1256</v>
      </c>
      <c r="H251" s="201"/>
      <c r="I251" s="201" t="s">
        <v>1338</v>
      </c>
      <c r="J251" s="202"/>
      <c r="K251" s="201"/>
      <c r="L251" s="202"/>
      <c r="M251" s="201"/>
      <c r="N251" s="203"/>
      <c r="V251" s="189"/>
      <c r="W251" s="195"/>
      <c r="AA251" s="207"/>
      <c r="AB251" s="163" t="s">
        <v>447</v>
      </c>
      <c r="AD251" s="195"/>
      <c r="AE251" s="195"/>
      <c r="AG251" s="195"/>
    </row>
    <row r="252" spans="1:33" s="160" customFormat="1" ht="12" x14ac:dyDescent="0.2">
      <c r="A252" s="200"/>
      <c r="B252" s="199"/>
      <c r="C252" s="1047" t="s">
        <v>450</v>
      </c>
      <c r="D252" s="1047"/>
      <c r="E252" s="1047"/>
      <c r="F252" s="208"/>
      <c r="G252" s="208"/>
      <c r="H252" s="208"/>
      <c r="I252" s="208"/>
      <c r="J252" s="209">
        <v>2669.78</v>
      </c>
      <c r="K252" s="208"/>
      <c r="L252" s="209">
        <v>1369.6</v>
      </c>
      <c r="M252" s="208"/>
      <c r="N252" s="210"/>
      <c r="V252" s="189"/>
      <c r="W252" s="195"/>
      <c r="AA252" s="207"/>
      <c r="AC252" s="163" t="s">
        <v>450</v>
      </c>
      <c r="AD252" s="195"/>
      <c r="AE252" s="195"/>
      <c r="AG252" s="195"/>
    </row>
    <row r="253" spans="1:33" s="160" customFormat="1" ht="12" x14ac:dyDescent="0.2">
      <c r="A253" s="200"/>
      <c r="B253" s="199"/>
      <c r="C253" s="1037" t="s">
        <v>451</v>
      </c>
      <c r="D253" s="1037"/>
      <c r="E253" s="1037"/>
      <c r="F253" s="201"/>
      <c r="G253" s="201"/>
      <c r="H253" s="201"/>
      <c r="I253" s="201"/>
      <c r="J253" s="202"/>
      <c r="K253" s="201"/>
      <c r="L253" s="202">
        <v>19.920000000000002</v>
      </c>
      <c r="M253" s="201"/>
      <c r="N253" s="203"/>
      <c r="V253" s="189"/>
      <c r="W253" s="195"/>
      <c r="AA253" s="207"/>
      <c r="AB253" s="163" t="s">
        <v>451</v>
      </c>
      <c r="AD253" s="195"/>
      <c r="AE253" s="195"/>
      <c r="AG253" s="195"/>
    </row>
    <row r="254" spans="1:33" s="160" customFormat="1" ht="45" x14ac:dyDescent="0.2">
      <c r="A254" s="200"/>
      <c r="B254" s="199" t="s">
        <v>1009</v>
      </c>
      <c r="C254" s="1037" t="s">
        <v>1010</v>
      </c>
      <c r="D254" s="1037"/>
      <c r="E254" s="1037"/>
      <c r="F254" s="201" t="s">
        <v>454</v>
      </c>
      <c r="G254" s="201" t="s">
        <v>1011</v>
      </c>
      <c r="H254" s="201"/>
      <c r="I254" s="201" t="s">
        <v>1011</v>
      </c>
      <c r="J254" s="202"/>
      <c r="K254" s="201"/>
      <c r="L254" s="202">
        <v>23.11</v>
      </c>
      <c r="M254" s="201"/>
      <c r="N254" s="203"/>
      <c r="V254" s="189"/>
      <c r="W254" s="195"/>
      <c r="AA254" s="207"/>
      <c r="AB254" s="163" t="s">
        <v>1010</v>
      </c>
      <c r="AD254" s="195"/>
      <c r="AE254" s="195"/>
      <c r="AG254" s="195"/>
    </row>
    <row r="255" spans="1:33" s="160" customFormat="1" ht="45" x14ac:dyDescent="0.2">
      <c r="A255" s="200"/>
      <c r="B255" s="199" t="s">
        <v>1012</v>
      </c>
      <c r="C255" s="1037" t="s">
        <v>1013</v>
      </c>
      <c r="D255" s="1037"/>
      <c r="E255" s="1037"/>
      <c r="F255" s="201" t="s">
        <v>454</v>
      </c>
      <c r="G255" s="201" t="s">
        <v>1014</v>
      </c>
      <c r="H255" s="201"/>
      <c r="I255" s="201" t="s">
        <v>1014</v>
      </c>
      <c r="J255" s="202"/>
      <c r="K255" s="201"/>
      <c r="L255" s="202">
        <v>15.94</v>
      </c>
      <c r="M255" s="201"/>
      <c r="N255" s="203"/>
      <c r="V255" s="189"/>
      <c r="W255" s="195"/>
      <c r="AA255" s="207"/>
      <c r="AB255" s="163" t="s">
        <v>1013</v>
      </c>
      <c r="AD255" s="195"/>
      <c r="AE255" s="195"/>
      <c r="AG255" s="195"/>
    </row>
    <row r="256" spans="1:33" s="160" customFormat="1" ht="12" x14ac:dyDescent="0.2">
      <c r="A256" s="211"/>
      <c r="B256" s="212"/>
      <c r="C256" s="1039" t="s">
        <v>459</v>
      </c>
      <c r="D256" s="1039"/>
      <c r="E256" s="1039"/>
      <c r="F256" s="192"/>
      <c r="G256" s="192"/>
      <c r="H256" s="192"/>
      <c r="I256" s="192"/>
      <c r="J256" s="193"/>
      <c r="K256" s="192"/>
      <c r="L256" s="193">
        <v>1408.65</v>
      </c>
      <c r="M256" s="208"/>
      <c r="N256" s="194"/>
      <c r="V256" s="189"/>
      <c r="W256" s="195"/>
      <c r="AA256" s="207"/>
      <c r="AD256" s="195" t="s">
        <v>459</v>
      </c>
      <c r="AE256" s="195"/>
      <c r="AG256" s="195"/>
    </row>
    <row r="257" spans="1:33" s="160" customFormat="1" ht="1.5" customHeight="1" x14ac:dyDescent="0.2">
      <c r="A257" s="214"/>
      <c r="B257" s="212"/>
      <c r="C257" s="212"/>
      <c r="D257" s="212"/>
      <c r="E257" s="212"/>
      <c r="F257" s="214"/>
      <c r="G257" s="214"/>
      <c r="H257" s="214"/>
      <c r="I257" s="214"/>
      <c r="J257" s="218"/>
      <c r="K257" s="214"/>
      <c r="L257" s="218"/>
      <c r="M257" s="201"/>
      <c r="N257" s="218"/>
      <c r="V257" s="189"/>
      <c r="W257" s="195"/>
      <c r="AA257" s="207"/>
      <c r="AD257" s="195"/>
      <c r="AE257" s="195"/>
      <c r="AG257" s="195"/>
    </row>
    <row r="258" spans="1:33" s="160" customFormat="1" ht="12" x14ac:dyDescent="0.2">
      <c r="A258" s="219"/>
      <c r="B258" s="220"/>
      <c r="C258" s="1039" t="s">
        <v>1339</v>
      </c>
      <c r="D258" s="1039"/>
      <c r="E258" s="1039"/>
      <c r="F258" s="1039"/>
      <c r="G258" s="1039"/>
      <c r="H258" s="1039"/>
      <c r="I258" s="1039"/>
      <c r="J258" s="1039"/>
      <c r="K258" s="1039"/>
      <c r="L258" s="221"/>
      <c r="M258" s="222"/>
      <c r="N258" s="223"/>
      <c r="V258" s="189"/>
      <c r="W258" s="195"/>
      <c r="AA258" s="207"/>
      <c r="AD258" s="195"/>
      <c r="AE258" s="195" t="s">
        <v>1339</v>
      </c>
      <c r="AG258" s="195"/>
    </row>
    <row r="259" spans="1:33" s="160" customFormat="1" ht="12" x14ac:dyDescent="0.2">
      <c r="A259" s="224"/>
      <c r="B259" s="199"/>
      <c r="C259" s="1037" t="s">
        <v>512</v>
      </c>
      <c r="D259" s="1037"/>
      <c r="E259" s="1037"/>
      <c r="F259" s="1037"/>
      <c r="G259" s="1037"/>
      <c r="H259" s="1037"/>
      <c r="I259" s="1037"/>
      <c r="J259" s="1037"/>
      <c r="K259" s="1037"/>
      <c r="L259" s="225">
        <v>2616.52</v>
      </c>
      <c r="M259" s="226"/>
      <c r="N259" s="227"/>
      <c r="V259" s="189"/>
      <c r="W259" s="195"/>
      <c r="AA259" s="207"/>
      <c r="AD259" s="195"/>
      <c r="AE259" s="195"/>
      <c r="AF259" s="163" t="s">
        <v>512</v>
      </c>
      <c r="AG259" s="195"/>
    </row>
    <row r="260" spans="1:33" s="160" customFormat="1" ht="12" x14ac:dyDescent="0.2">
      <c r="A260" s="224"/>
      <c r="B260" s="199"/>
      <c r="C260" s="1037" t="s">
        <v>513</v>
      </c>
      <c r="D260" s="1037"/>
      <c r="E260" s="1037"/>
      <c r="F260" s="1037"/>
      <c r="G260" s="1037"/>
      <c r="H260" s="1037"/>
      <c r="I260" s="1037"/>
      <c r="J260" s="1037"/>
      <c r="K260" s="1037"/>
      <c r="L260" s="225"/>
      <c r="M260" s="226"/>
      <c r="N260" s="227"/>
      <c r="V260" s="189"/>
      <c r="W260" s="195"/>
      <c r="AA260" s="207"/>
      <c r="AD260" s="195"/>
      <c r="AE260" s="195"/>
      <c r="AF260" s="163" t="s">
        <v>513</v>
      </c>
      <c r="AG260" s="195"/>
    </row>
    <row r="261" spans="1:33" s="160" customFormat="1" ht="12" x14ac:dyDescent="0.2">
      <c r="A261" s="224"/>
      <c r="B261" s="199"/>
      <c r="C261" s="1037" t="s">
        <v>514</v>
      </c>
      <c r="D261" s="1037"/>
      <c r="E261" s="1037"/>
      <c r="F261" s="1037"/>
      <c r="G261" s="1037"/>
      <c r="H261" s="1037"/>
      <c r="I261" s="1037"/>
      <c r="J261" s="1037"/>
      <c r="K261" s="1037"/>
      <c r="L261" s="225">
        <v>104.87</v>
      </c>
      <c r="M261" s="226"/>
      <c r="N261" s="227"/>
      <c r="V261" s="189"/>
      <c r="W261" s="195"/>
      <c r="AA261" s="207"/>
      <c r="AD261" s="195"/>
      <c r="AE261" s="195"/>
      <c r="AF261" s="163" t="s">
        <v>514</v>
      </c>
      <c r="AG261" s="195"/>
    </row>
    <row r="262" spans="1:33" s="160" customFormat="1" ht="12" x14ac:dyDescent="0.2">
      <c r="A262" s="224"/>
      <c r="B262" s="199"/>
      <c r="C262" s="1037" t="s">
        <v>515</v>
      </c>
      <c r="D262" s="1037"/>
      <c r="E262" s="1037"/>
      <c r="F262" s="1037"/>
      <c r="G262" s="1037"/>
      <c r="H262" s="1037"/>
      <c r="I262" s="1037"/>
      <c r="J262" s="1037"/>
      <c r="K262" s="1037"/>
      <c r="L262" s="225">
        <v>529.47</v>
      </c>
      <c r="M262" s="226"/>
      <c r="N262" s="227"/>
      <c r="V262" s="189"/>
      <c r="W262" s="195"/>
      <c r="AA262" s="207"/>
      <c r="AD262" s="195"/>
      <c r="AE262" s="195"/>
      <c r="AF262" s="163" t="s">
        <v>515</v>
      </c>
      <c r="AG262" s="195"/>
    </row>
    <row r="263" spans="1:33" s="160" customFormat="1" ht="12" x14ac:dyDescent="0.2">
      <c r="A263" s="224"/>
      <c r="B263" s="199"/>
      <c r="C263" s="1037" t="s">
        <v>516</v>
      </c>
      <c r="D263" s="1037"/>
      <c r="E263" s="1037"/>
      <c r="F263" s="1037"/>
      <c r="G263" s="1037"/>
      <c r="H263" s="1037"/>
      <c r="I263" s="1037"/>
      <c r="J263" s="1037"/>
      <c r="K263" s="1037"/>
      <c r="L263" s="225">
        <v>30.17</v>
      </c>
      <c r="M263" s="226"/>
      <c r="N263" s="227"/>
      <c r="V263" s="189"/>
      <c r="W263" s="195"/>
      <c r="AA263" s="207"/>
      <c r="AD263" s="195"/>
      <c r="AE263" s="195"/>
      <c r="AF263" s="163" t="s">
        <v>516</v>
      </c>
      <c r="AG263" s="195"/>
    </row>
    <row r="264" spans="1:33" s="160" customFormat="1" ht="12" x14ac:dyDescent="0.2">
      <c r="A264" s="224"/>
      <c r="B264" s="199"/>
      <c r="C264" s="1037" t="s">
        <v>517</v>
      </c>
      <c r="D264" s="1037"/>
      <c r="E264" s="1037"/>
      <c r="F264" s="1037"/>
      <c r="G264" s="1037"/>
      <c r="H264" s="1037"/>
      <c r="I264" s="1037"/>
      <c r="J264" s="1037"/>
      <c r="K264" s="1037"/>
      <c r="L264" s="225">
        <v>1982.18</v>
      </c>
      <c r="M264" s="226"/>
      <c r="N264" s="227"/>
      <c r="V264" s="189"/>
      <c r="W264" s="195"/>
      <c r="AA264" s="207"/>
      <c r="AD264" s="195"/>
      <c r="AE264" s="195"/>
      <c r="AF264" s="163" t="s">
        <v>517</v>
      </c>
      <c r="AG264" s="195"/>
    </row>
    <row r="265" spans="1:33" s="160" customFormat="1" ht="12" x14ac:dyDescent="0.2">
      <c r="A265" s="224"/>
      <c r="B265" s="199"/>
      <c r="C265" s="1037" t="s">
        <v>518</v>
      </c>
      <c r="D265" s="1037"/>
      <c r="E265" s="1037"/>
      <c r="F265" s="1037"/>
      <c r="G265" s="1037"/>
      <c r="H265" s="1037"/>
      <c r="I265" s="1037"/>
      <c r="J265" s="1037"/>
      <c r="K265" s="1037"/>
      <c r="L265" s="225">
        <v>2881.21</v>
      </c>
      <c r="M265" s="226"/>
      <c r="N265" s="227"/>
      <c r="V265" s="189"/>
      <c r="W265" s="195"/>
      <c r="AA265" s="207"/>
      <c r="AD265" s="195"/>
      <c r="AE265" s="195"/>
      <c r="AF265" s="163" t="s">
        <v>518</v>
      </c>
      <c r="AG265" s="195"/>
    </row>
    <row r="266" spans="1:33" s="160" customFormat="1" ht="12" x14ac:dyDescent="0.2">
      <c r="A266" s="224"/>
      <c r="B266" s="199"/>
      <c r="C266" s="1037" t="s">
        <v>513</v>
      </c>
      <c r="D266" s="1037"/>
      <c r="E266" s="1037"/>
      <c r="F266" s="1037"/>
      <c r="G266" s="1037"/>
      <c r="H266" s="1037"/>
      <c r="I266" s="1037"/>
      <c r="J266" s="1037"/>
      <c r="K266" s="1037"/>
      <c r="L266" s="225"/>
      <c r="M266" s="226"/>
      <c r="N266" s="227"/>
      <c r="V266" s="189"/>
      <c r="W266" s="195"/>
      <c r="AA266" s="207"/>
      <c r="AD266" s="195"/>
      <c r="AE266" s="195"/>
      <c r="AF266" s="163" t="s">
        <v>513</v>
      </c>
      <c r="AG266" s="195"/>
    </row>
    <row r="267" spans="1:33" s="160" customFormat="1" ht="12" x14ac:dyDescent="0.2">
      <c r="A267" s="224"/>
      <c r="B267" s="199"/>
      <c r="C267" s="1037" t="s">
        <v>519</v>
      </c>
      <c r="D267" s="1037"/>
      <c r="E267" s="1037"/>
      <c r="F267" s="1037"/>
      <c r="G267" s="1037"/>
      <c r="H267" s="1037"/>
      <c r="I267" s="1037"/>
      <c r="J267" s="1037"/>
      <c r="K267" s="1037"/>
      <c r="L267" s="225">
        <v>104.87</v>
      </c>
      <c r="M267" s="226"/>
      <c r="N267" s="227"/>
      <c r="V267" s="189"/>
      <c r="W267" s="195"/>
      <c r="AA267" s="207"/>
      <c r="AD267" s="195"/>
      <c r="AE267" s="195"/>
      <c r="AF267" s="163" t="s">
        <v>519</v>
      </c>
      <c r="AG267" s="195"/>
    </row>
    <row r="268" spans="1:33" s="160" customFormat="1" ht="12" x14ac:dyDescent="0.2">
      <c r="A268" s="224"/>
      <c r="B268" s="199"/>
      <c r="C268" s="1037" t="s">
        <v>520</v>
      </c>
      <c r="D268" s="1037"/>
      <c r="E268" s="1037"/>
      <c r="F268" s="1037"/>
      <c r="G268" s="1037"/>
      <c r="H268" s="1037"/>
      <c r="I268" s="1037"/>
      <c r="J268" s="1037"/>
      <c r="K268" s="1037"/>
      <c r="L268" s="225">
        <v>529.47</v>
      </c>
      <c r="M268" s="226"/>
      <c r="N268" s="227"/>
      <c r="V268" s="189"/>
      <c r="W268" s="195"/>
      <c r="AA268" s="207"/>
      <c r="AD268" s="195"/>
      <c r="AE268" s="195"/>
      <c r="AF268" s="163" t="s">
        <v>520</v>
      </c>
      <c r="AG268" s="195"/>
    </row>
    <row r="269" spans="1:33" s="160" customFormat="1" ht="12" x14ac:dyDescent="0.2">
      <c r="A269" s="224"/>
      <c r="B269" s="199"/>
      <c r="C269" s="1037" t="s">
        <v>521</v>
      </c>
      <c r="D269" s="1037"/>
      <c r="E269" s="1037"/>
      <c r="F269" s="1037"/>
      <c r="G269" s="1037"/>
      <c r="H269" s="1037"/>
      <c r="I269" s="1037"/>
      <c r="J269" s="1037"/>
      <c r="K269" s="1037"/>
      <c r="L269" s="225">
        <v>1982.18</v>
      </c>
      <c r="M269" s="226"/>
      <c r="N269" s="227"/>
      <c r="V269" s="189"/>
      <c r="W269" s="195"/>
      <c r="AA269" s="207"/>
      <c r="AD269" s="195"/>
      <c r="AE269" s="195"/>
      <c r="AF269" s="163" t="s">
        <v>521</v>
      </c>
      <c r="AG269" s="195"/>
    </row>
    <row r="270" spans="1:33" s="160" customFormat="1" ht="12" x14ac:dyDescent="0.2">
      <c r="A270" s="224"/>
      <c r="B270" s="199"/>
      <c r="C270" s="1037" t="s">
        <v>522</v>
      </c>
      <c r="D270" s="1037"/>
      <c r="E270" s="1037"/>
      <c r="F270" s="1037"/>
      <c r="G270" s="1037"/>
      <c r="H270" s="1037"/>
      <c r="I270" s="1037"/>
      <c r="J270" s="1037"/>
      <c r="K270" s="1037"/>
      <c r="L270" s="225">
        <v>156.65</v>
      </c>
      <c r="M270" s="226"/>
      <c r="N270" s="227"/>
      <c r="V270" s="189"/>
      <c r="W270" s="195"/>
      <c r="AA270" s="207"/>
      <c r="AD270" s="195"/>
      <c r="AE270" s="195"/>
      <c r="AF270" s="163" t="s">
        <v>522</v>
      </c>
      <c r="AG270" s="195"/>
    </row>
    <row r="271" spans="1:33" s="160" customFormat="1" ht="12" x14ac:dyDescent="0.2">
      <c r="A271" s="224"/>
      <c r="B271" s="199"/>
      <c r="C271" s="1037" t="s">
        <v>523</v>
      </c>
      <c r="D271" s="1037"/>
      <c r="E271" s="1037"/>
      <c r="F271" s="1037"/>
      <c r="G271" s="1037"/>
      <c r="H271" s="1037"/>
      <c r="I271" s="1037"/>
      <c r="J271" s="1037"/>
      <c r="K271" s="1037"/>
      <c r="L271" s="225">
        <v>108.04</v>
      </c>
      <c r="M271" s="226"/>
      <c r="N271" s="227"/>
      <c r="V271" s="189"/>
      <c r="W271" s="195"/>
      <c r="AA271" s="207"/>
      <c r="AD271" s="195"/>
      <c r="AE271" s="195"/>
      <c r="AF271" s="163" t="s">
        <v>523</v>
      </c>
      <c r="AG271" s="195"/>
    </row>
    <row r="272" spans="1:33" s="160" customFormat="1" ht="12" x14ac:dyDescent="0.2">
      <c r="A272" s="224"/>
      <c r="B272" s="199"/>
      <c r="C272" s="1037" t="s">
        <v>524</v>
      </c>
      <c r="D272" s="1037"/>
      <c r="E272" s="1037"/>
      <c r="F272" s="1037"/>
      <c r="G272" s="1037"/>
      <c r="H272" s="1037"/>
      <c r="I272" s="1037"/>
      <c r="J272" s="1037"/>
      <c r="K272" s="1037"/>
      <c r="L272" s="225">
        <v>135.04</v>
      </c>
      <c r="M272" s="226"/>
      <c r="N272" s="227"/>
      <c r="V272" s="189"/>
      <c r="W272" s="195"/>
      <c r="AA272" s="207"/>
      <c r="AD272" s="195"/>
      <c r="AE272" s="195"/>
      <c r="AF272" s="163" t="s">
        <v>524</v>
      </c>
      <c r="AG272" s="195"/>
    </row>
    <row r="273" spans="1:33" s="160" customFormat="1" ht="12" x14ac:dyDescent="0.2">
      <c r="A273" s="224"/>
      <c r="B273" s="199"/>
      <c r="C273" s="1037" t="s">
        <v>525</v>
      </c>
      <c r="D273" s="1037"/>
      <c r="E273" s="1037"/>
      <c r="F273" s="1037"/>
      <c r="G273" s="1037"/>
      <c r="H273" s="1037"/>
      <c r="I273" s="1037"/>
      <c r="J273" s="1037"/>
      <c r="K273" s="1037"/>
      <c r="L273" s="225">
        <v>156.65</v>
      </c>
      <c r="M273" s="226"/>
      <c r="N273" s="227"/>
      <c r="V273" s="189"/>
      <c r="W273" s="195"/>
      <c r="AA273" s="207"/>
      <c r="AD273" s="195"/>
      <c r="AE273" s="195"/>
      <c r="AF273" s="163" t="s">
        <v>525</v>
      </c>
      <c r="AG273" s="195"/>
    </row>
    <row r="274" spans="1:33" s="160" customFormat="1" ht="12" x14ac:dyDescent="0.2">
      <c r="A274" s="224"/>
      <c r="B274" s="199"/>
      <c r="C274" s="1037" t="s">
        <v>526</v>
      </c>
      <c r="D274" s="1037"/>
      <c r="E274" s="1037"/>
      <c r="F274" s="1037"/>
      <c r="G274" s="1037"/>
      <c r="H274" s="1037"/>
      <c r="I274" s="1037"/>
      <c r="J274" s="1037"/>
      <c r="K274" s="1037"/>
      <c r="L274" s="225">
        <v>108.04</v>
      </c>
      <c r="M274" s="226"/>
      <c r="N274" s="227"/>
      <c r="V274" s="189"/>
      <c r="W274" s="195"/>
      <c r="AA274" s="207"/>
      <c r="AD274" s="195"/>
      <c r="AE274" s="195"/>
      <c r="AF274" s="163" t="s">
        <v>526</v>
      </c>
      <c r="AG274" s="195"/>
    </row>
    <row r="275" spans="1:33" s="160" customFormat="1" ht="12" x14ac:dyDescent="0.2">
      <c r="A275" s="224"/>
      <c r="B275" s="218"/>
      <c r="C275" s="1038" t="s">
        <v>1340</v>
      </c>
      <c r="D275" s="1038"/>
      <c r="E275" s="1038"/>
      <c r="F275" s="1038"/>
      <c r="G275" s="1038"/>
      <c r="H275" s="1038"/>
      <c r="I275" s="1038"/>
      <c r="J275" s="1038"/>
      <c r="K275" s="1038"/>
      <c r="L275" s="228">
        <v>2881.21</v>
      </c>
      <c r="M275" s="229"/>
      <c r="N275" s="230"/>
      <c r="V275" s="189"/>
      <c r="W275" s="195"/>
      <c r="AA275" s="207"/>
      <c r="AD275" s="195"/>
      <c r="AE275" s="195"/>
      <c r="AG275" s="195" t="s">
        <v>1340</v>
      </c>
    </row>
    <row r="276" spans="1:33" s="160" customFormat="1" ht="12" x14ac:dyDescent="0.2">
      <c r="A276" s="1043" t="s">
        <v>1341</v>
      </c>
      <c r="B276" s="1044"/>
      <c r="C276" s="1044"/>
      <c r="D276" s="1044"/>
      <c r="E276" s="1044"/>
      <c r="F276" s="1044"/>
      <c r="G276" s="1044"/>
      <c r="H276" s="1044"/>
      <c r="I276" s="1044"/>
      <c r="J276" s="1044"/>
      <c r="K276" s="1044"/>
      <c r="L276" s="1044"/>
      <c r="M276" s="1044"/>
      <c r="N276" s="1045"/>
      <c r="V276" s="189" t="s">
        <v>1341</v>
      </c>
      <c r="W276" s="195"/>
      <c r="AA276" s="207"/>
      <c r="AD276" s="195"/>
      <c r="AE276" s="195"/>
      <c r="AG276" s="195"/>
    </row>
    <row r="277" spans="1:33" s="160" customFormat="1" ht="22.5" x14ac:dyDescent="0.2">
      <c r="A277" s="190" t="s">
        <v>630</v>
      </c>
      <c r="B277" s="191" t="s">
        <v>1342</v>
      </c>
      <c r="C277" s="1039" t="s">
        <v>1343</v>
      </c>
      <c r="D277" s="1039"/>
      <c r="E277" s="1039"/>
      <c r="F277" s="192" t="s">
        <v>532</v>
      </c>
      <c r="G277" s="192"/>
      <c r="H277" s="192"/>
      <c r="I277" s="192" t="s">
        <v>1344</v>
      </c>
      <c r="J277" s="193"/>
      <c r="K277" s="192"/>
      <c r="L277" s="193"/>
      <c r="M277" s="192"/>
      <c r="N277" s="194"/>
      <c r="V277" s="189"/>
      <c r="W277" s="195" t="s">
        <v>1343</v>
      </c>
      <c r="AA277" s="207"/>
      <c r="AD277" s="195"/>
      <c r="AE277" s="195"/>
      <c r="AG277" s="195"/>
    </row>
    <row r="278" spans="1:33" s="160" customFormat="1" ht="12" x14ac:dyDescent="0.2">
      <c r="A278" s="196"/>
      <c r="B278" s="197"/>
      <c r="C278" s="1037" t="s">
        <v>1345</v>
      </c>
      <c r="D278" s="1037"/>
      <c r="E278" s="1037"/>
      <c r="F278" s="1037"/>
      <c r="G278" s="1037"/>
      <c r="H278" s="1037"/>
      <c r="I278" s="1037"/>
      <c r="J278" s="1037"/>
      <c r="K278" s="1037"/>
      <c r="L278" s="1037"/>
      <c r="M278" s="1037"/>
      <c r="N278" s="1046"/>
      <c r="V278" s="189"/>
      <c r="W278" s="195"/>
      <c r="X278" s="163" t="s">
        <v>1345</v>
      </c>
      <c r="AA278" s="207"/>
      <c r="AD278" s="195"/>
      <c r="AE278" s="195"/>
      <c r="AG278" s="195"/>
    </row>
    <row r="279" spans="1:33" s="160" customFormat="1" ht="33.75" x14ac:dyDescent="0.2">
      <c r="A279" s="198"/>
      <c r="B279" s="199" t="s">
        <v>430</v>
      </c>
      <c r="C279" s="1037" t="s">
        <v>431</v>
      </c>
      <c r="D279" s="1037"/>
      <c r="E279" s="1037"/>
      <c r="F279" s="1037"/>
      <c r="G279" s="1037"/>
      <c r="H279" s="1037"/>
      <c r="I279" s="1037"/>
      <c r="J279" s="1037"/>
      <c r="K279" s="1037"/>
      <c r="L279" s="1037"/>
      <c r="M279" s="1037"/>
      <c r="N279" s="1046"/>
      <c r="V279" s="189"/>
      <c r="W279" s="195"/>
      <c r="Y279" s="163" t="s">
        <v>431</v>
      </c>
      <c r="AA279" s="207"/>
      <c r="AD279" s="195"/>
      <c r="AE279" s="195"/>
      <c r="AG279" s="195"/>
    </row>
    <row r="280" spans="1:33" s="160" customFormat="1" ht="12" x14ac:dyDescent="0.2">
      <c r="A280" s="200"/>
      <c r="B280" s="199" t="s">
        <v>423</v>
      </c>
      <c r="C280" s="1037" t="s">
        <v>432</v>
      </c>
      <c r="D280" s="1037"/>
      <c r="E280" s="1037"/>
      <c r="F280" s="201"/>
      <c r="G280" s="201"/>
      <c r="H280" s="201"/>
      <c r="I280" s="201"/>
      <c r="J280" s="202">
        <v>1271.93</v>
      </c>
      <c r="K280" s="201" t="s">
        <v>436</v>
      </c>
      <c r="L280" s="202">
        <v>1514.39</v>
      </c>
      <c r="M280" s="201"/>
      <c r="N280" s="203"/>
      <c r="V280" s="189"/>
      <c r="W280" s="195"/>
      <c r="Z280" s="163" t="s">
        <v>432</v>
      </c>
      <c r="AA280" s="207"/>
      <c r="AD280" s="195"/>
      <c r="AE280" s="195"/>
      <c r="AG280" s="195"/>
    </row>
    <row r="281" spans="1:33" s="160" customFormat="1" ht="12" x14ac:dyDescent="0.2">
      <c r="A281" s="200"/>
      <c r="B281" s="199" t="s">
        <v>434</v>
      </c>
      <c r="C281" s="1037" t="s">
        <v>435</v>
      </c>
      <c r="D281" s="1037"/>
      <c r="E281" s="1037"/>
      <c r="F281" s="201"/>
      <c r="G281" s="201"/>
      <c r="H281" s="201"/>
      <c r="I281" s="201"/>
      <c r="J281" s="202">
        <v>56.61</v>
      </c>
      <c r="K281" s="201" t="s">
        <v>436</v>
      </c>
      <c r="L281" s="202">
        <v>67.400000000000006</v>
      </c>
      <c r="M281" s="201"/>
      <c r="N281" s="203"/>
      <c r="V281" s="189"/>
      <c r="W281" s="195"/>
      <c r="Z281" s="163" t="s">
        <v>435</v>
      </c>
      <c r="AA281" s="207"/>
      <c r="AD281" s="195"/>
      <c r="AE281" s="195"/>
      <c r="AG281" s="195"/>
    </row>
    <row r="282" spans="1:33" s="160" customFormat="1" ht="12" x14ac:dyDescent="0.2">
      <c r="A282" s="200"/>
      <c r="B282" s="199" t="s">
        <v>437</v>
      </c>
      <c r="C282" s="1037" t="s">
        <v>438</v>
      </c>
      <c r="D282" s="1037"/>
      <c r="E282" s="1037"/>
      <c r="F282" s="201"/>
      <c r="G282" s="201"/>
      <c r="H282" s="201"/>
      <c r="I282" s="201"/>
      <c r="J282" s="202">
        <v>8.34</v>
      </c>
      <c r="K282" s="201" t="s">
        <v>436</v>
      </c>
      <c r="L282" s="202">
        <v>9.93</v>
      </c>
      <c r="M282" s="201"/>
      <c r="N282" s="203"/>
      <c r="V282" s="189"/>
      <c r="W282" s="195"/>
      <c r="Z282" s="163" t="s">
        <v>438</v>
      </c>
      <c r="AA282" s="207"/>
      <c r="AD282" s="195"/>
      <c r="AE282" s="195"/>
      <c r="AG282" s="195"/>
    </row>
    <row r="283" spans="1:33" s="160" customFormat="1" ht="12" x14ac:dyDescent="0.2">
      <c r="A283" s="196"/>
      <c r="B283" s="204" t="s">
        <v>1346</v>
      </c>
      <c r="C283" s="1048" t="s">
        <v>1347</v>
      </c>
      <c r="D283" s="1048"/>
      <c r="E283" s="1048"/>
      <c r="F283" s="205" t="s">
        <v>347</v>
      </c>
      <c r="G283" s="205" t="s">
        <v>489</v>
      </c>
      <c r="H283" s="205"/>
      <c r="I283" s="205" t="s">
        <v>489</v>
      </c>
      <c r="J283" s="199"/>
      <c r="K283" s="201"/>
      <c r="L283" s="202"/>
      <c r="M283" s="201"/>
      <c r="N283" s="206"/>
      <c r="V283" s="189"/>
      <c r="W283" s="195"/>
      <c r="AA283" s="207" t="s">
        <v>1347</v>
      </c>
      <c r="AD283" s="195"/>
      <c r="AE283" s="195"/>
      <c r="AG283" s="195"/>
    </row>
    <row r="284" spans="1:33" s="160" customFormat="1" ht="22.5" x14ac:dyDescent="0.2">
      <c r="A284" s="200"/>
      <c r="B284" s="199"/>
      <c r="C284" s="1037" t="s">
        <v>443</v>
      </c>
      <c r="D284" s="1037"/>
      <c r="E284" s="1037"/>
      <c r="F284" s="201" t="s">
        <v>444</v>
      </c>
      <c r="G284" s="201" t="s">
        <v>1348</v>
      </c>
      <c r="H284" s="201" t="s">
        <v>436</v>
      </c>
      <c r="I284" s="201" t="s">
        <v>1349</v>
      </c>
      <c r="J284" s="202"/>
      <c r="K284" s="201"/>
      <c r="L284" s="202"/>
      <c r="M284" s="201"/>
      <c r="N284" s="203"/>
      <c r="V284" s="189"/>
      <c r="W284" s="195"/>
      <c r="AA284" s="207"/>
      <c r="AB284" s="163" t="s">
        <v>443</v>
      </c>
      <c r="AD284" s="195"/>
      <c r="AE284" s="195"/>
      <c r="AG284" s="195"/>
    </row>
    <row r="285" spans="1:33" s="160" customFormat="1" ht="12" x14ac:dyDescent="0.2">
      <c r="A285" s="200"/>
      <c r="B285" s="199"/>
      <c r="C285" s="1037" t="s">
        <v>447</v>
      </c>
      <c r="D285" s="1037"/>
      <c r="E285" s="1037"/>
      <c r="F285" s="201" t="s">
        <v>444</v>
      </c>
      <c r="G285" s="201" t="s">
        <v>1350</v>
      </c>
      <c r="H285" s="201" t="s">
        <v>436</v>
      </c>
      <c r="I285" s="201" t="s">
        <v>1351</v>
      </c>
      <c r="J285" s="202"/>
      <c r="K285" s="201"/>
      <c r="L285" s="202"/>
      <c r="M285" s="201"/>
      <c r="N285" s="203"/>
      <c r="V285" s="189"/>
      <c r="W285" s="195"/>
      <c r="AA285" s="207"/>
      <c r="AB285" s="163" t="s">
        <v>447</v>
      </c>
      <c r="AD285" s="195"/>
      <c r="AE285" s="195"/>
      <c r="AG285" s="195"/>
    </row>
    <row r="286" spans="1:33" s="160" customFormat="1" ht="12" x14ac:dyDescent="0.2">
      <c r="A286" s="200"/>
      <c r="B286" s="199"/>
      <c r="C286" s="1047" t="s">
        <v>450</v>
      </c>
      <c r="D286" s="1047"/>
      <c r="E286" s="1047"/>
      <c r="F286" s="208"/>
      <c r="G286" s="208"/>
      <c r="H286" s="208"/>
      <c r="I286" s="208"/>
      <c r="J286" s="209">
        <v>1328.54</v>
      </c>
      <c r="K286" s="208"/>
      <c r="L286" s="209">
        <v>1581.79</v>
      </c>
      <c r="M286" s="208"/>
      <c r="N286" s="210"/>
      <c r="V286" s="189"/>
      <c r="W286" s="195"/>
      <c r="AA286" s="207"/>
      <c r="AC286" s="163" t="s">
        <v>450</v>
      </c>
      <c r="AD286" s="195"/>
      <c r="AE286" s="195"/>
      <c r="AG286" s="195"/>
    </row>
    <row r="287" spans="1:33" s="160" customFormat="1" ht="12" x14ac:dyDescent="0.2">
      <c r="A287" s="200"/>
      <c r="B287" s="199"/>
      <c r="C287" s="1037" t="s">
        <v>451</v>
      </c>
      <c r="D287" s="1037"/>
      <c r="E287" s="1037"/>
      <c r="F287" s="201"/>
      <c r="G287" s="201"/>
      <c r="H287" s="201"/>
      <c r="I287" s="201"/>
      <c r="J287" s="202"/>
      <c r="K287" s="201"/>
      <c r="L287" s="202">
        <v>1524.32</v>
      </c>
      <c r="M287" s="201"/>
      <c r="N287" s="203"/>
      <c r="V287" s="189"/>
      <c r="W287" s="195"/>
      <c r="AA287" s="207"/>
      <c r="AB287" s="163" t="s">
        <v>451</v>
      </c>
      <c r="AD287" s="195"/>
      <c r="AE287" s="195"/>
      <c r="AG287" s="195"/>
    </row>
    <row r="288" spans="1:33" s="160" customFormat="1" ht="22.5" x14ac:dyDescent="0.2">
      <c r="A288" s="200"/>
      <c r="B288" s="199" t="s">
        <v>452</v>
      </c>
      <c r="C288" s="1037" t="s">
        <v>453</v>
      </c>
      <c r="D288" s="1037"/>
      <c r="E288" s="1037"/>
      <c r="F288" s="201" t="s">
        <v>454</v>
      </c>
      <c r="G288" s="201" t="s">
        <v>455</v>
      </c>
      <c r="H288" s="201"/>
      <c r="I288" s="201" t="s">
        <v>455</v>
      </c>
      <c r="J288" s="202"/>
      <c r="K288" s="201"/>
      <c r="L288" s="202">
        <v>1417.62</v>
      </c>
      <c r="M288" s="201"/>
      <c r="N288" s="203"/>
      <c r="V288" s="189"/>
      <c r="W288" s="195"/>
      <c r="AA288" s="207"/>
      <c r="AB288" s="163" t="s">
        <v>453</v>
      </c>
      <c r="AD288" s="195"/>
      <c r="AE288" s="195"/>
      <c r="AG288" s="195"/>
    </row>
    <row r="289" spans="1:33" s="160" customFormat="1" ht="22.5" x14ac:dyDescent="0.2">
      <c r="A289" s="200"/>
      <c r="B289" s="199" t="s">
        <v>456</v>
      </c>
      <c r="C289" s="1037" t="s">
        <v>457</v>
      </c>
      <c r="D289" s="1037"/>
      <c r="E289" s="1037"/>
      <c r="F289" s="201" t="s">
        <v>454</v>
      </c>
      <c r="G289" s="201" t="s">
        <v>458</v>
      </c>
      <c r="H289" s="201"/>
      <c r="I289" s="201" t="s">
        <v>458</v>
      </c>
      <c r="J289" s="202"/>
      <c r="K289" s="201"/>
      <c r="L289" s="202">
        <v>945.08</v>
      </c>
      <c r="M289" s="201"/>
      <c r="N289" s="203"/>
      <c r="V289" s="189"/>
      <c r="W289" s="195"/>
      <c r="AA289" s="207"/>
      <c r="AB289" s="163" t="s">
        <v>457</v>
      </c>
      <c r="AD289" s="195"/>
      <c r="AE289" s="195"/>
      <c r="AG289" s="195"/>
    </row>
    <row r="290" spans="1:33" s="160" customFormat="1" ht="12" x14ac:dyDescent="0.2">
      <c r="A290" s="211"/>
      <c r="B290" s="212"/>
      <c r="C290" s="1039" t="s">
        <v>459</v>
      </c>
      <c r="D290" s="1039"/>
      <c r="E290" s="1039"/>
      <c r="F290" s="192"/>
      <c r="G290" s="192"/>
      <c r="H290" s="192"/>
      <c r="I290" s="192"/>
      <c r="J290" s="193"/>
      <c r="K290" s="192"/>
      <c r="L290" s="193">
        <v>3944.49</v>
      </c>
      <c r="M290" s="208"/>
      <c r="N290" s="194"/>
      <c r="V290" s="189"/>
      <c r="W290" s="195"/>
      <c r="AA290" s="207"/>
      <c r="AD290" s="195" t="s">
        <v>459</v>
      </c>
      <c r="AE290" s="195"/>
      <c r="AG290" s="195"/>
    </row>
    <row r="291" spans="1:33" s="160" customFormat="1" ht="33.75" x14ac:dyDescent="0.2">
      <c r="A291" s="190" t="s">
        <v>152</v>
      </c>
      <c r="B291" s="191" t="s">
        <v>1352</v>
      </c>
      <c r="C291" s="1039" t="s">
        <v>1353</v>
      </c>
      <c r="D291" s="1039"/>
      <c r="E291" s="1039"/>
      <c r="F291" s="192" t="s">
        <v>1017</v>
      </c>
      <c r="G291" s="192"/>
      <c r="H291" s="192"/>
      <c r="I291" s="192" t="s">
        <v>423</v>
      </c>
      <c r="J291" s="193">
        <v>315466.67</v>
      </c>
      <c r="K291" s="192" t="s">
        <v>566</v>
      </c>
      <c r="L291" s="193">
        <v>34304.480000000003</v>
      </c>
      <c r="M291" s="192" t="s">
        <v>567</v>
      </c>
      <c r="N291" s="194">
        <v>321776</v>
      </c>
      <c r="V291" s="189"/>
      <c r="W291" s="195" t="s">
        <v>1353</v>
      </c>
      <c r="AA291" s="207"/>
      <c r="AD291" s="195"/>
      <c r="AE291" s="195"/>
      <c r="AG291" s="195"/>
    </row>
    <row r="292" spans="1:33" s="160" customFormat="1" ht="12" x14ac:dyDescent="0.2">
      <c r="A292" s="211"/>
      <c r="B292" s="212"/>
      <c r="C292" s="168" t="s">
        <v>462</v>
      </c>
      <c r="D292" s="213"/>
      <c r="E292" s="213"/>
      <c r="F292" s="214"/>
      <c r="G292" s="214"/>
      <c r="H292" s="214"/>
      <c r="I292" s="214"/>
      <c r="J292" s="215"/>
      <c r="K292" s="214"/>
      <c r="L292" s="215"/>
      <c r="M292" s="216"/>
      <c r="N292" s="217"/>
      <c r="V292" s="189"/>
      <c r="W292" s="195"/>
      <c r="AA292" s="207"/>
      <c r="AD292" s="195"/>
      <c r="AE292" s="195"/>
      <c r="AG292" s="195"/>
    </row>
    <row r="293" spans="1:33" s="160" customFormat="1" ht="22.5" x14ac:dyDescent="0.2">
      <c r="A293" s="198"/>
      <c r="B293" s="199" t="s">
        <v>568</v>
      </c>
      <c r="C293" s="1037" t="s">
        <v>569</v>
      </c>
      <c r="D293" s="1037"/>
      <c r="E293" s="1037"/>
      <c r="F293" s="1037"/>
      <c r="G293" s="1037"/>
      <c r="H293" s="1037"/>
      <c r="I293" s="1037"/>
      <c r="J293" s="1037"/>
      <c r="K293" s="1037"/>
      <c r="L293" s="1037"/>
      <c r="M293" s="1037"/>
      <c r="N293" s="1046"/>
      <c r="V293" s="189"/>
      <c r="W293" s="195"/>
      <c r="Y293" s="163" t="s">
        <v>569</v>
      </c>
      <c r="AA293" s="207"/>
      <c r="AD293" s="195"/>
      <c r="AE293" s="195"/>
      <c r="AG293" s="195"/>
    </row>
    <row r="294" spans="1:33" s="160" customFormat="1" ht="33.75" x14ac:dyDescent="0.2">
      <c r="A294" s="190" t="s">
        <v>159</v>
      </c>
      <c r="B294" s="191" t="s">
        <v>1354</v>
      </c>
      <c r="C294" s="1039" t="s">
        <v>1355</v>
      </c>
      <c r="D294" s="1039"/>
      <c r="E294" s="1039"/>
      <c r="F294" s="192" t="s">
        <v>1017</v>
      </c>
      <c r="G294" s="192"/>
      <c r="H294" s="192"/>
      <c r="I294" s="192" t="s">
        <v>434</v>
      </c>
      <c r="J294" s="193">
        <v>315466.67</v>
      </c>
      <c r="K294" s="192" t="s">
        <v>566</v>
      </c>
      <c r="L294" s="193">
        <v>68608.960000000006</v>
      </c>
      <c r="M294" s="192" t="s">
        <v>567</v>
      </c>
      <c r="N294" s="194">
        <v>643552</v>
      </c>
      <c r="V294" s="189"/>
      <c r="W294" s="195" t="s">
        <v>1355</v>
      </c>
      <c r="AA294" s="207"/>
      <c r="AD294" s="195"/>
      <c r="AE294" s="195"/>
      <c r="AG294" s="195"/>
    </row>
    <row r="295" spans="1:33" s="160" customFormat="1" ht="12" x14ac:dyDescent="0.2">
      <c r="A295" s="211"/>
      <c r="B295" s="212"/>
      <c r="C295" s="168" t="s">
        <v>462</v>
      </c>
      <c r="D295" s="213"/>
      <c r="E295" s="213"/>
      <c r="F295" s="214"/>
      <c r="G295" s="214"/>
      <c r="H295" s="214"/>
      <c r="I295" s="214"/>
      <c r="J295" s="215"/>
      <c r="K295" s="214"/>
      <c r="L295" s="215"/>
      <c r="M295" s="216"/>
      <c r="N295" s="217"/>
      <c r="V295" s="189"/>
      <c r="W295" s="195"/>
      <c r="AA295" s="207"/>
      <c r="AD295" s="195"/>
      <c r="AE295" s="195"/>
      <c r="AG295" s="195"/>
    </row>
    <row r="296" spans="1:33" s="160" customFormat="1" ht="22.5" x14ac:dyDescent="0.2">
      <c r="A296" s="198"/>
      <c r="B296" s="199" t="s">
        <v>568</v>
      </c>
      <c r="C296" s="1037" t="s">
        <v>569</v>
      </c>
      <c r="D296" s="1037"/>
      <c r="E296" s="1037"/>
      <c r="F296" s="1037"/>
      <c r="G296" s="1037"/>
      <c r="H296" s="1037"/>
      <c r="I296" s="1037"/>
      <c r="J296" s="1037"/>
      <c r="K296" s="1037"/>
      <c r="L296" s="1037"/>
      <c r="M296" s="1037"/>
      <c r="N296" s="1046"/>
      <c r="V296" s="189"/>
      <c r="W296" s="195"/>
      <c r="Y296" s="163" t="s">
        <v>569</v>
      </c>
      <c r="AA296" s="207"/>
      <c r="AD296" s="195"/>
      <c r="AE296" s="195"/>
      <c r="AG296" s="195"/>
    </row>
    <row r="297" spans="1:33" s="160" customFormat="1" ht="33.75" x14ac:dyDescent="0.2">
      <c r="A297" s="190" t="s">
        <v>160</v>
      </c>
      <c r="B297" s="191" t="s">
        <v>1356</v>
      </c>
      <c r="C297" s="1039" t="s">
        <v>1357</v>
      </c>
      <c r="D297" s="1039"/>
      <c r="E297" s="1039"/>
      <c r="F297" s="192" t="s">
        <v>1017</v>
      </c>
      <c r="G297" s="192"/>
      <c r="H297" s="192"/>
      <c r="I297" s="192" t="s">
        <v>423</v>
      </c>
      <c r="J297" s="193">
        <v>189280</v>
      </c>
      <c r="K297" s="192" t="s">
        <v>566</v>
      </c>
      <c r="L297" s="193">
        <v>20582.73</v>
      </c>
      <c r="M297" s="192" t="s">
        <v>567</v>
      </c>
      <c r="N297" s="194">
        <v>193066</v>
      </c>
      <c r="V297" s="189"/>
      <c r="W297" s="195" t="s">
        <v>1357</v>
      </c>
      <c r="AA297" s="207"/>
      <c r="AD297" s="195"/>
      <c r="AE297" s="195"/>
      <c r="AG297" s="195"/>
    </row>
    <row r="298" spans="1:33" s="160" customFormat="1" ht="12" x14ac:dyDescent="0.2">
      <c r="A298" s="211"/>
      <c r="B298" s="212"/>
      <c r="C298" s="168" t="s">
        <v>462</v>
      </c>
      <c r="D298" s="213"/>
      <c r="E298" s="213"/>
      <c r="F298" s="214"/>
      <c r="G298" s="214"/>
      <c r="H298" s="214"/>
      <c r="I298" s="214"/>
      <c r="J298" s="215"/>
      <c r="K298" s="214"/>
      <c r="L298" s="215"/>
      <c r="M298" s="216"/>
      <c r="N298" s="217"/>
      <c r="V298" s="189"/>
      <c r="W298" s="195"/>
      <c r="AA298" s="207"/>
      <c r="AD298" s="195"/>
      <c r="AE298" s="195"/>
      <c r="AG298" s="195"/>
    </row>
    <row r="299" spans="1:33" s="160" customFormat="1" ht="22.5" x14ac:dyDescent="0.2">
      <c r="A299" s="198"/>
      <c r="B299" s="199" t="s">
        <v>568</v>
      </c>
      <c r="C299" s="1037" t="s">
        <v>569</v>
      </c>
      <c r="D299" s="1037"/>
      <c r="E299" s="1037"/>
      <c r="F299" s="1037"/>
      <c r="G299" s="1037"/>
      <c r="H299" s="1037"/>
      <c r="I299" s="1037"/>
      <c r="J299" s="1037"/>
      <c r="K299" s="1037"/>
      <c r="L299" s="1037"/>
      <c r="M299" s="1037"/>
      <c r="N299" s="1046"/>
      <c r="V299" s="189"/>
      <c r="W299" s="195"/>
      <c r="Y299" s="163" t="s">
        <v>569</v>
      </c>
      <c r="AA299" s="207"/>
      <c r="AD299" s="195"/>
      <c r="AE299" s="195"/>
      <c r="AG299" s="195"/>
    </row>
    <row r="300" spans="1:33" s="160" customFormat="1" ht="33.75" x14ac:dyDescent="0.2">
      <c r="A300" s="190" t="s">
        <v>1358</v>
      </c>
      <c r="B300" s="191" t="s">
        <v>1359</v>
      </c>
      <c r="C300" s="1039" t="s">
        <v>1360</v>
      </c>
      <c r="D300" s="1039"/>
      <c r="E300" s="1039"/>
      <c r="F300" s="192" t="s">
        <v>1017</v>
      </c>
      <c r="G300" s="192"/>
      <c r="H300" s="192"/>
      <c r="I300" s="192" t="s">
        <v>437</v>
      </c>
      <c r="J300" s="193">
        <v>56333.33</v>
      </c>
      <c r="K300" s="192" t="s">
        <v>1361</v>
      </c>
      <c r="L300" s="193">
        <v>34481.449999999997</v>
      </c>
      <c r="M300" s="192" t="s">
        <v>1362</v>
      </c>
      <c r="N300" s="194">
        <v>171028</v>
      </c>
      <c r="V300" s="189"/>
      <c r="W300" s="195" t="s">
        <v>1360</v>
      </c>
      <c r="AA300" s="207"/>
      <c r="AD300" s="195"/>
      <c r="AE300" s="195"/>
      <c r="AG300" s="195"/>
    </row>
    <row r="301" spans="1:33" s="160" customFormat="1" ht="12" x14ac:dyDescent="0.2">
      <c r="A301" s="211"/>
      <c r="B301" s="212"/>
      <c r="C301" s="168" t="s">
        <v>1363</v>
      </c>
      <c r="D301" s="213"/>
      <c r="E301" s="213"/>
      <c r="F301" s="214"/>
      <c r="G301" s="214"/>
      <c r="H301" s="214"/>
      <c r="I301" s="214"/>
      <c r="J301" s="215"/>
      <c r="K301" s="214"/>
      <c r="L301" s="215"/>
      <c r="M301" s="216"/>
      <c r="N301" s="217"/>
      <c r="V301" s="189"/>
      <c r="W301" s="195"/>
      <c r="AA301" s="207"/>
      <c r="AD301" s="195"/>
      <c r="AE301" s="195"/>
      <c r="AG301" s="195"/>
    </row>
    <row r="302" spans="1:33" s="160" customFormat="1" ht="12" x14ac:dyDescent="0.2">
      <c r="A302" s="196"/>
      <c r="B302" s="197"/>
      <c r="C302" s="1037" t="s">
        <v>1364</v>
      </c>
      <c r="D302" s="1037"/>
      <c r="E302" s="1037"/>
      <c r="F302" s="1037"/>
      <c r="G302" s="1037"/>
      <c r="H302" s="1037"/>
      <c r="I302" s="1037"/>
      <c r="J302" s="1037"/>
      <c r="K302" s="1037"/>
      <c r="L302" s="1037"/>
      <c r="M302" s="1037"/>
      <c r="N302" s="1046"/>
      <c r="V302" s="189"/>
      <c r="W302" s="195"/>
      <c r="X302" s="163" t="s">
        <v>1364</v>
      </c>
      <c r="AA302" s="207"/>
      <c r="AD302" s="195"/>
      <c r="AE302" s="195"/>
      <c r="AG302" s="195"/>
    </row>
    <row r="303" spans="1:33" s="160" customFormat="1" ht="22.5" x14ac:dyDescent="0.2">
      <c r="A303" s="198"/>
      <c r="B303" s="199" t="s">
        <v>1365</v>
      </c>
      <c r="C303" s="1037" t="s">
        <v>1366</v>
      </c>
      <c r="D303" s="1037"/>
      <c r="E303" s="1037"/>
      <c r="F303" s="1037"/>
      <c r="G303" s="1037"/>
      <c r="H303" s="1037"/>
      <c r="I303" s="1037"/>
      <c r="J303" s="1037"/>
      <c r="K303" s="1037"/>
      <c r="L303" s="1037"/>
      <c r="M303" s="1037"/>
      <c r="N303" s="1046"/>
      <c r="V303" s="189"/>
      <c r="W303" s="195"/>
      <c r="Y303" s="163" t="s">
        <v>1366</v>
      </c>
      <c r="AA303" s="207"/>
      <c r="AD303" s="195"/>
      <c r="AE303" s="195"/>
      <c r="AG303" s="195"/>
    </row>
    <row r="304" spans="1:33" s="160" customFormat="1" ht="33.75" x14ac:dyDescent="0.2">
      <c r="A304" s="190" t="s">
        <v>1367</v>
      </c>
      <c r="B304" s="191" t="s">
        <v>1368</v>
      </c>
      <c r="C304" s="1039" t="s">
        <v>1369</v>
      </c>
      <c r="D304" s="1039"/>
      <c r="E304" s="1039"/>
      <c r="F304" s="192" t="s">
        <v>1017</v>
      </c>
      <c r="G304" s="192"/>
      <c r="H304" s="192"/>
      <c r="I304" s="192" t="s">
        <v>423</v>
      </c>
      <c r="J304" s="193">
        <v>43940</v>
      </c>
      <c r="K304" s="192" t="s">
        <v>1361</v>
      </c>
      <c r="L304" s="193">
        <v>8965.1200000000008</v>
      </c>
      <c r="M304" s="192" t="s">
        <v>1362</v>
      </c>
      <c r="N304" s="194">
        <v>44467</v>
      </c>
      <c r="V304" s="189"/>
      <c r="W304" s="195" t="s">
        <v>1369</v>
      </c>
      <c r="AA304" s="207"/>
      <c r="AD304" s="195"/>
      <c r="AE304" s="195"/>
      <c r="AG304" s="195"/>
    </row>
    <row r="305" spans="1:33" s="160" customFormat="1" ht="12" x14ac:dyDescent="0.2">
      <c r="A305" s="211"/>
      <c r="B305" s="212"/>
      <c r="C305" s="168" t="s">
        <v>1363</v>
      </c>
      <c r="D305" s="213"/>
      <c r="E305" s="213"/>
      <c r="F305" s="214"/>
      <c r="G305" s="214"/>
      <c r="H305" s="214"/>
      <c r="I305" s="214"/>
      <c r="J305" s="215"/>
      <c r="K305" s="214"/>
      <c r="L305" s="215"/>
      <c r="M305" s="216"/>
      <c r="N305" s="217"/>
      <c r="V305" s="189"/>
      <c r="W305" s="195"/>
      <c r="AA305" s="207"/>
      <c r="AD305" s="195"/>
      <c r="AE305" s="195"/>
      <c r="AG305" s="195"/>
    </row>
    <row r="306" spans="1:33" s="160" customFormat="1" ht="22.5" x14ac:dyDescent="0.2">
      <c r="A306" s="198"/>
      <c r="B306" s="199" t="s">
        <v>1365</v>
      </c>
      <c r="C306" s="1037" t="s">
        <v>1366</v>
      </c>
      <c r="D306" s="1037"/>
      <c r="E306" s="1037"/>
      <c r="F306" s="1037"/>
      <c r="G306" s="1037"/>
      <c r="H306" s="1037"/>
      <c r="I306" s="1037"/>
      <c r="J306" s="1037"/>
      <c r="K306" s="1037"/>
      <c r="L306" s="1037"/>
      <c r="M306" s="1037"/>
      <c r="N306" s="1046"/>
      <c r="V306" s="189"/>
      <c r="W306" s="195"/>
      <c r="Y306" s="163" t="s">
        <v>1366</v>
      </c>
      <c r="AA306" s="207"/>
      <c r="AD306" s="195"/>
      <c r="AE306" s="195"/>
      <c r="AG306" s="195"/>
    </row>
    <row r="307" spans="1:33" s="160" customFormat="1" ht="33.75" x14ac:dyDescent="0.2">
      <c r="A307" s="190" t="s">
        <v>163</v>
      </c>
      <c r="B307" s="191" t="s">
        <v>1370</v>
      </c>
      <c r="C307" s="1039" t="s">
        <v>1371</v>
      </c>
      <c r="D307" s="1039"/>
      <c r="E307" s="1039"/>
      <c r="F307" s="192" t="s">
        <v>1017</v>
      </c>
      <c r="G307" s="192"/>
      <c r="H307" s="192"/>
      <c r="I307" s="192" t="s">
        <v>439</v>
      </c>
      <c r="J307" s="193">
        <v>30420</v>
      </c>
      <c r="K307" s="192" t="s">
        <v>566</v>
      </c>
      <c r="L307" s="193">
        <v>13231.77</v>
      </c>
      <c r="M307" s="192" t="s">
        <v>567</v>
      </c>
      <c r="N307" s="194">
        <v>124114</v>
      </c>
      <c r="V307" s="189"/>
      <c r="W307" s="195" t="s">
        <v>1371</v>
      </c>
      <c r="AA307" s="207"/>
      <c r="AD307" s="195"/>
      <c r="AE307" s="195"/>
      <c r="AG307" s="195"/>
    </row>
    <row r="308" spans="1:33" s="160" customFormat="1" ht="12" x14ac:dyDescent="0.2">
      <c r="A308" s="211"/>
      <c r="B308" s="212"/>
      <c r="C308" s="168" t="s">
        <v>462</v>
      </c>
      <c r="D308" s="213"/>
      <c r="E308" s="213"/>
      <c r="F308" s="214"/>
      <c r="G308" s="214"/>
      <c r="H308" s="214"/>
      <c r="I308" s="214"/>
      <c r="J308" s="215"/>
      <c r="K308" s="214"/>
      <c r="L308" s="215"/>
      <c r="M308" s="216"/>
      <c r="N308" s="217"/>
      <c r="V308" s="189"/>
      <c r="W308" s="195"/>
      <c r="AA308" s="207"/>
      <c r="AD308" s="195"/>
      <c r="AE308" s="195"/>
      <c r="AG308" s="195"/>
    </row>
    <row r="309" spans="1:33" s="160" customFormat="1" ht="12" x14ac:dyDescent="0.2">
      <c r="A309" s="196"/>
      <c r="B309" s="197"/>
      <c r="C309" s="1037" t="s">
        <v>1372</v>
      </c>
      <c r="D309" s="1037"/>
      <c r="E309" s="1037"/>
      <c r="F309" s="1037"/>
      <c r="G309" s="1037"/>
      <c r="H309" s="1037"/>
      <c r="I309" s="1037"/>
      <c r="J309" s="1037"/>
      <c r="K309" s="1037"/>
      <c r="L309" s="1037"/>
      <c r="M309" s="1037"/>
      <c r="N309" s="1046"/>
      <c r="V309" s="189"/>
      <c r="W309" s="195"/>
      <c r="X309" s="163" t="s">
        <v>1372</v>
      </c>
      <c r="AA309" s="207"/>
      <c r="AD309" s="195"/>
      <c r="AE309" s="195"/>
      <c r="AG309" s="195"/>
    </row>
    <row r="310" spans="1:33" s="160" customFormat="1" ht="22.5" x14ac:dyDescent="0.2">
      <c r="A310" s="198"/>
      <c r="B310" s="199" t="s">
        <v>568</v>
      </c>
      <c r="C310" s="1037" t="s">
        <v>569</v>
      </c>
      <c r="D310" s="1037"/>
      <c r="E310" s="1037"/>
      <c r="F310" s="1037"/>
      <c r="G310" s="1037"/>
      <c r="H310" s="1037"/>
      <c r="I310" s="1037"/>
      <c r="J310" s="1037"/>
      <c r="K310" s="1037"/>
      <c r="L310" s="1037"/>
      <c r="M310" s="1037"/>
      <c r="N310" s="1046"/>
      <c r="V310" s="189"/>
      <c r="W310" s="195"/>
      <c r="Y310" s="163" t="s">
        <v>569</v>
      </c>
      <c r="AA310" s="207"/>
      <c r="AD310" s="195"/>
      <c r="AE310" s="195"/>
      <c r="AG310" s="195"/>
    </row>
    <row r="311" spans="1:33" s="160" customFormat="1" ht="1.5" customHeight="1" x14ac:dyDescent="0.2">
      <c r="A311" s="214"/>
      <c r="B311" s="212"/>
      <c r="C311" s="212"/>
      <c r="D311" s="212"/>
      <c r="E311" s="212"/>
      <c r="F311" s="214"/>
      <c r="G311" s="214"/>
      <c r="H311" s="214"/>
      <c r="I311" s="214"/>
      <c r="J311" s="218"/>
      <c r="K311" s="214"/>
      <c r="L311" s="218"/>
      <c r="M311" s="201"/>
      <c r="N311" s="218"/>
      <c r="V311" s="189"/>
      <c r="W311" s="195"/>
      <c r="AA311" s="207"/>
      <c r="AD311" s="195"/>
      <c r="AE311" s="195"/>
      <c r="AG311" s="195"/>
    </row>
    <row r="312" spans="1:33" s="160" customFormat="1" ht="12" x14ac:dyDescent="0.2">
      <c r="A312" s="219"/>
      <c r="B312" s="220"/>
      <c r="C312" s="1039" t="s">
        <v>1373</v>
      </c>
      <c r="D312" s="1039"/>
      <c r="E312" s="1039"/>
      <c r="F312" s="1039"/>
      <c r="G312" s="1039"/>
      <c r="H312" s="1039"/>
      <c r="I312" s="1039"/>
      <c r="J312" s="1039"/>
      <c r="K312" s="1039"/>
      <c r="L312" s="221"/>
      <c r="M312" s="222"/>
      <c r="N312" s="223"/>
      <c r="V312" s="189"/>
      <c r="W312" s="195"/>
      <c r="AA312" s="207"/>
      <c r="AD312" s="195"/>
      <c r="AE312" s="195" t="s">
        <v>1373</v>
      </c>
      <c r="AG312" s="195"/>
    </row>
    <row r="313" spans="1:33" s="160" customFormat="1" ht="12" x14ac:dyDescent="0.2">
      <c r="A313" s="224"/>
      <c r="B313" s="199"/>
      <c r="C313" s="1037" t="s">
        <v>512</v>
      </c>
      <c r="D313" s="1037"/>
      <c r="E313" s="1037"/>
      <c r="F313" s="1037"/>
      <c r="G313" s="1037"/>
      <c r="H313" s="1037"/>
      <c r="I313" s="1037"/>
      <c r="J313" s="1037"/>
      <c r="K313" s="1037"/>
      <c r="L313" s="225">
        <v>138309.73000000001</v>
      </c>
      <c r="M313" s="226"/>
      <c r="N313" s="227"/>
      <c r="V313" s="189"/>
      <c r="W313" s="195"/>
      <c r="AA313" s="207"/>
      <c r="AD313" s="195"/>
      <c r="AE313" s="195"/>
      <c r="AF313" s="163" t="s">
        <v>512</v>
      </c>
      <c r="AG313" s="195"/>
    </row>
    <row r="314" spans="1:33" s="160" customFormat="1" ht="12" x14ac:dyDescent="0.2">
      <c r="A314" s="224"/>
      <c r="B314" s="199"/>
      <c r="C314" s="1037" t="s">
        <v>513</v>
      </c>
      <c r="D314" s="1037"/>
      <c r="E314" s="1037"/>
      <c r="F314" s="1037"/>
      <c r="G314" s="1037"/>
      <c r="H314" s="1037"/>
      <c r="I314" s="1037"/>
      <c r="J314" s="1037"/>
      <c r="K314" s="1037"/>
      <c r="L314" s="225"/>
      <c r="M314" s="226"/>
      <c r="N314" s="227"/>
      <c r="V314" s="189"/>
      <c r="W314" s="195"/>
      <c r="AA314" s="207"/>
      <c r="AD314" s="195"/>
      <c r="AE314" s="195"/>
      <c r="AF314" s="163" t="s">
        <v>513</v>
      </c>
      <c r="AG314" s="195"/>
    </row>
    <row r="315" spans="1:33" s="160" customFormat="1" ht="12" x14ac:dyDescent="0.2">
      <c r="A315" s="224"/>
      <c r="B315" s="199"/>
      <c r="C315" s="1037" t="s">
        <v>514</v>
      </c>
      <c r="D315" s="1037"/>
      <c r="E315" s="1037"/>
      <c r="F315" s="1037"/>
      <c r="G315" s="1037"/>
      <c r="H315" s="1037"/>
      <c r="I315" s="1037"/>
      <c r="J315" s="1037"/>
      <c r="K315" s="1037"/>
      <c r="L315" s="225">
        <v>1514.39</v>
      </c>
      <c r="M315" s="226"/>
      <c r="N315" s="227"/>
      <c r="V315" s="189"/>
      <c r="W315" s="195"/>
      <c r="AA315" s="207"/>
      <c r="AD315" s="195"/>
      <c r="AE315" s="195"/>
      <c r="AF315" s="163" t="s">
        <v>514</v>
      </c>
      <c r="AG315" s="195"/>
    </row>
    <row r="316" spans="1:33" s="160" customFormat="1" ht="12" x14ac:dyDescent="0.2">
      <c r="A316" s="224"/>
      <c r="B316" s="199"/>
      <c r="C316" s="1037" t="s">
        <v>515</v>
      </c>
      <c r="D316" s="1037"/>
      <c r="E316" s="1037"/>
      <c r="F316" s="1037"/>
      <c r="G316" s="1037"/>
      <c r="H316" s="1037"/>
      <c r="I316" s="1037"/>
      <c r="J316" s="1037"/>
      <c r="K316" s="1037"/>
      <c r="L316" s="225">
        <v>67.400000000000006</v>
      </c>
      <c r="M316" s="226"/>
      <c r="N316" s="227"/>
      <c r="V316" s="189"/>
      <c r="W316" s="195"/>
      <c r="AA316" s="207"/>
      <c r="AD316" s="195"/>
      <c r="AE316" s="195"/>
      <c r="AF316" s="163" t="s">
        <v>515</v>
      </c>
      <c r="AG316" s="195"/>
    </row>
    <row r="317" spans="1:33" s="160" customFormat="1" ht="12" x14ac:dyDescent="0.2">
      <c r="A317" s="224"/>
      <c r="B317" s="199"/>
      <c r="C317" s="1037" t="s">
        <v>516</v>
      </c>
      <c r="D317" s="1037"/>
      <c r="E317" s="1037"/>
      <c r="F317" s="1037"/>
      <c r="G317" s="1037"/>
      <c r="H317" s="1037"/>
      <c r="I317" s="1037"/>
      <c r="J317" s="1037"/>
      <c r="K317" s="1037"/>
      <c r="L317" s="225">
        <v>9.93</v>
      </c>
      <c r="M317" s="226"/>
      <c r="N317" s="227"/>
      <c r="V317" s="189"/>
      <c r="W317" s="195"/>
      <c r="AA317" s="207"/>
      <c r="AD317" s="195"/>
      <c r="AE317" s="195"/>
      <c r="AF317" s="163" t="s">
        <v>516</v>
      </c>
      <c r="AG317" s="195"/>
    </row>
    <row r="318" spans="1:33" s="160" customFormat="1" ht="12" x14ac:dyDescent="0.2">
      <c r="A318" s="224"/>
      <c r="B318" s="199"/>
      <c r="C318" s="1037" t="s">
        <v>517</v>
      </c>
      <c r="D318" s="1037"/>
      <c r="E318" s="1037"/>
      <c r="F318" s="1037"/>
      <c r="G318" s="1037"/>
      <c r="H318" s="1037"/>
      <c r="I318" s="1037"/>
      <c r="J318" s="1037"/>
      <c r="K318" s="1037"/>
      <c r="L318" s="225">
        <v>136727.94</v>
      </c>
      <c r="M318" s="226"/>
      <c r="N318" s="227"/>
      <c r="V318" s="189"/>
      <c r="W318" s="195"/>
      <c r="AA318" s="207"/>
      <c r="AD318" s="195"/>
      <c r="AE318" s="195"/>
      <c r="AF318" s="163" t="s">
        <v>517</v>
      </c>
      <c r="AG318" s="195"/>
    </row>
    <row r="319" spans="1:33" s="160" customFormat="1" ht="12" x14ac:dyDescent="0.2">
      <c r="A319" s="224"/>
      <c r="B319" s="199"/>
      <c r="C319" s="1037" t="s">
        <v>518</v>
      </c>
      <c r="D319" s="1037"/>
      <c r="E319" s="1037"/>
      <c r="F319" s="1037"/>
      <c r="G319" s="1037"/>
      <c r="H319" s="1037"/>
      <c r="I319" s="1037"/>
      <c r="J319" s="1037"/>
      <c r="K319" s="1037"/>
      <c r="L319" s="225">
        <v>140672.43</v>
      </c>
      <c r="M319" s="226"/>
      <c r="N319" s="227"/>
      <c r="V319" s="189"/>
      <c r="W319" s="195"/>
      <c r="AA319" s="207"/>
      <c r="AD319" s="195"/>
      <c r="AE319" s="195"/>
      <c r="AF319" s="163" t="s">
        <v>518</v>
      </c>
      <c r="AG319" s="195"/>
    </row>
    <row r="320" spans="1:33" s="160" customFormat="1" ht="12" x14ac:dyDescent="0.2">
      <c r="A320" s="224"/>
      <c r="B320" s="199"/>
      <c r="C320" s="1037" t="s">
        <v>513</v>
      </c>
      <c r="D320" s="1037"/>
      <c r="E320" s="1037"/>
      <c r="F320" s="1037"/>
      <c r="G320" s="1037"/>
      <c r="H320" s="1037"/>
      <c r="I320" s="1037"/>
      <c r="J320" s="1037"/>
      <c r="K320" s="1037"/>
      <c r="L320" s="225"/>
      <c r="M320" s="226"/>
      <c r="N320" s="227"/>
      <c r="V320" s="189"/>
      <c r="W320" s="195"/>
      <c r="AA320" s="207"/>
      <c r="AD320" s="195"/>
      <c r="AE320" s="195"/>
      <c r="AF320" s="163" t="s">
        <v>513</v>
      </c>
      <c r="AG320" s="195"/>
    </row>
    <row r="321" spans="1:33" s="160" customFormat="1" ht="12" x14ac:dyDescent="0.2">
      <c r="A321" s="224"/>
      <c r="B321" s="199"/>
      <c r="C321" s="1037" t="s">
        <v>519</v>
      </c>
      <c r="D321" s="1037"/>
      <c r="E321" s="1037"/>
      <c r="F321" s="1037"/>
      <c r="G321" s="1037"/>
      <c r="H321" s="1037"/>
      <c r="I321" s="1037"/>
      <c r="J321" s="1037"/>
      <c r="K321" s="1037"/>
      <c r="L321" s="225">
        <v>1514.39</v>
      </c>
      <c r="M321" s="226"/>
      <c r="N321" s="227"/>
      <c r="V321" s="189"/>
      <c r="W321" s="195"/>
      <c r="AA321" s="207"/>
      <c r="AD321" s="195"/>
      <c r="AE321" s="195"/>
      <c r="AF321" s="163" t="s">
        <v>519</v>
      </c>
      <c r="AG321" s="195"/>
    </row>
    <row r="322" spans="1:33" s="160" customFormat="1" ht="12" x14ac:dyDescent="0.2">
      <c r="A322" s="224"/>
      <c r="B322" s="199"/>
      <c r="C322" s="1037" t="s">
        <v>520</v>
      </c>
      <c r="D322" s="1037"/>
      <c r="E322" s="1037"/>
      <c r="F322" s="1037"/>
      <c r="G322" s="1037"/>
      <c r="H322" s="1037"/>
      <c r="I322" s="1037"/>
      <c r="J322" s="1037"/>
      <c r="K322" s="1037"/>
      <c r="L322" s="225">
        <v>67.400000000000006</v>
      </c>
      <c r="M322" s="226"/>
      <c r="N322" s="227"/>
      <c r="V322" s="189"/>
      <c r="W322" s="195"/>
      <c r="AA322" s="207"/>
      <c r="AD322" s="195"/>
      <c r="AE322" s="195"/>
      <c r="AF322" s="163" t="s">
        <v>520</v>
      </c>
      <c r="AG322" s="195"/>
    </row>
    <row r="323" spans="1:33" s="160" customFormat="1" ht="12" x14ac:dyDescent="0.2">
      <c r="A323" s="224"/>
      <c r="B323" s="199"/>
      <c r="C323" s="1037" t="s">
        <v>521</v>
      </c>
      <c r="D323" s="1037"/>
      <c r="E323" s="1037"/>
      <c r="F323" s="1037"/>
      <c r="G323" s="1037"/>
      <c r="H323" s="1037"/>
      <c r="I323" s="1037"/>
      <c r="J323" s="1037"/>
      <c r="K323" s="1037"/>
      <c r="L323" s="225">
        <v>136727.94</v>
      </c>
      <c r="M323" s="226"/>
      <c r="N323" s="227"/>
      <c r="V323" s="189"/>
      <c r="W323" s="195"/>
      <c r="AA323" s="207"/>
      <c r="AD323" s="195"/>
      <c r="AE323" s="195"/>
      <c r="AF323" s="163" t="s">
        <v>521</v>
      </c>
      <c r="AG323" s="195"/>
    </row>
    <row r="324" spans="1:33" s="160" customFormat="1" ht="12" x14ac:dyDescent="0.2">
      <c r="A324" s="224"/>
      <c r="B324" s="199"/>
      <c r="C324" s="1037" t="s">
        <v>522</v>
      </c>
      <c r="D324" s="1037"/>
      <c r="E324" s="1037"/>
      <c r="F324" s="1037"/>
      <c r="G324" s="1037"/>
      <c r="H324" s="1037"/>
      <c r="I324" s="1037"/>
      <c r="J324" s="1037"/>
      <c r="K324" s="1037"/>
      <c r="L324" s="225">
        <v>1417.62</v>
      </c>
      <c r="M324" s="226"/>
      <c r="N324" s="227"/>
      <c r="V324" s="189"/>
      <c r="W324" s="195"/>
      <c r="AA324" s="207"/>
      <c r="AD324" s="195"/>
      <c r="AE324" s="195"/>
      <c r="AF324" s="163" t="s">
        <v>522</v>
      </c>
      <c r="AG324" s="195"/>
    </row>
    <row r="325" spans="1:33" s="160" customFormat="1" ht="12" x14ac:dyDescent="0.2">
      <c r="A325" s="224"/>
      <c r="B325" s="199"/>
      <c r="C325" s="1037" t="s">
        <v>523</v>
      </c>
      <c r="D325" s="1037"/>
      <c r="E325" s="1037"/>
      <c r="F325" s="1037"/>
      <c r="G325" s="1037"/>
      <c r="H325" s="1037"/>
      <c r="I325" s="1037"/>
      <c r="J325" s="1037"/>
      <c r="K325" s="1037"/>
      <c r="L325" s="225">
        <v>945.08</v>
      </c>
      <c r="M325" s="226"/>
      <c r="N325" s="227"/>
      <c r="V325" s="189"/>
      <c r="W325" s="195"/>
      <c r="AA325" s="207"/>
      <c r="AD325" s="195"/>
      <c r="AE325" s="195"/>
      <c r="AF325" s="163" t="s">
        <v>523</v>
      </c>
      <c r="AG325" s="195"/>
    </row>
    <row r="326" spans="1:33" s="160" customFormat="1" ht="12" x14ac:dyDescent="0.2">
      <c r="A326" s="224"/>
      <c r="B326" s="199"/>
      <c r="C326" s="1037" t="s">
        <v>1374</v>
      </c>
      <c r="D326" s="1037"/>
      <c r="E326" s="1037"/>
      <c r="F326" s="1037"/>
      <c r="G326" s="1037"/>
      <c r="H326" s="1037"/>
      <c r="I326" s="1037"/>
      <c r="J326" s="1037"/>
      <c r="K326" s="1037"/>
      <c r="L326" s="225">
        <v>43446.57</v>
      </c>
      <c r="M326" s="226"/>
      <c r="N326" s="227"/>
      <c r="V326" s="189"/>
      <c r="W326" s="195"/>
      <c r="AA326" s="207"/>
      <c r="AD326" s="195"/>
      <c r="AE326" s="195"/>
      <c r="AF326" s="163" t="s">
        <v>1374</v>
      </c>
      <c r="AG326" s="195"/>
    </row>
    <row r="327" spans="1:33" s="160" customFormat="1" ht="12" x14ac:dyDescent="0.2">
      <c r="A327" s="224"/>
      <c r="B327" s="199"/>
      <c r="C327" s="1037" t="s">
        <v>524</v>
      </c>
      <c r="D327" s="1037"/>
      <c r="E327" s="1037"/>
      <c r="F327" s="1037"/>
      <c r="G327" s="1037"/>
      <c r="H327" s="1037"/>
      <c r="I327" s="1037"/>
      <c r="J327" s="1037"/>
      <c r="K327" s="1037"/>
      <c r="L327" s="225">
        <v>1524.32</v>
      </c>
      <c r="M327" s="226"/>
      <c r="N327" s="227"/>
      <c r="V327" s="189"/>
      <c r="W327" s="195"/>
      <c r="AA327" s="207"/>
      <c r="AD327" s="195"/>
      <c r="AE327" s="195"/>
      <c r="AF327" s="163" t="s">
        <v>524</v>
      </c>
      <c r="AG327" s="195"/>
    </row>
    <row r="328" spans="1:33" s="160" customFormat="1" ht="12" x14ac:dyDescent="0.2">
      <c r="A328" s="224"/>
      <c r="B328" s="199"/>
      <c r="C328" s="1037" t="s">
        <v>525</v>
      </c>
      <c r="D328" s="1037"/>
      <c r="E328" s="1037"/>
      <c r="F328" s="1037"/>
      <c r="G328" s="1037"/>
      <c r="H328" s="1037"/>
      <c r="I328" s="1037"/>
      <c r="J328" s="1037"/>
      <c r="K328" s="1037"/>
      <c r="L328" s="225">
        <v>1417.62</v>
      </c>
      <c r="M328" s="226"/>
      <c r="N328" s="227"/>
      <c r="V328" s="189"/>
      <c r="W328" s="195"/>
      <c r="AA328" s="207"/>
      <c r="AD328" s="195"/>
      <c r="AE328" s="195"/>
      <c r="AF328" s="163" t="s">
        <v>525</v>
      </c>
      <c r="AG328" s="195"/>
    </row>
    <row r="329" spans="1:33" s="160" customFormat="1" ht="12" x14ac:dyDescent="0.2">
      <c r="A329" s="224"/>
      <c r="B329" s="199"/>
      <c r="C329" s="1037" t="s">
        <v>526</v>
      </c>
      <c r="D329" s="1037"/>
      <c r="E329" s="1037"/>
      <c r="F329" s="1037"/>
      <c r="G329" s="1037"/>
      <c r="H329" s="1037"/>
      <c r="I329" s="1037"/>
      <c r="J329" s="1037"/>
      <c r="K329" s="1037"/>
      <c r="L329" s="225">
        <v>945.08</v>
      </c>
      <c r="M329" s="226"/>
      <c r="N329" s="227"/>
      <c r="V329" s="189"/>
      <c r="W329" s="195"/>
      <c r="AA329" s="207"/>
      <c r="AD329" s="195"/>
      <c r="AE329" s="195"/>
      <c r="AF329" s="163" t="s">
        <v>526</v>
      </c>
      <c r="AG329" s="195"/>
    </row>
    <row r="330" spans="1:33" s="160" customFormat="1" ht="12" x14ac:dyDescent="0.2">
      <c r="A330" s="224"/>
      <c r="B330" s="218"/>
      <c r="C330" s="1038" t="s">
        <v>1375</v>
      </c>
      <c r="D330" s="1038"/>
      <c r="E330" s="1038"/>
      <c r="F330" s="1038"/>
      <c r="G330" s="1038"/>
      <c r="H330" s="1038"/>
      <c r="I330" s="1038"/>
      <c r="J330" s="1038"/>
      <c r="K330" s="1038"/>
      <c r="L330" s="228">
        <v>184119</v>
      </c>
      <c r="M330" s="229"/>
      <c r="N330" s="230"/>
      <c r="V330" s="189"/>
      <c r="W330" s="195"/>
      <c r="AA330" s="207"/>
      <c r="AD330" s="195"/>
      <c r="AE330" s="195"/>
      <c r="AG330" s="195" t="s">
        <v>1375</v>
      </c>
    </row>
    <row r="331" spans="1:33" s="160" customFormat="1" ht="12" x14ac:dyDescent="0.2">
      <c r="A331" s="224"/>
      <c r="B331" s="199"/>
      <c r="C331" s="1037" t="s">
        <v>513</v>
      </c>
      <c r="D331" s="1037"/>
      <c r="E331" s="1037"/>
      <c r="F331" s="1037"/>
      <c r="G331" s="1037"/>
      <c r="H331" s="1037"/>
      <c r="I331" s="1037"/>
      <c r="J331" s="1037"/>
      <c r="K331" s="1037"/>
      <c r="L331" s="225"/>
      <c r="M331" s="226"/>
      <c r="N331" s="227"/>
      <c r="V331" s="189"/>
      <c r="W331" s="195"/>
      <c r="AA331" s="207"/>
      <c r="AD331" s="195"/>
      <c r="AE331" s="195"/>
      <c r="AF331" s="163" t="s">
        <v>513</v>
      </c>
      <c r="AG331" s="195"/>
    </row>
    <row r="332" spans="1:33" s="160" customFormat="1" ht="12" x14ac:dyDescent="0.2">
      <c r="A332" s="224"/>
      <c r="B332" s="199"/>
      <c r="C332" s="1037" t="s">
        <v>615</v>
      </c>
      <c r="D332" s="1037"/>
      <c r="E332" s="1037"/>
      <c r="F332" s="1037"/>
      <c r="G332" s="1037"/>
      <c r="H332" s="1037"/>
      <c r="I332" s="1037"/>
      <c r="J332" s="1037"/>
      <c r="K332" s="1037"/>
      <c r="L332" s="225">
        <v>136727.94</v>
      </c>
      <c r="M332" s="226"/>
      <c r="N332" s="227"/>
      <c r="V332" s="189"/>
      <c r="W332" s="195"/>
      <c r="AA332" s="207"/>
      <c r="AD332" s="195"/>
      <c r="AE332" s="195"/>
      <c r="AF332" s="163" t="s">
        <v>615</v>
      </c>
      <c r="AG332" s="195"/>
    </row>
    <row r="333" spans="1:33" s="160" customFormat="1" ht="12" x14ac:dyDescent="0.2">
      <c r="A333" s="224"/>
      <c r="B333" s="199"/>
      <c r="C333" s="1037" t="s">
        <v>1376</v>
      </c>
      <c r="D333" s="1037"/>
      <c r="E333" s="1037"/>
      <c r="F333" s="1037"/>
      <c r="G333" s="1037"/>
      <c r="H333" s="1037"/>
      <c r="I333" s="1037"/>
      <c r="J333" s="1037"/>
      <c r="K333" s="1037"/>
      <c r="L333" s="225">
        <v>43446.57</v>
      </c>
      <c r="M333" s="226"/>
      <c r="N333" s="227"/>
      <c r="V333" s="189"/>
      <c r="W333" s="195"/>
      <c r="AA333" s="207"/>
      <c r="AD333" s="195"/>
      <c r="AE333" s="195"/>
      <c r="AF333" s="163" t="s">
        <v>1376</v>
      </c>
      <c r="AG333" s="195"/>
    </row>
    <row r="334" spans="1:33" s="160" customFormat="1" ht="12" x14ac:dyDescent="0.2">
      <c r="A334" s="1043" t="s">
        <v>1377</v>
      </c>
      <c r="B334" s="1044"/>
      <c r="C334" s="1044"/>
      <c r="D334" s="1044"/>
      <c r="E334" s="1044"/>
      <c r="F334" s="1044"/>
      <c r="G334" s="1044"/>
      <c r="H334" s="1044"/>
      <c r="I334" s="1044"/>
      <c r="J334" s="1044"/>
      <c r="K334" s="1044"/>
      <c r="L334" s="1044"/>
      <c r="M334" s="1044"/>
      <c r="N334" s="1045"/>
      <c r="V334" s="189" t="s">
        <v>1377</v>
      </c>
      <c r="W334" s="195"/>
      <c r="AA334" s="207"/>
      <c r="AD334" s="195"/>
      <c r="AE334" s="195"/>
      <c r="AG334" s="195"/>
    </row>
    <row r="335" spans="1:33" s="160" customFormat="1" ht="22.5" x14ac:dyDescent="0.2">
      <c r="A335" s="190" t="s">
        <v>164</v>
      </c>
      <c r="B335" s="191" t="s">
        <v>1378</v>
      </c>
      <c r="C335" s="1039" t="s">
        <v>1379</v>
      </c>
      <c r="D335" s="1039"/>
      <c r="E335" s="1039"/>
      <c r="F335" s="192" t="s">
        <v>347</v>
      </c>
      <c r="G335" s="192"/>
      <c r="H335" s="192"/>
      <c r="I335" s="192" t="s">
        <v>1380</v>
      </c>
      <c r="J335" s="193"/>
      <c r="K335" s="192"/>
      <c r="L335" s="193"/>
      <c r="M335" s="192"/>
      <c r="N335" s="194"/>
      <c r="V335" s="189"/>
      <c r="W335" s="195" t="s">
        <v>1379</v>
      </c>
      <c r="AA335" s="207"/>
      <c r="AD335" s="195"/>
      <c r="AE335" s="195"/>
      <c r="AG335" s="195"/>
    </row>
    <row r="336" spans="1:33" s="160" customFormat="1" ht="12" x14ac:dyDescent="0.2">
      <c r="A336" s="196"/>
      <c r="B336" s="197"/>
      <c r="C336" s="1037" t="s">
        <v>1381</v>
      </c>
      <c r="D336" s="1037"/>
      <c r="E336" s="1037"/>
      <c r="F336" s="1037"/>
      <c r="G336" s="1037"/>
      <c r="H336" s="1037"/>
      <c r="I336" s="1037"/>
      <c r="J336" s="1037"/>
      <c r="K336" s="1037"/>
      <c r="L336" s="1037"/>
      <c r="M336" s="1037"/>
      <c r="N336" s="1046"/>
      <c r="V336" s="189"/>
      <c r="W336" s="195"/>
      <c r="X336" s="163" t="s">
        <v>1381</v>
      </c>
      <c r="AA336" s="207"/>
      <c r="AD336" s="195"/>
      <c r="AE336" s="195"/>
      <c r="AG336" s="195"/>
    </row>
    <row r="337" spans="1:33" s="160" customFormat="1" ht="33.75" x14ac:dyDescent="0.2">
      <c r="A337" s="198"/>
      <c r="B337" s="199" t="s">
        <v>430</v>
      </c>
      <c r="C337" s="1037" t="s">
        <v>431</v>
      </c>
      <c r="D337" s="1037"/>
      <c r="E337" s="1037"/>
      <c r="F337" s="1037"/>
      <c r="G337" s="1037"/>
      <c r="H337" s="1037"/>
      <c r="I337" s="1037"/>
      <c r="J337" s="1037"/>
      <c r="K337" s="1037"/>
      <c r="L337" s="1037"/>
      <c r="M337" s="1037"/>
      <c r="N337" s="1046"/>
      <c r="V337" s="189"/>
      <c r="W337" s="195"/>
      <c r="Y337" s="163" t="s">
        <v>431</v>
      </c>
      <c r="AA337" s="207"/>
      <c r="AD337" s="195"/>
      <c r="AE337" s="195"/>
      <c r="AG337" s="195"/>
    </row>
    <row r="338" spans="1:33" s="160" customFormat="1" ht="12" x14ac:dyDescent="0.2">
      <c r="A338" s="200"/>
      <c r="B338" s="199" t="s">
        <v>423</v>
      </c>
      <c r="C338" s="1037" t="s">
        <v>432</v>
      </c>
      <c r="D338" s="1037"/>
      <c r="E338" s="1037"/>
      <c r="F338" s="201"/>
      <c r="G338" s="201"/>
      <c r="H338" s="201"/>
      <c r="I338" s="201"/>
      <c r="J338" s="202">
        <v>23.81</v>
      </c>
      <c r="K338" s="201" t="s">
        <v>436</v>
      </c>
      <c r="L338" s="202">
        <v>318.76</v>
      </c>
      <c r="M338" s="201"/>
      <c r="N338" s="203"/>
      <c r="V338" s="189"/>
      <c r="W338" s="195"/>
      <c r="Z338" s="163" t="s">
        <v>432</v>
      </c>
      <c r="AA338" s="207"/>
      <c r="AD338" s="195"/>
      <c r="AE338" s="195"/>
      <c r="AG338" s="195"/>
    </row>
    <row r="339" spans="1:33" s="160" customFormat="1" ht="12" x14ac:dyDescent="0.2">
      <c r="A339" s="200"/>
      <c r="B339" s="199" t="s">
        <v>434</v>
      </c>
      <c r="C339" s="1037" t="s">
        <v>435</v>
      </c>
      <c r="D339" s="1037"/>
      <c r="E339" s="1037"/>
      <c r="F339" s="201"/>
      <c r="G339" s="201"/>
      <c r="H339" s="201"/>
      <c r="I339" s="201"/>
      <c r="J339" s="202">
        <v>14.41</v>
      </c>
      <c r="K339" s="201" t="s">
        <v>436</v>
      </c>
      <c r="L339" s="202">
        <v>192.91</v>
      </c>
      <c r="M339" s="201"/>
      <c r="N339" s="203"/>
      <c r="V339" s="189"/>
      <c r="W339" s="195"/>
      <c r="Z339" s="163" t="s">
        <v>435</v>
      </c>
      <c r="AA339" s="207"/>
      <c r="AD339" s="195"/>
      <c r="AE339" s="195"/>
      <c r="AG339" s="195"/>
    </row>
    <row r="340" spans="1:33" s="160" customFormat="1" ht="12" x14ac:dyDescent="0.2">
      <c r="A340" s="200"/>
      <c r="B340" s="199" t="s">
        <v>437</v>
      </c>
      <c r="C340" s="1037" t="s">
        <v>438</v>
      </c>
      <c r="D340" s="1037"/>
      <c r="E340" s="1037"/>
      <c r="F340" s="201"/>
      <c r="G340" s="201"/>
      <c r="H340" s="201"/>
      <c r="I340" s="201"/>
      <c r="J340" s="202">
        <v>1.97</v>
      </c>
      <c r="K340" s="201" t="s">
        <v>436</v>
      </c>
      <c r="L340" s="202">
        <v>26.37</v>
      </c>
      <c r="M340" s="201"/>
      <c r="N340" s="203"/>
      <c r="V340" s="189"/>
      <c r="W340" s="195"/>
      <c r="Z340" s="163" t="s">
        <v>438</v>
      </c>
      <c r="AA340" s="207"/>
      <c r="AD340" s="195"/>
      <c r="AE340" s="195"/>
      <c r="AG340" s="195"/>
    </row>
    <row r="341" spans="1:33" s="160" customFormat="1" ht="12" x14ac:dyDescent="0.2">
      <c r="A341" s="200"/>
      <c r="B341" s="199" t="s">
        <v>439</v>
      </c>
      <c r="C341" s="1037" t="s">
        <v>440</v>
      </c>
      <c r="D341" s="1037"/>
      <c r="E341" s="1037"/>
      <c r="F341" s="201"/>
      <c r="G341" s="201"/>
      <c r="H341" s="201"/>
      <c r="I341" s="201"/>
      <c r="J341" s="202">
        <v>25.72</v>
      </c>
      <c r="K341" s="201"/>
      <c r="L341" s="202">
        <v>275.45999999999998</v>
      </c>
      <c r="M341" s="201"/>
      <c r="N341" s="203"/>
      <c r="V341" s="189"/>
      <c r="W341" s="195"/>
      <c r="Z341" s="163" t="s">
        <v>440</v>
      </c>
      <c r="AA341" s="207"/>
      <c r="AD341" s="195"/>
      <c r="AE341" s="195"/>
      <c r="AG341" s="195"/>
    </row>
    <row r="342" spans="1:33" s="160" customFormat="1" ht="12" x14ac:dyDescent="0.2">
      <c r="A342" s="196"/>
      <c r="B342" s="204" t="s">
        <v>1382</v>
      </c>
      <c r="C342" s="1048" t="s">
        <v>1383</v>
      </c>
      <c r="D342" s="1048"/>
      <c r="E342" s="1048"/>
      <c r="F342" s="205" t="s">
        <v>877</v>
      </c>
      <c r="G342" s="205" t="s">
        <v>489</v>
      </c>
      <c r="H342" s="205"/>
      <c r="I342" s="205" t="s">
        <v>489</v>
      </c>
      <c r="J342" s="199"/>
      <c r="K342" s="201"/>
      <c r="L342" s="202"/>
      <c r="M342" s="201"/>
      <c r="N342" s="206"/>
      <c r="V342" s="189"/>
      <c r="W342" s="195"/>
      <c r="AA342" s="207" t="s">
        <v>1383</v>
      </c>
      <c r="AD342" s="195"/>
      <c r="AE342" s="195"/>
      <c r="AG342" s="195"/>
    </row>
    <row r="343" spans="1:33" s="160" customFormat="1" ht="12" x14ac:dyDescent="0.2">
      <c r="A343" s="196"/>
      <c r="B343" s="204" t="s">
        <v>1384</v>
      </c>
      <c r="C343" s="1048" t="s">
        <v>1385</v>
      </c>
      <c r="D343" s="1048"/>
      <c r="E343" s="1048"/>
      <c r="F343" s="205" t="s">
        <v>347</v>
      </c>
      <c r="G343" s="205" t="s">
        <v>423</v>
      </c>
      <c r="H343" s="205"/>
      <c r="I343" s="205" t="s">
        <v>1380</v>
      </c>
      <c r="J343" s="199"/>
      <c r="K343" s="201"/>
      <c r="L343" s="202"/>
      <c r="M343" s="201"/>
      <c r="N343" s="206"/>
      <c r="V343" s="189"/>
      <c r="W343" s="195"/>
      <c r="AA343" s="207" t="s">
        <v>1385</v>
      </c>
      <c r="AD343" s="195"/>
      <c r="AE343" s="195"/>
      <c r="AG343" s="195"/>
    </row>
    <row r="344" spans="1:33" s="160" customFormat="1" ht="12" x14ac:dyDescent="0.2">
      <c r="A344" s="200"/>
      <c r="B344" s="199"/>
      <c r="C344" s="1037" t="s">
        <v>443</v>
      </c>
      <c r="D344" s="1037"/>
      <c r="E344" s="1037"/>
      <c r="F344" s="201" t="s">
        <v>444</v>
      </c>
      <c r="G344" s="201" t="s">
        <v>790</v>
      </c>
      <c r="H344" s="201" t="s">
        <v>436</v>
      </c>
      <c r="I344" s="201" t="s">
        <v>1386</v>
      </c>
      <c r="J344" s="202"/>
      <c r="K344" s="201"/>
      <c r="L344" s="202"/>
      <c r="M344" s="201"/>
      <c r="N344" s="203"/>
      <c r="V344" s="189"/>
      <c r="W344" s="195"/>
      <c r="AA344" s="207"/>
      <c r="AB344" s="163" t="s">
        <v>443</v>
      </c>
      <c r="AD344" s="195"/>
      <c r="AE344" s="195"/>
      <c r="AG344" s="195"/>
    </row>
    <row r="345" spans="1:33" s="160" customFormat="1" ht="12" x14ac:dyDescent="0.2">
      <c r="A345" s="200"/>
      <c r="B345" s="199"/>
      <c r="C345" s="1037" t="s">
        <v>447</v>
      </c>
      <c r="D345" s="1037"/>
      <c r="E345" s="1037"/>
      <c r="F345" s="201" t="s">
        <v>444</v>
      </c>
      <c r="G345" s="201" t="s">
        <v>1387</v>
      </c>
      <c r="H345" s="201" t="s">
        <v>436</v>
      </c>
      <c r="I345" s="201" t="s">
        <v>1388</v>
      </c>
      <c r="J345" s="202"/>
      <c r="K345" s="201"/>
      <c r="L345" s="202"/>
      <c r="M345" s="201"/>
      <c r="N345" s="203"/>
      <c r="V345" s="189"/>
      <c r="W345" s="195"/>
      <c r="AA345" s="207"/>
      <c r="AB345" s="163" t="s">
        <v>447</v>
      </c>
      <c r="AD345" s="195"/>
      <c r="AE345" s="195"/>
      <c r="AG345" s="195"/>
    </row>
    <row r="346" spans="1:33" s="160" customFormat="1" ht="12" x14ac:dyDescent="0.2">
      <c r="A346" s="200"/>
      <c r="B346" s="199"/>
      <c r="C346" s="1047" t="s">
        <v>450</v>
      </c>
      <c r="D346" s="1047"/>
      <c r="E346" s="1047"/>
      <c r="F346" s="208"/>
      <c r="G346" s="208"/>
      <c r="H346" s="208"/>
      <c r="I346" s="208"/>
      <c r="J346" s="209">
        <v>63.94</v>
      </c>
      <c r="K346" s="208"/>
      <c r="L346" s="209">
        <v>787.13</v>
      </c>
      <c r="M346" s="208"/>
      <c r="N346" s="210"/>
      <c r="V346" s="189"/>
      <c r="W346" s="195"/>
      <c r="AA346" s="207"/>
      <c r="AC346" s="163" t="s">
        <v>450</v>
      </c>
      <c r="AD346" s="195"/>
      <c r="AE346" s="195"/>
      <c r="AG346" s="195"/>
    </row>
    <row r="347" spans="1:33" s="160" customFormat="1" ht="12" x14ac:dyDescent="0.2">
      <c r="A347" s="200"/>
      <c r="B347" s="199"/>
      <c r="C347" s="1037" t="s">
        <v>451</v>
      </c>
      <c r="D347" s="1037"/>
      <c r="E347" s="1037"/>
      <c r="F347" s="201"/>
      <c r="G347" s="201"/>
      <c r="H347" s="201"/>
      <c r="I347" s="201"/>
      <c r="J347" s="202"/>
      <c r="K347" s="201"/>
      <c r="L347" s="202">
        <v>345.13</v>
      </c>
      <c r="M347" s="201"/>
      <c r="N347" s="203"/>
      <c r="V347" s="189"/>
      <c r="W347" s="195"/>
      <c r="AA347" s="207"/>
      <c r="AB347" s="163" t="s">
        <v>451</v>
      </c>
      <c r="AD347" s="195"/>
      <c r="AE347" s="195"/>
      <c r="AG347" s="195"/>
    </row>
    <row r="348" spans="1:33" s="160" customFormat="1" ht="22.5" x14ac:dyDescent="0.2">
      <c r="A348" s="200"/>
      <c r="B348" s="199" t="s">
        <v>452</v>
      </c>
      <c r="C348" s="1037" t="s">
        <v>453</v>
      </c>
      <c r="D348" s="1037"/>
      <c r="E348" s="1037"/>
      <c r="F348" s="201" t="s">
        <v>454</v>
      </c>
      <c r="G348" s="201" t="s">
        <v>455</v>
      </c>
      <c r="H348" s="201"/>
      <c r="I348" s="201" t="s">
        <v>455</v>
      </c>
      <c r="J348" s="202"/>
      <c r="K348" s="201"/>
      <c r="L348" s="202">
        <v>320.97000000000003</v>
      </c>
      <c r="M348" s="201"/>
      <c r="N348" s="203"/>
      <c r="V348" s="189"/>
      <c r="W348" s="195"/>
      <c r="AA348" s="207"/>
      <c r="AB348" s="163" t="s">
        <v>453</v>
      </c>
      <c r="AD348" s="195"/>
      <c r="AE348" s="195"/>
      <c r="AG348" s="195"/>
    </row>
    <row r="349" spans="1:33" s="160" customFormat="1" ht="22.5" x14ac:dyDescent="0.2">
      <c r="A349" s="200"/>
      <c r="B349" s="199" t="s">
        <v>456</v>
      </c>
      <c r="C349" s="1037" t="s">
        <v>457</v>
      </c>
      <c r="D349" s="1037"/>
      <c r="E349" s="1037"/>
      <c r="F349" s="201" t="s">
        <v>454</v>
      </c>
      <c r="G349" s="201" t="s">
        <v>458</v>
      </c>
      <c r="H349" s="201"/>
      <c r="I349" s="201" t="s">
        <v>458</v>
      </c>
      <c r="J349" s="202"/>
      <c r="K349" s="201"/>
      <c r="L349" s="202">
        <v>213.98</v>
      </c>
      <c r="M349" s="201"/>
      <c r="N349" s="203"/>
      <c r="V349" s="189"/>
      <c r="W349" s="195"/>
      <c r="AA349" s="207"/>
      <c r="AB349" s="163" t="s">
        <v>457</v>
      </c>
      <c r="AD349" s="195"/>
      <c r="AE349" s="195"/>
      <c r="AG349" s="195"/>
    </row>
    <row r="350" spans="1:33" s="160" customFormat="1" ht="12" x14ac:dyDescent="0.2">
      <c r="A350" s="211"/>
      <c r="B350" s="212"/>
      <c r="C350" s="1039" t="s">
        <v>459</v>
      </c>
      <c r="D350" s="1039"/>
      <c r="E350" s="1039"/>
      <c r="F350" s="192"/>
      <c r="G350" s="192"/>
      <c r="H350" s="192"/>
      <c r="I350" s="192"/>
      <c r="J350" s="193"/>
      <c r="K350" s="192"/>
      <c r="L350" s="193">
        <v>1322.08</v>
      </c>
      <c r="M350" s="208"/>
      <c r="N350" s="194"/>
      <c r="V350" s="189"/>
      <c r="W350" s="195"/>
      <c r="AA350" s="207"/>
      <c r="AD350" s="195" t="s">
        <v>459</v>
      </c>
      <c r="AE350" s="195"/>
      <c r="AG350" s="195"/>
    </row>
    <row r="351" spans="1:33" s="160" customFormat="1" ht="22.5" x14ac:dyDescent="0.2">
      <c r="A351" s="190" t="s">
        <v>165</v>
      </c>
      <c r="B351" s="191" t="s">
        <v>1389</v>
      </c>
      <c r="C351" s="1039" t="s">
        <v>1390</v>
      </c>
      <c r="D351" s="1039"/>
      <c r="E351" s="1039"/>
      <c r="F351" s="192" t="s">
        <v>347</v>
      </c>
      <c r="G351" s="192"/>
      <c r="H351" s="192"/>
      <c r="I351" s="192" t="s">
        <v>1380</v>
      </c>
      <c r="J351" s="193">
        <v>1799.14</v>
      </c>
      <c r="K351" s="192"/>
      <c r="L351" s="193">
        <v>19268.79</v>
      </c>
      <c r="M351" s="192"/>
      <c r="N351" s="194"/>
      <c r="V351" s="189"/>
      <c r="W351" s="195" t="s">
        <v>1390</v>
      </c>
      <c r="AA351" s="207"/>
      <c r="AD351" s="195"/>
      <c r="AE351" s="195"/>
      <c r="AG351" s="195"/>
    </row>
    <row r="352" spans="1:33" s="160" customFormat="1" ht="12" x14ac:dyDescent="0.2">
      <c r="A352" s="211"/>
      <c r="B352" s="212"/>
      <c r="C352" s="168" t="s">
        <v>462</v>
      </c>
      <c r="D352" s="213"/>
      <c r="E352" s="213"/>
      <c r="F352" s="214"/>
      <c r="G352" s="214"/>
      <c r="H352" s="214"/>
      <c r="I352" s="214"/>
      <c r="J352" s="215"/>
      <c r="K352" s="214"/>
      <c r="L352" s="215"/>
      <c r="M352" s="216"/>
      <c r="N352" s="217"/>
      <c r="V352" s="189"/>
      <c r="W352" s="195"/>
      <c r="AA352" s="207"/>
      <c r="AD352" s="195"/>
      <c r="AE352" s="195"/>
      <c r="AG352" s="195"/>
    </row>
    <row r="353" spans="1:33" s="160" customFormat="1" ht="22.5" x14ac:dyDescent="0.2">
      <c r="A353" s="190" t="s">
        <v>166</v>
      </c>
      <c r="B353" s="191" t="s">
        <v>1378</v>
      </c>
      <c r="C353" s="1039" t="s">
        <v>1391</v>
      </c>
      <c r="D353" s="1039"/>
      <c r="E353" s="1039"/>
      <c r="F353" s="192" t="s">
        <v>347</v>
      </c>
      <c r="G353" s="192"/>
      <c r="H353" s="192"/>
      <c r="I353" s="192" t="s">
        <v>472</v>
      </c>
      <c r="J353" s="193"/>
      <c r="K353" s="192"/>
      <c r="L353" s="193"/>
      <c r="M353" s="192"/>
      <c r="N353" s="194"/>
      <c r="V353" s="189"/>
      <c r="W353" s="195" t="s">
        <v>1391</v>
      </c>
      <c r="AA353" s="207"/>
      <c r="AD353" s="195"/>
      <c r="AE353" s="195"/>
      <c r="AG353" s="195"/>
    </row>
    <row r="354" spans="1:33" s="160" customFormat="1" ht="12" x14ac:dyDescent="0.2">
      <c r="A354" s="196"/>
      <c r="B354" s="197"/>
      <c r="C354" s="1037" t="s">
        <v>1392</v>
      </c>
      <c r="D354" s="1037"/>
      <c r="E354" s="1037"/>
      <c r="F354" s="1037"/>
      <c r="G354" s="1037"/>
      <c r="H354" s="1037"/>
      <c r="I354" s="1037"/>
      <c r="J354" s="1037"/>
      <c r="K354" s="1037"/>
      <c r="L354" s="1037"/>
      <c r="M354" s="1037"/>
      <c r="N354" s="1046"/>
      <c r="V354" s="189"/>
      <c r="W354" s="195"/>
      <c r="X354" s="163" t="s">
        <v>1392</v>
      </c>
      <c r="AA354" s="207"/>
      <c r="AD354" s="195"/>
      <c r="AE354" s="195"/>
      <c r="AG354" s="195"/>
    </row>
    <row r="355" spans="1:33" s="160" customFormat="1" ht="33.75" x14ac:dyDescent="0.2">
      <c r="A355" s="198"/>
      <c r="B355" s="199" t="s">
        <v>430</v>
      </c>
      <c r="C355" s="1037" t="s">
        <v>431</v>
      </c>
      <c r="D355" s="1037"/>
      <c r="E355" s="1037"/>
      <c r="F355" s="1037"/>
      <c r="G355" s="1037"/>
      <c r="H355" s="1037"/>
      <c r="I355" s="1037"/>
      <c r="J355" s="1037"/>
      <c r="K355" s="1037"/>
      <c r="L355" s="1037"/>
      <c r="M355" s="1037"/>
      <c r="N355" s="1046"/>
      <c r="V355" s="189"/>
      <c r="W355" s="195"/>
      <c r="Y355" s="163" t="s">
        <v>431</v>
      </c>
      <c r="AA355" s="207"/>
      <c r="AD355" s="195"/>
      <c r="AE355" s="195"/>
      <c r="AG355" s="195"/>
    </row>
    <row r="356" spans="1:33" s="160" customFormat="1" ht="12" x14ac:dyDescent="0.2">
      <c r="A356" s="200"/>
      <c r="B356" s="199" t="s">
        <v>423</v>
      </c>
      <c r="C356" s="1037" t="s">
        <v>432</v>
      </c>
      <c r="D356" s="1037"/>
      <c r="E356" s="1037"/>
      <c r="F356" s="201"/>
      <c r="G356" s="201"/>
      <c r="H356" s="201"/>
      <c r="I356" s="201"/>
      <c r="J356" s="202">
        <v>23.81</v>
      </c>
      <c r="K356" s="201" t="s">
        <v>436</v>
      </c>
      <c r="L356" s="202">
        <v>148.81</v>
      </c>
      <c r="M356" s="201"/>
      <c r="N356" s="203"/>
      <c r="V356" s="189"/>
      <c r="W356" s="195"/>
      <c r="Z356" s="163" t="s">
        <v>432</v>
      </c>
      <c r="AA356" s="207"/>
      <c r="AD356" s="195"/>
      <c r="AE356" s="195"/>
      <c r="AG356" s="195"/>
    </row>
    <row r="357" spans="1:33" s="160" customFormat="1" ht="12" x14ac:dyDescent="0.2">
      <c r="A357" s="200"/>
      <c r="B357" s="199" t="s">
        <v>434</v>
      </c>
      <c r="C357" s="1037" t="s">
        <v>435</v>
      </c>
      <c r="D357" s="1037"/>
      <c r="E357" s="1037"/>
      <c r="F357" s="201"/>
      <c r="G357" s="201"/>
      <c r="H357" s="201"/>
      <c r="I357" s="201"/>
      <c r="J357" s="202">
        <v>14.41</v>
      </c>
      <c r="K357" s="201" t="s">
        <v>436</v>
      </c>
      <c r="L357" s="202">
        <v>90.06</v>
      </c>
      <c r="M357" s="201"/>
      <c r="N357" s="203"/>
      <c r="V357" s="189"/>
      <c r="W357" s="195"/>
      <c r="Z357" s="163" t="s">
        <v>435</v>
      </c>
      <c r="AA357" s="207"/>
      <c r="AD357" s="195"/>
      <c r="AE357" s="195"/>
      <c r="AG357" s="195"/>
    </row>
    <row r="358" spans="1:33" s="160" customFormat="1" ht="12" x14ac:dyDescent="0.2">
      <c r="A358" s="200"/>
      <c r="B358" s="199" t="s">
        <v>437</v>
      </c>
      <c r="C358" s="1037" t="s">
        <v>438</v>
      </c>
      <c r="D358" s="1037"/>
      <c r="E358" s="1037"/>
      <c r="F358" s="201"/>
      <c r="G358" s="201"/>
      <c r="H358" s="201"/>
      <c r="I358" s="201"/>
      <c r="J358" s="202">
        <v>1.97</v>
      </c>
      <c r="K358" s="201" t="s">
        <v>436</v>
      </c>
      <c r="L358" s="202">
        <v>12.31</v>
      </c>
      <c r="M358" s="201"/>
      <c r="N358" s="203"/>
      <c r="V358" s="189"/>
      <c r="W358" s="195"/>
      <c r="Z358" s="163" t="s">
        <v>438</v>
      </c>
      <c r="AA358" s="207"/>
      <c r="AD358" s="195"/>
      <c r="AE358" s="195"/>
      <c r="AG358" s="195"/>
    </row>
    <row r="359" spans="1:33" s="160" customFormat="1" ht="12" x14ac:dyDescent="0.2">
      <c r="A359" s="200"/>
      <c r="B359" s="199" t="s">
        <v>439</v>
      </c>
      <c r="C359" s="1037" t="s">
        <v>440</v>
      </c>
      <c r="D359" s="1037"/>
      <c r="E359" s="1037"/>
      <c r="F359" s="201"/>
      <c r="G359" s="201"/>
      <c r="H359" s="201"/>
      <c r="I359" s="201"/>
      <c r="J359" s="202">
        <v>25.72</v>
      </c>
      <c r="K359" s="201"/>
      <c r="L359" s="202">
        <v>128.6</v>
      </c>
      <c r="M359" s="201"/>
      <c r="N359" s="203"/>
      <c r="V359" s="189"/>
      <c r="W359" s="195"/>
      <c r="Z359" s="163" t="s">
        <v>440</v>
      </c>
      <c r="AA359" s="207"/>
      <c r="AD359" s="195"/>
      <c r="AE359" s="195"/>
      <c r="AG359" s="195"/>
    </row>
    <row r="360" spans="1:33" s="160" customFormat="1" ht="12" x14ac:dyDescent="0.2">
      <c r="A360" s="196"/>
      <c r="B360" s="204" t="s">
        <v>1382</v>
      </c>
      <c r="C360" s="1048" t="s">
        <v>1383</v>
      </c>
      <c r="D360" s="1048"/>
      <c r="E360" s="1048"/>
      <c r="F360" s="205" t="s">
        <v>877</v>
      </c>
      <c r="G360" s="205" t="s">
        <v>489</v>
      </c>
      <c r="H360" s="205"/>
      <c r="I360" s="205" t="s">
        <v>489</v>
      </c>
      <c r="J360" s="199"/>
      <c r="K360" s="201"/>
      <c r="L360" s="202"/>
      <c r="M360" s="201"/>
      <c r="N360" s="206"/>
      <c r="V360" s="189"/>
      <c r="W360" s="195"/>
      <c r="AA360" s="207" t="s">
        <v>1383</v>
      </c>
      <c r="AD360" s="195"/>
      <c r="AE360" s="195"/>
      <c r="AG360" s="195"/>
    </row>
    <row r="361" spans="1:33" s="160" customFormat="1" ht="12" x14ac:dyDescent="0.2">
      <c r="A361" s="196"/>
      <c r="B361" s="204" t="s">
        <v>1384</v>
      </c>
      <c r="C361" s="1048" t="s">
        <v>1385</v>
      </c>
      <c r="D361" s="1048"/>
      <c r="E361" s="1048"/>
      <c r="F361" s="205" t="s">
        <v>347</v>
      </c>
      <c r="G361" s="205" t="s">
        <v>423</v>
      </c>
      <c r="H361" s="205"/>
      <c r="I361" s="205" t="s">
        <v>472</v>
      </c>
      <c r="J361" s="199"/>
      <c r="K361" s="201"/>
      <c r="L361" s="202"/>
      <c r="M361" s="201"/>
      <c r="N361" s="206"/>
      <c r="V361" s="189"/>
      <c r="W361" s="195"/>
      <c r="AA361" s="207" t="s">
        <v>1385</v>
      </c>
      <c r="AD361" s="195"/>
      <c r="AE361" s="195"/>
      <c r="AG361" s="195"/>
    </row>
    <row r="362" spans="1:33" s="160" customFormat="1" ht="12" x14ac:dyDescent="0.2">
      <c r="A362" s="200"/>
      <c r="B362" s="199"/>
      <c r="C362" s="1037" t="s">
        <v>443</v>
      </c>
      <c r="D362" s="1037"/>
      <c r="E362" s="1037"/>
      <c r="F362" s="201" t="s">
        <v>444</v>
      </c>
      <c r="G362" s="201" t="s">
        <v>790</v>
      </c>
      <c r="H362" s="201" t="s">
        <v>436</v>
      </c>
      <c r="I362" s="201" t="s">
        <v>577</v>
      </c>
      <c r="J362" s="202"/>
      <c r="K362" s="201"/>
      <c r="L362" s="202"/>
      <c r="M362" s="201"/>
      <c r="N362" s="203"/>
      <c r="V362" s="189"/>
      <c r="W362" s="195"/>
      <c r="AA362" s="207"/>
      <c r="AB362" s="163" t="s">
        <v>443</v>
      </c>
      <c r="AD362" s="195"/>
      <c r="AE362" s="195"/>
      <c r="AG362" s="195"/>
    </row>
    <row r="363" spans="1:33" s="160" customFormat="1" ht="12" x14ac:dyDescent="0.2">
      <c r="A363" s="200"/>
      <c r="B363" s="199"/>
      <c r="C363" s="1037" t="s">
        <v>447</v>
      </c>
      <c r="D363" s="1037"/>
      <c r="E363" s="1037"/>
      <c r="F363" s="201" t="s">
        <v>444</v>
      </c>
      <c r="G363" s="201" t="s">
        <v>1387</v>
      </c>
      <c r="H363" s="201" t="s">
        <v>436</v>
      </c>
      <c r="I363" s="201" t="s">
        <v>1393</v>
      </c>
      <c r="J363" s="202"/>
      <c r="K363" s="201"/>
      <c r="L363" s="202"/>
      <c r="M363" s="201"/>
      <c r="N363" s="203"/>
      <c r="V363" s="189"/>
      <c r="W363" s="195"/>
      <c r="AA363" s="207"/>
      <c r="AB363" s="163" t="s">
        <v>447</v>
      </c>
      <c r="AD363" s="195"/>
      <c r="AE363" s="195"/>
      <c r="AG363" s="195"/>
    </row>
    <row r="364" spans="1:33" s="160" customFormat="1" ht="12" x14ac:dyDescent="0.2">
      <c r="A364" s="200"/>
      <c r="B364" s="199"/>
      <c r="C364" s="1047" t="s">
        <v>450</v>
      </c>
      <c r="D364" s="1047"/>
      <c r="E364" s="1047"/>
      <c r="F364" s="208"/>
      <c r="G364" s="208"/>
      <c r="H364" s="208"/>
      <c r="I364" s="208"/>
      <c r="J364" s="209">
        <v>63.94</v>
      </c>
      <c r="K364" s="208"/>
      <c r="L364" s="209">
        <v>367.47</v>
      </c>
      <c r="M364" s="208"/>
      <c r="N364" s="210"/>
      <c r="V364" s="189"/>
      <c r="W364" s="195"/>
      <c r="AA364" s="207"/>
      <c r="AC364" s="163" t="s">
        <v>450</v>
      </c>
      <c r="AD364" s="195"/>
      <c r="AE364" s="195"/>
      <c r="AG364" s="195"/>
    </row>
    <row r="365" spans="1:33" s="160" customFormat="1" ht="12" x14ac:dyDescent="0.2">
      <c r="A365" s="200"/>
      <c r="B365" s="199"/>
      <c r="C365" s="1037" t="s">
        <v>451</v>
      </c>
      <c r="D365" s="1037"/>
      <c r="E365" s="1037"/>
      <c r="F365" s="201"/>
      <c r="G365" s="201"/>
      <c r="H365" s="201"/>
      <c r="I365" s="201"/>
      <c r="J365" s="202"/>
      <c r="K365" s="201"/>
      <c r="L365" s="202">
        <v>161.12</v>
      </c>
      <c r="M365" s="201"/>
      <c r="N365" s="203"/>
      <c r="V365" s="189"/>
      <c r="W365" s="195"/>
      <c r="AA365" s="207"/>
      <c r="AB365" s="163" t="s">
        <v>451</v>
      </c>
      <c r="AD365" s="195"/>
      <c r="AE365" s="195"/>
      <c r="AG365" s="195"/>
    </row>
    <row r="366" spans="1:33" s="160" customFormat="1" ht="22.5" x14ac:dyDescent="0.2">
      <c r="A366" s="200"/>
      <c r="B366" s="199" t="s">
        <v>452</v>
      </c>
      <c r="C366" s="1037" t="s">
        <v>453</v>
      </c>
      <c r="D366" s="1037"/>
      <c r="E366" s="1037"/>
      <c r="F366" s="201" t="s">
        <v>454</v>
      </c>
      <c r="G366" s="201" t="s">
        <v>455</v>
      </c>
      <c r="H366" s="201"/>
      <c r="I366" s="201" t="s">
        <v>455</v>
      </c>
      <c r="J366" s="202"/>
      <c r="K366" s="201"/>
      <c r="L366" s="202">
        <v>149.84</v>
      </c>
      <c r="M366" s="201"/>
      <c r="N366" s="203"/>
      <c r="V366" s="189"/>
      <c r="W366" s="195"/>
      <c r="AA366" s="207"/>
      <c r="AB366" s="163" t="s">
        <v>453</v>
      </c>
      <c r="AD366" s="195"/>
      <c r="AE366" s="195"/>
      <c r="AG366" s="195"/>
    </row>
    <row r="367" spans="1:33" s="160" customFormat="1" ht="22.5" x14ac:dyDescent="0.2">
      <c r="A367" s="200"/>
      <c r="B367" s="199" t="s">
        <v>456</v>
      </c>
      <c r="C367" s="1037" t="s">
        <v>457</v>
      </c>
      <c r="D367" s="1037"/>
      <c r="E367" s="1037"/>
      <c r="F367" s="201" t="s">
        <v>454</v>
      </c>
      <c r="G367" s="201" t="s">
        <v>458</v>
      </c>
      <c r="H367" s="201"/>
      <c r="I367" s="201" t="s">
        <v>458</v>
      </c>
      <c r="J367" s="202"/>
      <c r="K367" s="201"/>
      <c r="L367" s="202">
        <v>99.89</v>
      </c>
      <c r="M367" s="201"/>
      <c r="N367" s="203"/>
      <c r="V367" s="189"/>
      <c r="W367" s="195"/>
      <c r="AA367" s="207"/>
      <c r="AB367" s="163" t="s">
        <v>457</v>
      </c>
      <c r="AD367" s="195"/>
      <c r="AE367" s="195"/>
      <c r="AG367" s="195"/>
    </row>
    <row r="368" spans="1:33" s="160" customFormat="1" ht="12" x14ac:dyDescent="0.2">
      <c r="A368" s="211"/>
      <c r="B368" s="212"/>
      <c r="C368" s="1039" t="s">
        <v>459</v>
      </c>
      <c r="D368" s="1039"/>
      <c r="E368" s="1039"/>
      <c r="F368" s="192"/>
      <c r="G368" s="192"/>
      <c r="H368" s="192"/>
      <c r="I368" s="192"/>
      <c r="J368" s="193"/>
      <c r="K368" s="192"/>
      <c r="L368" s="193">
        <v>617.20000000000005</v>
      </c>
      <c r="M368" s="208"/>
      <c r="N368" s="194"/>
      <c r="V368" s="189"/>
      <c r="W368" s="195"/>
      <c r="AA368" s="207"/>
      <c r="AD368" s="195" t="s">
        <v>459</v>
      </c>
      <c r="AE368" s="195"/>
      <c r="AG368" s="195"/>
    </row>
    <row r="369" spans="1:33" s="160" customFormat="1" ht="56.25" x14ac:dyDescent="0.2">
      <c r="A369" s="190" t="s">
        <v>170</v>
      </c>
      <c r="B369" s="191" t="s">
        <v>1394</v>
      </c>
      <c r="C369" s="1039" t="s">
        <v>1395</v>
      </c>
      <c r="D369" s="1039"/>
      <c r="E369" s="1039"/>
      <c r="F369" s="192" t="s">
        <v>347</v>
      </c>
      <c r="G369" s="192"/>
      <c r="H369" s="192"/>
      <c r="I369" s="192" t="s">
        <v>472</v>
      </c>
      <c r="J369" s="193">
        <v>1465.11</v>
      </c>
      <c r="K369" s="192"/>
      <c r="L369" s="193">
        <v>7325.55</v>
      </c>
      <c r="M369" s="192"/>
      <c r="N369" s="194"/>
      <c r="V369" s="189"/>
      <c r="W369" s="195" t="s">
        <v>1395</v>
      </c>
      <c r="AA369" s="207"/>
      <c r="AD369" s="195"/>
      <c r="AE369" s="195"/>
      <c r="AG369" s="195"/>
    </row>
    <row r="370" spans="1:33" s="160" customFormat="1" ht="12" x14ac:dyDescent="0.2">
      <c r="A370" s="211"/>
      <c r="B370" s="212"/>
      <c r="C370" s="168" t="s">
        <v>462</v>
      </c>
      <c r="D370" s="213"/>
      <c r="E370" s="213"/>
      <c r="F370" s="214"/>
      <c r="G370" s="214"/>
      <c r="H370" s="214"/>
      <c r="I370" s="214"/>
      <c r="J370" s="215"/>
      <c r="K370" s="214"/>
      <c r="L370" s="215"/>
      <c r="M370" s="216"/>
      <c r="N370" s="217"/>
      <c r="V370" s="189"/>
      <c r="W370" s="195"/>
      <c r="AA370" s="207"/>
      <c r="AD370" s="195"/>
      <c r="AE370" s="195"/>
      <c r="AG370" s="195"/>
    </row>
    <row r="371" spans="1:33" s="160" customFormat="1" ht="22.5" x14ac:dyDescent="0.2">
      <c r="A371" s="190" t="s">
        <v>828</v>
      </c>
      <c r="B371" s="191" t="s">
        <v>1396</v>
      </c>
      <c r="C371" s="1039" t="s">
        <v>1397</v>
      </c>
      <c r="D371" s="1039"/>
      <c r="E371" s="1039"/>
      <c r="F371" s="192" t="s">
        <v>1017</v>
      </c>
      <c r="G371" s="192"/>
      <c r="H371" s="192"/>
      <c r="I371" s="192" t="s">
        <v>472</v>
      </c>
      <c r="J371" s="193"/>
      <c r="K371" s="192"/>
      <c r="L371" s="193"/>
      <c r="M371" s="192"/>
      <c r="N371" s="194"/>
      <c r="V371" s="189"/>
      <c r="W371" s="195" t="s">
        <v>1397</v>
      </c>
      <c r="AA371" s="207"/>
      <c r="AD371" s="195"/>
      <c r="AE371" s="195"/>
      <c r="AG371" s="195"/>
    </row>
    <row r="372" spans="1:33" s="160" customFormat="1" ht="33.75" x14ac:dyDescent="0.2">
      <c r="A372" s="198"/>
      <c r="B372" s="199" t="s">
        <v>430</v>
      </c>
      <c r="C372" s="1037" t="s">
        <v>431</v>
      </c>
      <c r="D372" s="1037"/>
      <c r="E372" s="1037"/>
      <c r="F372" s="1037"/>
      <c r="G372" s="1037"/>
      <c r="H372" s="1037"/>
      <c r="I372" s="1037"/>
      <c r="J372" s="1037"/>
      <c r="K372" s="1037"/>
      <c r="L372" s="1037"/>
      <c r="M372" s="1037"/>
      <c r="N372" s="1046"/>
      <c r="V372" s="189"/>
      <c r="W372" s="195"/>
      <c r="Y372" s="163" t="s">
        <v>431</v>
      </c>
      <c r="AA372" s="207"/>
      <c r="AD372" s="195"/>
      <c r="AE372" s="195"/>
      <c r="AG372" s="195"/>
    </row>
    <row r="373" spans="1:33" s="160" customFormat="1" ht="12" x14ac:dyDescent="0.2">
      <c r="A373" s="200"/>
      <c r="B373" s="199" t="s">
        <v>423</v>
      </c>
      <c r="C373" s="1037" t="s">
        <v>432</v>
      </c>
      <c r="D373" s="1037"/>
      <c r="E373" s="1037"/>
      <c r="F373" s="201"/>
      <c r="G373" s="201"/>
      <c r="H373" s="201"/>
      <c r="I373" s="201"/>
      <c r="J373" s="202">
        <v>11.01</v>
      </c>
      <c r="K373" s="201" t="s">
        <v>436</v>
      </c>
      <c r="L373" s="202">
        <v>68.81</v>
      </c>
      <c r="M373" s="201"/>
      <c r="N373" s="203"/>
      <c r="V373" s="189"/>
      <c r="W373" s="195"/>
      <c r="Z373" s="163" t="s">
        <v>432</v>
      </c>
      <c r="AA373" s="207"/>
      <c r="AD373" s="195"/>
      <c r="AE373" s="195"/>
      <c r="AG373" s="195"/>
    </row>
    <row r="374" spans="1:33" s="160" customFormat="1" ht="12" x14ac:dyDescent="0.2">
      <c r="A374" s="200"/>
      <c r="B374" s="199" t="s">
        <v>434</v>
      </c>
      <c r="C374" s="1037" t="s">
        <v>435</v>
      </c>
      <c r="D374" s="1037"/>
      <c r="E374" s="1037"/>
      <c r="F374" s="201"/>
      <c r="G374" s="201"/>
      <c r="H374" s="201"/>
      <c r="I374" s="201"/>
      <c r="J374" s="202">
        <v>2.11</v>
      </c>
      <c r="K374" s="201" t="s">
        <v>436</v>
      </c>
      <c r="L374" s="202">
        <v>13.19</v>
      </c>
      <c r="M374" s="201"/>
      <c r="N374" s="203"/>
      <c r="V374" s="189"/>
      <c r="W374" s="195"/>
      <c r="Z374" s="163" t="s">
        <v>435</v>
      </c>
      <c r="AA374" s="207"/>
      <c r="AD374" s="195"/>
      <c r="AE374" s="195"/>
      <c r="AG374" s="195"/>
    </row>
    <row r="375" spans="1:33" s="160" customFormat="1" ht="12" x14ac:dyDescent="0.2">
      <c r="A375" s="200"/>
      <c r="B375" s="199" t="s">
        <v>439</v>
      </c>
      <c r="C375" s="1037" t="s">
        <v>440</v>
      </c>
      <c r="D375" s="1037"/>
      <c r="E375" s="1037"/>
      <c r="F375" s="201"/>
      <c r="G375" s="201"/>
      <c r="H375" s="201"/>
      <c r="I375" s="201"/>
      <c r="J375" s="202">
        <v>2.3199999999999998</v>
      </c>
      <c r="K375" s="201"/>
      <c r="L375" s="202">
        <v>11.6</v>
      </c>
      <c r="M375" s="201"/>
      <c r="N375" s="203"/>
      <c r="V375" s="189"/>
      <c r="W375" s="195"/>
      <c r="Z375" s="163" t="s">
        <v>440</v>
      </c>
      <c r="AA375" s="207"/>
      <c r="AD375" s="195"/>
      <c r="AE375" s="195"/>
      <c r="AG375" s="195"/>
    </row>
    <row r="376" spans="1:33" s="160" customFormat="1" ht="12" x14ac:dyDescent="0.2">
      <c r="A376" s="196"/>
      <c r="B376" s="204" t="s">
        <v>1398</v>
      </c>
      <c r="C376" s="1048" t="s">
        <v>1399</v>
      </c>
      <c r="D376" s="1048"/>
      <c r="E376" s="1048"/>
      <c r="F376" s="205" t="s">
        <v>1017</v>
      </c>
      <c r="G376" s="205" t="s">
        <v>423</v>
      </c>
      <c r="H376" s="205"/>
      <c r="I376" s="205" t="s">
        <v>472</v>
      </c>
      <c r="J376" s="199"/>
      <c r="K376" s="201"/>
      <c r="L376" s="202"/>
      <c r="M376" s="201"/>
      <c r="N376" s="206"/>
      <c r="V376" s="189"/>
      <c r="W376" s="195"/>
      <c r="AA376" s="207" t="s">
        <v>1399</v>
      </c>
      <c r="AD376" s="195"/>
      <c r="AE376" s="195"/>
      <c r="AG376" s="195"/>
    </row>
    <row r="377" spans="1:33" s="160" customFormat="1" ht="12" x14ac:dyDescent="0.2">
      <c r="A377" s="200"/>
      <c r="B377" s="199"/>
      <c r="C377" s="1037" t="s">
        <v>443</v>
      </c>
      <c r="D377" s="1037"/>
      <c r="E377" s="1037"/>
      <c r="F377" s="201" t="s">
        <v>444</v>
      </c>
      <c r="G377" s="201" t="s">
        <v>1400</v>
      </c>
      <c r="H377" s="201" t="s">
        <v>436</v>
      </c>
      <c r="I377" s="201" t="s">
        <v>1401</v>
      </c>
      <c r="J377" s="202"/>
      <c r="K377" s="201"/>
      <c r="L377" s="202"/>
      <c r="M377" s="201"/>
      <c r="N377" s="203"/>
      <c r="V377" s="189"/>
      <c r="W377" s="195"/>
      <c r="AA377" s="207"/>
      <c r="AB377" s="163" t="s">
        <v>443</v>
      </c>
      <c r="AD377" s="195"/>
      <c r="AE377" s="195"/>
      <c r="AG377" s="195"/>
    </row>
    <row r="378" spans="1:33" s="160" customFormat="1" ht="12" x14ac:dyDescent="0.2">
      <c r="A378" s="200"/>
      <c r="B378" s="199"/>
      <c r="C378" s="1047" t="s">
        <v>450</v>
      </c>
      <c r="D378" s="1047"/>
      <c r="E378" s="1047"/>
      <c r="F378" s="208"/>
      <c r="G378" s="208"/>
      <c r="H378" s="208"/>
      <c r="I378" s="208"/>
      <c r="J378" s="209">
        <v>15.44</v>
      </c>
      <c r="K378" s="208"/>
      <c r="L378" s="209">
        <v>93.6</v>
      </c>
      <c r="M378" s="208"/>
      <c r="N378" s="210"/>
      <c r="V378" s="189"/>
      <c r="W378" s="195"/>
      <c r="AA378" s="207"/>
      <c r="AC378" s="163" t="s">
        <v>450</v>
      </c>
      <c r="AD378" s="195"/>
      <c r="AE378" s="195"/>
      <c r="AG378" s="195"/>
    </row>
    <row r="379" spans="1:33" s="160" customFormat="1" ht="12" x14ac:dyDescent="0.2">
      <c r="A379" s="200"/>
      <c r="B379" s="199"/>
      <c r="C379" s="1037" t="s">
        <v>451</v>
      </c>
      <c r="D379" s="1037"/>
      <c r="E379" s="1037"/>
      <c r="F379" s="201"/>
      <c r="G379" s="201"/>
      <c r="H379" s="201"/>
      <c r="I379" s="201"/>
      <c r="J379" s="202"/>
      <c r="K379" s="201"/>
      <c r="L379" s="202">
        <v>68.81</v>
      </c>
      <c r="M379" s="201"/>
      <c r="N379" s="203"/>
      <c r="V379" s="189"/>
      <c r="W379" s="195"/>
      <c r="AA379" s="207"/>
      <c r="AB379" s="163" t="s">
        <v>451</v>
      </c>
      <c r="AD379" s="195"/>
      <c r="AE379" s="195"/>
      <c r="AG379" s="195"/>
    </row>
    <row r="380" spans="1:33" s="160" customFormat="1" ht="22.5" x14ac:dyDescent="0.2">
      <c r="A380" s="200"/>
      <c r="B380" s="199" t="s">
        <v>452</v>
      </c>
      <c r="C380" s="1037" t="s">
        <v>453</v>
      </c>
      <c r="D380" s="1037"/>
      <c r="E380" s="1037"/>
      <c r="F380" s="201" t="s">
        <v>454</v>
      </c>
      <c r="G380" s="201" t="s">
        <v>455</v>
      </c>
      <c r="H380" s="201"/>
      <c r="I380" s="201" t="s">
        <v>455</v>
      </c>
      <c r="J380" s="202"/>
      <c r="K380" s="201"/>
      <c r="L380" s="202">
        <v>63.99</v>
      </c>
      <c r="M380" s="201"/>
      <c r="N380" s="203"/>
      <c r="V380" s="189"/>
      <c r="W380" s="195"/>
      <c r="AA380" s="207"/>
      <c r="AB380" s="163" t="s">
        <v>453</v>
      </c>
      <c r="AD380" s="195"/>
      <c r="AE380" s="195"/>
      <c r="AG380" s="195"/>
    </row>
    <row r="381" spans="1:33" s="160" customFormat="1" ht="22.5" x14ac:dyDescent="0.2">
      <c r="A381" s="200"/>
      <c r="B381" s="199" t="s">
        <v>456</v>
      </c>
      <c r="C381" s="1037" t="s">
        <v>457</v>
      </c>
      <c r="D381" s="1037"/>
      <c r="E381" s="1037"/>
      <c r="F381" s="201" t="s">
        <v>454</v>
      </c>
      <c r="G381" s="201" t="s">
        <v>458</v>
      </c>
      <c r="H381" s="201"/>
      <c r="I381" s="201" t="s">
        <v>458</v>
      </c>
      <c r="J381" s="202"/>
      <c r="K381" s="201"/>
      <c r="L381" s="202">
        <v>42.66</v>
      </c>
      <c r="M381" s="201"/>
      <c r="N381" s="203"/>
      <c r="V381" s="189"/>
      <c r="W381" s="195"/>
      <c r="AA381" s="207"/>
      <c r="AB381" s="163" t="s">
        <v>457</v>
      </c>
      <c r="AD381" s="195"/>
      <c r="AE381" s="195"/>
      <c r="AG381" s="195"/>
    </row>
    <row r="382" spans="1:33" s="160" customFormat="1" ht="12" x14ac:dyDescent="0.2">
      <c r="A382" s="211"/>
      <c r="B382" s="212"/>
      <c r="C382" s="1039" t="s">
        <v>459</v>
      </c>
      <c r="D382" s="1039"/>
      <c r="E382" s="1039"/>
      <c r="F382" s="192"/>
      <c r="G382" s="192"/>
      <c r="H382" s="192"/>
      <c r="I382" s="192"/>
      <c r="J382" s="193"/>
      <c r="K382" s="192"/>
      <c r="L382" s="193">
        <v>200.25</v>
      </c>
      <c r="M382" s="208"/>
      <c r="N382" s="194"/>
      <c r="V382" s="189"/>
      <c r="W382" s="195"/>
      <c r="AA382" s="207"/>
      <c r="AD382" s="195" t="s">
        <v>459</v>
      </c>
      <c r="AE382" s="195"/>
      <c r="AG382" s="195"/>
    </row>
    <row r="383" spans="1:33" s="160" customFormat="1" ht="33.75" x14ac:dyDescent="0.2">
      <c r="A383" s="190" t="s">
        <v>832</v>
      </c>
      <c r="B383" s="191" t="s">
        <v>1402</v>
      </c>
      <c r="C383" s="1039" t="s">
        <v>1403</v>
      </c>
      <c r="D383" s="1039"/>
      <c r="E383" s="1039"/>
      <c r="F383" s="192" t="s">
        <v>1017</v>
      </c>
      <c r="G383" s="192"/>
      <c r="H383" s="192"/>
      <c r="I383" s="192" t="s">
        <v>472</v>
      </c>
      <c r="J383" s="193">
        <v>272.22000000000003</v>
      </c>
      <c r="K383" s="192"/>
      <c r="L383" s="193">
        <v>1361.1</v>
      </c>
      <c r="M383" s="192"/>
      <c r="N383" s="194"/>
      <c r="V383" s="189"/>
      <c r="W383" s="195" t="s">
        <v>1403</v>
      </c>
      <c r="AA383" s="207"/>
      <c r="AD383" s="195"/>
      <c r="AE383" s="195"/>
      <c r="AG383" s="195"/>
    </row>
    <row r="384" spans="1:33" s="160" customFormat="1" ht="12" x14ac:dyDescent="0.2">
      <c r="A384" s="211"/>
      <c r="B384" s="212"/>
      <c r="C384" s="168" t="s">
        <v>462</v>
      </c>
      <c r="D384" s="213"/>
      <c r="E384" s="213"/>
      <c r="F384" s="214"/>
      <c r="G384" s="214"/>
      <c r="H384" s="214"/>
      <c r="I384" s="214"/>
      <c r="J384" s="215"/>
      <c r="K384" s="214"/>
      <c r="L384" s="215"/>
      <c r="M384" s="216"/>
      <c r="N384" s="217"/>
      <c r="V384" s="189"/>
      <c r="W384" s="195"/>
      <c r="AA384" s="207"/>
      <c r="AD384" s="195"/>
      <c r="AE384" s="195"/>
      <c r="AG384" s="195"/>
    </row>
    <row r="385" spans="1:33" s="160" customFormat="1" ht="22.5" x14ac:dyDescent="0.2">
      <c r="A385" s="190" t="s">
        <v>841</v>
      </c>
      <c r="B385" s="191" t="s">
        <v>1404</v>
      </c>
      <c r="C385" s="1039" t="s">
        <v>1405</v>
      </c>
      <c r="D385" s="1039"/>
      <c r="E385" s="1039"/>
      <c r="F385" s="192" t="s">
        <v>347</v>
      </c>
      <c r="G385" s="192"/>
      <c r="H385" s="192"/>
      <c r="I385" s="192" t="s">
        <v>1406</v>
      </c>
      <c r="J385" s="193"/>
      <c r="K385" s="192"/>
      <c r="L385" s="193"/>
      <c r="M385" s="192"/>
      <c r="N385" s="194"/>
      <c r="V385" s="189"/>
      <c r="W385" s="195" t="s">
        <v>1405</v>
      </c>
      <c r="AA385" s="207"/>
      <c r="AD385" s="195"/>
      <c r="AE385" s="195"/>
      <c r="AG385" s="195"/>
    </row>
    <row r="386" spans="1:33" s="160" customFormat="1" ht="12" x14ac:dyDescent="0.2">
      <c r="A386" s="196"/>
      <c r="B386" s="197"/>
      <c r="C386" s="1037" t="s">
        <v>1407</v>
      </c>
      <c r="D386" s="1037"/>
      <c r="E386" s="1037"/>
      <c r="F386" s="1037"/>
      <c r="G386" s="1037"/>
      <c r="H386" s="1037"/>
      <c r="I386" s="1037"/>
      <c r="J386" s="1037"/>
      <c r="K386" s="1037"/>
      <c r="L386" s="1037"/>
      <c r="M386" s="1037"/>
      <c r="N386" s="1046"/>
      <c r="V386" s="189"/>
      <c r="W386" s="195"/>
      <c r="X386" s="163" t="s">
        <v>1407</v>
      </c>
      <c r="AA386" s="207"/>
      <c r="AD386" s="195"/>
      <c r="AE386" s="195"/>
      <c r="AG386" s="195"/>
    </row>
    <row r="387" spans="1:33" s="160" customFormat="1" ht="33.75" x14ac:dyDescent="0.2">
      <c r="A387" s="198"/>
      <c r="B387" s="199" t="s">
        <v>430</v>
      </c>
      <c r="C387" s="1037" t="s">
        <v>431</v>
      </c>
      <c r="D387" s="1037"/>
      <c r="E387" s="1037"/>
      <c r="F387" s="1037"/>
      <c r="G387" s="1037"/>
      <c r="H387" s="1037"/>
      <c r="I387" s="1037"/>
      <c r="J387" s="1037"/>
      <c r="K387" s="1037"/>
      <c r="L387" s="1037"/>
      <c r="M387" s="1037"/>
      <c r="N387" s="1046"/>
      <c r="V387" s="189"/>
      <c r="W387" s="195"/>
      <c r="Y387" s="163" t="s">
        <v>431</v>
      </c>
      <c r="AA387" s="207"/>
      <c r="AD387" s="195"/>
      <c r="AE387" s="195"/>
      <c r="AG387" s="195"/>
    </row>
    <row r="388" spans="1:33" s="160" customFormat="1" ht="12" x14ac:dyDescent="0.2">
      <c r="A388" s="200"/>
      <c r="B388" s="199" t="s">
        <v>423</v>
      </c>
      <c r="C388" s="1037" t="s">
        <v>432</v>
      </c>
      <c r="D388" s="1037"/>
      <c r="E388" s="1037"/>
      <c r="F388" s="201"/>
      <c r="G388" s="201"/>
      <c r="H388" s="201"/>
      <c r="I388" s="201"/>
      <c r="J388" s="202">
        <v>21.13</v>
      </c>
      <c r="K388" s="201" t="s">
        <v>436</v>
      </c>
      <c r="L388" s="202">
        <v>149.76</v>
      </c>
      <c r="M388" s="201"/>
      <c r="N388" s="203"/>
      <c r="V388" s="189"/>
      <c r="W388" s="195"/>
      <c r="Z388" s="163" t="s">
        <v>432</v>
      </c>
      <c r="AA388" s="207"/>
      <c r="AD388" s="195"/>
      <c r="AE388" s="195"/>
      <c r="AG388" s="195"/>
    </row>
    <row r="389" spans="1:33" s="160" customFormat="1" ht="12" x14ac:dyDescent="0.2">
      <c r="A389" s="200"/>
      <c r="B389" s="199" t="s">
        <v>434</v>
      </c>
      <c r="C389" s="1037" t="s">
        <v>435</v>
      </c>
      <c r="D389" s="1037"/>
      <c r="E389" s="1037"/>
      <c r="F389" s="201"/>
      <c r="G389" s="201"/>
      <c r="H389" s="201"/>
      <c r="I389" s="201"/>
      <c r="J389" s="202">
        <v>7.06</v>
      </c>
      <c r="K389" s="201" t="s">
        <v>436</v>
      </c>
      <c r="L389" s="202">
        <v>50.04</v>
      </c>
      <c r="M389" s="201"/>
      <c r="N389" s="203"/>
      <c r="V389" s="189"/>
      <c r="W389" s="195"/>
      <c r="Z389" s="163" t="s">
        <v>435</v>
      </c>
      <c r="AA389" s="207"/>
      <c r="AD389" s="195"/>
      <c r="AE389" s="195"/>
      <c r="AG389" s="195"/>
    </row>
    <row r="390" spans="1:33" s="160" customFormat="1" ht="12" x14ac:dyDescent="0.2">
      <c r="A390" s="200"/>
      <c r="B390" s="199" t="s">
        <v>437</v>
      </c>
      <c r="C390" s="1037" t="s">
        <v>438</v>
      </c>
      <c r="D390" s="1037"/>
      <c r="E390" s="1037"/>
      <c r="F390" s="201"/>
      <c r="G390" s="201"/>
      <c r="H390" s="201"/>
      <c r="I390" s="201"/>
      <c r="J390" s="202">
        <v>0.23</v>
      </c>
      <c r="K390" s="201" t="s">
        <v>436</v>
      </c>
      <c r="L390" s="202">
        <v>1.63</v>
      </c>
      <c r="M390" s="201"/>
      <c r="N390" s="203"/>
      <c r="V390" s="189"/>
      <c r="W390" s="195"/>
      <c r="Z390" s="163" t="s">
        <v>438</v>
      </c>
      <c r="AA390" s="207"/>
      <c r="AD390" s="195"/>
      <c r="AE390" s="195"/>
      <c r="AG390" s="195"/>
    </row>
    <row r="391" spans="1:33" s="160" customFormat="1" ht="12" x14ac:dyDescent="0.2">
      <c r="A391" s="200"/>
      <c r="B391" s="199" t="s">
        <v>439</v>
      </c>
      <c r="C391" s="1037" t="s">
        <v>440</v>
      </c>
      <c r="D391" s="1037"/>
      <c r="E391" s="1037"/>
      <c r="F391" s="201"/>
      <c r="G391" s="201"/>
      <c r="H391" s="201"/>
      <c r="I391" s="201"/>
      <c r="J391" s="202">
        <v>60.65</v>
      </c>
      <c r="K391" s="201"/>
      <c r="L391" s="202">
        <v>343.89</v>
      </c>
      <c r="M391" s="201"/>
      <c r="N391" s="203"/>
      <c r="V391" s="189"/>
      <c r="W391" s="195"/>
      <c r="Z391" s="163" t="s">
        <v>440</v>
      </c>
      <c r="AA391" s="207"/>
      <c r="AD391" s="195"/>
      <c r="AE391" s="195"/>
      <c r="AG391" s="195"/>
    </row>
    <row r="392" spans="1:33" s="160" customFormat="1" ht="12" x14ac:dyDescent="0.2">
      <c r="A392" s="196"/>
      <c r="B392" s="204" t="s">
        <v>1408</v>
      </c>
      <c r="C392" s="1048" t="s">
        <v>1409</v>
      </c>
      <c r="D392" s="1048"/>
      <c r="E392" s="1048"/>
      <c r="F392" s="205" t="s">
        <v>1017</v>
      </c>
      <c r="G392" s="205" t="s">
        <v>489</v>
      </c>
      <c r="H392" s="205"/>
      <c r="I392" s="205" t="s">
        <v>489</v>
      </c>
      <c r="J392" s="199"/>
      <c r="K392" s="201"/>
      <c r="L392" s="202"/>
      <c r="M392" s="201"/>
      <c r="N392" s="206"/>
      <c r="V392" s="189"/>
      <c r="W392" s="195"/>
      <c r="AA392" s="207" t="s">
        <v>1409</v>
      </c>
      <c r="AD392" s="195"/>
      <c r="AE392" s="195"/>
      <c r="AG392" s="195"/>
    </row>
    <row r="393" spans="1:33" s="160" customFormat="1" ht="12" x14ac:dyDescent="0.2">
      <c r="A393" s="200"/>
      <c r="B393" s="199"/>
      <c r="C393" s="1037" t="s">
        <v>443</v>
      </c>
      <c r="D393" s="1037"/>
      <c r="E393" s="1037"/>
      <c r="F393" s="201" t="s">
        <v>444</v>
      </c>
      <c r="G393" s="201" t="s">
        <v>700</v>
      </c>
      <c r="H393" s="201" t="s">
        <v>436</v>
      </c>
      <c r="I393" s="201" t="s">
        <v>1410</v>
      </c>
      <c r="J393" s="202"/>
      <c r="K393" s="201"/>
      <c r="L393" s="202"/>
      <c r="M393" s="201"/>
      <c r="N393" s="203"/>
      <c r="V393" s="189"/>
      <c r="W393" s="195"/>
      <c r="AA393" s="207"/>
      <c r="AB393" s="163" t="s">
        <v>443</v>
      </c>
      <c r="AD393" s="195"/>
      <c r="AE393" s="195"/>
      <c r="AG393" s="195"/>
    </row>
    <row r="394" spans="1:33" s="160" customFormat="1" ht="12" x14ac:dyDescent="0.2">
      <c r="A394" s="200"/>
      <c r="B394" s="199"/>
      <c r="C394" s="1037" t="s">
        <v>447</v>
      </c>
      <c r="D394" s="1037"/>
      <c r="E394" s="1037"/>
      <c r="F394" s="201" t="s">
        <v>444</v>
      </c>
      <c r="G394" s="201" t="s">
        <v>537</v>
      </c>
      <c r="H394" s="201" t="s">
        <v>436</v>
      </c>
      <c r="I394" s="201" t="s">
        <v>1411</v>
      </c>
      <c r="J394" s="202"/>
      <c r="K394" s="201"/>
      <c r="L394" s="202"/>
      <c r="M394" s="201"/>
      <c r="N394" s="203"/>
      <c r="V394" s="189"/>
      <c r="W394" s="195"/>
      <c r="AA394" s="207"/>
      <c r="AB394" s="163" t="s">
        <v>447</v>
      </c>
      <c r="AD394" s="195"/>
      <c r="AE394" s="195"/>
      <c r="AG394" s="195"/>
    </row>
    <row r="395" spans="1:33" s="160" customFormat="1" ht="12" x14ac:dyDescent="0.2">
      <c r="A395" s="200"/>
      <c r="B395" s="199"/>
      <c r="C395" s="1047" t="s">
        <v>450</v>
      </c>
      <c r="D395" s="1047"/>
      <c r="E395" s="1047"/>
      <c r="F395" s="208"/>
      <c r="G395" s="208"/>
      <c r="H395" s="208"/>
      <c r="I395" s="208"/>
      <c r="J395" s="209">
        <v>88.84</v>
      </c>
      <c r="K395" s="208"/>
      <c r="L395" s="209">
        <v>543.69000000000005</v>
      </c>
      <c r="M395" s="208"/>
      <c r="N395" s="210"/>
      <c r="V395" s="189"/>
      <c r="W395" s="195"/>
      <c r="AA395" s="207"/>
      <c r="AC395" s="163" t="s">
        <v>450</v>
      </c>
      <c r="AD395" s="195"/>
      <c r="AE395" s="195"/>
      <c r="AG395" s="195"/>
    </row>
    <row r="396" spans="1:33" s="160" customFormat="1" ht="12" x14ac:dyDescent="0.2">
      <c r="A396" s="200"/>
      <c r="B396" s="199"/>
      <c r="C396" s="1037" t="s">
        <v>451</v>
      </c>
      <c r="D396" s="1037"/>
      <c r="E396" s="1037"/>
      <c r="F396" s="201"/>
      <c r="G396" s="201"/>
      <c r="H396" s="201"/>
      <c r="I396" s="201"/>
      <c r="J396" s="202"/>
      <c r="K396" s="201"/>
      <c r="L396" s="202">
        <v>151.38999999999999</v>
      </c>
      <c r="M396" s="201"/>
      <c r="N396" s="203"/>
      <c r="V396" s="189"/>
      <c r="W396" s="195"/>
      <c r="AA396" s="207"/>
      <c r="AB396" s="163" t="s">
        <v>451</v>
      </c>
      <c r="AD396" s="195"/>
      <c r="AE396" s="195"/>
      <c r="AG396" s="195"/>
    </row>
    <row r="397" spans="1:33" s="160" customFormat="1" ht="22.5" x14ac:dyDescent="0.2">
      <c r="A397" s="200"/>
      <c r="B397" s="199" t="s">
        <v>452</v>
      </c>
      <c r="C397" s="1037" t="s">
        <v>453</v>
      </c>
      <c r="D397" s="1037"/>
      <c r="E397" s="1037"/>
      <c r="F397" s="201" t="s">
        <v>454</v>
      </c>
      <c r="G397" s="201" t="s">
        <v>455</v>
      </c>
      <c r="H397" s="201"/>
      <c r="I397" s="201" t="s">
        <v>455</v>
      </c>
      <c r="J397" s="202"/>
      <c r="K397" s="201"/>
      <c r="L397" s="202">
        <v>140.79</v>
      </c>
      <c r="M397" s="201"/>
      <c r="N397" s="203"/>
      <c r="V397" s="189"/>
      <c r="W397" s="195"/>
      <c r="AA397" s="207"/>
      <c r="AB397" s="163" t="s">
        <v>453</v>
      </c>
      <c r="AD397" s="195"/>
      <c r="AE397" s="195"/>
      <c r="AG397" s="195"/>
    </row>
    <row r="398" spans="1:33" s="160" customFormat="1" ht="22.5" x14ac:dyDescent="0.2">
      <c r="A398" s="200"/>
      <c r="B398" s="199" t="s">
        <v>456</v>
      </c>
      <c r="C398" s="1037" t="s">
        <v>457</v>
      </c>
      <c r="D398" s="1037"/>
      <c r="E398" s="1037"/>
      <c r="F398" s="201" t="s">
        <v>454</v>
      </c>
      <c r="G398" s="201" t="s">
        <v>458</v>
      </c>
      <c r="H398" s="201"/>
      <c r="I398" s="201" t="s">
        <v>458</v>
      </c>
      <c r="J398" s="202"/>
      <c r="K398" s="201"/>
      <c r="L398" s="202">
        <v>93.86</v>
      </c>
      <c r="M398" s="201"/>
      <c r="N398" s="203"/>
      <c r="V398" s="189"/>
      <c r="W398" s="195"/>
      <c r="AA398" s="207"/>
      <c r="AB398" s="163" t="s">
        <v>457</v>
      </c>
      <c r="AD398" s="195"/>
      <c r="AE398" s="195"/>
      <c r="AG398" s="195"/>
    </row>
    <row r="399" spans="1:33" s="160" customFormat="1" ht="12" x14ac:dyDescent="0.2">
      <c r="A399" s="211"/>
      <c r="B399" s="212"/>
      <c r="C399" s="1039" t="s">
        <v>459</v>
      </c>
      <c r="D399" s="1039"/>
      <c r="E399" s="1039"/>
      <c r="F399" s="192"/>
      <c r="G399" s="192"/>
      <c r="H399" s="192"/>
      <c r="I399" s="192"/>
      <c r="J399" s="193"/>
      <c r="K399" s="192"/>
      <c r="L399" s="193">
        <v>778.34</v>
      </c>
      <c r="M399" s="208"/>
      <c r="N399" s="194"/>
      <c r="V399" s="189"/>
      <c r="W399" s="195"/>
      <c r="AA399" s="207"/>
      <c r="AD399" s="195" t="s">
        <v>459</v>
      </c>
      <c r="AE399" s="195"/>
      <c r="AG399" s="195"/>
    </row>
    <row r="400" spans="1:33" s="160" customFormat="1" ht="33.75" x14ac:dyDescent="0.2">
      <c r="A400" s="190" t="s">
        <v>845</v>
      </c>
      <c r="B400" s="191" t="s">
        <v>1412</v>
      </c>
      <c r="C400" s="1039" t="s">
        <v>1413</v>
      </c>
      <c r="D400" s="1039"/>
      <c r="E400" s="1039"/>
      <c r="F400" s="192" t="s">
        <v>1017</v>
      </c>
      <c r="G400" s="192"/>
      <c r="H400" s="192"/>
      <c r="I400" s="192" t="s">
        <v>434</v>
      </c>
      <c r="J400" s="193">
        <v>2640.46</v>
      </c>
      <c r="K400" s="192"/>
      <c r="L400" s="193">
        <v>5280.92</v>
      </c>
      <c r="M400" s="192"/>
      <c r="N400" s="194"/>
      <c r="V400" s="189"/>
      <c r="W400" s="195" t="s">
        <v>1413</v>
      </c>
      <c r="AA400" s="207"/>
      <c r="AD400" s="195"/>
      <c r="AE400" s="195"/>
      <c r="AG400" s="195"/>
    </row>
    <row r="401" spans="1:33" s="160" customFormat="1" ht="12" x14ac:dyDescent="0.2">
      <c r="A401" s="211"/>
      <c r="B401" s="212"/>
      <c r="C401" s="168" t="s">
        <v>462</v>
      </c>
      <c r="D401" s="213"/>
      <c r="E401" s="213"/>
      <c r="F401" s="214"/>
      <c r="G401" s="214"/>
      <c r="H401" s="214"/>
      <c r="I401" s="214"/>
      <c r="J401" s="215"/>
      <c r="K401" s="214"/>
      <c r="L401" s="215"/>
      <c r="M401" s="216"/>
      <c r="N401" s="217"/>
      <c r="V401" s="189"/>
      <c r="W401" s="195"/>
      <c r="AA401" s="207"/>
      <c r="AD401" s="195"/>
      <c r="AE401" s="195"/>
      <c r="AG401" s="195"/>
    </row>
    <row r="402" spans="1:33" s="160" customFormat="1" ht="33.75" x14ac:dyDescent="0.2">
      <c r="A402" s="190" t="s">
        <v>673</v>
      </c>
      <c r="B402" s="191" t="s">
        <v>1414</v>
      </c>
      <c r="C402" s="1039" t="s">
        <v>1415</v>
      </c>
      <c r="D402" s="1039"/>
      <c r="E402" s="1039"/>
      <c r="F402" s="192" t="s">
        <v>1017</v>
      </c>
      <c r="G402" s="192"/>
      <c r="H402" s="192"/>
      <c r="I402" s="192" t="s">
        <v>423</v>
      </c>
      <c r="J402" s="193">
        <v>2679.27</v>
      </c>
      <c r="K402" s="192"/>
      <c r="L402" s="193">
        <v>2679.27</v>
      </c>
      <c r="M402" s="192"/>
      <c r="N402" s="194"/>
      <c r="V402" s="189"/>
      <c r="W402" s="195" t="s">
        <v>1415</v>
      </c>
      <c r="AA402" s="207"/>
      <c r="AD402" s="195"/>
      <c r="AE402" s="195"/>
      <c r="AG402" s="195"/>
    </row>
    <row r="403" spans="1:33" s="160" customFormat="1" ht="12" x14ac:dyDescent="0.2">
      <c r="A403" s="211"/>
      <c r="B403" s="212"/>
      <c r="C403" s="168" t="s">
        <v>462</v>
      </c>
      <c r="D403" s="213"/>
      <c r="E403" s="213"/>
      <c r="F403" s="214"/>
      <c r="G403" s="214"/>
      <c r="H403" s="214"/>
      <c r="I403" s="214"/>
      <c r="J403" s="215"/>
      <c r="K403" s="214"/>
      <c r="L403" s="215"/>
      <c r="M403" s="216"/>
      <c r="N403" s="217"/>
      <c r="V403" s="189"/>
      <c r="W403" s="195"/>
      <c r="AA403" s="207"/>
      <c r="AD403" s="195"/>
      <c r="AE403" s="195"/>
      <c r="AG403" s="195"/>
    </row>
    <row r="404" spans="1:33" s="160" customFormat="1" ht="22.5" x14ac:dyDescent="0.2">
      <c r="A404" s="190" t="s">
        <v>854</v>
      </c>
      <c r="B404" s="191" t="s">
        <v>1416</v>
      </c>
      <c r="C404" s="1039" t="s">
        <v>1417</v>
      </c>
      <c r="D404" s="1039"/>
      <c r="E404" s="1039"/>
      <c r="F404" s="192" t="s">
        <v>347</v>
      </c>
      <c r="G404" s="192"/>
      <c r="H404" s="192"/>
      <c r="I404" s="192" t="s">
        <v>1418</v>
      </c>
      <c r="J404" s="193"/>
      <c r="K404" s="192"/>
      <c r="L404" s="193"/>
      <c r="M404" s="192"/>
      <c r="N404" s="194"/>
      <c r="V404" s="189"/>
      <c r="W404" s="195" t="s">
        <v>1417</v>
      </c>
      <c r="AA404" s="207"/>
      <c r="AD404" s="195"/>
      <c r="AE404" s="195"/>
      <c r="AG404" s="195"/>
    </row>
    <row r="405" spans="1:33" s="160" customFormat="1" ht="12" x14ac:dyDescent="0.2">
      <c r="A405" s="196"/>
      <c r="B405" s="197"/>
      <c r="C405" s="1037" t="s">
        <v>1419</v>
      </c>
      <c r="D405" s="1037"/>
      <c r="E405" s="1037"/>
      <c r="F405" s="1037"/>
      <c r="G405" s="1037"/>
      <c r="H405" s="1037"/>
      <c r="I405" s="1037"/>
      <c r="J405" s="1037"/>
      <c r="K405" s="1037"/>
      <c r="L405" s="1037"/>
      <c r="M405" s="1037"/>
      <c r="N405" s="1046"/>
      <c r="V405" s="189"/>
      <c r="W405" s="195"/>
      <c r="X405" s="163" t="s">
        <v>1419</v>
      </c>
      <c r="AA405" s="207"/>
      <c r="AD405" s="195"/>
      <c r="AE405" s="195"/>
      <c r="AG405" s="195"/>
    </row>
    <row r="406" spans="1:33" s="160" customFormat="1" ht="33.75" x14ac:dyDescent="0.2">
      <c r="A406" s="198"/>
      <c r="B406" s="199" t="s">
        <v>430</v>
      </c>
      <c r="C406" s="1037" t="s">
        <v>431</v>
      </c>
      <c r="D406" s="1037"/>
      <c r="E406" s="1037"/>
      <c r="F406" s="1037"/>
      <c r="G406" s="1037"/>
      <c r="H406" s="1037"/>
      <c r="I406" s="1037"/>
      <c r="J406" s="1037"/>
      <c r="K406" s="1037"/>
      <c r="L406" s="1037"/>
      <c r="M406" s="1037"/>
      <c r="N406" s="1046"/>
      <c r="V406" s="189"/>
      <c r="W406" s="195"/>
      <c r="Y406" s="163" t="s">
        <v>431</v>
      </c>
      <c r="AA406" s="207"/>
      <c r="AD406" s="195"/>
      <c r="AE406" s="195"/>
      <c r="AG406" s="195"/>
    </row>
    <row r="407" spans="1:33" s="160" customFormat="1" ht="12" x14ac:dyDescent="0.2">
      <c r="A407" s="200"/>
      <c r="B407" s="199" t="s">
        <v>423</v>
      </c>
      <c r="C407" s="1037" t="s">
        <v>432</v>
      </c>
      <c r="D407" s="1037"/>
      <c r="E407" s="1037"/>
      <c r="F407" s="201"/>
      <c r="G407" s="201"/>
      <c r="H407" s="201"/>
      <c r="I407" s="201"/>
      <c r="J407" s="202">
        <v>27.97</v>
      </c>
      <c r="K407" s="201" t="s">
        <v>436</v>
      </c>
      <c r="L407" s="202">
        <v>88.11</v>
      </c>
      <c r="M407" s="201"/>
      <c r="N407" s="203"/>
      <c r="V407" s="189"/>
      <c r="W407" s="195"/>
      <c r="Z407" s="163" t="s">
        <v>432</v>
      </c>
      <c r="AA407" s="207"/>
      <c r="AD407" s="195"/>
      <c r="AE407" s="195"/>
      <c r="AG407" s="195"/>
    </row>
    <row r="408" spans="1:33" s="160" customFormat="1" ht="12" x14ac:dyDescent="0.2">
      <c r="A408" s="200"/>
      <c r="B408" s="199" t="s">
        <v>434</v>
      </c>
      <c r="C408" s="1037" t="s">
        <v>435</v>
      </c>
      <c r="D408" s="1037"/>
      <c r="E408" s="1037"/>
      <c r="F408" s="201"/>
      <c r="G408" s="201"/>
      <c r="H408" s="201"/>
      <c r="I408" s="201"/>
      <c r="J408" s="202">
        <v>7.22</v>
      </c>
      <c r="K408" s="201" t="s">
        <v>436</v>
      </c>
      <c r="L408" s="202">
        <v>22.74</v>
      </c>
      <c r="M408" s="201"/>
      <c r="N408" s="203"/>
      <c r="V408" s="189"/>
      <c r="W408" s="195"/>
      <c r="Z408" s="163" t="s">
        <v>435</v>
      </c>
      <c r="AA408" s="207"/>
      <c r="AD408" s="195"/>
      <c r="AE408" s="195"/>
      <c r="AG408" s="195"/>
    </row>
    <row r="409" spans="1:33" s="160" customFormat="1" ht="12" x14ac:dyDescent="0.2">
      <c r="A409" s="200"/>
      <c r="B409" s="199" t="s">
        <v>437</v>
      </c>
      <c r="C409" s="1037" t="s">
        <v>438</v>
      </c>
      <c r="D409" s="1037"/>
      <c r="E409" s="1037"/>
      <c r="F409" s="201"/>
      <c r="G409" s="201"/>
      <c r="H409" s="201"/>
      <c r="I409" s="201"/>
      <c r="J409" s="202">
        <v>0.23</v>
      </c>
      <c r="K409" s="201" t="s">
        <v>436</v>
      </c>
      <c r="L409" s="202">
        <v>0.72</v>
      </c>
      <c r="M409" s="201"/>
      <c r="N409" s="203"/>
      <c r="V409" s="189"/>
      <c r="W409" s="195"/>
      <c r="Z409" s="163" t="s">
        <v>438</v>
      </c>
      <c r="AA409" s="207"/>
      <c r="AD409" s="195"/>
      <c r="AE409" s="195"/>
      <c r="AG409" s="195"/>
    </row>
    <row r="410" spans="1:33" s="160" customFormat="1" ht="12" x14ac:dyDescent="0.2">
      <c r="A410" s="200"/>
      <c r="B410" s="199" t="s">
        <v>439</v>
      </c>
      <c r="C410" s="1037" t="s">
        <v>440</v>
      </c>
      <c r="D410" s="1037"/>
      <c r="E410" s="1037"/>
      <c r="F410" s="201"/>
      <c r="G410" s="201"/>
      <c r="H410" s="201"/>
      <c r="I410" s="201"/>
      <c r="J410" s="202">
        <v>51.95</v>
      </c>
      <c r="K410" s="201"/>
      <c r="L410" s="202">
        <v>130.91</v>
      </c>
      <c r="M410" s="201"/>
      <c r="N410" s="203"/>
      <c r="V410" s="189"/>
      <c r="W410" s="195"/>
      <c r="Z410" s="163" t="s">
        <v>440</v>
      </c>
      <c r="AA410" s="207"/>
      <c r="AD410" s="195"/>
      <c r="AE410" s="195"/>
      <c r="AG410" s="195"/>
    </row>
    <row r="411" spans="1:33" s="160" customFormat="1" ht="12" x14ac:dyDescent="0.2">
      <c r="A411" s="196"/>
      <c r="B411" s="204" t="s">
        <v>1408</v>
      </c>
      <c r="C411" s="1048" t="s">
        <v>1409</v>
      </c>
      <c r="D411" s="1048"/>
      <c r="E411" s="1048"/>
      <c r="F411" s="205" t="s">
        <v>1017</v>
      </c>
      <c r="G411" s="205" t="s">
        <v>489</v>
      </c>
      <c r="H411" s="205"/>
      <c r="I411" s="205" t="s">
        <v>489</v>
      </c>
      <c r="J411" s="199"/>
      <c r="K411" s="201"/>
      <c r="L411" s="202"/>
      <c r="M411" s="201"/>
      <c r="N411" s="206"/>
      <c r="V411" s="189"/>
      <c r="W411" s="195"/>
      <c r="AA411" s="207" t="s">
        <v>1409</v>
      </c>
      <c r="AD411" s="195"/>
      <c r="AE411" s="195"/>
      <c r="AG411" s="195"/>
    </row>
    <row r="412" spans="1:33" s="160" customFormat="1" ht="12" x14ac:dyDescent="0.2">
      <c r="A412" s="200"/>
      <c r="B412" s="199"/>
      <c r="C412" s="1037" t="s">
        <v>443</v>
      </c>
      <c r="D412" s="1037"/>
      <c r="E412" s="1037"/>
      <c r="F412" s="201" t="s">
        <v>444</v>
      </c>
      <c r="G412" s="201" t="s">
        <v>1420</v>
      </c>
      <c r="H412" s="201" t="s">
        <v>436</v>
      </c>
      <c r="I412" s="201" t="s">
        <v>1421</v>
      </c>
      <c r="J412" s="202"/>
      <c r="K412" s="201"/>
      <c r="L412" s="202"/>
      <c r="M412" s="201"/>
      <c r="N412" s="203"/>
      <c r="V412" s="189"/>
      <c r="W412" s="195"/>
      <c r="AA412" s="207"/>
      <c r="AB412" s="163" t="s">
        <v>443</v>
      </c>
      <c r="AD412" s="195"/>
      <c r="AE412" s="195"/>
      <c r="AG412" s="195"/>
    </row>
    <row r="413" spans="1:33" s="160" customFormat="1" ht="12" x14ac:dyDescent="0.2">
      <c r="A413" s="200"/>
      <c r="B413" s="199"/>
      <c r="C413" s="1037" t="s">
        <v>447</v>
      </c>
      <c r="D413" s="1037"/>
      <c r="E413" s="1037"/>
      <c r="F413" s="201" t="s">
        <v>444</v>
      </c>
      <c r="G413" s="201" t="s">
        <v>537</v>
      </c>
      <c r="H413" s="201" t="s">
        <v>436</v>
      </c>
      <c r="I413" s="201" t="s">
        <v>1422</v>
      </c>
      <c r="J413" s="202"/>
      <c r="K413" s="201"/>
      <c r="L413" s="202"/>
      <c r="M413" s="201"/>
      <c r="N413" s="203"/>
      <c r="V413" s="189"/>
      <c r="W413" s="195"/>
      <c r="AA413" s="207"/>
      <c r="AB413" s="163" t="s">
        <v>447</v>
      </c>
      <c r="AD413" s="195"/>
      <c r="AE413" s="195"/>
      <c r="AG413" s="195"/>
    </row>
    <row r="414" spans="1:33" s="160" customFormat="1" ht="12" x14ac:dyDescent="0.2">
      <c r="A414" s="200"/>
      <c r="B414" s="199"/>
      <c r="C414" s="1047" t="s">
        <v>450</v>
      </c>
      <c r="D414" s="1047"/>
      <c r="E414" s="1047"/>
      <c r="F414" s="208"/>
      <c r="G414" s="208"/>
      <c r="H414" s="208"/>
      <c r="I414" s="208"/>
      <c r="J414" s="209">
        <v>87.14</v>
      </c>
      <c r="K414" s="208"/>
      <c r="L414" s="209">
        <v>241.76</v>
      </c>
      <c r="M414" s="208"/>
      <c r="N414" s="210"/>
      <c r="V414" s="189"/>
      <c r="W414" s="195"/>
      <c r="AA414" s="207"/>
      <c r="AC414" s="163" t="s">
        <v>450</v>
      </c>
      <c r="AD414" s="195"/>
      <c r="AE414" s="195"/>
      <c r="AG414" s="195"/>
    </row>
    <row r="415" spans="1:33" s="160" customFormat="1" ht="12" x14ac:dyDescent="0.2">
      <c r="A415" s="200"/>
      <c r="B415" s="199"/>
      <c r="C415" s="1037" t="s">
        <v>451</v>
      </c>
      <c r="D415" s="1037"/>
      <c r="E415" s="1037"/>
      <c r="F415" s="201"/>
      <c r="G415" s="201"/>
      <c r="H415" s="201"/>
      <c r="I415" s="201"/>
      <c r="J415" s="202"/>
      <c r="K415" s="201"/>
      <c r="L415" s="202">
        <v>88.83</v>
      </c>
      <c r="M415" s="201"/>
      <c r="N415" s="203"/>
      <c r="V415" s="189"/>
      <c r="W415" s="195"/>
      <c r="AA415" s="207"/>
      <c r="AB415" s="163" t="s">
        <v>451</v>
      </c>
      <c r="AD415" s="195"/>
      <c r="AE415" s="195"/>
      <c r="AG415" s="195"/>
    </row>
    <row r="416" spans="1:33" s="160" customFormat="1" ht="22.5" x14ac:dyDescent="0.2">
      <c r="A416" s="200"/>
      <c r="B416" s="199" t="s">
        <v>452</v>
      </c>
      <c r="C416" s="1037" t="s">
        <v>453</v>
      </c>
      <c r="D416" s="1037"/>
      <c r="E416" s="1037"/>
      <c r="F416" s="201" t="s">
        <v>454</v>
      </c>
      <c r="G416" s="201" t="s">
        <v>455</v>
      </c>
      <c r="H416" s="201"/>
      <c r="I416" s="201" t="s">
        <v>455</v>
      </c>
      <c r="J416" s="202"/>
      <c r="K416" s="201"/>
      <c r="L416" s="202">
        <v>82.61</v>
      </c>
      <c r="M416" s="201"/>
      <c r="N416" s="203"/>
      <c r="V416" s="189"/>
      <c r="W416" s="195"/>
      <c r="AA416" s="207"/>
      <c r="AB416" s="163" t="s">
        <v>453</v>
      </c>
      <c r="AD416" s="195"/>
      <c r="AE416" s="195"/>
      <c r="AG416" s="195"/>
    </row>
    <row r="417" spans="1:33" s="160" customFormat="1" ht="22.5" x14ac:dyDescent="0.2">
      <c r="A417" s="200"/>
      <c r="B417" s="199" t="s">
        <v>456</v>
      </c>
      <c r="C417" s="1037" t="s">
        <v>457</v>
      </c>
      <c r="D417" s="1037"/>
      <c r="E417" s="1037"/>
      <c r="F417" s="201" t="s">
        <v>454</v>
      </c>
      <c r="G417" s="201" t="s">
        <v>458</v>
      </c>
      <c r="H417" s="201"/>
      <c r="I417" s="201" t="s">
        <v>458</v>
      </c>
      <c r="J417" s="202"/>
      <c r="K417" s="201"/>
      <c r="L417" s="202">
        <v>55.07</v>
      </c>
      <c r="M417" s="201"/>
      <c r="N417" s="203"/>
      <c r="V417" s="189"/>
      <c r="W417" s="195"/>
      <c r="AA417" s="207"/>
      <c r="AB417" s="163" t="s">
        <v>457</v>
      </c>
      <c r="AD417" s="195"/>
      <c r="AE417" s="195"/>
      <c r="AG417" s="195"/>
    </row>
    <row r="418" spans="1:33" s="160" customFormat="1" ht="12" x14ac:dyDescent="0.2">
      <c r="A418" s="211"/>
      <c r="B418" s="212"/>
      <c r="C418" s="1039" t="s">
        <v>459</v>
      </c>
      <c r="D418" s="1039"/>
      <c r="E418" s="1039"/>
      <c r="F418" s="192"/>
      <c r="G418" s="192"/>
      <c r="H418" s="192"/>
      <c r="I418" s="192"/>
      <c r="J418" s="193"/>
      <c r="K418" s="192"/>
      <c r="L418" s="193">
        <v>379.44</v>
      </c>
      <c r="M418" s="208"/>
      <c r="N418" s="194"/>
      <c r="V418" s="189"/>
      <c r="W418" s="195"/>
      <c r="AA418" s="207"/>
      <c r="AD418" s="195" t="s">
        <v>459</v>
      </c>
      <c r="AE418" s="195"/>
      <c r="AG418" s="195"/>
    </row>
    <row r="419" spans="1:33" s="160" customFormat="1" ht="33.75" x14ac:dyDescent="0.2">
      <c r="A419" s="190" t="s">
        <v>857</v>
      </c>
      <c r="B419" s="191" t="s">
        <v>1423</v>
      </c>
      <c r="C419" s="1039" t="s">
        <v>1424</v>
      </c>
      <c r="D419" s="1039"/>
      <c r="E419" s="1039"/>
      <c r="F419" s="192" t="s">
        <v>1017</v>
      </c>
      <c r="G419" s="192"/>
      <c r="H419" s="192"/>
      <c r="I419" s="192" t="s">
        <v>423</v>
      </c>
      <c r="J419" s="193">
        <v>4293.1099999999997</v>
      </c>
      <c r="K419" s="192"/>
      <c r="L419" s="193">
        <v>4293.1099999999997</v>
      </c>
      <c r="M419" s="192"/>
      <c r="N419" s="194"/>
      <c r="V419" s="189"/>
      <c r="W419" s="195" t="s">
        <v>1424</v>
      </c>
      <c r="AA419" s="207"/>
      <c r="AD419" s="195"/>
      <c r="AE419" s="195"/>
      <c r="AG419" s="195"/>
    </row>
    <row r="420" spans="1:33" s="160" customFormat="1" ht="12" x14ac:dyDescent="0.2">
      <c r="A420" s="211"/>
      <c r="B420" s="212"/>
      <c r="C420" s="168" t="s">
        <v>462</v>
      </c>
      <c r="D420" s="213"/>
      <c r="E420" s="213"/>
      <c r="F420" s="214"/>
      <c r="G420" s="214"/>
      <c r="H420" s="214"/>
      <c r="I420" s="214"/>
      <c r="J420" s="215"/>
      <c r="K420" s="214"/>
      <c r="L420" s="215"/>
      <c r="M420" s="216"/>
      <c r="N420" s="217"/>
      <c r="V420" s="189"/>
      <c r="W420" s="195"/>
      <c r="AA420" s="207"/>
      <c r="AD420" s="195"/>
      <c r="AE420" s="195"/>
      <c r="AG420" s="195"/>
    </row>
    <row r="421" spans="1:33" s="160" customFormat="1" ht="33.75" x14ac:dyDescent="0.2">
      <c r="A421" s="190" t="s">
        <v>866</v>
      </c>
      <c r="B421" s="191" t="s">
        <v>1402</v>
      </c>
      <c r="C421" s="1039" t="s">
        <v>1403</v>
      </c>
      <c r="D421" s="1039"/>
      <c r="E421" s="1039"/>
      <c r="F421" s="192" t="s">
        <v>1017</v>
      </c>
      <c r="G421" s="192"/>
      <c r="H421" s="192"/>
      <c r="I421" s="192" t="s">
        <v>439</v>
      </c>
      <c r="J421" s="193">
        <v>272.22000000000003</v>
      </c>
      <c r="K421" s="192"/>
      <c r="L421" s="193">
        <v>1088.8800000000001</v>
      </c>
      <c r="M421" s="192"/>
      <c r="N421" s="194"/>
      <c r="V421" s="189"/>
      <c r="W421" s="195" t="s">
        <v>1403</v>
      </c>
      <c r="AA421" s="207"/>
      <c r="AD421" s="195"/>
      <c r="AE421" s="195"/>
      <c r="AG421" s="195"/>
    </row>
    <row r="422" spans="1:33" s="160" customFormat="1" ht="12" x14ac:dyDescent="0.2">
      <c r="A422" s="211"/>
      <c r="B422" s="212"/>
      <c r="C422" s="168" t="s">
        <v>462</v>
      </c>
      <c r="D422" s="213"/>
      <c r="E422" s="213"/>
      <c r="F422" s="214"/>
      <c r="G422" s="214"/>
      <c r="H422" s="214"/>
      <c r="I422" s="214"/>
      <c r="J422" s="215"/>
      <c r="K422" s="214"/>
      <c r="L422" s="215"/>
      <c r="M422" s="216"/>
      <c r="N422" s="217"/>
      <c r="V422" s="189"/>
      <c r="W422" s="195"/>
      <c r="AA422" s="207"/>
      <c r="AD422" s="195"/>
      <c r="AE422" s="195"/>
      <c r="AG422" s="195"/>
    </row>
    <row r="423" spans="1:33" s="160" customFormat="1" ht="45" x14ac:dyDescent="0.2">
      <c r="A423" s="190" t="s">
        <v>870</v>
      </c>
      <c r="B423" s="191" t="s">
        <v>1425</v>
      </c>
      <c r="C423" s="1039" t="s">
        <v>1426</v>
      </c>
      <c r="D423" s="1039"/>
      <c r="E423" s="1039"/>
      <c r="F423" s="192" t="s">
        <v>532</v>
      </c>
      <c r="G423" s="192"/>
      <c r="H423" s="192"/>
      <c r="I423" s="192" t="s">
        <v>1427</v>
      </c>
      <c r="J423" s="193"/>
      <c r="K423" s="192"/>
      <c r="L423" s="193"/>
      <c r="M423" s="192"/>
      <c r="N423" s="194"/>
      <c r="V423" s="189"/>
      <c r="W423" s="195" t="s">
        <v>1426</v>
      </c>
      <c r="AA423" s="207"/>
      <c r="AD423" s="195"/>
      <c r="AE423" s="195"/>
      <c r="AG423" s="195"/>
    </row>
    <row r="424" spans="1:33" s="160" customFormat="1" ht="12" x14ac:dyDescent="0.2">
      <c r="A424" s="196"/>
      <c r="B424" s="197"/>
      <c r="C424" s="1037" t="s">
        <v>1428</v>
      </c>
      <c r="D424" s="1037"/>
      <c r="E424" s="1037"/>
      <c r="F424" s="1037"/>
      <c r="G424" s="1037"/>
      <c r="H424" s="1037"/>
      <c r="I424" s="1037"/>
      <c r="J424" s="1037"/>
      <c r="K424" s="1037"/>
      <c r="L424" s="1037"/>
      <c r="M424" s="1037"/>
      <c r="N424" s="1046"/>
      <c r="V424" s="189"/>
      <c r="W424" s="195"/>
      <c r="X424" s="163" t="s">
        <v>1428</v>
      </c>
      <c r="AA424" s="207"/>
      <c r="AD424" s="195"/>
      <c r="AE424" s="195"/>
      <c r="AG424" s="195"/>
    </row>
    <row r="425" spans="1:33" s="160" customFormat="1" ht="33.75" x14ac:dyDescent="0.2">
      <c r="A425" s="198"/>
      <c r="B425" s="199" t="s">
        <v>430</v>
      </c>
      <c r="C425" s="1037" t="s">
        <v>431</v>
      </c>
      <c r="D425" s="1037"/>
      <c r="E425" s="1037"/>
      <c r="F425" s="1037"/>
      <c r="G425" s="1037"/>
      <c r="H425" s="1037"/>
      <c r="I425" s="1037"/>
      <c r="J425" s="1037"/>
      <c r="K425" s="1037"/>
      <c r="L425" s="1037"/>
      <c r="M425" s="1037"/>
      <c r="N425" s="1046"/>
      <c r="V425" s="189"/>
      <c r="W425" s="195"/>
      <c r="Y425" s="163" t="s">
        <v>431</v>
      </c>
      <c r="AA425" s="207"/>
      <c r="AD425" s="195"/>
      <c r="AE425" s="195"/>
      <c r="AG425" s="195"/>
    </row>
    <row r="426" spans="1:33" s="160" customFormat="1" ht="12" x14ac:dyDescent="0.2">
      <c r="A426" s="200"/>
      <c r="B426" s="199" t="s">
        <v>423</v>
      </c>
      <c r="C426" s="1037" t="s">
        <v>432</v>
      </c>
      <c r="D426" s="1037"/>
      <c r="E426" s="1037"/>
      <c r="F426" s="201"/>
      <c r="G426" s="201"/>
      <c r="H426" s="201"/>
      <c r="I426" s="201"/>
      <c r="J426" s="202">
        <v>821.89</v>
      </c>
      <c r="K426" s="201" t="s">
        <v>436</v>
      </c>
      <c r="L426" s="202">
        <v>466.32</v>
      </c>
      <c r="M426" s="201"/>
      <c r="N426" s="203"/>
      <c r="V426" s="189"/>
      <c r="W426" s="195"/>
      <c r="Z426" s="163" t="s">
        <v>432</v>
      </c>
      <c r="AA426" s="207"/>
      <c r="AD426" s="195"/>
      <c r="AE426" s="195"/>
      <c r="AG426" s="195"/>
    </row>
    <row r="427" spans="1:33" s="160" customFormat="1" ht="12" x14ac:dyDescent="0.2">
      <c r="A427" s="200"/>
      <c r="B427" s="199" t="s">
        <v>434</v>
      </c>
      <c r="C427" s="1037" t="s">
        <v>435</v>
      </c>
      <c r="D427" s="1037"/>
      <c r="E427" s="1037"/>
      <c r="F427" s="201"/>
      <c r="G427" s="201"/>
      <c r="H427" s="201"/>
      <c r="I427" s="201"/>
      <c r="J427" s="202">
        <v>1132.8800000000001</v>
      </c>
      <c r="K427" s="201" t="s">
        <v>436</v>
      </c>
      <c r="L427" s="202">
        <v>642.77</v>
      </c>
      <c r="M427" s="201"/>
      <c r="N427" s="203"/>
      <c r="V427" s="189"/>
      <c r="W427" s="195"/>
      <c r="Z427" s="163" t="s">
        <v>435</v>
      </c>
      <c r="AA427" s="207"/>
      <c r="AD427" s="195"/>
      <c r="AE427" s="195"/>
      <c r="AG427" s="195"/>
    </row>
    <row r="428" spans="1:33" s="160" customFormat="1" ht="12" x14ac:dyDescent="0.2">
      <c r="A428" s="200"/>
      <c r="B428" s="199" t="s">
        <v>437</v>
      </c>
      <c r="C428" s="1037" t="s">
        <v>438</v>
      </c>
      <c r="D428" s="1037"/>
      <c r="E428" s="1037"/>
      <c r="F428" s="201"/>
      <c r="G428" s="201"/>
      <c r="H428" s="201"/>
      <c r="I428" s="201"/>
      <c r="J428" s="202">
        <v>172.57</v>
      </c>
      <c r="K428" s="201" t="s">
        <v>436</v>
      </c>
      <c r="L428" s="202">
        <v>97.91</v>
      </c>
      <c r="M428" s="201"/>
      <c r="N428" s="203"/>
      <c r="V428" s="189"/>
      <c r="W428" s="195"/>
      <c r="Z428" s="163" t="s">
        <v>438</v>
      </c>
      <c r="AA428" s="207"/>
      <c r="AD428" s="195"/>
      <c r="AE428" s="195"/>
      <c r="AG428" s="195"/>
    </row>
    <row r="429" spans="1:33" s="160" customFormat="1" ht="12" x14ac:dyDescent="0.2">
      <c r="A429" s="200"/>
      <c r="B429" s="199" t="s">
        <v>439</v>
      </c>
      <c r="C429" s="1037" t="s">
        <v>440</v>
      </c>
      <c r="D429" s="1037"/>
      <c r="E429" s="1037"/>
      <c r="F429" s="201"/>
      <c r="G429" s="201"/>
      <c r="H429" s="201"/>
      <c r="I429" s="201"/>
      <c r="J429" s="202">
        <v>2088.5700000000002</v>
      </c>
      <c r="K429" s="201"/>
      <c r="L429" s="202">
        <v>948</v>
      </c>
      <c r="M429" s="201"/>
      <c r="N429" s="203"/>
      <c r="V429" s="189"/>
      <c r="W429" s="195"/>
      <c r="Z429" s="163" t="s">
        <v>440</v>
      </c>
      <c r="AA429" s="207"/>
      <c r="AD429" s="195"/>
      <c r="AE429" s="195"/>
      <c r="AG429" s="195"/>
    </row>
    <row r="430" spans="1:33" s="160" customFormat="1" ht="12" x14ac:dyDescent="0.2">
      <c r="A430" s="196"/>
      <c r="B430" s="204" t="s">
        <v>1382</v>
      </c>
      <c r="C430" s="1048" t="s">
        <v>1383</v>
      </c>
      <c r="D430" s="1048"/>
      <c r="E430" s="1048"/>
      <c r="F430" s="205" t="s">
        <v>877</v>
      </c>
      <c r="G430" s="205" t="s">
        <v>489</v>
      </c>
      <c r="H430" s="205"/>
      <c r="I430" s="205" t="s">
        <v>489</v>
      </c>
      <c r="J430" s="199"/>
      <c r="K430" s="201"/>
      <c r="L430" s="202"/>
      <c r="M430" s="201"/>
      <c r="N430" s="206"/>
      <c r="V430" s="189"/>
      <c r="W430" s="195"/>
      <c r="AA430" s="207" t="s">
        <v>1383</v>
      </c>
      <c r="AD430" s="195"/>
      <c r="AE430" s="195"/>
      <c r="AG430" s="195"/>
    </row>
    <row r="431" spans="1:33" s="160" customFormat="1" ht="12" x14ac:dyDescent="0.2">
      <c r="A431" s="196"/>
      <c r="B431" s="204" t="s">
        <v>1429</v>
      </c>
      <c r="C431" s="1048" t="s">
        <v>1430</v>
      </c>
      <c r="D431" s="1048"/>
      <c r="E431" s="1048"/>
      <c r="F431" s="205" t="s">
        <v>347</v>
      </c>
      <c r="G431" s="205" t="s">
        <v>1004</v>
      </c>
      <c r="H431" s="205"/>
      <c r="I431" s="205" t="s">
        <v>1431</v>
      </c>
      <c r="J431" s="199"/>
      <c r="K431" s="201"/>
      <c r="L431" s="202"/>
      <c r="M431" s="201"/>
      <c r="N431" s="206"/>
      <c r="V431" s="189"/>
      <c r="W431" s="195"/>
      <c r="AA431" s="207" t="s">
        <v>1430</v>
      </c>
      <c r="AD431" s="195"/>
      <c r="AE431" s="195"/>
      <c r="AG431" s="195"/>
    </row>
    <row r="432" spans="1:33" s="160" customFormat="1" ht="22.5" x14ac:dyDescent="0.2">
      <c r="A432" s="200"/>
      <c r="B432" s="199"/>
      <c r="C432" s="1037" t="s">
        <v>443</v>
      </c>
      <c r="D432" s="1037"/>
      <c r="E432" s="1037"/>
      <c r="F432" s="201" t="s">
        <v>444</v>
      </c>
      <c r="G432" s="201" t="s">
        <v>1432</v>
      </c>
      <c r="H432" s="201" t="s">
        <v>436</v>
      </c>
      <c r="I432" s="201" t="s">
        <v>1433</v>
      </c>
      <c r="J432" s="202"/>
      <c r="K432" s="201"/>
      <c r="L432" s="202"/>
      <c r="M432" s="201"/>
      <c r="N432" s="203"/>
      <c r="V432" s="189"/>
      <c r="W432" s="195"/>
      <c r="AA432" s="207"/>
      <c r="AB432" s="163" t="s">
        <v>443</v>
      </c>
      <c r="AD432" s="195"/>
      <c r="AE432" s="195"/>
      <c r="AG432" s="195"/>
    </row>
    <row r="433" spans="1:33" s="160" customFormat="1" ht="12" x14ac:dyDescent="0.2">
      <c r="A433" s="200"/>
      <c r="B433" s="199"/>
      <c r="C433" s="1037" t="s">
        <v>447</v>
      </c>
      <c r="D433" s="1037"/>
      <c r="E433" s="1037"/>
      <c r="F433" s="201" t="s">
        <v>444</v>
      </c>
      <c r="G433" s="201" t="s">
        <v>1434</v>
      </c>
      <c r="H433" s="201" t="s">
        <v>436</v>
      </c>
      <c r="I433" s="201" t="s">
        <v>1435</v>
      </c>
      <c r="J433" s="202"/>
      <c r="K433" s="201"/>
      <c r="L433" s="202"/>
      <c r="M433" s="201"/>
      <c r="N433" s="203"/>
      <c r="V433" s="189"/>
      <c r="W433" s="195"/>
      <c r="AA433" s="207"/>
      <c r="AB433" s="163" t="s">
        <v>447</v>
      </c>
      <c r="AD433" s="195"/>
      <c r="AE433" s="195"/>
      <c r="AG433" s="195"/>
    </row>
    <row r="434" spans="1:33" s="160" customFormat="1" ht="12" x14ac:dyDescent="0.2">
      <c r="A434" s="200"/>
      <c r="B434" s="199"/>
      <c r="C434" s="1047" t="s">
        <v>450</v>
      </c>
      <c r="D434" s="1047"/>
      <c r="E434" s="1047"/>
      <c r="F434" s="208"/>
      <c r="G434" s="208"/>
      <c r="H434" s="208"/>
      <c r="I434" s="208"/>
      <c r="J434" s="209">
        <v>4043.34</v>
      </c>
      <c r="K434" s="208"/>
      <c r="L434" s="209">
        <v>2057.09</v>
      </c>
      <c r="M434" s="208"/>
      <c r="N434" s="210"/>
      <c r="V434" s="189"/>
      <c r="W434" s="195"/>
      <c r="AA434" s="207"/>
      <c r="AC434" s="163" t="s">
        <v>450</v>
      </c>
      <c r="AD434" s="195"/>
      <c r="AE434" s="195"/>
      <c r="AG434" s="195"/>
    </row>
    <row r="435" spans="1:33" s="160" customFormat="1" ht="12" x14ac:dyDescent="0.2">
      <c r="A435" s="200"/>
      <c r="B435" s="199"/>
      <c r="C435" s="1037" t="s">
        <v>451</v>
      </c>
      <c r="D435" s="1037"/>
      <c r="E435" s="1037"/>
      <c r="F435" s="201"/>
      <c r="G435" s="201"/>
      <c r="H435" s="201"/>
      <c r="I435" s="201"/>
      <c r="J435" s="202"/>
      <c r="K435" s="201"/>
      <c r="L435" s="202">
        <v>564.23</v>
      </c>
      <c r="M435" s="201"/>
      <c r="N435" s="203"/>
      <c r="V435" s="189"/>
      <c r="W435" s="195"/>
      <c r="AA435" s="207"/>
      <c r="AB435" s="163" t="s">
        <v>451</v>
      </c>
      <c r="AD435" s="195"/>
      <c r="AE435" s="195"/>
      <c r="AG435" s="195"/>
    </row>
    <row r="436" spans="1:33" s="160" customFormat="1" ht="22.5" x14ac:dyDescent="0.2">
      <c r="A436" s="200"/>
      <c r="B436" s="199" t="s">
        <v>1294</v>
      </c>
      <c r="C436" s="1037" t="s">
        <v>1295</v>
      </c>
      <c r="D436" s="1037"/>
      <c r="E436" s="1037"/>
      <c r="F436" s="201" t="s">
        <v>454</v>
      </c>
      <c r="G436" s="201" t="s">
        <v>819</v>
      </c>
      <c r="H436" s="201"/>
      <c r="I436" s="201" t="s">
        <v>819</v>
      </c>
      <c r="J436" s="202"/>
      <c r="K436" s="201"/>
      <c r="L436" s="202">
        <v>609.37</v>
      </c>
      <c r="M436" s="201"/>
      <c r="N436" s="203"/>
      <c r="V436" s="189"/>
      <c r="W436" s="195"/>
      <c r="AA436" s="207"/>
      <c r="AB436" s="163" t="s">
        <v>1295</v>
      </c>
      <c r="AD436" s="195"/>
      <c r="AE436" s="195"/>
      <c r="AG436" s="195"/>
    </row>
    <row r="437" spans="1:33" s="160" customFormat="1" ht="22.5" x14ac:dyDescent="0.2">
      <c r="A437" s="200"/>
      <c r="B437" s="199" t="s">
        <v>1296</v>
      </c>
      <c r="C437" s="1037" t="s">
        <v>1297</v>
      </c>
      <c r="D437" s="1037"/>
      <c r="E437" s="1037"/>
      <c r="F437" s="201" t="s">
        <v>454</v>
      </c>
      <c r="G437" s="201" t="s">
        <v>561</v>
      </c>
      <c r="H437" s="201"/>
      <c r="I437" s="201" t="s">
        <v>561</v>
      </c>
      <c r="J437" s="202"/>
      <c r="K437" s="201"/>
      <c r="L437" s="202">
        <v>310.33</v>
      </c>
      <c r="M437" s="201"/>
      <c r="N437" s="203"/>
      <c r="V437" s="189"/>
      <c r="W437" s="195"/>
      <c r="AA437" s="207"/>
      <c r="AB437" s="163" t="s">
        <v>1297</v>
      </c>
      <c r="AD437" s="195"/>
      <c r="AE437" s="195"/>
      <c r="AG437" s="195"/>
    </row>
    <row r="438" spans="1:33" s="160" customFormat="1" ht="12" x14ac:dyDescent="0.2">
      <c r="A438" s="211"/>
      <c r="B438" s="212"/>
      <c r="C438" s="1039" t="s">
        <v>459</v>
      </c>
      <c r="D438" s="1039"/>
      <c r="E438" s="1039"/>
      <c r="F438" s="192"/>
      <c r="G438" s="192"/>
      <c r="H438" s="192"/>
      <c r="I438" s="192"/>
      <c r="J438" s="193"/>
      <c r="K438" s="192"/>
      <c r="L438" s="193">
        <v>2976.79</v>
      </c>
      <c r="M438" s="208"/>
      <c r="N438" s="194"/>
      <c r="V438" s="189"/>
      <c r="W438" s="195"/>
      <c r="AA438" s="207"/>
      <c r="AD438" s="195" t="s">
        <v>459</v>
      </c>
      <c r="AE438" s="195"/>
      <c r="AG438" s="195"/>
    </row>
    <row r="439" spans="1:33" s="160" customFormat="1" ht="33.75" x14ac:dyDescent="0.2">
      <c r="A439" s="190" t="s">
        <v>872</v>
      </c>
      <c r="B439" s="191" t="s">
        <v>1436</v>
      </c>
      <c r="C439" s="1039" t="s">
        <v>1437</v>
      </c>
      <c r="D439" s="1039"/>
      <c r="E439" s="1039"/>
      <c r="F439" s="192" t="s">
        <v>877</v>
      </c>
      <c r="G439" s="192"/>
      <c r="H439" s="192"/>
      <c r="I439" s="192" t="s">
        <v>630</v>
      </c>
      <c r="J439" s="193">
        <v>94.68</v>
      </c>
      <c r="K439" s="192"/>
      <c r="L439" s="193">
        <v>2367</v>
      </c>
      <c r="M439" s="192"/>
      <c r="N439" s="194"/>
      <c r="V439" s="189"/>
      <c r="W439" s="195" t="s">
        <v>1437</v>
      </c>
      <c r="AA439" s="207"/>
      <c r="AD439" s="195"/>
      <c r="AE439" s="195"/>
      <c r="AG439" s="195"/>
    </row>
    <row r="440" spans="1:33" s="160" customFormat="1" ht="12" x14ac:dyDescent="0.2">
      <c r="A440" s="211"/>
      <c r="B440" s="212"/>
      <c r="C440" s="168" t="s">
        <v>462</v>
      </c>
      <c r="D440" s="213"/>
      <c r="E440" s="213"/>
      <c r="F440" s="214"/>
      <c r="G440" s="214"/>
      <c r="H440" s="214"/>
      <c r="I440" s="214"/>
      <c r="J440" s="215"/>
      <c r="K440" s="214"/>
      <c r="L440" s="215"/>
      <c r="M440" s="216"/>
      <c r="N440" s="217"/>
      <c r="V440" s="189"/>
      <c r="W440" s="195"/>
      <c r="AA440" s="207"/>
      <c r="AD440" s="195"/>
      <c r="AE440" s="195"/>
      <c r="AG440" s="195"/>
    </row>
    <row r="441" spans="1:33" s="160" customFormat="1" ht="12" x14ac:dyDescent="0.2">
      <c r="A441" s="196"/>
      <c r="B441" s="197"/>
      <c r="C441" s="1037" t="s">
        <v>1438</v>
      </c>
      <c r="D441" s="1037"/>
      <c r="E441" s="1037"/>
      <c r="F441" s="1037"/>
      <c r="G441" s="1037"/>
      <c r="H441" s="1037"/>
      <c r="I441" s="1037"/>
      <c r="J441" s="1037"/>
      <c r="K441" s="1037"/>
      <c r="L441" s="1037"/>
      <c r="M441" s="1037"/>
      <c r="N441" s="1046"/>
      <c r="V441" s="189"/>
      <c r="W441" s="195"/>
      <c r="X441" s="163" t="s">
        <v>1438</v>
      </c>
      <c r="AA441" s="207"/>
      <c r="AD441" s="195"/>
      <c r="AE441" s="195"/>
      <c r="AG441" s="195"/>
    </row>
    <row r="442" spans="1:33" s="160" customFormat="1" ht="67.5" x14ac:dyDescent="0.2">
      <c r="A442" s="190" t="s">
        <v>657</v>
      </c>
      <c r="B442" s="191" t="s">
        <v>1439</v>
      </c>
      <c r="C442" s="1039" t="s">
        <v>1440</v>
      </c>
      <c r="D442" s="1039"/>
      <c r="E442" s="1039"/>
      <c r="F442" s="192" t="s">
        <v>347</v>
      </c>
      <c r="G442" s="192"/>
      <c r="H442" s="192"/>
      <c r="I442" s="192" t="s">
        <v>1441</v>
      </c>
      <c r="J442" s="193">
        <v>157.69999999999999</v>
      </c>
      <c r="K442" s="192"/>
      <c r="L442" s="193">
        <v>832.66</v>
      </c>
      <c r="M442" s="192"/>
      <c r="N442" s="194"/>
      <c r="V442" s="189"/>
      <c r="W442" s="195" t="s">
        <v>1440</v>
      </c>
      <c r="AA442" s="207"/>
      <c r="AD442" s="195"/>
      <c r="AE442" s="195"/>
      <c r="AG442" s="195"/>
    </row>
    <row r="443" spans="1:33" s="160" customFormat="1" ht="12" x14ac:dyDescent="0.2">
      <c r="A443" s="211"/>
      <c r="B443" s="212"/>
      <c r="C443" s="168" t="s">
        <v>462</v>
      </c>
      <c r="D443" s="213"/>
      <c r="E443" s="213"/>
      <c r="F443" s="214"/>
      <c r="G443" s="214"/>
      <c r="H443" s="214"/>
      <c r="I443" s="214"/>
      <c r="J443" s="215"/>
      <c r="K443" s="214"/>
      <c r="L443" s="215"/>
      <c r="M443" s="216"/>
      <c r="N443" s="217"/>
      <c r="V443" s="189"/>
      <c r="W443" s="195"/>
      <c r="AA443" s="207"/>
      <c r="AD443" s="195"/>
      <c r="AE443" s="195"/>
      <c r="AG443" s="195"/>
    </row>
    <row r="444" spans="1:33" s="160" customFormat="1" ht="12" x14ac:dyDescent="0.2">
      <c r="A444" s="196"/>
      <c r="B444" s="197"/>
      <c r="C444" s="1037" t="s">
        <v>1442</v>
      </c>
      <c r="D444" s="1037"/>
      <c r="E444" s="1037"/>
      <c r="F444" s="1037"/>
      <c r="G444" s="1037"/>
      <c r="H444" s="1037"/>
      <c r="I444" s="1037"/>
      <c r="J444" s="1037"/>
      <c r="K444" s="1037"/>
      <c r="L444" s="1037"/>
      <c r="M444" s="1037"/>
      <c r="N444" s="1046"/>
      <c r="V444" s="189"/>
      <c r="W444" s="195"/>
      <c r="X444" s="163" t="s">
        <v>1442</v>
      </c>
      <c r="AA444" s="207"/>
      <c r="AD444" s="195"/>
      <c r="AE444" s="195"/>
      <c r="AG444" s="195"/>
    </row>
    <row r="445" spans="1:33" s="160" customFormat="1" ht="45" x14ac:dyDescent="0.2">
      <c r="A445" s="190" t="s">
        <v>885</v>
      </c>
      <c r="B445" s="191" t="s">
        <v>1443</v>
      </c>
      <c r="C445" s="1039" t="s">
        <v>1444</v>
      </c>
      <c r="D445" s="1039"/>
      <c r="E445" s="1039"/>
      <c r="F445" s="192" t="s">
        <v>347</v>
      </c>
      <c r="G445" s="192"/>
      <c r="H445" s="192"/>
      <c r="I445" s="192" t="s">
        <v>1445</v>
      </c>
      <c r="J445" s="193">
        <v>125.49</v>
      </c>
      <c r="K445" s="192"/>
      <c r="L445" s="193">
        <v>3557.64</v>
      </c>
      <c r="M445" s="192"/>
      <c r="N445" s="194"/>
      <c r="V445" s="189"/>
      <c r="W445" s="195" t="s">
        <v>1444</v>
      </c>
      <c r="AA445" s="207"/>
      <c r="AD445" s="195"/>
      <c r="AE445" s="195"/>
      <c r="AG445" s="195"/>
    </row>
    <row r="446" spans="1:33" s="160" customFormat="1" ht="12" x14ac:dyDescent="0.2">
      <c r="A446" s="211"/>
      <c r="B446" s="212"/>
      <c r="C446" s="168" t="s">
        <v>462</v>
      </c>
      <c r="D446" s="213"/>
      <c r="E446" s="213"/>
      <c r="F446" s="214"/>
      <c r="G446" s="214"/>
      <c r="H446" s="214"/>
      <c r="I446" s="214"/>
      <c r="J446" s="215"/>
      <c r="K446" s="214"/>
      <c r="L446" s="215"/>
      <c r="M446" s="216"/>
      <c r="N446" s="217"/>
      <c r="V446" s="189"/>
      <c r="W446" s="195"/>
      <c r="AA446" s="207"/>
      <c r="AD446" s="195"/>
      <c r="AE446" s="195"/>
      <c r="AG446" s="195"/>
    </row>
    <row r="447" spans="1:33" s="160" customFormat="1" ht="12" x14ac:dyDescent="0.2">
      <c r="A447" s="196"/>
      <c r="B447" s="197"/>
      <c r="C447" s="1037" t="s">
        <v>1446</v>
      </c>
      <c r="D447" s="1037"/>
      <c r="E447" s="1037"/>
      <c r="F447" s="1037"/>
      <c r="G447" s="1037"/>
      <c r="H447" s="1037"/>
      <c r="I447" s="1037"/>
      <c r="J447" s="1037"/>
      <c r="K447" s="1037"/>
      <c r="L447" s="1037"/>
      <c r="M447" s="1037"/>
      <c r="N447" s="1046"/>
      <c r="V447" s="189"/>
      <c r="W447" s="195"/>
      <c r="X447" s="163" t="s">
        <v>1446</v>
      </c>
      <c r="AA447" s="207"/>
      <c r="AD447" s="195"/>
      <c r="AE447" s="195"/>
      <c r="AG447" s="195"/>
    </row>
    <row r="448" spans="1:33" s="160" customFormat="1" ht="45" x14ac:dyDescent="0.2">
      <c r="A448" s="190" t="s">
        <v>889</v>
      </c>
      <c r="B448" s="191" t="s">
        <v>1443</v>
      </c>
      <c r="C448" s="1039" t="s">
        <v>1447</v>
      </c>
      <c r="D448" s="1039"/>
      <c r="E448" s="1039"/>
      <c r="F448" s="192" t="s">
        <v>347</v>
      </c>
      <c r="G448" s="192"/>
      <c r="H448" s="192"/>
      <c r="I448" s="192" t="s">
        <v>1448</v>
      </c>
      <c r="J448" s="193">
        <v>125.49</v>
      </c>
      <c r="K448" s="192"/>
      <c r="L448" s="193">
        <v>1475.76</v>
      </c>
      <c r="M448" s="192"/>
      <c r="N448" s="194"/>
      <c r="V448" s="189"/>
      <c r="W448" s="195" t="s">
        <v>1447</v>
      </c>
      <c r="AA448" s="207"/>
      <c r="AD448" s="195"/>
      <c r="AE448" s="195"/>
      <c r="AG448" s="195"/>
    </row>
    <row r="449" spans="1:33" s="160" customFormat="1" ht="12" x14ac:dyDescent="0.2">
      <c r="A449" s="211"/>
      <c r="B449" s="212"/>
      <c r="C449" s="168" t="s">
        <v>462</v>
      </c>
      <c r="D449" s="213"/>
      <c r="E449" s="213"/>
      <c r="F449" s="214"/>
      <c r="G449" s="214"/>
      <c r="H449" s="214"/>
      <c r="I449" s="214"/>
      <c r="J449" s="215"/>
      <c r="K449" s="214"/>
      <c r="L449" s="215"/>
      <c r="M449" s="216"/>
      <c r="N449" s="217"/>
      <c r="V449" s="189"/>
      <c r="W449" s="195"/>
      <c r="AA449" s="207"/>
      <c r="AD449" s="195"/>
      <c r="AE449" s="195"/>
      <c r="AG449" s="195"/>
    </row>
    <row r="450" spans="1:33" s="160" customFormat="1" ht="12" x14ac:dyDescent="0.2">
      <c r="A450" s="196"/>
      <c r="B450" s="197"/>
      <c r="C450" s="1037" t="s">
        <v>1449</v>
      </c>
      <c r="D450" s="1037"/>
      <c r="E450" s="1037"/>
      <c r="F450" s="1037"/>
      <c r="G450" s="1037"/>
      <c r="H450" s="1037"/>
      <c r="I450" s="1037"/>
      <c r="J450" s="1037"/>
      <c r="K450" s="1037"/>
      <c r="L450" s="1037"/>
      <c r="M450" s="1037"/>
      <c r="N450" s="1046"/>
      <c r="V450" s="189"/>
      <c r="W450" s="195"/>
      <c r="X450" s="163" t="s">
        <v>1449</v>
      </c>
      <c r="AA450" s="207"/>
      <c r="AD450" s="195"/>
      <c r="AE450" s="195"/>
      <c r="AG450" s="195"/>
    </row>
    <row r="451" spans="1:33" s="160" customFormat="1" ht="1.5" customHeight="1" x14ac:dyDescent="0.2">
      <c r="A451" s="214"/>
      <c r="B451" s="212"/>
      <c r="C451" s="212"/>
      <c r="D451" s="212"/>
      <c r="E451" s="212"/>
      <c r="F451" s="214"/>
      <c r="G451" s="214"/>
      <c r="H451" s="214"/>
      <c r="I451" s="214"/>
      <c r="J451" s="218"/>
      <c r="K451" s="214"/>
      <c r="L451" s="218"/>
      <c r="M451" s="201"/>
      <c r="N451" s="218"/>
      <c r="V451" s="189"/>
      <c r="W451" s="195"/>
      <c r="AA451" s="207"/>
      <c r="AD451" s="195"/>
      <c r="AE451" s="195"/>
      <c r="AG451" s="195"/>
    </row>
    <row r="452" spans="1:33" s="160" customFormat="1" ht="12" x14ac:dyDescent="0.2">
      <c r="A452" s="219"/>
      <c r="B452" s="220"/>
      <c r="C452" s="1039" t="s">
        <v>1450</v>
      </c>
      <c r="D452" s="1039"/>
      <c r="E452" s="1039"/>
      <c r="F452" s="1039"/>
      <c r="G452" s="1039"/>
      <c r="H452" s="1039"/>
      <c r="I452" s="1039"/>
      <c r="J452" s="1039"/>
      <c r="K452" s="1039"/>
      <c r="L452" s="221"/>
      <c r="M452" s="222"/>
      <c r="N452" s="223"/>
      <c r="V452" s="189"/>
      <c r="W452" s="195"/>
      <c r="AA452" s="207"/>
      <c r="AD452" s="195"/>
      <c r="AE452" s="195" t="s">
        <v>1450</v>
      </c>
      <c r="AG452" s="195"/>
    </row>
    <row r="453" spans="1:33" s="160" customFormat="1" ht="12" x14ac:dyDescent="0.2">
      <c r="A453" s="224"/>
      <c r="B453" s="199"/>
      <c r="C453" s="1037" t="s">
        <v>512</v>
      </c>
      <c r="D453" s="1037"/>
      <c r="E453" s="1037"/>
      <c r="F453" s="1037"/>
      <c r="G453" s="1037"/>
      <c r="H453" s="1037"/>
      <c r="I453" s="1037"/>
      <c r="J453" s="1037"/>
      <c r="K453" s="1037"/>
      <c r="L453" s="225">
        <v>53621.42</v>
      </c>
      <c r="M453" s="226"/>
      <c r="N453" s="227"/>
      <c r="V453" s="189"/>
      <c r="W453" s="195"/>
      <c r="AA453" s="207"/>
      <c r="AD453" s="195"/>
      <c r="AE453" s="195"/>
      <c r="AF453" s="163" t="s">
        <v>512</v>
      </c>
      <c r="AG453" s="195"/>
    </row>
    <row r="454" spans="1:33" s="160" customFormat="1" ht="12" x14ac:dyDescent="0.2">
      <c r="A454" s="224"/>
      <c r="B454" s="199"/>
      <c r="C454" s="1037" t="s">
        <v>513</v>
      </c>
      <c r="D454" s="1037"/>
      <c r="E454" s="1037"/>
      <c r="F454" s="1037"/>
      <c r="G454" s="1037"/>
      <c r="H454" s="1037"/>
      <c r="I454" s="1037"/>
      <c r="J454" s="1037"/>
      <c r="K454" s="1037"/>
      <c r="L454" s="225"/>
      <c r="M454" s="226"/>
      <c r="N454" s="227"/>
      <c r="V454" s="189"/>
      <c r="W454" s="195"/>
      <c r="AA454" s="207"/>
      <c r="AD454" s="195"/>
      <c r="AE454" s="195"/>
      <c r="AF454" s="163" t="s">
        <v>513</v>
      </c>
      <c r="AG454" s="195"/>
    </row>
    <row r="455" spans="1:33" s="160" customFormat="1" ht="12" x14ac:dyDescent="0.2">
      <c r="A455" s="224"/>
      <c r="B455" s="199"/>
      <c r="C455" s="1037" t="s">
        <v>514</v>
      </c>
      <c r="D455" s="1037"/>
      <c r="E455" s="1037"/>
      <c r="F455" s="1037"/>
      <c r="G455" s="1037"/>
      <c r="H455" s="1037"/>
      <c r="I455" s="1037"/>
      <c r="J455" s="1037"/>
      <c r="K455" s="1037"/>
      <c r="L455" s="225">
        <v>1240.57</v>
      </c>
      <c r="M455" s="226"/>
      <c r="N455" s="227"/>
      <c r="V455" s="189"/>
      <c r="W455" s="195"/>
      <c r="AA455" s="207"/>
      <c r="AD455" s="195"/>
      <c r="AE455" s="195"/>
      <c r="AF455" s="163" t="s">
        <v>514</v>
      </c>
      <c r="AG455" s="195"/>
    </row>
    <row r="456" spans="1:33" s="160" customFormat="1" ht="12" x14ac:dyDescent="0.2">
      <c r="A456" s="224"/>
      <c r="B456" s="199"/>
      <c r="C456" s="1037" t="s">
        <v>515</v>
      </c>
      <c r="D456" s="1037"/>
      <c r="E456" s="1037"/>
      <c r="F456" s="1037"/>
      <c r="G456" s="1037"/>
      <c r="H456" s="1037"/>
      <c r="I456" s="1037"/>
      <c r="J456" s="1037"/>
      <c r="K456" s="1037"/>
      <c r="L456" s="225">
        <v>1011.71</v>
      </c>
      <c r="M456" s="226"/>
      <c r="N456" s="227"/>
      <c r="V456" s="189"/>
      <c r="W456" s="195"/>
      <c r="AA456" s="207"/>
      <c r="AD456" s="195"/>
      <c r="AE456" s="195"/>
      <c r="AF456" s="163" t="s">
        <v>515</v>
      </c>
      <c r="AG456" s="195"/>
    </row>
    <row r="457" spans="1:33" s="160" customFormat="1" ht="12" x14ac:dyDescent="0.2">
      <c r="A457" s="224"/>
      <c r="B457" s="199"/>
      <c r="C457" s="1037" t="s">
        <v>516</v>
      </c>
      <c r="D457" s="1037"/>
      <c r="E457" s="1037"/>
      <c r="F457" s="1037"/>
      <c r="G457" s="1037"/>
      <c r="H457" s="1037"/>
      <c r="I457" s="1037"/>
      <c r="J457" s="1037"/>
      <c r="K457" s="1037"/>
      <c r="L457" s="225">
        <v>138.94</v>
      </c>
      <c r="M457" s="226"/>
      <c r="N457" s="227"/>
      <c r="V457" s="189"/>
      <c r="W457" s="195"/>
      <c r="AA457" s="207"/>
      <c r="AD457" s="195"/>
      <c r="AE457" s="195"/>
      <c r="AF457" s="163" t="s">
        <v>516</v>
      </c>
      <c r="AG457" s="195"/>
    </row>
    <row r="458" spans="1:33" s="160" customFormat="1" ht="12" x14ac:dyDescent="0.2">
      <c r="A458" s="224"/>
      <c r="B458" s="199"/>
      <c r="C458" s="1037" t="s">
        <v>517</v>
      </c>
      <c r="D458" s="1037"/>
      <c r="E458" s="1037"/>
      <c r="F458" s="1037"/>
      <c r="G458" s="1037"/>
      <c r="H458" s="1037"/>
      <c r="I458" s="1037"/>
      <c r="J458" s="1037"/>
      <c r="K458" s="1037"/>
      <c r="L458" s="225">
        <v>51369.14</v>
      </c>
      <c r="M458" s="226"/>
      <c r="N458" s="227"/>
      <c r="V458" s="189"/>
      <c r="W458" s="195"/>
      <c r="AA458" s="207"/>
      <c r="AD458" s="195"/>
      <c r="AE458" s="195"/>
      <c r="AF458" s="163" t="s">
        <v>517</v>
      </c>
      <c r="AG458" s="195"/>
    </row>
    <row r="459" spans="1:33" s="160" customFormat="1" ht="12" x14ac:dyDescent="0.2">
      <c r="A459" s="224"/>
      <c r="B459" s="199"/>
      <c r="C459" s="1037" t="s">
        <v>518</v>
      </c>
      <c r="D459" s="1037"/>
      <c r="E459" s="1037"/>
      <c r="F459" s="1037"/>
      <c r="G459" s="1037"/>
      <c r="H459" s="1037"/>
      <c r="I459" s="1037"/>
      <c r="J459" s="1037"/>
      <c r="K459" s="1037"/>
      <c r="L459" s="225">
        <v>55804.78</v>
      </c>
      <c r="M459" s="226"/>
      <c r="N459" s="227"/>
      <c r="V459" s="189"/>
      <c r="W459" s="195"/>
      <c r="AA459" s="207"/>
      <c r="AD459" s="195"/>
      <c r="AE459" s="195"/>
      <c r="AF459" s="163" t="s">
        <v>518</v>
      </c>
      <c r="AG459" s="195"/>
    </row>
    <row r="460" spans="1:33" s="160" customFormat="1" ht="12" x14ac:dyDescent="0.2">
      <c r="A460" s="224"/>
      <c r="B460" s="199"/>
      <c r="C460" s="1037" t="s">
        <v>513</v>
      </c>
      <c r="D460" s="1037"/>
      <c r="E460" s="1037"/>
      <c r="F460" s="1037"/>
      <c r="G460" s="1037"/>
      <c r="H460" s="1037"/>
      <c r="I460" s="1037"/>
      <c r="J460" s="1037"/>
      <c r="K460" s="1037"/>
      <c r="L460" s="225"/>
      <c r="M460" s="226"/>
      <c r="N460" s="227"/>
      <c r="V460" s="189"/>
      <c r="W460" s="195"/>
      <c r="AA460" s="207"/>
      <c r="AD460" s="195"/>
      <c r="AE460" s="195"/>
      <c r="AF460" s="163" t="s">
        <v>513</v>
      </c>
      <c r="AG460" s="195"/>
    </row>
    <row r="461" spans="1:33" s="160" customFormat="1" ht="12" x14ac:dyDescent="0.2">
      <c r="A461" s="224"/>
      <c r="B461" s="199"/>
      <c r="C461" s="1037" t="s">
        <v>519</v>
      </c>
      <c r="D461" s="1037"/>
      <c r="E461" s="1037"/>
      <c r="F461" s="1037"/>
      <c r="G461" s="1037"/>
      <c r="H461" s="1037"/>
      <c r="I461" s="1037"/>
      <c r="J461" s="1037"/>
      <c r="K461" s="1037"/>
      <c r="L461" s="225">
        <v>1240.57</v>
      </c>
      <c r="M461" s="226"/>
      <c r="N461" s="227"/>
      <c r="V461" s="189"/>
      <c r="W461" s="195"/>
      <c r="AA461" s="207"/>
      <c r="AD461" s="195"/>
      <c r="AE461" s="195"/>
      <c r="AF461" s="163" t="s">
        <v>519</v>
      </c>
      <c r="AG461" s="195"/>
    </row>
    <row r="462" spans="1:33" s="160" customFormat="1" ht="12" x14ac:dyDescent="0.2">
      <c r="A462" s="224"/>
      <c r="B462" s="199"/>
      <c r="C462" s="1037" t="s">
        <v>520</v>
      </c>
      <c r="D462" s="1037"/>
      <c r="E462" s="1037"/>
      <c r="F462" s="1037"/>
      <c r="G462" s="1037"/>
      <c r="H462" s="1037"/>
      <c r="I462" s="1037"/>
      <c r="J462" s="1037"/>
      <c r="K462" s="1037"/>
      <c r="L462" s="225">
        <v>1011.71</v>
      </c>
      <c r="M462" s="226"/>
      <c r="N462" s="227"/>
      <c r="V462" s="189"/>
      <c r="W462" s="195"/>
      <c r="AA462" s="207"/>
      <c r="AD462" s="195"/>
      <c r="AE462" s="195"/>
      <c r="AF462" s="163" t="s">
        <v>520</v>
      </c>
      <c r="AG462" s="195"/>
    </row>
    <row r="463" spans="1:33" s="160" customFormat="1" ht="12" x14ac:dyDescent="0.2">
      <c r="A463" s="224"/>
      <c r="B463" s="199"/>
      <c r="C463" s="1037" t="s">
        <v>521</v>
      </c>
      <c r="D463" s="1037"/>
      <c r="E463" s="1037"/>
      <c r="F463" s="1037"/>
      <c r="G463" s="1037"/>
      <c r="H463" s="1037"/>
      <c r="I463" s="1037"/>
      <c r="J463" s="1037"/>
      <c r="K463" s="1037"/>
      <c r="L463" s="225">
        <v>51369.14</v>
      </c>
      <c r="M463" s="226"/>
      <c r="N463" s="227"/>
      <c r="V463" s="189"/>
      <c r="W463" s="195"/>
      <c r="AA463" s="207"/>
      <c r="AD463" s="195"/>
      <c r="AE463" s="195"/>
      <c r="AF463" s="163" t="s">
        <v>521</v>
      </c>
      <c r="AG463" s="195"/>
    </row>
    <row r="464" spans="1:33" s="160" customFormat="1" ht="12" x14ac:dyDescent="0.2">
      <c r="A464" s="224"/>
      <c r="B464" s="199"/>
      <c r="C464" s="1037" t="s">
        <v>522</v>
      </c>
      <c r="D464" s="1037"/>
      <c r="E464" s="1037"/>
      <c r="F464" s="1037"/>
      <c r="G464" s="1037"/>
      <c r="H464" s="1037"/>
      <c r="I464" s="1037"/>
      <c r="J464" s="1037"/>
      <c r="K464" s="1037"/>
      <c r="L464" s="225">
        <v>1367.57</v>
      </c>
      <c r="M464" s="226"/>
      <c r="N464" s="227"/>
      <c r="V464" s="189"/>
      <c r="W464" s="195"/>
      <c r="AA464" s="207"/>
      <c r="AD464" s="195"/>
      <c r="AE464" s="195"/>
      <c r="AF464" s="163" t="s">
        <v>522</v>
      </c>
      <c r="AG464" s="195"/>
    </row>
    <row r="465" spans="1:33" s="160" customFormat="1" ht="12" x14ac:dyDescent="0.2">
      <c r="A465" s="224"/>
      <c r="B465" s="199"/>
      <c r="C465" s="1037" t="s">
        <v>523</v>
      </c>
      <c r="D465" s="1037"/>
      <c r="E465" s="1037"/>
      <c r="F465" s="1037"/>
      <c r="G465" s="1037"/>
      <c r="H465" s="1037"/>
      <c r="I465" s="1037"/>
      <c r="J465" s="1037"/>
      <c r="K465" s="1037"/>
      <c r="L465" s="225">
        <v>815.79</v>
      </c>
      <c r="M465" s="226"/>
      <c r="N465" s="227"/>
      <c r="V465" s="189"/>
      <c r="W465" s="195"/>
      <c r="AA465" s="207"/>
      <c r="AD465" s="195"/>
      <c r="AE465" s="195"/>
      <c r="AF465" s="163" t="s">
        <v>523</v>
      </c>
      <c r="AG465" s="195"/>
    </row>
    <row r="466" spans="1:33" s="160" customFormat="1" ht="12" x14ac:dyDescent="0.2">
      <c r="A466" s="224"/>
      <c r="B466" s="199"/>
      <c r="C466" s="1037" t="s">
        <v>524</v>
      </c>
      <c r="D466" s="1037"/>
      <c r="E466" s="1037"/>
      <c r="F466" s="1037"/>
      <c r="G466" s="1037"/>
      <c r="H466" s="1037"/>
      <c r="I466" s="1037"/>
      <c r="J466" s="1037"/>
      <c r="K466" s="1037"/>
      <c r="L466" s="225">
        <v>1379.51</v>
      </c>
      <c r="M466" s="226"/>
      <c r="N466" s="227"/>
      <c r="V466" s="189"/>
      <c r="W466" s="195"/>
      <c r="AA466" s="207"/>
      <c r="AD466" s="195"/>
      <c r="AE466" s="195"/>
      <c r="AF466" s="163" t="s">
        <v>524</v>
      </c>
      <c r="AG466" s="195"/>
    </row>
    <row r="467" spans="1:33" s="160" customFormat="1" ht="12" x14ac:dyDescent="0.2">
      <c r="A467" s="224"/>
      <c r="B467" s="199"/>
      <c r="C467" s="1037" t="s">
        <v>525</v>
      </c>
      <c r="D467" s="1037"/>
      <c r="E467" s="1037"/>
      <c r="F467" s="1037"/>
      <c r="G467" s="1037"/>
      <c r="H467" s="1037"/>
      <c r="I467" s="1037"/>
      <c r="J467" s="1037"/>
      <c r="K467" s="1037"/>
      <c r="L467" s="225">
        <v>1367.57</v>
      </c>
      <c r="M467" s="226"/>
      <c r="N467" s="227"/>
      <c r="V467" s="189"/>
      <c r="W467" s="195"/>
      <c r="AA467" s="207"/>
      <c r="AD467" s="195"/>
      <c r="AE467" s="195"/>
      <c r="AF467" s="163" t="s">
        <v>525</v>
      </c>
      <c r="AG467" s="195"/>
    </row>
    <row r="468" spans="1:33" s="160" customFormat="1" ht="12" x14ac:dyDescent="0.2">
      <c r="A468" s="224"/>
      <c r="B468" s="199"/>
      <c r="C468" s="1037" t="s">
        <v>526</v>
      </c>
      <c r="D468" s="1037"/>
      <c r="E468" s="1037"/>
      <c r="F468" s="1037"/>
      <c r="G468" s="1037"/>
      <c r="H468" s="1037"/>
      <c r="I468" s="1037"/>
      <c r="J468" s="1037"/>
      <c r="K468" s="1037"/>
      <c r="L468" s="225">
        <v>815.79</v>
      </c>
      <c r="M468" s="226"/>
      <c r="N468" s="227"/>
      <c r="V468" s="189"/>
      <c r="W468" s="195"/>
      <c r="AA468" s="207"/>
      <c r="AD468" s="195"/>
      <c r="AE468" s="195"/>
      <c r="AF468" s="163" t="s">
        <v>526</v>
      </c>
      <c r="AG468" s="195"/>
    </row>
    <row r="469" spans="1:33" s="160" customFormat="1" ht="12" x14ac:dyDescent="0.2">
      <c r="A469" s="224"/>
      <c r="B469" s="218"/>
      <c r="C469" s="1038" t="s">
        <v>1451</v>
      </c>
      <c r="D469" s="1038"/>
      <c r="E469" s="1038"/>
      <c r="F469" s="1038"/>
      <c r="G469" s="1038"/>
      <c r="H469" s="1038"/>
      <c r="I469" s="1038"/>
      <c r="J469" s="1038"/>
      <c r="K469" s="1038"/>
      <c r="L469" s="228">
        <v>55804.78</v>
      </c>
      <c r="M469" s="229"/>
      <c r="N469" s="230"/>
      <c r="V469" s="189"/>
      <c r="W469" s="195"/>
      <c r="AA469" s="207"/>
      <c r="AD469" s="195"/>
      <c r="AE469" s="195"/>
      <c r="AG469" s="195" t="s">
        <v>1451</v>
      </c>
    </row>
    <row r="470" spans="1:33" s="160" customFormat="1" ht="12" x14ac:dyDescent="0.2">
      <c r="A470" s="1043" t="s">
        <v>1452</v>
      </c>
      <c r="B470" s="1044"/>
      <c r="C470" s="1044"/>
      <c r="D470" s="1044"/>
      <c r="E470" s="1044"/>
      <c r="F470" s="1044"/>
      <c r="G470" s="1044"/>
      <c r="H470" s="1044"/>
      <c r="I470" s="1044"/>
      <c r="J470" s="1044"/>
      <c r="K470" s="1044"/>
      <c r="L470" s="1044"/>
      <c r="M470" s="1044"/>
      <c r="N470" s="1045"/>
      <c r="V470" s="189" t="s">
        <v>1452</v>
      </c>
      <c r="W470" s="195"/>
      <c r="AA470" s="207"/>
      <c r="AD470" s="195"/>
      <c r="AE470" s="195"/>
      <c r="AG470" s="195"/>
    </row>
    <row r="471" spans="1:33" s="160" customFormat="1" ht="45" x14ac:dyDescent="0.2">
      <c r="A471" s="190" t="s">
        <v>890</v>
      </c>
      <c r="B471" s="191" t="s">
        <v>1453</v>
      </c>
      <c r="C471" s="1039" t="s">
        <v>1454</v>
      </c>
      <c r="D471" s="1039"/>
      <c r="E471" s="1039"/>
      <c r="F471" s="192" t="s">
        <v>532</v>
      </c>
      <c r="G471" s="192"/>
      <c r="H471" s="192"/>
      <c r="I471" s="192" t="s">
        <v>1455</v>
      </c>
      <c r="J471" s="193"/>
      <c r="K471" s="192"/>
      <c r="L471" s="193"/>
      <c r="M471" s="192"/>
      <c r="N471" s="194"/>
      <c r="V471" s="189"/>
      <c r="W471" s="195" t="s">
        <v>1454</v>
      </c>
      <c r="AA471" s="207"/>
      <c r="AD471" s="195"/>
      <c r="AE471" s="195"/>
      <c r="AG471" s="195"/>
    </row>
    <row r="472" spans="1:33" s="160" customFormat="1" ht="12" x14ac:dyDescent="0.2">
      <c r="A472" s="196"/>
      <c r="B472" s="197"/>
      <c r="C472" s="1037" t="s">
        <v>1456</v>
      </c>
      <c r="D472" s="1037"/>
      <c r="E472" s="1037"/>
      <c r="F472" s="1037"/>
      <c r="G472" s="1037"/>
      <c r="H472" s="1037"/>
      <c r="I472" s="1037"/>
      <c r="J472" s="1037"/>
      <c r="K472" s="1037"/>
      <c r="L472" s="1037"/>
      <c r="M472" s="1037"/>
      <c r="N472" s="1046"/>
      <c r="V472" s="189"/>
      <c r="W472" s="195"/>
      <c r="X472" s="163" t="s">
        <v>1456</v>
      </c>
      <c r="AA472" s="207"/>
      <c r="AD472" s="195"/>
      <c r="AE472" s="195"/>
      <c r="AG472" s="195"/>
    </row>
    <row r="473" spans="1:33" s="160" customFormat="1" ht="33.75" x14ac:dyDescent="0.2">
      <c r="A473" s="198"/>
      <c r="B473" s="199" t="s">
        <v>430</v>
      </c>
      <c r="C473" s="1037" t="s">
        <v>431</v>
      </c>
      <c r="D473" s="1037"/>
      <c r="E473" s="1037"/>
      <c r="F473" s="1037"/>
      <c r="G473" s="1037"/>
      <c r="H473" s="1037"/>
      <c r="I473" s="1037"/>
      <c r="J473" s="1037"/>
      <c r="K473" s="1037"/>
      <c r="L473" s="1037"/>
      <c r="M473" s="1037"/>
      <c r="N473" s="1046"/>
      <c r="V473" s="189"/>
      <c r="W473" s="195"/>
      <c r="Y473" s="163" t="s">
        <v>431</v>
      </c>
      <c r="AA473" s="207"/>
      <c r="AD473" s="195"/>
      <c r="AE473" s="195"/>
      <c r="AG473" s="195"/>
    </row>
    <row r="474" spans="1:33" s="160" customFormat="1" ht="12" x14ac:dyDescent="0.2">
      <c r="A474" s="200"/>
      <c r="B474" s="199" t="s">
        <v>423</v>
      </c>
      <c r="C474" s="1037" t="s">
        <v>432</v>
      </c>
      <c r="D474" s="1037"/>
      <c r="E474" s="1037"/>
      <c r="F474" s="201"/>
      <c r="G474" s="201"/>
      <c r="H474" s="201"/>
      <c r="I474" s="201"/>
      <c r="J474" s="202">
        <v>4344.17</v>
      </c>
      <c r="K474" s="201" t="s">
        <v>436</v>
      </c>
      <c r="L474" s="202">
        <v>2883.44</v>
      </c>
      <c r="M474" s="201"/>
      <c r="N474" s="203"/>
      <c r="V474" s="189"/>
      <c r="W474" s="195"/>
      <c r="Z474" s="163" t="s">
        <v>432</v>
      </c>
      <c r="AA474" s="207"/>
      <c r="AD474" s="195"/>
      <c r="AE474" s="195"/>
      <c r="AG474" s="195"/>
    </row>
    <row r="475" spans="1:33" s="160" customFormat="1" ht="12" x14ac:dyDescent="0.2">
      <c r="A475" s="200"/>
      <c r="B475" s="199" t="s">
        <v>434</v>
      </c>
      <c r="C475" s="1037" t="s">
        <v>435</v>
      </c>
      <c r="D475" s="1037"/>
      <c r="E475" s="1037"/>
      <c r="F475" s="201"/>
      <c r="G475" s="201"/>
      <c r="H475" s="201"/>
      <c r="I475" s="201"/>
      <c r="J475" s="202">
        <v>1956.38</v>
      </c>
      <c r="K475" s="201" t="s">
        <v>436</v>
      </c>
      <c r="L475" s="202">
        <v>1298.55</v>
      </c>
      <c r="M475" s="201"/>
      <c r="N475" s="203"/>
      <c r="V475" s="189"/>
      <c r="W475" s="195"/>
      <c r="Z475" s="163" t="s">
        <v>435</v>
      </c>
      <c r="AA475" s="207"/>
      <c r="AD475" s="195"/>
      <c r="AE475" s="195"/>
      <c r="AG475" s="195"/>
    </row>
    <row r="476" spans="1:33" s="160" customFormat="1" ht="12" x14ac:dyDescent="0.2">
      <c r="A476" s="200"/>
      <c r="B476" s="199" t="s">
        <v>437</v>
      </c>
      <c r="C476" s="1037" t="s">
        <v>438</v>
      </c>
      <c r="D476" s="1037"/>
      <c r="E476" s="1037"/>
      <c r="F476" s="201"/>
      <c r="G476" s="201"/>
      <c r="H476" s="201"/>
      <c r="I476" s="201"/>
      <c r="J476" s="202">
        <v>275.27999999999997</v>
      </c>
      <c r="K476" s="201" t="s">
        <v>436</v>
      </c>
      <c r="L476" s="202">
        <v>182.72</v>
      </c>
      <c r="M476" s="201"/>
      <c r="N476" s="203"/>
      <c r="V476" s="189"/>
      <c r="W476" s="195"/>
      <c r="Z476" s="163" t="s">
        <v>438</v>
      </c>
      <c r="AA476" s="207"/>
      <c r="AD476" s="195"/>
      <c r="AE476" s="195"/>
      <c r="AG476" s="195"/>
    </row>
    <row r="477" spans="1:33" s="160" customFormat="1" ht="12" x14ac:dyDescent="0.2">
      <c r="A477" s="200"/>
      <c r="B477" s="199" t="s">
        <v>439</v>
      </c>
      <c r="C477" s="1037" t="s">
        <v>440</v>
      </c>
      <c r="D477" s="1037"/>
      <c r="E477" s="1037"/>
      <c r="F477" s="201"/>
      <c r="G477" s="201"/>
      <c r="H477" s="201"/>
      <c r="I477" s="201"/>
      <c r="J477" s="202">
        <v>63.28</v>
      </c>
      <c r="K477" s="201"/>
      <c r="L477" s="202">
        <v>33.6</v>
      </c>
      <c r="M477" s="201"/>
      <c r="N477" s="203"/>
      <c r="V477" s="189"/>
      <c r="W477" s="195"/>
      <c r="Z477" s="163" t="s">
        <v>440</v>
      </c>
      <c r="AA477" s="207"/>
      <c r="AD477" s="195"/>
      <c r="AE477" s="195"/>
      <c r="AG477" s="195"/>
    </row>
    <row r="478" spans="1:33" s="160" customFormat="1" ht="33.75" x14ac:dyDescent="0.2">
      <c r="A478" s="196"/>
      <c r="B478" s="204" t="s">
        <v>1457</v>
      </c>
      <c r="C478" s="1048" t="s">
        <v>1458</v>
      </c>
      <c r="D478" s="1048"/>
      <c r="E478" s="1048"/>
      <c r="F478" s="205" t="s">
        <v>411</v>
      </c>
      <c r="G478" s="205" t="s">
        <v>489</v>
      </c>
      <c r="H478" s="205"/>
      <c r="I478" s="205" t="s">
        <v>489</v>
      </c>
      <c r="J478" s="199"/>
      <c r="K478" s="201"/>
      <c r="L478" s="202"/>
      <c r="M478" s="201"/>
      <c r="N478" s="206"/>
      <c r="V478" s="189"/>
      <c r="W478" s="195"/>
      <c r="AA478" s="207" t="s">
        <v>1458</v>
      </c>
      <c r="AD478" s="195"/>
      <c r="AE478" s="195"/>
      <c r="AG478" s="195"/>
    </row>
    <row r="479" spans="1:33" s="160" customFormat="1" ht="12" x14ac:dyDescent="0.2">
      <c r="A479" s="196"/>
      <c r="B479" s="204" t="s">
        <v>1459</v>
      </c>
      <c r="C479" s="1048" t="s">
        <v>1460</v>
      </c>
      <c r="D479" s="1048"/>
      <c r="E479" s="1048"/>
      <c r="F479" s="205" t="s">
        <v>347</v>
      </c>
      <c r="G479" s="205" t="s">
        <v>541</v>
      </c>
      <c r="H479" s="205"/>
      <c r="I479" s="205" t="s">
        <v>1461</v>
      </c>
      <c r="J479" s="199"/>
      <c r="K479" s="201"/>
      <c r="L479" s="202"/>
      <c r="M479" s="201"/>
      <c r="N479" s="206"/>
      <c r="V479" s="189"/>
      <c r="W479" s="195"/>
      <c r="AA479" s="207" t="s">
        <v>1460</v>
      </c>
      <c r="AD479" s="195"/>
      <c r="AE479" s="195"/>
      <c r="AG479" s="195"/>
    </row>
    <row r="480" spans="1:33" s="160" customFormat="1" ht="12" x14ac:dyDescent="0.2">
      <c r="A480" s="196"/>
      <c r="B480" s="204" t="s">
        <v>1462</v>
      </c>
      <c r="C480" s="1048" t="s">
        <v>1463</v>
      </c>
      <c r="D480" s="1048"/>
      <c r="E480" s="1048"/>
      <c r="F480" s="205" t="s">
        <v>411</v>
      </c>
      <c r="G480" s="205" t="s">
        <v>489</v>
      </c>
      <c r="H480" s="205"/>
      <c r="I480" s="205" t="s">
        <v>489</v>
      </c>
      <c r="J480" s="199"/>
      <c r="K480" s="201"/>
      <c r="L480" s="202"/>
      <c r="M480" s="201"/>
      <c r="N480" s="206"/>
      <c r="V480" s="189"/>
      <c r="W480" s="195"/>
      <c r="AA480" s="207" t="s">
        <v>1463</v>
      </c>
      <c r="AD480" s="195"/>
      <c r="AE480" s="195"/>
      <c r="AG480" s="195"/>
    </row>
    <row r="481" spans="1:33" s="160" customFormat="1" ht="22.5" x14ac:dyDescent="0.2">
      <c r="A481" s="196"/>
      <c r="B481" s="204" t="s">
        <v>1464</v>
      </c>
      <c r="C481" s="1048" t="s">
        <v>1465</v>
      </c>
      <c r="D481" s="1048"/>
      <c r="E481" s="1048"/>
      <c r="F481" s="205" t="s">
        <v>411</v>
      </c>
      <c r="G481" s="205" t="s">
        <v>489</v>
      </c>
      <c r="H481" s="205"/>
      <c r="I481" s="205" t="s">
        <v>489</v>
      </c>
      <c r="J481" s="199"/>
      <c r="K481" s="201"/>
      <c r="L481" s="202"/>
      <c r="M481" s="201"/>
      <c r="N481" s="206"/>
      <c r="V481" s="189"/>
      <c r="W481" s="195"/>
      <c r="AA481" s="207" t="s">
        <v>1465</v>
      </c>
      <c r="AD481" s="195"/>
      <c r="AE481" s="195"/>
      <c r="AG481" s="195"/>
    </row>
    <row r="482" spans="1:33" s="160" customFormat="1" ht="12" x14ac:dyDescent="0.2">
      <c r="A482" s="200"/>
      <c r="B482" s="199"/>
      <c r="C482" s="1037" t="s">
        <v>443</v>
      </c>
      <c r="D482" s="1037"/>
      <c r="E482" s="1037"/>
      <c r="F482" s="201" t="s">
        <v>444</v>
      </c>
      <c r="G482" s="201" t="s">
        <v>1466</v>
      </c>
      <c r="H482" s="201" t="s">
        <v>436</v>
      </c>
      <c r="I482" s="201" t="s">
        <v>1467</v>
      </c>
      <c r="J482" s="202"/>
      <c r="K482" s="201"/>
      <c r="L482" s="202"/>
      <c r="M482" s="201"/>
      <c r="N482" s="203"/>
      <c r="V482" s="189"/>
      <c r="W482" s="195"/>
      <c r="AA482" s="207"/>
      <c r="AB482" s="163" t="s">
        <v>443</v>
      </c>
      <c r="AD482" s="195"/>
      <c r="AE482" s="195"/>
      <c r="AG482" s="195"/>
    </row>
    <row r="483" spans="1:33" s="160" customFormat="1" ht="22.5" x14ac:dyDescent="0.2">
      <c r="A483" s="200"/>
      <c r="B483" s="199"/>
      <c r="C483" s="1037" t="s">
        <v>447</v>
      </c>
      <c r="D483" s="1037"/>
      <c r="E483" s="1037"/>
      <c r="F483" s="201" t="s">
        <v>444</v>
      </c>
      <c r="G483" s="201" t="s">
        <v>1468</v>
      </c>
      <c r="H483" s="201" t="s">
        <v>436</v>
      </c>
      <c r="I483" s="201" t="s">
        <v>1469</v>
      </c>
      <c r="J483" s="202"/>
      <c r="K483" s="201"/>
      <c r="L483" s="202"/>
      <c r="M483" s="201"/>
      <c r="N483" s="203"/>
      <c r="V483" s="189"/>
      <c r="W483" s="195"/>
      <c r="AA483" s="207"/>
      <c r="AB483" s="163" t="s">
        <v>447</v>
      </c>
      <c r="AD483" s="195"/>
      <c r="AE483" s="195"/>
      <c r="AG483" s="195"/>
    </row>
    <row r="484" spans="1:33" s="160" customFormat="1" ht="12" x14ac:dyDescent="0.2">
      <c r="A484" s="200"/>
      <c r="B484" s="199"/>
      <c r="C484" s="1047" t="s">
        <v>450</v>
      </c>
      <c r="D484" s="1047"/>
      <c r="E484" s="1047"/>
      <c r="F484" s="208"/>
      <c r="G484" s="208"/>
      <c r="H484" s="208"/>
      <c r="I484" s="208"/>
      <c r="J484" s="209">
        <v>6363.83</v>
      </c>
      <c r="K484" s="208"/>
      <c r="L484" s="209">
        <v>4215.59</v>
      </c>
      <c r="M484" s="208"/>
      <c r="N484" s="210"/>
      <c r="V484" s="189"/>
      <c r="W484" s="195"/>
      <c r="AA484" s="207"/>
      <c r="AC484" s="163" t="s">
        <v>450</v>
      </c>
      <c r="AD484" s="195"/>
      <c r="AE484" s="195"/>
      <c r="AG484" s="195"/>
    </row>
    <row r="485" spans="1:33" s="160" customFormat="1" ht="12" x14ac:dyDescent="0.2">
      <c r="A485" s="200"/>
      <c r="B485" s="199"/>
      <c r="C485" s="1037" t="s">
        <v>451</v>
      </c>
      <c r="D485" s="1037"/>
      <c r="E485" s="1037"/>
      <c r="F485" s="201"/>
      <c r="G485" s="201"/>
      <c r="H485" s="201"/>
      <c r="I485" s="201"/>
      <c r="J485" s="202"/>
      <c r="K485" s="201"/>
      <c r="L485" s="202">
        <v>3066.16</v>
      </c>
      <c r="M485" s="201"/>
      <c r="N485" s="203"/>
      <c r="V485" s="189"/>
      <c r="W485" s="195"/>
      <c r="AA485" s="207"/>
      <c r="AB485" s="163" t="s">
        <v>451</v>
      </c>
      <c r="AD485" s="195"/>
      <c r="AE485" s="195"/>
      <c r="AG485" s="195"/>
    </row>
    <row r="486" spans="1:33" s="160" customFormat="1" ht="22.5" x14ac:dyDescent="0.2">
      <c r="A486" s="200"/>
      <c r="B486" s="199" t="s">
        <v>452</v>
      </c>
      <c r="C486" s="1037" t="s">
        <v>453</v>
      </c>
      <c r="D486" s="1037"/>
      <c r="E486" s="1037"/>
      <c r="F486" s="201" t="s">
        <v>454</v>
      </c>
      <c r="G486" s="201" t="s">
        <v>455</v>
      </c>
      <c r="H486" s="201"/>
      <c r="I486" s="201" t="s">
        <v>455</v>
      </c>
      <c r="J486" s="202"/>
      <c r="K486" s="201"/>
      <c r="L486" s="202">
        <v>2851.53</v>
      </c>
      <c r="M486" s="201"/>
      <c r="N486" s="203"/>
      <c r="V486" s="189"/>
      <c r="W486" s="195"/>
      <c r="AA486" s="207"/>
      <c r="AB486" s="163" t="s">
        <v>453</v>
      </c>
      <c r="AD486" s="195"/>
      <c r="AE486" s="195"/>
      <c r="AG486" s="195"/>
    </row>
    <row r="487" spans="1:33" s="160" customFormat="1" ht="22.5" x14ac:dyDescent="0.2">
      <c r="A487" s="200"/>
      <c r="B487" s="199" t="s">
        <v>456</v>
      </c>
      <c r="C487" s="1037" t="s">
        <v>457</v>
      </c>
      <c r="D487" s="1037"/>
      <c r="E487" s="1037"/>
      <c r="F487" s="201" t="s">
        <v>454</v>
      </c>
      <c r="G487" s="201" t="s">
        <v>458</v>
      </c>
      <c r="H487" s="201"/>
      <c r="I487" s="201" t="s">
        <v>458</v>
      </c>
      <c r="J487" s="202"/>
      <c r="K487" s="201"/>
      <c r="L487" s="202">
        <v>1901.02</v>
      </c>
      <c r="M487" s="201"/>
      <c r="N487" s="203"/>
      <c r="V487" s="189"/>
      <c r="W487" s="195"/>
      <c r="AA487" s="207"/>
      <c r="AB487" s="163" t="s">
        <v>457</v>
      </c>
      <c r="AD487" s="195"/>
      <c r="AE487" s="195"/>
      <c r="AG487" s="195"/>
    </row>
    <row r="488" spans="1:33" s="160" customFormat="1" ht="12" x14ac:dyDescent="0.2">
      <c r="A488" s="211"/>
      <c r="B488" s="212"/>
      <c r="C488" s="1039" t="s">
        <v>459</v>
      </c>
      <c r="D488" s="1039"/>
      <c r="E488" s="1039"/>
      <c r="F488" s="192"/>
      <c r="G488" s="192"/>
      <c r="H488" s="192"/>
      <c r="I488" s="192"/>
      <c r="J488" s="193"/>
      <c r="K488" s="192"/>
      <c r="L488" s="193">
        <v>8968.14</v>
      </c>
      <c r="M488" s="208"/>
      <c r="N488" s="194"/>
      <c r="V488" s="189"/>
      <c r="W488" s="195"/>
      <c r="AA488" s="207"/>
      <c r="AD488" s="195" t="s">
        <v>459</v>
      </c>
      <c r="AE488" s="195"/>
      <c r="AG488" s="195"/>
    </row>
    <row r="489" spans="1:33" s="160" customFormat="1" ht="123.75" x14ac:dyDescent="0.2">
      <c r="A489" s="190" t="s">
        <v>891</v>
      </c>
      <c r="B489" s="191" t="s">
        <v>1470</v>
      </c>
      <c r="C489" s="1039" t="s">
        <v>1471</v>
      </c>
      <c r="D489" s="1039"/>
      <c r="E489" s="1039"/>
      <c r="F489" s="192" t="s">
        <v>347</v>
      </c>
      <c r="G489" s="192"/>
      <c r="H489" s="192"/>
      <c r="I489" s="192" t="s">
        <v>1472</v>
      </c>
      <c r="J489" s="193">
        <v>1158.7</v>
      </c>
      <c r="K489" s="192"/>
      <c r="L489" s="193">
        <v>16685.28</v>
      </c>
      <c r="M489" s="192"/>
      <c r="N489" s="194"/>
      <c r="V489" s="189"/>
      <c r="W489" s="195" t="s">
        <v>1471</v>
      </c>
      <c r="AA489" s="207"/>
      <c r="AD489" s="195"/>
      <c r="AE489" s="195"/>
      <c r="AG489" s="195"/>
    </row>
    <row r="490" spans="1:33" s="160" customFormat="1" ht="12" x14ac:dyDescent="0.2">
      <c r="A490" s="211"/>
      <c r="B490" s="212"/>
      <c r="C490" s="168" t="s">
        <v>462</v>
      </c>
      <c r="D490" s="213"/>
      <c r="E490" s="213"/>
      <c r="F490" s="214"/>
      <c r="G490" s="214"/>
      <c r="H490" s="214"/>
      <c r="I490" s="214"/>
      <c r="J490" s="215"/>
      <c r="K490" s="214"/>
      <c r="L490" s="215"/>
      <c r="M490" s="216"/>
      <c r="N490" s="217"/>
      <c r="V490" s="189"/>
      <c r="W490" s="195"/>
      <c r="AA490" s="207"/>
      <c r="AD490" s="195"/>
      <c r="AE490" s="195"/>
      <c r="AG490" s="195"/>
    </row>
    <row r="491" spans="1:33" s="160" customFormat="1" ht="12" x14ac:dyDescent="0.2">
      <c r="A491" s="196"/>
      <c r="B491" s="197"/>
      <c r="C491" s="1037" t="s">
        <v>1473</v>
      </c>
      <c r="D491" s="1037"/>
      <c r="E491" s="1037"/>
      <c r="F491" s="1037"/>
      <c r="G491" s="1037"/>
      <c r="H491" s="1037"/>
      <c r="I491" s="1037"/>
      <c r="J491" s="1037"/>
      <c r="K491" s="1037"/>
      <c r="L491" s="1037"/>
      <c r="M491" s="1037"/>
      <c r="N491" s="1046"/>
      <c r="V491" s="189"/>
      <c r="W491" s="195"/>
      <c r="X491" s="163" t="s">
        <v>1473</v>
      </c>
      <c r="AA491" s="207"/>
      <c r="AD491" s="195"/>
      <c r="AE491" s="195"/>
      <c r="AG491" s="195"/>
    </row>
    <row r="492" spans="1:33" s="160" customFormat="1" ht="123.75" x14ac:dyDescent="0.2">
      <c r="A492" s="190" t="s">
        <v>544</v>
      </c>
      <c r="B492" s="191" t="s">
        <v>1470</v>
      </c>
      <c r="C492" s="1039" t="s">
        <v>1474</v>
      </c>
      <c r="D492" s="1039"/>
      <c r="E492" s="1039"/>
      <c r="F492" s="192" t="s">
        <v>347</v>
      </c>
      <c r="G492" s="192"/>
      <c r="H492" s="192"/>
      <c r="I492" s="192" t="s">
        <v>1475</v>
      </c>
      <c r="J492" s="193">
        <v>1158.7</v>
      </c>
      <c r="K492" s="192"/>
      <c r="L492" s="193">
        <v>834.26</v>
      </c>
      <c r="M492" s="192"/>
      <c r="N492" s="194"/>
      <c r="V492" s="189"/>
      <c r="W492" s="195" t="s">
        <v>1474</v>
      </c>
      <c r="AA492" s="207"/>
      <c r="AD492" s="195"/>
      <c r="AE492" s="195"/>
      <c r="AG492" s="195"/>
    </row>
    <row r="493" spans="1:33" s="160" customFormat="1" ht="12" x14ac:dyDescent="0.2">
      <c r="A493" s="211"/>
      <c r="B493" s="212"/>
      <c r="C493" s="168" t="s">
        <v>462</v>
      </c>
      <c r="D493" s="213"/>
      <c r="E493" s="213"/>
      <c r="F493" s="214"/>
      <c r="G493" s="214"/>
      <c r="H493" s="214"/>
      <c r="I493" s="214"/>
      <c r="J493" s="215"/>
      <c r="K493" s="214"/>
      <c r="L493" s="215"/>
      <c r="M493" s="216"/>
      <c r="N493" s="217"/>
      <c r="V493" s="189"/>
      <c r="W493" s="195"/>
      <c r="AA493" s="207"/>
      <c r="AD493" s="195"/>
      <c r="AE493" s="195"/>
      <c r="AG493" s="195"/>
    </row>
    <row r="494" spans="1:33" s="160" customFormat="1" ht="12" x14ac:dyDescent="0.2">
      <c r="A494" s="196"/>
      <c r="B494" s="197"/>
      <c r="C494" s="1037" t="s">
        <v>1476</v>
      </c>
      <c r="D494" s="1037"/>
      <c r="E494" s="1037"/>
      <c r="F494" s="1037"/>
      <c r="G494" s="1037"/>
      <c r="H494" s="1037"/>
      <c r="I494" s="1037"/>
      <c r="J494" s="1037"/>
      <c r="K494" s="1037"/>
      <c r="L494" s="1037"/>
      <c r="M494" s="1037"/>
      <c r="N494" s="1046"/>
      <c r="V494" s="189"/>
      <c r="W494" s="195"/>
      <c r="X494" s="163" t="s">
        <v>1476</v>
      </c>
      <c r="AA494" s="207"/>
      <c r="AD494" s="195"/>
      <c r="AE494" s="195"/>
      <c r="AG494" s="195"/>
    </row>
    <row r="495" spans="1:33" s="160" customFormat="1" ht="123.75" x14ac:dyDescent="0.2">
      <c r="A495" s="190" t="s">
        <v>897</v>
      </c>
      <c r="B495" s="191" t="s">
        <v>1477</v>
      </c>
      <c r="C495" s="1039" t="s">
        <v>1478</v>
      </c>
      <c r="D495" s="1039"/>
      <c r="E495" s="1039"/>
      <c r="F495" s="192" t="s">
        <v>347</v>
      </c>
      <c r="G495" s="192"/>
      <c r="H495" s="192"/>
      <c r="I495" s="192" t="s">
        <v>1479</v>
      </c>
      <c r="J495" s="193">
        <v>439.8</v>
      </c>
      <c r="K495" s="192"/>
      <c r="L495" s="193">
        <v>13853.7</v>
      </c>
      <c r="M495" s="192"/>
      <c r="N495" s="194"/>
      <c r="V495" s="189"/>
      <c r="W495" s="195" t="s">
        <v>1478</v>
      </c>
      <c r="AA495" s="207"/>
      <c r="AD495" s="195"/>
      <c r="AE495" s="195"/>
      <c r="AG495" s="195"/>
    </row>
    <row r="496" spans="1:33" s="160" customFormat="1" ht="12" x14ac:dyDescent="0.2">
      <c r="A496" s="211"/>
      <c r="B496" s="212"/>
      <c r="C496" s="168" t="s">
        <v>462</v>
      </c>
      <c r="D496" s="213"/>
      <c r="E496" s="213"/>
      <c r="F496" s="214"/>
      <c r="G496" s="214"/>
      <c r="H496" s="214"/>
      <c r="I496" s="214"/>
      <c r="J496" s="215"/>
      <c r="K496" s="214"/>
      <c r="L496" s="215"/>
      <c r="M496" s="216"/>
      <c r="N496" s="217"/>
      <c r="V496" s="189"/>
      <c r="W496" s="195"/>
      <c r="AA496" s="207"/>
      <c r="AD496" s="195"/>
      <c r="AE496" s="195"/>
      <c r="AG496" s="195"/>
    </row>
    <row r="497" spans="1:33" s="160" customFormat="1" ht="12" x14ac:dyDescent="0.2">
      <c r="A497" s="196"/>
      <c r="B497" s="197"/>
      <c r="C497" s="1037" t="s">
        <v>1480</v>
      </c>
      <c r="D497" s="1037"/>
      <c r="E497" s="1037"/>
      <c r="F497" s="1037"/>
      <c r="G497" s="1037"/>
      <c r="H497" s="1037"/>
      <c r="I497" s="1037"/>
      <c r="J497" s="1037"/>
      <c r="K497" s="1037"/>
      <c r="L497" s="1037"/>
      <c r="M497" s="1037"/>
      <c r="N497" s="1046"/>
      <c r="V497" s="189"/>
      <c r="W497" s="195"/>
      <c r="X497" s="163" t="s">
        <v>1480</v>
      </c>
      <c r="AA497" s="207"/>
      <c r="AD497" s="195"/>
      <c r="AE497" s="195"/>
      <c r="AG497" s="195"/>
    </row>
    <row r="498" spans="1:33" s="160" customFormat="1" ht="112.5" x14ac:dyDescent="0.2">
      <c r="A498" s="190" t="s">
        <v>899</v>
      </c>
      <c r="B498" s="191" t="s">
        <v>1481</v>
      </c>
      <c r="C498" s="1039" t="s">
        <v>1482</v>
      </c>
      <c r="D498" s="1039"/>
      <c r="E498" s="1039"/>
      <c r="F498" s="192" t="s">
        <v>347</v>
      </c>
      <c r="G498" s="192"/>
      <c r="H498" s="192"/>
      <c r="I498" s="192" t="s">
        <v>1483</v>
      </c>
      <c r="J498" s="193">
        <v>473.63</v>
      </c>
      <c r="K498" s="192"/>
      <c r="L498" s="193">
        <v>1705.07</v>
      </c>
      <c r="M498" s="192"/>
      <c r="N498" s="194"/>
      <c r="V498" s="189"/>
      <c r="W498" s="195" t="s">
        <v>1482</v>
      </c>
      <c r="AA498" s="207"/>
      <c r="AD498" s="195"/>
      <c r="AE498" s="195"/>
      <c r="AG498" s="195"/>
    </row>
    <row r="499" spans="1:33" s="160" customFormat="1" ht="12" x14ac:dyDescent="0.2">
      <c r="A499" s="211"/>
      <c r="B499" s="212"/>
      <c r="C499" s="168" t="s">
        <v>462</v>
      </c>
      <c r="D499" s="213"/>
      <c r="E499" s="213"/>
      <c r="F499" s="214"/>
      <c r="G499" s="214"/>
      <c r="H499" s="214"/>
      <c r="I499" s="214"/>
      <c r="J499" s="215"/>
      <c r="K499" s="214"/>
      <c r="L499" s="215"/>
      <c r="M499" s="216"/>
      <c r="N499" s="217"/>
      <c r="V499" s="189"/>
      <c r="W499" s="195"/>
      <c r="AA499" s="207"/>
      <c r="AD499" s="195"/>
      <c r="AE499" s="195"/>
      <c r="AG499" s="195"/>
    </row>
    <row r="500" spans="1:33" s="160" customFormat="1" ht="12" x14ac:dyDescent="0.2">
      <c r="A500" s="196"/>
      <c r="B500" s="197"/>
      <c r="C500" s="1037" t="s">
        <v>1484</v>
      </c>
      <c r="D500" s="1037"/>
      <c r="E500" s="1037"/>
      <c r="F500" s="1037"/>
      <c r="G500" s="1037"/>
      <c r="H500" s="1037"/>
      <c r="I500" s="1037"/>
      <c r="J500" s="1037"/>
      <c r="K500" s="1037"/>
      <c r="L500" s="1037"/>
      <c r="M500" s="1037"/>
      <c r="N500" s="1046"/>
      <c r="V500" s="189"/>
      <c r="W500" s="195"/>
      <c r="X500" s="163" t="s">
        <v>1484</v>
      </c>
      <c r="AA500" s="207"/>
      <c r="AD500" s="195"/>
      <c r="AE500" s="195"/>
      <c r="AG500" s="195"/>
    </row>
    <row r="501" spans="1:33" s="160" customFormat="1" ht="123.75" x14ac:dyDescent="0.2">
      <c r="A501" s="190" t="s">
        <v>901</v>
      </c>
      <c r="B501" s="191" t="s">
        <v>1470</v>
      </c>
      <c r="C501" s="1039" t="s">
        <v>1485</v>
      </c>
      <c r="D501" s="1039"/>
      <c r="E501" s="1039"/>
      <c r="F501" s="192" t="s">
        <v>347</v>
      </c>
      <c r="G501" s="192"/>
      <c r="H501" s="192"/>
      <c r="I501" s="192" t="s">
        <v>550</v>
      </c>
      <c r="J501" s="193">
        <v>1158.7</v>
      </c>
      <c r="K501" s="192"/>
      <c r="L501" s="193">
        <v>1668.53</v>
      </c>
      <c r="M501" s="192"/>
      <c r="N501" s="194"/>
      <c r="V501" s="189"/>
      <c r="W501" s="195" t="s">
        <v>1485</v>
      </c>
      <c r="AA501" s="207"/>
      <c r="AD501" s="195"/>
      <c r="AE501" s="195"/>
      <c r="AG501" s="195"/>
    </row>
    <row r="502" spans="1:33" s="160" customFormat="1" ht="12" x14ac:dyDescent="0.2">
      <c r="A502" s="211"/>
      <c r="B502" s="212"/>
      <c r="C502" s="168" t="s">
        <v>462</v>
      </c>
      <c r="D502" s="213"/>
      <c r="E502" s="213"/>
      <c r="F502" s="214"/>
      <c r="G502" s="214"/>
      <c r="H502" s="214"/>
      <c r="I502" s="214"/>
      <c r="J502" s="215"/>
      <c r="K502" s="214"/>
      <c r="L502" s="215"/>
      <c r="M502" s="216"/>
      <c r="N502" s="217"/>
      <c r="V502" s="189"/>
      <c r="W502" s="195"/>
      <c r="AA502" s="207"/>
      <c r="AD502" s="195"/>
      <c r="AE502" s="195"/>
      <c r="AG502" s="195"/>
    </row>
    <row r="503" spans="1:33" s="160" customFormat="1" ht="12" x14ac:dyDescent="0.2">
      <c r="A503" s="196"/>
      <c r="B503" s="197"/>
      <c r="C503" s="1037" t="s">
        <v>1486</v>
      </c>
      <c r="D503" s="1037"/>
      <c r="E503" s="1037"/>
      <c r="F503" s="1037"/>
      <c r="G503" s="1037"/>
      <c r="H503" s="1037"/>
      <c r="I503" s="1037"/>
      <c r="J503" s="1037"/>
      <c r="K503" s="1037"/>
      <c r="L503" s="1037"/>
      <c r="M503" s="1037"/>
      <c r="N503" s="1046"/>
      <c r="V503" s="189"/>
      <c r="W503" s="195"/>
      <c r="X503" s="163" t="s">
        <v>1486</v>
      </c>
      <c r="AA503" s="207"/>
      <c r="AD503" s="195"/>
      <c r="AE503" s="195"/>
      <c r="AG503" s="195"/>
    </row>
    <row r="504" spans="1:33" s="160" customFormat="1" ht="78.75" x14ac:dyDescent="0.2">
      <c r="A504" s="190" t="s">
        <v>561</v>
      </c>
      <c r="B504" s="191" t="s">
        <v>1487</v>
      </c>
      <c r="C504" s="1039" t="s">
        <v>1488</v>
      </c>
      <c r="D504" s="1039"/>
      <c r="E504" s="1039"/>
      <c r="F504" s="192" t="s">
        <v>347</v>
      </c>
      <c r="G504" s="192"/>
      <c r="H504" s="192"/>
      <c r="I504" s="192" t="s">
        <v>550</v>
      </c>
      <c r="J504" s="193">
        <v>766.68</v>
      </c>
      <c r="K504" s="192"/>
      <c r="L504" s="193">
        <v>1104.02</v>
      </c>
      <c r="M504" s="192"/>
      <c r="N504" s="194"/>
      <c r="V504" s="189"/>
      <c r="W504" s="195" t="s">
        <v>1488</v>
      </c>
      <c r="AA504" s="207"/>
      <c r="AD504" s="195"/>
      <c r="AE504" s="195"/>
      <c r="AG504" s="195"/>
    </row>
    <row r="505" spans="1:33" s="160" customFormat="1" ht="12" x14ac:dyDescent="0.2">
      <c r="A505" s="211"/>
      <c r="B505" s="212"/>
      <c r="C505" s="168" t="s">
        <v>462</v>
      </c>
      <c r="D505" s="213"/>
      <c r="E505" s="213"/>
      <c r="F505" s="214"/>
      <c r="G505" s="214"/>
      <c r="H505" s="214"/>
      <c r="I505" s="214"/>
      <c r="J505" s="215"/>
      <c r="K505" s="214"/>
      <c r="L505" s="215"/>
      <c r="M505" s="216"/>
      <c r="N505" s="217"/>
      <c r="V505" s="189"/>
      <c r="W505" s="195"/>
      <c r="AA505" s="207"/>
      <c r="AD505" s="195"/>
      <c r="AE505" s="195"/>
      <c r="AG505" s="195"/>
    </row>
    <row r="506" spans="1:33" s="160" customFormat="1" ht="12" x14ac:dyDescent="0.2">
      <c r="A506" s="196"/>
      <c r="B506" s="197"/>
      <c r="C506" s="1037" t="s">
        <v>1489</v>
      </c>
      <c r="D506" s="1037"/>
      <c r="E506" s="1037"/>
      <c r="F506" s="1037"/>
      <c r="G506" s="1037"/>
      <c r="H506" s="1037"/>
      <c r="I506" s="1037"/>
      <c r="J506" s="1037"/>
      <c r="K506" s="1037"/>
      <c r="L506" s="1037"/>
      <c r="M506" s="1037"/>
      <c r="N506" s="1046"/>
      <c r="V506" s="189"/>
      <c r="W506" s="195"/>
      <c r="X506" s="163" t="s">
        <v>1489</v>
      </c>
      <c r="AA506" s="207"/>
      <c r="AD506" s="195"/>
      <c r="AE506" s="195"/>
      <c r="AG506" s="195"/>
    </row>
    <row r="507" spans="1:33" s="160" customFormat="1" ht="22.5" x14ac:dyDescent="0.2">
      <c r="A507" s="190" t="s">
        <v>905</v>
      </c>
      <c r="B507" s="191" t="s">
        <v>1490</v>
      </c>
      <c r="C507" s="1039" t="s">
        <v>1491</v>
      </c>
      <c r="D507" s="1039"/>
      <c r="E507" s="1039"/>
      <c r="F507" s="192" t="s">
        <v>1026</v>
      </c>
      <c r="G507" s="192"/>
      <c r="H507" s="192"/>
      <c r="I507" s="192" t="s">
        <v>1492</v>
      </c>
      <c r="J507" s="193"/>
      <c r="K507" s="192"/>
      <c r="L507" s="193"/>
      <c r="M507" s="192"/>
      <c r="N507" s="194"/>
      <c r="V507" s="189"/>
      <c r="W507" s="195" t="s">
        <v>1491</v>
      </c>
      <c r="AA507" s="207"/>
      <c r="AD507" s="195"/>
      <c r="AE507" s="195"/>
      <c r="AG507" s="195"/>
    </row>
    <row r="508" spans="1:33" s="160" customFormat="1" ht="12" x14ac:dyDescent="0.2">
      <c r="A508" s="196"/>
      <c r="B508" s="197"/>
      <c r="C508" s="1037" t="s">
        <v>1493</v>
      </c>
      <c r="D508" s="1037"/>
      <c r="E508" s="1037"/>
      <c r="F508" s="1037"/>
      <c r="G508" s="1037"/>
      <c r="H508" s="1037"/>
      <c r="I508" s="1037"/>
      <c r="J508" s="1037"/>
      <c r="K508" s="1037"/>
      <c r="L508" s="1037"/>
      <c r="M508" s="1037"/>
      <c r="N508" s="1046"/>
      <c r="V508" s="189"/>
      <c r="W508" s="195"/>
      <c r="X508" s="163" t="s">
        <v>1493</v>
      </c>
      <c r="AA508" s="207"/>
      <c r="AD508" s="195"/>
      <c r="AE508" s="195"/>
      <c r="AG508" s="195"/>
    </row>
    <row r="509" spans="1:33" s="160" customFormat="1" ht="33.75" x14ac:dyDescent="0.2">
      <c r="A509" s="198"/>
      <c r="B509" s="199" t="s">
        <v>430</v>
      </c>
      <c r="C509" s="1037" t="s">
        <v>431</v>
      </c>
      <c r="D509" s="1037"/>
      <c r="E509" s="1037"/>
      <c r="F509" s="1037"/>
      <c r="G509" s="1037"/>
      <c r="H509" s="1037"/>
      <c r="I509" s="1037"/>
      <c r="J509" s="1037"/>
      <c r="K509" s="1037"/>
      <c r="L509" s="1037"/>
      <c r="M509" s="1037"/>
      <c r="N509" s="1046"/>
      <c r="V509" s="189"/>
      <c r="W509" s="195"/>
      <c r="Y509" s="163" t="s">
        <v>431</v>
      </c>
      <c r="AA509" s="207"/>
      <c r="AD509" s="195"/>
      <c r="AE509" s="195"/>
      <c r="AG509" s="195"/>
    </row>
    <row r="510" spans="1:33" s="160" customFormat="1" ht="12" x14ac:dyDescent="0.2">
      <c r="A510" s="200"/>
      <c r="B510" s="199" t="s">
        <v>423</v>
      </c>
      <c r="C510" s="1037" t="s">
        <v>432</v>
      </c>
      <c r="D510" s="1037"/>
      <c r="E510" s="1037"/>
      <c r="F510" s="201"/>
      <c r="G510" s="201"/>
      <c r="H510" s="201"/>
      <c r="I510" s="201"/>
      <c r="J510" s="202">
        <v>166.34</v>
      </c>
      <c r="K510" s="201" t="s">
        <v>436</v>
      </c>
      <c r="L510" s="202">
        <v>22.46</v>
      </c>
      <c r="M510" s="201"/>
      <c r="N510" s="203"/>
      <c r="V510" s="189"/>
      <c r="W510" s="195"/>
      <c r="Z510" s="163" t="s">
        <v>432</v>
      </c>
      <c r="AA510" s="207"/>
      <c r="AD510" s="195"/>
      <c r="AE510" s="195"/>
      <c r="AG510" s="195"/>
    </row>
    <row r="511" spans="1:33" s="160" customFormat="1" ht="12" x14ac:dyDescent="0.2">
      <c r="A511" s="200"/>
      <c r="B511" s="199" t="s">
        <v>434</v>
      </c>
      <c r="C511" s="1037" t="s">
        <v>435</v>
      </c>
      <c r="D511" s="1037"/>
      <c r="E511" s="1037"/>
      <c r="F511" s="201"/>
      <c r="G511" s="201"/>
      <c r="H511" s="201"/>
      <c r="I511" s="201"/>
      <c r="J511" s="202">
        <v>12.73</v>
      </c>
      <c r="K511" s="201" t="s">
        <v>436</v>
      </c>
      <c r="L511" s="202">
        <v>1.72</v>
      </c>
      <c r="M511" s="201"/>
      <c r="N511" s="203"/>
      <c r="V511" s="189"/>
      <c r="W511" s="195"/>
      <c r="Z511" s="163" t="s">
        <v>435</v>
      </c>
      <c r="AA511" s="207"/>
      <c r="AD511" s="195"/>
      <c r="AE511" s="195"/>
      <c r="AG511" s="195"/>
    </row>
    <row r="512" spans="1:33" s="160" customFormat="1" ht="12" x14ac:dyDescent="0.2">
      <c r="A512" s="200"/>
      <c r="B512" s="199" t="s">
        <v>437</v>
      </c>
      <c r="C512" s="1037" t="s">
        <v>438</v>
      </c>
      <c r="D512" s="1037"/>
      <c r="E512" s="1037"/>
      <c r="F512" s="201"/>
      <c r="G512" s="201"/>
      <c r="H512" s="201"/>
      <c r="I512" s="201"/>
      <c r="J512" s="202">
        <v>2.65</v>
      </c>
      <c r="K512" s="201" t="s">
        <v>436</v>
      </c>
      <c r="L512" s="202">
        <v>0.36</v>
      </c>
      <c r="M512" s="201"/>
      <c r="N512" s="203"/>
      <c r="V512" s="189"/>
      <c r="W512" s="195"/>
      <c r="Z512" s="163" t="s">
        <v>438</v>
      </c>
      <c r="AA512" s="207"/>
      <c r="AD512" s="195"/>
      <c r="AE512" s="195"/>
      <c r="AG512" s="195"/>
    </row>
    <row r="513" spans="1:33" s="160" customFormat="1" ht="12" x14ac:dyDescent="0.2">
      <c r="A513" s="200"/>
      <c r="B513" s="199" t="s">
        <v>439</v>
      </c>
      <c r="C513" s="1037" t="s">
        <v>440</v>
      </c>
      <c r="D513" s="1037"/>
      <c r="E513" s="1037"/>
      <c r="F513" s="201"/>
      <c r="G513" s="201"/>
      <c r="H513" s="201"/>
      <c r="I513" s="201"/>
      <c r="J513" s="202">
        <v>1792.3</v>
      </c>
      <c r="K513" s="201"/>
      <c r="L513" s="202">
        <v>193.57</v>
      </c>
      <c r="M513" s="201"/>
      <c r="N513" s="203"/>
      <c r="V513" s="189"/>
      <c r="W513" s="195"/>
      <c r="Z513" s="163" t="s">
        <v>440</v>
      </c>
      <c r="AA513" s="207"/>
      <c r="AD513" s="195"/>
      <c r="AE513" s="195"/>
      <c r="AG513" s="195"/>
    </row>
    <row r="514" spans="1:33" s="160" customFormat="1" ht="12" x14ac:dyDescent="0.2">
      <c r="A514" s="196"/>
      <c r="B514" s="204" t="s">
        <v>1494</v>
      </c>
      <c r="C514" s="1048" t="s">
        <v>1495</v>
      </c>
      <c r="D514" s="1048"/>
      <c r="E514" s="1048"/>
      <c r="F514" s="205" t="s">
        <v>1003</v>
      </c>
      <c r="G514" s="205" t="s">
        <v>489</v>
      </c>
      <c r="H514" s="205"/>
      <c r="I514" s="205" t="s">
        <v>489</v>
      </c>
      <c r="J514" s="199"/>
      <c r="K514" s="201"/>
      <c r="L514" s="202"/>
      <c r="M514" s="201"/>
      <c r="N514" s="206"/>
      <c r="V514" s="189"/>
      <c r="W514" s="195"/>
      <c r="AA514" s="207" t="s">
        <v>1495</v>
      </c>
      <c r="AD514" s="195"/>
      <c r="AE514" s="195"/>
      <c r="AG514" s="195"/>
    </row>
    <row r="515" spans="1:33" s="160" customFormat="1" ht="33.75" x14ac:dyDescent="0.2">
      <c r="A515" s="196"/>
      <c r="B515" s="204" t="s">
        <v>1496</v>
      </c>
      <c r="C515" s="1048" t="s">
        <v>1497</v>
      </c>
      <c r="D515" s="1048"/>
      <c r="E515" s="1048"/>
      <c r="F515" s="205" t="s">
        <v>1498</v>
      </c>
      <c r="G515" s="205" t="s">
        <v>489</v>
      </c>
      <c r="H515" s="205"/>
      <c r="I515" s="205" t="s">
        <v>489</v>
      </c>
      <c r="J515" s="199"/>
      <c r="K515" s="201"/>
      <c r="L515" s="202"/>
      <c r="M515" s="201"/>
      <c r="N515" s="206"/>
      <c r="V515" s="189"/>
      <c r="W515" s="195"/>
      <c r="AA515" s="207" t="s">
        <v>1497</v>
      </c>
      <c r="AD515" s="195"/>
      <c r="AE515" s="195"/>
      <c r="AG515" s="195"/>
    </row>
    <row r="516" spans="1:33" s="160" customFormat="1" ht="12" x14ac:dyDescent="0.2">
      <c r="A516" s="200"/>
      <c r="B516" s="199"/>
      <c r="C516" s="1037" t="s">
        <v>443</v>
      </c>
      <c r="D516" s="1037"/>
      <c r="E516" s="1037"/>
      <c r="F516" s="201" t="s">
        <v>444</v>
      </c>
      <c r="G516" s="201" t="s">
        <v>1499</v>
      </c>
      <c r="H516" s="201" t="s">
        <v>436</v>
      </c>
      <c r="I516" s="201" t="s">
        <v>1500</v>
      </c>
      <c r="J516" s="202"/>
      <c r="K516" s="201"/>
      <c r="L516" s="202"/>
      <c r="M516" s="201"/>
      <c r="N516" s="203"/>
      <c r="V516" s="189"/>
      <c r="W516" s="195"/>
      <c r="AA516" s="207"/>
      <c r="AB516" s="163" t="s">
        <v>443</v>
      </c>
      <c r="AD516" s="195"/>
      <c r="AE516" s="195"/>
      <c r="AG516" s="195"/>
    </row>
    <row r="517" spans="1:33" s="160" customFormat="1" ht="12" x14ac:dyDescent="0.2">
      <c r="A517" s="200"/>
      <c r="B517" s="199"/>
      <c r="C517" s="1037" t="s">
        <v>447</v>
      </c>
      <c r="D517" s="1037"/>
      <c r="E517" s="1037"/>
      <c r="F517" s="201" t="s">
        <v>444</v>
      </c>
      <c r="G517" s="201" t="s">
        <v>1501</v>
      </c>
      <c r="H517" s="201" t="s">
        <v>436</v>
      </c>
      <c r="I517" s="201" t="s">
        <v>1502</v>
      </c>
      <c r="J517" s="202"/>
      <c r="K517" s="201"/>
      <c r="L517" s="202"/>
      <c r="M517" s="201"/>
      <c r="N517" s="203"/>
      <c r="V517" s="189"/>
      <c r="W517" s="195"/>
      <c r="AA517" s="207"/>
      <c r="AB517" s="163" t="s">
        <v>447</v>
      </c>
      <c r="AD517" s="195"/>
      <c r="AE517" s="195"/>
      <c r="AG517" s="195"/>
    </row>
    <row r="518" spans="1:33" s="160" customFormat="1" ht="12" x14ac:dyDescent="0.2">
      <c r="A518" s="200"/>
      <c r="B518" s="199"/>
      <c r="C518" s="1047" t="s">
        <v>450</v>
      </c>
      <c r="D518" s="1047"/>
      <c r="E518" s="1047"/>
      <c r="F518" s="208"/>
      <c r="G518" s="208"/>
      <c r="H518" s="208"/>
      <c r="I518" s="208"/>
      <c r="J518" s="209">
        <v>1971.37</v>
      </c>
      <c r="K518" s="208"/>
      <c r="L518" s="209">
        <v>217.75</v>
      </c>
      <c r="M518" s="208"/>
      <c r="N518" s="210"/>
      <c r="V518" s="189"/>
      <c r="W518" s="195"/>
      <c r="AA518" s="207"/>
      <c r="AC518" s="163" t="s">
        <v>450</v>
      </c>
      <c r="AD518" s="195"/>
      <c r="AE518" s="195"/>
      <c r="AG518" s="195"/>
    </row>
    <row r="519" spans="1:33" s="160" customFormat="1" ht="12" x14ac:dyDescent="0.2">
      <c r="A519" s="200"/>
      <c r="B519" s="199"/>
      <c r="C519" s="1037" t="s">
        <v>451</v>
      </c>
      <c r="D519" s="1037"/>
      <c r="E519" s="1037"/>
      <c r="F519" s="201"/>
      <c r="G519" s="201"/>
      <c r="H519" s="201"/>
      <c r="I519" s="201"/>
      <c r="J519" s="202"/>
      <c r="K519" s="201"/>
      <c r="L519" s="202">
        <v>22.82</v>
      </c>
      <c r="M519" s="201"/>
      <c r="N519" s="203"/>
      <c r="V519" s="189"/>
      <c r="W519" s="195"/>
      <c r="AA519" s="207"/>
      <c r="AB519" s="163" t="s">
        <v>451</v>
      </c>
      <c r="AD519" s="195"/>
      <c r="AE519" s="195"/>
      <c r="AG519" s="195"/>
    </row>
    <row r="520" spans="1:33" s="160" customFormat="1" ht="22.5" x14ac:dyDescent="0.2">
      <c r="A520" s="200"/>
      <c r="B520" s="199" t="s">
        <v>1294</v>
      </c>
      <c r="C520" s="1037" t="s">
        <v>1295</v>
      </c>
      <c r="D520" s="1037"/>
      <c r="E520" s="1037"/>
      <c r="F520" s="201" t="s">
        <v>454</v>
      </c>
      <c r="G520" s="201" t="s">
        <v>819</v>
      </c>
      <c r="H520" s="201"/>
      <c r="I520" s="201" t="s">
        <v>819</v>
      </c>
      <c r="J520" s="202"/>
      <c r="K520" s="201"/>
      <c r="L520" s="202">
        <v>24.65</v>
      </c>
      <c r="M520" s="201"/>
      <c r="N520" s="203"/>
      <c r="V520" s="189"/>
      <c r="W520" s="195"/>
      <c r="AA520" s="207"/>
      <c r="AB520" s="163" t="s">
        <v>1295</v>
      </c>
      <c r="AD520" s="195"/>
      <c r="AE520" s="195"/>
      <c r="AG520" s="195"/>
    </row>
    <row r="521" spans="1:33" s="160" customFormat="1" ht="22.5" x14ac:dyDescent="0.2">
      <c r="A521" s="200"/>
      <c r="B521" s="199" t="s">
        <v>1296</v>
      </c>
      <c r="C521" s="1037" t="s">
        <v>1297</v>
      </c>
      <c r="D521" s="1037"/>
      <c r="E521" s="1037"/>
      <c r="F521" s="201" t="s">
        <v>454</v>
      </c>
      <c r="G521" s="201" t="s">
        <v>561</v>
      </c>
      <c r="H521" s="201"/>
      <c r="I521" s="201" t="s">
        <v>561</v>
      </c>
      <c r="J521" s="202"/>
      <c r="K521" s="201"/>
      <c r="L521" s="202">
        <v>12.55</v>
      </c>
      <c r="M521" s="201"/>
      <c r="N521" s="203"/>
      <c r="V521" s="189"/>
      <c r="W521" s="195"/>
      <c r="AA521" s="207"/>
      <c r="AB521" s="163" t="s">
        <v>1297</v>
      </c>
      <c r="AD521" s="195"/>
      <c r="AE521" s="195"/>
      <c r="AG521" s="195"/>
    </row>
    <row r="522" spans="1:33" s="160" customFormat="1" ht="12" x14ac:dyDescent="0.2">
      <c r="A522" s="211"/>
      <c r="B522" s="212"/>
      <c r="C522" s="1039" t="s">
        <v>459</v>
      </c>
      <c r="D522" s="1039"/>
      <c r="E522" s="1039"/>
      <c r="F522" s="192"/>
      <c r="G522" s="192"/>
      <c r="H522" s="192"/>
      <c r="I522" s="192"/>
      <c r="J522" s="193"/>
      <c r="K522" s="192"/>
      <c r="L522" s="193">
        <v>254.95</v>
      </c>
      <c r="M522" s="208"/>
      <c r="N522" s="194"/>
      <c r="V522" s="189"/>
      <c r="W522" s="195"/>
      <c r="AA522" s="207"/>
      <c r="AD522" s="195" t="s">
        <v>459</v>
      </c>
      <c r="AE522" s="195"/>
      <c r="AG522" s="195"/>
    </row>
    <row r="523" spans="1:33" s="160" customFormat="1" ht="22.5" x14ac:dyDescent="0.2">
      <c r="A523" s="190" t="s">
        <v>910</v>
      </c>
      <c r="B523" s="191" t="s">
        <v>1503</v>
      </c>
      <c r="C523" s="1039" t="s">
        <v>1504</v>
      </c>
      <c r="D523" s="1039"/>
      <c r="E523" s="1039"/>
      <c r="F523" s="192" t="s">
        <v>1003</v>
      </c>
      <c r="G523" s="192"/>
      <c r="H523" s="192"/>
      <c r="I523" s="192" t="s">
        <v>1505</v>
      </c>
      <c r="J523" s="193">
        <v>32.42</v>
      </c>
      <c r="K523" s="192"/>
      <c r="L523" s="193">
        <v>350.14</v>
      </c>
      <c r="M523" s="192"/>
      <c r="N523" s="194"/>
      <c r="V523" s="189"/>
      <c r="W523" s="195" t="s">
        <v>1504</v>
      </c>
      <c r="AA523" s="207"/>
      <c r="AD523" s="195"/>
      <c r="AE523" s="195"/>
      <c r="AG523" s="195"/>
    </row>
    <row r="524" spans="1:33" s="160" customFormat="1" ht="12" x14ac:dyDescent="0.2">
      <c r="A524" s="211"/>
      <c r="B524" s="212"/>
      <c r="C524" s="168" t="s">
        <v>462</v>
      </c>
      <c r="D524" s="213"/>
      <c r="E524" s="213"/>
      <c r="F524" s="214"/>
      <c r="G524" s="214"/>
      <c r="H524" s="214"/>
      <c r="I524" s="214"/>
      <c r="J524" s="215"/>
      <c r="K524" s="214"/>
      <c r="L524" s="215"/>
      <c r="M524" s="216"/>
      <c r="N524" s="217"/>
      <c r="V524" s="189"/>
      <c r="W524" s="195"/>
      <c r="AA524" s="207"/>
      <c r="AD524" s="195"/>
      <c r="AE524" s="195"/>
      <c r="AG524" s="195"/>
    </row>
    <row r="525" spans="1:33" s="160" customFormat="1" ht="12" x14ac:dyDescent="0.2">
      <c r="A525" s="196"/>
      <c r="B525" s="197"/>
      <c r="C525" s="1037" t="s">
        <v>1506</v>
      </c>
      <c r="D525" s="1037"/>
      <c r="E525" s="1037"/>
      <c r="F525" s="1037"/>
      <c r="G525" s="1037"/>
      <c r="H525" s="1037"/>
      <c r="I525" s="1037"/>
      <c r="J525" s="1037"/>
      <c r="K525" s="1037"/>
      <c r="L525" s="1037"/>
      <c r="M525" s="1037"/>
      <c r="N525" s="1046"/>
      <c r="V525" s="189"/>
      <c r="W525" s="195"/>
      <c r="X525" s="163" t="s">
        <v>1506</v>
      </c>
      <c r="AA525" s="207"/>
      <c r="AD525" s="195"/>
      <c r="AE525" s="195"/>
      <c r="AG525" s="195"/>
    </row>
    <row r="526" spans="1:33" s="160" customFormat="1" ht="1.5" customHeight="1" x14ac:dyDescent="0.2">
      <c r="A526" s="214"/>
      <c r="B526" s="212"/>
      <c r="C526" s="212"/>
      <c r="D526" s="212"/>
      <c r="E526" s="212"/>
      <c r="F526" s="214"/>
      <c r="G526" s="214"/>
      <c r="H526" s="214"/>
      <c r="I526" s="214"/>
      <c r="J526" s="218"/>
      <c r="K526" s="214"/>
      <c r="L526" s="218"/>
      <c r="M526" s="201"/>
      <c r="N526" s="218"/>
      <c r="V526" s="189"/>
      <c r="W526" s="195"/>
      <c r="AA526" s="207"/>
      <c r="AD526" s="195"/>
      <c r="AE526" s="195"/>
      <c r="AG526" s="195"/>
    </row>
    <row r="527" spans="1:33" s="160" customFormat="1" ht="12" x14ac:dyDescent="0.2">
      <c r="A527" s="219"/>
      <c r="B527" s="220"/>
      <c r="C527" s="1039" t="s">
        <v>1507</v>
      </c>
      <c r="D527" s="1039"/>
      <c r="E527" s="1039"/>
      <c r="F527" s="1039"/>
      <c r="G527" s="1039"/>
      <c r="H527" s="1039"/>
      <c r="I527" s="1039"/>
      <c r="J527" s="1039"/>
      <c r="K527" s="1039"/>
      <c r="L527" s="221"/>
      <c r="M527" s="222"/>
      <c r="N527" s="223"/>
      <c r="V527" s="189"/>
      <c r="W527" s="195"/>
      <c r="AA527" s="207"/>
      <c r="AD527" s="195"/>
      <c r="AE527" s="195" t="s">
        <v>1507</v>
      </c>
      <c r="AG527" s="195"/>
    </row>
    <row r="528" spans="1:33" s="160" customFormat="1" ht="12" x14ac:dyDescent="0.2">
      <c r="A528" s="224"/>
      <c r="B528" s="199"/>
      <c r="C528" s="1037" t="s">
        <v>512</v>
      </c>
      <c r="D528" s="1037"/>
      <c r="E528" s="1037"/>
      <c r="F528" s="1037"/>
      <c r="G528" s="1037"/>
      <c r="H528" s="1037"/>
      <c r="I528" s="1037"/>
      <c r="J528" s="1037"/>
      <c r="K528" s="1037"/>
      <c r="L528" s="225">
        <v>40634.339999999997</v>
      </c>
      <c r="M528" s="226"/>
      <c r="N528" s="227"/>
      <c r="V528" s="189"/>
      <c r="W528" s="195"/>
      <c r="AA528" s="207"/>
      <c r="AD528" s="195"/>
      <c r="AE528" s="195"/>
      <c r="AF528" s="163" t="s">
        <v>512</v>
      </c>
      <c r="AG528" s="195"/>
    </row>
    <row r="529" spans="1:33" s="160" customFormat="1" ht="12" x14ac:dyDescent="0.2">
      <c r="A529" s="224"/>
      <c r="B529" s="199"/>
      <c r="C529" s="1037" t="s">
        <v>513</v>
      </c>
      <c r="D529" s="1037"/>
      <c r="E529" s="1037"/>
      <c r="F529" s="1037"/>
      <c r="G529" s="1037"/>
      <c r="H529" s="1037"/>
      <c r="I529" s="1037"/>
      <c r="J529" s="1037"/>
      <c r="K529" s="1037"/>
      <c r="L529" s="225"/>
      <c r="M529" s="226"/>
      <c r="N529" s="227"/>
      <c r="V529" s="189"/>
      <c r="W529" s="195"/>
      <c r="AA529" s="207"/>
      <c r="AD529" s="195"/>
      <c r="AE529" s="195"/>
      <c r="AF529" s="163" t="s">
        <v>513</v>
      </c>
      <c r="AG529" s="195"/>
    </row>
    <row r="530" spans="1:33" s="160" customFormat="1" ht="12" x14ac:dyDescent="0.2">
      <c r="A530" s="224"/>
      <c r="B530" s="199"/>
      <c r="C530" s="1037" t="s">
        <v>514</v>
      </c>
      <c r="D530" s="1037"/>
      <c r="E530" s="1037"/>
      <c r="F530" s="1037"/>
      <c r="G530" s="1037"/>
      <c r="H530" s="1037"/>
      <c r="I530" s="1037"/>
      <c r="J530" s="1037"/>
      <c r="K530" s="1037"/>
      <c r="L530" s="225">
        <v>2905.9</v>
      </c>
      <c r="M530" s="226"/>
      <c r="N530" s="227"/>
      <c r="V530" s="189"/>
      <c r="W530" s="195"/>
      <c r="AA530" s="207"/>
      <c r="AD530" s="195"/>
      <c r="AE530" s="195"/>
      <c r="AF530" s="163" t="s">
        <v>514</v>
      </c>
      <c r="AG530" s="195"/>
    </row>
    <row r="531" spans="1:33" s="160" customFormat="1" ht="12" x14ac:dyDescent="0.2">
      <c r="A531" s="224"/>
      <c r="B531" s="199"/>
      <c r="C531" s="1037" t="s">
        <v>515</v>
      </c>
      <c r="D531" s="1037"/>
      <c r="E531" s="1037"/>
      <c r="F531" s="1037"/>
      <c r="G531" s="1037"/>
      <c r="H531" s="1037"/>
      <c r="I531" s="1037"/>
      <c r="J531" s="1037"/>
      <c r="K531" s="1037"/>
      <c r="L531" s="225">
        <v>1300.27</v>
      </c>
      <c r="M531" s="226"/>
      <c r="N531" s="227"/>
      <c r="V531" s="189"/>
      <c r="W531" s="195"/>
      <c r="AA531" s="207"/>
      <c r="AD531" s="195"/>
      <c r="AE531" s="195"/>
      <c r="AF531" s="163" t="s">
        <v>515</v>
      </c>
      <c r="AG531" s="195"/>
    </row>
    <row r="532" spans="1:33" s="160" customFormat="1" ht="12" x14ac:dyDescent="0.2">
      <c r="A532" s="224"/>
      <c r="B532" s="199"/>
      <c r="C532" s="1037" t="s">
        <v>516</v>
      </c>
      <c r="D532" s="1037"/>
      <c r="E532" s="1037"/>
      <c r="F532" s="1037"/>
      <c r="G532" s="1037"/>
      <c r="H532" s="1037"/>
      <c r="I532" s="1037"/>
      <c r="J532" s="1037"/>
      <c r="K532" s="1037"/>
      <c r="L532" s="225">
        <v>183.08</v>
      </c>
      <c r="M532" s="226"/>
      <c r="N532" s="227"/>
      <c r="V532" s="189"/>
      <c r="W532" s="195"/>
      <c r="AA532" s="207"/>
      <c r="AD532" s="195"/>
      <c r="AE532" s="195"/>
      <c r="AF532" s="163" t="s">
        <v>516</v>
      </c>
      <c r="AG532" s="195"/>
    </row>
    <row r="533" spans="1:33" s="160" customFormat="1" ht="12" x14ac:dyDescent="0.2">
      <c r="A533" s="224"/>
      <c r="B533" s="199"/>
      <c r="C533" s="1037" t="s">
        <v>517</v>
      </c>
      <c r="D533" s="1037"/>
      <c r="E533" s="1037"/>
      <c r="F533" s="1037"/>
      <c r="G533" s="1037"/>
      <c r="H533" s="1037"/>
      <c r="I533" s="1037"/>
      <c r="J533" s="1037"/>
      <c r="K533" s="1037"/>
      <c r="L533" s="225">
        <v>36428.17</v>
      </c>
      <c r="M533" s="226"/>
      <c r="N533" s="227"/>
      <c r="V533" s="189"/>
      <c r="W533" s="195"/>
      <c r="AA533" s="207"/>
      <c r="AD533" s="195"/>
      <c r="AE533" s="195"/>
      <c r="AF533" s="163" t="s">
        <v>517</v>
      </c>
      <c r="AG533" s="195"/>
    </row>
    <row r="534" spans="1:33" s="160" customFormat="1" ht="12" x14ac:dyDescent="0.2">
      <c r="A534" s="224"/>
      <c r="B534" s="199"/>
      <c r="C534" s="1037" t="s">
        <v>518</v>
      </c>
      <c r="D534" s="1037"/>
      <c r="E534" s="1037"/>
      <c r="F534" s="1037"/>
      <c r="G534" s="1037"/>
      <c r="H534" s="1037"/>
      <c r="I534" s="1037"/>
      <c r="J534" s="1037"/>
      <c r="K534" s="1037"/>
      <c r="L534" s="225">
        <v>45424.09</v>
      </c>
      <c r="M534" s="226"/>
      <c r="N534" s="227"/>
      <c r="V534" s="189"/>
      <c r="W534" s="195"/>
      <c r="AA534" s="207"/>
      <c r="AD534" s="195"/>
      <c r="AE534" s="195"/>
      <c r="AF534" s="163" t="s">
        <v>518</v>
      </c>
      <c r="AG534" s="195"/>
    </row>
    <row r="535" spans="1:33" s="160" customFormat="1" ht="12" x14ac:dyDescent="0.2">
      <c r="A535" s="224"/>
      <c r="B535" s="199"/>
      <c r="C535" s="1037" t="s">
        <v>513</v>
      </c>
      <c r="D535" s="1037"/>
      <c r="E535" s="1037"/>
      <c r="F535" s="1037"/>
      <c r="G535" s="1037"/>
      <c r="H535" s="1037"/>
      <c r="I535" s="1037"/>
      <c r="J535" s="1037"/>
      <c r="K535" s="1037"/>
      <c r="L535" s="225"/>
      <c r="M535" s="226"/>
      <c r="N535" s="227"/>
      <c r="V535" s="189"/>
      <c r="W535" s="195"/>
      <c r="AA535" s="207"/>
      <c r="AD535" s="195"/>
      <c r="AE535" s="195"/>
      <c r="AF535" s="163" t="s">
        <v>513</v>
      </c>
      <c r="AG535" s="195"/>
    </row>
    <row r="536" spans="1:33" s="160" customFormat="1" ht="12" x14ac:dyDescent="0.2">
      <c r="A536" s="224"/>
      <c r="B536" s="199"/>
      <c r="C536" s="1037" t="s">
        <v>519</v>
      </c>
      <c r="D536" s="1037"/>
      <c r="E536" s="1037"/>
      <c r="F536" s="1037"/>
      <c r="G536" s="1037"/>
      <c r="H536" s="1037"/>
      <c r="I536" s="1037"/>
      <c r="J536" s="1037"/>
      <c r="K536" s="1037"/>
      <c r="L536" s="225">
        <v>2905.9</v>
      </c>
      <c r="M536" s="226"/>
      <c r="N536" s="227"/>
      <c r="V536" s="189"/>
      <c r="W536" s="195"/>
      <c r="AA536" s="207"/>
      <c r="AD536" s="195"/>
      <c r="AE536" s="195"/>
      <c r="AF536" s="163" t="s">
        <v>519</v>
      </c>
      <c r="AG536" s="195"/>
    </row>
    <row r="537" spans="1:33" s="160" customFormat="1" ht="12" x14ac:dyDescent="0.2">
      <c r="A537" s="224"/>
      <c r="B537" s="199"/>
      <c r="C537" s="1037" t="s">
        <v>520</v>
      </c>
      <c r="D537" s="1037"/>
      <c r="E537" s="1037"/>
      <c r="F537" s="1037"/>
      <c r="G537" s="1037"/>
      <c r="H537" s="1037"/>
      <c r="I537" s="1037"/>
      <c r="J537" s="1037"/>
      <c r="K537" s="1037"/>
      <c r="L537" s="225">
        <v>1300.27</v>
      </c>
      <c r="M537" s="226"/>
      <c r="N537" s="227"/>
      <c r="V537" s="189"/>
      <c r="W537" s="195"/>
      <c r="AA537" s="207"/>
      <c r="AD537" s="195"/>
      <c r="AE537" s="195"/>
      <c r="AF537" s="163" t="s">
        <v>520</v>
      </c>
      <c r="AG537" s="195"/>
    </row>
    <row r="538" spans="1:33" s="160" customFormat="1" ht="12" x14ac:dyDescent="0.2">
      <c r="A538" s="224"/>
      <c r="B538" s="199"/>
      <c r="C538" s="1037" t="s">
        <v>521</v>
      </c>
      <c r="D538" s="1037"/>
      <c r="E538" s="1037"/>
      <c r="F538" s="1037"/>
      <c r="G538" s="1037"/>
      <c r="H538" s="1037"/>
      <c r="I538" s="1037"/>
      <c r="J538" s="1037"/>
      <c r="K538" s="1037"/>
      <c r="L538" s="225">
        <v>36428.17</v>
      </c>
      <c r="M538" s="226"/>
      <c r="N538" s="227"/>
      <c r="V538" s="189"/>
      <c r="W538" s="195"/>
      <c r="AA538" s="207"/>
      <c r="AD538" s="195"/>
      <c r="AE538" s="195"/>
      <c r="AF538" s="163" t="s">
        <v>521</v>
      </c>
      <c r="AG538" s="195"/>
    </row>
    <row r="539" spans="1:33" s="160" customFormat="1" ht="12" x14ac:dyDescent="0.2">
      <c r="A539" s="224"/>
      <c r="B539" s="199"/>
      <c r="C539" s="1037" t="s">
        <v>522</v>
      </c>
      <c r="D539" s="1037"/>
      <c r="E539" s="1037"/>
      <c r="F539" s="1037"/>
      <c r="G539" s="1037"/>
      <c r="H539" s="1037"/>
      <c r="I539" s="1037"/>
      <c r="J539" s="1037"/>
      <c r="K539" s="1037"/>
      <c r="L539" s="225">
        <v>2876.18</v>
      </c>
      <c r="M539" s="226"/>
      <c r="N539" s="227"/>
      <c r="V539" s="189"/>
      <c r="W539" s="195"/>
      <c r="AA539" s="207"/>
      <c r="AD539" s="195"/>
      <c r="AE539" s="195"/>
      <c r="AF539" s="163" t="s">
        <v>522</v>
      </c>
      <c r="AG539" s="195"/>
    </row>
    <row r="540" spans="1:33" s="160" customFormat="1" ht="12" x14ac:dyDescent="0.2">
      <c r="A540" s="224"/>
      <c r="B540" s="199"/>
      <c r="C540" s="1037" t="s">
        <v>523</v>
      </c>
      <c r="D540" s="1037"/>
      <c r="E540" s="1037"/>
      <c r="F540" s="1037"/>
      <c r="G540" s="1037"/>
      <c r="H540" s="1037"/>
      <c r="I540" s="1037"/>
      <c r="J540" s="1037"/>
      <c r="K540" s="1037"/>
      <c r="L540" s="225">
        <v>1913.57</v>
      </c>
      <c r="M540" s="226"/>
      <c r="N540" s="227"/>
      <c r="V540" s="189"/>
      <c r="W540" s="195"/>
      <c r="AA540" s="207"/>
      <c r="AD540" s="195"/>
      <c r="AE540" s="195"/>
      <c r="AF540" s="163" t="s">
        <v>523</v>
      </c>
      <c r="AG540" s="195"/>
    </row>
    <row r="541" spans="1:33" s="160" customFormat="1" ht="12" x14ac:dyDescent="0.2">
      <c r="A541" s="224"/>
      <c r="B541" s="199"/>
      <c r="C541" s="1037" t="s">
        <v>524</v>
      </c>
      <c r="D541" s="1037"/>
      <c r="E541" s="1037"/>
      <c r="F541" s="1037"/>
      <c r="G541" s="1037"/>
      <c r="H541" s="1037"/>
      <c r="I541" s="1037"/>
      <c r="J541" s="1037"/>
      <c r="K541" s="1037"/>
      <c r="L541" s="225">
        <v>3088.98</v>
      </c>
      <c r="M541" s="226"/>
      <c r="N541" s="227"/>
      <c r="V541" s="189"/>
      <c r="W541" s="195"/>
      <c r="AA541" s="207"/>
      <c r="AD541" s="195"/>
      <c r="AE541" s="195"/>
      <c r="AF541" s="163" t="s">
        <v>524</v>
      </c>
      <c r="AG541" s="195"/>
    </row>
    <row r="542" spans="1:33" s="160" customFormat="1" ht="12" x14ac:dyDescent="0.2">
      <c r="A542" s="224"/>
      <c r="B542" s="199"/>
      <c r="C542" s="1037" t="s">
        <v>525</v>
      </c>
      <c r="D542" s="1037"/>
      <c r="E542" s="1037"/>
      <c r="F542" s="1037"/>
      <c r="G542" s="1037"/>
      <c r="H542" s="1037"/>
      <c r="I542" s="1037"/>
      <c r="J542" s="1037"/>
      <c r="K542" s="1037"/>
      <c r="L542" s="225">
        <v>2876.18</v>
      </c>
      <c r="M542" s="226"/>
      <c r="N542" s="227"/>
      <c r="V542" s="189"/>
      <c r="W542" s="195"/>
      <c r="AA542" s="207"/>
      <c r="AD542" s="195"/>
      <c r="AE542" s="195"/>
      <c r="AF542" s="163" t="s">
        <v>525</v>
      </c>
      <c r="AG542" s="195"/>
    </row>
    <row r="543" spans="1:33" s="160" customFormat="1" ht="12" x14ac:dyDescent="0.2">
      <c r="A543" s="224"/>
      <c r="B543" s="199"/>
      <c r="C543" s="1037" t="s">
        <v>526</v>
      </c>
      <c r="D543" s="1037"/>
      <c r="E543" s="1037"/>
      <c r="F543" s="1037"/>
      <c r="G543" s="1037"/>
      <c r="H543" s="1037"/>
      <c r="I543" s="1037"/>
      <c r="J543" s="1037"/>
      <c r="K543" s="1037"/>
      <c r="L543" s="225">
        <v>1913.57</v>
      </c>
      <c r="M543" s="226"/>
      <c r="N543" s="227"/>
      <c r="V543" s="189"/>
      <c r="W543" s="195"/>
      <c r="AA543" s="207"/>
      <c r="AD543" s="195"/>
      <c r="AE543" s="195"/>
      <c r="AF543" s="163" t="s">
        <v>526</v>
      </c>
      <c r="AG543" s="195"/>
    </row>
    <row r="544" spans="1:33" s="160" customFormat="1" ht="12" x14ac:dyDescent="0.2">
      <c r="A544" s="224"/>
      <c r="B544" s="218"/>
      <c r="C544" s="1038" t="s">
        <v>1508</v>
      </c>
      <c r="D544" s="1038"/>
      <c r="E544" s="1038"/>
      <c r="F544" s="1038"/>
      <c r="G544" s="1038"/>
      <c r="H544" s="1038"/>
      <c r="I544" s="1038"/>
      <c r="J544" s="1038"/>
      <c r="K544" s="1038"/>
      <c r="L544" s="228">
        <v>45424.09</v>
      </c>
      <c r="M544" s="229"/>
      <c r="N544" s="230"/>
      <c r="V544" s="189"/>
      <c r="W544" s="195"/>
      <c r="AA544" s="207"/>
      <c r="AD544" s="195"/>
      <c r="AE544" s="195"/>
      <c r="AG544" s="195" t="s">
        <v>1508</v>
      </c>
    </row>
    <row r="545" spans="1:33" s="160" customFormat="1" ht="12" x14ac:dyDescent="0.2">
      <c r="A545" s="1043" t="s">
        <v>1509</v>
      </c>
      <c r="B545" s="1044"/>
      <c r="C545" s="1044"/>
      <c r="D545" s="1044"/>
      <c r="E545" s="1044"/>
      <c r="F545" s="1044"/>
      <c r="G545" s="1044"/>
      <c r="H545" s="1044"/>
      <c r="I545" s="1044"/>
      <c r="J545" s="1044"/>
      <c r="K545" s="1044"/>
      <c r="L545" s="1044"/>
      <c r="M545" s="1044"/>
      <c r="N545" s="1045"/>
      <c r="V545" s="189" t="s">
        <v>1509</v>
      </c>
      <c r="W545" s="195"/>
      <c r="AA545" s="207"/>
      <c r="AD545" s="195"/>
      <c r="AE545" s="195"/>
      <c r="AG545" s="195"/>
    </row>
    <row r="546" spans="1:33" s="160" customFormat="1" ht="33.75" x14ac:dyDescent="0.2">
      <c r="A546" s="190" t="s">
        <v>719</v>
      </c>
      <c r="B546" s="191" t="s">
        <v>1510</v>
      </c>
      <c r="C546" s="1039" t="s">
        <v>1511</v>
      </c>
      <c r="D546" s="1039"/>
      <c r="E546" s="1039"/>
      <c r="F546" s="192" t="s">
        <v>532</v>
      </c>
      <c r="G546" s="192"/>
      <c r="H546" s="192"/>
      <c r="I546" s="192" t="s">
        <v>476</v>
      </c>
      <c r="J546" s="193"/>
      <c r="K546" s="192"/>
      <c r="L546" s="193"/>
      <c r="M546" s="192"/>
      <c r="N546" s="194"/>
      <c r="V546" s="189"/>
      <c r="W546" s="195" t="s">
        <v>1511</v>
      </c>
      <c r="AA546" s="207"/>
      <c r="AD546" s="195"/>
      <c r="AE546" s="195"/>
      <c r="AG546" s="195"/>
    </row>
    <row r="547" spans="1:33" s="160" customFormat="1" ht="12" x14ac:dyDescent="0.2">
      <c r="A547" s="196"/>
      <c r="B547" s="197"/>
      <c r="C547" s="1037" t="s">
        <v>1512</v>
      </c>
      <c r="D547" s="1037"/>
      <c r="E547" s="1037"/>
      <c r="F547" s="1037"/>
      <c r="G547" s="1037"/>
      <c r="H547" s="1037"/>
      <c r="I547" s="1037"/>
      <c r="J547" s="1037"/>
      <c r="K547" s="1037"/>
      <c r="L547" s="1037"/>
      <c r="M547" s="1037"/>
      <c r="N547" s="1046"/>
      <c r="V547" s="189"/>
      <c r="W547" s="195"/>
      <c r="X547" s="163" t="s">
        <v>1512</v>
      </c>
      <c r="AA547" s="207"/>
      <c r="AD547" s="195"/>
      <c r="AE547" s="195"/>
      <c r="AG547" s="195"/>
    </row>
    <row r="548" spans="1:33" s="160" customFormat="1" ht="33.75" x14ac:dyDescent="0.2">
      <c r="A548" s="198"/>
      <c r="B548" s="199" t="s">
        <v>430</v>
      </c>
      <c r="C548" s="1037" t="s">
        <v>431</v>
      </c>
      <c r="D548" s="1037"/>
      <c r="E548" s="1037"/>
      <c r="F548" s="1037"/>
      <c r="G548" s="1037"/>
      <c r="H548" s="1037"/>
      <c r="I548" s="1037"/>
      <c r="J548" s="1037"/>
      <c r="K548" s="1037"/>
      <c r="L548" s="1037"/>
      <c r="M548" s="1037"/>
      <c r="N548" s="1046"/>
      <c r="V548" s="189"/>
      <c r="W548" s="195"/>
      <c r="Y548" s="163" t="s">
        <v>431</v>
      </c>
      <c r="AA548" s="207"/>
      <c r="AD548" s="195"/>
      <c r="AE548" s="195"/>
      <c r="AG548" s="195"/>
    </row>
    <row r="549" spans="1:33" s="160" customFormat="1" ht="12" x14ac:dyDescent="0.2">
      <c r="A549" s="200"/>
      <c r="B549" s="199" t="s">
        <v>423</v>
      </c>
      <c r="C549" s="1037" t="s">
        <v>432</v>
      </c>
      <c r="D549" s="1037"/>
      <c r="E549" s="1037"/>
      <c r="F549" s="201"/>
      <c r="G549" s="201"/>
      <c r="H549" s="201"/>
      <c r="I549" s="201"/>
      <c r="J549" s="202">
        <v>409.96</v>
      </c>
      <c r="K549" s="201" t="s">
        <v>436</v>
      </c>
      <c r="L549" s="202">
        <v>3074.7</v>
      </c>
      <c r="M549" s="201"/>
      <c r="N549" s="203"/>
      <c r="V549" s="189"/>
      <c r="W549" s="195"/>
      <c r="Z549" s="163" t="s">
        <v>432</v>
      </c>
      <c r="AA549" s="207"/>
      <c r="AD549" s="195"/>
      <c r="AE549" s="195"/>
      <c r="AG549" s="195"/>
    </row>
    <row r="550" spans="1:33" s="160" customFormat="1" ht="12" x14ac:dyDescent="0.2">
      <c r="A550" s="200"/>
      <c r="B550" s="199" t="s">
        <v>434</v>
      </c>
      <c r="C550" s="1037" t="s">
        <v>435</v>
      </c>
      <c r="D550" s="1037"/>
      <c r="E550" s="1037"/>
      <c r="F550" s="201"/>
      <c r="G550" s="201"/>
      <c r="H550" s="201"/>
      <c r="I550" s="201"/>
      <c r="J550" s="202">
        <v>1474.19</v>
      </c>
      <c r="K550" s="201" t="s">
        <v>436</v>
      </c>
      <c r="L550" s="202">
        <v>11056.43</v>
      </c>
      <c r="M550" s="201"/>
      <c r="N550" s="203"/>
      <c r="V550" s="189"/>
      <c r="W550" s="195"/>
      <c r="Z550" s="163" t="s">
        <v>435</v>
      </c>
      <c r="AA550" s="207"/>
      <c r="AD550" s="195"/>
      <c r="AE550" s="195"/>
      <c r="AG550" s="195"/>
    </row>
    <row r="551" spans="1:33" s="160" customFormat="1" ht="12" x14ac:dyDescent="0.2">
      <c r="A551" s="200"/>
      <c r="B551" s="199" t="s">
        <v>437</v>
      </c>
      <c r="C551" s="1037" t="s">
        <v>438</v>
      </c>
      <c r="D551" s="1037"/>
      <c r="E551" s="1037"/>
      <c r="F551" s="201"/>
      <c r="G551" s="201"/>
      <c r="H551" s="201"/>
      <c r="I551" s="201"/>
      <c r="J551" s="202">
        <v>141.07</v>
      </c>
      <c r="K551" s="201" t="s">
        <v>436</v>
      </c>
      <c r="L551" s="202">
        <v>1058.03</v>
      </c>
      <c r="M551" s="201"/>
      <c r="N551" s="203"/>
      <c r="V551" s="189"/>
      <c r="W551" s="195"/>
      <c r="Z551" s="163" t="s">
        <v>438</v>
      </c>
      <c r="AA551" s="207"/>
      <c r="AD551" s="195"/>
      <c r="AE551" s="195"/>
      <c r="AG551" s="195"/>
    </row>
    <row r="552" spans="1:33" s="160" customFormat="1" ht="12" x14ac:dyDescent="0.2">
      <c r="A552" s="200"/>
      <c r="B552" s="199" t="s">
        <v>439</v>
      </c>
      <c r="C552" s="1037" t="s">
        <v>440</v>
      </c>
      <c r="D552" s="1037"/>
      <c r="E552" s="1037"/>
      <c r="F552" s="201"/>
      <c r="G552" s="201"/>
      <c r="H552" s="201"/>
      <c r="I552" s="201"/>
      <c r="J552" s="202">
        <v>153.22</v>
      </c>
      <c r="K552" s="201"/>
      <c r="L552" s="202">
        <v>919.32</v>
      </c>
      <c r="M552" s="201"/>
      <c r="N552" s="203"/>
      <c r="V552" s="189"/>
      <c r="W552" s="195"/>
      <c r="Z552" s="163" t="s">
        <v>440</v>
      </c>
      <c r="AA552" s="207"/>
      <c r="AD552" s="195"/>
      <c r="AE552" s="195"/>
      <c r="AG552" s="195"/>
    </row>
    <row r="553" spans="1:33" s="160" customFormat="1" ht="22.5" x14ac:dyDescent="0.2">
      <c r="A553" s="196"/>
      <c r="B553" s="204" t="s">
        <v>1202</v>
      </c>
      <c r="C553" s="1048" t="s">
        <v>1203</v>
      </c>
      <c r="D553" s="1048"/>
      <c r="E553" s="1048"/>
      <c r="F553" s="205" t="s">
        <v>347</v>
      </c>
      <c r="G553" s="205" t="s">
        <v>489</v>
      </c>
      <c r="H553" s="205"/>
      <c r="I553" s="205" t="s">
        <v>489</v>
      </c>
      <c r="J553" s="199"/>
      <c r="K553" s="201"/>
      <c r="L553" s="202"/>
      <c r="M553" s="201"/>
      <c r="N553" s="206"/>
      <c r="V553" s="189"/>
      <c r="W553" s="195"/>
      <c r="AA553" s="207" t="s">
        <v>1203</v>
      </c>
      <c r="AD553" s="195"/>
      <c r="AE553" s="195"/>
      <c r="AG553" s="195"/>
    </row>
    <row r="554" spans="1:33" s="160" customFormat="1" ht="12" x14ac:dyDescent="0.2">
      <c r="A554" s="200"/>
      <c r="B554" s="199"/>
      <c r="C554" s="1037" t="s">
        <v>443</v>
      </c>
      <c r="D554" s="1037"/>
      <c r="E554" s="1037"/>
      <c r="F554" s="201" t="s">
        <v>444</v>
      </c>
      <c r="G554" s="201" t="s">
        <v>1513</v>
      </c>
      <c r="H554" s="201" t="s">
        <v>436</v>
      </c>
      <c r="I554" s="201" t="s">
        <v>1514</v>
      </c>
      <c r="J554" s="202"/>
      <c r="K554" s="201"/>
      <c r="L554" s="202"/>
      <c r="M554" s="201"/>
      <c r="N554" s="203"/>
      <c r="V554" s="189"/>
      <c r="W554" s="195"/>
      <c r="AA554" s="207"/>
      <c r="AB554" s="163" t="s">
        <v>443</v>
      </c>
      <c r="AD554" s="195"/>
      <c r="AE554" s="195"/>
      <c r="AG554" s="195"/>
    </row>
    <row r="555" spans="1:33" s="160" customFormat="1" ht="12" x14ac:dyDescent="0.2">
      <c r="A555" s="200"/>
      <c r="B555" s="199"/>
      <c r="C555" s="1037" t="s">
        <v>447</v>
      </c>
      <c r="D555" s="1037"/>
      <c r="E555" s="1037"/>
      <c r="F555" s="201" t="s">
        <v>444</v>
      </c>
      <c r="G555" s="201" t="s">
        <v>1515</v>
      </c>
      <c r="H555" s="201" t="s">
        <v>436</v>
      </c>
      <c r="I555" s="201" t="s">
        <v>1516</v>
      </c>
      <c r="J555" s="202"/>
      <c r="K555" s="201"/>
      <c r="L555" s="202"/>
      <c r="M555" s="201"/>
      <c r="N555" s="203"/>
      <c r="V555" s="189"/>
      <c r="W555" s="195"/>
      <c r="AA555" s="207"/>
      <c r="AB555" s="163" t="s">
        <v>447</v>
      </c>
      <c r="AD555" s="195"/>
      <c r="AE555" s="195"/>
      <c r="AG555" s="195"/>
    </row>
    <row r="556" spans="1:33" s="160" customFormat="1" ht="12" x14ac:dyDescent="0.2">
      <c r="A556" s="200"/>
      <c r="B556" s="199"/>
      <c r="C556" s="1047" t="s">
        <v>450</v>
      </c>
      <c r="D556" s="1047"/>
      <c r="E556" s="1047"/>
      <c r="F556" s="208"/>
      <c r="G556" s="208"/>
      <c r="H556" s="208"/>
      <c r="I556" s="208"/>
      <c r="J556" s="209">
        <v>2037.37</v>
      </c>
      <c r="K556" s="208"/>
      <c r="L556" s="209">
        <v>15050.45</v>
      </c>
      <c r="M556" s="208"/>
      <c r="N556" s="210"/>
      <c r="V556" s="189"/>
      <c r="W556" s="195"/>
      <c r="AA556" s="207"/>
      <c r="AC556" s="163" t="s">
        <v>450</v>
      </c>
      <c r="AD556" s="195"/>
      <c r="AE556" s="195"/>
      <c r="AG556" s="195"/>
    </row>
    <row r="557" spans="1:33" s="160" customFormat="1" ht="12" x14ac:dyDescent="0.2">
      <c r="A557" s="200"/>
      <c r="B557" s="199"/>
      <c r="C557" s="1037" t="s">
        <v>451</v>
      </c>
      <c r="D557" s="1037"/>
      <c r="E557" s="1037"/>
      <c r="F557" s="201"/>
      <c r="G557" s="201"/>
      <c r="H557" s="201"/>
      <c r="I557" s="201"/>
      <c r="J557" s="202"/>
      <c r="K557" s="201"/>
      <c r="L557" s="202">
        <v>4132.7299999999996</v>
      </c>
      <c r="M557" s="201"/>
      <c r="N557" s="203"/>
      <c r="V557" s="189"/>
      <c r="W557" s="195"/>
      <c r="AA557" s="207"/>
      <c r="AB557" s="163" t="s">
        <v>451</v>
      </c>
      <c r="AD557" s="195"/>
      <c r="AE557" s="195"/>
      <c r="AG557" s="195"/>
    </row>
    <row r="558" spans="1:33" s="160" customFormat="1" ht="22.5" x14ac:dyDescent="0.2">
      <c r="A558" s="200"/>
      <c r="B558" s="199" t="s">
        <v>452</v>
      </c>
      <c r="C558" s="1037" t="s">
        <v>453</v>
      </c>
      <c r="D558" s="1037"/>
      <c r="E558" s="1037"/>
      <c r="F558" s="201" t="s">
        <v>454</v>
      </c>
      <c r="G558" s="201" t="s">
        <v>455</v>
      </c>
      <c r="H558" s="201"/>
      <c r="I558" s="201" t="s">
        <v>455</v>
      </c>
      <c r="J558" s="202"/>
      <c r="K558" s="201"/>
      <c r="L558" s="202">
        <v>3843.44</v>
      </c>
      <c r="M558" s="201"/>
      <c r="N558" s="203"/>
      <c r="V558" s="189"/>
      <c r="W558" s="195"/>
      <c r="AA558" s="207"/>
      <c r="AB558" s="163" t="s">
        <v>453</v>
      </c>
      <c r="AD558" s="195"/>
      <c r="AE558" s="195"/>
      <c r="AG558" s="195"/>
    </row>
    <row r="559" spans="1:33" s="160" customFormat="1" ht="22.5" x14ac:dyDescent="0.2">
      <c r="A559" s="200"/>
      <c r="B559" s="199" t="s">
        <v>456</v>
      </c>
      <c r="C559" s="1037" t="s">
        <v>457</v>
      </c>
      <c r="D559" s="1037"/>
      <c r="E559" s="1037"/>
      <c r="F559" s="201" t="s">
        <v>454</v>
      </c>
      <c r="G559" s="201" t="s">
        <v>458</v>
      </c>
      <c r="H559" s="201"/>
      <c r="I559" s="201" t="s">
        <v>458</v>
      </c>
      <c r="J559" s="202"/>
      <c r="K559" s="201"/>
      <c r="L559" s="202">
        <v>2562.29</v>
      </c>
      <c r="M559" s="201"/>
      <c r="N559" s="203"/>
      <c r="V559" s="189"/>
      <c r="W559" s="195"/>
      <c r="AA559" s="207"/>
      <c r="AB559" s="163" t="s">
        <v>457</v>
      </c>
      <c r="AD559" s="195"/>
      <c r="AE559" s="195"/>
      <c r="AG559" s="195"/>
    </row>
    <row r="560" spans="1:33" s="160" customFormat="1" ht="12" x14ac:dyDescent="0.2">
      <c r="A560" s="211"/>
      <c r="B560" s="212"/>
      <c r="C560" s="1039" t="s">
        <v>459</v>
      </c>
      <c r="D560" s="1039"/>
      <c r="E560" s="1039"/>
      <c r="F560" s="192"/>
      <c r="G560" s="192"/>
      <c r="H560" s="192"/>
      <c r="I560" s="192"/>
      <c r="J560" s="193"/>
      <c r="K560" s="192"/>
      <c r="L560" s="193">
        <v>21456.18</v>
      </c>
      <c r="M560" s="208"/>
      <c r="N560" s="194"/>
      <c r="V560" s="189"/>
      <c r="W560" s="195"/>
      <c r="AA560" s="207"/>
      <c r="AD560" s="195" t="s">
        <v>459</v>
      </c>
      <c r="AE560" s="195"/>
      <c r="AG560" s="195"/>
    </row>
    <row r="561" spans="1:33" s="160" customFormat="1" ht="78.75" x14ac:dyDescent="0.2">
      <c r="A561" s="190" t="s">
        <v>912</v>
      </c>
      <c r="B561" s="191" t="s">
        <v>1517</v>
      </c>
      <c r="C561" s="1039" t="s">
        <v>1518</v>
      </c>
      <c r="D561" s="1039"/>
      <c r="E561" s="1039"/>
      <c r="F561" s="192" t="s">
        <v>347</v>
      </c>
      <c r="G561" s="192"/>
      <c r="H561" s="192"/>
      <c r="I561" s="192" t="s">
        <v>1519</v>
      </c>
      <c r="J561" s="193">
        <v>292.58</v>
      </c>
      <c r="K561" s="192"/>
      <c r="L561" s="193">
        <v>175548</v>
      </c>
      <c r="M561" s="192"/>
      <c r="N561" s="194"/>
      <c r="V561" s="189"/>
      <c r="W561" s="195" t="s">
        <v>1518</v>
      </c>
      <c r="AA561" s="207"/>
      <c r="AD561" s="195"/>
      <c r="AE561" s="195"/>
      <c r="AG561" s="195"/>
    </row>
    <row r="562" spans="1:33" s="160" customFormat="1" ht="12" x14ac:dyDescent="0.2">
      <c r="A562" s="211"/>
      <c r="B562" s="212"/>
      <c r="C562" s="168" t="s">
        <v>462</v>
      </c>
      <c r="D562" s="213"/>
      <c r="E562" s="213"/>
      <c r="F562" s="214"/>
      <c r="G562" s="214"/>
      <c r="H562" s="214"/>
      <c r="I562" s="214"/>
      <c r="J562" s="215"/>
      <c r="K562" s="214"/>
      <c r="L562" s="215"/>
      <c r="M562" s="216"/>
      <c r="N562" s="217"/>
      <c r="V562" s="189"/>
      <c r="W562" s="195"/>
      <c r="AA562" s="207"/>
      <c r="AD562" s="195"/>
      <c r="AE562" s="195"/>
      <c r="AG562" s="195"/>
    </row>
    <row r="563" spans="1:33" s="160" customFormat="1" ht="56.25" x14ac:dyDescent="0.2">
      <c r="A563" s="190" t="s">
        <v>915</v>
      </c>
      <c r="B563" s="191" t="s">
        <v>1520</v>
      </c>
      <c r="C563" s="1039" t="s">
        <v>1521</v>
      </c>
      <c r="D563" s="1039"/>
      <c r="E563" s="1039"/>
      <c r="F563" s="192" t="s">
        <v>532</v>
      </c>
      <c r="G563" s="192"/>
      <c r="H563" s="192"/>
      <c r="I563" s="192" t="s">
        <v>1522</v>
      </c>
      <c r="J563" s="193"/>
      <c r="K563" s="192"/>
      <c r="L563" s="193"/>
      <c r="M563" s="192"/>
      <c r="N563" s="194"/>
      <c r="V563" s="189"/>
      <c r="W563" s="195" t="s">
        <v>1521</v>
      </c>
      <c r="AA563" s="207"/>
      <c r="AD563" s="195"/>
      <c r="AE563" s="195"/>
      <c r="AG563" s="195"/>
    </row>
    <row r="564" spans="1:33" s="160" customFormat="1" ht="12" x14ac:dyDescent="0.2">
      <c r="A564" s="196"/>
      <c r="B564" s="197"/>
      <c r="C564" s="1037" t="s">
        <v>1523</v>
      </c>
      <c r="D564" s="1037"/>
      <c r="E564" s="1037"/>
      <c r="F564" s="1037"/>
      <c r="G564" s="1037"/>
      <c r="H564" s="1037"/>
      <c r="I564" s="1037"/>
      <c r="J564" s="1037"/>
      <c r="K564" s="1037"/>
      <c r="L564" s="1037"/>
      <c r="M564" s="1037"/>
      <c r="N564" s="1046"/>
      <c r="V564" s="189"/>
      <c r="W564" s="195"/>
      <c r="X564" s="163" t="s">
        <v>1523</v>
      </c>
      <c r="AA564" s="207"/>
      <c r="AD564" s="195"/>
      <c r="AE564" s="195"/>
      <c r="AG564" s="195"/>
    </row>
    <row r="565" spans="1:33" s="160" customFormat="1" ht="33.75" x14ac:dyDescent="0.2">
      <c r="A565" s="198"/>
      <c r="B565" s="199" t="s">
        <v>430</v>
      </c>
      <c r="C565" s="1037" t="s">
        <v>431</v>
      </c>
      <c r="D565" s="1037"/>
      <c r="E565" s="1037"/>
      <c r="F565" s="1037"/>
      <c r="G565" s="1037"/>
      <c r="H565" s="1037"/>
      <c r="I565" s="1037"/>
      <c r="J565" s="1037"/>
      <c r="K565" s="1037"/>
      <c r="L565" s="1037"/>
      <c r="M565" s="1037"/>
      <c r="N565" s="1046"/>
      <c r="V565" s="189"/>
      <c r="W565" s="195"/>
      <c r="Y565" s="163" t="s">
        <v>431</v>
      </c>
      <c r="AA565" s="207"/>
      <c r="AD565" s="195"/>
      <c r="AE565" s="195"/>
      <c r="AG565" s="195"/>
    </row>
    <row r="566" spans="1:33" s="160" customFormat="1" ht="12" x14ac:dyDescent="0.2">
      <c r="A566" s="200"/>
      <c r="B566" s="199" t="s">
        <v>423</v>
      </c>
      <c r="C566" s="1037" t="s">
        <v>432</v>
      </c>
      <c r="D566" s="1037"/>
      <c r="E566" s="1037"/>
      <c r="F566" s="201"/>
      <c r="G566" s="201"/>
      <c r="H566" s="201"/>
      <c r="I566" s="201"/>
      <c r="J566" s="202">
        <v>829.12</v>
      </c>
      <c r="K566" s="201" t="s">
        <v>436</v>
      </c>
      <c r="L566" s="202">
        <v>348.23</v>
      </c>
      <c r="M566" s="201"/>
      <c r="N566" s="203"/>
      <c r="V566" s="189"/>
      <c r="W566" s="195"/>
      <c r="Z566" s="163" t="s">
        <v>432</v>
      </c>
      <c r="AA566" s="207"/>
      <c r="AD566" s="195"/>
      <c r="AE566" s="195"/>
      <c r="AG566" s="195"/>
    </row>
    <row r="567" spans="1:33" s="160" customFormat="1" ht="12" x14ac:dyDescent="0.2">
      <c r="A567" s="200"/>
      <c r="B567" s="199" t="s">
        <v>434</v>
      </c>
      <c r="C567" s="1037" t="s">
        <v>435</v>
      </c>
      <c r="D567" s="1037"/>
      <c r="E567" s="1037"/>
      <c r="F567" s="201"/>
      <c r="G567" s="201"/>
      <c r="H567" s="201"/>
      <c r="I567" s="201"/>
      <c r="J567" s="202">
        <v>21.88</v>
      </c>
      <c r="K567" s="201" t="s">
        <v>436</v>
      </c>
      <c r="L567" s="202">
        <v>9.19</v>
      </c>
      <c r="M567" s="201"/>
      <c r="N567" s="203"/>
      <c r="V567" s="189"/>
      <c r="W567" s="195"/>
      <c r="Z567" s="163" t="s">
        <v>435</v>
      </c>
      <c r="AA567" s="207"/>
      <c r="AD567" s="195"/>
      <c r="AE567" s="195"/>
      <c r="AG567" s="195"/>
    </row>
    <row r="568" spans="1:33" s="160" customFormat="1" ht="12" x14ac:dyDescent="0.2">
      <c r="A568" s="200"/>
      <c r="B568" s="199" t="s">
        <v>437</v>
      </c>
      <c r="C568" s="1037" t="s">
        <v>438</v>
      </c>
      <c r="D568" s="1037"/>
      <c r="E568" s="1037"/>
      <c r="F568" s="201"/>
      <c r="G568" s="201"/>
      <c r="H568" s="201"/>
      <c r="I568" s="201"/>
      <c r="J568" s="202">
        <v>3.51</v>
      </c>
      <c r="K568" s="201" t="s">
        <v>436</v>
      </c>
      <c r="L568" s="202">
        <v>1.47</v>
      </c>
      <c r="M568" s="201"/>
      <c r="N568" s="203"/>
      <c r="V568" s="189"/>
      <c r="W568" s="195"/>
      <c r="Z568" s="163" t="s">
        <v>438</v>
      </c>
      <c r="AA568" s="207"/>
      <c r="AD568" s="195"/>
      <c r="AE568" s="195"/>
      <c r="AG568" s="195"/>
    </row>
    <row r="569" spans="1:33" s="160" customFormat="1" ht="12" x14ac:dyDescent="0.2">
      <c r="A569" s="200"/>
      <c r="B569" s="199" t="s">
        <v>439</v>
      </c>
      <c r="C569" s="1037" t="s">
        <v>440</v>
      </c>
      <c r="D569" s="1037"/>
      <c r="E569" s="1037"/>
      <c r="F569" s="201"/>
      <c r="G569" s="201"/>
      <c r="H569" s="201"/>
      <c r="I569" s="201"/>
      <c r="J569" s="202">
        <v>6516.18</v>
      </c>
      <c r="K569" s="201"/>
      <c r="L569" s="202">
        <v>2189.44</v>
      </c>
      <c r="M569" s="201"/>
      <c r="N569" s="203"/>
      <c r="V569" s="189"/>
      <c r="W569" s="195"/>
      <c r="Z569" s="163" t="s">
        <v>440</v>
      </c>
      <c r="AA569" s="207"/>
      <c r="AD569" s="195"/>
      <c r="AE569" s="195"/>
      <c r="AG569" s="195"/>
    </row>
    <row r="570" spans="1:33" s="160" customFormat="1" ht="12" x14ac:dyDescent="0.2">
      <c r="A570" s="200"/>
      <c r="B570" s="199"/>
      <c r="C570" s="1037" t="s">
        <v>443</v>
      </c>
      <c r="D570" s="1037"/>
      <c r="E570" s="1037"/>
      <c r="F570" s="201" t="s">
        <v>444</v>
      </c>
      <c r="G570" s="201" t="s">
        <v>1524</v>
      </c>
      <c r="H570" s="201" t="s">
        <v>436</v>
      </c>
      <c r="I570" s="201" t="s">
        <v>1525</v>
      </c>
      <c r="J570" s="202"/>
      <c r="K570" s="201"/>
      <c r="L570" s="202"/>
      <c r="M570" s="201"/>
      <c r="N570" s="203"/>
      <c r="V570" s="189"/>
      <c r="W570" s="195"/>
      <c r="AA570" s="207"/>
      <c r="AB570" s="163" t="s">
        <v>443</v>
      </c>
      <c r="AD570" s="195"/>
      <c r="AE570" s="195"/>
      <c r="AG570" s="195"/>
    </row>
    <row r="571" spans="1:33" s="160" customFormat="1" ht="12" x14ac:dyDescent="0.2">
      <c r="A571" s="200"/>
      <c r="B571" s="199"/>
      <c r="C571" s="1037" t="s">
        <v>447</v>
      </c>
      <c r="D571" s="1037"/>
      <c r="E571" s="1037"/>
      <c r="F571" s="201" t="s">
        <v>444</v>
      </c>
      <c r="G571" s="201" t="s">
        <v>1526</v>
      </c>
      <c r="H571" s="201" t="s">
        <v>436</v>
      </c>
      <c r="I571" s="201" t="s">
        <v>1527</v>
      </c>
      <c r="J571" s="202"/>
      <c r="K571" s="201"/>
      <c r="L571" s="202"/>
      <c r="M571" s="201"/>
      <c r="N571" s="203"/>
      <c r="V571" s="189"/>
      <c r="W571" s="195"/>
      <c r="AA571" s="207"/>
      <c r="AB571" s="163" t="s">
        <v>447</v>
      </c>
      <c r="AD571" s="195"/>
      <c r="AE571" s="195"/>
      <c r="AG571" s="195"/>
    </row>
    <row r="572" spans="1:33" s="160" customFormat="1" ht="12" x14ac:dyDescent="0.2">
      <c r="A572" s="200"/>
      <c r="B572" s="199"/>
      <c r="C572" s="1047" t="s">
        <v>450</v>
      </c>
      <c r="D572" s="1047"/>
      <c r="E572" s="1047"/>
      <c r="F572" s="208"/>
      <c r="G572" s="208"/>
      <c r="H572" s="208"/>
      <c r="I572" s="208"/>
      <c r="J572" s="209">
        <v>7367.18</v>
      </c>
      <c r="K572" s="208"/>
      <c r="L572" s="209">
        <v>2546.86</v>
      </c>
      <c r="M572" s="208"/>
      <c r="N572" s="210"/>
      <c r="V572" s="189"/>
      <c r="W572" s="195"/>
      <c r="AA572" s="207"/>
      <c r="AC572" s="163" t="s">
        <v>450</v>
      </c>
      <c r="AD572" s="195"/>
      <c r="AE572" s="195"/>
      <c r="AG572" s="195"/>
    </row>
    <row r="573" spans="1:33" s="160" customFormat="1" ht="12" x14ac:dyDescent="0.2">
      <c r="A573" s="200"/>
      <c r="B573" s="199"/>
      <c r="C573" s="1037" t="s">
        <v>451</v>
      </c>
      <c r="D573" s="1037"/>
      <c r="E573" s="1037"/>
      <c r="F573" s="201"/>
      <c r="G573" s="201"/>
      <c r="H573" s="201"/>
      <c r="I573" s="201"/>
      <c r="J573" s="202"/>
      <c r="K573" s="201"/>
      <c r="L573" s="202">
        <v>349.7</v>
      </c>
      <c r="M573" s="201"/>
      <c r="N573" s="203"/>
      <c r="V573" s="189"/>
      <c r="W573" s="195"/>
      <c r="AA573" s="207"/>
      <c r="AB573" s="163" t="s">
        <v>451</v>
      </c>
      <c r="AD573" s="195"/>
      <c r="AE573" s="195"/>
      <c r="AG573" s="195"/>
    </row>
    <row r="574" spans="1:33" s="160" customFormat="1" ht="22.5" x14ac:dyDescent="0.2">
      <c r="A574" s="200"/>
      <c r="B574" s="199" t="s">
        <v>1528</v>
      </c>
      <c r="C574" s="1037" t="s">
        <v>1529</v>
      </c>
      <c r="D574" s="1037"/>
      <c r="E574" s="1037"/>
      <c r="F574" s="201" t="s">
        <v>454</v>
      </c>
      <c r="G574" s="201" t="s">
        <v>1162</v>
      </c>
      <c r="H574" s="201"/>
      <c r="I574" s="201" t="s">
        <v>1162</v>
      </c>
      <c r="J574" s="202"/>
      <c r="K574" s="201"/>
      <c r="L574" s="202">
        <v>381.17</v>
      </c>
      <c r="M574" s="201"/>
      <c r="N574" s="203"/>
      <c r="V574" s="189"/>
      <c r="W574" s="195"/>
      <c r="AA574" s="207"/>
      <c r="AB574" s="163" t="s">
        <v>1529</v>
      </c>
      <c r="AD574" s="195"/>
      <c r="AE574" s="195"/>
      <c r="AG574" s="195"/>
    </row>
    <row r="575" spans="1:33" s="160" customFormat="1" ht="22.5" x14ac:dyDescent="0.2">
      <c r="A575" s="200"/>
      <c r="B575" s="199" t="s">
        <v>1530</v>
      </c>
      <c r="C575" s="1037" t="s">
        <v>1531</v>
      </c>
      <c r="D575" s="1037"/>
      <c r="E575" s="1037"/>
      <c r="F575" s="201" t="s">
        <v>454</v>
      </c>
      <c r="G575" s="201" t="s">
        <v>910</v>
      </c>
      <c r="H575" s="201"/>
      <c r="I575" s="201" t="s">
        <v>910</v>
      </c>
      <c r="J575" s="202"/>
      <c r="K575" s="201"/>
      <c r="L575" s="202">
        <v>199.33</v>
      </c>
      <c r="M575" s="201"/>
      <c r="N575" s="203"/>
      <c r="V575" s="189"/>
      <c r="W575" s="195"/>
      <c r="AA575" s="207"/>
      <c r="AB575" s="163" t="s">
        <v>1531</v>
      </c>
      <c r="AD575" s="195"/>
      <c r="AE575" s="195"/>
      <c r="AG575" s="195"/>
    </row>
    <row r="576" spans="1:33" s="160" customFormat="1" ht="12" x14ac:dyDescent="0.2">
      <c r="A576" s="211"/>
      <c r="B576" s="212"/>
      <c r="C576" s="1039" t="s">
        <v>459</v>
      </c>
      <c r="D576" s="1039"/>
      <c r="E576" s="1039"/>
      <c r="F576" s="192"/>
      <c r="G576" s="192"/>
      <c r="H576" s="192"/>
      <c r="I576" s="192"/>
      <c r="J576" s="193"/>
      <c r="K576" s="192"/>
      <c r="L576" s="193">
        <v>3127.36</v>
      </c>
      <c r="M576" s="208"/>
      <c r="N576" s="194"/>
      <c r="V576" s="189"/>
      <c r="W576" s="195"/>
      <c r="AA576" s="207"/>
      <c r="AD576" s="195" t="s">
        <v>459</v>
      </c>
      <c r="AE576" s="195"/>
      <c r="AG576" s="195"/>
    </row>
    <row r="577" spans="1:33" s="160" customFormat="1" ht="12" x14ac:dyDescent="0.2">
      <c r="A577" s="190" t="s">
        <v>918</v>
      </c>
      <c r="B577" s="191" t="s">
        <v>1532</v>
      </c>
      <c r="C577" s="1039" t="s">
        <v>1533</v>
      </c>
      <c r="D577" s="1039"/>
      <c r="E577" s="1039"/>
      <c r="F577" s="192" t="s">
        <v>1026</v>
      </c>
      <c r="G577" s="192"/>
      <c r="H577" s="192"/>
      <c r="I577" s="192" t="s">
        <v>1534</v>
      </c>
      <c r="J577" s="193"/>
      <c r="K577" s="192"/>
      <c r="L577" s="193"/>
      <c r="M577" s="192"/>
      <c r="N577" s="194"/>
      <c r="V577" s="189"/>
      <c r="W577" s="195" t="s">
        <v>1533</v>
      </c>
      <c r="AA577" s="207"/>
      <c r="AD577" s="195"/>
      <c r="AE577" s="195"/>
      <c r="AG577" s="195"/>
    </row>
    <row r="578" spans="1:33" s="160" customFormat="1" ht="12" x14ac:dyDescent="0.2">
      <c r="A578" s="196"/>
      <c r="B578" s="197"/>
      <c r="C578" s="1037" t="s">
        <v>1535</v>
      </c>
      <c r="D578" s="1037"/>
      <c r="E578" s="1037"/>
      <c r="F578" s="1037"/>
      <c r="G578" s="1037"/>
      <c r="H578" s="1037"/>
      <c r="I578" s="1037"/>
      <c r="J578" s="1037"/>
      <c r="K578" s="1037"/>
      <c r="L578" s="1037"/>
      <c r="M578" s="1037"/>
      <c r="N578" s="1046"/>
      <c r="V578" s="189"/>
      <c r="W578" s="195"/>
      <c r="X578" s="163" t="s">
        <v>1535</v>
      </c>
      <c r="AA578" s="207"/>
      <c r="AD578" s="195"/>
      <c r="AE578" s="195"/>
      <c r="AG578" s="195"/>
    </row>
    <row r="579" spans="1:33" s="160" customFormat="1" ht="33.75" x14ac:dyDescent="0.2">
      <c r="A579" s="198"/>
      <c r="B579" s="199" t="s">
        <v>430</v>
      </c>
      <c r="C579" s="1037" t="s">
        <v>431</v>
      </c>
      <c r="D579" s="1037"/>
      <c r="E579" s="1037"/>
      <c r="F579" s="1037"/>
      <c r="G579" s="1037"/>
      <c r="H579" s="1037"/>
      <c r="I579" s="1037"/>
      <c r="J579" s="1037"/>
      <c r="K579" s="1037"/>
      <c r="L579" s="1037"/>
      <c r="M579" s="1037"/>
      <c r="N579" s="1046"/>
      <c r="V579" s="189"/>
      <c r="W579" s="195"/>
      <c r="Y579" s="163" t="s">
        <v>431</v>
      </c>
      <c r="AA579" s="207"/>
      <c r="AD579" s="195"/>
      <c r="AE579" s="195"/>
      <c r="AG579" s="195"/>
    </row>
    <row r="580" spans="1:33" s="160" customFormat="1" ht="12" x14ac:dyDescent="0.2">
      <c r="A580" s="200"/>
      <c r="B580" s="199" t="s">
        <v>423</v>
      </c>
      <c r="C580" s="1037" t="s">
        <v>432</v>
      </c>
      <c r="D580" s="1037"/>
      <c r="E580" s="1037"/>
      <c r="F580" s="201"/>
      <c r="G580" s="201"/>
      <c r="H580" s="201"/>
      <c r="I580" s="201"/>
      <c r="J580" s="202">
        <v>52.27</v>
      </c>
      <c r="K580" s="201" t="s">
        <v>436</v>
      </c>
      <c r="L580" s="202">
        <v>73.180000000000007</v>
      </c>
      <c r="M580" s="201"/>
      <c r="N580" s="203"/>
      <c r="V580" s="189"/>
      <c r="W580" s="195"/>
      <c r="Z580" s="163" t="s">
        <v>432</v>
      </c>
      <c r="AA580" s="207"/>
      <c r="AD580" s="195"/>
      <c r="AE580" s="195"/>
      <c r="AG580" s="195"/>
    </row>
    <row r="581" spans="1:33" s="160" customFormat="1" ht="12" x14ac:dyDescent="0.2">
      <c r="A581" s="200"/>
      <c r="B581" s="199" t="s">
        <v>434</v>
      </c>
      <c r="C581" s="1037" t="s">
        <v>435</v>
      </c>
      <c r="D581" s="1037"/>
      <c r="E581" s="1037"/>
      <c r="F581" s="201"/>
      <c r="G581" s="201"/>
      <c r="H581" s="201"/>
      <c r="I581" s="201"/>
      <c r="J581" s="202">
        <v>48.51</v>
      </c>
      <c r="K581" s="201" t="s">
        <v>436</v>
      </c>
      <c r="L581" s="202">
        <v>67.91</v>
      </c>
      <c r="M581" s="201"/>
      <c r="N581" s="203"/>
      <c r="V581" s="189"/>
      <c r="W581" s="195"/>
      <c r="Z581" s="163" t="s">
        <v>435</v>
      </c>
      <c r="AA581" s="207"/>
      <c r="AD581" s="195"/>
      <c r="AE581" s="195"/>
      <c r="AG581" s="195"/>
    </row>
    <row r="582" spans="1:33" s="160" customFormat="1" ht="12" x14ac:dyDescent="0.2">
      <c r="A582" s="200"/>
      <c r="B582" s="199" t="s">
        <v>437</v>
      </c>
      <c r="C582" s="1037" t="s">
        <v>438</v>
      </c>
      <c r="D582" s="1037"/>
      <c r="E582" s="1037"/>
      <c r="F582" s="201"/>
      <c r="G582" s="201"/>
      <c r="H582" s="201"/>
      <c r="I582" s="201"/>
      <c r="J582" s="202">
        <v>5.29</v>
      </c>
      <c r="K582" s="201" t="s">
        <v>436</v>
      </c>
      <c r="L582" s="202">
        <v>7.41</v>
      </c>
      <c r="M582" s="201"/>
      <c r="N582" s="203"/>
      <c r="V582" s="189"/>
      <c r="W582" s="195"/>
      <c r="Z582" s="163" t="s">
        <v>438</v>
      </c>
      <c r="AA582" s="207"/>
      <c r="AD582" s="195"/>
      <c r="AE582" s="195"/>
      <c r="AG582" s="195"/>
    </row>
    <row r="583" spans="1:33" s="160" customFormat="1" ht="12" x14ac:dyDescent="0.2">
      <c r="A583" s="200"/>
      <c r="B583" s="199" t="s">
        <v>439</v>
      </c>
      <c r="C583" s="1037" t="s">
        <v>440</v>
      </c>
      <c r="D583" s="1037"/>
      <c r="E583" s="1037"/>
      <c r="F583" s="201"/>
      <c r="G583" s="201"/>
      <c r="H583" s="201"/>
      <c r="I583" s="201"/>
      <c r="J583" s="202">
        <v>19.41</v>
      </c>
      <c r="K583" s="201"/>
      <c r="L583" s="202">
        <v>21.74</v>
      </c>
      <c r="M583" s="201"/>
      <c r="N583" s="203"/>
      <c r="V583" s="189"/>
      <c r="W583" s="195"/>
      <c r="Z583" s="163" t="s">
        <v>440</v>
      </c>
      <c r="AA583" s="207"/>
      <c r="AD583" s="195"/>
      <c r="AE583" s="195"/>
      <c r="AG583" s="195"/>
    </row>
    <row r="584" spans="1:33" s="160" customFormat="1" ht="12" x14ac:dyDescent="0.2">
      <c r="A584" s="196"/>
      <c r="B584" s="204" t="s">
        <v>1204</v>
      </c>
      <c r="C584" s="1048" t="s">
        <v>1536</v>
      </c>
      <c r="D584" s="1048"/>
      <c r="E584" s="1048"/>
      <c r="F584" s="205" t="s">
        <v>411</v>
      </c>
      <c r="G584" s="205" t="s">
        <v>1537</v>
      </c>
      <c r="H584" s="205"/>
      <c r="I584" s="205" t="s">
        <v>1522</v>
      </c>
      <c r="J584" s="199"/>
      <c r="K584" s="201"/>
      <c r="L584" s="202"/>
      <c r="M584" s="201"/>
      <c r="N584" s="206"/>
      <c r="V584" s="189"/>
      <c r="W584" s="195"/>
      <c r="AA584" s="207" t="s">
        <v>1536</v>
      </c>
      <c r="AD584" s="195"/>
      <c r="AE584" s="195"/>
      <c r="AG584" s="195"/>
    </row>
    <row r="585" spans="1:33" s="160" customFormat="1" ht="12" x14ac:dyDescent="0.2">
      <c r="A585" s="200"/>
      <c r="B585" s="199"/>
      <c r="C585" s="1037" t="s">
        <v>443</v>
      </c>
      <c r="D585" s="1037"/>
      <c r="E585" s="1037"/>
      <c r="F585" s="201" t="s">
        <v>444</v>
      </c>
      <c r="G585" s="201" t="s">
        <v>1538</v>
      </c>
      <c r="H585" s="201" t="s">
        <v>436</v>
      </c>
      <c r="I585" s="201" t="s">
        <v>1539</v>
      </c>
      <c r="J585" s="202"/>
      <c r="K585" s="201"/>
      <c r="L585" s="202"/>
      <c r="M585" s="201"/>
      <c r="N585" s="203"/>
      <c r="V585" s="189"/>
      <c r="W585" s="195"/>
      <c r="AA585" s="207"/>
      <c r="AB585" s="163" t="s">
        <v>443</v>
      </c>
      <c r="AD585" s="195"/>
      <c r="AE585" s="195"/>
      <c r="AG585" s="195"/>
    </row>
    <row r="586" spans="1:33" s="160" customFormat="1" ht="12" x14ac:dyDescent="0.2">
      <c r="A586" s="200"/>
      <c r="B586" s="199"/>
      <c r="C586" s="1037" t="s">
        <v>447</v>
      </c>
      <c r="D586" s="1037"/>
      <c r="E586" s="1037"/>
      <c r="F586" s="201" t="s">
        <v>444</v>
      </c>
      <c r="G586" s="201" t="s">
        <v>1540</v>
      </c>
      <c r="H586" s="201" t="s">
        <v>436</v>
      </c>
      <c r="I586" s="201" t="s">
        <v>1541</v>
      </c>
      <c r="J586" s="202"/>
      <c r="K586" s="201"/>
      <c r="L586" s="202"/>
      <c r="M586" s="201"/>
      <c r="N586" s="203"/>
      <c r="V586" s="189"/>
      <c r="W586" s="195"/>
      <c r="AA586" s="207"/>
      <c r="AB586" s="163" t="s">
        <v>447</v>
      </c>
      <c r="AD586" s="195"/>
      <c r="AE586" s="195"/>
      <c r="AG586" s="195"/>
    </row>
    <row r="587" spans="1:33" s="160" customFormat="1" ht="12" x14ac:dyDescent="0.2">
      <c r="A587" s="200"/>
      <c r="B587" s="199"/>
      <c r="C587" s="1047" t="s">
        <v>450</v>
      </c>
      <c r="D587" s="1047"/>
      <c r="E587" s="1047"/>
      <c r="F587" s="208"/>
      <c r="G587" s="208"/>
      <c r="H587" s="208"/>
      <c r="I587" s="208"/>
      <c r="J587" s="209">
        <v>120.19</v>
      </c>
      <c r="K587" s="208"/>
      <c r="L587" s="209">
        <v>162.83000000000001</v>
      </c>
      <c r="M587" s="208"/>
      <c r="N587" s="210"/>
      <c r="V587" s="189"/>
      <c r="W587" s="195"/>
      <c r="AA587" s="207"/>
      <c r="AC587" s="163" t="s">
        <v>450</v>
      </c>
      <c r="AD587" s="195"/>
      <c r="AE587" s="195"/>
      <c r="AG587" s="195"/>
    </row>
    <row r="588" spans="1:33" s="160" customFormat="1" ht="12" x14ac:dyDescent="0.2">
      <c r="A588" s="200"/>
      <c r="B588" s="199"/>
      <c r="C588" s="1037" t="s">
        <v>451</v>
      </c>
      <c r="D588" s="1037"/>
      <c r="E588" s="1037"/>
      <c r="F588" s="201"/>
      <c r="G588" s="201"/>
      <c r="H588" s="201"/>
      <c r="I588" s="201"/>
      <c r="J588" s="202"/>
      <c r="K588" s="201"/>
      <c r="L588" s="202">
        <v>80.59</v>
      </c>
      <c r="M588" s="201"/>
      <c r="N588" s="203"/>
      <c r="V588" s="189"/>
      <c r="W588" s="195"/>
      <c r="AA588" s="207"/>
      <c r="AB588" s="163" t="s">
        <v>451</v>
      </c>
      <c r="AD588" s="195"/>
      <c r="AE588" s="195"/>
      <c r="AG588" s="195"/>
    </row>
    <row r="589" spans="1:33" s="160" customFormat="1" ht="22.5" x14ac:dyDescent="0.2">
      <c r="A589" s="200"/>
      <c r="B589" s="199" t="s">
        <v>1528</v>
      </c>
      <c r="C589" s="1037" t="s">
        <v>1529</v>
      </c>
      <c r="D589" s="1037"/>
      <c r="E589" s="1037"/>
      <c r="F589" s="201" t="s">
        <v>454</v>
      </c>
      <c r="G589" s="201" t="s">
        <v>1162</v>
      </c>
      <c r="H589" s="201"/>
      <c r="I589" s="201" t="s">
        <v>1162</v>
      </c>
      <c r="J589" s="202"/>
      <c r="K589" s="201"/>
      <c r="L589" s="202">
        <v>87.84</v>
      </c>
      <c r="M589" s="201"/>
      <c r="N589" s="203"/>
      <c r="V589" s="189"/>
      <c r="W589" s="195"/>
      <c r="AA589" s="207"/>
      <c r="AB589" s="163" t="s">
        <v>1529</v>
      </c>
      <c r="AD589" s="195"/>
      <c r="AE589" s="195"/>
      <c r="AG589" s="195"/>
    </row>
    <row r="590" spans="1:33" s="160" customFormat="1" ht="22.5" x14ac:dyDescent="0.2">
      <c r="A590" s="200"/>
      <c r="B590" s="199" t="s">
        <v>1530</v>
      </c>
      <c r="C590" s="1037" t="s">
        <v>1531</v>
      </c>
      <c r="D590" s="1037"/>
      <c r="E590" s="1037"/>
      <c r="F590" s="201" t="s">
        <v>454</v>
      </c>
      <c r="G590" s="201" t="s">
        <v>910</v>
      </c>
      <c r="H590" s="201"/>
      <c r="I590" s="201" t="s">
        <v>910</v>
      </c>
      <c r="J590" s="202"/>
      <c r="K590" s="201"/>
      <c r="L590" s="202">
        <v>45.94</v>
      </c>
      <c r="M590" s="201"/>
      <c r="N590" s="203"/>
      <c r="V590" s="189"/>
      <c r="W590" s="195"/>
      <c r="AA590" s="207"/>
      <c r="AB590" s="163" t="s">
        <v>1531</v>
      </c>
      <c r="AD590" s="195"/>
      <c r="AE590" s="195"/>
      <c r="AG590" s="195"/>
    </row>
    <row r="591" spans="1:33" s="160" customFormat="1" ht="12" x14ac:dyDescent="0.2">
      <c r="A591" s="211"/>
      <c r="B591" s="212"/>
      <c r="C591" s="1039" t="s">
        <v>459</v>
      </c>
      <c r="D591" s="1039"/>
      <c r="E591" s="1039"/>
      <c r="F591" s="192"/>
      <c r="G591" s="192"/>
      <c r="H591" s="192"/>
      <c r="I591" s="192"/>
      <c r="J591" s="193"/>
      <c r="K591" s="192"/>
      <c r="L591" s="193">
        <v>296.61</v>
      </c>
      <c r="M591" s="208"/>
      <c r="N591" s="194"/>
      <c r="V591" s="189"/>
      <c r="W591" s="195"/>
      <c r="AA591" s="207"/>
      <c r="AD591" s="195" t="s">
        <v>459</v>
      </c>
      <c r="AE591" s="195"/>
      <c r="AG591" s="195"/>
    </row>
    <row r="592" spans="1:33" s="160" customFormat="1" ht="12" x14ac:dyDescent="0.2">
      <c r="A592" s="190" t="s">
        <v>458</v>
      </c>
      <c r="B592" s="191" t="s">
        <v>1542</v>
      </c>
      <c r="C592" s="1039" t="s">
        <v>1536</v>
      </c>
      <c r="D592" s="1039"/>
      <c r="E592" s="1039"/>
      <c r="F592" s="192" t="s">
        <v>411</v>
      </c>
      <c r="G592" s="192"/>
      <c r="H592" s="192"/>
      <c r="I592" s="192" t="s">
        <v>1522</v>
      </c>
      <c r="J592" s="193">
        <v>12091.04</v>
      </c>
      <c r="K592" s="192"/>
      <c r="L592" s="193">
        <v>4062.59</v>
      </c>
      <c r="M592" s="192"/>
      <c r="N592" s="194"/>
      <c r="V592" s="189"/>
      <c r="W592" s="195" t="s">
        <v>1536</v>
      </c>
      <c r="AA592" s="207"/>
      <c r="AD592" s="195"/>
      <c r="AE592" s="195"/>
      <c r="AG592" s="195"/>
    </row>
    <row r="593" spans="1:33" s="160" customFormat="1" ht="12" x14ac:dyDescent="0.2">
      <c r="A593" s="211"/>
      <c r="B593" s="212"/>
      <c r="C593" s="168" t="s">
        <v>462</v>
      </c>
      <c r="D593" s="213"/>
      <c r="E593" s="213"/>
      <c r="F593" s="214"/>
      <c r="G593" s="214"/>
      <c r="H593" s="214"/>
      <c r="I593" s="214"/>
      <c r="J593" s="215"/>
      <c r="K593" s="214"/>
      <c r="L593" s="215"/>
      <c r="M593" s="216"/>
      <c r="N593" s="217"/>
      <c r="V593" s="189"/>
      <c r="W593" s="195"/>
      <c r="AA593" s="207"/>
      <c r="AD593" s="195"/>
      <c r="AE593" s="195"/>
      <c r="AG593" s="195"/>
    </row>
    <row r="594" spans="1:33" s="160" customFormat="1" ht="22.5" x14ac:dyDescent="0.2">
      <c r="A594" s="190" t="s">
        <v>930</v>
      </c>
      <c r="B594" s="191" t="s">
        <v>1543</v>
      </c>
      <c r="C594" s="1039" t="s">
        <v>1544</v>
      </c>
      <c r="D594" s="1039"/>
      <c r="E594" s="1039"/>
      <c r="F594" s="192" t="s">
        <v>1026</v>
      </c>
      <c r="G594" s="192"/>
      <c r="H594" s="192"/>
      <c r="I594" s="192" t="s">
        <v>1545</v>
      </c>
      <c r="J594" s="193"/>
      <c r="K594" s="192"/>
      <c r="L594" s="193"/>
      <c r="M594" s="192"/>
      <c r="N594" s="194"/>
      <c r="V594" s="189"/>
      <c r="W594" s="195" t="s">
        <v>1544</v>
      </c>
      <c r="AA594" s="207"/>
      <c r="AD594" s="195"/>
      <c r="AE594" s="195"/>
      <c r="AG594" s="195"/>
    </row>
    <row r="595" spans="1:33" s="160" customFormat="1" ht="12" x14ac:dyDescent="0.2">
      <c r="A595" s="196"/>
      <c r="B595" s="197"/>
      <c r="C595" s="1037" t="s">
        <v>1546</v>
      </c>
      <c r="D595" s="1037"/>
      <c r="E595" s="1037"/>
      <c r="F595" s="1037"/>
      <c r="G595" s="1037"/>
      <c r="H595" s="1037"/>
      <c r="I595" s="1037"/>
      <c r="J595" s="1037"/>
      <c r="K595" s="1037"/>
      <c r="L595" s="1037"/>
      <c r="M595" s="1037"/>
      <c r="N595" s="1046"/>
      <c r="V595" s="189"/>
      <c r="W595" s="195"/>
      <c r="X595" s="163" t="s">
        <v>1546</v>
      </c>
      <c r="AA595" s="207"/>
      <c r="AD595" s="195"/>
      <c r="AE595" s="195"/>
      <c r="AG595" s="195"/>
    </row>
    <row r="596" spans="1:33" s="160" customFormat="1" ht="33.75" x14ac:dyDescent="0.2">
      <c r="A596" s="198"/>
      <c r="B596" s="199" t="s">
        <v>430</v>
      </c>
      <c r="C596" s="1037" t="s">
        <v>431</v>
      </c>
      <c r="D596" s="1037"/>
      <c r="E596" s="1037"/>
      <c r="F596" s="1037"/>
      <c r="G596" s="1037"/>
      <c r="H596" s="1037"/>
      <c r="I596" s="1037"/>
      <c r="J596" s="1037"/>
      <c r="K596" s="1037"/>
      <c r="L596" s="1037"/>
      <c r="M596" s="1037"/>
      <c r="N596" s="1046"/>
      <c r="V596" s="189"/>
      <c r="W596" s="195"/>
      <c r="Y596" s="163" t="s">
        <v>431</v>
      </c>
      <c r="AA596" s="207"/>
      <c r="AD596" s="195"/>
      <c r="AE596" s="195"/>
      <c r="AG596" s="195"/>
    </row>
    <row r="597" spans="1:33" s="160" customFormat="1" ht="12" x14ac:dyDescent="0.2">
      <c r="A597" s="200"/>
      <c r="B597" s="199" t="s">
        <v>423</v>
      </c>
      <c r="C597" s="1037" t="s">
        <v>432</v>
      </c>
      <c r="D597" s="1037"/>
      <c r="E597" s="1037"/>
      <c r="F597" s="201"/>
      <c r="G597" s="201"/>
      <c r="H597" s="201"/>
      <c r="I597" s="201"/>
      <c r="J597" s="202">
        <v>49.82</v>
      </c>
      <c r="K597" s="201" t="s">
        <v>436</v>
      </c>
      <c r="L597" s="202">
        <v>24.29</v>
      </c>
      <c r="M597" s="201"/>
      <c r="N597" s="203"/>
      <c r="V597" s="189"/>
      <c r="W597" s="195"/>
      <c r="Z597" s="163" t="s">
        <v>432</v>
      </c>
      <c r="AA597" s="207"/>
      <c r="AD597" s="195"/>
      <c r="AE597" s="195"/>
      <c r="AG597" s="195"/>
    </row>
    <row r="598" spans="1:33" s="160" customFormat="1" ht="12" x14ac:dyDescent="0.2">
      <c r="A598" s="200"/>
      <c r="B598" s="199" t="s">
        <v>434</v>
      </c>
      <c r="C598" s="1037" t="s">
        <v>435</v>
      </c>
      <c r="D598" s="1037"/>
      <c r="E598" s="1037"/>
      <c r="F598" s="201"/>
      <c r="G598" s="201"/>
      <c r="H598" s="201"/>
      <c r="I598" s="201"/>
      <c r="J598" s="202">
        <v>6.09</v>
      </c>
      <c r="K598" s="201" t="s">
        <v>436</v>
      </c>
      <c r="L598" s="202">
        <v>2.97</v>
      </c>
      <c r="M598" s="201"/>
      <c r="N598" s="203"/>
      <c r="V598" s="189"/>
      <c r="W598" s="195"/>
      <c r="Z598" s="163" t="s">
        <v>435</v>
      </c>
      <c r="AA598" s="207"/>
      <c r="AD598" s="195"/>
      <c r="AE598" s="195"/>
      <c r="AG598" s="195"/>
    </row>
    <row r="599" spans="1:33" s="160" customFormat="1" ht="12" x14ac:dyDescent="0.2">
      <c r="A599" s="200"/>
      <c r="B599" s="199" t="s">
        <v>437</v>
      </c>
      <c r="C599" s="1037" t="s">
        <v>438</v>
      </c>
      <c r="D599" s="1037"/>
      <c r="E599" s="1037"/>
      <c r="F599" s="201"/>
      <c r="G599" s="201"/>
      <c r="H599" s="201"/>
      <c r="I599" s="201"/>
      <c r="J599" s="202">
        <v>1.28</v>
      </c>
      <c r="K599" s="201" t="s">
        <v>436</v>
      </c>
      <c r="L599" s="202">
        <v>0.62</v>
      </c>
      <c r="M599" s="201"/>
      <c r="N599" s="203"/>
      <c r="V599" s="189"/>
      <c r="W599" s="195"/>
      <c r="Z599" s="163" t="s">
        <v>438</v>
      </c>
      <c r="AA599" s="207"/>
      <c r="AD599" s="195"/>
      <c r="AE599" s="195"/>
      <c r="AG599" s="195"/>
    </row>
    <row r="600" spans="1:33" s="160" customFormat="1" ht="12" x14ac:dyDescent="0.2">
      <c r="A600" s="196"/>
      <c r="B600" s="204" t="s">
        <v>1204</v>
      </c>
      <c r="C600" s="1048" t="s">
        <v>442</v>
      </c>
      <c r="D600" s="1048"/>
      <c r="E600" s="1048"/>
      <c r="F600" s="205" t="s">
        <v>411</v>
      </c>
      <c r="G600" s="205" t="s">
        <v>489</v>
      </c>
      <c r="H600" s="205"/>
      <c r="I600" s="205" t="s">
        <v>489</v>
      </c>
      <c r="J600" s="199"/>
      <c r="K600" s="201"/>
      <c r="L600" s="202"/>
      <c r="M600" s="201"/>
      <c r="N600" s="206"/>
      <c r="V600" s="189"/>
      <c r="W600" s="195"/>
      <c r="AA600" s="207" t="s">
        <v>442</v>
      </c>
      <c r="AD600" s="195"/>
      <c r="AE600" s="195"/>
      <c r="AG600" s="195"/>
    </row>
    <row r="601" spans="1:33" s="160" customFormat="1" ht="12" x14ac:dyDescent="0.2">
      <c r="A601" s="200"/>
      <c r="B601" s="199"/>
      <c r="C601" s="1037" t="s">
        <v>443</v>
      </c>
      <c r="D601" s="1037"/>
      <c r="E601" s="1037"/>
      <c r="F601" s="201" t="s">
        <v>444</v>
      </c>
      <c r="G601" s="201" t="s">
        <v>1547</v>
      </c>
      <c r="H601" s="201" t="s">
        <v>436</v>
      </c>
      <c r="I601" s="201" t="s">
        <v>1548</v>
      </c>
      <c r="J601" s="202"/>
      <c r="K601" s="201"/>
      <c r="L601" s="202"/>
      <c r="M601" s="201"/>
      <c r="N601" s="203"/>
      <c r="V601" s="189"/>
      <c r="W601" s="195"/>
      <c r="AA601" s="207"/>
      <c r="AB601" s="163" t="s">
        <v>443</v>
      </c>
      <c r="AD601" s="195"/>
      <c r="AE601" s="195"/>
      <c r="AG601" s="195"/>
    </row>
    <row r="602" spans="1:33" s="160" customFormat="1" ht="12" x14ac:dyDescent="0.2">
      <c r="A602" s="200"/>
      <c r="B602" s="199"/>
      <c r="C602" s="1037" t="s">
        <v>447</v>
      </c>
      <c r="D602" s="1037"/>
      <c r="E602" s="1037"/>
      <c r="F602" s="201" t="s">
        <v>444</v>
      </c>
      <c r="G602" s="201" t="s">
        <v>1256</v>
      </c>
      <c r="H602" s="201" t="s">
        <v>436</v>
      </c>
      <c r="I602" s="201" t="s">
        <v>1549</v>
      </c>
      <c r="J602" s="202"/>
      <c r="K602" s="201"/>
      <c r="L602" s="202"/>
      <c r="M602" s="201"/>
      <c r="N602" s="203"/>
      <c r="V602" s="189"/>
      <c r="W602" s="195"/>
      <c r="AA602" s="207"/>
      <c r="AB602" s="163" t="s">
        <v>447</v>
      </c>
      <c r="AD602" s="195"/>
      <c r="AE602" s="195"/>
      <c r="AG602" s="195"/>
    </row>
    <row r="603" spans="1:33" s="160" customFormat="1" ht="12" x14ac:dyDescent="0.2">
      <c r="A603" s="200"/>
      <c r="B603" s="199"/>
      <c r="C603" s="1047" t="s">
        <v>450</v>
      </c>
      <c r="D603" s="1047"/>
      <c r="E603" s="1047"/>
      <c r="F603" s="208"/>
      <c r="G603" s="208"/>
      <c r="H603" s="208"/>
      <c r="I603" s="208"/>
      <c r="J603" s="209">
        <v>55.91</v>
      </c>
      <c r="K603" s="208"/>
      <c r="L603" s="209">
        <v>27.26</v>
      </c>
      <c r="M603" s="208"/>
      <c r="N603" s="210"/>
      <c r="V603" s="189"/>
      <c r="W603" s="195"/>
      <c r="AA603" s="207"/>
      <c r="AC603" s="163" t="s">
        <v>450</v>
      </c>
      <c r="AD603" s="195"/>
      <c r="AE603" s="195"/>
      <c r="AG603" s="195"/>
    </row>
    <row r="604" spans="1:33" s="160" customFormat="1" ht="12" x14ac:dyDescent="0.2">
      <c r="A604" s="200"/>
      <c r="B604" s="199"/>
      <c r="C604" s="1037" t="s">
        <v>451</v>
      </c>
      <c r="D604" s="1037"/>
      <c r="E604" s="1037"/>
      <c r="F604" s="201"/>
      <c r="G604" s="201"/>
      <c r="H604" s="201"/>
      <c r="I604" s="201"/>
      <c r="J604" s="202"/>
      <c r="K604" s="201"/>
      <c r="L604" s="202">
        <v>24.91</v>
      </c>
      <c r="M604" s="201"/>
      <c r="N604" s="203"/>
      <c r="V604" s="189"/>
      <c r="W604" s="195"/>
      <c r="AA604" s="207"/>
      <c r="AB604" s="163" t="s">
        <v>451</v>
      </c>
      <c r="AD604" s="195"/>
      <c r="AE604" s="195"/>
      <c r="AG604" s="195"/>
    </row>
    <row r="605" spans="1:33" s="160" customFormat="1" ht="22.5" x14ac:dyDescent="0.2">
      <c r="A605" s="200"/>
      <c r="B605" s="199" t="s">
        <v>1528</v>
      </c>
      <c r="C605" s="1037" t="s">
        <v>1529</v>
      </c>
      <c r="D605" s="1037"/>
      <c r="E605" s="1037"/>
      <c r="F605" s="201" t="s">
        <v>454</v>
      </c>
      <c r="G605" s="201" t="s">
        <v>1162</v>
      </c>
      <c r="H605" s="201"/>
      <c r="I605" s="201" t="s">
        <v>1162</v>
      </c>
      <c r="J605" s="202"/>
      <c r="K605" s="201"/>
      <c r="L605" s="202">
        <v>27.15</v>
      </c>
      <c r="M605" s="201"/>
      <c r="N605" s="203"/>
      <c r="V605" s="189"/>
      <c r="W605" s="195"/>
      <c r="AA605" s="207"/>
      <c r="AB605" s="163" t="s">
        <v>1529</v>
      </c>
      <c r="AD605" s="195"/>
      <c r="AE605" s="195"/>
      <c r="AG605" s="195"/>
    </row>
    <row r="606" spans="1:33" s="160" customFormat="1" ht="22.5" x14ac:dyDescent="0.2">
      <c r="A606" s="200"/>
      <c r="B606" s="199" t="s">
        <v>1530</v>
      </c>
      <c r="C606" s="1037" t="s">
        <v>1531</v>
      </c>
      <c r="D606" s="1037"/>
      <c r="E606" s="1037"/>
      <c r="F606" s="201" t="s">
        <v>454</v>
      </c>
      <c r="G606" s="201" t="s">
        <v>910</v>
      </c>
      <c r="H606" s="201"/>
      <c r="I606" s="201" t="s">
        <v>910</v>
      </c>
      <c r="J606" s="202"/>
      <c r="K606" s="201"/>
      <c r="L606" s="202">
        <v>14.2</v>
      </c>
      <c r="M606" s="201"/>
      <c r="N606" s="203"/>
      <c r="V606" s="189"/>
      <c r="W606" s="195"/>
      <c r="AA606" s="207"/>
      <c r="AB606" s="163" t="s">
        <v>1531</v>
      </c>
      <c r="AD606" s="195"/>
      <c r="AE606" s="195"/>
      <c r="AG606" s="195"/>
    </row>
    <row r="607" spans="1:33" s="160" customFormat="1" ht="12" x14ac:dyDescent="0.2">
      <c r="A607" s="211"/>
      <c r="B607" s="212"/>
      <c r="C607" s="1039" t="s">
        <v>459</v>
      </c>
      <c r="D607" s="1039"/>
      <c r="E607" s="1039"/>
      <c r="F607" s="192"/>
      <c r="G607" s="192"/>
      <c r="H607" s="192"/>
      <c r="I607" s="192"/>
      <c r="J607" s="193"/>
      <c r="K607" s="192"/>
      <c r="L607" s="193">
        <v>68.61</v>
      </c>
      <c r="M607" s="208"/>
      <c r="N607" s="194"/>
      <c r="V607" s="189"/>
      <c r="W607" s="195"/>
      <c r="AA607" s="207"/>
      <c r="AD607" s="195" t="s">
        <v>459</v>
      </c>
      <c r="AE607" s="195"/>
      <c r="AG607" s="195"/>
    </row>
    <row r="608" spans="1:33" s="160" customFormat="1" ht="33.75" x14ac:dyDescent="0.2">
      <c r="A608" s="190" t="s">
        <v>934</v>
      </c>
      <c r="B608" s="191" t="s">
        <v>1550</v>
      </c>
      <c r="C608" s="1039" t="s">
        <v>1551</v>
      </c>
      <c r="D608" s="1039"/>
      <c r="E608" s="1039"/>
      <c r="F608" s="192" t="s">
        <v>1017</v>
      </c>
      <c r="G608" s="192"/>
      <c r="H608" s="192"/>
      <c r="I608" s="192" t="s">
        <v>562</v>
      </c>
      <c r="J608" s="193">
        <v>1066.67</v>
      </c>
      <c r="K608" s="192" t="s">
        <v>566</v>
      </c>
      <c r="L608" s="193">
        <v>1507.89</v>
      </c>
      <c r="M608" s="192" t="s">
        <v>567</v>
      </c>
      <c r="N608" s="194">
        <v>14144</v>
      </c>
      <c r="V608" s="189"/>
      <c r="W608" s="195" t="s">
        <v>1551</v>
      </c>
      <c r="AA608" s="207"/>
      <c r="AD608" s="195"/>
      <c r="AE608" s="195"/>
      <c r="AG608" s="195"/>
    </row>
    <row r="609" spans="1:33" s="160" customFormat="1" ht="12" x14ac:dyDescent="0.2">
      <c r="A609" s="211"/>
      <c r="B609" s="212"/>
      <c r="C609" s="168" t="s">
        <v>462</v>
      </c>
      <c r="D609" s="213"/>
      <c r="E609" s="213"/>
      <c r="F609" s="214"/>
      <c r="G609" s="214"/>
      <c r="H609" s="214"/>
      <c r="I609" s="214"/>
      <c r="J609" s="215"/>
      <c r="K609" s="214"/>
      <c r="L609" s="215"/>
      <c r="M609" s="216"/>
      <c r="N609" s="217"/>
      <c r="V609" s="189"/>
      <c r="W609" s="195"/>
      <c r="AA609" s="207"/>
      <c r="AD609" s="195"/>
      <c r="AE609" s="195"/>
      <c r="AG609" s="195"/>
    </row>
    <row r="610" spans="1:33" s="160" customFormat="1" ht="22.5" x14ac:dyDescent="0.2">
      <c r="A610" s="198"/>
      <c r="B610" s="199" t="s">
        <v>568</v>
      </c>
      <c r="C610" s="1037" t="s">
        <v>569</v>
      </c>
      <c r="D610" s="1037"/>
      <c r="E610" s="1037"/>
      <c r="F610" s="1037"/>
      <c r="G610" s="1037"/>
      <c r="H610" s="1037"/>
      <c r="I610" s="1037"/>
      <c r="J610" s="1037"/>
      <c r="K610" s="1037"/>
      <c r="L610" s="1037"/>
      <c r="M610" s="1037"/>
      <c r="N610" s="1046"/>
      <c r="V610" s="189"/>
      <c r="W610" s="195"/>
      <c r="Y610" s="163" t="s">
        <v>569</v>
      </c>
      <c r="AA610" s="207"/>
      <c r="AD610" s="195"/>
      <c r="AE610" s="195"/>
      <c r="AG610" s="195"/>
    </row>
    <row r="611" spans="1:33" s="160" customFormat="1" ht="56.25" x14ac:dyDescent="0.2">
      <c r="A611" s="190" t="s">
        <v>936</v>
      </c>
      <c r="B611" s="191" t="s">
        <v>1520</v>
      </c>
      <c r="C611" s="1039" t="s">
        <v>1552</v>
      </c>
      <c r="D611" s="1039"/>
      <c r="E611" s="1039"/>
      <c r="F611" s="192" t="s">
        <v>532</v>
      </c>
      <c r="G611" s="192"/>
      <c r="H611" s="192"/>
      <c r="I611" s="192" t="s">
        <v>1553</v>
      </c>
      <c r="J611" s="193"/>
      <c r="K611" s="192"/>
      <c r="L611" s="193"/>
      <c r="M611" s="192"/>
      <c r="N611" s="194"/>
      <c r="V611" s="189"/>
      <c r="W611" s="195" t="s">
        <v>1552</v>
      </c>
      <c r="AA611" s="207"/>
      <c r="AD611" s="195"/>
      <c r="AE611" s="195"/>
      <c r="AG611" s="195"/>
    </row>
    <row r="612" spans="1:33" s="160" customFormat="1" ht="12" x14ac:dyDescent="0.2">
      <c r="A612" s="196"/>
      <c r="B612" s="197"/>
      <c r="C612" s="1037" t="s">
        <v>1554</v>
      </c>
      <c r="D612" s="1037"/>
      <c r="E612" s="1037"/>
      <c r="F612" s="1037"/>
      <c r="G612" s="1037"/>
      <c r="H612" s="1037"/>
      <c r="I612" s="1037"/>
      <c r="J612" s="1037"/>
      <c r="K612" s="1037"/>
      <c r="L612" s="1037"/>
      <c r="M612" s="1037"/>
      <c r="N612" s="1046"/>
      <c r="V612" s="189"/>
      <c r="W612" s="195"/>
      <c r="X612" s="163" t="s">
        <v>1554</v>
      </c>
      <c r="AA612" s="207"/>
      <c r="AD612" s="195"/>
      <c r="AE612" s="195"/>
      <c r="AG612" s="195"/>
    </row>
    <row r="613" spans="1:33" s="160" customFormat="1" ht="33.75" x14ac:dyDescent="0.2">
      <c r="A613" s="198"/>
      <c r="B613" s="199" t="s">
        <v>430</v>
      </c>
      <c r="C613" s="1037" t="s">
        <v>431</v>
      </c>
      <c r="D613" s="1037"/>
      <c r="E613" s="1037"/>
      <c r="F613" s="1037"/>
      <c r="G613" s="1037"/>
      <c r="H613" s="1037"/>
      <c r="I613" s="1037"/>
      <c r="J613" s="1037"/>
      <c r="K613" s="1037"/>
      <c r="L613" s="1037"/>
      <c r="M613" s="1037"/>
      <c r="N613" s="1046"/>
      <c r="V613" s="189"/>
      <c r="W613" s="195"/>
      <c r="Y613" s="163" t="s">
        <v>431</v>
      </c>
      <c r="AA613" s="207"/>
      <c r="AD613" s="195"/>
      <c r="AE613" s="195"/>
      <c r="AG613" s="195"/>
    </row>
    <row r="614" spans="1:33" s="160" customFormat="1" ht="12" x14ac:dyDescent="0.2">
      <c r="A614" s="200"/>
      <c r="B614" s="199" t="s">
        <v>423</v>
      </c>
      <c r="C614" s="1037" t="s">
        <v>432</v>
      </c>
      <c r="D614" s="1037"/>
      <c r="E614" s="1037"/>
      <c r="F614" s="201"/>
      <c r="G614" s="201"/>
      <c r="H614" s="201"/>
      <c r="I614" s="201"/>
      <c r="J614" s="202">
        <v>829.12</v>
      </c>
      <c r="K614" s="201" t="s">
        <v>436</v>
      </c>
      <c r="L614" s="202">
        <v>166.24</v>
      </c>
      <c r="M614" s="201"/>
      <c r="N614" s="203"/>
      <c r="V614" s="189"/>
      <c r="W614" s="195"/>
      <c r="Z614" s="163" t="s">
        <v>432</v>
      </c>
      <c r="AA614" s="207"/>
      <c r="AD614" s="195"/>
      <c r="AE614" s="195"/>
      <c r="AG614" s="195"/>
    </row>
    <row r="615" spans="1:33" s="160" customFormat="1" ht="12" x14ac:dyDescent="0.2">
      <c r="A615" s="200"/>
      <c r="B615" s="199" t="s">
        <v>434</v>
      </c>
      <c r="C615" s="1037" t="s">
        <v>435</v>
      </c>
      <c r="D615" s="1037"/>
      <c r="E615" s="1037"/>
      <c r="F615" s="201"/>
      <c r="G615" s="201"/>
      <c r="H615" s="201"/>
      <c r="I615" s="201"/>
      <c r="J615" s="202">
        <v>21.88</v>
      </c>
      <c r="K615" s="201" t="s">
        <v>436</v>
      </c>
      <c r="L615" s="202">
        <v>4.3899999999999997</v>
      </c>
      <c r="M615" s="201"/>
      <c r="N615" s="203"/>
      <c r="V615" s="189"/>
      <c r="W615" s="195"/>
      <c r="Z615" s="163" t="s">
        <v>435</v>
      </c>
      <c r="AA615" s="207"/>
      <c r="AD615" s="195"/>
      <c r="AE615" s="195"/>
      <c r="AG615" s="195"/>
    </row>
    <row r="616" spans="1:33" s="160" customFormat="1" ht="12" x14ac:dyDescent="0.2">
      <c r="A616" s="200"/>
      <c r="B616" s="199" t="s">
        <v>437</v>
      </c>
      <c r="C616" s="1037" t="s">
        <v>438</v>
      </c>
      <c r="D616" s="1037"/>
      <c r="E616" s="1037"/>
      <c r="F616" s="201"/>
      <c r="G616" s="201"/>
      <c r="H616" s="201"/>
      <c r="I616" s="201"/>
      <c r="J616" s="202">
        <v>3.51</v>
      </c>
      <c r="K616" s="201" t="s">
        <v>436</v>
      </c>
      <c r="L616" s="202">
        <v>0.7</v>
      </c>
      <c r="M616" s="201"/>
      <c r="N616" s="203"/>
      <c r="V616" s="189"/>
      <c r="W616" s="195"/>
      <c r="Z616" s="163" t="s">
        <v>438</v>
      </c>
      <c r="AA616" s="207"/>
      <c r="AD616" s="195"/>
      <c r="AE616" s="195"/>
      <c r="AG616" s="195"/>
    </row>
    <row r="617" spans="1:33" s="160" customFormat="1" ht="12" x14ac:dyDescent="0.2">
      <c r="A617" s="200"/>
      <c r="B617" s="199" t="s">
        <v>439</v>
      </c>
      <c r="C617" s="1037" t="s">
        <v>440</v>
      </c>
      <c r="D617" s="1037"/>
      <c r="E617" s="1037"/>
      <c r="F617" s="201"/>
      <c r="G617" s="201"/>
      <c r="H617" s="201"/>
      <c r="I617" s="201"/>
      <c r="J617" s="202">
        <v>6516.18</v>
      </c>
      <c r="K617" s="201"/>
      <c r="L617" s="202">
        <v>1045.2</v>
      </c>
      <c r="M617" s="201"/>
      <c r="N617" s="203"/>
      <c r="V617" s="189"/>
      <c r="W617" s="195"/>
      <c r="Z617" s="163" t="s">
        <v>440</v>
      </c>
      <c r="AA617" s="207"/>
      <c r="AD617" s="195"/>
      <c r="AE617" s="195"/>
      <c r="AG617" s="195"/>
    </row>
    <row r="618" spans="1:33" s="160" customFormat="1" ht="12" x14ac:dyDescent="0.2">
      <c r="A618" s="200"/>
      <c r="B618" s="199"/>
      <c r="C618" s="1037" t="s">
        <v>443</v>
      </c>
      <c r="D618" s="1037"/>
      <c r="E618" s="1037"/>
      <c r="F618" s="201" t="s">
        <v>444</v>
      </c>
      <c r="G618" s="201" t="s">
        <v>1524</v>
      </c>
      <c r="H618" s="201" t="s">
        <v>436</v>
      </c>
      <c r="I618" s="201" t="s">
        <v>1555</v>
      </c>
      <c r="J618" s="202"/>
      <c r="K618" s="201"/>
      <c r="L618" s="202"/>
      <c r="M618" s="201"/>
      <c r="N618" s="203"/>
      <c r="V618" s="189"/>
      <c r="W618" s="195"/>
      <c r="AA618" s="207"/>
      <c r="AB618" s="163" t="s">
        <v>443</v>
      </c>
      <c r="AD618" s="195"/>
      <c r="AE618" s="195"/>
      <c r="AG618" s="195"/>
    </row>
    <row r="619" spans="1:33" s="160" customFormat="1" ht="12" x14ac:dyDescent="0.2">
      <c r="A619" s="200"/>
      <c r="B619" s="199"/>
      <c r="C619" s="1037" t="s">
        <v>447</v>
      </c>
      <c r="D619" s="1037"/>
      <c r="E619" s="1037"/>
      <c r="F619" s="201" t="s">
        <v>444</v>
      </c>
      <c r="G619" s="201" t="s">
        <v>1526</v>
      </c>
      <c r="H619" s="201" t="s">
        <v>436</v>
      </c>
      <c r="I619" s="201" t="s">
        <v>1556</v>
      </c>
      <c r="J619" s="202"/>
      <c r="K619" s="201"/>
      <c r="L619" s="202"/>
      <c r="M619" s="201"/>
      <c r="N619" s="203"/>
      <c r="V619" s="189"/>
      <c r="W619" s="195"/>
      <c r="AA619" s="207"/>
      <c r="AB619" s="163" t="s">
        <v>447</v>
      </c>
      <c r="AD619" s="195"/>
      <c r="AE619" s="195"/>
      <c r="AG619" s="195"/>
    </row>
    <row r="620" spans="1:33" s="160" customFormat="1" ht="12" x14ac:dyDescent="0.2">
      <c r="A620" s="200"/>
      <c r="B620" s="199"/>
      <c r="C620" s="1047" t="s">
        <v>450</v>
      </c>
      <c r="D620" s="1047"/>
      <c r="E620" s="1047"/>
      <c r="F620" s="208"/>
      <c r="G620" s="208"/>
      <c r="H620" s="208"/>
      <c r="I620" s="208"/>
      <c r="J620" s="209">
        <v>7367.18</v>
      </c>
      <c r="K620" s="208"/>
      <c r="L620" s="209">
        <v>1215.83</v>
      </c>
      <c r="M620" s="208"/>
      <c r="N620" s="210"/>
      <c r="V620" s="189"/>
      <c r="W620" s="195"/>
      <c r="AA620" s="207"/>
      <c r="AC620" s="163" t="s">
        <v>450</v>
      </c>
      <c r="AD620" s="195"/>
      <c r="AE620" s="195"/>
      <c r="AG620" s="195"/>
    </row>
    <row r="621" spans="1:33" s="160" customFormat="1" ht="12" x14ac:dyDescent="0.2">
      <c r="A621" s="200"/>
      <c r="B621" s="199"/>
      <c r="C621" s="1037" t="s">
        <v>451</v>
      </c>
      <c r="D621" s="1037"/>
      <c r="E621" s="1037"/>
      <c r="F621" s="201"/>
      <c r="G621" s="201"/>
      <c r="H621" s="201"/>
      <c r="I621" s="201"/>
      <c r="J621" s="202"/>
      <c r="K621" s="201"/>
      <c r="L621" s="202">
        <v>166.94</v>
      </c>
      <c r="M621" s="201"/>
      <c r="N621" s="203"/>
      <c r="V621" s="189"/>
      <c r="W621" s="195"/>
      <c r="AA621" s="207"/>
      <c r="AB621" s="163" t="s">
        <v>451</v>
      </c>
      <c r="AD621" s="195"/>
      <c r="AE621" s="195"/>
      <c r="AG621" s="195"/>
    </row>
    <row r="622" spans="1:33" s="160" customFormat="1" ht="22.5" x14ac:dyDescent="0.2">
      <c r="A622" s="200"/>
      <c r="B622" s="199" t="s">
        <v>1528</v>
      </c>
      <c r="C622" s="1037" t="s">
        <v>1529</v>
      </c>
      <c r="D622" s="1037"/>
      <c r="E622" s="1037"/>
      <c r="F622" s="201" t="s">
        <v>454</v>
      </c>
      <c r="G622" s="201" t="s">
        <v>1162</v>
      </c>
      <c r="H622" s="201"/>
      <c r="I622" s="201" t="s">
        <v>1162</v>
      </c>
      <c r="J622" s="202"/>
      <c r="K622" s="201"/>
      <c r="L622" s="202">
        <v>181.96</v>
      </c>
      <c r="M622" s="201"/>
      <c r="N622" s="203"/>
      <c r="V622" s="189"/>
      <c r="W622" s="195"/>
      <c r="AA622" s="207"/>
      <c r="AB622" s="163" t="s">
        <v>1529</v>
      </c>
      <c r="AD622" s="195"/>
      <c r="AE622" s="195"/>
      <c r="AG622" s="195"/>
    </row>
    <row r="623" spans="1:33" s="160" customFormat="1" ht="22.5" x14ac:dyDescent="0.2">
      <c r="A623" s="200"/>
      <c r="B623" s="199" t="s">
        <v>1530</v>
      </c>
      <c r="C623" s="1037" t="s">
        <v>1531</v>
      </c>
      <c r="D623" s="1037"/>
      <c r="E623" s="1037"/>
      <c r="F623" s="201" t="s">
        <v>454</v>
      </c>
      <c r="G623" s="201" t="s">
        <v>910</v>
      </c>
      <c r="H623" s="201"/>
      <c r="I623" s="201" t="s">
        <v>910</v>
      </c>
      <c r="J623" s="202"/>
      <c r="K623" s="201"/>
      <c r="L623" s="202">
        <v>95.16</v>
      </c>
      <c r="M623" s="201"/>
      <c r="N623" s="203"/>
      <c r="V623" s="189"/>
      <c r="W623" s="195"/>
      <c r="AA623" s="207"/>
      <c r="AB623" s="163" t="s">
        <v>1531</v>
      </c>
      <c r="AD623" s="195"/>
      <c r="AE623" s="195"/>
      <c r="AG623" s="195"/>
    </row>
    <row r="624" spans="1:33" s="160" customFormat="1" ht="12" x14ac:dyDescent="0.2">
      <c r="A624" s="211"/>
      <c r="B624" s="212"/>
      <c r="C624" s="1039" t="s">
        <v>459</v>
      </c>
      <c r="D624" s="1039"/>
      <c r="E624" s="1039"/>
      <c r="F624" s="192"/>
      <c r="G624" s="192"/>
      <c r="H624" s="192"/>
      <c r="I624" s="192"/>
      <c r="J624" s="193"/>
      <c r="K624" s="192"/>
      <c r="L624" s="193">
        <v>1492.95</v>
      </c>
      <c r="M624" s="208"/>
      <c r="N624" s="194"/>
      <c r="V624" s="189"/>
      <c r="W624" s="195"/>
      <c r="AA624" s="207"/>
      <c r="AD624" s="195" t="s">
        <v>459</v>
      </c>
      <c r="AE624" s="195"/>
      <c r="AG624" s="195"/>
    </row>
    <row r="625" spans="1:33" s="160" customFormat="1" ht="1.5" customHeight="1" x14ac:dyDescent="0.2">
      <c r="A625" s="214"/>
      <c r="B625" s="212"/>
      <c r="C625" s="212"/>
      <c r="D625" s="212"/>
      <c r="E625" s="212"/>
      <c r="F625" s="214"/>
      <c r="G625" s="214"/>
      <c r="H625" s="214"/>
      <c r="I625" s="214"/>
      <c r="J625" s="218"/>
      <c r="K625" s="214"/>
      <c r="L625" s="218"/>
      <c r="M625" s="201"/>
      <c r="N625" s="218"/>
      <c r="V625" s="189"/>
      <c r="W625" s="195"/>
      <c r="AA625" s="207"/>
      <c r="AD625" s="195"/>
      <c r="AE625" s="195"/>
      <c r="AG625" s="195"/>
    </row>
    <row r="626" spans="1:33" s="160" customFormat="1" ht="12" x14ac:dyDescent="0.2">
      <c r="A626" s="219"/>
      <c r="B626" s="220"/>
      <c r="C626" s="1039" t="s">
        <v>1557</v>
      </c>
      <c r="D626" s="1039"/>
      <c r="E626" s="1039"/>
      <c r="F626" s="1039"/>
      <c r="G626" s="1039"/>
      <c r="H626" s="1039"/>
      <c r="I626" s="1039"/>
      <c r="J626" s="1039"/>
      <c r="K626" s="1039"/>
      <c r="L626" s="221"/>
      <c r="M626" s="222"/>
      <c r="N626" s="223"/>
      <c r="V626" s="189"/>
      <c r="W626" s="195"/>
      <c r="AA626" s="207"/>
      <c r="AD626" s="195"/>
      <c r="AE626" s="195" t="s">
        <v>1557</v>
      </c>
      <c r="AG626" s="195"/>
    </row>
    <row r="627" spans="1:33" s="160" customFormat="1" ht="12" x14ac:dyDescent="0.2">
      <c r="A627" s="224"/>
      <c r="B627" s="199"/>
      <c r="C627" s="1037" t="s">
        <v>512</v>
      </c>
      <c r="D627" s="1037"/>
      <c r="E627" s="1037"/>
      <c r="F627" s="1037"/>
      <c r="G627" s="1037"/>
      <c r="H627" s="1037"/>
      <c r="I627" s="1037"/>
      <c r="J627" s="1037"/>
      <c r="K627" s="1037"/>
      <c r="L627" s="225">
        <v>200121.71</v>
      </c>
      <c r="M627" s="226"/>
      <c r="N627" s="227"/>
      <c r="V627" s="189"/>
      <c r="W627" s="195"/>
      <c r="AA627" s="207"/>
      <c r="AD627" s="195"/>
      <c r="AE627" s="195"/>
      <c r="AF627" s="163" t="s">
        <v>512</v>
      </c>
      <c r="AG627" s="195"/>
    </row>
    <row r="628" spans="1:33" s="160" customFormat="1" ht="12" x14ac:dyDescent="0.2">
      <c r="A628" s="224"/>
      <c r="B628" s="199"/>
      <c r="C628" s="1037" t="s">
        <v>513</v>
      </c>
      <c r="D628" s="1037"/>
      <c r="E628" s="1037"/>
      <c r="F628" s="1037"/>
      <c r="G628" s="1037"/>
      <c r="H628" s="1037"/>
      <c r="I628" s="1037"/>
      <c r="J628" s="1037"/>
      <c r="K628" s="1037"/>
      <c r="L628" s="225"/>
      <c r="M628" s="226"/>
      <c r="N628" s="227"/>
      <c r="V628" s="189"/>
      <c r="W628" s="195"/>
      <c r="AA628" s="207"/>
      <c r="AD628" s="195"/>
      <c r="AE628" s="195"/>
      <c r="AF628" s="163" t="s">
        <v>513</v>
      </c>
      <c r="AG628" s="195"/>
    </row>
    <row r="629" spans="1:33" s="160" customFormat="1" ht="12" x14ac:dyDescent="0.2">
      <c r="A629" s="224"/>
      <c r="B629" s="199"/>
      <c r="C629" s="1037" t="s">
        <v>514</v>
      </c>
      <c r="D629" s="1037"/>
      <c r="E629" s="1037"/>
      <c r="F629" s="1037"/>
      <c r="G629" s="1037"/>
      <c r="H629" s="1037"/>
      <c r="I629" s="1037"/>
      <c r="J629" s="1037"/>
      <c r="K629" s="1037"/>
      <c r="L629" s="225">
        <v>3686.64</v>
      </c>
      <c r="M629" s="226"/>
      <c r="N629" s="227"/>
      <c r="V629" s="189"/>
      <c r="W629" s="195"/>
      <c r="AA629" s="207"/>
      <c r="AD629" s="195"/>
      <c r="AE629" s="195"/>
      <c r="AF629" s="163" t="s">
        <v>514</v>
      </c>
      <c r="AG629" s="195"/>
    </row>
    <row r="630" spans="1:33" s="160" customFormat="1" ht="12" x14ac:dyDescent="0.2">
      <c r="A630" s="224"/>
      <c r="B630" s="199"/>
      <c r="C630" s="1037" t="s">
        <v>515</v>
      </c>
      <c r="D630" s="1037"/>
      <c r="E630" s="1037"/>
      <c r="F630" s="1037"/>
      <c r="G630" s="1037"/>
      <c r="H630" s="1037"/>
      <c r="I630" s="1037"/>
      <c r="J630" s="1037"/>
      <c r="K630" s="1037"/>
      <c r="L630" s="225">
        <v>11140.89</v>
      </c>
      <c r="M630" s="226"/>
      <c r="N630" s="227"/>
      <c r="V630" s="189"/>
      <c r="W630" s="195"/>
      <c r="AA630" s="207"/>
      <c r="AD630" s="195"/>
      <c r="AE630" s="195"/>
      <c r="AF630" s="163" t="s">
        <v>515</v>
      </c>
      <c r="AG630" s="195"/>
    </row>
    <row r="631" spans="1:33" s="160" customFormat="1" ht="12" x14ac:dyDescent="0.2">
      <c r="A631" s="224"/>
      <c r="B631" s="199"/>
      <c r="C631" s="1037" t="s">
        <v>516</v>
      </c>
      <c r="D631" s="1037"/>
      <c r="E631" s="1037"/>
      <c r="F631" s="1037"/>
      <c r="G631" s="1037"/>
      <c r="H631" s="1037"/>
      <c r="I631" s="1037"/>
      <c r="J631" s="1037"/>
      <c r="K631" s="1037"/>
      <c r="L631" s="225">
        <v>1068.23</v>
      </c>
      <c r="M631" s="226"/>
      <c r="N631" s="227"/>
      <c r="V631" s="189"/>
      <c r="W631" s="195"/>
      <c r="AA631" s="207"/>
      <c r="AD631" s="195"/>
      <c r="AE631" s="195"/>
      <c r="AF631" s="163" t="s">
        <v>516</v>
      </c>
      <c r="AG631" s="195"/>
    </row>
    <row r="632" spans="1:33" s="160" customFormat="1" ht="12" x14ac:dyDescent="0.2">
      <c r="A632" s="224"/>
      <c r="B632" s="199"/>
      <c r="C632" s="1037" t="s">
        <v>517</v>
      </c>
      <c r="D632" s="1037"/>
      <c r="E632" s="1037"/>
      <c r="F632" s="1037"/>
      <c r="G632" s="1037"/>
      <c r="H632" s="1037"/>
      <c r="I632" s="1037"/>
      <c r="J632" s="1037"/>
      <c r="K632" s="1037"/>
      <c r="L632" s="225">
        <v>185294.18</v>
      </c>
      <c r="M632" s="226"/>
      <c r="N632" s="227"/>
      <c r="V632" s="189"/>
      <c r="W632" s="195"/>
      <c r="AA632" s="207"/>
      <c r="AD632" s="195"/>
      <c r="AE632" s="195"/>
      <c r="AF632" s="163" t="s">
        <v>517</v>
      </c>
      <c r="AG632" s="195"/>
    </row>
    <row r="633" spans="1:33" s="160" customFormat="1" ht="12" x14ac:dyDescent="0.2">
      <c r="A633" s="224"/>
      <c r="B633" s="199"/>
      <c r="C633" s="1037" t="s">
        <v>518</v>
      </c>
      <c r="D633" s="1037"/>
      <c r="E633" s="1037"/>
      <c r="F633" s="1037"/>
      <c r="G633" s="1037"/>
      <c r="H633" s="1037"/>
      <c r="I633" s="1037"/>
      <c r="J633" s="1037"/>
      <c r="K633" s="1037"/>
      <c r="L633" s="225">
        <v>207560.19</v>
      </c>
      <c r="M633" s="226"/>
      <c r="N633" s="227"/>
      <c r="V633" s="189"/>
      <c r="W633" s="195"/>
      <c r="AA633" s="207"/>
      <c r="AD633" s="195"/>
      <c r="AE633" s="195"/>
      <c r="AF633" s="163" t="s">
        <v>518</v>
      </c>
      <c r="AG633" s="195"/>
    </row>
    <row r="634" spans="1:33" s="160" customFormat="1" ht="12" x14ac:dyDescent="0.2">
      <c r="A634" s="224"/>
      <c r="B634" s="199"/>
      <c r="C634" s="1037" t="s">
        <v>513</v>
      </c>
      <c r="D634" s="1037"/>
      <c r="E634" s="1037"/>
      <c r="F634" s="1037"/>
      <c r="G634" s="1037"/>
      <c r="H634" s="1037"/>
      <c r="I634" s="1037"/>
      <c r="J634" s="1037"/>
      <c r="K634" s="1037"/>
      <c r="L634" s="225"/>
      <c r="M634" s="226"/>
      <c r="N634" s="227"/>
      <c r="V634" s="189"/>
      <c r="W634" s="195"/>
      <c r="AA634" s="207"/>
      <c r="AD634" s="195"/>
      <c r="AE634" s="195"/>
      <c r="AF634" s="163" t="s">
        <v>513</v>
      </c>
      <c r="AG634" s="195"/>
    </row>
    <row r="635" spans="1:33" s="160" customFormat="1" ht="12" x14ac:dyDescent="0.2">
      <c r="A635" s="224"/>
      <c r="B635" s="199"/>
      <c r="C635" s="1037" t="s">
        <v>519</v>
      </c>
      <c r="D635" s="1037"/>
      <c r="E635" s="1037"/>
      <c r="F635" s="1037"/>
      <c r="G635" s="1037"/>
      <c r="H635" s="1037"/>
      <c r="I635" s="1037"/>
      <c r="J635" s="1037"/>
      <c r="K635" s="1037"/>
      <c r="L635" s="225">
        <v>3686.64</v>
      </c>
      <c r="M635" s="226"/>
      <c r="N635" s="227"/>
      <c r="V635" s="189"/>
      <c r="W635" s="195"/>
      <c r="AA635" s="207"/>
      <c r="AD635" s="195"/>
      <c r="AE635" s="195"/>
      <c r="AF635" s="163" t="s">
        <v>519</v>
      </c>
      <c r="AG635" s="195"/>
    </row>
    <row r="636" spans="1:33" s="160" customFormat="1" ht="12" x14ac:dyDescent="0.2">
      <c r="A636" s="224"/>
      <c r="B636" s="199"/>
      <c r="C636" s="1037" t="s">
        <v>520</v>
      </c>
      <c r="D636" s="1037"/>
      <c r="E636" s="1037"/>
      <c r="F636" s="1037"/>
      <c r="G636" s="1037"/>
      <c r="H636" s="1037"/>
      <c r="I636" s="1037"/>
      <c r="J636" s="1037"/>
      <c r="K636" s="1037"/>
      <c r="L636" s="225">
        <v>11140.89</v>
      </c>
      <c r="M636" s="226"/>
      <c r="N636" s="227"/>
      <c r="V636" s="189"/>
      <c r="W636" s="195"/>
      <c r="AA636" s="207"/>
      <c r="AD636" s="195"/>
      <c r="AE636" s="195"/>
      <c r="AF636" s="163" t="s">
        <v>520</v>
      </c>
      <c r="AG636" s="195"/>
    </row>
    <row r="637" spans="1:33" s="160" customFormat="1" ht="12" x14ac:dyDescent="0.2">
      <c r="A637" s="224"/>
      <c r="B637" s="199"/>
      <c r="C637" s="1037" t="s">
        <v>521</v>
      </c>
      <c r="D637" s="1037"/>
      <c r="E637" s="1037"/>
      <c r="F637" s="1037"/>
      <c r="G637" s="1037"/>
      <c r="H637" s="1037"/>
      <c r="I637" s="1037"/>
      <c r="J637" s="1037"/>
      <c r="K637" s="1037"/>
      <c r="L637" s="225">
        <v>185294.18</v>
      </c>
      <c r="M637" s="226"/>
      <c r="N637" s="227"/>
      <c r="V637" s="189"/>
      <c r="W637" s="195"/>
      <c r="AA637" s="207"/>
      <c r="AD637" s="195"/>
      <c r="AE637" s="195"/>
      <c r="AF637" s="163" t="s">
        <v>521</v>
      </c>
      <c r="AG637" s="195"/>
    </row>
    <row r="638" spans="1:33" s="160" customFormat="1" ht="12" x14ac:dyDescent="0.2">
      <c r="A638" s="224"/>
      <c r="B638" s="199"/>
      <c r="C638" s="1037" t="s">
        <v>522</v>
      </c>
      <c r="D638" s="1037"/>
      <c r="E638" s="1037"/>
      <c r="F638" s="1037"/>
      <c r="G638" s="1037"/>
      <c r="H638" s="1037"/>
      <c r="I638" s="1037"/>
      <c r="J638" s="1037"/>
      <c r="K638" s="1037"/>
      <c r="L638" s="225">
        <v>4521.5600000000004</v>
      </c>
      <c r="M638" s="226"/>
      <c r="N638" s="227"/>
      <c r="V638" s="189"/>
      <c r="W638" s="195"/>
      <c r="AA638" s="207"/>
      <c r="AD638" s="195"/>
      <c r="AE638" s="195"/>
      <c r="AF638" s="163" t="s">
        <v>522</v>
      </c>
      <c r="AG638" s="195"/>
    </row>
    <row r="639" spans="1:33" s="160" customFormat="1" ht="12" x14ac:dyDescent="0.2">
      <c r="A639" s="224"/>
      <c r="B639" s="199"/>
      <c r="C639" s="1037" t="s">
        <v>523</v>
      </c>
      <c r="D639" s="1037"/>
      <c r="E639" s="1037"/>
      <c r="F639" s="1037"/>
      <c r="G639" s="1037"/>
      <c r="H639" s="1037"/>
      <c r="I639" s="1037"/>
      <c r="J639" s="1037"/>
      <c r="K639" s="1037"/>
      <c r="L639" s="225">
        <v>2916.92</v>
      </c>
      <c r="M639" s="226"/>
      <c r="N639" s="227"/>
      <c r="V639" s="189"/>
      <c r="W639" s="195"/>
      <c r="AA639" s="207"/>
      <c r="AD639" s="195"/>
      <c r="AE639" s="195"/>
      <c r="AF639" s="163" t="s">
        <v>523</v>
      </c>
      <c r="AG639" s="195"/>
    </row>
    <row r="640" spans="1:33" s="160" customFormat="1" ht="12" x14ac:dyDescent="0.2">
      <c r="A640" s="224"/>
      <c r="B640" s="199"/>
      <c r="C640" s="1037" t="s">
        <v>524</v>
      </c>
      <c r="D640" s="1037"/>
      <c r="E640" s="1037"/>
      <c r="F640" s="1037"/>
      <c r="G640" s="1037"/>
      <c r="H640" s="1037"/>
      <c r="I640" s="1037"/>
      <c r="J640" s="1037"/>
      <c r="K640" s="1037"/>
      <c r="L640" s="225">
        <v>4754.87</v>
      </c>
      <c r="M640" s="226"/>
      <c r="N640" s="227"/>
      <c r="V640" s="189"/>
      <c r="W640" s="195"/>
      <c r="AA640" s="207"/>
      <c r="AD640" s="195"/>
      <c r="AE640" s="195"/>
      <c r="AF640" s="163" t="s">
        <v>524</v>
      </c>
      <c r="AG640" s="195"/>
    </row>
    <row r="641" spans="1:33" s="160" customFormat="1" ht="12" x14ac:dyDescent="0.2">
      <c r="A641" s="224"/>
      <c r="B641" s="199"/>
      <c r="C641" s="1037" t="s">
        <v>525</v>
      </c>
      <c r="D641" s="1037"/>
      <c r="E641" s="1037"/>
      <c r="F641" s="1037"/>
      <c r="G641" s="1037"/>
      <c r="H641" s="1037"/>
      <c r="I641" s="1037"/>
      <c r="J641" s="1037"/>
      <c r="K641" s="1037"/>
      <c r="L641" s="225">
        <v>4521.5600000000004</v>
      </c>
      <c r="M641" s="226"/>
      <c r="N641" s="227"/>
      <c r="V641" s="189"/>
      <c r="W641" s="195"/>
      <c r="AA641" s="207"/>
      <c r="AD641" s="195"/>
      <c r="AE641" s="195"/>
      <c r="AF641" s="163" t="s">
        <v>525</v>
      </c>
      <c r="AG641" s="195"/>
    </row>
    <row r="642" spans="1:33" s="160" customFormat="1" ht="12" x14ac:dyDescent="0.2">
      <c r="A642" s="224"/>
      <c r="B642" s="199"/>
      <c r="C642" s="1037" t="s">
        <v>526</v>
      </c>
      <c r="D642" s="1037"/>
      <c r="E642" s="1037"/>
      <c r="F642" s="1037"/>
      <c r="G642" s="1037"/>
      <c r="H642" s="1037"/>
      <c r="I642" s="1037"/>
      <c r="J642" s="1037"/>
      <c r="K642" s="1037"/>
      <c r="L642" s="225">
        <v>2916.92</v>
      </c>
      <c r="M642" s="226"/>
      <c r="N642" s="227"/>
      <c r="V642" s="189"/>
      <c r="W642" s="195"/>
      <c r="AA642" s="207"/>
      <c r="AD642" s="195"/>
      <c r="AE642" s="195"/>
      <c r="AF642" s="163" t="s">
        <v>526</v>
      </c>
      <c r="AG642" s="195"/>
    </row>
    <row r="643" spans="1:33" s="160" customFormat="1" ht="12" x14ac:dyDescent="0.2">
      <c r="A643" s="224"/>
      <c r="B643" s="218"/>
      <c r="C643" s="1038" t="s">
        <v>1558</v>
      </c>
      <c r="D643" s="1038"/>
      <c r="E643" s="1038"/>
      <c r="F643" s="1038"/>
      <c r="G643" s="1038"/>
      <c r="H643" s="1038"/>
      <c r="I643" s="1038"/>
      <c r="J643" s="1038"/>
      <c r="K643" s="1038"/>
      <c r="L643" s="228">
        <v>207560.19</v>
      </c>
      <c r="M643" s="229"/>
      <c r="N643" s="230"/>
      <c r="V643" s="189"/>
      <c r="W643" s="195"/>
      <c r="AA643" s="207"/>
      <c r="AD643" s="195"/>
      <c r="AE643" s="195"/>
      <c r="AG643" s="195" t="s">
        <v>1558</v>
      </c>
    </row>
    <row r="644" spans="1:33" s="160" customFormat="1" ht="12" x14ac:dyDescent="0.2">
      <c r="A644" s="224"/>
      <c r="B644" s="199"/>
      <c r="C644" s="1037" t="s">
        <v>513</v>
      </c>
      <c r="D644" s="1037"/>
      <c r="E644" s="1037"/>
      <c r="F644" s="1037"/>
      <c r="G644" s="1037"/>
      <c r="H644" s="1037"/>
      <c r="I644" s="1037"/>
      <c r="J644" s="1037"/>
      <c r="K644" s="1037"/>
      <c r="L644" s="225"/>
      <c r="M644" s="226"/>
      <c r="N644" s="227"/>
      <c r="V644" s="189"/>
      <c r="W644" s="195"/>
      <c r="AA644" s="207"/>
      <c r="AD644" s="195"/>
      <c r="AE644" s="195"/>
      <c r="AF644" s="163" t="s">
        <v>513</v>
      </c>
      <c r="AG644" s="195"/>
    </row>
    <row r="645" spans="1:33" s="160" customFormat="1" ht="12" x14ac:dyDescent="0.2">
      <c r="A645" s="224"/>
      <c r="B645" s="199"/>
      <c r="C645" s="1037" t="s">
        <v>615</v>
      </c>
      <c r="D645" s="1037"/>
      <c r="E645" s="1037"/>
      <c r="F645" s="1037"/>
      <c r="G645" s="1037"/>
      <c r="H645" s="1037"/>
      <c r="I645" s="1037"/>
      <c r="J645" s="1037"/>
      <c r="K645" s="1037"/>
      <c r="L645" s="225">
        <v>1507.89</v>
      </c>
      <c r="M645" s="226"/>
      <c r="N645" s="227"/>
      <c r="V645" s="189"/>
      <c r="W645" s="195"/>
      <c r="AA645" s="207"/>
      <c r="AD645" s="195"/>
      <c r="AE645" s="195"/>
      <c r="AF645" s="163" t="s">
        <v>615</v>
      </c>
      <c r="AG645" s="195"/>
    </row>
    <row r="646" spans="1:33" s="160" customFormat="1" ht="12" x14ac:dyDescent="0.2">
      <c r="A646" s="1043" t="s">
        <v>1559</v>
      </c>
      <c r="B646" s="1044"/>
      <c r="C646" s="1044"/>
      <c r="D646" s="1044"/>
      <c r="E646" s="1044"/>
      <c r="F646" s="1044"/>
      <c r="G646" s="1044"/>
      <c r="H646" s="1044"/>
      <c r="I646" s="1044"/>
      <c r="J646" s="1044"/>
      <c r="K646" s="1044"/>
      <c r="L646" s="1044"/>
      <c r="M646" s="1044"/>
      <c r="N646" s="1045"/>
      <c r="V646" s="189" t="s">
        <v>1559</v>
      </c>
      <c r="W646" s="195"/>
      <c r="AA646" s="207"/>
      <c r="AD646" s="195"/>
      <c r="AE646" s="195"/>
      <c r="AG646" s="195"/>
    </row>
    <row r="647" spans="1:33" s="160" customFormat="1" ht="22.5" x14ac:dyDescent="0.2">
      <c r="A647" s="190" t="s">
        <v>941</v>
      </c>
      <c r="B647" s="191" t="s">
        <v>1560</v>
      </c>
      <c r="C647" s="1039" t="s">
        <v>1561</v>
      </c>
      <c r="D647" s="1039"/>
      <c r="E647" s="1039"/>
      <c r="F647" s="192" t="s">
        <v>1017</v>
      </c>
      <c r="G647" s="192"/>
      <c r="H647" s="192"/>
      <c r="I647" s="192" t="s">
        <v>889</v>
      </c>
      <c r="J647" s="193"/>
      <c r="K647" s="192"/>
      <c r="L647" s="193"/>
      <c r="M647" s="192"/>
      <c r="N647" s="194"/>
      <c r="V647" s="189"/>
      <c r="W647" s="195" t="s">
        <v>1561</v>
      </c>
      <c r="AA647" s="207"/>
      <c r="AD647" s="195"/>
      <c r="AE647" s="195"/>
      <c r="AG647" s="195"/>
    </row>
    <row r="648" spans="1:33" s="160" customFormat="1" ht="12" x14ac:dyDescent="0.2">
      <c r="A648" s="196"/>
      <c r="B648" s="197"/>
      <c r="C648" s="1037" t="s">
        <v>1562</v>
      </c>
      <c r="D648" s="1037"/>
      <c r="E648" s="1037"/>
      <c r="F648" s="1037"/>
      <c r="G648" s="1037"/>
      <c r="H648" s="1037"/>
      <c r="I648" s="1037"/>
      <c r="J648" s="1037"/>
      <c r="K648" s="1037"/>
      <c r="L648" s="1037"/>
      <c r="M648" s="1037"/>
      <c r="N648" s="1046"/>
      <c r="V648" s="189"/>
      <c r="W648" s="195"/>
      <c r="X648" s="163" t="s">
        <v>1562</v>
      </c>
      <c r="AA648" s="207"/>
      <c r="AD648" s="195"/>
      <c r="AE648" s="195"/>
      <c r="AG648" s="195"/>
    </row>
    <row r="649" spans="1:33" s="160" customFormat="1" ht="33.75" x14ac:dyDescent="0.2">
      <c r="A649" s="198"/>
      <c r="B649" s="199" t="s">
        <v>430</v>
      </c>
      <c r="C649" s="1037" t="s">
        <v>431</v>
      </c>
      <c r="D649" s="1037"/>
      <c r="E649" s="1037"/>
      <c r="F649" s="1037"/>
      <c r="G649" s="1037"/>
      <c r="H649" s="1037"/>
      <c r="I649" s="1037"/>
      <c r="J649" s="1037"/>
      <c r="K649" s="1037"/>
      <c r="L649" s="1037"/>
      <c r="M649" s="1037"/>
      <c r="N649" s="1046"/>
      <c r="V649" s="189"/>
      <c r="W649" s="195"/>
      <c r="Y649" s="163" t="s">
        <v>431</v>
      </c>
      <c r="AA649" s="207"/>
      <c r="AD649" s="195"/>
      <c r="AE649" s="195"/>
      <c r="AG649" s="195"/>
    </row>
    <row r="650" spans="1:33" s="160" customFormat="1" ht="12" x14ac:dyDescent="0.2">
      <c r="A650" s="200"/>
      <c r="B650" s="199" t="s">
        <v>423</v>
      </c>
      <c r="C650" s="1037" t="s">
        <v>432</v>
      </c>
      <c r="D650" s="1037"/>
      <c r="E650" s="1037"/>
      <c r="F650" s="201"/>
      <c r="G650" s="201"/>
      <c r="H650" s="201"/>
      <c r="I650" s="201"/>
      <c r="J650" s="202">
        <v>1.1499999999999999</v>
      </c>
      <c r="K650" s="201" t="s">
        <v>436</v>
      </c>
      <c r="L650" s="202">
        <v>69</v>
      </c>
      <c r="M650" s="201"/>
      <c r="N650" s="203"/>
      <c r="V650" s="189"/>
      <c r="W650" s="195"/>
      <c r="Z650" s="163" t="s">
        <v>432</v>
      </c>
      <c r="AA650" s="207"/>
      <c r="AD650" s="195"/>
      <c r="AE650" s="195"/>
      <c r="AG650" s="195"/>
    </row>
    <row r="651" spans="1:33" s="160" customFormat="1" ht="12" x14ac:dyDescent="0.2">
      <c r="A651" s="196"/>
      <c r="B651" s="204" t="s">
        <v>1563</v>
      </c>
      <c r="C651" s="1048" t="s">
        <v>1564</v>
      </c>
      <c r="D651" s="1048"/>
      <c r="E651" s="1048"/>
      <c r="F651" s="205" t="s">
        <v>1017</v>
      </c>
      <c r="G651" s="205" t="s">
        <v>423</v>
      </c>
      <c r="H651" s="205"/>
      <c r="I651" s="205" t="s">
        <v>889</v>
      </c>
      <c r="J651" s="199"/>
      <c r="K651" s="201"/>
      <c r="L651" s="202"/>
      <c r="M651" s="201"/>
      <c r="N651" s="206"/>
      <c r="V651" s="189"/>
      <c r="W651" s="195"/>
      <c r="AA651" s="207" t="s">
        <v>1564</v>
      </c>
      <c r="AD651" s="195"/>
      <c r="AE651" s="195"/>
      <c r="AG651" s="195"/>
    </row>
    <row r="652" spans="1:33" s="160" customFormat="1" ht="12" x14ac:dyDescent="0.2">
      <c r="A652" s="200"/>
      <c r="B652" s="199"/>
      <c r="C652" s="1037" t="s">
        <v>443</v>
      </c>
      <c r="D652" s="1037"/>
      <c r="E652" s="1037"/>
      <c r="F652" s="201" t="s">
        <v>444</v>
      </c>
      <c r="G652" s="201" t="s">
        <v>960</v>
      </c>
      <c r="H652" s="201" t="s">
        <v>436</v>
      </c>
      <c r="I652" s="201" t="s">
        <v>1565</v>
      </c>
      <c r="J652" s="202"/>
      <c r="K652" s="201"/>
      <c r="L652" s="202"/>
      <c r="M652" s="201"/>
      <c r="N652" s="203"/>
      <c r="V652" s="189"/>
      <c r="W652" s="195"/>
      <c r="AA652" s="207"/>
      <c r="AB652" s="163" t="s">
        <v>443</v>
      </c>
      <c r="AD652" s="195"/>
      <c r="AE652" s="195"/>
      <c r="AG652" s="195"/>
    </row>
    <row r="653" spans="1:33" s="160" customFormat="1" ht="12" x14ac:dyDescent="0.2">
      <c r="A653" s="200"/>
      <c r="B653" s="199"/>
      <c r="C653" s="1047" t="s">
        <v>450</v>
      </c>
      <c r="D653" s="1047"/>
      <c r="E653" s="1047"/>
      <c r="F653" s="208"/>
      <c r="G653" s="208"/>
      <c r="H653" s="208"/>
      <c r="I653" s="208"/>
      <c r="J653" s="209">
        <v>1.1499999999999999</v>
      </c>
      <c r="K653" s="208"/>
      <c r="L653" s="209">
        <v>69</v>
      </c>
      <c r="M653" s="208"/>
      <c r="N653" s="210"/>
      <c r="V653" s="189"/>
      <c r="W653" s="195"/>
      <c r="AA653" s="207"/>
      <c r="AC653" s="163" t="s">
        <v>450</v>
      </c>
      <c r="AD653" s="195"/>
      <c r="AE653" s="195"/>
      <c r="AG653" s="195"/>
    </row>
    <row r="654" spans="1:33" s="160" customFormat="1" ht="12" x14ac:dyDescent="0.2">
      <c r="A654" s="200"/>
      <c r="B654" s="199"/>
      <c r="C654" s="1037" t="s">
        <v>451</v>
      </c>
      <c r="D654" s="1037"/>
      <c r="E654" s="1037"/>
      <c r="F654" s="201"/>
      <c r="G654" s="201"/>
      <c r="H654" s="201"/>
      <c r="I654" s="201"/>
      <c r="J654" s="202"/>
      <c r="K654" s="201"/>
      <c r="L654" s="202">
        <v>69</v>
      </c>
      <c r="M654" s="201"/>
      <c r="N654" s="203"/>
      <c r="V654" s="189"/>
      <c r="W654" s="195"/>
      <c r="AA654" s="207"/>
      <c r="AB654" s="163" t="s">
        <v>451</v>
      </c>
      <c r="AD654" s="195"/>
      <c r="AE654" s="195"/>
      <c r="AG654" s="195"/>
    </row>
    <row r="655" spans="1:33" s="160" customFormat="1" ht="22.5" x14ac:dyDescent="0.2">
      <c r="A655" s="200"/>
      <c r="B655" s="199" t="s">
        <v>1528</v>
      </c>
      <c r="C655" s="1037" t="s">
        <v>1529</v>
      </c>
      <c r="D655" s="1037"/>
      <c r="E655" s="1037"/>
      <c r="F655" s="201" t="s">
        <v>454</v>
      </c>
      <c r="G655" s="201" t="s">
        <v>1162</v>
      </c>
      <c r="H655" s="201"/>
      <c r="I655" s="201" t="s">
        <v>1162</v>
      </c>
      <c r="J655" s="202"/>
      <c r="K655" s="201"/>
      <c r="L655" s="202">
        <v>75.209999999999994</v>
      </c>
      <c r="M655" s="201"/>
      <c r="N655" s="203"/>
      <c r="V655" s="189"/>
      <c r="W655" s="195"/>
      <c r="AA655" s="207"/>
      <c r="AB655" s="163" t="s">
        <v>1529</v>
      </c>
      <c r="AD655" s="195"/>
      <c r="AE655" s="195"/>
      <c r="AG655" s="195"/>
    </row>
    <row r="656" spans="1:33" s="160" customFormat="1" ht="22.5" x14ac:dyDescent="0.2">
      <c r="A656" s="200"/>
      <c r="B656" s="199" t="s">
        <v>1530</v>
      </c>
      <c r="C656" s="1037" t="s">
        <v>1531</v>
      </c>
      <c r="D656" s="1037"/>
      <c r="E656" s="1037"/>
      <c r="F656" s="201" t="s">
        <v>454</v>
      </c>
      <c r="G656" s="201" t="s">
        <v>910</v>
      </c>
      <c r="H656" s="201"/>
      <c r="I656" s="201" t="s">
        <v>910</v>
      </c>
      <c r="J656" s="202"/>
      <c r="K656" s="201"/>
      <c r="L656" s="202">
        <v>39.33</v>
      </c>
      <c r="M656" s="201"/>
      <c r="N656" s="203"/>
      <c r="V656" s="189"/>
      <c r="W656" s="195"/>
      <c r="AA656" s="207"/>
      <c r="AB656" s="163" t="s">
        <v>1531</v>
      </c>
      <c r="AD656" s="195"/>
      <c r="AE656" s="195"/>
      <c r="AG656" s="195"/>
    </row>
    <row r="657" spans="1:33" s="160" customFormat="1" ht="12" x14ac:dyDescent="0.2">
      <c r="A657" s="211"/>
      <c r="B657" s="212"/>
      <c r="C657" s="1039" t="s">
        <v>459</v>
      </c>
      <c r="D657" s="1039"/>
      <c r="E657" s="1039"/>
      <c r="F657" s="192"/>
      <c r="G657" s="192"/>
      <c r="H657" s="192"/>
      <c r="I657" s="192"/>
      <c r="J657" s="193"/>
      <c r="K657" s="192"/>
      <c r="L657" s="193">
        <v>183.54</v>
      </c>
      <c r="M657" s="208"/>
      <c r="N657" s="194"/>
      <c r="V657" s="189"/>
      <c r="W657" s="195"/>
      <c r="AA657" s="207"/>
      <c r="AD657" s="195" t="s">
        <v>459</v>
      </c>
      <c r="AE657" s="195"/>
      <c r="AG657" s="195"/>
    </row>
    <row r="658" spans="1:33" s="160" customFormat="1" ht="45" x14ac:dyDescent="0.2">
      <c r="A658" s="190" t="s">
        <v>944</v>
      </c>
      <c r="B658" s="191" t="s">
        <v>1566</v>
      </c>
      <c r="C658" s="1039" t="s">
        <v>1567</v>
      </c>
      <c r="D658" s="1039"/>
      <c r="E658" s="1039"/>
      <c r="F658" s="192" t="s">
        <v>1017</v>
      </c>
      <c r="G658" s="192"/>
      <c r="H658" s="192"/>
      <c r="I658" s="192" t="s">
        <v>625</v>
      </c>
      <c r="J658" s="193">
        <v>83.12</v>
      </c>
      <c r="K658" s="192"/>
      <c r="L658" s="193">
        <v>1994.88</v>
      </c>
      <c r="M658" s="192"/>
      <c r="N658" s="194"/>
      <c r="V658" s="189"/>
      <c r="W658" s="195" t="s">
        <v>1567</v>
      </c>
      <c r="AA658" s="207"/>
      <c r="AD658" s="195"/>
      <c r="AE658" s="195"/>
      <c r="AG658" s="195"/>
    </row>
    <row r="659" spans="1:33" s="160" customFormat="1" ht="12" x14ac:dyDescent="0.2">
      <c r="A659" s="211"/>
      <c r="B659" s="212"/>
      <c r="C659" s="168" t="s">
        <v>462</v>
      </c>
      <c r="D659" s="213"/>
      <c r="E659" s="213"/>
      <c r="F659" s="214"/>
      <c r="G659" s="214"/>
      <c r="H659" s="214"/>
      <c r="I659" s="214"/>
      <c r="J659" s="215"/>
      <c r="K659" s="214"/>
      <c r="L659" s="215"/>
      <c r="M659" s="216"/>
      <c r="N659" s="217"/>
      <c r="V659" s="189"/>
      <c r="W659" s="195"/>
      <c r="AA659" s="207"/>
      <c r="AD659" s="195"/>
      <c r="AE659" s="195"/>
      <c r="AG659" s="195"/>
    </row>
    <row r="660" spans="1:33" s="160" customFormat="1" ht="33.75" x14ac:dyDescent="0.2">
      <c r="A660" s="190" t="s">
        <v>958</v>
      </c>
      <c r="B660" s="191" t="s">
        <v>1568</v>
      </c>
      <c r="C660" s="1039" t="s">
        <v>1569</v>
      </c>
      <c r="D660" s="1039"/>
      <c r="E660" s="1039"/>
      <c r="F660" s="192" t="s">
        <v>1017</v>
      </c>
      <c r="G660" s="192"/>
      <c r="H660" s="192"/>
      <c r="I660" s="192" t="s">
        <v>625</v>
      </c>
      <c r="J660" s="193">
        <v>83.12</v>
      </c>
      <c r="K660" s="192"/>
      <c r="L660" s="193">
        <v>1994.88</v>
      </c>
      <c r="M660" s="192"/>
      <c r="N660" s="194"/>
      <c r="V660" s="189"/>
      <c r="W660" s="195" t="s">
        <v>1569</v>
      </c>
      <c r="AA660" s="207"/>
      <c r="AD660" s="195"/>
      <c r="AE660" s="195"/>
      <c r="AG660" s="195"/>
    </row>
    <row r="661" spans="1:33" s="160" customFormat="1" ht="12" x14ac:dyDescent="0.2">
      <c r="A661" s="211"/>
      <c r="B661" s="212"/>
      <c r="C661" s="168" t="s">
        <v>462</v>
      </c>
      <c r="D661" s="213"/>
      <c r="E661" s="213"/>
      <c r="F661" s="214"/>
      <c r="G661" s="214"/>
      <c r="H661" s="214"/>
      <c r="I661" s="214"/>
      <c r="J661" s="215"/>
      <c r="K661" s="214"/>
      <c r="L661" s="215"/>
      <c r="M661" s="216"/>
      <c r="N661" s="217"/>
      <c r="V661" s="189"/>
      <c r="W661" s="195"/>
      <c r="AA661" s="207"/>
      <c r="AD661" s="195"/>
      <c r="AE661" s="195"/>
      <c r="AG661" s="195"/>
    </row>
    <row r="662" spans="1:33" s="160" customFormat="1" ht="22.5" x14ac:dyDescent="0.2">
      <c r="A662" s="190" t="s">
        <v>959</v>
      </c>
      <c r="B662" s="191" t="s">
        <v>1570</v>
      </c>
      <c r="C662" s="1039" t="s">
        <v>1571</v>
      </c>
      <c r="D662" s="1039"/>
      <c r="E662" s="1039"/>
      <c r="F662" s="192" t="s">
        <v>1017</v>
      </c>
      <c r="G662" s="192"/>
      <c r="H662" s="192"/>
      <c r="I662" s="192" t="s">
        <v>476</v>
      </c>
      <c r="J662" s="193"/>
      <c r="K662" s="192"/>
      <c r="L662" s="193"/>
      <c r="M662" s="192"/>
      <c r="N662" s="194"/>
      <c r="V662" s="189"/>
      <c r="W662" s="195" t="s">
        <v>1571</v>
      </c>
      <c r="AA662" s="207"/>
      <c r="AD662" s="195"/>
      <c r="AE662" s="195"/>
      <c r="AG662" s="195"/>
    </row>
    <row r="663" spans="1:33" s="160" customFormat="1" ht="33.75" x14ac:dyDescent="0.2">
      <c r="A663" s="198"/>
      <c r="B663" s="199" t="s">
        <v>430</v>
      </c>
      <c r="C663" s="1037" t="s">
        <v>431</v>
      </c>
      <c r="D663" s="1037"/>
      <c r="E663" s="1037"/>
      <c r="F663" s="1037"/>
      <c r="G663" s="1037"/>
      <c r="H663" s="1037"/>
      <c r="I663" s="1037"/>
      <c r="J663" s="1037"/>
      <c r="K663" s="1037"/>
      <c r="L663" s="1037"/>
      <c r="M663" s="1037"/>
      <c r="N663" s="1046"/>
      <c r="V663" s="189"/>
      <c r="W663" s="195"/>
      <c r="Y663" s="163" t="s">
        <v>431</v>
      </c>
      <c r="AA663" s="207"/>
      <c r="AD663" s="195"/>
      <c r="AE663" s="195"/>
      <c r="AG663" s="195"/>
    </row>
    <row r="664" spans="1:33" s="160" customFormat="1" ht="12" x14ac:dyDescent="0.2">
      <c r="A664" s="200"/>
      <c r="B664" s="199" t="s">
        <v>423</v>
      </c>
      <c r="C664" s="1037" t="s">
        <v>432</v>
      </c>
      <c r="D664" s="1037"/>
      <c r="E664" s="1037"/>
      <c r="F664" s="201"/>
      <c r="G664" s="201"/>
      <c r="H664" s="201"/>
      <c r="I664" s="201"/>
      <c r="J664" s="202">
        <v>1.73</v>
      </c>
      <c r="K664" s="201" t="s">
        <v>436</v>
      </c>
      <c r="L664" s="202">
        <v>12.98</v>
      </c>
      <c r="M664" s="201"/>
      <c r="N664" s="203"/>
      <c r="V664" s="189"/>
      <c r="W664" s="195"/>
      <c r="Z664" s="163" t="s">
        <v>432</v>
      </c>
      <c r="AA664" s="207"/>
      <c r="AD664" s="195"/>
      <c r="AE664" s="195"/>
      <c r="AG664" s="195"/>
    </row>
    <row r="665" spans="1:33" s="160" customFormat="1" ht="12" x14ac:dyDescent="0.2">
      <c r="A665" s="196"/>
      <c r="B665" s="204" t="s">
        <v>1563</v>
      </c>
      <c r="C665" s="1048" t="s">
        <v>1564</v>
      </c>
      <c r="D665" s="1048"/>
      <c r="E665" s="1048"/>
      <c r="F665" s="205" t="s">
        <v>1017</v>
      </c>
      <c r="G665" s="205" t="s">
        <v>423</v>
      </c>
      <c r="H665" s="205"/>
      <c r="I665" s="205" t="s">
        <v>476</v>
      </c>
      <c r="J665" s="199"/>
      <c r="K665" s="201"/>
      <c r="L665" s="202"/>
      <c r="M665" s="201"/>
      <c r="N665" s="206"/>
      <c r="V665" s="189"/>
      <c r="W665" s="195"/>
      <c r="AA665" s="207" t="s">
        <v>1564</v>
      </c>
      <c r="AD665" s="195"/>
      <c r="AE665" s="195"/>
      <c r="AG665" s="195"/>
    </row>
    <row r="666" spans="1:33" s="160" customFormat="1" ht="12" x14ac:dyDescent="0.2">
      <c r="A666" s="200"/>
      <c r="B666" s="199"/>
      <c r="C666" s="1037" t="s">
        <v>443</v>
      </c>
      <c r="D666" s="1037"/>
      <c r="E666" s="1037"/>
      <c r="F666" s="201" t="s">
        <v>444</v>
      </c>
      <c r="G666" s="201" t="s">
        <v>1572</v>
      </c>
      <c r="H666" s="201" t="s">
        <v>436</v>
      </c>
      <c r="I666" s="201" t="s">
        <v>1573</v>
      </c>
      <c r="J666" s="202"/>
      <c r="K666" s="201"/>
      <c r="L666" s="202"/>
      <c r="M666" s="201"/>
      <c r="N666" s="203"/>
      <c r="V666" s="189"/>
      <c r="W666" s="195"/>
      <c r="AA666" s="207"/>
      <c r="AB666" s="163" t="s">
        <v>443</v>
      </c>
      <c r="AD666" s="195"/>
      <c r="AE666" s="195"/>
      <c r="AG666" s="195"/>
    </row>
    <row r="667" spans="1:33" s="160" customFormat="1" ht="12" x14ac:dyDescent="0.2">
      <c r="A667" s="200"/>
      <c r="B667" s="199"/>
      <c r="C667" s="1047" t="s">
        <v>450</v>
      </c>
      <c r="D667" s="1047"/>
      <c r="E667" s="1047"/>
      <c r="F667" s="208"/>
      <c r="G667" s="208"/>
      <c r="H667" s="208"/>
      <c r="I667" s="208"/>
      <c r="J667" s="209">
        <v>1.73</v>
      </c>
      <c r="K667" s="208"/>
      <c r="L667" s="209">
        <v>12.98</v>
      </c>
      <c r="M667" s="208"/>
      <c r="N667" s="210"/>
      <c r="V667" s="189"/>
      <c r="W667" s="195"/>
      <c r="AA667" s="207"/>
      <c r="AC667" s="163" t="s">
        <v>450</v>
      </c>
      <c r="AD667" s="195"/>
      <c r="AE667" s="195"/>
      <c r="AG667" s="195"/>
    </row>
    <row r="668" spans="1:33" s="160" customFormat="1" ht="12" x14ac:dyDescent="0.2">
      <c r="A668" s="200"/>
      <c r="B668" s="199"/>
      <c r="C668" s="1037" t="s">
        <v>451</v>
      </c>
      <c r="D668" s="1037"/>
      <c r="E668" s="1037"/>
      <c r="F668" s="201"/>
      <c r="G668" s="201"/>
      <c r="H668" s="201"/>
      <c r="I668" s="201"/>
      <c r="J668" s="202"/>
      <c r="K668" s="201"/>
      <c r="L668" s="202">
        <v>12.98</v>
      </c>
      <c r="M668" s="201"/>
      <c r="N668" s="203"/>
      <c r="V668" s="189"/>
      <c r="W668" s="195"/>
      <c r="AA668" s="207"/>
      <c r="AB668" s="163" t="s">
        <v>451</v>
      </c>
      <c r="AD668" s="195"/>
      <c r="AE668" s="195"/>
      <c r="AG668" s="195"/>
    </row>
    <row r="669" spans="1:33" s="160" customFormat="1" ht="22.5" x14ac:dyDescent="0.2">
      <c r="A669" s="200"/>
      <c r="B669" s="199" t="s">
        <v>1528</v>
      </c>
      <c r="C669" s="1037" t="s">
        <v>1529</v>
      </c>
      <c r="D669" s="1037"/>
      <c r="E669" s="1037"/>
      <c r="F669" s="201" t="s">
        <v>454</v>
      </c>
      <c r="G669" s="201" t="s">
        <v>1162</v>
      </c>
      <c r="H669" s="201"/>
      <c r="I669" s="201" t="s">
        <v>1162</v>
      </c>
      <c r="J669" s="202"/>
      <c r="K669" s="201"/>
      <c r="L669" s="202">
        <v>14.15</v>
      </c>
      <c r="M669" s="201"/>
      <c r="N669" s="203"/>
      <c r="V669" s="189"/>
      <c r="W669" s="195"/>
      <c r="AA669" s="207"/>
      <c r="AB669" s="163" t="s">
        <v>1529</v>
      </c>
      <c r="AD669" s="195"/>
      <c r="AE669" s="195"/>
      <c r="AG669" s="195"/>
    </row>
    <row r="670" spans="1:33" s="160" customFormat="1" ht="22.5" x14ac:dyDescent="0.2">
      <c r="A670" s="200"/>
      <c r="B670" s="199" t="s">
        <v>1530</v>
      </c>
      <c r="C670" s="1037" t="s">
        <v>1531</v>
      </c>
      <c r="D670" s="1037"/>
      <c r="E670" s="1037"/>
      <c r="F670" s="201" t="s">
        <v>454</v>
      </c>
      <c r="G670" s="201" t="s">
        <v>910</v>
      </c>
      <c r="H670" s="201"/>
      <c r="I670" s="201" t="s">
        <v>910</v>
      </c>
      <c r="J670" s="202"/>
      <c r="K670" s="201"/>
      <c r="L670" s="202">
        <v>7.4</v>
      </c>
      <c r="M670" s="201"/>
      <c r="N670" s="203"/>
      <c r="V670" s="189"/>
      <c r="W670" s="195"/>
      <c r="AA670" s="207"/>
      <c r="AB670" s="163" t="s">
        <v>1531</v>
      </c>
      <c r="AD670" s="195"/>
      <c r="AE670" s="195"/>
      <c r="AG670" s="195"/>
    </row>
    <row r="671" spans="1:33" s="160" customFormat="1" ht="12" x14ac:dyDescent="0.2">
      <c r="A671" s="211"/>
      <c r="B671" s="212"/>
      <c r="C671" s="1039" t="s">
        <v>459</v>
      </c>
      <c r="D671" s="1039"/>
      <c r="E671" s="1039"/>
      <c r="F671" s="192"/>
      <c r="G671" s="192"/>
      <c r="H671" s="192"/>
      <c r="I671" s="192"/>
      <c r="J671" s="193"/>
      <c r="K671" s="192"/>
      <c r="L671" s="193">
        <v>34.53</v>
      </c>
      <c r="M671" s="208"/>
      <c r="N671" s="194"/>
      <c r="V671" s="189"/>
      <c r="W671" s="195"/>
      <c r="AA671" s="207"/>
      <c r="AD671" s="195" t="s">
        <v>459</v>
      </c>
      <c r="AE671" s="195"/>
      <c r="AG671" s="195"/>
    </row>
    <row r="672" spans="1:33" s="160" customFormat="1" ht="12" x14ac:dyDescent="0.2">
      <c r="A672" s="190" t="s">
        <v>961</v>
      </c>
      <c r="B672" s="191" t="s">
        <v>1574</v>
      </c>
      <c r="C672" s="1039" t="s">
        <v>1575</v>
      </c>
      <c r="D672" s="1039"/>
      <c r="E672" s="1039"/>
      <c r="F672" s="192" t="s">
        <v>1017</v>
      </c>
      <c r="G672" s="192"/>
      <c r="H672" s="192"/>
      <c r="I672" s="192" t="s">
        <v>476</v>
      </c>
      <c r="J672" s="193">
        <v>76.400000000000006</v>
      </c>
      <c r="K672" s="192"/>
      <c r="L672" s="193">
        <v>458.4</v>
      </c>
      <c r="M672" s="192"/>
      <c r="N672" s="194"/>
      <c r="V672" s="189"/>
      <c r="W672" s="195" t="s">
        <v>1575</v>
      </c>
      <c r="AA672" s="207"/>
      <c r="AD672" s="195"/>
      <c r="AE672" s="195"/>
      <c r="AG672" s="195"/>
    </row>
    <row r="673" spans="1:33" s="160" customFormat="1" ht="12" x14ac:dyDescent="0.2">
      <c r="A673" s="211"/>
      <c r="B673" s="212"/>
      <c r="C673" s="168" t="s">
        <v>462</v>
      </c>
      <c r="D673" s="213"/>
      <c r="E673" s="213"/>
      <c r="F673" s="214"/>
      <c r="G673" s="214"/>
      <c r="H673" s="214"/>
      <c r="I673" s="214"/>
      <c r="J673" s="215"/>
      <c r="K673" s="214"/>
      <c r="L673" s="215"/>
      <c r="M673" s="216"/>
      <c r="N673" s="217"/>
      <c r="V673" s="189"/>
      <c r="W673" s="195"/>
      <c r="AA673" s="207"/>
      <c r="AD673" s="195"/>
      <c r="AE673" s="195"/>
      <c r="AG673" s="195"/>
    </row>
    <row r="674" spans="1:33" s="160" customFormat="1" ht="45" x14ac:dyDescent="0.2">
      <c r="A674" s="190" t="s">
        <v>973</v>
      </c>
      <c r="B674" s="191" t="s">
        <v>1576</v>
      </c>
      <c r="C674" s="1039" t="s">
        <v>1577</v>
      </c>
      <c r="D674" s="1039"/>
      <c r="E674" s="1039"/>
      <c r="F674" s="192" t="s">
        <v>1003</v>
      </c>
      <c r="G674" s="192"/>
      <c r="H674" s="192"/>
      <c r="I674" s="192" t="s">
        <v>1107</v>
      </c>
      <c r="J674" s="193"/>
      <c r="K674" s="192"/>
      <c r="L674" s="193"/>
      <c r="M674" s="192"/>
      <c r="N674" s="194"/>
      <c r="V674" s="189"/>
      <c r="W674" s="195" t="s">
        <v>1577</v>
      </c>
      <c r="AA674" s="207"/>
      <c r="AD674" s="195"/>
      <c r="AE674" s="195"/>
      <c r="AG674" s="195"/>
    </row>
    <row r="675" spans="1:33" s="160" customFormat="1" ht="12" x14ac:dyDescent="0.2">
      <c r="A675" s="196"/>
      <c r="B675" s="197"/>
      <c r="C675" s="1037" t="s">
        <v>1578</v>
      </c>
      <c r="D675" s="1037"/>
      <c r="E675" s="1037"/>
      <c r="F675" s="1037"/>
      <c r="G675" s="1037"/>
      <c r="H675" s="1037"/>
      <c r="I675" s="1037"/>
      <c r="J675" s="1037"/>
      <c r="K675" s="1037"/>
      <c r="L675" s="1037"/>
      <c r="M675" s="1037"/>
      <c r="N675" s="1046"/>
      <c r="V675" s="189"/>
      <c r="W675" s="195"/>
      <c r="X675" s="163" t="s">
        <v>1578</v>
      </c>
      <c r="AA675" s="207"/>
      <c r="AD675" s="195"/>
      <c r="AE675" s="195"/>
      <c r="AG675" s="195"/>
    </row>
    <row r="676" spans="1:33" s="160" customFormat="1" ht="33.75" x14ac:dyDescent="0.2">
      <c r="A676" s="198"/>
      <c r="B676" s="199" t="s">
        <v>430</v>
      </c>
      <c r="C676" s="1037" t="s">
        <v>431</v>
      </c>
      <c r="D676" s="1037"/>
      <c r="E676" s="1037"/>
      <c r="F676" s="1037"/>
      <c r="G676" s="1037"/>
      <c r="H676" s="1037"/>
      <c r="I676" s="1037"/>
      <c r="J676" s="1037"/>
      <c r="K676" s="1037"/>
      <c r="L676" s="1037"/>
      <c r="M676" s="1037"/>
      <c r="N676" s="1046"/>
      <c r="V676" s="189"/>
      <c r="W676" s="195"/>
      <c r="Y676" s="163" t="s">
        <v>431</v>
      </c>
      <c r="AA676" s="207"/>
      <c r="AD676" s="195"/>
      <c r="AE676" s="195"/>
      <c r="AG676" s="195"/>
    </row>
    <row r="677" spans="1:33" s="160" customFormat="1" ht="12" x14ac:dyDescent="0.2">
      <c r="A677" s="200"/>
      <c r="B677" s="199" t="s">
        <v>423</v>
      </c>
      <c r="C677" s="1037" t="s">
        <v>432</v>
      </c>
      <c r="D677" s="1037"/>
      <c r="E677" s="1037"/>
      <c r="F677" s="201"/>
      <c r="G677" s="201"/>
      <c r="H677" s="201"/>
      <c r="I677" s="201"/>
      <c r="J677" s="202">
        <v>1.1499999999999999</v>
      </c>
      <c r="K677" s="201" t="s">
        <v>436</v>
      </c>
      <c r="L677" s="202">
        <v>138</v>
      </c>
      <c r="M677" s="201"/>
      <c r="N677" s="203"/>
      <c r="V677" s="189"/>
      <c r="W677" s="195"/>
      <c r="Z677" s="163" t="s">
        <v>432</v>
      </c>
      <c r="AA677" s="207"/>
      <c r="AD677" s="195"/>
      <c r="AE677" s="195"/>
      <c r="AG677" s="195"/>
    </row>
    <row r="678" spans="1:33" s="160" customFormat="1" ht="12" x14ac:dyDescent="0.2">
      <c r="A678" s="200"/>
      <c r="B678" s="199" t="s">
        <v>439</v>
      </c>
      <c r="C678" s="1037" t="s">
        <v>440</v>
      </c>
      <c r="D678" s="1037"/>
      <c r="E678" s="1037"/>
      <c r="F678" s="201"/>
      <c r="G678" s="201"/>
      <c r="H678" s="201"/>
      <c r="I678" s="201"/>
      <c r="J678" s="202">
        <v>7.8</v>
      </c>
      <c r="K678" s="201"/>
      <c r="L678" s="202">
        <v>748.8</v>
      </c>
      <c r="M678" s="201"/>
      <c r="N678" s="203"/>
      <c r="V678" s="189"/>
      <c r="W678" s="195"/>
      <c r="Z678" s="163" t="s">
        <v>440</v>
      </c>
      <c r="AA678" s="207"/>
      <c r="AD678" s="195"/>
      <c r="AE678" s="195"/>
      <c r="AG678" s="195"/>
    </row>
    <row r="679" spans="1:33" s="160" customFormat="1" ht="12" x14ac:dyDescent="0.2">
      <c r="A679" s="196"/>
      <c r="B679" s="204" t="s">
        <v>1579</v>
      </c>
      <c r="C679" s="1048" t="s">
        <v>1580</v>
      </c>
      <c r="D679" s="1048"/>
      <c r="E679" s="1048"/>
      <c r="F679" s="205" t="s">
        <v>1003</v>
      </c>
      <c r="G679" s="205" t="s">
        <v>423</v>
      </c>
      <c r="H679" s="205"/>
      <c r="I679" s="205" t="s">
        <v>1107</v>
      </c>
      <c r="J679" s="199"/>
      <c r="K679" s="201"/>
      <c r="L679" s="202"/>
      <c r="M679" s="201"/>
      <c r="N679" s="206"/>
      <c r="V679" s="189"/>
      <c r="W679" s="195"/>
      <c r="AA679" s="207" t="s">
        <v>1580</v>
      </c>
      <c r="AD679" s="195"/>
      <c r="AE679" s="195"/>
      <c r="AG679" s="195"/>
    </row>
    <row r="680" spans="1:33" s="160" customFormat="1" ht="12" x14ac:dyDescent="0.2">
      <c r="A680" s="196"/>
      <c r="B680" s="204" t="s">
        <v>1563</v>
      </c>
      <c r="C680" s="1048" t="s">
        <v>1564</v>
      </c>
      <c r="D680" s="1048"/>
      <c r="E680" s="1048"/>
      <c r="F680" s="205" t="s">
        <v>1017</v>
      </c>
      <c r="G680" s="205" t="s">
        <v>434</v>
      </c>
      <c r="H680" s="205"/>
      <c r="I680" s="205" t="s">
        <v>1581</v>
      </c>
      <c r="J680" s="199"/>
      <c r="K680" s="201"/>
      <c r="L680" s="202"/>
      <c r="M680" s="201"/>
      <c r="N680" s="206"/>
      <c r="V680" s="189"/>
      <c r="W680" s="195"/>
      <c r="AA680" s="207" t="s">
        <v>1564</v>
      </c>
      <c r="AD680" s="195"/>
      <c r="AE680" s="195"/>
      <c r="AG680" s="195"/>
    </row>
    <row r="681" spans="1:33" s="160" customFormat="1" ht="12" x14ac:dyDescent="0.2">
      <c r="A681" s="200"/>
      <c r="B681" s="199"/>
      <c r="C681" s="1037" t="s">
        <v>443</v>
      </c>
      <c r="D681" s="1037"/>
      <c r="E681" s="1037"/>
      <c r="F681" s="201" t="s">
        <v>444</v>
      </c>
      <c r="G681" s="201" t="s">
        <v>960</v>
      </c>
      <c r="H681" s="201" t="s">
        <v>436</v>
      </c>
      <c r="I681" s="201" t="s">
        <v>1472</v>
      </c>
      <c r="J681" s="202"/>
      <c r="K681" s="201"/>
      <c r="L681" s="202"/>
      <c r="M681" s="201"/>
      <c r="N681" s="203"/>
      <c r="V681" s="189"/>
      <c r="W681" s="195"/>
      <c r="AA681" s="207"/>
      <c r="AB681" s="163" t="s">
        <v>443</v>
      </c>
      <c r="AD681" s="195"/>
      <c r="AE681" s="195"/>
      <c r="AG681" s="195"/>
    </row>
    <row r="682" spans="1:33" s="160" customFormat="1" ht="12" x14ac:dyDescent="0.2">
      <c r="A682" s="200"/>
      <c r="B682" s="199"/>
      <c r="C682" s="1047" t="s">
        <v>450</v>
      </c>
      <c r="D682" s="1047"/>
      <c r="E682" s="1047"/>
      <c r="F682" s="208"/>
      <c r="G682" s="208"/>
      <c r="H682" s="208"/>
      <c r="I682" s="208"/>
      <c r="J682" s="209">
        <v>8.9499999999999993</v>
      </c>
      <c r="K682" s="208"/>
      <c r="L682" s="209">
        <v>886.8</v>
      </c>
      <c r="M682" s="208"/>
      <c r="N682" s="210"/>
      <c r="V682" s="189"/>
      <c r="W682" s="195"/>
      <c r="AA682" s="207"/>
      <c r="AC682" s="163" t="s">
        <v>450</v>
      </c>
      <c r="AD682" s="195"/>
      <c r="AE682" s="195"/>
      <c r="AG682" s="195"/>
    </row>
    <row r="683" spans="1:33" s="160" customFormat="1" ht="12" x14ac:dyDescent="0.2">
      <c r="A683" s="200"/>
      <c r="B683" s="199"/>
      <c r="C683" s="1037" t="s">
        <v>451</v>
      </c>
      <c r="D683" s="1037"/>
      <c r="E683" s="1037"/>
      <c r="F683" s="201"/>
      <c r="G683" s="201"/>
      <c r="H683" s="201"/>
      <c r="I683" s="201"/>
      <c r="J683" s="202"/>
      <c r="K683" s="201"/>
      <c r="L683" s="202">
        <v>138</v>
      </c>
      <c r="M683" s="201"/>
      <c r="N683" s="203"/>
      <c r="V683" s="189"/>
      <c r="W683" s="195"/>
      <c r="AA683" s="207"/>
      <c r="AB683" s="163" t="s">
        <v>451</v>
      </c>
      <c r="AD683" s="195"/>
      <c r="AE683" s="195"/>
      <c r="AG683" s="195"/>
    </row>
    <row r="684" spans="1:33" s="160" customFormat="1" ht="22.5" x14ac:dyDescent="0.2">
      <c r="A684" s="200"/>
      <c r="B684" s="199" t="s">
        <v>1528</v>
      </c>
      <c r="C684" s="1037" t="s">
        <v>1529</v>
      </c>
      <c r="D684" s="1037"/>
      <c r="E684" s="1037"/>
      <c r="F684" s="201" t="s">
        <v>454</v>
      </c>
      <c r="G684" s="201" t="s">
        <v>1162</v>
      </c>
      <c r="H684" s="201"/>
      <c r="I684" s="201" t="s">
        <v>1162</v>
      </c>
      <c r="J684" s="202"/>
      <c r="K684" s="201"/>
      <c r="L684" s="202">
        <v>150.41999999999999</v>
      </c>
      <c r="M684" s="201"/>
      <c r="N684" s="203"/>
      <c r="V684" s="189"/>
      <c r="W684" s="195"/>
      <c r="AA684" s="207"/>
      <c r="AB684" s="163" t="s">
        <v>1529</v>
      </c>
      <c r="AD684" s="195"/>
      <c r="AE684" s="195"/>
      <c r="AG684" s="195"/>
    </row>
    <row r="685" spans="1:33" s="160" customFormat="1" ht="22.5" x14ac:dyDescent="0.2">
      <c r="A685" s="200"/>
      <c r="B685" s="199" t="s">
        <v>1530</v>
      </c>
      <c r="C685" s="1037" t="s">
        <v>1531</v>
      </c>
      <c r="D685" s="1037"/>
      <c r="E685" s="1037"/>
      <c r="F685" s="201" t="s">
        <v>454</v>
      </c>
      <c r="G685" s="201" t="s">
        <v>910</v>
      </c>
      <c r="H685" s="201"/>
      <c r="I685" s="201" t="s">
        <v>910</v>
      </c>
      <c r="J685" s="202"/>
      <c r="K685" s="201"/>
      <c r="L685" s="202">
        <v>78.66</v>
      </c>
      <c r="M685" s="201"/>
      <c r="N685" s="203"/>
      <c r="V685" s="189"/>
      <c r="W685" s="195"/>
      <c r="AA685" s="207"/>
      <c r="AB685" s="163" t="s">
        <v>1531</v>
      </c>
      <c r="AD685" s="195"/>
      <c r="AE685" s="195"/>
      <c r="AG685" s="195"/>
    </row>
    <row r="686" spans="1:33" s="160" customFormat="1" ht="12" x14ac:dyDescent="0.2">
      <c r="A686" s="211"/>
      <c r="B686" s="212"/>
      <c r="C686" s="1039" t="s">
        <v>459</v>
      </c>
      <c r="D686" s="1039"/>
      <c r="E686" s="1039"/>
      <c r="F686" s="192"/>
      <c r="G686" s="192"/>
      <c r="H686" s="192"/>
      <c r="I686" s="192"/>
      <c r="J686" s="193"/>
      <c r="K686" s="192"/>
      <c r="L686" s="193">
        <v>1115.8800000000001</v>
      </c>
      <c r="M686" s="208"/>
      <c r="N686" s="194"/>
      <c r="V686" s="189"/>
      <c r="W686" s="195"/>
      <c r="AA686" s="207"/>
      <c r="AD686" s="195" t="s">
        <v>459</v>
      </c>
      <c r="AE686" s="195"/>
      <c r="AG686" s="195"/>
    </row>
    <row r="687" spans="1:33" s="160" customFormat="1" ht="33.75" x14ac:dyDescent="0.2">
      <c r="A687" s="190" t="s">
        <v>974</v>
      </c>
      <c r="B687" s="191" t="s">
        <v>1582</v>
      </c>
      <c r="C687" s="1039" t="s">
        <v>1583</v>
      </c>
      <c r="D687" s="1039"/>
      <c r="E687" s="1039"/>
      <c r="F687" s="192" t="s">
        <v>1017</v>
      </c>
      <c r="G687" s="192"/>
      <c r="H687" s="192"/>
      <c r="I687" s="192" t="s">
        <v>581</v>
      </c>
      <c r="J687" s="193">
        <v>357.8</v>
      </c>
      <c r="K687" s="192"/>
      <c r="L687" s="193">
        <v>5724.8</v>
      </c>
      <c r="M687" s="192"/>
      <c r="N687" s="194"/>
      <c r="V687" s="189"/>
      <c r="W687" s="195" t="s">
        <v>1583</v>
      </c>
      <c r="AA687" s="207"/>
      <c r="AD687" s="195"/>
      <c r="AE687" s="195"/>
      <c r="AG687" s="195"/>
    </row>
    <row r="688" spans="1:33" s="160" customFormat="1" ht="12" x14ac:dyDescent="0.2">
      <c r="A688" s="211"/>
      <c r="B688" s="212"/>
      <c r="C688" s="168" t="s">
        <v>462</v>
      </c>
      <c r="D688" s="213"/>
      <c r="E688" s="213"/>
      <c r="F688" s="214"/>
      <c r="G688" s="214"/>
      <c r="H688" s="214"/>
      <c r="I688" s="214"/>
      <c r="J688" s="215"/>
      <c r="K688" s="214"/>
      <c r="L688" s="215"/>
      <c r="M688" s="216"/>
      <c r="N688" s="217"/>
      <c r="V688" s="189"/>
      <c r="W688" s="195"/>
      <c r="AA688" s="207"/>
      <c r="AD688" s="195"/>
      <c r="AE688" s="195"/>
      <c r="AG688" s="195"/>
    </row>
    <row r="689" spans="1:33" s="160" customFormat="1" ht="12" x14ac:dyDescent="0.2">
      <c r="A689" s="196"/>
      <c r="B689" s="197"/>
      <c r="C689" s="1037" t="s">
        <v>1584</v>
      </c>
      <c r="D689" s="1037"/>
      <c r="E689" s="1037"/>
      <c r="F689" s="1037"/>
      <c r="G689" s="1037"/>
      <c r="H689" s="1037"/>
      <c r="I689" s="1037"/>
      <c r="J689" s="1037"/>
      <c r="K689" s="1037"/>
      <c r="L689" s="1037"/>
      <c r="M689" s="1037"/>
      <c r="N689" s="1046"/>
      <c r="V689" s="189"/>
      <c r="W689" s="195"/>
      <c r="X689" s="163" t="s">
        <v>1584</v>
      </c>
      <c r="AA689" s="207"/>
      <c r="AD689" s="195"/>
      <c r="AE689" s="195"/>
      <c r="AG689" s="195"/>
    </row>
    <row r="690" spans="1:33" s="160" customFormat="1" ht="33.75" x14ac:dyDescent="0.2">
      <c r="A690" s="190" t="s">
        <v>976</v>
      </c>
      <c r="B690" s="191" t="s">
        <v>1585</v>
      </c>
      <c r="C690" s="1039" t="s">
        <v>1586</v>
      </c>
      <c r="D690" s="1039"/>
      <c r="E690" s="1039"/>
      <c r="F690" s="192" t="s">
        <v>1017</v>
      </c>
      <c r="G690" s="192"/>
      <c r="H690" s="192"/>
      <c r="I690" s="192" t="s">
        <v>581</v>
      </c>
      <c r="J690" s="193">
        <v>271.07</v>
      </c>
      <c r="K690" s="192"/>
      <c r="L690" s="193">
        <v>4337.12</v>
      </c>
      <c r="M690" s="192"/>
      <c r="N690" s="194"/>
      <c r="V690" s="189"/>
      <c r="W690" s="195" t="s">
        <v>1586</v>
      </c>
      <c r="AA690" s="207"/>
      <c r="AD690" s="195"/>
      <c r="AE690" s="195"/>
      <c r="AG690" s="195"/>
    </row>
    <row r="691" spans="1:33" s="160" customFormat="1" ht="12" x14ac:dyDescent="0.2">
      <c r="A691" s="211"/>
      <c r="B691" s="212"/>
      <c r="C691" s="168" t="s">
        <v>462</v>
      </c>
      <c r="D691" s="213"/>
      <c r="E691" s="213"/>
      <c r="F691" s="214"/>
      <c r="G691" s="214"/>
      <c r="H691" s="214"/>
      <c r="I691" s="214"/>
      <c r="J691" s="215"/>
      <c r="K691" s="214"/>
      <c r="L691" s="215"/>
      <c r="M691" s="216"/>
      <c r="N691" s="217"/>
      <c r="V691" s="189"/>
      <c r="W691" s="195"/>
      <c r="AA691" s="207"/>
      <c r="AD691" s="195"/>
      <c r="AE691" s="195"/>
      <c r="AG691" s="195"/>
    </row>
    <row r="692" spans="1:33" s="160" customFormat="1" ht="12" x14ac:dyDescent="0.2">
      <c r="A692" s="196"/>
      <c r="B692" s="197"/>
      <c r="C692" s="1037" t="s">
        <v>1587</v>
      </c>
      <c r="D692" s="1037"/>
      <c r="E692" s="1037"/>
      <c r="F692" s="1037"/>
      <c r="G692" s="1037"/>
      <c r="H692" s="1037"/>
      <c r="I692" s="1037"/>
      <c r="J692" s="1037"/>
      <c r="K692" s="1037"/>
      <c r="L692" s="1037"/>
      <c r="M692" s="1037"/>
      <c r="N692" s="1046"/>
      <c r="V692" s="189"/>
      <c r="W692" s="195"/>
      <c r="X692" s="163" t="s">
        <v>1587</v>
      </c>
      <c r="AA692" s="207"/>
      <c r="AD692" s="195"/>
      <c r="AE692" s="195"/>
      <c r="AG692" s="195"/>
    </row>
    <row r="693" spans="1:33" s="160" customFormat="1" ht="45" x14ac:dyDescent="0.2">
      <c r="A693" s="190" t="s">
        <v>980</v>
      </c>
      <c r="B693" s="191" t="s">
        <v>1588</v>
      </c>
      <c r="C693" s="1039" t="s">
        <v>1589</v>
      </c>
      <c r="D693" s="1039"/>
      <c r="E693" s="1039"/>
      <c r="F693" s="192" t="s">
        <v>1017</v>
      </c>
      <c r="G693" s="192"/>
      <c r="H693" s="192"/>
      <c r="I693" s="192" t="s">
        <v>164</v>
      </c>
      <c r="J693" s="193">
        <v>65.06</v>
      </c>
      <c r="K693" s="192"/>
      <c r="L693" s="193">
        <v>2081.92</v>
      </c>
      <c r="M693" s="192"/>
      <c r="N693" s="194"/>
      <c r="V693" s="189"/>
      <c r="W693" s="195" t="s">
        <v>1589</v>
      </c>
      <c r="AA693" s="207"/>
      <c r="AD693" s="195"/>
      <c r="AE693" s="195"/>
      <c r="AG693" s="195"/>
    </row>
    <row r="694" spans="1:33" s="160" customFormat="1" ht="12" x14ac:dyDescent="0.2">
      <c r="A694" s="211"/>
      <c r="B694" s="212"/>
      <c r="C694" s="168" t="s">
        <v>462</v>
      </c>
      <c r="D694" s="213"/>
      <c r="E694" s="213"/>
      <c r="F694" s="214"/>
      <c r="G694" s="214"/>
      <c r="H694" s="214"/>
      <c r="I694" s="214"/>
      <c r="J694" s="215"/>
      <c r="K694" s="214"/>
      <c r="L694" s="215"/>
      <c r="M694" s="216"/>
      <c r="N694" s="217"/>
      <c r="V694" s="189"/>
      <c r="W694" s="195"/>
      <c r="AA694" s="207"/>
      <c r="AD694" s="195"/>
      <c r="AE694" s="195"/>
      <c r="AG694" s="195"/>
    </row>
    <row r="695" spans="1:33" s="160" customFormat="1" ht="45" x14ac:dyDescent="0.2">
      <c r="A695" s="190" t="s">
        <v>984</v>
      </c>
      <c r="B695" s="191" t="s">
        <v>1590</v>
      </c>
      <c r="C695" s="1039" t="s">
        <v>1591</v>
      </c>
      <c r="D695" s="1039"/>
      <c r="E695" s="1039"/>
      <c r="F695" s="192" t="s">
        <v>1017</v>
      </c>
      <c r="G695" s="192"/>
      <c r="H695" s="192"/>
      <c r="I695" s="192" t="s">
        <v>1014</v>
      </c>
      <c r="J695" s="193">
        <v>57.82</v>
      </c>
      <c r="K695" s="192"/>
      <c r="L695" s="193">
        <v>4625.6000000000004</v>
      </c>
      <c r="M695" s="192"/>
      <c r="N695" s="194"/>
      <c r="V695" s="189"/>
      <c r="W695" s="195" t="s">
        <v>1591</v>
      </c>
      <c r="AA695" s="207"/>
      <c r="AD695" s="195"/>
      <c r="AE695" s="195"/>
      <c r="AG695" s="195"/>
    </row>
    <row r="696" spans="1:33" s="160" customFormat="1" ht="12" x14ac:dyDescent="0.2">
      <c r="A696" s="211"/>
      <c r="B696" s="212"/>
      <c r="C696" s="168" t="s">
        <v>462</v>
      </c>
      <c r="D696" s="213"/>
      <c r="E696" s="213"/>
      <c r="F696" s="214"/>
      <c r="G696" s="214"/>
      <c r="H696" s="214"/>
      <c r="I696" s="214"/>
      <c r="J696" s="215"/>
      <c r="K696" s="214"/>
      <c r="L696" s="215"/>
      <c r="M696" s="216"/>
      <c r="N696" s="217"/>
      <c r="V696" s="189"/>
      <c r="W696" s="195"/>
      <c r="AA696" s="207"/>
      <c r="AD696" s="195"/>
      <c r="AE696" s="195"/>
      <c r="AG696" s="195"/>
    </row>
    <row r="697" spans="1:33" s="160" customFormat="1" ht="33.75" x14ac:dyDescent="0.2">
      <c r="A697" s="190" t="s">
        <v>985</v>
      </c>
      <c r="B697" s="191" t="s">
        <v>1592</v>
      </c>
      <c r="C697" s="1039" t="s">
        <v>1593</v>
      </c>
      <c r="D697" s="1039"/>
      <c r="E697" s="1039"/>
      <c r="F697" s="192" t="s">
        <v>1017</v>
      </c>
      <c r="G697" s="192"/>
      <c r="H697" s="192"/>
      <c r="I697" s="192" t="s">
        <v>472</v>
      </c>
      <c r="J697" s="193">
        <v>12.65</v>
      </c>
      <c r="K697" s="192"/>
      <c r="L697" s="193">
        <v>63.25</v>
      </c>
      <c r="M697" s="192"/>
      <c r="N697" s="194"/>
      <c r="V697" s="189"/>
      <c r="W697" s="195" t="s">
        <v>1593</v>
      </c>
      <c r="AA697" s="207"/>
      <c r="AD697" s="195"/>
      <c r="AE697" s="195"/>
      <c r="AG697" s="195"/>
    </row>
    <row r="698" spans="1:33" s="160" customFormat="1" ht="12" x14ac:dyDescent="0.2">
      <c r="A698" s="211"/>
      <c r="B698" s="212"/>
      <c r="C698" s="168" t="s">
        <v>462</v>
      </c>
      <c r="D698" s="213"/>
      <c r="E698" s="213"/>
      <c r="F698" s="214"/>
      <c r="G698" s="214"/>
      <c r="H698" s="214"/>
      <c r="I698" s="214"/>
      <c r="J698" s="215"/>
      <c r="K698" s="214"/>
      <c r="L698" s="215"/>
      <c r="M698" s="216"/>
      <c r="N698" s="217"/>
      <c r="V698" s="189"/>
      <c r="W698" s="195"/>
      <c r="AA698" s="207"/>
      <c r="AD698" s="195"/>
      <c r="AE698" s="195"/>
      <c r="AG698" s="195"/>
    </row>
    <row r="699" spans="1:33" s="160" customFormat="1" ht="33.75" x14ac:dyDescent="0.2">
      <c r="A699" s="190" t="s">
        <v>993</v>
      </c>
      <c r="B699" s="191" t="s">
        <v>1594</v>
      </c>
      <c r="C699" s="1039" t="s">
        <v>1595</v>
      </c>
      <c r="D699" s="1039"/>
      <c r="E699" s="1039"/>
      <c r="F699" s="192" t="s">
        <v>1017</v>
      </c>
      <c r="G699" s="192"/>
      <c r="H699" s="192"/>
      <c r="I699" s="192" t="s">
        <v>581</v>
      </c>
      <c r="J699" s="193">
        <v>371</v>
      </c>
      <c r="K699" s="192" t="s">
        <v>566</v>
      </c>
      <c r="L699" s="193">
        <v>645.52</v>
      </c>
      <c r="M699" s="192" t="s">
        <v>567</v>
      </c>
      <c r="N699" s="194">
        <v>6055</v>
      </c>
      <c r="V699" s="189"/>
      <c r="W699" s="195" t="s">
        <v>1595</v>
      </c>
      <c r="AA699" s="207"/>
      <c r="AD699" s="195"/>
      <c r="AE699" s="195"/>
      <c r="AG699" s="195"/>
    </row>
    <row r="700" spans="1:33" s="160" customFormat="1" ht="12" x14ac:dyDescent="0.2">
      <c r="A700" s="211"/>
      <c r="B700" s="212"/>
      <c r="C700" s="168" t="s">
        <v>462</v>
      </c>
      <c r="D700" s="213"/>
      <c r="E700" s="213"/>
      <c r="F700" s="214"/>
      <c r="G700" s="214"/>
      <c r="H700" s="214"/>
      <c r="I700" s="214"/>
      <c r="J700" s="215"/>
      <c r="K700" s="214"/>
      <c r="L700" s="215"/>
      <c r="M700" s="216"/>
      <c r="N700" s="217"/>
      <c r="V700" s="189"/>
      <c r="W700" s="195"/>
      <c r="AA700" s="207"/>
      <c r="AD700" s="195"/>
      <c r="AE700" s="195"/>
      <c r="AG700" s="195"/>
    </row>
    <row r="701" spans="1:33" s="160" customFormat="1" ht="22.5" x14ac:dyDescent="0.2">
      <c r="A701" s="198"/>
      <c r="B701" s="199" t="s">
        <v>568</v>
      </c>
      <c r="C701" s="1037" t="s">
        <v>569</v>
      </c>
      <c r="D701" s="1037"/>
      <c r="E701" s="1037"/>
      <c r="F701" s="1037"/>
      <c r="G701" s="1037"/>
      <c r="H701" s="1037"/>
      <c r="I701" s="1037"/>
      <c r="J701" s="1037"/>
      <c r="K701" s="1037"/>
      <c r="L701" s="1037"/>
      <c r="M701" s="1037"/>
      <c r="N701" s="1046"/>
      <c r="V701" s="189"/>
      <c r="W701" s="195"/>
      <c r="Y701" s="163" t="s">
        <v>569</v>
      </c>
      <c r="AA701" s="207"/>
      <c r="AD701" s="195"/>
      <c r="AE701" s="195"/>
      <c r="AG701" s="195"/>
    </row>
    <row r="702" spans="1:33" s="160" customFormat="1" ht="33.75" x14ac:dyDescent="0.2">
      <c r="A702" s="190" t="s">
        <v>994</v>
      </c>
      <c r="B702" s="191" t="s">
        <v>1596</v>
      </c>
      <c r="C702" s="1039" t="s">
        <v>1597</v>
      </c>
      <c r="D702" s="1039"/>
      <c r="E702" s="1039"/>
      <c r="F702" s="192" t="s">
        <v>1017</v>
      </c>
      <c r="G702" s="192"/>
      <c r="H702" s="192"/>
      <c r="I702" s="192" t="s">
        <v>476</v>
      </c>
      <c r="J702" s="193">
        <v>1576</v>
      </c>
      <c r="K702" s="192" t="s">
        <v>566</v>
      </c>
      <c r="L702" s="193">
        <v>1028.25</v>
      </c>
      <c r="M702" s="192" t="s">
        <v>567</v>
      </c>
      <c r="N702" s="194">
        <v>9645</v>
      </c>
      <c r="V702" s="189"/>
      <c r="W702" s="195" t="s">
        <v>1597</v>
      </c>
      <c r="AA702" s="207"/>
      <c r="AD702" s="195"/>
      <c r="AE702" s="195"/>
      <c r="AG702" s="195"/>
    </row>
    <row r="703" spans="1:33" s="160" customFormat="1" ht="12" x14ac:dyDescent="0.2">
      <c r="A703" s="211"/>
      <c r="B703" s="212"/>
      <c r="C703" s="168" t="s">
        <v>462</v>
      </c>
      <c r="D703" s="213"/>
      <c r="E703" s="213"/>
      <c r="F703" s="214"/>
      <c r="G703" s="214"/>
      <c r="H703" s="214"/>
      <c r="I703" s="214"/>
      <c r="J703" s="215"/>
      <c r="K703" s="214"/>
      <c r="L703" s="215"/>
      <c r="M703" s="216"/>
      <c r="N703" s="217"/>
      <c r="V703" s="189"/>
      <c r="W703" s="195"/>
      <c r="AA703" s="207"/>
      <c r="AD703" s="195"/>
      <c r="AE703" s="195"/>
      <c r="AG703" s="195"/>
    </row>
    <row r="704" spans="1:33" s="160" customFormat="1" ht="22.5" x14ac:dyDescent="0.2">
      <c r="A704" s="198"/>
      <c r="B704" s="199" t="s">
        <v>568</v>
      </c>
      <c r="C704" s="1037" t="s">
        <v>569</v>
      </c>
      <c r="D704" s="1037"/>
      <c r="E704" s="1037"/>
      <c r="F704" s="1037"/>
      <c r="G704" s="1037"/>
      <c r="H704" s="1037"/>
      <c r="I704" s="1037"/>
      <c r="J704" s="1037"/>
      <c r="K704" s="1037"/>
      <c r="L704" s="1037"/>
      <c r="M704" s="1037"/>
      <c r="N704" s="1046"/>
      <c r="V704" s="189"/>
      <c r="W704" s="195"/>
      <c r="Y704" s="163" t="s">
        <v>569</v>
      </c>
      <c r="AA704" s="207"/>
      <c r="AD704" s="195"/>
      <c r="AE704" s="195"/>
      <c r="AG704" s="195"/>
    </row>
    <row r="705" spans="1:33" s="160" customFormat="1" ht="1.5" customHeight="1" x14ac:dyDescent="0.2">
      <c r="A705" s="214"/>
      <c r="B705" s="212"/>
      <c r="C705" s="212"/>
      <c r="D705" s="212"/>
      <c r="E705" s="212"/>
      <c r="F705" s="214"/>
      <c r="G705" s="214"/>
      <c r="H705" s="214"/>
      <c r="I705" s="214"/>
      <c r="J705" s="218"/>
      <c r="K705" s="214"/>
      <c r="L705" s="218"/>
      <c r="M705" s="201"/>
      <c r="N705" s="218"/>
      <c r="V705" s="189"/>
      <c r="W705" s="195"/>
      <c r="AA705" s="207"/>
      <c r="AD705" s="195"/>
      <c r="AE705" s="195"/>
      <c r="AG705" s="195"/>
    </row>
    <row r="706" spans="1:33" s="160" customFormat="1" ht="12" x14ac:dyDescent="0.2">
      <c r="A706" s="219"/>
      <c r="B706" s="220"/>
      <c r="C706" s="1039" t="s">
        <v>1598</v>
      </c>
      <c r="D706" s="1039"/>
      <c r="E706" s="1039"/>
      <c r="F706" s="1039"/>
      <c r="G706" s="1039"/>
      <c r="H706" s="1039"/>
      <c r="I706" s="1039"/>
      <c r="J706" s="1039"/>
      <c r="K706" s="1039"/>
      <c r="L706" s="221"/>
      <c r="M706" s="222"/>
      <c r="N706" s="223"/>
      <c r="V706" s="189"/>
      <c r="W706" s="195"/>
      <c r="AA706" s="207"/>
      <c r="AD706" s="195"/>
      <c r="AE706" s="195" t="s">
        <v>1598</v>
      </c>
      <c r="AG706" s="195"/>
    </row>
    <row r="707" spans="1:33" s="160" customFormat="1" ht="12" x14ac:dyDescent="0.2">
      <c r="A707" s="224"/>
      <c r="B707" s="199"/>
      <c r="C707" s="1037" t="s">
        <v>512</v>
      </c>
      <c r="D707" s="1037"/>
      <c r="E707" s="1037"/>
      <c r="F707" s="1037"/>
      <c r="G707" s="1037"/>
      <c r="H707" s="1037"/>
      <c r="I707" s="1037"/>
      <c r="J707" s="1037"/>
      <c r="K707" s="1037"/>
      <c r="L707" s="225">
        <v>23923.4</v>
      </c>
      <c r="M707" s="226"/>
      <c r="N707" s="227"/>
      <c r="V707" s="189"/>
      <c r="W707" s="195"/>
      <c r="AA707" s="207"/>
      <c r="AD707" s="195"/>
      <c r="AE707" s="195"/>
      <c r="AF707" s="163" t="s">
        <v>512</v>
      </c>
      <c r="AG707" s="195"/>
    </row>
    <row r="708" spans="1:33" s="160" customFormat="1" ht="12" x14ac:dyDescent="0.2">
      <c r="A708" s="224"/>
      <c r="B708" s="199"/>
      <c r="C708" s="1037" t="s">
        <v>513</v>
      </c>
      <c r="D708" s="1037"/>
      <c r="E708" s="1037"/>
      <c r="F708" s="1037"/>
      <c r="G708" s="1037"/>
      <c r="H708" s="1037"/>
      <c r="I708" s="1037"/>
      <c r="J708" s="1037"/>
      <c r="K708" s="1037"/>
      <c r="L708" s="225"/>
      <c r="M708" s="226"/>
      <c r="N708" s="227"/>
      <c r="V708" s="189"/>
      <c r="W708" s="195"/>
      <c r="AA708" s="207"/>
      <c r="AD708" s="195"/>
      <c r="AE708" s="195"/>
      <c r="AF708" s="163" t="s">
        <v>513</v>
      </c>
      <c r="AG708" s="195"/>
    </row>
    <row r="709" spans="1:33" s="160" customFormat="1" ht="12" x14ac:dyDescent="0.2">
      <c r="A709" s="224"/>
      <c r="B709" s="199"/>
      <c r="C709" s="1037" t="s">
        <v>514</v>
      </c>
      <c r="D709" s="1037"/>
      <c r="E709" s="1037"/>
      <c r="F709" s="1037"/>
      <c r="G709" s="1037"/>
      <c r="H709" s="1037"/>
      <c r="I709" s="1037"/>
      <c r="J709" s="1037"/>
      <c r="K709" s="1037"/>
      <c r="L709" s="225">
        <v>219.98</v>
      </c>
      <c r="M709" s="226"/>
      <c r="N709" s="227"/>
      <c r="V709" s="189"/>
      <c r="W709" s="195"/>
      <c r="AA709" s="207"/>
      <c r="AD709" s="195"/>
      <c r="AE709" s="195"/>
      <c r="AF709" s="163" t="s">
        <v>514</v>
      </c>
      <c r="AG709" s="195"/>
    </row>
    <row r="710" spans="1:33" s="160" customFormat="1" ht="12" x14ac:dyDescent="0.2">
      <c r="A710" s="224"/>
      <c r="B710" s="199"/>
      <c r="C710" s="1037" t="s">
        <v>517</v>
      </c>
      <c r="D710" s="1037"/>
      <c r="E710" s="1037"/>
      <c r="F710" s="1037"/>
      <c r="G710" s="1037"/>
      <c r="H710" s="1037"/>
      <c r="I710" s="1037"/>
      <c r="J710" s="1037"/>
      <c r="K710" s="1037"/>
      <c r="L710" s="225">
        <v>23703.42</v>
      </c>
      <c r="M710" s="226"/>
      <c r="N710" s="227"/>
      <c r="V710" s="189"/>
      <c r="W710" s="195"/>
      <c r="AA710" s="207"/>
      <c r="AD710" s="195"/>
      <c r="AE710" s="195"/>
      <c r="AF710" s="163" t="s">
        <v>517</v>
      </c>
      <c r="AG710" s="195"/>
    </row>
    <row r="711" spans="1:33" s="160" customFormat="1" ht="12" x14ac:dyDescent="0.2">
      <c r="A711" s="224"/>
      <c r="B711" s="199"/>
      <c r="C711" s="1037" t="s">
        <v>518</v>
      </c>
      <c r="D711" s="1037"/>
      <c r="E711" s="1037"/>
      <c r="F711" s="1037"/>
      <c r="G711" s="1037"/>
      <c r="H711" s="1037"/>
      <c r="I711" s="1037"/>
      <c r="J711" s="1037"/>
      <c r="K711" s="1037"/>
      <c r="L711" s="225">
        <v>24288.57</v>
      </c>
      <c r="M711" s="226"/>
      <c r="N711" s="227"/>
      <c r="V711" s="189"/>
      <c r="W711" s="195"/>
      <c r="AA711" s="207"/>
      <c r="AD711" s="195"/>
      <c r="AE711" s="195"/>
      <c r="AF711" s="163" t="s">
        <v>518</v>
      </c>
      <c r="AG711" s="195"/>
    </row>
    <row r="712" spans="1:33" s="160" customFormat="1" ht="12" x14ac:dyDescent="0.2">
      <c r="A712" s="224"/>
      <c r="B712" s="199"/>
      <c r="C712" s="1037" t="s">
        <v>513</v>
      </c>
      <c r="D712" s="1037"/>
      <c r="E712" s="1037"/>
      <c r="F712" s="1037"/>
      <c r="G712" s="1037"/>
      <c r="H712" s="1037"/>
      <c r="I712" s="1037"/>
      <c r="J712" s="1037"/>
      <c r="K712" s="1037"/>
      <c r="L712" s="225"/>
      <c r="M712" s="226"/>
      <c r="N712" s="227"/>
      <c r="V712" s="189"/>
      <c r="W712" s="195"/>
      <c r="AA712" s="207"/>
      <c r="AD712" s="195"/>
      <c r="AE712" s="195"/>
      <c r="AF712" s="163" t="s">
        <v>513</v>
      </c>
      <c r="AG712" s="195"/>
    </row>
    <row r="713" spans="1:33" s="160" customFormat="1" ht="12" x14ac:dyDescent="0.2">
      <c r="A713" s="224"/>
      <c r="B713" s="199"/>
      <c r="C713" s="1037" t="s">
        <v>519</v>
      </c>
      <c r="D713" s="1037"/>
      <c r="E713" s="1037"/>
      <c r="F713" s="1037"/>
      <c r="G713" s="1037"/>
      <c r="H713" s="1037"/>
      <c r="I713" s="1037"/>
      <c r="J713" s="1037"/>
      <c r="K713" s="1037"/>
      <c r="L713" s="225">
        <v>219.98</v>
      </c>
      <c r="M713" s="226"/>
      <c r="N713" s="227"/>
      <c r="V713" s="189"/>
      <c r="W713" s="195"/>
      <c r="AA713" s="207"/>
      <c r="AD713" s="195"/>
      <c r="AE713" s="195"/>
      <c r="AF713" s="163" t="s">
        <v>519</v>
      </c>
      <c r="AG713" s="195"/>
    </row>
    <row r="714" spans="1:33" s="160" customFormat="1" ht="12" x14ac:dyDescent="0.2">
      <c r="A714" s="224"/>
      <c r="B714" s="199"/>
      <c r="C714" s="1037" t="s">
        <v>521</v>
      </c>
      <c r="D714" s="1037"/>
      <c r="E714" s="1037"/>
      <c r="F714" s="1037"/>
      <c r="G714" s="1037"/>
      <c r="H714" s="1037"/>
      <c r="I714" s="1037"/>
      <c r="J714" s="1037"/>
      <c r="K714" s="1037"/>
      <c r="L714" s="225">
        <v>23703.42</v>
      </c>
      <c r="M714" s="226"/>
      <c r="N714" s="227"/>
      <c r="V714" s="189"/>
      <c r="W714" s="195"/>
      <c r="AA714" s="207"/>
      <c r="AD714" s="195"/>
      <c r="AE714" s="195"/>
      <c r="AF714" s="163" t="s">
        <v>521</v>
      </c>
      <c r="AG714" s="195"/>
    </row>
    <row r="715" spans="1:33" s="160" customFormat="1" ht="12" x14ac:dyDescent="0.2">
      <c r="A715" s="224"/>
      <c r="B715" s="199"/>
      <c r="C715" s="1037" t="s">
        <v>522</v>
      </c>
      <c r="D715" s="1037"/>
      <c r="E715" s="1037"/>
      <c r="F715" s="1037"/>
      <c r="G715" s="1037"/>
      <c r="H715" s="1037"/>
      <c r="I715" s="1037"/>
      <c r="J715" s="1037"/>
      <c r="K715" s="1037"/>
      <c r="L715" s="225">
        <v>239.78</v>
      </c>
      <c r="M715" s="226"/>
      <c r="N715" s="227"/>
      <c r="V715" s="189"/>
      <c r="W715" s="195"/>
      <c r="AA715" s="207"/>
      <c r="AD715" s="195"/>
      <c r="AE715" s="195"/>
      <c r="AF715" s="163" t="s">
        <v>522</v>
      </c>
      <c r="AG715" s="195"/>
    </row>
    <row r="716" spans="1:33" s="160" customFormat="1" ht="12" x14ac:dyDescent="0.2">
      <c r="A716" s="224"/>
      <c r="B716" s="199"/>
      <c r="C716" s="1037" t="s">
        <v>523</v>
      </c>
      <c r="D716" s="1037"/>
      <c r="E716" s="1037"/>
      <c r="F716" s="1037"/>
      <c r="G716" s="1037"/>
      <c r="H716" s="1037"/>
      <c r="I716" s="1037"/>
      <c r="J716" s="1037"/>
      <c r="K716" s="1037"/>
      <c r="L716" s="225">
        <v>125.39</v>
      </c>
      <c r="M716" s="226"/>
      <c r="N716" s="227"/>
      <c r="V716" s="189"/>
      <c r="W716" s="195"/>
      <c r="AA716" s="207"/>
      <c r="AD716" s="195"/>
      <c r="AE716" s="195"/>
      <c r="AF716" s="163" t="s">
        <v>523</v>
      </c>
      <c r="AG716" s="195"/>
    </row>
    <row r="717" spans="1:33" s="160" customFormat="1" ht="12" x14ac:dyDescent="0.2">
      <c r="A717" s="224"/>
      <c r="B717" s="199"/>
      <c r="C717" s="1037" t="s">
        <v>524</v>
      </c>
      <c r="D717" s="1037"/>
      <c r="E717" s="1037"/>
      <c r="F717" s="1037"/>
      <c r="G717" s="1037"/>
      <c r="H717" s="1037"/>
      <c r="I717" s="1037"/>
      <c r="J717" s="1037"/>
      <c r="K717" s="1037"/>
      <c r="L717" s="225">
        <v>219.98</v>
      </c>
      <c r="M717" s="226"/>
      <c r="N717" s="227"/>
      <c r="V717" s="189"/>
      <c r="W717" s="195"/>
      <c r="AA717" s="207"/>
      <c r="AD717" s="195"/>
      <c r="AE717" s="195"/>
      <c r="AF717" s="163" t="s">
        <v>524</v>
      </c>
      <c r="AG717" s="195"/>
    </row>
    <row r="718" spans="1:33" s="160" customFormat="1" ht="12" x14ac:dyDescent="0.2">
      <c r="A718" s="224"/>
      <c r="B718" s="199"/>
      <c r="C718" s="1037" t="s">
        <v>525</v>
      </c>
      <c r="D718" s="1037"/>
      <c r="E718" s="1037"/>
      <c r="F718" s="1037"/>
      <c r="G718" s="1037"/>
      <c r="H718" s="1037"/>
      <c r="I718" s="1037"/>
      <c r="J718" s="1037"/>
      <c r="K718" s="1037"/>
      <c r="L718" s="225">
        <v>239.78</v>
      </c>
      <c r="M718" s="226"/>
      <c r="N718" s="227"/>
      <c r="V718" s="189"/>
      <c r="W718" s="195"/>
      <c r="AA718" s="207"/>
      <c r="AD718" s="195"/>
      <c r="AE718" s="195"/>
      <c r="AF718" s="163" t="s">
        <v>525</v>
      </c>
      <c r="AG718" s="195"/>
    </row>
    <row r="719" spans="1:33" s="160" customFormat="1" ht="12" x14ac:dyDescent="0.2">
      <c r="A719" s="224"/>
      <c r="B719" s="199"/>
      <c r="C719" s="1037" t="s">
        <v>526</v>
      </c>
      <c r="D719" s="1037"/>
      <c r="E719" s="1037"/>
      <c r="F719" s="1037"/>
      <c r="G719" s="1037"/>
      <c r="H719" s="1037"/>
      <c r="I719" s="1037"/>
      <c r="J719" s="1037"/>
      <c r="K719" s="1037"/>
      <c r="L719" s="225">
        <v>125.39</v>
      </c>
      <c r="M719" s="226"/>
      <c r="N719" s="227"/>
      <c r="V719" s="189"/>
      <c r="W719" s="195"/>
      <c r="AA719" s="207"/>
      <c r="AD719" s="195"/>
      <c r="AE719" s="195"/>
      <c r="AF719" s="163" t="s">
        <v>526</v>
      </c>
      <c r="AG719" s="195"/>
    </row>
    <row r="720" spans="1:33" s="160" customFormat="1" ht="12" x14ac:dyDescent="0.2">
      <c r="A720" s="224"/>
      <c r="B720" s="218"/>
      <c r="C720" s="1038" t="s">
        <v>1599</v>
      </c>
      <c r="D720" s="1038"/>
      <c r="E720" s="1038"/>
      <c r="F720" s="1038"/>
      <c r="G720" s="1038"/>
      <c r="H720" s="1038"/>
      <c r="I720" s="1038"/>
      <c r="J720" s="1038"/>
      <c r="K720" s="1038"/>
      <c r="L720" s="228">
        <v>24288.57</v>
      </c>
      <c r="M720" s="229"/>
      <c r="N720" s="230"/>
      <c r="V720" s="189"/>
      <c r="W720" s="195"/>
      <c r="AA720" s="207"/>
      <c r="AD720" s="195"/>
      <c r="AE720" s="195"/>
      <c r="AG720" s="195" t="s">
        <v>1599</v>
      </c>
    </row>
    <row r="721" spans="1:34" s="160" customFormat="1" ht="12" x14ac:dyDescent="0.2">
      <c r="A721" s="224"/>
      <c r="B721" s="199"/>
      <c r="C721" s="1037" t="s">
        <v>513</v>
      </c>
      <c r="D721" s="1037"/>
      <c r="E721" s="1037"/>
      <c r="F721" s="1037"/>
      <c r="G721" s="1037"/>
      <c r="H721" s="1037"/>
      <c r="I721" s="1037"/>
      <c r="J721" s="1037"/>
      <c r="K721" s="1037"/>
      <c r="L721" s="225"/>
      <c r="M721" s="226"/>
      <c r="N721" s="227"/>
      <c r="V721" s="189"/>
      <c r="W721" s="195"/>
      <c r="AA721" s="207"/>
      <c r="AD721" s="195"/>
      <c r="AE721" s="195"/>
      <c r="AF721" s="163" t="s">
        <v>513</v>
      </c>
      <c r="AG721" s="195"/>
    </row>
    <row r="722" spans="1:34" s="160" customFormat="1" ht="12" x14ac:dyDescent="0.2">
      <c r="A722" s="224"/>
      <c r="B722" s="199"/>
      <c r="C722" s="1037" t="s">
        <v>615</v>
      </c>
      <c r="D722" s="1037"/>
      <c r="E722" s="1037"/>
      <c r="F722" s="1037"/>
      <c r="G722" s="1037"/>
      <c r="H722" s="1037"/>
      <c r="I722" s="1037"/>
      <c r="J722" s="1037"/>
      <c r="K722" s="1037"/>
      <c r="L722" s="225">
        <v>1673.77</v>
      </c>
      <c r="M722" s="226"/>
      <c r="N722" s="227"/>
      <c r="V722" s="189"/>
      <c r="W722" s="195"/>
      <c r="AA722" s="207"/>
      <c r="AD722" s="195"/>
      <c r="AE722" s="195"/>
      <c r="AF722" s="163" t="s">
        <v>615</v>
      </c>
      <c r="AG722" s="195"/>
    </row>
    <row r="723" spans="1:34" s="160" customFormat="1" ht="12" x14ac:dyDescent="0.2">
      <c r="A723" s="1043" t="s">
        <v>1600</v>
      </c>
      <c r="B723" s="1044"/>
      <c r="C723" s="1044"/>
      <c r="D723" s="1044"/>
      <c r="E723" s="1044"/>
      <c r="F723" s="1044"/>
      <c r="G723" s="1044"/>
      <c r="H723" s="1044"/>
      <c r="I723" s="1044"/>
      <c r="J723" s="1044"/>
      <c r="K723" s="1044"/>
      <c r="L723" s="1044"/>
      <c r="M723" s="1044"/>
      <c r="N723" s="1045"/>
      <c r="V723" s="189" t="s">
        <v>1600</v>
      </c>
      <c r="W723" s="195"/>
      <c r="AA723" s="207"/>
      <c r="AD723" s="195"/>
      <c r="AE723" s="195"/>
      <c r="AG723" s="195"/>
    </row>
    <row r="724" spans="1:34" s="160" customFormat="1" ht="12" x14ac:dyDescent="0.2">
      <c r="A724" s="1040" t="s">
        <v>1601</v>
      </c>
      <c r="B724" s="1041"/>
      <c r="C724" s="1041"/>
      <c r="D724" s="1041"/>
      <c r="E724" s="1041"/>
      <c r="F724" s="1041"/>
      <c r="G724" s="1041"/>
      <c r="H724" s="1041"/>
      <c r="I724" s="1041"/>
      <c r="J724" s="1041"/>
      <c r="K724" s="1041"/>
      <c r="L724" s="1041"/>
      <c r="M724" s="1041"/>
      <c r="N724" s="1042"/>
      <c r="V724" s="189"/>
      <c r="W724" s="195"/>
      <c r="AA724" s="207"/>
      <c r="AD724" s="195"/>
      <c r="AE724" s="195"/>
      <c r="AG724" s="195"/>
      <c r="AH724" s="195" t="s">
        <v>1601</v>
      </c>
    </row>
    <row r="725" spans="1:34" s="160" customFormat="1" ht="33.75" x14ac:dyDescent="0.2">
      <c r="A725" s="190" t="s">
        <v>995</v>
      </c>
      <c r="B725" s="191" t="s">
        <v>1602</v>
      </c>
      <c r="C725" s="1039" t="s">
        <v>1603</v>
      </c>
      <c r="D725" s="1039"/>
      <c r="E725" s="1039"/>
      <c r="F725" s="192" t="s">
        <v>532</v>
      </c>
      <c r="G725" s="192"/>
      <c r="H725" s="192"/>
      <c r="I725" s="192" t="s">
        <v>1604</v>
      </c>
      <c r="J725" s="193"/>
      <c r="K725" s="192"/>
      <c r="L725" s="193"/>
      <c r="M725" s="192"/>
      <c r="N725" s="194"/>
      <c r="V725" s="189"/>
      <c r="W725" s="195" t="s">
        <v>1603</v>
      </c>
      <c r="AA725" s="207"/>
      <c r="AD725" s="195"/>
      <c r="AE725" s="195"/>
      <c r="AG725" s="195"/>
      <c r="AH725" s="195"/>
    </row>
    <row r="726" spans="1:34" s="160" customFormat="1" ht="12" x14ac:dyDescent="0.2">
      <c r="A726" s="196"/>
      <c r="B726" s="197"/>
      <c r="C726" s="1037" t="s">
        <v>1605</v>
      </c>
      <c r="D726" s="1037"/>
      <c r="E726" s="1037"/>
      <c r="F726" s="1037"/>
      <c r="G726" s="1037"/>
      <c r="H726" s="1037"/>
      <c r="I726" s="1037"/>
      <c r="J726" s="1037"/>
      <c r="K726" s="1037"/>
      <c r="L726" s="1037"/>
      <c r="M726" s="1037"/>
      <c r="N726" s="1046"/>
      <c r="V726" s="189"/>
      <c r="W726" s="195"/>
      <c r="X726" s="163" t="s">
        <v>1605</v>
      </c>
      <c r="AA726" s="207"/>
      <c r="AD726" s="195"/>
      <c r="AE726" s="195"/>
      <c r="AG726" s="195"/>
      <c r="AH726" s="195"/>
    </row>
    <row r="727" spans="1:34" s="160" customFormat="1" ht="33.75" x14ac:dyDescent="0.2">
      <c r="A727" s="198"/>
      <c r="B727" s="199" t="s">
        <v>430</v>
      </c>
      <c r="C727" s="1037" t="s">
        <v>431</v>
      </c>
      <c r="D727" s="1037"/>
      <c r="E727" s="1037"/>
      <c r="F727" s="1037"/>
      <c r="G727" s="1037"/>
      <c r="H727" s="1037"/>
      <c r="I727" s="1037"/>
      <c r="J727" s="1037"/>
      <c r="K727" s="1037"/>
      <c r="L727" s="1037"/>
      <c r="M727" s="1037"/>
      <c r="N727" s="1046"/>
      <c r="V727" s="189"/>
      <c r="W727" s="195"/>
      <c r="Y727" s="163" t="s">
        <v>431</v>
      </c>
      <c r="AA727" s="207"/>
      <c r="AD727" s="195"/>
      <c r="AE727" s="195"/>
      <c r="AG727" s="195"/>
      <c r="AH727" s="195"/>
    </row>
    <row r="728" spans="1:34" s="160" customFormat="1" ht="12" x14ac:dyDescent="0.2">
      <c r="A728" s="200"/>
      <c r="B728" s="199" t="s">
        <v>423</v>
      </c>
      <c r="C728" s="1037" t="s">
        <v>432</v>
      </c>
      <c r="D728" s="1037"/>
      <c r="E728" s="1037"/>
      <c r="F728" s="201"/>
      <c r="G728" s="201"/>
      <c r="H728" s="201"/>
      <c r="I728" s="201"/>
      <c r="J728" s="202">
        <v>297.77999999999997</v>
      </c>
      <c r="K728" s="201" t="s">
        <v>436</v>
      </c>
      <c r="L728" s="202">
        <v>1344.33</v>
      </c>
      <c r="M728" s="201"/>
      <c r="N728" s="203"/>
      <c r="V728" s="189"/>
      <c r="W728" s="195"/>
      <c r="Z728" s="163" t="s">
        <v>432</v>
      </c>
      <c r="AA728" s="207"/>
      <c r="AD728" s="195"/>
      <c r="AE728" s="195"/>
      <c r="AG728" s="195"/>
      <c r="AH728" s="195"/>
    </row>
    <row r="729" spans="1:34" s="160" customFormat="1" ht="12" x14ac:dyDescent="0.2">
      <c r="A729" s="200"/>
      <c r="B729" s="199" t="s">
        <v>434</v>
      </c>
      <c r="C729" s="1037" t="s">
        <v>435</v>
      </c>
      <c r="D729" s="1037"/>
      <c r="E729" s="1037"/>
      <c r="F729" s="201"/>
      <c r="G729" s="201"/>
      <c r="H729" s="201"/>
      <c r="I729" s="201"/>
      <c r="J729" s="202">
        <v>47.77</v>
      </c>
      <c r="K729" s="201" t="s">
        <v>436</v>
      </c>
      <c r="L729" s="202">
        <v>215.66</v>
      </c>
      <c r="M729" s="201"/>
      <c r="N729" s="203"/>
      <c r="V729" s="189"/>
      <c r="W729" s="195"/>
      <c r="Z729" s="163" t="s">
        <v>435</v>
      </c>
      <c r="AA729" s="207"/>
      <c r="AD729" s="195"/>
      <c r="AE729" s="195"/>
      <c r="AG729" s="195"/>
      <c r="AH729" s="195"/>
    </row>
    <row r="730" spans="1:34" s="160" customFormat="1" ht="12" x14ac:dyDescent="0.2">
      <c r="A730" s="200"/>
      <c r="B730" s="199" t="s">
        <v>437</v>
      </c>
      <c r="C730" s="1037" t="s">
        <v>438</v>
      </c>
      <c r="D730" s="1037"/>
      <c r="E730" s="1037"/>
      <c r="F730" s="201"/>
      <c r="G730" s="201"/>
      <c r="H730" s="201"/>
      <c r="I730" s="201"/>
      <c r="J730" s="202">
        <v>6.94</v>
      </c>
      <c r="K730" s="201" t="s">
        <v>436</v>
      </c>
      <c r="L730" s="202">
        <v>31.33</v>
      </c>
      <c r="M730" s="201"/>
      <c r="N730" s="203"/>
      <c r="V730" s="189"/>
      <c r="W730" s="195"/>
      <c r="Z730" s="163" t="s">
        <v>438</v>
      </c>
      <c r="AA730" s="207"/>
      <c r="AD730" s="195"/>
      <c r="AE730" s="195"/>
      <c r="AG730" s="195"/>
      <c r="AH730" s="195"/>
    </row>
    <row r="731" spans="1:34" s="160" customFormat="1" ht="12" x14ac:dyDescent="0.2">
      <c r="A731" s="200"/>
      <c r="B731" s="199" t="s">
        <v>439</v>
      </c>
      <c r="C731" s="1037" t="s">
        <v>440</v>
      </c>
      <c r="D731" s="1037"/>
      <c r="E731" s="1037"/>
      <c r="F731" s="201"/>
      <c r="G731" s="201"/>
      <c r="H731" s="201"/>
      <c r="I731" s="201"/>
      <c r="J731" s="202">
        <v>1007.75</v>
      </c>
      <c r="K731" s="201"/>
      <c r="L731" s="202">
        <v>3639.59</v>
      </c>
      <c r="M731" s="201"/>
      <c r="N731" s="203"/>
      <c r="V731" s="189"/>
      <c r="W731" s="195"/>
      <c r="Z731" s="163" t="s">
        <v>440</v>
      </c>
      <c r="AA731" s="207"/>
      <c r="AD731" s="195"/>
      <c r="AE731" s="195"/>
      <c r="AG731" s="195"/>
      <c r="AH731" s="195"/>
    </row>
    <row r="732" spans="1:34" s="160" customFormat="1" ht="12" x14ac:dyDescent="0.2">
      <c r="A732" s="196"/>
      <c r="B732" s="204" t="s">
        <v>1606</v>
      </c>
      <c r="C732" s="1048" t="s">
        <v>1607</v>
      </c>
      <c r="D732" s="1048"/>
      <c r="E732" s="1048"/>
      <c r="F732" s="205" t="s">
        <v>347</v>
      </c>
      <c r="G732" s="205" t="s">
        <v>1063</v>
      </c>
      <c r="H732" s="205"/>
      <c r="I732" s="205" t="s">
        <v>1608</v>
      </c>
      <c r="J732" s="199"/>
      <c r="K732" s="201"/>
      <c r="L732" s="202"/>
      <c r="M732" s="201"/>
      <c r="N732" s="206"/>
      <c r="V732" s="189"/>
      <c r="W732" s="195"/>
      <c r="AA732" s="207" t="s">
        <v>1607</v>
      </c>
      <c r="AD732" s="195"/>
      <c r="AE732" s="195"/>
      <c r="AG732" s="195"/>
      <c r="AH732" s="195"/>
    </row>
    <row r="733" spans="1:34" s="160" customFormat="1" ht="12" x14ac:dyDescent="0.2">
      <c r="A733" s="200"/>
      <c r="B733" s="199"/>
      <c r="C733" s="1037" t="s">
        <v>443</v>
      </c>
      <c r="D733" s="1037"/>
      <c r="E733" s="1037"/>
      <c r="F733" s="201" t="s">
        <v>444</v>
      </c>
      <c r="G733" s="201" t="s">
        <v>1609</v>
      </c>
      <c r="H733" s="201" t="s">
        <v>436</v>
      </c>
      <c r="I733" s="201" t="s">
        <v>1610</v>
      </c>
      <c r="J733" s="202"/>
      <c r="K733" s="201"/>
      <c r="L733" s="202"/>
      <c r="M733" s="201"/>
      <c r="N733" s="203"/>
      <c r="V733" s="189"/>
      <c r="W733" s="195"/>
      <c r="AA733" s="207"/>
      <c r="AB733" s="163" t="s">
        <v>443</v>
      </c>
      <c r="AD733" s="195"/>
      <c r="AE733" s="195"/>
      <c r="AG733" s="195"/>
      <c r="AH733" s="195"/>
    </row>
    <row r="734" spans="1:34" s="160" customFormat="1" ht="12" x14ac:dyDescent="0.2">
      <c r="A734" s="200"/>
      <c r="B734" s="199"/>
      <c r="C734" s="1037" t="s">
        <v>447</v>
      </c>
      <c r="D734" s="1037"/>
      <c r="E734" s="1037"/>
      <c r="F734" s="201" t="s">
        <v>444</v>
      </c>
      <c r="G734" s="201" t="s">
        <v>1611</v>
      </c>
      <c r="H734" s="201" t="s">
        <v>436</v>
      </c>
      <c r="I734" s="201" t="s">
        <v>1612</v>
      </c>
      <c r="J734" s="202"/>
      <c r="K734" s="201"/>
      <c r="L734" s="202"/>
      <c r="M734" s="201"/>
      <c r="N734" s="203"/>
      <c r="V734" s="189"/>
      <c r="W734" s="195"/>
      <c r="AA734" s="207"/>
      <c r="AB734" s="163" t="s">
        <v>447</v>
      </c>
      <c r="AD734" s="195"/>
      <c r="AE734" s="195"/>
      <c r="AG734" s="195"/>
      <c r="AH734" s="195"/>
    </row>
    <row r="735" spans="1:34" s="160" customFormat="1" ht="12" x14ac:dyDescent="0.2">
      <c r="A735" s="200"/>
      <c r="B735" s="199"/>
      <c r="C735" s="1047" t="s">
        <v>450</v>
      </c>
      <c r="D735" s="1047"/>
      <c r="E735" s="1047"/>
      <c r="F735" s="208"/>
      <c r="G735" s="208"/>
      <c r="H735" s="208"/>
      <c r="I735" s="208"/>
      <c r="J735" s="209">
        <v>1353.3</v>
      </c>
      <c r="K735" s="208"/>
      <c r="L735" s="209">
        <v>5199.58</v>
      </c>
      <c r="M735" s="208"/>
      <c r="N735" s="210"/>
      <c r="V735" s="189"/>
      <c r="W735" s="195"/>
      <c r="AA735" s="207"/>
      <c r="AC735" s="163" t="s">
        <v>450</v>
      </c>
      <c r="AD735" s="195"/>
      <c r="AE735" s="195"/>
      <c r="AG735" s="195"/>
      <c r="AH735" s="195"/>
    </row>
    <row r="736" spans="1:34" s="160" customFormat="1" ht="12" x14ac:dyDescent="0.2">
      <c r="A736" s="200"/>
      <c r="B736" s="199"/>
      <c r="C736" s="1037" t="s">
        <v>451</v>
      </c>
      <c r="D736" s="1037"/>
      <c r="E736" s="1037"/>
      <c r="F736" s="201"/>
      <c r="G736" s="201"/>
      <c r="H736" s="201"/>
      <c r="I736" s="201"/>
      <c r="J736" s="202"/>
      <c r="K736" s="201"/>
      <c r="L736" s="202">
        <v>1375.66</v>
      </c>
      <c r="M736" s="201"/>
      <c r="N736" s="203"/>
      <c r="V736" s="189"/>
      <c r="W736" s="195"/>
      <c r="AA736" s="207"/>
      <c r="AB736" s="163" t="s">
        <v>451</v>
      </c>
      <c r="AD736" s="195"/>
      <c r="AE736" s="195"/>
      <c r="AG736" s="195"/>
      <c r="AH736" s="195"/>
    </row>
    <row r="737" spans="1:34" s="160" customFormat="1" ht="22.5" x14ac:dyDescent="0.2">
      <c r="A737" s="200"/>
      <c r="B737" s="199" t="s">
        <v>1061</v>
      </c>
      <c r="C737" s="1037" t="s">
        <v>1062</v>
      </c>
      <c r="D737" s="1037"/>
      <c r="E737" s="1037"/>
      <c r="F737" s="201" t="s">
        <v>454</v>
      </c>
      <c r="G737" s="201" t="s">
        <v>1063</v>
      </c>
      <c r="H737" s="201"/>
      <c r="I737" s="201" t="s">
        <v>1063</v>
      </c>
      <c r="J737" s="202"/>
      <c r="K737" s="201"/>
      <c r="L737" s="202">
        <v>1540.74</v>
      </c>
      <c r="M737" s="201"/>
      <c r="N737" s="203"/>
      <c r="V737" s="189"/>
      <c r="W737" s="195"/>
      <c r="AA737" s="207"/>
      <c r="AB737" s="163" t="s">
        <v>1062</v>
      </c>
      <c r="AD737" s="195"/>
      <c r="AE737" s="195"/>
      <c r="AG737" s="195"/>
      <c r="AH737" s="195"/>
    </row>
    <row r="738" spans="1:34" s="160" customFormat="1" ht="22.5" x14ac:dyDescent="0.2">
      <c r="A738" s="200"/>
      <c r="B738" s="199" t="s">
        <v>1064</v>
      </c>
      <c r="C738" s="1037" t="s">
        <v>1065</v>
      </c>
      <c r="D738" s="1037"/>
      <c r="E738" s="1037"/>
      <c r="F738" s="201" t="s">
        <v>454</v>
      </c>
      <c r="G738" s="201" t="s">
        <v>936</v>
      </c>
      <c r="H738" s="201"/>
      <c r="I738" s="201" t="s">
        <v>936</v>
      </c>
      <c r="J738" s="202"/>
      <c r="K738" s="201"/>
      <c r="L738" s="202">
        <v>894.18</v>
      </c>
      <c r="M738" s="201"/>
      <c r="N738" s="203"/>
      <c r="V738" s="189"/>
      <c r="W738" s="195"/>
      <c r="AA738" s="207"/>
      <c r="AB738" s="163" t="s">
        <v>1065</v>
      </c>
      <c r="AD738" s="195"/>
      <c r="AE738" s="195"/>
      <c r="AG738" s="195"/>
      <c r="AH738" s="195"/>
    </row>
    <row r="739" spans="1:34" s="160" customFormat="1" ht="12" x14ac:dyDescent="0.2">
      <c r="A739" s="211"/>
      <c r="B739" s="212"/>
      <c r="C739" s="1039" t="s">
        <v>459</v>
      </c>
      <c r="D739" s="1039"/>
      <c r="E739" s="1039"/>
      <c r="F739" s="192"/>
      <c r="G739" s="192"/>
      <c r="H739" s="192"/>
      <c r="I739" s="192"/>
      <c r="J739" s="193"/>
      <c r="K739" s="192"/>
      <c r="L739" s="193">
        <v>7634.5</v>
      </c>
      <c r="M739" s="208"/>
      <c r="N739" s="194"/>
      <c r="V739" s="189"/>
      <c r="W739" s="195"/>
      <c r="AA739" s="207"/>
      <c r="AD739" s="195" t="s">
        <v>459</v>
      </c>
      <c r="AE739" s="195"/>
      <c r="AG739" s="195"/>
      <c r="AH739" s="195"/>
    </row>
    <row r="740" spans="1:34" s="160" customFormat="1" ht="33.75" x14ac:dyDescent="0.2">
      <c r="A740" s="190" t="s">
        <v>1014</v>
      </c>
      <c r="B740" s="191" t="s">
        <v>1613</v>
      </c>
      <c r="C740" s="1039" t="s">
        <v>1614</v>
      </c>
      <c r="D740" s="1039"/>
      <c r="E740" s="1039"/>
      <c r="F740" s="192" t="s">
        <v>347</v>
      </c>
      <c r="G740" s="192"/>
      <c r="H740" s="192"/>
      <c r="I740" s="192" t="s">
        <v>1608</v>
      </c>
      <c r="J740" s="193">
        <v>12.37</v>
      </c>
      <c r="K740" s="192"/>
      <c r="L740" s="193">
        <v>5003.66</v>
      </c>
      <c r="M740" s="192"/>
      <c r="N740" s="194"/>
      <c r="V740" s="189"/>
      <c r="W740" s="195" t="s">
        <v>1614</v>
      </c>
      <c r="AA740" s="207"/>
      <c r="AD740" s="195"/>
      <c r="AE740" s="195"/>
      <c r="AG740" s="195"/>
      <c r="AH740" s="195"/>
    </row>
    <row r="741" spans="1:34" s="160" customFormat="1" ht="12" x14ac:dyDescent="0.2">
      <c r="A741" s="211"/>
      <c r="B741" s="212"/>
      <c r="C741" s="168" t="s">
        <v>462</v>
      </c>
      <c r="D741" s="213"/>
      <c r="E741" s="213"/>
      <c r="F741" s="214"/>
      <c r="G741" s="214"/>
      <c r="H741" s="214"/>
      <c r="I741" s="214"/>
      <c r="J741" s="215"/>
      <c r="K741" s="214"/>
      <c r="L741" s="215"/>
      <c r="M741" s="216"/>
      <c r="N741" s="217"/>
      <c r="V741" s="189"/>
      <c r="W741" s="195"/>
      <c r="AA741" s="207"/>
      <c r="AD741" s="195"/>
      <c r="AE741" s="195"/>
      <c r="AG741" s="195"/>
      <c r="AH741" s="195"/>
    </row>
    <row r="742" spans="1:34" s="160" customFormat="1" ht="33.75" x14ac:dyDescent="0.2">
      <c r="A742" s="190" t="s">
        <v>599</v>
      </c>
      <c r="B742" s="191" t="s">
        <v>1615</v>
      </c>
      <c r="C742" s="1039" t="s">
        <v>1616</v>
      </c>
      <c r="D742" s="1039"/>
      <c r="E742" s="1039"/>
      <c r="F742" s="192" t="s">
        <v>532</v>
      </c>
      <c r="G742" s="192"/>
      <c r="H742" s="192"/>
      <c r="I742" s="192" t="s">
        <v>1604</v>
      </c>
      <c r="J742" s="193"/>
      <c r="K742" s="192"/>
      <c r="L742" s="193"/>
      <c r="M742" s="192"/>
      <c r="N742" s="194"/>
      <c r="V742" s="189"/>
      <c r="W742" s="195" t="s">
        <v>1616</v>
      </c>
      <c r="AA742" s="207"/>
      <c r="AD742" s="195"/>
      <c r="AE742" s="195"/>
      <c r="AG742" s="195"/>
      <c r="AH742" s="195"/>
    </row>
    <row r="743" spans="1:34" s="160" customFormat="1" ht="12" x14ac:dyDescent="0.2">
      <c r="A743" s="196"/>
      <c r="B743" s="197"/>
      <c r="C743" s="1037" t="s">
        <v>1605</v>
      </c>
      <c r="D743" s="1037"/>
      <c r="E743" s="1037"/>
      <c r="F743" s="1037"/>
      <c r="G743" s="1037"/>
      <c r="H743" s="1037"/>
      <c r="I743" s="1037"/>
      <c r="J743" s="1037"/>
      <c r="K743" s="1037"/>
      <c r="L743" s="1037"/>
      <c r="M743" s="1037"/>
      <c r="N743" s="1046"/>
      <c r="V743" s="189"/>
      <c r="W743" s="195"/>
      <c r="X743" s="163" t="s">
        <v>1605</v>
      </c>
      <c r="AA743" s="207"/>
      <c r="AD743" s="195"/>
      <c r="AE743" s="195"/>
      <c r="AG743" s="195"/>
      <c r="AH743" s="195"/>
    </row>
    <row r="744" spans="1:34" s="160" customFormat="1" ht="33.75" x14ac:dyDescent="0.2">
      <c r="A744" s="198"/>
      <c r="B744" s="199" t="s">
        <v>430</v>
      </c>
      <c r="C744" s="1037" t="s">
        <v>431</v>
      </c>
      <c r="D744" s="1037"/>
      <c r="E744" s="1037"/>
      <c r="F744" s="1037"/>
      <c r="G744" s="1037"/>
      <c r="H744" s="1037"/>
      <c r="I744" s="1037"/>
      <c r="J744" s="1037"/>
      <c r="K744" s="1037"/>
      <c r="L744" s="1037"/>
      <c r="M744" s="1037"/>
      <c r="N744" s="1046"/>
      <c r="V744" s="189"/>
      <c r="W744" s="195"/>
      <c r="Y744" s="163" t="s">
        <v>431</v>
      </c>
      <c r="AA744" s="207"/>
      <c r="AD744" s="195"/>
      <c r="AE744" s="195"/>
      <c r="AG744" s="195"/>
      <c r="AH744" s="195"/>
    </row>
    <row r="745" spans="1:34" s="160" customFormat="1" ht="12" x14ac:dyDescent="0.2">
      <c r="A745" s="200"/>
      <c r="B745" s="199" t="s">
        <v>423</v>
      </c>
      <c r="C745" s="1037" t="s">
        <v>432</v>
      </c>
      <c r="D745" s="1037"/>
      <c r="E745" s="1037"/>
      <c r="F745" s="201"/>
      <c r="G745" s="201"/>
      <c r="H745" s="201"/>
      <c r="I745" s="201"/>
      <c r="J745" s="202">
        <v>214.28</v>
      </c>
      <c r="K745" s="201" t="s">
        <v>436</v>
      </c>
      <c r="L745" s="202">
        <v>967.37</v>
      </c>
      <c r="M745" s="201"/>
      <c r="N745" s="203"/>
      <c r="V745" s="189"/>
      <c r="W745" s="195"/>
      <c r="Z745" s="163" t="s">
        <v>432</v>
      </c>
      <c r="AA745" s="207"/>
      <c r="AD745" s="195"/>
      <c r="AE745" s="195"/>
      <c r="AG745" s="195"/>
      <c r="AH745" s="195"/>
    </row>
    <row r="746" spans="1:34" s="160" customFormat="1" ht="12" x14ac:dyDescent="0.2">
      <c r="A746" s="200"/>
      <c r="B746" s="199" t="s">
        <v>434</v>
      </c>
      <c r="C746" s="1037" t="s">
        <v>435</v>
      </c>
      <c r="D746" s="1037"/>
      <c r="E746" s="1037"/>
      <c r="F746" s="201"/>
      <c r="G746" s="201"/>
      <c r="H746" s="201"/>
      <c r="I746" s="201"/>
      <c r="J746" s="202">
        <v>31.61</v>
      </c>
      <c r="K746" s="201" t="s">
        <v>436</v>
      </c>
      <c r="L746" s="202">
        <v>142.69999999999999</v>
      </c>
      <c r="M746" s="201"/>
      <c r="N746" s="203"/>
      <c r="V746" s="189"/>
      <c r="W746" s="195"/>
      <c r="Z746" s="163" t="s">
        <v>435</v>
      </c>
      <c r="AA746" s="207"/>
      <c r="AD746" s="195"/>
      <c r="AE746" s="195"/>
      <c r="AG746" s="195"/>
      <c r="AH746" s="195"/>
    </row>
    <row r="747" spans="1:34" s="160" customFormat="1" ht="12" x14ac:dyDescent="0.2">
      <c r="A747" s="200"/>
      <c r="B747" s="199" t="s">
        <v>437</v>
      </c>
      <c r="C747" s="1037" t="s">
        <v>438</v>
      </c>
      <c r="D747" s="1037"/>
      <c r="E747" s="1037"/>
      <c r="F747" s="201"/>
      <c r="G747" s="201"/>
      <c r="H747" s="201"/>
      <c r="I747" s="201"/>
      <c r="J747" s="202">
        <v>4.71</v>
      </c>
      <c r="K747" s="201" t="s">
        <v>436</v>
      </c>
      <c r="L747" s="202">
        <v>21.26</v>
      </c>
      <c r="M747" s="201"/>
      <c r="N747" s="203"/>
      <c r="V747" s="189"/>
      <c r="W747" s="195"/>
      <c r="Z747" s="163" t="s">
        <v>438</v>
      </c>
      <c r="AA747" s="207"/>
      <c r="AD747" s="195"/>
      <c r="AE747" s="195"/>
      <c r="AG747" s="195"/>
      <c r="AH747" s="195"/>
    </row>
    <row r="748" spans="1:34" s="160" customFormat="1" ht="12" x14ac:dyDescent="0.2">
      <c r="A748" s="200"/>
      <c r="B748" s="199" t="s">
        <v>439</v>
      </c>
      <c r="C748" s="1037" t="s">
        <v>440</v>
      </c>
      <c r="D748" s="1037"/>
      <c r="E748" s="1037"/>
      <c r="F748" s="201"/>
      <c r="G748" s="201"/>
      <c r="H748" s="201"/>
      <c r="I748" s="201"/>
      <c r="J748" s="202">
        <v>775.42</v>
      </c>
      <c r="K748" s="201"/>
      <c r="L748" s="202">
        <v>2800.51</v>
      </c>
      <c r="M748" s="201"/>
      <c r="N748" s="203"/>
      <c r="V748" s="189"/>
      <c r="W748" s="195"/>
      <c r="Z748" s="163" t="s">
        <v>440</v>
      </c>
      <c r="AA748" s="207"/>
      <c r="AD748" s="195"/>
      <c r="AE748" s="195"/>
      <c r="AG748" s="195"/>
      <c r="AH748" s="195"/>
    </row>
    <row r="749" spans="1:34" s="160" customFormat="1" ht="12" x14ac:dyDescent="0.2">
      <c r="A749" s="196"/>
      <c r="B749" s="204" t="s">
        <v>1606</v>
      </c>
      <c r="C749" s="1048" t="s">
        <v>1607</v>
      </c>
      <c r="D749" s="1048"/>
      <c r="E749" s="1048"/>
      <c r="F749" s="205" t="s">
        <v>347</v>
      </c>
      <c r="G749" s="205" t="s">
        <v>1063</v>
      </c>
      <c r="H749" s="205"/>
      <c r="I749" s="205" t="s">
        <v>1608</v>
      </c>
      <c r="J749" s="199"/>
      <c r="K749" s="201"/>
      <c r="L749" s="202"/>
      <c r="M749" s="201"/>
      <c r="N749" s="206"/>
      <c r="V749" s="189"/>
      <c r="W749" s="195"/>
      <c r="AA749" s="207" t="s">
        <v>1607</v>
      </c>
      <c r="AD749" s="195"/>
      <c r="AE749" s="195"/>
      <c r="AG749" s="195"/>
      <c r="AH749" s="195"/>
    </row>
    <row r="750" spans="1:34" s="160" customFormat="1" ht="12" x14ac:dyDescent="0.2">
      <c r="A750" s="200"/>
      <c r="B750" s="199"/>
      <c r="C750" s="1037" t="s">
        <v>443</v>
      </c>
      <c r="D750" s="1037"/>
      <c r="E750" s="1037"/>
      <c r="F750" s="201" t="s">
        <v>444</v>
      </c>
      <c r="G750" s="201" t="s">
        <v>1617</v>
      </c>
      <c r="H750" s="201" t="s">
        <v>436</v>
      </c>
      <c r="I750" s="201" t="s">
        <v>1618</v>
      </c>
      <c r="J750" s="202"/>
      <c r="K750" s="201"/>
      <c r="L750" s="202"/>
      <c r="M750" s="201"/>
      <c r="N750" s="203"/>
      <c r="V750" s="189"/>
      <c r="W750" s="195"/>
      <c r="AA750" s="207"/>
      <c r="AB750" s="163" t="s">
        <v>443</v>
      </c>
      <c r="AD750" s="195"/>
      <c r="AE750" s="195"/>
      <c r="AG750" s="195"/>
      <c r="AH750" s="195"/>
    </row>
    <row r="751" spans="1:34" s="160" customFormat="1" ht="12" x14ac:dyDescent="0.2">
      <c r="A751" s="200"/>
      <c r="B751" s="199"/>
      <c r="C751" s="1037" t="s">
        <v>447</v>
      </c>
      <c r="D751" s="1037"/>
      <c r="E751" s="1037"/>
      <c r="F751" s="201" t="s">
        <v>444</v>
      </c>
      <c r="G751" s="201" t="s">
        <v>902</v>
      </c>
      <c r="H751" s="201" t="s">
        <v>436</v>
      </c>
      <c r="I751" s="201" t="s">
        <v>1619</v>
      </c>
      <c r="J751" s="202"/>
      <c r="K751" s="201"/>
      <c r="L751" s="202"/>
      <c r="M751" s="201"/>
      <c r="N751" s="203"/>
      <c r="V751" s="189"/>
      <c r="W751" s="195"/>
      <c r="AA751" s="207"/>
      <c r="AB751" s="163" t="s">
        <v>447</v>
      </c>
      <c r="AD751" s="195"/>
      <c r="AE751" s="195"/>
      <c r="AG751" s="195"/>
      <c r="AH751" s="195"/>
    </row>
    <row r="752" spans="1:34" s="160" customFormat="1" ht="12" x14ac:dyDescent="0.2">
      <c r="A752" s="200"/>
      <c r="B752" s="199"/>
      <c r="C752" s="1047" t="s">
        <v>450</v>
      </c>
      <c r="D752" s="1047"/>
      <c r="E752" s="1047"/>
      <c r="F752" s="208"/>
      <c r="G752" s="208"/>
      <c r="H752" s="208"/>
      <c r="I752" s="208"/>
      <c r="J752" s="209">
        <v>1021.31</v>
      </c>
      <c r="K752" s="208"/>
      <c r="L752" s="209">
        <v>3910.58</v>
      </c>
      <c r="M752" s="208"/>
      <c r="N752" s="210"/>
      <c r="V752" s="189"/>
      <c r="W752" s="195"/>
      <c r="AA752" s="207"/>
      <c r="AC752" s="163" t="s">
        <v>450</v>
      </c>
      <c r="AD752" s="195"/>
      <c r="AE752" s="195"/>
      <c r="AG752" s="195"/>
      <c r="AH752" s="195"/>
    </row>
    <row r="753" spans="1:34" s="160" customFormat="1" ht="12" x14ac:dyDescent="0.2">
      <c r="A753" s="200"/>
      <c r="B753" s="199"/>
      <c r="C753" s="1037" t="s">
        <v>451</v>
      </c>
      <c r="D753" s="1037"/>
      <c r="E753" s="1037"/>
      <c r="F753" s="201"/>
      <c r="G753" s="201"/>
      <c r="H753" s="201"/>
      <c r="I753" s="201"/>
      <c r="J753" s="202"/>
      <c r="K753" s="201"/>
      <c r="L753" s="202">
        <v>988.63</v>
      </c>
      <c r="M753" s="201"/>
      <c r="N753" s="203"/>
      <c r="V753" s="189"/>
      <c r="W753" s="195"/>
      <c r="AA753" s="207"/>
      <c r="AB753" s="163" t="s">
        <v>451</v>
      </c>
      <c r="AD753" s="195"/>
      <c r="AE753" s="195"/>
      <c r="AG753" s="195"/>
      <c r="AH753" s="195"/>
    </row>
    <row r="754" spans="1:34" s="160" customFormat="1" ht="22.5" x14ac:dyDescent="0.2">
      <c r="A754" s="200"/>
      <c r="B754" s="199" t="s">
        <v>1061</v>
      </c>
      <c r="C754" s="1037" t="s">
        <v>1062</v>
      </c>
      <c r="D754" s="1037"/>
      <c r="E754" s="1037"/>
      <c r="F754" s="201" t="s">
        <v>454</v>
      </c>
      <c r="G754" s="201" t="s">
        <v>1063</v>
      </c>
      <c r="H754" s="201"/>
      <c r="I754" s="201" t="s">
        <v>1063</v>
      </c>
      <c r="J754" s="202"/>
      <c r="K754" s="201"/>
      <c r="L754" s="202">
        <v>1107.27</v>
      </c>
      <c r="M754" s="201"/>
      <c r="N754" s="203"/>
      <c r="V754" s="189"/>
      <c r="W754" s="195"/>
      <c r="AA754" s="207"/>
      <c r="AB754" s="163" t="s">
        <v>1062</v>
      </c>
      <c r="AD754" s="195"/>
      <c r="AE754" s="195"/>
      <c r="AG754" s="195"/>
      <c r="AH754" s="195"/>
    </row>
    <row r="755" spans="1:34" s="160" customFormat="1" ht="22.5" x14ac:dyDescent="0.2">
      <c r="A755" s="200"/>
      <c r="B755" s="199" t="s">
        <v>1064</v>
      </c>
      <c r="C755" s="1037" t="s">
        <v>1065</v>
      </c>
      <c r="D755" s="1037"/>
      <c r="E755" s="1037"/>
      <c r="F755" s="201" t="s">
        <v>454</v>
      </c>
      <c r="G755" s="201" t="s">
        <v>936</v>
      </c>
      <c r="H755" s="201"/>
      <c r="I755" s="201" t="s">
        <v>936</v>
      </c>
      <c r="J755" s="202"/>
      <c r="K755" s="201"/>
      <c r="L755" s="202">
        <v>642.61</v>
      </c>
      <c r="M755" s="201"/>
      <c r="N755" s="203"/>
      <c r="V755" s="189"/>
      <c r="W755" s="195"/>
      <c r="AA755" s="207"/>
      <c r="AB755" s="163" t="s">
        <v>1065</v>
      </c>
      <c r="AD755" s="195"/>
      <c r="AE755" s="195"/>
      <c r="AG755" s="195"/>
      <c r="AH755" s="195"/>
    </row>
    <row r="756" spans="1:34" s="160" customFormat="1" ht="12" x14ac:dyDescent="0.2">
      <c r="A756" s="211"/>
      <c r="B756" s="212"/>
      <c r="C756" s="1039" t="s">
        <v>459</v>
      </c>
      <c r="D756" s="1039"/>
      <c r="E756" s="1039"/>
      <c r="F756" s="192"/>
      <c r="G756" s="192"/>
      <c r="H756" s="192"/>
      <c r="I756" s="192"/>
      <c r="J756" s="193"/>
      <c r="K756" s="192"/>
      <c r="L756" s="193">
        <v>5660.46</v>
      </c>
      <c r="M756" s="208"/>
      <c r="N756" s="194"/>
      <c r="V756" s="189"/>
      <c r="W756" s="195"/>
      <c r="AA756" s="207"/>
      <c r="AD756" s="195" t="s">
        <v>459</v>
      </c>
      <c r="AE756" s="195"/>
      <c r="AG756" s="195"/>
      <c r="AH756" s="195"/>
    </row>
    <row r="757" spans="1:34" s="160" customFormat="1" ht="33.75" x14ac:dyDescent="0.2">
      <c r="A757" s="190" t="s">
        <v>1020</v>
      </c>
      <c r="B757" s="191" t="s">
        <v>1613</v>
      </c>
      <c r="C757" s="1039" t="s">
        <v>1614</v>
      </c>
      <c r="D757" s="1039"/>
      <c r="E757" s="1039"/>
      <c r="F757" s="192" t="s">
        <v>347</v>
      </c>
      <c r="G757" s="192"/>
      <c r="H757" s="192"/>
      <c r="I757" s="192" t="s">
        <v>1608</v>
      </c>
      <c r="J757" s="193">
        <v>12.37</v>
      </c>
      <c r="K757" s="192"/>
      <c r="L757" s="193">
        <v>5003.66</v>
      </c>
      <c r="M757" s="192"/>
      <c r="N757" s="194"/>
      <c r="V757" s="189"/>
      <c r="W757" s="195" t="s">
        <v>1614</v>
      </c>
      <c r="AA757" s="207"/>
      <c r="AD757" s="195"/>
      <c r="AE757" s="195"/>
      <c r="AG757" s="195"/>
      <c r="AH757" s="195"/>
    </row>
    <row r="758" spans="1:34" s="160" customFormat="1" ht="12" x14ac:dyDescent="0.2">
      <c r="A758" s="211"/>
      <c r="B758" s="212"/>
      <c r="C758" s="168" t="s">
        <v>462</v>
      </c>
      <c r="D758" s="213"/>
      <c r="E758" s="213"/>
      <c r="F758" s="214"/>
      <c r="G758" s="214"/>
      <c r="H758" s="214"/>
      <c r="I758" s="214"/>
      <c r="J758" s="215"/>
      <c r="K758" s="214"/>
      <c r="L758" s="215"/>
      <c r="M758" s="216"/>
      <c r="N758" s="217"/>
      <c r="V758" s="189"/>
      <c r="W758" s="195"/>
      <c r="AA758" s="207"/>
      <c r="AD758" s="195"/>
      <c r="AE758" s="195"/>
      <c r="AG758" s="195"/>
      <c r="AH758" s="195"/>
    </row>
    <row r="759" spans="1:34" s="160" customFormat="1" ht="33.75" x14ac:dyDescent="0.2">
      <c r="A759" s="190" t="s">
        <v>1023</v>
      </c>
      <c r="B759" s="191" t="s">
        <v>1620</v>
      </c>
      <c r="C759" s="1039" t="s">
        <v>1621</v>
      </c>
      <c r="D759" s="1039"/>
      <c r="E759" s="1039"/>
      <c r="F759" s="192" t="s">
        <v>532</v>
      </c>
      <c r="G759" s="192"/>
      <c r="H759" s="192"/>
      <c r="I759" s="192" t="s">
        <v>1604</v>
      </c>
      <c r="J759" s="193"/>
      <c r="K759" s="192"/>
      <c r="L759" s="193"/>
      <c r="M759" s="192"/>
      <c r="N759" s="194"/>
      <c r="V759" s="189"/>
      <c r="W759" s="195" t="s">
        <v>1621</v>
      </c>
      <c r="AA759" s="207"/>
      <c r="AD759" s="195"/>
      <c r="AE759" s="195"/>
      <c r="AG759" s="195"/>
      <c r="AH759" s="195"/>
    </row>
    <row r="760" spans="1:34" s="160" customFormat="1" ht="12" x14ac:dyDescent="0.2">
      <c r="A760" s="196"/>
      <c r="B760" s="197"/>
      <c r="C760" s="1037" t="s">
        <v>1605</v>
      </c>
      <c r="D760" s="1037"/>
      <c r="E760" s="1037"/>
      <c r="F760" s="1037"/>
      <c r="G760" s="1037"/>
      <c r="H760" s="1037"/>
      <c r="I760" s="1037"/>
      <c r="J760" s="1037"/>
      <c r="K760" s="1037"/>
      <c r="L760" s="1037"/>
      <c r="M760" s="1037"/>
      <c r="N760" s="1046"/>
      <c r="V760" s="189"/>
      <c r="W760" s="195"/>
      <c r="X760" s="163" t="s">
        <v>1605</v>
      </c>
      <c r="AA760" s="207"/>
      <c r="AD760" s="195"/>
      <c r="AE760" s="195"/>
      <c r="AG760" s="195"/>
      <c r="AH760" s="195"/>
    </row>
    <row r="761" spans="1:34" s="160" customFormat="1" ht="33.75" x14ac:dyDescent="0.2">
      <c r="A761" s="198"/>
      <c r="B761" s="199" t="s">
        <v>430</v>
      </c>
      <c r="C761" s="1037" t="s">
        <v>431</v>
      </c>
      <c r="D761" s="1037"/>
      <c r="E761" s="1037"/>
      <c r="F761" s="1037"/>
      <c r="G761" s="1037"/>
      <c r="H761" s="1037"/>
      <c r="I761" s="1037"/>
      <c r="J761" s="1037"/>
      <c r="K761" s="1037"/>
      <c r="L761" s="1037"/>
      <c r="M761" s="1037"/>
      <c r="N761" s="1046"/>
      <c r="V761" s="189"/>
      <c r="W761" s="195"/>
      <c r="Y761" s="163" t="s">
        <v>431</v>
      </c>
      <c r="AA761" s="207"/>
      <c r="AD761" s="195"/>
      <c r="AE761" s="195"/>
      <c r="AG761" s="195"/>
      <c r="AH761" s="195"/>
    </row>
    <row r="762" spans="1:34" s="160" customFormat="1" ht="12" x14ac:dyDescent="0.2">
      <c r="A762" s="200"/>
      <c r="B762" s="199" t="s">
        <v>423</v>
      </c>
      <c r="C762" s="1037" t="s">
        <v>432</v>
      </c>
      <c r="D762" s="1037"/>
      <c r="E762" s="1037"/>
      <c r="F762" s="201"/>
      <c r="G762" s="201"/>
      <c r="H762" s="201"/>
      <c r="I762" s="201"/>
      <c r="J762" s="202">
        <v>285.48</v>
      </c>
      <c r="K762" s="201" t="s">
        <v>436</v>
      </c>
      <c r="L762" s="202">
        <v>1288.8</v>
      </c>
      <c r="M762" s="201"/>
      <c r="N762" s="203"/>
      <c r="V762" s="189"/>
      <c r="W762" s="195"/>
      <c r="Z762" s="163" t="s">
        <v>432</v>
      </c>
      <c r="AA762" s="207"/>
      <c r="AD762" s="195"/>
      <c r="AE762" s="195"/>
      <c r="AG762" s="195"/>
      <c r="AH762" s="195"/>
    </row>
    <row r="763" spans="1:34" s="160" customFormat="1" ht="12" x14ac:dyDescent="0.2">
      <c r="A763" s="200"/>
      <c r="B763" s="199" t="s">
        <v>434</v>
      </c>
      <c r="C763" s="1037" t="s">
        <v>435</v>
      </c>
      <c r="D763" s="1037"/>
      <c r="E763" s="1037"/>
      <c r="F763" s="201"/>
      <c r="G763" s="201"/>
      <c r="H763" s="201"/>
      <c r="I763" s="201"/>
      <c r="J763" s="202">
        <v>41.73</v>
      </c>
      <c r="K763" s="201" t="s">
        <v>436</v>
      </c>
      <c r="L763" s="202">
        <v>188.39</v>
      </c>
      <c r="M763" s="201"/>
      <c r="N763" s="203"/>
      <c r="V763" s="189"/>
      <c r="W763" s="195"/>
      <c r="Z763" s="163" t="s">
        <v>435</v>
      </c>
      <c r="AA763" s="207"/>
      <c r="AD763" s="195"/>
      <c r="AE763" s="195"/>
      <c r="AG763" s="195"/>
      <c r="AH763" s="195"/>
    </row>
    <row r="764" spans="1:34" s="160" customFormat="1" ht="12" x14ac:dyDescent="0.2">
      <c r="A764" s="200"/>
      <c r="B764" s="199" t="s">
        <v>437</v>
      </c>
      <c r="C764" s="1037" t="s">
        <v>438</v>
      </c>
      <c r="D764" s="1037"/>
      <c r="E764" s="1037"/>
      <c r="F764" s="201"/>
      <c r="G764" s="201"/>
      <c r="H764" s="201"/>
      <c r="I764" s="201"/>
      <c r="J764" s="202">
        <v>17.149999999999999</v>
      </c>
      <c r="K764" s="201" t="s">
        <v>436</v>
      </c>
      <c r="L764" s="202">
        <v>77.42</v>
      </c>
      <c r="M764" s="201"/>
      <c r="N764" s="203"/>
      <c r="V764" s="189"/>
      <c r="W764" s="195"/>
      <c r="Z764" s="163" t="s">
        <v>438</v>
      </c>
      <c r="AA764" s="207"/>
      <c r="AD764" s="195"/>
      <c r="AE764" s="195"/>
      <c r="AG764" s="195"/>
      <c r="AH764" s="195"/>
    </row>
    <row r="765" spans="1:34" s="160" customFormat="1" ht="12" x14ac:dyDescent="0.2">
      <c r="A765" s="200"/>
      <c r="B765" s="199" t="s">
        <v>439</v>
      </c>
      <c r="C765" s="1037" t="s">
        <v>440</v>
      </c>
      <c r="D765" s="1037"/>
      <c r="E765" s="1037"/>
      <c r="F765" s="201"/>
      <c r="G765" s="201"/>
      <c r="H765" s="201"/>
      <c r="I765" s="201"/>
      <c r="J765" s="202">
        <v>8.5399999999999991</v>
      </c>
      <c r="K765" s="201"/>
      <c r="L765" s="202">
        <v>30.84</v>
      </c>
      <c r="M765" s="201"/>
      <c r="N765" s="203"/>
      <c r="V765" s="189"/>
      <c r="W765" s="195"/>
      <c r="Z765" s="163" t="s">
        <v>440</v>
      </c>
      <c r="AA765" s="207"/>
      <c r="AD765" s="195"/>
      <c r="AE765" s="195"/>
      <c r="AG765" s="195"/>
      <c r="AH765" s="195"/>
    </row>
    <row r="766" spans="1:34" s="160" customFormat="1" ht="12" x14ac:dyDescent="0.2">
      <c r="A766" s="196"/>
      <c r="B766" s="204" t="s">
        <v>702</v>
      </c>
      <c r="C766" s="1048" t="s">
        <v>703</v>
      </c>
      <c r="D766" s="1048"/>
      <c r="E766" s="1048"/>
      <c r="F766" s="205" t="s">
        <v>644</v>
      </c>
      <c r="G766" s="205" t="s">
        <v>1622</v>
      </c>
      <c r="H766" s="205"/>
      <c r="I766" s="205" t="s">
        <v>1623</v>
      </c>
      <c r="J766" s="199"/>
      <c r="K766" s="201"/>
      <c r="L766" s="202"/>
      <c r="M766" s="201"/>
      <c r="N766" s="206"/>
      <c r="V766" s="189"/>
      <c r="W766" s="195"/>
      <c r="AA766" s="207" t="s">
        <v>703</v>
      </c>
      <c r="AD766" s="195"/>
      <c r="AE766" s="195"/>
      <c r="AG766" s="195"/>
      <c r="AH766" s="195"/>
    </row>
    <row r="767" spans="1:34" s="160" customFormat="1" ht="12" x14ac:dyDescent="0.2">
      <c r="A767" s="200"/>
      <c r="B767" s="199"/>
      <c r="C767" s="1037" t="s">
        <v>443</v>
      </c>
      <c r="D767" s="1037"/>
      <c r="E767" s="1037"/>
      <c r="F767" s="201" t="s">
        <v>444</v>
      </c>
      <c r="G767" s="201" t="s">
        <v>1624</v>
      </c>
      <c r="H767" s="201" t="s">
        <v>436</v>
      </c>
      <c r="I767" s="201" t="s">
        <v>1625</v>
      </c>
      <c r="J767" s="202"/>
      <c r="K767" s="201"/>
      <c r="L767" s="202"/>
      <c r="M767" s="201"/>
      <c r="N767" s="203"/>
      <c r="V767" s="189"/>
      <c r="W767" s="195"/>
      <c r="AA767" s="207"/>
      <c r="AB767" s="163" t="s">
        <v>443</v>
      </c>
      <c r="AD767" s="195"/>
      <c r="AE767" s="195"/>
      <c r="AG767" s="195"/>
      <c r="AH767" s="195"/>
    </row>
    <row r="768" spans="1:34" s="160" customFormat="1" ht="12" x14ac:dyDescent="0.2">
      <c r="A768" s="200"/>
      <c r="B768" s="199"/>
      <c r="C768" s="1037" t="s">
        <v>447</v>
      </c>
      <c r="D768" s="1037"/>
      <c r="E768" s="1037"/>
      <c r="F768" s="201" t="s">
        <v>444</v>
      </c>
      <c r="G768" s="201" t="s">
        <v>726</v>
      </c>
      <c r="H768" s="201" t="s">
        <v>436</v>
      </c>
      <c r="I768" s="201" t="s">
        <v>1626</v>
      </c>
      <c r="J768" s="202"/>
      <c r="K768" s="201"/>
      <c r="L768" s="202"/>
      <c r="M768" s="201"/>
      <c r="N768" s="203"/>
      <c r="V768" s="189"/>
      <c r="W768" s="195"/>
      <c r="AA768" s="207"/>
      <c r="AB768" s="163" t="s">
        <v>447</v>
      </c>
      <c r="AD768" s="195"/>
      <c r="AE768" s="195"/>
      <c r="AG768" s="195"/>
      <c r="AH768" s="195"/>
    </row>
    <row r="769" spans="1:34" s="160" customFormat="1" ht="12" x14ac:dyDescent="0.2">
      <c r="A769" s="200"/>
      <c r="B769" s="199"/>
      <c r="C769" s="1047" t="s">
        <v>450</v>
      </c>
      <c r="D769" s="1047"/>
      <c r="E769" s="1047"/>
      <c r="F769" s="208"/>
      <c r="G769" s="208"/>
      <c r="H769" s="208"/>
      <c r="I769" s="208"/>
      <c r="J769" s="209">
        <v>335.75</v>
      </c>
      <c r="K769" s="208"/>
      <c r="L769" s="209">
        <v>1508.03</v>
      </c>
      <c r="M769" s="208"/>
      <c r="N769" s="210"/>
      <c r="V769" s="189"/>
      <c r="W769" s="195"/>
      <c r="AA769" s="207"/>
      <c r="AC769" s="163" t="s">
        <v>450</v>
      </c>
      <c r="AD769" s="195"/>
      <c r="AE769" s="195"/>
      <c r="AG769" s="195"/>
      <c r="AH769" s="195"/>
    </row>
    <row r="770" spans="1:34" s="160" customFormat="1" ht="12" x14ac:dyDescent="0.2">
      <c r="A770" s="200"/>
      <c r="B770" s="199"/>
      <c r="C770" s="1037" t="s">
        <v>451</v>
      </c>
      <c r="D770" s="1037"/>
      <c r="E770" s="1037"/>
      <c r="F770" s="201"/>
      <c r="G770" s="201"/>
      <c r="H770" s="201"/>
      <c r="I770" s="201"/>
      <c r="J770" s="202"/>
      <c r="K770" s="201"/>
      <c r="L770" s="202">
        <v>1366.22</v>
      </c>
      <c r="M770" s="201"/>
      <c r="N770" s="203"/>
      <c r="V770" s="189"/>
      <c r="W770" s="195"/>
      <c r="AA770" s="207"/>
      <c r="AB770" s="163" t="s">
        <v>451</v>
      </c>
      <c r="AD770" s="195"/>
      <c r="AE770" s="195"/>
      <c r="AG770" s="195"/>
      <c r="AH770" s="195"/>
    </row>
    <row r="771" spans="1:34" s="160" customFormat="1" ht="22.5" x14ac:dyDescent="0.2">
      <c r="A771" s="200"/>
      <c r="B771" s="199" t="s">
        <v>1061</v>
      </c>
      <c r="C771" s="1037" t="s">
        <v>1062</v>
      </c>
      <c r="D771" s="1037"/>
      <c r="E771" s="1037"/>
      <c r="F771" s="201" t="s">
        <v>454</v>
      </c>
      <c r="G771" s="201" t="s">
        <v>1063</v>
      </c>
      <c r="H771" s="201"/>
      <c r="I771" s="201" t="s">
        <v>1063</v>
      </c>
      <c r="J771" s="202"/>
      <c r="K771" s="201"/>
      <c r="L771" s="202">
        <v>1530.17</v>
      </c>
      <c r="M771" s="201"/>
      <c r="N771" s="203"/>
      <c r="V771" s="189"/>
      <c r="W771" s="195"/>
      <c r="AA771" s="207"/>
      <c r="AB771" s="163" t="s">
        <v>1062</v>
      </c>
      <c r="AD771" s="195"/>
      <c r="AE771" s="195"/>
      <c r="AG771" s="195"/>
      <c r="AH771" s="195"/>
    </row>
    <row r="772" spans="1:34" s="160" customFormat="1" ht="22.5" x14ac:dyDescent="0.2">
      <c r="A772" s="200"/>
      <c r="B772" s="199" t="s">
        <v>1064</v>
      </c>
      <c r="C772" s="1037" t="s">
        <v>1065</v>
      </c>
      <c r="D772" s="1037"/>
      <c r="E772" s="1037"/>
      <c r="F772" s="201" t="s">
        <v>454</v>
      </c>
      <c r="G772" s="201" t="s">
        <v>936</v>
      </c>
      <c r="H772" s="201"/>
      <c r="I772" s="201" t="s">
        <v>936</v>
      </c>
      <c r="J772" s="202"/>
      <c r="K772" s="201"/>
      <c r="L772" s="202">
        <v>888.04</v>
      </c>
      <c r="M772" s="201"/>
      <c r="N772" s="203"/>
      <c r="V772" s="189"/>
      <c r="W772" s="195"/>
      <c r="AA772" s="207"/>
      <c r="AB772" s="163" t="s">
        <v>1065</v>
      </c>
      <c r="AD772" s="195"/>
      <c r="AE772" s="195"/>
      <c r="AG772" s="195"/>
      <c r="AH772" s="195"/>
    </row>
    <row r="773" spans="1:34" s="160" customFormat="1" ht="12" x14ac:dyDescent="0.2">
      <c r="A773" s="211"/>
      <c r="B773" s="212"/>
      <c r="C773" s="1039" t="s">
        <v>459</v>
      </c>
      <c r="D773" s="1039"/>
      <c r="E773" s="1039"/>
      <c r="F773" s="192"/>
      <c r="G773" s="192"/>
      <c r="H773" s="192"/>
      <c r="I773" s="192"/>
      <c r="J773" s="193"/>
      <c r="K773" s="192"/>
      <c r="L773" s="193">
        <v>3926.24</v>
      </c>
      <c r="M773" s="208"/>
      <c r="N773" s="194"/>
      <c r="V773" s="189"/>
      <c r="W773" s="195"/>
      <c r="AA773" s="207"/>
      <c r="AD773" s="195" t="s">
        <v>459</v>
      </c>
      <c r="AE773" s="195"/>
      <c r="AG773" s="195"/>
      <c r="AH773" s="195"/>
    </row>
    <row r="774" spans="1:34" s="160" customFormat="1" ht="22.5" x14ac:dyDescent="0.2">
      <c r="A774" s="190" t="s">
        <v>1031</v>
      </c>
      <c r="B774" s="191" t="s">
        <v>1627</v>
      </c>
      <c r="C774" s="1039" t="s">
        <v>1628</v>
      </c>
      <c r="D774" s="1039"/>
      <c r="E774" s="1039"/>
      <c r="F774" s="192" t="s">
        <v>644</v>
      </c>
      <c r="G774" s="192"/>
      <c r="H774" s="192"/>
      <c r="I774" s="192" t="s">
        <v>1629</v>
      </c>
      <c r="J774" s="193">
        <v>600</v>
      </c>
      <c r="K774" s="192"/>
      <c r="L774" s="193">
        <v>4420.62</v>
      </c>
      <c r="M774" s="192"/>
      <c r="N774" s="194"/>
      <c r="V774" s="189"/>
      <c r="W774" s="195" t="s">
        <v>1628</v>
      </c>
      <c r="AA774" s="207"/>
      <c r="AD774" s="195"/>
      <c r="AE774" s="195"/>
      <c r="AG774" s="195"/>
      <c r="AH774" s="195"/>
    </row>
    <row r="775" spans="1:34" s="160" customFormat="1" ht="12" x14ac:dyDescent="0.2">
      <c r="A775" s="211"/>
      <c r="B775" s="212"/>
      <c r="C775" s="168" t="s">
        <v>462</v>
      </c>
      <c r="D775" s="213"/>
      <c r="E775" s="213"/>
      <c r="F775" s="214"/>
      <c r="G775" s="214"/>
      <c r="H775" s="214"/>
      <c r="I775" s="214"/>
      <c r="J775" s="215"/>
      <c r="K775" s="214"/>
      <c r="L775" s="215"/>
      <c r="M775" s="216"/>
      <c r="N775" s="217"/>
      <c r="V775" s="189"/>
      <c r="W775" s="195"/>
      <c r="AA775" s="207"/>
      <c r="AD775" s="195"/>
      <c r="AE775" s="195"/>
      <c r="AG775" s="195"/>
      <c r="AH775" s="195"/>
    </row>
    <row r="776" spans="1:34" s="160" customFormat="1" ht="33.75" x14ac:dyDescent="0.2">
      <c r="A776" s="190" t="s">
        <v>1040</v>
      </c>
      <c r="B776" s="191" t="s">
        <v>1630</v>
      </c>
      <c r="C776" s="1039" t="s">
        <v>1631</v>
      </c>
      <c r="D776" s="1039"/>
      <c r="E776" s="1039"/>
      <c r="F776" s="192" t="s">
        <v>532</v>
      </c>
      <c r="G776" s="192"/>
      <c r="H776" s="192"/>
      <c r="I776" s="192" t="s">
        <v>1604</v>
      </c>
      <c r="J776" s="193"/>
      <c r="K776" s="192"/>
      <c r="L776" s="193"/>
      <c r="M776" s="192"/>
      <c r="N776" s="194"/>
      <c r="V776" s="189"/>
      <c r="W776" s="195" t="s">
        <v>1631</v>
      </c>
      <c r="AA776" s="207"/>
      <c r="AD776" s="195"/>
      <c r="AE776" s="195"/>
      <c r="AG776" s="195"/>
      <c r="AH776" s="195"/>
    </row>
    <row r="777" spans="1:34" s="160" customFormat="1" ht="12" x14ac:dyDescent="0.2">
      <c r="A777" s="196"/>
      <c r="B777" s="197"/>
      <c r="C777" s="1037" t="s">
        <v>1605</v>
      </c>
      <c r="D777" s="1037"/>
      <c r="E777" s="1037"/>
      <c r="F777" s="1037"/>
      <c r="G777" s="1037"/>
      <c r="H777" s="1037"/>
      <c r="I777" s="1037"/>
      <c r="J777" s="1037"/>
      <c r="K777" s="1037"/>
      <c r="L777" s="1037"/>
      <c r="M777" s="1037"/>
      <c r="N777" s="1046"/>
      <c r="V777" s="189"/>
      <c r="W777" s="195"/>
      <c r="X777" s="163" t="s">
        <v>1605</v>
      </c>
      <c r="AA777" s="207"/>
      <c r="AD777" s="195"/>
      <c r="AE777" s="195"/>
      <c r="AG777" s="195"/>
      <c r="AH777" s="195"/>
    </row>
    <row r="778" spans="1:34" s="160" customFormat="1" ht="12" x14ac:dyDescent="0.2">
      <c r="A778" s="198"/>
      <c r="B778" s="199"/>
      <c r="C778" s="1037" t="s">
        <v>1632</v>
      </c>
      <c r="D778" s="1037"/>
      <c r="E778" s="1037"/>
      <c r="F778" s="1037"/>
      <c r="G778" s="1037"/>
      <c r="H778" s="1037"/>
      <c r="I778" s="1037"/>
      <c r="J778" s="1037"/>
      <c r="K778" s="1037"/>
      <c r="L778" s="1037"/>
      <c r="M778" s="1037"/>
      <c r="N778" s="1046"/>
      <c r="V778" s="189"/>
      <c r="W778" s="195"/>
      <c r="Y778" s="163" t="s">
        <v>1632</v>
      </c>
      <c r="AA778" s="207"/>
      <c r="AD778" s="195"/>
      <c r="AE778" s="195"/>
      <c r="AG778" s="195"/>
      <c r="AH778" s="195"/>
    </row>
    <row r="779" spans="1:34" s="160" customFormat="1" ht="33.75" x14ac:dyDescent="0.2">
      <c r="A779" s="198"/>
      <c r="B779" s="199" t="s">
        <v>430</v>
      </c>
      <c r="C779" s="1037" t="s">
        <v>431</v>
      </c>
      <c r="D779" s="1037"/>
      <c r="E779" s="1037"/>
      <c r="F779" s="1037"/>
      <c r="G779" s="1037"/>
      <c r="H779" s="1037"/>
      <c r="I779" s="1037"/>
      <c r="J779" s="1037"/>
      <c r="K779" s="1037"/>
      <c r="L779" s="1037"/>
      <c r="M779" s="1037"/>
      <c r="N779" s="1046"/>
      <c r="V779" s="189"/>
      <c r="W779" s="195"/>
      <c r="Y779" s="163" t="s">
        <v>431</v>
      </c>
      <c r="AA779" s="207"/>
      <c r="AD779" s="195"/>
      <c r="AE779" s="195"/>
      <c r="AG779" s="195"/>
      <c r="AH779" s="195"/>
    </row>
    <row r="780" spans="1:34" s="160" customFormat="1" ht="12" x14ac:dyDescent="0.2">
      <c r="A780" s="200"/>
      <c r="B780" s="199" t="s">
        <v>423</v>
      </c>
      <c r="C780" s="1037" t="s">
        <v>432</v>
      </c>
      <c r="D780" s="1037"/>
      <c r="E780" s="1037"/>
      <c r="F780" s="201"/>
      <c r="G780" s="201"/>
      <c r="H780" s="201"/>
      <c r="I780" s="201"/>
      <c r="J780" s="202">
        <v>3.43</v>
      </c>
      <c r="K780" s="201" t="s">
        <v>1633</v>
      </c>
      <c r="L780" s="202">
        <v>232.27</v>
      </c>
      <c r="M780" s="201"/>
      <c r="N780" s="203"/>
      <c r="V780" s="189"/>
      <c r="W780" s="195"/>
      <c r="Z780" s="163" t="s">
        <v>432</v>
      </c>
      <c r="AA780" s="207"/>
      <c r="AD780" s="195"/>
      <c r="AE780" s="195"/>
      <c r="AG780" s="195"/>
      <c r="AH780" s="195"/>
    </row>
    <row r="781" spans="1:34" s="160" customFormat="1" ht="12" x14ac:dyDescent="0.2">
      <c r="A781" s="200"/>
      <c r="B781" s="199" t="s">
        <v>434</v>
      </c>
      <c r="C781" s="1037" t="s">
        <v>435</v>
      </c>
      <c r="D781" s="1037"/>
      <c r="E781" s="1037"/>
      <c r="F781" s="201"/>
      <c r="G781" s="201"/>
      <c r="H781" s="201"/>
      <c r="I781" s="201"/>
      <c r="J781" s="202">
        <v>7.56</v>
      </c>
      <c r="K781" s="201" t="s">
        <v>1633</v>
      </c>
      <c r="L781" s="202">
        <v>511.94</v>
      </c>
      <c r="M781" s="201"/>
      <c r="N781" s="203"/>
      <c r="V781" s="189"/>
      <c r="W781" s="195"/>
      <c r="Z781" s="163" t="s">
        <v>435</v>
      </c>
      <c r="AA781" s="207"/>
      <c r="AD781" s="195"/>
      <c r="AE781" s="195"/>
      <c r="AG781" s="195"/>
      <c r="AH781" s="195"/>
    </row>
    <row r="782" spans="1:34" s="160" customFormat="1" ht="12" x14ac:dyDescent="0.2">
      <c r="A782" s="200"/>
      <c r="B782" s="199" t="s">
        <v>437</v>
      </c>
      <c r="C782" s="1037" t="s">
        <v>438</v>
      </c>
      <c r="D782" s="1037"/>
      <c r="E782" s="1037"/>
      <c r="F782" s="201"/>
      <c r="G782" s="201"/>
      <c r="H782" s="201"/>
      <c r="I782" s="201"/>
      <c r="J782" s="202">
        <v>2.84</v>
      </c>
      <c r="K782" s="201" t="s">
        <v>1633</v>
      </c>
      <c r="L782" s="202">
        <v>192.32</v>
      </c>
      <c r="M782" s="201"/>
      <c r="N782" s="203"/>
      <c r="V782" s="189"/>
      <c r="W782" s="195"/>
      <c r="Z782" s="163" t="s">
        <v>438</v>
      </c>
      <c r="AA782" s="207"/>
      <c r="AD782" s="195"/>
      <c r="AE782" s="195"/>
      <c r="AG782" s="195"/>
      <c r="AH782" s="195"/>
    </row>
    <row r="783" spans="1:34" s="160" customFormat="1" ht="12" x14ac:dyDescent="0.2">
      <c r="A783" s="196"/>
      <c r="B783" s="204" t="s">
        <v>702</v>
      </c>
      <c r="C783" s="1048" t="s">
        <v>703</v>
      </c>
      <c r="D783" s="1048"/>
      <c r="E783" s="1048"/>
      <c r="F783" s="205" t="s">
        <v>644</v>
      </c>
      <c r="G783" s="205" t="s">
        <v>869</v>
      </c>
      <c r="H783" s="205" t="s">
        <v>577</v>
      </c>
      <c r="I783" s="205" t="s">
        <v>1634</v>
      </c>
      <c r="J783" s="199"/>
      <c r="K783" s="201"/>
      <c r="L783" s="202"/>
      <c r="M783" s="201"/>
      <c r="N783" s="206"/>
      <c r="V783" s="189"/>
      <c r="W783" s="195"/>
      <c r="AA783" s="207" t="s">
        <v>703</v>
      </c>
      <c r="AD783" s="195"/>
      <c r="AE783" s="195"/>
      <c r="AG783" s="195"/>
      <c r="AH783" s="195"/>
    </row>
    <row r="784" spans="1:34" s="160" customFormat="1" ht="12" x14ac:dyDescent="0.2">
      <c r="A784" s="200"/>
      <c r="B784" s="199"/>
      <c r="C784" s="1037" t="s">
        <v>443</v>
      </c>
      <c r="D784" s="1037"/>
      <c r="E784" s="1037"/>
      <c r="F784" s="201" t="s">
        <v>444</v>
      </c>
      <c r="G784" s="201" t="s">
        <v>1635</v>
      </c>
      <c r="H784" s="201" t="s">
        <v>1633</v>
      </c>
      <c r="I784" s="201" t="s">
        <v>1636</v>
      </c>
      <c r="J784" s="202"/>
      <c r="K784" s="201"/>
      <c r="L784" s="202"/>
      <c r="M784" s="201"/>
      <c r="N784" s="203"/>
      <c r="V784" s="189"/>
      <c r="W784" s="195"/>
      <c r="AA784" s="207"/>
      <c r="AB784" s="163" t="s">
        <v>443</v>
      </c>
      <c r="AD784" s="195"/>
      <c r="AE784" s="195"/>
      <c r="AG784" s="195"/>
      <c r="AH784" s="195"/>
    </row>
    <row r="785" spans="1:34" s="160" customFormat="1" ht="12" x14ac:dyDescent="0.2">
      <c r="A785" s="200"/>
      <c r="B785" s="199"/>
      <c r="C785" s="1037" t="s">
        <v>447</v>
      </c>
      <c r="D785" s="1037"/>
      <c r="E785" s="1037"/>
      <c r="F785" s="201" t="s">
        <v>444</v>
      </c>
      <c r="G785" s="201" t="s">
        <v>1637</v>
      </c>
      <c r="H785" s="201" t="s">
        <v>1633</v>
      </c>
      <c r="I785" s="201" t="s">
        <v>1638</v>
      </c>
      <c r="J785" s="202"/>
      <c r="K785" s="201"/>
      <c r="L785" s="202"/>
      <c r="M785" s="201"/>
      <c r="N785" s="203"/>
      <c r="V785" s="189"/>
      <c r="W785" s="195"/>
      <c r="AA785" s="207"/>
      <c r="AB785" s="163" t="s">
        <v>447</v>
      </c>
      <c r="AD785" s="195"/>
      <c r="AE785" s="195"/>
      <c r="AG785" s="195"/>
      <c r="AH785" s="195"/>
    </row>
    <row r="786" spans="1:34" s="160" customFormat="1" ht="12" x14ac:dyDescent="0.2">
      <c r="A786" s="200"/>
      <c r="B786" s="199"/>
      <c r="C786" s="1047" t="s">
        <v>450</v>
      </c>
      <c r="D786" s="1047"/>
      <c r="E786" s="1047"/>
      <c r="F786" s="208"/>
      <c r="G786" s="208"/>
      <c r="H786" s="208"/>
      <c r="I786" s="208"/>
      <c r="J786" s="209">
        <v>10.99</v>
      </c>
      <c r="K786" s="208"/>
      <c r="L786" s="209">
        <v>744.21</v>
      </c>
      <c r="M786" s="208"/>
      <c r="N786" s="210"/>
      <c r="V786" s="189"/>
      <c r="W786" s="195"/>
      <c r="AA786" s="207"/>
      <c r="AC786" s="163" t="s">
        <v>450</v>
      </c>
      <c r="AD786" s="195"/>
      <c r="AE786" s="195"/>
      <c r="AG786" s="195"/>
      <c r="AH786" s="195"/>
    </row>
    <row r="787" spans="1:34" s="160" customFormat="1" ht="12" x14ac:dyDescent="0.2">
      <c r="A787" s="200"/>
      <c r="B787" s="199"/>
      <c r="C787" s="1037" t="s">
        <v>451</v>
      </c>
      <c r="D787" s="1037"/>
      <c r="E787" s="1037"/>
      <c r="F787" s="201"/>
      <c r="G787" s="201"/>
      <c r="H787" s="201"/>
      <c r="I787" s="201"/>
      <c r="J787" s="202"/>
      <c r="K787" s="201"/>
      <c r="L787" s="202">
        <v>424.59</v>
      </c>
      <c r="M787" s="201"/>
      <c r="N787" s="203"/>
      <c r="V787" s="189"/>
      <c r="W787" s="195"/>
      <c r="AA787" s="207"/>
      <c r="AB787" s="163" t="s">
        <v>451</v>
      </c>
      <c r="AD787" s="195"/>
      <c r="AE787" s="195"/>
      <c r="AG787" s="195"/>
      <c r="AH787" s="195"/>
    </row>
    <row r="788" spans="1:34" s="160" customFormat="1" ht="22.5" x14ac:dyDescent="0.2">
      <c r="A788" s="200"/>
      <c r="B788" s="199" t="s">
        <v>1061</v>
      </c>
      <c r="C788" s="1037" t="s">
        <v>1062</v>
      </c>
      <c r="D788" s="1037"/>
      <c r="E788" s="1037"/>
      <c r="F788" s="201" t="s">
        <v>454</v>
      </c>
      <c r="G788" s="201" t="s">
        <v>1063</v>
      </c>
      <c r="H788" s="201"/>
      <c r="I788" s="201" t="s">
        <v>1063</v>
      </c>
      <c r="J788" s="202"/>
      <c r="K788" s="201"/>
      <c r="L788" s="202">
        <v>475.54</v>
      </c>
      <c r="M788" s="201"/>
      <c r="N788" s="203"/>
      <c r="V788" s="189"/>
      <c r="W788" s="195"/>
      <c r="AA788" s="207"/>
      <c r="AB788" s="163" t="s">
        <v>1062</v>
      </c>
      <c r="AD788" s="195"/>
      <c r="AE788" s="195"/>
      <c r="AG788" s="195"/>
      <c r="AH788" s="195"/>
    </row>
    <row r="789" spans="1:34" s="160" customFormat="1" ht="22.5" x14ac:dyDescent="0.2">
      <c r="A789" s="200"/>
      <c r="B789" s="199" t="s">
        <v>1064</v>
      </c>
      <c r="C789" s="1037" t="s">
        <v>1065</v>
      </c>
      <c r="D789" s="1037"/>
      <c r="E789" s="1037"/>
      <c r="F789" s="201" t="s">
        <v>454</v>
      </c>
      <c r="G789" s="201" t="s">
        <v>936</v>
      </c>
      <c r="H789" s="201"/>
      <c r="I789" s="201" t="s">
        <v>936</v>
      </c>
      <c r="J789" s="202"/>
      <c r="K789" s="201"/>
      <c r="L789" s="202">
        <v>275.98</v>
      </c>
      <c r="M789" s="201"/>
      <c r="N789" s="203"/>
      <c r="V789" s="189"/>
      <c r="W789" s="195"/>
      <c r="AA789" s="207"/>
      <c r="AB789" s="163" t="s">
        <v>1065</v>
      </c>
      <c r="AD789" s="195"/>
      <c r="AE789" s="195"/>
      <c r="AG789" s="195"/>
      <c r="AH789" s="195"/>
    </row>
    <row r="790" spans="1:34" s="160" customFormat="1" ht="12" x14ac:dyDescent="0.2">
      <c r="A790" s="211"/>
      <c r="B790" s="212"/>
      <c r="C790" s="1039" t="s">
        <v>459</v>
      </c>
      <c r="D790" s="1039"/>
      <c r="E790" s="1039"/>
      <c r="F790" s="192"/>
      <c r="G790" s="192"/>
      <c r="H790" s="192"/>
      <c r="I790" s="192"/>
      <c r="J790" s="193"/>
      <c r="K790" s="192"/>
      <c r="L790" s="193">
        <v>1495.73</v>
      </c>
      <c r="M790" s="208"/>
      <c r="N790" s="194"/>
      <c r="V790" s="189"/>
      <c r="W790" s="195"/>
      <c r="AA790" s="207"/>
      <c r="AD790" s="195" t="s">
        <v>459</v>
      </c>
      <c r="AE790" s="195"/>
      <c r="AG790" s="195"/>
      <c r="AH790" s="195"/>
    </row>
    <row r="791" spans="1:34" s="160" customFormat="1" ht="22.5" x14ac:dyDescent="0.2">
      <c r="A791" s="190" t="s">
        <v>1049</v>
      </c>
      <c r="B791" s="191" t="s">
        <v>1627</v>
      </c>
      <c r="C791" s="1039" t="s">
        <v>1628</v>
      </c>
      <c r="D791" s="1039"/>
      <c r="E791" s="1039"/>
      <c r="F791" s="192" t="s">
        <v>644</v>
      </c>
      <c r="G791" s="192"/>
      <c r="H791" s="192"/>
      <c r="I791" s="192" t="s">
        <v>1639</v>
      </c>
      <c r="J791" s="193">
        <v>600</v>
      </c>
      <c r="K791" s="192"/>
      <c r="L791" s="193">
        <v>16577.22</v>
      </c>
      <c r="M791" s="192"/>
      <c r="N791" s="194"/>
      <c r="V791" s="189"/>
      <c r="W791" s="195" t="s">
        <v>1628</v>
      </c>
      <c r="AA791" s="207"/>
      <c r="AD791" s="195"/>
      <c r="AE791" s="195"/>
      <c r="AG791" s="195"/>
      <c r="AH791" s="195"/>
    </row>
    <row r="792" spans="1:34" s="160" customFormat="1" ht="12" x14ac:dyDescent="0.2">
      <c r="A792" s="211"/>
      <c r="B792" s="212"/>
      <c r="C792" s="168" t="s">
        <v>462</v>
      </c>
      <c r="D792" s="213"/>
      <c r="E792" s="213"/>
      <c r="F792" s="214"/>
      <c r="G792" s="214"/>
      <c r="H792" s="214"/>
      <c r="I792" s="214"/>
      <c r="J792" s="215"/>
      <c r="K792" s="214"/>
      <c r="L792" s="215"/>
      <c r="M792" s="216"/>
      <c r="N792" s="217"/>
      <c r="V792" s="189"/>
      <c r="W792" s="195"/>
      <c r="AA792" s="207"/>
      <c r="AD792" s="195"/>
      <c r="AE792" s="195"/>
      <c r="AG792" s="195"/>
      <c r="AH792" s="195"/>
    </row>
    <row r="793" spans="1:34" s="160" customFormat="1" ht="22.5" x14ac:dyDescent="0.2">
      <c r="A793" s="190" t="s">
        <v>1066</v>
      </c>
      <c r="B793" s="191" t="s">
        <v>736</v>
      </c>
      <c r="C793" s="1039" t="s">
        <v>1640</v>
      </c>
      <c r="D793" s="1039"/>
      <c r="E793" s="1039"/>
      <c r="F793" s="192" t="s">
        <v>411</v>
      </c>
      <c r="G793" s="192"/>
      <c r="H793" s="192"/>
      <c r="I793" s="192" t="s">
        <v>1641</v>
      </c>
      <c r="J793" s="193"/>
      <c r="K793" s="192"/>
      <c r="L793" s="193"/>
      <c r="M793" s="192"/>
      <c r="N793" s="194"/>
      <c r="V793" s="189"/>
      <c r="W793" s="195" t="s">
        <v>1640</v>
      </c>
      <c r="AA793" s="207"/>
      <c r="AD793" s="195"/>
      <c r="AE793" s="195"/>
      <c r="AG793" s="195"/>
      <c r="AH793" s="195"/>
    </row>
    <row r="794" spans="1:34" s="160" customFormat="1" ht="12" x14ac:dyDescent="0.2">
      <c r="A794" s="196"/>
      <c r="B794" s="197"/>
      <c r="C794" s="1037" t="s">
        <v>1642</v>
      </c>
      <c r="D794" s="1037"/>
      <c r="E794" s="1037"/>
      <c r="F794" s="1037"/>
      <c r="G794" s="1037"/>
      <c r="H794" s="1037"/>
      <c r="I794" s="1037"/>
      <c r="J794" s="1037"/>
      <c r="K794" s="1037"/>
      <c r="L794" s="1037"/>
      <c r="M794" s="1037"/>
      <c r="N794" s="1046"/>
      <c r="V794" s="189"/>
      <c r="W794" s="195"/>
      <c r="X794" s="163" t="s">
        <v>1642</v>
      </c>
      <c r="AA794" s="207"/>
      <c r="AD794" s="195"/>
      <c r="AE794" s="195"/>
      <c r="AG794" s="195"/>
      <c r="AH794" s="195"/>
    </row>
    <row r="795" spans="1:34" s="160" customFormat="1" ht="33.75" x14ac:dyDescent="0.2">
      <c r="A795" s="198"/>
      <c r="B795" s="199" t="s">
        <v>430</v>
      </c>
      <c r="C795" s="1037" t="s">
        <v>431</v>
      </c>
      <c r="D795" s="1037"/>
      <c r="E795" s="1037"/>
      <c r="F795" s="1037"/>
      <c r="G795" s="1037"/>
      <c r="H795" s="1037"/>
      <c r="I795" s="1037"/>
      <c r="J795" s="1037"/>
      <c r="K795" s="1037"/>
      <c r="L795" s="1037"/>
      <c r="M795" s="1037"/>
      <c r="N795" s="1046"/>
      <c r="V795" s="189"/>
      <c r="W795" s="195"/>
      <c r="Y795" s="163" t="s">
        <v>431</v>
      </c>
      <c r="AA795" s="207"/>
      <c r="AD795" s="195"/>
      <c r="AE795" s="195"/>
      <c r="AG795" s="195"/>
      <c r="AH795" s="195"/>
    </row>
    <row r="796" spans="1:34" s="160" customFormat="1" ht="12" x14ac:dyDescent="0.2">
      <c r="A796" s="200"/>
      <c r="B796" s="199" t="s">
        <v>423</v>
      </c>
      <c r="C796" s="1037" t="s">
        <v>432</v>
      </c>
      <c r="D796" s="1037"/>
      <c r="E796" s="1037"/>
      <c r="F796" s="201"/>
      <c r="G796" s="201"/>
      <c r="H796" s="201"/>
      <c r="I796" s="201"/>
      <c r="J796" s="202">
        <v>102.78</v>
      </c>
      <c r="K796" s="201" t="s">
        <v>436</v>
      </c>
      <c r="L796" s="202">
        <v>129.91</v>
      </c>
      <c r="M796" s="201"/>
      <c r="N796" s="203"/>
      <c r="V796" s="189"/>
      <c r="W796" s="195"/>
      <c r="Z796" s="163" t="s">
        <v>432</v>
      </c>
      <c r="AA796" s="207"/>
      <c r="AD796" s="195"/>
      <c r="AE796" s="195"/>
      <c r="AG796" s="195"/>
      <c r="AH796" s="195"/>
    </row>
    <row r="797" spans="1:34" s="160" customFormat="1" ht="12" x14ac:dyDescent="0.2">
      <c r="A797" s="200"/>
      <c r="B797" s="199" t="s">
        <v>434</v>
      </c>
      <c r="C797" s="1037" t="s">
        <v>435</v>
      </c>
      <c r="D797" s="1037"/>
      <c r="E797" s="1037"/>
      <c r="F797" s="201"/>
      <c r="G797" s="201"/>
      <c r="H797" s="201"/>
      <c r="I797" s="201"/>
      <c r="J797" s="202">
        <v>30.45</v>
      </c>
      <c r="K797" s="201" t="s">
        <v>436</v>
      </c>
      <c r="L797" s="202">
        <v>38.49</v>
      </c>
      <c r="M797" s="201"/>
      <c r="N797" s="203"/>
      <c r="V797" s="189"/>
      <c r="W797" s="195"/>
      <c r="Z797" s="163" t="s">
        <v>435</v>
      </c>
      <c r="AA797" s="207"/>
      <c r="AD797" s="195"/>
      <c r="AE797" s="195"/>
      <c r="AG797" s="195"/>
      <c r="AH797" s="195"/>
    </row>
    <row r="798" spans="1:34" s="160" customFormat="1" ht="12" x14ac:dyDescent="0.2">
      <c r="A798" s="200"/>
      <c r="B798" s="199" t="s">
        <v>437</v>
      </c>
      <c r="C798" s="1037" t="s">
        <v>438</v>
      </c>
      <c r="D798" s="1037"/>
      <c r="E798" s="1037"/>
      <c r="F798" s="201"/>
      <c r="G798" s="201"/>
      <c r="H798" s="201"/>
      <c r="I798" s="201"/>
      <c r="J798" s="202">
        <v>4.3499999999999996</v>
      </c>
      <c r="K798" s="201" t="s">
        <v>436</v>
      </c>
      <c r="L798" s="202">
        <v>5.5</v>
      </c>
      <c r="M798" s="201"/>
      <c r="N798" s="203"/>
      <c r="V798" s="189"/>
      <c r="W798" s="195"/>
      <c r="Z798" s="163" t="s">
        <v>438</v>
      </c>
      <c r="AA798" s="207"/>
      <c r="AD798" s="195"/>
      <c r="AE798" s="195"/>
      <c r="AG798" s="195"/>
      <c r="AH798" s="195"/>
    </row>
    <row r="799" spans="1:34" s="160" customFormat="1" ht="12" x14ac:dyDescent="0.2">
      <c r="A799" s="200"/>
      <c r="B799" s="199" t="s">
        <v>439</v>
      </c>
      <c r="C799" s="1037" t="s">
        <v>440</v>
      </c>
      <c r="D799" s="1037"/>
      <c r="E799" s="1037"/>
      <c r="F799" s="201"/>
      <c r="G799" s="201"/>
      <c r="H799" s="201"/>
      <c r="I799" s="201"/>
      <c r="J799" s="202">
        <v>285.60000000000002</v>
      </c>
      <c r="K799" s="201"/>
      <c r="L799" s="202">
        <v>288.8</v>
      </c>
      <c r="M799" s="201"/>
      <c r="N799" s="203"/>
      <c r="V799" s="189"/>
      <c r="W799" s="195"/>
      <c r="Z799" s="163" t="s">
        <v>440</v>
      </c>
      <c r="AA799" s="207"/>
      <c r="AD799" s="195"/>
      <c r="AE799" s="195"/>
      <c r="AG799" s="195"/>
      <c r="AH799" s="195"/>
    </row>
    <row r="800" spans="1:34" s="160" customFormat="1" ht="12" x14ac:dyDescent="0.2">
      <c r="A800" s="196"/>
      <c r="B800" s="204" t="s">
        <v>706</v>
      </c>
      <c r="C800" s="1048" t="s">
        <v>707</v>
      </c>
      <c r="D800" s="1048"/>
      <c r="E800" s="1048"/>
      <c r="F800" s="205" t="s">
        <v>411</v>
      </c>
      <c r="G800" s="205" t="s">
        <v>423</v>
      </c>
      <c r="H800" s="205"/>
      <c r="I800" s="205" t="s">
        <v>1641</v>
      </c>
      <c r="J800" s="199"/>
      <c r="K800" s="201"/>
      <c r="L800" s="202"/>
      <c r="M800" s="201"/>
      <c r="N800" s="206"/>
      <c r="V800" s="189"/>
      <c r="W800" s="195"/>
      <c r="AA800" s="207" t="s">
        <v>707</v>
      </c>
      <c r="AD800" s="195"/>
      <c r="AE800" s="195"/>
      <c r="AG800" s="195"/>
      <c r="AH800" s="195"/>
    </row>
    <row r="801" spans="1:34" s="160" customFormat="1" ht="12" x14ac:dyDescent="0.2">
      <c r="A801" s="200"/>
      <c r="B801" s="199"/>
      <c r="C801" s="1037" t="s">
        <v>443</v>
      </c>
      <c r="D801" s="1037"/>
      <c r="E801" s="1037"/>
      <c r="F801" s="201" t="s">
        <v>444</v>
      </c>
      <c r="G801" s="201" t="s">
        <v>740</v>
      </c>
      <c r="H801" s="201" t="s">
        <v>436</v>
      </c>
      <c r="I801" s="201" t="s">
        <v>1643</v>
      </c>
      <c r="J801" s="202"/>
      <c r="K801" s="201"/>
      <c r="L801" s="202"/>
      <c r="M801" s="201"/>
      <c r="N801" s="203"/>
      <c r="V801" s="189"/>
      <c r="W801" s="195"/>
      <c r="AA801" s="207"/>
      <c r="AB801" s="163" t="s">
        <v>443</v>
      </c>
      <c r="AD801" s="195"/>
      <c r="AE801" s="195"/>
      <c r="AG801" s="195"/>
      <c r="AH801" s="195"/>
    </row>
    <row r="802" spans="1:34" s="160" customFormat="1" ht="12" x14ac:dyDescent="0.2">
      <c r="A802" s="200"/>
      <c r="B802" s="199"/>
      <c r="C802" s="1037" t="s">
        <v>447</v>
      </c>
      <c r="D802" s="1037"/>
      <c r="E802" s="1037"/>
      <c r="F802" s="201" t="s">
        <v>444</v>
      </c>
      <c r="G802" s="201" t="s">
        <v>742</v>
      </c>
      <c r="H802" s="201" t="s">
        <v>436</v>
      </c>
      <c r="I802" s="201" t="s">
        <v>1644</v>
      </c>
      <c r="J802" s="202"/>
      <c r="K802" s="201"/>
      <c r="L802" s="202"/>
      <c r="M802" s="201"/>
      <c r="N802" s="203"/>
      <c r="V802" s="189"/>
      <c r="W802" s="195"/>
      <c r="AA802" s="207"/>
      <c r="AB802" s="163" t="s">
        <v>447</v>
      </c>
      <c r="AD802" s="195"/>
      <c r="AE802" s="195"/>
      <c r="AG802" s="195"/>
      <c r="AH802" s="195"/>
    </row>
    <row r="803" spans="1:34" s="160" customFormat="1" ht="12" x14ac:dyDescent="0.2">
      <c r="A803" s="200"/>
      <c r="B803" s="199"/>
      <c r="C803" s="1047" t="s">
        <v>450</v>
      </c>
      <c r="D803" s="1047"/>
      <c r="E803" s="1047"/>
      <c r="F803" s="208"/>
      <c r="G803" s="208"/>
      <c r="H803" s="208"/>
      <c r="I803" s="208"/>
      <c r="J803" s="209">
        <v>418.83</v>
      </c>
      <c r="K803" s="208"/>
      <c r="L803" s="209">
        <v>457.2</v>
      </c>
      <c r="M803" s="208"/>
      <c r="N803" s="210"/>
      <c r="V803" s="189"/>
      <c r="W803" s="195"/>
      <c r="AA803" s="207"/>
      <c r="AC803" s="163" t="s">
        <v>450</v>
      </c>
      <c r="AD803" s="195"/>
      <c r="AE803" s="195"/>
      <c r="AG803" s="195"/>
      <c r="AH803" s="195"/>
    </row>
    <row r="804" spans="1:34" s="160" customFormat="1" ht="12" x14ac:dyDescent="0.2">
      <c r="A804" s="200"/>
      <c r="B804" s="199"/>
      <c r="C804" s="1037" t="s">
        <v>451</v>
      </c>
      <c r="D804" s="1037"/>
      <c r="E804" s="1037"/>
      <c r="F804" s="201"/>
      <c r="G804" s="201"/>
      <c r="H804" s="201"/>
      <c r="I804" s="201"/>
      <c r="J804" s="202"/>
      <c r="K804" s="201"/>
      <c r="L804" s="202">
        <v>135.41</v>
      </c>
      <c r="M804" s="201"/>
      <c r="N804" s="203"/>
      <c r="V804" s="189"/>
      <c r="W804" s="195"/>
      <c r="AA804" s="207"/>
      <c r="AB804" s="163" t="s">
        <v>451</v>
      </c>
      <c r="AD804" s="195"/>
      <c r="AE804" s="195"/>
      <c r="AG804" s="195"/>
      <c r="AH804" s="195"/>
    </row>
    <row r="805" spans="1:34" s="160" customFormat="1" ht="33.75" x14ac:dyDescent="0.2">
      <c r="A805" s="200"/>
      <c r="B805" s="199" t="s">
        <v>714</v>
      </c>
      <c r="C805" s="1037" t="s">
        <v>715</v>
      </c>
      <c r="D805" s="1037"/>
      <c r="E805" s="1037"/>
      <c r="F805" s="201" t="s">
        <v>454</v>
      </c>
      <c r="G805" s="201" t="s">
        <v>716</v>
      </c>
      <c r="H805" s="201"/>
      <c r="I805" s="201" t="s">
        <v>716</v>
      </c>
      <c r="J805" s="202"/>
      <c r="K805" s="201"/>
      <c r="L805" s="202">
        <v>138.12</v>
      </c>
      <c r="M805" s="201"/>
      <c r="N805" s="203"/>
      <c r="V805" s="189"/>
      <c r="W805" s="195"/>
      <c r="AA805" s="207"/>
      <c r="AB805" s="163" t="s">
        <v>715</v>
      </c>
      <c r="AD805" s="195"/>
      <c r="AE805" s="195"/>
      <c r="AG805" s="195"/>
      <c r="AH805" s="195"/>
    </row>
    <row r="806" spans="1:34" s="160" customFormat="1" ht="33.75" x14ac:dyDescent="0.2">
      <c r="A806" s="200"/>
      <c r="B806" s="199" t="s">
        <v>717</v>
      </c>
      <c r="C806" s="1037" t="s">
        <v>718</v>
      </c>
      <c r="D806" s="1037"/>
      <c r="E806" s="1037"/>
      <c r="F806" s="201" t="s">
        <v>454</v>
      </c>
      <c r="G806" s="201" t="s">
        <v>719</v>
      </c>
      <c r="H806" s="201"/>
      <c r="I806" s="201" t="s">
        <v>719</v>
      </c>
      <c r="J806" s="202"/>
      <c r="K806" s="201"/>
      <c r="L806" s="202">
        <v>78.540000000000006</v>
      </c>
      <c r="M806" s="201"/>
      <c r="N806" s="203"/>
      <c r="V806" s="189"/>
      <c r="W806" s="195"/>
      <c r="AA806" s="207"/>
      <c r="AB806" s="163" t="s">
        <v>718</v>
      </c>
      <c r="AD806" s="195"/>
      <c r="AE806" s="195"/>
      <c r="AG806" s="195"/>
      <c r="AH806" s="195"/>
    </row>
    <row r="807" spans="1:34" s="160" customFormat="1" ht="12" x14ac:dyDescent="0.2">
      <c r="A807" s="211"/>
      <c r="B807" s="212"/>
      <c r="C807" s="1039" t="s">
        <v>459</v>
      </c>
      <c r="D807" s="1039"/>
      <c r="E807" s="1039"/>
      <c r="F807" s="192"/>
      <c r="G807" s="192"/>
      <c r="H807" s="192"/>
      <c r="I807" s="192"/>
      <c r="J807" s="193"/>
      <c r="K807" s="192"/>
      <c r="L807" s="193">
        <v>673.86</v>
      </c>
      <c r="M807" s="208"/>
      <c r="N807" s="194"/>
      <c r="V807" s="189"/>
      <c r="W807" s="195"/>
      <c r="AA807" s="207"/>
      <c r="AD807" s="195" t="s">
        <v>459</v>
      </c>
      <c r="AE807" s="195"/>
      <c r="AG807" s="195"/>
      <c r="AH807" s="195"/>
    </row>
    <row r="808" spans="1:34" s="160" customFormat="1" ht="45" x14ac:dyDescent="0.2">
      <c r="A808" s="190" t="s">
        <v>1071</v>
      </c>
      <c r="B808" s="191" t="s">
        <v>1645</v>
      </c>
      <c r="C808" s="1039" t="s">
        <v>1646</v>
      </c>
      <c r="D808" s="1039"/>
      <c r="E808" s="1039"/>
      <c r="F808" s="192" t="s">
        <v>347</v>
      </c>
      <c r="G808" s="192"/>
      <c r="H808" s="192"/>
      <c r="I808" s="192" t="s">
        <v>1647</v>
      </c>
      <c r="J808" s="193">
        <v>23.76</v>
      </c>
      <c r="K808" s="192"/>
      <c r="L808" s="193">
        <v>8581.16</v>
      </c>
      <c r="M808" s="192"/>
      <c r="N808" s="194"/>
      <c r="V808" s="189"/>
      <c r="W808" s="195" t="s">
        <v>1646</v>
      </c>
      <c r="AA808" s="207"/>
      <c r="AD808" s="195"/>
      <c r="AE808" s="195"/>
      <c r="AG808" s="195"/>
      <c r="AH808" s="195"/>
    </row>
    <row r="809" spans="1:34" s="160" customFormat="1" ht="12" x14ac:dyDescent="0.2">
      <c r="A809" s="211"/>
      <c r="B809" s="212"/>
      <c r="C809" s="168" t="s">
        <v>462</v>
      </c>
      <c r="D809" s="213"/>
      <c r="E809" s="213"/>
      <c r="F809" s="214"/>
      <c r="G809" s="214"/>
      <c r="H809" s="214"/>
      <c r="I809" s="214"/>
      <c r="J809" s="215"/>
      <c r="K809" s="214"/>
      <c r="L809" s="215"/>
      <c r="M809" s="216"/>
      <c r="N809" s="217"/>
      <c r="V809" s="189"/>
      <c r="W809" s="195"/>
      <c r="AA809" s="207"/>
      <c r="AD809" s="195"/>
      <c r="AE809" s="195"/>
      <c r="AG809" s="195"/>
      <c r="AH809" s="195"/>
    </row>
    <row r="810" spans="1:34" s="160" customFormat="1" ht="22.5" x14ac:dyDescent="0.2">
      <c r="A810" s="190" t="s">
        <v>670</v>
      </c>
      <c r="B810" s="191" t="s">
        <v>1648</v>
      </c>
      <c r="C810" s="1039" t="s">
        <v>1649</v>
      </c>
      <c r="D810" s="1039"/>
      <c r="E810" s="1039"/>
      <c r="F810" s="192" t="s">
        <v>532</v>
      </c>
      <c r="G810" s="192"/>
      <c r="H810" s="192"/>
      <c r="I810" s="192" t="s">
        <v>1604</v>
      </c>
      <c r="J810" s="193"/>
      <c r="K810" s="192"/>
      <c r="L810" s="193"/>
      <c r="M810" s="192"/>
      <c r="N810" s="194"/>
      <c r="V810" s="189"/>
      <c r="W810" s="195" t="s">
        <v>1649</v>
      </c>
      <c r="AA810" s="207"/>
      <c r="AD810" s="195"/>
      <c r="AE810" s="195"/>
      <c r="AG810" s="195"/>
      <c r="AH810" s="195"/>
    </row>
    <row r="811" spans="1:34" s="160" customFormat="1" ht="12" x14ac:dyDescent="0.2">
      <c r="A811" s="196"/>
      <c r="B811" s="197"/>
      <c r="C811" s="1037" t="s">
        <v>1605</v>
      </c>
      <c r="D811" s="1037"/>
      <c r="E811" s="1037"/>
      <c r="F811" s="1037"/>
      <c r="G811" s="1037"/>
      <c r="H811" s="1037"/>
      <c r="I811" s="1037"/>
      <c r="J811" s="1037"/>
      <c r="K811" s="1037"/>
      <c r="L811" s="1037"/>
      <c r="M811" s="1037"/>
      <c r="N811" s="1046"/>
      <c r="V811" s="189"/>
      <c r="W811" s="195"/>
      <c r="X811" s="163" t="s">
        <v>1605</v>
      </c>
      <c r="AA811" s="207"/>
      <c r="AD811" s="195"/>
      <c r="AE811" s="195"/>
      <c r="AG811" s="195"/>
      <c r="AH811" s="195"/>
    </row>
    <row r="812" spans="1:34" s="160" customFormat="1" ht="33.75" x14ac:dyDescent="0.2">
      <c r="A812" s="198"/>
      <c r="B812" s="199" t="s">
        <v>430</v>
      </c>
      <c r="C812" s="1037" t="s">
        <v>431</v>
      </c>
      <c r="D812" s="1037"/>
      <c r="E812" s="1037"/>
      <c r="F812" s="1037"/>
      <c r="G812" s="1037"/>
      <c r="H812" s="1037"/>
      <c r="I812" s="1037"/>
      <c r="J812" s="1037"/>
      <c r="K812" s="1037"/>
      <c r="L812" s="1037"/>
      <c r="M812" s="1037"/>
      <c r="N812" s="1046"/>
      <c r="V812" s="189"/>
      <c r="W812" s="195"/>
      <c r="Y812" s="163" t="s">
        <v>431</v>
      </c>
      <c r="AA812" s="207"/>
      <c r="AD812" s="195"/>
      <c r="AE812" s="195"/>
      <c r="AG812" s="195"/>
      <c r="AH812" s="195"/>
    </row>
    <row r="813" spans="1:34" s="160" customFormat="1" ht="12" x14ac:dyDescent="0.2">
      <c r="A813" s="200"/>
      <c r="B813" s="199" t="s">
        <v>423</v>
      </c>
      <c r="C813" s="1037" t="s">
        <v>432</v>
      </c>
      <c r="D813" s="1037"/>
      <c r="E813" s="1037"/>
      <c r="F813" s="201"/>
      <c r="G813" s="201"/>
      <c r="H813" s="201"/>
      <c r="I813" s="201"/>
      <c r="J813" s="202">
        <v>625.83000000000004</v>
      </c>
      <c r="K813" s="201" t="s">
        <v>436</v>
      </c>
      <c r="L813" s="202">
        <v>2825.31</v>
      </c>
      <c r="M813" s="201"/>
      <c r="N813" s="203"/>
      <c r="V813" s="189"/>
      <c r="W813" s="195"/>
      <c r="Z813" s="163" t="s">
        <v>432</v>
      </c>
      <c r="AA813" s="207"/>
      <c r="AD813" s="195"/>
      <c r="AE813" s="195"/>
      <c r="AG813" s="195"/>
      <c r="AH813" s="195"/>
    </row>
    <row r="814" spans="1:34" s="160" customFormat="1" ht="12" x14ac:dyDescent="0.2">
      <c r="A814" s="200"/>
      <c r="B814" s="199" t="s">
        <v>434</v>
      </c>
      <c r="C814" s="1037" t="s">
        <v>435</v>
      </c>
      <c r="D814" s="1037"/>
      <c r="E814" s="1037"/>
      <c r="F814" s="201"/>
      <c r="G814" s="201"/>
      <c r="H814" s="201"/>
      <c r="I814" s="201"/>
      <c r="J814" s="202">
        <v>47.31</v>
      </c>
      <c r="K814" s="201" t="s">
        <v>436</v>
      </c>
      <c r="L814" s="202">
        <v>213.58</v>
      </c>
      <c r="M814" s="201"/>
      <c r="N814" s="203"/>
      <c r="V814" s="189"/>
      <c r="W814" s="195"/>
      <c r="Z814" s="163" t="s">
        <v>435</v>
      </c>
      <c r="AA814" s="207"/>
      <c r="AD814" s="195"/>
      <c r="AE814" s="195"/>
      <c r="AG814" s="195"/>
      <c r="AH814" s="195"/>
    </row>
    <row r="815" spans="1:34" s="160" customFormat="1" ht="12" x14ac:dyDescent="0.2">
      <c r="A815" s="200"/>
      <c r="B815" s="199" t="s">
        <v>439</v>
      </c>
      <c r="C815" s="1037" t="s">
        <v>440</v>
      </c>
      <c r="D815" s="1037"/>
      <c r="E815" s="1037"/>
      <c r="F815" s="201"/>
      <c r="G815" s="201"/>
      <c r="H815" s="201"/>
      <c r="I815" s="201"/>
      <c r="J815" s="202">
        <v>16.3</v>
      </c>
      <c r="K815" s="201"/>
      <c r="L815" s="202">
        <v>58.87</v>
      </c>
      <c r="M815" s="201"/>
      <c r="N815" s="203"/>
      <c r="V815" s="189"/>
      <c r="W815" s="195"/>
      <c r="Z815" s="163" t="s">
        <v>440</v>
      </c>
      <c r="AA815" s="207"/>
      <c r="AD815" s="195"/>
      <c r="AE815" s="195"/>
      <c r="AG815" s="195"/>
      <c r="AH815" s="195"/>
    </row>
    <row r="816" spans="1:34" s="160" customFormat="1" ht="12" x14ac:dyDescent="0.2">
      <c r="A816" s="200"/>
      <c r="B816" s="199"/>
      <c r="C816" s="1037" t="s">
        <v>443</v>
      </c>
      <c r="D816" s="1037"/>
      <c r="E816" s="1037"/>
      <c r="F816" s="201" t="s">
        <v>444</v>
      </c>
      <c r="G816" s="201" t="s">
        <v>959</v>
      </c>
      <c r="H816" s="201" t="s">
        <v>436</v>
      </c>
      <c r="I816" s="201" t="s">
        <v>1650</v>
      </c>
      <c r="J816" s="202"/>
      <c r="K816" s="201"/>
      <c r="L816" s="202"/>
      <c r="M816" s="201"/>
      <c r="N816" s="203"/>
      <c r="V816" s="189"/>
      <c r="W816" s="195"/>
      <c r="AA816" s="207"/>
      <c r="AB816" s="163" t="s">
        <v>443</v>
      </c>
      <c r="AD816" s="195"/>
      <c r="AE816" s="195"/>
      <c r="AG816" s="195"/>
      <c r="AH816" s="195"/>
    </row>
    <row r="817" spans="1:34" s="160" customFormat="1" ht="12" x14ac:dyDescent="0.2">
      <c r="A817" s="200"/>
      <c r="B817" s="199"/>
      <c r="C817" s="1047" t="s">
        <v>450</v>
      </c>
      <c r="D817" s="1047"/>
      <c r="E817" s="1047"/>
      <c r="F817" s="208"/>
      <c r="G817" s="208"/>
      <c r="H817" s="208"/>
      <c r="I817" s="208"/>
      <c r="J817" s="209">
        <v>689.44</v>
      </c>
      <c r="K817" s="208"/>
      <c r="L817" s="209">
        <v>3097.76</v>
      </c>
      <c r="M817" s="208"/>
      <c r="N817" s="210"/>
      <c r="V817" s="189"/>
      <c r="W817" s="195"/>
      <c r="AA817" s="207"/>
      <c r="AC817" s="163" t="s">
        <v>450</v>
      </c>
      <c r="AD817" s="195"/>
      <c r="AE817" s="195"/>
      <c r="AG817" s="195"/>
      <c r="AH817" s="195"/>
    </row>
    <row r="818" spans="1:34" s="160" customFormat="1" ht="12" x14ac:dyDescent="0.2">
      <c r="A818" s="200"/>
      <c r="B818" s="199"/>
      <c r="C818" s="1037" t="s">
        <v>451</v>
      </c>
      <c r="D818" s="1037"/>
      <c r="E818" s="1037"/>
      <c r="F818" s="201"/>
      <c r="G818" s="201"/>
      <c r="H818" s="201"/>
      <c r="I818" s="201"/>
      <c r="J818" s="202"/>
      <c r="K818" s="201"/>
      <c r="L818" s="202">
        <v>2825.31</v>
      </c>
      <c r="M818" s="201"/>
      <c r="N818" s="203"/>
      <c r="V818" s="189"/>
      <c r="W818" s="195"/>
      <c r="AA818" s="207"/>
      <c r="AB818" s="163" t="s">
        <v>451</v>
      </c>
      <c r="AD818" s="195"/>
      <c r="AE818" s="195"/>
      <c r="AG818" s="195"/>
      <c r="AH818" s="195"/>
    </row>
    <row r="819" spans="1:34" s="160" customFormat="1" ht="22.5" x14ac:dyDescent="0.2">
      <c r="A819" s="200"/>
      <c r="B819" s="199" t="s">
        <v>1061</v>
      </c>
      <c r="C819" s="1037" t="s">
        <v>1062</v>
      </c>
      <c r="D819" s="1037"/>
      <c r="E819" s="1037"/>
      <c r="F819" s="201" t="s">
        <v>454</v>
      </c>
      <c r="G819" s="201" t="s">
        <v>1063</v>
      </c>
      <c r="H819" s="201"/>
      <c r="I819" s="201" t="s">
        <v>1063</v>
      </c>
      <c r="J819" s="202"/>
      <c r="K819" s="201"/>
      <c r="L819" s="202">
        <v>3164.35</v>
      </c>
      <c r="M819" s="201"/>
      <c r="N819" s="203"/>
      <c r="V819" s="189"/>
      <c r="W819" s="195"/>
      <c r="AA819" s="207"/>
      <c r="AB819" s="163" t="s">
        <v>1062</v>
      </c>
      <c r="AD819" s="195"/>
      <c r="AE819" s="195"/>
      <c r="AG819" s="195"/>
      <c r="AH819" s="195"/>
    </row>
    <row r="820" spans="1:34" s="160" customFormat="1" ht="22.5" x14ac:dyDescent="0.2">
      <c r="A820" s="200"/>
      <c r="B820" s="199" t="s">
        <v>1064</v>
      </c>
      <c r="C820" s="1037" t="s">
        <v>1065</v>
      </c>
      <c r="D820" s="1037"/>
      <c r="E820" s="1037"/>
      <c r="F820" s="201" t="s">
        <v>454</v>
      </c>
      <c r="G820" s="201" t="s">
        <v>936</v>
      </c>
      <c r="H820" s="201"/>
      <c r="I820" s="201" t="s">
        <v>936</v>
      </c>
      <c r="J820" s="202"/>
      <c r="K820" s="201"/>
      <c r="L820" s="202">
        <v>1836.45</v>
      </c>
      <c r="M820" s="201"/>
      <c r="N820" s="203"/>
      <c r="V820" s="189"/>
      <c r="W820" s="195"/>
      <c r="AA820" s="207"/>
      <c r="AB820" s="163" t="s">
        <v>1065</v>
      </c>
      <c r="AD820" s="195"/>
      <c r="AE820" s="195"/>
      <c r="AG820" s="195"/>
      <c r="AH820" s="195"/>
    </row>
    <row r="821" spans="1:34" s="160" customFormat="1" ht="12" x14ac:dyDescent="0.2">
      <c r="A821" s="211"/>
      <c r="B821" s="212"/>
      <c r="C821" s="1039" t="s">
        <v>459</v>
      </c>
      <c r="D821" s="1039"/>
      <c r="E821" s="1039"/>
      <c r="F821" s="192"/>
      <c r="G821" s="192"/>
      <c r="H821" s="192"/>
      <c r="I821" s="192"/>
      <c r="J821" s="193"/>
      <c r="K821" s="192"/>
      <c r="L821" s="193">
        <v>8098.56</v>
      </c>
      <c r="M821" s="208"/>
      <c r="N821" s="194"/>
      <c r="V821" s="189"/>
      <c r="W821" s="195"/>
      <c r="AA821" s="207"/>
      <c r="AD821" s="195" t="s">
        <v>459</v>
      </c>
      <c r="AE821" s="195"/>
      <c r="AG821" s="195"/>
      <c r="AH821" s="195"/>
    </row>
    <row r="822" spans="1:34" s="160" customFormat="1" ht="22.5" x14ac:dyDescent="0.2">
      <c r="A822" s="190" t="s">
        <v>1083</v>
      </c>
      <c r="B822" s="191" t="s">
        <v>1620</v>
      </c>
      <c r="C822" s="1039" t="s">
        <v>1651</v>
      </c>
      <c r="D822" s="1039"/>
      <c r="E822" s="1039"/>
      <c r="F822" s="192" t="s">
        <v>532</v>
      </c>
      <c r="G822" s="192"/>
      <c r="H822" s="192"/>
      <c r="I822" s="192" t="s">
        <v>1604</v>
      </c>
      <c r="J822" s="193"/>
      <c r="K822" s="192"/>
      <c r="L822" s="193"/>
      <c r="M822" s="192"/>
      <c r="N822" s="194"/>
      <c r="V822" s="189"/>
      <c r="W822" s="195" t="s">
        <v>1651</v>
      </c>
      <c r="AA822" s="207"/>
      <c r="AD822" s="195"/>
      <c r="AE822" s="195"/>
      <c r="AG822" s="195"/>
      <c r="AH822" s="195"/>
    </row>
    <row r="823" spans="1:34" s="160" customFormat="1" ht="12" x14ac:dyDescent="0.2">
      <c r="A823" s="196"/>
      <c r="B823" s="197"/>
      <c r="C823" s="1037" t="s">
        <v>1605</v>
      </c>
      <c r="D823" s="1037"/>
      <c r="E823" s="1037"/>
      <c r="F823" s="1037"/>
      <c r="G823" s="1037"/>
      <c r="H823" s="1037"/>
      <c r="I823" s="1037"/>
      <c r="J823" s="1037"/>
      <c r="K823" s="1037"/>
      <c r="L823" s="1037"/>
      <c r="M823" s="1037"/>
      <c r="N823" s="1046"/>
      <c r="V823" s="189"/>
      <c r="W823" s="195"/>
      <c r="X823" s="163" t="s">
        <v>1605</v>
      </c>
      <c r="AA823" s="207"/>
      <c r="AD823" s="195"/>
      <c r="AE823" s="195"/>
      <c r="AG823" s="195"/>
      <c r="AH823" s="195"/>
    </row>
    <row r="824" spans="1:34" s="160" customFormat="1" ht="33.75" x14ac:dyDescent="0.2">
      <c r="A824" s="198"/>
      <c r="B824" s="199" t="s">
        <v>430</v>
      </c>
      <c r="C824" s="1037" t="s">
        <v>431</v>
      </c>
      <c r="D824" s="1037"/>
      <c r="E824" s="1037"/>
      <c r="F824" s="1037"/>
      <c r="G824" s="1037"/>
      <c r="H824" s="1037"/>
      <c r="I824" s="1037"/>
      <c r="J824" s="1037"/>
      <c r="K824" s="1037"/>
      <c r="L824" s="1037"/>
      <c r="M824" s="1037"/>
      <c r="N824" s="1046"/>
      <c r="V824" s="189"/>
      <c r="W824" s="195"/>
      <c r="Y824" s="163" t="s">
        <v>431</v>
      </c>
      <c r="AA824" s="207"/>
      <c r="AD824" s="195"/>
      <c r="AE824" s="195"/>
      <c r="AG824" s="195"/>
      <c r="AH824" s="195"/>
    </row>
    <row r="825" spans="1:34" s="160" customFormat="1" ht="12" x14ac:dyDescent="0.2">
      <c r="A825" s="200"/>
      <c r="B825" s="199" t="s">
        <v>423</v>
      </c>
      <c r="C825" s="1037" t="s">
        <v>432</v>
      </c>
      <c r="D825" s="1037"/>
      <c r="E825" s="1037"/>
      <c r="F825" s="201"/>
      <c r="G825" s="201"/>
      <c r="H825" s="201"/>
      <c r="I825" s="201"/>
      <c r="J825" s="202">
        <v>285.48</v>
      </c>
      <c r="K825" s="201" t="s">
        <v>436</v>
      </c>
      <c r="L825" s="202">
        <v>1288.8</v>
      </c>
      <c r="M825" s="201"/>
      <c r="N825" s="203"/>
      <c r="V825" s="189"/>
      <c r="W825" s="195"/>
      <c r="Z825" s="163" t="s">
        <v>432</v>
      </c>
      <c r="AA825" s="207"/>
      <c r="AD825" s="195"/>
      <c r="AE825" s="195"/>
      <c r="AG825" s="195"/>
      <c r="AH825" s="195"/>
    </row>
    <row r="826" spans="1:34" s="160" customFormat="1" ht="12" x14ac:dyDescent="0.2">
      <c r="A826" s="200"/>
      <c r="B826" s="199" t="s">
        <v>434</v>
      </c>
      <c r="C826" s="1037" t="s">
        <v>435</v>
      </c>
      <c r="D826" s="1037"/>
      <c r="E826" s="1037"/>
      <c r="F826" s="201"/>
      <c r="G826" s="201"/>
      <c r="H826" s="201"/>
      <c r="I826" s="201"/>
      <c r="J826" s="202">
        <v>41.73</v>
      </c>
      <c r="K826" s="201" t="s">
        <v>436</v>
      </c>
      <c r="L826" s="202">
        <v>188.39</v>
      </c>
      <c r="M826" s="201"/>
      <c r="N826" s="203"/>
      <c r="V826" s="189"/>
      <c r="W826" s="195"/>
      <c r="Z826" s="163" t="s">
        <v>435</v>
      </c>
      <c r="AA826" s="207"/>
      <c r="AD826" s="195"/>
      <c r="AE826" s="195"/>
      <c r="AG826" s="195"/>
      <c r="AH826" s="195"/>
    </row>
    <row r="827" spans="1:34" s="160" customFormat="1" ht="12" x14ac:dyDescent="0.2">
      <c r="A827" s="200"/>
      <c r="B827" s="199" t="s">
        <v>437</v>
      </c>
      <c r="C827" s="1037" t="s">
        <v>438</v>
      </c>
      <c r="D827" s="1037"/>
      <c r="E827" s="1037"/>
      <c r="F827" s="201"/>
      <c r="G827" s="201"/>
      <c r="H827" s="201"/>
      <c r="I827" s="201"/>
      <c r="J827" s="202">
        <v>17.149999999999999</v>
      </c>
      <c r="K827" s="201" t="s">
        <v>436</v>
      </c>
      <c r="L827" s="202">
        <v>77.42</v>
      </c>
      <c r="M827" s="201"/>
      <c r="N827" s="203"/>
      <c r="V827" s="189"/>
      <c r="W827" s="195"/>
      <c r="Z827" s="163" t="s">
        <v>438</v>
      </c>
      <c r="AA827" s="207"/>
      <c r="AD827" s="195"/>
      <c r="AE827" s="195"/>
      <c r="AG827" s="195"/>
      <c r="AH827" s="195"/>
    </row>
    <row r="828" spans="1:34" s="160" customFormat="1" ht="12" x14ac:dyDescent="0.2">
      <c r="A828" s="200"/>
      <c r="B828" s="199" t="s">
        <v>439</v>
      </c>
      <c r="C828" s="1037" t="s">
        <v>440</v>
      </c>
      <c r="D828" s="1037"/>
      <c r="E828" s="1037"/>
      <c r="F828" s="201"/>
      <c r="G828" s="201"/>
      <c r="H828" s="201"/>
      <c r="I828" s="201"/>
      <c r="J828" s="202">
        <v>8.5399999999999991</v>
      </c>
      <c r="K828" s="201"/>
      <c r="L828" s="202">
        <v>30.84</v>
      </c>
      <c r="M828" s="201"/>
      <c r="N828" s="203"/>
      <c r="V828" s="189"/>
      <c r="W828" s="195"/>
      <c r="Z828" s="163" t="s">
        <v>440</v>
      </c>
      <c r="AA828" s="207"/>
      <c r="AD828" s="195"/>
      <c r="AE828" s="195"/>
      <c r="AG828" s="195"/>
      <c r="AH828" s="195"/>
    </row>
    <row r="829" spans="1:34" s="160" customFormat="1" ht="12" x14ac:dyDescent="0.2">
      <c r="A829" s="196"/>
      <c r="B829" s="204" t="s">
        <v>702</v>
      </c>
      <c r="C829" s="1048" t="s">
        <v>703</v>
      </c>
      <c r="D829" s="1048"/>
      <c r="E829" s="1048"/>
      <c r="F829" s="205" t="s">
        <v>644</v>
      </c>
      <c r="G829" s="205" t="s">
        <v>1622</v>
      </c>
      <c r="H829" s="205"/>
      <c r="I829" s="205" t="s">
        <v>1623</v>
      </c>
      <c r="J829" s="199"/>
      <c r="K829" s="201"/>
      <c r="L829" s="202"/>
      <c r="M829" s="201"/>
      <c r="N829" s="206"/>
      <c r="V829" s="189"/>
      <c r="W829" s="195"/>
      <c r="AA829" s="207" t="s">
        <v>703</v>
      </c>
      <c r="AD829" s="195"/>
      <c r="AE829" s="195"/>
      <c r="AG829" s="195"/>
      <c r="AH829" s="195"/>
    </row>
    <row r="830" spans="1:34" s="160" customFormat="1" ht="12" x14ac:dyDescent="0.2">
      <c r="A830" s="200"/>
      <c r="B830" s="199"/>
      <c r="C830" s="1037" t="s">
        <v>443</v>
      </c>
      <c r="D830" s="1037"/>
      <c r="E830" s="1037"/>
      <c r="F830" s="201" t="s">
        <v>444</v>
      </c>
      <c r="G830" s="201" t="s">
        <v>1624</v>
      </c>
      <c r="H830" s="201" t="s">
        <v>436</v>
      </c>
      <c r="I830" s="201" t="s">
        <v>1625</v>
      </c>
      <c r="J830" s="202"/>
      <c r="K830" s="201"/>
      <c r="L830" s="202"/>
      <c r="M830" s="201"/>
      <c r="N830" s="203"/>
      <c r="V830" s="189"/>
      <c r="W830" s="195"/>
      <c r="AA830" s="207"/>
      <c r="AB830" s="163" t="s">
        <v>443</v>
      </c>
      <c r="AD830" s="195"/>
      <c r="AE830" s="195"/>
      <c r="AG830" s="195"/>
      <c r="AH830" s="195"/>
    </row>
    <row r="831" spans="1:34" s="160" customFormat="1" ht="12" x14ac:dyDescent="0.2">
      <c r="A831" s="200"/>
      <c r="B831" s="199"/>
      <c r="C831" s="1037" t="s">
        <v>447</v>
      </c>
      <c r="D831" s="1037"/>
      <c r="E831" s="1037"/>
      <c r="F831" s="201" t="s">
        <v>444</v>
      </c>
      <c r="G831" s="201" t="s">
        <v>726</v>
      </c>
      <c r="H831" s="201" t="s">
        <v>436</v>
      </c>
      <c r="I831" s="201" t="s">
        <v>1626</v>
      </c>
      <c r="J831" s="202"/>
      <c r="K831" s="201"/>
      <c r="L831" s="202"/>
      <c r="M831" s="201"/>
      <c r="N831" s="203"/>
      <c r="V831" s="189"/>
      <c r="W831" s="195"/>
      <c r="AA831" s="207"/>
      <c r="AB831" s="163" t="s">
        <v>447</v>
      </c>
      <c r="AD831" s="195"/>
      <c r="AE831" s="195"/>
      <c r="AG831" s="195"/>
      <c r="AH831" s="195"/>
    </row>
    <row r="832" spans="1:34" s="160" customFormat="1" ht="12" x14ac:dyDescent="0.2">
      <c r="A832" s="200"/>
      <c r="B832" s="199"/>
      <c r="C832" s="1047" t="s">
        <v>450</v>
      </c>
      <c r="D832" s="1047"/>
      <c r="E832" s="1047"/>
      <c r="F832" s="208"/>
      <c r="G832" s="208"/>
      <c r="H832" s="208"/>
      <c r="I832" s="208"/>
      <c r="J832" s="209">
        <v>335.75</v>
      </c>
      <c r="K832" s="208"/>
      <c r="L832" s="209">
        <v>1508.03</v>
      </c>
      <c r="M832" s="208"/>
      <c r="N832" s="210"/>
      <c r="V832" s="189"/>
      <c r="W832" s="195"/>
      <c r="AA832" s="207"/>
      <c r="AC832" s="163" t="s">
        <v>450</v>
      </c>
      <c r="AD832" s="195"/>
      <c r="AE832" s="195"/>
      <c r="AG832" s="195"/>
      <c r="AH832" s="195"/>
    </row>
    <row r="833" spans="1:34" s="160" customFormat="1" ht="12" x14ac:dyDescent="0.2">
      <c r="A833" s="200"/>
      <c r="B833" s="199"/>
      <c r="C833" s="1037" t="s">
        <v>451</v>
      </c>
      <c r="D833" s="1037"/>
      <c r="E833" s="1037"/>
      <c r="F833" s="201"/>
      <c r="G833" s="201"/>
      <c r="H833" s="201"/>
      <c r="I833" s="201"/>
      <c r="J833" s="202"/>
      <c r="K833" s="201"/>
      <c r="L833" s="202">
        <v>1366.22</v>
      </c>
      <c r="M833" s="201"/>
      <c r="N833" s="203"/>
      <c r="V833" s="189"/>
      <c r="W833" s="195"/>
      <c r="AA833" s="207"/>
      <c r="AB833" s="163" t="s">
        <v>451</v>
      </c>
      <c r="AD833" s="195"/>
      <c r="AE833" s="195"/>
      <c r="AG833" s="195"/>
      <c r="AH833" s="195"/>
    </row>
    <row r="834" spans="1:34" s="160" customFormat="1" ht="22.5" x14ac:dyDescent="0.2">
      <c r="A834" s="200"/>
      <c r="B834" s="199" t="s">
        <v>1061</v>
      </c>
      <c r="C834" s="1037" t="s">
        <v>1062</v>
      </c>
      <c r="D834" s="1037"/>
      <c r="E834" s="1037"/>
      <c r="F834" s="201" t="s">
        <v>454</v>
      </c>
      <c r="G834" s="201" t="s">
        <v>1063</v>
      </c>
      <c r="H834" s="201"/>
      <c r="I834" s="201" t="s">
        <v>1063</v>
      </c>
      <c r="J834" s="202"/>
      <c r="K834" s="201"/>
      <c r="L834" s="202">
        <v>1530.17</v>
      </c>
      <c r="M834" s="201"/>
      <c r="N834" s="203"/>
      <c r="V834" s="189"/>
      <c r="W834" s="195"/>
      <c r="AA834" s="207"/>
      <c r="AB834" s="163" t="s">
        <v>1062</v>
      </c>
      <c r="AD834" s="195"/>
      <c r="AE834" s="195"/>
      <c r="AG834" s="195"/>
      <c r="AH834" s="195"/>
    </row>
    <row r="835" spans="1:34" s="160" customFormat="1" ht="22.5" x14ac:dyDescent="0.2">
      <c r="A835" s="200"/>
      <c r="B835" s="199" t="s">
        <v>1064</v>
      </c>
      <c r="C835" s="1037" t="s">
        <v>1065</v>
      </c>
      <c r="D835" s="1037"/>
      <c r="E835" s="1037"/>
      <c r="F835" s="201" t="s">
        <v>454</v>
      </c>
      <c r="G835" s="201" t="s">
        <v>936</v>
      </c>
      <c r="H835" s="201"/>
      <c r="I835" s="201" t="s">
        <v>936</v>
      </c>
      <c r="J835" s="202"/>
      <c r="K835" s="201"/>
      <c r="L835" s="202">
        <v>888.04</v>
      </c>
      <c r="M835" s="201"/>
      <c r="N835" s="203"/>
      <c r="V835" s="189"/>
      <c r="W835" s="195"/>
      <c r="AA835" s="207"/>
      <c r="AB835" s="163" t="s">
        <v>1065</v>
      </c>
      <c r="AD835" s="195"/>
      <c r="AE835" s="195"/>
      <c r="AG835" s="195"/>
      <c r="AH835" s="195"/>
    </row>
    <row r="836" spans="1:34" s="160" customFormat="1" ht="12" x14ac:dyDescent="0.2">
      <c r="A836" s="211"/>
      <c r="B836" s="212"/>
      <c r="C836" s="1039" t="s">
        <v>459</v>
      </c>
      <c r="D836" s="1039"/>
      <c r="E836" s="1039"/>
      <c r="F836" s="192"/>
      <c r="G836" s="192"/>
      <c r="H836" s="192"/>
      <c r="I836" s="192"/>
      <c r="J836" s="193"/>
      <c r="K836" s="192"/>
      <c r="L836" s="193">
        <v>3926.24</v>
      </c>
      <c r="M836" s="208"/>
      <c r="N836" s="194"/>
      <c r="V836" s="189"/>
      <c r="W836" s="195"/>
      <c r="AA836" s="207"/>
      <c r="AD836" s="195" t="s">
        <v>459</v>
      </c>
      <c r="AE836" s="195"/>
      <c r="AG836" s="195"/>
      <c r="AH836" s="195"/>
    </row>
    <row r="837" spans="1:34" s="160" customFormat="1" ht="22.5" x14ac:dyDescent="0.2">
      <c r="A837" s="190" t="s">
        <v>1091</v>
      </c>
      <c r="B837" s="191" t="s">
        <v>1652</v>
      </c>
      <c r="C837" s="1039" t="s">
        <v>1653</v>
      </c>
      <c r="D837" s="1039"/>
      <c r="E837" s="1039"/>
      <c r="F837" s="192" t="s">
        <v>644</v>
      </c>
      <c r="G837" s="192"/>
      <c r="H837" s="192"/>
      <c r="I837" s="192" t="s">
        <v>1629</v>
      </c>
      <c r="J837" s="193">
        <v>700</v>
      </c>
      <c r="K837" s="192"/>
      <c r="L837" s="193">
        <v>5157.3900000000003</v>
      </c>
      <c r="M837" s="192"/>
      <c r="N837" s="194"/>
      <c r="V837" s="189"/>
      <c r="W837" s="195" t="s">
        <v>1653</v>
      </c>
      <c r="AA837" s="207"/>
      <c r="AD837" s="195"/>
      <c r="AE837" s="195"/>
      <c r="AG837" s="195"/>
      <c r="AH837" s="195"/>
    </row>
    <row r="838" spans="1:34" s="160" customFormat="1" ht="12" x14ac:dyDescent="0.2">
      <c r="A838" s="211"/>
      <c r="B838" s="212"/>
      <c r="C838" s="168" t="s">
        <v>462</v>
      </c>
      <c r="D838" s="213"/>
      <c r="E838" s="213"/>
      <c r="F838" s="214"/>
      <c r="G838" s="214"/>
      <c r="H838" s="214"/>
      <c r="I838" s="214"/>
      <c r="J838" s="215"/>
      <c r="K838" s="214"/>
      <c r="L838" s="215"/>
      <c r="M838" s="216"/>
      <c r="N838" s="217"/>
      <c r="V838" s="189"/>
      <c r="W838" s="195"/>
      <c r="AA838" s="207"/>
      <c r="AD838" s="195"/>
      <c r="AE838" s="195"/>
      <c r="AG838" s="195"/>
      <c r="AH838" s="195"/>
    </row>
    <row r="839" spans="1:34" s="160" customFormat="1" ht="33.75" x14ac:dyDescent="0.2">
      <c r="A839" s="190" t="s">
        <v>654</v>
      </c>
      <c r="B839" s="191" t="s">
        <v>1654</v>
      </c>
      <c r="C839" s="1039" t="s">
        <v>1631</v>
      </c>
      <c r="D839" s="1039"/>
      <c r="E839" s="1039"/>
      <c r="F839" s="192" t="s">
        <v>532</v>
      </c>
      <c r="G839" s="192"/>
      <c r="H839" s="192"/>
      <c r="I839" s="192" t="s">
        <v>1604</v>
      </c>
      <c r="J839" s="193"/>
      <c r="K839" s="192"/>
      <c r="L839" s="193"/>
      <c r="M839" s="192"/>
      <c r="N839" s="194"/>
      <c r="V839" s="189"/>
      <c r="W839" s="195" t="s">
        <v>1631</v>
      </c>
      <c r="AA839" s="207"/>
      <c r="AD839" s="195"/>
      <c r="AE839" s="195"/>
      <c r="AG839" s="195"/>
      <c r="AH839" s="195"/>
    </row>
    <row r="840" spans="1:34" s="160" customFormat="1" ht="12" x14ac:dyDescent="0.2">
      <c r="A840" s="196"/>
      <c r="B840" s="197"/>
      <c r="C840" s="1037" t="s">
        <v>1605</v>
      </c>
      <c r="D840" s="1037"/>
      <c r="E840" s="1037"/>
      <c r="F840" s="1037"/>
      <c r="G840" s="1037"/>
      <c r="H840" s="1037"/>
      <c r="I840" s="1037"/>
      <c r="J840" s="1037"/>
      <c r="K840" s="1037"/>
      <c r="L840" s="1037"/>
      <c r="M840" s="1037"/>
      <c r="N840" s="1046"/>
      <c r="V840" s="189"/>
      <c r="W840" s="195"/>
      <c r="X840" s="163" t="s">
        <v>1605</v>
      </c>
      <c r="AA840" s="207"/>
      <c r="AD840" s="195"/>
      <c r="AE840" s="195"/>
      <c r="AG840" s="195"/>
      <c r="AH840" s="195"/>
    </row>
    <row r="841" spans="1:34" s="160" customFormat="1" ht="12" x14ac:dyDescent="0.2">
      <c r="A841" s="198"/>
      <c r="B841" s="199"/>
      <c r="C841" s="1037" t="s">
        <v>1655</v>
      </c>
      <c r="D841" s="1037"/>
      <c r="E841" s="1037"/>
      <c r="F841" s="1037"/>
      <c r="G841" s="1037"/>
      <c r="H841" s="1037"/>
      <c r="I841" s="1037"/>
      <c r="J841" s="1037"/>
      <c r="K841" s="1037"/>
      <c r="L841" s="1037"/>
      <c r="M841" s="1037"/>
      <c r="N841" s="1046"/>
      <c r="V841" s="189"/>
      <c r="W841" s="195"/>
      <c r="Y841" s="163" t="s">
        <v>1655</v>
      </c>
      <c r="AA841" s="207"/>
      <c r="AD841" s="195"/>
      <c r="AE841" s="195"/>
      <c r="AG841" s="195"/>
      <c r="AH841" s="195"/>
    </row>
    <row r="842" spans="1:34" s="160" customFormat="1" ht="33.75" x14ac:dyDescent="0.2">
      <c r="A842" s="198"/>
      <c r="B842" s="199" t="s">
        <v>430</v>
      </c>
      <c r="C842" s="1037" t="s">
        <v>431</v>
      </c>
      <c r="D842" s="1037"/>
      <c r="E842" s="1037"/>
      <c r="F842" s="1037"/>
      <c r="G842" s="1037"/>
      <c r="H842" s="1037"/>
      <c r="I842" s="1037"/>
      <c r="J842" s="1037"/>
      <c r="K842" s="1037"/>
      <c r="L842" s="1037"/>
      <c r="M842" s="1037"/>
      <c r="N842" s="1046"/>
      <c r="V842" s="189"/>
      <c r="W842" s="195"/>
      <c r="Y842" s="163" t="s">
        <v>431</v>
      </c>
      <c r="AA842" s="207"/>
      <c r="AD842" s="195"/>
      <c r="AE842" s="195"/>
      <c r="AG842" s="195"/>
      <c r="AH842" s="195"/>
    </row>
    <row r="843" spans="1:34" s="160" customFormat="1" ht="12" x14ac:dyDescent="0.2">
      <c r="A843" s="200"/>
      <c r="B843" s="199" t="s">
        <v>423</v>
      </c>
      <c r="C843" s="1037" t="s">
        <v>432</v>
      </c>
      <c r="D843" s="1037"/>
      <c r="E843" s="1037"/>
      <c r="F843" s="201"/>
      <c r="G843" s="201"/>
      <c r="H843" s="201"/>
      <c r="I843" s="201"/>
      <c r="J843" s="202">
        <v>3.43</v>
      </c>
      <c r="K843" s="201" t="s">
        <v>470</v>
      </c>
      <c r="L843" s="202">
        <v>80.52</v>
      </c>
      <c r="M843" s="201"/>
      <c r="N843" s="203"/>
      <c r="V843" s="189"/>
      <c r="W843" s="195"/>
      <c r="Z843" s="163" t="s">
        <v>432</v>
      </c>
      <c r="AA843" s="207"/>
      <c r="AD843" s="195"/>
      <c r="AE843" s="195"/>
      <c r="AG843" s="195"/>
      <c r="AH843" s="195"/>
    </row>
    <row r="844" spans="1:34" s="160" customFormat="1" ht="12" x14ac:dyDescent="0.2">
      <c r="A844" s="200"/>
      <c r="B844" s="199" t="s">
        <v>434</v>
      </c>
      <c r="C844" s="1037" t="s">
        <v>435</v>
      </c>
      <c r="D844" s="1037"/>
      <c r="E844" s="1037"/>
      <c r="F844" s="201"/>
      <c r="G844" s="201"/>
      <c r="H844" s="201"/>
      <c r="I844" s="201"/>
      <c r="J844" s="202">
        <v>7.56</v>
      </c>
      <c r="K844" s="201" t="s">
        <v>470</v>
      </c>
      <c r="L844" s="202">
        <v>177.47</v>
      </c>
      <c r="M844" s="201"/>
      <c r="N844" s="203"/>
      <c r="V844" s="189"/>
      <c r="W844" s="195"/>
      <c r="Z844" s="163" t="s">
        <v>435</v>
      </c>
      <c r="AA844" s="207"/>
      <c r="AD844" s="195"/>
      <c r="AE844" s="195"/>
      <c r="AG844" s="195"/>
      <c r="AH844" s="195"/>
    </row>
    <row r="845" spans="1:34" s="160" customFormat="1" ht="12" x14ac:dyDescent="0.2">
      <c r="A845" s="200"/>
      <c r="B845" s="199" t="s">
        <v>437</v>
      </c>
      <c r="C845" s="1037" t="s">
        <v>438</v>
      </c>
      <c r="D845" s="1037"/>
      <c r="E845" s="1037"/>
      <c r="F845" s="201"/>
      <c r="G845" s="201"/>
      <c r="H845" s="201"/>
      <c r="I845" s="201"/>
      <c r="J845" s="202">
        <v>2.84</v>
      </c>
      <c r="K845" s="201" t="s">
        <v>470</v>
      </c>
      <c r="L845" s="202">
        <v>66.67</v>
      </c>
      <c r="M845" s="201"/>
      <c r="N845" s="203"/>
      <c r="V845" s="189"/>
      <c r="W845" s="195"/>
      <c r="Z845" s="163" t="s">
        <v>438</v>
      </c>
      <c r="AA845" s="207"/>
      <c r="AD845" s="195"/>
      <c r="AE845" s="195"/>
      <c r="AG845" s="195"/>
      <c r="AH845" s="195"/>
    </row>
    <row r="846" spans="1:34" s="160" customFormat="1" ht="12" x14ac:dyDescent="0.2">
      <c r="A846" s="196"/>
      <c r="B846" s="204" t="s">
        <v>702</v>
      </c>
      <c r="C846" s="1048" t="s">
        <v>703</v>
      </c>
      <c r="D846" s="1048"/>
      <c r="E846" s="1048"/>
      <c r="F846" s="205" t="s">
        <v>644</v>
      </c>
      <c r="G846" s="205" t="s">
        <v>869</v>
      </c>
      <c r="H846" s="205" t="s">
        <v>1656</v>
      </c>
      <c r="I846" s="205" t="s">
        <v>1657</v>
      </c>
      <c r="J846" s="199"/>
      <c r="K846" s="201"/>
      <c r="L846" s="202"/>
      <c r="M846" s="201"/>
      <c r="N846" s="206"/>
      <c r="V846" s="189"/>
      <c r="W846" s="195"/>
      <c r="AA846" s="207" t="s">
        <v>703</v>
      </c>
      <c r="AD846" s="195"/>
      <c r="AE846" s="195"/>
      <c r="AG846" s="195"/>
      <c r="AH846" s="195"/>
    </row>
    <row r="847" spans="1:34" s="160" customFormat="1" ht="12" x14ac:dyDescent="0.2">
      <c r="A847" s="200"/>
      <c r="B847" s="199"/>
      <c r="C847" s="1037" t="s">
        <v>443</v>
      </c>
      <c r="D847" s="1037"/>
      <c r="E847" s="1037"/>
      <c r="F847" s="201" t="s">
        <v>444</v>
      </c>
      <c r="G847" s="201" t="s">
        <v>1635</v>
      </c>
      <c r="H847" s="201" t="s">
        <v>470</v>
      </c>
      <c r="I847" s="201" t="s">
        <v>1658</v>
      </c>
      <c r="J847" s="202"/>
      <c r="K847" s="201"/>
      <c r="L847" s="202"/>
      <c r="M847" s="201"/>
      <c r="N847" s="203"/>
      <c r="V847" s="189"/>
      <c r="W847" s="195"/>
      <c r="AA847" s="207"/>
      <c r="AB847" s="163" t="s">
        <v>443</v>
      </c>
      <c r="AD847" s="195"/>
      <c r="AE847" s="195"/>
      <c r="AG847" s="195"/>
      <c r="AH847" s="195"/>
    </row>
    <row r="848" spans="1:34" s="160" customFormat="1" ht="12" x14ac:dyDescent="0.2">
      <c r="A848" s="200"/>
      <c r="B848" s="199"/>
      <c r="C848" s="1037" t="s">
        <v>447</v>
      </c>
      <c r="D848" s="1037"/>
      <c r="E848" s="1037"/>
      <c r="F848" s="201" t="s">
        <v>444</v>
      </c>
      <c r="G848" s="201" t="s">
        <v>1637</v>
      </c>
      <c r="H848" s="201" t="s">
        <v>470</v>
      </c>
      <c r="I848" s="201" t="s">
        <v>1659</v>
      </c>
      <c r="J848" s="202"/>
      <c r="K848" s="201"/>
      <c r="L848" s="202"/>
      <c r="M848" s="201"/>
      <c r="N848" s="203"/>
      <c r="V848" s="189"/>
      <c r="W848" s="195"/>
      <c r="AA848" s="207"/>
      <c r="AB848" s="163" t="s">
        <v>447</v>
      </c>
      <c r="AD848" s="195"/>
      <c r="AE848" s="195"/>
      <c r="AG848" s="195"/>
      <c r="AH848" s="195"/>
    </row>
    <row r="849" spans="1:34" s="160" customFormat="1" ht="12" x14ac:dyDescent="0.2">
      <c r="A849" s="200"/>
      <c r="B849" s="199"/>
      <c r="C849" s="1047" t="s">
        <v>450</v>
      </c>
      <c r="D849" s="1047"/>
      <c r="E849" s="1047"/>
      <c r="F849" s="208"/>
      <c r="G849" s="208"/>
      <c r="H849" s="208"/>
      <c r="I849" s="208"/>
      <c r="J849" s="209">
        <v>10.99</v>
      </c>
      <c r="K849" s="208"/>
      <c r="L849" s="209">
        <v>257.99</v>
      </c>
      <c r="M849" s="208"/>
      <c r="N849" s="210"/>
      <c r="V849" s="189"/>
      <c r="W849" s="195"/>
      <c r="AA849" s="207"/>
      <c r="AC849" s="163" t="s">
        <v>450</v>
      </c>
      <c r="AD849" s="195"/>
      <c r="AE849" s="195"/>
      <c r="AG849" s="195"/>
      <c r="AH849" s="195"/>
    </row>
    <row r="850" spans="1:34" s="160" customFormat="1" ht="12" x14ac:dyDescent="0.2">
      <c r="A850" s="200"/>
      <c r="B850" s="199"/>
      <c r="C850" s="1037" t="s">
        <v>451</v>
      </c>
      <c r="D850" s="1037"/>
      <c r="E850" s="1037"/>
      <c r="F850" s="201"/>
      <c r="G850" s="201"/>
      <c r="H850" s="201"/>
      <c r="I850" s="201"/>
      <c r="J850" s="202"/>
      <c r="K850" s="201"/>
      <c r="L850" s="202">
        <v>147.19</v>
      </c>
      <c r="M850" s="201"/>
      <c r="N850" s="203"/>
      <c r="V850" s="189"/>
      <c r="W850" s="195"/>
      <c r="AA850" s="207"/>
      <c r="AB850" s="163" t="s">
        <v>451</v>
      </c>
      <c r="AD850" s="195"/>
      <c r="AE850" s="195"/>
      <c r="AG850" s="195"/>
      <c r="AH850" s="195"/>
    </row>
    <row r="851" spans="1:34" s="160" customFormat="1" ht="22.5" x14ac:dyDescent="0.2">
      <c r="A851" s="200"/>
      <c r="B851" s="199" t="s">
        <v>1061</v>
      </c>
      <c r="C851" s="1037" t="s">
        <v>1062</v>
      </c>
      <c r="D851" s="1037"/>
      <c r="E851" s="1037"/>
      <c r="F851" s="201" t="s">
        <v>454</v>
      </c>
      <c r="G851" s="201" t="s">
        <v>1063</v>
      </c>
      <c r="H851" s="201"/>
      <c r="I851" s="201" t="s">
        <v>1063</v>
      </c>
      <c r="J851" s="202"/>
      <c r="K851" s="201"/>
      <c r="L851" s="202">
        <v>164.85</v>
      </c>
      <c r="M851" s="201"/>
      <c r="N851" s="203"/>
      <c r="V851" s="189"/>
      <c r="W851" s="195"/>
      <c r="AA851" s="207"/>
      <c r="AB851" s="163" t="s">
        <v>1062</v>
      </c>
      <c r="AD851" s="195"/>
      <c r="AE851" s="195"/>
      <c r="AG851" s="195"/>
      <c r="AH851" s="195"/>
    </row>
    <row r="852" spans="1:34" s="160" customFormat="1" ht="22.5" x14ac:dyDescent="0.2">
      <c r="A852" s="200"/>
      <c r="B852" s="199" t="s">
        <v>1064</v>
      </c>
      <c r="C852" s="1037" t="s">
        <v>1065</v>
      </c>
      <c r="D852" s="1037"/>
      <c r="E852" s="1037"/>
      <c r="F852" s="201" t="s">
        <v>454</v>
      </c>
      <c r="G852" s="201" t="s">
        <v>936</v>
      </c>
      <c r="H852" s="201"/>
      <c r="I852" s="201" t="s">
        <v>936</v>
      </c>
      <c r="J852" s="202"/>
      <c r="K852" s="201"/>
      <c r="L852" s="202">
        <v>95.67</v>
      </c>
      <c r="M852" s="201"/>
      <c r="N852" s="203"/>
      <c r="V852" s="189"/>
      <c r="W852" s="195"/>
      <c r="AA852" s="207"/>
      <c r="AB852" s="163" t="s">
        <v>1065</v>
      </c>
      <c r="AD852" s="195"/>
      <c r="AE852" s="195"/>
      <c r="AG852" s="195"/>
      <c r="AH852" s="195"/>
    </row>
    <row r="853" spans="1:34" s="160" customFormat="1" ht="12" x14ac:dyDescent="0.2">
      <c r="A853" s="211"/>
      <c r="B853" s="212"/>
      <c r="C853" s="1039" t="s">
        <v>459</v>
      </c>
      <c r="D853" s="1039"/>
      <c r="E853" s="1039"/>
      <c r="F853" s="192"/>
      <c r="G853" s="192"/>
      <c r="H853" s="192"/>
      <c r="I853" s="192"/>
      <c r="J853" s="193"/>
      <c r="K853" s="192"/>
      <c r="L853" s="193">
        <v>518.51</v>
      </c>
      <c r="M853" s="208"/>
      <c r="N853" s="194"/>
      <c r="V853" s="189"/>
      <c r="W853" s="195"/>
      <c r="AA853" s="207"/>
      <c r="AD853" s="195" t="s">
        <v>459</v>
      </c>
      <c r="AE853" s="195"/>
      <c r="AG853" s="195"/>
      <c r="AH853" s="195"/>
    </row>
    <row r="854" spans="1:34" s="160" customFormat="1" ht="22.5" x14ac:dyDescent="0.2">
      <c r="A854" s="190" t="s">
        <v>455</v>
      </c>
      <c r="B854" s="191" t="s">
        <v>1652</v>
      </c>
      <c r="C854" s="1039" t="s">
        <v>1653</v>
      </c>
      <c r="D854" s="1039"/>
      <c r="E854" s="1039"/>
      <c r="F854" s="192" t="s">
        <v>644</v>
      </c>
      <c r="G854" s="192"/>
      <c r="H854" s="192"/>
      <c r="I854" s="192" t="s">
        <v>1660</v>
      </c>
      <c r="J854" s="193">
        <v>700</v>
      </c>
      <c r="K854" s="192"/>
      <c r="L854" s="193">
        <v>6704.6</v>
      </c>
      <c r="M854" s="192"/>
      <c r="N854" s="194"/>
      <c r="V854" s="189"/>
      <c r="W854" s="195" t="s">
        <v>1653</v>
      </c>
      <c r="AA854" s="207"/>
      <c r="AD854" s="195"/>
      <c r="AE854" s="195"/>
      <c r="AG854" s="195"/>
      <c r="AH854" s="195"/>
    </row>
    <row r="855" spans="1:34" s="160" customFormat="1" ht="12" x14ac:dyDescent="0.2">
      <c r="A855" s="211"/>
      <c r="B855" s="212"/>
      <c r="C855" s="168" t="s">
        <v>462</v>
      </c>
      <c r="D855" s="213"/>
      <c r="E855" s="213"/>
      <c r="F855" s="214"/>
      <c r="G855" s="214"/>
      <c r="H855" s="214"/>
      <c r="I855" s="214"/>
      <c r="J855" s="215"/>
      <c r="K855" s="214"/>
      <c r="L855" s="215"/>
      <c r="M855" s="216"/>
      <c r="N855" s="217"/>
      <c r="V855" s="189"/>
      <c r="W855" s="195"/>
      <c r="AA855" s="207"/>
      <c r="AD855" s="195"/>
      <c r="AE855" s="195"/>
      <c r="AG855" s="195"/>
      <c r="AH855" s="195"/>
    </row>
    <row r="856" spans="1:34" s="160" customFormat="1" ht="22.5" x14ac:dyDescent="0.2">
      <c r="A856" s="190" t="s">
        <v>541</v>
      </c>
      <c r="B856" s="191" t="s">
        <v>1648</v>
      </c>
      <c r="C856" s="1039" t="s">
        <v>1649</v>
      </c>
      <c r="D856" s="1039"/>
      <c r="E856" s="1039"/>
      <c r="F856" s="192" t="s">
        <v>532</v>
      </c>
      <c r="G856" s="192"/>
      <c r="H856" s="192"/>
      <c r="I856" s="192" t="s">
        <v>1604</v>
      </c>
      <c r="J856" s="193"/>
      <c r="K856" s="192"/>
      <c r="L856" s="193"/>
      <c r="M856" s="192"/>
      <c r="N856" s="194"/>
      <c r="V856" s="189"/>
      <c r="W856" s="195" t="s">
        <v>1649</v>
      </c>
      <c r="AA856" s="207"/>
      <c r="AD856" s="195"/>
      <c r="AE856" s="195"/>
      <c r="AG856" s="195"/>
      <c r="AH856" s="195"/>
    </row>
    <row r="857" spans="1:34" s="160" customFormat="1" ht="12" x14ac:dyDescent="0.2">
      <c r="A857" s="196"/>
      <c r="B857" s="197"/>
      <c r="C857" s="1037" t="s">
        <v>1605</v>
      </c>
      <c r="D857" s="1037"/>
      <c r="E857" s="1037"/>
      <c r="F857" s="1037"/>
      <c r="G857" s="1037"/>
      <c r="H857" s="1037"/>
      <c r="I857" s="1037"/>
      <c r="J857" s="1037"/>
      <c r="K857" s="1037"/>
      <c r="L857" s="1037"/>
      <c r="M857" s="1037"/>
      <c r="N857" s="1046"/>
      <c r="V857" s="189"/>
      <c r="W857" s="195"/>
      <c r="X857" s="163" t="s">
        <v>1605</v>
      </c>
      <c r="AA857" s="207"/>
      <c r="AD857" s="195"/>
      <c r="AE857" s="195"/>
      <c r="AG857" s="195"/>
      <c r="AH857" s="195"/>
    </row>
    <row r="858" spans="1:34" s="160" customFormat="1" ht="33.75" x14ac:dyDescent="0.2">
      <c r="A858" s="198"/>
      <c r="B858" s="199" t="s">
        <v>430</v>
      </c>
      <c r="C858" s="1037" t="s">
        <v>431</v>
      </c>
      <c r="D858" s="1037"/>
      <c r="E858" s="1037"/>
      <c r="F858" s="1037"/>
      <c r="G858" s="1037"/>
      <c r="H858" s="1037"/>
      <c r="I858" s="1037"/>
      <c r="J858" s="1037"/>
      <c r="K858" s="1037"/>
      <c r="L858" s="1037"/>
      <c r="M858" s="1037"/>
      <c r="N858" s="1046"/>
      <c r="V858" s="189"/>
      <c r="W858" s="195"/>
      <c r="Y858" s="163" t="s">
        <v>431</v>
      </c>
      <c r="AA858" s="207"/>
      <c r="AD858" s="195"/>
      <c r="AE858" s="195"/>
      <c r="AG858" s="195"/>
      <c r="AH858" s="195"/>
    </row>
    <row r="859" spans="1:34" s="160" customFormat="1" ht="12" x14ac:dyDescent="0.2">
      <c r="A859" s="200"/>
      <c r="B859" s="199" t="s">
        <v>423</v>
      </c>
      <c r="C859" s="1037" t="s">
        <v>432</v>
      </c>
      <c r="D859" s="1037"/>
      <c r="E859" s="1037"/>
      <c r="F859" s="201"/>
      <c r="G859" s="201"/>
      <c r="H859" s="201"/>
      <c r="I859" s="201"/>
      <c r="J859" s="202">
        <v>625.83000000000004</v>
      </c>
      <c r="K859" s="201" t="s">
        <v>436</v>
      </c>
      <c r="L859" s="202">
        <v>2825.31</v>
      </c>
      <c r="M859" s="201"/>
      <c r="N859" s="203"/>
      <c r="V859" s="189"/>
      <c r="W859" s="195"/>
      <c r="Z859" s="163" t="s">
        <v>432</v>
      </c>
      <c r="AA859" s="207"/>
      <c r="AD859" s="195"/>
      <c r="AE859" s="195"/>
      <c r="AG859" s="195"/>
      <c r="AH859" s="195"/>
    </row>
    <row r="860" spans="1:34" s="160" customFormat="1" ht="12" x14ac:dyDescent="0.2">
      <c r="A860" s="200"/>
      <c r="B860" s="199" t="s">
        <v>434</v>
      </c>
      <c r="C860" s="1037" t="s">
        <v>435</v>
      </c>
      <c r="D860" s="1037"/>
      <c r="E860" s="1037"/>
      <c r="F860" s="201"/>
      <c r="G860" s="201"/>
      <c r="H860" s="201"/>
      <c r="I860" s="201"/>
      <c r="J860" s="202">
        <v>47.31</v>
      </c>
      <c r="K860" s="201" t="s">
        <v>436</v>
      </c>
      <c r="L860" s="202">
        <v>213.58</v>
      </c>
      <c r="M860" s="201"/>
      <c r="N860" s="203"/>
      <c r="V860" s="189"/>
      <c r="W860" s="195"/>
      <c r="Z860" s="163" t="s">
        <v>435</v>
      </c>
      <c r="AA860" s="207"/>
      <c r="AD860" s="195"/>
      <c r="AE860" s="195"/>
      <c r="AG860" s="195"/>
      <c r="AH860" s="195"/>
    </row>
    <row r="861" spans="1:34" s="160" customFormat="1" ht="12" x14ac:dyDescent="0.2">
      <c r="A861" s="200"/>
      <c r="B861" s="199" t="s">
        <v>439</v>
      </c>
      <c r="C861" s="1037" t="s">
        <v>440</v>
      </c>
      <c r="D861" s="1037"/>
      <c r="E861" s="1037"/>
      <c r="F861" s="201"/>
      <c r="G861" s="201"/>
      <c r="H861" s="201"/>
      <c r="I861" s="201"/>
      <c r="J861" s="202">
        <v>16.3</v>
      </c>
      <c r="K861" s="201"/>
      <c r="L861" s="202">
        <v>58.87</v>
      </c>
      <c r="M861" s="201"/>
      <c r="N861" s="203"/>
      <c r="V861" s="189"/>
      <c r="W861" s="195"/>
      <c r="Z861" s="163" t="s">
        <v>440</v>
      </c>
      <c r="AA861" s="207"/>
      <c r="AD861" s="195"/>
      <c r="AE861" s="195"/>
      <c r="AG861" s="195"/>
      <c r="AH861" s="195"/>
    </row>
    <row r="862" spans="1:34" s="160" customFormat="1" ht="12" x14ac:dyDescent="0.2">
      <c r="A862" s="200"/>
      <c r="B862" s="199"/>
      <c r="C862" s="1037" t="s">
        <v>443</v>
      </c>
      <c r="D862" s="1037"/>
      <c r="E862" s="1037"/>
      <c r="F862" s="201" t="s">
        <v>444</v>
      </c>
      <c r="G862" s="201" t="s">
        <v>959</v>
      </c>
      <c r="H862" s="201" t="s">
        <v>436</v>
      </c>
      <c r="I862" s="201" t="s">
        <v>1650</v>
      </c>
      <c r="J862" s="202"/>
      <c r="K862" s="201"/>
      <c r="L862" s="202"/>
      <c r="M862" s="201"/>
      <c r="N862" s="203"/>
      <c r="V862" s="189"/>
      <c r="W862" s="195"/>
      <c r="AA862" s="207"/>
      <c r="AB862" s="163" t="s">
        <v>443</v>
      </c>
      <c r="AD862" s="195"/>
      <c r="AE862" s="195"/>
      <c r="AG862" s="195"/>
      <c r="AH862" s="195"/>
    </row>
    <row r="863" spans="1:34" s="160" customFormat="1" ht="12" x14ac:dyDescent="0.2">
      <c r="A863" s="200"/>
      <c r="B863" s="199"/>
      <c r="C863" s="1047" t="s">
        <v>450</v>
      </c>
      <c r="D863" s="1047"/>
      <c r="E863" s="1047"/>
      <c r="F863" s="208"/>
      <c r="G863" s="208"/>
      <c r="H863" s="208"/>
      <c r="I863" s="208"/>
      <c r="J863" s="209">
        <v>689.44</v>
      </c>
      <c r="K863" s="208"/>
      <c r="L863" s="209">
        <v>3097.76</v>
      </c>
      <c r="M863" s="208"/>
      <c r="N863" s="210"/>
      <c r="V863" s="189"/>
      <c r="W863" s="195"/>
      <c r="AA863" s="207"/>
      <c r="AC863" s="163" t="s">
        <v>450</v>
      </c>
      <c r="AD863" s="195"/>
      <c r="AE863" s="195"/>
      <c r="AG863" s="195"/>
      <c r="AH863" s="195"/>
    </row>
    <row r="864" spans="1:34" s="160" customFormat="1" ht="12" x14ac:dyDescent="0.2">
      <c r="A864" s="200"/>
      <c r="B864" s="199"/>
      <c r="C864" s="1037" t="s">
        <v>451</v>
      </c>
      <c r="D864" s="1037"/>
      <c r="E864" s="1037"/>
      <c r="F864" s="201"/>
      <c r="G864" s="201"/>
      <c r="H864" s="201"/>
      <c r="I864" s="201"/>
      <c r="J864" s="202"/>
      <c r="K864" s="201"/>
      <c r="L864" s="202">
        <v>2825.31</v>
      </c>
      <c r="M864" s="201"/>
      <c r="N864" s="203"/>
      <c r="V864" s="189"/>
      <c r="W864" s="195"/>
      <c r="AA864" s="207"/>
      <c r="AB864" s="163" t="s">
        <v>451</v>
      </c>
      <c r="AD864" s="195"/>
      <c r="AE864" s="195"/>
      <c r="AG864" s="195"/>
      <c r="AH864" s="195"/>
    </row>
    <row r="865" spans="1:34" s="160" customFormat="1" ht="22.5" x14ac:dyDescent="0.2">
      <c r="A865" s="200"/>
      <c r="B865" s="199" t="s">
        <v>1061</v>
      </c>
      <c r="C865" s="1037" t="s">
        <v>1062</v>
      </c>
      <c r="D865" s="1037"/>
      <c r="E865" s="1037"/>
      <c r="F865" s="201" t="s">
        <v>454</v>
      </c>
      <c r="G865" s="201" t="s">
        <v>1063</v>
      </c>
      <c r="H865" s="201"/>
      <c r="I865" s="201" t="s">
        <v>1063</v>
      </c>
      <c r="J865" s="202"/>
      <c r="K865" s="201"/>
      <c r="L865" s="202">
        <v>3164.35</v>
      </c>
      <c r="M865" s="201"/>
      <c r="N865" s="203"/>
      <c r="V865" s="189"/>
      <c r="W865" s="195"/>
      <c r="AA865" s="207"/>
      <c r="AB865" s="163" t="s">
        <v>1062</v>
      </c>
      <c r="AD865" s="195"/>
      <c r="AE865" s="195"/>
      <c r="AG865" s="195"/>
      <c r="AH865" s="195"/>
    </row>
    <row r="866" spans="1:34" s="160" customFormat="1" ht="22.5" x14ac:dyDescent="0.2">
      <c r="A866" s="200"/>
      <c r="B866" s="199" t="s">
        <v>1064</v>
      </c>
      <c r="C866" s="1037" t="s">
        <v>1065</v>
      </c>
      <c r="D866" s="1037"/>
      <c r="E866" s="1037"/>
      <c r="F866" s="201" t="s">
        <v>454</v>
      </c>
      <c r="G866" s="201" t="s">
        <v>936</v>
      </c>
      <c r="H866" s="201"/>
      <c r="I866" s="201" t="s">
        <v>936</v>
      </c>
      <c r="J866" s="202"/>
      <c r="K866" s="201"/>
      <c r="L866" s="202">
        <v>1836.45</v>
      </c>
      <c r="M866" s="201"/>
      <c r="N866" s="203"/>
      <c r="V866" s="189"/>
      <c r="W866" s="195"/>
      <c r="AA866" s="207"/>
      <c r="AB866" s="163" t="s">
        <v>1065</v>
      </c>
      <c r="AD866" s="195"/>
      <c r="AE866" s="195"/>
      <c r="AG866" s="195"/>
      <c r="AH866" s="195"/>
    </row>
    <row r="867" spans="1:34" s="160" customFormat="1" ht="12" x14ac:dyDescent="0.2">
      <c r="A867" s="211"/>
      <c r="B867" s="212"/>
      <c r="C867" s="1039" t="s">
        <v>459</v>
      </c>
      <c r="D867" s="1039"/>
      <c r="E867" s="1039"/>
      <c r="F867" s="192"/>
      <c r="G867" s="192"/>
      <c r="H867" s="192"/>
      <c r="I867" s="192"/>
      <c r="J867" s="193"/>
      <c r="K867" s="192"/>
      <c r="L867" s="193">
        <v>8098.56</v>
      </c>
      <c r="M867" s="208"/>
      <c r="N867" s="194"/>
      <c r="V867" s="189"/>
      <c r="W867" s="195"/>
      <c r="AA867" s="207"/>
      <c r="AD867" s="195" t="s">
        <v>459</v>
      </c>
      <c r="AE867" s="195"/>
      <c r="AG867" s="195"/>
      <c r="AH867" s="195"/>
    </row>
    <row r="868" spans="1:34" s="160" customFormat="1" ht="45" x14ac:dyDescent="0.2">
      <c r="A868" s="190" t="s">
        <v>1099</v>
      </c>
      <c r="B868" s="191" t="s">
        <v>1661</v>
      </c>
      <c r="C868" s="1039" t="s">
        <v>1662</v>
      </c>
      <c r="D868" s="1039"/>
      <c r="E868" s="1039"/>
      <c r="F868" s="192" t="s">
        <v>532</v>
      </c>
      <c r="G868" s="192"/>
      <c r="H868" s="192"/>
      <c r="I868" s="192" t="s">
        <v>1604</v>
      </c>
      <c r="J868" s="193"/>
      <c r="K868" s="192"/>
      <c r="L868" s="193"/>
      <c r="M868" s="192"/>
      <c r="N868" s="194"/>
      <c r="V868" s="189"/>
      <c r="W868" s="195" t="s">
        <v>1662</v>
      </c>
      <c r="AA868" s="207"/>
      <c r="AD868" s="195"/>
      <c r="AE868" s="195"/>
      <c r="AG868" s="195"/>
      <c r="AH868" s="195"/>
    </row>
    <row r="869" spans="1:34" s="160" customFormat="1" ht="12" x14ac:dyDescent="0.2">
      <c r="A869" s="196"/>
      <c r="B869" s="197"/>
      <c r="C869" s="1037" t="s">
        <v>1605</v>
      </c>
      <c r="D869" s="1037"/>
      <c r="E869" s="1037"/>
      <c r="F869" s="1037"/>
      <c r="G869" s="1037"/>
      <c r="H869" s="1037"/>
      <c r="I869" s="1037"/>
      <c r="J869" s="1037"/>
      <c r="K869" s="1037"/>
      <c r="L869" s="1037"/>
      <c r="M869" s="1037"/>
      <c r="N869" s="1046"/>
      <c r="V869" s="189"/>
      <c r="W869" s="195"/>
      <c r="X869" s="163" t="s">
        <v>1605</v>
      </c>
      <c r="AA869" s="207"/>
      <c r="AD869" s="195"/>
      <c r="AE869" s="195"/>
      <c r="AG869" s="195"/>
      <c r="AH869" s="195"/>
    </row>
    <row r="870" spans="1:34" s="160" customFormat="1" ht="33.75" x14ac:dyDescent="0.2">
      <c r="A870" s="198"/>
      <c r="B870" s="199" t="s">
        <v>430</v>
      </c>
      <c r="C870" s="1037" t="s">
        <v>431</v>
      </c>
      <c r="D870" s="1037"/>
      <c r="E870" s="1037"/>
      <c r="F870" s="1037"/>
      <c r="G870" s="1037"/>
      <c r="H870" s="1037"/>
      <c r="I870" s="1037"/>
      <c r="J870" s="1037"/>
      <c r="K870" s="1037"/>
      <c r="L870" s="1037"/>
      <c r="M870" s="1037"/>
      <c r="N870" s="1046"/>
      <c r="V870" s="189"/>
      <c r="W870" s="195"/>
      <c r="Y870" s="163" t="s">
        <v>431</v>
      </c>
      <c r="AA870" s="207"/>
      <c r="AD870" s="195"/>
      <c r="AE870" s="195"/>
      <c r="AG870" s="195"/>
      <c r="AH870" s="195"/>
    </row>
    <row r="871" spans="1:34" s="160" customFormat="1" ht="12" x14ac:dyDescent="0.2">
      <c r="A871" s="200"/>
      <c r="B871" s="199" t="s">
        <v>423</v>
      </c>
      <c r="C871" s="1037" t="s">
        <v>432</v>
      </c>
      <c r="D871" s="1037"/>
      <c r="E871" s="1037"/>
      <c r="F871" s="201"/>
      <c r="G871" s="201"/>
      <c r="H871" s="201"/>
      <c r="I871" s="201"/>
      <c r="J871" s="202">
        <v>894.32</v>
      </c>
      <c r="K871" s="201" t="s">
        <v>436</v>
      </c>
      <c r="L871" s="202">
        <v>4037.41</v>
      </c>
      <c r="M871" s="201"/>
      <c r="N871" s="203"/>
      <c r="V871" s="189"/>
      <c r="W871" s="195"/>
      <c r="Z871" s="163" t="s">
        <v>432</v>
      </c>
      <c r="AA871" s="207"/>
      <c r="AD871" s="195"/>
      <c r="AE871" s="195"/>
      <c r="AG871" s="195"/>
      <c r="AH871" s="195"/>
    </row>
    <row r="872" spans="1:34" s="160" customFormat="1" ht="12" x14ac:dyDescent="0.2">
      <c r="A872" s="200"/>
      <c r="B872" s="199" t="s">
        <v>434</v>
      </c>
      <c r="C872" s="1037" t="s">
        <v>435</v>
      </c>
      <c r="D872" s="1037"/>
      <c r="E872" s="1037"/>
      <c r="F872" s="201"/>
      <c r="G872" s="201"/>
      <c r="H872" s="201"/>
      <c r="I872" s="201"/>
      <c r="J872" s="202">
        <v>32.11</v>
      </c>
      <c r="K872" s="201" t="s">
        <v>436</v>
      </c>
      <c r="L872" s="202">
        <v>144.96</v>
      </c>
      <c r="M872" s="201"/>
      <c r="N872" s="203"/>
      <c r="V872" s="189"/>
      <c r="W872" s="195"/>
      <c r="Z872" s="163" t="s">
        <v>435</v>
      </c>
      <c r="AA872" s="207"/>
      <c r="AD872" s="195"/>
      <c r="AE872" s="195"/>
      <c r="AG872" s="195"/>
      <c r="AH872" s="195"/>
    </row>
    <row r="873" spans="1:34" s="160" customFormat="1" ht="12" x14ac:dyDescent="0.2">
      <c r="A873" s="200"/>
      <c r="B873" s="199" t="s">
        <v>437</v>
      </c>
      <c r="C873" s="1037" t="s">
        <v>438</v>
      </c>
      <c r="D873" s="1037"/>
      <c r="E873" s="1037"/>
      <c r="F873" s="201"/>
      <c r="G873" s="201"/>
      <c r="H873" s="201"/>
      <c r="I873" s="201"/>
      <c r="J873" s="202">
        <v>6.15</v>
      </c>
      <c r="K873" s="201" t="s">
        <v>436</v>
      </c>
      <c r="L873" s="202">
        <v>27.76</v>
      </c>
      <c r="M873" s="201"/>
      <c r="N873" s="203"/>
      <c r="V873" s="189"/>
      <c r="W873" s="195"/>
      <c r="Z873" s="163" t="s">
        <v>438</v>
      </c>
      <c r="AA873" s="207"/>
      <c r="AD873" s="195"/>
      <c r="AE873" s="195"/>
      <c r="AG873" s="195"/>
      <c r="AH873" s="195"/>
    </row>
    <row r="874" spans="1:34" s="160" customFormat="1" ht="12" x14ac:dyDescent="0.2">
      <c r="A874" s="200"/>
      <c r="B874" s="199" t="s">
        <v>439</v>
      </c>
      <c r="C874" s="1037" t="s">
        <v>440</v>
      </c>
      <c r="D874" s="1037"/>
      <c r="E874" s="1037"/>
      <c r="F874" s="201"/>
      <c r="G874" s="201"/>
      <c r="H874" s="201"/>
      <c r="I874" s="201"/>
      <c r="J874" s="202">
        <v>48.83</v>
      </c>
      <c r="K874" s="201"/>
      <c r="L874" s="202">
        <v>176.35</v>
      </c>
      <c r="M874" s="201"/>
      <c r="N874" s="203"/>
      <c r="V874" s="189"/>
      <c r="W874" s="195"/>
      <c r="Z874" s="163" t="s">
        <v>440</v>
      </c>
      <c r="AA874" s="207"/>
      <c r="AD874" s="195"/>
      <c r="AE874" s="195"/>
      <c r="AG874" s="195"/>
      <c r="AH874" s="195"/>
    </row>
    <row r="875" spans="1:34" s="160" customFormat="1" ht="12" x14ac:dyDescent="0.2">
      <c r="A875" s="196"/>
      <c r="B875" s="204" t="s">
        <v>1663</v>
      </c>
      <c r="C875" s="1048" t="s">
        <v>1664</v>
      </c>
      <c r="D875" s="1048"/>
      <c r="E875" s="1048"/>
      <c r="F875" s="205" t="s">
        <v>488</v>
      </c>
      <c r="G875" s="205" t="s">
        <v>489</v>
      </c>
      <c r="H875" s="205"/>
      <c r="I875" s="205" t="s">
        <v>489</v>
      </c>
      <c r="J875" s="199"/>
      <c r="K875" s="201"/>
      <c r="L875" s="202"/>
      <c r="M875" s="201"/>
      <c r="N875" s="206"/>
      <c r="V875" s="189"/>
      <c r="W875" s="195"/>
      <c r="AA875" s="207" t="s">
        <v>1664</v>
      </c>
      <c r="AD875" s="195"/>
      <c r="AE875" s="195"/>
      <c r="AG875" s="195"/>
      <c r="AH875" s="195"/>
    </row>
    <row r="876" spans="1:34" s="160" customFormat="1" ht="22.5" x14ac:dyDescent="0.2">
      <c r="A876" s="196"/>
      <c r="B876" s="204" t="s">
        <v>1665</v>
      </c>
      <c r="C876" s="1048" t="s">
        <v>1666</v>
      </c>
      <c r="D876" s="1048"/>
      <c r="E876" s="1048"/>
      <c r="F876" s="205" t="s">
        <v>488</v>
      </c>
      <c r="G876" s="205" t="s">
        <v>489</v>
      </c>
      <c r="H876" s="205"/>
      <c r="I876" s="205" t="s">
        <v>489</v>
      </c>
      <c r="J876" s="199"/>
      <c r="K876" s="201"/>
      <c r="L876" s="202"/>
      <c r="M876" s="201"/>
      <c r="N876" s="206"/>
      <c r="V876" s="189"/>
      <c r="W876" s="195"/>
      <c r="AA876" s="207" t="s">
        <v>1666</v>
      </c>
      <c r="AD876" s="195"/>
      <c r="AE876" s="195"/>
      <c r="AG876" s="195"/>
      <c r="AH876" s="195"/>
    </row>
    <row r="877" spans="1:34" s="160" customFormat="1" ht="12" x14ac:dyDescent="0.2">
      <c r="A877" s="196"/>
      <c r="B877" s="204" t="s">
        <v>1667</v>
      </c>
      <c r="C877" s="1048" t="s">
        <v>1668</v>
      </c>
      <c r="D877" s="1048"/>
      <c r="E877" s="1048"/>
      <c r="F877" s="205" t="s">
        <v>488</v>
      </c>
      <c r="G877" s="205" t="s">
        <v>489</v>
      </c>
      <c r="H877" s="205"/>
      <c r="I877" s="205" t="s">
        <v>489</v>
      </c>
      <c r="J877" s="199"/>
      <c r="K877" s="201"/>
      <c r="L877" s="202"/>
      <c r="M877" s="201"/>
      <c r="N877" s="206"/>
      <c r="V877" s="189"/>
      <c r="W877" s="195"/>
      <c r="AA877" s="207" t="s">
        <v>1668</v>
      </c>
      <c r="AD877" s="195"/>
      <c r="AE877" s="195"/>
      <c r="AG877" s="195"/>
      <c r="AH877" s="195"/>
    </row>
    <row r="878" spans="1:34" s="160" customFormat="1" ht="12" x14ac:dyDescent="0.2">
      <c r="A878" s="200"/>
      <c r="B878" s="199"/>
      <c r="C878" s="1037" t="s">
        <v>443</v>
      </c>
      <c r="D878" s="1037"/>
      <c r="E878" s="1037"/>
      <c r="F878" s="201" t="s">
        <v>444</v>
      </c>
      <c r="G878" s="201" t="s">
        <v>1669</v>
      </c>
      <c r="H878" s="201" t="s">
        <v>436</v>
      </c>
      <c r="I878" s="201" t="s">
        <v>1670</v>
      </c>
      <c r="J878" s="202"/>
      <c r="K878" s="201"/>
      <c r="L878" s="202"/>
      <c r="M878" s="201"/>
      <c r="N878" s="203"/>
      <c r="V878" s="189"/>
      <c r="W878" s="195"/>
      <c r="AA878" s="207"/>
      <c r="AB878" s="163" t="s">
        <v>443</v>
      </c>
      <c r="AD878" s="195"/>
      <c r="AE878" s="195"/>
      <c r="AG878" s="195"/>
      <c r="AH878" s="195"/>
    </row>
    <row r="879" spans="1:34" s="160" customFormat="1" ht="12" x14ac:dyDescent="0.2">
      <c r="A879" s="200"/>
      <c r="B879" s="199"/>
      <c r="C879" s="1037" t="s">
        <v>447</v>
      </c>
      <c r="D879" s="1037"/>
      <c r="E879" s="1037"/>
      <c r="F879" s="201" t="s">
        <v>444</v>
      </c>
      <c r="G879" s="201" t="s">
        <v>1671</v>
      </c>
      <c r="H879" s="201" t="s">
        <v>436</v>
      </c>
      <c r="I879" s="201" t="s">
        <v>1672</v>
      </c>
      <c r="J879" s="202"/>
      <c r="K879" s="201"/>
      <c r="L879" s="202"/>
      <c r="M879" s="201"/>
      <c r="N879" s="203"/>
      <c r="V879" s="189"/>
      <c r="W879" s="195"/>
      <c r="AA879" s="207"/>
      <c r="AB879" s="163" t="s">
        <v>447</v>
      </c>
      <c r="AD879" s="195"/>
      <c r="AE879" s="195"/>
      <c r="AG879" s="195"/>
      <c r="AH879" s="195"/>
    </row>
    <row r="880" spans="1:34" s="160" customFormat="1" ht="12" x14ac:dyDescent="0.2">
      <c r="A880" s="200"/>
      <c r="B880" s="199"/>
      <c r="C880" s="1047" t="s">
        <v>450</v>
      </c>
      <c r="D880" s="1047"/>
      <c r="E880" s="1047"/>
      <c r="F880" s="208"/>
      <c r="G880" s="208"/>
      <c r="H880" s="208"/>
      <c r="I880" s="208"/>
      <c r="J880" s="209">
        <v>975.26</v>
      </c>
      <c r="K880" s="208"/>
      <c r="L880" s="209">
        <v>4358.72</v>
      </c>
      <c r="M880" s="208"/>
      <c r="N880" s="210"/>
      <c r="V880" s="189"/>
      <c r="W880" s="195"/>
      <c r="AA880" s="207"/>
      <c r="AC880" s="163" t="s">
        <v>450</v>
      </c>
      <c r="AD880" s="195"/>
      <c r="AE880" s="195"/>
      <c r="AG880" s="195"/>
      <c r="AH880" s="195"/>
    </row>
    <row r="881" spans="1:34" s="160" customFormat="1" ht="12" x14ac:dyDescent="0.2">
      <c r="A881" s="200"/>
      <c r="B881" s="199"/>
      <c r="C881" s="1037" t="s">
        <v>451</v>
      </c>
      <c r="D881" s="1037"/>
      <c r="E881" s="1037"/>
      <c r="F881" s="201"/>
      <c r="G881" s="201"/>
      <c r="H881" s="201"/>
      <c r="I881" s="201"/>
      <c r="J881" s="202"/>
      <c r="K881" s="201"/>
      <c r="L881" s="202">
        <v>4065.17</v>
      </c>
      <c r="M881" s="201"/>
      <c r="N881" s="203"/>
      <c r="V881" s="189"/>
      <c r="W881" s="195"/>
      <c r="AA881" s="207"/>
      <c r="AB881" s="163" t="s">
        <v>451</v>
      </c>
      <c r="AD881" s="195"/>
      <c r="AE881" s="195"/>
      <c r="AG881" s="195"/>
      <c r="AH881" s="195"/>
    </row>
    <row r="882" spans="1:34" s="160" customFormat="1" ht="22.5" x14ac:dyDescent="0.2">
      <c r="A882" s="200"/>
      <c r="B882" s="199" t="s">
        <v>1061</v>
      </c>
      <c r="C882" s="1037" t="s">
        <v>1062</v>
      </c>
      <c r="D882" s="1037"/>
      <c r="E882" s="1037"/>
      <c r="F882" s="201" t="s">
        <v>454</v>
      </c>
      <c r="G882" s="201" t="s">
        <v>1063</v>
      </c>
      <c r="H882" s="201"/>
      <c r="I882" s="201" t="s">
        <v>1063</v>
      </c>
      <c r="J882" s="202"/>
      <c r="K882" s="201"/>
      <c r="L882" s="202">
        <v>4552.99</v>
      </c>
      <c r="M882" s="201"/>
      <c r="N882" s="203"/>
      <c r="V882" s="189"/>
      <c r="W882" s="195"/>
      <c r="AA882" s="207"/>
      <c r="AB882" s="163" t="s">
        <v>1062</v>
      </c>
      <c r="AD882" s="195"/>
      <c r="AE882" s="195"/>
      <c r="AG882" s="195"/>
      <c r="AH882" s="195"/>
    </row>
    <row r="883" spans="1:34" s="160" customFormat="1" ht="22.5" x14ac:dyDescent="0.2">
      <c r="A883" s="200"/>
      <c r="B883" s="199" t="s">
        <v>1064</v>
      </c>
      <c r="C883" s="1037" t="s">
        <v>1065</v>
      </c>
      <c r="D883" s="1037"/>
      <c r="E883" s="1037"/>
      <c r="F883" s="201" t="s">
        <v>454</v>
      </c>
      <c r="G883" s="201" t="s">
        <v>936</v>
      </c>
      <c r="H883" s="201"/>
      <c r="I883" s="201" t="s">
        <v>936</v>
      </c>
      <c r="J883" s="202"/>
      <c r="K883" s="201"/>
      <c r="L883" s="202">
        <v>2642.36</v>
      </c>
      <c r="M883" s="201"/>
      <c r="N883" s="203"/>
      <c r="V883" s="189"/>
      <c r="W883" s="195"/>
      <c r="AA883" s="207"/>
      <c r="AB883" s="163" t="s">
        <v>1065</v>
      </c>
      <c r="AD883" s="195"/>
      <c r="AE883" s="195"/>
      <c r="AG883" s="195"/>
      <c r="AH883" s="195"/>
    </row>
    <row r="884" spans="1:34" s="160" customFormat="1" ht="12" x14ac:dyDescent="0.2">
      <c r="A884" s="211"/>
      <c r="B884" s="212"/>
      <c r="C884" s="1039" t="s">
        <v>459</v>
      </c>
      <c r="D884" s="1039"/>
      <c r="E884" s="1039"/>
      <c r="F884" s="192"/>
      <c r="G884" s="192"/>
      <c r="H884" s="192"/>
      <c r="I884" s="192"/>
      <c r="J884" s="193"/>
      <c r="K884" s="192"/>
      <c r="L884" s="193">
        <v>11554.07</v>
      </c>
      <c r="M884" s="208"/>
      <c r="N884" s="194"/>
      <c r="V884" s="189"/>
      <c r="W884" s="195"/>
      <c r="AA884" s="207"/>
      <c r="AD884" s="195" t="s">
        <v>459</v>
      </c>
      <c r="AE884" s="195"/>
      <c r="AG884" s="195"/>
      <c r="AH884" s="195"/>
    </row>
    <row r="885" spans="1:34" s="160" customFormat="1" ht="12" x14ac:dyDescent="0.2">
      <c r="A885" s="190" t="s">
        <v>1107</v>
      </c>
      <c r="B885" s="191" t="s">
        <v>1673</v>
      </c>
      <c r="C885" s="1039" t="s">
        <v>1674</v>
      </c>
      <c r="D885" s="1039"/>
      <c r="E885" s="1039"/>
      <c r="F885" s="192" t="s">
        <v>411</v>
      </c>
      <c r="G885" s="192"/>
      <c r="H885" s="192"/>
      <c r="I885" s="192" t="s">
        <v>1675</v>
      </c>
      <c r="J885" s="193">
        <v>257</v>
      </c>
      <c r="K885" s="192"/>
      <c r="L885" s="193">
        <v>-176.35</v>
      </c>
      <c r="M885" s="192"/>
      <c r="N885" s="194"/>
      <c r="V885" s="189"/>
      <c r="W885" s="195" t="s">
        <v>1674</v>
      </c>
      <c r="AA885" s="207"/>
      <c r="AD885" s="195"/>
      <c r="AE885" s="195"/>
      <c r="AG885" s="195"/>
      <c r="AH885" s="195"/>
    </row>
    <row r="886" spans="1:34" s="160" customFormat="1" ht="12" x14ac:dyDescent="0.2">
      <c r="A886" s="211"/>
      <c r="B886" s="212"/>
      <c r="C886" s="168" t="s">
        <v>462</v>
      </c>
      <c r="D886" s="213"/>
      <c r="E886" s="213"/>
      <c r="F886" s="214"/>
      <c r="G886" s="214"/>
      <c r="H886" s="214"/>
      <c r="I886" s="214"/>
      <c r="J886" s="215"/>
      <c r="K886" s="214"/>
      <c r="L886" s="215"/>
      <c r="M886" s="216"/>
      <c r="N886" s="217"/>
      <c r="V886" s="189"/>
      <c r="W886" s="195"/>
      <c r="AA886" s="207"/>
      <c r="AD886" s="195"/>
      <c r="AE886" s="195"/>
      <c r="AG886" s="195"/>
      <c r="AH886" s="195"/>
    </row>
    <row r="887" spans="1:34" s="160" customFormat="1" ht="45" x14ac:dyDescent="0.2">
      <c r="A887" s="190" t="s">
        <v>558</v>
      </c>
      <c r="B887" s="191" t="s">
        <v>1676</v>
      </c>
      <c r="C887" s="1039" t="s">
        <v>1677</v>
      </c>
      <c r="D887" s="1039"/>
      <c r="E887" s="1039"/>
      <c r="F887" s="192" t="s">
        <v>532</v>
      </c>
      <c r="G887" s="192"/>
      <c r="H887" s="192"/>
      <c r="I887" s="192" t="s">
        <v>1678</v>
      </c>
      <c r="J887" s="193"/>
      <c r="K887" s="192"/>
      <c r="L887" s="193"/>
      <c r="M887" s="192"/>
      <c r="N887" s="194"/>
      <c r="V887" s="189"/>
      <c r="W887" s="195" t="s">
        <v>1677</v>
      </c>
      <c r="AA887" s="207"/>
      <c r="AD887" s="195"/>
      <c r="AE887" s="195"/>
      <c r="AG887" s="195"/>
      <c r="AH887" s="195"/>
    </row>
    <row r="888" spans="1:34" s="160" customFormat="1" ht="12" x14ac:dyDescent="0.2">
      <c r="A888" s="196"/>
      <c r="B888" s="197"/>
      <c r="C888" s="1037" t="s">
        <v>1679</v>
      </c>
      <c r="D888" s="1037"/>
      <c r="E888" s="1037"/>
      <c r="F888" s="1037"/>
      <c r="G888" s="1037"/>
      <c r="H888" s="1037"/>
      <c r="I888" s="1037"/>
      <c r="J888" s="1037"/>
      <c r="K888" s="1037"/>
      <c r="L888" s="1037"/>
      <c r="M888" s="1037"/>
      <c r="N888" s="1046"/>
      <c r="V888" s="189"/>
      <c r="W888" s="195"/>
      <c r="X888" s="163" t="s">
        <v>1679</v>
      </c>
      <c r="AA888" s="207"/>
      <c r="AD888" s="195"/>
      <c r="AE888" s="195"/>
      <c r="AG888" s="195"/>
      <c r="AH888" s="195"/>
    </row>
    <row r="889" spans="1:34" s="160" customFormat="1" ht="12" x14ac:dyDescent="0.2">
      <c r="A889" s="198"/>
      <c r="B889" s="199"/>
      <c r="C889" s="1037" t="s">
        <v>1680</v>
      </c>
      <c r="D889" s="1037"/>
      <c r="E889" s="1037"/>
      <c r="F889" s="1037"/>
      <c r="G889" s="1037"/>
      <c r="H889" s="1037"/>
      <c r="I889" s="1037"/>
      <c r="J889" s="1037"/>
      <c r="K889" s="1037"/>
      <c r="L889" s="1037"/>
      <c r="M889" s="1037"/>
      <c r="N889" s="1046"/>
      <c r="V889" s="189"/>
      <c r="W889" s="195"/>
      <c r="Y889" s="163" t="s">
        <v>1680</v>
      </c>
      <c r="AA889" s="207"/>
      <c r="AD889" s="195"/>
      <c r="AE889" s="195"/>
      <c r="AG889" s="195"/>
      <c r="AH889" s="195"/>
    </row>
    <row r="890" spans="1:34" s="160" customFormat="1" ht="33.75" x14ac:dyDescent="0.2">
      <c r="A890" s="198"/>
      <c r="B890" s="199" t="s">
        <v>430</v>
      </c>
      <c r="C890" s="1037" t="s">
        <v>431</v>
      </c>
      <c r="D890" s="1037"/>
      <c r="E890" s="1037"/>
      <c r="F890" s="1037"/>
      <c r="G890" s="1037"/>
      <c r="H890" s="1037"/>
      <c r="I890" s="1037"/>
      <c r="J890" s="1037"/>
      <c r="K890" s="1037"/>
      <c r="L890" s="1037"/>
      <c r="M890" s="1037"/>
      <c r="N890" s="1046"/>
      <c r="V890" s="189"/>
      <c r="W890" s="195"/>
      <c r="Y890" s="163" t="s">
        <v>431</v>
      </c>
      <c r="AA890" s="207"/>
      <c r="AD890" s="195"/>
      <c r="AE890" s="195"/>
      <c r="AG890" s="195"/>
      <c r="AH890" s="195"/>
    </row>
    <row r="891" spans="1:34" s="160" customFormat="1" ht="12" x14ac:dyDescent="0.2">
      <c r="A891" s="200"/>
      <c r="B891" s="199" t="s">
        <v>423</v>
      </c>
      <c r="C891" s="1037" t="s">
        <v>432</v>
      </c>
      <c r="D891" s="1037"/>
      <c r="E891" s="1037"/>
      <c r="F891" s="201"/>
      <c r="G891" s="201"/>
      <c r="H891" s="201"/>
      <c r="I891" s="201"/>
      <c r="J891" s="202">
        <v>85.38</v>
      </c>
      <c r="K891" s="201" t="s">
        <v>1046</v>
      </c>
      <c r="L891" s="202">
        <v>-759.24</v>
      </c>
      <c r="M891" s="201"/>
      <c r="N891" s="203"/>
      <c r="V891" s="189"/>
      <c r="W891" s="195"/>
      <c r="Z891" s="163" t="s">
        <v>432</v>
      </c>
      <c r="AA891" s="207"/>
      <c r="AD891" s="195"/>
      <c r="AE891" s="195"/>
      <c r="AG891" s="195"/>
      <c r="AH891" s="195"/>
    </row>
    <row r="892" spans="1:34" s="160" customFormat="1" ht="12" x14ac:dyDescent="0.2">
      <c r="A892" s="200"/>
      <c r="B892" s="199" t="s">
        <v>434</v>
      </c>
      <c r="C892" s="1037" t="s">
        <v>435</v>
      </c>
      <c r="D892" s="1037"/>
      <c r="E892" s="1037"/>
      <c r="F892" s="201"/>
      <c r="G892" s="201"/>
      <c r="H892" s="201"/>
      <c r="I892" s="201"/>
      <c r="J892" s="202">
        <v>6.88</v>
      </c>
      <c r="K892" s="201" t="s">
        <v>1046</v>
      </c>
      <c r="L892" s="202">
        <v>-61.18</v>
      </c>
      <c r="M892" s="201"/>
      <c r="N892" s="203"/>
      <c r="V892" s="189"/>
      <c r="W892" s="195"/>
      <c r="Z892" s="163" t="s">
        <v>435</v>
      </c>
      <c r="AA892" s="207"/>
      <c r="AD892" s="195"/>
      <c r="AE892" s="195"/>
      <c r="AG892" s="195"/>
      <c r="AH892" s="195"/>
    </row>
    <row r="893" spans="1:34" s="160" customFormat="1" ht="12" x14ac:dyDescent="0.2">
      <c r="A893" s="200"/>
      <c r="B893" s="199" t="s">
        <v>437</v>
      </c>
      <c r="C893" s="1037" t="s">
        <v>438</v>
      </c>
      <c r="D893" s="1037"/>
      <c r="E893" s="1037"/>
      <c r="F893" s="201"/>
      <c r="G893" s="201"/>
      <c r="H893" s="201"/>
      <c r="I893" s="201"/>
      <c r="J893" s="202">
        <v>1.3</v>
      </c>
      <c r="K893" s="201" t="s">
        <v>1046</v>
      </c>
      <c r="L893" s="202">
        <v>-11.56</v>
      </c>
      <c r="M893" s="201"/>
      <c r="N893" s="203"/>
      <c r="V893" s="189"/>
      <c r="W893" s="195"/>
      <c r="Z893" s="163" t="s">
        <v>438</v>
      </c>
      <c r="AA893" s="207"/>
      <c r="AD893" s="195"/>
      <c r="AE893" s="195"/>
      <c r="AG893" s="195"/>
      <c r="AH893" s="195"/>
    </row>
    <row r="894" spans="1:34" s="160" customFormat="1" ht="12" x14ac:dyDescent="0.2">
      <c r="A894" s="200"/>
      <c r="B894" s="199" t="s">
        <v>439</v>
      </c>
      <c r="C894" s="1037" t="s">
        <v>440</v>
      </c>
      <c r="D894" s="1037"/>
      <c r="E894" s="1037"/>
      <c r="F894" s="201"/>
      <c r="G894" s="201"/>
      <c r="H894" s="201"/>
      <c r="I894" s="201"/>
      <c r="J894" s="202">
        <v>12.34</v>
      </c>
      <c r="K894" s="201" t="s">
        <v>434</v>
      </c>
      <c r="L894" s="202">
        <v>-87.79</v>
      </c>
      <c r="M894" s="201"/>
      <c r="N894" s="203"/>
      <c r="V894" s="189"/>
      <c r="W894" s="195"/>
      <c r="Z894" s="163" t="s">
        <v>440</v>
      </c>
      <c r="AA894" s="207"/>
      <c r="AD894" s="195"/>
      <c r="AE894" s="195"/>
      <c r="AG894" s="195"/>
      <c r="AH894" s="195"/>
    </row>
    <row r="895" spans="1:34" s="160" customFormat="1" ht="12" x14ac:dyDescent="0.2">
      <c r="A895" s="196"/>
      <c r="B895" s="204" t="s">
        <v>1663</v>
      </c>
      <c r="C895" s="1048" t="s">
        <v>1664</v>
      </c>
      <c r="D895" s="1048"/>
      <c r="E895" s="1048"/>
      <c r="F895" s="205" t="s">
        <v>488</v>
      </c>
      <c r="G895" s="205" t="s">
        <v>489</v>
      </c>
      <c r="H895" s="205" t="s">
        <v>434</v>
      </c>
      <c r="I895" s="205" t="s">
        <v>489</v>
      </c>
      <c r="J895" s="199"/>
      <c r="K895" s="201"/>
      <c r="L895" s="202"/>
      <c r="M895" s="201"/>
      <c r="N895" s="206"/>
      <c r="V895" s="189"/>
      <c r="W895" s="195"/>
      <c r="AA895" s="207" t="s">
        <v>1664</v>
      </c>
      <c r="AD895" s="195"/>
      <c r="AE895" s="195"/>
      <c r="AG895" s="195"/>
      <c r="AH895" s="195"/>
    </row>
    <row r="896" spans="1:34" s="160" customFormat="1" ht="22.5" x14ac:dyDescent="0.2">
      <c r="A896" s="200"/>
      <c r="B896" s="199"/>
      <c r="C896" s="1037" t="s">
        <v>443</v>
      </c>
      <c r="D896" s="1037"/>
      <c r="E896" s="1037"/>
      <c r="F896" s="201" t="s">
        <v>444</v>
      </c>
      <c r="G896" s="201" t="s">
        <v>1681</v>
      </c>
      <c r="H896" s="201" t="s">
        <v>1046</v>
      </c>
      <c r="I896" s="201" t="s">
        <v>1682</v>
      </c>
      <c r="J896" s="202"/>
      <c r="K896" s="201"/>
      <c r="L896" s="202"/>
      <c r="M896" s="201"/>
      <c r="N896" s="203"/>
      <c r="V896" s="189"/>
      <c r="W896" s="195"/>
      <c r="AA896" s="207"/>
      <c r="AB896" s="163" t="s">
        <v>443</v>
      </c>
      <c r="AD896" s="195"/>
      <c r="AE896" s="195"/>
      <c r="AG896" s="195"/>
      <c r="AH896" s="195"/>
    </row>
    <row r="897" spans="1:34" s="160" customFormat="1" ht="12" x14ac:dyDescent="0.2">
      <c r="A897" s="200"/>
      <c r="B897" s="199"/>
      <c r="C897" s="1037" t="s">
        <v>447</v>
      </c>
      <c r="D897" s="1037"/>
      <c r="E897" s="1037"/>
      <c r="F897" s="201" t="s">
        <v>444</v>
      </c>
      <c r="G897" s="201" t="s">
        <v>1256</v>
      </c>
      <c r="H897" s="201" t="s">
        <v>1046</v>
      </c>
      <c r="I897" s="201" t="s">
        <v>1683</v>
      </c>
      <c r="J897" s="202"/>
      <c r="K897" s="201"/>
      <c r="L897" s="202"/>
      <c r="M897" s="201"/>
      <c r="N897" s="203"/>
      <c r="V897" s="189"/>
      <c r="W897" s="195"/>
      <c r="AA897" s="207"/>
      <c r="AB897" s="163" t="s">
        <v>447</v>
      </c>
      <c r="AD897" s="195"/>
      <c r="AE897" s="195"/>
      <c r="AG897" s="195"/>
      <c r="AH897" s="195"/>
    </row>
    <row r="898" spans="1:34" s="160" customFormat="1" ht="12" x14ac:dyDescent="0.2">
      <c r="A898" s="200"/>
      <c r="B898" s="199"/>
      <c r="C898" s="1047" t="s">
        <v>450</v>
      </c>
      <c r="D898" s="1047"/>
      <c r="E898" s="1047"/>
      <c r="F898" s="208"/>
      <c r="G898" s="208"/>
      <c r="H898" s="208"/>
      <c r="I898" s="208"/>
      <c r="J898" s="209">
        <v>104.6</v>
      </c>
      <c r="K898" s="208"/>
      <c r="L898" s="209">
        <v>-908.21</v>
      </c>
      <c r="M898" s="208"/>
      <c r="N898" s="210"/>
      <c r="V898" s="189"/>
      <c r="W898" s="195"/>
      <c r="AA898" s="207"/>
      <c r="AC898" s="163" t="s">
        <v>450</v>
      </c>
      <c r="AD898" s="195"/>
      <c r="AE898" s="195"/>
      <c r="AG898" s="195"/>
      <c r="AH898" s="195"/>
    </row>
    <row r="899" spans="1:34" s="160" customFormat="1" ht="12" x14ac:dyDescent="0.2">
      <c r="A899" s="200"/>
      <c r="B899" s="199"/>
      <c r="C899" s="1037" t="s">
        <v>451</v>
      </c>
      <c r="D899" s="1037"/>
      <c r="E899" s="1037"/>
      <c r="F899" s="201"/>
      <c r="G899" s="201"/>
      <c r="H899" s="201"/>
      <c r="I899" s="201"/>
      <c r="J899" s="202"/>
      <c r="K899" s="201"/>
      <c r="L899" s="202">
        <v>-770.8</v>
      </c>
      <c r="M899" s="201"/>
      <c r="N899" s="203"/>
      <c r="V899" s="189"/>
      <c r="W899" s="195"/>
      <c r="AA899" s="207"/>
      <c r="AB899" s="163" t="s">
        <v>451</v>
      </c>
      <c r="AD899" s="195"/>
      <c r="AE899" s="195"/>
      <c r="AG899" s="195"/>
      <c r="AH899" s="195"/>
    </row>
    <row r="900" spans="1:34" s="160" customFormat="1" ht="22.5" x14ac:dyDescent="0.2">
      <c r="A900" s="200"/>
      <c r="B900" s="199" t="s">
        <v>1061</v>
      </c>
      <c r="C900" s="1037" t="s">
        <v>1062</v>
      </c>
      <c r="D900" s="1037"/>
      <c r="E900" s="1037"/>
      <c r="F900" s="201" t="s">
        <v>454</v>
      </c>
      <c r="G900" s="201" t="s">
        <v>1063</v>
      </c>
      <c r="H900" s="201"/>
      <c r="I900" s="201" t="s">
        <v>1063</v>
      </c>
      <c r="J900" s="202"/>
      <c r="K900" s="201"/>
      <c r="L900" s="202">
        <v>-863.3</v>
      </c>
      <c r="M900" s="201"/>
      <c r="N900" s="203"/>
      <c r="V900" s="189"/>
      <c r="W900" s="195"/>
      <c r="AA900" s="207"/>
      <c r="AB900" s="163" t="s">
        <v>1062</v>
      </c>
      <c r="AD900" s="195"/>
      <c r="AE900" s="195"/>
      <c r="AG900" s="195"/>
      <c r="AH900" s="195"/>
    </row>
    <row r="901" spans="1:34" s="160" customFormat="1" ht="22.5" x14ac:dyDescent="0.2">
      <c r="A901" s="200"/>
      <c r="B901" s="199" t="s">
        <v>1064</v>
      </c>
      <c r="C901" s="1037" t="s">
        <v>1065</v>
      </c>
      <c r="D901" s="1037"/>
      <c r="E901" s="1037"/>
      <c r="F901" s="201" t="s">
        <v>454</v>
      </c>
      <c r="G901" s="201" t="s">
        <v>936</v>
      </c>
      <c r="H901" s="201"/>
      <c r="I901" s="201" t="s">
        <v>936</v>
      </c>
      <c r="J901" s="202"/>
      <c r="K901" s="201"/>
      <c r="L901" s="202">
        <v>-501.02</v>
      </c>
      <c r="M901" s="201"/>
      <c r="N901" s="203"/>
      <c r="V901" s="189"/>
      <c r="W901" s="195"/>
      <c r="AA901" s="207"/>
      <c r="AB901" s="163" t="s">
        <v>1065</v>
      </c>
      <c r="AD901" s="195"/>
      <c r="AE901" s="195"/>
      <c r="AG901" s="195"/>
      <c r="AH901" s="195"/>
    </row>
    <row r="902" spans="1:34" s="160" customFormat="1" ht="12" x14ac:dyDescent="0.2">
      <c r="A902" s="211"/>
      <c r="B902" s="212"/>
      <c r="C902" s="1039" t="s">
        <v>459</v>
      </c>
      <c r="D902" s="1039"/>
      <c r="E902" s="1039"/>
      <c r="F902" s="192"/>
      <c r="G902" s="192"/>
      <c r="H902" s="192"/>
      <c r="I902" s="192"/>
      <c r="J902" s="193"/>
      <c r="K902" s="192"/>
      <c r="L902" s="193">
        <v>-2272.5300000000002</v>
      </c>
      <c r="M902" s="208"/>
      <c r="N902" s="194"/>
      <c r="V902" s="189"/>
      <c r="W902" s="195"/>
      <c r="AA902" s="207"/>
      <c r="AD902" s="195" t="s">
        <v>459</v>
      </c>
      <c r="AE902" s="195"/>
      <c r="AG902" s="195"/>
      <c r="AH902" s="195"/>
    </row>
    <row r="903" spans="1:34" s="160" customFormat="1" ht="12" x14ac:dyDescent="0.2">
      <c r="A903" s="190" t="s">
        <v>1109</v>
      </c>
      <c r="B903" s="191" t="s">
        <v>1684</v>
      </c>
      <c r="C903" s="1039" t="s">
        <v>1685</v>
      </c>
      <c r="D903" s="1039"/>
      <c r="E903" s="1039"/>
      <c r="F903" s="192" t="s">
        <v>488</v>
      </c>
      <c r="G903" s="192"/>
      <c r="H903" s="192"/>
      <c r="I903" s="192" t="s">
        <v>1686</v>
      </c>
      <c r="J903" s="193">
        <v>68.8</v>
      </c>
      <c r="K903" s="192"/>
      <c r="L903" s="193">
        <v>49695.62</v>
      </c>
      <c r="M903" s="192"/>
      <c r="N903" s="194"/>
      <c r="V903" s="189"/>
      <c r="W903" s="195" t="s">
        <v>1685</v>
      </c>
      <c r="AA903" s="207"/>
      <c r="AD903" s="195"/>
      <c r="AE903" s="195"/>
      <c r="AG903" s="195"/>
      <c r="AH903" s="195"/>
    </row>
    <row r="904" spans="1:34" s="160" customFormat="1" ht="12" x14ac:dyDescent="0.2">
      <c r="A904" s="211"/>
      <c r="B904" s="212"/>
      <c r="C904" s="168" t="s">
        <v>462</v>
      </c>
      <c r="D904" s="213"/>
      <c r="E904" s="213"/>
      <c r="F904" s="214"/>
      <c r="G904" s="214"/>
      <c r="H904" s="214"/>
      <c r="I904" s="214"/>
      <c r="J904" s="215"/>
      <c r="K904" s="214"/>
      <c r="L904" s="215"/>
      <c r="M904" s="216"/>
      <c r="N904" s="217"/>
      <c r="V904" s="189"/>
      <c r="W904" s="195"/>
      <c r="AA904" s="207"/>
      <c r="AD904" s="195"/>
      <c r="AE904" s="195"/>
      <c r="AG904" s="195"/>
      <c r="AH904" s="195"/>
    </row>
    <row r="905" spans="1:34" s="160" customFormat="1" ht="22.5" x14ac:dyDescent="0.2">
      <c r="A905" s="190" t="s">
        <v>1110</v>
      </c>
      <c r="B905" s="191" t="s">
        <v>1687</v>
      </c>
      <c r="C905" s="1039" t="s">
        <v>1688</v>
      </c>
      <c r="D905" s="1039"/>
      <c r="E905" s="1039"/>
      <c r="F905" s="192" t="s">
        <v>411</v>
      </c>
      <c r="G905" s="192"/>
      <c r="H905" s="192"/>
      <c r="I905" s="192" t="s">
        <v>1689</v>
      </c>
      <c r="J905" s="193">
        <v>53320</v>
      </c>
      <c r="K905" s="192"/>
      <c r="L905" s="193">
        <v>7702.82</v>
      </c>
      <c r="M905" s="192"/>
      <c r="N905" s="194"/>
      <c r="V905" s="189"/>
      <c r="W905" s="195" t="s">
        <v>1688</v>
      </c>
      <c r="AA905" s="207"/>
      <c r="AD905" s="195"/>
      <c r="AE905" s="195"/>
      <c r="AG905" s="195"/>
      <c r="AH905" s="195"/>
    </row>
    <row r="906" spans="1:34" s="160" customFormat="1" ht="12" x14ac:dyDescent="0.2">
      <c r="A906" s="211"/>
      <c r="B906" s="212"/>
      <c r="C906" s="168" t="s">
        <v>462</v>
      </c>
      <c r="D906" s="213"/>
      <c r="E906" s="213"/>
      <c r="F906" s="214"/>
      <c r="G906" s="214"/>
      <c r="H906" s="214"/>
      <c r="I906" s="214"/>
      <c r="J906" s="215"/>
      <c r="K906" s="214"/>
      <c r="L906" s="215"/>
      <c r="M906" s="216"/>
      <c r="N906" s="217"/>
      <c r="V906" s="189"/>
      <c r="W906" s="195"/>
      <c r="AA906" s="207"/>
      <c r="AD906" s="195"/>
      <c r="AE906" s="195"/>
      <c r="AG906" s="195"/>
      <c r="AH906" s="195"/>
    </row>
    <row r="907" spans="1:34" s="160" customFormat="1" ht="12" x14ac:dyDescent="0.2">
      <c r="A907" s="196"/>
      <c r="B907" s="197"/>
      <c r="C907" s="1037" t="s">
        <v>1690</v>
      </c>
      <c r="D907" s="1037"/>
      <c r="E907" s="1037"/>
      <c r="F907" s="1037"/>
      <c r="G907" s="1037"/>
      <c r="H907" s="1037"/>
      <c r="I907" s="1037"/>
      <c r="J907" s="1037"/>
      <c r="K907" s="1037"/>
      <c r="L907" s="1037"/>
      <c r="M907" s="1037"/>
      <c r="N907" s="1046"/>
      <c r="V907" s="189"/>
      <c r="W907" s="195"/>
      <c r="X907" s="163" t="s">
        <v>1690</v>
      </c>
      <c r="AA907" s="207"/>
      <c r="AD907" s="195"/>
      <c r="AE907" s="195"/>
      <c r="AG907" s="195"/>
      <c r="AH907" s="195"/>
    </row>
    <row r="908" spans="1:34" s="160" customFormat="1" ht="12" x14ac:dyDescent="0.2">
      <c r="A908" s="190" t="s">
        <v>1004</v>
      </c>
      <c r="B908" s="191" t="s">
        <v>1673</v>
      </c>
      <c r="C908" s="1039" t="s">
        <v>1674</v>
      </c>
      <c r="D908" s="1039"/>
      <c r="E908" s="1039"/>
      <c r="F908" s="192" t="s">
        <v>411</v>
      </c>
      <c r="G908" s="192"/>
      <c r="H908" s="192"/>
      <c r="I908" s="192" t="s">
        <v>1604</v>
      </c>
      <c r="J908" s="193">
        <v>257</v>
      </c>
      <c r="K908" s="192"/>
      <c r="L908" s="193">
        <v>928.18</v>
      </c>
      <c r="M908" s="192"/>
      <c r="N908" s="194"/>
      <c r="V908" s="189"/>
      <c r="W908" s="195" t="s">
        <v>1674</v>
      </c>
      <c r="AA908" s="207"/>
      <c r="AD908" s="195"/>
      <c r="AE908" s="195"/>
      <c r="AG908" s="195"/>
      <c r="AH908" s="195"/>
    </row>
    <row r="909" spans="1:34" s="160" customFormat="1" ht="12" x14ac:dyDescent="0.2">
      <c r="A909" s="211"/>
      <c r="B909" s="212"/>
      <c r="C909" s="168" t="s">
        <v>462</v>
      </c>
      <c r="D909" s="213"/>
      <c r="E909" s="213"/>
      <c r="F909" s="214"/>
      <c r="G909" s="214"/>
      <c r="H909" s="214"/>
      <c r="I909" s="214"/>
      <c r="J909" s="215"/>
      <c r="K909" s="214"/>
      <c r="L909" s="215"/>
      <c r="M909" s="216"/>
      <c r="N909" s="217"/>
      <c r="V909" s="189"/>
      <c r="W909" s="195"/>
      <c r="AA909" s="207"/>
      <c r="AD909" s="195"/>
      <c r="AE909" s="195"/>
      <c r="AG909" s="195"/>
      <c r="AH909" s="195"/>
    </row>
    <row r="910" spans="1:34" s="160" customFormat="1" ht="12" x14ac:dyDescent="0.2">
      <c r="A910" s="196"/>
      <c r="B910" s="197"/>
      <c r="C910" s="1037" t="s">
        <v>1691</v>
      </c>
      <c r="D910" s="1037"/>
      <c r="E910" s="1037"/>
      <c r="F910" s="1037"/>
      <c r="G910" s="1037"/>
      <c r="H910" s="1037"/>
      <c r="I910" s="1037"/>
      <c r="J910" s="1037"/>
      <c r="K910" s="1037"/>
      <c r="L910" s="1037"/>
      <c r="M910" s="1037"/>
      <c r="N910" s="1046"/>
      <c r="V910" s="189"/>
      <c r="W910" s="195"/>
      <c r="X910" s="163" t="s">
        <v>1691</v>
      </c>
      <c r="AA910" s="207"/>
      <c r="AD910" s="195"/>
      <c r="AE910" s="195"/>
      <c r="AG910" s="195"/>
      <c r="AH910" s="195"/>
    </row>
    <row r="911" spans="1:34" s="160" customFormat="1" ht="12" x14ac:dyDescent="0.2">
      <c r="A911" s="1040" t="s">
        <v>1692</v>
      </c>
      <c r="B911" s="1041"/>
      <c r="C911" s="1041"/>
      <c r="D911" s="1041"/>
      <c r="E911" s="1041"/>
      <c r="F911" s="1041"/>
      <c r="G911" s="1041"/>
      <c r="H911" s="1041"/>
      <c r="I911" s="1041"/>
      <c r="J911" s="1041"/>
      <c r="K911" s="1041"/>
      <c r="L911" s="1041"/>
      <c r="M911" s="1041"/>
      <c r="N911" s="1042"/>
      <c r="V911" s="189"/>
      <c r="W911" s="195"/>
      <c r="AA911" s="207"/>
      <c r="AD911" s="195"/>
      <c r="AE911" s="195"/>
      <c r="AG911" s="195"/>
      <c r="AH911" s="195" t="s">
        <v>1692</v>
      </c>
    </row>
    <row r="912" spans="1:34" s="160" customFormat="1" ht="22.5" x14ac:dyDescent="0.2">
      <c r="A912" s="190" t="s">
        <v>1124</v>
      </c>
      <c r="B912" s="191" t="s">
        <v>1620</v>
      </c>
      <c r="C912" s="1039" t="s">
        <v>1693</v>
      </c>
      <c r="D912" s="1039"/>
      <c r="E912" s="1039"/>
      <c r="F912" s="192" t="s">
        <v>532</v>
      </c>
      <c r="G912" s="192"/>
      <c r="H912" s="192"/>
      <c r="I912" s="192" t="s">
        <v>1694</v>
      </c>
      <c r="J912" s="193"/>
      <c r="K912" s="192"/>
      <c r="L912" s="193"/>
      <c r="M912" s="192"/>
      <c r="N912" s="194"/>
      <c r="V912" s="189"/>
      <c r="W912" s="195" t="s">
        <v>1693</v>
      </c>
      <c r="AA912" s="207"/>
      <c r="AD912" s="195"/>
      <c r="AE912" s="195"/>
      <c r="AG912" s="195"/>
      <c r="AH912" s="195"/>
    </row>
    <row r="913" spans="1:34" s="160" customFormat="1" ht="12" x14ac:dyDescent="0.2">
      <c r="A913" s="196"/>
      <c r="B913" s="197"/>
      <c r="C913" s="1037" t="s">
        <v>1695</v>
      </c>
      <c r="D913" s="1037"/>
      <c r="E913" s="1037"/>
      <c r="F913" s="1037"/>
      <c r="G913" s="1037"/>
      <c r="H913" s="1037"/>
      <c r="I913" s="1037"/>
      <c r="J913" s="1037"/>
      <c r="K913" s="1037"/>
      <c r="L913" s="1037"/>
      <c r="M913" s="1037"/>
      <c r="N913" s="1046"/>
      <c r="V913" s="189"/>
      <c r="W913" s="195"/>
      <c r="X913" s="163" t="s">
        <v>1695</v>
      </c>
      <c r="AA913" s="207"/>
      <c r="AD913" s="195"/>
      <c r="AE913" s="195"/>
      <c r="AG913" s="195"/>
      <c r="AH913" s="195"/>
    </row>
    <row r="914" spans="1:34" s="160" customFormat="1" ht="33.75" x14ac:dyDescent="0.2">
      <c r="A914" s="198"/>
      <c r="B914" s="199" t="s">
        <v>430</v>
      </c>
      <c r="C914" s="1037" t="s">
        <v>431</v>
      </c>
      <c r="D914" s="1037"/>
      <c r="E914" s="1037"/>
      <c r="F914" s="1037"/>
      <c r="G914" s="1037"/>
      <c r="H914" s="1037"/>
      <c r="I914" s="1037"/>
      <c r="J914" s="1037"/>
      <c r="K914" s="1037"/>
      <c r="L914" s="1037"/>
      <c r="M914" s="1037"/>
      <c r="N914" s="1046"/>
      <c r="V914" s="189"/>
      <c r="W914" s="195"/>
      <c r="Y914" s="163" t="s">
        <v>431</v>
      </c>
      <c r="AA914" s="207"/>
      <c r="AD914" s="195"/>
      <c r="AE914" s="195"/>
      <c r="AG914" s="195"/>
      <c r="AH914" s="195"/>
    </row>
    <row r="915" spans="1:34" s="160" customFormat="1" ht="12" x14ac:dyDescent="0.2">
      <c r="A915" s="200"/>
      <c r="B915" s="199" t="s">
        <v>423</v>
      </c>
      <c r="C915" s="1037" t="s">
        <v>432</v>
      </c>
      <c r="D915" s="1037"/>
      <c r="E915" s="1037"/>
      <c r="F915" s="201"/>
      <c r="G915" s="201"/>
      <c r="H915" s="201"/>
      <c r="I915" s="201"/>
      <c r="J915" s="202">
        <v>285.48</v>
      </c>
      <c r="K915" s="201" t="s">
        <v>436</v>
      </c>
      <c r="L915" s="202">
        <v>218.39</v>
      </c>
      <c r="M915" s="201"/>
      <c r="N915" s="203"/>
      <c r="V915" s="189"/>
      <c r="W915" s="195"/>
      <c r="Z915" s="163" t="s">
        <v>432</v>
      </c>
      <c r="AA915" s="207"/>
      <c r="AD915" s="195"/>
      <c r="AE915" s="195"/>
      <c r="AG915" s="195"/>
      <c r="AH915" s="195"/>
    </row>
    <row r="916" spans="1:34" s="160" customFormat="1" ht="12" x14ac:dyDescent="0.2">
      <c r="A916" s="200"/>
      <c r="B916" s="199" t="s">
        <v>434</v>
      </c>
      <c r="C916" s="1037" t="s">
        <v>435</v>
      </c>
      <c r="D916" s="1037"/>
      <c r="E916" s="1037"/>
      <c r="F916" s="201"/>
      <c r="G916" s="201"/>
      <c r="H916" s="201"/>
      <c r="I916" s="201"/>
      <c r="J916" s="202">
        <v>41.73</v>
      </c>
      <c r="K916" s="201" t="s">
        <v>436</v>
      </c>
      <c r="L916" s="202">
        <v>31.92</v>
      </c>
      <c r="M916" s="201"/>
      <c r="N916" s="203"/>
      <c r="V916" s="189"/>
      <c r="W916" s="195"/>
      <c r="Z916" s="163" t="s">
        <v>435</v>
      </c>
      <c r="AA916" s="207"/>
      <c r="AD916" s="195"/>
      <c r="AE916" s="195"/>
      <c r="AG916" s="195"/>
      <c r="AH916" s="195"/>
    </row>
    <row r="917" spans="1:34" s="160" customFormat="1" ht="12" x14ac:dyDescent="0.2">
      <c r="A917" s="200"/>
      <c r="B917" s="199" t="s">
        <v>437</v>
      </c>
      <c r="C917" s="1037" t="s">
        <v>438</v>
      </c>
      <c r="D917" s="1037"/>
      <c r="E917" s="1037"/>
      <c r="F917" s="201"/>
      <c r="G917" s="201"/>
      <c r="H917" s="201"/>
      <c r="I917" s="201"/>
      <c r="J917" s="202">
        <v>17.149999999999999</v>
      </c>
      <c r="K917" s="201" t="s">
        <v>436</v>
      </c>
      <c r="L917" s="202">
        <v>13.12</v>
      </c>
      <c r="M917" s="201"/>
      <c r="N917" s="203"/>
      <c r="V917" s="189"/>
      <c r="W917" s="195"/>
      <c r="Z917" s="163" t="s">
        <v>438</v>
      </c>
      <c r="AA917" s="207"/>
      <c r="AD917" s="195"/>
      <c r="AE917" s="195"/>
      <c r="AG917" s="195"/>
      <c r="AH917" s="195"/>
    </row>
    <row r="918" spans="1:34" s="160" customFormat="1" ht="12" x14ac:dyDescent="0.2">
      <c r="A918" s="200"/>
      <c r="B918" s="199" t="s">
        <v>439</v>
      </c>
      <c r="C918" s="1037" t="s">
        <v>440</v>
      </c>
      <c r="D918" s="1037"/>
      <c r="E918" s="1037"/>
      <c r="F918" s="201"/>
      <c r="G918" s="201"/>
      <c r="H918" s="201"/>
      <c r="I918" s="201"/>
      <c r="J918" s="202">
        <v>8.5399999999999991</v>
      </c>
      <c r="K918" s="201"/>
      <c r="L918" s="202">
        <v>5.23</v>
      </c>
      <c r="M918" s="201"/>
      <c r="N918" s="203"/>
      <c r="V918" s="189"/>
      <c r="W918" s="195"/>
      <c r="Z918" s="163" t="s">
        <v>440</v>
      </c>
      <c r="AA918" s="207"/>
      <c r="AD918" s="195"/>
      <c r="AE918" s="195"/>
      <c r="AG918" s="195"/>
      <c r="AH918" s="195"/>
    </row>
    <row r="919" spans="1:34" s="160" customFormat="1" ht="12" x14ac:dyDescent="0.2">
      <c r="A919" s="196"/>
      <c r="B919" s="204" t="s">
        <v>702</v>
      </c>
      <c r="C919" s="1048" t="s">
        <v>703</v>
      </c>
      <c r="D919" s="1048"/>
      <c r="E919" s="1048"/>
      <c r="F919" s="205" t="s">
        <v>644</v>
      </c>
      <c r="G919" s="205" t="s">
        <v>1622</v>
      </c>
      <c r="H919" s="205"/>
      <c r="I919" s="205" t="s">
        <v>1696</v>
      </c>
      <c r="J919" s="199"/>
      <c r="K919" s="201"/>
      <c r="L919" s="202"/>
      <c r="M919" s="201"/>
      <c r="N919" s="206"/>
      <c r="V919" s="189"/>
      <c r="W919" s="195"/>
      <c r="AA919" s="207" t="s">
        <v>703</v>
      </c>
      <c r="AD919" s="195"/>
      <c r="AE919" s="195"/>
      <c r="AG919" s="195"/>
      <c r="AH919" s="195"/>
    </row>
    <row r="920" spans="1:34" s="160" customFormat="1" ht="12" x14ac:dyDescent="0.2">
      <c r="A920" s="200"/>
      <c r="B920" s="199"/>
      <c r="C920" s="1037" t="s">
        <v>443</v>
      </c>
      <c r="D920" s="1037"/>
      <c r="E920" s="1037"/>
      <c r="F920" s="201" t="s">
        <v>444</v>
      </c>
      <c r="G920" s="201" t="s">
        <v>1624</v>
      </c>
      <c r="H920" s="201" t="s">
        <v>436</v>
      </c>
      <c r="I920" s="201" t="s">
        <v>1697</v>
      </c>
      <c r="J920" s="202"/>
      <c r="K920" s="201"/>
      <c r="L920" s="202"/>
      <c r="M920" s="201"/>
      <c r="N920" s="203"/>
      <c r="V920" s="189"/>
      <c r="W920" s="195"/>
      <c r="AA920" s="207"/>
      <c r="AB920" s="163" t="s">
        <v>443</v>
      </c>
      <c r="AD920" s="195"/>
      <c r="AE920" s="195"/>
      <c r="AG920" s="195"/>
      <c r="AH920" s="195"/>
    </row>
    <row r="921" spans="1:34" s="160" customFormat="1" ht="12" x14ac:dyDescent="0.2">
      <c r="A921" s="200"/>
      <c r="B921" s="199"/>
      <c r="C921" s="1037" t="s">
        <v>447</v>
      </c>
      <c r="D921" s="1037"/>
      <c r="E921" s="1037"/>
      <c r="F921" s="201" t="s">
        <v>444</v>
      </c>
      <c r="G921" s="201" t="s">
        <v>726</v>
      </c>
      <c r="H921" s="201" t="s">
        <v>436</v>
      </c>
      <c r="I921" s="201" t="s">
        <v>1698</v>
      </c>
      <c r="J921" s="202"/>
      <c r="K921" s="201"/>
      <c r="L921" s="202"/>
      <c r="M921" s="201"/>
      <c r="N921" s="203"/>
      <c r="V921" s="189"/>
      <c r="W921" s="195"/>
      <c r="AA921" s="207"/>
      <c r="AB921" s="163" t="s">
        <v>447</v>
      </c>
      <c r="AD921" s="195"/>
      <c r="AE921" s="195"/>
      <c r="AG921" s="195"/>
      <c r="AH921" s="195"/>
    </row>
    <row r="922" spans="1:34" s="160" customFormat="1" ht="12" x14ac:dyDescent="0.2">
      <c r="A922" s="200"/>
      <c r="B922" s="199"/>
      <c r="C922" s="1047" t="s">
        <v>450</v>
      </c>
      <c r="D922" s="1047"/>
      <c r="E922" s="1047"/>
      <c r="F922" s="208"/>
      <c r="G922" s="208"/>
      <c r="H922" s="208"/>
      <c r="I922" s="208"/>
      <c r="J922" s="209">
        <v>335.75</v>
      </c>
      <c r="K922" s="208"/>
      <c r="L922" s="209">
        <v>255.54</v>
      </c>
      <c r="M922" s="208"/>
      <c r="N922" s="210"/>
      <c r="V922" s="189"/>
      <c r="W922" s="195"/>
      <c r="AA922" s="207"/>
      <c r="AC922" s="163" t="s">
        <v>450</v>
      </c>
      <c r="AD922" s="195"/>
      <c r="AE922" s="195"/>
      <c r="AG922" s="195"/>
      <c r="AH922" s="195"/>
    </row>
    <row r="923" spans="1:34" s="160" customFormat="1" ht="12" x14ac:dyDescent="0.2">
      <c r="A923" s="200"/>
      <c r="B923" s="199"/>
      <c r="C923" s="1037" t="s">
        <v>451</v>
      </c>
      <c r="D923" s="1037"/>
      <c r="E923" s="1037"/>
      <c r="F923" s="201"/>
      <c r="G923" s="201"/>
      <c r="H923" s="201"/>
      <c r="I923" s="201"/>
      <c r="J923" s="202"/>
      <c r="K923" s="201"/>
      <c r="L923" s="202">
        <v>231.51</v>
      </c>
      <c r="M923" s="201"/>
      <c r="N923" s="203"/>
      <c r="V923" s="189"/>
      <c r="W923" s="195"/>
      <c r="AA923" s="207"/>
      <c r="AB923" s="163" t="s">
        <v>451</v>
      </c>
      <c r="AD923" s="195"/>
      <c r="AE923" s="195"/>
      <c r="AG923" s="195"/>
      <c r="AH923" s="195"/>
    </row>
    <row r="924" spans="1:34" s="160" customFormat="1" ht="22.5" x14ac:dyDescent="0.2">
      <c r="A924" s="200"/>
      <c r="B924" s="199" t="s">
        <v>1061</v>
      </c>
      <c r="C924" s="1037" t="s">
        <v>1062</v>
      </c>
      <c r="D924" s="1037"/>
      <c r="E924" s="1037"/>
      <c r="F924" s="201" t="s">
        <v>454</v>
      </c>
      <c r="G924" s="201" t="s">
        <v>1063</v>
      </c>
      <c r="H924" s="201"/>
      <c r="I924" s="201" t="s">
        <v>1063</v>
      </c>
      <c r="J924" s="202"/>
      <c r="K924" s="201"/>
      <c r="L924" s="202">
        <v>259.29000000000002</v>
      </c>
      <c r="M924" s="201"/>
      <c r="N924" s="203"/>
      <c r="V924" s="189"/>
      <c r="W924" s="195"/>
      <c r="AA924" s="207"/>
      <c r="AB924" s="163" t="s">
        <v>1062</v>
      </c>
      <c r="AD924" s="195"/>
      <c r="AE924" s="195"/>
      <c r="AG924" s="195"/>
      <c r="AH924" s="195"/>
    </row>
    <row r="925" spans="1:34" s="160" customFormat="1" ht="22.5" x14ac:dyDescent="0.2">
      <c r="A925" s="200"/>
      <c r="B925" s="199" t="s">
        <v>1064</v>
      </c>
      <c r="C925" s="1037" t="s">
        <v>1065</v>
      </c>
      <c r="D925" s="1037"/>
      <c r="E925" s="1037"/>
      <c r="F925" s="201" t="s">
        <v>454</v>
      </c>
      <c r="G925" s="201" t="s">
        <v>936</v>
      </c>
      <c r="H925" s="201"/>
      <c r="I925" s="201" t="s">
        <v>936</v>
      </c>
      <c r="J925" s="202"/>
      <c r="K925" s="201"/>
      <c r="L925" s="202">
        <v>150.47999999999999</v>
      </c>
      <c r="M925" s="201"/>
      <c r="N925" s="203"/>
      <c r="V925" s="189"/>
      <c r="W925" s="195"/>
      <c r="AA925" s="207"/>
      <c r="AB925" s="163" t="s">
        <v>1065</v>
      </c>
      <c r="AD925" s="195"/>
      <c r="AE925" s="195"/>
      <c r="AG925" s="195"/>
      <c r="AH925" s="195"/>
    </row>
    <row r="926" spans="1:34" s="160" customFormat="1" ht="12" x14ac:dyDescent="0.2">
      <c r="A926" s="211"/>
      <c r="B926" s="212"/>
      <c r="C926" s="1039" t="s">
        <v>459</v>
      </c>
      <c r="D926" s="1039"/>
      <c r="E926" s="1039"/>
      <c r="F926" s="192"/>
      <c r="G926" s="192"/>
      <c r="H926" s="192"/>
      <c r="I926" s="192"/>
      <c r="J926" s="193"/>
      <c r="K926" s="192"/>
      <c r="L926" s="193">
        <v>665.31</v>
      </c>
      <c r="M926" s="208"/>
      <c r="N926" s="194"/>
      <c r="V926" s="189"/>
      <c r="W926" s="195"/>
      <c r="AA926" s="207"/>
      <c r="AD926" s="195" t="s">
        <v>459</v>
      </c>
      <c r="AE926" s="195"/>
      <c r="AG926" s="195"/>
      <c r="AH926" s="195"/>
    </row>
    <row r="927" spans="1:34" s="160" customFormat="1" ht="22.5" x14ac:dyDescent="0.2">
      <c r="A927" s="190" t="s">
        <v>716</v>
      </c>
      <c r="B927" s="191" t="s">
        <v>1652</v>
      </c>
      <c r="C927" s="1039" t="s">
        <v>1653</v>
      </c>
      <c r="D927" s="1039"/>
      <c r="E927" s="1039"/>
      <c r="F927" s="192" t="s">
        <v>644</v>
      </c>
      <c r="G927" s="192"/>
      <c r="H927" s="192"/>
      <c r="I927" s="192" t="s">
        <v>1696</v>
      </c>
      <c r="J927" s="193">
        <v>700</v>
      </c>
      <c r="K927" s="192"/>
      <c r="L927" s="193">
        <v>873.94</v>
      </c>
      <c r="M927" s="192"/>
      <c r="N927" s="194"/>
      <c r="V927" s="189"/>
      <c r="W927" s="195" t="s">
        <v>1653</v>
      </c>
      <c r="AA927" s="207"/>
      <c r="AD927" s="195"/>
      <c r="AE927" s="195"/>
      <c r="AG927" s="195"/>
      <c r="AH927" s="195"/>
    </row>
    <row r="928" spans="1:34" s="160" customFormat="1" ht="12" x14ac:dyDescent="0.2">
      <c r="A928" s="211"/>
      <c r="B928" s="212"/>
      <c r="C928" s="168" t="s">
        <v>462</v>
      </c>
      <c r="D928" s="213"/>
      <c r="E928" s="213"/>
      <c r="F928" s="214"/>
      <c r="G928" s="214"/>
      <c r="H928" s="214"/>
      <c r="I928" s="214"/>
      <c r="J928" s="215"/>
      <c r="K928" s="214"/>
      <c r="L928" s="215"/>
      <c r="M928" s="216"/>
      <c r="N928" s="217"/>
      <c r="V928" s="189"/>
      <c r="W928" s="195"/>
      <c r="AA928" s="207"/>
      <c r="AD928" s="195"/>
      <c r="AE928" s="195"/>
      <c r="AG928" s="195"/>
      <c r="AH928" s="195"/>
    </row>
    <row r="929" spans="1:34" s="160" customFormat="1" ht="33.75" x14ac:dyDescent="0.2">
      <c r="A929" s="190" t="s">
        <v>1131</v>
      </c>
      <c r="B929" s="191" t="s">
        <v>1699</v>
      </c>
      <c r="C929" s="1039" t="s">
        <v>1631</v>
      </c>
      <c r="D929" s="1039"/>
      <c r="E929" s="1039"/>
      <c r="F929" s="192" t="s">
        <v>532</v>
      </c>
      <c r="G929" s="192"/>
      <c r="H929" s="192"/>
      <c r="I929" s="192" t="s">
        <v>1694</v>
      </c>
      <c r="J929" s="193"/>
      <c r="K929" s="192"/>
      <c r="L929" s="193"/>
      <c r="M929" s="192"/>
      <c r="N929" s="194"/>
      <c r="V929" s="189"/>
      <c r="W929" s="195" t="s">
        <v>1631</v>
      </c>
      <c r="AA929" s="207"/>
      <c r="AD929" s="195"/>
      <c r="AE929" s="195"/>
      <c r="AG929" s="195"/>
      <c r="AH929" s="195"/>
    </row>
    <row r="930" spans="1:34" s="160" customFormat="1" ht="12" x14ac:dyDescent="0.2">
      <c r="A930" s="196"/>
      <c r="B930" s="197"/>
      <c r="C930" s="1037" t="s">
        <v>1695</v>
      </c>
      <c r="D930" s="1037"/>
      <c r="E930" s="1037"/>
      <c r="F930" s="1037"/>
      <c r="G930" s="1037"/>
      <c r="H930" s="1037"/>
      <c r="I930" s="1037"/>
      <c r="J930" s="1037"/>
      <c r="K930" s="1037"/>
      <c r="L930" s="1037"/>
      <c r="M930" s="1037"/>
      <c r="N930" s="1046"/>
      <c r="V930" s="189"/>
      <c r="W930" s="195"/>
      <c r="X930" s="163" t="s">
        <v>1695</v>
      </c>
      <c r="AA930" s="207"/>
      <c r="AD930" s="195"/>
      <c r="AE930" s="195"/>
      <c r="AG930" s="195"/>
      <c r="AH930" s="195"/>
    </row>
    <row r="931" spans="1:34" s="160" customFormat="1" ht="12" x14ac:dyDescent="0.2">
      <c r="A931" s="198"/>
      <c r="B931" s="199"/>
      <c r="C931" s="1037" t="s">
        <v>1700</v>
      </c>
      <c r="D931" s="1037"/>
      <c r="E931" s="1037"/>
      <c r="F931" s="1037"/>
      <c r="G931" s="1037"/>
      <c r="H931" s="1037"/>
      <c r="I931" s="1037"/>
      <c r="J931" s="1037"/>
      <c r="K931" s="1037"/>
      <c r="L931" s="1037"/>
      <c r="M931" s="1037"/>
      <c r="N931" s="1046"/>
      <c r="V931" s="189"/>
      <c r="W931" s="195"/>
      <c r="Y931" s="163" t="s">
        <v>1700</v>
      </c>
      <c r="AA931" s="207"/>
      <c r="AD931" s="195"/>
      <c r="AE931" s="195"/>
      <c r="AG931" s="195"/>
      <c r="AH931" s="195"/>
    </row>
    <row r="932" spans="1:34" s="160" customFormat="1" ht="33.75" x14ac:dyDescent="0.2">
      <c r="A932" s="198"/>
      <c r="B932" s="199" t="s">
        <v>430</v>
      </c>
      <c r="C932" s="1037" t="s">
        <v>431</v>
      </c>
      <c r="D932" s="1037"/>
      <c r="E932" s="1037"/>
      <c r="F932" s="1037"/>
      <c r="G932" s="1037"/>
      <c r="H932" s="1037"/>
      <c r="I932" s="1037"/>
      <c r="J932" s="1037"/>
      <c r="K932" s="1037"/>
      <c r="L932" s="1037"/>
      <c r="M932" s="1037"/>
      <c r="N932" s="1046"/>
      <c r="V932" s="189"/>
      <c r="W932" s="195"/>
      <c r="Y932" s="163" t="s">
        <v>431</v>
      </c>
      <c r="AA932" s="207"/>
      <c r="AD932" s="195"/>
      <c r="AE932" s="195"/>
      <c r="AG932" s="195"/>
      <c r="AH932" s="195"/>
    </row>
    <row r="933" spans="1:34" s="160" customFormat="1" ht="12" x14ac:dyDescent="0.2">
      <c r="A933" s="200"/>
      <c r="B933" s="199" t="s">
        <v>423</v>
      </c>
      <c r="C933" s="1037" t="s">
        <v>432</v>
      </c>
      <c r="D933" s="1037"/>
      <c r="E933" s="1037"/>
      <c r="F933" s="201"/>
      <c r="G933" s="201"/>
      <c r="H933" s="201"/>
      <c r="I933" s="201"/>
      <c r="J933" s="202">
        <v>3.43</v>
      </c>
      <c r="K933" s="201" t="s">
        <v>870</v>
      </c>
      <c r="L933" s="202">
        <v>92.36</v>
      </c>
      <c r="M933" s="201"/>
      <c r="N933" s="203"/>
      <c r="V933" s="189"/>
      <c r="W933" s="195"/>
      <c r="Z933" s="163" t="s">
        <v>432</v>
      </c>
      <c r="AA933" s="207"/>
      <c r="AD933" s="195"/>
      <c r="AE933" s="195"/>
      <c r="AG933" s="195"/>
      <c r="AH933" s="195"/>
    </row>
    <row r="934" spans="1:34" s="160" customFormat="1" ht="12" x14ac:dyDescent="0.2">
      <c r="A934" s="200"/>
      <c r="B934" s="199" t="s">
        <v>434</v>
      </c>
      <c r="C934" s="1037" t="s">
        <v>435</v>
      </c>
      <c r="D934" s="1037"/>
      <c r="E934" s="1037"/>
      <c r="F934" s="201"/>
      <c r="G934" s="201"/>
      <c r="H934" s="201"/>
      <c r="I934" s="201"/>
      <c r="J934" s="202">
        <v>7.56</v>
      </c>
      <c r="K934" s="201" t="s">
        <v>870</v>
      </c>
      <c r="L934" s="202">
        <v>203.58</v>
      </c>
      <c r="M934" s="201"/>
      <c r="N934" s="203"/>
      <c r="V934" s="189"/>
      <c r="W934" s="195"/>
      <c r="Z934" s="163" t="s">
        <v>435</v>
      </c>
      <c r="AA934" s="207"/>
      <c r="AD934" s="195"/>
      <c r="AE934" s="195"/>
      <c r="AG934" s="195"/>
      <c r="AH934" s="195"/>
    </row>
    <row r="935" spans="1:34" s="160" customFormat="1" ht="12" x14ac:dyDescent="0.2">
      <c r="A935" s="200"/>
      <c r="B935" s="199" t="s">
        <v>437</v>
      </c>
      <c r="C935" s="1037" t="s">
        <v>438</v>
      </c>
      <c r="D935" s="1037"/>
      <c r="E935" s="1037"/>
      <c r="F935" s="201"/>
      <c r="G935" s="201"/>
      <c r="H935" s="201"/>
      <c r="I935" s="201"/>
      <c r="J935" s="202">
        <v>2.84</v>
      </c>
      <c r="K935" s="201" t="s">
        <v>870</v>
      </c>
      <c r="L935" s="202">
        <v>76.48</v>
      </c>
      <c r="M935" s="201"/>
      <c r="N935" s="203"/>
      <c r="V935" s="189"/>
      <c r="W935" s="195"/>
      <c r="Z935" s="163" t="s">
        <v>438</v>
      </c>
      <c r="AA935" s="207"/>
      <c r="AD935" s="195"/>
      <c r="AE935" s="195"/>
      <c r="AG935" s="195"/>
      <c r="AH935" s="195"/>
    </row>
    <row r="936" spans="1:34" s="160" customFormat="1" ht="12" x14ac:dyDescent="0.2">
      <c r="A936" s="196"/>
      <c r="B936" s="204" t="s">
        <v>702</v>
      </c>
      <c r="C936" s="1048" t="s">
        <v>703</v>
      </c>
      <c r="D936" s="1048"/>
      <c r="E936" s="1048"/>
      <c r="F936" s="205" t="s">
        <v>644</v>
      </c>
      <c r="G936" s="205" t="s">
        <v>869</v>
      </c>
      <c r="H936" s="205" t="s">
        <v>1701</v>
      </c>
      <c r="I936" s="205" t="s">
        <v>1702</v>
      </c>
      <c r="J936" s="199"/>
      <c r="K936" s="201"/>
      <c r="L936" s="202"/>
      <c r="M936" s="201"/>
      <c r="N936" s="206"/>
      <c r="V936" s="189"/>
      <c r="W936" s="195"/>
      <c r="AA936" s="207" t="s">
        <v>703</v>
      </c>
      <c r="AD936" s="195"/>
      <c r="AE936" s="195"/>
      <c r="AG936" s="195"/>
      <c r="AH936" s="195"/>
    </row>
    <row r="937" spans="1:34" s="160" customFormat="1" ht="12" x14ac:dyDescent="0.2">
      <c r="A937" s="200"/>
      <c r="B937" s="199"/>
      <c r="C937" s="1037" t="s">
        <v>443</v>
      </c>
      <c r="D937" s="1037"/>
      <c r="E937" s="1037"/>
      <c r="F937" s="201" t="s">
        <v>444</v>
      </c>
      <c r="G937" s="201" t="s">
        <v>1635</v>
      </c>
      <c r="H937" s="201" t="s">
        <v>870</v>
      </c>
      <c r="I937" s="201" t="s">
        <v>1703</v>
      </c>
      <c r="J937" s="202"/>
      <c r="K937" s="201"/>
      <c r="L937" s="202"/>
      <c r="M937" s="201"/>
      <c r="N937" s="203"/>
      <c r="V937" s="189"/>
      <c r="W937" s="195"/>
      <c r="AA937" s="207"/>
      <c r="AB937" s="163" t="s">
        <v>443</v>
      </c>
      <c r="AD937" s="195"/>
      <c r="AE937" s="195"/>
      <c r="AG937" s="195"/>
      <c r="AH937" s="195"/>
    </row>
    <row r="938" spans="1:34" s="160" customFormat="1" ht="12" x14ac:dyDescent="0.2">
      <c r="A938" s="200"/>
      <c r="B938" s="199"/>
      <c r="C938" s="1037" t="s">
        <v>447</v>
      </c>
      <c r="D938" s="1037"/>
      <c r="E938" s="1037"/>
      <c r="F938" s="201" t="s">
        <v>444</v>
      </c>
      <c r="G938" s="201" t="s">
        <v>1637</v>
      </c>
      <c r="H938" s="201" t="s">
        <v>870</v>
      </c>
      <c r="I938" s="201" t="s">
        <v>1704</v>
      </c>
      <c r="J938" s="202"/>
      <c r="K938" s="201"/>
      <c r="L938" s="202"/>
      <c r="M938" s="201"/>
      <c r="N938" s="203"/>
      <c r="V938" s="189"/>
      <c r="W938" s="195"/>
      <c r="AA938" s="207"/>
      <c r="AB938" s="163" t="s">
        <v>447</v>
      </c>
      <c r="AD938" s="195"/>
      <c r="AE938" s="195"/>
      <c r="AG938" s="195"/>
      <c r="AH938" s="195"/>
    </row>
    <row r="939" spans="1:34" s="160" customFormat="1" ht="12" x14ac:dyDescent="0.2">
      <c r="A939" s="200"/>
      <c r="B939" s="199"/>
      <c r="C939" s="1047" t="s">
        <v>450</v>
      </c>
      <c r="D939" s="1047"/>
      <c r="E939" s="1047"/>
      <c r="F939" s="208"/>
      <c r="G939" s="208"/>
      <c r="H939" s="208"/>
      <c r="I939" s="208"/>
      <c r="J939" s="209">
        <v>10.99</v>
      </c>
      <c r="K939" s="208"/>
      <c r="L939" s="209">
        <v>295.94</v>
      </c>
      <c r="M939" s="208"/>
      <c r="N939" s="210"/>
      <c r="V939" s="189"/>
      <c r="W939" s="195"/>
      <c r="AA939" s="207"/>
      <c r="AC939" s="163" t="s">
        <v>450</v>
      </c>
      <c r="AD939" s="195"/>
      <c r="AE939" s="195"/>
      <c r="AG939" s="195"/>
      <c r="AH939" s="195"/>
    </row>
    <row r="940" spans="1:34" s="160" customFormat="1" ht="12" x14ac:dyDescent="0.2">
      <c r="A940" s="200"/>
      <c r="B940" s="199"/>
      <c r="C940" s="1037" t="s">
        <v>451</v>
      </c>
      <c r="D940" s="1037"/>
      <c r="E940" s="1037"/>
      <c r="F940" s="201"/>
      <c r="G940" s="201"/>
      <c r="H940" s="201"/>
      <c r="I940" s="201"/>
      <c r="J940" s="202"/>
      <c r="K940" s="201"/>
      <c r="L940" s="202">
        <v>168.84</v>
      </c>
      <c r="M940" s="201"/>
      <c r="N940" s="203"/>
      <c r="V940" s="189"/>
      <c r="W940" s="195"/>
      <c r="AA940" s="207"/>
      <c r="AB940" s="163" t="s">
        <v>451</v>
      </c>
      <c r="AD940" s="195"/>
      <c r="AE940" s="195"/>
      <c r="AG940" s="195"/>
      <c r="AH940" s="195"/>
    </row>
    <row r="941" spans="1:34" s="160" customFormat="1" ht="22.5" x14ac:dyDescent="0.2">
      <c r="A941" s="200"/>
      <c r="B941" s="199" t="s">
        <v>1061</v>
      </c>
      <c r="C941" s="1037" t="s">
        <v>1062</v>
      </c>
      <c r="D941" s="1037"/>
      <c r="E941" s="1037"/>
      <c r="F941" s="201" t="s">
        <v>454</v>
      </c>
      <c r="G941" s="201" t="s">
        <v>1063</v>
      </c>
      <c r="H941" s="201"/>
      <c r="I941" s="201" t="s">
        <v>1063</v>
      </c>
      <c r="J941" s="202"/>
      <c r="K941" s="201"/>
      <c r="L941" s="202">
        <v>189.1</v>
      </c>
      <c r="M941" s="201"/>
      <c r="N941" s="203"/>
      <c r="V941" s="189"/>
      <c r="W941" s="195"/>
      <c r="AA941" s="207"/>
      <c r="AB941" s="163" t="s">
        <v>1062</v>
      </c>
      <c r="AD941" s="195"/>
      <c r="AE941" s="195"/>
      <c r="AG941" s="195"/>
      <c r="AH941" s="195"/>
    </row>
    <row r="942" spans="1:34" s="160" customFormat="1" ht="22.5" x14ac:dyDescent="0.2">
      <c r="A942" s="200"/>
      <c r="B942" s="199" t="s">
        <v>1064</v>
      </c>
      <c r="C942" s="1037" t="s">
        <v>1065</v>
      </c>
      <c r="D942" s="1037"/>
      <c r="E942" s="1037"/>
      <c r="F942" s="201" t="s">
        <v>454</v>
      </c>
      <c r="G942" s="201" t="s">
        <v>936</v>
      </c>
      <c r="H942" s="201"/>
      <c r="I942" s="201" t="s">
        <v>936</v>
      </c>
      <c r="J942" s="202"/>
      <c r="K942" s="201"/>
      <c r="L942" s="202">
        <v>109.75</v>
      </c>
      <c r="M942" s="201"/>
      <c r="N942" s="203"/>
      <c r="V942" s="189"/>
      <c r="W942" s="195"/>
      <c r="AA942" s="207"/>
      <c r="AB942" s="163" t="s">
        <v>1065</v>
      </c>
      <c r="AD942" s="195"/>
      <c r="AE942" s="195"/>
      <c r="AG942" s="195"/>
      <c r="AH942" s="195"/>
    </row>
    <row r="943" spans="1:34" s="160" customFormat="1" ht="12" x14ac:dyDescent="0.2">
      <c r="A943" s="211"/>
      <c r="B943" s="212"/>
      <c r="C943" s="1039" t="s">
        <v>459</v>
      </c>
      <c r="D943" s="1039"/>
      <c r="E943" s="1039"/>
      <c r="F943" s="192"/>
      <c r="G943" s="192"/>
      <c r="H943" s="192"/>
      <c r="I943" s="192"/>
      <c r="J943" s="193"/>
      <c r="K943" s="192"/>
      <c r="L943" s="193">
        <v>594.79</v>
      </c>
      <c r="M943" s="208"/>
      <c r="N943" s="194"/>
      <c r="V943" s="189"/>
      <c r="W943" s="195"/>
      <c r="AA943" s="207"/>
      <c r="AD943" s="195" t="s">
        <v>459</v>
      </c>
      <c r="AE943" s="195"/>
      <c r="AG943" s="195"/>
      <c r="AH943" s="195"/>
    </row>
    <row r="944" spans="1:34" s="160" customFormat="1" ht="22.5" x14ac:dyDescent="0.2">
      <c r="A944" s="190" t="s">
        <v>1145</v>
      </c>
      <c r="B944" s="191" t="s">
        <v>1652</v>
      </c>
      <c r="C944" s="1039" t="s">
        <v>1653</v>
      </c>
      <c r="D944" s="1039"/>
      <c r="E944" s="1039"/>
      <c r="F944" s="192" t="s">
        <v>644</v>
      </c>
      <c r="G944" s="192"/>
      <c r="H944" s="192"/>
      <c r="I944" s="192" t="s">
        <v>1705</v>
      </c>
      <c r="J944" s="193">
        <v>700</v>
      </c>
      <c r="K944" s="192"/>
      <c r="L944" s="193">
        <v>7690.9</v>
      </c>
      <c r="M944" s="192"/>
      <c r="N944" s="194"/>
      <c r="V944" s="189"/>
      <c r="W944" s="195" t="s">
        <v>1653</v>
      </c>
      <c r="AA944" s="207"/>
      <c r="AD944" s="195"/>
      <c r="AE944" s="195"/>
      <c r="AG944" s="195"/>
      <c r="AH944" s="195"/>
    </row>
    <row r="945" spans="1:34" s="160" customFormat="1" ht="12" x14ac:dyDescent="0.2">
      <c r="A945" s="211"/>
      <c r="B945" s="212"/>
      <c r="C945" s="168" t="s">
        <v>462</v>
      </c>
      <c r="D945" s="213"/>
      <c r="E945" s="213"/>
      <c r="F945" s="214"/>
      <c r="G945" s="214"/>
      <c r="H945" s="214"/>
      <c r="I945" s="214"/>
      <c r="J945" s="215"/>
      <c r="K945" s="214"/>
      <c r="L945" s="215"/>
      <c r="M945" s="216"/>
      <c r="N945" s="217"/>
      <c r="V945" s="189"/>
      <c r="W945" s="195"/>
      <c r="AA945" s="207"/>
      <c r="AD945" s="195"/>
      <c r="AE945" s="195"/>
      <c r="AG945" s="195"/>
      <c r="AH945" s="195"/>
    </row>
    <row r="946" spans="1:34" s="160" customFormat="1" ht="22.5" x14ac:dyDescent="0.2">
      <c r="A946" s="190" t="s">
        <v>1146</v>
      </c>
      <c r="B946" s="191" t="s">
        <v>736</v>
      </c>
      <c r="C946" s="1039" t="s">
        <v>1640</v>
      </c>
      <c r="D946" s="1039"/>
      <c r="E946" s="1039"/>
      <c r="F946" s="192" t="s">
        <v>411</v>
      </c>
      <c r="G946" s="192"/>
      <c r="H946" s="192"/>
      <c r="I946" s="192" t="s">
        <v>1706</v>
      </c>
      <c r="J946" s="193"/>
      <c r="K946" s="192"/>
      <c r="L946" s="193"/>
      <c r="M946" s="192"/>
      <c r="N946" s="194"/>
      <c r="V946" s="189"/>
      <c r="W946" s="195" t="s">
        <v>1640</v>
      </c>
      <c r="AA946" s="207"/>
      <c r="AD946" s="195"/>
      <c r="AE946" s="195"/>
      <c r="AG946" s="195"/>
      <c r="AH946" s="195"/>
    </row>
    <row r="947" spans="1:34" s="160" customFormat="1" ht="12" x14ac:dyDescent="0.2">
      <c r="A947" s="196"/>
      <c r="B947" s="197"/>
      <c r="C947" s="1037" t="s">
        <v>1707</v>
      </c>
      <c r="D947" s="1037"/>
      <c r="E947" s="1037"/>
      <c r="F947" s="1037"/>
      <c r="G947" s="1037"/>
      <c r="H947" s="1037"/>
      <c r="I947" s="1037"/>
      <c r="J947" s="1037"/>
      <c r="K947" s="1037"/>
      <c r="L947" s="1037"/>
      <c r="M947" s="1037"/>
      <c r="N947" s="1046"/>
      <c r="V947" s="189"/>
      <c r="W947" s="195"/>
      <c r="X947" s="163" t="s">
        <v>1707</v>
      </c>
      <c r="AA947" s="207"/>
      <c r="AD947" s="195"/>
      <c r="AE947" s="195"/>
      <c r="AG947" s="195"/>
      <c r="AH947" s="195"/>
    </row>
    <row r="948" spans="1:34" s="160" customFormat="1" ht="33.75" x14ac:dyDescent="0.2">
      <c r="A948" s="198"/>
      <c r="B948" s="199" t="s">
        <v>430</v>
      </c>
      <c r="C948" s="1037" t="s">
        <v>431</v>
      </c>
      <c r="D948" s="1037"/>
      <c r="E948" s="1037"/>
      <c r="F948" s="1037"/>
      <c r="G948" s="1037"/>
      <c r="H948" s="1037"/>
      <c r="I948" s="1037"/>
      <c r="J948" s="1037"/>
      <c r="K948" s="1037"/>
      <c r="L948" s="1037"/>
      <c r="M948" s="1037"/>
      <c r="N948" s="1046"/>
      <c r="V948" s="189"/>
      <c r="W948" s="195"/>
      <c r="Y948" s="163" t="s">
        <v>431</v>
      </c>
      <c r="AA948" s="207"/>
      <c r="AD948" s="195"/>
      <c r="AE948" s="195"/>
      <c r="AG948" s="195"/>
      <c r="AH948" s="195"/>
    </row>
    <row r="949" spans="1:34" s="160" customFormat="1" ht="12" x14ac:dyDescent="0.2">
      <c r="A949" s="200"/>
      <c r="B949" s="199" t="s">
        <v>423</v>
      </c>
      <c r="C949" s="1037" t="s">
        <v>432</v>
      </c>
      <c r="D949" s="1037"/>
      <c r="E949" s="1037"/>
      <c r="F949" s="201"/>
      <c r="G949" s="201"/>
      <c r="H949" s="201"/>
      <c r="I949" s="201"/>
      <c r="J949" s="202">
        <v>102.78</v>
      </c>
      <c r="K949" s="201" t="s">
        <v>436</v>
      </c>
      <c r="L949" s="202">
        <v>22.02</v>
      </c>
      <c r="M949" s="201"/>
      <c r="N949" s="203"/>
      <c r="V949" s="189"/>
      <c r="W949" s="195"/>
      <c r="Z949" s="163" t="s">
        <v>432</v>
      </c>
      <c r="AA949" s="207"/>
      <c r="AD949" s="195"/>
      <c r="AE949" s="195"/>
      <c r="AG949" s="195"/>
      <c r="AH949" s="195"/>
    </row>
    <row r="950" spans="1:34" s="160" customFormat="1" ht="12" x14ac:dyDescent="0.2">
      <c r="A950" s="200"/>
      <c r="B950" s="199" t="s">
        <v>434</v>
      </c>
      <c r="C950" s="1037" t="s">
        <v>435</v>
      </c>
      <c r="D950" s="1037"/>
      <c r="E950" s="1037"/>
      <c r="F950" s="201"/>
      <c r="G950" s="201"/>
      <c r="H950" s="201"/>
      <c r="I950" s="201"/>
      <c r="J950" s="202">
        <v>30.45</v>
      </c>
      <c r="K950" s="201" t="s">
        <v>436</v>
      </c>
      <c r="L950" s="202">
        <v>6.52</v>
      </c>
      <c r="M950" s="201"/>
      <c r="N950" s="203"/>
      <c r="V950" s="189"/>
      <c r="W950" s="195"/>
      <c r="Z950" s="163" t="s">
        <v>435</v>
      </c>
      <c r="AA950" s="207"/>
      <c r="AD950" s="195"/>
      <c r="AE950" s="195"/>
      <c r="AG950" s="195"/>
      <c r="AH950" s="195"/>
    </row>
    <row r="951" spans="1:34" s="160" customFormat="1" ht="12" x14ac:dyDescent="0.2">
      <c r="A951" s="200"/>
      <c r="B951" s="199" t="s">
        <v>437</v>
      </c>
      <c r="C951" s="1037" t="s">
        <v>438</v>
      </c>
      <c r="D951" s="1037"/>
      <c r="E951" s="1037"/>
      <c r="F951" s="201"/>
      <c r="G951" s="201"/>
      <c r="H951" s="201"/>
      <c r="I951" s="201"/>
      <c r="J951" s="202">
        <v>4.3499999999999996</v>
      </c>
      <c r="K951" s="201" t="s">
        <v>436</v>
      </c>
      <c r="L951" s="202">
        <v>0.93</v>
      </c>
      <c r="M951" s="201"/>
      <c r="N951" s="203"/>
      <c r="V951" s="189"/>
      <c r="W951" s="195"/>
      <c r="Z951" s="163" t="s">
        <v>438</v>
      </c>
      <c r="AA951" s="207"/>
      <c r="AD951" s="195"/>
      <c r="AE951" s="195"/>
      <c r="AG951" s="195"/>
      <c r="AH951" s="195"/>
    </row>
    <row r="952" spans="1:34" s="160" customFormat="1" ht="12" x14ac:dyDescent="0.2">
      <c r="A952" s="200"/>
      <c r="B952" s="199" t="s">
        <v>439</v>
      </c>
      <c r="C952" s="1037" t="s">
        <v>440</v>
      </c>
      <c r="D952" s="1037"/>
      <c r="E952" s="1037"/>
      <c r="F952" s="201"/>
      <c r="G952" s="201"/>
      <c r="H952" s="201"/>
      <c r="I952" s="201"/>
      <c r="J952" s="202">
        <v>285.60000000000002</v>
      </c>
      <c r="K952" s="201"/>
      <c r="L952" s="202">
        <v>48.94</v>
      </c>
      <c r="M952" s="201"/>
      <c r="N952" s="203"/>
      <c r="V952" s="189"/>
      <c r="W952" s="195"/>
      <c r="Z952" s="163" t="s">
        <v>440</v>
      </c>
      <c r="AA952" s="207"/>
      <c r="AD952" s="195"/>
      <c r="AE952" s="195"/>
      <c r="AG952" s="195"/>
      <c r="AH952" s="195"/>
    </row>
    <row r="953" spans="1:34" s="160" customFormat="1" ht="12" x14ac:dyDescent="0.2">
      <c r="A953" s="196"/>
      <c r="B953" s="204" t="s">
        <v>706</v>
      </c>
      <c r="C953" s="1048" t="s">
        <v>707</v>
      </c>
      <c r="D953" s="1048"/>
      <c r="E953" s="1048"/>
      <c r="F953" s="205" t="s">
        <v>411</v>
      </c>
      <c r="G953" s="205" t="s">
        <v>423</v>
      </c>
      <c r="H953" s="205"/>
      <c r="I953" s="205" t="s">
        <v>1706</v>
      </c>
      <c r="J953" s="199"/>
      <c r="K953" s="201"/>
      <c r="L953" s="202"/>
      <c r="M953" s="201"/>
      <c r="N953" s="206"/>
      <c r="V953" s="189"/>
      <c r="W953" s="195"/>
      <c r="AA953" s="207" t="s">
        <v>707</v>
      </c>
      <c r="AD953" s="195"/>
      <c r="AE953" s="195"/>
      <c r="AG953" s="195"/>
      <c r="AH953" s="195"/>
    </row>
    <row r="954" spans="1:34" s="160" customFormat="1" ht="12" x14ac:dyDescent="0.2">
      <c r="A954" s="200"/>
      <c r="B954" s="199"/>
      <c r="C954" s="1037" t="s">
        <v>443</v>
      </c>
      <c r="D954" s="1037"/>
      <c r="E954" s="1037"/>
      <c r="F954" s="201" t="s">
        <v>444</v>
      </c>
      <c r="G954" s="201" t="s">
        <v>740</v>
      </c>
      <c r="H954" s="201" t="s">
        <v>436</v>
      </c>
      <c r="I954" s="201" t="s">
        <v>1708</v>
      </c>
      <c r="J954" s="202"/>
      <c r="K954" s="201"/>
      <c r="L954" s="202"/>
      <c r="M954" s="201"/>
      <c r="N954" s="203"/>
      <c r="V954" s="189"/>
      <c r="W954" s="195"/>
      <c r="AA954" s="207"/>
      <c r="AB954" s="163" t="s">
        <v>443</v>
      </c>
      <c r="AD954" s="195"/>
      <c r="AE954" s="195"/>
      <c r="AG954" s="195"/>
      <c r="AH954" s="195"/>
    </row>
    <row r="955" spans="1:34" s="160" customFormat="1" ht="12" x14ac:dyDescent="0.2">
      <c r="A955" s="200"/>
      <c r="B955" s="199"/>
      <c r="C955" s="1037" t="s">
        <v>447</v>
      </c>
      <c r="D955" s="1037"/>
      <c r="E955" s="1037"/>
      <c r="F955" s="201" t="s">
        <v>444</v>
      </c>
      <c r="G955" s="201" t="s">
        <v>742</v>
      </c>
      <c r="H955" s="201" t="s">
        <v>436</v>
      </c>
      <c r="I955" s="201" t="s">
        <v>1709</v>
      </c>
      <c r="J955" s="202"/>
      <c r="K955" s="201"/>
      <c r="L955" s="202"/>
      <c r="M955" s="201"/>
      <c r="N955" s="203"/>
      <c r="V955" s="189"/>
      <c r="W955" s="195"/>
      <c r="AA955" s="207"/>
      <c r="AB955" s="163" t="s">
        <v>447</v>
      </c>
      <c r="AD955" s="195"/>
      <c r="AE955" s="195"/>
      <c r="AG955" s="195"/>
      <c r="AH955" s="195"/>
    </row>
    <row r="956" spans="1:34" s="160" customFormat="1" ht="12" x14ac:dyDescent="0.2">
      <c r="A956" s="200"/>
      <c r="B956" s="199"/>
      <c r="C956" s="1047" t="s">
        <v>450</v>
      </c>
      <c r="D956" s="1047"/>
      <c r="E956" s="1047"/>
      <c r="F956" s="208"/>
      <c r="G956" s="208"/>
      <c r="H956" s="208"/>
      <c r="I956" s="208"/>
      <c r="J956" s="209">
        <v>418.83</v>
      </c>
      <c r="K956" s="208"/>
      <c r="L956" s="209">
        <v>77.48</v>
      </c>
      <c r="M956" s="208"/>
      <c r="N956" s="210"/>
      <c r="V956" s="189"/>
      <c r="W956" s="195"/>
      <c r="AA956" s="207"/>
      <c r="AC956" s="163" t="s">
        <v>450</v>
      </c>
      <c r="AD956" s="195"/>
      <c r="AE956" s="195"/>
      <c r="AG956" s="195"/>
      <c r="AH956" s="195"/>
    </row>
    <row r="957" spans="1:34" s="160" customFormat="1" ht="12" x14ac:dyDescent="0.2">
      <c r="A957" s="200"/>
      <c r="B957" s="199"/>
      <c r="C957" s="1037" t="s">
        <v>451</v>
      </c>
      <c r="D957" s="1037"/>
      <c r="E957" s="1037"/>
      <c r="F957" s="201"/>
      <c r="G957" s="201"/>
      <c r="H957" s="201"/>
      <c r="I957" s="201"/>
      <c r="J957" s="202"/>
      <c r="K957" s="201"/>
      <c r="L957" s="202">
        <v>22.95</v>
      </c>
      <c r="M957" s="201"/>
      <c r="N957" s="203"/>
      <c r="V957" s="189"/>
      <c r="W957" s="195"/>
      <c r="AA957" s="207"/>
      <c r="AB957" s="163" t="s">
        <v>451</v>
      </c>
      <c r="AD957" s="195"/>
      <c r="AE957" s="195"/>
      <c r="AG957" s="195"/>
      <c r="AH957" s="195"/>
    </row>
    <row r="958" spans="1:34" s="160" customFormat="1" ht="33.75" x14ac:dyDescent="0.2">
      <c r="A958" s="200"/>
      <c r="B958" s="199" t="s">
        <v>714</v>
      </c>
      <c r="C958" s="1037" t="s">
        <v>715</v>
      </c>
      <c r="D958" s="1037"/>
      <c r="E958" s="1037"/>
      <c r="F958" s="201" t="s">
        <v>454</v>
      </c>
      <c r="G958" s="201" t="s">
        <v>716</v>
      </c>
      <c r="H958" s="201"/>
      <c r="I958" s="201" t="s">
        <v>716</v>
      </c>
      <c r="J958" s="202"/>
      <c r="K958" s="201"/>
      <c r="L958" s="202">
        <v>23.41</v>
      </c>
      <c r="M958" s="201"/>
      <c r="N958" s="203"/>
      <c r="V958" s="189"/>
      <c r="W958" s="195"/>
      <c r="AA958" s="207"/>
      <c r="AB958" s="163" t="s">
        <v>715</v>
      </c>
      <c r="AD958" s="195"/>
      <c r="AE958" s="195"/>
      <c r="AG958" s="195"/>
      <c r="AH958" s="195"/>
    </row>
    <row r="959" spans="1:34" s="160" customFormat="1" ht="33.75" x14ac:dyDescent="0.2">
      <c r="A959" s="200"/>
      <c r="B959" s="199" t="s">
        <v>717</v>
      </c>
      <c r="C959" s="1037" t="s">
        <v>718</v>
      </c>
      <c r="D959" s="1037"/>
      <c r="E959" s="1037"/>
      <c r="F959" s="201" t="s">
        <v>454</v>
      </c>
      <c r="G959" s="201" t="s">
        <v>719</v>
      </c>
      <c r="H959" s="201"/>
      <c r="I959" s="201" t="s">
        <v>719</v>
      </c>
      <c r="J959" s="202"/>
      <c r="K959" s="201"/>
      <c r="L959" s="202">
        <v>13.31</v>
      </c>
      <c r="M959" s="201"/>
      <c r="N959" s="203"/>
      <c r="V959" s="189"/>
      <c r="W959" s="195"/>
      <c r="AA959" s="207"/>
      <c r="AB959" s="163" t="s">
        <v>718</v>
      </c>
      <c r="AD959" s="195"/>
      <c r="AE959" s="195"/>
      <c r="AG959" s="195"/>
      <c r="AH959" s="195"/>
    </row>
    <row r="960" spans="1:34" s="160" customFormat="1" ht="12" x14ac:dyDescent="0.2">
      <c r="A960" s="211"/>
      <c r="B960" s="212"/>
      <c r="C960" s="1039" t="s">
        <v>459</v>
      </c>
      <c r="D960" s="1039"/>
      <c r="E960" s="1039"/>
      <c r="F960" s="192"/>
      <c r="G960" s="192"/>
      <c r="H960" s="192"/>
      <c r="I960" s="192"/>
      <c r="J960" s="193"/>
      <c r="K960" s="192"/>
      <c r="L960" s="193">
        <v>114.2</v>
      </c>
      <c r="M960" s="208"/>
      <c r="N960" s="194"/>
      <c r="V960" s="189"/>
      <c r="W960" s="195"/>
      <c r="AA960" s="207"/>
      <c r="AD960" s="195" t="s">
        <v>459</v>
      </c>
      <c r="AE960" s="195"/>
      <c r="AG960" s="195"/>
      <c r="AH960" s="195"/>
    </row>
    <row r="961" spans="1:34" s="160" customFormat="1" ht="45" x14ac:dyDescent="0.2">
      <c r="A961" s="190" t="s">
        <v>1148</v>
      </c>
      <c r="B961" s="191" t="s">
        <v>1645</v>
      </c>
      <c r="C961" s="1039" t="s">
        <v>1646</v>
      </c>
      <c r="D961" s="1039"/>
      <c r="E961" s="1039"/>
      <c r="F961" s="192" t="s">
        <v>347</v>
      </c>
      <c r="G961" s="192"/>
      <c r="H961" s="192"/>
      <c r="I961" s="192" t="s">
        <v>1710</v>
      </c>
      <c r="J961" s="193">
        <v>23.76</v>
      </c>
      <c r="K961" s="192"/>
      <c r="L961" s="193">
        <v>1454.11</v>
      </c>
      <c r="M961" s="192"/>
      <c r="N961" s="194"/>
      <c r="V961" s="189"/>
      <c r="W961" s="195" t="s">
        <v>1646</v>
      </c>
      <c r="AA961" s="207"/>
      <c r="AD961" s="195"/>
      <c r="AE961" s="195"/>
      <c r="AG961" s="195"/>
      <c r="AH961" s="195"/>
    </row>
    <row r="962" spans="1:34" s="160" customFormat="1" ht="12" x14ac:dyDescent="0.2">
      <c r="A962" s="211"/>
      <c r="B962" s="212"/>
      <c r="C962" s="168" t="s">
        <v>462</v>
      </c>
      <c r="D962" s="213"/>
      <c r="E962" s="213"/>
      <c r="F962" s="214"/>
      <c r="G962" s="214"/>
      <c r="H962" s="214"/>
      <c r="I962" s="214"/>
      <c r="J962" s="215"/>
      <c r="K962" s="214"/>
      <c r="L962" s="215"/>
      <c r="M962" s="216"/>
      <c r="N962" s="217"/>
      <c r="V962" s="189"/>
      <c r="W962" s="195"/>
      <c r="AA962" s="207"/>
      <c r="AD962" s="195"/>
      <c r="AE962" s="195"/>
      <c r="AG962" s="195"/>
      <c r="AH962" s="195"/>
    </row>
    <row r="963" spans="1:34" s="160" customFormat="1" ht="22.5" x14ac:dyDescent="0.2">
      <c r="A963" s="190" t="s">
        <v>1149</v>
      </c>
      <c r="B963" s="191" t="s">
        <v>1648</v>
      </c>
      <c r="C963" s="1039" t="s">
        <v>1649</v>
      </c>
      <c r="D963" s="1039"/>
      <c r="E963" s="1039"/>
      <c r="F963" s="192" t="s">
        <v>532</v>
      </c>
      <c r="G963" s="192"/>
      <c r="H963" s="192"/>
      <c r="I963" s="192" t="s">
        <v>1694</v>
      </c>
      <c r="J963" s="193"/>
      <c r="K963" s="192"/>
      <c r="L963" s="193"/>
      <c r="M963" s="192"/>
      <c r="N963" s="194"/>
      <c r="V963" s="189"/>
      <c r="W963" s="195" t="s">
        <v>1649</v>
      </c>
      <c r="AA963" s="207"/>
      <c r="AD963" s="195"/>
      <c r="AE963" s="195"/>
      <c r="AG963" s="195"/>
      <c r="AH963" s="195"/>
    </row>
    <row r="964" spans="1:34" s="160" customFormat="1" ht="12" x14ac:dyDescent="0.2">
      <c r="A964" s="196"/>
      <c r="B964" s="197"/>
      <c r="C964" s="1037" t="s">
        <v>1695</v>
      </c>
      <c r="D964" s="1037"/>
      <c r="E964" s="1037"/>
      <c r="F964" s="1037"/>
      <c r="G964" s="1037"/>
      <c r="H964" s="1037"/>
      <c r="I964" s="1037"/>
      <c r="J964" s="1037"/>
      <c r="K964" s="1037"/>
      <c r="L964" s="1037"/>
      <c r="M964" s="1037"/>
      <c r="N964" s="1046"/>
      <c r="V964" s="189"/>
      <c r="W964" s="195"/>
      <c r="X964" s="163" t="s">
        <v>1695</v>
      </c>
      <c r="AA964" s="207"/>
      <c r="AD964" s="195"/>
      <c r="AE964" s="195"/>
      <c r="AG964" s="195"/>
      <c r="AH964" s="195"/>
    </row>
    <row r="965" spans="1:34" s="160" customFormat="1" ht="33.75" x14ac:dyDescent="0.2">
      <c r="A965" s="198"/>
      <c r="B965" s="199" t="s">
        <v>430</v>
      </c>
      <c r="C965" s="1037" t="s">
        <v>431</v>
      </c>
      <c r="D965" s="1037"/>
      <c r="E965" s="1037"/>
      <c r="F965" s="1037"/>
      <c r="G965" s="1037"/>
      <c r="H965" s="1037"/>
      <c r="I965" s="1037"/>
      <c r="J965" s="1037"/>
      <c r="K965" s="1037"/>
      <c r="L965" s="1037"/>
      <c r="M965" s="1037"/>
      <c r="N965" s="1046"/>
      <c r="V965" s="189"/>
      <c r="W965" s="195"/>
      <c r="Y965" s="163" t="s">
        <v>431</v>
      </c>
      <c r="AA965" s="207"/>
      <c r="AD965" s="195"/>
      <c r="AE965" s="195"/>
      <c r="AG965" s="195"/>
      <c r="AH965" s="195"/>
    </row>
    <row r="966" spans="1:34" s="160" customFormat="1" ht="12" x14ac:dyDescent="0.2">
      <c r="A966" s="200"/>
      <c r="B966" s="199" t="s">
        <v>423</v>
      </c>
      <c r="C966" s="1037" t="s">
        <v>432</v>
      </c>
      <c r="D966" s="1037"/>
      <c r="E966" s="1037"/>
      <c r="F966" s="201"/>
      <c r="G966" s="201"/>
      <c r="H966" s="201"/>
      <c r="I966" s="201"/>
      <c r="J966" s="202">
        <v>625.83000000000004</v>
      </c>
      <c r="K966" s="201" t="s">
        <v>436</v>
      </c>
      <c r="L966" s="202">
        <v>478.76</v>
      </c>
      <c r="M966" s="201"/>
      <c r="N966" s="203"/>
      <c r="V966" s="189"/>
      <c r="W966" s="195"/>
      <c r="Z966" s="163" t="s">
        <v>432</v>
      </c>
      <c r="AA966" s="207"/>
      <c r="AD966" s="195"/>
      <c r="AE966" s="195"/>
      <c r="AG966" s="195"/>
      <c r="AH966" s="195"/>
    </row>
    <row r="967" spans="1:34" s="160" customFormat="1" ht="12" x14ac:dyDescent="0.2">
      <c r="A967" s="200"/>
      <c r="B967" s="199" t="s">
        <v>434</v>
      </c>
      <c r="C967" s="1037" t="s">
        <v>435</v>
      </c>
      <c r="D967" s="1037"/>
      <c r="E967" s="1037"/>
      <c r="F967" s="201"/>
      <c r="G967" s="201"/>
      <c r="H967" s="201"/>
      <c r="I967" s="201"/>
      <c r="J967" s="202">
        <v>47.31</v>
      </c>
      <c r="K967" s="201" t="s">
        <v>436</v>
      </c>
      <c r="L967" s="202">
        <v>36.19</v>
      </c>
      <c r="M967" s="201"/>
      <c r="N967" s="203"/>
      <c r="V967" s="189"/>
      <c r="W967" s="195"/>
      <c r="Z967" s="163" t="s">
        <v>435</v>
      </c>
      <c r="AA967" s="207"/>
      <c r="AD967" s="195"/>
      <c r="AE967" s="195"/>
      <c r="AG967" s="195"/>
      <c r="AH967" s="195"/>
    </row>
    <row r="968" spans="1:34" s="160" customFormat="1" ht="12" x14ac:dyDescent="0.2">
      <c r="A968" s="200"/>
      <c r="B968" s="199" t="s">
        <v>439</v>
      </c>
      <c r="C968" s="1037" t="s">
        <v>440</v>
      </c>
      <c r="D968" s="1037"/>
      <c r="E968" s="1037"/>
      <c r="F968" s="201"/>
      <c r="G968" s="201"/>
      <c r="H968" s="201"/>
      <c r="I968" s="201"/>
      <c r="J968" s="202">
        <v>16.3</v>
      </c>
      <c r="K968" s="201"/>
      <c r="L968" s="202">
        <v>9.98</v>
      </c>
      <c r="M968" s="201"/>
      <c r="N968" s="203"/>
      <c r="V968" s="189"/>
      <c r="W968" s="195"/>
      <c r="Z968" s="163" t="s">
        <v>440</v>
      </c>
      <c r="AA968" s="207"/>
      <c r="AD968" s="195"/>
      <c r="AE968" s="195"/>
      <c r="AG968" s="195"/>
      <c r="AH968" s="195"/>
    </row>
    <row r="969" spans="1:34" s="160" customFormat="1" ht="12" x14ac:dyDescent="0.2">
      <c r="A969" s="200"/>
      <c r="B969" s="199"/>
      <c r="C969" s="1037" t="s">
        <v>443</v>
      </c>
      <c r="D969" s="1037"/>
      <c r="E969" s="1037"/>
      <c r="F969" s="201" t="s">
        <v>444</v>
      </c>
      <c r="G969" s="201" t="s">
        <v>959</v>
      </c>
      <c r="H969" s="201" t="s">
        <v>436</v>
      </c>
      <c r="I969" s="201" t="s">
        <v>1711</v>
      </c>
      <c r="J969" s="202"/>
      <c r="K969" s="201"/>
      <c r="L969" s="202"/>
      <c r="M969" s="201"/>
      <c r="N969" s="203"/>
      <c r="V969" s="189"/>
      <c r="W969" s="195"/>
      <c r="AA969" s="207"/>
      <c r="AB969" s="163" t="s">
        <v>443</v>
      </c>
      <c r="AD969" s="195"/>
      <c r="AE969" s="195"/>
      <c r="AG969" s="195"/>
      <c r="AH969" s="195"/>
    </row>
    <row r="970" spans="1:34" s="160" customFormat="1" ht="12" x14ac:dyDescent="0.2">
      <c r="A970" s="200"/>
      <c r="B970" s="199"/>
      <c r="C970" s="1047" t="s">
        <v>450</v>
      </c>
      <c r="D970" s="1047"/>
      <c r="E970" s="1047"/>
      <c r="F970" s="208"/>
      <c r="G970" s="208"/>
      <c r="H970" s="208"/>
      <c r="I970" s="208"/>
      <c r="J970" s="209">
        <v>689.44</v>
      </c>
      <c r="K970" s="208"/>
      <c r="L970" s="209">
        <v>524.92999999999995</v>
      </c>
      <c r="M970" s="208"/>
      <c r="N970" s="210"/>
      <c r="V970" s="189"/>
      <c r="W970" s="195"/>
      <c r="AA970" s="207"/>
      <c r="AC970" s="163" t="s">
        <v>450</v>
      </c>
      <c r="AD970" s="195"/>
      <c r="AE970" s="195"/>
      <c r="AG970" s="195"/>
      <c r="AH970" s="195"/>
    </row>
    <row r="971" spans="1:34" s="160" customFormat="1" ht="12" x14ac:dyDescent="0.2">
      <c r="A971" s="200"/>
      <c r="B971" s="199"/>
      <c r="C971" s="1037" t="s">
        <v>451</v>
      </c>
      <c r="D971" s="1037"/>
      <c r="E971" s="1037"/>
      <c r="F971" s="201"/>
      <c r="G971" s="201"/>
      <c r="H971" s="201"/>
      <c r="I971" s="201"/>
      <c r="J971" s="202"/>
      <c r="K971" s="201"/>
      <c r="L971" s="202">
        <v>478.76</v>
      </c>
      <c r="M971" s="201"/>
      <c r="N971" s="203"/>
      <c r="V971" s="189"/>
      <c r="W971" s="195"/>
      <c r="AA971" s="207"/>
      <c r="AB971" s="163" t="s">
        <v>451</v>
      </c>
      <c r="AD971" s="195"/>
      <c r="AE971" s="195"/>
      <c r="AG971" s="195"/>
      <c r="AH971" s="195"/>
    </row>
    <row r="972" spans="1:34" s="160" customFormat="1" ht="22.5" x14ac:dyDescent="0.2">
      <c r="A972" s="200"/>
      <c r="B972" s="199" t="s">
        <v>1061</v>
      </c>
      <c r="C972" s="1037" t="s">
        <v>1062</v>
      </c>
      <c r="D972" s="1037"/>
      <c r="E972" s="1037"/>
      <c r="F972" s="201" t="s">
        <v>454</v>
      </c>
      <c r="G972" s="201" t="s">
        <v>1063</v>
      </c>
      <c r="H972" s="201"/>
      <c r="I972" s="201" t="s">
        <v>1063</v>
      </c>
      <c r="J972" s="202"/>
      <c r="K972" s="201"/>
      <c r="L972" s="202">
        <v>536.21</v>
      </c>
      <c r="M972" s="201"/>
      <c r="N972" s="203"/>
      <c r="V972" s="189"/>
      <c r="W972" s="195"/>
      <c r="AA972" s="207"/>
      <c r="AB972" s="163" t="s">
        <v>1062</v>
      </c>
      <c r="AD972" s="195"/>
      <c r="AE972" s="195"/>
      <c r="AG972" s="195"/>
      <c r="AH972" s="195"/>
    </row>
    <row r="973" spans="1:34" s="160" customFormat="1" ht="22.5" x14ac:dyDescent="0.2">
      <c r="A973" s="200"/>
      <c r="B973" s="199" t="s">
        <v>1064</v>
      </c>
      <c r="C973" s="1037" t="s">
        <v>1065</v>
      </c>
      <c r="D973" s="1037"/>
      <c r="E973" s="1037"/>
      <c r="F973" s="201" t="s">
        <v>454</v>
      </c>
      <c r="G973" s="201" t="s">
        <v>936</v>
      </c>
      <c r="H973" s="201"/>
      <c r="I973" s="201" t="s">
        <v>936</v>
      </c>
      <c r="J973" s="202"/>
      <c r="K973" s="201"/>
      <c r="L973" s="202">
        <v>311.19</v>
      </c>
      <c r="M973" s="201"/>
      <c r="N973" s="203"/>
      <c r="V973" s="189"/>
      <c r="W973" s="195"/>
      <c r="AA973" s="207"/>
      <c r="AB973" s="163" t="s">
        <v>1065</v>
      </c>
      <c r="AD973" s="195"/>
      <c r="AE973" s="195"/>
      <c r="AG973" s="195"/>
      <c r="AH973" s="195"/>
    </row>
    <row r="974" spans="1:34" s="160" customFormat="1" ht="12" x14ac:dyDescent="0.2">
      <c r="A974" s="211"/>
      <c r="B974" s="212"/>
      <c r="C974" s="1039" t="s">
        <v>459</v>
      </c>
      <c r="D974" s="1039"/>
      <c r="E974" s="1039"/>
      <c r="F974" s="192"/>
      <c r="G974" s="192"/>
      <c r="H974" s="192"/>
      <c r="I974" s="192"/>
      <c r="J974" s="193"/>
      <c r="K974" s="192"/>
      <c r="L974" s="193">
        <v>1372.33</v>
      </c>
      <c r="M974" s="208"/>
      <c r="N974" s="194"/>
      <c r="V974" s="189"/>
      <c r="W974" s="195"/>
      <c r="AA974" s="207"/>
      <c r="AD974" s="195" t="s">
        <v>459</v>
      </c>
      <c r="AE974" s="195"/>
      <c r="AG974" s="195"/>
      <c r="AH974" s="195"/>
    </row>
    <row r="975" spans="1:34" s="160" customFormat="1" ht="45" x14ac:dyDescent="0.2">
      <c r="A975" s="190" t="s">
        <v>819</v>
      </c>
      <c r="B975" s="191" t="s">
        <v>1050</v>
      </c>
      <c r="C975" s="1039" t="s">
        <v>1712</v>
      </c>
      <c r="D975" s="1039"/>
      <c r="E975" s="1039"/>
      <c r="F975" s="192" t="s">
        <v>532</v>
      </c>
      <c r="G975" s="192"/>
      <c r="H975" s="192"/>
      <c r="I975" s="192" t="s">
        <v>1694</v>
      </c>
      <c r="J975" s="193"/>
      <c r="K975" s="192"/>
      <c r="L975" s="193"/>
      <c r="M975" s="192"/>
      <c r="N975" s="194"/>
      <c r="V975" s="189"/>
      <c r="W975" s="195" t="s">
        <v>1712</v>
      </c>
      <c r="AA975" s="207"/>
      <c r="AD975" s="195"/>
      <c r="AE975" s="195"/>
      <c r="AG975" s="195"/>
      <c r="AH975" s="195"/>
    </row>
    <row r="976" spans="1:34" s="160" customFormat="1" ht="12" x14ac:dyDescent="0.2">
      <c r="A976" s="196"/>
      <c r="B976" s="197"/>
      <c r="C976" s="1037" t="s">
        <v>1695</v>
      </c>
      <c r="D976" s="1037"/>
      <c r="E976" s="1037"/>
      <c r="F976" s="1037"/>
      <c r="G976" s="1037"/>
      <c r="H976" s="1037"/>
      <c r="I976" s="1037"/>
      <c r="J976" s="1037"/>
      <c r="K976" s="1037"/>
      <c r="L976" s="1037"/>
      <c r="M976" s="1037"/>
      <c r="N976" s="1046"/>
      <c r="V976" s="189"/>
      <c r="W976" s="195"/>
      <c r="X976" s="163" t="s">
        <v>1695</v>
      </c>
      <c r="AA976" s="207"/>
      <c r="AD976" s="195"/>
      <c r="AE976" s="195"/>
      <c r="AG976" s="195"/>
      <c r="AH976" s="195"/>
    </row>
    <row r="977" spans="1:34" s="160" customFormat="1" ht="33.75" x14ac:dyDescent="0.2">
      <c r="A977" s="198"/>
      <c r="B977" s="199" t="s">
        <v>430</v>
      </c>
      <c r="C977" s="1037" t="s">
        <v>431</v>
      </c>
      <c r="D977" s="1037"/>
      <c r="E977" s="1037"/>
      <c r="F977" s="1037"/>
      <c r="G977" s="1037"/>
      <c r="H977" s="1037"/>
      <c r="I977" s="1037"/>
      <c r="J977" s="1037"/>
      <c r="K977" s="1037"/>
      <c r="L977" s="1037"/>
      <c r="M977" s="1037"/>
      <c r="N977" s="1046"/>
      <c r="V977" s="189"/>
      <c r="W977" s="195"/>
      <c r="Y977" s="163" t="s">
        <v>431</v>
      </c>
      <c r="AA977" s="207"/>
      <c r="AD977" s="195"/>
      <c r="AE977" s="195"/>
      <c r="AG977" s="195"/>
      <c r="AH977" s="195"/>
    </row>
    <row r="978" spans="1:34" s="160" customFormat="1" ht="12" x14ac:dyDescent="0.2">
      <c r="A978" s="200"/>
      <c r="B978" s="199" t="s">
        <v>423</v>
      </c>
      <c r="C978" s="1037" t="s">
        <v>432</v>
      </c>
      <c r="D978" s="1037"/>
      <c r="E978" s="1037"/>
      <c r="F978" s="201"/>
      <c r="G978" s="201"/>
      <c r="H978" s="201"/>
      <c r="I978" s="201"/>
      <c r="J978" s="202">
        <v>170.01</v>
      </c>
      <c r="K978" s="201" t="s">
        <v>436</v>
      </c>
      <c r="L978" s="202">
        <v>130.06</v>
      </c>
      <c r="M978" s="201"/>
      <c r="N978" s="203"/>
      <c r="V978" s="189"/>
      <c r="W978" s="195"/>
      <c r="Z978" s="163" t="s">
        <v>432</v>
      </c>
      <c r="AA978" s="207"/>
      <c r="AD978" s="195"/>
      <c r="AE978" s="195"/>
      <c r="AG978" s="195"/>
      <c r="AH978" s="195"/>
    </row>
    <row r="979" spans="1:34" s="160" customFormat="1" ht="12" x14ac:dyDescent="0.2">
      <c r="A979" s="200"/>
      <c r="B979" s="199" t="s">
        <v>434</v>
      </c>
      <c r="C979" s="1037" t="s">
        <v>435</v>
      </c>
      <c r="D979" s="1037"/>
      <c r="E979" s="1037"/>
      <c r="F979" s="201"/>
      <c r="G979" s="201"/>
      <c r="H979" s="201"/>
      <c r="I979" s="201"/>
      <c r="J979" s="202">
        <v>38.6</v>
      </c>
      <c r="K979" s="201" t="s">
        <v>436</v>
      </c>
      <c r="L979" s="202">
        <v>29.53</v>
      </c>
      <c r="M979" s="201"/>
      <c r="N979" s="203"/>
      <c r="V979" s="189"/>
      <c r="W979" s="195"/>
      <c r="Z979" s="163" t="s">
        <v>435</v>
      </c>
      <c r="AA979" s="207"/>
      <c r="AD979" s="195"/>
      <c r="AE979" s="195"/>
      <c r="AG979" s="195"/>
      <c r="AH979" s="195"/>
    </row>
    <row r="980" spans="1:34" s="160" customFormat="1" ht="12" x14ac:dyDescent="0.2">
      <c r="A980" s="200"/>
      <c r="B980" s="199" t="s">
        <v>437</v>
      </c>
      <c r="C980" s="1037" t="s">
        <v>438</v>
      </c>
      <c r="D980" s="1037"/>
      <c r="E980" s="1037"/>
      <c r="F980" s="201"/>
      <c r="G980" s="201"/>
      <c r="H980" s="201"/>
      <c r="I980" s="201"/>
      <c r="J980" s="202">
        <v>9.2899999999999991</v>
      </c>
      <c r="K980" s="201" t="s">
        <v>436</v>
      </c>
      <c r="L980" s="202">
        <v>7.11</v>
      </c>
      <c r="M980" s="201"/>
      <c r="N980" s="203"/>
      <c r="V980" s="189"/>
      <c r="W980" s="195"/>
      <c r="Z980" s="163" t="s">
        <v>438</v>
      </c>
      <c r="AA980" s="207"/>
      <c r="AD980" s="195"/>
      <c r="AE980" s="195"/>
      <c r="AG980" s="195"/>
      <c r="AH980" s="195"/>
    </row>
    <row r="981" spans="1:34" s="160" customFormat="1" ht="12" x14ac:dyDescent="0.2">
      <c r="A981" s="200"/>
      <c r="B981" s="199" t="s">
        <v>439</v>
      </c>
      <c r="C981" s="1037" t="s">
        <v>440</v>
      </c>
      <c r="D981" s="1037"/>
      <c r="E981" s="1037"/>
      <c r="F981" s="201"/>
      <c r="G981" s="201"/>
      <c r="H981" s="201"/>
      <c r="I981" s="201"/>
      <c r="J981" s="202">
        <v>0.91</v>
      </c>
      <c r="K981" s="201"/>
      <c r="L981" s="202">
        <v>0.56000000000000005</v>
      </c>
      <c r="M981" s="201"/>
      <c r="N981" s="203"/>
      <c r="V981" s="189"/>
      <c r="W981" s="195"/>
      <c r="Z981" s="163" t="s">
        <v>440</v>
      </c>
      <c r="AA981" s="207"/>
      <c r="AD981" s="195"/>
      <c r="AE981" s="195"/>
      <c r="AG981" s="195"/>
      <c r="AH981" s="195"/>
    </row>
    <row r="982" spans="1:34" s="160" customFormat="1" ht="12" x14ac:dyDescent="0.2">
      <c r="A982" s="196"/>
      <c r="B982" s="204" t="s">
        <v>1054</v>
      </c>
      <c r="C982" s="1048" t="s">
        <v>1055</v>
      </c>
      <c r="D982" s="1048"/>
      <c r="E982" s="1048"/>
      <c r="F982" s="205" t="s">
        <v>411</v>
      </c>
      <c r="G982" s="205" t="s">
        <v>1056</v>
      </c>
      <c r="H982" s="205"/>
      <c r="I982" s="205" t="s">
        <v>1713</v>
      </c>
      <c r="J982" s="199"/>
      <c r="K982" s="201"/>
      <c r="L982" s="202"/>
      <c r="M982" s="201"/>
      <c r="N982" s="206"/>
      <c r="V982" s="189"/>
      <c r="W982" s="195"/>
      <c r="AA982" s="207" t="s">
        <v>1055</v>
      </c>
      <c r="AD982" s="195"/>
      <c r="AE982" s="195"/>
      <c r="AG982" s="195"/>
      <c r="AH982" s="195"/>
    </row>
    <row r="983" spans="1:34" s="160" customFormat="1" ht="12" x14ac:dyDescent="0.2">
      <c r="A983" s="200"/>
      <c r="B983" s="199"/>
      <c r="C983" s="1037" t="s">
        <v>443</v>
      </c>
      <c r="D983" s="1037"/>
      <c r="E983" s="1037"/>
      <c r="F983" s="201" t="s">
        <v>444</v>
      </c>
      <c r="G983" s="201" t="s">
        <v>1058</v>
      </c>
      <c r="H983" s="201" t="s">
        <v>436</v>
      </c>
      <c r="I983" s="201" t="s">
        <v>1714</v>
      </c>
      <c r="J983" s="202"/>
      <c r="K983" s="201"/>
      <c r="L983" s="202"/>
      <c r="M983" s="201"/>
      <c r="N983" s="203"/>
      <c r="V983" s="189"/>
      <c r="W983" s="195"/>
      <c r="AA983" s="207"/>
      <c r="AB983" s="163" t="s">
        <v>443</v>
      </c>
      <c r="AD983" s="195"/>
      <c r="AE983" s="195"/>
      <c r="AG983" s="195"/>
      <c r="AH983" s="195"/>
    </row>
    <row r="984" spans="1:34" s="160" customFormat="1" ht="12" x14ac:dyDescent="0.2">
      <c r="A984" s="200"/>
      <c r="B984" s="199"/>
      <c r="C984" s="1037" t="s">
        <v>447</v>
      </c>
      <c r="D984" s="1037"/>
      <c r="E984" s="1037"/>
      <c r="F984" s="201" t="s">
        <v>444</v>
      </c>
      <c r="G984" s="201" t="s">
        <v>812</v>
      </c>
      <c r="H984" s="201" t="s">
        <v>436</v>
      </c>
      <c r="I984" s="201" t="s">
        <v>1715</v>
      </c>
      <c r="J984" s="202"/>
      <c r="K984" s="201"/>
      <c r="L984" s="202"/>
      <c r="M984" s="201"/>
      <c r="N984" s="203"/>
      <c r="V984" s="189"/>
      <c r="W984" s="195"/>
      <c r="AA984" s="207"/>
      <c r="AB984" s="163" t="s">
        <v>447</v>
      </c>
      <c r="AD984" s="195"/>
      <c r="AE984" s="195"/>
      <c r="AG984" s="195"/>
      <c r="AH984" s="195"/>
    </row>
    <row r="985" spans="1:34" s="160" customFormat="1" ht="12" x14ac:dyDescent="0.2">
      <c r="A985" s="200"/>
      <c r="B985" s="199"/>
      <c r="C985" s="1047" t="s">
        <v>450</v>
      </c>
      <c r="D985" s="1047"/>
      <c r="E985" s="1047"/>
      <c r="F985" s="208"/>
      <c r="G985" s="208"/>
      <c r="H985" s="208"/>
      <c r="I985" s="208"/>
      <c r="J985" s="209">
        <v>209.52</v>
      </c>
      <c r="K985" s="208"/>
      <c r="L985" s="209">
        <v>160.15</v>
      </c>
      <c r="M985" s="208"/>
      <c r="N985" s="210"/>
      <c r="V985" s="189"/>
      <c r="W985" s="195"/>
      <c r="AA985" s="207"/>
      <c r="AC985" s="163" t="s">
        <v>450</v>
      </c>
      <c r="AD985" s="195"/>
      <c r="AE985" s="195"/>
      <c r="AG985" s="195"/>
      <c r="AH985" s="195"/>
    </row>
    <row r="986" spans="1:34" s="160" customFormat="1" ht="12" x14ac:dyDescent="0.2">
      <c r="A986" s="200"/>
      <c r="B986" s="199"/>
      <c r="C986" s="1037" t="s">
        <v>451</v>
      </c>
      <c r="D986" s="1037"/>
      <c r="E986" s="1037"/>
      <c r="F986" s="201"/>
      <c r="G986" s="201"/>
      <c r="H986" s="201"/>
      <c r="I986" s="201"/>
      <c r="J986" s="202"/>
      <c r="K986" s="201"/>
      <c r="L986" s="202">
        <v>137.16999999999999</v>
      </c>
      <c r="M986" s="201"/>
      <c r="N986" s="203"/>
      <c r="V986" s="189"/>
      <c r="W986" s="195"/>
      <c r="AA986" s="207"/>
      <c r="AB986" s="163" t="s">
        <v>451</v>
      </c>
      <c r="AD986" s="195"/>
      <c r="AE986" s="195"/>
      <c r="AG986" s="195"/>
      <c r="AH986" s="195"/>
    </row>
    <row r="987" spans="1:34" s="160" customFormat="1" ht="22.5" x14ac:dyDescent="0.2">
      <c r="A987" s="200"/>
      <c r="B987" s="199" t="s">
        <v>1061</v>
      </c>
      <c r="C987" s="1037" t="s">
        <v>1062</v>
      </c>
      <c r="D987" s="1037"/>
      <c r="E987" s="1037"/>
      <c r="F987" s="201" t="s">
        <v>454</v>
      </c>
      <c r="G987" s="201" t="s">
        <v>1063</v>
      </c>
      <c r="H987" s="201"/>
      <c r="I987" s="201" t="s">
        <v>1063</v>
      </c>
      <c r="J987" s="202"/>
      <c r="K987" s="201"/>
      <c r="L987" s="202">
        <v>153.63</v>
      </c>
      <c r="M987" s="201"/>
      <c r="N987" s="203"/>
      <c r="V987" s="189"/>
      <c r="W987" s="195"/>
      <c r="AA987" s="207"/>
      <c r="AB987" s="163" t="s">
        <v>1062</v>
      </c>
      <c r="AD987" s="195"/>
      <c r="AE987" s="195"/>
      <c r="AG987" s="195"/>
      <c r="AH987" s="195"/>
    </row>
    <row r="988" spans="1:34" s="160" customFormat="1" ht="22.5" x14ac:dyDescent="0.2">
      <c r="A988" s="200"/>
      <c r="B988" s="199" t="s">
        <v>1064</v>
      </c>
      <c r="C988" s="1037" t="s">
        <v>1065</v>
      </c>
      <c r="D988" s="1037"/>
      <c r="E988" s="1037"/>
      <c r="F988" s="201" t="s">
        <v>454</v>
      </c>
      <c r="G988" s="201" t="s">
        <v>936</v>
      </c>
      <c r="H988" s="201"/>
      <c r="I988" s="201" t="s">
        <v>936</v>
      </c>
      <c r="J988" s="202"/>
      <c r="K988" s="201"/>
      <c r="L988" s="202">
        <v>89.16</v>
      </c>
      <c r="M988" s="201"/>
      <c r="N988" s="203"/>
      <c r="V988" s="189"/>
      <c r="W988" s="195"/>
      <c r="AA988" s="207"/>
      <c r="AB988" s="163" t="s">
        <v>1065</v>
      </c>
      <c r="AD988" s="195"/>
      <c r="AE988" s="195"/>
      <c r="AG988" s="195"/>
      <c r="AH988" s="195"/>
    </row>
    <row r="989" spans="1:34" s="160" customFormat="1" ht="12" x14ac:dyDescent="0.2">
      <c r="A989" s="211"/>
      <c r="B989" s="212"/>
      <c r="C989" s="1039" t="s">
        <v>459</v>
      </c>
      <c r="D989" s="1039"/>
      <c r="E989" s="1039"/>
      <c r="F989" s="192"/>
      <c r="G989" s="192"/>
      <c r="H989" s="192"/>
      <c r="I989" s="192"/>
      <c r="J989" s="193"/>
      <c r="K989" s="192"/>
      <c r="L989" s="193">
        <v>402.94</v>
      </c>
      <c r="M989" s="208"/>
      <c r="N989" s="194"/>
      <c r="V989" s="189"/>
      <c r="W989" s="195"/>
      <c r="AA989" s="207"/>
      <c r="AD989" s="195" t="s">
        <v>459</v>
      </c>
      <c r="AE989" s="195"/>
      <c r="AG989" s="195"/>
      <c r="AH989" s="195"/>
    </row>
    <row r="990" spans="1:34" s="160" customFormat="1" ht="45" x14ac:dyDescent="0.2">
      <c r="A990" s="190" t="s">
        <v>1162</v>
      </c>
      <c r="B990" s="191" t="s">
        <v>1716</v>
      </c>
      <c r="C990" s="1039" t="s">
        <v>1717</v>
      </c>
      <c r="D990" s="1039"/>
      <c r="E990" s="1039"/>
      <c r="F990" s="192" t="s">
        <v>532</v>
      </c>
      <c r="G990" s="192"/>
      <c r="H990" s="192"/>
      <c r="I990" s="192" t="s">
        <v>1718</v>
      </c>
      <c r="J990" s="193"/>
      <c r="K990" s="192"/>
      <c r="L990" s="193"/>
      <c r="M990" s="192"/>
      <c r="N990" s="194"/>
      <c r="V990" s="189"/>
      <c r="W990" s="195" t="s">
        <v>1717</v>
      </c>
      <c r="AA990" s="207"/>
      <c r="AD990" s="195"/>
      <c r="AE990" s="195"/>
      <c r="AG990" s="195"/>
      <c r="AH990" s="195"/>
    </row>
    <row r="991" spans="1:34" s="160" customFormat="1" ht="12" x14ac:dyDescent="0.2">
      <c r="A991" s="196"/>
      <c r="B991" s="197"/>
      <c r="C991" s="1037" t="s">
        <v>1719</v>
      </c>
      <c r="D991" s="1037"/>
      <c r="E991" s="1037"/>
      <c r="F991" s="1037"/>
      <c r="G991" s="1037"/>
      <c r="H991" s="1037"/>
      <c r="I991" s="1037"/>
      <c r="J991" s="1037"/>
      <c r="K991" s="1037"/>
      <c r="L991" s="1037"/>
      <c r="M991" s="1037"/>
      <c r="N991" s="1046"/>
      <c r="V991" s="189"/>
      <c r="W991" s="195"/>
      <c r="X991" s="163" t="s">
        <v>1719</v>
      </c>
      <c r="AA991" s="207"/>
      <c r="AD991" s="195"/>
      <c r="AE991" s="195"/>
      <c r="AG991" s="195"/>
      <c r="AH991" s="195"/>
    </row>
    <row r="992" spans="1:34" s="160" customFormat="1" ht="33.75" x14ac:dyDescent="0.2">
      <c r="A992" s="198"/>
      <c r="B992" s="199" t="s">
        <v>430</v>
      </c>
      <c r="C992" s="1037" t="s">
        <v>431</v>
      </c>
      <c r="D992" s="1037"/>
      <c r="E992" s="1037"/>
      <c r="F992" s="1037"/>
      <c r="G992" s="1037"/>
      <c r="H992" s="1037"/>
      <c r="I992" s="1037"/>
      <c r="J992" s="1037"/>
      <c r="K992" s="1037"/>
      <c r="L992" s="1037"/>
      <c r="M992" s="1037"/>
      <c r="N992" s="1046"/>
      <c r="V992" s="189"/>
      <c r="W992" s="195"/>
      <c r="Y992" s="163" t="s">
        <v>431</v>
      </c>
      <c r="AA992" s="207"/>
      <c r="AD992" s="195"/>
      <c r="AE992" s="195"/>
      <c r="AG992" s="195"/>
      <c r="AH992" s="195"/>
    </row>
    <row r="993" spans="1:34" s="160" customFormat="1" ht="12" x14ac:dyDescent="0.2">
      <c r="A993" s="200"/>
      <c r="B993" s="199" t="s">
        <v>423</v>
      </c>
      <c r="C993" s="1037" t="s">
        <v>432</v>
      </c>
      <c r="D993" s="1037"/>
      <c r="E993" s="1037"/>
      <c r="F993" s="201"/>
      <c r="G993" s="201"/>
      <c r="H993" s="201"/>
      <c r="I993" s="201"/>
      <c r="J993" s="202">
        <v>53.82</v>
      </c>
      <c r="K993" s="201" t="s">
        <v>436</v>
      </c>
      <c r="L993" s="202">
        <v>-41.17</v>
      </c>
      <c r="M993" s="201"/>
      <c r="N993" s="203"/>
      <c r="V993" s="189"/>
      <c r="W993" s="195"/>
      <c r="Z993" s="163" t="s">
        <v>432</v>
      </c>
      <c r="AA993" s="207"/>
      <c r="AD993" s="195"/>
      <c r="AE993" s="195"/>
      <c r="AG993" s="195"/>
      <c r="AH993" s="195"/>
    </row>
    <row r="994" spans="1:34" s="160" customFormat="1" ht="12" x14ac:dyDescent="0.2">
      <c r="A994" s="200"/>
      <c r="B994" s="199" t="s">
        <v>434</v>
      </c>
      <c r="C994" s="1037" t="s">
        <v>435</v>
      </c>
      <c r="D994" s="1037"/>
      <c r="E994" s="1037"/>
      <c r="F994" s="201"/>
      <c r="G994" s="201"/>
      <c r="H994" s="201"/>
      <c r="I994" s="201"/>
      <c r="J994" s="202">
        <v>19.149999999999999</v>
      </c>
      <c r="K994" s="201" t="s">
        <v>436</v>
      </c>
      <c r="L994" s="202">
        <v>-14.65</v>
      </c>
      <c r="M994" s="201"/>
      <c r="N994" s="203"/>
      <c r="V994" s="189"/>
      <c r="W994" s="195"/>
      <c r="Z994" s="163" t="s">
        <v>435</v>
      </c>
      <c r="AA994" s="207"/>
      <c r="AD994" s="195"/>
      <c r="AE994" s="195"/>
      <c r="AG994" s="195"/>
      <c r="AH994" s="195"/>
    </row>
    <row r="995" spans="1:34" s="160" customFormat="1" ht="12" x14ac:dyDescent="0.2">
      <c r="A995" s="200"/>
      <c r="B995" s="199" t="s">
        <v>437</v>
      </c>
      <c r="C995" s="1037" t="s">
        <v>438</v>
      </c>
      <c r="D995" s="1037"/>
      <c r="E995" s="1037"/>
      <c r="F995" s="201"/>
      <c r="G995" s="201"/>
      <c r="H995" s="201"/>
      <c r="I995" s="201"/>
      <c r="J995" s="202">
        <v>4.58</v>
      </c>
      <c r="K995" s="201" t="s">
        <v>436</v>
      </c>
      <c r="L995" s="202">
        <v>-3.5</v>
      </c>
      <c r="M995" s="201"/>
      <c r="N995" s="203"/>
      <c r="V995" s="189"/>
      <c r="W995" s="195"/>
      <c r="Z995" s="163" t="s">
        <v>438</v>
      </c>
      <c r="AA995" s="207"/>
      <c r="AD995" s="195"/>
      <c r="AE995" s="195"/>
      <c r="AG995" s="195"/>
      <c r="AH995" s="195"/>
    </row>
    <row r="996" spans="1:34" s="160" customFormat="1" ht="12" x14ac:dyDescent="0.2">
      <c r="A996" s="200"/>
      <c r="B996" s="199" t="s">
        <v>439</v>
      </c>
      <c r="C996" s="1037" t="s">
        <v>440</v>
      </c>
      <c r="D996" s="1037"/>
      <c r="E996" s="1037"/>
      <c r="F996" s="201"/>
      <c r="G996" s="201"/>
      <c r="H996" s="201"/>
      <c r="I996" s="201"/>
      <c r="J996" s="202">
        <v>0.55000000000000004</v>
      </c>
      <c r="K996" s="201"/>
      <c r="L996" s="202">
        <v>-0.34</v>
      </c>
      <c r="M996" s="201"/>
      <c r="N996" s="203"/>
      <c r="V996" s="189"/>
      <c r="W996" s="195"/>
      <c r="Z996" s="163" t="s">
        <v>440</v>
      </c>
      <c r="AA996" s="207"/>
      <c r="AD996" s="195"/>
      <c r="AE996" s="195"/>
      <c r="AG996" s="195"/>
      <c r="AH996" s="195"/>
    </row>
    <row r="997" spans="1:34" s="160" customFormat="1" ht="12" x14ac:dyDescent="0.2">
      <c r="A997" s="196"/>
      <c r="B997" s="204" t="s">
        <v>1054</v>
      </c>
      <c r="C997" s="1048" t="s">
        <v>1055</v>
      </c>
      <c r="D997" s="1048"/>
      <c r="E997" s="1048"/>
      <c r="F997" s="205" t="s">
        <v>411</v>
      </c>
      <c r="G997" s="205" t="s">
        <v>960</v>
      </c>
      <c r="H997" s="205"/>
      <c r="I997" s="205" t="s">
        <v>1720</v>
      </c>
      <c r="J997" s="199"/>
      <c r="K997" s="201"/>
      <c r="L997" s="202"/>
      <c r="M997" s="201"/>
      <c r="N997" s="206"/>
      <c r="V997" s="189"/>
      <c r="W997" s="195"/>
      <c r="AA997" s="207" t="s">
        <v>1055</v>
      </c>
      <c r="AD997" s="195"/>
      <c r="AE997" s="195"/>
      <c r="AG997" s="195"/>
      <c r="AH997" s="195"/>
    </row>
    <row r="998" spans="1:34" s="160" customFormat="1" ht="12" x14ac:dyDescent="0.2">
      <c r="A998" s="200"/>
      <c r="B998" s="199"/>
      <c r="C998" s="1037" t="s">
        <v>443</v>
      </c>
      <c r="D998" s="1037"/>
      <c r="E998" s="1037"/>
      <c r="F998" s="201" t="s">
        <v>444</v>
      </c>
      <c r="G998" s="201" t="s">
        <v>1721</v>
      </c>
      <c r="H998" s="201" t="s">
        <v>436</v>
      </c>
      <c r="I998" s="201" t="s">
        <v>1722</v>
      </c>
      <c r="J998" s="202"/>
      <c r="K998" s="201"/>
      <c r="L998" s="202"/>
      <c r="M998" s="201"/>
      <c r="N998" s="203"/>
      <c r="V998" s="189"/>
      <c r="W998" s="195"/>
      <c r="AA998" s="207"/>
      <c r="AB998" s="163" t="s">
        <v>443</v>
      </c>
      <c r="AD998" s="195"/>
      <c r="AE998" s="195"/>
      <c r="AG998" s="195"/>
      <c r="AH998" s="195"/>
    </row>
    <row r="999" spans="1:34" s="160" customFormat="1" ht="12" x14ac:dyDescent="0.2">
      <c r="A999" s="200"/>
      <c r="B999" s="199"/>
      <c r="C999" s="1037" t="s">
        <v>447</v>
      </c>
      <c r="D999" s="1037"/>
      <c r="E999" s="1037"/>
      <c r="F999" s="201" t="s">
        <v>444</v>
      </c>
      <c r="G999" s="201" t="s">
        <v>1723</v>
      </c>
      <c r="H999" s="201" t="s">
        <v>436</v>
      </c>
      <c r="I999" s="201" t="s">
        <v>1724</v>
      </c>
      <c r="J999" s="202"/>
      <c r="K999" s="201"/>
      <c r="L999" s="202"/>
      <c r="M999" s="201"/>
      <c r="N999" s="203"/>
      <c r="V999" s="189"/>
      <c r="W999" s="195"/>
      <c r="AA999" s="207"/>
      <c r="AB999" s="163" t="s">
        <v>447</v>
      </c>
      <c r="AD999" s="195"/>
      <c r="AE999" s="195"/>
      <c r="AG999" s="195"/>
      <c r="AH999" s="195"/>
    </row>
    <row r="1000" spans="1:34" s="160" customFormat="1" ht="12" x14ac:dyDescent="0.2">
      <c r="A1000" s="200"/>
      <c r="B1000" s="199"/>
      <c r="C1000" s="1047" t="s">
        <v>450</v>
      </c>
      <c r="D1000" s="1047"/>
      <c r="E1000" s="1047"/>
      <c r="F1000" s="208"/>
      <c r="G1000" s="208"/>
      <c r="H1000" s="208"/>
      <c r="I1000" s="208"/>
      <c r="J1000" s="209">
        <v>73.52</v>
      </c>
      <c r="K1000" s="208"/>
      <c r="L1000" s="209">
        <v>-56.16</v>
      </c>
      <c r="M1000" s="208"/>
      <c r="N1000" s="210"/>
      <c r="V1000" s="189"/>
      <c r="W1000" s="195"/>
      <c r="AA1000" s="207"/>
      <c r="AC1000" s="163" t="s">
        <v>450</v>
      </c>
      <c r="AD1000" s="195"/>
      <c r="AE1000" s="195"/>
      <c r="AG1000" s="195"/>
      <c r="AH1000" s="195"/>
    </row>
    <row r="1001" spans="1:34" s="160" customFormat="1" ht="12" x14ac:dyDescent="0.2">
      <c r="A1001" s="200"/>
      <c r="B1001" s="199"/>
      <c r="C1001" s="1037" t="s">
        <v>451</v>
      </c>
      <c r="D1001" s="1037"/>
      <c r="E1001" s="1037"/>
      <c r="F1001" s="201"/>
      <c r="G1001" s="201"/>
      <c r="H1001" s="201"/>
      <c r="I1001" s="201"/>
      <c r="J1001" s="202"/>
      <c r="K1001" s="201"/>
      <c r="L1001" s="202">
        <v>-44.67</v>
      </c>
      <c r="M1001" s="201"/>
      <c r="N1001" s="203"/>
      <c r="V1001" s="189"/>
      <c r="W1001" s="195"/>
      <c r="AA1001" s="207"/>
      <c r="AB1001" s="163" t="s">
        <v>451</v>
      </c>
      <c r="AD1001" s="195"/>
      <c r="AE1001" s="195"/>
      <c r="AG1001" s="195"/>
      <c r="AH1001" s="195"/>
    </row>
    <row r="1002" spans="1:34" s="160" customFormat="1" ht="22.5" x14ac:dyDescent="0.2">
      <c r="A1002" s="200"/>
      <c r="B1002" s="199" t="s">
        <v>1061</v>
      </c>
      <c r="C1002" s="1037" t="s">
        <v>1062</v>
      </c>
      <c r="D1002" s="1037"/>
      <c r="E1002" s="1037"/>
      <c r="F1002" s="201" t="s">
        <v>454</v>
      </c>
      <c r="G1002" s="201" t="s">
        <v>1063</v>
      </c>
      <c r="H1002" s="201"/>
      <c r="I1002" s="201" t="s">
        <v>1063</v>
      </c>
      <c r="J1002" s="202"/>
      <c r="K1002" s="201"/>
      <c r="L1002" s="202">
        <v>-50.03</v>
      </c>
      <c r="M1002" s="201"/>
      <c r="N1002" s="203"/>
      <c r="V1002" s="189"/>
      <c r="W1002" s="195"/>
      <c r="AA1002" s="207"/>
      <c r="AB1002" s="163" t="s">
        <v>1062</v>
      </c>
      <c r="AD1002" s="195"/>
      <c r="AE1002" s="195"/>
      <c r="AG1002" s="195"/>
      <c r="AH1002" s="195"/>
    </row>
    <row r="1003" spans="1:34" s="160" customFormat="1" ht="22.5" x14ac:dyDescent="0.2">
      <c r="A1003" s="200"/>
      <c r="B1003" s="199" t="s">
        <v>1064</v>
      </c>
      <c r="C1003" s="1037" t="s">
        <v>1065</v>
      </c>
      <c r="D1003" s="1037"/>
      <c r="E1003" s="1037"/>
      <c r="F1003" s="201" t="s">
        <v>454</v>
      </c>
      <c r="G1003" s="201" t="s">
        <v>936</v>
      </c>
      <c r="H1003" s="201"/>
      <c r="I1003" s="201" t="s">
        <v>936</v>
      </c>
      <c r="J1003" s="202"/>
      <c r="K1003" s="201"/>
      <c r="L1003" s="202">
        <v>-29.04</v>
      </c>
      <c r="M1003" s="201"/>
      <c r="N1003" s="203"/>
      <c r="V1003" s="189"/>
      <c r="W1003" s="195"/>
      <c r="AA1003" s="207"/>
      <c r="AB1003" s="163" t="s">
        <v>1065</v>
      </c>
      <c r="AD1003" s="195"/>
      <c r="AE1003" s="195"/>
      <c r="AG1003" s="195"/>
      <c r="AH1003" s="195"/>
    </row>
    <row r="1004" spans="1:34" s="160" customFormat="1" ht="12" x14ac:dyDescent="0.2">
      <c r="A1004" s="211"/>
      <c r="B1004" s="212"/>
      <c r="C1004" s="1039" t="s">
        <v>459</v>
      </c>
      <c r="D1004" s="1039"/>
      <c r="E1004" s="1039"/>
      <c r="F1004" s="192"/>
      <c r="G1004" s="192"/>
      <c r="H1004" s="192"/>
      <c r="I1004" s="192"/>
      <c r="J1004" s="193"/>
      <c r="K1004" s="192"/>
      <c r="L1004" s="193">
        <v>-135.22999999999999</v>
      </c>
      <c r="M1004" s="208"/>
      <c r="N1004" s="194"/>
      <c r="V1004" s="189"/>
      <c r="W1004" s="195"/>
      <c r="AA1004" s="207"/>
      <c r="AD1004" s="195" t="s">
        <v>459</v>
      </c>
      <c r="AE1004" s="195"/>
      <c r="AG1004" s="195"/>
      <c r="AH1004" s="195"/>
    </row>
    <row r="1005" spans="1:34" s="160" customFormat="1" ht="33.75" x14ac:dyDescent="0.2">
      <c r="A1005" s="190" t="s">
        <v>1169</v>
      </c>
      <c r="B1005" s="191" t="s">
        <v>1725</v>
      </c>
      <c r="C1005" s="1039" t="s">
        <v>1726</v>
      </c>
      <c r="D1005" s="1039"/>
      <c r="E1005" s="1039"/>
      <c r="F1005" s="192" t="s">
        <v>411</v>
      </c>
      <c r="G1005" s="192"/>
      <c r="H1005" s="192"/>
      <c r="I1005" s="192" t="s">
        <v>1727</v>
      </c>
      <c r="J1005" s="193">
        <v>53913.8</v>
      </c>
      <c r="K1005" s="192"/>
      <c r="L1005" s="193">
        <v>9898.57</v>
      </c>
      <c r="M1005" s="192"/>
      <c r="N1005" s="194"/>
      <c r="V1005" s="189"/>
      <c r="W1005" s="195" t="s">
        <v>1726</v>
      </c>
      <c r="AA1005" s="207"/>
      <c r="AD1005" s="195"/>
      <c r="AE1005" s="195"/>
      <c r="AG1005" s="195"/>
      <c r="AH1005" s="195"/>
    </row>
    <row r="1006" spans="1:34" s="160" customFormat="1" ht="12" x14ac:dyDescent="0.2">
      <c r="A1006" s="211"/>
      <c r="B1006" s="212"/>
      <c r="C1006" s="168" t="s">
        <v>462</v>
      </c>
      <c r="D1006" s="213"/>
      <c r="E1006" s="213"/>
      <c r="F1006" s="214"/>
      <c r="G1006" s="214"/>
      <c r="H1006" s="214"/>
      <c r="I1006" s="214"/>
      <c r="J1006" s="215"/>
      <c r="K1006" s="214"/>
      <c r="L1006" s="215"/>
      <c r="M1006" s="216"/>
      <c r="N1006" s="217"/>
      <c r="V1006" s="189"/>
      <c r="W1006" s="195"/>
      <c r="AA1006" s="207"/>
      <c r="AD1006" s="195"/>
      <c r="AE1006" s="195"/>
      <c r="AG1006" s="195"/>
      <c r="AH1006" s="195"/>
    </row>
    <row r="1007" spans="1:34" s="160" customFormat="1" ht="12" x14ac:dyDescent="0.2">
      <c r="A1007" s="196"/>
      <c r="B1007" s="197"/>
      <c r="C1007" s="1037" t="s">
        <v>1728</v>
      </c>
      <c r="D1007" s="1037"/>
      <c r="E1007" s="1037"/>
      <c r="F1007" s="1037"/>
      <c r="G1007" s="1037"/>
      <c r="H1007" s="1037"/>
      <c r="I1007" s="1037"/>
      <c r="J1007" s="1037"/>
      <c r="K1007" s="1037"/>
      <c r="L1007" s="1037"/>
      <c r="M1007" s="1037"/>
      <c r="N1007" s="1046"/>
      <c r="V1007" s="189"/>
      <c r="W1007" s="195"/>
      <c r="X1007" s="163" t="s">
        <v>1728</v>
      </c>
      <c r="AA1007" s="207"/>
      <c r="AD1007" s="195"/>
      <c r="AE1007" s="195"/>
      <c r="AG1007" s="195"/>
      <c r="AH1007" s="195"/>
    </row>
    <row r="1008" spans="1:34" s="160" customFormat="1" ht="45" x14ac:dyDescent="0.2">
      <c r="A1008" s="190" t="s">
        <v>1173</v>
      </c>
      <c r="B1008" s="191" t="s">
        <v>1729</v>
      </c>
      <c r="C1008" s="1039" t="s">
        <v>1730</v>
      </c>
      <c r="D1008" s="1039"/>
      <c r="E1008" s="1039"/>
      <c r="F1008" s="192" t="s">
        <v>532</v>
      </c>
      <c r="G1008" s="192"/>
      <c r="H1008" s="192"/>
      <c r="I1008" s="192" t="s">
        <v>1694</v>
      </c>
      <c r="J1008" s="193"/>
      <c r="K1008" s="192"/>
      <c r="L1008" s="193"/>
      <c r="M1008" s="192"/>
      <c r="N1008" s="194"/>
      <c r="V1008" s="189"/>
      <c r="W1008" s="195" t="s">
        <v>1730</v>
      </c>
      <c r="AA1008" s="207"/>
      <c r="AD1008" s="195"/>
      <c r="AE1008" s="195"/>
      <c r="AG1008" s="195"/>
      <c r="AH1008" s="195"/>
    </row>
    <row r="1009" spans="1:34" s="160" customFormat="1" ht="12" x14ac:dyDescent="0.2">
      <c r="A1009" s="196"/>
      <c r="B1009" s="197"/>
      <c r="C1009" s="1037" t="s">
        <v>1695</v>
      </c>
      <c r="D1009" s="1037"/>
      <c r="E1009" s="1037"/>
      <c r="F1009" s="1037"/>
      <c r="G1009" s="1037"/>
      <c r="H1009" s="1037"/>
      <c r="I1009" s="1037"/>
      <c r="J1009" s="1037"/>
      <c r="K1009" s="1037"/>
      <c r="L1009" s="1037"/>
      <c r="M1009" s="1037"/>
      <c r="N1009" s="1046"/>
      <c r="V1009" s="189"/>
      <c r="W1009" s="195"/>
      <c r="X1009" s="163" t="s">
        <v>1695</v>
      </c>
      <c r="AA1009" s="207"/>
      <c r="AD1009" s="195"/>
      <c r="AE1009" s="195"/>
      <c r="AG1009" s="195"/>
      <c r="AH1009" s="195"/>
    </row>
    <row r="1010" spans="1:34" s="160" customFormat="1" ht="33.75" x14ac:dyDescent="0.2">
      <c r="A1010" s="198"/>
      <c r="B1010" s="199" t="s">
        <v>430</v>
      </c>
      <c r="C1010" s="1037" t="s">
        <v>431</v>
      </c>
      <c r="D1010" s="1037"/>
      <c r="E1010" s="1037"/>
      <c r="F1010" s="1037"/>
      <c r="G1010" s="1037"/>
      <c r="H1010" s="1037"/>
      <c r="I1010" s="1037"/>
      <c r="J1010" s="1037"/>
      <c r="K1010" s="1037"/>
      <c r="L1010" s="1037"/>
      <c r="M1010" s="1037"/>
      <c r="N1010" s="1046"/>
      <c r="V1010" s="189"/>
      <c r="W1010" s="195"/>
      <c r="Y1010" s="163" t="s">
        <v>431</v>
      </c>
      <c r="AA1010" s="207"/>
      <c r="AD1010" s="195"/>
      <c r="AE1010" s="195"/>
      <c r="AG1010" s="195"/>
      <c r="AH1010" s="195"/>
    </row>
    <row r="1011" spans="1:34" s="160" customFormat="1" ht="12" x14ac:dyDescent="0.2">
      <c r="A1011" s="200"/>
      <c r="B1011" s="199" t="s">
        <v>423</v>
      </c>
      <c r="C1011" s="1037" t="s">
        <v>432</v>
      </c>
      <c r="D1011" s="1037"/>
      <c r="E1011" s="1037"/>
      <c r="F1011" s="201"/>
      <c r="G1011" s="201"/>
      <c r="H1011" s="201"/>
      <c r="I1011" s="201"/>
      <c r="J1011" s="202">
        <v>465.22</v>
      </c>
      <c r="K1011" s="201" t="s">
        <v>436</v>
      </c>
      <c r="L1011" s="202">
        <v>355.89</v>
      </c>
      <c r="M1011" s="201"/>
      <c r="N1011" s="203"/>
      <c r="V1011" s="189"/>
      <c r="W1011" s="195"/>
      <c r="Z1011" s="163" t="s">
        <v>432</v>
      </c>
      <c r="AA1011" s="207"/>
      <c r="AD1011" s="195"/>
      <c r="AE1011" s="195"/>
      <c r="AG1011" s="195"/>
      <c r="AH1011" s="195"/>
    </row>
    <row r="1012" spans="1:34" s="160" customFormat="1" ht="12" x14ac:dyDescent="0.2">
      <c r="A1012" s="200"/>
      <c r="B1012" s="199" t="s">
        <v>434</v>
      </c>
      <c r="C1012" s="1037" t="s">
        <v>435</v>
      </c>
      <c r="D1012" s="1037"/>
      <c r="E1012" s="1037"/>
      <c r="F1012" s="201"/>
      <c r="G1012" s="201"/>
      <c r="H1012" s="201"/>
      <c r="I1012" s="201"/>
      <c r="J1012" s="202">
        <v>22.11</v>
      </c>
      <c r="K1012" s="201" t="s">
        <v>436</v>
      </c>
      <c r="L1012" s="202">
        <v>16.91</v>
      </c>
      <c r="M1012" s="201"/>
      <c r="N1012" s="203"/>
      <c r="V1012" s="189"/>
      <c r="W1012" s="195"/>
      <c r="Z1012" s="163" t="s">
        <v>435</v>
      </c>
      <c r="AA1012" s="207"/>
      <c r="AD1012" s="195"/>
      <c r="AE1012" s="195"/>
      <c r="AG1012" s="195"/>
      <c r="AH1012" s="195"/>
    </row>
    <row r="1013" spans="1:34" s="160" customFormat="1" ht="12" x14ac:dyDescent="0.2">
      <c r="A1013" s="200"/>
      <c r="B1013" s="199" t="s">
        <v>437</v>
      </c>
      <c r="C1013" s="1037" t="s">
        <v>438</v>
      </c>
      <c r="D1013" s="1037"/>
      <c r="E1013" s="1037"/>
      <c r="F1013" s="201"/>
      <c r="G1013" s="201"/>
      <c r="H1013" s="201"/>
      <c r="I1013" s="201"/>
      <c r="J1013" s="202">
        <v>2.52</v>
      </c>
      <c r="K1013" s="201" t="s">
        <v>436</v>
      </c>
      <c r="L1013" s="202">
        <v>1.93</v>
      </c>
      <c r="M1013" s="201"/>
      <c r="N1013" s="203"/>
      <c r="V1013" s="189"/>
      <c r="W1013" s="195"/>
      <c r="Z1013" s="163" t="s">
        <v>438</v>
      </c>
      <c r="AA1013" s="207"/>
      <c r="AD1013" s="195"/>
      <c r="AE1013" s="195"/>
      <c r="AG1013" s="195"/>
      <c r="AH1013" s="195"/>
    </row>
    <row r="1014" spans="1:34" s="160" customFormat="1" ht="12" x14ac:dyDescent="0.2">
      <c r="A1014" s="200"/>
      <c r="B1014" s="199" t="s">
        <v>439</v>
      </c>
      <c r="C1014" s="1037" t="s">
        <v>440</v>
      </c>
      <c r="D1014" s="1037"/>
      <c r="E1014" s="1037"/>
      <c r="F1014" s="201"/>
      <c r="G1014" s="201"/>
      <c r="H1014" s="201"/>
      <c r="I1014" s="201"/>
      <c r="J1014" s="202">
        <v>15358.14</v>
      </c>
      <c r="K1014" s="201"/>
      <c r="L1014" s="202">
        <v>9399.18</v>
      </c>
      <c r="M1014" s="201"/>
      <c r="N1014" s="203"/>
      <c r="V1014" s="189"/>
      <c r="W1014" s="195"/>
      <c r="Z1014" s="163" t="s">
        <v>440</v>
      </c>
      <c r="AA1014" s="207"/>
      <c r="AD1014" s="195"/>
      <c r="AE1014" s="195"/>
      <c r="AG1014" s="195"/>
      <c r="AH1014" s="195"/>
    </row>
    <row r="1015" spans="1:34" s="160" customFormat="1" ht="12" x14ac:dyDescent="0.2">
      <c r="A1015" s="196"/>
      <c r="B1015" s="204" t="s">
        <v>1731</v>
      </c>
      <c r="C1015" s="1048" t="s">
        <v>1732</v>
      </c>
      <c r="D1015" s="1048"/>
      <c r="E1015" s="1048"/>
      <c r="F1015" s="205" t="s">
        <v>411</v>
      </c>
      <c r="G1015" s="205" t="s">
        <v>935</v>
      </c>
      <c r="H1015" s="205"/>
      <c r="I1015" s="205" t="s">
        <v>1733</v>
      </c>
      <c r="J1015" s="199"/>
      <c r="K1015" s="201"/>
      <c r="L1015" s="202"/>
      <c r="M1015" s="201"/>
      <c r="N1015" s="206"/>
      <c r="V1015" s="189"/>
      <c r="W1015" s="195"/>
      <c r="AA1015" s="207" t="s">
        <v>1732</v>
      </c>
      <c r="AD1015" s="195"/>
      <c r="AE1015" s="195"/>
      <c r="AG1015" s="195"/>
      <c r="AH1015" s="195"/>
    </row>
    <row r="1016" spans="1:34" s="160" customFormat="1" ht="22.5" x14ac:dyDescent="0.2">
      <c r="A1016" s="196"/>
      <c r="B1016" s="204" t="s">
        <v>1667</v>
      </c>
      <c r="C1016" s="1048" t="s">
        <v>1734</v>
      </c>
      <c r="D1016" s="1048"/>
      <c r="E1016" s="1048"/>
      <c r="F1016" s="205" t="s">
        <v>488</v>
      </c>
      <c r="G1016" s="205" t="s">
        <v>600</v>
      </c>
      <c r="H1016" s="205"/>
      <c r="I1016" s="205" t="s">
        <v>1735</v>
      </c>
      <c r="J1016" s="199"/>
      <c r="K1016" s="201"/>
      <c r="L1016" s="202"/>
      <c r="M1016" s="201"/>
      <c r="N1016" s="206"/>
      <c r="V1016" s="189"/>
      <c r="W1016" s="195"/>
      <c r="AA1016" s="207" t="s">
        <v>1734</v>
      </c>
      <c r="AD1016" s="195"/>
      <c r="AE1016" s="195"/>
      <c r="AG1016" s="195"/>
      <c r="AH1016" s="195"/>
    </row>
    <row r="1017" spans="1:34" s="160" customFormat="1" ht="12" x14ac:dyDescent="0.2">
      <c r="A1017" s="200"/>
      <c r="B1017" s="199"/>
      <c r="C1017" s="1037" t="s">
        <v>443</v>
      </c>
      <c r="D1017" s="1037"/>
      <c r="E1017" s="1037"/>
      <c r="F1017" s="201" t="s">
        <v>444</v>
      </c>
      <c r="G1017" s="201" t="s">
        <v>1736</v>
      </c>
      <c r="H1017" s="201" t="s">
        <v>436</v>
      </c>
      <c r="I1017" s="201" t="s">
        <v>1737</v>
      </c>
      <c r="J1017" s="202"/>
      <c r="K1017" s="201"/>
      <c r="L1017" s="202"/>
      <c r="M1017" s="201"/>
      <c r="N1017" s="203"/>
      <c r="V1017" s="189"/>
      <c r="W1017" s="195"/>
      <c r="AA1017" s="207"/>
      <c r="AB1017" s="163" t="s">
        <v>443</v>
      </c>
      <c r="AD1017" s="195"/>
      <c r="AE1017" s="195"/>
      <c r="AG1017" s="195"/>
      <c r="AH1017" s="195"/>
    </row>
    <row r="1018" spans="1:34" s="160" customFormat="1" ht="12" x14ac:dyDescent="0.2">
      <c r="A1018" s="200"/>
      <c r="B1018" s="199"/>
      <c r="C1018" s="1037" t="s">
        <v>447</v>
      </c>
      <c r="D1018" s="1037"/>
      <c r="E1018" s="1037"/>
      <c r="F1018" s="201" t="s">
        <v>444</v>
      </c>
      <c r="G1018" s="201" t="s">
        <v>1637</v>
      </c>
      <c r="H1018" s="201" t="s">
        <v>436</v>
      </c>
      <c r="I1018" s="201" t="s">
        <v>1738</v>
      </c>
      <c r="J1018" s="202"/>
      <c r="K1018" s="201"/>
      <c r="L1018" s="202"/>
      <c r="M1018" s="201"/>
      <c r="N1018" s="203"/>
      <c r="V1018" s="189"/>
      <c r="W1018" s="195"/>
      <c r="AA1018" s="207"/>
      <c r="AB1018" s="163" t="s">
        <v>447</v>
      </c>
      <c r="AD1018" s="195"/>
      <c r="AE1018" s="195"/>
      <c r="AG1018" s="195"/>
      <c r="AH1018" s="195"/>
    </row>
    <row r="1019" spans="1:34" s="160" customFormat="1" ht="12" x14ac:dyDescent="0.2">
      <c r="A1019" s="200"/>
      <c r="B1019" s="199"/>
      <c r="C1019" s="1047" t="s">
        <v>450</v>
      </c>
      <c r="D1019" s="1047"/>
      <c r="E1019" s="1047"/>
      <c r="F1019" s="208"/>
      <c r="G1019" s="208"/>
      <c r="H1019" s="208"/>
      <c r="I1019" s="208"/>
      <c r="J1019" s="209">
        <v>15845.47</v>
      </c>
      <c r="K1019" s="208"/>
      <c r="L1019" s="209">
        <v>9771.98</v>
      </c>
      <c r="M1019" s="208"/>
      <c r="N1019" s="210"/>
      <c r="V1019" s="189"/>
      <c r="W1019" s="195"/>
      <c r="AA1019" s="207"/>
      <c r="AC1019" s="163" t="s">
        <v>450</v>
      </c>
      <c r="AD1019" s="195"/>
      <c r="AE1019" s="195"/>
      <c r="AG1019" s="195"/>
      <c r="AH1019" s="195"/>
    </row>
    <row r="1020" spans="1:34" s="160" customFormat="1" ht="12" x14ac:dyDescent="0.2">
      <c r="A1020" s="200"/>
      <c r="B1020" s="199"/>
      <c r="C1020" s="1037" t="s">
        <v>451</v>
      </c>
      <c r="D1020" s="1037"/>
      <c r="E1020" s="1037"/>
      <c r="F1020" s="201"/>
      <c r="G1020" s="201"/>
      <c r="H1020" s="201"/>
      <c r="I1020" s="201"/>
      <c r="J1020" s="202"/>
      <c r="K1020" s="201"/>
      <c r="L1020" s="202">
        <v>357.82</v>
      </c>
      <c r="M1020" s="201"/>
      <c r="N1020" s="203"/>
      <c r="V1020" s="189"/>
      <c r="W1020" s="195"/>
      <c r="AA1020" s="207"/>
      <c r="AB1020" s="163" t="s">
        <v>451</v>
      </c>
      <c r="AD1020" s="195"/>
      <c r="AE1020" s="195"/>
      <c r="AG1020" s="195"/>
      <c r="AH1020" s="195"/>
    </row>
    <row r="1021" spans="1:34" s="160" customFormat="1" ht="22.5" x14ac:dyDescent="0.2">
      <c r="A1021" s="200"/>
      <c r="B1021" s="199" t="s">
        <v>1061</v>
      </c>
      <c r="C1021" s="1037" t="s">
        <v>1062</v>
      </c>
      <c r="D1021" s="1037"/>
      <c r="E1021" s="1037"/>
      <c r="F1021" s="201" t="s">
        <v>454</v>
      </c>
      <c r="G1021" s="201" t="s">
        <v>1063</v>
      </c>
      <c r="H1021" s="201"/>
      <c r="I1021" s="201" t="s">
        <v>1063</v>
      </c>
      <c r="J1021" s="202"/>
      <c r="K1021" s="201"/>
      <c r="L1021" s="202">
        <v>400.76</v>
      </c>
      <c r="M1021" s="201"/>
      <c r="N1021" s="203"/>
      <c r="V1021" s="189"/>
      <c r="W1021" s="195"/>
      <c r="AA1021" s="207"/>
      <c r="AB1021" s="163" t="s">
        <v>1062</v>
      </c>
      <c r="AD1021" s="195"/>
      <c r="AE1021" s="195"/>
      <c r="AG1021" s="195"/>
      <c r="AH1021" s="195"/>
    </row>
    <row r="1022" spans="1:34" s="160" customFormat="1" ht="22.5" x14ac:dyDescent="0.2">
      <c r="A1022" s="200"/>
      <c r="B1022" s="199" t="s">
        <v>1064</v>
      </c>
      <c r="C1022" s="1037" t="s">
        <v>1065</v>
      </c>
      <c r="D1022" s="1037"/>
      <c r="E1022" s="1037"/>
      <c r="F1022" s="201" t="s">
        <v>454</v>
      </c>
      <c r="G1022" s="201" t="s">
        <v>936</v>
      </c>
      <c r="H1022" s="201"/>
      <c r="I1022" s="201" t="s">
        <v>936</v>
      </c>
      <c r="J1022" s="202"/>
      <c r="K1022" s="201"/>
      <c r="L1022" s="202">
        <v>232.58</v>
      </c>
      <c r="M1022" s="201"/>
      <c r="N1022" s="203"/>
      <c r="V1022" s="189"/>
      <c r="W1022" s="195"/>
      <c r="AA1022" s="207"/>
      <c r="AB1022" s="163" t="s">
        <v>1065</v>
      </c>
      <c r="AD1022" s="195"/>
      <c r="AE1022" s="195"/>
      <c r="AG1022" s="195"/>
      <c r="AH1022" s="195"/>
    </row>
    <row r="1023" spans="1:34" s="160" customFormat="1" ht="12" x14ac:dyDescent="0.2">
      <c r="A1023" s="211"/>
      <c r="B1023" s="212"/>
      <c r="C1023" s="1039" t="s">
        <v>459</v>
      </c>
      <c r="D1023" s="1039"/>
      <c r="E1023" s="1039"/>
      <c r="F1023" s="192"/>
      <c r="G1023" s="192"/>
      <c r="H1023" s="192"/>
      <c r="I1023" s="192"/>
      <c r="J1023" s="193"/>
      <c r="K1023" s="192"/>
      <c r="L1023" s="193">
        <v>10405.32</v>
      </c>
      <c r="M1023" s="208"/>
      <c r="N1023" s="194"/>
      <c r="V1023" s="189"/>
      <c r="W1023" s="195"/>
      <c r="AA1023" s="207"/>
      <c r="AD1023" s="195" t="s">
        <v>459</v>
      </c>
      <c r="AE1023" s="195"/>
      <c r="AG1023" s="195"/>
      <c r="AH1023" s="195"/>
    </row>
    <row r="1024" spans="1:34" s="160" customFormat="1" ht="33.75" x14ac:dyDescent="0.2">
      <c r="A1024" s="190" t="s">
        <v>1063</v>
      </c>
      <c r="B1024" s="191" t="s">
        <v>1739</v>
      </c>
      <c r="C1024" s="1039" t="s">
        <v>1740</v>
      </c>
      <c r="D1024" s="1039"/>
      <c r="E1024" s="1039"/>
      <c r="F1024" s="192" t="s">
        <v>488</v>
      </c>
      <c r="G1024" s="192"/>
      <c r="H1024" s="192"/>
      <c r="I1024" s="192" t="s">
        <v>1741</v>
      </c>
      <c r="J1024" s="193">
        <v>50.19</v>
      </c>
      <c r="K1024" s="192"/>
      <c r="L1024" s="193">
        <v>-9399.18</v>
      </c>
      <c r="M1024" s="192"/>
      <c r="N1024" s="194"/>
      <c r="V1024" s="189"/>
      <c r="W1024" s="195" t="s">
        <v>1740</v>
      </c>
      <c r="AA1024" s="207"/>
      <c r="AD1024" s="195"/>
      <c r="AE1024" s="195"/>
      <c r="AG1024" s="195"/>
      <c r="AH1024" s="195"/>
    </row>
    <row r="1025" spans="1:34" s="160" customFormat="1" ht="12" x14ac:dyDescent="0.2">
      <c r="A1025" s="211"/>
      <c r="B1025" s="212"/>
      <c r="C1025" s="168" t="s">
        <v>462</v>
      </c>
      <c r="D1025" s="213"/>
      <c r="E1025" s="213"/>
      <c r="F1025" s="214"/>
      <c r="G1025" s="214"/>
      <c r="H1025" s="214"/>
      <c r="I1025" s="214"/>
      <c r="J1025" s="215"/>
      <c r="K1025" s="214"/>
      <c r="L1025" s="215"/>
      <c r="M1025" s="216"/>
      <c r="N1025" s="217"/>
      <c r="V1025" s="189"/>
      <c r="W1025" s="195"/>
      <c r="AA1025" s="207"/>
      <c r="AD1025" s="195"/>
      <c r="AE1025" s="195"/>
      <c r="AG1025" s="195"/>
      <c r="AH1025" s="195"/>
    </row>
    <row r="1026" spans="1:34" s="160" customFormat="1" ht="33.75" x14ac:dyDescent="0.2">
      <c r="A1026" s="190" t="s">
        <v>1181</v>
      </c>
      <c r="B1026" s="191" t="s">
        <v>1742</v>
      </c>
      <c r="C1026" s="1039" t="s">
        <v>1743</v>
      </c>
      <c r="D1026" s="1039"/>
      <c r="E1026" s="1039"/>
      <c r="F1026" s="192" t="s">
        <v>488</v>
      </c>
      <c r="G1026" s="192"/>
      <c r="H1026" s="192"/>
      <c r="I1026" s="192" t="s">
        <v>1744</v>
      </c>
      <c r="J1026" s="193">
        <v>111.11</v>
      </c>
      <c r="K1026" s="192"/>
      <c r="L1026" s="193">
        <v>2719.97</v>
      </c>
      <c r="M1026" s="192"/>
      <c r="N1026" s="194"/>
      <c r="V1026" s="189"/>
      <c r="W1026" s="195" t="s">
        <v>1743</v>
      </c>
      <c r="AA1026" s="207"/>
      <c r="AD1026" s="195"/>
      <c r="AE1026" s="195"/>
      <c r="AG1026" s="195"/>
      <c r="AH1026" s="195"/>
    </row>
    <row r="1027" spans="1:34" s="160" customFormat="1" ht="12" x14ac:dyDescent="0.2">
      <c r="A1027" s="211"/>
      <c r="B1027" s="212"/>
      <c r="C1027" s="168" t="s">
        <v>462</v>
      </c>
      <c r="D1027" s="213"/>
      <c r="E1027" s="213"/>
      <c r="F1027" s="214"/>
      <c r="G1027" s="214"/>
      <c r="H1027" s="214"/>
      <c r="I1027" s="214"/>
      <c r="J1027" s="215"/>
      <c r="K1027" s="214"/>
      <c r="L1027" s="215"/>
      <c r="M1027" s="216"/>
      <c r="N1027" s="217"/>
      <c r="V1027" s="189"/>
      <c r="W1027" s="195"/>
      <c r="AA1027" s="207"/>
      <c r="AD1027" s="195"/>
      <c r="AE1027" s="195"/>
      <c r="AG1027" s="195"/>
      <c r="AH1027" s="195"/>
    </row>
    <row r="1028" spans="1:34" s="160" customFormat="1" ht="33.75" x14ac:dyDescent="0.2">
      <c r="A1028" s="190" t="s">
        <v>1186</v>
      </c>
      <c r="B1028" s="191" t="s">
        <v>1745</v>
      </c>
      <c r="C1028" s="1039" t="s">
        <v>1746</v>
      </c>
      <c r="D1028" s="1039"/>
      <c r="E1028" s="1039"/>
      <c r="F1028" s="192" t="s">
        <v>488</v>
      </c>
      <c r="G1028" s="192"/>
      <c r="H1028" s="192"/>
      <c r="I1028" s="192" t="s">
        <v>1747</v>
      </c>
      <c r="J1028" s="193">
        <v>135.76</v>
      </c>
      <c r="K1028" s="192"/>
      <c r="L1028" s="193">
        <v>26587.24</v>
      </c>
      <c r="M1028" s="192"/>
      <c r="N1028" s="194"/>
      <c r="V1028" s="189"/>
      <c r="W1028" s="195" t="s">
        <v>1746</v>
      </c>
      <c r="AA1028" s="207"/>
      <c r="AD1028" s="195"/>
      <c r="AE1028" s="195"/>
      <c r="AG1028" s="195"/>
      <c r="AH1028" s="195"/>
    </row>
    <row r="1029" spans="1:34" s="160" customFormat="1" ht="12" x14ac:dyDescent="0.2">
      <c r="A1029" s="211"/>
      <c r="B1029" s="212"/>
      <c r="C1029" s="168" t="s">
        <v>462</v>
      </c>
      <c r="D1029" s="213"/>
      <c r="E1029" s="213"/>
      <c r="F1029" s="214"/>
      <c r="G1029" s="214"/>
      <c r="H1029" s="214"/>
      <c r="I1029" s="214"/>
      <c r="J1029" s="215"/>
      <c r="K1029" s="214"/>
      <c r="L1029" s="215"/>
      <c r="M1029" s="216"/>
      <c r="N1029" s="217"/>
      <c r="V1029" s="189"/>
      <c r="W1029" s="195"/>
      <c r="AA1029" s="207"/>
      <c r="AD1029" s="195"/>
      <c r="AE1029" s="195"/>
      <c r="AG1029" s="195"/>
      <c r="AH1029" s="195"/>
    </row>
    <row r="1030" spans="1:34" s="160" customFormat="1" ht="12" x14ac:dyDescent="0.2">
      <c r="A1030" s="196"/>
      <c r="B1030" s="197"/>
      <c r="C1030" s="1037" t="s">
        <v>1748</v>
      </c>
      <c r="D1030" s="1037"/>
      <c r="E1030" s="1037"/>
      <c r="F1030" s="1037"/>
      <c r="G1030" s="1037"/>
      <c r="H1030" s="1037"/>
      <c r="I1030" s="1037"/>
      <c r="J1030" s="1037"/>
      <c r="K1030" s="1037"/>
      <c r="L1030" s="1037"/>
      <c r="M1030" s="1037"/>
      <c r="N1030" s="1046"/>
      <c r="V1030" s="189"/>
      <c r="W1030" s="195"/>
      <c r="X1030" s="163" t="s">
        <v>1748</v>
      </c>
      <c r="AA1030" s="207"/>
      <c r="AD1030" s="195"/>
      <c r="AE1030" s="195"/>
      <c r="AG1030" s="195"/>
      <c r="AH1030" s="195"/>
    </row>
    <row r="1031" spans="1:34" s="160" customFormat="1" ht="12" x14ac:dyDescent="0.2">
      <c r="A1031" s="1040" t="s">
        <v>1749</v>
      </c>
      <c r="B1031" s="1041"/>
      <c r="C1031" s="1041"/>
      <c r="D1031" s="1041"/>
      <c r="E1031" s="1041"/>
      <c r="F1031" s="1041"/>
      <c r="G1031" s="1041"/>
      <c r="H1031" s="1041"/>
      <c r="I1031" s="1041"/>
      <c r="J1031" s="1041"/>
      <c r="K1031" s="1041"/>
      <c r="L1031" s="1041"/>
      <c r="M1031" s="1041"/>
      <c r="N1031" s="1042"/>
      <c r="V1031" s="189"/>
      <c r="W1031" s="195"/>
      <c r="AA1031" s="207"/>
      <c r="AD1031" s="195"/>
      <c r="AE1031" s="195"/>
      <c r="AG1031" s="195"/>
      <c r="AH1031" s="195" t="s">
        <v>1749</v>
      </c>
    </row>
    <row r="1032" spans="1:34" s="160" customFormat="1" ht="33.75" x14ac:dyDescent="0.2">
      <c r="A1032" s="190" t="s">
        <v>1188</v>
      </c>
      <c r="B1032" s="191" t="s">
        <v>1602</v>
      </c>
      <c r="C1032" s="1039" t="s">
        <v>1603</v>
      </c>
      <c r="D1032" s="1039"/>
      <c r="E1032" s="1039"/>
      <c r="F1032" s="192" t="s">
        <v>532</v>
      </c>
      <c r="G1032" s="192"/>
      <c r="H1032" s="192"/>
      <c r="I1032" s="192" t="s">
        <v>1418</v>
      </c>
      <c r="J1032" s="193"/>
      <c r="K1032" s="192"/>
      <c r="L1032" s="193"/>
      <c r="M1032" s="192"/>
      <c r="N1032" s="194"/>
      <c r="V1032" s="189"/>
      <c r="W1032" s="195" t="s">
        <v>1603</v>
      </c>
      <c r="AA1032" s="207"/>
      <c r="AD1032" s="195"/>
      <c r="AE1032" s="195"/>
      <c r="AG1032" s="195"/>
      <c r="AH1032" s="195"/>
    </row>
    <row r="1033" spans="1:34" s="160" customFormat="1" ht="12" x14ac:dyDescent="0.2">
      <c r="A1033" s="196"/>
      <c r="B1033" s="197"/>
      <c r="C1033" s="1037" t="s">
        <v>1750</v>
      </c>
      <c r="D1033" s="1037"/>
      <c r="E1033" s="1037"/>
      <c r="F1033" s="1037"/>
      <c r="G1033" s="1037"/>
      <c r="H1033" s="1037"/>
      <c r="I1033" s="1037"/>
      <c r="J1033" s="1037"/>
      <c r="K1033" s="1037"/>
      <c r="L1033" s="1037"/>
      <c r="M1033" s="1037"/>
      <c r="N1033" s="1046"/>
      <c r="V1033" s="189"/>
      <c r="W1033" s="195"/>
      <c r="X1033" s="163" t="s">
        <v>1750</v>
      </c>
      <c r="AA1033" s="207"/>
      <c r="AD1033" s="195"/>
      <c r="AE1033" s="195"/>
      <c r="AG1033" s="195"/>
      <c r="AH1033" s="195"/>
    </row>
    <row r="1034" spans="1:34" s="160" customFormat="1" ht="33.75" x14ac:dyDescent="0.2">
      <c r="A1034" s="198"/>
      <c r="B1034" s="199" t="s">
        <v>430</v>
      </c>
      <c r="C1034" s="1037" t="s">
        <v>431</v>
      </c>
      <c r="D1034" s="1037"/>
      <c r="E1034" s="1037"/>
      <c r="F1034" s="1037"/>
      <c r="G1034" s="1037"/>
      <c r="H1034" s="1037"/>
      <c r="I1034" s="1037"/>
      <c r="J1034" s="1037"/>
      <c r="K1034" s="1037"/>
      <c r="L1034" s="1037"/>
      <c r="M1034" s="1037"/>
      <c r="N1034" s="1046"/>
      <c r="V1034" s="189"/>
      <c r="W1034" s="195"/>
      <c r="Y1034" s="163" t="s">
        <v>431</v>
      </c>
      <c r="AA1034" s="207"/>
      <c r="AD1034" s="195"/>
      <c r="AE1034" s="195"/>
      <c r="AG1034" s="195"/>
      <c r="AH1034" s="195"/>
    </row>
    <row r="1035" spans="1:34" s="160" customFormat="1" ht="12" x14ac:dyDescent="0.2">
      <c r="A1035" s="200"/>
      <c r="B1035" s="199" t="s">
        <v>423</v>
      </c>
      <c r="C1035" s="1037" t="s">
        <v>432</v>
      </c>
      <c r="D1035" s="1037"/>
      <c r="E1035" s="1037"/>
      <c r="F1035" s="201"/>
      <c r="G1035" s="201"/>
      <c r="H1035" s="201"/>
      <c r="I1035" s="201"/>
      <c r="J1035" s="202">
        <v>297.77999999999997</v>
      </c>
      <c r="K1035" s="201" t="s">
        <v>436</v>
      </c>
      <c r="L1035" s="202">
        <v>938.01</v>
      </c>
      <c r="M1035" s="201"/>
      <c r="N1035" s="203"/>
      <c r="V1035" s="189"/>
      <c r="W1035" s="195"/>
      <c r="Z1035" s="163" t="s">
        <v>432</v>
      </c>
      <c r="AA1035" s="207"/>
      <c r="AD1035" s="195"/>
      <c r="AE1035" s="195"/>
      <c r="AG1035" s="195"/>
      <c r="AH1035" s="195"/>
    </row>
    <row r="1036" spans="1:34" s="160" customFormat="1" ht="12" x14ac:dyDescent="0.2">
      <c r="A1036" s="200"/>
      <c r="B1036" s="199" t="s">
        <v>434</v>
      </c>
      <c r="C1036" s="1037" t="s">
        <v>435</v>
      </c>
      <c r="D1036" s="1037"/>
      <c r="E1036" s="1037"/>
      <c r="F1036" s="201"/>
      <c r="G1036" s="201"/>
      <c r="H1036" s="201"/>
      <c r="I1036" s="201"/>
      <c r="J1036" s="202">
        <v>47.77</v>
      </c>
      <c r="K1036" s="201" t="s">
        <v>436</v>
      </c>
      <c r="L1036" s="202">
        <v>150.47999999999999</v>
      </c>
      <c r="M1036" s="201"/>
      <c r="N1036" s="203"/>
      <c r="V1036" s="189"/>
      <c r="W1036" s="195"/>
      <c r="Z1036" s="163" t="s">
        <v>435</v>
      </c>
      <c r="AA1036" s="207"/>
      <c r="AD1036" s="195"/>
      <c r="AE1036" s="195"/>
      <c r="AG1036" s="195"/>
      <c r="AH1036" s="195"/>
    </row>
    <row r="1037" spans="1:34" s="160" customFormat="1" ht="12" x14ac:dyDescent="0.2">
      <c r="A1037" s="200"/>
      <c r="B1037" s="199" t="s">
        <v>437</v>
      </c>
      <c r="C1037" s="1037" t="s">
        <v>438</v>
      </c>
      <c r="D1037" s="1037"/>
      <c r="E1037" s="1037"/>
      <c r="F1037" s="201"/>
      <c r="G1037" s="201"/>
      <c r="H1037" s="201"/>
      <c r="I1037" s="201"/>
      <c r="J1037" s="202">
        <v>6.94</v>
      </c>
      <c r="K1037" s="201" t="s">
        <v>436</v>
      </c>
      <c r="L1037" s="202">
        <v>21.86</v>
      </c>
      <c r="M1037" s="201"/>
      <c r="N1037" s="203"/>
      <c r="V1037" s="189"/>
      <c r="W1037" s="195"/>
      <c r="Z1037" s="163" t="s">
        <v>438</v>
      </c>
      <c r="AA1037" s="207"/>
      <c r="AD1037" s="195"/>
      <c r="AE1037" s="195"/>
      <c r="AG1037" s="195"/>
      <c r="AH1037" s="195"/>
    </row>
    <row r="1038" spans="1:34" s="160" customFormat="1" ht="12" x14ac:dyDescent="0.2">
      <c r="A1038" s="200"/>
      <c r="B1038" s="199" t="s">
        <v>439</v>
      </c>
      <c r="C1038" s="1037" t="s">
        <v>440</v>
      </c>
      <c r="D1038" s="1037"/>
      <c r="E1038" s="1037"/>
      <c r="F1038" s="201"/>
      <c r="G1038" s="201"/>
      <c r="H1038" s="201"/>
      <c r="I1038" s="201"/>
      <c r="J1038" s="202">
        <v>1007.75</v>
      </c>
      <c r="K1038" s="201"/>
      <c r="L1038" s="202">
        <v>2539.5300000000002</v>
      </c>
      <c r="M1038" s="201"/>
      <c r="N1038" s="203"/>
      <c r="V1038" s="189"/>
      <c r="W1038" s="195"/>
      <c r="Z1038" s="163" t="s">
        <v>440</v>
      </c>
      <c r="AA1038" s="207"/>
      <c r="AD1038" s="195"/>
      <c r="AE1038" s="195"/>
      <c r="AG1038" s="195"/>
      <c r="AH1038" s="195"/>
    </row>
    <row r="1039" spans="1:34" s="160" customFormat="1" ht="12" x14ac:dyDescent="0.2">
      <c r="A1039" s="196"/>
      <c r="B1039" s="204" t="s">
        <v>1606</v>
      </c>
      <c r="C1039" s="1048" t="s">
        <v>1607</v>
      </c>
      <c r="D1039" s="1048"/>
      <c r="E1039" s="1048"/>
      <c r="F1039" s="205" t="s">
        <v>347</v>
      </c>
      <c r="G1039" s="205" t="s">
        <v>1063</v>
      </c>
      <c r="H1039" s="205"/>
      <c r="I1039" s="205" t="s">
        <v>1751</v>
      </c>
      <c r="J1039" s="199"/>
      <c r="K1039" s="201"/>
      <c r="L1039" s="202"/>
      <c r="M1039" s="201"/>
      <c r="N1039" s="206"/>
      <c r="V1039" s="189"/>
      <c r="W1039" s="195"/>
      <c r="AA1039" s="207" t="s">
        <v>1607</v>
      </c>
      <c r="AD1039" s="195"/>
      <c r="AE1039" s="195"/>
      <c r="AG1039" s="195"/>
      <c r="AH1039" s="195"/>
    </row>
    <row r="1040" spans="1:34" s="160" customFormat="1" ht="12" x14ac:dyDescent="0.2">
      <c r="A1040" s="200"/>
      <c r="B1040" s="199"/>
      <c r="C1040" s="1037" t="s">
        <v>443</v>
      </c>
      <c r="D1040" s="1037"/>
      <c r="E1040" s="1037"/>
      <c r="F1040" s="201" t="s">
        <v>444</v>
      </c>
      <c r="G1040" s="201" t="s">
        <v>1609</v>
      </c>
      <c r="H1040" s="201" t="s">
        <v>436</v>
      </c>
      <c r="I1040" s="201" t="s">
        <v>1752</v>
      </c>
      <c r="J1040" s="202"/>
      <c r="K1040" s="201"/>
      <c r="L1040" s="202"/>
      <c r="M1040" s="201"/>
      <c r="N1040" s="203"/>
      <c r="V1040" s="189"/>
      <c r="W1040" s="195"/>
      <c r="AA1040" s="207"/>
      <c r="AB1040" s="163" t="s">
        <v>443</v>
      </c>
      <c r="AD1040" s="195"/>
      <c r="AE1040" s="195"/>
      <c r="AG1040" s="195"/>
      <c r="AH1040" s="195"/>
    </row>
    <row r="1041" spans="1:34" s="160" customFormat="1" ht="12" x14ac:dyDescent="0.2">
      <c r="A1041" s="200"/>
      <c r="B1041" s="199"/>
      <c r="C1041" s="1037" t="s">
        <v>447</v>
      </c>
      <c r="D1041" s="1037"/>
      <c r="E1041" s="1037"/>
      <c r="F1041" s="201" t="s">
        <v>444</v>
      </c>
      <c r="G1041" s="201" t="s">
        <v>1611</v>
      </c>
      <c r="H1041" s="201" t="s">
        <v>436</v>
      </c>
      <c r="I1041" s="201" t="s">
        <v>1753</v>
      </c>
      <c r="J1041" s="202"/>
      <c r="K1041" s="201"/>
      <c r="L1041" s="202"/>
      <c r="M1041" s="201"/>
      <c r="N1041" s="203"/>
      <c r="V1041" s="189"/>
      <c r="W1041" s="195"/>
      <c r="AA1041" s="207"/>
      <c r="AB1041" s="163" t="s">
        <v>447</v>
      </c>
      <c r="AD1041" s="195"/>
      <c r="AE1041" s="195"/>
      <c r="AG1041" s="195"/>
      <c r="AH1041" s="195"/>
    </row>
    <row r="1042" spans="1:34" s="160" customFormat="1" ht="12" x14ac:dyDescent="0.2">
      <c r="A1042" s="200"/>
      <c r="B1042" s="199"/>
      <c r="C1042" s="1047" t="s">
        <v>450</v>
      </c>
      <c r="D1042" s="1047"/>
      <c r="E1042" s="1047"/>
      <c r="F1042" s="208"/>
      <c r="G1042" s="208"/>
      <c r="H1042" s="208"/>
      <c r="I1042" s="208"/>
      <c r="J1042" s="209">
        <v>1353.3</v>
      </c>
      <c r="K1042" s="208"/>
      <c r="L1042" s="209">
        <v>3628.02</v>
      </c>
      <c r="M1042" s="208"/>
      <c r="N1042" s="210"/>
      <c r="V1042" s="189"/>
      <c r="W1042" s="195"/>
      <c r="AA1042" s="207"/>
      <c r="AC1042" s="163" t="s">
        <v>450</v>
      </c>
      <c r="AD1042" s="195"/>
      <c r="AE1042" s="195"/>
      <c r="AG1042" s="195"/>
      <c r="AH1042" s="195"/>
    </row>
    <row r="1043" spans="1:34" s="160" customFormat="1" ht="12" x14ac:dyDescent="0.2">
      <c r="A1043" s="200"/>
      <c r="B1043" s="199"/>
      <c r="C1043" s="1037" t="s">
        <v>451</v>
      </c>
      <c r="D1043" s="1037"/>
      <c r="E1043" s="1037"/>
      <c r="F1043" s="201"/>
      <c r="G1043" s="201"/>
      <c r="H1043" s="201"/>
      <c r="I1043" s="201"/>
      <c r="J1043" s="202"/>
      <c r="K1043" s="201"/>
      <c r="L1043" s="202">
        <v>959.87</v>
      </c>
      <c r="M1043" s="201"/>
      <c r="N1043" s="203"/>
      <c r="V1043" s="189"/>
      <c r="W1043" s="195"/>
      <c r="AA1043" s="207"/>
      <c r="AB1043" s="163" t="s">
        <v>451</v>
      </c>
      <c r="AD1043" s="195"/>
      <c r="AE1043" s="195"/>
      <c r="AG1043" s="195"/>
      <c r="AH1043" s="195"/>
    </row>
    <row r="1044" spans="1:34" s="160" customFormat="1" ht="22.5" x14ac:dyDescent="0.2">
      <c r="A1044" s="200"/>
      <c r="B1044" s="199" t="s">
        <v>1061</v>
      </c>
      <c r="C1044" s="1037" t="s">
        <v>1062</v>
      </c>
      <c r="D1044" s="1037"/>
      <c r="E1044" s="1037"/>
      <c r="F1044" s="201" t="s">
        <v>454</v>
      </c>
      <c r="G1044" s="201" t="s">
        <v>1063</v>
      </c>
      <c r="H1044" s="201"/>
      <c r="I1044" s="201" t="s">
        <v>1063</v>
      </c>
      <c r="J1044" s="202"/>
      <c r="K1044" s="201"/>
      <c r="L1044" s="202">
        <v>1075.05</v>
      </c>
      <c r="M1044" s="201"/>
      <c r="N1044" s="203"/>
      <c r="V1044" s="189"/>
      <c r="W1044" s="195"/>
      <c r="AA1044" s="207"/>
      <c r="AB1044" s="163" t="s">
        <v>1062</v>
      </c>
      <c r="AD1044" s="195"/>
      <c r="AE1044" s="195"/>
      <c r="AG1044" s="195"/>
      <c r="AH1044" s="195"/>
    </row>
    <row r="1045" spans="1:34" s="160" customFormat="1" ht="22.5" x14ac:dyDescent="0.2">
      <c r="A1045" s="200"/>
      <c r="B1045" s="199" t="s">
        <v>1064</v>
      </c>
      <c r="C1045" s="1037" t="s">
        <v>1065</v>
      </c>
      <c r="D1045" s="1037"/>
      <c r="E1045" s="1037"/>
      <c r="F1045" s="201" t="s">
        <v>454</v>
      </c>
      <c r="G1045" s="201" t="s">
        <v>936</v>
      </c>
      <c r="H1045" s="201"/>
      <c r="I1045" s="201" t="s">
        <v>936</v>
      </c>
      <c r="J1045" s="202"/>
      <c r="K1045" s="201"/>
      <c r="L1045" s="202">
        <v>623.91999999999996</v>
      </c>
      <c r="M1045" s="201"/>
      <c r="N1045" s="203"/>
      <c r="V1045" s="189"/>
      <c r="W1045" s="195"/>
      <c r="AA1045" s="207"/>
      <c r="AB1045" s="163" t="s">
        <v>1065</v>
      </c>
      <c r="AD1045" s="195"/>
      <c r="AE1045" s="195"/>
      <c r="AG1045" s="195"/>
      <c r="AH1045" s="195"/>
    </row>
    <row r="1046" spans="1:34" s="160" customFormat="1" ht="12" x14ac:dyDescent="0.2">
      <c r="A1046" s="211"/>
      <c r="B1046" s="212"/>
      <c r="C1046" s="1039" t="s">
        <v>459</v>
      </c>
      <c r="D1046" s="1039"/>
      <c r="E1046" s="1039"/>
      <c r="F1046" s="192"/>
      <c r="G1046" s="192"/>
      <c r="H1046" s="192"/>
      <c r="I1046" s="192"/>
      <c r="J1046" s="193"/>
      <c r="K1046" s="192"/>
      <c r="L1046" s="193">
        <v>5326.99</v>
      </c>
      <c r="M1046" s="208"/>
      <c r="N1046" s="194"/>
      <c r="V1046" s="189"/>
      <c r="W1046" s="195"/>
      <c r="AA1046" s="207"/>
      <c r="AD1046" s="195" t="s">
        <v>459</v>
      </c>
      <c r="AE1046" s="195"/>
      <c r="AG1046" s="195"/>
      <c r="AH1046" s="195"/>
    </row>
    <row r="1047" spans="1:34" s="160" customFormat="1" ht="33.75" x14ac:dyDescent="0.2">
      <c r="A1047" s="190" t="s">
        <v>1011</v>
      </c>
      <c r="B1047" s="191" t="s">
        <v>1613</v>
      </c>
      <c r="C1047" s="1039" t="s">
        <v>1614</v>
      </c>
      <c r="D1047" s="1039"/>
      <c r="E1047" s="1039"/>
      <c r="F1047" s="192" t="s">
        <v>347</v>
      </c>
      <c r="G1047" s="192"/>
      <c r="H1047" s="192"/>
      <c r="I1047" s="192" t="s">
        <v>1751</v>
      </c>
      <c r="J1047" s="193">
        <v>12.37</v>
      </c>
      <c r="K1047" s="192"/>
      <c r="L1047" s="193">
        <v>3491.31</v>
      </c>
      <c r="M1047" s="192"/>
      <c r="N1047" s="194"/>
      <c r="V1047" s="189"/>
      <c r="W1047" s="195" t="s">
        <v>1614</v>
      </c>
      <c r="AA1047" s="207"/>
      <c r="AD1047" s="195"/>
      <c r="AE1047" s="195"/>
      <c r="AG1047" s="195"/>
      <c r="AH1047" s="195"/>
    </row>
    <row r="1048" spans="1:34" s="160" customFormat="1" ht="12" x14ac:dyDescent="0.2">
      <c r="A1048" s="211"/>
      <c r="B1048" s="212"/>
      <c r="C1048" s="168" t="s">
        <v>462</v>
      </c>
      <c r="D1048" s="213"/>
      <c r="E1048" s="213"/>
      <c r="F1048" s="214"/>
      <c r="G1048" s="214"/>
      <c r="H1048" s="214"/>
      <c r="I1048" s="214"/>
      <c r="J1048" s="215"/>
      <c r="K1048" s="214"/>
      <c r="L1048" s="215"/>
      <c r="M1048" s="216"/>
      <c r="N1048" s="217"/>
      <c r="V1048" s="189"/>
      <c r="W1048" s="195"/>
      <c r="AA1048" s="207"/>
      <c r="AD1048" s="195"/>
      <c r="AE1048" s="195"/>
      <c r="AG1048" s="195"/>
      <c r="AH1048" s="195"/>
    </row>
    <row r="1049" spans="1:34" s="160" customFormat="1" ht="33.75" x14ac:dyDescent="0.2">
      <c r="A1049" s="190" t="s">
        <v>1754</v>
      </c>
      <c r="B1049" s="191" t="s">
        <v>1615</v>
      </c>
      <c r="C1049" s="1039" t="s">
        <v>1616</v>
      </c>
      <c r="D1049" s="1039"/>
      <c r="E1049" s="1039"/>
      <c r="F1049" s="192" t="s">
        <v>532</v>
      </c>
      <c r="G1049" s="192"/>
      <c r="H1049" s="192"/>
      <c r="I1049" s="192" t="s">
        <v>1418</v>
      </c>
      <c r="J1049" s="193"/>
      <c r="K1049" s="192"/>
      <c r="L1049" s="193"/>
      <c r="M1049" s="192"/>
      <c r="N1049" s="194"/>
      <c r="V1049" s="189"/>
      <c r="W1049" s="195" t="s">
        <v>1616</v>
      </c>
      <c r="AA1049" s="207"/>
      <c r="AD1049" s="195"/>
      <c r="AE1049" s="195"/>
      <c r="AG1049" s="195"/>
      <c r="AH1049" s="195"/>
    </row>
    <row r="1050" spans="1:34" s="160" customFormat="1" ht="12" x14ac:dyDescent="0.2">
      <c r="A1050" s="196"/>
      <c r="B1050" s="197"/>
      <c r="C1050" s="1037" t="s">
        <v>1750</v>
      </c>
      <c r="D1050" s="1037"/>
      <c r="E1050" s="1037"/>
      <c r="F1050" s="1037"/>
      <c r="G1050" s="1037"/>
      <c r="H1050" s="1037"/>
      <c r="I1050" s="1037"/>
      <c r="J1050" s="1037"/>
      <c r="K1050" s="1037"/>
      <c r="L1050" s="1037"/>
      <c r="M1050" s="1037"/>
      <c r="N1050" s="1046"/>
      <c r="V1050" s="189"/>
      <c r="W1050" s="195"/>
      <c r="X1050" s="163" t="s">
        <v>1750</v>
      </c>
      <c r="AA1050" s="207"/>
      <c r="AD1050" s="195"/>
      <c r="AE1050" s="195"/>
      <c r="AG1050" s="195"/>
      <c r="AH1050" s="195"/>
    </row>
    <row r="1051" spans="1:34" s="160" customFormat="1" ht="33.75" x14ac:dyDescent="0.2">
      <c r="A1051" s="198"/>
      <c r="B1051" s="199" t="s">
        <v>430</v>
      </c>
      <c r="C1051" s="1037" t="s">
        <v>431</v>
      </c>
      <c r="D1051" s="1037"/>
      <c r="E1051" s="1037"/>
      <c r="F1051" s="1037"/>
      <c r="G1051" s="1037"/>
      <c r="H1051" s="1037"/>
      <c r="I1051" s="1037"/>
      <c r="J1051" s="1037"/>
      <c r="K1051" s="1037"/>
      <c r="L1051" s="1037"/>
      <c r="M1051" s="1037"/>
      <c r="N1051" s="1046"/>
      <c r="V1051" s="189"/>
      <c r="W1051" s="195"/>
      <c r="Y1051" s="163" t="s">
        <v>431</v>
      </c>
      <c r="AA1051" s="207"/>
      <c r="AD1051" s="195"/>
      <c r="AE1051" s="195"/>
      <c r="AG1051" s="195"/>
      <c r="AH1051" s="195"/>
    </row>
    <row r="1052" spans="1:34" s="160" customFormat="1" ht="12" x14ac:dyDescent="0.2">
      <c r="A1052" s="200"/>
      <c r="B1052" s="199" t="s">
        <v>423</v>
      </c>
      <c r="C1052" s="1037" t="s">
        <v>432</v>
      </c>
      <c r="D1052" s="1037"/>
      <c r="E1052" s="1037"/>
      <c r="F1052" s="201"/>
      <c r="G1052" s="201"/>
      <c r="H1052" s="201"/>
      <c r="I1052" s="201"/>
      <c r="J1052" s="202">
        <v>214.28</v>
      </c>
      <c r="K1052" s="201" t="s">
        <v>436</v>
      </c>
      <c r="L1052" s="202">
        <v>674.98</v>
      </c>
      <c r="M1052" s="201"/>
      <c r="N1052" s="203"/>
      <c r="V1052" s="189"/>
      <c r="W1052" s="195"/>
      <c r="Z1052" s="163" t="s">
        <v>432</v>
      </c>
      <c r="AA1052" s="207"/>
      <c r="AD1052" s="195"/>
      <c r="AE1052" s="195"/>
      <c r="AG1052" s="195"/>
      <c r="AH1052" s="195"/>
    </row>
    <row r="1053" spans="1:34" s="160" customFormat="1" ht="12" x14ac:dyDescent="0.2">
      <c r="A1053" s="200"/>
      <c r="B1053" s="199" t="s">
        <v>434</v>
      </c>
      <c r="C1053" s="1037" t="s">
        <v>435</v>
      </c>
      <c r="D1053" s="1037"/>
      <c r="E1053" s="1037"/>
      <c r="F1053" s="201"/>
      <c r="G1053" s="201"/>
      <c r="H1053" s="201"/>
      <c r="I1053" s="201"/>
      <c r="J1053" s="202">
        <v>31.61</v>
      </c>
      <c r="K1053" s="201" t="s">
        <v>436</v>
      </c>
      <c r="L1053" s="202">
        <v>99.57</v>
      </c>
      <c r="M1053" s="201"/>
      <c r="N1053" s="203"/>
      <c r="V1053" s="189"/>
      <c r="W1053" s="195"/>
      <c r="Z1053" s="163" t="s">
        <v>435</v>
      </c>
      <c r="AA1053" s="207"/>
      <c r="AD1053" s="195"/>
      <c r="AE1053" s="195"/>
      <c r="AG1053" s="195"/>
      <c r="AH1053" s="195"/>
    </row>
    <row r="1054" spans="1:34" s="160" customFormat="1" ht="12" x14ac:dyDescent="0.2">
      <c r="A1054" s="200"/>
      <c r="B1054" s="199" t="s">
        <v>437</v>
      </c>
      <c r="C1054" s="1037" t="s">
        <v>438</v>
      </c>
      <c r="D1054" s="1037"/>
      <c r="E1054" s="1037"/>
      <c r="F1054" s="201"/>
      <c r="G1054" s="201"/>
      <c r="H1054" s="201"/>
      <c r="I1054" s="201"/>
      <c r="J1054" s="202">
        <v>4.71</v>
      </c>
      <c r="K1054" s="201" t="s">
        <v>436</v>
      </c>
      <c r="L1054" s="202">
        <v>14.84</v>
      </c>
      <c r="M1054" s="201"/>
      <c r="N1054" s="203"/>
      <c r="V1054" s="189"/>
      <c r="W1054" s="195"/>
      <c r="Z1054" s="163" t="s">
        <v>438</v>
      </c>
      <c r="AA1054" s="207"/>
      <c r="AD1054" s="195"/>
      <c r="AE1054" s="195"/>
      <c r="AG1054" s="195"/>
      <c r="AH1054" s="195"/>
    </row>
    <row r="1055" spans="1:34" s="160" customFormat="1" ht="12" x14ac:dyDescent="0.2">
      <c r="A1055" s="200"/>
      <c r="B1055" s="199" t="s">
        <v>439</v>
      </c>
      <c r="C1055" s="1037" t="s">
        <v>440</v>
      </c>
      <c r="D1055" s="1037"/>
      <c r="E1055" s="1037"/>
      <c r="F1055" s="201"/>
      <c r="G1055" s="201"/>
      <c r="H1055" s="201"/>
      <c r="I1055" s="201"/>
      <c r="J1055" s="202">
        <v>775.42</v>
      </c>
      <c r="K1055" s="201"/>
      <c r="L1055" s="202">
        <v>1954.06</v>
      </c>
      <c r="M1055" s="201"/>
      <c r="N1055" s="203"/>
      <c r="V1055" s="189"/>
      <c r="W1055" s="195"/>
      <c r="Z1055" s="163" t="s">
        <v>440</v>
      </c>
      <c r="AA1055" s="207"/>
      <c r="AD1055" s="195"/>
      <c r="AE1055" s="195"/>
      <c r="AG1055" s="195"/>
      <c r="AH1055" s="195"/>
    </row>
    <row r="1056" spans="1:34" s="160" customFormat="1" ht="12" x14ac:dyDescent="0.2">
      <c r="A1056" s="196"/>
      <c r="B1056" s="204" t="s">
        <v>1606</v>
      </c>
      <c r="C1056" s="1048" t="s">
        <v>1607</v>
      </c>
      <c r="D1056" s="1048"/>
      <c r="E1056" s="1048"/>
      <c r="F1056" s="205" t="s">
        <v>347</v>
      </c>
      <c r="G1056" s="205" t="s">
        <v>1063</v>
      </c>
      <c r="H1056" s="205"/>
      <c r="I1056" s="205" t="s">
        <v>1751</v>
      </c>
      <c r="J1056" s="199"/>
      <c r="K1056" s="201"/>
      <c r="L1056" s="202"/>
      <c r="M1056" s="201"/>
      <c r="N1056" s="206"/>
      <c r="V1056" s="189"/>
      <c r="W1056" s="195"/>
      <c r="AA1056" s="207" t="s">
        <v>1607</v>
      </c>
      <c r="AD1056" s="195"/>
      <c r="AE1056" s="195"/>
      <c r="AG1056" s="195"/>
      <c r="AH1056" s="195"/>
    </row>
    <row r="1057" spans="1:34" s="160" customFormat="1" ht="12" x14ac:dyDescent="0.2">
      <c r="A1057" s="200"/>
      <c r="B1057" s="199"/>
      <c r="C1057" s="1037" t="s">
        <v>443</v>
      </c>
      <c r="D1057" s="1037"/>
      <c r="E1057" s="1037"/>
      <c r="F1057" s="201" t="s">
        <v>444</v>
      </c>
      <c r="G1057" s="201" t="s">
        <v>1617</v>
      </c>
      <c r="H1057" s="201" t="s">
        <v>436</v>
      </c>
      <c r="I1057" s="201" t="s">
        <v>1755</v>
      </c>
      <c r="J1057" s="202"/>
      <c r="K1057" s="201"/>
      <c r="L1057" s="202"/>
      <c r="M1057" s="201"/>
      <c r="N1057" s="203"/>
      <c r="V1057" s="189"/>
      <c r="W1057" s="195"/>
      <c r="AA1057" s="207"/>
      <c r="AB1057" s="163" t="s">
        <v>443</v>
      </c>
      <c r="AD1057" s="195"/>
      <c r="AE1057" s="195"/>
      <c r="AG1057" s="195"/>
      <c r="AH1057" s="195"/>
    </row>
    <row r="1058" spans="1:34" s="160" customFormat="1" ht="12" x14ac:dyDescent="0.2">
      <c r="A1058" s="200"/>
      <c r="B1058" s="199"/>
      <c r="C1058" s="1037" t="s">
        <v>447</v>
      </c>
      <c r="D1058" s="1037"/>
      <c r="E1058" s="1037"/>
      <c r="F1058" s="201" t="s">
        <v>444</v>
      </c>
      <c r="G1058" s="201" t="s">
        <v>902</v>
      </c>
      <c r="H1058" s="201" t="s">
        <v>436</v>
      </c>
      <c r="I1058" s="201" t="s">
        <v>1756</v>
      </c>
      <c r="J1058" s="202"/>
      <c r="K1058" s="201"/>
      <c r="L1058" s="202"/>
      <c r="M1058" s="201"/>
      <c r="N1058" s="203"/>
      <c r="V1058" s="189"/>
      <c r="W1058" s="195"/>
      <c r="AA1058" s="207"/>
      <c r="AB1058" s="163" t="s">
        <v>447</v>
      </c>
      <c r="AD1058" s="195"/>
      <c r="AE1058" s="195"/>
      <c r="AG1058" s="195"/>
      <c r="AH1058" s="195"/>
    </row>
    <row r="1059" spans="1:34" s="160" customFormat="1" ht="12" x14ac:dyDescent="0.2">
      <c r="A1059" s="200"/>
      <c r="B1059" s="199"/>
      <c r="C1059" s="1047" t="s">
        <v>450</v>
      </c>
      <c r="D1059" s="1047"/>
      <c r="E1059" s="1047"/>
      <c r="F1059" s="208"/>
      <c r="G1059" s="208"/>
      <c r="H1059" s="208"/>
      <c r="I1059" s="208"/>
      <c r="J1059" s="209">
        <v>1021.31</v>
      </c>
      <c r="K1059" s="208"/>
      <c r="L1059" s="209">
        <v>2728.61</v>
      </c>
      <c r="M1059" s="208"/>
      <c r="N1059" s="210"/>
      <c r="V1059" s="189"/>
      <c r="W1059" s="195"/>
      <c r="AA1059" s="207"/>
      <c r="AC1059" s="163" t="s">
        <v>450</v>
      </c>
      <c r="AD1059" s="195"/>
      <c r="AE1059" s="195"/>
      <c r="AG1059" s="195"/>
      <c r="AH1059" s="195"/>
    </row>
    <row r="1060" spans="1:34" s="160" customFormat="1" ht="12" x14ac:dyDescent="0.2">
      <c r="A1060" s="200"/>
      <c r="B1060" s="199"/>
      <c r="C1060" s="1037" t="s">
        <v>451</v>
      </c>
      <c r="D1060" s="1037"/>
      <c r="E1060" s="1037"/>
      <c r="F1060" s="201"/>
      <c r="G1060" s="201"/>
      <c r="H1060" s="201"/>
      <c r="I1060" s="201"/>
      <c r="J1060" s="202"/>
      <c r="K1060" s="201"/>
      <c r="L1060" s="202">
        <v>689.82</v>
      </c>
      <c r="M1060" s="201"/>
      <c r="N1060" s="203"/>
      <c r="V1060" s="189"/>
      <c r="W1060" s="195"/>
      <c r="AA1060" s="207"/>
      <c r="AB1060" s="163" t="s">
        <v>451</v>
      </c>
      <c r="AD1060" s="195"/>
      <c r="AE1060" s="195"/>
      <c r="AG1060" s="195"/>
      <c r="AH1060" s="195"/>
    </row>
    <row r="1061" spans="1:34" s="160" customFormat="1" ht="22.5" x14ac:dyDescent="0.2">
      <c r="A1061" s="200"/>
      <c r="B1061" s="199" t="s">
        <v>1061</v>
      </c>
      <c r="C1061" s="1037" t="s">
        <v>1062</v>
      </c>
      <c r="D1061" s="1037"/>
      <c r="E1061" s="1037"/>
      <c r="F1061" s="201" t="s">
        <v>454</v>
      </c>
      <c r="G1061" s="201" t="s">
        <v>1063</v>
      </c>
      <c r="H1061" s="201"/>
      <c r="I1061" s="201" t="s">
        <v>1063</v>
      </c>
      <c r="J1061" s="202"/>
      <c r="K1061" s="201"/>
      <c r="L1061" s="202">
        <v>772.6</v>
      </c>
      <c r="M1061" s="201"/>
      <c r="N1061" s="203"/>
      <c r="V1061" s="189"/>
      <c r="W1061" s="195"/>
      <c r="AA1061" s="207"/>
      <c r="AB1061" s="163" t="s">
        <v>1062</v>
      </c>
      <c r="AD1061" s="195"/>
      <c r="AE1061" s="195"/>
      <c r="AG1061" s="195"/>
      <c r="AH1061" s="195"/>
    </row>
    <row r="1062" spans="1:34" s="160" customFormat="1" ht="22.5" x14ac:dyDescent="0.2">
      <c r="A1062" s="200"/>
      <c r="B1062" s="199" t="s">
        <v>1064</v>
      </c>
      <c r="C1062" s="1037" t="s">
        <v>1065</v>
      </c>
      <c r="D1062" s="1037"/>
      <c r="E1062" s="1037"/>
      <c r="F1062" s="201" t="s">
        <v>454</v>
      </c>
      <c r="G1062" s="201" t="s">
        <v>936</v>
      </c>
      <c r="H1062" s="201"/>
      <c r="I1062" s="201" t="s">
        <v>936</v>
      </c>
      <c r="J1062" s="202"/>
      <c r="K1062" s="201"/>
      <c r="L1062" s="202">
        <v>448.38</v>
      </c>
      <c r="M1062" s="201"/>
      <c r="N1062" s="203"/>
      <c r="V1062" s="189"/>
      <c r="W1062" s="195"/>
      <c r="AA1062" s="207"/>
      <c r="AB1062" s="163" t="s">
        <v>1065</v>
      </c>
      <c r="AD1062" s="195"/>
      <c r="AE1062" s="195"/>
      <c r="AG1062" s="195"/>
      <c r="AH1062" s="195"/>
    </row>
    <row r="1063" spans="1:34" s="160" customFormat="1" ht="12" x14ac:dyDescent="0.2">
      <c r="A1063" s="211"/>
      <c r="B1063" s="212"/>
      <c r="C1063" s="1039" t="s">
        <v>459</v>
      </c>
      <c r="D1063" s="1039"/>
      <c r="E1063" s="1039"/>
      <c r="F1063" s="192"/>
      <c r="G1063" s="192"/>
      <c r="H1063" s="192"/>
      <c r="I1063" s="192"/>
      <c r="J1063" s="193"/>
      <c r="K1063" s="192"/>
      <c r="L1063" s="193">
        <v>3949.59</v>
      </c>
      <c r="M1063" s="208"/>
      <c r="N1063" s="194"/>
      <c r="V1063" s="189"/>
      <c r="W1063" s="195"/>
      <c r="AA1063" s="207"/>
      <c r="AD1063" s="195" t="s">
        <v>459</v>
      </c>
      <c r="AE1063" s="195"/>
      <c r="AG1063" s="195"/>
      <c r="AH1063" s="195"/>
    </row>
    <row r="1064" spans="1:34" s="160" customFormat="1" ht="33.75" x14ac:dyDescent="0.2">
      <c r="A1064" s="190" t="s">
        <v>755</v>
      </c>
      <c r="B1064" s="191" t="s">
        <v>1613</v>
      </c>
      <c r="C1064" s="1039" t="s">
        <v>1614</v>
      </c>
      <c r="D1064" s="1039"/>
      <c r="E1064" s="1039"/>
      <c r="F1064" s="192" t="s">
        <v>347</v>
      </c>
      <c r="G1064" s="192"/>
      <c r="H1064" s="192"/>
      <c r="I1064" s="192" t="s">
        <v>1751</v>
      </c>
      <c r="J1064" s="193">
        <v>12.37</v>
      </c>
      <c r="K1064" s="192"/>
      <c r="L1064" s="193">
        <v>3491.31</v>
      </c>
      <c r="M1064" s="192"/>
      <c r="N1064" s="194"/>
      <c r="V1064" s="189"/>
      <c r="W1064" s="195" t="s">
        <v>1614</v>
      </c>
      <c r="AA1064" s="207"/>
      <c r="AD1064" s="195"/>
      <c r="AE1064" s="195"/>
      <c r="AG1064" s="195"/>
      <c r="AH1064" s="195"/>
    </row>
    <row r="1065" spans="1:34" s="160" customFormat="1" ht="12" x14ac:dyDescent="0.2">
      <c r="A1065" s="211"/>
      <c r="B1065" s="212"/>
      <c r="C1065" s="168" t="s">
        <v>462</v>
      </c>
      <c r="D1065" s="213"/>
      <c r="E1065" s="213"/>
      <c r="F1065" s="214"/>
      <c r="G1065" s="214"/>
      <c r="H1065" s="214"/>
      <c r="I1065" s="214"/>
      <c r="J1065" s="215"/>
      <c r="K1065" s="214"/>
      <c r="L1065" s="215"/>
      <c r="M1065" s="216"/>
      <c r="N1065" s="217"/>
      <c r="V1065" s="189"/>
      <c r="W1065" s="195"/>
      <c r="AA1065" s="207"/>
      <c r="AD1065" s="195"/>
      <c r="AE1065" s="195"/>
      <c r="AG1065" s="195"/>
      <c r="AH1065" s="195"/>
    </row>
    <row r="1066" spans="1:34" s="160" customFormat="1" ht="33.75" x14ac:dyDescent="0.2">
      <c r="A1066" s="190" t="s">
        <v>1757</v>
      </c>
      <c r="B1066" s="191" t="s">
        <v>1620</v>
      </c>
      <c r="C1066" s="1039" t="s">
        <v>1758</v>
      </c>
      <c r="D1066" s="1039"/>
      <c r="E1066" s="1039"/>
      <c r="F1066" s="192" t="s">
        <v>532</v>
      </c>
      <c r="G1066" s="192"/>
      <c r="H1066" s="192"/>
      <c r="I1066" s="192" t="s">
        <v>1418</v>
      </c>
      <c r="J1066" s="193"/>
      <c r="K1066" s="192"/>
      <c r="L1066" s="193"/>
      <c r="M1066" s="192"/>
      <c r="N1066" s="194"/>
      <c r="V1066" s="189"/>
      <c r="W1066" s="195" t="s">
        <v>1758</v>
      </c>
      <c r="AA1066" s="207"/>
      <c r="AD1066" s="195"/>
      <c r="AE1066" s="195"/>
      <c r="AG1066" s="195"/>
      <c r="AH1066" s="195"/>
    </row>
    <row r="1067" spans="1:34" s="160" customFormat="1" ht="12" x14ac:dyDescent="0.2">
      <c r="A1067" s="196"/>
      <c r="B1067" s="197"/>
      <c r="C1067" s="1037" t="s">
        <v>1750</v>
      </c>
      <c r="D1067" s="1037"/>
      <c r="E1067" s="1037"/>
      <c r="F1067" s="1037"/>
      <c r="G1067" s="1037"/>
      <c r="H1067" s="1037"/>
      <c r="I1067" s="1037"/>
      <c r="J1067" s="1037"/>
      <c r="K1067" s="1037"/>
      <c r="L1067" s="1037"/>
      <c r="M1067" s="1037"/>
      <c r="N1067" s="1046"/>
      <c r="V1067" s="189"/>
      <c r="W1067" s="195"/>
      <c r="X1067" s="163" t="s">
        <v>1750</v>
      </c>
      <c r="AA1067" s="207"/>
      <c r="AD1067" s="195"/>
      <c r="AE1067" s="195"/>
      <c r="AG1067" s="195"/>
      <c r="AH1067" s="195"/>
    </row>
    <row r="1068" spans="1:34" s="160" customFormat="1" ht="33.75" x14ac:dyDescent="0.2">
      <c r="A1068" s="198"/>
      <c r="B1068" s="199" t="s">
        <v>430</v>
      </c>
      <c r="C1068" s="1037" t="s">
        <v>431</v>
      </c>
      <c r="D1068" s="1037"/>
      <c r="E1068" s="1037"/>
      <c r="F1068" s="1037"/>
      <c r="G1068" s="1037"/>
      <c r="H1068" s="1037"/>
      <c r="I1068" s="1037"/>
      <c r="J1068" s="1037"/>
      <c r="K1068" s="1037"/>
      <c r="L1068" s="1037"/>
      <c r="M1068" s="1037"/>
      <c r="N1068" s="1046"/>
      <c r="V1068" s="189"/>
      <c r="W1068" s="195"/>
      <c r="Y1068" s="163" t="s">
        <v>431</v>
      </c>
      <c r="AA1068" s="207"/>
      <c r="AD1068" s="195"/>
      <c r="AE1068" s="195"/>
      <c r="AG1068" s="195"/>
      <c r="AH1068" s="195"/>
    </row>
    <row r="1069" spans="1:34" s="160" customFormat="1" ht="12" x14ac:dyDescent="0.2">
      <c r="A1069" s="200"/>
      <c r="B1069" s="199" t="s">
        <v>423</v>
      </c>
      <c r="C1069" s="1037" t="s">
        <v>432</v>
      </c>
      <c r="D1069" s="1037"/>
      <c r="E1069" s="1037"/>
      <c r="F1069" s="201"/>
      <c r="G1069" s="201"/>
      <c r="H1069" s="201"/>
      <c r="I1069" s="201"/>
      <c r="J1069" s="202">
        <v>285.48</v>
      </c>
      <c r="K1069" s="201" t="s">
        <v>436</v>
      </c>
      <c r="L1069" s="202">
        <v>899.26</v>
      </c>
      <c r="M1069" s="201"/>
      <c r="N1069" s="203"/>
      <c r="V1069" s="189"/>
      <c r="W1069" s="195"/>
      <c r="Z1069" s="163" t="s">
        <v>432</v>
      </c>
      <c r="AA1069" s="207"/>
      <c r="AD1069" s="195"/>
      <c r="AE1069" s="195"/>
      <c r="AG1069" s="195"/>
      <c r="AH1069" s="195"/>
    </row>
    <row r="1070" spans="1:34" s="160" customFormat="1" ht="12" x14ac:dyDescent="0.2">
      <c r="A1070" s="200"/>
      <c r="B1070" s="199" t="s">
        <v>434</v>
      </c>
      <c r="C1070" s="1037" t="s">
        <v>435</v>
      </c>
      <c r="D1070" s="1037"/>
      <c r="E1070" s="1037"/>
      <c r="F1070" s="201"/>
      <c r="G1070" s="201"/>
      <c r="H1070" s="201"/>
      <c r="I1070" s="201"/>
      <c r="J1070" s="202">
        <v>41.73</v>
      </c>
      <c r="K1070" s="201" t="s">
        <v>436</v>
      </c>
      <c r="L1070" s="202">
        <v>131.44999999999999</v>
      </c>
      <c r="M1070" s="201"/>
      <c r="N1070" s="203"/>
      <c r="V1070" s="189"/>
      <c r="W1070" s="195"/>
      <c r="Z1070" s="163" t="s">
        <v>435</v>
      </c>
      <c r="AA1070" s="207"/>
      <c r="AD1070" s="195"/>
      <c r="AE1070" s="195"/>
      <c r="AG1070" s="195"/>
      <c r="AH1070" s="195"/>
    </row>
    <row r="1071" spans="1:34" s="160" customFormat="1" ht="12" x14ac:dyDescent="0.2">
      <c r="A1071" s="200"/>
      <c r="B1071" s="199" t="s">
        <v>437</v>
      </c>
      <c r="C1071" s="1037" t="s">
        <v>438</v>
      </c>
      <c r="D1071" s="1037"/>
      <c r="E1071" s="1037"/>
      <c r="F1071" s="201"/>
      <c r="G1071" s="201"/>
      <c r="H1071" s="201"/>
      <c r="I1071" s="201"/>
      <c r="J1071" s="202">
        <v>17.149999999999999</v>
      </c>
      <c r="K1071" s="201" t="s">
        <v>436</v>
      </c>
      <c r="L1071" s="202">
        <v>54.02</v>
      </c>
      <c r="M1071" s="201"/>
      <c r="N1071" s="203"/>
      <c r="V1071" s="189"/>
      <c r="W1071" s="195"/>
      <c r="Z1071" s="163" t="s">
        <v>438</v>
      </c>
      <c r="AA1071" s="207"/>
      <c r="AD1071" s="195"/>
      <c r="AE1071" s="195"/>
      <c r="AG1071" s="195"/>
      <c r="AH1071" s="195"/>
    </row>
    <row r="1072" spans="1:34" s="160" customFormat="1" ht="12" x14ac:dyDescent="0.2">
      <c r="A1072" s="200"/>
      <c r="B1072" s="199" t="s">
        <v>439</v>
      </c>
      <c r="C1072" s="1037" t="s">
        <v>440</v>
      </c>
      <c r="D1072" s="1037"/>
      <c r="E1072" s="1037"/>
      <c r="F1072" s="201"/>
      <c r="G1072" s="201"/>
      <c r="H1072" s="201"/>
      <c r="I1072" s="201"/>
      <c r="J1072" s="202">
        <v>8.5399999999999991</v>
      </c>
      <c r="K1072" s="201"/>
      <c r="L1072" s="202">
        <v>21.52</v>
      </c>
      <c r="M1072" s="201"/>
      <c r="N1072" s="203"/>
      <c r="V1072" s="189"/>
      <c r="W1072" s="195"/>
      <c r="Z1072" s="163" t="s">
        <v>440</v>
      </c>
      <c r="AA1072" s="207"/>
      <c r="AD1072" s="195"/>
      <c r="AE1072" s="195"/>
      <c r="AG1072" s="195"/>
      <c r="AH1072" s="195"/>
    </row>
    <row r="1073" spans="1:34" s="160" customFormat="1" ht="12" x14ac:dyDescent="0.2">
      <c r="A1073" s="196"/>
      <c r="B1073" s="204" t="s">
        <v>702</v>
      </c>
      <c r="C1073" s="1048" t="s">
        <v>703</v>
      </c>
      <c r="D1073" s="1048"/>
      <c r="E1073" s="1048"/>
      <c r="F1073" s="205" t="s">
        <v>644</v>
      </c>
      <c r="G1073" s="205" t="s">
        <v>1622</v>
      </c>
      <c r="H1073" s="205"/>
      <c r="I1073" s="205" t="s">
        <v>1759</v>
      </c>
      <c r="J1073" s="199"/>
      <c r="K1073" s="201"/>
      <c r="L1073" s="202"/>
      <c r="M1073" s="201"/>
      <c r="N1073" s="206"/>
      <c r="V1073" s="189"/>
      <c r="W1073" s="195"/>
      <c r="AA1073" s="207" t="s">
        <v>703</v>
      </c>
      <c r="AD1073" s="195"/>
      <c r="AE1073" s="195"/>
      <c r="AG1073" s="195"/>
      <c r="AH1073" s="195"/>
    </row>
    <row r="1074" spans="1:34" s="160" customFormat="1" ht="12" x14ac:dyDescent="0.2">
      <c r="A1074" s="200"/>
      <c r="B1074" s="199"/>
      <c r="C1074" s="1037" t="s">
        <v>443</v>
      </c>
      <c r="D1074" s="1037"/>
      <c r="E1074" s="1037"/>
      <c r="F1074" s="201" t="s">
        <v>444</v>
      </c>
      <c r="G1074" s="201" t="s">
        <v>1624</v>
      </c>
      <c r="H1074" s="201" t="s">
        <v>436</v>
      </c>
      <c r="I1074" s="201" t="s">
        <v>1760</v>
      </c>
      <c r="J1074" s="202"/>
      <c r="K1074" s="201"/>
      <c r="L1074" s="202"/>
      <c r="M1074" s="201"/>
      <c r="N1074" s="203"/>
      <c r="V1074" s="189"/>
      <c r="W1074" s="195"/>
      <c r="AA1074" s="207"/>
      <c r="AB1074" s="163" t="s">
        <v>443</v>
      </c>
      <c r="AD1074" s="195"/>
      <c r="AE1074" s="195"/>
      <c r="AG1074" s="195"/>
      <c r="AH1074" s="195"/>
    </row>
    <row r="1075" spans="1:34" s="160" customFormat="1" ht="12" x14ac:dyDescent="0.2">
      <c r="A1075" s="200"/>
      <c r="B1075" s="199"/>
      <c r="C1075" s="1037" t="s">
        <v>447</v>
      </c>
      <c r="D1075" s="1037"/>
      <c r="E1075" s="1037"/>
      <c r="F1075" s="201" t="s">
        <v>444</v>
      </c>
      <c r="G1075" s="201" t="s">
        <v>726</v>
      </c>
      <c r="H1075" s="201" t="s">
        <v>436</v>
      </c>
      <c r="I1075" s="201" t="s">
        <v>1761</v>
      </c>
      <c r="J1075" s="202"/>
      <c r="K1075" s="201"/>
      <c r="L1075" s="202"/>
      <c r="M1075" s="201"/>
      <c r="N1075" s="203"/>
      <c r="V1075" s="189"/>
      <c r="W1075" s="195"/>
      <c r="AA1075" s="207"/>
      <c r="AB1075" s="163" t="s">
        <v>447</v>
      </c>
      <c r="AD1075" s="195"/>
      <c r="AE1075" s="195"/>
      <c r="AG1075" s="195"/>
      <c r="AH1075" s="195"/>
    </row>
    <row r="1076" spans="1:34" s="160" customFormat="1" ht="12" x14ac:dyDescent="0.2">
      <c r="A1076" s="200"/>
      <c r="B1076" s="199"/>
      <c r="C1076" s="1047" t="s">
        <v>450</v>
      </c>
      <c r="D1076" s="1047"/>
      <c r="E1076" s="1047"/>
      <c r="F1076" s="208"/>
      <c r="G1076" s="208"/>
      <c r="H1076" s="208"/>
      <c r="I1076" s="208"/>
      <c r="J1076" s="209">
        <v>335.75</v>
      </c>
      <c r="K1076" s="208"/>
      <c r="L1076" s="209">
        <v>1052.23</v>
      </c>
      <c r="M1076" s="208"/>
      <c r="N1076" s="210"/>
      <c r="V1076" s="189"/>
      <c r="W1076" s="195"/>
      <c r="AA1076" s="207"/>
      <c r="AC1076" s="163" t="s">
        <v>450</v>
      </c>
      <c r="AD1076" s="195"/>
      <c r="AE1076" s="195"/>
      <c r="AG1076" s="195"/>
      <c r="AH1076" s="195"/>
    </row>
    <row r="1077" spans="1:34" s="160" customFormat="1" ht="12" x14ac:dyDescent="0.2">
      <c r="A1077" s="200"/>
      <c r="B1077" s="199"/>
      <c r="C1077" s="1037" t="s">
        <v>451</v>
      </c>
      <c r="D1077" s="1037"/>
      <c r="E1077" s="1037"/>
      <c r="F1077" s="201"/>
      <c r="G1077" s="201"/>
      <c r="H1077" s="201"/>
      <c r="I1077" s="201"/>
      <c r="J1077" s="202"/>
      <c r="K1077" s="201"/>
      <c r="L1077" s="202">
        <v>953.28</v>
      </c>
      <c r="M1077" s="201"/>
      <c r="N1077" s="203"/>
      <c r="V1077" s="189"/>
      <c r="W1077" s="195"/>
      <c r="AA1077" s="207"/>
      <c r="AB1077" s="163" t="s">
        <v>451</v>
      </c>
      <c r="AD1077" s="195"/>
      <c r="AE1077" s="195"/>
      <c r="AG1077" s="195"/>
      <c r="AH1077" s="195"/>
    </row>
    <row r="1078" spans="1:34" s="160" customFormat="1" ht="22.5" x14ac:dyDescent="0.2">
      <c r="A1078" s="200"/>
      <c r="B1078" s="199" t="s">
        <v>1061</v>
      </c>
      <c r="C1078" s="1037" t="s">
        <v>1062</v>
      </c>
      <c r="D1078" s="1037"/>
      <c r="E1078" s="1037"/>
      <c r="F1078" s="201" t="s">
        <v>454</v>
      </c>
      <c r="G1078" s="201" t="s">
        <v>1063</v>
      </c>
      <c r="H1078" s="201"/>
      <c r="I1078" s="201" t="s">
        <v>1063</v>
      </c>
      <c r="J1078" s="202"/>
      <c r="K1078" s="201"/>
      <c r="L1078" s="202">
        <v>1067.67</v>
      </c>
      <c r="M1078" s="201"/>
      <c r="N1078" s="203"/>
      <c r="V1078" s="189"/>
      <c r="W1078" s="195"/>
      <c r="AA1078" s="207"/>
      <c r="AB1078" s="163" t="s">
        <v>1062</v>
      </c>
      <c r="AD1078" s="195"/>
      <c r="AE1078" s="195"/>
      <c r="AG1078" s="195"/>
      <c r="AH1078" s="195"/>
    </row>
    <row r="1079" spans="1:34" s="160" customFormat="1" ht="22.5" x14ac:dyDescent="0.2">
      <c r="A1079" s="200"/>
      <c r="B1079" s="199" t="s">
        <v>1064</v>
      </c>
      <c r="C1079" s="1037" t="s">
        <v>1065</v>
      </c>
      <c r="D1079" s="1037"/>
      <c r="E1079" s="1037"/>
      <c r="F1079" s="201" t="s">
        <v>454</v>
      </c>
      <c r="G1079" s="201" t="s">
        <v>936</v>
      </c>
      <c r="H1079" s="201"/>
      <c r="I1079" s="201" t="s">
        <v>936</v>
      </c>
      <c r="J1079" s="202"/>
      <c r="K1079" s="201"/>
      <c r="L1079" s="202">
        <v>619.63</v>
      </c>
      <c r="M1079" s="201"/>
      <c r="N1079" s="203"/>
      <c r="V1079" s="189"/>
      <c r="W1079" s="195"/>
      <c r="AA1079" s="207"/>
      <c r="AB1079" s="163" t="s">
        <v>1065</v>
      </c>
      <c r="AD1079" s="195"/>
      <c r="AE1079" s="195"/>
      <c r="AG1079" s="195"/>
      <c r="AH1079" s="195"/>
    </row>
    <row r="1080" spans="1:34" s="160" customFormat="1" ht="12" x14ac:dyDescent="0.2">
      <c r="A1080" s="211"/>
      <c r="B1080" s="212"/>
      <c r="C1080" s="1039" t="s">
        <v>459</v>
      </c>
      <c r="D1080" s="1039"/>
      <c r="E1080" s="1039"/>
      <c r="F1080" s="192"/>
      <c r="G1080" s="192"/>
      <c r="H1080" s="192"/>
      <c r="I1080" s="192"/>
      <c r="J1080" s="193"/>
      <c r="K1080" s="192"/>
      <c r="L1080" s="193">
        <v>2739.53</v>
      </c>
      <c r="M1080" s="208"/>
      <c r="N1080" s="194"/>
      <c r="V1080" s="189"/>
      <c r="W1080" s="195"/>
      <c r="AA1080" s="207"/>
      <c r="AD1080" s="195" t="s">
        <v>459</v>
      </c>
      <c r="AE1080" s="195"/>
      <c r="AG1080" s="195"/>
      <c r="AH1080" s="195"/>
    </row>
    <row r="1081" spans="1:34" s="160" customFormat="1" ht="22.5" x14ac:dyDescent="0.2">
      <c r="A1081" s="190" t="s">
        <v>1762</v>
      </c>
      <c r="B1081" s="191" t="s">
        <v>1652</v>
      </c>
      <c r="C1081" s="1039" t="s">
        <v>1653</v>
      </c>
      <c r="D1081" s="1039"/>
      <c r="E1081" s="1039"/>
      <c r="F1081" s="192" t="s">
        <v>644</v>
      </c>
      <c r="G1081" s="192"/>
      <c r="H1081" s="192"/>
      <c r="I1081" s="192" t="s">
        <v>1759</v>
      </c>
      <c r="J1081" s="193">
        <v>700</v>
      </c>
      <c r="K1081" s="192"/>
      <c r="L1081" s="193">
        <v>3598.56</v>
      </c>
      <c r="M1081" s="192"/>
      <c r="N1081" s="194"/>
      <c r="V1081" s="189"/>
      <c r="W1081" s="195" t="s">
        <v>1653</v>
      </c>
      <c r="AA1081" s="207"/>
      <c r="AD1081" s="195"/>
      <c r="AE1081" s="195"/>
      <c r="AG1081" s="195"/>
      <c r="AH1081" s="195"/>
    </row>
    <row r="1082" spans="1:34" s="160" customFormat="1" ht="12" x14ac:dyDescent="0.2">
      <c r="A1082" s="211"/>
      <c r="B1082" s="212"/>
      <c r="C1082" s="168" t="s">
        <v>462</v>
      </c>
      <c r="D1082" s="213"/>
      <c r="E1082" s="213"/>
      <c r="F1082" s="214"/>
      <c r="G1082" s="214"/>
      <c r="H1082" s="214"/>
      <c r="I1082" s="214"/>
      <c r="J1082" s="215"/>
      <c r="K1082" s="214"/>
      <c r="L1082" s="215"/>
      <c r="M1082" s="216"/>
      <c r="N1082" s="217"/>
      <c r="V1082" s="189"/>
      <c r="W1082" s="195"/>
      <c r="AA1082" s="207"/>
      <c r="AD1082" s="195"/>
      <c r="AE1082" s="195"/>
      <c r="AG1082" s="195"/>
      <c r="AH1082" s="195"/>
    </row>
    <row r="1083" spans="1:34" s="160" customFormat="1" ht="33.75" x14ac:dyDescent="0.2">
      <c r="A1083" s="190" t="s">
        <v>1241</v>
      </c>
      <c r="B1083" s="191" t="s">
        <v>1763</v>
      </c>
      <c r="C1083" s="1039" t="s">
        <v>1631</v>
      </c>
      <c r="D1083" s="1039"/>
      <c r="E1083" s="1039"/>
      <c r="F1083" s="192" t="s">
        <v>532</v>
      </c>
      <c r="G1083" s="192"/>
      <c r="H1083" s="192"/>
      <c r="I1083" s="192" t="s">
        <v>1418</v>
      </c>
      <c r="J1083" s="193"/>
      <c r="K1083" s="192"/>
      <c r="L1083" s="193"/>
      <c r="M1083" s="192"/>
      <c r="N1083" s="194"/>
      <c r="V1083" s="189"/>
      <c r="W1083" s="195" t="s">
        <v>1631</v>
      </c>
      <c r="AA1083" s="207"/>
      <c r="AD1083" s="195"/>
      <c r="AE1083" s="195"/>
      <c r="AG1083" s="195"/>
      <c r="AH1083" s="195"/>
    </row>
    <row r="1084" spans="1:34" s="160" customFormat="1" ht="12" x14ac:dyDescent="0.2">
      <c r="A1084" s="196"/>
      <c r="B1084" s="197"/>
      <c r="C1084" s="1037" t="s">
        <v>1750</v>
      </c>
      <c r="D1084" s="1037"/>
      <c r="E1084" s="1037"/>
      <c r="F1084" s="1037"/>
      <c r="G1084" s="1037"/>
      <c r="H1084" s="1037"/>
      <c r="I1084" s="1037"/>
      <c r="J1084" s="1037"/>
      <c r="K1084" s="1037"/>
      <c r="L1084" s="1037"/>
      <c r="M1084" s="1037"/>
      <c r="N1084" s="1046"/>
      <c r="V1084" s="189"/>
      <c r="W1084" s="195"/>
      <c r="X1084" s="163" t="s">
        <v>1750</v>
      </c>
      <c r="AA1084" s="207"/>
      <c r="AD1084" s="195"/>
      <c r="AE1084" s="195"/>
      <c r="AG1084" s="195"/>
      <c r="AH1084" s="195"/>
    </row>
    <row r="1085" spans="1:34" s="160" customFormat="1" ht="12" x14ac:dyDescent="0.2">
      <c r="A1085" s="198"/>
      <c r="B1085" s="199"/>
      <c r="C1085" s="1037" t="s">
        <v>1764</v>
      </c>
      <c r="D1085" s="1037"/>
      <c r="E1085" s="1037"/>
      <c r="F1085" s="1037"/>
      <c r="G1085" s="1037"/>
      <c r="H1085" s="1037"/>
      <c r="I1085" s="1037"/>
      <c r="J1085" s="1037"/>
      <c r="K1085" s="1037"/>
      <c r="L1085" s="1037"/>
      <c r="M1085" s="1037"/>
      <c r="N1085" s="1046"/>
      <c r="V1085" s="189"/>
      <c r="W1085" s="195"/>
      <c r="Y1085" s="163" t="s">
        <v>1764</v>
      </c>
      <c r="AA1085" s="207"/>
      <c r="AD1085" s="195"/>
      <c r="AE1085" s="195"/>
      <c r="AG1085" s="195"/>
      <c r="AH1085" s="195"/>
    </row>
    <row r="1086" spans="1:34" s="160" customFormat="1" ht="33.75" x14ac:dyDescent="0.2">
      <c r="A1086" s="198"/>
      <c r="B1086" s="199" t="s">
        <v>430</v>
      </c>
      <c r="C1086" s="1037" t="s">
        <v>431</v>
      </c>
      <c r="D1086" s="1037"/>
      <c r="E1086" s="1037"/>
      <c r="F1086" s="1037"/>
      <c r="G1086" s="1037"/>
      <c r="H1086" s="1037"/>
      <c r="I1086" s="1037"/>
      <c r="J1086" s="1037"/>
      <c r="K1086" s="1037"/>
      <c r="L1086" s="1037"/>
      <c r="M1086" s="1037"/>
      <c r="N1086" s="1046"/>
      <c r="V1086" s="189"/>
      <c r="W1086" s="195"/>
      <c r="Y1086" s="163" t="s">
        <v>431</v>
      </c>
      <c r="AA1086" s="207"/>
      <c r="AD1086" s="195"/>
      <c r="AE1086" s="195"/>
      <c r="AG1086" s="195"/>
      <c r="AH1086" s="195"/>
    </row>
    <row r="1087" spans="1:34" s="160" customFormat="1" ht="12" x14ac:dyDescent="0.2">
      <c r="A1087" s="200"/>
      <c r="B1087" s="199" t="s">
        <v>423</v>
      </c>
      <c r="C1087" s="1037" t="s">
        <v>432</v>
      </c>
      <c r="D1087" s="1037"/>
      <c r="E1087" s="1037"/>
      <c r="F1087" s="201"/>
      <c r="G1087" s="201"/>
      <c r="H1087" s="201"/>
      <c r="I1087" s="201"/>
      <c r="J1087" s="202">
        <v>3.43</v>
      </c>
      <c r="K1087" s="201" t="s">
        <v>1765</v>
      </c>
      <c r="L1087" s="202">
        <v>97.24</v>
      </c>
      <c r="M1087" s="201"/>
      <c r="N1087" s="203"/>
      <c r="V1087" s="189"/>
      <c r="W1087" s="195"/>
      <c r="Z1087" s="163" t="s">
        <v>432</v>
      </c>
      <c r="AA1087" s="207"/>
      <c r="AD1087" s="195"/>
      <c r="AE1087" s="195"/>
      <c r="AG1087" s="195"/>
      <c r="AH1087" s="195"/>
    </row>
    <row r="1088" spans="1:34" s="160" customFormat="1" ht="12" x14ac:dyDescent="0.2">
      <c r="A1088" s="200"/>
      <c r="B1088" s="199" t="s">
        <v>434</v>
      </c>
      <c r="C1088" s="1037" t="s">
        <v>435</v>
      </c>
      <c r="D1088" s="1037"/>
      <c r="E1088" s="1037"/>
      <c r="F1088" s="201"/>
      <c r="G1088" s="201"/>
      <c r="H1088" s="201"/>
      <c r="I1088" s="201"/>
      <c r="J1088" s="202">
        <v>7.56</v>
      </c>
      <c r="K1088" s="201" t="s">
        <v>1765</v>
      </c>
      <c r="L1088" s="202">
        <v>214.33</v>
      </c>
      <c r="M1088" s="201"/>
      <c r="N1088" s="203"/>
      <c r="V1088" s="189"/>
      <c r="W1088" s="195"/>
      <c r="Z1088" s="163" t="s">
        <v>435</v>
      </c>
      <c r="AA1088" s="207"/>
      <c r="AD1088" s="195"/>
      <c r="AE1088" s="195"/>
      <c r="AG1088" s="195"/>
      <c r="AH1088" s="195"/>
    </row>
    <row r="1089" spans="1:34" s="160" customFormat="1" ht="12" x14ac:dyDescent="0.2">
      <c r="A1089" s="200"/>
      <c r="B1089" s="199" t="s">
        <v>437</v>
      </c>
      <c r="C1089" s="1037" t="s">
        <v>438</v>
      </c>
      <c r="D1089" s="1037"/>
      <c r="E1089" s="1037"/>
      <c r="F1089" s="201"/>
      <c r="G1089" s="201"/>
      <c r="H1089" s="201"/>
      <c r="I1089" s="201"/>
      <c r="J1089" s="202">
        <v>2.84</v>
      </c>
      <c r="K1089" s="201" t="s">
        <v>1765</v>
      </c>
      <c r="L1089" s="202">
        <v>80.510000000000005</v>
      </c>
      <c r="M1089" s="201"/>
      <c r="N1089" s="203"/>
      <c r="V1089" s="189"/>
      <c r="W1089" s="195"/>
      <c r="Z1089" s="163" t="s">
        <v>438</v>
      </c>
      <c r="AA1089" s="207"/>
      <c r="AD1089" s="195"/>
      <c r="AE1089" s="195"/>
      <c r="AG1089" s="195"/>
      <c r="AH1089" s="195"/>
    </row>
    <row r="1090" spans="1:34" s="160" customFormat="1" ht="12" x14ac:dyDescent="0.2">
      <c r="A1090" s="196"/>
      <c r="B1090" s="204" t="s">
        <v>702</v>
      </c>
      <c r="C1090" s="1048" t="s">
        <v>703</v>
      </c>
      <c r="D1090" s="1048"/>
      <c r="E1090" s="1048"/>
      <c r="F1090" s="205" t="s">
        <v>644</v>
      </c>
      <c r="G1090" s="205" t="s">
        <v>869</v>
      </c>
      <c r="H1090" s="205" t="s">
        <v>499</v>
      </c>
      <c r="I1090" s="205" t="s">
        <v>1766</v>
      </c>
      <c r="J1090" s="199"/>
      <c r="K1090" s="201"/>
      <c r="L1090" s="202"/>
      <c r="M1090" s="201"/>
      <c r="N1090" s="206"/>
      <c r="V1090" s="189"/>
      <c r="W1090" s="195"/>
      <c r="AA1090" s="207" t="s">
        <v>703</v>
      </c>
      <c r="AD1090" s="195"/>
      <c r="AE1090" s="195"/>
      <c r="AG1090" s="195"/>
      <c r="AH1090" s="195"/>
    </row>
    <row r="1091" spans="1:34" s="160" customFormat="1" ht="12" x14ac:dyDescent="0.2">
      <c r="A1091" s="200"/>
      <c r="B1091" s="199"/>
      <c r="C1091" s="1037" t="s">
        <v>443</v>
      </c>
      <c r="D1091" s="1037"/>
      <c r="E1091" s="1037"/>
      <c r="F1091" s="201" t="s">
        <v>444</v>
      </c>
      <c r="G1091" s="201" t="s">
        <v>1635</v>
      </c>
      <c r="H1091" s="201" t="s">
        <v>1765</v>
      </c>
      <c r="I1091" s="201" t="s">
        <v>1767</v>
      </c>
      <c r="J1091" s="202"/>
      <c r="K1091" s="201"/>
      <c r="L1091" s="202"/>
      <c r="M1091" s="201"/>
      <c r="N1091" s="203"/>
      <c r="V1091" s="189"/>
      <c r="W1091" s="195"/>
      <c r="AA1091" s="207"/>
      <c r="AB1091" s="163" t="s">
        <v>443</v>
      </c>
      <c r="AD1091" s="195"/>
      <c r="AE1091" s="195"/>
      <c r="AG1091" s="195"/>
      <c r="AH1091" s="195"/>
    </row>
    <row r="1092" spans="1:34" s="160" customFormat="1" ht="12" x14ac:dyDescent="0.2">
      <c r="A1092" s="200"/>
      <c r="B1092" s="199"/>
      <c r="C1092" s="1037" t="s">
        <v>447</v>
      </c>
      <c r="D1092" s="1037"/>
      <c r="E1092" s="1037"/>
      <c r="F1092" s="201" t="s">
        <v>444</v>
      </c>
      <c r="G1092" s="201" t="s">
        <v>1637</v>
      </c>
      <c r="H1092" s="201" t="s">
        <v>1765</v>
      </c>
      <c r="I1092" s="201" t="s">
        <v>1768</v>
      </c>
      <c r="J1092" s="202"/>
      <c r="K1092" s="201"/>
      <c r="L1092" s="202"/>
      <c r="M1092" s="201"/>
      <c r="N1092" s="203"/>
      <c r="V1092" s="189"/>
      <c r="W1092" s="195"/>
      <c r="AA1092" s="207"/>
      <c r="AB1092" s="163" t="s">
        <v>447</v>
      </c>
      <c r="AD1092" s="195"/>
      <c r="AE1092" s="195"/>
      <c r="AG1092" s="195"/>
      <c r="AH1092" s="195"/>
    </row>
    <row r="1093" spans="1:34" s="160" customFormat="1" ht="12" x14ac:dyDescent="0.2">
      <c r="A1093" s="200"/>
      <c r="B1093" s="199"/>
      <c r="C1093" s="1047" t="s">
        <v>450</v>
      </c>
      <c r="D1093" s="1047"/>
      <c r="E1093" s="1047"/>
      <c r="F1093" s="208"/>
      <c r="G1093" s="208"/>
      <c r="H1093" s="208"/>
      <c r="I1093" s="208"/>
      <c r="J1093" s="209">
        <v>10.99</v>
      </c>
      <c r="K1093" s="208"/>
      <c r="L1093" s="209">
        <v>311.57</v>
      </c>
      <c r="M1093" s="208"/>
      <c r="N1093" s="210"/>
      <c r="V1093" s="189"/>
      <c r="W1093" s="195"/>
      <c r="AA1093" s="207"/>
      <c r="AC1093" s="163" t="s">
        <v>450</v>
      </c>
      <c r="AD1093" s="195"/>
      <c r="AE1093" s="195"/>
      <c r="AG1093" s="195"/>
      <c r="AH1093" s="195"/>
    </row>
    <row r="1094" spans="1:34" s="160" customFormat="1" ht="12" x14ac:dyDescent="0.2">
      <c r="A1094" s="200"/>
      <c r="B1094" s="199"/>
      <c r="C1094" s="1037" t="s">
        <v>451</v>
      </c>
      <c r="D1094" s="1037"/>
      <c r="E1094" s="1037"/>
      <c r="F1094" s="201"/>
      <c r="G1094" s="201"/>
      <c r="H1094" s="201"/>
      <c r="I1094" s="201"/>
      <c r="J1094" s="202"/>
      <c r="K1094" s="201"/>
      <c r="L1094" s="202">
        <v>177.75</v>
      </c>
      <c r="M1094" s="201"/>
      <c r="N1094" s="203"/>
      <c r="V1094" s="189"/>
      <c r="W1094" s="195"/>
      <c r="AA1094" s="207"/>
      <c r="AB1094" s="163" t="s">
        <v>451</v>
      </c>
      <c r="AD1094" s="195"/>
      <c r="AE1094" s="195"/>
      <c r="AG1094" s="195"/>
      <c r="AH1094" s="195"/>
    </row>
    <row r="1095" spans="1:34" s="160" customFormat="1" ht="22.5" x14ac:dyDescent="0.2">
      <c r="A1095" s="200"/>
      <c r="B1095" s="199" t="s">
        <v>1061</v>
      </c>
      <c r="C1095" s="1037" t="s">
        <v>1062</v>
      </c>
      <c r="D1095" s="1037"/>
      <c r="E1095" s="1037"/>
      <c r="F1095" s="201" t="s">
        <v>454</v>
      </c>
      <c r="G1095" s="201" t="s">
        <v>1063</v>
      </c>
      <c r="H1095" s="201"/>
      <c r="I1095" s="201" t="s">
        <v>1063</v>
      </c>
      <c r="J1095" s="202"/>
      <c r="K1095" s="201"/>
      <c r="L1095" s="202">
        <v>199.08</v>
      </c>
      <c r="M1095" s="201"/>
      <c r="N1095" s="203"/>
      <c r="V1095" s="189"/>
      <c r="W1095" s="195"/>
      <c r="AA1095" s="207"/>
      <c r="AB1095" s="163" t="s">
        <v>1062</v>
      </c>
      <c r="AD1095" s="195"/>
      <c r="AE1095" s="195"/>
      <c r="AG1095" s="195"/>
      <c r="AH1095" s="195"/>
    </row>
    <row r="1096" spans="1:34" s="160" customFormat="1" ht="22.5" x14ac:dyDescent="0.2">
      <c r="A1096" s="200"/>
      <c r="B1096" s="199" t="s">
        <v>1064</v>
      </c>
      <c r="C1096" s="1037" t="s">
        <v>1065</v>
      </c>
      <c r="D1096" s="1037"/>
      <c r="E1096" s="1037"/>
      <c r="F1096" s="201" t="s">
        <v>454</v>
      </c>
      <c r="G1096" s="201" t="s">
        <v>936</v>
      </c>
      <c r="H1096" s="201"/>
      <c r="I1096" s="201" t="s">
        <v>936</v>
      </c>
      <c r="J1096" s="202"/>
      <c r="K1096" s="201"/>
      <c r="L1096" s="202">
        <v>115.54</v>
      </c>
      <c r="M1096" s="201"/>
      <c r="N1096" s="203"/>
      <c r="V1096" s="189"/>
      <c r="W1096" s="195"/>
      <c r="AA1096" s="207"/>
      <c r="AB1096" s="163" t="s">
        <v>1065</v>
      </c>
      <c r="AD1096" s="195"/>
      <c r="AE1096" s="195"/>
      <c r="AG1096" s="195"/>
      <c r="AH1096" s="195"/>
    </row>
    <row r="1097" spans="1:34" s="160" customFormat="1" ht="12" x14ac:dyDescent="0.2">
      <c r="A1097" s="211"/>
      <c r="B1097" s="212"/>
      <c r="C1097" s="1039" t="s">
        <v>459</v>
      </c>
      <c r="D1097" s="1039"/>
      <c r="E1097" s="1039"/>
      <c r="F1097" s="192"/>
      <c r="G1097" s="192"/>
      <c r="H1097" s="192"/>
      <c r="I1097" s="192"/>
      <c r="J1097" s="193"/>
      <c r="K1097" s="192"/>
      <c r="L1097" s="193">
        <v>626.19000000000005</v>
      </c>
      <c r="M1097" s="208"/>
      <c r="N1097" s="194"/>
      <c r="V1097" s="189"/>
      <c r="W1097" s="195"/>
      <c r="AA1097" s="207"/>
      <c r="AD1097" s="195" t="s">
        <v>459</v>
      </c>
      <c r="AE1097" s="195"/>
      <c r="AG1097" s="195"/>
      <c r="AH1097" s="195"/>
    </row>
    <row r="1098" spans="1:34" s="160" customFormat="1" ht="22.5" x14ac:dyDescent="0.2">
      <c r="A1098" s="190" t="s">
        <v>1769</v>
      </c>
      <c r="B1098" s="191" t="s">
        <v>1652</v>
      </c>
      <c r="C1098" s="1039" t="s">
        <v>1653</v>
      </c>
      <c r="D1098" s="1039"/>
      <c r="E1098" s="1039"/>
      <c r="F1098" s="192" t="s">
        <v>644</v>
      </c>
      <c r="G1098" s="192"/>
      <c r="H1098" s="192"/>
      <c r="I1098" s="192" t="s">
        <v>1766</v>
      </c>
      <c r="J1098" s="193">
        <v>700</v>
      </c>
      <c r="K1098" s="192"/>
      <c r="L1098" s="193">
        <v>8096.76</v>
      </c>
      <c r="M1098" s="192"/>
      <c r="N1098" s="194"/>
      <c r="V1098" s="189"/>
      <c r="W1098" s="195" t="s">
        <v>1653</v>
      </c>
      <c r="AA1098" s="207"/>
      <c r="AD1098" s="195"/>
      <c r="AE1098" s="195"/>
      <c r="AG1098" s="195"/>
      <c r="AH1098" s="195"/>
    </row>
    <row r="1099" spans="1:34" s="160" customFormat="1" ht="12" x14ac:dyDescent="0.2">
      <c r="A1099" s="211"/>
      <c r="B1099" s="212"/>
      <c r="C1099" s="168" t="s">
        <v>462</v>
      </c>
      <c r="D1099" s="213"/>
      <c r="E1099" s="213"/>
      <c r="F1099" s="214"/>
      <c r="G1099" s="214"/>
      <c r="H1099" s="214"/>
      <c r="I1099" s="214"/>
      <c r="J1099" s="215"/>
      <c r="K1099" s="214"/>
      <c r="L1099" s="215"/>
      <c r="M1099" s="216"/>
      <c r="N1099" s="217"/>
      <c r="V1099" s="189"/>
      <c r="W1099" s="195"/>
      <c r="AA1099" s="207"/>
      <c r="AD1099" s="195"/>
      <c r="AE1099" s="195"/>
      <c r="AG1099" s="195"/>
      <c r="AH1099" s="195"/>
    </row>
    <row r="1100" spans="1:34" s="160" customFormat="1" ht="22.5" x14ac:dyDescent="0.2">
      <c r="A1100" s="190" t="s">
        <v>1770</v>
      </c>
      <c r="B1100" s="191" t="s">
        <v>736</v>
      </c>
      <c r="C1100" s="1039" t="s">
        <v>1640</v>
      </c>
      <c r="D1100" s="1039"/>
      <c r="E1100" s="1039"/>
      <c r="F1100" s="192" t="s">
        <v>411</v>
      </c>
      <c r="G1100" s="192"/>
      <c r="H1100" s="192"/>
      <c r="I1100" s="192" t="s">
        <v>1771</v>
      </c>
      <c r="J1100" s="193"/>
      <c r="K1100" s="192"/>
      <c r="L1100" s="193"/>
      <c r="M1100" s="192"/>
      <c r="N1100" s="194"/>
      <c r="V1100" s="189"/>
      <c r="W1100" s="195" t="s">
        <v>1640</v>
      </c>
      <c r="AA1100" s="207"/>
      <c r="AD1100" s="195"/>
      <c r="AE1100" s="195"/>
      <c r="AG1100" s="195"/>
      <c r="AH1100" s="195"/>
    </row>
    <row r="1101" spans="1:34" s="160" customFormat="1" ht="12" x14ac:dyDescent="0.2">
      <c r="A1101" s="196"/>
      <c r="B1101" s="197"/>
      <c r="C1101" s="1037" t="s">
        <v>1772</v>
      </c>
      <c r="D1101" s="1037"/>
      <c r="E1101" s="1037"/>
      <c r="F1101" s="1037"/>
      <c r="G1101" s="1037"/>
      <c r="H1101" s="1037"/>
      <c r="I1101" s="1037"/>
      <c r="J1101" s="1037"/>
      <c r="K1101" s="1037"/>
      <c r="L1101" s="1037"/>
      <c r="M1101" s="1037"/>
      <c r="N1101" s="1046"/>
      <c r="V1101" s="189"/>
      <c r="W1101" s="195"/>
      <c r="X1101" s="163" t="s">
        <v>1772</v>
      </c>
      <c r="AA1101" s="207"/>
      <c r="AD1101" s="195"/>
      <c r="AE1101" s="195"/>
      <c r="AG1101" s="195"/>
      <c r="AH1101" s="195"/>
    </row>
    <row r="1102" spans="1:34" s="160" customFormat="1" ht="33.75" x14ac:dyDescent="0.2">
      <c r="A1102" s="198"/>
      <c r="B1102" s="199" t="s">
        <v>430</v>
      </c>
      <c r="C1102" s="1037" t="s">
        <v>431</v>
      </c>
      <c r="D1102" s="1037"/>
      <c r="E1102" s="1037"/>
      <c r="F1102" s="1037"/>
      <c r="G1102" s="1037"/>
      <c r="H1102" s="1037"/>
      <c r="I1102" s="1037"/>
      <c r="J1102" s="1037"/>
      <c r="K1102" s="1037"/>
      <c r="L1102" s="1037"/>
      <c r="M1102" s="1037"/>
      <c r="N1102" s="1046"/>
      <c r="V1102" s="189"/>
      <c r="W1102" s="195"/>
      <c r="Y1102" s="163" t="s">
        <v>431</v>
      </c>
      <c r="AA1102" s="207"/>
      <c r="AD1102" s="195"/>
      <c r="AE1102" s="195"/>
      <c r="AG1102" s="195"/>
      <c r="AH1102" s="195"/>
    </row>
    <row r="1103" spans="1:34" s="160" customFormat="1" ht="12" x14ac:dyDescent="0.2">
      <c r="A1103" s="200"/>
      <c r="B1103" s="199" t="s">
        <v>423</v>
      </c>
      <c r="C1103" s="1037" t="s">
        <v>432</v>
      </c>
      <c r="D1103" s="1037"/>
      <c r="E1103" s="1037"/>
      <c r="F1103" s="201"/>
      <c r="G1103" s="201"/>
      <c r="H1103" s="201"/>
      <c r="I1103" s="201"/>
      <c r="J1103" s="202">
        <v>102.78</v>
      </c>
      <c r="K1103" s="201" t="s">
        <v>436</v>
      </c>
      <c r="L1103" s="202">
        <v>90.65</v>
      </c>
      <c r="M1103" s="201"/>
      <c r="N1103" s="203"/>
      <c r="V1103" s="189"/>
      <c r="W1103" s="195"/>
      <c r="Z1103" s="163" t="s">
        <v>432</v>
      </c>
      <c r="AA1103" s="207"/>
      <c r="AD1103" s="195"/>
      <c r="AE1103" s="195"/>
      <c r="AG1103" s="195"/>
      <c r="AH1103" s="195"/>
    </row>
    <row r="1104" spans="1:34" s="160" customFormat="1" ht="12" x14ac:dyDescent="0.2">
      <c r="A1104" s="200"/>
      <c r="B1104" s="199" t="s">
        <v>434</v>
      </c>
      <c r="C1104" s="1037" t="s">
        <v>435</v>
      </c>
      <c r="D1104" s="1037"/>
      <c r="E1104" s="1037"/>
      <c r="F1104" s="201"/>
      <c r="G1104" s="201"/>
      <c r="H1104" s="201"/>
      <c r="I1104" s="201"/>
      <c r="J1104" s="202">
        <v>30.45</v>
      </c>
      <c r="K1104" s="201" t="s">
        <v>436</v>
      </c>
      <c r="L1104" s="202">
        <v>26.86</v>
      </c>
      <c r="M1104" s="201"/>
      <c r="N1104" s="203"/>
      <c r="V1104" s="189"/>
      <c r="W1104" s="195"/>
      <c r="Z1104" s="163" t="s">
        <v>435</v>
      </c>
      <c r="AA1104" s="207"/>
      <c r="AD1104" s="195"/>
      <c r="AE1104" s="195"/>
      <c r="AG1104" s="195"/>
      <c r="AH1104" s="195"/>
    </row>
    <row r="1105" spans="1:34" s="160" customFormat="1" ht="12" x14ac:dyDescent="0.2">
      <c r="A1105" s="200"/>
      <c r="B1105" s="199" t="s">
        <v>437</v>
      </c>
      <c r="C1105" s="1037" t="s">
        <v>438</v>
      </c>
      <c r="D1105" s="1037"/>
      <c r="E1105" s="1037"/>
      <c r="F1105" s="201"/>
      <c r="G1105" s="201"/>
      <c r="H1105" s="201"/>
      <c r="I1105" s="201"/>
      <c r="J1105" s="202">
        <v>4.3499999999999996</v>
      </c>
      <c r="K1105" s="201" t="s">
        <v>436</v>
      </c>
      <c r="L1105" s="202">
        <v>3.84</v>
      </c>
      <c r="M1105" s="201"/>
      <c r="N1105" s="203"/>
      <c r="V1105" s="189"/>
      <c r="W1105" s="195"/>
      <c r="Z1105" s="163" t="s">
        <v>438</v>
      </c>
      <c r="AA1105" s="207"/>
      <c r="AD1105" s="195"/>
      <c r="AE1105" s="195"/>
      <c r="AG1105" s="195"/>
      <c r="AH1105" s="195"/>
    </row>
    <row r="1106" spans="1:34" s="160" customFormat="1" ht="12" x14ac:dyDescent="0.2">
      <c r="A1106" s="200"/>
      <c r="B1106" s="199" t="s">
        <v>439</v>
      </c>
      <c r="C1106" s="1037" t="s">
        <v>440</v>
      </c>
      <c r="D1106" s="1037"/>
      <c r="E1106" s="1037"/>
      <c r="F1106" s="201"/>
      <c r="G1106" s="201"/>
      <c r="H1106" s="201"/>
      <c r="I1106" s="201"/>
      <c r="J1106" s="202">
        <v>285.60000000000002</v>
      </c>
      <c r="K1106" s="201"/>
      <c r="L1106" s="202">
        <v>201.52</v>
      </c>
      <c r="M1106" s="201"/>
      <c r="N1106" s="203"/>
      <c r="V1106" s="189"/>
      <c r="W1106" s="195"/>
      <c r="Z1106" s="163" t="s">
        <v>440</v>
      </c>
      <c r="AA1106" s="207"/>
      <c r="AD1106" s="195"/>
      <c r="AE1106" s="195"/>
      <c r="AG1106" s="195"/>
      <c r="AH1106" s="195"/>
    </row>
    <row r="1107" spans="1:34" s="160" customFormat="1" ht="12" x14ac:dyDescent="0.2">
      <c r="A1107" s="196"/>
      <c r="B1107" s="204" t="s">
        <v>706</v>
      </c>
      <c r="C1107" s="1048" t="s">
        <v>707</v>
      </c>
      <c r="D1107" s="1048"/>
      <c r="E1107" s="1048"/>
      <c r="F1107" s="205" t="s">
        <v>411</v>
      </c>
      <c r="G1107" s="205" t="s">
        <v>423</v>
      </c>
      <c r="H1107" s="205"/>
      <c r="I1107" s="205" t="s">
        <v>1771</v>
      </c>
      <c r="J1107" s="199"/>
      <c r="K1107" s="201"/>
      <c r="L1107" s="202"/>
      <c r="M1107" s="201"/>
      <c r="N1107" s="206"/>
      <c r="V1107" s="189"/>
      <c r="W1107" s="195"/>
      <c r="AA1107" s="207" t="s">
        <v>707</v>
      </c>
      <c r="AD1107" s="195"/>
      <c r="AE1107" s="195"/>
      <c r="AG1107" s="195"/>
      <c r="AH1107" s="195"/>
    </row>
    <row r="1108" spans="1:34" s="160" customFormat="1" ht="12" x14ac:dyDescent="0.2">
      <c r="A1108" s="200"/>
      <c r="B1108" s="199"/>
      <c r="C1108" s="1037" t="s">
        <v>443</v>
      </c>
      <c r="D1108" s="1037"/>
      <c r="E1108" s="1037"/>
      <c r="F1108" s="201" t="s">
        <v>444</v>
      </c>
      <c r="G1108" s="201" t="s">
        <v>740</v>
      </c>
      <c r="H1108" s="201" t="s">
        <v>436</v>
      </c>
      <c r="I1108" s="201" t="s">
        <v>1773</v>
      </c>
      <c r="J1108" s="202"/>
      <c r="K1108" s="201"/>
      <c r="L1108" s="202"/>
      <c r="M1108" s="201"/>
      <c r="N1108" s="203"/>
      <c r="V1108" s="189"/>
      <c r="W1108" s="195"/>
      <c r="AA1108" s="207"/>
      <c r="AB1108" s="163" t="s">
        <v>443</v>
      </c>
      <c r="AD1108" s="195"/>
      <c r="AE1108" s="195"/>
      <c r="AG1108" s="195"/>
      <c r="AH1108" s="195"/>
    </row>
    <row r="1109" spans="1:34" s="160" customFormat="1" ht="12" x14ac:dyDescent="0.2">
      <c r="A1109" s="200"/>
      <c r="B1109" s="199"/>
      <c r="C1109" s="1037" t="s">
        <v>447</v>
      </c>
      <c r="D1109" s="1037"/>
      <c r="E1109" s="1037"/>
      <c r="F1109" s="201" t="s">
        <v>444</v>
      </c>
      <c r="G1109" s="201" t="s">
        <v>742</v>
      </c>
      <c r="H1109" s="201" t="s">
        <v>436</v>
      </c>
      <c r="I1109" s="201" t="s">
        <v>1774</v>
      </c>
      <c r="J1109" s="202"/>
      <c r="K1109" s="201"/>
      <c r="L1109" s="202"/>
      <c r="M1109" s="201"/>
      <c r="N1109" s="203"/>
      <c r="V1109" s="189"/>
      <c r="W1109" s="195"/>
      <c r="AA1109" s="207"/>
      <c r="AB1109" s="163" t="s">
        <v>447</v>
      </c>
      <c r="AD1109" s="195"/>
      <c r="AE1109" s="195"/>
      <c r="AG1109" s="195"/>
      <c r="AH1109" s="195"/>
    </row>
    <row r="1110" spans="1:34" s="160" customFormat="1" ht="12" x14ac:dyDescent="0.2">
      <c r="A1110" s="200"/>
      <c r="B1110" s="199"/>
      <c r="C1110" s="1047" t="s">
        <v>450</v>
      </c>
      <c r="D1110" s="1047"/>
      <c r="E1110" s="1047"/>
      <c r="F1110" s="208"/>
      <c r="G1110" s="208"/>
      <c r="H1110" s="208"/>
      <c r="I1110" s="208"/>
      <c r="J1110" s="209">
        <v>418.83</v>
      </c>
      <c r="K1110" s="208"/>
      <c r="L1110" s="209">
        <v>319.02999999999997</v>
      </c>
      <c r="M1110" s="208"/>
      <c r="N1110" s="210"/>
      <c r="V1110" s="189"/>
      <c r="W1110" s="195"/>
      <c r="AA1110" s="207"/>
      <c r="AC1110" s="163" t="s">
        <v>450</v>
      </c>
      <c r="AD1110" s="195"/>
      <c r="AE1110" s="195"/>
      <c r="AG1110" s="195"/>
      <c r="AH1110" s="195"/>
    </row>
    <row r="1111" spans="1:34" s="160" customFormat="1" ht="12" x14ac:dyDescent="0.2">
      <c r="A1111" s="200"/>
      <c r="B1111" s="199"/>
      <c r="C1111" s="1037" t="s">
        <v>451</v>
      </c>
      <c r="D1111" s="1037"/>
      <c r="E1111" s="1037"/>
      <c r="F1111" s="201"/>
      <c r="G1111" s="201"/>
      <c r="H1111" s="201"/>
      <c r="I1111" s="201"/>
      <c r="J1111" s="202"/>
      <c r="K1111" s="201"/>
      <c r="L1111" s="202">
        <v>94.49</v>
      </c>
      <c r="M1111" s="201"/>
      <c r="N1111" s="203"/>
      <c r="V1111" s="189"/>
      <c r="W1111" s="195"/>
      <c r="AA1111" s="207"/>
      <c r="AB1111" s="163" t="s">
        <v>451</v>
      </c>
      <c r="AD1111" s="195"/>
      <c r="AE1111" s="195"/>
      <c r="AG1111" s="195"/>
      <c r="AH1111" s="195"/>
    </row>
    <row r="1112" spans="1:34" s="160" customFormat="1" ht="33.75" x14ac:dyDescent="0.2">
      <c r="A1112" s="200"/>
      <c r="B1112" s="199" t="s">
        <v>714</v>
      </c>
      <c r="C1112" s="1037" t="s">
        <v>715</v>
      </c>
      <c r="D1112" s="1037"/>
      <c r="E1112" s="1037"/>
      <c r="F1112" s="201" t="s">
        <v>454</v>
      </c>
      <c r="G1112" s="201" t="s">
        <v>716</v>
      </c>
      <c r="H1112" s="201"/>
      <c r="I1112" s="201" t="s">
        <v>716</v>
      </c>
      <c r="J1112" s="202"/>
      <c r="K1112" s="201"/>
      <c r="L1112" s="202">
        <v>96.38</v>
      </c>
      <c r="M1112" s="201"/>
      <c r="N1112" s="203"/>
      <c r="V1112" s="189"/>
      <c r="W1112" s="195"/>
      <c r="AA1112" s="207"/>
      <c r="AB1112" s="163" t="s">
        <v>715</v>
      </c>
      <c r="AD1112" s="195"/>
      <c r="AE1112" s="195"/>
      <c r="AG1112" s="195"/>
      <c r="AH1112" s="195"/>
    </row>
    <row r="1113" spans="1:34" s="160" customFormat="1" ht="33.75" x14ac:dyDescent="0.2">
      <c r="A1113" s="200"/>
      <c r="B1113" s="199" t="s">
        <v>717</v>
      </c>
      <c r="C1113" s="1037" t="s">
        <v>718</v>
      </c>
      <c r="D1113" s="1037"/>
      <c r="E1113" s="1037"/>
      <c r="F1113" s="201" t="s">
        <v>454</v>
      </c>
      <c r="G1113" s="201" t="s">
        <v>719</v>
      </c>
      <c r="H1113" s="201"/>
      <c r="I1113" s="201" t="s">
        <v>719</v>
      </c>
      <c r="J1113" s="202"/>
      <c r="K1113" s="201"/>
      <c r="L1113" s="202">
        <v>54.8</v>
      </c>
      <c r="M1113" s="201"/>
      <c r="N1113" s="203"/>
      <c r="V1113" s="189"/>
      <c r="W1113" s="195"/>
      <c r="AA1113" s="207"/>
      <c r="AB1113" s="163" t="s">
        <v>718</v>
      </c>
      <c r="AD1113" s="195"/>
      <c r="AE1113" s="195"/>
      <c r="AG1113" s="195"/>
      <c r="AH1113" s="195"/>
    </row>
    <row r="1114" spans="1:34" s="160" customFormat="1" ht="12" x14ac:dyDescent="0.2">
      <c r="A1114" s="211"/>
      <c r="B1114" s="212"/>
      <c r="C1114" s="1039" t="s">
        <v>459</v>
      </c>
      <c r="D1114" s="1039"/>
      <c r="E1114" s="1039"/>
      <c r="F1114" s="192"/>
      <c r="G1114" s="192"/>
      <c r="H1114" s="192"/>
      <c r="I1114" s="192"/>
      <c r="J1114" s="193"/>
      <c r="K1114" s="192"/>
      <c r="L1114" s="193">
        <v>470.21</v>
      </c>
      <c r="M1114" s="208"/>
      <c r="N1114" s="194"/>
      <c r="V1114" s="189"/>
      <c r="W1114" s="195"/>
      <c r="AA1114" s="207"/>
      <c r="AD1114" s="195" t="s">
        <v>459</v>
      </c>
      <c r="AE1114" s="195"/>
      <c r="AG1114" s="195"/>
      <c r="AH1114" s="195"/>
    </row>
    <row r="1115" spans="1:34" s="160" customFormat="1" ht="45" x14ac:dyDescent="0.2">
      <c r="A1115" s="190" t="s">
        <v>1775</v>
      </c>
      <c r="B1115" s="191" t="s">
        <v>1645</v>
      </c>
      <c r="C1115" s="1039" t="s">
        <v>1646</v>
      </c>
      <c r="D1115" s="1039"/>
      <c r="E1115" s="1039"/>
      <c r="F1115" s="192" t="s">
        <v>347</v>
      </c>
      <c r="G1115" s="192"/>
      <c r="H1115" s="192"/>
      <c r="I1115" s="192" t="s">
        <v>1776</v>
      </c>
      <c r="J1115" s="193">
        <v>23.76</v>
      </c>
      <c r="K1115" s="192"/>
      <c r="L1115" s="193">
        <v>5987.52</v>
      </c>
      <c r="M1115" s="192"/>
      <c r="N1115" s="194"/>
      <c r="V1115" s="189"/>
      <c r="W1115" s="195" t="s">
        <v>1646</v>
      </c>
      <c r="AA1115" s="207"/>
      <c r="AD1115" s="195"/>
      <c r="AE1115" s="195"/>
      <c r="AG1115" s="195"/>
      <c r="AH1115" s="195"/>
    </row>
    <row r="1116" spans="1:34" s="160" customFormat="1" ht="12" x14ac:dyDescent="0.2">
      <c r="A1116" s="211"/>
      <c r="B1116" s="212"/>
      <c r="C1116" s="168" t="s">
        <v>462</v>
      </c>
      <c r="D1116" s="213"/>
      <c r="E1116" s="213"/>
      <c r="F1116" s="214"/>
      <c r="G1116" s="214"/>
      <c r="H1116" s="214"/>
      <c r="I1116" s="214"/>
      <c r="J1116" s="215"/>
      <c r="K1116" s="214"/>
      <c r="L1116" s="215"/>
      <c r="M1116" s="216"/>
      <c r="N1116" s="217"/>
      <c r="V1116" s="189"/>
      <c r="W1116" s="195"/>
      <c r="AA1116" s="207"/>
      <c r="AD1116" s="195"/>
      <c r="AE1116" s="195"/>
      <c r="AG1116" s="195"/>
      <c r="AH1116" s="195"/>
    </row>
    <row r="1117" spans="1:34" s="160" customFormat="1" ht="22.5" x14ac:dyDescent="0.2">
      <c r="A1117" s="190" t="s">
        <v>1777</v>
      </c>
      <c r="B1117" s="191" t="s">
        <v>1648</v>
      </c>
      <c r="C1117" s="1039" t="s">
        <v>1649</v>
      </c>
      <c r="D1117" s="1039"/>
      <c r="E1117" s="1039"/>
      <c r="F1117" s="192" t="s">
        <v>532</v>
      </c>
      <c r="G1117" s="192"/>
      <c r="H1117" s="192"/>
      <c r="I1117" s="192" t="s">
        <v>1418</v>
      </c>
      <c r="J1117" s="193"/>
      <c r="K1117" s="192"/>
      <c r="L1117" s="193"/>
      <c r="M1117" s="192"/>
      <c r="N1117" s="194"/>
      <c r="V1117" s="189"/>
      <c r="W1117" s="195" t="s">
        <v>1649</v>
      </c>
      <c r="AA1117" s="207"/>
      <c r="AD1117" s="195"/>
      <c r="AE1117" s="195"/>
      <c r="AG1117" s="195"/>
      <c r="AH1117" s="195"/>
    </row>
    <row r="1118" spans="1:34" s="160" customFormat="1" ht="12" x14ac:dyDescent="0.2">
      <c r="A1118" s="196"/>
      <c r="B1118" s="197"/>
      <c r="C1118" s="1037" t="s">
        <v>1750</v>
      </c>
      <c r="D1118" s="1037"/>
      <c r="E1118" s="1037"/>
      <c r="F1118" s="1037"/>
      <c r="G1118" s="1037"/>
      <c r="H1118" s="1037"/>
      <c r="I1118" s="1037"/>
      <c r="J1118" s="1037"/>
      <c r="K1118" s="1037"/>
      <c r="L1118" s="1037"/>
      <c r="M1118" s="1037"/>
      <c r="N1118" s="1046"/>
      <c r="V1118" s="189"/>
      <c r="W1118" s="195"/>
      <c r="X1118" s="163" t="s">
        <v>1750</v>
      </c>
      <c r="AA1118" s="207"/>
      <c r="AD1118" s="195"/>
      <c r="AE1118" s="195"/>
      <c r="AG1118" s="195"/>
      <c r="AH1118" s="195"/>
    </row>
    <row r="1119" spans="1:34" s="160" customFormat="1" ht="33.75" x14ac:dyDescent="0.2">
      <c r="A1119" s="198"/>
      <c r="B1119" s="199" t="s">
        <v>430</v>
      </c>
      <c r="C1119" s="1037" t="s">
        <v>431</v>
      </c>
      <c r="D1119" s="1037"/>
      <c r="E1119" s="1037"/>
      <c r="F1119" s="1037"/>
      <c r="G1119" s="1037"/>
      <c r="H1119" s="1037"/>
      <c r="I1119" s="1037"/>
      <c r="J1119" s="1037"/>
      <c r="K1119" s="1037"/>
      <c r="L1119" s="1037"/>
      <c r="M1119" s="1037"/>
      <c r="N1119" s="1046"/>
      <c r="V1119" s="189"/>
      <c r="W1119" s="195"/>
      <c r="Y1119" s="163" t="s">
        <v>431</v>
      </c>
      <c r="AA1119" s="207"/>
      <c r="AD1119" s="195"/>
      <c r="AE1119" s="195"/>
      <c r="AG1119" s="195"/>
      <c r="AH1119" s="195"/>
    </row>
    <row r="1120" spans="1:34" s="160" customFormat="1" ht="12" x14ac:dyDescent="0.2">
      <c r="A1120" s="200"/>
      <c r="B1120" s="199" t="s">
        <v>423</v>
      </c>
      <c r="C1120" s="1037" t="s">
        <v>432</v>
      </c>
      <c r="D1120" s="1037"/>
      <c r="E1120" s="1037"/>
      <c r="F1120" s="201"/>
      <c r="G1120" s="201"/>
      <c r="H1120" s="201"/>
      <c r="I1120" s="201"/>
      <c r="J1120" s="202">
        <v>625.83000000000004</v>
      </c>
      <c r="K1120" s="201" t="s">
        <v>436</v>
      </c>
      <c r="L1120" s="202">
        <v>1971.36</v>
      </c>
      <c r="M1120" s="201"/>
      <c r="N1120" s="203"/>
      <c r="V1120" s="189"/>
      <c r="W1120" s="195"/>
      <c r="Z1120" s="163" t="s">
        <v>432</v>
      </c>
      <c r="AA1120" s="207"/>
      <c r="AD1120" s="195"/>
      <c r="AE1120" s="195"/>
      <c r="AG1120" s="195"/>
      <c r="AH1120" s="195"/>
    </row>
    <row r="1121" spans="1:34" s="160" customFormat="1" ht="12" x14ac:dyDescent="0.2">
      <c r="A1121" s="200"/>
      <c r="B1121" s="199" t="s">
        <v>434</v>
      </c>
      <c r="C1121" s="1037" t="s">
        <v>435</v>
      </c>
      <c r="D1121" s="1037"/>
      <c r="E1121" s="1037"/>
      <c r="F1121" s="201"/>
      <c r="G1121" s="201"/>
      <c r="H1121" s="201"/>
      <c r="I1121" s="201"/>
      <c r="J1121" s="202">
        <v>47.31</v>
      </c>
      <c r="K1121" s="201" t="s">
        <v>436</v>
      </c>
      <c r="L1121" s="202">
        <v>149.03</v>
      </c>
      <c r="M1121" s="201"/>
      <c r="N1121" s="203"/>
      <c r="V1121" s="189"/>
      <c r="W1121" s="195"/>
      <c r="Z1121" s="163" t="s">
        <v>435</v>
      </c>
      <c r="AA1121" s="207"/>
      <c r="AD1121" s="195"/>
      <c r="AE1121" s="195"/>
      <c r="AG1121" s="195"/>
      <c r="AH1121" s="195"/>
    </row>
    <row r="1122" spans="1:34" s="160" customFormat="1" ht="12" x14ac:dyDescent="0.2">
      <c r="A1122" s="200"/>
      <c r="B1122" s="199" t="s">
        <v>439</v>
      </c>
      <c r="C1122" s="1037" t="s">
        <v>440</v>
      </c>
      <c r="D1122" s="1037"/>
      <c r="E1122" s="1037"/>
      <c r="F1122" s="201"/>
      <c r="G1122" s="201"/>
      <c r="H1122" s="201"/>
      <c r="I1122" s="201"/>
      <c r="J1122" s="202">
        <v>16.3</v>
      </c>
      <c r="K1122" s="201"/>
      <c r="L1122" s="202">
        <v>41.08</v>
      </c>
      <c r="M1122" s="201"/>
      <c r="N1122" s="203"/>
      <c r="V1122" s="189"/>
      <c r="W1122" s="195"/>
      <c r="Z1122" s="163" t="s">
        <v>440</v>
      </c>
      <c r="AA1122" s="207"/>
      <c r="AD1122" s="195"/>
      <c r="AE1122" s="195"/>
      <c r="AG1122" s="195"/>
      <c r="AH1122" s="195"/>
    </row>
    <row r="1123" spans="1:34" s="160" customFormat="1" ht="12" x14ac:dyDescent="0.2">
      <c r="A1123" s="200"/>
      <c r="B1123" s="199"/>
      <c r="C1123" s="1037" t="s">
        <v>443</v>
      </c>
      <c r="D1123" s="1037"/>
      <c r="E1123" s="1037"/>
      <c r="F1123" s="201" t="s">
        <v>444</v>
      </c>
      <c r="G1123" s="201" t="s">
        <v>959</v>
      </c>
      <c r="H1123" s="201" t="s">
        <v>436</v>
      </c>
      <c r="I1123" s="201" t="s">
        <v>1778</v>
      </c>
      <c r="J1123" s="202"/>
      <c r="K1123" s="201"/>
      <c r="L1123" s="202"/>
      <c r="M1123" s="201"/>
      <c r="N1123" s="203"/>
      <c r="V1123" s="189"/>
      <c r="W1123" s="195"/>
      <c r="AA1123" s="207"/>
      <c r="AB1123" s="163" t="s">
        <v>443</v>
      </c>
      <c r="AD1123" s="195"/>
      <c r="AE1123" s="195"/>
      <c r="AG1123" s="195"/>
      <c r="AH1123" s="195"/>
    </row>
    <row r="1124" spans="1:34" s="160" customFormat="1" ht="12" x14ac:dyDescent="0.2">
      <c r="A1124" s="200"/>
      <c r="B1124" s="199"/>
      <c r="C1124" s="1047" t="s">
        <v>450</v>
      </c>
      <c r="D1124" s="1047"/>
      <c r="E1124" s="1047"/>
      <c r="F1124" s="208"/>
      <c r="G1124" s="208"/>
      <c r="H1124" s="208"/>
      <c r="I1124" s="208"/>
      <c r="J1124" s="209">
        <v>689.44</v>
      </c>
      <c r="K1124" s="208"/>
      <c r="L1124" s="209">
        <v>2161.4699999999998</v>
      </c>
      <c r="M1124" s="208"/>
      <c r="N1124" s="210"/>
      <c r="V1124" s="189"/>
      <c r="W1124" s="195"/>
      <c r="AA1124" s="207"/>
      <c r="AC1124" s="163" t="s">
        <v>450</v>
      </c>
      <c r="AD1124" s="195"/>
      <c r="AE1124" s="195"/>
      <c r="AG1124" s="195"/>
      <c r="AH1124" s="195"/>
    </row>
    <row r="1125" spans="1:34" s="160" customFormat="1" ht="12" x14ac:dyDescent="0.2">
      <c r="A1125" s="200"/>
      <c r="B1125" s="199"/>
      <c r="C1125" s="1037" t="s">
        <v>451</v>
      </c>
      <c r="D1125" s="1037"/>
      <c r="E1125" s="1037"/>
      <c r="F1125" s="201"/>
      <c r="G1125" s="201"/>
      <c r="H1125" s="201"/>
      <c r="I1125" s="201"/>
      <c r="J1125" s="202"/>
      <c r="K1125" s="201"/>
      <c r="L1125" s="202">
        <v>1971.36</v>
      </c>
      <c r="M1125" s="201"/>
      <c r="N1125" s="203"/>
      <c r="V1125" s="189"/>
      <c r="W1125" s="195"/>
      <c r="AA1125" s="207"/>
      <c r="AB1125" s="163" t="s">
        <v>451</v>
      </c>
      <c r="AD1125" s="195"/>
      <c r="AE1125" s="195"/>
      <c r="AG1125" s="195"/>
      <c r="AH1125" s="195"/>
    </row>
    <row r="1126" spans="1:34" s="160" customFormat="1" ht="22.5" x14ac:dyDescent="0.2">
      <c r="A1126" s="200"/>
      <c r="B1126" s="199" t="s">
        <v>1061</v>
      </c>
      <c r="C1126" s="1037" t="s">
        <v>1062</v>
      </c>
      <c r="D1126" s="1037"/>
      <c r="E1126" s="1037"/>
      <c r="F1126" s="201" t="s">
        <v>454</v>
      </c>
      <c r="G1126" s="201" t="s">
        <v>1063</v>
      </c>
      <c r="H1126" s="201"/>
      <c r="I1126" s="201" t="s">
        <v>1063</v>
      </c>
      <c r="J1126" s="202"/>
      <c r="K1126" s="201"/>
      <c r="L1126" s="202">
        <v>2207.92</v>
      </c>
      <c r="M1126" s="201"/>
      <c r="N1126" s="203"/>
      <c r="V1126" s="189"/>
      <c r="W1126" s="195"/>
      <c r="AA1126" s="207"/>
      <c r="AB1126" s="163" t="s">
        <v>1062</v>
      </c>
      <c r="AD1126" s="195"/>
      <c r="AE1126" s="195"/>
      <c r="AG1126" s="195"/>
      <c r="AH1126" s="195"/>
    </row>
    <row r="1127" spans="1:34" s="160" customFormat="1" ht="22.5" x14ac:dyDescent="0.2">
      <c r="A1127" s="200"/>
      <c r="B1127" s="199" t="s">
        <v>1064</v>
      </c>
      <c r="C1127" s="1037" t="s">
        <v>1065</v>
      </c>
      <c r="D1127" s="1037"/>
      <c r="E1127" s="1037"/>
      <c r="F1127" s="201" t="s">
        <v>454</v>
      </c>
      <c r="G1127" s="201" t="s">
        <v>936</v>
      </c>
      <c r="H1127" s="201"/>
      <c r="I1127" s="201" t="s">
        <v>936</v>
      </c>
      <c r="J1127" s="202"/>
      <c r="K1127" s="201"/>
      <c r="L1127" s="202">
        <v>1281.3800000000001</v>
      </c>
      <c r="M1127" s="201"/>
      <c r="N1127" s="203"/>
      <c r="V1127" s="189"/>
      <c r="W1127" s="195"/>
      <c r="AA1127" s="207"/>
      <c r="AB1127" s="163" t="s">
        <v>1065</v>
      </c>
      <c r="AD1127" s="195"/>
      <c r="AE1127" s="195"/>
      <c r="AG1127" s="195"/>
      <c r="AH1127" s="195"/>
    </row>
    <row r="1128" spans="1:34" s="160" customFormat="1" ht="12" x14ac:dyDescent="0.2">
      <c r="A1128" s="211"/>
      <c r="B1128" s="212"/>
      <c r="C1128" s="1039" t="s">
        <v>459</v>
      </c>
      <c r="D1128" s="1039"/>
      <c r="E1128" s="1039"/>
      <c r="F1128" s="192"/>
      <c r="G1128" s="192"/>
      <c r="H1128" s="192"/>
      <c r="I1128" s="192"/>
      <c r="J1128" s="193"/>
      <c r="K1128" s="192"/>
      <c r="L1128" s="193">
        <v>5650.77</v>
      </c>
      <c r="M1128" s="208"/>
      <c r="N1128" s="194"/>
      <c r="V1128" s="189"/>
      <c r="W1128" s="195"/>
      <c r="AA1128" s="207"/>
      <c r="AD1128" s="195" t="s">
        <v>459</v>
      </c>
      <c r="AE1128" s="195"/>
      <c r="AG1128" s="195"/>
      <c r="AH1128" s="195"/>
    </row>
    <row r="1129" spans="1:34" s="160" customFormat="1" ht="45" x14ac:dyDescent="0.2">
      <c r="A1129" s="190" t="s">
        <v>1779</v>
      </c>
      <c r="B1129" s="191" t="s">
        <v>1050</v>
      </c>
      <c r="C1129" s="1039" t="s">
        <v>1712</v>
      </c>
      <c r="D1129" s="1039"/>
      <c r="E1129" s="1039"/>
      <c r="F1129" s="192" t="s">
        <v>532</v>
      </c>
      <c r="G1129" s="192"/>
      <c r="H1129" s="192"/>
      <c r="I1129" s="192" t="s">
        <v>1418</v>
      </c>
      <c r="J1129" s="193"/>
      <c r="K1129" s="192"/>
      <c r="L1129" s="193"/>
      <c r="M1129" s="192"/>
      <c r="N1129" s="194"/>
      <c r="V1129" s="189"/>
      <c r="W1129" s="195" t="s">
        <v>1712</v>
      </c>
      <c r="AA1129" s="207"/>
      <c r="AD1129" s="195"/>
      <c r="AE1129" s="195"/>
      <c r="AG1129" s="195"/>
      <c r="AH1129" s="195"/>
    </row>
    <row r="1130" spans="1:34" s="160" customFormat="1" ht="12" x14ac:dyDescent="0.2">
      <c r="A1130" s="196"/>
      <c r="B1130" s="197"/>
      <c r="C1130" s="1037" t="s">
        <v>1750</v>
      </c>
      <c r="D1130" s="1037"/>
      <c r="E1130" s="1037"/>
      <c r="F1130" s="1037"/>
      <c r="G1130" s="1037"/>
      <c r="H1130" s="1037"/>
      <c r="I1130" s="1037"/>
      <c r="J1130" s="1037"/>
      <c r="K1130" s="1037"/>
      <c r="L1130" s="1037"/>
      <c r="M1130" s="1037"/>
      <c r="N1130" s="1046"/>
      <c r="V1130" s="189"/>
      <c r="W1130" s="195"/>
      <c r="X1130" s="163" t="s">
        <v>1750</v>
      </c>
      <c r="AA1130" s="207"/>
      <c r="AD1130" s="195"/>
      <c r="AE1130" s="195"/>
      <c r="AG1130" s="195"/>
      <c r="AH1130" s="195"/>
    </row>
    <row r="1131" spans="1:34" s="160" customFormat="1" ht="33.75" x14ac:dyDescent="0.2">
      <c r="A1131" s="198"/>
      <c r="B1131" s="199" t="s">
        <v>430</v>
      </c>
      <c r="C1131" s="1037" t="s">
        <v>431</v>
      </c>
      <c r="D1131" s="1037"/>
      <c r="E1131" s="1037"/>
      <c r="F1131" s="1037"/>
      <c r="G1131" s="1037"/>
      <c r="H1131" s="1037"/>
      <c r="I1131" s="1037"/>
      <c r="J1131" s="1037"/>
      <c r="K1131" s="1037"/>
      <c r="L1131" s="1037"/>
      <c r="M1131" s="1037"/>
      <c r="N1131" s="1046"/>
      <c r="V1131" s="189"/>
      <c r="W1131" s="195"/>
      <c r="Y1131" s="163" t="s">
        <v>431</v>
      </c>
      <c r="AA1131" s="207"/>
      <c r="AD1131" s="195"/>
      <c r="AE1131" s="195"/>
      <c r="AG1131" s="195"/>
      <c r="AH1131" s="195"/>
    </row>
    <row r="1132" spans="1:34" s="160" customFormat="1" ht="12" x14ac:dyDescent="0.2">
      <c r="A1132" s="200"/>
      <c r="B1132" s="199" t="s">
        <v>423</v>
      </c>
      <c r="C1132" s="1037" t="s">
        <v>432</v>
      </c>
      <c r="D1132" s="1037"/>
      <c r="E1132" s="1037"/>
      <c r="F1132" s="201"/>
      <c r="G1132" s="201"/>
      <c r="H1132" s="201"/>
      <c r="I1132" s="201"/>
      <c r="J1132" s="202">
        <v>170.01</v>
      </c>
      <c r="K1132" s="201" t="s">
        <v>436</v>
      </c>
      <c r="L1132" s="202">
        <v>535.53</v>
      </c>
      <c r="M1132" s="201"/>
      <c r="N1132" s="203"/>
      <c r="V1132" s="189"/>
      <c r="W1132" s="195"/>
      <c r="Z1132" s="163" t="s">
        <v>432</v>
      </c>
      <c r="AA1132" s="207"/>
      <c r="AD1132" s="195"/>
      <c r="AE1132" s="195"/>
      <c r="AG1132" s="195"/>
      <c r="AH1132" s="195"/>
    </row>
    <row r="1133" spans="1:34" s="160" customFormat="1" ht="12" x14ac:dyDescent="0.2">
      <c r="A1133" s="200"/>
      <c r="B1133" s="199" t="s">
        <v>434</v>
      </c>
      <c r="C1133" s="1037" t="s">
        <v>435</v>
      </c>
      <c r="D1133" s="1037"/>
      <c r="E1133" s="1037"/>
      <c r="F1133" s="201"/>
      <c r="G1133" s="201"/>
      <c r="H1133" s="201"/>
      <c r="I1133" s="201"/>
      <c r="J1133" s="202">
        <v>38.6</v>
      </c>
      <c r="K1133" s="201" t="s">
        <v>436</v>
      </c>
      <c r="L1133" s="202">
        <v>121.59</v>
      </c>
      <c r="M1133" s="201"/>
      <c r="N1133" s="203"/>
      <c r="V1133" s="189"/>
      <c r="W1133" s="195"/>
      <c r="Z1133" s="163" t="s">
        <v>435</v>
      </c>
      <c r="AA1133" s="207"/>
      <c r="AD1133" s="195"/>
      <c r="AE1133" s="195"/>
      <c r="AG1133" s="195"/>
      <c r="AH1133" s="195"/>
    </row>
    <row r="1134" spans="1:34" s="160" customFormat="1" ht="12" x14ac:dyDescent="0.2">
      <c r="A1134" s="200"/>
      <c r="B1134" s="199" t="s">
        <v>437</v>
      </c>
      <c r="C1134" s="1037" t="s">
        <v>438</v>
      </c>
      <c r="D1134" s="1037"/>
      <c r="E1134" s="1037"/>
      <c r="F1134" s="201"/>
      <c r="G1134" s="201"/>
      <c r="H1134" s="201"/>
      <c r="I1134" s="201"/>
      <c r="J1134" s="202">
        <v>9.2899999999999991</v>
      </c>
      <c r="K1134" s="201" t="s">
        <v>436</v>
      </c>
      <c r="L1134" s="202">
        <v>29.26</v>
      </c>
      <c r="M1134" s="201"/>
      <c r="N1134" s="203"/>
      <c r="V1134" s="189"/>
      <c r="W1134" s="195"/>
      <c r="Z1134" s="163" t="s">
        <v>438</v>
      </c>
      <c r="AA1134" s="207"/>
      <c r="AD1134" s="195"/>
      <c r="AE1134" s="195"/>
      <c r="AG1134" s="195"/>
      <c r="AH1134" s="195"/>
    </row>
    <row r="1135" spans="1:34" s="160" customFormat="1" ht="12" x14ac:dyDescent="0.2">
      <c r="A1135" s="200"/>
      <c r="B1135" s="199" t="s">
        <v>439</v>
      </c>
      <c r="C1135" s="1037" t="s">
        <v>440</v>
      </c>
      <c r="D1135" s="1037"/>
      <c r="E1135" s="1037"/>
      <c r="F1135" s="201"/>
      <c r="G1135" s="201"/>
      <c r="H1135" s="201"/>
      <c r="I1135" s="201"/>
      <c r="J1135" s="202">
        <v>0.91</v>
      </c>
      <c r="K1135" s="201"/>
      <c r="L1135" s="202">
        <v>2.29</v>
      </c>
      <c r="M1135" s="201"/>
      <c r="N1135" s="203"/>
      <c r="V1135" s="189"/>
      <c r="W1135" s="195"/>
      <c r="Z1135" s="163" t="s">
        <v>440</v>
      </c>
      <c r="AA1135" s="207"/>
      <c r="AD1135" s="195"/>
      <c r="AE1135" s="195"/>
      <c r="AG1135" s="195"/>
      <c r="AH1135" s="195"/>
    </row>
    <row r="1136" spans="1:34" s="160" customFormat="1" ht="12" x14ac:dyDescent="0.2">
      <c r="A1136" s="196"/>
      <c r="B1136" s="204" t="s">
        <v>1054</v>
      </c>
      <c r="C1136" s="1048" t="s">
        <v>1055</v>
      </c>
      <c r="D1136" s="1048"/>
      <c r="E1136" s="1048"/>
      <c r="F1136" s="205" t="s">
        <v>411</v>
      </c>
      <c r="G1136" s="205" t="s">
        <v>1056</v>
      </c>
      <c r="H1136" s="205"/>
      <c r="I1136" s="205" t="s">
        <v>1780</v>
      </c>
      <c r="J1136" s="199"/>
      <c r="K1136" s="201"/>
      <c r="L1136" s="202"/>
      <c r="M1136" s="201"/>
      <c r="N1136" s="206"/>
      <c r="V1136" s="189"/>
      <c r="W1136" s="195"/>
      <c r="AA1136" s="207" t="s">
        <v>1055</v>
      </c>
      <c r="AD1136" s="195"/>
      <c r="AE1136" s="195"/>
      <c r="AG1136" s="195"/>
      <c r="AH1136" s="195"/>
    </row>
    <row r="1137" spans="1:34" s="160" customFormat="1" ht="12" x14ac:dyDescent="0.2">
      <c r="A1137" s="200"/>
      <c r="B1137" s="199"/>
      <c r="C1137" s="1037" t="s">
        <v>443</v>
      </c>
      <c r="D1137" s="1037"/>
      <c r="E1137" s="1037"/>
      <c r="F1137" s="201" t="s">
        <v>444</v>
      </c>
      <c r="G1137" s="201" t="s">
        <v>1058</v>
      </c>
      <c r="H1137" s="201" t="s">
        <v>436</v>
      </c>
      <c r="I1137" s="201" t="s">
        <v>1781</v>
      </c>
      <c r="J1137" s="202"/>
      <c r="K1137" s="201"/>
      <c r="L1137" s="202"/>
      <c r="M1137" s="201"/>
      <c r="N1137" s="203"/>
      <c r="V1137" s="189"/>
      <c r="W1137" s="195"/>
      <c r="AA1137" s="207"/>
      <c r="AB1137" s="163" t="s">
        <v>443</v>
      </c>
      <c r="AD1137" s="195"/>
      <c r="AE1137" s="195"/>
      <c r="AG1137" s="195"/>
      <c r="AH1137" s="195"/>
    </row>
    <row r="1138" spans="1:34" s="160" customFormat="1" ht="12" x14ac:dyDescent="0.2">
      <c r="A1138" s="200"/>
      <c r="B1138" s="199"/>
      <c r="C1138" s="1037" t="s">
        <v>447</v>
      </c>
      <c r="D1138" s="1037"/>
      <c r="E1138" s="1037"/>
      <c r="F1138" s="201" t="s">
        <v>444</v>
      </c>
      <c r="G1138" s="201" t="s">
        <v>812</v>
      </c>
      <c r="H1138" s="201" t="s">
        <v>436</v>
      </c>
      <c r="I1138" s="201" t="s">
        <v>1782</v>
      </c>
      <c r="J1138" s="202"/>
      <c r="K1138" s="201"/>
      <c r="L1138" s="202"/>
      <c r="M1138" s="201"/>
      <c r="N1138" s="203"/>
      <c r="V1138" s="189"/>
      <c r="W1138" s="195"/>
      <c r="AA1138" s="207"/>
      <c r="AB1138" s="163" t="s">
        <v>447</v>
      </c>
      <c r="AD1138" s="195"/>
      <c r="AE1138" s="195"/>
      <c r="AG1138" s="195"/>
      <c r="AH1138" s="195"/>
    </row>
    <row r="1139" spans="1:34" s="160" customFormat="1" ht="12" x14ac:dyDescent="0.2">
      <c r="A1139" s="200"/>
      <c r="B1139" s="199"/>
      <c r="C1139" s="1047" t="s">
        <v>450</v>
      </c>
      <c r="D1139" s="1047"/>
      <c r="E1139" s="1047"/>
      <c r="F1139" s="208"/>
      <c r="G1139" s="208"/>
      <c r="H1139" s="208"/>
      <c r="I1139" s="208"/>
      <c r="J1139" s="209">
        <v>209.52</v>
      </c>
      <c r="K1139" s="208"/>
      <c r="L1139" s="209">
        <v>659.41</v>
      </c>
      <c r="M1139" s="208"/>
      <c r="N1139" s="210"/>
      <c r="V1139" s="189"/>
      <c r="W1139" s="195"/>
      <c r="AA1139" s="207"/>
      <c r="AC1139" s="163" t="s">
        <v>450</v>
      </c>
      <c r="AD1139" s="195"/>
      <c r="AE1139" s="195"/>
      <c r="AG1139" s="195"/>
      <c r="AH1139" s="195"/>
    </row>
    <row r="1140" spans="1:34" s="160" customFormat="1" ht="12" x14ac:dyDescent="0.2">
      <c r="A1140" s="200"/>
      <c r="B1140" s="199"/>
      <c r="C1140" s="1037" t="s">
        <v>451</v>
      </c>
      <c r="D1140" s="1037"/>
      <c r="E1140" s="1037"/>
      <c r="F1140" s="201"/>
      <c r="G1140" s="201"/>
      <c r="H1140" s="201"/>
      <c r="I1140" s="201"/>
      <c r="J1140" s="202"/>
      <c r="K1140" s="201"/>
      <c r="L1140" s="202">
        <v>564.79</v>
      </c>
      <c r="M1140" s="201"/>
      <c r="N1140" s="203"/>
      <c r="V1140" s="189"/>
      <c r="W1140" s="195"/>
      <c r="AA1140" s="207"/>
      <c r="AB1140" s="163" t="s">
        <v>451</v>
      </c>
      <c r="AD1140" s="195"/>
      <c r="AE1140" s="195"/>
      <c r="AG1140" s="195"/>
      <c r="AH1140" s="195"/>
    </row>
    <row r="1141" spans="1:34" s="160" customFormat="1" ht="22.5" x14ac:dyDescent="0.2">
      <c r="A1141" s="200"/>
      <c r="B1141" s="199" t="s">
        <v>1061</v>
      </c>
      <c r="C1141" s="1037" t="s">
        <v>1062</v>
      </c>
      <c r="D1141" s="1037"/>
      <c r="E1141" s="1037"/>
      <c r="F1141" s="201" t="s">
        <v>454</v>
      </c>
      <c r="G1141" s="201" t="s">
        <v>1063</v>
      </c>
      <c r="H1141" s="201"/>
      <c r="I1141" s="201" t="s">
        <v>1063</v>
      </c>
      <c r="J1141" s="202"/>
      <c r="K1141" s="201"/>
      <c r="L1141" s="202">
        <v>632.55999999999995</v>
      </c>
      <c r="M1141" s="201"/>
      <c r="N1141" s="203"/>
      <c r="V1141" s="189"/>
      <c r="W1141" s="195"/>
      <c r="AA1141" s="207"/>
      <c r="AB1141" s="163" t="s">
        <v>1062</v>
      </c>
      <c r="AD1141" s="195"/>
      <c r="AE1141" s="195"/>
      <c r="AG1141" s="195"/>
      <c r="AH1141" s="195"/>
    </row>
    <row r="1142" spans="1:34" s="160" customFormat="1" ht="22.5" x14ac:dyDescent="0.2">
      <c r="A1142" s="200"/>
      <c r="B1142" s="199" t="s">
        <v>1064</v>
      </c>
      <c r="C1142" s="1037" t="s">
        <v>1065</v>
      </c>
      <c r="D1142" s="1037"/>
      <c r="E1142" s="1037"/>
      <c r="F1142" s="201" t="s">
        <v>454</v>
      </c>
      <c r="G1142" s="201" t="s">
        <v>936</v>
      </c>
      <c r="H1142" s="201"/>
      <c r="I1142" s="201" t="s">
        <v>936</v>
      </c>
      <c r="J1142" s="202"/>
      <c r="K1142" s="201"/>
      <c r="L1142" s="202">
        <v>367.11</v>
      </c>
      <c r="M1142" s="201"/>
      <c r="N1142" s="203"/>
      <c r="V1142" s="189"/>
      <c r="W1142" s="195"/>
      <c r="AA1142" s="207"/>
      <c r="AB1142" s="163" t="s">
        <v>1065</v>
      </c>
      <c r="AD1142" s="195"/>
      <c r="AE1142" s="195"/>
      <c r="AG1142" s="195"/>
      <c r="AH1142" s="195"/>
    </row>
    <row r="1143" spans="1:34" s="160" customFormat="1" ht="12" x14ac:dyDescent="0.2">
      <c r="A1143" s="211"/>
      <c r="B1143" s="212"/>
      <c r="C1143" s="1039" t="s">
        <v>459</v>
      </c>
      <c r="D1143" s="1039"/>
      <c r="E1143" s="1039"/>
      <c r="F1143" s="192"/>
      <c r="G1143" s="192"/>
      <c r="H1143" s="192"/>
      <c r="I1143" s="192"/>
      <c r="J1143" s="193"/>
      <c r="K1143" s="192"/>
      <c r="L1143" s="193">
        <v>1659.08</v>
      </c>
      <c r="M1143" s="208"/>
      <c r="N1143" s="194"/>
      <c r="V1143" s="189"/>
      <c r="W1143" s="195"/>
      <c r="AA1143" s="207"/>
      <c r="AD1143" s="195" t="s">
        <v>459</v>
      </c>
      <c r="AE1143" s="195"/>
      <c r="AG1143" s="195"/>
      <c r="AH1143" s="195"/>
    </row>
    <row r="1144" spans="1:34" s="160" customFormat="1" ht="45" x14ac:dyDescent="0.2">
      <c r="A1144" s="190" t="s">
        <v>1783</v>
      </c>
      <c r="B1144" s="191" t="s">
        <v>1716</v>
      </c>
      <c r="C1144" s="1039" t="s">
        <v>1717</v>
      </c>
      <c r="D1144" s="1039"/>
      <c r="E1144" s="1039"/>
      <c r="F1144" s="192" t="s">
        <v>532</v>
      </c>
      <c r="G1144" s="192"/>
      <c r="H1144" s="192"/>
      <c r="I1144" s="192" t="s">
        <v>1784</v>
      </c>
      <c r="J1144" s="193"/>
      <c r="K1144" s="192"/>
      <c r="L1144" s="193"/>
      <c r="M1144" s="192"/>
      <c r="N1144" s="194"/>
      <c r="V1144" s="189"/>
      <c r="W1144" s="195" t="s">
        <v>1717</v>
      </c>
      <c r="AA1144" s="207"/>
      <c r="AD1144" s="195"/>
      <c r="AE1144" s="195"/>
      <c r="AG1144" s="195"/>
      <c r="AH1144" s="195"/>
    </row>
    <row r="1145" spans="1:34" s="160" customFormat="1" ht="12" x14ac:dyDescent="0.2">
      <c r="A1145" s="196"/>
      <c r="B1145" s="197"/>
      <c r="C1145" s="1037" t="s">
        <v>1785</v>
      </c>
      <c r="D1145" s="1037"/>
      <c r="E1145" s="1037"/>
      <c r="F1145" s="1037"/>
      <c r="G1145" s="1037"/>
      <c r="H1145" s="1037"/>
      <c r="I1145" s="1037"/>
      <c r="J1145" s="1037"/>
      <c r="K1145" s="1037"/>
      <c r="L1145" s="1037"/>
      <c r="M1145" s="1037"/>
      <c r="N1145" s="1046"/>
      <c r="V1145" s="189"/>
      <c r="W1145" s="195"/>
      <c r="X1145" s="163" t="s">
        <v>1785</v>
      </c>
      <c r="AA1145" s="207"/>
      <c r="AD1145" s="195"/>
      <c r="AE1145" s="195"/>
      <c r="AG1145" s="195"/>
      <c r="AH1145" s="195"/>
    </row>
    <row r="1146" spans="1:34" s="160" customFormat="1" ht="33.75" x14ac:dyDescent="0.2">
      <c r="A1146" s="198"/>
      <c r="B1146" s="199" t="s">
        <v>430</v>
      </c>
      <c r="C1146" s="1037" t="s">
        <v>431</v>
      </c>
      <c r="D1146" s="1037"/>
      <c r="E1146" s="1037"/>
      <c r="F1146" s="1037"/>
      <c r="G1146" s="1037"/>
      <c r="H1146" s="1037"/>
      <c r="I1146" s="1037"/>
      <c r="J1146" s="1037"/>
      <c r="K1146" s="1037"/>
      <c r="L1146" s="1037"/>
      <c r="M1146" s="1037"/>
      <c r="N1146" s="1046"/>
      <c r="V1146" s="189"/>
      <c r="W1146" s="195"/>
      <c r="Y1146" s="163" t="s">
        <v>431</v>
      </c>
      <c r="AA1146" s="207"/>
      <c r="AD1146" s="195"/>
      <c r="AE1146" s="195"/>
      <c r="AG1146" s="195"/>
      <c r="AH1146" s="195"/>
    </row>
    <row r="1147" spans="1:34" s="160" customFormat="1" ht="12" x14ac:dyDescent="0.2">
      <c r="A1147" s="200"/>
      <c r="B1147" s="199" t="s">
        <v>423</v>
      </c>
      <c r="C1147" s="1037" t="s">
        <v>432</v>
      </c>
      <c r="D1147" s="1037"/>
      <c r="E1147" s="1037"/>
      <c r="F1147" s="201"/>
      <c r="G1147" s="201"/>
      <c r="H1147" s="201"/>
      <c r="I1147" s="201"/>
      <c r="J1147" s="202">
        <v>53.82</v>
      </c>
      <c r="K1147" s="201" t="s">
        <v>436</v>
      </c>
      <c r="L1147" s="202">
        <v>-169.53</v>
      </c>
      <c r="M1147" s="201"/>
      <c r="N1147" s="203"/>
      <c r="V1147" s="189"/>
      <c r="W1147" s="195"/>
      <c r="Z1147" s="163" t="s">
        <v>432</v>
      </c>
      <c r="AA1147" s="207"/>
      <c r="AD1147" s="195"/>
      <c r="AE1147" s="195"/>
      <c r="AG1147" s="195"/>
      <c r="AH1147" s="195"/>
    </row>
    <row r="1148" spans="1:34" s="160" customFormat="1" ht="12" x14ac:dyDescent="0.2">
      <c r="A1148" s="200"/>
      <c r="B1148" s="199" t="s">
        <v>434</v>
      </c>
      <c r="C1148" s="1037" t="s">
        <v>435</v>
      </c>
      <c r="D1148" s="1037"/>
      <c r="E1148" s="1037"/>
      <c r="F1148" s="201"/>
      <c r="G1148" s="201"/>
      <c r="H1148" s="201"/>
      <c r="I1148" s="201"/>
      <c r="J1148" s="202">
        <v>19.149999999999999</v>
      </c>
      <c r="K1148" s="201" t="s">
        <v>436</v>
      </c>
      <c r="L1148" s="202">
        <v>-60.32</v>
      </c>
      <c r="M1148" s="201"/>
      <c r="N1148" s="203"/>
      <c r="V1148" s="189"/>
      <c r="W1148" s="195"/>
      <c r="Z1148" s="163" t="s">
        <v>435</v>
      </c>
      <c r="AA1148" s="207"/>
      <c r="AD1148" s="195"/>
      <c r="AE1148" s="195"/>
      <c r="AG1148" s="195"/>
      <c r="AH1148" s="195"/>
    </row>
    <row r="1149" spans="1:34" s="160" customFormat="1" ht="12" x14ac:dyDescent="0.2">
      <c r="A1149" s="200"/>
      <c r="B1149" s="199" t="s">
        <v>437</v>
      </c>
      <c r="C1149" s="1037" t="s">
        <v>438</v>
      </c>
      <c r="D1149" s="1037"/>
      <c r="E1149" s="1037"/>
      <c r="F1149" s="201"/>
      <c r="G1149" s="201"/>
      <c r="H1149" s="201"/>
      <c r="I1149" s="201"/>
      <c r="J1149" s="202">
        <v>4.58</v>
      </c>
      <c r="K1149" s="201" t="s">
        <v>436</v>
      </c>
      <c r="L1149" s="202">
        <v>-14.43</v>
      </c>
      <c r="M1149" s="201"/>
      <c r="N1149" s="203"/>
      <c r="V1149" s="189"/>
      <c r="W1149" s="195"/>
      <c r="Z1149" s="163" t="s">
        <v>438</v>
      </c>
      <c r="AA1149" s="207"/>
      <c r="AD1149" s="195"/>
      <c r="AE1149" s="195"/>
      <c r="AG1149" s="195"/>
      <c r="AH1149" s="195"/>
    </row>
    <row r="1150" spans="1:34" s="160" customFormat="1" ht="12" x14ac:dyDescent="0.2">
      <c r="A1150" s="200"/>
      <c r="B1150" s="199" t="s">
        <v>439</v>
      </c>
      <c r="C1150" s="1037" t="s">
        <v>440</v>
      </c>
      <c r="D1150" s="1037"/>
      <c r="E1150" s="1037"/>
      <c r="F1150" s="201"/>
      <c r="G1150" s="201"/>
      <c r="H1150" s="201"/>
      <c r="I1150" s="201"/>
      <c r="J1150" s="202">
        <v>0.55000000000000004</v>
      </c>
      <c r="K1150" s="201"/>
      <c r="L1150" s="202">
        <v>-1.39</v>
      </c>
      <c r="M1150" s="201"/>
      <c r="N1150" s="203"/>
      <c r="V1150" s="189"/>
      <c r="W1150" s="195"/>
      <c r="Z1150" s="163" t="s">
        <v>440</v>
      </c>
      <c r="AA1150" s="207"/>
      <c r="AD1150" s="195"/>
      <c r="AE1150" s="195"/>
      <c r="AG1150" s="195"/>
      <c r="AH1150" s="195"/>
    </row>
    <row r="1151" spans="1:34" s="160" customFormat="1" ht="12" x14ac:dyDescent="0.2">
      <c r="A1151" s="196"/>
      <c r="B1151" s="204" t="s">
        <v>1054</v>
      </c>
      <c r="C1151" s="1048" t="s">
        <v>1055</v>
      </c>
      <c r="D1151" s="1048"/>
      <c r="E1151" s="1048"/>
      <c r="F1151" s="205" t="s">
        <v>411</v>
      </c>
      <c r="G1151" s="205" t="s">
        <v>960</v>
      </c>
      <c r="H1151" s="205"/>
      <c r="I1151" s="205" t="s">
        <v>1786</v>
      </c>
      <c r="J1151" s="199"/>
      <c r="K1151" s="201"/>
      <c r="L1151" s="202"/>
      <c r="M1151" s="201"/>
      <c r="N1151" s="206"/>
      <c r="V1151" s="189"/>
      <c r="W1151" s="195"/>
      <c r="AA1151" s="207" t="s">
        <v>1055</v>
      </c>
      <c r="AD1151" s="195"/>
      <c r="AE1151" s="195"/>
      <c r="AG1151" s="195"/>
      <c r="AH1151" s="195"/>
    </row>
    <row r="1152" spans="1:34" s="160" customFormat="1" ht="12" x14ac:dyDescent="0.2">
      <c r="A1152" s="200"/>
      <c r="B1152" s="199"/>
      <c r="C1152" s="1037" t="s">
        <v>443</v>
      </c>
      <c r="D1152" s="1037"/>
      <c r="E1152" s="1037"/>
      <c r="F1152" s="201" t="s">
        <v>444</v>
      </c>
      <c r="G1152" s="201" t="s">
        <v>1721</v>
      </c>
      <c r="H1152" s="201" t="s">
        <v>436</v>
      </c>
      <c r="I1152" s="201" t="s">
        <v>1787</v>
      </c>
      <c r="J1152" s="202"/>
      <c r="K1152" s="201"/>
      <c r="L1152" s="202"/>
      <c r="M1152" s="201"/>
      <c r="N1152" s="203"/>
      <c r="V1152" s="189"/>
      <c r="W1152" s="195"/>
      <c r="AA1152" s="207"/>
      <c r="AB1152" s="163" t="s">
        <v>443</v>
      </c>
      <c r="AD1152" s="195"/>
      <c r="AE1152" s="195"/>
      <c r="AG1152" s="195"/>
      <c r="AH1152" s="195"/>
    </row>
    <row r="1153" spans="1:34" s="160" customFormat="1" ht="12" x14ac:dyDescent="0.2">
      <c r="A1153" s="200"/>
      <c r="B1153" s="199"/>
      <c r="C1153" s="1037" t="s">
        <v>447</v>
      </c>
      <c r="D1153" s="1037"/>
      <c r="E1153" s="1037"/>
      <c r="F1153" s="201" t="s">
        <v>444</v>
      </c>
      <c r="G1153" s="201" t="s">
        <v>1723</v>
      </c>
      <c r="H1153" s="201" t="s">
        <v>436</v>
      </c>
      <c r="I1153" s="201" t="s">
        <v>1788</v>
      </c>
      <c r="J1153" s="202"/>
      <c r="K1153" s="201"/>
      <c r="L1153" s="202"/>
      <c r="M1153" s="201"/>
      <c r="N1153" s="203"/>
      <c r="V1153" s="189"/>
      <c r="W1153" s="195"/>
      <c r="AA1153" s="207"/>
      <c r="AB1153" s="163" t="s">
        <v>447</v>
      </c>
      <c r="AD1153" s="195"/>
      <c r="AE1153" s="195"/>
      <c r="AG1153" s="195"/>
      <c r="AH1153" s="195"/>
    </row>
    <row r="1154" spans="1:34" s="160" customFormat="1" ht="12" x14ac:dyDescent="0.2">
      <c r="A1154" s="200"/>
      <c r="B1154" s="199"/>
      <c r="C1154" s="1047" t="s">
        <v>450</v>
      </c>
      <c r="D1154" s="1047"/>
      <c r="E1154" s="1047"/>
      <c r="F1154" s="208"/>
      <c r="G1154" s="208"/>
      <c r="H1154" s="208"/>
      <c r="I1154" s="208"/>
      <c r="J1154" s="209">
        <v>73.52</v>
      </c>
      <c r="K1154" s="208"/>
      <c r="L1154" s="209">
        <v>-231.24</v>
      </c>
      <c r="M1154" s="208"/>
      <c r="N1154" s="210"/>
      <c r="V1154" s="189"/>
      <c r="W1154" s="195"/>
      <c r="AA1154" s="207"/>
      <c r="AC1154" s="163" t="s">
        <v>450</v>
      </c>
      <c r="AD1154" s="195"/>
      <c r="AE1154" s="195"/>
      <c r="AG1154" s="195"/>
      <c r="AH1154" s="195"/>
    </row>
    <row r="1155" spans="1:34" s="160" customFormat="1" ht="12" x14ac:dyDescent="0.2">
      <c r="A1155" s="200"/>
      <c r="B1155" s="199"/>
      <c r="C1155" s="1037" t="s">
        <v>451</v>
      </c>
      <c r="D1155" s="1037"/>
      <c r="E1155" s="1037"/>
      <c r="F1155" s="201"/>
      <c r="G1155" s="201"/>
      <c r="H1155" s="201"/>
      <c r="I1155" s="201"/>
      <c r="J1155" s="202"/>
      <c r="K1155" s="201"/>
      <c r="L1155" s="202">
        <v>-183.96</v>
      </c>
      <c r="M1155" s="201"/>
      <c r="N1155" s="203"/>
      <c r="V1155" s="189"/>
      <c r="W1155" s="195"/>
      <c r="AA1155" s="207"/>
      <c r="AB1155" s="163" t="s">
        <v>451</v>
      </c>
      <c r="AD1155" s="195"/>
      <c r="AE1155" s="195"/>
      <c r="AG1155" s="195"/>
      <c r="AH1155" s="195"/>
    </row>
    <row r="1156" spans="1:34" s="160" customFormat="1" ht="22.5" x14ac:dyDescent="0.2">
      <c r="A1156" s="200"/>
      <c r="B1156" s="199" t="s">
        <v>1061</v>
      </c>
      <c r="C1156" s="1037" t="s">
        <v>1062</v>
      </c>
      <c r="D1156" s="1037"/>
      <c r="E1156" s="1037"/>
      <c r="F1156" s="201" t="s">
        <v>454</v>
      </c>
      <c r="G1156" s="201" t="s">
        <v>1063</v>
      </c>
      <c r="H1156" s="201"/>
      <c r="I1156" s="201" t="s">
        <v>1063</v>
      </c>
      <c r="J1156" s="202"/>
      <c r="K1156" s="201"/>
      <c r="L1156" s="202">
        <v>-206.04</v>
      </c>
      <c r="M1156" s="201"/>
      <c r="N1156" s="203"/>
      <c r="V1156" s="189"/>
      <c r="W1156" s="195"/>
      <c r="AA1156" s="207"/>
      <c r="AB1156" s="163" t="s">
        <v>1062</v>
      </c>
      <c r="AD1156" s="195"/>
      <c r="AE1156" s="195"/>
      <c r="AG1156" s="195"/>
      <c r="AH1156" s="195"/>
    </row>
    <row r="1157" spans="1:34" s="160" customFormat="1" ht="22.5" x14ac:dyDescent="0.2">
      <c r="A1157" s="200"/>
      <c r="B1157" s="199" t="s">
        <v>1064</v>
      </c>
      <c r="C1157" s="1037" t="s">
        <v>1065</v>
      </c>
      <c r="D1157" s="1037"/>
      <c r="E1157" s="1037"/>
      <c r="F1157" s="201" t="s">
        <v>454</v>
      </c>
      <c r="G1157" s="201" t="s">
        <v>936</v>
      </c>
      <c r="H1157" s="201"/>
      <c r="I1157" s="201" t="s">
        <v>936</v>
      </c>
      <c r="J1157" s="202"/>
      <c r="K1157" s="201"/>
      <c r="L1157" s="202">
        <v>-119.57</v>
      </c>
      <c r="M1157" s="201"/>
      <c r="N1157" s="203"/>
      <c r="V1157" s="189"/>
      <c r="W1157" s="195"/>
      <c r="AA1157" s="207"/>
      <c r="AB1157" s="163" t="s">
        <v>1065</v>
      </c>
      <c r="AD1157" s="195"/>
      <c r="AE1157" s="195"/>
      <c r="AG1157" s="195"/>
      <c r="AH1157" s="195"/>
    </row>
    <row r="1158" spans="1:34" s="160" customFormat="1" ht="12" x14ac:dyDescent="0.2">
      <c r="A1158" s="211"/>
      <c r="B1158" s="212"/>
      <c r="C1158" s="1039" t="s">
        <v>459</v>
      </c>
      <c r="D1158" s="1039"/>
      <c r="E1158" s="1039"/>
      <c r="F1158" s="192"/>
      <c r="G1158" s="192"/>
      <c r="H1158" s="192"/>
      <c r="I1158" s="192"/>
      <c r="J1158" s="193"/>
      <c r="K1158" s="192"/>
      <c r="L1158" s="193">
        <v>-556.85</v>
      </c>
      <c r="M1158" s="208"/>
      <c r="N1158" s="194"/>
      <c r="V1158" s="189"/>
      <c r="W1158" s="195"/>
      <c r="AA1158" s="207"/>
      <c r="AD1158" s="195" t="s">
        <v>459</v>
      </c>
      <c r="AE1158" s="195"/>
      <c r="AG1158" s="195"/>
      <c r="AH1158" s="195"/>
    </row>
    <row r="1159" spans="1:34" s="160" customFormat="1" ht="33.75" x14ac:dyDescent="0.2">
      <c r="A1159" s="190" t="s">
        <v>1789</v>
      </c>
      <c r="B1159" s="191" t="s">
        <v>1725</v>
      </c>
      <c r="C1159" s="1039" t="s">
        <v>1726</v>
      </c>
      <c r="D1159" s="1039"/>
      <c r="E1159" s="1039"/>
      <c r="F1159" s="192" t="s">
        <v>411</v>
      </c>
      <c r="G1159" s="192"/>
      <c r="H1159" s="192"/>
      <c r="I1159" s="192" t="s">
        <v>1790</v>
      </c>
      <c r="J1159" s="193">
        <v>53913.8</v>
      </c>
      <c r="K1159" s="192"/>
      <c r="L1159" s="193">
        <v>40758.83</v>
      </c>
      <c r="M1159" s="192"/>
      <c r="N1159" s="194"/>
      <c r="V1159" s="189"/>
      <c r="W1159" s="195" t="s">
        <v>1726</v>
      </c>
      <c r="AA1159" s="207"/>
      <c r="AD1159" s="195"/>
      <c r="AE1159" s="195"/>
      <c r="AG1159" s="195"/>
      <c r="AH1159" s="195"/>
    </row>
    <row r="1160" spans="1:34" s="160" customFormat="1" ht="12" x14ac:dyDescent="0.2">
      <c r="A1160" s="211"/>
      <c r="B1160" s="212"/>
      <c r="C1160" s="168" t="s">
        <v>462</v>
      </c>
      <c r="D1160" s="213"/>
      <c r="E1160" s="213"/>
      <c r="F1160" s="214"/>
      <c r="G1160" s="214"/>
      <c r="H1160" s="214"/>
      <c r="I1160" s="214"/>
      <c r="J1160" s="215"/>
      <c r="K1160" s="214"/>
      <c r="L1160" s="215"/>
      <c r="M1160" s="216"/>
      <c r="N1160" s="217"/>
      <c r="V1160" s="189"/>
      <c r="W1160" s="195"/>
      <c r="AA1160" s="207"/>
      <c r="AD1160" s="195"/>
      <c r="AE1160" s="195"/>
      <c r="AG1160" s="195"/>
      <c r="AH1160" s="195"/>
    </row>
    <row r="1161" spans="1:34" s="160" customFormat="1" ht="12" x14ac:dyDescent="0.2">
      <c r="A1161" s="196"/>
      <c r="B1161" s="197"/>
      <c r="C1161" s="1037" t="s">
        <v>1791</v>
      </c>
      <c r="D1161" s="1037"/>
      <c r="E1161" s="1037"/>
      <c r="F1161" s="1037"/>
      <c r="G1161" s="1037"/>
      <c r="H1161" s="1037"/>
      <c r="I1161" s="1037"/>
      <c r="J1161" s="1037"/>
      <c r="K1161" s="1037"/>
      <c r="L1161" s="1037"/>
      <c r="M1161" s="1037"/>
      <c r="N1161" s="1046"/>
      <c r="V1161" s="189"/>
      <c r="W1161" s="195"/>
      <c r="X1161" s="163" t="s">
        <v>1791</v>
      </c>
      <c r="AA1161" s="207"/>
      <c r="AD1161" s="195"/>
      <c r="AE1161" s="195"/>
      <c r="AG1161" s="195"/>
      <c r="AH1161" s="195"/>
    </row>
    <row r="1162" spans="1:34" s="160" customFormat="1" ht="45" x14ac:dyDescent="0.2">
      <c r="A1162" s="190" t="s">
        <v>1792</v>
      </c>
      <c r="B1162" s="191" t="s">
        <v>1729</v>
      </c>
      <c r="C1162" s="1039" t="s">
        <v>1730</v>
      </c>
      <c r="D1162" s="1039"/>
      <c r="E1162" s="1039"/>
      <c r="F1162" s="192" t="s">
        <v>532</v>
      </c>
      <c r="G1162" s="192"/>
      <c r="H1162" s="192"/>
      <c r="I1162" s="192" t="s">
        <v>1418</v>
      </c>
      <c r="J1162" s="193"/>
      <c r="K1162" s="192"/>
      <c r="L1162" s="193"/>
      <c r="M1162" s="192"/>
      <c r="N1162" s="194"/>
      <c r="V1162" s="189"/>
      <c r="W1162" s="195" t="s">
        <v>1730</v>
      </c>
      <c r="AA1162" s="207"/>
      <c r="AD1162" s="195"/>
      <c r="AE1162" s="195"/>
      <c r="AG1162" s="195"/>
      <c r="AH1162" s="195"/>
    </row>
    <row r="1163" spans="1:34" s="160" customFormat="1" ht="12" x14ac:dyDescent="0.2">
      <c r="A1163" s="196"/>
      <c r="B1163" s="197"/>
      <c r="C1163" s="1037" t="s">
        <v>1750</v>
      </c>
      <c r="D1163" s="1037"/>
      <c r="E1163" s="1037"/>
      <c r="F1163" s="1037"/>
      <c r="G1163" s="1037"/>
      <c r="H1163" s="1037"/>
      <c r="I1163" s="1037"/>
      <c r="J1163" s="1037"/>
      <c r="K1163" s="1037"/>
      <c r="L1163" s="1037"/>
      <c r="M1163" s="1037"/>
      <c r="N1163" s="1046"/>
      <c r="V1163" s="189"/>
      <c r="W1163" s="195"/>
      <c r="X1163" s="163" t="s">
        <v>1750</v>
      </c>
      <c r="AA1163" s="207"/>
      <c r="AD1163" s="195"/>
      <c r="AE1163" s="195"/>
      <c r="AG1163" s="195"/>
      <c r="AH1163" s="195"/>
    </row>
    <row r="1164" spans="1:34" s="160" customFormat="1" ht="33.75" x14ac:dyDescent="0.2">
      <c r="A1164" s="198"/>
      <c r="B1164" s="199" t="s">
        <v>430</v>
      </c>
      <c r="C1164" s="1037" t="s">
        <v>431</v>
      </c>
      <c r="D1164" s="1037"/>
      <c r="E1164" s="1037"/>
      <c r="F1164" s="1037"/>
      <c r="G1164" s="1037"/>
      <c r="H1164" s="1037"/>
      <c r="I1164" s="1037"/>
      <c r="J1164" s="1037"/>
      <c r="K1164" s="1037"/>
      <c r="L1164" s="1037"/>
      <c r="M1164" s="1037"/>
      <c r="N1164" s="1046"/>
      <c r="V1164" s="189"/>
      <c r="W1164" s="195"/>
      <c r="Y1164" s="163" t="s">
        <v>431</v>
      </c>
      <c r="AA1164" s="207"/>
      <c r="AD1164" s="195"/>
      <c r="AE1164" s="195"/>
      <c r="AG1164" s="195"/>
      <c r="AH1164" s="195"/>
    </row>
    <row r="1165" spans="1:34" s="160" customFormat="1" ht="12" x14ac:dyDescent="0.2">
      <c r="A1165" s="200"/>
      <c r="B1165" s="199" t="s">
        <v>423</v>
      </c>
      <c r="C1165" s="1037" t="s">
        <v>432</v>
      </c>
      <c r="D1165" s="1037"/>
      <c r="E1165" s="1037"/>
      <c r="F1165" s="201"/>
      <c r="G1165" s="201"/>
      <c r="H1165" s="201"/>
      <c r="I1165" s="201"/>
      <c r="J1165" s="202">
        <v>465.22</v>
      </c>
      <c r="K1165" s="201" t="s">
        <v>436</v>
      </c>
      <c r="L1165" s="202">
        <v>1465.44</v>
      </c>
      <c r="M1165" s="201"/>
      <c r="N1165" s="203"/>
      <c r="V1165" s="189"/>
      <c r="W1165" s="195"/>
      <c r="Z1165" s="163" t="s">
        <v>432</v>
      </c>
      <c r="AA1165" s="207"/>
      <c r="AD1165" s="195"/>
      <c r="AE1165" s="195"/>
      <c r="AG1165" s="195"/>
      <c r="AH1165" s="195"/>
    </row>
    <row r="1166" spans="1:34" s="160" customFormat="1" ht="12" x14ac:dyDescent="0.2">
      <c r="A1166" s="200"/>
      <c r="B1166" s="199" t="s">
        <v>434</v>
      </c>
      <c r="C1166" s="1037" t="s">
        <v>435</v>
      </c>
      <c r="D1166" s="1037"/>
      <c r="E1166" s="1037"/>
      <c r="F1166" s="201"/>
      <c r="G1166" s="201"/>
      <c r="H1166" s="201"/>
      <c r="I1166" s="201"/>
      <c r="J1166" s="202">
        <v>22.11</v>
      </c>
      <c r="K1166" s="201" t="s">
        <v>436</v>
      </c>
      <c r="L1166" s="202">
        <v>69.650000000000006</v>
      </c>
      <c r="M1166" s="201"/>
      <c r="N1166" s="203"/>
      <c r="V1166" s="189"/>
      <c r="W1166" s="195"/>
      <c r="Z1166" s="163" t="s">
        <v>435</v>
      </c>
      <c r="AA1166" s="207"/>
      <c r="AD1166" s="195"/>
      <c r="AE1166" s="195"/>
      <c r="AG1166" s="195"/>
      <c r="AH1166" s="195"/>
    </row>
    <row r="1167" spans="1:34" s="160" customFormat="1" ht="12" x14ac:dyDescent="0.2">
      <c r="A1167" s="200"/>
      <c r="B1167" s="199" t="s">
        <v>437</v>
      </c>
      <c r="C1167" s="1037" t="s">
        <v>438</v>
      </c>
      <c r="D1167" s="1037"/>
      <c r="E1167" s="1037"/>
      <c r="F1167" s="201"/>
      <c r="G1167" s="201"/>
      <c r="H1167" s="201"/>
      <c r="I1167" s="201"/>
      <c r="J1167" s="202">
        <v>2.52</v>
      </c>
      <c r="K1167" s="201" t="s">
        <v>436</v>
      </c>
      <c r="L1167" s="202">
        <v>7.94</v>
      </c>
      <c r="M1167" s="201"/>
      <c r="N1167" s="203"/>
      <c r="V1167" s="189"/>
      <c r="W1167" s="195"/>
      <c r="Z1167" s="163" t="s">
        <v>438</v>
      </c>
      <c r="AA1167" s="207"/>
      <c r="AD1167" s="195"/>
      <c r="AE1167" s="195"/>
      <c r="AG1167" s="195"/>
      <c r="AH1167" s="195"/>
    </row>
    <row r="1168" spans="1:34" s="160" customFormat="1" ht="12" x14ac:dyDescent="0.2">
      <c r="A1168" s="200"/>
      <c r="B1168" s="199" t="s">
        <v>439</v>
      </c>
      <c r="C1168" s="1037" t="s">
        <v>440</v>
      </c>
      <c r="D1168" s="1037"/>
      <c r="E1168" s="1037"/>
      <c r="F1168" s="201"/>
      <c r="G1168" s="201"/>
      <c r="H1168" s="201"/>
      <c r="I1168" s="201"/>
      <c r="J1168" s="202">
        <v>15358.14</v>
      </c>
      <c r="K1168" s="201"/>
      <c r="L1168" s="202">
        <v>38702.51</v>
      </c>
      <c r="M1168" s="201"/>
      <c r="N1168" s="203"/>
      <c r="V1168" s="189"/>
      <c r="W1168" s="195"/>
      <c r="Z1168" s="163" t="s">
        <v>440</v>
      </c>
      <c r="AA1168" s="207"/>
      <c r="AD1168" s="195"/>
      <c r="AE1168" s="195"/>
      <c r="AG1168" s="195"/>
      <c r="AH1168" s="195"/>
    </row>
    <row r="1169" spans="1:34" s="160" customFormat="1" ht="12" x14ac:dyDescent="0.2">
      <c r="A1169" s="196"/>
      <c r="B1169" s="204" t="s">
        <v>1731</v>
      </c>
      <c r="C1169" s="1048" t="s">
        <v>1732</v>
      </c>
      <c r="D1169" s="1048"/>
      <c r="E1169" s="1048"/>
      <c r="F1169" s="205" t="s">
        <v>411</v>
      </c>
      <c r="G1169" s="205" t="s">
        <v>935</v>
      </c>
      <c r="H1169" s="205"/>
      <c r="I1169" s="205" t="s">
        <v>1793</v>
      </c>
      <c r="J1169" s="199"/>
      <c r="K1169" s="201"/>
      <c r="L1169" s="202"/>
      <c r="M1169" s="201"/>
      <c r="N1169" s="206"/>
      <c r="V1169" s="189"/>
      <c r="W1169" s="195"/>
      <c r="AA1169" s="207" t="s">
        <v>1732</v>
      </c>
      <c r="AD1169" s="195"/>
      <c r="AE1169" s="195"/>
      <c r="AG1169" s="195"/>
      <c r="AH1169" s="195"/>
    </row>
    <row r="1170" spans="1:34" s="160" customFormat="1" ht="22.5" x14ac:dyDescent="0.2">
      <c r="A1170" s="196"/>
      <c r="B1170" s="204" t="s">
        <v>1667</v>
      </c>
      <c r="C1170" s="1048" t="s">
        <v>1734</v>
      </c>
      <c r="D1170" s="1048"/>
      <c r="E1170" s="1048"/>
      <c r="F1170" s="205" t="s">
        <v>488</v>
      </c>
      <c r="G1170" s="205" t="s">
        <v>600</v>
      </c>
      <c r="H1170" s="205"/>
      <c r="I1170" s="205" t="s">
        <v>1794</v>
      </c>
      <c r="J1170" s="199"/>
      <c r="K1170" s="201"/>
      <c r="L1170" s="202"/>
      <c r="M1170" s="201"/>
      <c r="N1170" s="206"/>
      <c r="V1170" s="189"/>
      <c r="W1170" s="195"/>
      <c r="AA1170" s="207" t="s">
        <v>1734</v>
      </c>
      <c r="AD1170" s="195"/>
      <c r="AE1170" s="195"/>
      <c r="AG1170" s="195"/>
      <c r="AH1170" s="195"/>
    </row>
    <row r="1171" spans="1:34" s="160" customFormat="1" ht="12" x14ac:dyDescent="0.2">
      <c r="A1171" s="200"/>
      <c r="B1171" s="199"/>
      <c r="C1171" s="1037" t="s">
        <v>443</v>
      </c>
      <c r="D1171" s="1037"/>
      <c r="E1171" s="1037"/>
      <c r="F1171" s="201" t="s">
        <v>444</v>
      </c>
      <c r="G1171" s="201" t="s">
        <v>1736</v>
      </c>
      <c r="H1171" s="201" t="s">
        <v>436</v>
      </c>
      <c r="I1171" s="201" t="s">
        <v>1795</v>
      </c>
      <c r="J1171" s="202"/>
      <c r="K1171" s="201"/>
      <c r="L1171" s="202"/>
      <c r="M1171" s="201"/>
      <c r="N1171" s="203"/>
      <c r="V1171" s="189"/>
      <c r="W1171" s="195"/>
      <c r="AA1171" s="207"/>
      <c r="AB1171" s="163" t="s">
        <v>443</v>
      </c>
      <c r="AD1171" s="195"/>
      <c r="AE1171" s="195"/>
      <c r="AG1171" s="195"/>
      <c r="AH1171" s="195"/>
    </row>
    <row r="1172" spans="1:34" s="160" customFormat="1" ht="12" x14ac:dyDescent="0.2">
      <c r="A1172" s="200"/>
      <c r="B1172" s="199"/>
      <c r="C1172" s="1037" t="s">
        <v>447</v>
      </c>
      <c r="D1172" s="1037"/>
      <c r="E1172" s="1037"/>
      <c r="F1172" s="201" t="s">
        <v>444</v>
      </c>
      <c r="G1172" s="201" t="s">
        <v>1637</v>
      </c>
      <c r="H1172" s="201" t="s">
        <v>436</v>
      </c>
      <c r="I1172" s="201" t="s">
        <v>1796</v>
      </c>
      <c r="J1172" s="202"/>
      <c r="K1172" s="201"/>
      <c r="L1172" s="202"/>
      <c r="M1172" s="201"/>
      <c r="N1172" s="203"/>
      <c r="V1172" s="189"/>
      <c r="W1172" s="195"/>
      <c r="AA1172" s="207"/>
      <c r="AB1172" s="163" t="s">
        <v>447</v>
      </c>
      <c r="AD1172" s="195"/>
      <c r="AE1172" s="195"/>
      <c r="AG1172" s="195"/>
      <c r="AH1172" s="195"/>
    </row>
    <row r="1173" spans="1:34" s="160" customFormat="1" ht="12" x14ac:dyDescent="0.2">
      <c r="A1173" s="200"/>
      <c r="B1173" s="199"/>
      <c r="C1173" s="1047" t="s">
        <v>450</v>
      </c>
      <c r="D1173" s="1047"/>
      <c r="E1173" s="1047"/>
      <c r="F1173" s="208"/>
      <c r="G1173" s="208"/>
      <c r="H1173" s="208"/>
      <c r="I1173" s="208"/>
      <c r="J1173" s="209">
        <v>15845.47</v>
      </c>
      <c r="K1173" s="208"/>
      <c r="L1173" s="209">
        <v>40237.599999999999</v>
      </c>
      <c r="M1173" s="208"/>
      <c r="N1173" s="210"/>
      <c r="V1173" s="189"/>
      <c r="W1173" s="195"/>
      <c r="AA1173" s="207"/>
      <c r="AC1173" s="163" t="s">
        <v>450</v>
      </c>
      <c r="AD1173" s="195"/>
      <c r="AE1173" s="195"/>
      <c r="AG1173" s="195"/>
      <c r="AH1173" s="195"/>
    </row>
    <row r="1174" spans="1:34" s="160" customFormat="1" ht="12" x14ac:dyDescent="0.2">
      <c r="A1174" s="200"/>
      <c r="B1174" s="199"/>
      <c r="C1174" s="1037" t="s">
        <v>451</v>
      </c>
      <c r="D1174" s="1037"/>
      <c r="E1174" s="1037"/>
      <c r="F1174" s="201"/>
      <c r="G1174" s="201"/>
      <c r="H1174" s="201"/>
      <c r="I1174" s="201"/>
      <c r="J1174" s="202"/>
      <c r="K1174" s="201"/>
      <c r="L1174" s="202">
        <v>1473.38</v>
      </c>
      <c r="M1174" s="201"/>
      <c r="N1174" s="203"/>
      <c r="V1174" s="189"/>
      <c r="W1174" s="195"/>
      <c r="AA1174" s="207"/>
      <c r="AB1174" s="163" t="s">
        <v>451</v>
      </c>
      <c r="AD1174" s="195"/>
      <c r="AE1174" s="195"/>
      <c r="AG1174" s="195"/>
      <c r="AH1174" s="195"/>
    </row>
    <row r="1175" spans="1:34" s="160" customFormat="1" ht="22.5" x14ac:dyDescent="0.2">
      <c r="A1175" s="200"/>
      <c r="B1175" s="199" t="s">
        <v>1061</v>
      </c>
      <c r="C1175" s="1037" t="s">
        <v>1062</v>
      </c>
      <c r="D1175" s="1037"/>
      <c r="E1175" s="1037"/>
      <c r="F1175" s="201" t="s">
        <v>454</v>
      </c>
      <c r="G1175" s="201" t="s">
        <v>1063</v>
      </c>
      <c r="H1175" s="201"/>
      <c r="I1175" s="201" t="s">
        <v>1063</v>
      </c>
      <c r="J1175" s="202"/>
      <c r="K1175" s="201"/>
      <c r="L1175" s="202">
        <v>1650.19</v>
      </c>
      <c r="M1175" s="201"/>
      <c r="N1175" s="203"/>
      <c r="V1175" s="189"/>
      <c r="W1175" s="195"/>
      <c r="AA1175" s="207"/>
      <c r="AB1175" s="163" t="s">
        <v>1062</v>
      </c>
      <c r="AD1175" s="195"/>
      <c r="AE1175" s="195"/>
      <c r="AG1175" s="195"/>
      <c r="AH1175" s="195"/>
    </row>
    <row r="1176" spans="1:34" s="160" customFormat="1" ht="22.5" x14ac:dyDescent="0.2">
      <c r="A1176" s="200"/>
      <c r="B1176" s="199" t="s">
        <v>1064</v>
      </c>
      <c r="C1176" s="1037" t="s">
        <v>1065</v>
      </c>
      <c r="D1176" s="1037"/>
      <c r="E1176" s="1037"/>
      <c r="F1176" s="201" t="s">
        <v>454</v>
      </c>
      <c r="G1176" s="201" t="s">
        <v>936</v>
      </c>
      <c r="H1176" s="201"/>
      <c r="I1176" s="201" t="s">
        <v>936</v>
      </c>
      <c r="J1176" s="202"/>
      <c r="K1176" s="201"/>
      <c r="L1176" s="202">
        <v>957.7</v>
      </c>
      <c r="M1176" s="201"/>
      <c r="N1176" s="203"/>
      <c r="V1176" s="189"/>
      <c r="W1176" s="195"/>
      <c r="AA1176" s="207"/>
      <c r="AB1176" s="163" t="s">
        <v>1065</v>
      </c>
      <c r="AD1176" s="195"/>
      <c r="AE1176" s="195"/>
      <c r="AG1176" s="195"/>
      <c r="AH1176" s="195"/>
    </row>
    <row r="1177" spans="1:34" s="160" customFormat="1" ht="12" x14ac:dyDescent="0.2">
      <c r="A1177" s="211"/>
      <c r="B1177" s="212"/>
      <c r="C1177" s="1039" t="s">
        <v>459</v>
      </c>
      <c r="D1177" s="1039"/>
      <c r="E1177" s="1039"/>
      <c r="F1177" s="192"/>
      <c r="G1177" s="192"/>
      <c r="H1177" s="192"/>
      <c r="I1177" s="192"/>
      <c r="J1177" s="193"/>
      <c r="K1177" s="192"/>
      <c r="L1177" s="193">
        <v>42845.49</v>
      </c>
      <c r="M1177" s="208"/>
      <c r="N1177" s="194"/>
      <c r="V1177" s="189"/>
      <c r="W1177" s="195"/>
      <c r="AA1177" s="207"/>
      <c r="AD1177" s="195" t="s">
        <v>459</v>
      </c>
      <c r="AE1177" s="195"/>
      <c r="AG1177" s="195"/>
      <c r="AH1177" s="195"/>
    </row>
    <row r="1178" spans="1:34" s="160" customFormat="1" ht="33.75" x14ac:dyDescent="0.2">
      <c r="A1178" s="190" t="s">
        <v>1797</v>
      </c>
      <c r="B1178" s="191" t="s">
        <v>1739</v>
      </c>
      <c r="C1178" s="1039" t="s">
        <v>1740</v>
      </c>
      <c r="D1178" s="1039"/>
      <c r="E1178" s="1039"/>
      <c r="F1178" s="192" t="s">
        <v>488</v>
      </c>
      <c r="G1178" s="192"/>
      <c r="H1178" s="192"/>
      <c r="I1178" s="192" t="s">
        <v>1798</v>
      </c>
      <c r="J1178" s="193">
        <v>50.19</v>
      </c>
      <c r="K1178" s="192"/>
      <c r="L1178" s="193">
        <v>-38702.51</v>
      </c>
      <c r="M1178" s="192"/>
      <c r="N1178" s="194"/>
      <c r="V1178" s="189"/>
      <c r="W1178" s="195" t="s">
        <v>1740</v>
      </c>
      <c r="AA1178" s="207"/>
      <c r="AD1178" s="195"/>
      <c r="AE1178" s="195"/>
      <c r="AG1178" s="195"/>
      <c r="AH1178" s="195"/>
    </row>
    <row r="1179" spans="1:34" s="160" customFormat="1" ht="12" x14ac:dyDescent="0.2">
      <c r="A1179" s="211"/>
      <c r="B1179" s="212"/>
      <c r="C1179" s="168" t="s">
        <v>462</v>
      </c>
      <c r="D1179" s="213"/>
      <c r="E1179" s="213"/>
      <c r="F1179" s="214"/>
      <c r="G1179" s="214"/>
      <c r="H1179" s="214"/>
      <c r="I1179" s="214"/>
      <c r="J1179" s="215"/>
      <c r="K1179" s="214"/>
      <c r="L1179" s="215"/>
      <c r="M1179" s="216"/>
      <c r="N1179" s="217"/>
      <c r="V1179" s="189"/>
      <c r="W1179" s="195"/>
      <c r="AA1179" s="207"/>
      <c r="AD1179" s="195"/>
      <c r="AE1179" s="195"/>
      <c r="AG1179" s="195"/>
      <c r="AH1179" s="195"/>
    </row>
    <row r="1180" spans="1:34" s="160" customFormat="1" ht="33.75" x14ac:dyDescent="0.2">
      <c r="A1180" s="190" t="s">
        <v>1799</v>
      </c>
      <c r="B1180" s="191" t="s">
        <v>1742</v>
      </c>
      <c r="C1180" s="1039" t="s">
        <v>1743</v>
      </c>
      <c r="D1180" s="1039"/>
      <c r="E1180" s="1039"/>
      <c r="F1180" s="192" t="s">
        <v>488</v>
      </c>
      <c r="G1180" s="192"/>
      <c r="H1180" s="192"/>
      <c r="I1180" s="192" t="s">
        <v>1800</v>
      </c>
      <c r="J1180" s="193">
        <v>111.11</v>
      </c>
      <c r="K1180" s="192"/>
      <c r="L1180" s="193">
        <v>11199.89</v>
      </c>
      <c r="M1180" s="192"/>
      <c r="N1180" s="194"/>
      <c r="V1180" s="189"/>
      <c r="W1180" s="195" t="s">
        <v>1743</v>
      </c>
      <c r="AA1180" s="207"/>
      <c r="AD1180" s="195"/>
      <c r="AE1180" s="195"/>
      <c r="AG1180" s="195"/>
      <c r="AH1180" s="195"/>
    </row>
    <row r="1181" spans="1:34" s="160" customFormat="1" ht="12" x14ac:dyDescent="0.2">
      <c r="A1181" s="211"/>
      <c r="B1181" s="212"/>
      <c r="C1181" s="168" t="s">
        <v>462</v>
      </c>
      <c r="D1181" s="213"/>
      <c r="E1181" s="213"/>
      <c r="F1181" s="214"/>
      <c r="G1181" s="214"/>
      <c r="H1181" s="214"/>
      <c r="I1181" s="214"/>
      <c r="J1181" s="215"/>
      <c r="K1181" s="214"/>
      <c r="L1181" s="215"/>
      <c r="M1181" s="216"/>
      <c r="N1181" s="217"/>
      <c r="V1181" s="189"/>
      <c r="W1181" s="195"/>
      <c r="AA1181" s="207"/>
      <c r="AD1181" s="195"/>
      <c r="AE1181" s="195"/>
      <c r="AG1181" s="195"/>
      <c r="AH1181" s="195"/>
    </row>
    <row r="1182" spans="1:34" s="160" customFormat="1" ht="33.75" x14ac:dyDescent="0.2">
      <c r="A1182" s="190" t="s">
        <v>1290</v>
      </c>
      <c r="B1182" s="191" t="s">
        <v>1745</v>
      </c>
      <c r="C1182" s="1039" t="s">
        <v>1746</v>
      </c>
      <c r="D1182" s="1039"/>
      <c r="E1182" s="1039"/>
      <c r="F1182" s="192" t="s">
        <v>488</v>
      </c>
      <c r="G1182" s="192"/>
      <c r="H1182" s="192"/>
      <c r="I1182" s="192" t="s">
        <v>1801</v>
      </c>
      <c r="J1182" s="193">
        <v>135.76</v>
      </c>
      <c r="K1182" s="192"/>
      <c r="L1182" s="193">
        <v>109476.86</v>
      </c>
      <c r="M1182" s="192"/>
      <c r="N1182" s="194"/>
      <c r="V1182" s="189"/>
      <c r="W1182" s="195" t="s">
        <v>1746</v>
      </c>
      <c r="AA1182" s="207"/>
      <c r="AD1182" s="195"/>
      <c r="AE1182" s="195"/>
      <c r="AG1182" s="195"/>
      <c r="AH1182" s="195"/>
    </row>
    <row r="1183" spans="1:34" s="160" customFormat="1" ht="12" x14ac:dyDescent="0.2">
      <c r="A1183" s="211"/>
      <c r="B1183" s="212"/>
      <c r="C1183" s="168" t="s">
        <v>462</v>
      </c>
      <c r="D1183" s="213"/>
      <c r="E1183" s="213"/>
      <c r="F1183" s="214"/>
      <c r="G1183" s="214"/>
      <c r="H1183" s="214"/>
      <c r="I1183" s="214"/>
      <c r="J1183" s="215"/>
      <c r="K1183" s="214"/>
      <c r="L1183" s="215"/>
      <c r="M1183" s="216"/>
      <c r="N1183" s="217"/>
      <c r="V1183" s="189"/>
      <c r="W1183" s="195"/>
      <c r="AA1183" s="207"/>
      <c r="AD1183" s="195"/>
      <c r="AE1183" s="195"/>
      <c r="AG1183" s="195"/>
      <c r="AH1183" s="195"/>
    </row>
    <row r="1184" spans="1:34" s="160" customFormat="1" ht="12" x14ac:dyDescent="0.2">
      <c r="A1184" s="1040" t="s">
        <v>1802</v>
      </c>
      <c r="B1184" s="1041"/>
      <c r="C1184" s="1041"/>
      <c r="D1184" s="1041"/>
      <c r="E1184" s="1041"/>
      <c r="F1184" s="1041"/>
      <c r="G1184" s="1041"/>
      <c r="H1184" s="1041"/>
      <c r="I1184" s="1041"/>
      <c r="J1184" s="1041"/>
      <c r="K1184" s="1041"/>
      <c r="L1184" s="1041"/>
      <c r="M1184" s="1041"/>
      <c r="N1184" s="1042"/>
      <c r="V1184" s="189"/>
      <c r="W1184" s="195"/>
      <c r="AA1184" s="207"/>
      <c r="AD1184" s="195"/>
      <c r="AE1184" s="195"/>
      <c r="AG1184" s="195"/>
      <c r="AH1184" s="195" t="s">
        <v>1802</v>
      </c>
    </row>
    <row r="1185" spans="1:34" s="160" customFormat="1" ht="33.75" x14ac:dyDescent="0.2">
      <c r="A1185" s="190" t="s">
        <v>1803</v>
      </c>
      <c r="B1185" s="191" t="s">
        <v>1602</v>
      </c>
      <c r="C1185" s="1039" t="s">
        <v>1603</v>
      </c>
      <c r="D1185" s="1039"/>
      <c r="E1185" s="1039"/>
      <c r="F1185" s="192" t="s">
        <v>532</v>
      </c>
      <c r="G1185" s="192"/>
      <c r="H1185" s="192"/>
      <c r="I1185" s="192" t="s">
        <v>1804</v>
      </c>
      <c r="J1185" s="193"/>
      <c r="K1185" s="192"/>
      <c r="L1185" s="193"/>
      <c r="M1185" s="192"/>
      <c r="N1185" s="194"/>
      <c r="V1185" s="189"/>
      <c r="W1185" s="195" t="s">
        <v>1603</v>
      </c>
      <c r="AA1185" s="207"/>
      <c r="AD1185" s="195"/>
      <c r="AE1185" s="195"/>
      <c r="AG1185" s="195"/>
      <c r="AH1185" s="195"/>
    </row>
    <row r="1186" spans="1:34" s="160" customFormat="1" ht="12" x14ac:dyDescent="0.2">
      <c r="A1186" s="196"/>
      <c r="B1186" s="197"/>
      <c r="C1186" s="1037" t="s">
        <v>1805</v>
      </c>
      <c r="D1186" s="1037"/>
      <c r="E1186" s="1037"/>
      <c r="F1186" s="1037"/>
      <c r="G1186" s="1037"/>
      <c r="H1186" s="1037"/>
      <c r="I1186" s="1037"/>
      <c r="J1186" s="1037"/>
      <c r="K1186" s="1037"/>
      <c r="L1186" s="1037"/>
      <c r="M1186" s="1037"/>
      <c r="N1186" s="1046"/>
      <c r="V1186" s="189"/>
      <c r="W1186" s="195"/>
      <c r="X1186" s="163" t="s">
        <v>1805</v>
      </c>
      <c r="AA1186" s="207"/>
      <c r="AD1186" s="195"/>
      <c r="AE1186" s="195"/>
      <c r="AG1186" s="195"/>
      <c r="AH1186" s="195"/>
    </row>
    <row r="1187" spans="1:34" s="160" customFormat="1" ht="33.75" x14ac:dyDescent="0.2">
      <c r="A1187" s="198"/>
      <c r="B1187" s="199" t="s">
        <v>430</v>
      </c>
      <c r="C1187" s="1037" t="s">
        <v>431</v>
      </c>
      <c r="D1187" s="1037"/>
      <c r="E1187" s="1037"/>
      <c r="F1187" s="1037"/>
      <c r="G1187" s="1037"/>
      <c r="H1187" s="1037"/>
      <c r="I1187" s="1037"/>
      <c r="J1187" s="1037"/>
      <c r="K1187" s="1037"/>
      <c r="L1187" s="1037"/>
      <c r="M1187" s="1037"/>
      <c r="N1187" s="1046"/>
      <c r="V1187" s="189"/>
      <c r="W1187" s="195"/>
      <c r="Y1187" s="163" t="s">
        <v>431</v>
      </c>
      <c r="AA1187" s="207"/>
      <c r="AD1187" s="195"/>
      <c r="AE1187" s="195"/>
      <c r="AG1187" s="195"/>
      <c r="AH1187" s="195"/>
    </row>
    <row r="1188" spans="1:34" s="160" customFormat="1" ht="12" x14ac:dyDescent="0.2">
      <c r="A1188" s="200"/>
      <c r="B1188" s="199" t="s">
        <v>423</v>
      </c>
      <c r="C1188" s="1037" t="s">
        <v>432</v>
      </c>
      <c r="D1188" s="1037"/>
      <c r="E1188" s="1037"/>
      <c r="F1188" s="201"/>
      <c r="G1188" s="201"/>
      <c r="H1188" s="201"/>
      <c r="I1188" s="201"/>
      <c r="J1188" s="202">
        <v>297.77999999999997</v>
      </c>
      <c r="K1188" s="201" t="s">
        <v>436</v>
      </c>
      <c r="L1188" s="202">
        <v>118.14</v>
      </c>
      <c r="M1188" s="201"/>
      <c r="N1188" s="203"/>
      <c r="V1188" s="189"/>
      <c r="W1188" s="195"/>
      <c r="Z1188" s="163" t="s">
        <v>432</v>
      </c>
      <c r="AA1188" s="207"/>
      <c r="AD1188" s="195"/>
      <c r="AE1188" s="195"/>
      <c r="AG1188" s="195"/>
      <c r="AH1188" s="195"/>
    </row>
    <row r="1189" spans="1:34" s="160" customFormat="1" ht="12" x14ac:dyDescent="0.2">
      <c r="A1189" s="200"/>
      <c r="B1189" s="199" t="s">
        <v>434</v>
      </c>
      <c r="C1189" s="1037" t="s">
        <v>435</v>
      </c>
      <c r="D1189" s="1037"/>
      <c r="E1189" s="1037"/>
      <c r="F1189" s="201"/>
      <c r="G1189" s="201"/>
      <c r="H1189" s="201"/>
      <c r="I1189" s="201"/>
      <c r="J1189" s="202">
        <v>47.77</v>
      </c>
      <c r="K1189" s="201" t="s">
        <v>436</v>
      </c>
      <c r="L1189" s="202">
        <v>18.95</v>
      </c>
      <c r="M1189" s="201"/>
      <c r="N1189" s="203"/>
      <c r="V1189" s="189"/>
      <c r="W1189" s="195"/>
      <c r="Z1189" s="163" t="s">
        <v>435</v>
      </c>
      <c r="AA1189" s="207"/>
      <c r="AD1189" s="195"/>
      <c r="AE1189" s="195"/>
      <c r="AG1189" s="195"/>
      <c r="AH1189" s="195"/>
    </row>
    <row r="1190" spans="1:34" s="160" customFormat="1" ht="12" x14ac:dyDescent="0.2">
      <c r="A1190" s="200"/>
      <c r="B1190" s="199" t="s">
        <v>437</v>
      </c>
      <c r="C1190" s="1037" t="s">
        <v>438</v>
      </c>
      <c r="D1190" s="1037"/>
      <c r="E1190" s="1037"/>
      <c r="F1190" s="201"/>
      <c r="G1190" s="201"/>
      <c r="H1190" s="201"/>
      <c r="I1190" s="201"/>
      <c r="J1190" s="202">
        <v>6.94</v>
      </c>
      <c r="K1190" s="201" t="s">
        <v>436</v>
      </c>
      <c r="L1190" s="202">
        <v>2.75</v>
      </c>
      <c r="M1190" s="201"/>
      <c r="N1190" s="203"/>
      <c r="V1190" s="189"/>
      <c r="W1190" s="195"/>
      <c r="Z1190" s="163" t="s">
        <v>438</v>
      </c>
      <c r="AA1190" s="207"/>
      <c r="AD1190" s="195"/>
      <c r="AE1190" s="195"/>
      <c r="AG1190" s="195"/>
      <c r="AH1190" s="195"/>
    </row>
    <row r="1191" spans="1:34" s="160" customFormat="1" ht="12" x14ac:dyDescent="0.2">
      <c r="A1191" s="200"/>
      <c r="B1191" s="199" t="s">
        <v>439</v>
      </c>
      <c r="C1191" s="1037" t="s">
        <v>440</v>
      </c>
      <c r="D1191" s="1037"/>
      <c r="E1191" s="1037"/>
      <c r="F1191" s="201"/>
      <c r="G1191" s="201"/>
      <c r="H1191" s="201"/>
      <c r="I1191" s="201"/>
      <c r="J1191" s="202">
        <v>1007.75</v>
      </c>
      <c r="K1191" s="201"/>
      <c r="L1191" s="202">
        <v>319.86</v>
      </c>
      <c r="M1191" s="201"/>
      <c r="N1191" s="203"/>
      <c r="V1191" s="189"/>
      <c r="W1191" s="195"/>
      <c r="Z1191" s="163" t="s">
        <v>440</v>
      </c>
      <c r="AA1191" s="207"/>
      <c r="AD1191" s="195"/>
      <c r="AE1191" s="195"/>
      <c r="AG1191" s="195"/>
      <c r="AH1191" s="195"/>
    </row>
    <row r="1192" spans="1:34" s="160" customFormat="1" ht="12" x14ac:dyDescent="0.2">
      <c r="A1192" s="196"/>
      <c r="B1192" s="204" t="s">
        <v>1606</v>
      </c>
      <c r="C1192" s="1048" t="s">
        <v>1607</v>
      </c>
      <c r="D1192" s="1048"/>
      <c r="E1192" s="1048"/>
      <c r="F1192" s="205" t="s">
        <v>347</v>
      </c>
      <c r="G1192" s="205" t="s">
        <v>1063</v>
      </c>
      <c r="H1192" s="205"/>
      <c r="I1192" s="205" t="s">
        <v>1806</v>
      </c>
      <c r="J1192" s="199"/>
      <c r="K1192" s="201"/>
      <c r="L1192" s="202"/>
      <c r="M1192" s="201"/>
      <c r="N1192" s="206"/>
      <c r="V1192" s="189"/>
      <c r="W1192" s="195"/>
      <c r="AA1192" s="207" t="s">
        <v>1607</v>
      </c>
      <c r="AD1192" s="195"/>
      <c r="AE1192" s="195"/>
      <c r="AG1192" s="195"/>
      <c r="AH1192" s="195"/>
    </row>
    <row r="1193" spans="1:34" s="160" customFormat="1" ht="12" x14ac:dyDescent="0.2">
      <c r="A1193" s="200"/>
      <c r="B1193" s="199"/>
      <c r="C1193" s="1037" t="s">
        <v>443</v>
      </c>
      <c r="D1193" s="1037"/>
      <c r="E1193" s="1037"/>
      <c r="F1193" s="201" t="s">
        <v>444</v>
      </c>
      <c r="G1193" s="201" t="s">
        <v>1609</v>
      </c>
      <c r="H1193" s="201" t="s">
        <v>436</v>
      </c>
      <c r="I1193" s="201" t="s">
        <v>1807</v>
      </c>
      <c r="J1193" s="202"/>
      <c r="K1193" s="201"/>
      <c r="L1193" s="202"/>
      <c r="M1193" s="201"/>
      <c r="N1193" s="203"/>
      <c r="V1193" s="189"/>
      <c r="W1193" s="195"/>
      <c r="AA1193" s="207"/>
      <c r="AB1193" s="163" t="s">
        <v>443</v>
      </c>
      <c r="AD1193" s="195"/>
      <c r="AE1193" s="195"/>
      <c r="AG1193" s="195"/>
      <c r="AH1193" s="195"/>
    </row>
    <row r="1194" spans="1:34" s="160" customFormat="1" ht="12" x14ac:dyDescent="0.2">
      <c r="A1194" s="200"/>
      <c r="B1194" s="199"/>
      <c r="C1194" s="1037" t="s">
        <v>447</v>
      </c>
      <c r="D1194" s="1037"/>
      <c r="E1194" s="1037"/>
      <c r="F1194" s="201" t="s">
        <v>444</v>
      </c>
      <c r="G1194" s="201" t="s">
        <v>1611</v>
      </c>
      <c r="H1194" s="201" t="s">
        <v>436</v>
      </c>
      <c r="I1194" s="201" t="s">
        <v>1808</v>
      </c>
      <c r="J1194" s="202"/>
      <c r="K1194" s="201"/>
      <c r="L1194" s="202"/>
      <c r="M1194" s="201"/>
      <c r="N1194" s="203"/>
      <c r="V1194" s="189"/>
      <c r="W1194" s="195"/>
      <c r="AA1194" s="207"/>
      <c r="AB1194" s="163" t="s">
        <v>447</v>
      </c>
      <c r="AD1194" s="195"/>
      <c r="AE1194" s="195"/>
      <c r="AG1194" s="195"/>
      <c r="AH1194" s="195"/>
    </row>
    <row r="1195" spans="1:34" s="160" customFormat="1" ht="12" x14ac:dyDescent="0.2">
      <c r="A1195" s="200"/>
      <c r="B1195" s="199"/>
      <c r="C1195" s="1047" t="s">
        <v>450</v>
      </c>
      <c r="D1195" s="1047"/>
      <c r="E1195" s="1047"/>
      <c r="F1195" s="208"/>
      <c r="G1195" s="208"/>
      <c r="H1195" s="208"/>
      <c r="I1195" s="208"/>
      <c r="J1195" s="209">
        <v>1353.3</v>
      </c>
      <c r="K1195" s="208"/>
      <c r="L1195" s="209">
        <v>456.95</v>
      </c>
      <c r="M1195" s="208"/>
      <c r="N1195" s="210"/>
      <c r="V1195" s="189"/>
      <c r="W1195" s="195"/>
      <c r="AA1195" s="207"/>
      <c r="AC1195" s="163" t="s">
        <v>450</v>
      </c>
      <c r="AD1195" s="195"/>
      <c r="AE1195" s="195"/>
      <c r="AG1195" s="195"/>
      <c r="AH1195" s="195"/>
    </row>
    <row r="1196" spans="1:34" s="160" customFormat="1" ht="12" x14ac:dyDescent="0.2">
      <c r="A1196" s="200"/>
      <c r="B1196" s="199"/>
      <c r="C1196" s="1037" t="s">
        <v>451</v>
      </c>
      <c r="D1196" s="1037"/>
      <c r="E1196" s="1037"/>
      <c r="F1196" s="201"/>
      <c r="G1196" s="201"/>
      <c r="H1196" s="201"/>
      <c r="I1196" s="201"/>
      <c r="J1196" s="202"/>
      <c r="K1196" s="201"/>
      <c r="L1196" s="202">
        <v>120.89</v>
      </c>
      <c r="M1196" s="201"/>
      <c r="N1196" s="203"/>
      <c r="V1196" s="189"/>
      <c r="W1196" s="195"/>
      <c r="AA1196" s="207"/>
      <c r="AB1196" s="163" t="s">
        <v>451</v>
      </c>
      <c r="AD1196" s="195"/>
      <c r="AE1196" s="195"/>
      <c r="AG1196" s="195"/>
      <c r="AH1196" s="195"/>
    </row>
    <row r="1197" spans="1:34" s="160" customFormat="1" ht="22.5" x14ac:dyDescent="0.2">
      <c r="A1197" s="200"/>
      <c r="B1197" s="199" t="s">
        <v>1061</v>
      </c>
      <c r="C1197" s="1037" t="s">
        <v>1062</v>
      </c>
      <c r="D1197" s="1037"/>
      <c r="E1197" s="1037"/>
      <c r="F1197" s="201" t="s">
        <v>454</v>
      </c>
      <c r="G1197" s="201" t="s">
        <v>1063</v>
      </c>
      <c r="H1197" s="201"/>
      <c r="I1197" s="201" t="s">
        <v>1063</v>
      </c>
      <c r="J1197" s="202"/>
      <c r="K1197" s="201"/>
      <c r="L1197" s="202">
        <v>135.4</v>
      </c>
      <c r="M1197" s="201"/>
      <c r="N1197" s="203"/>
      <c r="V1197" s="189"/>
      <c r="W1197" s="195"/>
      <c r="AA1197" s="207"/>
      <c r="AB1197" s="163" t="s">
        <v>1062</v>
      </c>
      <c r="AD1197" s="195"/>
      <c r="AE1197" s="195"/>
      <c r="AG1197" s="195"/>
      <c r="AH1197" s="195"/>
    </row>
    <row r="1198" spans="1:34" s="160" customFormat="1" ht="22.5" x14ac:dyDescent="0.2">
      <c r="A1198" s="200"/>
      <c r="B1198" s="199" t="s">
        <v>1064</v>
      </c>
      <c r="C1198" s="1037" t="s">
        <v>1065</v>
      </c>
      <c r="D1198" s="1037"/>
      <c r="E1198" s="1037"/>
      <c r="F1198" s="201" t="s">
        <v>454</v>
      </c>
      <c r="G1198" s="201" t="s">
        <v>936</v>
      </c>
      <c r="H1198" s="201"/>
      <c r="I1198" s="201" t="s">
        <v>936</v>
      </c>
      <c r="J1198" s="202"/>
      <c r="K1198" s="201"/>
      <c r="L1198" s="202">
        <v>78.58</v>
      </c>
      <c r="M1198" s="201"/>
      <c r="N1198" s="203"/>
      <c r="V1198" s="189"/>
      <c r="W1198" s="195"/>
      <c r="AA1198" s="207"/>
      <c r="AB1198" s="163" t="s">
        <v>1065</v>
      </c>
      <c r="AD1198" s="195"/>
      <c r="AE1198" s="195"/>
      <c r="AG1198" s="195"/>
      <c r="AH1198" s="195"/>
    </row>
    <row r="1199" spans="1:34" s="160" customFormat="1" ht="12" x14ac:dyDescent="0.2">
      <c r="A1199" s="211"/>
      <c r="B1199" s="212"/>
      <c r="C1199" s="1039" t="s">
        <v>459</v>
      </c>
      <c r="D1199" s="1039"/>
      <c r="E1199" s="1039"/>
      <c r="F1199" s="192"/>
      <c r="G1199" s="192"/>
      <c r="H1199" s="192"/>
      <c r="I1199" s="192"/>
      <c r="J1199" s="193"/>
      <c r="K1199" s="192"/>
      <c r="L1199" s="193">
        <v>670.93</v>
      </c>
      <c r="M1199" s="208"/>
      <c r="N1199" s="194"/>
      <c r="V1199" s="189"/>
      <c r="W1199" s="195"/>
      <c r="AA1199" s="207"/>
      <c r="AD1199" s="195" t="s">
        <v>459</v>
      </c>
      <c r="AE1199" s="195"/>
      <c r="AG1199" s="195"/>
      <c r="AH1199" s="195"/>
    </row>
    <row r="1200" spans="1:34" s="160" customFormat="1" ht="33.75" x14ac:dyDescent="0.2">
      <c r="A1200" s="190" t="s">
        <v>1809</v>
      </c>
      <c r="B1200" s="191" t="s">
        <v>1613</v>
      </c>
      <c r="C1200" s="1039" t="s">
        <v>1614</v>
      </c>
      <c r="D1200" s="1039"/>
      <c r="E1200" s="1039"/>
      <c r="F1200" s="192" t="s">
        <v>347</v>
      </c>
      <c r="G1200" s="192"/>
      <c r="H1200" s="192"/>
      <c r="I1200" s="192" t="s">
        <v>1806</v>
      </c>
      <c r="J1200" s="193">
        <v>12.37</v>
      </c>
      <c r="K1200" s="192"/>
      <c r="L1200" s="193">
        <v>439.74</v>
      </c>
      <c r="M1200" s="192"/>
      <c r="N1200" s="194"/>
      <c r="V1200" s="189"/>
      <c r="W1200" s="195" t="s">
        <v>1614</v>
      </c>
      <c r="AA1200" s="207"/>
      <c r="AD1200" s="195"/>
      <c r="AE1200" s="195"/>
      <c r="AG1200" s="195"/>
      <c r="AH1200" s="195"/>
    </row>
    <row r="1201" spans="1:34" s="160" customFormat="1" ht="12" x14ac:dyDescent="0.2">
      <c r="A1201" s="211"/>
      <c r="B1201" s="212"/>
      <c r="C1201" s="168" t="s">
        <v>462</v>
      </c>
      <c r="D1201" s="213"/>
      <c r="E1201" s="213"/>
      <c r="F1201" s="214"/>
      <c r="G1201" s="214"/>
      <c r="H1201" s="214"/>
      <c r="I1201" s="214"/>
      <c r="J1201" s="215"/>
      <c r="K1201" s="214"/>
      <c r="L1201" s="215"/>
      <c r="M1201" s="216"/>
      <c r="N1201" s="217"/>
      <c r="V1201" s="189"/>
      <c r="W1201" s="195"/>
      <c r="AA1201" s="207"/>
      <c r="AD1201" s="195"/>
      <c r="AE1201" s="195"/>
      <c r="AG1201" s="195"/>
      <c r="AH1201" s="195"/>
    </row>
    <row r="1202" spans="1:34" s="160" customFormat="1" ht="33.75" x14ac:dyDescent="0.2">
      <c r="A1202" s="190" t="s">
        <v>1077</v>
      </c>
      <c r="B1202" s="191" t="s">
        <v>1615</v>
      </c>
      <c r="C1202" s="1039" t="s">
        <v>1616</v>
      </c>
      <c r="D1202" s="1039"/>
      <c r="E1202" s="1039"/>
      <c r="F1202" s="192" t="s">
        <v>532</v>
      </c>
      <c r="G1202" s="192"/>
      <c r="H1202" s="192"/>
      <c r="I1202" s="192" t="s">
        <v>1804</v>
      </c>
      <c r="J1202" s="193"/>
      <c r="K1202" s="192"/>
      <c r="L1202" s="193"/>
      <c r="M1202" s="192"/>
      <c r="N1202" s="194"/>
      <c r="V1202" s="189"/>
      <c r="W1202" s="195" t="s">
        <v>1616</v>
      </c>
      <c r="AA1202" s="207"/>
      <c r="AD1202" s="195"/>
      <c r="AE1202" s="195"/>
      <c r="AG1202" s="195"/>
      <c r="AH1202" s="195"/>
    </row>
    <row r="1203" spans="1:34" s="160" customFormat="1" ht="12" x14ac:dyDescent="0.2">
      <c r="A1203" s="196"/>
      <c r="B1203" s="197"/>
      <c r="C1203" s="1037" t="s">
        <v>1805</v>
      </c>
      <c r="D1203" s="1037"/>
      <c r="E1203" s="1037"/>
      <c r="F1203" s="1037"/>
      <c r="G1203" s="1037"/>
      <c r="H1203" s="1037"/>
      <c r="I1203" s="1037"/>
      <c r="J1203" s="1037"/>
      <c r="K1203" s="1037"/>
      <c r="L1203" s="1037"/>
      <c r="M1203" s="1037"/>
      <c r="N1203" s="1046"/>
      <c r="V1203" s="189"/>
      <c r="W1203" s="195"/>
      <c r="X1203" s="163" t="s">
        <v>1805</v>
      </c>
      <c r="AA1203" s="207"/>
      <c r="AD1203" s="195"/>
      <c r="AE1203" s="195"/>
      <c r="AG1203" s="195"/>
      <c r="AH1203" s="195"/>
    </row>
    <row r="1204" spans="1:34" s="160" customFormat="1" ht="33.75" x14ac:dyDescent="0.2">
      <c r="A1204" s="198"/>
      <c r="B1204" s="199" t="s">
        <v>430</v>
      </c>
      <c r="C1204" s="1037" t="s">
        <v>431</v>
      </c>
      <c r="D1204" s="1037"/>
      <c r="E1204" s="1037"/>
      <c r="F1204" s="1037"/>
      <c r="G1204" s="1037"/>
      <c r="H1204" s="1037"/>
      <c r="I1204" s="1037"/>
      <c r="J1204" s="1037"/>
      <c r="K1204" s="1037"/>
      <c r="L1204" s="1037"/>
      <c r="M1204" s="1037"/>
      <c r="N1204" s="1046"/>
      <c r="V1204" s="189"/>
      <c r="W1204" s="195"/>
      <c r="Y1204" s="163" t="s">
        <v>431</v>
      </c>
      <c r="AA1204" s="207"/>
      <c r="AD1204" s="195"/>
      <c r="AE1204" s="195"/>
      <c r="AG1204" s="195"/>
      <c r="AH1204" s="195"/>
    </row>
    <row r="1205" spans="1:34" s="160" customFormat="1" ht="12" x14ac:dyDescent="0.2">
      <c r="A1205" s="200"/>
      <c r="B1205" s="199" t="s">
        <v>423</v>
      </c>
      <c r="C1205" s="1037" t="s">
        <v>432</v>
      </c>
      <c r="D1205" s="1037"/>
      <c r="E1205" s="1037"/>
      <c r="F1205" s="201"/>
      <c r="G1205" s="201"/>
      <c r="H1205" s="201"/>
      <c r="I1205" s="201"/>
      <c r="J1205" s="202">
        <v>214.28</v>
      </c>
      <c r="K1205" s="201" t="s">
        <v>436</v>
      </c>
      <c r="L1205" s="202">
        <v>85.02</v>
      </c>
      <c r="M1205" s="201"/>
      <c r="N1205" s="203"/>
      <c r="V1205" s="189"/>
      <c r="W1205" s="195"/>
      <c r="Z1205" s="163" t="s">
        <v>432</v>
      </c>
      <c r="AA1205" s="207"/>
      <c r="AD1205" s="195"/>
      <c r="AE1205" s="195"/>
      <c r="AG1205" s="195"/>
      <c r="AH1205" s="195"/>
    </row>
    <row r="1206" spans="1:34" s="160" customFormat="1" ht="12" x14ac:dyDescent="0.2">
      <c r="A1206" s="200"/>
      <c r="B1206" s="199" t="s">
        <v>434</v>
      </c>
      <c r="C1206" s="1037" t="s">
        <v>435</v>
      </c>
      <c r="D1206" s="1037"/>
      <c r="E1206" s="1037"/>
      <c r="F1206" s="201"/>
      <c r="G1206" s="201"/>
      <c r="H1206" s="201"/>
      <c r="I1206" s="201"/>
      <c r="J1206" s="202">
        <v>31.61</v>
      </c>
      <c r="K1206" s="201" t="s">
        <v>436</v>
      </c>
      <c r="L1206" s="202">
        <v>12.54</v>
      </c>
      <c r="M1206" s="201"/>
      <c r="N1206" s="203"/>
      <c r="V1206" s="189"/>
      <c r="W1206" s="195"/>
      <c r="Z1206" s="163" t="s">
        <v>435</v>
      </c>
      <c r="AA1206" s="207"/>
      <c r="AD1206" s="195"/>
      <c r="AE1206" s="195"/>
      <c r="AG1206" s="195"/>
      <c r="AH1206" s="195"/>
    </row>
    <row r="1207" spans="1:34" s="160" customFormat="1" ht="12" x14ac:dyDescent="0.2">
      <c r="A1207" s="200"/>
      <c r="B1207" s="199" t="s">
        <v>437</v>
      </c>
      <c r="C1207" s="1037" t="s">
        <v>438</v>
      </c>
      <c r="D1207" s="1037"/>
      <c r="E1207" s="1037"/>
      <c r="F1207" s="201"/>
      <c r="G1207" s="201"/>
      <c r="H1207" s="201"/>
      <c r="I1207" s="201"/>
      <c r="J1207" s="202">
        <v>4.71</v>
      </c>
      <c r="K1207" s="201" t="s">
        <v>436</v>
      </c>
      <c r="L1207" s="202">
        <v>1.87</v>
      </c>
      <c r="M1207" s="201"/>
      <c r="N1207" s="203"/>
      <c r="V1207" s="189"/>
      <c r="W1207" s="195"/>
      <c r="Z1207" s="163" t="s">
        <v>438</v>
      </c>
      <c r="AA1207" s="207"/>
      <c r="AD1207" s="195"/>
      <c r="AE1207" s="195"/>
      <c r="AG1207" s="195"/>
      <c r="AH1207" s="195"/>
    </row>
    <row r="1208" spans="1:34" s="160" customFormat="1" ht="12" x14ac:dyDescent="0.2">
      <c r="A1208" s="200"/>
      <c r="B1208" s="199" t="s">
        <v>439</v>
      </c>
      <c r="C1208" s="1037" t="s">
        <v>440</v>
      </c>
      <c r="D1208" s="1037"/>
      <c r="E1208" s="1037"/>
      <c r="F1208" s="201"/>
      <c r="G1208" s="201"/>
      <c r="H1208" s="201"/>
      <c r="I1208" s="201"/>
      <c r="J1208" s="202">
        <v>775.42</v>
      </c>
      <c r="K1208" s="201"/>
      <c r="L1208" s="202">
        <v>246.12</v>
      </c>
      <c r="M1208" s="201"/>
      <c r="N1208" s="203"/>
      <c r="V1208" s="189"/>
      <c r="W1208" s="195"/>
      <c r="Z1208" s="163" t="s">
        <v>440</v>
      </c>
      <c r="AA1208" s="207"/>
      <c r="AD1208" s="195"/>
      <c r="AE1208" s="195"/>
      <c r="AG1208" s="195"/>
      <c r="AH1208" s="195"/>
    </row>
    <row r="1209" spans="1:34" s="160" customFormat="1" ht="12" x14ac:dyDescent="0.2">
      <c r="A1209" s="196"/>
      <c r="B1209" s="204" t="s">
        <v>1606</v>
      </c>
      <c r="C1209" s="1048" t="s">
        <v>1607</v>
      </c>
      <c r="D1209" s="1048"/>
      <c r="E1209" s="1048"/>
      <c r="F1209" s="205" t="s">
        <v>347</v>
      </c>
      <c r="G1209" s="205" t="s">
        <v>1063</v>
      </c>
      <c r="H1209" s="205"/>
      <c r="I1209" s="205" t="s">
        <v>1806</v>
      </c>
      <c r="J1209" s="199"/>
      <c r="K1209" s="201"/>
      <c r="L1209" s="202"/>
      <c r="M1209" s="201"/>
      <c r="N1209" s="206"/>
      <c r="V1209" s="189"/>
      <c r="W1209" s="195"/>
      <c r="AA1209" s="207" t="s">
        <v>1607</v>
      </c>
      <c r="AD1209" s="195"/>
      <c r="AE1209" s="195"/>
      <c r="AG1209" s="195"/>
      <c r="AH1209" s="195"/>
    </row>
    <row r="1210" spans="1:34" s="160" customFormat="1" ht="12" x14ac:dyDescent="0.2">
      <c r="A1210" s="200"/>
      <c r="B1210" s="199"/>
      <c r="C1210" s="1037" t="s">
        <v>443</v>
      </c>
      <c r="D1210" s="1037"/>
      <c r="E1210" s="1037"/>
      <c r="F1210" s="201" t="s">
        <v>444</v>
      </c>
      <c r="G1210" s="201" t="s">
        <v>1617</v>
      </c>
      <c r="H1210" s="201" t="s">
        <v>436</v>
      </c>
      <c r="I1210" s="201" t="s">
        <v>1810</v>
      </c>
      <c r="J1210" s="202"/>
      <c r="K1210" s="201"/>
      <c r="L1210" s="202"/>
      <c r="M1210" s="201"/>
      <c r="N1210" s="203"/>
      <c r="V1210" s="189"/>
      <c r="W1210" s="195"/>
      <c r="AA1210" s="207"/>
      <c r="AB1210" s="163" t="s">
        <v>443</v>
      </c>
      <c r="AD1210" s="195"/>
      <c r="AE1210" s="195"/>
      <c r="AG1210" s="195"/>
      <c r="AH1210" s="195"/>
    </row>
    <row r="1211" spans="1:34" s="160" customFormat="1" ht="12" x14ac:dyDescent="0.2">
      <c r="A1211" s="200"/>
      <c r="B1211" s="199"/>
      <c r="C1211" s="1037" t="s">
        <v>447</v>
      </c>
      <c r="D1211" s="1037"/>
      <c r="E1211" s="1037"/>
      <c r="F1211" s="201" t="s">
        <v>444</v>
      </c>
      <c r="G1211" s="201" t="s">
        <v>902</v>
      </c>
      <c r="H1211" s="201" t="s">
        <v>436</v>
      </c>
      <c r="I1211" s="201" t="s">
        <v>1811</v>
      </c>
      <c r="J1211" s="202"/>
      <c r="K1211" s="201"/>
      <c r="L1211" s="202"/>
      <c r="M1211" s="201"/>
      <c r="N1211" s="203"/>
      <c r="V1211" s="189"/>
      <c r="W1211" s="195"/>
      <c r="AA1211" s="207"/>
      <c r="AB1211" s="163" t="s">
        <v>447</v>
      </c>
      <c r="AD1211" s="195"/>
      <c r="AE1211" s="195"/>
      <c r="AG1211" s="195"/>
      <c r="AH1211" s="195"/>
    </row>
    <row r="1212" spans="1:34" s="160" customFormat="1" ht="12" x14ac:dyDescent="0.2">
      <c r="A1212" s="200"/>
      <c r="B1212" s="199"/>
      <c r="C1212" s="1047" t="s">
        <v>450</v>
      </c>
      <c r="D1212" s="1047"/>
      <c r="E1212" s="1047"/>
      <c r="F1212" s="208"/>
      <c r="G1212" s="208"/>
      <c r="H1212" s="208"/>
      <c r="I1212" s="208"/>
      <c r="J1212" s="209">
        <v>1021.31</v>
      </c>
      <c r="K1212" s="208"/>
      <c r="L1212" s="209">
        <v>343.68</v>
      </c>
      <c r="M1212" s="208"/>
      <c r="N1212" s="210"/>
      <c r="V1212" s="189"/>
      <c r="W1212" s="195"/>
      <c r="AA1212" s="207"/>
      <c r="AC1212" s="163" t="s">
        <v>450</v>
      </c>
      <c r="AD1212" s="195"/>
      <c r="AE1212" s="195"/>
      <c r="AG1212" s="195"/>
      <c r="AH1212" s="195"/>
    </row>
    <row r="1213" spans="1:34" s="160" customFormat="1" ht="12" x14ac:dyDescent="0.2">
      <c r="A1213" s="200"/>
      <c r="B1213" s="199"/>
      <c r="C1213" s="1037" t="s">
        <v>451</v>
      </c>
      <c r="D1213" s="1037"/>
      <c r="E1213" s="1037"/>
      <c r="F1213" s="201"/>
      <c r="G1213" s="201"/>
      <c r="H1213" s="201"/>
      <c r="I1213" s="201"/>
      <c r="J1213" s="202"/>
      <c r="K1213" s="201"/>
      <c r="L1213" s="202">
        <v>86.89</v>
      </c>
      <c r="M1213" s="201"/>
      <c r="N1213" s="203"/>
      <c r="V1213" s="189"/>
      <c r="W1213" s="195"/>
      <c r="AA1213" s="207"/>
      <c r="AB1213" s="163" t="s">
        <v>451</v>
      </c>
      <c r="AD1213" s="195"/>
      <c r="AE1213" s="195"/>
      <c r="AG1213" s="195"/>
      <c r="AH1213" s="195"/>
    </row>
    <row r="1214" spans="1:34" s="160" customFormat="1" ht="22.5" x14ac:dyDescent="0.2">
      <c r="A1214" s="200"/>
      <c r="B1214" s="199" t="s">
        <v>1061</v>
      </c>
      <c r="C1214" s="1037" t="s">
        <v>1062</v>
      </c>
      <c r="D1214" s="1037"/>
      <c r="E1214" s="1037"/>
      <c r="F1214" s="201" t="s">
        <v>454</v>
      </c>
      <c r="G1214" s="201" t="s">
        <v>1063</v>
      </c>
      <c r="H1214" s="201"/>
      <c r="I1214" s="201" t="s">
        <v>1063</v>
      </c>
      <c r="J1214" s="202"/>
      <c r="K1214" s="201"/>
      <c r="L1214" s="202">
        <v>97.32</v>
      </c>
      <c r="M1214" s="201"/>
      <c r="N1214" s="203"/>
      <c r="V1214" s="189"/>
      <c r="W1214" s="195"/>
      <c r="AA1214" s="207"/>
      <c r="AB1214" s="163" t="s">
        <v>1062</v>
      </c>
      <c r="AD1214" s="195"/>
      <c r="AE1214" s="195"/>
      <c r="AG1214" s="195"/>
      <c r="AH1214" s="195"/>
    </row>
    <row r="1215" spans="1:34" s="160" customFormat="1" ht="22.5" x14ac:dyDescent="0.2">
      <c r="A1215" s="200"/>
      <c r="B1215" s="199" t="s">
        <v>1064</v>
      </c>
      <c r="C1215" s="1037" t="s">
        <v>1065</v>
      </c>
      <c r="D1215" s="1037"/>
      <c r="E1215" s="1037"/>
      <c r="F1215" s="201" t="s">
        <v>454</v>
      </c>
      <c r="G1215" s="201" t="s">
        <v>936</v>
      </c>
      <c r="H1215" s="201"/>
      <c r="I1215" s="201" t="s">
        <v>936</v>
      </c>
      <c r="J1215" s="202"/>
      <c r="K1215" s="201"/>
      <c r="L1215" s="202">
        <v>56.48</v>
      </c>
      <c r="M1215" s="201"/>
      <c r="N1215" s="203"/>
      <c r="V1215" s="189"/>
      <c r="W1215" s="195"/>
      <c r="AA1215" s="207"/>
      <c r="AB1215" s="163" t="s">
        <v>1065</v>
      </c>
      <c r="AD1215" s="195"/>
      <c r="AE1215" s="195"/>
      <c r="AG1215" s="195"/>
      <c r="AH1215" s="195"/>
    </row>
    <row r="1216" spans="1:34" s="160" customFormat="1" ht="12" x14ac:dyDescent="0.2">
      <c r="A1216" s="211"/>
      <c r="B1216" s="212"/>
      <c r="C1216" s="1039" t="s">
        <v>459</v>
      </c>
      <c r="D1216" s="1039"/>
      <c r="E1216" s="1039"/>
      <c r="F1216" s="192"/>
      <c r="G1216" s="192"/>
      <c r="H1216" s="192"/>
      <c r="I1216" s="192"/>
      <c r="J1216" s="193"/>
      <c r="K1216" s="192"/>
      <c r="L1216" s="193">
        <v>497.48</v>
      </c>
      <c r="M1216" s="208"/>
      <c r="N1216" s="194"/>
      <c r="V1216" s="189"/>
      <c r="W1216" s="195"/>
      <c r="AA1216" s="207"/>
      <c r="AD1216" s="195" t="s">
        <v>459</v>
      </c>
      <c r="AE1216" s="195"/>
      <c r="AG1216" s="195"/>
      <c r="AH1216" s="195"/>
    </row>
    <row r="1217" spans="1:34" s="160" customFormat="1" ht="33.75" x14ac:dyDescent="0.2">
      <c r="A1217" s="190" t="s">
        <v>1812</v>
      </c>
      <c r="B1217" s="191" t="s">
        <v>1613</v>
      </c>
      <c r="C1217" s="1039" t="s">
        <v>1614</v>
      </c>
      <c r="D1217" s="1039"/>
      <c r="E1217" s="1039"/>
      <c r="F1217" s="192" t="s">
        <v>347</v>
      </c>
      <c r="G1217" s="192"/>
      <c r="H1217" s="192"/>
      <c r="I1217" s="192" t="s">
        <v>1806</v>
      </c>
      <c r="J1217" s="193">
        <v>12.37</v>
      </c>
      <c r="K1217" s="192"/>
      <c r="L1217" s="193">
        <v>439.74</v>
      </c>
      <c r="M1217" s="192"/>
      <c r="N1217" s="194"/>
      <c r="V1217" s="189"/>
      <c r="W1217" s="195" t="s">
        <v>1614</v>
      </c>
      <c r="AA1217" s="207"/>
      <c r="AD1217" s="195"/>
      <c r="AE1217" s="195"/>
      <c r="AG1217" s="195"/>
      <c r="AH1217" s="195"/>
    </row>
    <row r="1218" spans="1:34" s="160" customFormat="1" ht="12" x14ac:dyDescent="0.2">
      <c r="A1218" s="211"/>
      <c r="B1218" s="212"/>
      <c r="C1218" s="168" t="s">
        <v>462</v>
      </c>
      <c r="D1218" s="213"/>
      <c r="E1218" s="213"/>
      <c r="F1218" s="214"/>
      <c r="G1218" s="214"/>
      <c r="H1218" s="214"/>
      <c r="I1218" s="214"/>
      <c r="J1218" s="215"/>
      <c r="K1218" s="214"/>
      <c r="L1218" s="215"/>
      <c r="M1218" s="216"/>
      <c r="N1218" s="217"/>
      <c r="V1218" s="189"/>
      <c r="W1218" s="195"/>
      <c r="AA1218" s="207"/>
      <c r="AD1218" s="195"/>
      <c r="AE1218" s="195"/>
      <c r="AG1218" s="195"/>
      <c r="AH1218" s="195"/>
    </row>
    <row r="1219" spans="1:34" s="160" customFormat="1" ht="22.5" x14ac:dyDescent="0.2">
      <c r="A1219" s="190" t="s">
        <v>1813</v>
      </c>
      <c r="B1219" s="191" t="s">
        <v>1620</v>
      </c>
      <c r="C1219" s="1039" t="s">
        <v>1814</v>
      </c>
      <c r="D1219" s="1039"/>
      <c r="E1219" s="1039"/>
      <c r="F1219" s="192" t="s">
        <v>532</v>
      </c>
      <c r="G1219" s="192"/>
      <c r="H1219" s="192"/>
      <c r="I1219" s="192" t="s">
        <v>1804</v>
      </c>
      <c r="J1219" s="193"/>
      <c r="K1219" s="192"/>
      <c r="L1219" s="193"/>
      <c r="M1219" s="192"/>
      <c r="N1219" s="194"/>
      <c r="V1219" s="189"/>
      <c r="W1219" s="195" t="s">
        <v>1814</v>
      </c>
      <c r="AA1219" s="207"/>
      <c r="AD1219" s="195"/>
      <c r="AE1219" s="195"/>
      <c r="AG1219" s="195"/>
      <c r="AH1219" s="195"/>
    </row>
    <row r="1220" spans="1:34" s="160" customFormat="1" ht="12" x14ac:dyDescent="0.2">
      <c r="A1220" s="196"/>
      <c r="B1220" s="197"/>
      <c r="C1220" s="1037" t="s">
        <v>1815</v>
      </c>
      <c r="D1220" s="1037"/>
      <c r="E1220" s="1037"/>
      <c r="F1220" s="1037"/>
      <c r="G1220" s="1037"/>
      <c r="H1220" s="1037"/>
      <c r="I1220" s="1037"/>
      <c r="J1220" s="1037"/>
      <c r="K1220" s="1037"/>
      <c r="L1220" s="1037"/>
      <c r="M1220" s="1037"/>
      <c r="N1220" s="1046"/>
      <c r="V1220" s="189"/>
      <c r="W1220" s="195"/>
      <c r="X1220" s="163" t="s">
        <v>1815</v>
      </c>
      <c r="AA1220" s="207"/>
      <c r="AD1220" s="195"/>
      <c r="AE1220" s="195"/>
      <c r="AG1220" s="195"/>
      <c r="AH1220" s="195"/>
    </row>
    <row r="1221" spans="1:34" s="160" customFormat="1" ht="33.75" x14ac:dyDescent="0.2">
      <c r="A1221" s="198"/>
      <c r="B1221" s="199" t="s">
        <v>430</v>
      </c>
      <c r="C1221" s="1037" t="s">
        <v>431</v>
      </c>
      <c r="D1221" s="1037"/>
      <c r="E1221" s="1037"/>
      <c r="F1221" s="1037"/>
      <c r="G1221" s="1037"/>
      <c r="H1221" s="1037"/>
      <c r="I1221" s="1037"/>
      <c r="J1221" s="1037"/>
      <c r="K1221" s="1037"/>
      <c r="L1221" s="1037"/>
      <c r="M1221" s="1037"/>
      <c r="N1221" s="1046"/>
      <c r="V1221" s="189"/>
      <c r="W1221" s="195"/>
      <c r="Y1221" s="163" t="s">
        <v>431</v>
      </c>
      <c r="AA1221" s="207"/>
      <c r="AD1221" s="195"/>
      <c r="AE1221" s="195"/>
      <c r="AG1221" s="195"/>
      <c r="AH1221" s="195"/>
    </row>
    <row r="1222" spans="1:34" s="160" customFormat="1" ht="12" x14ac:dyDescent="0.2">
      <c r="A1222" s="200"/>
      <c r="B1222" s="199" t="s">
        <v>423</v>
      </c>
      <c r="C1222" s="1037" t="s">
        <v>432</v>
      </c>
      <c r="D1222" s="1037"/>
      <c r="E1222" s="1037"/>
      <c r="F1222" s="201"/>
      <c r="G1222" s="201"/>
      <c r="H1222" s="201"/>
      <c r="I1222" s="201"/>
      <c r="J1222" s="202">
        <v>285.48</v>
      </c>
      <c r="K1222" s="201" t="s">
        <v>436</v>
      </c>
      <c r="L1222" s="202">
        <v>113.26</v>
      </c>
      <c r="M1222" s="201"/>
      <c r="N1222" s="203"/>
      <c r="V1222" s="189"/>
      <c r="W1222" s="195"/>
      <c r="Z1222" s="163" t="s">
        <v>432</v>
      </c>
      <c r="AA1222" s="207"/>
      <c r="AD1222" s="195"/>
      <c r="AE1222" s="195"/>
      <c r="AG1222" s="195"/>
      <c r="AH1222" s="195"/>
    </row>
    <row r="1223" spans="1:34" s="160" customFormat="1" ht="12" x14ac:dyDescent="0.2">
      <c r="A1223" s="200"/>
      <c r="B1223" s="199" t="s">
        <v>434</v>
      </c>
      <c r="C1223" s="1037" t="s">
        <v>435</v>
      </c>
      <c r="D1223" s="1037"/>
      <c r="E1223" s="1037"/>
      <c r="F1223" s="201"/>
      <c r="G1223" s="201"/>
      <c r="H1223" s="201"/>
      <c r="I1223" s="201"/>
      <c r="J1223" s="202">
        <v>41.73</v>
      </c>
      <c r="K1223" s="201" t="s">
        <v>436</v>
      </c>
      <c r="L1223" s="202">
        <v>16.559999999999999</v>
      </c>
      <c r="M1223" s="201"/>
      <c r="N1223" s="203"/>
      <c r="V1223" s="189"/>
      <c r="W1223" s="195"/>
      <c r="Z1223" s="163" t="s">
        <v>435</v>
      </c>
      <c r="AA1223" s="207"/>
      <c r="AD1223" s="195"/>
      <c r="AE1223" s="195"/>
      <c r="AG1223" s="195"/>
      <c r="AH1223" s="195"/>
    </row>
    <row r="1224" spans="1:34" s="160" customFormat="1" ht="12" x14ac:dyDescent="0.2">
      <c r="A1224" s="200"/>
      <c r="B1224" s="199" t="s">
        <v>437</v>
      </c>
      <c r="C1224" s="1037" t="s">
        <v>438</v>
      </c>
      <c r="D1224" s="1037"/>
      <c r="E1224" s="1037"/>
      <c r="F1224" s="201"/>
      <c r="G1224" s="201"/>
      <c r="H1224" s="201"/>
      <c r="I1224" s="201"/>
      <c r="J1224" s="202">
        <v>17.149999999999999</v>
      </c>
      <c r="K1224" s="201" t="s">
        <v>436</v>
      </c>
      <c r="L1224" s="202">
        <v>6.8</v>
      </c>
      <c r="M1224" s="201"/>
      <c r="N1224" s="203"/>
      <c r="V1224" s="189"/>
      <c r="W1224" s="195"/>
      <c r="Z1224" s="163" t="s">
        <v>438</v>
      </c>
      <c r="AA1224" s="207"/>
      <c r="AD1224" s="195"/>
      <c r="AE1224" s="195"/>
      <c r="AG1224" s="195"/>
      <c r="AH1224" s="195"/>
    </row>
    <row r="1225" spans="1:34" s="160" customFormat="1" ht="12" x14ac:dyDescent="0.2">
      <c r="A1225" s="200"/>
      <c r="B1225" s="199" t="s">
        <v>439</v>
      </c>
      <c r="C1225" s="1037" t="s">
        <v>440</v>
      </c>
      <c r="D1225" s="1037"/>
      <c r="E1225" s="1037"/>
      <c r="F1225" s="201"/>
      <c r="G1225" s="201"/>
      <c r="H1225" s="201"/>
      <c r="I1225" s="201"/>
      <c r="J1225" s="202">
        <v>8.5399999999999991</v>
      </c>
      <c r="K1225" s="201"/>
      <c r="L1225" s="202">
        <v>2.71</v>
      </c>
      <c r="M1225" s="201"/>
      <c r="N1225" s="203"/>
      <c r="V1225" s="189"/>
      <c r="W1225" s="195"/>
      <c r="Z1225" s="163" t="s">
        <v>440</v>
      </c>
      <c r="AA1225" s="207"/>
      <c r="AD1225" s="195"/>
      <c r="AE1225" s="195"/>
      <c r="AG1225" s="195"/>
      <c r="AH1225" s="195"/>
    </row>
    <row r="1226" spans="1:34" s="160" customFormat="1" ht="12" x14ac:dyDescent="0.2">
      <c r="A1226" s="196"/>
      <c r="B1226" s="204" t="s">
        <v>702</v>
      </c>
      <c r="C1226" s="1048" t="s">
        <v>703</v>
      </c>
      <c r="D1226" s="1048"/>
      <c r="E1226" s="1048"/>
      <c r="F1226" s="205" t="s">
        <v>644</v>
      </c>
      <c r="G1226" s="205" t="s">
        <v>1622</v>
      </c>
      <c r="H1226" s="205"/>
      <c r="I1226" s="205" t="s">
        <v>1816</v>
      </c>
      <c r="J1226" s="199"/>
      <c r="K1226" s="201"/>
      <c r="L1226" s="202"/>
      <c r="M1226" s="201"/>
      <c r="N1226" s="206"/>
      <c r="V1226" s="189"/>
      <c r="W1226" s="195"/>
      <c r="AA1226" s="207" t="s">
        <v>703</v>
      </c>
      <c r="AD1226" s="195"/>
      <c r="AE1226" s="195"/>
      <c r="AG1226" s="195"/>
      <c r="AH1226" s="195"/>
    </row>
    <row r="1227" spans="1:34" s="160" customFormat="1" ht="12" x14ac:dyDescent="0.2">
      <c r="A1227" s="200"/>
      <c r="B1227" s="199"/>
      <c r="C1227" s="1037" t="s">
        <v>443</v>
      </c>
      <c r="D1227" s="1037"/>
      <c r="E1227" s="1037"/>
      <c r="F1227" s="201" t="s">
        <v>444</v>
      </c>
      <c r="G1227" s="201" t="s">
        <v>1624</v>
      </c>
      <c r="H1227" s="201" t="s">
        <v>436</v>
      </c>
      <c r="I1227" s="201" t="s">
        <v>1817</v>
      </c>
      <c r="J1227" s="202"/>
      <c r="K1227" s="201"/>
      <c r="L1227" s="202"/>
      <c r="M1227" s="201"/>
      <c r="N1227" s="203"/>
      <c r="V1227" s="189"/>
      <c r="W1227" s="195"/>
      <c r="AA1227" s="207"/>
      <c r="AB1227" s="163" t="s">
        <v>443</v>
      </c>
      <c r="AD1227" s="195"/>
      <c r="AE1227" s="195"/>
      <c r="AG1227" s="195"/>
      <c r="AH1227" s="195"/>
    </row>
    <row r="1228" spans="1:34" s="160" customFormat="1" ht="12" x14ac:dyDescent="0.2">
      <c r="A1228" s="200"/>
      <c r="B1228" s="199"/>
      <c r="C1228" s="1037" t="s">
        <v>447</v>
      </c>
      <c r="D1228" s="1037"/>
      <c r="E1228" s="1037"/>
      <c r="F1228" s="201" t="s">
        <v>444</v>
      </c>
      <c r="G1228" s="201" t="s">
        <v>726</v>
      </c>
      <c r="H1228" s="201" t="s">
        <v>436</v>
      </c>
      <c r="I1228" s="201" t="s">
        <v>1818</v>
      </c>
      <c r="J1228" s="202"/>
      <c r="K1228" s="201"/>
      <c r="L1228" s="202"/>
      <c r="M1228" s="201"/>
      <c r="N1228" s="203"/>
      <c r="V1228" s="189"/>
      <c r="W1228" s="195"/>
      <c r="AA1228" s="207"/>
      <c r="AB1228" s="163" t="s">
        <v>447</v>
      </c>
      <c r="AD1228" s="195"/>
      <c r="AE1228" s="195"/>
      <c r="AG1228" s="195"/>
      <c r="AH1228" s="195"/>
    </row>
    <row r="1229" spans="1:34" s="160" customFormat="1" ht="12" x14ac:dyDescent="0.2">
      <c r="A1229" s="200"/>
      <c r="B1229" s="199"/>
      <c r="C1229" s="1047" t="s">
        <v>450</v>
      </c>
      <c r="D1229" s="1047"/>
      <c r="E1229" s="1047"/>
      <c r="F1229" s="208"/>
      <c r="G1229" s="208"/>
      <c r="H1229" s="208"/>
      <c r="I1229" s="208"/>
      <c r="J1229" s="209">
        <v>335.75</v>
      </c>
      <c r="K1229" s="208"/>
      <c r="L1229" s="209">
        <v>132.53</v>
      </c>
      <c r="M1229" s="208"/>
      <c r="N1229" s="210"/>
      <c r="V1229" s="189"/>
      <c r="W1229" s="195"/>
      <c r="AA1229" s="207"/>
      <c r="AC1229" s="163" t="s">
        <v>450</v>
      </c>
      <c r="AD1229" s="195"/>
      <c r="AE1229" s="195"/>
      <c r="AG1229" s="195"/>
      <c r="AH1229" s="195"/>
    </row>
    <row r="1230" spans="1:34" s="160" customFormat="1" ht="12" x14ac:dyDescent="0.2">
      <c r="A1230" s="200"/>
      <c r="B1230" s="199"/>
      <c r="C1230" s="1037" t="s">
        <v>451</v>
      </c>
      <c r="D1230" s="1037"/>
      <c r="E1230" s="1037"/>
      <c r="F1230" s="201"/>
      <c r="G1230" s="201"/>
      <c r="H1230" s="201"/>
      <c r="I1230" s="201"/>
      <c r="J1230" s="202"/>
      <c r="K1230" s="201"/>
      <c r="L1230" s="202">
        <v>120.06</v>
      </c>
      <c r="M1230" s="201"/>
      <c r="N1230" s="203"/>
      <c r="V1230" s="189"/>
      <c r="W1230" s="195"/>
      <c r="AA1230" s="207"/>
      <c r="AB1230" s="163" t="s">
        <v>451</v>
      </c>
      <c r="AD1230" s="195"/>
      <c r="AE1230" s="195"/>
      <c r="AG1230" s="195"/>
      <c r="AH1230" s="195"/>
    </row>
    <row r="1231" spans="1:34" s="160" customFormat="1" ht="22.5" x14ac:dyDescent="0.2">
      <c r="A1231" s="200"/>
      <c r="B1231" s="199" t="s">
        <v>1061</v>
      </c>
      <c r="C1231" s="1037" t="s">
        <v>1062</v>
      </c>
      <c r="D1231" s="1037"/>
      <c r="E1231" s="1037"/>
      <c r="F1231" s="201" t="s">
        <v>454</v>
      </c>
      <c r="G1231" s="201" t="s">
        <v>1063</v>
      </c>
      <c r="H1231" s="201"/>
      <c r="I1231" s="201" t="s">
        <v>1063</v>
      </c>
      <c r="J1231" s="202"/>
      <c r="K1231" s="201"/>
      <c r="L1231" s="202">
        <v>134.47</v>
      </c>
      <c r="M1231" s="201"/>
      <c r="N1231" s="203"/>
      <c r="V1231" s="189"/>
      <c r="W1231" s="195"/>
      <c r="AA1231" s="207"/>
      <c r="AB1231" s="163" t="s">
        <v>1062</v>
      </c>
      <c r="AD1231" s="195"/>
      <c r="AE1231" s="195"/>
      <c r="AG1231" s="195"/>
      <c r="AH1231" s="195"/>
    </row>
    <row r="1232" spans="1:34" s="160" customFormat="1" ht="22.5" x14ac:dyDescent="0.2">
      <c r="A1232" s="200"/>
      <c r="B1232" s="199" t="s">
        <v>1064</v>
      </c>
      <c r="C1232" s="1037" t="s">
        <v>1065</v>
      </c>
      <c r="D1232" s="1037"/>
      <c r="E1232" s="1037"/>
      <c r="F1232" s="201" t="s">
        <v>454</v>
      </c>
      <c r="G1232" s="201" t="s">
        <v>936</v>
      </c>
      <c r="H1232" s="201"/>
      <c r="I1232" s="201" t="s">
        <v>936</v>
      </c>
      <c r="J1232" s="202"/>
      <c r="K1232" s="201"/>
      <c r="L1232" s="202">
        <v>78.040000000000006</v>
      </c>
      <c r="M1232" s="201"/>
      <c r="N1232" s="203"/>
      <c r="V1232" s="189"/>
      <c r="W1232" s="195"/>
      <c r="AA1232" s="207"/>
      <c r="AB1232" s="163" t="s">
        <v>1065</v>
      </c>
      <c r="AD1232" s="195"/>
      <c r="AE1232" s="195"/>
      <c r="AG1232" s="195"/>
      <c r="AH1232" s="195"/>
    </row>
    <row r="1233" spans="1:34" s="160" customFormat="1" ht="12" x14ac:dyDescent="0.2">
      <c r="A1233" s="211"/>
      <c r="B1233" s="212"/>
      <c r="C1233" s="1039" t="s">
        <v>459</v>
      </c>
      <c r="D1233" s="1039"/>
      <c r="E1233" s="1039"/>
      <c r="F1233" s="192"/>
      <c r="G1233" s="192"/>
      <c r="H1233" s="192"/>
      <c r="I1233" s="192"/>
      <c r="J1233" s="193"/>
      <c r="K1233" s="192"/>
      <c r="L1233" s="193">
        <v>345.04</v>
      </c>
      <c r="M1233" s="208"/>
      <c r="N1233" s="194"/>
      <c r="V1233" s="189"/>
      <c r="W1233" s="195"/>
      <c r="AA1233" s="207"/>
      <c r="AD1233" s="195" t="s">
        <v>459</v>
      </c>
      <c r="AE1233" s="195"/>
      <c r="AG1233" s="195"/>
      <c r="AH1233" s="195"/>
    </row>
    <row r="1234" spans="1:34" s="160" customFormat="1" ht="22.5" x14ac:dyDescent="0.2">
      <c r="A1234" s="190" t="s">
        <v>1819</v>
      </c>
      <c r="B1234" s="191" t="s">
        <v>1652</v>
      </c>
      <c r="C1234" s="1039" t="s">
        <v>1653</v>
      </c>
      <c r="D1234" s="1039"/>
      <c r="E1234" s="1039"/>
      <c r="F1234" s="192" t="s">
        <v>644</v>
      </c>
      <c r="G1234" s="192"/>
      <c r="H1234" s="192"/>
      <c r="I1234" s="192" t="s">
        <v>1816</v>
      </c>
      <c r="J1234" s="193">
        <v>700</v>
      </c>
      <c r="K1234" s="192"/>
      <c r="L1234" s="193">
        <v>453.25</v>
      </c>
      <c r="M1234" s="192"/>
      <c r="N1234" s="194"/>
      <c r="V1234" s="189"/>
      <c r="W1234" s="195" t="s">
        <v>1653</v>
      </c>
      <c r="AA1234" s="207"/>
      <c r="AD1234" s="195"/>
      <c r="AE1234" s="195"/>
      <c r="AG1234" s="195"/>
      <c r="AH1234" s="195"/>
    </row>
    <row r="1235" spans="1:34" s="160" customFormat="1" ht="12" x14ac:dyDescent="0.2">
      <c r="A1235" s="211"/>
      <c r="B1235" s="212"/>
      <c r="C1235" s="168" t="s">
        <v>462</v>
      </c>
      <c r="D1235" s="213"/>
      <c r="E1235" s="213"/>
      <c r="F1235" s="214"/>
      <c r="G1235" s="214"/>
      <c r="H1235" s="214"/>
      <c r="I1235" s="214"/>
      <c r="J1235" s="215"/>
      <c r="K1235" s="214"/>
      <c r="L1235" s="215"/>
      <c r="M1235" s="216"/>
      <c r="N1235" s="217"/>
      <c r="V1235" s="189"/>
      <c r="W1235" s="195"/>
      <c r="AA1235" s="207"/>
      <c r="AD1235" s="195"/>
      <c r="AE1235" s="195"/>
      <c r="AG1235" s="195"/>
      <c r="AH1235" s="195"/>
    </row>
    <row r="1236" spans="1:34" s="160" customFormat="1" ht="45" x14ac:dyDescent="0.2">
      <c r="A1236" s="190" t="s">
        <v>1820</v>
      </c>
      <c r="B1236" s="191" t="s">
        <v>1821</v>
      </c>
      <c r="C1236" s="1039" t="s">
        <v>1822</v>
      </c>
      <c r="D1236" s="1039"/>
      <c r="E1236" s="1039"/>
      <c r="F1236" s="192" t="s">
        <v>532</v>
      </c>
      <c r="G1236" s="192"/>
      <c r="H1236" s="192"/>
      <c r="I1236" s="192" t="s">
        <v>1804</v>
      </c>
      <c r="J1236" s="193"/>
      <c r="K1236" s="192"/>
      <c r="L1236" s="193"/>
      <c r="M1236" s="192"/>
      <c r="N1236" s="194"/>
      <c r="V1236" s="189"/>
      <c r="W1236" s="195" t="s">
        <v>1822</v>
      </c>
      <c r="AA1236" s="207"/>
      <c r="AD1236" s="195"/>
      <c r="AE1236" s="195"/>
      <c r="AG1236" s="195"/>
      <c r="AH1236" s="195"/>
    </row>
    <row r="1237" spans="1:34" s="160" customFormat="1" ht="12" x14ac:dyDescent="0.2">
      <c r="A1237" s="196"/>
      <c r="B1237" s="197"/>
      <c r="C1237" s="1037" t="s">
        <v>1815</v>
      </c>
      <c r="D1237" s="1037"/>
      <c r="E1237" s="1037"/>
      <c r="F1237" s="1037"/>
      <c r="G1237" s="1037"/>
      <c r="H1237" s="1037"/>
      <c r="I1237" s="1037"/>
      <c r="J1237" s="1037"/>
      <c r="K1237" s="1037"/>
      <c r="L1237" s="1037"/>
      <c r="M1237" s="1037"/>
      <c r="N1237" s="1046"/>
      <c r="V1237" s="189"/>
      <c r="W1237" s="195"/>
      <c r="X1237" s="163" t="s">
        <v>1815</v>
      </c>
      <c r="AA1237" s="207"/>
      <c r="AD1237" s="195"/>
      <c r="AE1237" s="195"/>
      <c r="AG1237" s="195"/>
      <c r="AH1237" s="195"/>
    </row>
    <row r="1238" spans="1:34" s="160" customFormat="1" ht="33.75" x14ac:dyDescent="0.2">
      <c r="A1238" s="198"/>
      <c r="B1238" s="199" t="s">
        <v>430</v>
      </c>
      <c r="C1238" s="1037" t="s">
        <v>431</v>
      </c>
      <c r="D1238" s="1037"/>
      <c r="E1238" s="1037"/>
      <c r="F1238" s="1037"/>
      <c r="G1238" s="1037"/>
      <c r="H1238" s="1037"/>
      <c r="I1238" s="1037"/>
      <c r="J1238" s="1037"/>
      <c r="K1238" s="1037"/>
      <c r="L1238" s="1037"/>
      <c r="M1238" s="1037"/>
      <c r="N1238" s="1046"/>
      <c r="V1238" s="189"/>
      <c r="W1238" s="195"/>
      <c r="Y1238" s="163" t="s">
        <v>431</v>
      </c>
      <c r="AA1238" s="207"/>
      <c r="AD1238" s="195"/>
      <c r="AE1238" s="195"/>
      <c r="AG1238" s="195"/>
      <c r="AH1238" s="195"/>
    </row>
    <row r="1239" spans="1:34" s="160" customFormat="1" ht="12" x14ac:dyDescent="0.2">
      <c r="A1239" s="200"/>
      <c r="B1239" s="199" t="s">
        <v>423</v>
      </c>
      <c r="C1239" s="1037" t="s">
        <v>432</v>
      </c>
      <c r="D1239" s="1037"/>
      <c r="E1239" s="1037"/>
      <c r="F1239" s="201"/>
      <c r="G1239" s="201"/>
      <c r="H1239" s="201"/>
      <c r="I1239" s="201"/>
      <c r="J1239" s="202">
        <v>222.97</v>
      </c>
      <c r="K1239" s="201" t="s">
        <v>436</v>
      </c>
      <c r="L1239" s="202">
        <v>88.46</v>
      </c>
      <c r="M1239" s="201"/>
      <c r="N1239" s="203"/>
      <c r="V1239" s="189"/>
      <c r="W1239" s="195"/>
      <c r="Z1239" s="163" t="s">
        <v>432</v>
      </c>
      <c r="AA1239" s="207"/>
      <c r="AD1239" s="195"/>
      <c r="AE1239" s="195"/>
      <c r="AG1239" s="195"/>
      <c r="AH1239" s="195"/>
    </row>
    <row r="1240" spans="1:34" s="160" customFormat="1" ht="12" x14ac:dyDescent="0.2">
      <c r="A1240" s="200"/>
      <c r="B1240" s="199" t="s">
        <v>434</v>
      </c>
      <c r="C1240" s="1037" t="s">
        <v>435</v>
      </c>
      <c r="D1240" s="1037"/>
      <c r="E1240" s="1037"/>
      <c r="F1240" s="201"/>
      <c r="G1240" s="201"/>
      <c r="H1240" s="201"/>
      <c r="I1240" s="201"/>
      <c r="J1240" s="202">
        <v>12.46</v>
      </c>
      <c r="K1240" s="201" t="s">
        <v>436</v>
      </c>
      <c r="L1240" s="202">
        <v>4.9400000000000004</v>
      </c>
      <c r="M1240" s="201"/>
      <c r="N1240" s="203"/>
      <c r="V1240" s="189"/>
      <c r="W1240" s="195"/>
      <c r="Z1240" s="163" t="s">
        <v>435</v>
      </c>
      <c r="AA1240" s="207"/>
      <c r="AD1240" s="195"/>
      <c r="AE1240" s="195"/>
      <c r="AG1240" s="195"/>
      <c r="AH1240" s="195"/>
    </row>
    <row r="1241" spans="1:34" s="160" customFormat="1" ht="12" x14ac:dyDescent="0.2">
      <c r="A1241" s="200"/>
      <c r="B1241" s="199" t="s">
        <v>437</v>
      </c>
      <c r="C1241" s="1037" t="s">
        <v>438</v>
      </c>
      <c r="D1241" s="1037"/>
      <c r="E1241" s="1037"/>
      <c r="F1241" s="201"/>
      <c r="G1241" s="201"/>
      <c r="H1241" s="201"/>
      <c r="I1241" s="201"/>
      <c r="J1241" s="202">
        <v>1.04</v>
      </c>
      <c r="K1241" s="201" t="s">
        <v>436</v>
      </c>
      <c r="L1241" s="202">
        <v>0.41</v>
      </c>
      <c r="M1241" s="201"/>
      <c r="N1241" s="203"/>
      <c r="V1241" s="189"/>
      <c r="W1241" s="195"/>
      <c r="Z1241" s="163" t="s">
        <v>438</v>
      </c>
      <c r="AA1241" s="207"/>
      <c r="AD1241" s="195"/>
      <c r="AE1241" s="195"/>
      <c r="AG1241" s="195"/>
      <c r="AH1241" s="195"/>
    </row>
    <row r="1242" spans="1:34" s="160" customFormat="1" ht="12" x14ac:dyDescent="0.2">
      <c r="A1242" s="200"/>
      <c r="B1242" s="199" t="s">
        <v>439</v>
      </c>
      <c r="C1242" s="1037" t="s">
        <v>440</v>
      </c>
      <c r="D1242" s="1037"/>
      <c r="E1242" s="1037"/>
      <c r="F1242" s="201"/>
      <c r="G1242" s="201"/>
      <c r="H1242" s="201"/>
      <c r="I1242" s="201"/>
      <c r="J1242" s="202">
        <v>19.79</v>
      </c>
      <c r="K1242" s="201"/>
      <c r="L1242" s="202">
        <v>6.28</v>
      </c>
      <c r="M1242" s="201"/>
      <c r="N1242" s="203"/>
      <c r="V1242" s="189"/>
      <c r="W1242" s="195"/>
      <c r="Z1242" s="163" t="s">
        <v>440</v>
      </c>
      <c r="AA1242" s="207"/>
      <c r="AD1242" s="195"/>
      <c r="AE1242" s="195"/>
      <c r="AG1242" s="195"/>
      <c r="AH1242" s="195"/>
    </row>
    <row r="1243" spans="1:34" s="160" customFormat="1" ht="12" x14ac:dyDescent="0.2">
      <c r="A1243" s="196"/>
      <c r="B1243" s="204" t="s">
        <v>1823</v>
      </c>
      <c r="C1243" s="1048" t="s">
        <v>1824</v>
      </c>
      <c r="D1243" s="1048"/>
      <c r="E1243" s="1048"/>
      <c r="F1243" s="205" t="s">
        <v>411</v>
      </c>
      <c r="G1243" s="205" t="s">
        <v>1825</v>
      </c>
      <c r="H1243" s="205"/>
      <c r="I1243" s="205" t="s">
        <v>1826</v>
      </c>
      <c r="J1243" s="199"/>
      <c r="K1243" s="201"/>
      <c r="L1243" s="202"/>
      <c r="M1243" s="201"/>
      <c r="N1243" s="206"/>
      <c r="V1243" s="189"/>
      <c r="W1243" s="195"/>
      <c r="AA1243" s="207" t="s">
        <v>1824</v>
      </c>
      <c r="AD1243" s="195"/>
      <c r="AE1243" s="195"/>
      <c r="AG1243" s="195"/>
      <c r="AH1243" s="195"/>
    </row>
    <row r="1244" spans="1:34" s="160" customFormat="1" ht="12" x14ac:dyDescent="0.2">
      <c r="A1244" s="196"/>
      <c r="B1244" s="204" t="s">
        <v>1827</v>
      </c>
      <c r="C1244" s="1048" t="s">
        <v>1828</v>
      </c>
      <c r="D1244" s="1048"/>
      <c r="E1244" s="1048"/>
      <c r="F1244" s="205" t="s">
        <v>488</v>
      </c>
      <c r="G1244" s="205" t="s">
        <v>600</v>
      </c>
      <c r="H1244" s="205"/>
      <c r="I1244" s="205" t="s">
        <v>1829</v>
      </c>
      <c r="J1244" s="199"/>
      <c r="K1244" s="201"/>
      <c r="L1244" s="202"/>
      <c r="M1244" s="201"/>
      <c r="N1244" s="206"/>
      <c r="V1244" s="189"/>
      <c r="W1244" s="195"/>
      <c r="AA1244" s="207" t="s">
        <v>1828</v>
      </c>
      <c r="AD1244" s="195"/>
      <c r="AE1244" s="195"/>
      <c r="AG1244" s="195"/>
      <c r="AH1244" s="195"/>
    </row>
    <row r="1245" spans="1:34" s="160" customFormat="1" ht="12" x14ac:dyDescent="0.2">
      <c r="A1245" s="200"/>
      <c r="B1245" s="199"/>
      <c r="C1245" s="1037" t="s">
        <v>443</v>
      </c>
      <c r="D1245" s="1037"/>
      <c r="E1245" s="1037"/>
      <c r="F1245" s="201" t="s">
        <v>444</v>
      </c>
      <c r="G1245" s="201" t="s">
        <v>1830</v>
      </c>
      <c r="H1245" s="201" t="s">
        <v>436</v>
      </c>
      <c r="I1245" s="201" t="s">
        <v>1831</v>
      </c>
      <c r="J1245" s="202"/>
      <c r="K1245" s="201"/>
      <c r="L1245" s="202"/>
      <c r="M1245" s="201"/>
      <c r="N1245" s="203"/>
      <c r="V1245" s="189"/>
      <c r="W1245" s="195"/>
      <c r="AA1245" s="207"/>
      <c r="AB1245" s="163" t="s">
        <v>443</v>
      </c>
      <c r="AD1245" s="195"/>
      <c r="AE1245" s="195"/>
      <c r="AG1245" s="195"/>
      <c r="AH1245" s="195"/>
    </row>
    <row r="1246" spans="1:34" s="160" customFormat="1" ht="12" x14ac:dyDescent="0.2">
      <c r="A1246" s="200"/>
      <c r="B1246" s="199"/>
      <c r="C1246" s="1037" t="s">
        <v>447</v>
      </c>
      <c r="D1246" s="1037"/>
      <c r="E1246" s="1037"/>
      <c r="F1246" s="201" t="s">
        <v>444</v>
      </c>
      <c r="G1246" s="201" t="s">
        <v>1832</v>
      </c>
      <c r="H1246" s="201" t="s">
        <v>436</v>
      </c>
      <c r="I1246" s="201" t="s">
        <v>1833</v>
      </c>
      <c r="J1246" s="202"/>
      <c r="K1246" s="201"/>
      <c r="L1246" s="202"/>
      <c r="M1246" s="201"/>
      <c r="N1246" s="203"/>
      <c r="V1246" s="189"/>
      <c r="W1246" s="195"/>
      <c r="AA1246" s="207"/>
      <c r="AB1246" s="163" t="s">
        <v>447</v>
      </c>
      <c r="AD1246" s="195"/>
      <c r="AE1246" s="195"/>
      <c r="AG1246" s="195"/>
      <c r="AH1246" s="195"/>
    </row>
    <row r="1247" spans="1:34" s="160" customFormat="1" ht="12" x14ac:dyDescent="0.2">
      <c r="A1247" s="200"/>
      <c r="B1247" s="199"/>
      <c r="C1247" s="1047" t="s">
        <v>450</v>
      </c>
      <c r="D1247" s="1047"/>
      <c r="E1247" s="1047"/>
      <c r="F1247" s="208"/>
      <c r="G1247" s="208"/>
      <c r="H1247" s="208"/>
      <c r="I1247" s="208"/>
      <c r="J1247" s="209">
        <v>255.22</v>
      </c>
      <c r="K1247" s="208"/>
      <c r="L1247" s="209">
        <v>99.68</v>
      </c>
      <c r="M1247" s="208"/>
      <c r="N1247" s="210"/>
      <c r="V1247" s="189"/>
      <c r="W1247" s="195"/>
      <c r="AA1247" s="207"/>
      <c r="AC1247" s="163" t="s">
        <v>450</v>
      </c>
      <c r="AD1247" s="195"/>
      <c r="AE1247" s="195"/>
      <c r="AG1247" s="195"/>
      <c r="AH1247" s="195"/>
    </row>
    <row r="1248" spans="1:34" s="160" customFormat="1" ht="12" x14ac:dyDescent="0.2">
      <c r="A1248" s="200"/>
      <c r="B1248" s="199"/>
      <c r="C1248" s="1037" t="s">
        <v>451</v>
      </c>
      <c r="D1248" s="1037"/>
      <c r="E1248" s="1037"/>
      <c r="F1248" s="201"/>
      <c r="G1248" s="201"/>
      <c r="H1248" s="201"/>
      <c r="I1248" s="201"/>
      <c r="J1248" s="202"/>
      <c r="K1248" s="201"/>
      <c r="L1248" s="202">
        <v>88.87</v>
      </c>
      <c r="M1248" s="201"/>
      <c r="N1248" s="203"/>
      <c r="V1248" s="189"/>
      <c r="W1248" s="195"/>
      <c r="AA1248" s="207"/>
      <c r="AB1248" s="163" t="s">
        <v>451</v>
      </c>
      <c r="AD1248" s="195"/>
      <c r="AE1248" s="195"/>
      <c r="AG1248" s="195"/>
      <c r="AH1248" s="195"/>
    </row>
    <row r="1249" spans="1:34" s="160" customFormat="1" ht="22.5" x14ac:dyDescent="0.2">
      <c r="A1249" s="200"/>
      <c r="B1249" s="199" t="s">
        <v>1061</v>
      </c>
      <c r="C1249" s="1037" t="s">
        <v>1062</v>
      </c>
      <c r="D1249" s="1037"/>
      <c r="E1249" s="1037"/>
      <c r="F1249" s="201" t="s">
        <v>454</v>
      </c>
      <c r="G1249" s="201" t="s">
        <v>1063</v>
      </c>
      <c r="H1249" s="201"/>
      <c r="I1249" s="201" t="s">
        <v>1063</v>
      </c>
      <c r="J1249" s="202"/>
      <c r="K1249" s="201"/>
      <c r="L1249" s="202">
        <v>99.53</v>
      </c>
      <c r="M1249" s="201"/>
      <c r="N1249" s="203"/>
      <c r="V1249" s="189"/>
      <c r="W1249" s="195"/>
      <c r="AA1249" s="207"/>
      <c r="AB1249" s="163" t="s">
        <v>1062</v>
      </c>
      <c r="AD1249" s="195"/>
      <c r="AE1249" s="195"/>
      <c r="AG1249" s="195"/>
      <c r="AH1249" s="195"/>
    </row>
    <row r="1250" spans="1:34" s="160" customFormat="1" ht="22.5" x14ac:dyDescent="0.2">
      <c r="A1250" s="200"/>
      <c r="B1250" s="199" t="s">
        <v>1064</v>
      </c>
      <c r="C1250" s="1037" t="s">
        <v>1065</v>
      </c>
      <c r="D1250" s="1037"/>
      <c r="E1250" s="1037"/>
      <c r="F1250" s="201" t="s">
        <v>454</v>
      </c>
      <c r="G1250" s="201" t="s">
        <v>936</v>
      </c>
      <c r="H1250" s="201"/>
      <c r="I1250" s="201" t="s">
        <v>936</v>
      </c>
      <c r="J1250" s="202"/>
      <c r="K1250" s="201"/>
      <c r="L1250" s="202">
        <v>57.77</v>
      </c>
      <c r="M1250" s="201"/>
      <c r="N1250" s="203"/>
      <c r="V1250" s="189"/>
      <c r="W1250" s="195"/>
      <c r="AA1250" s="207"/>
      <c r="AB1250" s="163" t="s">
        <v>1065</v>
      </c>
      <c r="AD1250" s="195"/>
      <c r="AE1250" s="195"/>
      <c r="AG1250" s="195"/>
      <c r="AH1250" s="195"/>
    </row>
    <row r="1251" spans="1:34" s="160" customFormat="1" ht="12" x14ac:dyDescent="0.2">
      <c r="A1251" s="211"/>
      <c r="B1251" s="212"/>
      <c r="C1251" s="1039" t="s">
        <v>459</v>
      </c>
      <c r="D1251" s="1039"/>
      <c r="E1251" s="1039"/>
      <c r="F1251" s="192"/>
      <c r="G1251" s="192"/>
      <c r="H1251" s="192"/>
      <c r="I1251" s="192"/>
      <c r="J1251" s="193"/>
      <c r="K1251" s="192"/>
      <c r="L1251" s="193">
        <v>256.98</v>
      </c>
      <c r="M1251" s="208"/>
      <c r="N1251" s="194"/>
      <c r="V1251" s="189"/>
      <c r="W1251" s="195"/>
      <c r="AA1251" s="207"/>
      <c r="AD1251" s="195" t="s">
        <v>459</v>
      </c>
      <c r="AE1251" s="195"/>
      <c r="AG1251" s="195"/>
      <c r="AH1251" s="195"/>
    </row>
    <row r="1252" spans="1:34" s="160" customFormat="1" ht="33.75" x14ac:dyDescent="0.2">
      <c r="A1252" s="190" t="s">
        <v>1834</v>
      </c>
      <c r="B1252" s="191" t="s">
        <v>1835</v>
      </c>
      <c r="C1252" s="1039" t="s">
        <v>1836</v>
      </c>
      <c r="D1252" s="1039"/>
      <c r="E1252" s="1039"/>
      <c r="F1252" s="192" t="s">
        <v>411</v>
      </c>
      <c r="G1252" s="192"/>
      <c r="H1252" s="192"/>
      <c r="I1252" s="192" t="s">
        <v>1826</v>
      </c>
      <c r="J1252" s="193">
        <v>3233.63</v>
      </c>
      <c r="K1252" s="192"/>
      <c r="L1252" s="193">
        <v>461.86</v>
      </c>
      <c r="M1252" s="192"/>
      <c r="N1252" s="194"/>
      <c r="V1252" s="189"/>
      <c r="W1252" s="195" t="s">
        <v>1836</v>
      </c>
      <c r="AA1252" s="207"/>
      <c r="AD1252" s="195"/>
      <c r="AE1252" s="195"/>
      <c r="AG1252" s="195"/>
      <c r="AH1252" s="195"/>
    </row>
    <row r="1253" spans="1:34" s="160" customFormat="1" ht="12" x14ac:dyDescent="0.2">
      <c r="A1253" s="211"/>
      <c r="B1253" s="212"/>
      <c r="C1253" s="168" t="s">
        <v>462</v>
      </c>
      <c r="D1253" s="213"/>
      <c r="E1253" s="213"/>
      <c r="F1253" s="214"/>
      <c r="G1253" s="214"/>
      <c r="H1253" s="214"/>
      <c r="I1253" s="214"/>
      <c r="J1253" s="215"/>
      <c r="K1253" s="214"/>
      <c r="L1253" s="215"/>
      <c r="M1253" s="216"/>
      <c r="N1253" s="217"/>
      <c r="V1253" s="189"/>
      <c r="W1253" s="195"/>
      <c r="AA1253" s="207"/>
      <c r="AD1253" s="195"/>
      <c r="AE1253" s="195"/>
      <c r="AG1253" s="195"/>
      <c r="AH1253" s="195"/>
    </row>
    <row r="1254" spans="1:34" s="160" customFormat="1" ht="12" x14ac:dyDescent="0.2">
      <c r="A1254" s="190" t="s">
        <v>1837</v>
      </c>
      <c r="B1254" s="191" t="s">
        <v>1838</v>
      </c>
      <c r="C1254" s="1039" t="s">
        <v>1839</v>
      </c>
      <c r="D1254" s="1039"/>
      <c r="E1254" s="1039"/>
      <c r="F1254" s="192" t="s">
        <v>411</v>
      </c>
      <c r="G1254" s="192"/>
      <c r="H1254" s="192"/>
      <c r="I1254" s="192" t="s">
        <v>1840</v>
      </c>
      <c r="J1254" s="193">
        <v>14101.05</v>
      </c>
      <c r="K1254" s="192"/>
      <c r="L1254" s="193">
        <v>89.51</v>
      </c>
      <c r="M1254" s="192"/>
      <c r="N1254" s="194"/>
      <c r="V1254" s="189"/>
      <c r="W1254" s="195" t="s">
        <v>1839</v>
      </c>
      <c r="AA1254" s="207"/>
      <c r="AD1254" s="195"/>
      <c r="AE1254" s="195"/>
      <c r="AG1254" s="195"/>
      <c r="AH1254" s="195"/>
    </row>
    <row r="1255" spans="1:34" s="160" customFormat="1" ht="12" x14ac:dyDescent="0.2">
      <c r="A1255" s="211"/>
      <c r="B1255" s="212"/>
      <c r="C1255" s="168" t="s">
        <v>462</v>
      </c>
      <c r="D1255" s="213"/>
      <c r="E1255" s="213"/>
      <c r="F1255" s="214"/>
      <c r="G1255" s="214"/>
      <c r="H1255" s="214"/>
      <c r="I1255" s="214"/>
      <c r="J1255" s="215"/>
      <c r="K1255" s="214"/>
      <c r="L1255" s="215"/>
      <c r="M1255" s="216"/>
      <c r="N1255" s="217"/>
      <c r="V1255" s="189"/>
      <c r="W1255" s="195"/>
      <c r="AA1255" s="207"/>
      <c r="AD1255" s="195"/>
      <c r="AE1255" s="195"/>
      <c r="AG1255" s="195"/>
      <c r="AH1255" s="195"/>
    </row>
    <row r="1256" spans="1:34" s="160" customFormat="1" ht="12" x14ac:dyDescent="0.2">
      <c r="A1256" s="196"/>
      <c r="B1256" s="197"/>
      <c r="C1256" s="1037" t="s">
        <v>1841</v>
      </c>
      <c r="D1256" s="1037"/>
      <c r="E1256" s="1037"/>
      <c r="F1256" s="1037"/>
      <c r="G1256" s="1037"/>
      <c r="H1256" s="1037"/>
      <c r="I1256" s="1037"/>
      <c r="J1256" s="1037"/>
      <c r="K1256" s="1037"/>
      <c r="L1256" s="1037"/>
      <c r="M1256" s="1037"/>
      <c r="N1256" s="1046"/>
      <c r="V1256" s="189"/>
      <c r="W1256" s="195"/>
      <c r="X1256" s="163" t="s">
        <v>1841</v>
      </c>
      <c r="AA1256" s="207"/>
      <c r="AD1256" s="195"/>
      <c r="AE1256" s="195"/>
      <c r="AG1256" s="195"/>
      <c r="AH1256" s="195"/>
    </row>
    <row r="1257" spans="1:34" s="160" customFormat="1" ht="33.75" x14ac:dyDescent="0.2">
      <c r="A1257" s="190" t="s">
        <v>1842</v>
      </c>
      <c r="B1257" s="191" t="s">
        <v>1843</v>
      </c>
      <c r="C1257" s="1039" t="s">
        <v>1844</v>
      </c>
      <c r="D1257" s="1039"/>
      <c r="E1257" s="1039"/>
      <c r="F1257" s="192" t="s">
        <v>532</v>
      </c>
      <c r="G1257" s="192"/>
      <c r="H1257" s="192"/>
      <c r="I1257" s="192" t="s">
        <v>1804</v>
      </c>
      <c r="J1257" s="193"/>
      <c r="K1257" s="192"/>
      <c r="L1257" s="193"/>
      <c r="M1257" s="192"/>
      <c r="N1257" s="194"/>
      <c r="V1257" s="189"/>
      <c r="W1257" s="195" t="s">
        <v>1844</v>
      </c>
      <c r="AA1257" s="207"/>
      <c r="AD1257" s="195"/>
      <c r="AE1257" s="195"/>
      <c r="AG1257" s="195"/>
      <c r="AH1257" s="195"/>
    </row>
    <row r="1258" spans="1:34" s="160" customFormat="1" ht="12" x14ac:dyDescent="0.2">
      <c r="A1258" s="196"/>
      <c r="B1258" s="197"/>
      <c r="C1258" s="1037" t="s">
        <v>1815</v>
      </c>
      <c r="D1258" s="1037"/>
      <c r="E1258" s="1037"/>
      <c r="F1258" s="1037"/>
      <c r="G1258" s="1037"/>
      <c r="H1258" s="1037"/>
      <c r="I1258" s="1037"/>
      <c r="J1258" s="1037"/>
      <c r="K1258" s="1037"/>
      <c r="L1258" s="1037"/>
      <c r="M1258" s="1037"/>
      <c r="N1258" s="1046"/>
      <c r="V1258" s="189"/>
      <c r="W1258" s="195"/>
      <c r="X1258" s="163" t="s">
        <v>1815</v>
      </c>
      <c r="AA1258" s="207"/>
      <c r="AD1258" s="195"/>
      <c r="AE1258" s="195"/>
      <c r="AG1258" s="195"/>
      <c r="AH1258" s="195"/>
    </row>
    <row r="1259" spans="1:34" s="160" customFormat="1" ht="12" x14ac:dyDescent="0.2">
      <c r="A1259" s="198"/>
      <c r="B1259" s="199"/>
      <c r="C1259" s="1037" t="s">
        <v>1845</v>
      </c>
      <c r="D1259" s="1037"/>
      <c r="E1259" s="1037"/>
      <c r="F1259" s="1037"/>
      <c r="G1259" s="1037"/>
      <c r="H1259" s="1037"/>
      <c r="I1259" s="1037"/>
      <c r="J1259" s="1037"/>
      <c r="K1259" s="1037"/>
      <c r="L1259" s="1037"/>
      <c r="M1259" s="1037"/>
      <c r="N1259" s="1046"/>
      <c r="V1259" s="189"/>
      <c r="W1259" s="195"/>
      <c r="Y1259" s="163" t="s">
        <v>1845</v>
      </c>
      <c r="AA1259" s="207"/>
      <c r="AD1259" s="195"/>
      <c r="AE1259" s="195"/>
      <c r="AG1259" s="195"/>
      <c r="AH1259" s="195"/>
    </row>
    <row r="1260" spans="1:34" s="160" customFormat="1" ht="33.75" x14ac:dyDescent="0.2">
      <c r="A1260" s="198"/>
      <c r="B1260" s="199" t="s">
        <v>430</v>
      </c>
      <c r="C1260" s="1037" t="s">
        <v>431</v>
      </c>
      <c r="D1260" s="1037"/>
      <c r="E1260" s="1037"/>
      <c r="F1260" s="1037"/>
      <c r="G1260" s="1037"/>
      <c r="H1260" s="1037"/>
      <c r="I1260" s="1037"/>
      <c r="J1260" s="1037"/>
      <c r="K1260" s="1037"/>
      <c r="L1260" s="1037"/>
      <c r="M1260" s="1037"/>
      <c r="N1260" s="1046"/>
      <c r="V1260" s="189"/>
      <c r="W1260" s="195"/>
      <c r="Y1260" s="163" t="s">
        <v>431</v>
      </c>
      <c r="AA1260" s="207"/>
      <c r="AD1260" s="195"/>
      <c r="AE1260" s="195"/>
      <c r="AG1260" s="195"/>
      <c r="AH1260" s="195"/>
    </row>
    <row r="1261" spans="1:34" s="160" customFormat="1" ht="12" x14ac:dyDescent="0.2">
      <c r="A1261" s="200"/>
      <c r="B1261" s="199" t="s">
        <v>423</v>
      </c>
      <c r="C1261" s="1037" t="s">
        <v>432</v>
      </c>
      <c r="D1261" s="1037"/>
      <c r="E1261" s="1037"/>
      <c r="F1261" s="201"/>
      <c r="G1261" s="201"/>
      <c r="H1261" s="201"/>
      <c r="I1261" s="201"/>
      <c r="J1261" s="202">
        <v>19.87</v>
      </c>
      <c r="K1261" s="201" t="s">
        <v>577</v>
      </c>
      <c r="L1261" s="202">
        <v>94.6</v>
      </c>
      <c r="M1261" s="201"/>
      <c r="N1261" s="203"/>
      <c r="V1261" s="189"/>
      <c r="W1261" s="195"/>
      <c r="Z1261" s="163" t="s">
        <v>432</v>
      </c>
      <c r="AA1261" s="207"/>
      <c r="AD1261" s="195"/>
      <c r="AE1261" s="195"/>
      <c r="AG1261" s="195"/>
      <c r="AH1261" s="195"/>
    </row>
    <row r="1262" spans="1:34" s="160" customFormat="1" ht="12" x14ac:dyDescent="0.2">
      <c r="A1262" s="200"/>
      <c r="B1262" s="199" t="s">
        <v>434</v>
      </c>
      <c r="C1262" s="1037" t="s">
        <v>435</v>
      </c>
      <c r="D1262" s="1037"/>
      <c r="E1262" s="1037"/>
      <c r="F1262" s="201"/>
      <c r="G1262" s="201"/>
      <c r="H1262" s="201"/>
      <c r="I1262" s="201"/>
      <c r="J1262" s="202">
        <v>0.92</v>
      </c>
      <c r="K1262" s="201" t="s">
        <v>577</v>
      </c>
      <c r="L1262" s="202">
        <v>4.38</v>
      </c>
      <c r="M1262" s="201"/>
      <c r="N1262" s="203"/>
      <c r="V1262" s="189"/>
      <c r="W1262" s="195"/>
      <c r="Z1262" s="163" t="s">
        <v>435</v>
      </c>
      <c r="AA1262" s="207"/>
      <c r="AD1262" s="195"/>
      <c r="AE1262" s="195"/>
      <c r="AG1262" s="195"/>
      <c r="AH1262" s="195"/>
    </row>
    <row r="1263" spans="1:34" s="160" customFormat="1" ht="12" x14ac:dyDescent="0.2">
      <c r="A1263" s="200"/>
      <c r="B1263" s="199" t="s">
        <v>437</v>
      </c>
      <c r="C1263" s="1037" t="s">
        <v>438</v>
      </c>
      <c r="D1263" s="1037"/>
      <c r="E1263" s="1037"/>
      <c r="F1263" s="201"/>
      <c r="G1263" s="201"/>
      <c r="H1263" s="201"/>
      <c r="I1263" s="201"/>
      <c r="J1263" s="202">
        <v>0.28999999999999998</v>
      </c>
      <c r="K1263" s="201" t="s">
        <v>577</v>
      </c>
      <c r="L1263" s="202">
        <v>1.38</v>
      </c>
      <c r="M1263" s="201"/>
      <c r="N1263" s="203"/>
      <c r="V1263" s="189"/>
      <c r="W1263" s="195"/>
      <c r="Z1263" s="163" t="s">
        <v>438</v>
      </c>
      <c r="AA1263" s="207"/>
      <c r="AD1263" s="195"/>
      <c r="AE1263" s="195"/>
      <c r="AG1263" s="195"/>
      <c r="AH1263" s="195"/>
    </row>
    <row r="1264" spans="1:34" s="160" customFormat="1" ht="12" x14ac:dyDescent="0.2">
      <c r="A1264" s="200"/>
      <c r="B1264" s="199" t="s">
        <v>439</v>
      </c>
      <c r="C1264" s="1037" t="s">
        <v>440</v>
      </c>
      <c r="D1264" s="1037"/>
      <c r="E1264" s="1037"/>
      <c r="F1264" s="201"/>
      <c r="G1264" s="201"/>
      <c r="H1264" s="201"/>
      <c r="I1264" s="201"/>
      <c r="J1264" s="202">
        <v>0.1</v>
      </c>
      <c r="K1264" s="201" t="s">
        <v>545</v>
      </c>
      <c r="L1264" s="202">
        <v>0.38</v>
      </c>
      <c r="M1264" s="201"/>
      <c r="N1264" s="203"/>
      <c r="V1264" s="189"/>
      <c r="W1264" s="195"/>
      <c r="Z1264" s="163" t="s">
        <v>440</v>
      </c>
      <c r="AA1264" s="207"/>
      <c r="AD1264" s="195"/>
      <c r="AE1264" s="195"/>
      <c r="AG1264" s="195"/>
      <c r="AH1264" s="195"/>
    </row>
    <row r="1265" spans="1:34" s="160" customFormat="1" ht="12" x14ac:dyDescent="0.2">
      <c r="A1265" s="196"/>
      <c r="B1265" s="204" t="s">
        <v>1823</v>
      </c>
      <c r="C1265" s="1048" t="s">
        <v>1824</v>
      </c>
      <c r="D1265" s="1048"/>
      <c r="E1265" s="1048"/>
      <c r="F1265" s="205" t="s">
        <v>411</v>
      </c>
      <c r="G1265" s="205" t="s">
        <v>489</v>
      </c>
      <c r="H1265" s="205" t="s">
        <v>545</v>
      </c>
      <c r="I1265" s="205" t="s">
        <v>489</v>
      </c>
      <c r="J1265" s="199"/>
      <c r="K1265" s="201"/>
      <c r="L1265" s="202"/>
      <c r="M1265" s="201"/>
      <c r="N1265" s="206"/>
      <c r="V1265" s="189"/>
      <c r="W1265" s="195"/>
      <c r="AA1265" s="207" t="s">
        <v>1824</v>
      </c>
      <c r="AD1265" s="195"/>
      <c r="AE1265" s="195"/>
      <c r="AG1265" s="195"/>
      <c r="AH1265" s="195"/>
    </row>
    <row r="1266" spans="1:34" s="160" customFormat="1" ht="12" x14ac:dyDescent="0.2">
      <c r="A1266" s="200"/>
      <c r="B1266" s="199"/>
      <c r="C1266" s="1037" t="s">
        <v>443</v>
      </c>
      <c r="D1266" s="1037"/>
      <c r="E1266" s="1037"/>
      <c r="F1266" s="201" t="s">
        <v>444</v>
      </c>
      <c r="G1266" s="201" t="s">
        <v>1846</v>
      </c>
      <c r="H1266" s="201" t="s">
        <v>577</v>
      </c>
      <c r="I1266" s="201" t="s">
        <v>1847</v>
      </c>
      <c r="J1266" s="202"/>
      <c r="K1266" s="201"/>
      <c r="L1266" s="202"/>
      <c r="M1266" s="201"/>
      <c r="N1266" s="203"/>
      <c r="V1266" s="189"/>
      <c r="W1266" s="195"/>
      <c r="AA1266" s="207"/>
      <c r="AB1266" s="163" t="s">
        <v>443</v>
      </c>
      <c r="AD1266" s="195"/>
      <c r="AE1266" s="195"/>
      <c r="AG1266" s="195"/>
      <c r="AH1266" s="195"/>
    </row>
    <row r="1267" spans="1:34" s="160" customFormat="1" ht="12" x14ac:dyDescent="0.2">
      <c r="A1267" s="200"/>
      <c r="B1267" s="199"/>
      <c r="C1267" s="1037" t="s">
        <v>447</v>
      </c>
      <c r="D1267" s="1037"/>
      <c r="E1267" s="1037"/>
      <c r="F1267" s="201" t="s">
        <v>444</v>
      </c>
      <c r="G1267" s="201" t="s">
        <v>605</v>
      </c>
      <c r="H1267" s="201" t="s">
        <v>577</v>
      </c>
      <c r="I1267" s="201" t="s">
        <v>1826</v>
      </c>
      <c r="J1267" s="202"/>
      <c r="K1267" s="201"/>
      <c r="L1267" s="202"/>
      <c r="M1267" s="201"/>
      <c r="N1267" s="203"/>
      <c r="V1267" s="189"/>
      <c r="W1267" s="195"/>
      <c r="AA1267" s="207"/>
      <c r="AB1267" s="163" t="s">
        <v>447</v>
      </c>
      <c r="AD1267" s="195"/>
      <c r="AE1267" s="195"/>
      <c r="AG1267" s="195"/>
      <c r="AH1267" s="195"/>
    </row>
    <row r="1268" spans="1:34" s="160" customFormat="1" ht="12" x14ac:dyDescent="0.2">
      <c r="A1268" s="200"/>
      <c r="B1268" s="199"/>
      <c r="C1268" s="1047" t="s">
        <v>450</v>
      </c>
      <c r="D1268" s="1047"/>
      <c r="E1268" s="1047"/>
      <c r="F1268" s="208"/>
      <c r="G1268" s="208"/>
      <c r="H1268" s="208"/>
      <c r="I1268" s="208"/>
      <c r="J1268" s="209">
        <v>20.89</v>
      </c>
      <c r="K1268" s="208"/>
      <c r="L1268" s="209">
        <v>99.36</v>
      </c>
      <c r="M1268" s="208"/>
      <c r="N1268" s="210"/>
      <c r="V1268" s="189"/>
      <c r="W1268" s="195"/>
      <c r="AA1268" s="207"/>
      <c r="AC1268" s="163" t="s">
        <v>450</v>
      </c>
      <c r="AD1268" s="195"/>
      <c r="AE1268" s="195"/>
      <c r="AG1268" s="195"/>
      <c r="AH1268" s="195"/>
    </row>
    <row r="1269" spans="1:34" s="160" customFormat="1" ht="12" x14ac:dyDescent="0.2">
      <c r="A1269" s="200"/>
      <c r="B1269" s="199"/>
      <c r="C1269" s="1037" t="s">
        <v>451</v>
      </c>
      <c r="D1269" s="1037"/>
      <c r="E1269" s="1037"/>
      <c r="F1269" s="201"/>
      <c r="G1269" s="201"/>
      <c r="H1269" s="201"/>
      <c r="I1269" s="201"/>
      <c r="J1269" s="202"/>
      <c r="K1269" s="201"/>
      <c r="L1269" s="202">
        <v>95.98</v>
      </c>
      <c r="M1269" s="201"/>
      <c r="N1269" s="203"/>
      <c r="V1269" s="189"/>
      <c r="W1269" s="195"/>
      <c r="AA1269" s="207"/>
      <c r="AB1269" s="163" t="s">
        <v>451</v>
      </c>
      <c r="AD1269" s="195"/>
      <c r="AE1269" s="195"/>
      <c r="AG1269" s="195"/>
      <c r="AH1269" s="195"/>
    </row>
    <row r="1270" spans="1:34" s="160" customFormat="1" ht="22.5" x14ac:dyDescent="0.2">
      <c r="A1270" s="200"/>
      <c r="B1270" s="199" t="s">
        <v>1061</v>
      </c>
      <c r="C1270" s="1037" t="s">
        <v>1062</v>
      </c>
      <c r="D1270" s="1037"/>
      <c r="E1270" s="1037"/>
      <c r="F1270" s="201" t="s">
        <v>454</v>
      </c>
      <c r="G1270" s="201" t="s">
        <v>1063</v>
      </c>
      <c r="H1270" s="201"/>
      <c r="I1270" s="201" t="s">
        <v>1063</v>
      </c>
      <c r="J1270" s="202"/>
      <c r="K1270" s="201"/>
      <c r="L1270" s="202">
        <v>107.5</v>
      </c>
      <c r="M1270" s="201"/>
      <c r="N1270" s="203"/>
      <c r="V1270" s="189"/>
      <c r="W1270" s="195"/>
      <c r="AA1270" s="207"/>
      <c r="AB1270" s="163" t="s">
        <v>1062</v>
      </c>
      <c r="AD1270" s="195"/>
      <c r="AE1270" s="195"/>
      <c r="AG1270" s="195"/>
      <c r="AH1270" s="195"/>
    </row>
    <row r="1271" spans="1:34" s="160" customFormat="1" ht="22.5" x14ac:dyDescent="0.2">
      <c r="A1271" s="200"/>
      <c r="B1271" s="199" t="s">
        <v>1064</v>
      </c>
      <c r="C1271" s="1037" t="s">
        <v>1065</v>
      </c>
      <c r="D1271" s="1037"/>
      <c r="E1271" s="1037"/>
      <c r="F1271" s="201" t="s">
        <v>454</v>
      </c>
      <c r="G1271" s="201" t="s">
        <v>936</v>
      </c>
      <c r="H1271" s="201"/>
      <c r="I1271" s="201" t="s">
        <v>936</v>
      </c>
      <c r="J1271" s="202"/>
      <c r="K1271" s="201"/>
      <c r="L1271" s="202">
        <v>62.39</v>
      </c>
      <c r="M1271" s="201"/>
      <c r="N1271" s="203"/>
      <c r="V1271" s="189"/>
      <c r="W1271" s="195"/>
      <c r="AA1271" s="207"/>
      <c r="AB1271" s="163" t="s">
        <v>1065</v>
      </c>
      <c r="AD1271" s="195"/>
      <c r="AE1271" s="195"/>
      <c r="AG1271" s="195"/>
      <c r="AH1271" s="195"/>
    </row>
    <row r="1272" spans="1:34" s="160" customFormat="1" ht="12" x14ac:dyDescent="0.2">
      <c r="A1272" s="211"/>
      <c r="B1272" s="212"/>
      <c r="C1272" s="1039" t="s">
        <v>459</v>
      </c>
      <c r="D1272" s="1039"/>
      <c r="E1272" s="1039"/>
      <c r="F1272" s="192"/>
      <c r="G1272" s="192"/>
      <c r="H1272" s="192"/>
      <c r="I1272" s="192"/>
      <c r="J1272" s="193"/>
      <c r="K1272" s="192"/>
      <c r="L1272" s="193">
        <v>269.25</v>
      </c>
      <c r="M1272" s="208"/>
      <c r="N1272" s="194"/>
      <c r="V1272" s="189"/>
      <c r="W1272" s="195"/>
      <c r="AA1272" s="207"/>
      <c r="AD1272" s="195" t="s">
        <v>459</v>
      </c>
      <c r="AE1272" s="195"/>
      <c r="AG1272" s="195"/>
      <c r="AH1272" s="195"/>
    </row>
    <row r="1273" spans="1:34" s="160" customFormat="1" ht="33.75" x14ac:dyDescent="0.2">
      <c r="A1273" s="190" t="s">
        <v>1848</v>
      </c>
      <c r="B1273" s="191" t="s">
        <v>1835</v>
      </c>
      <c r="C1273" s="1039" t="s">
        <v>1836</v>
      </c>
      <c r="D1273" s="1039"/>
      <c r="E1273" s="1039"/>
      <c r="F1273" s="192" t="s">
        <v>411</v>
      </c>
      <c r="G1273" s="192"/>
      <c r="H1273" s="192"/>
      <c r="I1273" s="192" t="s">
        <v>1849</v>
      </c>
      <c r="J1273" s="193">
        <v>3233.63</v>
      </c>
      <c r="K1273" s="192"/>
      <c r="L1273" s="193">
        <v>1847.44</v>
      </c>
      <c r="M1273" s="192"/>
      <c r="N1273" s="194"/>
      <c r="V1273" s="189"/>
      <c r="W1273" s="195" t="s">
        <v>1836</v>
      </c>
      <c r="AA1273" s="207"/>
      <c r="AD1273" s="195"/>
      <c r="AE1273" s="195"/>
      <c r="AG1273" s="195"/>
      <c r="AH1273" s="195"/>
    </row>
    <row r="1274" spans="1:34" s="160" customFormat="1" ht="12" x14ac:dyDescent="0.2">
      <c r="A1274" s="211"/>
      <c r="B1274" s="212"/>
      <c r="C1274" s="168" t="s">
        <v>462</v>
      </c>
      <c r="D1274" s="213"/>
      <c r="E1274" s="213"/>
      <c r="F1274" s="214"/>
      <c r="G1274" s="214"/>
      <c r="H1274" s="214"/>
      <c r="I1274" s="214"/>
      <c r="J1274" s="215"/>
      <c r="K1274" s="214"/>
      <c r="L1274" s="215"/>
      <c r="M1274" s="216"/>
      <c r="N1274" s="217"/>
      <c r="V1274" s="189"/>
      <c r="W1274" s="195"/>
      <c r="AA1274" s="207"/>
      <c r="AD1274" s="195"/>
      <c r="AE1274" s="195"/>
      <c r="AG1274" s="195"/>
      <c r="AH1274" s="195"/>
    </row>
    <row r="1275" spans="1:34" s="160" customFormat="1" ht="12" x14ac:dyDescent="0.2">
      <c r="A1275" s="196"/>
      <c r="B1275" s="197"/>
      <c r="C1275" s="1037" t="s">
        <v>1850</v>
      </c>
      <c r="D1275" s="1037"/>
      <c r="E1275" s="1037"/>
      <c r="F1275" s="1037"/>
      <c r="G1275" s="1037"/>
      <c r="H1275" s="1037"/>
      <c r="I1275" s="1037"/>
      <c r="J1275" s="1037"/>
      <c r="K1275" s="1037"/>
      <c r="L1275" s="1037"/>
      <c r="M1275" s="1037"/>
      <c r="N1275" s="1046"/>
      <c r="V1275" s="189"/>
      <c r="W1275" s="195"/>
      <c r="X1275" s="163" t="s">
        <v>1850</v>
      </c>
      <c r="AA1275" s="207"/>
      <c r="AD1275" s="195"/>
      <c r="AE1275" s="195"/>
      <c r="AG1275" s="195"/>
      <c r="AH1275" s="195"/>
    </row>
    <row r="1276" spans="1:34" s="160" customFormat="1" ht="56.25" x14ac:dyDescent="0.2">
      <c r="A1276" s="190" t="s">
        <v>1851</v>
      </c>
      <c r="B1276" s="191" t="s">
        <v>1852</v>
      </c>
      <c r="C1276" s="1039" t="s">
        <v>1853</v>
      </c>
      <c r="D1276" s="1039"/>
      <c r="E1276" s="1039"/>
      <c r="F1276" s="192" t="s">
        <v>532</v>
      </c>
      <c r="G1276" s="192"/>
      <c r="H1276" s="192"/>
      <c r="I1276" s="192" t="s">
        <v>1804</v>
      </c>
      <c r="J1276" s="193"/>
      <c r="K1276" s="192"/>
      <c r="L1276" s="193"/>
      <c r="M1276" s="192"/>
      <c r="N1276" s="194"/>
      <c r="V1276" s="189"/>
      <c r="W1276" s="195" t="s">
        <v>1853</v>
      </c>
      <c r="AA1276" s="207"/>
      <c r="AD1276" s="195"/>
      <c r="AE1276" s="195"/>
      <c r="AG1276" s="195"/>
      <c r="AH1276" s="195"/>
    </row>
    <row r="1277" spans="1:34" s="160" customFormat="1" ht="12" x14ac:dyDescent="0.2">
      <c r="A1277" s="196"/>
      <c r="B1277" s="197"/>
      <c r="C1277" s="1037" t="s">
        <v>1815</v>
      </c>
      <c r="D1277" s="1037"/>
      <c r="E1277" s="1037"/>
      <c r="F1277" s="1037"/>
      <c r="G1277" s="1037"/>
      <c r="H1277" s="1037"/>
      <c r="I1277" s="1037"/>
      <c r="J1277" s="1037"/>
      <c r="K1277" s="1037"/>
      <c r="L1277" s="1037"/>
      <c r="M1277" s="1037"/>
      <c r="N1277" s="1046"/>
      <c r="V1277" s="189"/>
      <c r="W1277" s="195"/>
      <c r="X1277" s="163" t="s">
        <v>1815</v>
      </c>
      <c r="AA1277" s="207"/>
      <c r="AD1277" s="195"/>
      <c r="AE1277" s="195"/>
      <c r="AG1277" s="195"/>
      <c r="AH1277" s="195"/>
    </row>
    <row r="1278" spans="1:34" s="160" customFormat="1" ht="33.75" x14ac:dyDescent="0.2">
      <c r="A1278" s="198"/>
      <c r="B1278" s="199" t="s">
        <v>430</v>
      </c>
      <c r="C1278" s="1037" t="s">
        <v>431</v>
      </c>
      <c r="D1278" s="1037"/>
      <c r="E1278" s="1037"/>
      <c r="F1278" s="1037"/>
      <c r="G1278" s="1037"/>
      <c r="H1278" s="1037"/>
      <c r="I1278" s="1037"/>
      <c r="J1278" s="1037"/>
      <c r="K1278" s="1037"/>
      <c r="L1278" s="1037"/>
      <c r="M1278" s="1037"/>
      <c r="N1278" s="1046"/>
      <c r="V1278" s="189"/>
      <c r="W1278" s="195"/>
      <c r="Y1278" s="163" t="s">
        <v>431</v>
      </c>
      <c r="AA1278" s="207"/>
      <c r="AD1278" s="195"/>
      <c r="AE1278" s="195"/>
      <c r="AG1278" s="195"/>
      <c r="AH1278" s="195"/>
    </row>
    <row r="1279" spans="1:34" s="160" customFormat="1" ht="12" x14ac:dyDescent="0.2">
      <c r="A1279" s="200"/>
      <c r="B1279" s="199" t="s">
        <v>423</v>
      </c>
      <c r="C1279" s="1037" t="s">
        <v>432</v>
      </c>
      <c r="D1279" s="1037"/>
      <c r="E1279" s="1037"/>
      <c r="F1279" s="201"/>
      <c r="G1279" s="201"/>
      <c r="H1279" s="201"/>
      <c r="I1279" s="201"/>
      <c r="J1279" s="202">
        <v>1046.8800000000001</v>
      </c>
      <c r="K1279" s="201" t="s">
        <v>436</v>
      </c>
      <c r="L1279" s="202">
        <v>415.35</v>
      </c>
      <c r="M1279" s="201"/>
      <c r="N1279" s="203"/>
      <c r="V1279" s="189"/>
      <c r="W1279" s="195"/>
      <c r="Z1279" s="163" t="s">
        <v>432</v>
      </c>
      <c r="AA1279" s="207"/>
      <c r="AD1279" s="195"/>
      <c r="AE1279" s="195"/>
      <c r="AG1279" s="195"/>
      <c r="AH1279" s="195"/>
    </row>
    <row r="1280" spans="1:34" s="160" customFormat="1" ht="12" x14ac:dyDescent="0.2">
      <c r="A1280" s="200"/>
      <c r="B1280" s="199" t="s">
        <v>434</v>
      </c>
      <c r="C1280" s="1037" t="s">
        <v>435</v>
      </c>
      <c r="D1280" s="1037"/>
      <c r="E1280" s="1037"/>
      <c r="F1280" s="201"/>
      <c r="G1280" s="201"/>
      <c r="H1280" s="201"/>
      <c r="I1280" s="201"/>
      <c r="J1280" s="202">
        <v>142.03</v>
      </c>
      <c r="K1280" s="201" t="s">
        <v>436</v>
      </c>
      <c r="L1280" s="202">
        <v>56.35</v>
      </c>
      <c r="M1280" s="201"/>
      <c r="N1280" s="203"/>
      <c r="V1280" s="189"/>
      <c r="W1280" s="195"/>
      <c r="Z1280" s="163" t="s">
        <v>435</v>
      </c>
      <c r="AA1280" s="207"/>
      <c r="AD1280" s="195"/>
      <c r="AE1280" s="195"/>
      <c r="AG1280" s="195"/>
      <c r="AH1280" s="195"/>
    </row>
    <row r="1281" spans="1:34" s="160" customFormat="1" ht="12" x14ac:dyDescent="0.2">
      <c r="A1281" s="200"/>
      <c r="B1281" s="199" t="s">
        <v>437</v>
      </c>
      <c r="C1281" s="1037" t="s">
        <v>438</v>
      </c>
      <c r="D1281" s="1037"/>
      <c r="E1281" s="1037"/>
      <c r="F1281" s="201"/>
      <c r="G1281" s="201"/>
      <c r="H1281" s="201"/>
      <c r="I1281" s="201"/>
      <c r="J1281" s="202">
        <v>53.61</v>
      </c>
      <c r="K1281" s="201" t="s">
        <v>436</v>
      </c>
      <c r="L1281" s="202">
        <v>21.27</v>
      </c>
      <c r="M1281" s="201"/>
      <c r="N1281" s="203"/>
      <c r="V1281" s="189"/>
      <c r="W1281" s="195"/>
      <c r="Z1281" s="163" t="s">
        <v>438</v>
      </c>
      <c r="AA1281" s="207"/>
      <c r="AD1281" s="195"/>
      <c r="AE1281" s="195"/>
      <c r="AG1281" s="195"/>
      <c r="AH1281" s="195"/>
    </row>
    <row r="1282" spans="1:34" s="160" customFormat="1" ht="12" x14ac:dyDescent="0.2">
      <c r="A1282" s="200"/>
      <c r="B1282" s="199" t="s">
        <v>439</v>
      </c>
      <c r="C1282" s="1037" t="s">
        <v>440</v>
      </c>
      <c r="D1282" s="1037"/>
      <c r="E1282" s="1037"/>
      <c r="F1282" s="201"/>
      <c r="G1282" s="201"/>
      <c r="H1282" s="201"/>
      <c r="I1282" s="201"/>
      <c r="J1282" s="202">
        <v>7858.9</v>
      </c>
      <c r="K1282" s="201"/>
      <c r="L1282" s="202">
        <v>2494.41</v>
      </c>
      <c r="M1282" s="201"/>
      <c r="N1282" s="203"/>
      <c r="V1282" s="189"/>
      <c r="W1282" s="195"/>
      <c r="Z1282" s="163" t="s">
        <v>440</v>
      </c>
      <c r="AA1282" s="207"/>
      <c r="AD1282" s="195"/>
      <c r="AE1282" s="195"/>
      <c r="AG1282" s="195"/>
      <c r="AH1282" s="195"/>
    </row>
    <row r="1283" spans="1:34" s="160" customFormat="1" ht="12" x14ac:dyDescent="0.2">
      <c r="A1283" s="200"/>
      <c r="B1283" s="199"/>
      <c r="C1283" s="1037" t="s">
        <v>443</v>
      </c>
      <c r="D1283" s="1037"/>
      <c r="E1283" s="1037"/>
      <c r="F1283" s="201" t="s">
        <v>444</v>
      </c>
      <c r="G1283" s="201" t="s">
        <v>1854</v>
      </c>
      <c r="H1283" s="201" t="s">
        <v>436</v>
      </c>
      <c r="I1283" s="201" t="s">
        <v>1855</v>
      </c>
      <c r="J1283" s="202"/>
      <c r="K1283" s="201"/>
      <c r="L1283" s="202"/>
      <c r="M1283" s="201"/>
      <c r="N1283" s="203"/>
      <c r="V1283" s="189"/>
      <c r="W1283" s="195"/>
      <c r="AA1283" s="207"/>
      <c r="AB1283" s="163" t="s">
        <v>443</v>
      </c>
      <c r="AD1283" s="195"/>
      <c r="AE1283" s="195"/>
      <c r="AG1283" s="195"/>
      <c r="AH1283" s="195"/>
    </row>
    <row r="1284" spans="1:34" s="160" customFormat="1" ht="12" x14ac:dyDescent="0.2">
      <c r="A1284" s="200"/>
      <c r="B1284" s="199"/>
      <c r="C1284" s="1037" t="s">
        <v>447</v>
      </c>
      <c r="D1284" s="1037"/>
      <c r="E1284" s="1037"/>
      <c r="F1284" s="201" t="s">
        <v>444</v>
      </c>
      <c r="G1284" s="201" t="s">
        <v>1856</v>
      </c>
      <c r="H1284" s="201" t="s">
        <v>436</v>
      </c>
      <c r="I1284" s="201" t="s">
        <v>1857</v>
      </c>
      <c r="J1284" s="202"/>
      <c r="K1284" s="201"/>
      <c r="L1284" s="202"/>
      <c r="M1284" s="201"/>
      <c r="N1284" s="203"/>
      <c r="V1284" s="189"/>
      <c r="W1284" s="195"/>
      <c r="AA1284" s="207"/>
      <c r="AB1284" s="163" t="s">
        <v>447</v>
      </c>
      <c r="AD1284" s="195"/>
      <c r="AE1284" s="195"/>
      <c r="AG1284" s="195"/>
      <c r="AH1284" s="195"/>
    </row>
    <row r="1285" spans="1:34" s="160" customFormat="1" ht="12" x14ac:dyDescent="0.2">
      <c r="A1285" s="200"/>
      <c r="B1285" s="199"/>
      <c r="C1285" s="1047" t="s">
        <v>450</v>
      </c>
      <c r="D1285" s="1047"/>
      <c r="E1285" s="1047"/>
      <c r="F1285" s="208"/>
      <c r="G1285" s="208"/>
      <c r="H1285" s="208"/>
      <c r="I1285" s="208"/>
      <c r="J1285" s="209">
        <v>9047.81</v>
      </c>
      <c r="K1285" s="208"/>
      <c r="L1285" s="209">
        <v>2966.11</v>
      </c>
      <c r="M1285" s="208"/>
      <c r="N1285" s="210"/>
      <c r="V1285" s="189"/>
      <c r="W1285" s="195"/>
      <c r="AA1285" s="207"/>
      <c r="AC1285" s="163" t="s">
        <v>450</v>
      </c>
      <c r="AD1285" s="195"/>
      <c r="AE1285" s="195"/>
      <c r="AG1285" s="195"/>
      <c r="AH1285" s="195"/>
    </row>
    <row r="1286" spans="1:34" s="160" customFormat="1" ht="12" x14ac:dyDescent="0.2">
      <c r="A1286" s="200"/>
      <c r="B1286" s="199"/>
      <c r="C1286" s="1037" t="s">
        <v>451</v>
      </c>
      <c r="D1286" s="1037"/>
      <c r="E1286" s="1037"/>
      <c r="F1286" s="201"/>
      <c r="G1286" s="201"/>
      <c r="H1286" s="201"/>
      <c r="I1286" s="201"/>
      <c r="J1286" s="202"/>
      <c r="K1286" s="201"/>
      <c r="L1286" s="202">
        <v>436.62</v>
      </c>
      <c r="M1286" s="201"/>
      <c r="N1286" s="203"/>
      <c r="V1286" s="189"/>
      <c r="W1286" s="195"/>
      <c r="AA1286" s="207"/>
      <c r="AB1286" s="163" t="s">
        <v>451</v>
      </c>
      <c r="AD1286" s="195"/>
      <c r="AE1286" s="195"/>
      <c r="AG1286" s="195"/>
      <c r="AH1286" s="195"/>
    </row>
    <row r="1287" spans="1:34" s="160" customFormat="1" ht="22.5" x14ac:dyDescent="0.2">
      <c r="A1287" s="200"/>
      <c r="B1287" s="199" t="s">
        <v>1061</v>
      </c>
      <c r="C1287" s="1037" t="s">
        <v>1062</v>
      </c>
      <c r="D1287" s="1037"/>
      <c r="E1287" s="1037"/>
      <c r="F1287" s="201" t="s">
        <v>454</v>
      </c>
      <c r="G1287" s="201" t="s">
        <v>1063</v>
      </c>
      <c r="H1287" s="201"/>
      <c r="I1287" s="201" t="s">
        <v>1063</v>
      </c>
      <c r="J1287" s="202"/>
      <c r="K1287" s="201"/>
      <c r="L1287" s="202">
        <v>489.01</v>
      </c>
      <c r="M1287" s="201"/>
      <c r="N1287" s="203"/>
      <c r="V1287" s="189"/>
      <c r="W1287" s="195"/>
      <c r="AA1287" s="207"/>
      <c r="AB1287" s="163" t="s">
        <v>1062</v>
      </c>
      <c r="AD1287" s="195"/>
      <c r="AE1287" s="195"/>
      <c r="AG1287" s="195"/>
      <c r="AH1287" s="195"/>
    </row>
    <row r="1288" spans="1:34" s="160" customFormat="1" ht="22.5" x14ac:dyDescent="0.2">
      <c r="A1288" s="200"/>
      <c r="B1288" s="199" t="s">
        <v>1064</v>
      </c>
      <c r="C1288" s="1037" t="s">
        <v>1065</v>
      </c>
      <c r="D1288" s="1037"/>
      <c r="E1288" s="1037"/>
      <c r="F1288" s="201" t="s">
        <v>454</v>
      </c>
      <c r="G1288" s="201" t="s">
        <v>936</v>
      </c>
      <c r="H1288" s="201"/>
      <c r="I1288" s="201" t="s">
        <v>936</v>
      </c>
      <c r="J1288" s="202"/>
      <c r="K1288" s="201"/>
      <c r="L1288" s="202">
        <v>283.8</v>
      </c>
      <c r="M1288" s="201"/>
      <c r="N1288" s="203"/>
      <c r="V1288" s="189"/>
      <c r="W1288" s="195"/>
      <c r="AA1288" s="207"/>
      <c r="AB1288" s="163" t="s">
        <v>1065</v>
      </c>
      <c r="AD1288" s="195"/>
      <c r="AE1288" s="195"/>
      <c r="AG1288" s="195"/>
      <c r="AH1288" s="195"/>
    </row>
    <row r="1289" spans="1:34" s="160" customFormat="1" ht="12" x14ac:dyDescent="0.2">
      <c r="A1289" s="211"/>
      <c r="B1289" s="212"/>
      <c r="C1289" s="1039" t="s">
        <v>459</v>
      </c>
      <c r="D1289" s="1039"/>
      <c r="E1289" s="1039"/>
      <c r="F1289" s="192"/>
      <c r="G1289" s="192"/>
      <c r="H1289" s="192"/>
      <c r="I1289" s="192"/>
      <c r="J1289" s="193"/>
      <c r="K1289" s="192"/>
      <c r="L1289" s="193">
        <v>3738.92</v>
      </c>
      <c r="M1289" s="208"/>
      <c r="N1289" s="194"/>
      <c r="V1289" s="189"/>
      <c r="W1289" s="195"/>
      <c r="AA1289" s="207"/>
      <c r="AD1289" s="195" t="s">
        <v>459</v>
      </c>
      <c r="AE1289" s="195"/>
      <c r="AG1289" s="195"/>
      <c r="AH1289" s="195"/>
    </row>
    <row r="1290" spans="1:34" s="160" customFormat="1" ht="12" x14ac:dyDescent="0.2">
      <c r="A1290" s="1040" t="s">
        <v>1858</v>
      </c>
      <c r="B1290" s="1041"/>
      <c r="C1290" s="1041"/>
      <c r="D1290" s="1041"/>
      <c r="E1290" s="1041"/>
      <c r="F1290" s="1041"/>
      <c r="G1290" s="1041"/>
      <c r="H1290" s="1041"/>
      <c r="I1290" s="1041"/>
      <c r="J1290" s="1041"/>
      <c r="K1290" s="1041"/>
      <c r="L1290" s="1041"/>
      <c r="M1290" s="1041"/>
      <c r="N1290" s="1042"/>
      <c r="V1290" s="189"/>
      <c r="W1290" s="195"/>
      <c r="AA1290" s="207"/>
      <c r="AD1290" s="195"/>
      <c r="AE1290" s="195"/>
      <c r="AG1290" s="195"/>
      <c r="AH1290" s="195" t="s">
        <v>1858</v>
      </c>
    </row>
    <row r="1291" spans="1:34" s="160" customFormat="1" ht="22.5" x14ac:dyDescent="0.2">
      <c r="A1291" s="190" t="s">
        <v>1859</v>
      </c>
      <c r="B1291" s="191" t="s">
        <v>1620</v>
      </c>
      <c r="C1291" s="1039" t="s">
        <v>1860</v>
      </c>
      <c r="D1291" s="1039"/>
      <c r="E1291" s="1039"/>
      <c r="F1291" s="192" t="s">
        <v>532</v>
      </c>
      <c r="G1291" s="192"/>
      <c r="H1291" s="192"/>
      <c r="I1291" s="192" t="s">
        <v>1861</v>
      </c>
      <c r="J1291" s="193"/>
      <c r="K1291" s="192"/>
      <c r="L1291" s="193"/>
      <c r="M1291" s="192"/>
      <c r="N1291" s="194"/>
      <c r="V1291" s="189"/>
      <c r="W1291" s="195" t="s">
        <v>1860</v>
      </c>
      <c r="AA1291" s="207"/>
      <c r="AD1291" s="195"/>
      <c r="AE1291" s="195"/>
      <c r="AG1291" s="195"/>
      <c r="AH1291" s="195"/>
    </row>
    <row r="1292" spans="1:34" s="160" customFormat="1" ht="12" x14ac:dyDescent="0.2">
      <c r="A1292" s="196"/>
      <c r="B1292" s="197"/>
      <c r="C1292" s="1037" t="s">
        <v>1862</v>
      </c>
      <c r="D1292" s="1037"/>
      <c r="E1292" s="1037"/>
      <c r="F1292" s="1037"/>
      <c r="G1292" s="1037"/>
      <c r="H1292" s="1037"/>
      <c r="I1292" s="1037"/>
      <c r="J1292" s="1037"/>
      <c r="K1292" s="1037"/>
      <c r="L1292" s="1037"/>
      <c r="M1292" s="1037"/>
      <c r="N1292" s="1046"/>
      <c r="V1292" s="189"/>
      <c r="W1292" s="195"/>
      <c r="X1292" s="163" t="s">
        <v>1862</v>
      </c>
      <c r="AA1292" s="207"/>
      <c r="AD1292" s="195"/>
      <c r="AE1292" s="195"/>
      <c r="AG1292" s="195"/>
      <c r="AH1292" s="195"/>
    </row>
    <row r="1293" spans="1:34" s="160" customFormat="1" ht="33.75" x14ac:dyDescent="0.2">
      <c r="A1293" s="198"/>
      <c r="B1293" s="199" t="s">
        <v>430</v>
      </c>
      <c r="C1293" s="1037" t="s">
        <v>431</v>
      </c>
      <c r="D1293" s="1037"/>
      <c r="E1293" s="1037"/>
      <c r="F1293" s="1037"/>
      <c r="G1293" s="1037"/>
      <c r="H1293" s="1037"/>
      <c r="I1293" s="1037"/>
      <c r="J1293" s="1037"/>
      <c r="K1293" s="1037"/>
      <c r="L1293" s="1037"/>
      <c r="M1293" s="1037"/>
      <c r="N1293" s="1046"/>
      <c r="V1293" s="189"/>
      <c r="W1293" s="195"/>
      <c r="Y1293" s="163" t="s">
        <v>431</v>
      </c>
      <c r="AA1293" s="207"/>
      <c r="AD1293" s="195"/>
      <c r="AE1293" s="195"/>
      <c r="AG1293" s="195"/>
      <c r="AH1293" s="195"/>
    </row>
    <row r="1294" spans="1:34" s="160" customFormat="1" ht="12" x14ac:dyDescent="0.2">
      <c r="A1294" s="200"/>
      <c r="B1294" s="199" t="s">
        <v>423</v>
      </c>
      <c r="C1294" s="1037" t="s">
        <v>432</v>
      </c>
      <c r="D1294" s="1037"/>
      <c r="E1294" s="1037"/>
      <c r="F1294" s="201"/>
      <c r="G1294" s="201"/>
      <c r="H1294" s="201"/>
      <c r="I1294" s="201"/>
      <c r="J1294" s="202">
        <v>285.48</v>
      </c>
      <c r="K1294" s="201" t="s">
        <v>436</v>
      </c>
      <c r="L1294" s="202">
        <v>436.78</v>
      </c>
      <c r="M1294" s="201"/>
      <c r="N1294" s="203"/>
      <c r="V1294" s="189"/>
      <c r="W1294" s="195"/>
      <c r="Z1294" s="163" t="s">
        <v>432</v>
      </c>
      <c r="AA1294" s="207"/>
      <c r="AD1294" s="195"/>
      <c r="AE1294" s="195"/>
      <c r="AG1294" s="195"/>
      <c r="AH1294" s="195"/>
    </row>
    <row r="1295" spans="1:34" s="160" customFormat="1" ht="12" x14ac:dyDescent="0.2">
      <c r="A1295" s="200"/>
      <c r="B1295" s="199" t="s">
        <v>434</v>
      </c>
      <c r="C1295" s="1037" t="s">
        <v>435</v>
      </c>
      <c r="D1295" s="1037"/>
      <c r="E1295" s="1037"/>
      <c r="F1295" s="201"/>
      <c r="G1295" s="201"/>
      <c r="H1295" s="201"/>
      <c r="I1295" s="201"/>
      <c r="J1295" s="202">
        <v>41.73</v>
      </c>
      <c r="K1295" s="201" t="s">
        <v>436</v>
      </c>
      <c r="L1295" s="202">
        <v>63.85</v>
      </c>
      <c r="M1295" s="201"/>
      <c r="N1295" s="203"/>
      <c r="V1295" s="189"/>
      <c r="W1295" s="195"/>
      <c r="Z1295" s="163" t="s">
        <v>435</v>
      </c>
      <c r="AA1295" s="207"/>
      <c r="AD1295" s="195"/>
      <c r="AE1295" s="195"/>
      <c r="AG1295" s="195"/>
      <c r="AH1295" s="195"/>
    </row>
    <row r="1296" spans="1:34" s="160" customFormat="1" ht="12" x14ac:dyDescent="0.2">
      <c r="A1296" s="200"/>
      <c r="B1296" s="199" t="s">
        <v>437</v>
      </c>
      <c r="C1296" s="1037" t="s">
        <v>438</v>
      </c>
      <c r="D1296" s="1037"/>
      <c r="E1296" s="1037"/>
      <c r="F1296" s="201"/>
      <c r="G1296" s="201"/>
      <c r="H1296" s="201"/>
      <c r="I1296" s="201"/>
      <c r="J1296" s="202">
        <v>17.149999999999999</v>
      </c>
      <c r="K1296" s="201" t="s">
        <v>436</v>
      </c>
      <c r="L1296" s="202">
        <v>26.24</v>
      </c>
      <c r="M1296" s="201"/>
      <c r="N1296" s="203"/>
      <c r="V1296" s="189"/>
      <c r="W1296" s="195"/>
      <c r="Z1296" s="163" t="s">
        <v>438</v>
      </c>
      <c r="AA1296" s="207"/>
      <c r="AD1296" s="195"/>
      <c r="AE1296" s="195"/>
      <c r="AG1296" s="195"/>
      <c r="AH1296" s="195"/>
    </row>
    <row r="1297" spans="1:34" s="160" customFormat="1" ht="12" x14ac:dyDescent="0.2">
      <c r="A1297" s="200"/>
      <c r="B1297" s="199" t="s">
        <v>439</v>
      </c>
      <c r="C1297" s="1037" t="s">
        <v>440</v>
      </c>
      <c r="D1297" s="1037"/>
      <c r="E1297" s="1037"/>
      <c r="F1297" s="201"/>
      <c r="G1297" s="201"/>
      <c r="H1297" s="201"/>
      <c r="I1297" s="201"/>
      <c r="J1297" s="202">
        <v>8.5399999999999991</v>
      </c>
      <c r="K1297" s="201"/>
      <c r="L1297" s="202">
        <v>10.45</v>
      </c>
      <c r="M1297" s="201"/>
      <c r="N1297" s="203"/>
      <c r="V1297" s="189"/>
      <c r="W1297" s="195"/>
      <c r="Z1297" s="163" t="s">
        <v>440</v>
      </c>
      <c r="AA1297" s="207"/>
      <c r="AD1297" s="195"/>
      <c r="AE1297" s="195"/>
      <c r="AG1297" s="195"/>
      <c r="AH1297" s="195"/>
    </row>
    <row r="1298" spans="1:34" s="160" customFormat="1" ht="12" x14ac:dyDescent="0.2">
      <c r="A1298" s="196"/>
      <c r="B1298" s="204" t="s">
        <v>702</v>
      </c>
      <c r="C1298" s="1048" t="s">
        <v>703</v>
      </c>
      <c r="D1298" s="1048"/>
      <c r="E1298" s="1048"/>
      <c r="F1298" s="205" t="s">
        <v>644</v>
      </c>
      <c r="G1298" s="205" t="s">
        <v>1622</v>
      </c>
      <c r="H1298" s="205"/>
      <c r="I1298" s="205" t="s">
        <v>1863</v>
      </c>
      <c r="J1298" s="199"/>
      <c r="K1298" s="201"/>
      <c r="L1298" s="202"/>
      <c r="M1298" s="201"/>
      <c r="N1298" s="206"/>
      <c r="V1298" s="189"/>
      <c r="W1298" s="195"/>
      <c r="AA1298" s="207" t="s">
        <v>703</v>
      </c>
      <c r="AD1298" s="195"/>
      <c r="AE1298" s="195"/>
      <c r="AG1298" s="195"/>
      <c r="AH1298" s="195"/>
    </row>
    <row r="1299" spans="1:34" s="160" customFormat="1" ht="12" x14ac:dyDescent="0.2">
      <c r="A1299" s="200"/>
      <c r="B1299" s="199"/>
      <c r="C1299" s="1037" t="s">
        <v>443</v>
      </c>
      <c r="D1299" s="1037"/>
      <c r="E1299" s="1037"/>
      <c r="F1299" s="201" t="s">
        <v>444</v>
      </c>
      <c r="G1299" s="201" t="s">
        <v>1624</v>
      </c>
      <c r="H1299" s="201" t="s">
        <v>436</v>
      </c>
      <c r="I1299" s="201" t="s">
        <v>1864</v>
      </c>
      <c r="J1299" s="202"/>
      <c r="K1299" s="201"/>
      <c r="L1299" s="202"/>
      <c r="M1299" s="201"/>
      <c r="N1299" s="203"/>
      <c r="V1299" s="189"/>
      <c r="W1299" s="195"/>
      <c r="AA1299" s="207"/>
      <c r="AB1299" s="163" t="s">
        <v>443</v>
      </c>
      <c r="AD1299" s="195"/>
      <c r="AE1299" s="195"/>
      <c r="AG1299" s="195"/>
      <c r="AH1299" s="195"/>
    </row>
    <row r="1300" spans="1:34" s="160" customFormat="1" ht="12" x14ac:dyDescent="0.2">
      <c r="A1300" s="200"/>
      <c r="B1300" s="199"/>
      <c r="C1300" s="1037" t="s">
        <v>447</v>
      </c>
      <c r="D1300" s="1037"/>
      <c r="E1300" s="1037"/>
      <c r="F1300" s="201" t="s">
        <v>444</v>
      </c>
      <c r="G1300" s="201" t="s">
        <v>726</v>
      </c>
      <c r="H1300" s="201" t="s">
        <v>436</v>
      </c>
      <c r="I1300" s="201" t="s">
        <v>1865</v>
      </c>
      <c r="J1300" s="202"/>
      <c r="K1300" s="201"/>
      <c r="L1300" s="202"/>
      <c r="M1300" s="201"/>
      <c r="N1300" s="203"/>
      <c r="V1300" s="189"/>
      <c r="W1300" s="195"/>
      <c r="AA1300" s="207"/>
      <c r="AB1300" s="163" t="s">
        <v>447</v>
      </c>
      <c r="AD1300" s="195"/>
      <c r="AE1300" s="195"/>
      <c r="AG1300" s="195"/>
      <c r="AH1300" s="195"/>
    </row>
    <row r="1301" spans="1:34" s="160" customFormat="1" ht="12" x14ac:dyDescent="0.2">
      <c r="A1301" s="200"/>
      <c r="B1301" s="199"/>
      <c r="C1301" s="1047" t="s">
        <v>450</v>
      </c>
      <c r="D1301" s="1047"/>
      <c r="E1301" s="1047"/>
      <c r="F1301" s="208"/>
      <c r="G1301" s="208"/>
      <c r="H1301" s="208"/>
      <c r="I1301" s="208"/>
      <c r="J1301" s="209">
        <v>335.75</v>
      </c>
      <c r="K1301" s="208"/>
      <c r="L1301" s="209">
        <v>511.08</v>
      </c>
      <c r="M1301" s="208"/>
      <c r="N1301" s="210"/>
      <c r="V1301" s="189"/>
      <c r="W1301" s="195"/>
      <c r="AA1301" s="207"/>
      <c r="AC1301" s="163" t="s">
        <v>450</v>
      </c>
      <c r="AD1301" s="195"/>
      <c r="AE1301" s="195"/>
      <c r="AG1301" s="195"/>
      <c r="AH1301" s="195"/>
    </row>
    <row r="1302" spans="1:34" s="160" customFormat="1" ht="12" x14ac:dyDescent="0.2">
      <c r="A1302" s="200"/>
      <c r="B1302" s="199"/>
      <c r="C1302" s="1037" t="s">
        <v>451</v>
      </c>
      <c r="D1302" s="1037"/>
      <c r="E1302" s="1037"/>
      <c r="F1302" s="201"/>
      <c r="G1302" s="201"/>
      <c r="H1302" s="201"/>
      <c r="I1302" s="201"/>
      <c r="J1302" s="202"/>
      <c r="K1302" s="201"/>
      <c r="L1302" s="202">
        <v>463.02</v>
      </c>
      <c r="M1302" s="201"/>
      <c r="N1302" s="203"/>
      <c r="V1302" s="189"/>
      <c r="W1302" s="195"/>
      <c r="AA1302" s="207"/>
      <c r="AB1302" s="163" t="s">
        <v>451</v>
      </c>
      <c r="AD1302" s="195"/>
      <c r="AE1302" s="195"/>
      <c r="AG1302" s="195"/>
      <c r="AH1302" s="195"/>
    </row>
    <row r="1303" spans="1:34" s="160" customFormat="1" ht="22.5" x14ac:dyDescent="0.2">
      <c r="A1303" s="200"/>
      <c r="B1303" s="199" t="s">
        <v>1061</v>
      </c>
      <c r="C1303" s="1037" t="s">
        <v>1062</v>
      </c>
      <c r="D1303" s="1037"/>
      <c r="E1303" s="1037"/>
      <c r="F1303" s="201" t="s">
        <v>454</v>
      </c>
      <c r="G1303" s="201" t="s">
        <v>1063</v>
      </c>
      <c r="H1303" s="201"/>
      <c r="I1303" s="201" t="s">
        <v>1063</v>
      </c>
      <c r="J1303" s="202"/>
      <c r="K1303" s="201"/>
      <c r="L1303" s="202">
        <v>518.58000000000004</v>
      </c>
      <c r="M1303" s="201"/>
      <c r="N1303" s="203"/>
      <c r="V1303" s="189"/>
      <c r="W1303" s="195"/>
      <c r="AA1303" s="207"/>
      <c r="AB1303" s="163" t="s">
        <v>1062</v>
      </c>
      <c r="AD1303" s="195"/>
      <c r="AE1303" s="195"/>
      <c r="AG1303" s="195"/>
      <c r="AH1303" s="195"/>
    </row>
    <row r="1304" spans="1:34" s="160" customFormat="1" ht="22.5" x14ac:dyDescent="0.2">
      <c r="A1304" s="200"/>
      <c r="B1304" s="199" t="s">
        <v>1064</v>
      </c>
      <c r="C1304" s="1037" t="s">
        <v>1065</v>
      </c>
      <c r="D1304" s="1037"/>
      <c r="E1304" s="1037"/>
      <c r="F1304" s="201" t="s">
        <v>454</v>
      </c>
      <c r="G1304" s="201" t="s">
        <v>936</v>
      </c>
      <c r="H1304" s="201"/>
      <c r="I1304" s="201" t="s">
        <v>936</v>
      </c>
      <c r="J1304" s="202"/>
      <c r="K1304" s="201"/>
      <c r="L1304" s="202">
        <v>300.95999999999998</v>
      </c>
      <c r="M1304" s="201"/>
      <c r="N1304" s="203"/>
      <c r="V1304" s="189"/>
      <c r="W1304" s="195"/>
      <c r="AA1304" s="207"/>
      <c r="AB1304" s="163" t="s">
        <v>1065</v>
      </c>
      <c r="AD1304" s="195"/>
      <c r="AE1304" s="195"/>
      <c r="AG1304" s="195"/>
      <c r="AH1304" s="195"/>
    </row>
    <row r="1305" spans="1:34" s="160" customFormat="1" ht="12" x14ac:dyDescent="0.2">
      <c r="A1305" s="211"/>
      <c r="B1305" s="212"/>
      <c r="C1305" s="1039" t="s">
        <v>459</v>
      </c>
      <c r="D1305" s="1039"/>
      <c r="E1305" s="1039"/>
      <c r="F1305" s="192"/>
      <c r="G1305" s="192"/>
      <c r="H1305" s="192"/>
      <c r="I1305" s="192"/>
      <c r="J1305" s="193"/>
      <c r="K1305" s="192"/>
      <c r="L1305" s="193">
        <v>1330.62</v>
      </c>
      <c r="M1305" s="208"/>
      <c r="N1305" s="194"/>
      <c r="V1305" s="189"/>
      <c r="W1305" s="195"/>
      <c r="AA1305" s="207"/>
      <c r="AD1305" s="195" t="s">
        <v>459</v>
      </c>
      <c r="AE1305" s="195"/>
      <c r="AG1305" s="195"/>
      <c r="AH1305" s="195"/>
    </row>
    <row r="1306" spans="1:34" s="160" customFormat="1" ht="22.5" x14ac:dyDescent="0.2">
      <c r="A1306" s="190" t="s">
        <v>1866</v>
      </c>
      <c r="B1306" s="191" t="s">
        <v>1867</v>
      </c>
      <c r="C1306" s="1039" t="s">
        <v>1868</v>
      </c>
      <c r="D1306" s="1039"/>
      <c r="E1306" s="1039"/>
      <c r="F1306" s="192" t="s">
        <v>644</v>
      </c>
      <c r="G1306" s="192"/>
      <c r="H1306" s="192"/>
      <c r="I1306" s="192" t="s">
        <v>1863</v>
      </c>
      <c r="J1306" s="193">
        <v>592.76</v>
      </c>
      <c r="K1306" s="192"/>
      <c r="L1306" s="193">
        <v>1480.1</v>
      </c>
      <c r="M1306" s="192"/>
      <c r="N1306" s="194"/>
      <c r="V1306" s="189"/>
      <c r="W1306" s="195" t="s">
        <v>1868</v>
      </c>
      <c r="AA1306" s="207"/>
      <c r="AD1306" s="195"/>
      <c r="AE1306" s="195"/>
      <c r="AG1306" s="195"/>
      <c r="AH1306" s="195"/>
    </row>
    <row r="1307" spans="1:34" s="160" customFormat="1" ht="12" x14ac:dyDescent="0.2">
      <c r="A1307" s="211"/>
      <c r="B1307" s="212"/>
      <c r="C1307" s="168" t="s">
        <v>462</v>
      </c>
      <c r="D1307" s="213"/>
      <c r="E1307" s="213"/>
      <c r="F1307" s="214"/>
      <c r="G1307" s="214"/>
      <c r="H1307" s="214"/>
      <c r="I1307" s="214"/>
      <c r="J1307" s="215"/>
      <c r="K1307" s="214"/>
      <c r="L1307" s="215"/>
      <c r="M1307" s="216"/>
      <c r="N1307" s="217"/>
      <c r="V1307" s="189"/>
      <c r="W1307" s="195"/>
      <c r="AA1307" s="207"/>
      <c r="AD1307" s="195"/>
      <c r="AE1307" s="195"/>
      <c r="AG1307" s="195"/>
      <c r="AH1307" s="195"/>
    </row>
    <row r="1308" spans="1:34" s="160" customFormat="1" ht="45" x14ac:dyDescent="0.2">
      <c r="A1308" s="190" t="s">
        <v>1869</v>
      </c>
      <c r="B1308" s="191" t="s">
        <v>1821</v>
      </c>
      <c r="C1308" s="1039" t="s">
        <v>1822</v>
      </c>
      <c r="D1308" s="1039"/>
      <c r="E1308" s="1039"/>
      <c r="F1308" s="192" t="s">
        <v>532</v>
      </c>
      <c r="G1308" s="192"/>
      <c r="H1308" s="192"/>
      <c r="I1308" s="192" t="s">
        <v>1861</v>
      </c>
      <c r="J1308" s="193"/>
      <c r="K1308" s="192"/>
      <c r="L1308" s="193"/>
      <c r="M1308" s="192"/>
      <c r="N1308" s="194"/>
      <c r="V1308" s="189"/>
      <c r="W1308" s="195" t="s">
        <v>1822</v>
      </c>
      <c r="AA1308" s="207"/>
      <c r="AD1308" s="195"/>
      <c r="AE1308" s="195"/>
      <c r="AG1308" s="195"/>
      <c r="AH1308" s="195"/>
    </row>
    <row r="1309" spans="1:34" s="160" customFormat="1" ht="12" x14ac:dyDescent="0.2">
      <c r="A1309" s="196"/>
      <c r="B1309" s="197"/>
      <c r="C1309" s="1037" t="s">
        <v>1862</v>
      </c>
      <c r="D1309" s="1037"/>
      <c r="E1309" s="1037"/>
      <c r="F1309" s="1037"/>
      <c r="G1309" s="1037"/>
      <c r="H1309" s="1037"/>
      <c r="I1309" s="1037"/>
      <c r="J1309" s="1037"/>
      <c r="K1309" s="1037"/>
      <c r="L1309" s="1037"/>
      <c r="M1309" s="1037"/>
      <c r="N1309" s="1046"/>
      <c r="V1309" s="189"/>
      <c r="W1309" s="195"/>
      <c r="X1309" s="163" t="s">
        <v>1862</v>
      </c>
      <c r="AA1309" s="207"/>
      <c r="AD1309" s="195"/>
      <c r="AE1309" s="195"/>
      <c r="AG1309" s="195"/>
      <c r="AH1309" s="195"/>
    </row>
    <row r="1310" spans="1:34" s="160" customFormat="1" ht="33.75" x14ac:dyDescent="0.2">
      <c r="A1310" s="198"/>
      <c r="B1310" s="199" t="s">
        <v>430</v>
      </c>
      <c r="C1310" s="1037" t="s">
        <v>431</v>
      </c>
      <c r="D1310" s="1037"/>
      <c r="E1310" s="1037"/>
      <c r="F1310" s="1037"/>
      <c r="G1310" s="1037"/>
      <c r="H1310" s="1037"/>
      <c r="I1310" s="1037"/>
      <c r="J1310" s="1037"/>
      <c r="K1310" s="1037"/>
      <c r="L1310" s="1037"/>
      <c r="M1310" s="1037"/>
      <c r="N1310" s="1046"/>
      <c r="V1310" s="189"/>
      <c r="W1310" s="195"/>
      <c r="Y1310" s="163" t="s">
        <v>431</v>
      </c>
      <c r="AA1310" s="207"/>
      <c r="AD1310" s="195"/>
      <c r="AE1310" s="195"/>
      <c r="AG1310" s="195"/>
      <c r="AH1310" s="195"/>
    </row>
    <row r="1311" spans="1:34" s="160" customFormat="1" ht="12" x14ac:dyDescent="0.2">
      <c r="A1311" s="200"/>
      <c r="B1311" s="199" t="s">
        <v>423</v>
      </c>
      <c r="C1311" s="1037" t="s">
        <v>432</v>
      </c>
      <c r="D1311" s="1037"/>
      <c r="E1311" s="1037"/>
      <c r="F1311" s="201"/>
      <c r="G1311" s="201"/>
      <c r="H1311" s="201"/>
      <c r="I1311" s="201"/>
      <c r="J1311" s="202">
        <v>222.97</v>
      </c>
      <c r="K1311" s="201" t="s">
        <v>436</v>
      </c>
      <c r="L1311" s="202">
        <v>341.14</v>
      </c>
      <c r="M1311" s="201"/>
      <c r="N1311" s="203"/>
      <c r="V1311" s="189"/>
      <c r="W1311" s="195"/>
      <c r="Z1311" s="163" t="s">
        <v>432</v>
      </c>
      <c r="AA1311" s="207"/>
      <c r="AD1311" s="195"/>
      <c r="AE1311" s="195"/>
      <c r="AG1311" s="195"/>
      <c r="AH1311" s="195"/>
    </row>
    <row r="1312" spans="1:34" s="160" customFormat="1" ht="12" x14ac:dyDescent="0.2">
      <c r="A1312" s="200"/>
      <c r="B1312" s="199" t="s">
        <v>434</v>
      </c>
      <c r="C1312" s="1037" t="s">
        <v>435</v>
      </c>
      <c r="D1312" s="1037"/>
      <c r="E1312" s="1037"/>
      <c r="F1312" s="201"/>
      <c r="G1312" s="201"/>
      <c r="H1312" s="201"/>
      <c r="I1312" s="201"/>
      <c r="J1312" s="202">
        <v>12.46</v>
      </c>
      <c r="K1312" s="201" t="s">
        <v>436</v>
      </c>
      <c r="L1312" s="202">
        <v>19.059999999999999</v>
      </c>
      <c r="M1312" s="201"/>
      <c r="N1312" s="203"/>
      <c r="V1312" s="189"/>
      <c r="W1312" s="195"/>
      <c r="Z1312" s="163" t="s">
        <v>435</v>
      </c>
      <c r="AA1312" s="207"/>
      <c r="AD1312" s="195"/>
      <c r="AE1312" s="195"/>
      <c r="AG1312" s="195"/>
      <c r="AH1312" s="195"/>
    </row>
    <row r="1313" spans="1:34" s="160" customFormat="1" ht="12" x14ac:dyDescent="0.2">
      <c r="A1313" s="200"/>
      <c r="B1313" s="199" t="s">
        <v>437</v>
      </c>
      <c r="C1313" s="1037" t="s">
        <v>438</v>
      </c>
      <c r="D1313" s="1037"/>
      <c r="E1313" s="1037"/>
      <c r="F1313" s="201"/>
      <c r="G1313" s="201"/>
      <c r="H1313" s="201"/>
      <c r="I1313" s="201"/>
      <c r="J1313" s="202">
        <v>1.04</v>
      </c>
      <c r="K1313" s="201" t="s">
        <v>436</v>
      </c>
      <c r="L1313" s="202">
        <v>1.59</v>
      </c>
      <c r="M1313" s="201"/>
      <c r="N1313" s="203"/>
      <c r="V1313" s="189"/>
      <c r="W1313" s="195"/>
      <c r="Z1313" s="163" t="s">
        <v>438</v>
      </c>
      <c r="AA1313" s="207"/>
      <c r="AD1313" s="195"/>
      <c r="AE1313" s="195"/>
      <c r="AG1313" s="195"/>
      <c r="AH1313" s="195"/>
    </row>
    <row r="1314" spans="1:34" s="160" customFormat="1" ht="12" x14ac:dyDescent="0.2">
      <c r="A1314" s="200"/>
      <c r="B1314" s="199" t="s">
        <v>439</v>
      </c>
      <c r="C1314" s="1037" t="s">
        <v>440</v>
      </c>
      <c r="D1314" s="1037"/>
      <c r="E1314" s="1037"/>
      <c r="F1314" s="201"/>
      <c r="G1314" s="201"/>
      <c r="H1314" s="201"/>
      <c r="I1314" s="201"/>
      <c r="J1314" s="202">
        <v>19.79</v>
      </c>
      <c r="K1314" s="201"/>
      <c r="L1314" s="202">
        <v>24.22</v>
      </c>
      <c r="M1314" s="201"/>
      <c r="N1314" s="203"/>
      <c r="V1314" s="189"/>
      <c r="W1314" s="195"/>
      <c r="Z1314" s="163" t="s">
        <v>440</v>
      </c>
      <c r="AA1314" s="207"/>
      <c r="AD1314" s="195"/>
      <c r="AE1314" s="195"/>
      <c r="AG1314" s="195"/>
      <c r="AH1314" s="195"/>
    </row>
    <row r="1315" spans="1:34" s="160" customFormat="1" ht="12" x14ac:dyDescent="0.2">
      <c r="A1315" s="196"/>
      <c r="B1315" s="204" t="s">
        <v>1823</v>
      </c>
      <c r="C1315" s="1048" t="s">
        <v>1824</v>
      </c>
      <c r="D1315" s="1048"/>
      <c r="E1315" s="1048"/>
      <c r="F1315" s="205" t="s">
        <v>411</v>
      </c>
      <c r="G1315" s="205" t="s">
        <v>1825</v>
      </c>
      <c r="H1315" s="205"/>
      <c r="I1315" s="205" t="s">
        <v>1870</v>
      </c>
      <c r="J1315" s="199"/>
      <c r="K1315" s="201"/>
      <c r="L1315" s="202"/>
      <c r="M1315" s="201"/>
      <c r="N1315" s="206"/>
      <c r="V1315" s="189"/>
      <c r="W1315" s="195"/>
      <c r="AA1315" s="207" t="s">
        <v>1824</v>
      </c>
      <c r="AD1315" s="195"/>
      <c r="AE1315" s="195"/>
      <c r="AG1315" s="195"/>
      <c r="AH1315" s="195"/>
    </row>
    <row r="1316" spans="1:34" s="160" customFormat="1" ht="12" x14ac:dyDescent="0.2">
      <c r="A1316" s="196"/>
      <c r="B1316" s="204" t="s">
        <v>1827</v>
      </c>
      <c r="C1316" s="1048" t="s">
        <v>1828</v>
      </c>
      <c r="D1316" s="1048"/>
      <c r="E1316" s="1048"/>
      <c r="F1316" s="205" t="s">
        <v>488</v>
      </c>
      <c r="G1316" s="205" t="s">
        <v>600</v>
      </c>
      <c r="H1316" s="205"/>
      <c r="I1316" s="205" t="s">
        <v>1744</v>
      </c>
      <c r="J1316" s="199"/>
      <c r="K1316" s="201"/>
      <c r="L1316" s="202"/>
      <c r="M1316" s="201"/>
      <c r="N1316" s="206"/>
      <c r="V1316" s="189"/>
      <c r="W1316" s="195"/>
      <c r="AA1316" s="207" t="s">
        <v>1828</v>
      </c>
      <c r="AD1316" s="195"/>
      <c r="AE1316" s="195"/>
      <c r="AG1316" s="195"/>
      <c r="AH1316" s="195"/>
    </row>
    <row r="1317" spans="1:34" s="160" customFormat="1" ht="12" x14ac:dyDescent="0.2">
      <c r="A1317" s="200"/>
      <c r="B1317" s="199"/>
      <c r="C1317" s="1037" t="s">
        <v>443</v>
      </c>
      <c r="D1317" s="1037"/>
      <c r="E1317" s="1037"/>
      <c r="F1317" s="201" t="s">
        <v>444</v>
      </c>
      <c r="G1317" s="201" t="s">
        <v>1830</v>
      </c>
      <c r="H1317" s="201" t="s">
        <v>436</v>
      </c>
      <c r="I1317" s="201" t="s">
        <v>1871</v>
      </c>
      <c r="J1317" s="202"/>
      <c r="K1317" s="201"/>
      <c r="L1317" s="202"/>
      <c r="M1317" s="201"/>
      <c r="N1317" s="203"/>
      <c r="V1317" s="189"/>
      <c r="W1317" s="195"/>
      <c r="AA1317" s="207"/>
      <c r="AB1317" s="163" t="s">
        <v>443</v>
      </c>
      <c r="AD1317" s="195"/>
      <c r="AE1317" s="195"/>
      <c r="AG1317" s="195"/>
      <c r="AH1317" s="195"/>
    </row>
    <row r="1318" spans="1:34" s="160" customFormat="1" ht="12" x14ac:dyDescent="0.2">
      <c r="A1318" s="200"/>
      <c r="B1318" s="199"/>
      <c r="C1318" s="1037" t="s">
        <v>447</v>
      </c>
      <c r="D1318" s="1037"/>
      <c r="E1318" s="1037"/>
      <c r="F1318" s="201" t="s">
        <v>444</v>
      </c>
      <c r="G1318" s="201" t="s">
        <v>1832</v>
      </c>
      <c r="H1318" s="201" t="s">
        <v>436</v>
      </c>
      <c r="I1318" s="201" t="s">
        <v>1872</v>
      </c>
      <c r="J1318" s="202"/>
      <c r="K1318" s="201"/>
      <c r="L1318" s="202"/>
      <c r="M1318" s="201"/>
      <c r="N1318" s="203"/>
      <c r="V1318" s="189"/>
      <c r="W1318" s="195"/>
      <c r="AA1318" s="207"/>
      <c r="AB1318" s="163" t="s">
        <v>447</v>
      </c>
      <c r="AD1318" s="195"/>
      <c r="AE1318" s="195"/>
      <c r="AG1318" s="195"/>
      <c r="AH1318" s="195"/>
    </row>
    <row r="1319" spans="1:34" s="160" customFormat="1" ht="12" x14ac:dyDescent="0.2">
      <c r="A1319" s="200"/>
      <c r="B1319" s="199"/>
      <c r="C1319" s="1047" t="s">
        <v>450</v>
      </c>
      <c r="D1319" s="1047"/>
      <c r="E1319" s="1047"/>
      <c r="F1319" s="208"/>
      <c r="G1319" s="208"/>
      <c r="H1319" s="208"/>
      <c r="I1319" s="208"/>
      <c r="J1319" s="209">
        <v>255.22</v>
      </c>
      <c r="K1319" s="208"/>
      <c r="L1319" s="209">
        <v>384.42</v>
      </c>
      <c r="M1319" s="208"/>
      <c r="N1319" s="210"/>
      <c r="V1319" s="189"/>
      <c r="W1319" s="195"/>
      <c r="AA1319" s="207"/>
      <c r="AC1319" s="163" t="s">
        <v>450</v>
      </c>
      <c r="AD1319" s="195"/>
      <c r="AE1319" s="195"/>
      <c r="AG1319" s="195"/>
      <c r="AH1319" s="195"/>
    </row>
    <row r="1320" spans="1:34" s="160" customFormat="1" ht="12" x14ac:dyDescent="0.2">
      <c r="A1320" s="200"/>
      <c r="B1320" s="199"/>
      <c r="C1320" s="1037" t="s">
        <v>451</v>
      </c>
      <c r="D1320" s="1037"/>
      <c r="E1320" s="1037"/>
      <c r="F1320" s="201"/>
      <c r="G1320" s="201"/>
      <c r="H1320" s="201"/>
      <c r="I1320" s="201"/>
      <c r="J1320" s="202"/>
      <c r="K1320" s="201"/>
      <c r="L1320" s="202">
        <v>342.73</v>
      </c>
      <c r="M1320" s="201"/>
      <c r="N1320" s="203"/>
      <c r="V1320" s="189"/>
      <c r="W1320" s="195"/>
      <c r="AA1320" s="207"/>
      <c r="AB1320" s="163" t="s">
        <v>451</v>
      </c>
      <c r="AD1320" s="195"/>
      <c r="AE1320" s="195"/>
      <c r="AG1320" s="195"/>
      <c r="AH1320" s="195"/>
    </row>
    <row r="1321" spans="1:34" s="160" customFormat="1" ht="22.5" x14ac:dyDescent="0.2">
      <c r="A1321" s="200"/>
      <c r="B1321" s="199" t="s">
        <v>1061</v>
      </c>
      <c r="C1321" s="1037" t="s">
        <v>1062</v>
      </c>
      <c r="D1321" s="1037"/>
      <c r="E1321" s="1037"/>
      <c r="F1321" s="201" t="s">
        <v>454</v>
      </c>
      <c r="G1321" s="201" t="s">
        <v>1063</v>
      </c>
      <c r="H1321" s="201"/>
      <c r="I1321" s="201" t="s">
        <v>1063</v>
      </c>
      <c r="J1321" s="202"/>
      <c r="K1321" s="201"/>
      <c r="L1321" s="202">
        <v>383.86</v>
      </c>
      <c r="M1321" s="201"/>
      <c r="N1321" s="203"/>
      <c r="V1321" s="189"/>
      <c r="W1321" s="195"/>
      <c r="AA1321" s="207"/>
      <c r="AB1321" s="163" t="s">
        <v>1062</v>
      </c>
      <c r="AD1321" s="195"/>
      <c r="AE1321" s="195"/>
      <c r="AG1321" s="195"/>
      <c r="AH1321" s="195"/>
    </row>
    <row r="1322" spans="1:34" s="160" customFormat="1" ht="22.5" x14ac:dyDescent="0.2">
      <c r="A1322" s="200"/>
      <c r="B1322" s="199" t="s">
        <v>1064</v>
      </c>
      <c r="C1322" s="1037" t="s">
        <v>1065</v>
      </c>
      <c r="D1322" s="1037"/>
      <c r="E1322" s="1037"/>
      <c r="F1322" s="201" t="s">
        <v>454</v>
      </c>
      <c r="G1322" s="201" t="s">
        <v>936</v>
      </c>
      <c r="H1322" s="201"/>
      <c r="I1322" s="201" t="s">
        <v>936</v>
      </c>
      <c r="J1322" s="202"/>
      <c r="K1322" s="201"/>
      <c r="L1322" s="202">
        <v>222.77</v>
      </c>
      <c r="M1322" s="201"/>
      <c r="N1322" s="203"/>
      <c r="V1322" s="189"/>
      <c r="W1322" s="195"/>
      <c r="AA1322" s="207"/>
      <c r="AB1322" s="163" t="s">
        <v>1065</v>
      </c>
      <c r="AD1322" s="195"/>
      <c r="AE1322" s="195"/>
      <c r="AG1322" s="195"/>
      <c r="AH1322" s="195"/>
    </row>
    <row r="1323" spans="1:34" s="160" customFormat="1" ht="12" x14ac:dyDescent="0.2">
      <c r="A1323" s="211"/>
      <c r="B1323" s="212"/>
      <c r="C1323" s="1039" t="s">
        <v>459</v>
      </c>
      <c r="D1323" s="1039"/>
      <c r="E1323" s="1039"/>
      <c r="F1323" s="192"/>
      <c r="G1323" s="192"/>
      <c r="H1323" s="192"/>
      <c r="I1323" s="192"/>
      <c r="J1323" s="193"/>
      <c r="K1323" s="192"/>
      <c r="L1323" s="193">
        <v>991.05</v>
      </c>
      <c r="M1323" s="208"/>
      <c r="N1323" s="194"/>
      <c r="V1323" s="189"/>
      <c r="W1323" s="195"/>
      <c r="AA1323" s="207"/>
      <c r="AD1323" s="195" t="s">
        <v>459</v>
      </c>
      <c r="AE1323" s="195"/>
      <c r="AG1323" s="195"/>
      <c r="AH1323" s="195"/>
    </row>
    <row r="1324" spans="1:34" s="160" customFormat="1" ht="33.75" x14ac:dyDescent="0.2">
      <c r="A1324" s="190" t="s">
        <v>1873</v>
      </c>
      <c r="B1324" s="191" t="s">
        <v>1835</v>
      </c>
      <c r="C1324" s="1039" t="s">
        <v>1836</v>
      </c>
      <c r="D1324" s="1039"/>
      <c r="E1324" s="1039"/>
      <c r="F1324" s="192" t="s">
        <v>411</v>
      </c>
      <c r="G1324" s="192"/>
      <c r="H1324" s="192"/>
      <c r="I1324" s="192" t="s">
        <v>1870</v>
      </c>
      <c r="J1324" s="193">
        <v>3233.63</v>
      </c>
      <c r="K1324" s="192"/>
      <c r="L1324" s="193">
        <v>1781.08</v>
      </c>
      <c r="M1324" s="192"/>
      <c r="N1324" s="194"/>
      <c r="V1324" s="189"/>
      <c r="W1324" s="195" t="s">
        <v>1836</v>
      </c>
      <c r="AA1324" s="207"/>
      <c r="AD1324" s="195"/>
      <c r="AE1324" s="195"/>
      <c r="AG1324" s="195"/>
      <c r="AH1324" s="195"/>
    </row>
    <row r="1325" spans="1:34" s="160" customFormat="1" ht="12" x14ac:dyDescent="0.2">
      <c r="A1325" s="211"/>
      <c r="B1325" s="212"/>
      <c r="C1325" s="168" t="s">
        <v>462</v>
      </c>
      <c r="D1325" s="213"/>
      <c r="E1325" s="213"/>
      <c r="F1325" s="214"/>
      <c r="G1325" s="214"/>
      <c r="H1325" s="214"/>
      <c r="I1325" s="214"/>
      <c r="J1325" s="215"/>
      <c r="K1325" s="214"/>
      <c r="L1325" s="215"/>
      <c r="M1325" s="216"/>
      <c r="N1325" s="217"/>
      <c r="V1325" s="189"/>
      <c r="W1325" s="195"/>
      <c r="AA1325" s="207"/>
      <c r="AD1325" s="195"/>
      <c r="AE1325" s="195"/>
      <c r="AG1325" s="195"/>
      <c r="AH1325" s="195"/>
    </row>
    <row r="1326" spans="1:34" s="160" customFormat="1" ht="12" x14ac:dyDescent="0.2">
      <c r="A1326" s="190" t="s">
        <v>1874</v>
      </c>
      <c r="B1326" s="191" t="s">
        <v>1838</v>
      </c>
      <c r="C1326" s="1039" t="s">
        <v>1839</v>
      </c>
      <c r="D1326" s="1039"/>
      <c r="E1326" s="1039"/>
      <c r="F1326" s="192" t="s">
        <v>411</v>
      </c>
      <c r="G1326" s="192"/>
      <c r="H1326" s="192"/>
      <c r="I1326" s="192" t="s">
        <v>1733</v>
      </c>
      <c r="J1326" s="193">
        <v>14101.05</v>
      </c>
      <c r="K1326" s="192"/>
      <c r="L1326" s="193">
        <v>345.19</v>
      </c>
      <c r="M1326" s="192"/>
      <c r="N1326" s="194"/>
      <c r="V1326" s="189"/>
      <c r="W1326" s="195" t="s">
        <v>1839</v>
      </c>
      <c r="AA1326" s="207"/>
      <c r="AD1326" s="195"/>
      <c r="AE1326" s="195"/>
      <c r="AG1326" s="195"/>
      <c r="AH1326" s="195"/>
    </row>
    <row r="1327" spans="1:34" s="160" customFormat="1" ht="12" x14ac:dyDescent="0.2">
      <c r="A1327" s="211"/>
      <c r="B1327" s="212"/>
      <c r="C1327" s="168" t="s">
        <v>462</v>
      </c>
      <c r="D1327" s="213"/>
      <c r="E1327" s="213"/>
      <c r="F1327" s="214"/>
      <c r="G1327" s="214"/>
      <c r="H1327" s="214"/>
      <c r="I1327" s="214"/>
      <c r="J1327" s="215"/>
      <c r="K1327" s="214"/>
      <c r="L1327" s="215"/>
      <c r="M1327" s="216"/>
      <c r="N1327" s="217"/>
      <c r="V1327" s="189"/>
      <c r="W1327" s="195"/>
      <c r="AA1327" s="207"/>
      <c r="AD1327" s="195"/>
      <c r="AE1327" s="195"/>
      <c r="AG1327" s="195"/>
      <c r="AH1327" s="195"/>
    </row>
    <row r="1328" spans="1:34" s="160" customFormat="1" ht="12" x14ac:dyDescent="0.2">
      <c r="A1328" s="196"/>
      <c r="B1328" s="197"/>
      <c r="C1328" s="1037" t="s">
        <v>1875</v>
      </c>
      <c r="D1328" s="1037"/>
      <c r="E1328" s="1037"/>
      <c r="F1328" s="1037"/>
      <c r="G1328" s="1037"/>
      <c r="H1328" s="1037"/>
      <c r="I1328" s="1037"/>
      <c r="J1328" s="1037"/>
      <c r="K1328" s="1037"/>
      <c r="L1328" s="1037"/>
      <c r="M1328" s="1037"/>
      <c r="N1328" s="1046"/>
      <c r="V1328" s="189"/>
      <c r="W1328" s="195"/>
      <c r="X1328" s="163" t="s">
        <v>1875</v>
      </c>
      <c r="AA1328" s="207"/>
      <c r="AD1328" s="195"/>
      <c r="AE1328" s="195"/>
      <c r="AG1328" s="195"/>
      <c r="AH1328" s="195"/>
    </row>
    <row r="1329" spans="1:34" s="160" customFormat="1" ht="33.75" x14ac:dyDescent="0.2">
      <c r="A1329" s="190" t="s">
        <v>1225</v>
      </c>
      <c r="B1329" s="191" t="s">
        <v>1843</v>
      </c>
      <c r="C1329" s="1039" t="s">
        <v>1844</v>
      </c>
      <c r="D1329" s="1039"/>
      <c r="E1329" s="1039"/>
      <c r="F1329" s="192" t="s">
        <v>532</v>
      </c>
      <c r="G1329" s="192"/>
      <c r="H1329" s="192"/>
      <c r="I1329" s="192" t="s">
        <v>1861</v>
      </c>
      <c r="J1329" s="193"/>
      <c r="K1329" s="192"/>
      <c r="L1329" s="193"/>
      <c r="M1329" s="192"/>
      <c r="N1329" s="194"/>
      <c r="V1329" s="189"/>
      <c r="W1329" s="195" t="s">
        <v>1844</v>
      </c>
      <c r="AA1329" s="207"/>
      <c r="AD1329" s="195"/>
      <c r="AE1329" s="195"/>
      <c r="AG1329" s="195"/>
      <c r="AH1329" s="195"/>
    </row>
    <row r="1330" spans="1:34" s="160" customFormat="1" ht="12" x14ac:dyDescent="0.2">
      <c r="A1330" s="196"/>
      <c r="B1330" s="197"/>
      <c r="C1330" s="1037" t="s">
        <v>1862</v>
      </c>
      <c r="D1330" s="1037"/>
      <c r="E1330" s="1037"/>
      <c r="F1330" s="1037"/>
      <c r="G1330" s="1037"/>
      <c r="H1330" s="1037"/>
      <c r="I1330" s="1037"/>
      <c r="J1330" s="1037"/>
      <c r="K1330" s="1037"/>
      <c r="L1330" s="1037"/>
      <c r="M1330" s="1037"/>
      <c r="N1330" s="1046"/>
      <c r="V1330" s="189"/>
      <c r="W1330" s="195"/>
      <c r="X1330" s="163" t="s">
        <v>1862</v>
      </c>
      <c r="AA1330" s="207"/>
      <c r="AD1330" s="195"/>
      <c r="AE1330" s="195"/>
      <c r="AG1330" s="195"/>
      <c r="AH1330" s="195"/>
    </row>
    <row r="1331" spans="1:34" s="160" customFormat="1" ht="12" x14ac:dyDescent="0.2">
      <c r="A1331" s="198"/>
      <c r="B1331" s="199"/>
      <c r="C1331" s="1037" t="s">
        <v>1845</v>
      </c>
      <c r="D1331" s="1037"/>
      <c r="E1331" s="1037"/>
      <c r="F1331" s="1037"/>
      <c r="G1331" s="1037"/>
      <c r="H1331" s="1037"/>
      <c r="I1331" s="1037"/>
      <c r="J1331" s="1037"/>
      <c r="K1331" s="1037"/>
      <c r="L1331" s="1037"/>
      <c r="M1331" s="1037"/>
      <c r="N1331" s="1046"/>
      <c r="V1331" s="189"/>
      <c r="W1331" s="195"/>
      <c r="Y1331" s="163" t="s">
        <v>1845</v>
      </c>
      <c r="AA1331" s="207"/>
      <c r="AD1331" s="195"/>
      <c r="AE1331" s="195"/>
      <c r="AG1331" s="195"/>
      <c r="AH1331" s="195"/>
    </row>
    <row r="1332" spans="1:34" s="160" customFormat="1" ht="33.75" x14ac:dyDescent="0.2">
      <c r="A1332" s="198"/>
      <c r="B1332" s="199" t="s">
        <v>430</v>
      </c>
      <c r="C1332" s="1037" t="s">
        <v>431</v>
      </c>
      <c r="D1332" s="1037"/>
      <c r="E1332" s="1037"/>
      <c r="F1332" s="1037"/>
      <c r="G1332" s="1037"/>
      <c r="H1332" s="1037"/>
      <c r="I1332" s="1037"/>
      <c r="J1332" s="1037"/>
      <c r="K1332" s="1037"/>
      <c r="L1332" s="1037"/>
      <c r="M1332" s="1037"/>
      <c r="N1332" s="1046"/>
      <c r="V1332" s="189"/>
      <c r="W1332" s="195"/>
      <c r="Y1332" s="163" t="s">
        <v>431</v>
      </c>
      <c r="AA1332" s="207"/>
      <c r="AD1332" s="195"/>
      <c r="AE1332" s="195"/>
      <c r="AG1332" s="195"/>
      <c r="AH1332" s="195"/>
    </row>
    <row r="1333" spans="1:34" s="160" customFormat="1" ht="12" x14ac:dyDescent="0.2">
      <c r="A1333" s="200"/>
      <c r="B1333" s="199" t="s">
        <v>423</v>
      </c>
      <c r="C1333" s="1037" t="s">
        <v>432</v>
      </c>
      <c r="D1333" s="1037"/>
      <c r="E1333" s="1037"/>
      <c r="F1333" s="201"/>
      <c r="G1333" s="201"/>
      <c r="H1333" s="201"/>
      <c r="I1333" s="201"/>
      <c r="J1333" s="202">
        <v>19.87</v>
      </c>
      <c r="K1333" s="201" t="s">
        <v>577</v>
      </c>
      <c r="L1333" s="202">
        <v>364.81</v>
      </c>
      <c r="M1333" s="201"/>
      <c r="N1333" s="203"/>
      <c r="V1333" s="189"/>
      <c r="W1333" s="195"/>
      <c r="Z1333" s="163" t="s">
        <v>432</v>
      </c>
      <c r="AA1333" s="207"/>
      <c r="AD1333" s="195"/>
      <c r="AE1333" s="195"/>
      <c r="AG1333" s="195"/>
      <c r="AH1333" s="195"/>
    </row>
    <row r="1334" spans="1:34" s="160" customFormat="1" ht="12" x14ac:dyDescent="0.2">
      <c r="A1334" s="200"/>
      <c r="B1334" s="199" t="s">
        <v>434</v>
      </c>
      <c r="C1334" s="1037" t="s">
        <v>435</v>
      </c>
      <c r="D1334" s="1037"/>
      <c r="E1334" s="1037"/>
      <c r="F1334" s="201"/>
      <c r="G1334" s="201"/>
      <c r="H1334" s="201"/>
      <c r="I1334" s="201"/>
      <c r="J1334" s="202">
        <v>0.92</v>
      </c>
      <c r="K1334" s="201" t="s">
        <v>577</v>
      </c>
      <c r="L1334" s="202">
        <v>16.89</v>
      </c>
      <c r="M1334" s="201"/>
      <c r="N1334" s="203"/>
      <c r="V1334" s="189"/>
      <c r="W1334" s="195"/>
      <c r="Z1334" s="163" t="s">
        <v>435</v>
      </c>
      <c r="AA1334" s="207"/>
      <c r="AD1334" s="195"/>
      <c r="AE1334" s="195"/>
      <c r="AG1334" s="195"/>
      <c r="AH1334" s="195"/>
    </row>
    <row r="1335" spans="1:34" s="160" customFormat="1" ht="12" x14ac:dyDescent="0.2">
      <c r="A1335" s="200"/>
      <c r="B1335" s="199" t="s">
        <v>437</v>
      </c>
      <c r="C1335" s="1037" t="s">
        <v>438</v>
      </c>
      <c r="D1335" s="1037"/>
      <c r="E1335" s="1037"/>
      <c r="F1335" s="201"/>
      <c r="G1335" s="201"/>
      <c r="H1335" s="201"/>
      <c r="I1335" s="201"/>
      <c r="J1335" s="202">
        <v>0.28999999999999998</v>
      </c>
      <c r="K1335" s="201" t="s">
        <v>577</v>
      </c>
      <c r="L1335" s="202">
        <v>5.32</v>
      </c>
      <c r="M1335" s="201"/>
      <c r="N1335" s="203"/>
      <c r="V1335" s="189"/>
      <c r="W1335" s="195"/>
      <c r="Z1335" s="163" t="s">
        <v>438</v>
      </c>
      <c r="AA1335" s="207"/>
      <c r="AD1335" s="195"/>
      <c r="AE1335" s="195"/>
      <c r="AG1335" s="195"/>
      <c r="AH1335" s="195"/>
    </row>
    <row r="1336" spans="1:34" s="160" customFormat="1" ht="12" x14ac:dyDescent="0.2">
      <c r="A1336" s="200"/>
      <c r="B1336" s="199" t="s">
        <v>439</v>
      </c>
      <c r="C1336" s="1037" t="s">
        <v>440</v>
      </c>
      <c r="D1336" s="1037"/>
      <c r="E1336" s="1037"/>
      <c r="F1336" s="201"/>
      <c r="G1336" s="201"/>
      <c r="H1336" s="201"/>
      <c r="I1336" s="201"/>
      <c r="J1336" s="202">
        <v>0.1</v>
      </c>
      <c r="K1336" s="201" t="s">
        <v>545</v>
      </c>
      <c r="L1336" s="202">
        <v>1.47</v>
      </c>
      <c r="M1336" s="201"/>
      <c r="N1336" s="203"/>
      <c r="V1336" s="189"/>
      <c r="W1336" s="195"/>
      <c r="Z1336" s="163" t="s">
        <v>440</v>
      </c>
      <c r="AA1336" s="207"/>
      <c r="AD1336" s="195"/>
      <c r="AE1336" s="195"/>
      <c r="AG1336" s="195"/>
      <c r="AH1336" s="195"/>
    </row>
    <row r="1337" spans="1:34" s="160" customFormat="1" ht="12" x14ac:dyDescent="0.2">
      <c r="A1337" s="196"/>
      <c r="B1337" s="204" t="s">
        <v>1823</v>
      </c>
      <c r="C1337" s="1048" t="s">
        <v>1824</v>
      </c>
      <c r="D1337" s="1048"/>
      <c r="E1337" s="1048"/>
      <c r="F1337" s="205" t="s">
        <v>411</v>
      </c>
      <c r="G1337" s="205" t="s">
        <v>489</v>
      </c>
      <c r="H1337" s="205" t="s">
        <v>545</v>
      </c>
      <c r="I1337" s="205" t="s">
        <v>489</v>
      </c>
      <c r="J1337" s="199"/>
      <c r="K1337" s="201"/>
      <c r="L1337" s="202"/>
      <c r="M1337" s="201"/>
      <c r="N1337" s="206"/>
      <c r="V1337" s="189"/>
      <c r="W1337" s="195"/>
      <c r="AA1337" s="207" t="s">
        <v>1824</v>
      </c>
      <c r="AD1337" s="195"/>
      <c r="AE1337" s="195"/>
      <c r="AG1337" s="195"/>
      <c r="AH1337" s="195"/>
    </row>
    <row r="1338" spans="1:34" s="160" customFormat="1" ht="12" x14ac:dyDescent="0.2">
      <c r="A1338" s="200"/>
      <c r="B1338" s="199"/>
      <c r="C1338" s="1037" t="s">
        <v>443</v>
      </c>
      <c r="D1338" s="1037"/>
      <c r="E1338" s="1037"/>
      <c r="F1338" s="201" t="s">
        <v>444</v>
      </c>
      <c r="G1338" s="201" t="s">
        <v>1846</v>
      </c>
      <c r="H1338" s="201" t="s">
        <v>577</v>
      </c>
      <c r="I1338" s="201" t="s">
        <v>1876</v>
      </c>
      <c r="J1338" s="202"/>
      <c r="K1338" s="201"/>
      <c r="L1338" s="202"/>
      <c r="M1338" s="201"/>
      <c r="N1338" s="203"/>
      <c r="V1338" s="189"/>
      <c r="W1338" s="195"/>
      <c r="AA1338" s="207"/>
      <c r="AB1338" s="163" t="s">
        <v>443</v>
      </c>
      <c r="AD1338" s="195"/>
      <c r="AE1338" s="195"/>
      <c r="AG1338" s="195"/>
      <c r="AH1338" s="195"/>
    </row>
    <row r="1339" spans="1:34" s="160" customFormat="1" ht="12" x14ac:dyDescent="0.2">
      <c r="A1339" s="200"/>
      <c r="B1339" s="199"/>
      <c r="C1339" s="1037" t="s">
        <v>447</v>
      </c>
      <c r="D1339" s="1037"/>
      <c r="E1339" s="1037"/>
      <c r="F1339" s="201" t="s">
        <v>444</v>
      </c>
      <c r="G1339" s="201" t="s">
        <v>605</v>
      </c>
      <c r="H1339" s="201" t="s">
        <v>577</v>
      </c>
      <c r="I1339" s="201" t="s">
        <v>1870</v>
      </c>
      <c r="J1339" s="202"/>
      <c r="K1339" s="201"/>
      <c r="L1339" s="202"/>
      <c r="M1339" s="201"/>
      <c r="N1339" s="203"/>
      <c r="V1339" s="189"/>
      <c r="W1339" s="195"/>
      <c r="AA1339" s="207"/>
      <c r="AB1339" s="163" t="s">
        <v>447</v>
      </c>
      <c r="AD1339" s="195"/>
      <c r="AE1339" s="195"/>
      <c r="AG1339" s="195"/>
      <c r="AH1339" s="195"/>
    </row>
    <row r="1340" spans="1:34" s="160" customFormat="1" ht="12" x14ac:dyDescent="0.2">
      <c r="A1340" s="200"/>
      <c r="B1340" s="199"/>
      <c r="C1340" s="1047" t="s">
        <v>450</v>
      </c>
      <c r="D1340" s="1047"/>
      <c r="E1340" s="1047"/>
      <c r="F1340" s="208"/>
      <c r="G1340" s="208"/>
      <c r="H1340" s="208"/>
      <c r="I1340" s="208"/>
      <c r="J1340" s="209">
        <v>20.89</v>
      </c>
      <c r="K1340" s="208"/>
      <c r="L1340" s="209">
        <v>383.17</v>
      </c>
      <c r="M1340" s="208"/>
      <c r="N1340" s="210"/>
      <c r="V1340" s="189"/>
      <c r="W1340" s="195"/>
      <c r="AA1340" s="207"/>
      <c r="AC1340" s="163" t="s">
        <v>450</v>
      </c>
      <c r="AD1340" s="195"/>
      <c r="AE1340" s="195"/>
      <c r="AG1340" s="195"/>
      <c r="AH1340" s="195"/>
    </row>
    <row r="1341" spans="1:34" s="160" customFormat="1" ht="12" x14ac:dyDescent="0.2">
      <c r="A1341" s="200"/>
      <c r="B1341" s="199"/>
      <c r="C1341" s="1037" t="s">
        <v>451</v>
      </c>
      <c r="D1341" s="1037"/>
      <c r="E1341" s="1037"/>
      <c r="F1341" s="201"/>
      <c r="G1341" s="201"/>
      <c r="H1341" s="201"/>
      <c r="I1341" s="201"/>
      <c r="J1341" s="202"/>
      <c r="K1341" s="201"/>
      <c r="L1341" s="202">
        <v>370.13</v>
      </c>
      <c r="M1341" s="201"/>
      <c r="N1341" s="203"/>
      <c r="V1341" s="189"/>
      <c r="W1341" s="195"/>
      <c r="AA1341" s="207"/>
      <c r="AB1341" s="163" t="s">
        <v>451</v>
      </c>
      <c r="AD1341" s="195"/>
      <c r="AE1341" s="195"/>
      <c r="AG1341" s="195"/>
      <c r="AH1341" s="195"/>
    </row>
    <row r="1342" spans="1:34" s="160" customFormat="1" ht="22.5" x14ac:dyDescent="0.2">
      <c r="A1342" s="200"/>
      <c r="B1342" s="199" t="s">
        <v>1061</v>
      </c>
      <c r="C1342" s="1037" t="s">
        <v>1062</v>
      </c>
      <c r="D1342" s="1037"/>
      <c r="E1342" s="1037"/>
      <c r="F1342" s="201" t="s">
        <v>454</v>
      </c>
      <c r="G1342" s="201" t="s">
        <v>1063</v>
      </c>
      <c r="H1342" s="201"/>
      <c r="I1342" s="201" t="s">
        <v>1063</v>
      </c>
      <c r="J1342" s="202"/>
      <c r="K1342" s="201"/>
      <c r="L1342" s="202">
        <v>414.55</v>
      </c>
      <c r="M1342" s="201"/>
      <c r="N1342" s="203"/>
      <c r="V1342" s="189"/>
      <c r="W1342" s="195"/>
      <c r="AA1342" s="207"/>
      <c r="AB1342" s="163" t="s">
        <v>1062</v>
      </c>
      <c r="AD1342" s="195"/>
      <c r="AE1342" s="195"/>
      <c r="AG1342" s="195"/>
      <c r="AH1342" s="195"/>
    </row>
    <row r="1343" spans="1:34" s="160" customFormat="1" ht="22.5" x14ac:dyDescent="0.2">
      <c r="A1343" s="200"/>
      <c r="B1343" s="199" t="s">
        <v>1064</v>
      </c>
      <c r="C1343" s="1037" t="s">
        <v>1065</v>
      </c>
      <c r="D1343" s="1037"/>
      <c r="E1343" s="1037"/>
      <c r="F1343" s="201" t="s">
        <v>454</v>
      </c>
      <c r="G1343" s="201" t="s">
        <v>936</v>
      </c>
      <c r="H1343" s="201"/>
      <c r="I1343" s="201" t="s">
        <v>936</v>
      </c>
      <c r="J1343" s="202"/>
      <c r="K1343" s="201"/>
      <c r="L1343" s="202">
        <v>240.58</v>
      </c>
      <c r="M1343" s="201"/>
      <c r="N1343" s="203"/>
      <c r="V1343" s="189"/>
      <c r="W1343" s="195"/>
      <c r="AA1343" s="207"/>
      <c r="AB1343" s="163" t="s">
        <v>1065</v>
      </c>
      <c r="AD1343" s="195"/>
      <c r="AE1343" s="195"/>
      <c r="AG1343" s="195"/>
      <c r="AH1343" s="195"/>
    </row>
    <row r="1344" spans="1:34" s="160" customFormat="1" ht="12" x14ac:dyDescent="0.2">
      <c r="A1344" s="211"/>
      <c r="B1344" s="212"/>
      <c r="C1344" s="1039" t="s">
        <v>459</v>
      </c>
      <c r="D1344" s="1039"/>
      <c r="E1344" s="1039"/>
      <c r="F1344" s="192"/>
      <c r="G1344" s="192"/>
      <c r="H1344" s="192"/>
      <c r="I1344" s="192"/>
      <c r="J1344" s="193"/>
      <c r="K1344" s="192"/>
      <c r="L1344" s="193">
        <v>1038.3</v>
      </c>
      <c r="M1344" s="208"/>
      <c r="N1344" s="194"/>
      <c r="V1344" s="189"/>
      <c r="W1344" s="195"/>
      <c r="AA1344" s="207"/>
      <c r="AD1344" s="195" t="s">
        <v>459</v>
      </c>
      <c r="AE1344" s="195"/>
      <c r="AG1344" s="195"/>
      <c r="AH1344" s="195"/>
    </row>
    <row r="1345" spans="1:34" s="160" customFormat="1" ht="33.75" x14ac:dyDescent="0.2">
      <c r="A1345" s="190" t="s">
        <v>1877</v>
      </c>
      <c r="B1345" s="191" t="s">
        <v>1835</v>
      </c>
      <c r="C1345" s="1039" t="s">
        <v>1836</v>
      </c>
      <c r="D1345" s="1039"/>
      <c r="E1345" s="1039"/>
      <c r="F1345" s="192" t="s">
        <v>411</v>
      </c>
      <c r="G1345" s="192"/>
      <c r="H1345" s="192"/>
      <c r="I1345" s="192" t="s">
        <v>1878</v>
      </c>
      <c r="J1345" s="193">
        <v>3233.63</v>
      </c>
      <c r="K1345" s="192"/>
      <c r="L1345" s="193">
        <v>7124.33</v>
      </c>
      <c r="M1345" s="192"/>
      <c r="N1345" s="194"/>
      <c r="V1345" s="189"/>
      <c r="W1345" s="195" t="s">
        <v>1836</v>
      </c>
      <c r="AA1345" s="207"/>
      <c r="AD1345" s="195"/>
      <c r="AE1345" s="195"/>
      <c r="AG1345" s="195"/>
      <c r="AH1345" s="195"/>
    </row>
    <row r="1346" spans="1:34" s="160" customFormat="1" ht="12" x14ac:dyDescent="0.2">
      <c r="A1346" s="211"/>
      <c r="B1346" s="212"/>
      <c r="C1346" s="168" t="s">
        <v>462</v>
      </c>
      <c r="D1346" s="213"/>
      <c r="E1346" s="213"/>
      <c r="F1346" s="214"/>
      <c r="G1346" s="214"/>
      <c r="H1346" s="214"/>
      <c r="I1346" s="214"/>
      <c r="J1346" s="215"/>
      <c r="K1346" s="214"/>
      <c r="L1346" s="215"/>
      <c r="M1346" s="216"/>
      <c r="N1346" s="217"/>
      <c r="V1346" s="189"/>
      <c r="W1346" s="195"/>
      <c r="AA1346" s="207"/>
      <c r="AD1346" s="195"/>
      <c r="AE1346" s="195"/>
      <c r="AG1346" s="195"/>
      <c r="AH1346" s="195"/>
    </row>
    <row r="1347" spans="1:34" s="160" customFormat="1" ht="12" x14ac:dyDescent="0.2">
      <c r="A1347" s="196"/>
      <c r="B1347" s="197"/>
      <c r="C1347" s="1037" t="s">
        <v>1879</v>
      </c>
      <c r="D1347" s="1037"/>
      <c r="E1347" s="1037"/>
      <c r="F1347" s="1037"/>
      <c r="G1347" s="1037"/>
      <c r="H1347" s="1037"/>
      <c r="I1347" s="1037"/>
      <c r="J1347" s="1037"/>
      <c r="K1347" s="1037"/>
      <c r="L1347" s="1037"/>
      <c r="M1347" s="1037"/>
      <c r="N1347" s="1046"/>
      <c r="V1347" s="189"/>
      <c r="W1347" s="195"/>
      <c r="X1347" s="163" t="s">
        <v>1879</v>
      </c>
      <c r="AA1347" s="207"/>
      <c r="AD1347" s="195"/>
      <c r="AE1347" s="195"/>
      <c r="AG1347" s="195"/>
      <c r="AH1347" s="195"/>
    </row>
    <row r="1348" spans="1:34" s="160" customFormat="1" ht="56.25" x14ac:dyDescent="0.2">
      <c r="A1348" s="190" t="s">
        <v>1208</v>
      </c>
      <c r="B1348" s="191" t="s">
        <v>1852</v>
      </c>
      <c r="C1348" s="1039" t="s">
        <v>1853</v>
      </c>
      <c r="D1348" s="1039"/>
      <c r="E1348" s="1039"/>
      <c r="F1348" s="192" t="s">
        <v>532</v>
      </c>
      <c r="G1348" s="192"/>
      <c r="H1348" s="192"/>
      <c r="I1348" s="192" t="s">
        <v>1861</v>
      </c>
      <c r="J1348" s="193"/>
      <c r="K1348" s="192"/>
      <c r="L1348" s="193"/>
      <c r="M1348" s="192"/>
      <c r="N1348" s="194"/>
      <c r="V1348" s="189"/>
      <c r="W1348" s="195" t="s">
        <v>1853</v>
      </c>
      <c r="AA1348" s="207"/>
      <c r="AD1348" s="195"/>
      <c r="AE1348" s="195"/>
      <c r="AG1348" s="195"/>
      <c r="AH1348" s="195"/>
    </row>
    <row r="1349" spans="1:34" s="160" customFormat="1" ht="12" x14ac:dyDescent="0.2">
      <c r="A1349" s="196"/>
      <c r="B1349" s="197"/>
      <c r="C1349" s="1037" t="s">
        <v>1862</v>
      </c>
      <c r="D1349" s="1037"/>
      <c r="E1349" s="1037"/>
      <c r="F1349" s="1037"/>
      <c r="G1349" s="1037"/>
      <c r="H1349" s="1037"/>
      <c r="I1349" s="1037"/>
      <c r="J1349" s="1037"/>
      <c r="K1349" s="1037"/>
      <c r="L1349" s="1037"/>
      <c r="M1349" s="1037"/>
      <c r="N1349" s="1046"/>
      <c r="V1349" s="189"/>
      <c r="W1349" s="195"/>
      <c r="X1349" s="163" t="s">
        <v>1862</v>
      </c>
      <c r="AA1349" s="207"/>
      <c r="AD1349" s="195"/>
      <c r="AE1349" s="195"/>
      <c r="AG1349" s="195"/>
      <c r="AH1349" s="195"/>
    </row>
    <row r="1350" spans="1:34" s="160" customFormat="1" ht="33.75" x14ac:dyDescent="0.2">
      <c r="A1350" s="198"/>
      <c r="B1350" s="199" t="s">
        <v>430</v>
      </c>
      <c r="C1350" s="1037" t="s">
        <v>431</v>
      </c>
      <c r="D1350" s="1037"/>
      <c r="E1350" s="1037"/>
      <c r="F1350" s="1037"/>
      <c r="G1350" s="1037"/>
      <c r="H1350" s="1037"/>
      <c r="I1350" s="1037"/>
      <c r="J1350" s="1037"/>
      <c r="K1350" s="1037"/>
      <c r="L1350" s="1037"/>
      <c r="M1350" s="1037"/>
      <c r="N1350" s="1046"/>
      <c r="V1350" s="189"/>
      <c r="W1350" s="195"/>
      <c r="Y1350" s="163" t="s">
        <v>431</v>
      </c>
      <c r="AA1350" s="207"/>
      <c r="AD1350" s="195"/>
      <c r="AE1350" s="195"/>
      <c r="AG1350" s="195"/>
      <c r="AH1350" s="195"/>
    </row>
    <row r="1351" spans="1:34" s="160" customFormat="1" ht="12" x14ac:dyDescent="0.2">
      <c r="A1351" s="200"/>
      <c r="B1351" s="199" t="s">
        <v>423</v>
      </c>
      <c r="C1351" s="1037" t="s">
        <v>432</v>
      </c>
      <c r="D1351" s="1037"/>
      <c r="E1351" s="1037"/>
      <c r="F1351" s="201"/>
      <c r="G1351" s="201"/>
      <c r="H1351" s="201"/>
      <c r="I1351" s="201"/>
      <c r="J1351" s="202">
        <v>1046.8800000000001</v>
      </c>
      <c r="K1351" s="201" t="s">
        <v>436</v>
      </c>
      <c r="L1351" s="202">
        <v>1601.73</v>
      </c>
      <c r="M1351" s="201"/>
      <c r="N1351" s="203"/>
      <c r="V1351" s="189"/>
      <c r="W1351" s="195"/>
      <c r="Z1351" s="163" t="s">
        <v>432</v>
      </c>
      <c r="AA1351" s="207"/>
      <c r="AD1351" s="195"/>
      <c r="AE1351" s="195"/>
      <c r="AG1351" s="195"/>
      <c r="AH1351" s="195"/>
    </row>
    <row r="1352" spans="1:34" s="160" customFormat="1" ht="12" x14ac:dyDescent="0.2">
      <c r="A1352" s="200"/>
      <c r="B1352" s="199" t="s">
        <v>434</v>
      </c>
      <c r="C1352" s="1037" t="s">
        <v>435</v>
      </c>
      <c r="D1352" s="1037"/>
      <c r="E1352" s="1037"/>
      <c r="F1352" s="201"/>
      <c r="G1352" s="201"/>
      <c r="H1352" s="201"/>
      <c r="I1352" s="201"/>
      <c r="J1352" s="202">
        <v>142.03</v>
      </c>
      <c r="K1352" s="201" t="s">
        <v>436</v>
      </c>
      <c r="L1352" s="202">
        <v>217.31</v>
      </c>
      <c r="M1352" s="201"/>
      <c r="N1352" s="203"/>
      <c r="V1352" s="189"/>
      <c r="W1352" s="195"/>
      <c r="Z1352" s="163" t="s">
        <v>435</v>
      </c>
      <c r="AA1352" s="207"/>
      <c r="AD1352" s="195"/>
      <c r="AE1352" s="195"/>
      <c r="AG1352" s="195"/>
      <c r="AH1352" s="195"/>
    </row>
    <row r="1353" spans="1:34" s="160" customFormat="1" ht="12" x14ac:dyDescent="0.2">
      <c r="A1353" s="200"/>
      <c r="B1353" s="199" t="s">
        <v>437</v>
      </c>
      <c r="C1353" s="1037" t="s">
        <v>438</v>
      </c>
      <c r="D1353" s="1037"/>
      <c r="E1353" s="1037"/>
      <c r="F1353" s="201"/>
      <c r="G1353" s="201"/>
      <c r="H1353" s="201"/>
      <c r="I1353" s="201"/>
      <c r="J1353" s="202">
        <v>53.61</v>
      </c>
      <c r="K1353" s="201" t="s">
        <v>436</v>
      </c>
      <c r="L1353" s="202">
        <v>82.02</v>
      </c>
      <c r="M1353" s="201"/>
      <c r="N1353" s="203"/>
      <c r="V1353" s="189"/>
      <c r="W1353" s="195"/>
      <c r="Z1353" s="163" t="s">
        <v>438</v>
      </c>
      <c r="AA1353" s="207"/>
      <c r="AD1353" s="195"/>
      <c r="AE1353" s="195"/>
      <c r="AG1353" s="195"/>
      <c r="AH1353" s="195"/>
    </row>
    <row r="1354" spans="1:34" s="160" customFormat="1" ht="12" x14ac:dyDescent="0.2">
      <c r="A1354" s="200"/>
      <c r="B1354" s="199" t="s">
        <v>439</v>
      </c>
      <c r="C1354" s="1037" t="s">
        <v>440</v>
      </c>
      <c r="D1354" s="1037"/>
      <c r="E1354" s="1037"/>
      <c r="F1354" s="201"/>
      <c r="G1354" s="201"/>
      <c r="H1354" s="201"/>
      <c r="I1354" s="201"/>
      <c r="J1354" s="202">
        <v>7858.9</v>
      </c>
      <c r="K1354" s="201"/>
      <c r="L1354" s="202">
        <v>9619.2900000000009</v>
      </c>
      <c r="M1354" s="201"/>
      <c r="N1354" s="203"/>
      <c r="V1354" s="189"/>
      <c r="W1354" s="195"/>
      <c r="Z1354" s="163" t="s">
        <v>440</v>
      </c>
      <c r="AA1354" s="207"/>
      <c r="AD1354" s="195"/>
      <c r="AE1354" s="195"/>
      <c r="AG1354" s="195"/>
      <c r="AH1354" s="195"/>
    </row>
    <row r="1355" spans="1:34" s="160" customFormat="1" ht="12" x14ac:dyDescent="0.2">
      <c r="A1355" s="200"/>
      <c r="B1355" s="199"/>
      <c r="C1355" s="1037" t="s">
        <v>443</v>
      </c>
      <c r="D1355" s="1037"/>
      <c r="E1355" s="1037"/>
      <c r="F1355" s="201" t="s">
        <v>444</v>
      </c>
      <c r="G1355" s="201" t="s">
        <v>1854</v>
      </c>
      <c r="H1355" s="201" t="s">
        <v>436</v>
      </c>
      <c r="I1355" s="201" t="s">
        <v>1880</v>
      </c>
      <c r="J1355" s="202"/>
      <c r="K1355" s="201"/>
      <c r="L1355" s="202"/>
      <c r="M1355" s="201"/>
      <c r="N1355" s="203"/>
      <c r="V1355" s="189"/>
      <c r="W1355" s="195"/>
      <c r="AA1355" s="207"/>
      <c r="AB1355" s="163" t="s">
        <v>443</v>
      </c>
      <c r="AD1355" s="195"/>
      <c r="AE1355" s="195"/>
      <c r="AG1355" s="195"/>
      <c r="AH1355" s="195"/>
    </row>
    <row r="1356" spans="1:34" s="160" customFormat="1" ht="12" x14ac:dyDescent="0.2">
      <c r="A1356" s="200"/>
      <c r="B1356" s="199"/>
      <c r="C1356" s="1037" t="s">
        <v>447</v>
      </c>
      <c r="D1356" s="1037"/>
      <c r="E1356" s="1037"/>
      <c r="F1356" s="201" t="s">
        <v>444</v>
      </c>
      <c r="G1356" s="201" t="s">
        <v>1856</v>
      </c>
      <c r="H1356" s="201" t="s">
        <v>436</v>
      </c>
      <c r="I1356" s="201" t="s">
        <v>1881</v>
      </c>
      <c r="J1356" s="202"/>
      <c r="K1356" s="201"/>
      <c r="L1356" s="202"/>
      <c r="M1356" s="201"/>
      <c r="N1356" s="203"/>
      <c r="V1356" s="189"/>
      <c r="W1356" s="195"/>
      <c r="AA1356" s="207"/>
      <c r="AB1356" s="163" t="s">
        <v>447</v>
      </c>
      <c r="AD1356" s="195"/>
      <c r="AE1356" s="195"/>
      <c r="AG1356" s="195"/>
      <c r="AH1356" s="195"/>
    </row>
    <row r="1357" spans="1:34" s="160" customFormat="1" ht="12" x14ac:dyDescent="0.2">
      <c r="A1357" s="200"/>
      <c r="B1357" s="199"/>
      <c r="C1357" s="1047" t="s">
        <v>450</v>
      </c>
      <c r="D1357" s="1047"/>
      <c r="E1357" s="1047"/>
      <c r="F1357" s="208"/>
      <c r="G1357" s="208"/>
      <c r="H1357" s="208"/>
      <c r="I1357" s="208"/>
      <c r="J1357" s="209">
        <v>9047.81</v>
      </c>
      <c r="K1357" s="208"/>
      <c r="L1357" s="209">
        <v>11438.33</v>
      </c>
      <c r="M1357" s="208"/>
      <c r="N1357" s="210"/>
      <c r="V1357" s="189"/>
      <c r="W1357" s="195"/>
      <c r="AA1357" s="207"/>
      <c r="AC1357" s="163" t="s">
        <v>450</v>
      </c>
      <c r="AD1357" s="195"/>
      <c r="AE1357" s="195"/>
      <c r="AG1357" s="195"/>
      <c r="AH1357" s="195"/>
    </row>
    <row r="1358" spans="1:34" s="160" customFormat="1" ht="12" x14ac:dyDescent="0.2">
      <c r="A1358" s="200"/>
      <c r="B1358" s="199"/>
      <c r="C1358" s="1037" t="s">
        <v>451</v>
      </c>
      <c r="D1358" s="1037"/>
      <c r="E1358" s="1037"/>
      <c r="F1358" s="201"/>
      <c r="G1358" s="201"/>
      <c r="H1358" s="201"/>
      <c r="I1358" s="201"/>
      <c r="J1358" s="202"/>
      <c r="K1358" s="201"/>
      <c r="L1358" s="202">
        <v>1683.75</v>
      </c>
      <c r="M1358" s="201"/>
      <c r="N1358" s="203"/>
      <c r="V1358" s="189"/>
      <c r="W1358" s="195"/>
      <c r="AA1358" s="207"/>
      <c r="AB1358" s="163" t="s">
        <v>451</v>
      </c>
      <c r="AD1358" s="195"/>
      <c r="AE1358" s="195"/>
      <c r="AG1358" s="195"/>
      <c r="AH1358" s="195"/>
    </row>
    <row r="1359" spans="1:34" s="160" customFormat="1" ht="22.5" x14ac:dyDescent="0.2">
      <c r="A1359" s="200"/>
      <c r="B1359" s="199" t="s">
        <v>1061</v>
      </c>
      <c r="C1359" s="1037" t="s">
        <v>1062</v>
      </c>
      <c r="D1359" s="1037"/>
      <c r="E1359" s="1037"/>
      <c r="F1359" s="201" t="s">
        <v>454</v>
      </c>
      <c r="G1359" s="201" t="s">
        <v>1063</v>
      </c>
      <c r="H1359" s="201"/>
      <c r="I1359" s="201" t="s">
        <v>1063</v>
      </c>
      <c r="J1359" s="202"/>
      <c r="K1359" s="201"/>
      <c r="L1359" s="202">
        <v>1885.8</v>
      </c>
      <c r="M1359" s="201"/>
      <c r="N1359" s="203"/>
      <c r="V1359" s="189"/>
      <c r="W1359" s="195"/>
      <c r="AA1359" s="207"/>
      <c r="AB1359" s="163" t="s">
        <v>1062</v>
      </c>
      <c r="AD1359" s="195"/>
      <c r="AE1359" s="195"/>
      <c r="AG1359" s="195"/>
      <c r="AH1359" s="195"/>
    </row>
    <row r="1360" spans="1:34" s="160" customFormat="1" ht="22.5" x14ac:dyDescent="0.2">
      <c r="A1360" s="200"/>
      <c r="B1360" s="199" t="s">
        <v>1064</v>
      </c>
      <c r="C1360" s="1037" t="s">
        <v>1065</v>
      </c>
      <c r="D1360" s="1037"/>
      <c r="E1360" s="1037"/>
      <c r="F1360" s="201" t="s">
        <v>454</v>
      </c>
      <c r="G1360" s="201" t="s">
        <v>936</v>
      </c>
      <c r="H1360" s="201"/>
      <c r="I1360" s="201" t="s">
        <v>936</v>
      </c>
      <c r="J1360" s="202"/>
      <c r="K1360" s="201"/>
      <c r="L1360" s="202">
        <v>1094.44</v>
      </c>
      <c r="M1360" s="201"/>
      <c r="N1360" s="203"/>
      <c r="V1360" s="189"/>
      <c r="W1360" s="195"/>
      <c r="AA1360" s="207"/>
      <c r="AB1360" s="163" t="s">
        <v>1065</v>
      </c>
      <c r="AD1360" s="195"/>
      <c r="AE1360" s="195"/>
      <c r="AG1360" s="195"/>
      <c r="AH1360" s="195"/>
    </row>
    <row r="1361" spans="1:34" s="160" customFormat="1" ht="12" x14ac:dyDescent="0.2">
      <c r="A1361" s="211"/>
      <c r="B1361" s="212"/>
      <c r="C1361" s="1039" t="s">
        <v>459</v>
      </c>
      <c r="D1361" s="1039"/>
      <c r="E1361" s="1039"/>
      <c r="F1361" s="192"/>
      <c r="G1361" s="192"/>
      <c r="H1361" s="192"/>
      <c r="I1361" s="192"/>
      <c r="J1361" s="193"/>
      <c r="K1361" s="192"/>
      <c r="L1361" s="193">
        <v>14418.57</v>
      </c>
      <c r="M1361" s="208"/>
      <c r="N1361" s="194"/>
      <c r="V1361" s="189"/>
      <c r="W1361" s="195"/>
      <c r="AA1361" s="207"/>
      <c r="AD1361" s="195" t="s">
        <v>459</v>
      </c>
      <c r="AE1361" s="195"/>
      <c r="AG1361" s="195"/>
      <c r="AH1361" s="195"/>
    </row>
    <row r="1362" spans="1:34" s="160" customFormat="1" ht="12" x14ac:dyDescent="0.2">
      <c r="A1362" s="1040" t="s">
        <v>1882</v>
      </c>
      <c r="B1362" s="1041"/>
      <c r="C1362" s="1041"/>
      <c r="D1362" s="1041"/>
      <c r="E1362" s="1041"/>
      <c r="F1362" s="1041"/>
      <c r="G1362" s="1041"/>
      <c r="H1362" s="1041"/>
      <c r="I1362" s="1041"/>
      <c r="J1362" s="1041"/>
      <c r="K1362" s="1041"/>
      <c r="L1362" s="1041"/>
      <c r="M1362" s="1041"/>
      <c r="N1362" s="1042"/>
      <c r="V1362" s="189"/>
      <c r="W1362" s="195"/>
      <c r="AA1362" s="207"/>
      <c r="AD1362" s="195"/>
      <c r="AE1362" s="195"/>
      <c r="AG1362" s="195"/>
      <c r="AH1362" s="195" t="s">
        <v>1882</v>
      </c>
    </row>
    <row r="1363" spans="1:34" s="160" customFormat="1" ht="22.5" x14ac:dyDescent="0.2">
      <c r="A1363" s="190" t="s">
        <v>1883</v>
      </c>
      <c r="B1363" s="191" t="s">
        <v>1620</v>
      </c>
      <c r="C1363" s="1039" t="s">
        <v>1884</v>
      </c>
      <c r="D1363" s="1039"/>
      <c r="E1363" s="1039"/>
      <c r="F1363" s="192" t="s">
        <v>532</v>
      </c>
      <c r="G1363" s="192"/>
      <c r="H1363" s="192"/>
      <c r="I1363" s="192" t="s">
        <v>1885</v>
      </c>
      <c r="J1363" s="193"/>
      <c r="K1363" s="192"/>
      <c r="L1363" s="193"/>
      <c r="M1363" s="192"/>
      <c r="N1363" s="194"/>
      <c r="V1363" s="189"/>
      <c r="W1363" s="195" t="s">
        <v>1884</v>
      </c>
      <c r="AA1363" s="207"/>
      <c r="AD1363" s="195"/>
      <c r="AE1363" s="195"/>
      <c r="AG1363" s="195"/>
      <c r="AH1363" s="195"/>
    </row>
    <row r="1364" spans="1:34" s="160" customFormat="1" ht="12" x14ac:dyDescent="0.2">
      <c r="A1364" s="196"/>
      <c r="B1364" s="197"/>
      <c r="C1364" s="1037" t="s">
        <v>1886</v>
      </c>
      <c r="D1364" s="1037"/>
      <c r="E1364" s="1037"/>
      <c r="F1364" s="1037"/>
      <c r="G1364" s="1037"/>
      <c r="H1364" s="1037"/>
      <c r="I1364" s="1037"/>
      <c r="J1364" s="1037"/>
      <c r="K1364" s="1037"/>
      <c r="L1364" s="1037"/>
      <c r="M1364" s="1037"/>
      <c r="N1364" s="1046"/>
      <c r="V1364" s="189"/>
      <c r="W1364" s="195"/>
      <c r="X1364" s="163" t="s">
        <v>1886</v>
      </c>
      <c r="AA1364" s="207"/>
      <c r="AD1364" s="195"/>
      <c r="AE1364" s="195"/>
      <c r="AG1364" s="195"/>
      <c r="AH1364" s="195"/>
    </row>
    <row r="1365" spans="1:34" s="160" customFormat="1" ht="33.75" x14ac:dyDescent="0.2">
      <c r="A1365" s="198"/>
      <c r="B1365" s="199" t="s">
        <v>430</v>
      </c>
      <c r="C1365" s="1037" t="s">
        <v>431</v>
      </c>
      <c r="D1365" s="1037"/>
      <c r="E1365" s="1037"/>
      <c r="F1365" s="1037"/>
      <c r="G1365" s="1037"/>
      <c r="H1365" s="1037"/>
      <c r="I1365" s="1037"/>
      <c r="J1365" s="1037"/>
      <c r="K1365" s="1037"/>
      <c r="L1365" s="1037"/>
      <c r="M1365" s="1037"/>
      <c r="N1365" s="1046"/>
      <c r="V1365" s="189"/>
      <c r="W1365" s="195"/>
      <c r="Y1365" s="163" t="s">
        <v>431</v>
      </c>
      <c r="AA1365" s="207"/>
      <c r="AD1365" s="195"/>
      <c r="AE1365" s="195"/>
      <c r="AG1365" s="195"/>
      <c r="AH1365" s="195"/>
    </row>
    <row r="1366" spans="1:34" s="160" customFormat="1" ht="12" x14ac:dyDescent="0.2">
      <c r="A1366" s="200"/>
      <c r="B1366" s="199" t="s">
        <v>423</v>
      </c>
      <c r="C1366" s="1037" t="s">
        <v>432</v>
      </c>
      <c r="D1366" s="1037"/>
      <c r="E1366" s="1037"/>
      <c r="F1366" s="201"/>
      <c r="G1366" s="201"/>
      <c r="H1366" s="201"/>
      <c r="I1366" s="201"/>
      <c r="J1366" s="202">
        <v>285.48</v>
      </c>
      <c r="K1366" s="201" t="s">
        <v>436</v>
      </c>
      <c r="L1366" s="202">
        <v>469.54</v>
      </c>
      <c r="M1366" s="201"/>
      <c r="N1366" s="203"/>
      <c r="V1366" s="189"/>
      <c r="W1366" s="195"/>
      <c r="Z1366" s="163" t="s">
        <v>432</v>
      </c>
      <c r="AA1366" s="207"/>
      <c r="AD1366" s="195"/>
      <c r="AE1366" s="195"/>
      <c r="AG1366" s="195"/>
      <c r="AH1366" s="195"/>
    </row>
    <row r="1367" spans="1:34" s="160" customFormat="1" ht="12" x14ac:dyDescent="0.2">
      <c r="A1367" s="200"/>
      <c r="B1367" s="199" t="s">
        <v>434</v>
      </c>
      <c r="C1367" s="1037" t="s">
        <v>435</v>
      </c>
      <c r="D1367" s="1037"/>
      <c r="E1367" s="1037"/>
      <c r="F1367" s="201"/>
      <c r="G1367" s="201"/>
      <c r="H1367" s="201"/>
      <c r="I1367" s="201"/>
      <c r="J1367" s="202">
        <v>41.73</v>
      </c>
      <c r="K1367" s="201" t="s">
        <v>436</v>
      </c>
      <c r="L1367" s="202">
        <v>68.64</v>
      </c>
      <c r="M1367" s="201"/>
      <c r="N1367" s="203"/>
      <c r="V1367" s="189"/>
      <c r="W1367" s="195"/>
      <c r="Z1367" s="163" t="s">
        <v>435</v>
      </c>
      <c r="AA1367" s="207"/>
      <c r="AD1367" s="195"/>
      <c r="AE1367" s="195"/>
      <c r="AG1367" s="195"/>
      <c r="AH1367" s="195"/>
    </row>
    <row r="1368" spans="1:34" s="160" customFormat="1" ht="12" x14ac:dyDescent="0.2">
      <c r="A1368" s="200"/>
      <c r="B1368" s="199" t="s">
        <v>437</v>
      </c>
      <c r="C1368" s="1037" t="s">
        <v>438</v>
      </c>
      <c r="D1368" s="1037"/>
      <c r="E1368" s="1037"/>
      <c r="F1368" s="201"/>
      <c r="G1368" s="201"/>
      <c r="H1368" s="201"/>
      <c r="I1368" s="201"/>
      <c r="J1368" s="202">
        <v>17.149999999999999</v>
      </c>
      <c r="K1368" s="201" t="s">
        <v>436</v>
      </c>
      <c r="L1368" s="202">
        <v>28.21</v>
      </c>
      <c r="M1368" s="201"/>
      <c r="N1368" s="203"/>
      <c r="V1368" s="189"/>
      <c r="W1368" s="195"/>
      <c r="Z1368" s="163" t="s">
        <v>438</v>
      </c>
      <c r="AA1368" s="207"/>
      <c r="AD1368" s="195"/>
      <c r="AE1368" s="195"/>
      <c r="AG1368" s="195"/>
      <c r="AH1368" s="195"/>
    </row>
    <row r="1369" spans="1:34" s="160" customFormat="1" ht="12" x14ac:dyDescent="0.2">
      <c r="A1369" s="200"/>
      <c r="B1369" s="199" t="s">
        <v>439</v>
      </c>
      <c r="C1369" s="1037" t="s">
        <v>440</v>
      </c>
      <c r="D1369" s="1037"/>
      <c r="E1369" s="1037"/>
      <c r="F1369" s="201"/>
      <c r="G1369" s="201"/>
      <c r="H1369" s="201"/>
      <c r="I1369" s="201"/>
      <c r="J1369" s="202">
        <v>8.5399999999999991</v>
      </c>
      <c r="K1369" s="201"/>
      <c r="L1369" s="202">
        <v>11.24</v>
      </c>
      <c r="M1369" s="201"/>
      <c r="N1369" s="203"/>
      <c r="V1369" s="189"/>
      <c r="W1369" s="195"/>
      <c r="Z1369" s="163" t="s">
        <v>440</v>
      </c>
      <c r="AA1369" s="207"/>
      <c r="AD1369" s="195"/>
      <c r="AE1369" s="195"/>
      <c r="AG1369" s="195"/>
      <c r="AH1369" s="195"/>
    </row>
    <row r="1370" spans="1:34" s="160" customFormat="1" ht="12" x14ac:dyDescent="0.2">
      <c r="A1370" s="196"/>
      <c r="B1370" s="204" t="s">
        <v>702</v>
      </c>
      <c r="C1370" s="1048" t="s">
        <v>703</v>
      </c>
      <c r="D1370" s="1048"/>
      <c r="E1370" s="1048"/>
      <c r="F1370" s="205" t="s">
        <v>644</v>
      </c>
      <c r="G1370" s="205" t="s">
        <v>1622</v>
      </c>
      <c r="H1370" s="205"/>
      <c r="I1370" s="205" t="s">
        <v>1887</v>
      </c>
      <c r="J1370" s="199"/>
      <c r="K1370" s="201"/>
      <c r="L1370" s="202"/>
      <c r="M1370" s="201"/>
      <c r="N1370" s="206"/>
      <c r="V1370" s="189"/>
      <c r="W1370" s="195"/>
      <c r="AA1370" s="207" t="s">
        <v>703</v>
      </c>
      <c r="AD1370" s="195"/>
      <c r="AE1370" s="195"/>
      <c r="AG1370" s="195"/>
      <c r="AH1370" s="195"/>
    </row>
    <row r="1371" spans="1:34" s="160" customFormat="1" ht="12" x14ac:dyDescent="0.2">
      <c r="A1371" s="200"/>
      <c r="B1371" s="199"/>
      <c r="C1371" s="1037" t="s">
        <v>443</v>
      </c>
      <c r="D1371" s="1037"/>
      <c r="E1371" s="1037"/>
      <c r="F1371" s="201" t="s">
        <v>444</v>
      </c>
      <c r="G1371" s="201" t="s">
        <v>1624</v>
      </c>
      <c r="H1371" s="201" t="s">
        <v>436</v>
      </c>
      <c r="I1371" s="201" t="s">
        <v>1888</v>
      </c>
      <c r="J1371" s="202"/>
      <c r="K1371" s="201"/>
      <c r="L1371" s="202"/>
      <c r="M1371" s="201"/>
      <c r="N1371" s="203"/>
      <c r="V1371" s="189"/>
      <c r="W1371" s="195"/>
      <c r="AA1371" s="207"/>
      <c r="AB1371" s="163" t="s">
        <v>443</v>
      </c>
      <c r="AD1371" s="195"/>
      <c r="AE1371" s="195"/>
      <c r="AG1371" s="195"/>
      <c r="AH1371" s="195"/>
    </row>
    <row r="1372" spans="1:34" s="160" customFormat="1" ht="12" x14ac:dyDescent="0.2">
      <c r="A1372" s="200"/>
      <c r="B1372" s="199"/>
      <c r="C1372" s="1037" t="s">
        <v>447</v>
      </c>
      <c r="D1372" s="1037"/>
      <c r="E1372" s="1037"/>
      <c r="F1372" s="201" t="s">
        <v>444</v>
      </c>
      <c r="G1372" s="201" t="s">
        <v>726</v>
      </c>
      <c r="H1372" s="201" t="s">
        <v>436</v>
      </c>
      <c r="I1372" s="201" t="s">
        <v>1889</v>
      </c>
      <c r="J1372" s="202"/>
      <c r="K1372" s="201"/>
      <c r="L1372" s="202"/>
      <c r="M1372" s="201"/>
      <c r="N1372" s="203"/>
      <c r="V1372" s="189"/>
      <c r="W1372" s="195"/>
      <c r="AA1372" s="207"/>
      <c r="AB1372" s="163" t="s">
        <v>447</v>
      </c>
      <c r="AD1372" s="195"/>
      <c r="AE1372" s="195"/>
      <c r="AG1372" s="195"/>
      <c r="AH1372" s="195"/>
    </row>
    <row r="1373" spans="1:34" s="160" customFormat="1" ht="12" x14ac:dyDescent="0.2">
      <c r="A1373" s="200"/>
      <c r="B1373" s="199"/>
      <c r="C1373" s="1047" t="s">
        <v>450</v>
      </c>
      <c r="D1373" s="1047"/>
      <c r="E1373" s="1047"/>
      <c r="F1373" s="208"/>
      <c r="G1373" s="208"/>
      <c r="H1373" s="208"/>
      <c r="I1373" s="208"/>
      <c r="J1373" s="209">
        <v>335.75</v>
      </c>
      <c r="K1373" s="208"/>
      <c r="L1373" s="209">
        <v>549.41999999999996</v>
      </c>
      <c r="M1373" s="208"/>
      <c r="N1373" s="210"/>
      <c r="V1373" s="189"/>
      <c r="W1373" s="195"/>
      <c r="AA1373" s="207"/>
      <c r="AC1373" s="163" t="s">
        <v>450</v>
      </c>
      <c r="AD1373" s="195"/>
      <c r="AE1373" s="195"/>
      <c r="AG1373" s="195"/>
      <c r="AH1373" s="195"/>
    </row>
    <row r="1374" spans="1:34" s="160" customFormat="1" ht="12" x14ac:dyDescent="0.2">
      <c r="A1374" s="200"/>
      <c r="B1374" s="199"/>
      <c r="C1374" s="1037" t="s">
        <v>451</v>
      </c>
      <c r="D1374" s="1037"/>
      <c r="E1374" s="1037"/>
      <c r="F1374" s="201"/>
      <c r="G1374" s="201"/>
      <c r="H1374" s="201"/>
      <c r="I1374" s="201"/>
      <c r="J1374" s="202"/>
      <c r="K1374" s="201"/>
      <c r="L1374" s="202">
        <v>497.75</v>
      </c>
      <c r="M1374" s="201"/>
      <c r="N1374" s="203"/>
      <c r="V1374" s="189"/>
      <c r="W1374" s="195"/>
      <c r="AA1374" s="207"/>
      <c r="AB1374" s="163" t="s">
        <v>451</v>
      </c>
      <c r="AD1374" s="195"/>
      <c r="AE1374" s="195"/>
      <c r="AG1374" s="195"/>
      <c r="AH1374" s="195"/>
    </row>
    <row r="1375" spans="1:34" s="160" customFormat="1" ht="22.5" x14ac:dyDescent="0.2">
      <c r="A1375" s="200"/>
      <c r="B1375" s="199" t="s">
        <v>1061</v>
      </c>
      <c r="C1375" s="1037" t="s">
        <v>1062</v>
      </c>
      <c r="D1375" s="1037"/>
      <c r="E1375" s="1037"/>
      <c r="F1375" s="201" t="s">
        <v>454</v>
      </c>
      <c r="G1375" s="201" t="s">
        <v>1063</v>
      </c>
      <c r="H1375" s="201"/>
      <c r="I1375" s="201" t="s">
        <v>1063</v>
      </c>
      <c r="J1375" s="202"/>
      <c r="K1375" s="201"/>
      <c r="L1375" s="202">
        <v>557.48</v>
      </c>
      <c r="M1375" s="201"/>
      <c r="N1375" s="203"/>
      <c r="V1375" s="189"/>
      <c r="W1375" s="195"/>
      <c r="AA1375" s="207"/>
      <c r="AB1375" s="163" t="s">
        <v>1062</v>
      </c>
      <c r="AD1375" s="195"/>
      <c r="AE1375" s="195"/>
      <c r="AG1375" s="195"/>
      <c r="AH1375" s="195"/>
    </row>
    <row r="1376" spans="1:34" s="160" customFormat="1" ht="22.5" x14ac:dyDescent="0.2">
      <c r="A1376" s="200"/>
      <c r="B1376" s="199" t="s">
        <v>1064</v>
      </c>
      <c r="C1376" s="1037" t="s">
        <v>1065</v>
      </c>
      <c r="D1376" s="1037"/>
      <c r="E1376" s="1037"/>
      <c r="F1376" s="201" t="s">
        <v>454</v>
      </c>
      <c r="G1376" s="201" t="s">
        <v>936</v>
      </c>
      <c r="H1376" s="201"/>
      <c r="I1376" s="201" t="s">
        <v>936</v>
      </c>
      <c r="J1376" s="202"/>
      <c r="K1376" s="201"/>
      <c r="L1376" s="202">
        <v>323.54000000000002</v>
      </c>
      <c r="M1376" s="201"/>
      <c r="N1376" s="203"/>
      <c r="V1376" s="189"/>
      <c r="W1376" s="195"/>
      <c r="AA1376" s="207"/>
      <c r="AB1376" s="163" t="s">
        <v>1065</v>
      </c>
      <c r="AD1376" s="195"/>
      <c r="AE1376" s="195"/>
      <c r="AG1376" s="195"/>
      <c r="AH1376" s="195"/>
    </row>
    <row r="1377" spans="1:34" s="160" customFormat="1" ht="12" x14ac:dyDescent="0.2">
      <c r="A1377" s="211"/>
      <c r="B1377" s="212"/>
      <c r="C1377" s="1039" t="s">
        <v>459</v>
      </c>
      <c r="D1377" s="1039"/>
      <c r="E1377" s="1039"/>
      <c r="F1377" s="192"/>
      <c r="G1377" s="192"/>
      <c r="H1377" s="192"/>
      <c r="I1377" s="192"/>
      <c r="J1377" s="193"/>
      <c r="K1377" s="192"/>
      <c r="L1377" s="193">
        <v>1430.44</v>
      </c>
      <c r="M1377" s="208"/>
      <c r="N1377" s="194"/>
      <c r="V1377" s="189"/>
      <c r="W1377" s="195"/>
      <c r="AA1377" s="207"/>
      <c r="AD1377" s="195" t="s">
        <v>459</v>
      </c>
      <c r="AE1377" s="195"/>
      <c r="AG1377" s="195"/>
      <c r="AH1377" s="195"/>
    </row>
    <row r="1378" spans="1:34" s="160" customFormat="1" ht="22.5" x14ac:dyDescent="0.2">
      <c r="A1378" s="190" t="s">
        <v>1890</v>
      </c>
      <c r="B1378" s="191" t="s">
        <v>1652</v>
      </c>
      <c r="C1378" s="1039" t="s">
        <v>1653</v>
      </c>
      <c r="D1378" s="1039"/>
      <c r="E1378" s="1039"/>
      <c r="F1378" s="192" t="s">
        <v>644</v>
      </c>
      <c r="G1378" s="192"/>
      <c r="H1378" s="192"/>
      <c r="I1378" s="192" t="s">
        <v>1887</v>
      </c>
      <c r="J1378" s="193">
        <v>700</v>
      </c>
      <c r="K1378" s="192"/>
      <c r="L1378" s="193">
        <v>1878.96</v>
      </c>
      <c r="M1378" s="192"/>
      <c r="N1378" s="194"/>
      <c r="V1378" s="189"/>
      <c r="W1378" s="195" t="s">
        <v>1653</v>
      </c>
      <c r="AA1378" s="207"/>
      <c r="AD1378" s="195"/>
      <c r="AE1378" s="195"/>
      <c r="AG1378" s="195"/>
      <c r="AH1378" s="195"/>
    </row>
    <row r="1379" spans="1:34" s="160" customFormat="1" ht="12" x14ac:dyDescent="0.2">
      <c r="A1379" s="211"/>
      <c r="B1379" s="212"/>
      <c r="C1379" s="168" t="s">
        <v>462</v>
      </c>
      <c r="D1379" s="213"/>
      <c r="E1379" s="213"/>
      <c r="F1379" s="214"/>
      <c r="G1379" s="214"/>
      <c r="H1379" s="214"/>
      <c r="I1379" s="214"/>
      <c r="J1379" s="215"/>
      <c r="K1379" s="214"/>
      <c r="L1379" s="215"/>
      <c r="M1379" s="216"/>
      <c r="N1379" s="217"/>
      <c r="V1379" s="189"/>
      <c r="W1379" s="195"/>
      <c r="AA1379" s="207"/>
      <c r="AD1379" s="195"/>
      <c r="AE1379" s="195"/>
      <c r="AG1379" s="195"/>
      <c r="AH1379" s="195"/>
    </row>
    <row r="1380" spans="1:34" s="160" customFormat="1" ht="33.75" x14ac:dyDescent="0.2">
      <c r="A1380" s="190" t="s">
        <v>1891</v>
      </c>
      <c r="B1380" s="191" t="s">
        <v>1892</v>
      </c>
      <c r="C1380" s="1039" t="s">
        <v>1631</v>
      </c>
      <c r="D1380" s="1039"/>
      <c r="E1380" s="1039"/>
      <c r="F1380" s="192" t="s">
        <v>532</v>
      </c>
      <c r="G1380" s="192"/>
      <c r="H1380" s="192"/>
      <c r="I1380" s="192" t="s">
        <v>1885</v>
      </c>
      <c r="J1380" s="193"/>
      <c r="K1380" s="192"/>
      <c r="L1380" s="193"/>
      <c r="M1380" s="192"/>
      <c r="N1380" s="194"/>
      <c r="V1380" s="189"/>
      <c r="W1380" s="195" t="s">
        <v>1631</v>
      </c>
      <c r="AA1380" s="207"/>
      <c r="AD1380" s="195"/>
      <c r="AE1380" s="195"/>
      <c r="AG1380" s="195"/>
      <c r="AH1380" s="195"/>
    </row>
    <row r="1381" spans="1:34" s="160" customFormat="1" ht="12" x14ac:dyDescent="0.2">
      <c r="A1381" s="196"/>
      <c r="B1381" s="197"/>
      <c r="C1381" s="1037" t="s">
        <v>1886</v>
      </c>
      <c r="D1381" s="1037"/>
      <c r="E1381" s="1037"/>
      <c r="F1381" s="1037"/>
      <c r="G1381" s="1037"/>
      <c r="H1381" s="1037"/>
      <c r="I1381" s="1037"/>
      <c r="J1381" s="1037"/>
      <c r="K1381" s="1037"/>
      <c r="L1381" s="1037"/>
      <c r="M1381" s="1037"/>
      <c r="N1381" s="1046"/>
      <c r="V1381" s="189"/>
      <c r="W1381" s="195"/>
      <c r="X1381" s="163" t="s">
        <v>1886</v>
      </c>
      <c r="AA1381" s="207"/>
      <c r="AD1381" s="195"/>
      <c r="AE1381" s="195"/>
      <c r="AG1381" s="195"/>
      <c r="AH1381" s="195"/>
    </row>
    <row r="1382" spans="1:34" s="160" customFormat="1" ht="12" x14ac:dyDescent="0.2">
      <c r="A1382" s="198"/>
      <c r="B1382" s="199"/>
      <c r="C1382" s="1037" t="s">
        <v>1680</v>
      </c>
      <c r="D1382" s="1037"/>
      <c r="E1382" s="1037"/>
      <c r="F1382" s="1037"/>
      <c r="G1382" s="1037"/>
      <c r="H1382" s="1037"/>
      <c r="I1382" s="1037"/>
      <c r="J1382" s="1037"/>
      <c r="K1382" s="1037"/>
      <c r="L1382" s="1037"/>
      <c r="M1382" s="1037"/>
      <c r="N1382" s="1046"/>
      <c r="V1382" s="189"/>
      <c r="W1382" s="195"/>
      <c r="Y1382" s="163" t="s">
        <v>1680</v>
      </c>
      <c r="AA1382" s="207"/>
      <c r="AD1382" s="195"/>
      <c r="AE1382" s="195"/>
      <c r="AG1382" s="195"/>
      <c r="AH1382" s="195"/>
    </row>
    <row r="1383" spans="1:34" s="160" customFormat="1" ht="33.75" x14ac:dyDescent="0.2">
      <c r="A1383" s="198"/>
      <c r="B1383" s="199" t="s">
        <v>430</v>
      </c>
      <c r="C1383" s="1037" t="s">
        <v>431</v>
      </c>
      <c r="D1383" s="1037"/>
      <c r="E1383" s="1037"/>
      <c r="F1383" s="1037"/>
      <c r="G1383" s="1037"/>
      <c r="H1383" s="1037"/>
      <c r="I1383" s="1037"/>
      <c r="J1383" s="1037"/>
      <c r="K1383" s="1037"/>
      <c r="L1383" s="1037"/>
      <c r="M1383" s="1037"/>
      <c r="N1383" s="1046"/>
      <c r="V1383" s="189"/>
      <c r="W1383" s="195"/>
      <c r="Y1383" s="163" t="s">
        <v>431</v>
      </c>
      <c r="AA1383" s="207"/>
      <c r="AD1383" s="195"/>
      <c r="AE1383" s="195"/>
      <c r="AG1383" s="195"/>
      <c r="AH1383" s="195"/>
    </row>
    <row r="1384" spans="1:34" s="160" customFormat="1" ht="12" x14ac:dyDescent="0.2">
      <c r="A1384" s="200"/>
      <c r="B1384" s="199" t="s">
        <v>423</v>
      </c>
      <c r="C1384" s="1037" t="s">
        <v>432</v>
      </c>
      <c r="D1384" s="1037"/>
      <c r="E1384" s="1037"/>
      <c r="F1384" s="201"/>
      <c r="G1384" s="201"/>
      <c r="H1384" s="201"/>
      <c r="I1384" s="201"/>
      <c r="J1384" s="202">
        <v>3.43</v>
      </c>
      <c r="K1384" s="201" t="s">
        <v>1046</v>
      </c>
      <c r="L1384" s="202">
        <v>11.28</v>
      </c>
      <c r="M1384" s="201"/>
      <c r="N1384" s="203"/>
      <c r="V1384" s="189"/>
      <c r="W1384" s="195"/>
      <c r="Z1384" s="163" t="s">
        <v>432</v>
      </c>
      <c r="AA1384" s="207"/>
      <c r="AD1384" s="195"/>
      <c r="AE1384" s="195"/>
      <c r="AG1384" s="195"/>
      <c r="AH1384" s="195"/>
    </row>
    <row r="1385" spans="1:34" s="160" customFormat="1" ht="12" x14ac:dyDescent="0.2">
      <c r="A1385" s="200"/>
      <c r="B1385" s="199" t="s">
        <v>434</v>
      </c>
      <c r="C1385" s="1037" t="s">
        <v>435</v>
      </c>
      <c r="D1385" s="1037"/>
      <c r="E1385" s="1037"/>
      <c r="F1385" s="201"/>
      <c r="G1385" s="201"/>
      <c r="H1385" s="201"/>
      <c r="I1385" s="201"/>
      <c r="J1385" s="202">
        <v>7.56</v>
      </c>
      <c r="K1385" s="201" t="s">
        <v>1046</v>
      </c>
      <c r="L1385" s="202">
        <v>24.87</v>
      </c>
      <c r="M1385" s="201"/>
      <c r="N1385" s="203"/>
      <c r="V1385" s="189"/>
      <c r="W1385" s="195"/>
      <c r="Z1385" s="163" t="s">
        <v>435</v>
      </c>
      <c r="AA1385" s="207"/>
      <c r="AD1385" s="195"/>
      <c r="AE1385" s="195"/>
      <c r="AG1385" s="195"/>
      <c r="AH1385" s="195"/>
    </row>
    <row r="1386" spans="1:34" s="160" customFormat="1" ht="12" x14ac:dyDescent="0.2">
      <c r="A1386" s="200"/>
      <c r="B1386" s="199" t="s">
        <v>437</v>
      </c>
      <c r="C1386" s="1037" t="s">
        <v>438</v>
      </c>
      <c r="D1386" s="1037"/>
      <c r="E1386" s="1037"/>
      <c r="F1386" s="201"/>
      <c r="G1386" s="201"/>
      <c r="H1386" s="201"/>
      <c r="I1386" s="201"/>
      <c r="J1386" s="202">
        <v>2.84</v>
      </c>
      <c r="K1386" s="201" t="s">
        <v>1046</v>
      </c>
      <c r="L1386" s="202">
        <v>9.34</v>
      </c>
      <c r="M1386" s="201"/>
      <c r="N1386" s="203"/>
      <c r="V1386" s="189"/>
      <c r="W1386" s="195"/>
      <c r="Z1386" s="163" t="s">
        <v>438</v>
      </c>
      <c r="AA1386" s="207"/>
      <c r="AD1386" s="195"/>
      <c r="AE1386" s="195"/>
      <c r="AG1386" s="195"/>
      <c r="AH1386" s="195"/>
    </row>
    <row r="1387" spans="1:34" s="160" customFormat="1" ht="12" x14ac:dyDescent="0.2">
      <c r="A1387" s="196"/>
      <c r="B1387" s="204" t="s">
        <v>702</v>
      </c>
      <c r="C1387" s="1048" t="s">
        <v>703</v>
      </c>
      <c r="D1387" s="1048"/>
      <c r="E1387" s="1048"/>
      <c r="F1387" s="205" t="s">
        <v>644</v>
      </c>
      <c r="G1387" s="205" t="s">
        <v>869</v>
      </c>
      <c r="H1387" s="205" t="s">
        <v>434</v>
      </c>
      <c r="I1387" s="205" t="s">
        <v>1893</v>
      </c>
      <c r="J1387" s="199"/>
      <c r="K1387" s="201"/>
      <c r="L1387" s="202"/>
      <c r="M1387" s="201"/>
      <c r="N1387" s="206"/>
      <c r="V1387" s="189"/>
      <c r="W1387" s="195"/>
      <c r="AA1387" s="207" t="s">
        <v>703</v>
      </c>
      <c r="AD1387" s="195"/>
      <c r="AE1387" s="195"/>
      <c r="AG1387" s="195"/>
      <c r="AH1387" s="195"/>
    </row>
    <row r="1388" spans="1:34" s="160" customFormat="1" ht="12" x14ac:dyDescent="0.2">
      <c r="A1388" s="200"/>
      <c r="B1388" s="199"/>
      <c r="C1388" s="1037" t="s">
        <v>443</v>
      </c>
      <c r="D1388" s="1037"/>
      <c r="E1388" s="1037"/>
      <c r="F1388" s="201" t="s">
        <v>444</v>
      </c>
      <c r="G1388" s="201" t="s">
        <v>1635</v>
      </c>
      <c r="H1388" s="201" t="s">
        <v>1046</v>
      </c>
      <c r="I1388" s="201" t="s">
        <v>1894</v>
      </c>
      <c r="J1388" s="202"/>
      <c r="K1388" s="201"/>
      <c r="L1388" s="202"/>
      <c r="M1388" s="201"/>
      <c r="N1388" s="203"/>
      <c r="V1388" s="189"/>
      <c r="W1388" s="195"/>
      <c r="AA1388" s="207"/>
      <c r="AB1388" s="163" t="s">
        <v>443</v>
      </c>
      <c r="AD1388" s="195"/>
      <c r="AE1388" s="195"/>
      <c r="AG1388" s="195"/>
      <c r="AH1388" s="195"/>
    </row>
    <row r="1389" spans="1:34" s="160" customFormat="1" ht="12" x14ac:dyDescent="0.2">
      <c r="A1389" s="200"/>
      <c r="B1389" s="199"/>
      <c r="C1389" s="1037" t="s">
        <v>447</v>
      </c>
      <c r="D1389" s="1037"/>
      <c r="E1389" s="1037"/>
      <c r="F1389" s="201" t="s">
        <v>444</v>
      </c>
      <c r="G1389" s="201" t="s">
        <v>1637</v>
      </c>
      <c r="H1389" s="201" t="s">
        <v>1046</v>
      </c>
      <c r="I1389" s="201" t="s">
        <v>1895</v>
      </c>
      <c r="J1389" s="202"/>
      <c r="K1389" s="201"/>
      <c r="L1389" s="202"/>
      <c r="M1389" s="201"/>
      <c r="N1389" s="203"/>
      <c r="V1389" s="189"/>
      <c r="W1389" s="195"/>
      <c r="AA1389" s="207"/>
      <c r="AB1389" s="163" t="s">
        <v>447</v>
      </c>
      <c r="AD1389" s="195"/>
      <c r="AE1389" s="195"/>
      <c r="AG1389" s="195"/>
      <c r="AH1389" s="195"/>
    </row>
    <row r="1390" spans="1:34" s="160" customFormat="1" ht="12" x14ac:dyDescent="0.2">
      <c r="A1390" s="200"/>
      <c r="B1390" s="199"/>
      <c r="C1390" s="1047" t="s">
        <v>450</v>
      </c>
      <c r="D1390" s="1047"/>
      <c r="E1390" s="1047"/>
      <c r="F1390" s="208"/>
      <c r="G1390" s="208"/>
      <c r="H1390" s="208"/>
      <c r="I1390" s="208"/>
      <c r="J1390" s="209">
        <v>10.99</v>
      </c>
      <c r="K1390" s="208"/>
      <c r="L1390" s="209">
        <v>36.15</v>
      </c>
      <c r="M1390" s="208"/>
      <c r="N1390" s="210"/>
      <c r="V1390" s="189"/>
      <c r="W1390" s="195"/>
      <c r="AA1390" s="207"/>
      <c r="AC1390" s="163" t="s">
        <v>450</v>
      </c>
      <c r="AD1390" s="195"/>
      <c r="AE1390" s="195"/>
      <c r="AG1390" s="195"/>
      <c r="AH1390" s="195"/>
    </row>
    <row r="1391" spans="1:34" s="160" customFormat="1" ht="12" x14ac:dyDescent="0.2">
      <c r="A1391" s="200"/>
      <c r="B1391" s="199"/>
      <c r="C1391" s="1037" t="s">
        <v>451</v>
      </c>
      <c r="D1391" s="1037"/>
      <c r="E1391" s="1037"/>
      <c r="F1391" s="201"/>
      <c r="G1391" s="201"/>
      <c r="H1391" s="201"/>
      <c r="I1391" s="201"/>
      <c r="J1391" s="202"/>
      <c r="K1391" s="201"/>
      <c r="L1391" s="202">
        <v>20.62</v>
      </c>
      <c r="M1391" s="201"/>
      <c r="N1391" s="203"/>
      <c r="V1391" s="189"/>
      <c r="W1391" s="195"/>
      <c r="AA1391" s="207"/>
      <c r="AB1391" s="163" t="s">
        <v>451</v>
      </c>
      <c r="AD1391" s="195"/>
      <c r="AE1391" s="195"/>
      <c r="AG1391" s="195"/>
      <c r="AH1391" s="195"/>
    </row>
    <row r="1392" spans="1:34" s="160" customFormat="1" ht="22.5" x14ac:dyDescent="0.2">
      <c r="A1392" s="200"/>
      <c r="B1392" s="199" t="s">
        <v>1061</v>
      </c>
      <c r="C1392" s="1037" t="s">
        <v>1062</v>
      </c>
      <c r="D1392" s="1037"/>
      <c r="E1392" s="1037"/>
      <c r="F1392" s="201" t="s">
        <v>454</v>
      </c>
      <c r="G1392" s="201" t="s">
        <v>1063</v>
      </c>
      <c r="H1392" s="201"/>
      <c r="I1392" s="201" t="s">
        <v>1063</v>
      </c>
      <c r="J1392" s="202"/>
      <c r="K1392" s="201"/>
      <c r="L1392" s="202">
        <v>23.09</v>
      </c>
      <c r="M1392" s="201"/>
      <c r="N1392" s="203"/>
      <c r="V1392" s="189"/>
      <c r="W1392" s="195"/>
      <c r="AA1392" s="207"/>
      <c r="AB1392" s="163" t="s">
        <v>1062</v>
      </c>
      <c r="AD1392" s="195"/>
      <c r="AE1392" s="195"/>
      <c r="AG1392" s="195"/>
      <c r="AH1392" s="195"/>
    </row>
    <row r="1393" spans="1:34" s="160" customFormat="1" ht="22.5" x14ac:dyDescent="0.2">
      <c r="A1393" s="200"/>
      <c r="B1393" s="199" t="s">
        <v>1064</v>
      </c>
      <c r="C1393" s="1037" t="s">
        <v>1065</v>
      </c>
      <c r="D1393" s="1037"/>
      <c r="E1393" s="1037"/>
      <c r="F1393" s="201" t="s">
        <v>454</v>
      </c>
      <c r="G1393" s="201" t="s">
        <v>936</v>
      </c>
      <c r="H1393" s="201"/>
      <c r="I1393" s="201" t="s">
        <v>936</v>
      </c>
      <c r="J1393" s="202"/>
      <c r="K1393" s="201"/>
      <c r="L1393" s="202">
        <v>13.4</v>
      </c>
      <c r="M1393" s="201"/>
      <c r="N1393" s="203"/>
      <c r="V1393" s="189"/>
      <c r="W1393" s="195"/>
      <c r="AA1393" s="207"/>
      <c r="AB1393" s="163" t="s">
        <v>1065</v>
      </c>
      <c r="AD1393" s="195"/>
      <c r="AE1393" s="195"/>
      <c r="AG1393" s="195"/>
      <c r="AH1393" s="195"/>
    </row>
    <row r="1394" spans="1:34" s="160" customFormat="1" ht="12" x14ac:dyDescent="0.2">
      <c r="A1394" s="211"/>
      <c r="B1394" s="212"/>
      <c r="C1394" s="1039" t="s">
        <v>459</v>
      </c>
      <c r="D1394" s="1039"/>
      <c r="E1394" s="1039"/>
      <c r="F1394" s="192"/>
      <c r="G1394" s="192"/>
      <c r="H1394" s="192"/>
      <c r="I1394" s="192"/>
      <c r="J1394" s="193"/>
      <c r="K1394" s="192"/>
      <c r="L1394" s="193">
        <v>72.64</v>
      </c>
      <c r="M1394" s="208"/>
      <c r="N1394" s="194"/>
      <c r="V1394" s="189"/>
      <c r="W1394" s="195"/>
      <c r="AA1394" s="207"/>
      <c r="AD1394" s="195" t="s">
        <v>459</v>
      </c>
      <c r="AE1394" s="195"/>
      <c r="AG1394" s="195"/>
      <c r="AH1394" s="195"/>
    </row>
    <row r="1395" spans="1:34" s="160" customFormat="1" ht="22.5" x14ac:dyDescent="0.2">
      <c r="A1395" s="190" t="s">
        <v>1896</v>
      </c>
      <c r="B1395" s="191" t="s">
        <v>1652</v>
      </c>
      <c r="C1395" s="1039" t="s">
        <v>1653</v>
      </c>
      <c r="D1395" s="1039"/>
      <c r="E1395" s="1039"/>
      <c r="F1395" s="192" t="s">
        <v>644</v>
      </c>
      <c r="G1395" s="192"/>
      <c r="H1395" s="192"/>
      <c r="I1395" s="192" t="s">
        <v>1893</v>
      </c>
      <c r="J1395" s="193">
        <v>700</v>
      </c>
      <c r="K1395" s="192"/>
      <c r="L1395" s="193">
        <v>939.48</v>
      </c>
      <c r="M1395" s="192"/>
      <c r="N1395" s="194"/>
      <c r="V1395" s="189"/>
      <c r="W1395" s="195" t="s">
        <v>1653</v>
      </c>
      <c r="AA1395" s="207"/>
      <c r="AD1395" s="195"/>
      <c r="AE1395" s="195"/>
      <c r="AG1395" s="195"/>
      <c r="AH1395" s="195"/>
    </row>
    <row r="1396" spans="1:34" s="160" customFormat="1" ht="12" x14ac:dyDescent="0.2">
      <c r="A1396" s="211"/>
      <c r="B1396" s="212"/>
      <c r="C1396" s="168" t="s">
        <v>462</v>
      </c>
      <c r="D1396" s="213"/>
      <c r="E1396" s="213"/>
      <c r="F1396" s="214"/>
      <c r="G1396" s="214"/>
      <c r="H1396" s="214"/>
      <c r="I1396" s="214"/>
      <c r="J1396" s="215"/>
      <c r="K1396" s="214"/>
      <c r="L1396" s="215"/>
      <c r="M1396" s="216"/>
      <c r="N1396" s="217"/>
      <c r="V1396" s="189"/>
      <c r="W1396" s="195"/>
      <c r="AA1396" s="207"/>
      <c r="AD1396" s="195"/>
      <c r="AE1396" s="195"/>
      <c r="AG1396" s="195"/>
      <c r="AH1396" s="195"/>
    </row>
    <row r="1397" spans="1:34" s="160" customFormat="1" ht="45" x14ac:dyDescent="0.2">
      <c r="A1397" s="190" t="s">
        <v>1897</v>
      </c>
      <c r="B1397" s="191" t="s">
        <v>1821</v>
      </c>
      <c r="C1397" s="1039" t="s">
        <v>1822</v>
      </c>
      <c r="D1397" s="1039"/>
      <c r="E1397" s="1039"/>
      <c r="F1397" s="192" t="s">
        <v>532</v>
      </c>
      <c r="G1397" s="192"/>
      <c r="H1397" s="192"/>
      <c r="I1397" s="192" t="s">
        <v>1885</v>
      </c>
      <c r="J1397" s="193"/>
      <c r="K1397" s="192"/>
      <c r="L1397" s="193"/>
      <c r="M1397" s="192"/>
      <c r="N1397" s="194"/>
      <c r="V1397" s="189"/>
      <c r="W1397" s="195" t="s">
        <v>1822</v>
      </c>
      <c r="AA1397" s="207"/>
      <c r="AD1397" s="195"/>
      <c r="AE1397" s="195"/>
      <c r="AG1397" s="195"/>
      <c r="AH1397" s="195"/>
    </row>
    <row r="1398" spans="1:34" s="160" customFormat="1" ht="12" x14ac:dyDescent="0.2">
      <c r="A1398" s="196"/>
      <c r="B1398" s="197"/>
      <c r="C1398" s="1037" t="s">
        <v>1886</v>
      </c>
      <c r="D1398" s="1037"/>
      <c r="E1398" s="1037"/>
      <c r="F1398" s="1037"/>
      <c r="G1398" s="1037"/>
      <c r="H1398" s="1037"/>
      <c r="I1398" s="1037"/>
      <c r="J1398" s="1037"/>
      <c r="K1398" s="1037"/>
      <c r="L1398" s="1037"/>
      <c r="M1398" s="1037"/>
      <c r="N1398" s="1046"/>
      <c r="V1398" s="189"/>
      <c r="W1398" s="195"/>
      <c r="X1398" s="163" t="s">
        <v>1886</v>
      </c>
      <c r="AA1398" s="207"/>
      <c r="AD1398" s="195"/>
      <c r="AE1398" s="195"/>
      <c r="AG1398" s="195"/>
      <c r="AH1398" s="195"/>
    </row>
    <row r="1399" spans="1:34" s="160" customFormat="1" ht="33.75" x14ac:dyDescent="0.2">
      <c r="A1399" s="198"/>
      <c r="B1399" s="199" t="s">
        <v>430</v>
      </c>
      <c r="C1399" s="1037" t="s">
        <v>431</v>
      </c>
      <c r="D1399" s="1037"/>
      <c r="E1399" s="1037"/>
      <c r="F1399" s="1037"/>
      <c r="G1399" s="1037"/>
      <c r="H1399" s="1037"/>
      <c r="I1399" s="1037"/>
      <c r="J1399" s="1037"/>
      <c r="K1399" s="1037"/>
      <c r="L1399" s="1037"/>
      <c r="M1399" s="1037"/>
      <c r="N1399" s="1046"/>
      <c r="V1399" s="189"/>
      <c r="W1399" s="195"/>
      <c r="Y1399" s="163" t="s">
        <v>431</v>
      </c>
      <c r="AA1399" s="207"/>
      <c r="AD1399" s="195"/>
      <c r="AE1399" s="195"/>
      <c r="AG1399" s="195"/>
      <c r="AH1399" s="195"/>
    </row>
    <row r="1400" spans="1:34" s="160" customFormat="1" ht="12" x14ac:dyDescent="0.2">
      <c r="A1400" s="200"/>
      <c r="B1400" s="199" t="s">
        <v>423</v>
      </c>
      <c r="C1400" s="1037" t="s">
        <v>432</v>
      </c>
      <c r="D1400" s="1037"/>
      <c r="E1400" s="1037"/>
      <c r="F1400" s="201"/>
      <c r="G1400" s="201"/>
      <c r="H1400" s="201"/>
      <c r="I1400" s="201"/>
      <c r="J1400" s="202">
        <v>222.97</v>
      </c>
      <c r="K1400" s="201" t="s">
        <v>436</v>
      </c>
      <c r="L1400" s="202">
        <v>366.73</v>
      </c>
      <c r="M1400" s="201"/>
      <c r="N1400" s="203"/>
      <c r="V1400" s="189"/>
      <c r="W1400" s="195"/>
      <c r="Z1400" s="163" t="s">
        <v>432</v>
      </c>
      <c r="AA1400" s="207"/>
      <c r="AD1400" s="195"/>
      <c r="AE1400" s="195"/>
      <c r="AG1400" s="195"/>
      <c r="AH1400" s="195"/>
    </row>
    <row r="1401" spans="1:34" s="160" customFormat="1" ht="12" x14ac:dyDescent="0.2">
      <c r="A1401" s="200"/>
      <c r="B1401" s="199" t="s">
        <v>434</v>
      </c>
      <c r="C1401" s="1037" t="s">
        <v>435</v>
      </c>
      <c r="D1401" s="1037"/>
      <c r="E1401" s="1037"/>
      <c r="F1401" s="201"/>
      <c r="G1401" s="201"/>
      <c r="H1401" s="201"/>
      <c r="I1401" s="201"/>
      <c r="J1401" s="202">
        <v>12.46</v>
      </c>
      <c r="K1401" s="201" t="s">
        <v>436</v>
      </c>
      <c r="L1401" s="202">
        <v>20.49</v>
      </c>
      <c r="M1401" s="201"/>
      <c r="N1401" s="203"/>
      <c r="V1401" s="189"/>
      <c r="W1401" s="195"/>
      <c r="Z1401" s="163" t="s">
        <v>435</v>
      </c>
      <c r="AA1401" s="207"/>
      <c r="AD1401" s="195"/>
      <c r="AE1401" s="195"/>
      <c r="AG1401" s="195"/>
      <c r="AH1401" s="195"/>
    </row>
    <row r="1402" spans="1:34" s="160" customFormat="1" ht="12" x14ac:dyDescent="0.2">
      <c r="A1402" s="200"/>
      <c r="B1402" s="199" t="s">
        <v>437</v>
      </c>
      <c r="C1402" s="1037" t="s">
        <v>438</v>
      </c>
      <c r="D1402" s="1037"/>
      <c r="E1402" s="1037"/>
      <c r="F1402" s="201"/>
      <c r="G1402" s="201"/>
      <c r="H1402" s="201"/>
      <c r="I1402" s="201"/>
      <c r="J1402" s="202">
        <v>1.04</v>
      </c>
      <c r="K1402" s="201" t="s">
        <v>436</v>
      </c>
      <c r="L1402" s="202">
        <v>1.71</v>
      </c>
      <c r="M1402" s="201"/>
      <c r="N1402" s="203"/>
      <c r="V1402" s="189"/>
      <c r="W1402" s="195"/>
      <c r="Z1402" s="163" t="s">
        <v>438</v>
      </c>
      <c r="AA1402" s="207"/>
      <c r="AD1402" s="195"/>
      <c r="AE1402" s="195"/>
      <c r="AG1402" s="195"/>
      <c r="AH1402" s="195"/>
    </row>
    <row r="1403" spans="1:34" s="160" customFormat="1" ht="12" x14ac:dyDescent="0.2">
      <c r="A1403" s="200"/>
      <c r="B1403" s="199" t="s">
        <v>439</v>
      </c>
      <c r="C1403" s="1037" t="s">
        <v>440</v>
      </c>
      <c r="D1403" s="1037"/>
      <c r="E1403" s="1037"/>
      <c r="F1403" s="201"/>
      <c r="G1403" s="201"/>
      <c r="H1403" s="201"/>
      <c r="I1403" s="201"/>
      <c r="J1403" s="202">
        <v>19.79</v>
      </c>
      <c r="K1403" s="201"/>
      <c r="L1403" s="202">
        <v>26.04</v>
      </c>
      <c r="M1403" s="201"/>
      <c r="N1403" s="203"/>
      <c r="V1403" s="189"/>
      <c r="W1403" s="195"/>
      <c r="Z1403" s="163" t="s">
        <v>440</v>
      </c>
      <c r="AA1403" s="207"/>
      <c r="AD1403" s="195"/>
      <c r="AE1403" s="195"/>
      <c r="AG1403" s="195"/>
      <c r="AH1403" s="195"/>
    </row>
    <row r="1404" spans="1:34" s="160" customFormat="1" ht="12" x14ac:dyDescent="0.2">
      <c r="A1404" s="196"/>
      <c r="B1404" s="204" t="s">
        <v>1823</v>
      </c>
      <c r="C1404" s="1048" t="s">
        <v>1824</v>
      </c>
      <c r="D1404" s="1048"/>
      <c r="E1404" s="1048"/>
      <c r="F1404" s="205" t="s">
        <v>411</v>
      </c>
      <c r="G1404" s="205" t="s">
        <v>1825</v>
      </c>
      <c r="H1404" s="205"/>
      <c r="I1404" s="205" t="s">
        <v>1898</v>
      </c>
      <c r="J1404" s="199"/>
      <c r="K1404" s="201"/>
      <c r="L1404" s="202"/>
      <c r="M1404" s="201"/>
      <c r="N1404" s="206"/>
      <c r="V1404" s="189"/>
      <c r="W1404" s="195"/>
      <c r="AA1404" s="207" t="s">
        <v>1824</v>
      </c>
      <c r="AD1404" s="195"/>
      <c r="AE1404" s="195"/>
      <c r="AG1404" s="195"/>
      <c r="AH1404" s="195"/>
    </row>
    <row r="1405" spans="1:34" s="160" customFormat="1" ht="12" x14ac:dyDescent="0.2">
      <c r="A1405" s="196"/>
      <c r="B1405" s="204" t="s">
        <v>1827</v>
      </c>
      <c r="C1405" s="1048" t="s">
        <v>1828</v>
      </c>
      <c r="D1405" s="1048"/>
      <c r="E1405" s="1048"/>
      <c r="F1405" s="205" t="s">
        <v>488</v>
      </c>
      <c r="G1405" s="205" t="s">
        <v>600</v>
      </c>
      <c r="H1405" s="205"/>
      <c r="I1405" s="205" t="s">
        <v>1899</v>
      </c>
      <c r="J1405" s="199"/>
      <c r="K1405" s="201"/>
      <c r="L1405" s="202"/>
      <c r="M1405" s="201"/>
      <c r="N1405" s="206"/>
      <c r="V1405" s="189"/>
      <c r="W1405" s="195"/>
      <c r="AA1405" s="207" t="s">
        <v>1828</v>
      </c>
      <c r="AD1405" s="195"/>
      <c r="AE1405" s="195"/>
      <c r="AG1405" s="195"/>
      <c r="AH1405" s="195"/>
    </row>
    <row r="1406" spans="1:34" s="160" customFormat="1" ht="12" x14ac:dyDescent="0.2">
      <c r="A1406" s="200"/>
      <c r="B1406" s="199"/>
      <c r="C1406" s="1037" t="s">
        <v>443</v>
      </c>
      <c r="D1406" s="1037"/>
      <c r="E1406" s="1037"/>
      <c r="F1406" s="201" t="s">
        <v>444</v>
      </c>
      <c r="G1406" s="201" t="s">
        <v>1830</v>
      </c>
      <c r="H1406" s="201" t="s">
        <v>436</v>
      </c>
      <c r="I1406" s="201" t="s">
        <v>1900</v>
      </c>
      <c r="J1406" s="202"/>
      <c r="K1406" s="201"/>
      <c r="L1406" s="202"/>
      <c r="M1406" s="201"/>
      <c r="N1406" s="203"/>
      <c r="V1406" s="189"/>
      <c r="W1406" s="195"/>
      <c r="AA1406" s="207"/>
      <c r="AB1406" s="163" t="s">
        <v>443</v>
      </c>
      <c r="AD1406" s="195"/>
      <c r="AE1406" s="195"/>
      <c r="AG1406" s="195"/>
      <c r="AH1406" s="195"/>
    </row>
    <row r="1407" spans="1:34" s="160" customFormat="1" ht="12" x14ac:dyDescent="0.2">
      <c r="A1407" s="200"/>
      <c r="B1407" s="199"/>
      <c r="C1407" s="1037" t="s">
        <v>447</v>
      </c>
      <c r="D1407" s="1037"/>
      <c r="E1407" s="1037"/>
      <c r="F1407" s="201" t="s">
        <v>444</v>
      </c>
      <c r="G1407" s="201" t="s">
        <v>1832</v>
      </c>
      <c r="H1407" s="201" t="s">
        <v>436</v>
      </c>
      <c r="I1407" s="201" t="s">
        <v>1901</v>
      </c>
      <c r="J1407" s="202"/>
      <c r="K1407" s="201"/>
      <c r="L1407" s="202"/>
      <c r="M1407" s="201"/>
      <c r="N1407" s="203"/>
      <c r="V1407" s="189"/>
      <c r="W1407" s="195"/>
      <c r="AA1407" s="207"/>
      <c r="AB1407" s="163" t="s">
        <v>447</v>
      </c>
      <c r="AD1407" s="195"/>
      <c r="AE1407" s="195"/>
      <c r="AG1407" s="195"/>
      <c r="AH1407" s="195"/>
    </row>
    <row r="1408" spans="1:34" s="160" customFormat="1" ht="12" x14ac:dyDescent="0.2">
      <c r="A1408" s="200"/>
      <c r="B1408" s="199"/>
      <c r="C1408" s="1047" t="s">
        <v>450</v>
      </c>
      <c r="D1408" s="1047"/>
      <c r="E1408" s="1047"/>
      <c r="F1408" s="208"/>
      <c r="G1408" s="208"/>
      <c r="H1408" s="208"/>
      <c r="I1408" s="208"/>
      <c r="J1408" s="209">
        <v>255.22</v>
      </c>
      <c r="K1408" s="208"/>
      <c r="L1408" s="209">
        <v>413.26</v>
      </c>
      <c r="M1408" s="208"/>
      <c r="N1408" s="210"/>
      <c r="V1408" s="189"/>
      <c r="W1408" s="195"/>
      <c r="AA1408" s="207"/>
      <c r="AC1408" s="163" t="s">
        <v>450</v>
      </c>
      <c r="AD1408" s="195"/>
      <c r="AE1408" s="195"/>
      <c r="AG1408" s="195"/>
      <c r="AH1408" s="195"/>
    </row>
    <row r="1409" spans="1:34" s="160" customFormat="1" ht="12" x14ac:dyDescent="0.2">
      <c r="A1409" s="200"/>
      <c r="B1409" s="199"/>
      <c r="C1409" s="1037" t="s">
        <v>451</v>
      </c>
      <c r="D1409" s="1037"/>
      <c r="E1409" s="1037"/>
      <c r="F1409" s="201"/>
      <c r="G1409" s="201"/>
      <c r="H1409" s="201"/>
      <c r="I1409" s="201"/>
      <c r="J1409" s="202"/>
      <c r="K1409" s="201"/>
      <c r="L1409" s="202">
        <v>368.44</v>
      </c>
      <c r="M1409" s="201"/>
      <c r="N1409" s="203"/>
      <c r="V1409" s="189"/>
      <c r="W1409" s="195"/>
      <c r="AA1409" s="207"/>
      <c r="AB1409" s="163" t="s">
        <v>451</v>
      </c>
      <c r="AD1409" s="195"/>
      <c r="AE1409" s="195"/>
      <c r="AG1409" s="195"/>
      <c r="AH1409" s="195"/>
    </row>
    <row r="1410" spans="1:34" s="160" customFormat="1" ht="22.5" x14ac:dyDescent="0.2">
      <c r="A1410" s="200"/>
      <c r="B1410" s="199" t="s">
        <v>1061</v>
      </c>
      <c r="C1410" s="1037" t="s">
        <v>1062</v>
      </c>
      <c r="D1410" s="1037"/>
      <c r="E1410" s="1037"/>
      <c r="F1410" s="201" t="s">
        <v>454</v>
      </c>
      <c r="G1410" s="201" t="s">
        <v>1063</v>
      </c>
      <c r="H1410" s="201"/>
      <c r="I1410" s="201" t="s">
        <v>1063</v>
      </c>
      <c r="J1410" s="202"/>
      <c r="K1410" s="201"/>
      <c r="L1410" s="202">
        <v>412.65</v>
      </c>
      <c r="M1410" s="201"/>
      <c r="N1410" s="203"/>
      <c r="V1410" s="189"/>
      <c r="W1410" s="195"/>
      <c r="AA1410" s="207"/>
      <c r="AB1410" s="163" t="s">
        <v>1062</v>
      </c>
      <c r="AD1410" s="195"/>
      <c r="AE1410" s="195"/>
      <c r="AG1410" s="195"/>
      <c r="AH1410" s="195"/>
    </row>
    <row r="1411" spans="1:34" s="160" customFormat="1" ht="22.5" x14ac:dyDescent="0.2">
      <c r="A1411" s="200"/>
      <c r="B1411" s="199" t="s">
        <v>1064</v>
      </c>
      <c r="C1411" s="1037" t="s">
        <v>1065</v>
      </c>
      <c r="D1411" s="1037"/>
      <c r="E1411" s="1037"/>
      <c r="F1411" s="201" t="s">
        <v>454</v>
      </c>
      <c r="G1411" s="201" t="s">
        <v>936</v>
      </c>
      <c r="H1411" s="201"/>
      <c r="I1411" s="201" t="s">
        <v>936</v>
      </c>
      <c r="J1411" s="202"/>
      <c r="K1411" s="201"/>
      <c r="L1411" s="202">
        <v>239.49</v>
      </c>
      <c r="M1411" s="201"/>
      <c r="N1411" s="203"/>
      <c r="V1411" s="189"/>
      <c r="W1411" s="195"/>
      <c r="AA1411" s="207"/>
      <c r="AB1411" s="163" t="s">
        <v>1065</v>
      </c>
      <c r="AD1411" s="195"/>
      <c r="AE1411" s="195"/>
      <c r="AG1411" s="195"/>
      <c r="AH1411" s="195"/>
    </row>
    <row r="1412" spans="1:34" s="160" customFormat="1" ht="12" x14ac:dyDescent="0.2">
      <c r="A1412" s="211"/>
      <c r="B1412" s="212"/>
      <c r="C1412" s="1039" t="s">
        <v>459</v>
      </c>
      <c r="D1412" s="1039"/>
      <c r="E1412" s="1039"/>
      <c r="F1412" s="192"/>
      <c r="G1412" s="192"/>
      <c r="H1412" s="192"/>
      <c r="I1412" s="192"/>
      <c r="J1412" s="193"/>
      <c r="K1412" s="192"/>
      <c r="L1412" s="193">
        <v>1065.4000000000001</v>
      </c>
      <c r="M1412" s="208"/>
      <c r="N1412" s="194"/>
      <c r="V1412" s="189"/>
      <c r="W1412" s="195"/>
      <c r="AA1412" s="207"/>
      <c r="AD1412" s="195" t="s">
        <v>459</v>
      </c>
      <c r="AE1412" s="195"/>
      <c r="AG1412" s="195"/>
      <c r="AH1412" s="195"/>
    </row>
    <row r="1413" spans="1:34" s="160" customFormat="1" ht="33.75" x14ac:dyDescent="0.2">
      <c r="A1413" s="190" t="s">
        <v>1902</v>
      </c>
      <c r="B1413" s="191" t="s">
        <v>1835</v>
      </c>
      <c r="C1413" s="1039" t="s">
        <v>1836</v>
      </c>
      <c r="D1413" s="1039"/>
      <c r="E1413" s="1039"/>
      <c r="F1413" s="192" t="s">
        <v>411</v>
      </c>
      <c r="G1413" s="192"/>
      <c r="H1413" s="192"/>
      <c r="I1413" s="192" t="s">
        <v>1898</v>
      </c>
      <c r="J1413" s="193">
        <v>3233.63</v>
      </c>
      <c r="K1413" s="192"/>
      <c r="L1413" s="193">
        <v>1914.66</v>
      </c>
      <c r="M1413" s="192"/>
      <c r="N1413" s="194"/>
      <c r="V1413" s="189"/>
      <c r="W1413" s="195" t="s">
        <v>1836</v>
      </c>
      <c r="AA1413" s="207"/>
      <c r="AD1413" s="195"/>
      <c r="AE1413" s="195"/>
      <c r="AG1413" s="195"/>
      <c r="AH1413" s="195"/>
    </row>
    <row r="1414" spans="1:34" s="160" customFormat="1" ht="12" x14ac:dyDescent="0.2">
      <c r="A1414" s="211"/>
      <c r="B1414" s="212"/>
      <c r="C1414" s="168" t="s">
        <v>462</v>
      </c>
      <c r="D1414" s="213"/>
      <c r="E1414" s="213"/>
      <c r="F1414" s="214"/>
      <c r="G1414" s="214"/>
      <c r="H1414" s="214"/>
      <c r="I1414" s="214"/>
      <c r="J1414" s="215"/>
      <c r="K1414" s="214"/>
      <c r="L1414" s="215"/>
      <c r="M1414" s="216"/>
      <c r="N1414" s="217"/>
      <c r="V1414" s="189"/>
      <c r="W1414" s="195"/>
      <c r="AA1414" s="207"/>
      <c r="AD1414" s="195"/>
      <c r="AE1414" s="195"/>
      <c r="AG1414" s="195"/>
      <c r="AH1414" s="195"/>
    </row>
    <row r="1415" spans="1:34" s="160" customFormat="1" ht="12" x14ac:dyDescent="0.2">
      <c r="A1415" s="190" t="s">
        <v>1903</v>
      </c>
      <c r="B1415" s="191" t="s">
        <v>1838</v>
      </c>
      <c r="C1415" s="1039" t="s">
        <v>1839</v>
      </c>
      <c r="D1415" s="1039"/>
      <c r="E1415" s="1039"/>
      <c r="F1415" s="192" t="s">
        <v>411</v>
      </c>
      <c r="G1415" s="192"/>
      <c r="H1415" s="192"/>
      <c r="I1415" s="192" t="s">
        <v>1904</v>
      </c>
      <c r="J1415" s="193">
        <v>14101.05</v>
      </c>
      <c r="K1415" s="192"/>
      <c r="L1415" s="193">
        <v>371.08</v>
      </c>
      <c r="M1415" s="192"/>
      <c r="N1415" s="194"/>
      <c r="V1415" s="189"/>
      <c r="W1415" s="195" t="s">
        <v>1839</v>
      </c>
      <c r="AA1415" s="207"/>
      <c r="AD1415" s="195"/>
      <c r="AE1415" s="195"/>
      <c r="AG1415" s="195"/>
      <c r="AH1415" s="195"/>
    </row>
    <row r="1416" spans="1:34" s="160" customFormat="1" ht="12" x14ac:dyDescent="0.2">
      <c r="A1416" s="211"/>
      <c r="B1416" s="212"/>
      <c r="C1416" s="168" t="s">
        <v>462</v>
      </c>
      <c r="D1416" s="213"/>
      <c r="E1416" s="213"/>
      <c r="F1416" s="214"/>
      <c r="G1416" s="214"/>
      <c r="H1416" s="214"/>
      <c r="I1416" s="214"/>
      <c r="J1416" s="215"/>
      <c r="K1416" s="214"/>
      <c r="L1416" s="215"/>
      <c r="M1416" s="216"/>
      <c r="N1416" s="217"/>
      <c r="V1416" s="189"/>
      <c r="W1416" s="195"/>
      <c r="AA1416" s="207"/>
      <c r="AD1416" s="195"/>
      <c r="AE1416" s="195"/>
      <c r="AG1416" s="195"/>
      <c r="AH1416" s="195"/>
    </row>
    <row r="1417" spans="1:34" s="160" customFormat="1" ht="12" x14ac:dyDescent="0.2">
      <c r="A1417" s="196"/>
      <c r="B1417" s="197"/>
      <c r="C1417" s="1037" t="s">
        <v>1905</v>
      </c>
      <c r="D1417" s="1037"/>
      <c r="E1417" s="1037"/>
      <c r="F1417" s="1037"/>
      <c r="G1417" s="1037"/>
      <c r="H1417" s="1037"/>
      <c r="I1417" s="1037"/>
      <c r="J1417" s="1037"/>
      <c r="K1417" s="1037"/>
      <c r="L1417" s="1037"/>
      <c r="M1417" s="1037"/>
      <c r="N1417" s="1046"/>
      <c r="V1417" s="189"/>
      <c r="W1417" s="195"/>
      <c r="X1417" s="163" t="s">
        <v>1905</v>
      </c>
      <c r="AA1417" s="207"/>
      <c r="AD1417" s="195"/>
      <c r="AE1417" s="195"/>
      <c r="AG1417" s="195"/>
      <c r="AH1417" s="195"/>
    </row>
    <row r="1418" spans="1:34" s="160" customFormat="1" ht="33.75" x14ac:dyDescent="0.2">
      <c r="A1418" s="190" t="s">
        <v>1906</v>
      </c>
      <c r="B1418" s="191" t="s">
        <v>1843</v>
      </c>
      <c r="C1418" s="1039" t="s">
        <v>1844</v>
      </c>
      <c r="D1418" s="1039"/>
      <c r="E1418" s="1039"/>
      <c r="F1418" s="192" t="s">
        <v>532</v>
      </c>
      <c r="G1418" s="192"/>
      <c r="H1418" s="192"/>
      <c r="I1418" s="192" t="s">
        <v>1885</v>
      </c>
      <c r="J1418" s="193"/>
      <c r="K1418" s="192"/>
      <c r="L1418" s="193"/>
      <c r="M1418" s="192"/>
      <c r="N1418" s="194"/>
      <c r="V1418" s="189"/>
      <c r="W1418" s="195" t="s">
        <v>1844</v>
      </c>
      <c r="AA1418" s="207"/>
      <c r="AD1418" s="195"/>
      <c r="AE1418" s="195"/>
      <c r="AG1418" s="195"/>
      <c r="AH1418" s="195"/>
    </row>
    <row r="1419" spans="1:34" s="160" customFormat="1" ht="12" x14ac:dyDescent="0.2">
      <c r="A1419" s="196"/>
      <c r="B1419" s="197"/>
      <c r="C1419" s="1037" t="s">
        <v>1886</v>
      </c>
      <c r="D1419" s="1037"/>
      <c r="E1419" s="1037"/>
      <c r="F1419" s="1037"/>
      <c r="G1419" s="1037"/>
      <c r="H1419" s="1037"/>
      <c r="I1419" s="1037"/>
      <c r="J1419" s="1037"/>
      <c r="K1419" s="1037"/>
      <c r="L1419" s="1037"/>
      <c r="M1419" s="1037"/>
      <c r="N1419" s="1046"/>
      <c r="V1419" s="189"/>
      <c r="W1419" s="195"/>
      <c r="X1419" s="163" t="s">
        <v>1886</v>
      </c>
      <c r="AA1419" s="207"/>
      <c r="AD1419" s="195"/>
      <c r="AE1419" s="195"/>
      <c r="AG1419" s="195"/>
      <c r="AH1419" s="195"/>
    </row>
    <row r="1420" spans="1:34" s="160" customFormat="1" ht="12" x14ac:dyDescent="0.2">
      <c r="A1420" s="198"/>
      <c r="B1420" s="199"/>
      <c r="C1420" s="1037" t="s">
        <v>1845</v>
      </c>
      <c r="D1420" s="1037"/>
      <c r="E1420" s="1037"/>
      <c r="F1420" s="1037"/>
      <c r="G1420" s="1037"/>
      <c r="H1420" s="1037"/>
      <c r="I1420" s="1037"/>
      <c r="J1420" s="1037"/>
      <c r="K1420" s="1037"/>
      <c r="L1420" s="1037"/>
      <c r="M1420" s="1037"/>
      <c r="N1420" s="1046"/>
      <c r="V1420" s="189"/>
      <c r="W1420" s="195"/>
      <c r="Y1420" s="163" t="s">
        <v>1845</v>
      </c>
      <c r="AA1420" s="207"/>
      <c r="AD1420" s="195"/>
      <c r="AE1420" s="195"/>
      <c r="AG1420" s="195"/>
      <c r="AH1420" s="195"/>
    </row>
    <row r="1421" spans="1:34" s="160" customFormat="1" ht="33.75" x14ac:dyDescent="0.2">
      <c r="A1421" s="198"/>
      <c r="B1421" s="199" t="s">
        <v>430</v>
      </c>
      <c r="C1421" s="1037" t="s">
        <v>431</v>
      </c>
      <c r="D1421" s="1037"/>
      <c r="E1421" s="1037"/>
      <c r="F1421" s="1037"/>
      <c r="G1421" s="1037"/>
      <c r="H1421" s="1037"/>
      <c r="I1421" s="1037"/>
      <c r="J1421" s="1037"/>
      <c r="K1421" s="1037"/>
      <c r="L1421" s="1037"/>
      <c r="M1421" s="1037"/>
      <c r="N1421" s="1046"/>
      <c r="V1421" s="189"/>
      <c r="W1421" s="195"/>
      <c r="Y1421" s="163" t="s">
        <v>431</v>
      </c>
      <c r="AA1421" s="207"/>
      <c r="AD1421" s="195"/>
      <c r="AE1421" s="195"/>
      <c r="AG1421" s="195"/>
      <c r="AH1421" s="195"/>
    </row>
    <row r="1422" spans="1:34" s="160" customFormat="1" ht="12" x14ac:dyDescent="0.2">
      <c r="A1422" s="200"/>
      <c r="B1422" s="199" t="s">
        <v>423</v>
      </c>
      <c r="C1422" s="1037" t="s">
        <v>432</v>
      </c>
      <c r="D1422" s="1037"/>
      <c r="E1422" s="1037"/>
      <c r="F1422" s="201"/>
      <c r="G1422" s="201"/>
      <c r="H1422" s="201"/>
      <c r="I1422" s="201"/>
      <c r="J1422" s="202">
        <v>19.87</v>
      </c>
      <c r="K1422" s="201" t="s">
        <v>577</v>
      </c>
      <c r="L1422" s="202">
        <v>392.17</v>
      </c>
      <c r="M1422" s="201"/>
      <c r="N1422" s="203"/>
      <c r="V1422" s="189"/>
      <c r="W1422" s="195"/>
      <c r="Z1422" s="163" t="s">
        <v>432</v>
      </c>
      <c r="AA1422" s="207"/>
      <c r="AD1422" s="195"/>
      <c r="AE1422" s="195"/>
      <c r="AG1422" s="195"/>
      <c r="AH1422" s="195"/>
    </row>
    <row r="1423" spans="1:34" s="160" customFormat="1" ht="12" x14ac:dyDescent="0.2">
      <c r="A1423" s="200"/>
      <c r="B1423" s="199" t="s">
        <v>434</v>
      </c>
      <c r="C1423" s="1037" t="s">
        <v>435</v>
      </c>
      <c r="D1423" s="1037"/>
      <c r="E1423" s="1037"/>
      <c r="F1423" s="201"/>
      <c r="G1423" s="201"/>
      <c r="H1423" s="201"/>
      <c r="I1423" s="201"/>
      <c r="J1423" s="202">
        <v>0.92</v>
      </c>
      <c r="K1423" s="201" t="s">
        <v>577</v>
      </c>
      <c r="L1423" s="202">
        <v>18.16</v>
      </c>
      <c r="M1423" s="201"/>
      <c r="N1423" s="203"/>
      <c r="V1423" s="189"/>
      <c r="W1423" s="195"/>
      <c r="Z1423" s="163" t="s">
        <v>435</v>
      </c>
      <c r="AA1423" s="207"/>
      <c r="AD1423" s="195"/>
      <c r="AE1423" s="195"/>
      <c r="AG1423" s="195"/>
      <c r="AH1423" s="195"/>
    </row>
    <row r="1424" spans="1:34" s="160" customFormat="1" ht="12" x14ac:dyDescent="0.2">
      <c r="A1424" s="200"/>
      <c r="B1424" s="199" t="s">
        <v>437</v>
      </c>
      <c r="C1424" s="1037" t="s">
        <v>438</v>
      </c>
      <c r="D1424" s="1037"/>
      <c r="E1424" s="1037"/>
      <c r="F1424" s="201"/>
      <c r="G1424" s="201"/>
      <c r="H1424" s="201"/>
      <c r="I1424" s="201"/>
      <c r="J1424" s="202">
        <v>0.28999999999999998</v>
      </c>
      <c r="K1424" s="201" t="s">
        <v>577</v>
      </c>
      <c r="L1424" s="202">
        <v>5.72</v>
      </c>
      <c r="M1424" s="201"/>
      <c r="N1424" s="203"/>
      <c r="V1424" s="189"/>
      <c r="W1424" s="195"/>
      <c r="Z1424" s="163" t="s">
        <v>438</v>
      </c>
      <c r="AA1424" s="207"/>
      <c r="AD1424" s="195"/>
      <c r="AE1424" s="195"/>
      <c r="AG1424" s="195"/>
      <c r="AH1424" s="195"/>
    </row>
    <row r="1425" spans="1:34" s="160" customFormat="1" ht="12" x14ac:dyDescent="0.2">
      <c r="A1425" s="200"/>
      <c r="B1425" s="199" t="s">
        <v>439</v>
      </c>
      <c r="C1425" s="1037" t="s">
        <v>440</v>
      </c>
      <c r="D1425" s="1037"/>
      <c r="E1425" s="1037"/>
      <c r="F1425" s="201"/>
      <c r="G1425" s="201"/>
      <c r="H1425" s="201"/>
      <c r="I1425" s="201"/>
      <c r="J1425" s="202">
        <v>0.1</v>
      </c>
      <c r="K1425" s="201" t="s">
        <v>545</v>
      </c>
      <c r="L1425" s="202">
        <v>1.58</v>
      </c>
      <c r="M1425" s="201"/>
      <c r="N1425" s="203"/>
      <c r="V1425" s="189"/>
      <c r="W1425" s="195"/>
      <c r="Z1425" s="163" t="s">
        <v>440</v>
      </c>
      <c r="AA1425" s="207"/>
      <c r="AD1425" s="195"/>
      <c r="AE1425" s="195"/>
      <c r="AG1425" s="195"/>
      <c r="AH1425" s="195"/>
    </row>
    <row r="1426" spans="1:34" s="160" customFormat="1" ht="12" x14ac:dyDescent="0.2">
      <c r="A1426" s="196"/>
      <c r="B1426" s="204" t="s">
        <v>1823</v>
      </c>
      <c r="C1426" s="1048" t="s">
        <v>1824</v>
      </c>
      <c r="D1426" s="1048"/>
      <c r="E1426" s="1048"/>
      <c r="F1426" s="205" t="s">
        <v>411</v>
      </c>
      <c r="G1426" s="205" t="s">
        <v>489</v>
      </c>
      <c r="H1426" s="205" t="s">
        <v>545</v>
      </c>
      <c r="I1426" s="205" t="s">
        <v>489</v>
      </c>
      <c r="J1426" s="199"/>
      <c r="K1426" s="201"/>
      <c r="L1426" s="202"/>
      <c r="M1426" s="201"/>
      <c r="N1426" s="206"/>
      <c r="V1426" s="189"/>
      <c r="W1426" s="195"/>
      <c r="AA1426" s="207" t="s">
        <v>1824</v>
      </c>
      <c r="AD1426" s="195"/>
      <c r="AE1426" s="195"/>
      <c r="AG1426" s="195"/>
      <c r="AH1426" s="195"/>
    </row>
    <row r="1427" spans="1:34" s="160" customFormat="1" ht="12" x14ac:dyDescent="0.2">
      <c r="A1427" s="200"/>
      <c r="B1427" s="199"/>
      <c r="C1427" s="1037" t="s">
        <v>443</v>
      </c>
      <c r="D1427" s="1037"/>
      <c r="E1427" s="1037"/>
      <c r="F1427" s="201" t="s">
        <v>444</v>
      </c>
      <c r="G1427" s="201" t="s">
        <v>1846</v>
      </c>
      <c r="H1427" s="201" t="s">
        <v>577</v>
      </c>
      <c r="I1427" s="201" t="s">
        <v>1907</v>
      </c>
      <c r="J1427" s="202"/>
      <c r="K1427" s="201"/>
      <c r="L1427" s="202"/>
      <c r="M1427" s="201"/>
      <c r="N1427" s="203"/>
      <c r="V1427" s="189"/>
      <c r="W1427" s="195"/>
      <c r="AA1427" s="207"/>
      <c r="AB1427" s="163" t="s">
        <v>443</v>
      </c>
      <c r="AD1427" s="195"/>
      <c r="AE1427" s="195"/>
      <c r="AG1427" s="195"/>
      <c r="AH1427" s="195"/>
    </row>
    <row r="1428" spans="1:34" s="160" customFormat="1" ht="12" x14ac:dyDescent="0.2">
      <c r="A1428" s="200"/>
      <c r="B1428" s="199"/>
      <c r="C1428" s="1037" t="s">
        <v>447</v>
      </c>
      <c r="D1428" s="1037"/>
      <c r="E1428" s="1037"/>
      <c r="F1428" s="201" t="s">
        <v>444</v>
      </c>
      <c r="G1428" s="201" t="s">
        <v>605</v>
      </c>
      <c r="H1428" s="201" t="s">
        <v>577</v>
      </c>
      <c r="I1428" s="201" t="s">
        <v>1898</v>
      </c>
      <c r="J1428" s="202"/>
      <c r="K1428" s="201"/>
      <c r="L1428" s="202"/>
      <c r="M1428" s="201"/>
      <c r="N1428" s="203"/>
      <c r="V1428" s="189"/>
      <c r="W1428" s="195"/>
      <c r="AA1428" s="207"/>
      <c r="AB1428" s="163" t="s">
        <v>447</v>
      </c>
      <c r="AD1428" s="195"/>
      <c r="AE1428" s="195"/>
      <c r="AG1428" s="195"/>
      <c r="AH1428" s="195"/>
    </row>
    <row r="1429" spans="1:34" s="160" customFormat="1" ht="12" x14ac:dyDescent="0.2">
      <c r="A1429" s="200"/>
      <c r="B1429" s="199"/>
      <c r="C1429" s="1047" t="s">
        <v>450</v>
      </c>
      <c r="D1429" s="1047"/>
      <c r="E1429" s="1047"/>
      <c r="F1429" s="208"/>
      <c r="G1429" s="208"/>
      <c r="H1429" s="208"/>
      <c r="I1429" s="208"/>
      <c r="J1429" s="209">
        <v>20.89</v>
      </c>
      <c r="K1429" s="208"/>
      <c r="L1429" s="209">
        <v>411.91</v>
      </c>
      <c r="M1429" s="208"/>
      <c r="N1429" s="210"/>
      <c r="V1429" s="189"/>
      <c r="W1429" s="195"/>
      <c r="AA1429" s="207"/>
      <c r="AC1429" s="163" t="s">
        <v>450</v>
      </c>
      <c r="AD1429" s="195"/>
      <c r="AE1429" s="195"/>
      <c r="AG1429" s="195"/>
      <c r="AH1429" s="195"/>
    </row>
    <row r="1430" spans="1:34" s="160" customFormat="1" ht="12" x14ac:dyDescent="0.2">
      <c r="A1430" s="200"/>
      <c r="B1430" s="199"/>
      <c r="C1430" s="1037" t="s">
        <v>451</v>
      </c>
      <c r="D1430" s="1037"/>
      <c r="E1430" s="1037"/>
      <c r="F1430" s="201"/>
      <c r="G1430" s="201"/>
      <c r="H1430" s="201"/>
      <c r="I1430" s="201"/>
      <c r="J1430" s="202"/>
      <c r="K1430" s="201"/>
      <c r="L1430" s="202">
        <v>397.89</v>
      </c>
      <c r="M1430" s="201"/>
      <c r="N1430" s="203"/>
      <c r="V1430" s="189"/>
      <c r="W1430" s="195"/>
      <c r="AA1430" s="207"/>
      <c r="AB1430" s="163" t="s">
        <v>451</v>
      </c>
      <c r="AD1430" s="195"/>
      <c r="AE1430" s="195"/>
      <c r="AG1430" s="195"/>
      <c r="AH1430" s="195"/>
    </row>
    <row r="1431" spans="1:34" s="160" customFormat="1" ht="22.5" x14ac:dyDescent="0.2">
      <c r="A1431" s="200"/>
      <c r="B1431" s="199" t="s">
        <v>1061</v>
      </c>
      <c r="C1431" s="1037" t="s">
        <v>1062</v>
      </c>
      <c r="D1431" s="1037"/>
      <c r="E1431" s="1037"/>
      <c r="F1431" s="201" t="s">
        <v>454</v>
      </c>
      <c r="G1431" s="201" t="s">
        <v>1063</v>
      </c>
      <c r="H1431" s="201"/>
      <c r="I1431" s="201" t="s">
        <v>1063</v>
      </c>
      <c r="J1431" s="202"/>
      <c r="K1431" s="201"/>
      <c r="L1431" s="202">
        <v>445.64</v>
      </c>
      <c r="M1431" s="201"/>
      <c r="N1431" s="203"/>
      <c r="V1431" s="189"/>
      <c r="W1431" s="195"/>
      <c r="AA1431" s="207"/>
      <c r="AB1431" s="163" t="s">
        <v>1062</v>
      </c>
      <c r="AD1431" s="195"/>
      <c r="AE1431" s="195"/>
      <c r="AG1431" s="195"/>
      <c r="AH1431" s="195"/>
    </row>
    <row r="1432" spans="1:34" s="160" customFormat="1" ht="22.5" x14ac:dyDescent="0.2">
      <c r="A1432" s="200"/>
      <c r="B1432" s="199" t="s">
        <v>1064</v>
      </c>
      <c r="C1432" s="1037" t="s">
        <v>1065</v>
      </c>
      <c r="D1432" s="1037"/>
      <c r="E1432" s="1037"/>
      <c r="F1432" s="201" t="s">
        <v>454</v>
      </c>
      <c r="G1432" s="201" t="s">
        <v>936</v>
      </c>
      <c r="H1432" s="201"/>
      <c r="I1432" s="201" t="s">
        <v>936</v>
      </c>
      <c r="J1432" s="202"/>
      <c r="K1432" s="201"/>
      <c r="L1432" s="202">
        <v>258.63</v>
      </c>
      <c r="M1432" s="201"/>
      <c r="N1432" s="203"/>
      <c r="V1432" s="189"/>
      <c r="W1432" s="195"/>
      <c r="AA1432" s="207"/>
      <c r="AB1432" s="163" t="s">
        <v>1065</v>
      </c>
      <c r="AD1432" s="195"/>
      <c r="AE1432" s="195"/>
      <c r="AG1432" s="195"/>
      <c r="AH1432" s="195"/>
    </row>
    <row r="1433" spans="1:34" s="160" customFormat="1" ht="12" x14ac:dyDescent="0.2">
      <c r="A1433" s="211"/>
      <c r="B1433" s="212"/>
      <c r="C1433" s="1039" t="s">
        <v>459</v>
      </c>
      <c r="D1433" s="1039"/>
      <c r="E1433" s="1039"/>
      <c r="F1433" s="192"/>
      <c r="G1433" s="192"/>
      <c r="H1433" s="192"/>
      <c r="I1433" s="192"/>
      <c r="J1433" s="193"/>
      <c r="K1433" s="192"/>
      <c r="L1433" s="193">
        <v>1116.18</v>
      </c>
      <c r="M1433" s="208"/>
      <c r="N1433" s="194"/>
      <c r="V1433" s="189"/>
      <c r="W1433" s="195"/>
      <c r="AA1433" s="207"/>
      <c r="AD1433" s="195" t="s">
        <v>459</v>
      </c>
      <c r="AE1433" s="195"/>
      <c r="AG1433" s="195"/>
      <c r="AH1433" s="195"/>
    </row>
    <row r="1434" spans="1:34" s="160" customFormat="1" ht="33.75" x14ac:dyDescent="0.2">
      <c r="A1434" s="190" t="s">
        <v>1908</v>
      </c>
      <c r="B1434" s="191" t="s">
        <v>1835</v>
      </c>
      <c r="C1434" s="1039" t="s">
        <v>1836</v>
      </c>
      <c r="D1434" s="1039"/>
      <c r="E1434" s="1039"/>
      <c r="F1434" s="192" t="s">
        <v>411</v>
      </c>
      <c r="G1434" s="192"/>
      <c r="H1434" s="192"/>
      <c r="I1434" s="192" t="s">
        <v>1909</v>
      </c>
      <c r="J1434" s="193">
        <v>3233.63</v>
      </c>
      <c r="K1434" s="192"/>
      <c r="L1434" s="193">
        <v>7658.66</v>
      </c>
      <c r="M1434" s="192"/>
      <c r="N1434" s="194"/>
      <c r="V1434" s="189"/>
      <c r="W1434" s="195" t="s">
        <v>1836</v>
      </c>
      <c r="AA1434" s="207"/>
      <c r="AD1434" s="195"/>
      <c r="AE1434" s="195"/>
      <c r="AG1434" s="195"/>
      <c r="AH1434" s="195"/>
    </row>
    <row r="1435" spans="1:34" s="160" customFormat="1" ht="12" x14ac:dyDescent="0.2">
      <c r="A1435" s="211"/>
      <c r="B1435" s="212"/>
      <c r="C1435" s="168" t="s">
        <v>462</v>
      </c>
      <c r="D1435" s="213"/>
      <c r="E1435" s="213"/>
      <c r="F1435" s="214"/>
      <c r="G1435" s="214"/>
      <c r="H1435" s="214"/>
      <c r="I1435" s="214"/>
      <c r="J1435" s="215"/>
      <c r="K1435" s="214"/>
      <c r="L1435" s="215"/>
      <c r="M1435" s="216"/>
      <c r="N1435" s="217"/>
      <c r="V1435" s="189"/>
      <c r="W1435" s="195"/>
      <c r="AA1435" s="207"/>
      <c r="AD1435" s="195"/>
      <c r="AE1435" s="195"/>
      <c r="AG1435" s="195"/>
      <c r="AH1435" s="195"/>
    </row>
    <row r="1436" spans="1:34" s="160" customFormat="1" ht="12" x14ac:dyDescent="0.2">
      <c r="A1436" s="196"/>
      <c r="B1436" s="197"/>
      <c r="C1436" s="1037" t="s">
        <v>1910</v>
      </c>
      <c r="D1436" s="1037"/>
      <c r="E1436" s="1037"/>
      <c r="F1436" s="1037"/>
      <c r="G1436" s="1037"/>
      <c r="H1436" s="1037"/>
      <c r="I1436" s="1037"/>
      <c r="J1436" s="1037"/>
      <c r="K1436" s="1037"/>
      <c r="L1436" s="1037"/>
      <c r="M1436" s="1037"/>
      <c r="N1436" s="1046"/>
      <c r="V1436" s="189"/>
      <c r="W1436" s="195"/>
      <c r="X1436" s="163" t="s">
        <v>1910</v>
      </c>
      <c r="AA1436" s="207"/>
      <c r="AD1436" s="195"/>
      <c r="AE1436" s="195"/>
      <c r="AG1436" s="195"/>
      <c r="AH1436" s="195"/>
    </row>
    <row r="1437" spans="1:34" s="160" customFormat="1" ht="22.5" x14ac:dyDescent="0.2">
      <c r="A1437" s="190" t="s">
        <v>1911</v>
      </c>
      <c r="B1437" s="191" t="s">
        <v>1912</v>
      </c>
      <c r="C1437" s="1039" t="s">
        <v>1913</v>
      </c>
      <c r="D1437" s="1039"/>
      <c r="E1437" s="1039"/>
      <c r="F1437" s="192" t="s">
        <v>532</v>
      </c>
      <c r="G1437" s="192"/>
      <c r="H1437" s="192"/>
      <c r="I1437" s="192" t="s">
        <v>1885</v>
      </c>
      <c r="J1437" s="193"/>
      <c r="K1437" s="192"/>
      <c r="L1437" s="193"/>
      <c r="M1437" s="192"/>
      <c r="N1437" s="194"/>
      <c r="V1437" s="189"/>
      <c r="W1437" s="195" t="s">
        <v>1913</v>
      </c>
      <c r="AA1437" s="207"/>
      <c r="AD1437" s="195"/>
      <c r="AE1437" s="195"/>
      <c r="AG1437" s="195"/>
      <c r="AH1437" s="195"/>
    </row>
    <row r="1438" spans="1:34" s="160" customFormat="1" ht="12" x14ac:dyDescent="0.2">
      <c r="A1438" s="196"/>
      <c r="B1438" s="197"/>
      <c r="C1438" s="1037" t="s">
        <v>1886</v>
      </c>
      <c r="D1438" s="1037"/>
      <c r="E1438" s="1037"/>
      <c r="F1438" s="1037"/>
      <c r="G1438" s="1037"/>
      <c r="H1438" s="1037"/>
      <c r="I1438" s="1037"/>
      <c r="J1438" s="1037"/>
      <c r="K1438" s="1037"/>
      <c r="L1438" s="1037"/>
      <c r="M1438" s="1037"/>
      <c r="N1438" s="1046"/>
      <c r="V1438" s="189"/>
      <c r="W1438" s="195"/>
      <c r="X1438" s="163" t="s">
        <v>1886</v>
      </c>
      <c r="AA1438" s="207"/>
      <c r="AD1438" s="195"/>
      <c r="AE1438" s="195"/>
      <c r="AG1438" s="195"/>
      <c r="AH1438" s="195"/>
    </row>
    <row r="1439" spans="1:34" s="160" customFormat="1" ht="33.75" x14ac:dyDescent="0.2">
      <c r="A1439" s="198"/>
      <c r="B1439" s="199" t="s">
        <v>430</v>
      </c>
      <c r="C1439" s="1037" t="s">
        <v>431</v>
      </c>
      <c r="D1439" s="1037"/>
      <c r="E1439" s="1037"/>
      <c r="F1439" s="1037"/>
      <c r="G1439" s="1037"/>
      <c r="H1439" s="1037"/>
      <c r="I1439" s="1037"/>
      <c r="J1439" s="1037"/>
      <c r="K1439" s="1037"/>
      <c r="L1439" s="1037"/>
      <c r="M1439" s="1037"/>
      <c r="N1439" s="1046"/>
      <c r="V1439" s="189"/>
      <c r="W1439" s="195"/>
      <c r="Y1439" s="163" t="s">
        <v>431</v>
      </c>
      <c r="AA1439" s="207"/>
      <c r="AD1439" s="195"/>
      <c r="AE1439" s="195"/>
      <c r="AG1439" s="195"/>
      <c r="AH1439" s="195"/>
    </row>
    <row r="1440" spans="1:34" s="160" customFormat="1" ht="12" x14ac:dyDescent="0.2">
      <c r="A1440" s="200"/>
      <c r="B1440" s="199" t="s">
        <v>423</v>
      </c>
      <c r="C1440" s="1037" t="s">
        <v>432</v>
      </c>
      <c r="D1440" s="1037"/>
      <c r="E1440" s="1037"/>
      <c r="F1440" s="201"/>
      <c r="G1440" s="201"/>
      <c r="H1440" s="201"/>
      <c r="I1440" s="201"/>
      <c r="J1440" s="202">
        <v>317.44</v>
      </c>
      <c r="K1440" s="201" t="s">
        <v>436</v>
      </c>
      <c r="L1440" s="202">
        <v>522.11</v>
      </c>
      <c r="M1440" s="201"/>
      <c r="N1440" s="203"/>
      <c r="V1440" s="189"/>
      <c r="W1440" s="195"/>
      <c r="Z1440" s="163" t="s">
        <v>432</v>
      </c>
      <c r="AA1440" s="207"/>
      <c r="AD1440" s="195"/>
      <c r="AE1440" s="195"/>
      <c r="AG1440" s="195"/>
      <c r="AH1440" s="195"/>
    </row>
    <row r="1441" spans="1:34" s="160" customFormat="1" ht="12" x14ac:dyDescent="0.2">
      <c r="A1441" s="200"/>
      <c r="B1441" s="199" t="s">
        <v>434</v>
      </c>
      <c r="C1441" s="1037" t="s">
        <v>435</v>
      </c>
      <c r="D1441" s="1037"/>
      <c r="E1441" s="1037"/>
      <c r="F1441" s="201"/>
      <c r="G1441" s="201"/>
      <c r="H1441" s="201"/>
      <c r="I1441" s="201"/>
      <c r="J1441" s="202">
        <v>43.8</v>
      </c>
      <c r="K1441" s="201" t="s">
        <v>436</v>
      </c>
      <c r="L1441" s="202">
        <v>72.040000000000006</v>
      </c>
      <c r="M1441" s="201"/>
      <c r="N1441" s="203"/>
      <c r="V1441" s="189"/>
      <c r="W1441" s="195"/>
      <c r="Z1441" s="163" t="s">
        <v>435</v>
      </c>
      <c r="AA1441" s="207"/>
      <c r="AD1441" s="195"/>
      <c r="AE1441" s="195"/>
      <c r="AG1441" s="195"/>
      <c r="AH1441" s="195"/>
    </row>
    <row r="1442" spans="1:34" s="160" customFormat="1" ht="12" x14ac:dyDescent="0.2">
      <c r="A1442" s="200"/>
      <c r="B1442" s="199" t="s">
        <v>437</v>
      </c>
      <c r="C1442" s="1037" t="s">
        <v>438</v>
      </c>
      <c r="D1442" s="1037"/>
      <c r="E1442" s="1037"/>
      <c r="F1442" s="201"/>
      <c r="G1442" s="201"/>
      <c r="H1442" s="201"/>
      <c r="I1442" s="201"/>
      <c r="J1442" s="202">
        <v>10.53</v>
      </c>
      <c r="K1442" s="201" t="s">
        <v>436</v>
      </c>
      <c r="L1442" s="202">
        <v>17.32</v>
      </c>
      <c r="M1442" s="201"/>
      <c r="N1442" s="203"/>
      <c r="V1442" s="189"/>
      <c r="W1442" s="195"/>
      <c r="Z1442" s="163" t="s">
        <v>438</v>
      </c>
      <c r="AA1442" s="207"/>
      <c r="AD1442" s="195"/>
      <c r="AE1442" s="195"/>
      <c r="AG1442" s="195"/>
      <c r="AH1442" s="195"/>
    </row>
    <row r="1443" spans="1:34" s="160" customFormat="1" ht="12" x14ac:dyDescent="0.2">
      <c r="A1443" s="200"/>
      <c r="B1443" s="199" t="s">
        <v>439</v>
      </c>
      <c r="C1443" s="1037" t="s">
        <v>440</v>
      </c>
      <c r="D1443" s="1037"/>
      <c r="E1443" s="1037"/>
      <c r="F1443" s="201"/>
      <c r="G1443" s="201"/>
      <c r="H1443" s="201"/>
      <c r="I1443" s="201"/>
      <c r="J1443" s="202">
        <v>0.91</v>
      </c>
      <c r="K1443" s="201"/>
      <c r="L1443" s="202">
        <v>1.2</v>
      </c>
      <c r="M1443" s="201"/>
      <c r="N1443" s="203"/>
      <c r="V1443" s="189"/>
      <c r="W1443" s="195"/>
      <c r="Z1443" s="163" t="s">
        <v>440</v>
      </c>
      <c r="AA1443" s="207"/>
      <c r="AD1443" s="195"/>
      <c r="AE1443" s="195"/>
      <c r="AG1443" s="195"/>
      <c r="AH1443" s="195"/>
    </row>
    <row r="1444" spans="1:34" s="160" customFormat="1" ht="12" x14ac:dyDescent="0.2">
      <c r="A1444" s="196"/>
      <c r="B1444" s="204" t="s">
        <v>1914</v>
      </c>
      <c r="C1444" s="1048" t="s">
        <v>1915</v>
      </c>
      <c r="D1444" s="1048"/>
      <c r="E1444" s="1048"/>
      <c r="F1444" s="205" t="s">
        <v>347</v>
      </c>
      <c r="G1444" s="205" t="s">
        <v>716</v>
      </c>
      <c r="H1444" s="205"/>
      <c r="I1444" s="205" t="s">
        <v>1916</v>
      </c>
      <c r="J1444" s="199"/>
      <c r="K1444" s="201"/>
      <c r="L1444" s="202"/>
      <c r="M1444" s="201"/>
      <c r="N1444" s="206"/>
      <c r="V1444" s="189"/>
      <c r="W1444" s="195"/>
      <c r="AA1444" s="207" t="s">
        <v>1915</v>
      </c>
      <c r="AD1444" s="195"/>
      <c r="AE1444" s="195"/>
      <c r="AG1444" s="195"/>
      <c r="AH1444" s="195"/>
    </row>
    <row r="1445" spans="1:34" s="160" customFormat="1" ht="12" x14ac:dyDescent="0.2">
      <c r="A1445" s="196"/>
      <c r="B1445" s="204" t="s">
        <v>1917</v>
      </c>
      <c r="C1445" s="1048" t="s">
        <v>1918</v>
      </c>
      <c r="D1445" s="1048"/>
      <c r="E1445" s="1048"/>
      <c r="F1445" s="205" t="s">
        <v>488</v>
      </c>
      <c r="G1445" s="205" t="s">
        <v>891</v>
      </c>
      <c r="H1445" s="205"/>
      <c r="I1445" s="205" t="s">
        <v>1919</v>
      </c>
      <c r="J1445" s="199"/>
      <c r="K1445" s="201"/>
      <c r="L1445" s="202"/>
      <c r="M1445" s="201"/>
      <c r="N1445" s="206"/>
      <c r="V1445" s="189"/>
      <c r="W1445" s="195"/>
      <c r="AA1445" s="207" t="s">
        <v>1918</v>
      </c>
      <c r="AD1445" s="195"/>
      <c r="AE1445" s="195"/>
      <c r="AG1445" s="195"/>
      <c r="AH1445" s="195"/>
    </row>
    <row r="1446" spans="1:34" s="160" customFormat="1" ht="12" x14ac:dyDescent="0.2">
      <c r="A1446" s="200"/>
      <c r="B1446" s="199"/>
      <c r="C1446" s="1037" t="s">
        <v>443</v>
      </c>
      <c r="D1446" s="1037"/>
      <c r="E1446" s="1037"/>
      <c r="F1446" s="201" t="s">
        <v>444</v>
      </c>
      <c r="G1446" s="201" t="s">
        <v>1920</v>
      </c>
      <c r="H1446" s="201" t="s">
        <v>436</v>
      </c>
      <c r="I1446" s="201" t="s">
        <v>1921</v>
      </c>
      <c r="J1446" s="202"/>
      <c r="K1446" s="201"/>
      <c r="L1446" s="202"/>
      <c r="M1446" s="201"/>
      <c r="N1446" s="203"/>
      <c r="V1446" s="189"/>
      <c r="W1446" s="195"/>
      <c r="AA1446" s="207"/>
      <c r="AB1446" s="163" t="s">
        <v>443</v>
      </c>
      <c r="AD1446" s="195"/>
      <c r="AE1446" s="195"/>
      <c r="AG1446" s="195"/>
      <c r="AH1446" s="195"/>
    </row>
    <row r="1447" spans="1:34" s="160" customFormat="1" ht="12" x14ac:dyDescent="0.2">
      <c r="A1447" s="200"/>
      <c r="B1447" s="199"/>
      <c r="C1447" s="1037" t="s">
        <v>447</v>
      </c>
      <c r="D1447" s="1037"/>
      <c r="E1447" s="1037"/>
      <c r="F1447" s="201" t="s">
        <v>444</v>
      </c>
      <c r="G1447" s="201" t="s">
        <v>1922</v>
      </c>
      <c r="H1447" s="201" t="s">
        <v>436</v>
      </c>
      <c r="I1447" s="201" t="s">
        <v>1923</v>
      </c>
      <c r="J1447" s="202"/>
      <c r="K1447" s="201"/>
      <c r="L1447" s="202"/>
      <c r="M1447" s="201"/>
      <c r="N1447" s="203"/>
      <c r="V1447" s="189"/>
      <c r="W1447" s="195"/>
      <c r="AA1447" s="207"/>
      <c r="AB1447" s="163" t="s">
        <v>447</v>
      </c>
      <c r="AD1447" s="195"/>
      <c r="AE1447" s="195"/>
      <c r="AG1447" s="195"/>
      <c r="AH1447" s="195"/>
    </row>
    <row r="1448" spans="1:34" s="160" customFormat="1" ht="12" x14ac:dyDescent="0.2">
      <c r="A1448" s="200"/>
      <c r="B1448" s="199"/>
      <c r="C1448" s="1047" t="s">
        <v>450</v>
      </c>
      <c r="D1448" s="1047"/>
      <c r="E1448" s="1047"/>
      <c r="F1448" s="208"/>
      <c r="G1448" s="208"/>
      <c r="H1448" s="208"/>
      <c r="I1448" s="208"/>
      <c r="J1448" s="209">
        <v>362.15</v>
      </c>
      <c r="K1448" s="208"/>
      <c r="L1448" s="209">
        <v>595.35</v>
      </c>
      <c r="M1448" s="208"/>
      <c r="N1448" s="210"/>
      <c r="V1448" s="189"/>
      <c r="W1448" s="195"/>
      <c r="AA1448" s="207"/>
      <c r="AC1448" s="163" t="s">
        <v>450</v>
      </c>
      <c r="AD1448" s="195"/>
      <c r="AE1448" s="195"/>
      <c r="AG1448" s="195"/>
      <c r="AH1448" s="195"/>
    </row>
    <row r="1449" spans="1:34" s="160" customFormat="1" ht="12" x14ac:dyDescent="0.2">
      <c r="A1449" s="200"/>
      <c r="B1449" s="199"/>
      <c r="C1449" s="1037" t="s">
        <v>451</v>
      </c>
      <c r="D1449" s="1037"/>
      <c r="E1449" s="1037"/>
      <c r="F1449" s="201"/>
      <c r="G1449" s="201"/>
      <c r="H1449" s="201"/>
      <c r="I1449" s="201"/>
      <c r="J1449" s="202"/>
      <c r="K1449" s="201"/>
      <c r="L1449" s="202">
        <v>539.42999999999995</v>
      </c>
      <c r="M1449" s="201"/>
      <c r="N1449" s="203"/>
      <c r="V1449" s="189"/>
      <c r="W1449" s="195"/>
      <c r="AA1449" s="207"/>
      <c r="AB1449" s="163" t="s">
        <v>451</v>
      </c>
      <c r="AD1449" s="195"/>
      <c r="AE1449" s="195"/>
      <c r="AG1449" s="195"/>
      <c r="AH1449" s="195"/>
    </row>
    <row r="1450" spans="1:34" s="160" customFormat="1" ht="22.5" x14ac:dyDescent="0.2">
      <c r="A1450" s="200"/>
      <c r="B1450" s="199" t="s">
        <v>1061</v>
      </c>
      <c r="C1450" s="1037" t="s">
        <v>1062</v>
      </c>
      <c r="D1450" s="1037"/>
      <c r="E1450" s="1037"/>
      <c r="F1450" s="201" t="s">
        <v>454</v>
      </c>
      <c r="G1450" s="201" t="s">
        <v>1063</v>
      </c>
      <c r="H1450" s="201"/>
      <c r="I1450" s="201" t="s">
        <v>1063</v>
      </c>
      <c r="J1450" s="202"/>
      <c r="K1450" s="201"/>
      <c r="L1450" s="202">
        <v>604.16</v>
      </c>
      <c r="M1450" s="201"/>
      <c r="N1450" s="203"/>
      <c r="V1450" s="189"/>
      <c r="W1450" s="195"/>
      <c r="AA1450" s="207"/>
      <c r="AB1450" s="163" t="s">
        <v>1062</v>
      </c>
      <c r="AD1450" s="195"/>
      <c r="AE1450" s="195"/>
      <c r="AG1450" s="195"/>
      <c r="AH1450" s="195"/>
    </row>
    <row r="1451" spans="1:34" s="160" customFormat="1" ht="22.5" x14ac:dyDescent="0.2">
      <c r="A1451" s="200"/>
      <c r="B1451" s="199" t="s">
        <v>1064</v>
      </c>
      <c r="C1451" s="1037" t="s">
        <v>1065</v>
      </c>
      <c r="D1451" s="1037"/>
      <c r="E1451" s="1037"/>
      <c r="F1451" s="201" t="s">
        <v>454</v>
      </c>
      <c r="G1451" s="201" t="s">
        <v>936</v>
      </c>
      <c r="H1451" s="201"/>
      <c r="I1451" s="201" t="s">
        <v>936</v>
      </c>
      <c r="J1451" s="202"/>
      <c r="K1451" s="201"/>
      <c r="L1451" s="202">
        <v>350.63</v>
      </c>
      <c r="M1451" s="201"/>
      <c r="N1451" s="203"/>
      <c r="V1451" s="189"/>
      <c r="W1451" s="195"/>
      <c r="AA1451" s="207"/>
      <c r="AB1451" s="163" t="s">
        <v>1065</v>
      </c>
      <c r="AD1451" s="195"/>
      <c r="AE1451" s="195"/>
      <c r="AG1451" s="195"/>
      <c r="AH1451" s="195"/>
    </row>
    <row r="1452" spans="1:34" s="160" customFormat="1" ht="12" x14ac:dyDescent="0.2">
      <c r="A1452" s="211"/>
      <c r="B1452" s="212"/>
      <c r="C1452" s="1039" t="s">
        <v>459</v>
      </c>
      <c r="D1452" s="1039"/>
      <c r="E1452" s="1039"/>
      <c r="F1452" s="192"/>
      <c r="G1452" s="192"/>
      <c r="H1452" s="192"/>
      <c r="I1452" s="192"/>
      <c r="J1452" s="193"/>
      <c r="K1452" s="192"/>
      <c r="L1452" s="193">
        <v>1550.14</v>
      </c>
      <c r="M1452" s="208"/>
      <c r="N1452" s="194"/>
      <c r="V1452" s="189"/>
      <c r="W1452" s="195"/>
      <c r="AA1452" s="207"/>
      <c r="AD1452" s="195" t="s">
        <v>459</v>
      </c>
      <c r="AE1452" s="195"/>
      <c r="AG1452" s="195"/>
      <c r="AH1452" s="195"/>
    </row>
    <row r="1453" spans="1:34" s="160" customFormat="1" ht="12" x14ac:dyDescent="0.2">
      <c r="A1453" s="190" t="s">
        <v>1924</v>
      </c>
      <c r="B1453" s="191" t="s">
        <v>1925</v>
      </c>
      <c r="C1453" s="1039" t="s">
        <v>1926</v>
      </c>
      <c r="D1453" s="1039"/>
      <c r="E1453" s="1039"/>
      <c r="F1453" s="192" t="s">
        <v>411</v>
      </c>
      <c r="G1453" s="192"/>
      <c r="H1453" s="192"/>
      <c r="I1453" s="192" t="s">
        <v>1927</v>
      </c>
      <c r="J1453" s="193">
        <v>11300</v>
      </c>
      <c r="K1453" s="192"/>
      <c r="L1453" s="193">
        <v>743.43</v>
      </c>
      <c r="M1453" s="192"/>
      <c r="N1453" s="194"/>
      <c r="V1453" s="189"/>
      <c r="W1453" s="195" t="s">
        <v>1926</v>
      </c>
      <c r="AA1453" s="207"/>
      <c r="AD1453" s="195"/>
      <c r="AE1453" s="195"/>
      <c r="AG1453" s="195"/>
      <c r="AH1453" s="195"/>
    </row>
    <row r="1454" spans="1:34" s="160" customFormat="1" ht="12" x14ac:dyDescent="0.2">
      <c r="A1454" s="211"/>
      <c r="B1454" s="212"/>
      <c r="C1454" s="168" t="s">
        <v>462</v>
      </c>
      <c r="D1454" s="213"/>
      <c r="E1454" s="213"/>
      <c r="F1454" s="214"/>
      <c r="G1454" s="214"/>
      <c r="H1454" s="214"/>
      <c r="I1454" s="214"/>
      <c r="J1454" s="215"/>
      <c r="K1454" s="214"/>
      <c r="L1454" s="215"/>
      <c r="M1454" s="216"/>
      <c r="N1454" s="217"/>
      <c r="V1454" s="189"/>
      <c r="W1454" s="195"/>
      <c r="AA1454" s="207"/>
      <c r="AD1454" s="195"/>
      <c r="AE1454" s="195"/>
      <c r="AG1454" s="195"/>
      <c r="AH1454" s="195"/>
    </row>
    <row r="1455" spans="1:34" s="160" customFormat="1" ht="12" x14ac:dyDescent="0.2">
      <c r="A1455" s="196"/>
      <c r="B1455" s="197"/>
      <c r="C1455" s="1037" t="s">
        <v>1928</v>
      </c>
      <c r="D1455" s="1037"/>
      <c r="E1455" s="1037"/>
      <c r="F1455" s="1037"/>
      <c r="G1455" s="1037"/>
      <c r="H1455" s="1037"/>
      <c r="I1455" s="1037"/>
      <c r="J1455" s="1037"/>
      <c r="K1455" s="1037"/>
      <c r="L1455" s="1037"/>
      <c r="M1455" s="1037"/>
      <c r="N1455" s="1046"/>
      <c r="V1455" s="189"/>
      <c r="W1455" s="195"/>
      <c r="X1455" s="163" t="s">
        <v>1928</v>
      </c>
      <c r="AA1455" s="207"/>
      <c r="AD1455" s="195"/>
      <c r="AE1455" s="195"/>
      <c r="AG1455" s="195"/>
      <c r="AH1455" s="195"/>
    </row>
    <row r="1456" spans="1:34" s="160" customFormat="1" ht="22.5" x14ac:dyDescent="0.2">
      <c r="A1456" s="190" t="s">
        <v>1929</v>
      </c>
      <c r="B1456" s="191" t="s">
        <v>1930</v>
      </c>
      <c r="C1456" s="1039" t="s">
        <v>1931</v>
      </c>
      <c r="D1456" s="1039"/>
      <c r="E1456" s="1039"/>
      <c r="F1456" s="192" t="s">
        <v>347</v>
      </c>
      <c r="G1456" s="192"/>
      <c r="H1456" s="192"/>
      <c r="I1456" s="192" t="s">
        <v>1916</v>
      </c>
      <c r="J1456" s="193">
        <v>29.8</v>
      </c>
      <c r="K1456" s="192"/>
      <c r="L1456" s="193">
        <v>3999.51</v>
      </c>
      <c r="M1456" s="192"/>
      <c r="N1456" s="194"/>
      <c r="V1456" s="189"/>
      <c r="W1456" s="195" t="s">
        <v>1931</v>
      </c>
      <c r="AA1456" s="207"/>
      <c r="AD1456" s="195"/>
      <c r="AE1456" s="195"/>
      <c r="AG1456" s="195"/>
      <c r="AH1456" s="195"/>
    </row>
    <row r="1457" spans="1:34" s="160" customFormat="1" ht="12" x14ac:dyDescent="0.2">
      <c r="A1457" s="211"/>
      <c r="B1457" s="212"/>
      <c r="C1457" s="168" t="s">
        <v>462</v>
      </c>
      <c r="D1457" s="213"/>
      <c r="E1457" s="213"/>
      <c r="F1457" s="214"/>
      <c r="G1457" s="214"/>
      <c r="H1457" s="214"/>
      <c r="I1457" s="214"/>
      <c r="J1457" s="215"/>
      <c r="K1457" s="214"/>
      <c r="L1457" s="215"/>
      <c r="M1457" s="216"/>
      <c r="N1457" s="217"/>
      <c r="V1457" s="189"/>
      <c r="W1457" s="195"/>
      <c r="AA1457" s="207"/>
      <c r="AD1457" s="195"/>
      <c r="AE1457" s="195"/>
      <c r="AG1457" s="195"/>
      <c r="AH1457" s="195"/>
    </row>
    <row r="1458" spans="1:34" s="160" customFormat="1" ht="12" x14ac:dyDescent="0.2">
      <c r="A1458" s="1040" t="s">
        <v>1932</v>
      </c>
      <c r="B1458" s="1041"/>
      <c r="C1458" s="1041"/>
      <c r="D1458" s="1041"/>
      <c r="E1458" s="1041"/>
      <c r="F1458" s="1041"/>
      <c r="G1458" s="1041"/>
      <c r="H1458" s="1041"/>
      <c r="I1458" s="1041"/>
      <c r="J1458" s="1041"/>
      <c r="K1458" s="1041"/>
      <c r="L1458" s="1041"/>
      <c r="M1458" s="1041"/>
      <c r="N1458" s="1042"/>
      <c r="V1458" s="189"/>
      <c r="W1458" s="195"/>
      <c r="AA1458" s="207"/>
      <c r="AD1458" s="195"/>
      <c r="AE1458" s="195"/>
      <c r="AG1458" s="195"/>
      <c r="AH1458" s="195" t="s">
        <v>1932</v>
      </c>
    </row>
    <row r="1459" spans="1:34" s="160" customFormat="1" ht="22.5" x14ac:dyDescent="0.2">
      <c r="A1459" s="190" t="s">
        <v>1933</v>
      </c>
      <c r="B1459" s="191" t="s">
        <v>1620</v>
      </c>
      <c r="C1459" s="1039" t="s">
        <v>1934</v>
      </c>
      <c r="D1459" s="1039"/>
      <c r="E1459" s="1039"/>
      <c r="F1459" s="192" t="s">
        <v>532</v>
      </c>
      <c r="G1459" s="192"/>
      <c r="H1459" s="192"/>
      <c r="I1459" s="192" t="s">
        <v>591</v>
      </c>
      <c r="J1459" s="193"/>
      <c r="K1459" s="192"/>
      <c r="L1459" s="193"/>
      <c r="M1459" s="192"/>
      <c r="N1459" s="194"/>
      <c r="V1459" s="189"/>
      <c r="W1459" s="195" t="s">
        <v>1934</v>
      </c>
      <c r="AA1459" s="207"/>
      <c r="AD1459" s="195"/>
      <c r="AE1459" s="195"/>
      <c r="AG1459" s="195"/>
      <c r="AH1459" s="195"/>
    </row>
    <row r="1460" spans="1:34" s="160" customFormat="1" ht="12" x14ac:dyDescent="0.2">
      <c r="A1460" s="196"/>
      <c r="B1460" s="197"/>
      <c r="C1460" s="1037" t="s">
        <v>1935</v>
      </c>
      <c r="D1460" s="1037"/>
      <c r="E1460" s="1037"/>
      <c r="F1460" s="1037"/>
      <c r="G1460" s="1037"/>
      <c r="H1460" s="1037"/>
      <c r="I1460" s="1037"/>
      <c r="J1460" s="1037"/>
      <c r="K1460" s="1037"/>
      <c r="L1460" s="1037"/>
      <c r="M1460" s="1037"/>
      <c r="N1460" s="1046"/>
      <c r="V1460" s="189"/>
      <c r="W1460" s="195"/>
      <c r="X1460" s="163" t="s">
        <v>1935</v>
      </c>
      <c r="AA1460" s="207"/>
      <c r="AD1460" s="195"/>
      <c r="AE1460" s="195"/>
      <c r="AG1460" s="195"/>
      <c r="AH1460" s="195"/>
    </row>
    <row r="1461" spans="1:34" s="160" customFormat="1" ht="33.75" x14ac:dyDescent="0.2">
      <c r="A1461" s="198"/>
      <c r="B1461" s="199" t="s">
        <v>430</v>
      </c>
      <c r="C1461" s="1037" t="s">
        <v>431</v>
      </c>
      <c r="D1461" s="1037"/>
      <c r="E1461" s="1037"/>
      <c r="F1461" s="1037"/>
      <c r="G1461" s="1037"/>
      <c r="H1461" s="1037"/>
      <c r="I1461" s="1037"/>
      <c r="J1461" s="1037"/>
      <c r="K1461" s="1037"/>
      <c r="L1461" s="1037"/>
      <c r="M1461" s="1037"/>
      <c r="N1461" s="1046"/>
      <c r="V1461" s="189"/>
      <c r="W1461" s="195"/>
      <c r="Y1461" s="163" t="s">
        <v>431</v>
      </c>
      <c r="AA1461" s="207"/>
      <c r="AD1461" s="195"/>
      <c r="AE1461" s="195"/>
      <c r="AG1461" s="195"/>
      <c r="AH1461" s="195"/>
    </row>
    <row r="1462" spans="1:34" s="160" customFormat="1" ht="12" x14ac:dyDescent="0.2">
      <c r="A1462" s="200"/>
      <c r="B1462" s="199" t="s">
        <v>423</v>
      </c>
      <c r="C1462" s="1037" t="s">
        <v>432</v>
      </c>
      <c r="D1462" s="1037"/>
      <c r="E1462" s="1037"/>
      <c r="F1462" s="201"/>
      <c r="G1462" s="201"/>
      <c r="H1462" s="201"/>
      <c r="I1462" s="201"/>
      <c r="J1462" s="202">
        <v>285.48</v>
      </c>
      <c r="K1462" s="201" t="s">
        <v>436</v>
      </c>
      <c r="L1462" s="202">
        <v>59.95</v>
      </c>
      <c r="M1462" s="201"/>
      <c r="N1462" s="203"/>
      <c r="V1462" s="189"/>
      <c r="W1462" s="195"/>
      <c r="Z1462" s="163" t="s">
        <v>432</v>
      </c>
      <c r="AA1462" s="207"/>
      <c r="AD1462" s="195"/>
      <c r="AE1462" s="195"/>
      <c r="AG1462" s="195"/>
      <c r="AH1462" s="195"/>
    </row>
    <row r="1463" spans="1:34" s="160" customFormat="1" ht="12" x14ac:dyDescent="0.2">
      <c r="A1463" s="200"/>
      <c r="B1463" s="199" t="s">
        <v>434</v>
      </c>
      <c r="C1463" s="1037" t="s">
        <v>435</v>
      </c>
      <c r="D1463" s="1037"/>
      <c r="E1463" s="1037"/>
      <c r="F1463" s="201"/>
      <c r="G1463" s="201"/>
      <c r="H1463" s="201"/>
      <c r="I1463" s="201"/>
      <c r="J1463" s="202">
        <v>41.73</v>
      </c>
      <c r="K1463" s="201" t="s">
        <v>436</v>
      </c>
      <c r="L1463" s="202">
        <v>8.76</v>
      </c>
      <c r="M1463" s="201"/>
      <c r="N1463" s="203"/>
      <c r="V1463" s="189"/>
      <c r="W1463" s="195"/>
      <c r="Z1463" s="163" t="s">
        <v>435</v>
      </c>
      <c r="AA1463" s="207"/>
      <c r="AD1463" s="195"/>
      <c r="AE1463" s="195"/>
      <c r="AG1463" s="195"/>
      <c r="AH1463" s="195"/>
    </row>
    <row r="1464" spans="1:34" s="160" customFormat="1" ht="12" x14ac:dyDescent="0.2">
      <c r="A1464" s="200"/>
      <c r="B1464" s="199" t="s">
        <v>437</v>
      </c>
      <c r="C1464" s="1037" t="s">
        <v>438</v>
      </c>
      <c r="D1464" s="1037"/>
      <c r="E1464" s="1037"/>
      <c r="F1464" s="201"/>
      <c r="G1464" s="201"/>
      <c r="H1464" s="201"/>
      <c r="I1464" s="201"/>
      <c r="J1464" s="202">
        <v>17.149999999999999</v>
      </c>
      <c r="K1464" s="201" t="s">
        <v>436</v>
      </c>
      <c r="L1464" s="202">
        <v>3.6</v>
      </c>
      <c r="M1464" s="201"/>
      <c r="N1464" s="203"/>
      <c r="V1464" s="189"/>
      <c r="W1464" s="195"/>
      <c r="Z1464" s="163" t="s">
        <v>438</v>
      </c>
      <c r="AA1464" s="207"/>
      <c r="AD1464" s="195"/>
      <c r="AE1464" s="195"/>
      <c r="AG1464" s="195"/>
      <c r="AH1464" s="195"/>
    </row>
    <row r="1465" spans="1:34" s="160" customFormat="1" ht="12" x14ac:dyDescent="0.2">
      <c r="A1465" s="200"/>
      <c r="B1465" s="199" t="s">
        <v>439</v>
      </c>
      <c r="C1465" s="1037" t="s">
        <v>440</v>
      </c>
      <c r="D1465" s="1037"/>
      <c r="E1465" s="1037"/>
      <c r="F1465" s="201"/>
      <c r="G1465" s="201"/>
      <c r="H1465" s="201"/>
      <c r="I1465" s="201"/>
      <c r="J1465" s="202">
        <v>8.5399999999999991</v>
      </c>
      <c r="K1465" s="201"/>
      <c r="L1465" s="202">
        <v>1.43</v>
      </c>
      <c r="M1465" s="201"/>
      <c r="N1465" s="203"/>
      <c r="V1465" s="189"/>
      <c r="W1465" s="195"/>
      <c r="Z1465" s="163" t="s">
        <v>440</v>
      </c>
      <c r="AA1465" s="207"/>
      <c r="AD1465" s="195"/>
      <c r="AE1465" s="195"/>
      <c r="AG1465" s="195"/>
      <c r="AH1465" s="195"/>
    </row>
    <row r="1466" spans="1:34" s="160" customFormat="1" ht="12" x14ac:dyDescent="0.2">
      <c r="A1466" s="196"/>
      <c r="B1466" s="204" t="s">
        <v>702</v>
      </c>
      <c r="C1466" s="1048" t="s">
        <v>703</v>
      </c>
      <c r="D1466" s="1048"/>
      <c r="E1466" s="1048"/>
      <c r="F1466" s="205" t="s">
        <v>644</v>
      </c>
      <c r="G1466" s="205" t="s">
        <v>1622</v>
      </c>
      <c r="H1466" s="205"/>
      <c r="I1466" s="205" t="s">
        <v>1936</v>
      </c>
      <c r="J1466" s="199"/>
      <c r="K1466" s="201"/>
      <c r="L1466" s="202"/>
      <c r="M1466" s="201"/>
      <c r="N1466" s="206"/>
      <c r="V1466" s="189"/>
      <c r="W1466" s="195"/>
      <c r="AA1466" s="207" t="s">
        <v>703</v>
      </c>
      <c r="AD1466" s="195"/>
      <c r="AE1466" s="195"/>
      <c r="AG1466" s="195"/>
      <c r="AH1466" s="195"/>
    </row>
    <row r="1467" spans="1:34" s="160" customFormat="1" ht="12" x14ac:dyDescent="0.2">
      <c r="A1467" s="200"/>
      <c r="B1467" s="199"/>
      <c r="C1467" s="1037" t="s">
        <v>443</v>
      </c>
      <c r="D1467" s="1037"/>
      <c r="E1467" s="1037"/>
      <c r="F1467" s="201" t="s">
        <v>444</v>
      </c>
      <c r="G1467" s="201" t="s">
        <v>1624</v>
      </c>
      <c r="H1467" s="201" t="s">
        <v>436</v>
      </c>
      <c r="I1467" s="201" t="s">
        <v>1937</v>
      </c>
      <c r="J1467" s="202"/>
      <c r="K1467" s="201"/>
      <c r="L1467" s="202"/>
      <c r="M1467" s="201"/>
      <c r="N1467" s="203"/>
      <c r="V1467" s="189"/>
      <c r="W1467" s="195"/>
      <c r="AA1467" s="207"/>
      <c r="AB1467" s="163" t="s">
        <v>443</v>
      </c>
      <c r="AD1467" s="195"/>
      <c r="AE1467" s="195"/>
      <c r="AG1467" s="195"/>
      <c r="AH1467" s="195"/>
    </row>
    <row r="1468" spans="1:34" s="160" customFormat="1" ht="12" x14ac:dyDescent="0.2">
      <c r="A1468" s="200"/>
      <c r="B1468" s="199"/>
      <c r="C1468" s="1037" t="s">
        <v>447</v>
      </c>
      <c r="D1468" s="1037"/>
      <c r="E1468" s="1037"/>
      <c r="F1468" s="201" t="s">
        <v>444</v>
      </c>
      <c r="G1468" s="201" t="s">
        <v>726</v>
      </c>
      <c r="H1468" s="201" t="s">
        <v>436</v>
      </c>
      <c r="I1468" s="201" t="s">
        <v>1938</v>
      </c>
      <c r="J1468" s="202"/>
      <c r="K1468" s="201"/>
      <c r="L1468" s="202"/>
      <c r="M1468" s="201"/>
      <c r="N1468" s="203"/>
      <c r="V1468" s="189"/>
      <c r="W1468" s="195"/>
      <c r="AA1468" s="207"/>
      <c r="AB1468" s="163" t="s">
        <v>447</v>
      </c>
      <c r="AD1468" s="195"/>
      <c r="AE1468" s="195"/>
      <c r="AG1468" s="195"/>
      <c r="AH1468" s="195"/>
    </row>
    <row r="1469" spans="1:34" s="160" customFormat="1" ht="12" x14ac:dyDescent="0.2">
      <c r="A1469" s="200"/>
      <c r="B1469" s="199"/>
      <c r="C1469" s="1047" t="s">
        <v>450</v>
      </c>
      <c r="D1469" s="1047"/>
      <c r="E1469" s="1047"/>
      <c r="F1469" s="208"/>
      <c r="G1469" s="208"/>
      <c r="H1469" s="208"/>
      <c r="I1469" s="208"/>
      <c r="J1469" s="209">
        <v>335.75</v>
      </c>
      <c r="K1469" s="208"/>
      <c r="L1469" s="209">
        <v>70.14</v>
      </c>
      <c r="M1469" s="208"/>
      <c r="N1469" s="210"/>
      <c r="V1469" s="189"/>
      <c r="W1469" s="195"/>
      <c r="AA1469" s="207"/>
      <c r="AC1469" s="163" t="s">
        <v>450</v>
      </c>
      <c r="AD1469" s="195"/>
      <c r="AE1469" s="195"/>
      <c r="AG1469" s="195"/>
      <c r="AH1469" s="195"/>
    </row>
    <row r="1470" spans="1:34" s="160" customFormat="1" ht="12" x14ac:dyDescent="0.2">
      <c r="A1470" s="200"/>
      <c r="B1470" s="199"/>
      <c r="C1470" s="1037" t="s">
        <v>451</v>
      </c>
      <c r="D1470" s="1037"/>
      <c r="E1470" s="1037"/>
      <c r="F1470" s="201"/>
      <c r="G1470" s="201"/>
      <c r="H1470" s="201"/>
      <c r="I1470" s="201"/>
      <c r="J1470" s="202"/>
      <c r="K1470" s="201"/>
      <c r="L1470" s="202">
        <v>63.55</v>
      </c>
      <c r="M1470" s="201"/>
      <c r="N1470" s="203"/>
      <c r="V1470" s="189"/>
      <c r="W1470" s="195"/>
      <c r="AA1470" s="207"/>
      <c r="AB1470" s="163" t="s">
        <v>451</v>
      </c>
      <c r="AD1470" s="195"/>
      <c r="AE1470" s="195"/>
      <c r="AG1470" s="195"/>
      <c r="AH1470" s="195"/>
    </row>
    <row r="1471" spans="1:34" s="160" customFormat="1" ht="22.5" x14ac:dyDescent="0.2">
      <c r="A1471" s="200"/>
      <c r="B1471" s="199" t="s">
        <v>1061</v>
      </c>
      <c r="C1471" s="1037" t="s">
        <v>1062</v>
      </c>
      <c r="D1471" s="1037"/>
      <c r="E1471" s="1037"/>
      <c r="F1471" s="201" t="s">
        <v>454</v>
      </c>
      <c r="G1471" s="201" t="s">
        <v>1063</v>
      </c>
      <c r="H1471" s="201"/>
      <c r="I1471" s="201" t="s">
        <v>1063</v>
      </c>
      <c r="J1471" s="202"/>
      <c r="K1471" s="201"/>
      <c r="L1471" s="202">
        <v>71.180000000000007</v>
      </c>
      <c r="M1471" s="201"/>
      <c r="N1471" s="203"/>
      <c r="V1471" s="189"/>
      <c r="W1471" s="195"/>
      <c r="AA1471" s="207"/>
      <c r="AB1471" s="163" t="s">
        <v>1062</v>
      </c>
      <c r="AD1471" s="195"/>
      <c r="AE1471" s="195"/>
      <c r="AG1471" s="195"/>
      <c r="AH1471" s="195"/>
    </row>
    <row r="1472" spans="1:34" s="160" customFormat="1" ht="22.5" x14ac:dyDescent="0.2">
      <c r="A1472" s="200"/>
      <c r="B1472" s="199" t="s">
        <v>1064</v>
      </c>
      <c r="C1472" s="1037" t="s">
        <v>1065</v>
      </c>
      <c r="D1472" s="1037"/>
      <c r="E1472" s="1037"/>
      <c r="F1472" s="201" t="s">
        <v>454</v>
      </c>
      <c r="G1472" s="201" t="s">
        <v>936</v>
      </c>
      <c r="H1472" s="201"/>
      <c r="I1472" s="201" t="s">
        <v>936</v>
      </c>
      <c r="J1472" s="202"/>
      <c r="K1472" s="201"/>
      <c r="L1472" s="202">
        <v>41.31</v>
      </c>
      <c r="M1472" s="201"/>
      <c r="N1472" s="203"/>
      <c r="V1472" s="189"/>
      <c r="W1472" s="195"/>
      <c r="AA1472" s="207"/>
      <c r="AB1472" s="163" t="s">
        <v>1065</v>
      </c>
      <c r="AD1472" s="195"/>
      <c r="AE1472" s="195"/>
      <c r="AG1472" s="195"/>
      <c r="AH1472" s="195"/>
    </row>
    <row r="1473" spans="1:34" s="160" customFormat="1" ht="12" x14ac:dyDescent="0.2">
      <c r="A1473" s="211"/>
      <c r="B1473" s="212"/>
      <c r="C1473" s="1039" t="s">
        <v>459</v>
      </c>
      <c r="D1473" s="1039"/>
      <c r="E1473" s="1039"/>
      <c r="F1473" s="192"/>
      <c r="G1473" s="192"/>
      <c r="H1473" s="192"/>
      <c r="I1473" s="192"/>
      <c r="J1473" s="193"/>
      <c r="K1473" s="192"/>
      <c r="L1473" s="193">
        <v>182.63</v>
      </c>
      <c r="M1473" s="208"/>
      <c r="N1473" s="194"/>
      <c r="V1473" s="189"/>
      <c r="W1473" s="195"/>
      <c r="AA1473" s="207"/>
      <c r="AD1473" s="195" t="s">
        <v>459</v>
      </c>
      <c r="AE1473" s="195"/>
      <c r="AG1473" s="195"/>
      <c r="AH1473" s="195"/>
    </row>
    <row r="1474" spans="1:34" s="160" customFormat="1" ht="33.75" x14ac:dyDescent="0.2">
      <c r="A1474" s="190" t="s">
        <v>1939</v>
      </c>
      <c r="B1474" s="191" t="s">
        <v>1940</v>
      </c>
      <c r="C1474" s="1039" t="s">
        <v>1631</v>
      </c>
      <c r="D1474" s="1039"/>
      <c r="E1474" s="1039"/>
      <c r="F1474" s="192" t="s">
        <v>532</v>
      </c>
      <c r="G1474" s="192"/>
      <c r="H1474" s="192"/>
      <c r="I1474" s="192" t="s">
        <v>591</v>
      </c>
      <c r="J1474" s="193"/>
      <c r="K1474" s="192"/>
      <c r="L1474" s="193"/>
      <c r="M1474" s="192"/>
      <c r="N1474" s="194"/>
      <c r="V1474" s="189"/>
      <c r="W1474" s="195" t="s">
        <v>1631</v>
      </c>
      <c r="AA1474" s="207"/>
      <c r="AD1474" s="195"/>
      <c r="AE1474" s="195"/>
      <c r="AG1474" s="195"/>
      <c r="AH1474" s="195"/>
    </row>
    <row r="1475" spans="1:34" s="160" customFormat="1" ht="12" x14ac:dyDescent="0.2">
      <c r="A1475" s="196"/>
      <c r="B1475" s="197"/>
      <c r="C1475" s="1037" t="s">
        <v>1941</v>
      </c>
      <c r="D1475" s="1037"/>
      <c r="E1475" s="1037"/>
      <c r="F1475" s="1037"/>
      <c r="G1475" s="1037"/>
      <c r="H1475" s="1037"/>
      <c r="I1475" s="1037"/>
      <c r="J1475" s="1037"/>
      <c r="K1475" s="1037"/>
      <c r="L1475" s="1037"/>
      <c r="M1475" s="1037"/>
      <c r="N1475" s="1046"/>
      <c r="V1475" s="189"/>
      <c r="W1475" s="195"/>
      <c r="X1475" s="163" t="s">
        <v>1941</v>
      </c>
      <c r="AA1475" s="207"/>
      <c r="AD1475" s="195"/>
      <c r="AE1475" s="195"/>
      <c r="AG1475" s="195"/>
      <c r="AH1475" s="195"/>
    </row>
    <row r="1476" spans="1:34" s="160" customFormat="1" ht="12" x14ac:dyDescent="0.2">
      <c r="A1476" s="198"/>
      <c r="B1476" s="199"/>
      <c r="C1476" s="1037" t="s">
        <v>1942</v>
      </c>
      <c r="D1476" s="1037"/>
      <c r="E1476" s="1037"/>
      <c r="F1476" s="1037"/>
      <c r="G1476" s="1037"/>
      <c r="H1476" s="1037"/>
      <c r="I1476" s="1037"/>
      <c r="J1476" s="1037"/>
      <c r="K1476" s="1037"/>
      <c r="L1476" s="1037"/>
      <c r="M1476" s="1037"/>
      <c r="N1476" s="1046"/>
      <c r="V1476" s="189"/>
      <c r="W1476" s="195"/>
      <c r="Y1476" s="163" t="s">
        <v>1942</v>
      </c>
      <c r="AA1476" s="207"/>
      <c r="AD1476" s="195"/>
      <c r="AE1476" s="195"/>
      <c r="AG1476" s="195"/>
      <c r="AH1476" s="195"/>
    </row>
    <row r="1477" spans="1:34" s="160" customFormat="1" ht="33.75" x14ac:dyDescent="0.2">
      <c r="A1477" s="198"/>
      <c r="B1477" s="199" t="s">
        <v>430</v>
      </c>
      <c r="C1477" s="1037" t="s">
        <v>431</v>
      </c>
      <c r="D1477" s="1037"/>
      <c r="E1477" s="1037"/>
      <c r="F1477" s="1037"/>
      <c r="G1477" s="1037"/>
      <c r="H1477" s="1037"/>
      <c r="I1477" s="1037"/>
      <c r="J1477" s="1037"/>
      <c r="K1477" s="1037"/>
      <c r="L1477" s="1037"/>
      <c r="M1477" s="1037"/>
      <c r="N1477" s="1046"/>
      <c r="V1477" s="189"/>
      <c r="W1477" s="195"/>
      <c r="Y1477" s="163" t="s">
        <v>431</v>
      </c>
      <c r="AA1477" s="207"/>
      <c r="AD1477" s="195"/>
      <c r="AE1477" s="195"/>
      <c r="AG1477" s="195"/>
      <c r="AH1477" s="195"/>
    </row>
    <row r="1478" spans="1:34" s="160" customFormat="1" ht="12" x14ac:dyDescent="0.2">
      <c r="A1478" s="200"/>
      <c r="B1478" s="199" t="s">
        <v>423</v>
      </c>
      <c r="C1478" s="1037" t="s">
        <v>432</v>
      </c>
      <c r="D1478" s="1037"/>
      <c r="E1478" s="1037"/>
      <c r="F1478" s="201"/>
      <c r="G1478" s="201"/>
      <c r="H1478" s="201"/>
      <c r="I1478" s="201"/>
      <c r="J1478" s="202">
        <v>3.43</v>
      </c>
      <c r="K1478" s="201" t="s">
        <v>1046</v>
      </c>
      <c r="L1478" s="202">
        <v>1.44</v>
      </c>
      <c r="M1478" s="201"/>
      <c r="N1478" s="203"/>
      <c r="V1478" s="189"/>
      <c r="W1478" s="195"/>
      <c r="Z1478" s="163" t="s">
        <v>432</v>
      </c>
      <c r="AA1478" s="207"/>
      <c r="AD1478" s="195"/>
      <c r="AE1478" s="195"/>
      <c r="AG1478" s="195"/>
      <c r="AH1478" s="195"/>
    </row>
    <row r="1479" spans="1:34" s="160" customFormat="1" ht="12" x14ac:dyDescent="0.2">
      <c r="A1479" s="200"/>
      <c r="B1479" s="199" t="s">
        <v>434</v>
      </c>
      <c r="C1479" s="1037" t="s">
        <v>435</v>
      </c>
      <c r="D1479" s="1037"/>
      <c r="E1479" s="1037"/>
      <c r="F1479" s="201"/>
      <c r="G1479" s="201"/>
      <c r="H1479" s="201"/>
      <c r="I1479" s="201"/>
      <c r="J1479" s="202">
        <v>7.56</v>
      </c>
      <c r="K1479" s="201" t="s">
        <v>1046</v>
      </c>
      <c r="L1479" s="202">
        <v>3.18</v>
      </c>
      <c r="M1479" s="201"/>
      <c r="N1479" s="203"/>
      <c r="V1479" s="189"/>
      <c r="W1479" s="195"/>
      <c r="Z1479" s="163" t="s">
        <v>435</v>
      </c>
      <c r="AA1479" s="207"/>
      <c r="AD1479" s="195"/>
      <c r="AE1479" s="195"/>
      <c r="AG1479" s="195"/>
      <c r="AH1479" s="195"/>
    </row>
    <row r="1480" spans="1:34" s="160" customFormat="1" ht="12" x14ac:dyDescent="0.2">
      <c r="A1480" s="200"/>
      <c r="B1480" s="199" t="s">
        <v>437</v>
      </c>
      <c r="C1480" s="1037" t="s">
        <v>438</v>
      </c>
      <c r="D1480" s="1037"/>
      <c r="E1480" s="1037"/>
      <c r="F1480" s="201"/>
      <c r="G1480" s="201"/>
      <c r="H1480" s="201"/>
      <c r="I1480" s="201"/>
      <c r="J1480" s="202">
        <v>2.84</v>
      </c>
      <c r="K1480" s="201" t="s">
        <v>1046</v>
      </c>
      <c r="L1480" s="202">
        <v>1.19</v>
      </c>
      <c r="M1480" s="201"/>
      <c r="N1480" s="203"/>
      <c r="V1480" s="189"/>
      <c r="W1480" s="195"/>
      <c r="Z1480" s="163" t="s">
        <v>438</v>
      </c>
      <c r="AA1480" s="207"/>
      <c r="AD1480" s="195"/>
      <c r="AE1480" s="195"/>
      <c r="AG1480" s="195"/>
      <c r="AH1480" s="195"/>
    </row>
    <row r="1481" spans="1:34" s="160" customFormat="1" ht="12" x14ac:dyDescent="0.2">
      <c r="A1481" s="196"/>
      <c r="B1481" s="204" t="s">
        <v>702</v>
      </c>
      <c r="C1481" s="1048" t="s">
        <v>703</v>
      </c>
      <c r="D1481" s="1048"/>
      <c r="E1481" s="1048"/>
      <c r="F1481" s="205" t="s">
        <v>644</v>
      </c>
      <c r="G1481" s="205" t="s">
        <v>869</v>
      </c>
      <c r="H1481" s="205" t="s">
        <v>434</v>
      </c>
      <c r="I1481" s="205" t="s">
        <v>1706</v>
      </c>
      <c r="J1481" s="199"/>
      <c r="K1481" s="201"/>
      <c r="L1481" s="202"/>
      <c r="M1481" s="201"/>
      <c r="N1481" s="206"/>
      <c r="V1481" s="189"/>
      <c r="W1481" s="195"/>
      <c r="AA1481" s="207" t="s">
        <v>703</v>
      </c>
      <c r="AD1481" s="195"/>
      <c r="AE1481" s="195"/>
      <c r="AG1481" s="195"/>
      <c r="AH1481" s="195"/>
    </row>
    <row r="1482" spans="1:34" s="160" customFormat="1" ht="12" x14ac:dyDescent="0.2">
      <c r="A1482" s="200"/>
      <c r="B1482" s="199"/>
      <c r="C1482" s="1037" t="s">
        <v>443</v>
      </c>
      <c r="D1482" s="1037"/>
      <c r="E1482" s="1037"/>
      <c r="F1482" s="201" t="s">
        <v>444</v>
      </c>
      <c r="G1482" s="201" t="s">
        <v>1635</v>
      </c>
      <c r="H1482" s="201" t="s">
        <v>1046</v>
      </c>
      <c r="I1482" s="201" t="s">
        <v>1943</v>
      </c>
      <c r="J1482" s="202"/>
      <c r="K1482" s="201"/>
      <c r="L1482" s="202"/>
      <c r="M1482" s="201"/>
      <c r="N1482" s="203"/>
      <c r="V1482" s="189"/>
      <c r="W1482" s="195"/>
      <c r="AA1482" s="207"/>
      <c r="AB1482" s="163" t="s">
        <v>443</v>
      </c>
      <c r="AD1482" s="195"/>
      <c r="AE1482" s="195"/>
      <c r="AG1482" s="195"/>
      <c r="AH1482" s="195"/>
    </row>
    <row r="1483" spans="1:34" s="160" customFormat="1" ht="12" x14ac:dyDescent="0.2">
      <c r="A1483" s="200"/>
      <c r="B1483" s="199"/>
      <c r="C1483" s="1037" t="s">
        <v>447</v>
      </c>
      <c r="D1483" s="1037"/>
      <c r="E1483" s="1037"/>
      <c r="F1483" s="201" t="s">
        <v>444</v>
      </c>
      <c r="G1483" s="201" t="s">
        <v>1637</v>
      </c>
      <c r="H1483" s="201" t="s">
        <v>1046</v>
      </c>
      <c r="I1483" s="201" t="s">
        <v>1944</v>
      </c>
      <c r="J1483" s="202"/>
      <c r="K1483" s="201"/>
      <c r="L1483" s="202"/>
      <c r="M1483" s="201"/>
      <c r="N1483" s="203"/>
      <c r="V1483" s="189"/>
      <c r="W1483" s="195"/>
      <c r="AA1483" s="207"/>
      <c r="AB1483" s="163" t="s">
        <v>447</v>
      </c>
      <c r="AD1483" s="195"/>
      <c r="AE1483" s="195"/>
      <c r="AG1483" s="195"/>
      <c r="AH1483" s="195"/>
    </row>
    <row r="1484" spans="1:34" s="160" customFormat="1" ht="12" x14ac:dyDescent="0.2">
      <c r="A1484" s="200"/>
      <c r="B1484" s="199"/>
      <c r="C1484" s="1047" t="s">
        <v>450</v>
      </c>
      <c r="D1484" s="1047"/>
      <c r="E1484" s="1047"/>
      <c r="F1484" s="208"/>
      <c r="G1484" s="208"/>
      <c r="H1484" s="208"/>
      <c r="I1484" s="208"/>
      <c r="J1484" s="209">
        <v>10.99</v>
      </c>
      <c r="K1484" s="208"/>
      <c r="L1484" s="209">
        <v>4.62</v>
      </c>
      <c r="M1484" s="208"/>
      <c r="N1484" s="210"/>
      <c r="V1484" s="189"/>
      <c r="W1484" s="195"/>
      <c r="AA1484" s="207"/>
      <c r="AC1484" s="163" t="s">
        <v>450</v>
      </c>
      <c r="AD1484" s="195"/>
      <c r="AE1484" s="195"/>
      <c r="AG1484" s="195"/>
      <c r="AH1484" s="195"/>
    </row>
    <row r="1485" spans="1:34" s="160" customFormat="1" ht="12" x14ac:dyDescent="0.2">
      <c r="A1485" s="200"/>
      <c r="B1485" s="199"/>
      <c r="C1485" s="1037" t="s">
        <v>451</v>
      </c>
      <c r="D1485" s="1037"/>
      <c r="E1485" s="1037"/>
      <c r="F1485" s="201"/>
      <c r="G1485" s="201"/>
      <c r="H1485" s="201"/>
      <c r="I1485" s="201"/>
      <c r="J1485" s="202"/>
      <c r="K1485" s="201"/>
      <c r="L1485" s="202">
        <v>2.63</v>
      </c>
      <c r="M1485" s="201"/>
      <c r="N1485" s="203"/>
      <c r="V1485" s="189"/>
      <c r="W1485" s="195"/>
      <c r="AA1485" s="207"/>
      <c r="AB1485" s="163" t="s">
        <v>451</v>
      </c>
      <c r="AD1485" s="195"/>
      <c r="AE1485" s="195"/>
      <c r="AG1485" s="195"/>
      <c r="AH1485" s="195"/>
    </row>
    <row r="1486" spans="1:34" s="160" customFormat="1" ht="22.5" x14ac:dyDescent="0.2">
      <c r="A1486" s="200"/>
      <c r="B1486" s="199" t="s">
        <v>1061</v>
      </c>
      <c r="C1486" s="1037" t="s">
        <v>1062</v>
      </c>
      <c r="D1486" s="1037"/>
      <c r="E1486" s="1037"/>
      <c r="F1486" s="201" t="s">
        <v>454</v>
      </c>
      <c r="G1486" s="201" t="s">
        <v>1063</v>
      </c>
      <c r="H1486" s="201"/>
      <c r="I1486" s="201" t="s">
        <v>1063</v>
      </c>
      <c r="J1486" s="202"/>
      <c r="K1486" s="201"/>
      <c r="L1486" s="202">
        <v>2.95</v>
      </c>
      <c r="M1486" s="201"/>
      <c r="N1486" s="203"/>
      <c r="V1486" s="189"/>
      <c r="W1486" s="195"/>
      <c r="AA1486" s="207"/>
      <c r="AB1486" s="163" t="s">
        <v>1062</v>
      </c>
      <c r="AD1486" s="195"/>
      <c r="AE1486" s="195"/>
      <c r="AG1486" s="195"/>
      <c r="AH1486" s="195"/>
    </row>
    <row r="1487" spans="1:34" s="160" customFormat="1" ht="22.5" x14ac:dyDescent="0.2">
      <c r="A1487" s="200"/>
      <c r="B1487" s="199" t="s">
        <v>1064</v>
      </c>
      <c r="C1487" s="1037" t="s">
        <v>1065</v>
      </c>
      <c r="D1487" s="1037"/>
      <c r="E1487" s="1037"/>
      <c r="F1487" s="201" t="s">
        <v>454</v>
      </c>
      <c r="G1487" s="201" t="s">
        <v>936</v>
      </c>
      <c r="H1487" s="201"/>
      <c r="I1487" s="201" t="s">
        <v>936</v>
      </c>
      <c r="J1487" s="202"/>
      <c r="K1487" s="201"/>
      <c r="L1487" s="202">
        <v>1.71</v>
      </c>
      <c r="M1487" s="201"/>
      <c r="N1487" s="203"/>
      <c r="V1487" s="189"/>
      <c r="W1487" s="195"/>
      <c r="AA1487" s="207"/>
      <c r="AB1487" s="163" t="s">
        <v>1065</v>
      </c>
      <c r="AD1487" s="195"/>
      <c r="AE1487" s="195"/>
      <c r="AG1487" s="195"/>
      <c r="AH1487" s="195"/>
    </row>
    <row r="1488" spans="1:34" s="160" customFormat="1" ht="12" x14ac:dyDescent="0.2">
      <c r="A1488" s="211"/>
      <c r="B1488" s="212"/>
      <c r="C1488" s="1039" t="s">
        <v>459</v>
      </c>
      <c r="D1488" s="1039"/>
      <c r="E1488" s="1039"/>
      <c r="F1488" s="192"/>
      <c r="G1488" s="192"/>
      <c r="H1488" s="192"/>
      <c r="I1488" s="192"/>
      <c r="J1488" s="193"/>
      <c r="K1488" s="192"/>
      <c r="L1488" s="193">
        <v>9.2799999999999994</v>
      </c>
      <c r="M1488" s="208"/>
      <c r="N1488" s="194"/>
      <c r="V1488" s="189"/>
      <c r="W1488" s="195"/>
      <c r="AA1488" s="207"/>
      <c r="AD1488" s="195" t="s">
        <v>459</v>
      </c>
      <c r="AE1488" s="195"/>
      <c r="AG1488" s="195"/>
      <c r="AH1488" s="195"/>
    </row>
    <row r="1489" spans="1:34" s="160" customFormat="1" ht="22.5" x14ac:dyDescent="0.2">
      <c r="A1489" s="190" t="s">
        <v>1945</v>
      </c>
      <c r="B1489" s="191" t="s">
        <v>1867</v>
      </c>
      <c r="C1489" s="1039" t="s">
        <v>1868</v>
      </c>
      <c r="D1489" s="1039"/>
      <c r="E1489" s="1039"/>
      <c r="F1489" s="192" t="s">
        <v>644</v>
      </c>
      <c r="G1489" s="192"/>
      <c r="H1489" s="192"/>
      <c r="I1489" s="192" t="s">
        <v>1946</v>
      </c>
      <c r="J1489" s="193">
        <v>592.76</v>
      </c>
      <c r="K1489" s="192"/>
      <c r="L1489" s="193">
        <v>304.73</v>
      </c>
      <c r="M1489" s="192"/>
      <c r="N1489" s="194"/>
      <c r="V1489" s="189"/>
      <c r="W1489" s="195" t="s">
        <v>1868</v>
      </c>
      <c r="AA1489" s="207"/>
      <c r="AD1489" s="195"/>
      <c r="AE1489" s="195"/>
      <c r="AG1489" s="195"/>
      <c r="AH1489" s="195"/>
    </row>
    <row r="1490" spans="1:34" s="160" customFormat="1" ht="12" x14ac:dyDescent="0.2">
      <c r="A1490" s="211"/>
      <c r="B1490" s="212"/>
      <c r="C1490" s="168" t="s">
        <v>462</v>
      </c>
      <c r="D1490" s="213"/>
      <c r="E1490" s="213"/>
      <c r="F1490" s="214"/>
      <c r="G1490" s="214"/>
      <c r="H1490" s="214"/>
      <c r="I1490" s="214"/>
      <c r="J1490" s="215"/>
      <c r="K1490" s="214"/>
      <c r="L1490" s="215"/>
      <c r="M1490" s="216"/>
      <c r="N1490" s="217"/>
      <c r="V1490" s="189"/>
      <c r="W1490" s="195"/>
      <c r="AA1490" s="207"/>
      <c r="AD1490" s="195"/>
      <c r="AE1490" s="195"/>
      <c r="AG1490" s="195"/>
      <c r="AH1490" s="195"/>
    </row>
    <row r="1491" spans="1:34" s="160" customFormat="1" ht="12" x14ac:dyDescent="0.2">
      <c r="A1491" s="196"/>
      <c r="B1491" s="197"/>
      <c r="C1491" s="1037" t="s">
        <v>1947</v>
      </c>
      <c r="D1491" s="1037"/>
      <c r="E1491" s="1037"/>
      <c r="F1491" s="1037"/>
      <c r="G1491" s="1037"/>
      <c r="H1491" s="1037"/>
      <c r="I1491" s="1037"/>
      <c r="J1491" s="1037"/>
      <c r="K1491" s="1037"/>
      <c r="L1491" s="1037"/>
      <c r="M1491" s="1037"/>
      <c r="N1491" s="1046"/>
      <c r="V1491" s="189"/>
      <c r="W1491" s="195"/>
      <c r="X1491" s="163" t="s">
        <v>1947</v>
      </c>
      <c r="AA1491" s="207"/>
      <c r="AD1491" s="195"/>
      <c r="AE1491" s="195"/>
      <c r="AG1491" s="195"/>
      <c r="AH1491" s="195"/>
    </row>
    <row r="1492" spans="1:34" s="160" customFormat="1" ht="45" x14ac:dyDescent="0.2">
      <c r="A1492" s="190" t="s">
        <v>1948</v>
      </c>
      <c r="B1492" s="191" t="s">
        <v>1821</v>
      </c>
      <c r="C1492" s="1039" t="s">
        <v>1822</v>
      </c>
      <c r="D1492" s="1039"/>
      <c r="E1492" s="1039"/>
      <c r="F1492" s="192" t="s">
        <v>532</v>
      </c>
      <c r="G1492" s="192"/>
      <c r="H1492" s="192"/>
      <c r="I1492" s="192" t="s">
        <v>591</v>
      </c>
      <c r="J1492" s="193"/>
      <c r="K1492" s="192"/>
      <c r="L1492" s="193"/>
      <c r="M1492" s="192"/>
      <c r="N1492" s="194"/>
      <c r="V1492" s="189"/>
      <c r="W1492" s="195" t="s">
        <v>1822</v>
      </c>
      <c r="AA1492" s="207"/>
      <c r="AD1492" s="195"/>
      <c r="AE1492" s="195"/>
      <c r="AG1492" s="195"/>
      <c r="AH1492" s="195"/>
    </row>
    <row r="1493" spans="1:34" s="160" customFormat="1" ht="12" x14ac:dyDescent="0.2">
      <c r="A1493" s="196"/>
      <c r="B1493" s="197"/>
      <c r="C1493" s="1037" t="s">
        <v>1935</v>
      </c>
      <c r="D1493" s="1037"/>
      <c r="E1493" s="1037"/>
      <c r="F1493" s="1037"/>
      <c r="G1493" s="1037"/>
      <c r="H1493" s="1037"/>
      <c r="I1493" s="1037"/>
      <c r="J1493" s="1037"/>
      <c r="K1493" s="1037"/>
      <c r="L1493" s="1037"/>
      <c r="M1493" s="1037"/>
      <c r="N1493" s="1046"/>
      <c r="V1493" s="189"/>
      <c r="W1493" s="195"/>
      <c r="X1493" s="163" t="s">
        <v>1935</v>
      </c>
      <c r="AA1493" s="207"/>
      <c r="AD1493" s="195"/>
      <c r="AE1493" s="195"/>
      <c r="AG1493" s="195"/>
      <c r="AH1493" s="195"/>
    </row>
    <row r="1494" spans="1:34" s="160" customFormat="1" ht="33.75" x14ac:dyDescent="0.2">
      <c r="A1494" s="198"/>
      <c r="B1494" s="199" t="s">
        <v>430</v>
      </c>
      <c r="C1494" s="1037" t="s">
        <v>431</v>
      </c>
      <c r="D1494" s="1037"/>
      <c r="E1494" s="1037"/>
      <c r="F1494" s="1037"/>
      <c r="G1494" s="1037"/>
      <c r="H1494" s="1037"/>
      <c r="I1494" s="1037"/>
      <c r="J1494" s="1037"/>
      <c r="K1494" s="1037"/>
      <c r="L1494" s="1037"/>
      <c r="M1494" s="1037"/>
      <c r="N1494" s="1046"/>
      <c r="V1494" s="189"/>
      <c r="W1494" s="195"/>
      <c r="Y1494" s="163" t="s">
        <v>431</v>
      </c>
      <c r="AA1494" s="207"/>
      <c r="AD1494" s="195"/>
      <c r="AE1494" s="195"/>
      <c r="AG1494" s="195"/>
      <c r="AH1494" s="195"/>
    </row>
    <row r="1495" spans="1:34" s="160" customFormat="1" ht="12" x14ac:dyDescent="0.2">
      <c r="A1495" s="200"/>
      <c r="B1495" s="199" t="s">
        <v>423</v>
      </c>
      <c r="C1495" s="1037" t="s">
        <v>432</v>
      </c>
      <c r="D1495" s="1037"/>
      <c r="E1495" s="1037"/>
      <c r="F1495" s="201"/>
      <c r="G1495" s="201"/>
      <c r="H1495" s="201"/>
      <c r="I1495" s="201"/>
      <c r="J1495" s="202">
        <v>222.97</v>
      </c>
      <c r="K1495" s="201" t="s">
        <v>436</v>
      </c>
      <c r="L1495" s="202">
        <v>46.82</v>
      </c>
      <c r="M1495" s="201"/>
      <c r="N1495" s="203"/>
      <c r="V1495" s="189"/>
      <c r="W1495" s="195"/>
      <c r="Z1495" s="163" t="s">
        <v>432</v>
      </c>
      <c r="AA1495" s="207"/>
      <c r="AD1495" s="195"/>
      <c r="AE1495" s="195"/>
      <c r="AG1495" s="195"/>
      <c r="AH1495" s="195"/>
    </row>
    <row r="1496" spans="1:34" s="160" customFormat="1" ht="12" x14ac:dyDescent="0.2">
      <c r="A1496" s="200"/>
      <c r="B1496" s="199" t="s">
        <v>434</v>
      </c>
      <c r="C1496" s="1037" t="s">
        <v>435</v>
      </c>
      <c r="D1496" s="1037"/>
      <c r="E1496" s="1037"/>
      <c r="F1496" s="201"/>
      <c r="G1496" s="201"/>
      <c r="H1496" s="201"/>
      <c r="I1496" s="201"/>
      <c r="J1496" s="202">
        <v>12.46</v>
      </c>
      <c r="K1496" s="201" t="s">
        <v>436</v>
      </c>
      <c r="L1496" s="202">
        <v>2.62</v>
      </c>
      <c r="M1496" s="201"/>
      <c r="N1496" s="203"/>
      <c r="V1496" s="189"/>
      <c r="W1496" s="195"/>
      <c r="Z1496" s="163" t="s">
        <v>435</v>
      </c>
      <c r="AA1496" s="207"/>
      <c r="AD1496" s="195"/>
      <c r="AE1496" s="195"/>
      <c r="AG1496" s="195"/>
      <c r="AH1496" s="195"/>
    </row>
    <row r="1497" spans="1:34" s="160" customFormat="1" ht="12" x14ac:dyDescent="0.2">
      <c r="A1497" s="200"/>
      <c r="B1497" s="199" t="s">
        <v>437</v>
      </c>
      <c r="C1497" s="1037" t="s">
        <v>438</v>
      </c>
      <c r="D1497" s="1037"/>
      <c r="E1497" s="1037"/>
      <c r="F1497" s="201"/>
      <c r="G1497" s="201"/>
      <c r="H1497" s="201"/>
      <c r="I1497" s="201"/>
      <c r="J1497" s="202">
        <v>1.04</v>
      </c>
      <c r="K1497" s="201" t="s">
        <v>436</v>
      </c>
      <c r="L1497" s="202">
        <v>0.22</v>
      </c>
      <c r="M1497" s="201"/>
      <c r="N1497" s="203"/>
      <c r="V1497" s="189"/>
      <c r="W1497" s="195"/>
      <c r="Z1497" s="163" t="s">
        <v>438</v>
      </c>
      <c r="AA1497" s="207"/>
      <c r="AD1497" s="195"/>
      <c r="AE1497" s="195"/>
      <c r="AG1497" s="195"/>
      <c r="AH1497" s="195"/>
    </row>
    <row r="1498" spans="1:34" s="160" customFormat="1" ht="12" x14ac:dyDescent="0.2">
      <c r="A1498" s="200"/>
      <c r="B1498" s="199" t="s">
        <v>439</v>
      </c>
      <c r="C1498" s="1037" t="s">
        <v>440</v>
      </c>
      <c r="D1498" s="1037"/>
      <c r="E1498" s="1037"/>
      <c r="F1498" s="201"/>
      <c r="G1498" s="201"/>
      <c r="H1498" s="201"/>
      <c r="I1498" s="201"/>
      <c r="J1498" s="202">
        <v>19.79</v>
      </c>
      <c r="K1498" s="201"/>
      <c r="L1498" s="202">
        <v>3.32</v>
      </c>
      <c r="M1498" s="201"/>
      <c r="N1498" s="203"/>
      <c r="V1498" s="189"/>
      <c r="W1498" s="195"/>
      <c r="Z1498" s="163" t="s">
        <v>440</v>
      </c>
      <c r="AA1498" s="207"/>
      <c r="AD1498" s="195"/>
      <c r="AE1498" s="195"/>
      <c r="AG1498" s="195"/>
      <c r="AH1498" s="195"/>
    </row>
    <row r="1499" spans="1:34" s="160" customFormat="1" ht="12" x14ac:dyDescent="0.2">
      <c r="A1499" s="196"/>
      <c r="B1499" s="204" t="s">
        <v>1823</v>
      </c>
      <c r="C1499" s="1048" t="s">
        <v>1824</v>
      </c>
      <c r="D1499" s="1048"/>
      <c r="E1499" s="1048"/>
      <c r="F1499" s="205" t="s">
        <v>411</v>
      </c>
      <c r="G1499" s="205" t="s">
        <v>1825</v>
      </c>
      <c r="H1499" s="205"/>
      <c r="I1499" s="205" t="s">
        <v>1949</v>
      </c>
      <c r="J1499" s="199"/>
      <c r="K1499" s="201"/>
      <c r="L1499" s="202"/>
      <c r="M1499" s="201"/>
      <c r="N1499" s="206"/>
      <c r="V1499" s="189"/>
      <c r="W1499" s="195"/>
      <c r="AA1499" s="207" t="s">
        <v>1824</v>
      </c>
      <c r="AD1499" s="195"/>
      <c r="AE1499" s="195"/>
      <c r="AG1499" s="195"/>
      <c r="AH1499" s="195"/>
    </row>
    <row r="1500" spans="1:34" s="160" customFormat="1" ht="12" x14ac:dyDescent="0.2">
      <c r="A1500" s="196"/>
      <c r="B1500" s="204" t="s">
        <v>1827</v>
      </c>
      <c r="C1500" s="1048" t="s">
        <v>1828</v>
      </c>
      <c r="D1500" s="1048"/>
      <c r="E1500" s="1048"/>
      <c r="F1500" s="205" t="s">
        <v>488</v>
      </c>
      <c r="G1500" s="205" t="s">
        <v>600</v>
      </c>
      <c r="H1500" s="205"/>
      <c r="I1500" s="205" t="s">
        <v>1950</v>
      </c>
      <c r="J1500" s="199"/>
      <c r="K1500" s="201"/>
      <c r="L1500" s="202"/>
      <c r="M1500" s="201"/>
      <c r="N1500" s="206"/>
      <c r="V1500" s="189"/>
      <c r="W1500" s="195"/>
      <c r="AA1500" s="207" t="s">
        <v>1828</v>
      </c>
      <c r="AD1500" s="195"/>
      <c r="AE1500" s="195"/>
      <c r="AG1500" s="195"/>
      <c r="AH1500" s="195"/>
    </row>
    <row r="1501" spans="1:34" s="160" customFormat="1" ht="12" x14ac:dyDescent="0.2">
      <c r="A1501" s="200"/>
      <c r="B1501" s="199"/>
      <c r="C1501" s="1037" t="s">
        <v>443</v>
      </c>
      <c r="D1501" s="1037"/>
      <c r="E1501" s="1037"/>
      <c r="F1501" s="201" t="s">
        <v>444</v>
      </c>
      <c r="G1501" s="201" t="s">
        <v>1830</v>
      </c>
      <c r="H1501" s="201" t="s">
        <v>436</v>
      </c>
      <c r="I1501" s="201" t="s">
        <v>1951</v>
      </c>
      <c r="J1501" s="202"/>
      <c r="K1501" s="201"/>
      <c r="L1501" s="202"/>
      <c r="M1501" s="201"/>
      <c r="N1501" s="203"/>
      <c r="V1501" s="189"/>
      <c r="W1501" s="195"/>
      <c r="AA1501" s="207"/>
      <c r="AB1501" s="163" t="s">
        <v>443</v>
      </c>
      <c r="AD1501" s="195"/>
      <c r="AE1501" s="195"/>
      <c r="AG1501" s="195"/>
      <c r="AH1501" s="195"/>
    </row>
    <row r="1502" spans="1:34" s="160" customFormat="1" ht="12" x14ac:dyDescent="0.2">
      <c r="A1502" s="200"/>
      <c r="B1502" s="199"/>
      <c r="C1502" s="1037" t="s">
        <v>447</v>
      </c>
      <c r="D1502" s="1037"/>
      <c r="E1502" s="1037"/>
      <c r="F1502" s="201" t="s">
        <v>444</v>
      </c>
      <c r="G1502" s="201" t="s">
        <v>1832</v>
      </c>
      <c r="H1502" s="201" t="s">
        <v>436</v>
      </c>
      <c r="I1502" s="201" t="s">
        <v>1952</v>
      </c>
      <c r="J1502" s="202"/>
      <c r="K1502" s="201"/>
      <c r="L1502" s="202"/>
      <c r="M1502" s="201"/>
      <c r="N1502" s="203"/>
      <c r="V1502" s="189"/>
      <c r="W1502" s="195"/>
      <c r="AA1502" s="207"/>
      <c r="AB1502" s="163" t="s">
        <v>447</v>
      </c>
      <c r="AD1502" s="195"/>
      <c r="AE1502" s="195"/>
      <c r="AG1502" s="195"/>
      <c r="AH1502" s="195"/>
    </row>
    <row r="1503" spans="1:34" s="160" customFormat="1" ht="12" x14ac:dyDescent="0.2">
      <c r="A1503" s="200"/>
      <c r="B1503" s="199"/>
      <c r="C1503" s="1047" t="s">
        <v>450</v>
      </c>
      <c r="D1503" s="1047"/>
      <c r="E1503" s="1047"/>
      <c r="F1503" s="208"/>
      <c r="G1503" s="208"/>
      <c r="H1503" s="208"/>
      <c r="I1503" s="208"/>
      <c r="J1503" s="209">
        <v>255.22</v>
      </c>
      <c r="K1503" s="208"/>
      <c r="L1503" s="209">
        <v>52.76</v>
      </c>
      <c r="M1503" s="208"/>
      <c r="N1503" s="210"/>
      <c r="V1503" s="189"/>
      <c r="W1503" s="195"/>
      <c r="AA1503" s="207"/>
      <c r="AC1503" s="163" t="s">
        <v>450</v>
      </c>
      <c r="AD1503" s="195"/>
      <c r="AE1503" s="195"/>
      <c r="AG1503" s="195"/>
      <c r="AH1503" s="195"/>
    </row>
    <row r="1504" spans="1:34" s="160" customFormat="1" ht="12" x14ac:dyDescent="0.2">
      <c r="A1504" s="200"/>
      <c r="B1504" s="199"/>
      <c r="C1504" s="1037" t="s">
        <v>451</v>
      </c>
      <c r="D1504" s="1037"/>
      <c r="E1504" s="1037"/>
      <c r="F1504" s="201"/>
      <c r="G1504" s="201"/>
      <c r="H1504" s="201"/>
      <c r="I1504" s="201"/>
      <c r="J1504" s="202"/>
      <c r="K1504" s="201"/>
      <c r="L1504" s="202">
        <v>47.04</v>
      </c>
      <c r="M1504" s="201"/>
      <c r="N1504" s="203"/>
      <c r="V1504" s="189"/>
      <c r="W1504" s="195"/>
      <c r="AA1504" s="207"/>
      <c r="AB1504" s="163" t="s">
        <v>451</v>
      </c>
      <c r="AD1504" s="195"/>
      <c r="AE1504" s="195"/>
      <c r="AG1504" s="195"/>
      <c r="AH1504" s="195"/>
    </row>
    <row r="1505" spans="1:34" s="160" customFormat="1" ht="22.5" x14ac:dyDescent="0.2">
      <c r="A1505" s="200"/>
      <c r="B1505" s="199" t="s">
        <v>1061</v>
      </c>
      <c r="C1505" s="1037" t="s">
        <v>1062</v>
      </c>
      <c r="D1505" s="1037"/>
      <c r="E1505" s="1037"/>
      <c r="F1505" s="201" t="s">
        <v>454</v>
      </c>
      <c r="G1505" s="201" t="s">
        <v>1063</v>
      </c>
      <c r="H1505" s="201"/>
      <c r="I1505" s="201" t="s">
        <v>1063</v>
      </c>
      <c r="J1505" s="202"/>
      <c r="K1505" s="201"/>
      <c r="L1505" s="202">
        <v>52.68</v>
      </c>
      <c r="M1505" s="201"/>
      <c r="N1505" s="203"/>
      <c r="V1505" s="189"/>
      <c r="W1505" s="195"/>
      <c r="AA1505" s="207"/>
      <c r="AB1505" s="163" t="s">
        <v>1062</v>
      </c>
      <c r="AD1505" s="195"/>
      <c r="AE1505" s="195"/>
      <c r="AG1505" s="195"/>
      <c r="AH1505" s="195"/>
    </row>
    <row r="1506" spans="1:34" s="160" customFormat="1" ht="22.5" x14ac:dyDescent="0.2">
      <c r="A1506" s="200"/>
      <c r="B1506" s="199" t="s">
        <v>1064</v>
      </c>
      <c r="C1506" s="1037" t="s">
        <v>1065</v>
      </c>
      <c r="D1506" s="1037"/>
      <c r="E1506" s="1037"/>
      <c r="F1506" s="201" t="s">
        <v>454</v>
      </c>
      <c r="G1506" s="201" t="s">
        <v>936</v>
      </c>
      <c r="H1506" s="201"/>
      <c r="I1506" s="201" t="s">
        <v>936</v>
      </c>
      <c r="J1506" s="202"/>
      <c r="K1506" s="201"/>
      <c r="L1506" s="202">
        <v>30.58</v>
      </c>
      <c r="M1506" s="201"/>
      <c r="N1506" s="203"/>
      <c r="V1506" s="189"/>
      <c r="W1506" s="195"/>
      <c r="AA1506" s="207"/>
      <c r="AB1506" s="163" t="s">
        <v>1065</v>
      </c>
      <c r="AD1506" s="195"/>
      <c r="AE1506" s="195"/>
      <c r="AG1506" s="195"/>
      <c r="AH1506" s="195"/>
    </row>
    <row r="1507" spans="1:34" s="160" customFormat="1" ht="12" x14ac:dyDescent="0.2">
      <c r="A1507" s="211"/>
      <c r="B1507" s="212"/>
      <c r="C1507" s="1039" t="s">
        <v>459</v>
      </c>
      <c r="D1507" s="1039"/>
      <c r="E1507" s="1039"/>
      <c r="F1507" s="192"/>
      <c r="G1507" s="192"/>
      <c r="H1507" s="192"/>
      <c r="I1507" s="192"/>
      <c r="J1507" s="193"/>
      <c r="K1507" s="192"/>
      <c r="L1507" s="193">
        <v>136.02000000000001</v>
      </c>
      <c r="M1507" s="208"/>
      <c r="N1507" s="194"/>
      <c r="V1507" s="189"/>
      <c r="W1507" s="195"/>
      <c r="AA1507" s="207"/>
      <c r="AD1507" s="195" t="s">
        <v>459</v>
      </c>
      <c r="AE1507" s="195"/>
      <c r="AG1507" s="195"/>
      <c r="AH1507" s="195"/>
    </row>
    <row r="1508" spans="1:34" s="160" customFormat="1" ht="33.75" x14ac:dyDescent="0.2">
      <c r="A1508" s="190" t="s">
        <v>1953</v>
      </c>
      <c r="B1508" s="191" t="s">
        <v>1835</v>
      </c>
      <c r="C1508" s="1039" t="s">
        <v>1836</v>
      </c>
      <c r="D1508" s="1039"/>
      <c r="E1508" s="1039"/>
      <c r="F1508" s="192" t="s">
        <v>411</v>
      </c>
      <c r="G1508" s="192"/>
      <c r="H1508" s="192"/>
      <c r="I1508" s="192" t="s">
        <v>1949</v>
      </c>
      <c r="J1508" s="193">
        <v>3233.63</v>
      </c>
      <c r="K1508" s="192"/>
      <c r="L1508" s="193">
        <v>244.46</v>
      </c>
      <c r="M1508" s="192"/>
      <c r="N1508" s="194"/>
      <c r="V1508" s="189"/>
      <c r="W1508" s="195" t="s">
        <v>1836</v>
      </c>
      <c r="AA1508" s="207"/>
      <c r="AD1508" s="195"/>
      <c r="AE1508" s="195"/>
      <c r="AG1508" s="195"/>
      <c r="AH1508" s="195"/>
    </row>
    <row r="1509" spans="1:34" s="160" customFormat="1" ht="12" x14ac:dyDescent="0.2">
      <c r="A1509" s="211"/>
      <c r="B1509" s="212"/>
      <c r="C1509" s="168" t="s">
        <v>462</v>
      </c>
      <c r="D1509" s="213"/>
      <c r="E1509" s="213"/>
      <c r="F1509" s="214"/>
      <c r="G1509" s="214"/>
      <c r="H1509" s="214"/>
      <c r="I1509" s="214"/>
      <c r="J1509" s="215"/>
      <c r="K1509" s="214"/>
      <c r="L1509" s="215"/>
      <c r="M1509" s="216"/>
      <c r="N1509" s="217"/>
      <c r="V1509" s="189"/>
      <c r="W1509" s="195"/>
      <c r="AA1509" s="207"/>
      <c r="AD1509" s="195"/>
      <c r="AE1509" s="195"/>
      <c r="AG1509" s="195"/>
      <c r="AH1509" s="195"/>
    </row>
    <row r="1510" spans="1:34" s="160" customFormat="1" ht="12" x14ac:dyDescent="0.2">
      <c r="A1510" s="190" t="s">
        <v>1954</v>
      </c>
      <c r="B1510" s="191" t="s">
        <v>1838</v>
      </c>
      <c r="C1510" s="1039" t="s">
        <v>1839</v>
      </c>
      <c r="D1510" s="1039"/>
      <c r="E1510" s="1039"/>
      <c r="F1510" s="192" t="s">
        <v>411</v>
      </c>
      <c r="G1510" s="192"/>
      <c r="H1510" s="192"/>
      <c r="I1510" s="192" t="s">
        <v>1955</v>
      </c>
      <c r="J1510" s="193">
        <v>14101.05</v>
      </c>
      <c r="K1510" s="192"/>
      <c r="L1510" s="193">
        <v>47.38</v>
      </c>
      <c r="M1510" s="192"/>
      <c r="N1510" s="194"/>
      <c r="V1510" s="189"/>
      <c r="W1510" s="195" t="s">
        <v>1839</v>
      </c>
      <c r="AA1510" s="207"/>
      <c r="AD1510" s="195"/>
      <c r="AE1510" s="195"/>
      <c r="AG1510" s="195"/>
      <c r="AH1510" s="195"/>
    </row>
    <row r="1511" spans="1:34" s="160" customFormat="1" ht="12" x14ac:dyDescent="0.2">
      <c r="A1511" s="211"/>
      <c r="B1511" s="212"/>
      <c r="C1511" s="168" t="s">
        <v>462</v>
      </c>
      <c r="D1511" s="213"/>
      <c r="E1511" s="213"/>
      <c r="F1511" s="214"/>
      <c r="G1511" s="214"/>
      <c r="H1511" s="214"/>
      <c r="I1511" s="214"/>
      <c r="J1511" s="215"/>
      <c r="K1511" s="214"/>
      <c r="L1511" s="215"/>
      <c r="M1511" s="216"/>
      <c r="N1511" s="217"/>
      <c r="V1511" s="189"/>
      <c r="W1511" s="195"/>
      <c r="AA1511" s="207"/>
      <c r="AD1511" s="195"/>
      <c r="AE1511" s="195"/>
      <c r="AG1511" s="195"/>
      <c r="AH1511" s="195"/>
    </row>
    <row r="1512" spans="1:34" s="160" customFormat="1" ht="12" x14ac:dyDescent="0.2">
      <c r="A1512" s="196"/>
      <c r="B1512" s="197"/>
      <c r="C1512" s="1037" t="s">
        <v>1956</v>
      </c>
      <c r="D1512" s="1037"/>
      <c r="E1512" s="1037"/>
      <c r="F1512" s="1037"/>
      <c r="G1512" s="1037"/>
      <c r="H1512" s="1037"/>
      <c r="I1512" s="1037"/>
      <c r="J1512" s="1037"/>
      <c r="K1512" s="1037"/>
      <c r="L1512" s="1037"/>
      <c r="M1512" s="1037"/>
      <c r="N1512" s="1046"/>
      <c r="V1512" s="189"/>
      <c r="W1512" s="195"/>
      <c r="X1512" s="163" t="s">
        <v>1956</v>
      </c>
      <c r="AA1512" s="207"/>
      <c r="AD1512" s="195"/>
      <c r="AE1512" s="195"/>
      <c r="AG1512" s="195"/>
      <c r="AH1512" s="195"/>
    </row>
    <row r="1513" spans="1:34" s="160" customFormat="1" ht="33.75" x14ac:dyDescent="0.2">
      <c r="A1513" s="190" t="s">
        <v>1957</v>
      </c>
      <c r="B1513" s="191" t="s">
        <v>1843</v>
      </c>
      <c r="C1513" s="1039" t="s">
        <v>1844</v>
      </c>
      <c r="D1513" s="1039"/>
      <c r="E1513" s="1039"/>
      <c r="F1513" s="192" t="s">
        <v>532</v>
      </c>
      <c r="G1513" s="192"/>
      <c r="H1513" s="192"/>
      <c r="I1513" s="192" t="s">
        <v>591</v>
      </c>
      <c r="J1513" s="193"/>
      <c r="K1513" s="192"/>
      <c r="L1513" s="193"/>
      <c r="M1513" s="192"/>
      <c r="N1513" s="194"/>
      <c r="V1513" s="189"/>
      <c r="W1513" s="195" t="s">
        <v>1844</v>
      </c>
      <c r="AA1513" s="207"/>
      <c r="AD1513" s="195"/>
      <c r="AE1513" s="195"/>
      <c r="AG1513" s="195"/>
      <c r="AH1513" s="195"/>
    </row>
    <row r="1514" spans="1:34" s="160" customFormat="1" ht="12" x14ac:dyDescent="0.2">
      <c r="A1514" s="196"/>
      <c r="B1514" s="197"/>
      <c r="C1514" s="1037" t="s">
        <v>1935</v>
      </c>
      <c r="D1514" s="1037"/>
      <c r="E1514" s="1037"/>
      <c r="F1514" s="1037"/>
      <c r="G1514" s="1037"/>
      <c r="H1514" s="1037"/>
      <c r="I1514" s="1037"/>
      <c r="J1514" s="1037"/>
      <c r="K1514" s="1037"/>
      <c r="L1514" s="1037"/>
      <c r="M1514" s="1037"/>
      <c r="N1514" s="1046"/>
      <c r="V1514" s="189"/>
      <c r="W1514" s="195"/>
      <c r="X1514" s="163" t="s">
        <v>1935</v>
      </c>
      <c r="AA1514" s="207"/>
      <c r="AD1514" s="195"/>
      <c r="AE1514" s="195"/>
      <c r="AG1514" s="195"/>
      <c r="AH1514" s="195"/>
    </row>
    <row r="1515" spans="1:34" s="160" customFormat="1" ht="12" x14ac:dyDescent="0.2">
      <c r="A1515" s="198"/>
      <c r="B1515" s="199"/>
      <c r="C1515" s="1037" t="s">
        <v>1845</v>
      </c>
      <c r="D1515" s="1037"/>
      <c r="E1515" s="1037"/>
      <c r="F1515" s="1037"/>
      <c r="G1515" s="1037"/>
      <c r="H1515" s="1037"/>
      <c r="I1515" s="1037"/>
      <c r="J1515" s="1037"/>
      <c r="K1515" s="1037"/>
      <c r="L1515" s="1037"/>
      <c r="M1515" s="1037"/>
      <c r="N1515" s="1046"/>
      <c r="V1515" s="189"/>
      <c r="W1515" s="195"/>
      <c r="Y1515" s="163" t="s">
        <v>1845</v>
      </c>
      <c r="AA1515" s="207"/>
      <c r="AD1515" s="195"/>
      <c r="AE1515" s="195"/>
      <c r="AG1515" s="195"/>
      <c r="AH1515" s="195"/>
    </row>
    <row r="1516" spans="1:34" s="160" customFormat="1" ht="33.75" x14ac:dyDescent="0.2">
      <c r="A1516" s="198"/>
      <c r="B1516" s="199" t="s">
        <v>430</v>
      </c>
      <c r="C1516" s="1037" t="s">
        <v>431</v>
      </c>
      <c r="D1516" s="1037"/>
      <c r="E1516" s="1037"/>
      <c r="F1516" s="1037"/>
      <c r="G1516" s="1037"/>
      <c r="H1516" s="1037"/>
      <c r="I1516" s="1037"/>
      <c r="J1516" s="1037"/>
      <c r="K1516" s="1037"/>
      <c r="L1516" s="1037"/>
      <c r="M1516" s="1037"/>
      <c r="N1516" s="1046"/>
      <c r="V1516" s="189"/>
      <c r="W1516" s="195"/>
      <c r="Y1516" s="163" t="s">
        <v>431</v>
      </c>
      <c r="AA1516" s="207"/>
      <c r="AD1516" s="195"/>
      <c r="AE1516" s="195"/>
      <c r="AG1516" s="195"/>
      <c r="AH1516" s="195"/>
    </row>
    <row r="1517" spans="1:34" s="160" customFormat="1" ht="12" x14ac:dyDescent="0.2">
      <c r="A1517" s="200"/>
      <c r="B1517" s="199" t="s">
        <v>423</v>
      </c>
      <c r="C1517" s="1037" t="s">
        <v>432</v>
      </c>
      <c r="D1517" s="1037"/>
      <c r="E1517" s="1037"/>
      <c r="F1517" s="201"/>
      <c r="G1517" s="201"/>
      <c r="H1517" s="201"/>
      <c r="I1517" s="201"/>
      <c r="J1517" s="202">
        <v>19.87</v>
      </c>
      <c r="K1517" s="201" t="s">
        <v>577</v>
      </c>
      <c r="L1517" s="202">
        <v>50.07</v>
      </c>
      <c r="M1517" s="201"/>
      <c r="N1517" s="203"/>
      <c r="V1517" s="189"/>
      <c r="W1517" s="195"/>
      <c r="Z1517" s="163" t="s">
        <v>432</v>
      </c>
      <c r="AA1517" s="207"/>
      <c r="AD1517" s="195"/>
      <c r="AE1517" s="195"/>
      <c r="AG1517" s="195"/>
      <c r="AH1517" s="195"/>
    </row>
    <row r="1518" spans="1:34" s="160" customFormat="1" ht="12" x14ac:dyDescent="0.2">
      <c r="A1518" s="200"/>
      <c r="B1518" s="199" t="s">
        <v>434</v>
      </c>
      <c r="C1518" s="1037" t="s">
        <v>435</v>
      </c>
      <c r="D1518" s="1037"/>
      <c r="E1518" s="1037"/>
      <c r="F1518" s="201"/>
      <c r="G1518" s="201"/>
      <c r="H1518" s="201"/>
      <c r="I1518" s="201"/>
      <c r="J1518" s="202">
        <v>0.92</v>
      </c>
      <c r="K1518" s="201" t="s">
        <v>577</v>
      </c>
      <c r="L1518" s="202">
        <v>2.3199999999999998</v>
      </c>
      <c r="M1518" s="201"/>
      <c r="N1518" s="203"/>
      <c r="V1518" s="189"/>
      <c r="W1518" s="195"/>
      <c r="Z1518" s="163" t="s">
        <v>435</v>
      </c>
      <c r="AA1518" s="207"/>
      <c r="AD1518" s="195"/>
      <c r="AE1518" s="195"/>
      <c r="AG1518" s="195"/>
      <c r="AH1518" s="195"/>
    </row>
    <row r="1519" spans="1:34" s="160" customFormat="1" ht="12" x14ac:dyDescent="0.2">
      <c r="A1519" s="200"/>
      <c r="B1519" s="199" t="s">
        <v>437</v>
      </c>
      <c r="C1519" s="1037" t="s">
        <v>438</v>
      </c>
      <c r="D1519" s="1037"/>
      <c r="E1519" s="1037"/>
      <c r="F1519" s="201"/>
      <c r="G1519" s="201"/>
      <c r="H1519" s="201"/>
      <c r="I1519" s="201"/>
      <c r="J1519" s="202">
        <v>0.28999999999999998</v>
      </c>
      <c r="K1519" s="201" t="s">
        <v>577</v>
      </c>
      <c r="L1519" s="202">
        <v>0.73</v>
      </c>
      <c r="M1519" s="201"/>
      <c r="N1519" s="203"/>
      <c r="V1519" s="189"/>
      <c r="W1519" s="195"/>
      <c r="Z1519" s="163" t="s">
        <v>438</v>
      </c>
      <c r="AA1519" s="207"/>
      <c r="AD1519" s="195"/>
      <c r="AE1519" s="195"/>
      <c r="AG1519" s="195"/>
      <c r="AH1519" s="195"/>
    </row>
    <row r="1520" spans="1:34" s="160" customFormat="1" ht="12" x14ac:dyDescent="0.2">
      <c r="A1520" s="200"/>
      <c r="B1520" s="199" t="s">
        <v>439</v>
      </c>
      <c r="C1520" s="1037" t="s">
        <v>440</v>
      </c>
      <c r="D1520" s="1037"/>
      <c r="E1520" s="1037"/>
      <c r="F1520" s="201"/>
      <c r="G1520" s="201"/>
      <c r="H1520" s="201"/>
      <c r="I1520" s="201"/>
      <c r="J1520" s="202">
        <v>0.1</v>
      </c>
      <c r="K1520" s="201" t="s">
        <v>545</v>
      </c>
      <c r="L1520" s="202">
        <v>0.2</v>
      </c>
      <c r="M1520" s="201"/>
      <c r="N1520" s="203"/>
      <c r="V1520" s="189"/>
      <c r="W1520" s="195"/>
      <c r="Z1520" s="163" t="s">
        <v>440</v>
      </c>
      <c r="AA1520" s="207"/>
      <c r="AD1520" s="195"/>
      <c r="AE1520" s="195"/>
      <c r="AG1520" s="195"/>
      <c r="AH1520" s="195"/>
    </row>
    <row r="1521" spans="1:34" s="160" customFormat="1" ht="12" x14ac:dyDescent="0.2">
      <c r="A1521" s="196"/>
      <c r="B1521" s="204" t="s">
        <v>1823</v>
      </c>
      <c r="C1521" s="1048" t="s">
        <v>1824</v>
      </c>
      <c r="D1521" s="1048"/>
      <c r="E1521" s="1048"/>
      <c r="F1521" s="205" t="s">
        <v>411</v>
      </c>
      <c r="G1521" s="205" t="s">
        <v>489</v>
      </c>
      <c r="H1521" s="205" t="s">
        <v>545</v>
      </c>
      <c r="I1521" s="205" t="s">
        <v>489</v>
      </c>
      <c r="J1521" s="199"/>
      <c r="K1521" s="201"/>
      <c r="L1521" s="202"/>
      <c r="M1521" s="201"/>
      <c r="N1521" s="206"/>
      <c r="V1521" s="189"/>
      <c r="W1521" s="195"/>
      <c r="AA1521" s="207" t="s">
        <v>1824</v>
      </c>
      <c r="AD1521" s="195"/>
      <c r="AE1521" s="195"/>
      <c r="AG1521" s="195"/>
      <c r="AH1521" s="195"/>
    </row>
    <row r="1522" spans="1:34" s="160" customFormat="1" ht="12" x14ac:dyDescent="0.2">
      <c r="A1522" s="200"/>
      <c r="B1522" s="199"/>
      <c r="C1522" s="1037" t="s">
        <v>443</v>
      </c>
      <c r="D1522" s="1037"/>
      <c r="E1522" s="1037"/>
      <c r="F1522" s="201" t="s">
        <v>444</v>
      </c>
      <c r="G1522" s="201" t="s">
        <v>1846</v>
      </c>
      <c r="H1522" s="201" t="s">
        <v>577</v>
      </c>
      <c r="I1522" s="201" t="s">
        <v>1958</v>
      </c>
      <c r="J1522" s="202"/>
      <c r="K1522" s="201"/>
      <c r="L1522" s="202"/>
      <c r="M1522" s="201"/>
      <c r="N1522" s="203"/>
      <c r="V1522" s="189"/>
      <c r="W1522" s="195"/>
      <c r="AA1522" s="207"/>
      <c r="AB1522" s="163" t="s">
        <v>443</v>
      </c>
      <c r="AD1522" s="195"/>
      <c r="AE1522" s="195"/>
      <c r="AG1522" s="195"/>
      <c r="AH1522" s="195"/>
    </row>
    <row r="1523" spans="1:34" s="160" customFormat="1" ht="12" x14ac:dyDescent="0.2">
      <c r="A1523" s="200"/>
      <c r="B1523" s="199"/>
      <c r="C1523" s="1037" t="s">
        <v>447</v>
      </c>
      <c r="D1523" s="1037"/>
      <c r="E1523" s="1037"/>
      <c r="F1523" s="201" t="s">
        <v>444</v>
      </c>
      <c r="G1523" s="201" t="s">
        <v>605</v>
      </c>
      <c r="H1523" s="201" t="s">
        <v>577</v>
      </c>
      <c r="I1523" s="201" t="s">
        <v>1949</v>
      </c>
      <c r="J1523" s="202"/>
      <c r="K1523" s="201"/>
      <c r="L1523" s="202"/>
      <c r="M1523" s="201"/>
      <c r="N1523" s="203"/>
      <c r="V1523" s="189"/>
      <c r="W1523" s="195"/>
      <c r="AA1523" s="207"/>
      <c r="AB1523" s="163" t="s">
        <v>447</v>
      </c>
      <c r="AD1523" s="195"/>
      <c r="AE1523" s="195"/>
      <c r="AG1523" s="195"/>
      <c r="AH1523" s="195"/>
    </row>
    <row r="1524" spans="1:34" s="160" customFormat="1" ht="12" x14ac:dyDescent="0.2">
      <c r="A1524" s="200"/>
      <c r="B1524" s="199"/>
      <c r="C1524" s="1047" t="s">
        <v>450</v>
      </c>
      <c r="D1524" s="1047"/>
      <c r="E1524" s="1047"/>
      <c r="F1524" s="208"/>
      <c r="G1524" s="208"/>
      <c r="H1524" s="208"/>
      <c r="I1524" s="208"/>
      <c r="J1524" s="209">
        <v>20.89</v>
      </c>
      <c r="K1524" s="208"/>
      <c r="L1524" s="209">
        <v>52.59</v>
      </c>
      <c r="M1524" s="208"/>
      <c r="N1524" s="210"/>
      <c r="V1524" s="189"/>
      <c r="W1524" s="195"/>
      <c r="AA1524" s="207"/>
      <c r="AC1524" s="163" t="s">
        <v>450</v>
      </c>
      <c r="AD1524" s="195"/>
      <c r="AE1524" s="195"/>
      <c r="AG1524" s="195"/>
      <c r="AH1524" s="195"/>
    </row>
    <row r="1525" spans="1:34" s="160" customFormat="1" ht="12" x14ac:dyDescent="0.2">
      <c r="A1525" s="200"/>
      <c r="B1525" s="199"/>
      <c r="C1525" s="1037" t="s">
        <v>451</v>
      </c>
      <c r="D1525" s="1037"/>
      <c r="E1525" s="1037"/>
      <c r="F1525" s="201"/>
      <c r="G1525" s="201"/>
      <c r="H1525" s="201"/>
      <c r="I1525" s="201"/>
      <c r="J1525" s="202"/>
      <c r="K1525" s="201"/>
      <c r="L1525" s="202">
        <v>50.8</v>
      </c>
      <c r="M1525" s="201"/>
      <c r="N1525" s="203"/>
      <c r="V1525" s="189"/>
      <c r="W1525" s="195"/>
      <c r="AA1525" s="207"/>
      <c r="AB1525" s="163" t="s">
        <v>451</v>
      </c>
      <c r="AD1525" s="195"/>
      <c r="AE1525" s="195"/>
      <c r="AG1525" s="195"/>
      <c r="AH1525" s="195"/>
    </row>
    <row r="1526" spans="1:34" s="160" customFormat="1" ht="22.5" x14ac:dyDescent="0.2">
      <c r="A1526" s="200"/>
      <c r="B1526" s="199" t="s">
        <v>1061</v>
      </c>
      <c r="C1526" s="1037" t="s">
        <v>1062</v>
      </c>
      <c r="D1526" s="1037"/>
      <c r="E1526" s="1037"/>
      <c r="F1526" s="201" t="s">
        <v>454</v>
      </c>
      <c r="G1526" s="201" t="s">
        <v>1063</v>
      </c>
      <c r="H1526" s="201"/>
      <c r="I1526" s="201" t="s">
        <v>1063</v>
      </c>
      <c r="J1526" s="202"/>
      <c r="K1526" s="201"/>
      <c r="L1526" s="202">
        <v>56.9</v>
      </c>
      <c r="M1526" s="201"/>
      <c r="N1526" s="203"/>
      <c r="V1526" s="189"/>
      <c r="W1526" s="195"/>
      <c r="AA1526" s="207"/>
      <c r="AB1526" s="163" t="s">
        <v>1062</v>
      </c>
      <c r="AD1526" s="195"/>
      <c r="AE1526" s="195"/>
      <c r="AG1526" s="195"/>
      <c r="AH1526" s="195"/>
    </row>
    <row r="1527" spans="1:34" s="160" customFormat="1" ht="22.5" x14ac:dyDescent="0.2">
      <c r="A1527" s="200"/>
      <c r="B1527" s="199" t="s">
        <v>1064</v>
      </c>
      <c r="C1527" s="1037" t="s">
        <v>1065</v>
      </c>
      <c r="D1527" s="1037"/>
      <c r="E1527" s="1037"/>
      <c r="F1527" s="201" t="s">
        <v>454</v>
      </c>
      <c r="G1527" s="201" t="s">
        <v>936</v>
      </c>
      <c r="H1527" s="201"/>
      <c r="I1527" s="201" t="s">
        <v>936</v>
      </c>
      <c r="J1527" s="202"/>
      <c r="K1527" s="201"/>
      <c r="L1527" s="202">
        <v>33.020000000000003</v>
      </c>
      <c r="M1527" s="201"/>
      <c r="N1527" s="203"/>
      <c r="V1527" s="189"/>
      <c r="W1527" s="195"/>
      <c r="AA1527" s="207"/>
      <c r="AB1527" s="163" t="s">
        <v>1065</v>
      </c>
      <c r="AD1527" s="195"/>
      <c r="AE1527" s="195"/>
      <c r="AG1527" s="195"/>
      <c r="AH1527" s="195"/>
    </row>
    <row r="1528" spans="1:34" s="160" customFormat="1" ht="12" x14ac:dyDescent="0.2">
      <c r="A1528" s="211"/>
      <c r="B1528" s="212"/>
      <c r="C1528" s="1039" t="s">
        <v>459</v>
      </c>
      <c r="D1528" s="1039"/>
      <c r="E1528" s="1039"/>
      <c r="F1528" s="192"/>
      <c r="G1528" s="192"/>
      <c r="H1528" s="192"/>
      <c r="I1528" s="192"/>
      <c r="J1528" s="193"/>
      <c r="K1528" s="192"/>
      <c r="L1528" s="193">
        <v>142.51</v>
      </c>
      <c r="M1528" s="208"/>
      <c r="N1528" s="194"/>
      <c r="V1528" s="189"/>
      <c r="W1528" s="195"/>
      <c r="AA1528" s="207"/>
      <c r="AD1528" s="195" t="s">
        <v>459</v>
      </c>
      <c r="AE1528" s="195"/>
      <c r="AG1528" s="195"/>
      <c r="AH1528" s="195"/>
    </row>
    <row r="1529" spans="1:34" s="160" customFormat="1" ht="33.75" x14ac:dyDescent="0.2">
      <c r="A1529" s="190" t="s">
        <v>1959</v>
      </c>
      <c r="B1529" s="191" t="s">
        <v>1835</v>
      </c>
      <c r="C1529" s="1039" t="s">
        <v>1836</v>
      </c>
      <c r="D1529" s="1039"/>
      <c r="E1529" s="1039"/>
      <c r="F1529" s="192" t="s">
        <v>411</v>
      </c>
      <c r="G1529" s="192"/>
      <c r="H1529" s="192"/>
      <c r="I1529" s="192" t="s">
        <v>1960</v>
      </c>
      <c r="J1529" s="193">
        <v>3233.63</v>
      </c>
      <c r="K1529" s="192"/>
      <c r="L1529" s="193">
        <v>977.85</v>
      </c>
      <c r="M1529" s="192"/>
      <c r="N1529" s="194"/>
      <c r="V1529" s="189"/>
      <c r="W1529" s="195" t="s">
        <v>1836</v>
      </c>
      <c r="AA1529" s="207"/>
      <c r="AD1529" s="195"/>
      <c r="AE1529" s="195"/>
      <c r="AG1529" s="195"/>
      <c r="AH1529" s="195"/>
    </row>
    <row r="1530" spans="1:34" s="160" customFormat="1" ht="12" x14ac:dyDescent="0.2">
      <c r="A1530" s="211"/>
      <c r="B1530" s="212"/>
      <c r="C1530" s="168" t="s">
        <v>462</v>
      </c>
      <c r="D1530" s="213"/>
      <c r="E1530" s="213"/>
      <c r="F1530" s="214"/>
      <c r="G1530" s="214"/>
      <c r="H1530" s="214"/>
      <c r="I1530" s="214"/>
      <c r="J1530" s="215"/>
      <c r="K1530" s="214"/>
      <c r="L1530" s="215"/>
      <c r="M1530" s="216"/>
      <c r="N1530" s="217"/>
      <c r="V1530" s="189"/>
      <c r="W1530" s="195"/>
      <c r="AA1530" s="207"/>
      <c r="AD1530" s="195"/>
      <c r="AE1530" s="195"/>
      <c r="AG1530" s="195"/>
      <c r="AH1530" s="195"/>
    </row>
    <row r="1531" spans="1:34" s="160" customFormat="1" ht="12" x14ac:dyDescent="0.2">
      <c r="A1531" s="196"/>
      <c r="B1531" s="197"/>
      <c r="C1531" s="1037" t="s">
        <v>1961</v>
      </c>
      <c r="D1531" s="1037"/>
      <c r="E1531" s="1037"/>
      <c r="F1531" s="1037"/>
      <c r="G1531" s="1037"/>
      <c r="H1531" s="1037"/>
      <c r="I1531" s="1037"/>
      <c r="J1531" s="1037"/>
      <c r="K1531" s="1037"/>
      <c r="L1531" s="1037"/>
      <c r="M1531" s="1037"/>
      <c r="N1531" s="1046"/>
      <c r="V1531" s="189"/>
      <c r="W1531" s="195"/>
      <c r="X1531" s="163" t="s">
        <v>1961</v>
      </c>
      <c r="AA1531" s="207"/>
      <c r="AD1531" s="195"/>
      <c r="AE1531" s="195"/>
      <c r="AG1531" s="195"/>
      <c r="AH1531" s="195"/>
    </row>
    <row r="1532" spans="1:34" s="160" customFormat="1" ht="56.25" x14ac:dyDescent="0.2">
      <c r="A1532" s="190" t="s">
        <v>1962</v>
      </c>
      <c r="B1532" s="191" t="s">
        <v>1852</v>
      </c>
      <c r="C1532" s="1039" t="s">
        <v>1853</v>
      </c>
      <c r="D1532" s="1039"/>
      <c r="E1532" s="1039"/>
      <c r="F1532" s="192" t="s">
        <v>532</v>
      </c>
      <c r="G1532" s="192"/>
      <c r="H1532" s="192"/>
      <c r="I1532" s="192" t="s">
        <v>591</v>
      </c>
      <c r="J1532" s="193"/>
      <c r="K1532" s="192"/>
      <c r="L1532" s="193"/>
      <c r="M1532" s="192"/>
      <c r="N1532" s="194"/>
      <c r="V1532" s="189"/>
      <c r="W1532" s="195" t="s">
        <v>1853</v>
      </c>
      <c r="AA1532" s="207"/>
      <c r="AD1532" s="195"/>
      <c r="AE1532" s="195"/>
      <c r="AG1532" s="195"/>
      <c r="AH1532" s="195"/>
    </row>
    <row r="1533" spans="1:34" s="160" customFormat="1" ht="12" x14ac:dyDescent="0.2">
      <c r="A1533" s="196"/>
      <c r="B1533" s="197"/>
      <c r="C1533" s="1037" t="s">
        <v>1935</v>
      </c>
      <c r="D1533" s="1037"/>
      <c r="E1533" s="1037"/>
      <c r="F1533" s="1037"/>
      <c r="G1533" s="1037"/>
      <c r="H1533" s="1037"/>
      <c r="I1533" s="1037"/>
      <c r="J1533" s="1037"/>
      <c r="K1533" s="1037"/>
      <c r="L1533" s="1037"/>
      <c r="M1533" s="1037"/>
      <c r="N1533" s="1046"/>
      <c r="V1533" s="189"/>
      <c r="W1533" s="195"/>
      <c r="X1533" s="163" t="s">
        <v>1935</v>
      </c>
      <c r="AA1533" s="207"/>
      <c r="AD1533" s="195"/>
      <c r="AE1533" s="195"/>
      <c r="AG1533" s="195"/>
      <c r="AH1533" s="195"/>
    </row>
    <row r="1534" spans="1:34" s="160" customFormat="1" ht="33.75" x14ac:dyDescent="0.2">
      <c r="A1534" s="198"/>
      <c r="B1534" s="199" t="s">
        <v>430</v>
      </c>
      <c r="C1534" s="1037" t="s">
        <v>431</v>
      </c>
      <c r="D1534" s="1037"/>
      <c r="E1534" s="1037"/>
      <c r="F1534" s="1037"/>
      <c r="G1534" s="1037"/>
      <c r="H1534" s="1037"/>
      <c r="I1534" s="1037"/>
      <c r="J1534" s="1037"/>
      <c r="K1534" s="1037"/>
      <c r="L1534" s="1037"/>
      <c r="M1534" s="1037"/>
      <c r="N1534" s="1046"/>
      <c r="V1534" s="189"/>
      <c r="W1534" s="195"/>
      <c r="Y1534" s="163" t="s">
        <v>431</v>
      </c>
      <c r="AA1534" s="207"/>
      <c r="AD1534" s="195"/>
      <c r="AE1534" s="195"/>
      <c r="AG1534" s="195"/>
      <c r="AH1534" s="195"/>
    </row>
    <row r="1535" spans="1:34" s="160" customFormat="1" ht="12" x14ac:dyDescent="0.2">
      <c r="A1535" s="200"/>
      <c r="B1535" s="199" t="s">
        <v>423</v>
      </c>
      <c r="C1535" s="1037" t="s">
        <v>432</v>
      </c>
      <c r="D1535" s="1037"/>
      <c r="E1535" s="1037"/>
      <c r="F1535" s="201"/>
      <c r="G1535" s="201"/>
      <c r="H1535" s="201"/>
      <c r="I1535" s="201"/>
      <c r="J1535" s="202">
        <v>1046.8800000000001</v>
      </c>
      <c r="K1535" s="201" t="s">
        <v>436</v>
      </c>
      <c r="L1535" s="202">
        <v>219.84</v>
      </c>
      <c r="M1535" s="201"/>
      <c r="N1535" s="203"/>
      <c r="V1535" s="189"/>
      <c r="W1535" s="195"/>
      <c r="Z1535" s="163" t="s">
        <v>432</v>
      </c>
      <c r="AA1535" s="207"/>
      <c r="AD1535" s="195"/>
      <c r="AE1535" s="195"/>
      <c r="AG1535" s="195"/>
      <c r="AH1535" s="195"/>
    </row>
    <row r="1536" spans="1:34" s="160" customFormat="1" ht="12" x14ac:dyDescent="0.2">
      <c r="A1536" s="200"/>
      <c r="B1536" s="199" t="s">
        <v>434</v>
      </c>
      <c r="C1536" s="1037" t="s">
        <v>435</v>
      </c>
      <c r="D1536" s="1037"/>
      <c r="E1536" s="1037"/>
      <c r="F1536" s="201"/>
      <c r="G1536" s="201"/>
      <c r="H1536" s="201"/>
      <c r="I1536" s="201"/>
      <c r="J1536" s="202">
        <v>142.03</v>
      </c>
      <c r="K1536" s="201" t="s">
        <v>436</v>
      </c>
      <c r="L1536" s="202">
        <v>29.83</v>
      </c>
      <c r="M1536" s="201"/>
      <c r="N1536" s="203"/>
      <c r="V1536" s="189"/>
      <c r="W1536" s="195"/>
      <c r="Z1536" s="163" t="s">
        <v>435</v>
      </c>
      <c r="AA1536" s="207"/>
      <c r="AD1536" s="195"/>
      <c r="AE1536" s="195"/>
      <c r="AG1536" s="195"/>
      <c r="AH1536" s="195"/>
    </row>
    <row r="1537" spans="1:34" s="160" customFormat="1" ht="12" x14ac:dyDescent="0.2">
      <c r="A1537" s="200"/>
      <c r="B1537" s="199" t="s">
        <v>437</v>
      </c>
      <c r="C1537" s="1037" t="s">
        <v>438</v>
      </c>
      <c r="D1537" s="1037"/>
      <c r="E1537" s="1037"/>
      <c r="F1537" s="201"/>
      <c r="G1537" s="201"/>
      <c r="H1537" s="201"/>
      <c r="I1537" s="201"/>
      <c r="J1537" s="202">
        <v>53.61</v>
      </c>
      <c r="K1537" s="201" t="s">
        <v>436</v>
      </c>
      <c r="L1537" s="202">
        <v>11.26</v>
      </c>
      <c r="M1537" s="201"/>
      <c r="N1537" s="203"/>
      <c r="V1537" s="189"/>
      <c r="W1537" s="195"/>
      <c r="Z1537" s="163" t="s">
        <v>438</v>
      </c>
      <c r="AA1537" s="207"/>
      <c r="AD1537" s="195"/>
      <c r="AE1537" s="195"/>
      <c r="AG1537" s="195"/>
      <c r="AH1537" s="195"/>
    </row>
    <row r="1538" spans="1:34" s="160" customFormat="1" ht="12" x14ac:dyDescent="0.2">
      <c r="A1538" s="200"/>
      <c r="B1538" s="199" t="s">
        <v>439</v>
      </c>
      <c r="C1538" s="1037" t="s">
        <v>440</v>
      </c>
      <c r="D1538" s="1037"/>
      <c r="E1538" s="1037"/>
      <c r="F1538" s="201"/>
      <c r="G1538" s="201"/>
      <c r="H1538" s="201"/>
      <c r="I1538" s="201"/>
      <c r="J1538" s="202">
        <v>7858.9</v>
      </c>
      <c r="K1538" s="201"/>
      <c r="L1538" s="202">
        <v>1320.3</v>
      </c>
      <c r="M1538" s="201"/>
      <c r="N1538" s="203"/>
      <c r="V1538" s="189"/>
      <c r="W1538" s="195"/>
      <c r="Z1538" s="163" t="s">
        <v>440</v>
      </c>
      <c r="AA1538" s="207"/>
      <c r="AD1538" s="195"/>
      <c r="AE1538" s="195"/>
      <c r="AG1538" s="195"/>
      <c r="AH1538" s="195"/>
    </row>
    <row r="1539" spans="1:34" s="160" customFormat="1" ht="12" x14ac:dyDescent="0.2">
      <c r="A1539" s="200"/>
      <c r="B1539" s="199"/>
      <c r="C1539" s="1037" t="s">
        <v>443</v>
      </c>
      <c r="D1539" s="1037"/>
      <c r="E1539" s="1037"/>
      <c r="F1539" s="201" t="s">
        <v>444</v>
      </c>
      <c r="G1539" s="201" t="s">
        <v>1854</v>
      </c>
      <c r="H1539" s="201" t="s">
        <v>436</v>
      </c>
      <c r="I1539" s="201" t="s">
        <v>1963</v>
      </c>
      <c r="J1539" s="202"/>
      <c r="K1539" s="201"/>
      <c r="L1539" s="202"/>
      <c r="M1539" s="201"/>
      <c r="N1539" s="203"/>
      <c r="V1539" s="189"/>
      <c r="W1539" s="195"/>
      <c r="AA1539" s="207"/>
      <c r="AB1539" s="163" t="s">
        <v>443</v>
      </c>
      <c r="AD1539" s="195"/>
      <c r="AE1539" s="195"/>
      <c r="AG1539" s="195"/>
      <c r="AH1539" s="195"/>
    </row>
    <row r="1540" spans="1:34" s="160" customFormat="1" ht="12" x14ac:dyDescent="0.2">
      <c r="A1540" s="200"/>
      <c r="B1540" s="199"/>
      <c r="C1540" s="1037" t="s">
        <v>447</v>
      </c>
      <c r="D1540" s="1037"/>
      <c r="E1540" s="1037"/>
      <c r="F1540" s="201" t="s">
        <v>444</v>
      </c>
      <c r="G1540" s="201" t="s">
        <v>1856</v>
      </c>
      <c r="H1540" s="201" t="s">
        <v>436</v>
      </c>
      <c r="I1540" s="201" t="s">
        <v>1964</v>
      </c>
      <c r="J1540" s="202"/>
      <c r="K1540" s="201"/>
      <c r="L1540" s="202"/>
      <c r="M1540" s="201"/>
      <c r="N1540" s="203"/>
      <c r="V1540" s="189"/>
      <c r="W1540" s="195"/>
      <c r="AA1540" s="207"/>
      <c r="AB1540" s="163" t="s">
        <v>447</v>
      </c>
      <c r="AD1540" s="195"/>
      <c r="AE1540" s="195"/>
      <c r="AG1540" s="195"/>
      <c r="AH1540" s="195"/>
    </row>
    <row r="1541" spans="1:34" s="160" customFormat="1" ht="12" x14ac:dyDescent="0.2">
      <c r="A1541" s="200"/>
      <c r="B1541" s="199"/>
      <c r="C1541" s="1047" t="s">
        <v>450</v>
      </c>
      <c r="D1541" s="1047"/>
      <c r="E1541" s="1047"/>
      <c r="F1541" s="208"/>
      <c r="G1541" s="208"/>
      <c r="H1541" s="208"/>
      <c r="I1541" s="208"/>
      <c r="J1541" s="209">
        <v>9047.81</v>
      </c>
      <c r="K1541" s="208"/>
      <c r="L1541" s="209">
        <v>1569.97</v>
      </c>
      <c r="M1541" s="208"/>
      <c r="N1541" s="210"/>
      <c r="V1541" s="189"/>
      <c r="W1541" s="195"/>
      <c r="AA1541" s="207"/>
      <c r="AC1541" s="163" t="s">
        <v>450</v>
      </c>
      <c r="AD1541" s="195"/>
      <c r="AE1541" s="195"/>
      <c r="AG1541" s="195"/>
      <c r="AH1541" s="195"/>
    </row>
    <row r="1542" spans="1:34" s="160" customFormat="1" ht="12" x14ac:dyDescent="0.2">
      <c r="A1542" s="200"/>
      <c r="B1542" s="199"/>
      <c r="C1542" s="1037" t="s">
        <v>451</v>
      </c>
      <c r="D1542" s="1037"/>
      <c r="E1542" s="1037"/>
      <c r="F1542" s="201"/>
      <c r="G1542" s="201"/>
      <c r="H1542" s="201"/>
      <c r="I1542" s="201"/>
      <c r="J1542" s="202"/>
      <c r="K1542" s="201"/>
      <c r="L1542" s="202">
        <v>231.1</v>
      </c>
      <c r="M1542" s="201"/>
      <c r="N1542" s="203"/>
      <c r="V1542" s="189"/>
      <c r="W1542" s="195"/>
      <c r="AA1542" s="207"/>
      <c r="AB1542" s="163" t="s">
        <v>451</v>
      </c>
      <c r="AD1542" s="195"/>
      <c r="AE1542" s="195"/>
      <c r="AG1542" s="195"/>
      <c r="AH1542" s="195"/>
    </row>
    <row r="1543" spans="1:34" s="160" customFormat="1" ht="22.5" x14ac:dyDescent="0.2">
      <c r="A1543" s="200"/>
      <c r="B1543" s="199" t="s">
        <v>1061</v>
      </c>
      <c r="C1543" s="1037" t="s">
        <v>1062</v>
      </c>
      <c r="D1543" s="1037"/>
      <c r="E1543" s="1037"/>
      <c r="F1543" s="201" t="s">
        <v>454</v>
      </c>
      <c r="G1543" s="201" t="s">
        <v>1063</v>
      </c>
      <c r="H1543" s="201"/>
      <c r="I1543" s="201" t="s">
        <v>1063</v>
      </c>
      <c r="J1543" s="202"/>
      <c r="K1543" s="201"/>
      <c r="L1543" s="202">
        <v>258.83</v>
      </c>
      <c r="M1543" s="201"/>
      <c r="N1543" s="203"/>
      <c r="V1543" s="189"/>
      <c r="W1543" s="195"/>
      <c r="AA1543" s="207"/>
      <c r="AB1543" s="163" t="s">
        <v>1062</v>
      </c>
      <c r="AD1543" s="195"/>
      <c r="AE1543" s="195"/>
      <c r="AG1543" s="195"/>
      <c r="AH1543" s="195"/>
    </row>
    <row r="1544" spans="1:34" s="160" customFormat="1" ht="22.5" x14ac:dyDescent="0.2">
      <c r="A1544" s="200"/>
      <c r="B1544" s="199" t="s">
        <v>1064</v>
      </c>
      <c r="C1544" s="1037" t="s">
        <v>1065</v>
      </c>
      <c r="D1544" s="1037"/>
      <c r="E1544" s="1037"/>
      <c r="F1544" s="201" t="s">
        <v>454</v>
      </c>
      <c r="G1544" s="201" t="s">
        <v>936</v>
      </c>
      <c r="H1544" s="201"/>
      <c r="I1544" s="201" t="s">
        <v>936</v>
      </c>
      <c r="J1544" s="202"/>
      <c r="K1544" s="201"/>
      <c r="L1544" s="202">
        <v>150.22</v>
      </c>
      <c r="M1544" s="201"/>
      <c r="N1544" s="203"/>
      <c r="V1544" s="189"/>
      <c r="W1544" s="195"/>
      <c r="AA1544" s="207"/>
      <c r="AB1544" s="163" t="s">
        <v>1065</v>
      </c>
      <c r="AD1544" s="195"/>
      <c r="AE1544" s="195"/>
      <c r="AG1544" s="195"/>
      <c r="AH1544" s="195"/>
    </row>
    <row r="1545" spans="1:34" s="160" customFormat="1" ht="12" x14ac:dyDescent="0.2">
      <c r="A1545" s="211"/>
      <c r="B1545" s="212"/>
      <c r="C1545" s="1039" t="s">
        <v>459</v>
      </c>
      <c r="D1545" s="1039"/>
      <c r="E1545" s="1039"/>
      <c r="F1545" s="192"/>
      <c r="G1545" s="192"/>
      <c r="H1545" s="192"/>
      <c r="I1545" s="192"/>
      <c r="J1545" s="193"/>
      <c r="K1545" s="192"/>
      <c r="L1545" s="193">
        <v>1979.02</v>
      </c>
      <c r="M1545" s="208"/>
      <c r="N1545" s="194"/>
      <c r="V1545" s="189"/>
      <c r="W1545" s="195"/>
      <c r="AA1545" s="207"/>
      <c r="AD1545" s="195" t="s">
        <v>459</v>
      </c>
      <c r="AE1545" s="195"/>
      <c r="AG1545" s="195"/>
      <c r="AH1545" s="195"/>
    </row>
    <row r="1546" spans="1:34" s="160" customFormat="1" ht="1.5" customHeight="1" x14ac:dyDescent="0.2">
      <c r="A1546" s="214"/>
      <c r="B1546" s="212"/>
      <c r="C1546" s="212"/>
      <c r="D1546" s="212"/>
      <c r="E1546" s="212"/>
      <c r="F1546" s="214"/>
      <c r="G1546" s="214"/>
      <c r="H1546" s="214"/>
      <c r="I1546" s="214"/>
      <c r="J1546" s="218"/>
      <c r="K1546" s="214"/>
      <c r="L1546" s="218"/>
      <c r="M1546" s="201"/>
      <c r="N1546" s="218"/>
      <c r="V1546" s="189"/>
      <c r="W1546" s="195"/>
      <c r="AA1546" s="207"/>
      <c r="AD1546" s="195"/>
      <c r="AE1546" s="195"/>
      <c r="AG1546" s="195"/>
      <c r="AH1546" s="195"/>
    </row>
    <row r="1547" spans="1:34" s="160" customFormat="1" ht="12" x14ac:dyDescent="0.2">
      <c r="A1547" s="219"/>
      <c r="B1547" s="220"/>
      <c r="C1547" s="1039" t="s">
        <v>1965</v>
      </c>
      <c r="D1547" s="1039"/>
      <c r="E1547" s="1039"/>
      <c r="F1547" s="1039"/>
      <c r="G1547" s="1039"/>
      <c r="H1547" s="1039"/>
      <c r="I1547" s="1039"/>
      <c r="J1547" s="1039"/>
      <c r="K1547" s="1039"/>
      <c r="L1547" s="221"/>
      <c r="M1547" s="222"/>
      <c r="N1547" s="223"/>
      <c r="V1547" s="189"/>
      <c r="W1547" s="195"/>
      <c r="AA1547" s="207"/>
      <c r="AD1547" s="195"/>
      <c r="AE1547" s="195" t="s">
        <v>1965</v>
      </c>
      <c r="AG1547" s="195"/>
      <c r="AH1547" s="195"/>
    </row>
    <row r="1548" spans="1:34" s="160" customFormat="1" ht="12" x14ac:dyDescent="0.2">
      <c r="A1548" s="224"/>
      <c r="B1548" s="199"/>
      <c r="C1548" s="1037" t="s">
        <v>512</v>
      </c>
      <c r="D1548" s="1037"/>
      <c r="E1548" s="1037"/>
      <c r="F1548" s="1037"/>
      <c r="G1548" s="1037"/>
      <c r="H1548" s="1037"/>
      <c r="I1548" s="1037"/>
      <c r="J1548" s="1037"/>
      <c r="K1548" s="1037"/>
      <c r="L1548" s="225">
        <v>436064.79</v>
      </c>
      <c r="M1548" s="226"/>
      <c r="N1548" s="227"/>
      <c r="V1548" s="189"/>
      <c r="W1548" s="195"/>
      <c r="AA1548" s="207"/>
      <c r="AD1548" s="195"/>
      <c r="AE1548" s="195"/>
      <c r="AF1548" s="163" t="s">
        <v>512</v>
      </c>
      <c r="AG1548" s="195"/>
      <c r="AH1548" s="195"/>
    </row>
    <row r="1549" spans="1:34" s="160" customFormat="1" ht="12" x14ac:dyDescent="0.2">
      <c r="A1549" s="224"/>
      <c r="B1549" s="199"/>
      <c r="C1549" s="1037" t="s">
        <v>513</v>
      </c>
      <c r="D1549" s="1037"/>
      <c r="E1549" s="1037"/>
      <c r="F1549" s="1037"/>
      <c r="G1549" s="1037"/>
      <c r="H1549" s="1037"/>
      <c r="I1549" s="1037"/>
      <c r="J1549" s="1037"/>
      <c r="K1549" s="1037"/>
      <c r="L1549" s="225"/>
      <c r="M1549" s="226"/>
      <c r="N1549" s="227"/>
      <c r="V1549" s="189"/>
      <c r="W1549" s="195"/>
      <c r="AA1549" s="207"/>
      <c r="AD1549" s="195"/>
      <c r="AE1549" s="195"/>
      <c r="AF1549" s="163" t="s">
        <v>513</v>
      </c>
      <c r="AG1549" s="195"/>
      <c r="AH1549" s="195"/>
    </row>
    <row r="1550" spans="1:34" s="160" customFormat="1" ht="12" x14ac:dyDescent="0.2">
      <c r="A1550" s="224"/>
      <c r="B1550" s="199"/>
      <c r="C1550" s="1037" t="s">
        <v>514</v>
      </c>
      <c r="D1550" s="1037"/>
      <c r="E1550" s="1037"/>
      <c r="F1550" s="1037"/>
      <c r="G1550" s="1037"/>
      <c r="H1550" s="1037"/>
      <c r="I1550" s="1037"/>
      <c r="J1550" s="1037"/>
      <c r="K1550" s="1037"/>
      <c r="L1550" s="225">
        <v>27819.279999999999</v>
      </c>
      <c r="M1550" s="226"/>
      <c r="N1550" s="227"/>
      <c r="V1550" s="189"/>
      <c r="W1550" s="195"/>
      <c r="AA1550" s="207"/>
      <c r="AD1550" s="195"/>
      <c r="AE1550" s="195"/>
      <c r="AF1550" s="163" t="s">
        <v>514</v>
      </c>
      <c r="AG1550" s="195"/>
      <c r="AH1550" s="195"/>
    </row>
    <row r="1551" spans="1:34" s="160" customFormat="1" ht="12" x14ac:dyDescent="0.2">
      <c r="A1551" s="224"/>
      <c r="B1551" s="199"/>
      <c r="C1551" s="1037" t="s">
        <v>515</v>
      </c>
      <c r="D1551" s="1037"/>
      <c r="E1551" s="1037"/>
      <c r="F1551" s="1037"/>
      <c r="G1551" s="1037"/>
      <c r="H1551" s="1037"/>
      <c r="I1551" s="1037"/>
      <c r="J1551" s="1037"/>
      <c r="K1551" s="1037"/>
      <c r="L1551" s="225">
        <v>3868.36</v>
      </c>
      <c r="M1551" s="226"/>
      <c r="N1551" s="227"/>
      <c r="V1551" s="189"/>
      <c r="W1551" s="195"/>
      <c r="AA1551" s="207"/>
      <c r="AD1551" s="195"/>
      <c r="AE1551" s="195"/>
      <c r="AF1551" s="163" t="s">
        <v>515</v>
      </c>
      <c r="AG1551" s="195"/>
      <c r="AH1551" s="195"/>
    </row>
    <row r="1552" spans="1:34" s="160" customFormat="1" ht="12" x14ac:dyDescent="0.2">
      <c r="A1552" s="224"/>
      <c r="B1552" s="199"/>
      <c r="C1552" s="1037" t="s">
        <v>516</v>
      </c>
      <c r="D1552" s="1037"/>
      <c r="E1552" s="1037"/>
      <c r="F1552" s="1037"/>
      <c r="G1552" s="1037"/>
      <c r="H1552" s="1037"/>
      <c r="I1552" s="1037"/>
      <c r="J1552" s="1037"/>
      <c r="K1552" s="1037"/>
      <c r="L1552" s="225">
        <v>1010.98</v>
      </c>
      <c r="M1552" s="226"/>
      <c r="N1552" s="227"/>
      <c r="V1552" s="189"/>
      <c r="W1552" s="195"/>
      <c r="AA1552" s="207"/>
      <c r="AD1552" s="195"/>
      <c r="AE1552" s="195"/>
      <c r="AF1552" s="163" t="s">
        <v>516</v>
      </c>
      <c r="AG1552" s="195"/>
      <c r="AH1552" s="195"/>
    </row>
    <row r="1553" spans="1:34" s="160" customFormat="1" ht="12" x14ac:dyDescent="0.2">
      <c r="A1553" s="224"/>
      <c r="B1553" s="199"/>
      <c r="C1553" s="1037" t="s">
        <v>517</v>
      </c>
      <c r="D1553" s="1037"/>
      <c r="E1553" s="1037"/>
      <c r="F1553" s="1037"/>
      <c r="G1553" s="1037"/>
      <c r="H1553" s="1037"/>
      <c r="I1553" s="1037"/>
      <c r="J1553" s="1037"/>
      <c r="K1553" s="1037"/>
      <c r="L1553" s="225">
        <v>404377.15</v>
      </c>
      <c r="M1553" s="226"/>
      <c r="N1553" s="227"/>
      <c r="V1553" s="189"/>
      <c r="W1553" s="195"/>
      <c r="AA1553" s="207"/>
      <c r="AD1553" s="195"/>
      <c r="AE1553" s="195"/>
      <c r="AF1553" s="163" t="s">
        <v>517</v>
      </c>
      <c r="AG1553" s="195"/>
      <c r="AH1553" s="195"/>
    </row>
    <row r="1554" spans="1:34" s="160" customFormat="1" ht="12" x14ac:dyDescent="0.2">
      <c r="A1554" s="224"/>
      <c r="B1554" s="199"/>
      <c r="C1554" s="1037" t="s">
        <v>518</v>
      </c>
      <c r="D1554" s="1037"/>
      <c r="E1554" s="1037"/>
      <c r="F1554" s="1037"/>
      <c r="G1554" s="1037"/>
      <c r="H1554" s="1037"/>
      <c r="I1554" s="1037"/>
      <c r="J1554" s="1037"/>
      <c r="K1554" s="1037"/>
      <c r="L1554" s="225">
        <v>487051.36</v>
      </c>
      <c r="M1554" s="226"/>
      <c r="N1554" s="227"/>
      <c r="V1554" s="189"/>
      <c r="W1554" s="195"/>
      <c r="AA1554" s="207"/>
      <c r="AD1554" s="195"/>
      <c r="AE1554" s="195"/>
      <c r="AF1554" s="163" t="s">
        <v>518</v>
      </c>
      <c r="AG1554" s="195"/>
      <c r="AH1554" s="195"/>
    </row>
    <row r="1555" spans="1:34" s="160" customFormat="1" ht="12" x14ac:dyDescent="0.2">
      <c r="A1555" s="224"/>
      <c r="B1555" s="199"/>
      <c r="C1555" s="1037" t="s">
        <v>513</v>
      </c>
      <c r="D1555" s="1037"/>
      <c r="E1555" s="1037"/>
      <c r="F1555" s="1037"/>
      <c r="G1555" s="1037"/>
      <c r="H1555" s="1037"/>
      <c r="I1555" s="1037"/>
      <c r="J1555" s="1037"/>
      <c r="K1555" s="1037"/>
      <c r="L1555" s="225"/>
      <c r="M1555" s="226"/>
      <c r="N1555" s="227"/>
      <c r="V1555" s="189"/>
      <c r="W1555" s="195"/>
      <c r="AA1555" s="207"/>
      <c r="AD1555" s="195"/>
      <c r="AE1555" s="195"/>
      <c r="AF1555" s="163" t="s">
        <v>513</v>
      </c>
      <c r="AG1555" s="195"/>
      <c r="AH1555" s="195"/>
    </row>
    <row r="1556" spans="1:34" s="160" customFormat="1" ht="12" x14ac:dyDescent="0.2">
      <c r="A1556" s="224"/>
      <c r="B1556" s="199"/>
      <c r="C1556" s="1037" t="s">
        <v>519</v>
      </c>
      <c r="D1556" s="1037"/>
      <c r="E1556" s="1037"/>
      <c r="F1556" s="1037"/>
      <c r="G1556" s="1037"/>
      <c r="H1556" s="1037"/>
      <c r="I1556" s="1037"/>
      <c r="J1556" s="1037"/>
      <c r="K1556" s="1037"/>
      <c r="L1556" s="225">
        <v>27819.279999999999</v>
      </c>
      <c r="M1556" s="226"/>
      <c r="N1556" s="227"/>
      <c r="V1556" s="189"/>
      <c r="W1556" s="195"/>
      <c r="AA1556" s="207"/>
      <c r="AD1556" s="195"/>
      <c r="AE1556" s="195"/>
      <c r="AF1556" s="163" t="s">
        <v>519</v>
      </c>
      <c r="AG1556" s="195"/>
      <c r="AH1556" s="195"/>
    </row>
    <row r="1557" spans="1:34" s="160" customFormat="1" ht="12" x14ac:dyDescent="0.2">
      <c r="A1557" s="224"/>
      <c r="B1557" s="199"/>
      <c r="C1557" s="1037" t="s">
        <v>520</v>
      </c>
      <c r="D1557" s="1037"/>
      <c r="E1557" s="1037"/>
      <c r="F1557" s="1037"/>
      <c r="G1557" s="1037"/>
      <c r="H1557" s="1037"/>
      <c r="I1557" s="1037"/>
      <c r="J1557" s="1037"/>
      <c r="K1557" s="1037"/>
      <c r="L1557" s="225">
        <v>3868.36</v>
      </c>
      <c r="M1557" s="226"/>
      <c r="N1557" s="227"/>
      <c r="V1557" s="189"/>
      <c r="W1557" s="195"/>
      <c r="AA1557" s="207"/>
      <c r="AD1557" s="195"/>
      <c r="AE1557" s="195"/>
      <c r="AF1557" s="163" t="s">
        <v>520</v>
      </c>
      <c r="AG1557" s="195"/>
      <c r="AH1557" s="195"/>
    </row>
    <row r="1558" spans="1:34" s="160" customFormat="1" ht="12" x14ac:dyDescent="0.2">
      <c r="A1558" s="224"/>
      <c r="B1558" s="199"/>
      <c r="C1558" s="1037" t="s">
        <v>521</v>
      </c>
      <c r="D1558" s="1037"/>
      <c r="E1558" s="1037"/>
      <c r="F1558" s="1037"/>
      <c r="G1558" s="1037"/>
      <c r="H1558" s="1037"/>
      <c r="I1558" s="1037"/>
      <c r="J1558" s="1037"/>
      <c r="K1558" s="1037"/>
      <c r="L1558" s="225">
        <v>404377.15</v>
      </c>
      <c r="M1558" s="226"/>
      <c r="N1558" s="227"/>
      <c r="V1558" s="189"/>
      <c r="W1558" s="195"/>
      <c r="AA1558" s="207"/>
      <c r="AD1558" s="195"/>
      <c r="AE1558" s="195"/>
      <c r="AF1558" s="163" t="s">
        <v>521</v>
      </c>
      <c r="AG1558" s="195"/>
      <c r="AH1558" s="195"/>
    </row>
    <row r="1559" spans="1:34" s="160" customFormat="1" ht="12" x14ac:dyDescent="0.2">
      <c r="A1559" s="224"/>
      <c r="B1559" s="199"/>
      <c r="C1559" s="1037" t="s">
        <v>522</v>
      </c>
      <c r="D1559" s="1037"/>
      <c r="E1559" s="1037"/>
      <c r="F1559" s="1037"/>
      <c r="G1559" s="1037"/>
      <c r="H1559" s="1037"/>
      <c r="I1559" s="1037"/>
      <c r="J1559" s="1037"/>
      <c r="K1559" s="1037"/>
      <c r="L1559" s="225">
        <v>32264.61</v>
      </c>
      <c r="M1559" s="226"/>
      <c r="N1559" s="227"/>
      <c r="V1559" s="189"/>
      <c r="W1559" s="195"/>
      <c r="AA1559" s="207"/>
      <c r="AD1559" s="195"/>
      <c r="AE1559" s="195"/>
      <c r="AF1559" s="163" t="s">
        <v>522</v>
      </c>
      <c r="AG1559" s="195"/>
      <c r="AH1559" s="195"/>
    </row>
    <row r="1560" spans="1:34" s="160" customFormat="1" ht="12" x14ac:dyDescent="0.2">
      <c r="A1560" s="224"/>
      <c r="B1560" s="199"/>
      <c r="C1560" s="1037" t="s">
        <v>523</v>
      </c>
      <c r="D1560" s="1037"/>
      <c r="E1560" s="1037"/>
      <c r="F1560" s="1037"/>
      <c r="G1560" s="1037"/>
      <c r="H1560" s="1037"/>
      <c r="I1560" s="1037"/>
      <c r="J1560" s="1037"/>
      <c r="K1560" s="1037"/>
      <c r="L1560" s="225">
        <v>18721.96</v>
      </c>
      <c r="M1560" s="226"/>
      <c r="N1560" s="227"/>
      <c r="V1560" s="189"/>
      <c r="W1560" s="195"/>
      <c r="AA1560" s="207"/>
      <c r="AD1560" s="195"/>
      <c r="AE1560" s="195"/>
      <c r="AF1560" s="163" t="s">
        <v>523</v>
      </c>
      <c r="AG1560" s="195"/>
      <c r="AH1560" s="195"/>
    </row>
    <row r="1561" spans="1:34" s="160" customFormat="1" ht="12" x14ac:dyDescent="0.2">
      <c r="A1561" s="224"/>
      <c r="B1561" s="199"/>
      <c r="C1561" s="1037" t="s">
        <v>524</v>
      </c>
      <c r="D1561" s="1037"/>
      <c r="E1561" s="1037"/>
      <c r="F1561" s="1037"/>
      <c r="G1561" s="1037"/>
      <c r="H1561" s="1037"/>
      <c r="I1561" s="1037"/>
      <c r="J1561" s="1037"/>
      <c r="K1561" s="1037"/>
      <c r="L1561" s="225">
        <v>28830.26</v>
      </c>
      <c r="M1561" s="226"/>
      <c r="N1561" s="227"/>
      <c r="V1561" s="189"/>
      <c r="W1561" s="195"/>
      <c r="AA1561" s="207"/>
      <c r="AD1561" s="195"/>
      <c r="AE1561" s="195"/>
      <c r="AF1561" s="163" t="s">
        <v>524</v>
      </c>
      <c r="AG1561" s="195"/>
      <c r="AH1561" s="195"/>
    </row>
    <row r="1562" spans="1:34" s="160" customFormat="1" ht="12" x14ac:dyDescent="0.2">
      <c r="A1562" s="224"/>
      <c r="B1562" s="199"/>
      <c r="C1562" s="1037" t="s">
        <v>525</v>
      </c>
      <c r="D1562" s="1037"/>
      <c r="E1562" s="1037"/>
      <c r="F1562" s="1037"/>
      <c r="G1562" s="1037"/>
      <c r="H1562" s="1037"/>
      <c r="I1562" s="1037"/>
      <c r="J1562" s="1037"/>
      <c r="K1562" s="1037"/>
      <c r="L1562" s="225">
        <v>32264.61</v>
      </c>
      <c r="M1562" s="226"/>
      <c r="N1562" s="227"/>
      <c r="V1562" s="189"/>
      <c r="W1562" s="195"/>
      <c r="AA1562" s="207"/>
      <c r="AD1562" s="195"/>
      <c r="AE1562" s="195"/>
      <c r="AF1562" s="163" t="s">
        <v>525</v>
      </c>
      <c r="AG1562" s="195"/>
      <c r="AH1562" s="195"/>
    </row>
    <row r="1563" spans="1:34" s="160" customFormat="1" ht="12" x14ac:dyDescent="0.2">
      <c r="A1563" s="224"/>
      <c r="B1563" s="199"/>
      <c r="C1563" s="1037" t="s">
        <v>526</v>
      </c>
      <c r="D1563" s="1037"/>
      <c r="E1563" s="1037"/>
      <c r="F1563" s="1037"/>
      <c r="G1563" s="1037"/>
      <c r="H1563" s="1037"/>
      <c r="I1563" s="1037"/>
      <c r="J1563" s="1037"/>
      <c r="K1563" s="1037"/>
      <c r="L1563" s="225">
        <v>18721.96</v>
      </c>
      <c r="M1563" s="226"/>
      <c r="N1563" s="227"/>
      <c r="V1563" s="189"/>
      <c r="W1563" s="195"/>
      <c r="AA1563" s="207"/>
      <c r="AD1563" s="195"/>
      <c r="AE1563" s="195"/>
      <c r="AF1563" s="163" t="s">
        <v>526</v>
      </c>
      <c r="AG1563" s="195"/>
      <c r="AH1563" s="195"/>
    </row>
    <row r="1564" spans="1:34" s="160" customFormat="1" ht="12" x14ac:dyDescent="0.2">
      <c r="A1564" s="224"/>
      <c r="B1564" s="218"/>
      <c r="C1564" s="1038" t="s">
        <v>1966</v>
      </c>
      <c r="D1564" s="1038"/>
      <c r="E1564" s="1038"/>
      <c r="F1564" s="1038"/>
      <c r="G1564" s="1038"/>
      <c r="H1564" s="1038"/>
      <c r="I1564" s="1038"/>
      <c r="J1564" s="1038"/>
      <c r="K1564" s="1038"/>
      <c r="L1564" s="228">
        <v>487051.36</v>
      </c>
      <c r="M1564" s="229"/>
      <c r="N1564" s="230"/>
      <c r="V1564" s="189"/>
      <c r="W1564" s="195"/>
      <c r="AA1564" s="207"/>
      <c r="AD1564" s="195"/>
      <c r="AE1564" s="195"/>
      <c r="AG1564" s="195" t="s">
        <v>1966</v>
      </c>
      <c r="AH1564" s="195"/>
    </row>
    <row r="1565" spans="1:34" s="160" customFormat="1" ht="12" x14ac:dyDescent="0.2">
      <c r="A1565" s="1043" t="s">
        <v>1967</v>
      </c>
      <c r="B1565" s="1044"/>
      <c r="C1565" s="1044"/>
      <c r="D1565" s="1044"/>
      <c r="E1565" s="1044"/>
      <c r="F1565" s="1044"/>
      <c r="G1565" s="1044"/>
      <c r="H1565" s="1044"/>
      <c r="I1565" s="1044"/>
      <c r="J1565" s="1044"/>
      <c r="K1565" s="1044"/>
      <c r="L1565" s="1044"/>
      <c r="M1565" s="1044"/>
      <c r="N1565" s="1045"/>
      <c r="V1565" s="189" t="s">
        <v>1967</v>
      </c>
      <c r="W1565" s="195"/>
      <c r="AA1565" s="207"/>
      <c r="AD1565" s="195"/>
      <c r="AE1565" s="195"/>
      <c r="AG1565" s="195"/>
      <c r="AH1565" s="195"/>
    </row>
    <row r="1566" spans="1:34" s="160" customFormat="1" ht="56.25" x14ac:dyDescent="0.2">
      <c r="A1566" s="190" t="s">
        <v>1968</v>
      </c>
      <c r="B1566" s="191" t="s">
        <v>1969</v>
      </c>
      <c r="C1566" s="1039" t="s">
        <v>1970</v>
      </c>
      <c r="D1566" s="1039"/>
      <c r="E1566" s="1039"/>
      <c r="F1566" s="192" t="s">
        <v>532</v>
      </c>
      <c r="G1566" s="192"/>
      <c r="H1566" s="192"/>
      <c r="I1566" s="192" t="s">
        <v>1971</v>
      </c>
      <c r="J1566" s="193"/>
      <c r="K1566" s="192"/>
      <c r="L1566" s="193"/>
      <c r="M1566" s="192"/>
      <c r="N1566" s="194"/>
      <c r="V1566" s="189"/>
      <c r="W1566" s="195" t="s">
        <v>1970</v>
      </c>
      <c r="AA1566" s="207"/>
      <c r="AD1566" s="195"/>
      <c r="AE1566" s="195"/>
      <c r="AG1566" s="195"/>
      <c r="AH1566" s="195"/>
    </row>
    <row r="1567" spans="1:34" s="160" customFormat="1" ht="12" x14ac:dyDescent="0.2">
      <c r="A1567" s="196"/>
      <c r="B1567" s="197"/>
      <c r="C1567" s="1037" t="s">
        <v>1972</v>
      </c>
      <c r="D1567" s="1037"/>
      <c r="E1567" s="1037"/>
      <c r="F1567" s="1037"/>
      <c r="G1567" s="1037"/>
      <c r="H1567" s="1037"/>
      <c r="I1567" s="1037"/>
      <c r="J1567" s="1037"/>
      <c r="K1567" s="1037"/>
      <c r="L1567" s="1037"/>
      <c r="M1567" s="1037"/>
      <c r="N1567" s="1046"/>
      <c r="V1567" s="189"/>
      <c r="W1567" s="195"/>
      <c r="X1567" s="163" t="s">
        <v>1972</v>
      </c>
      <c r="AA1567" s="207"/>
      <c r="AD1567" s="195"/>
      <c r="AE1567" s="195"/>
      <c r="AG1567" s="195"/>
      <c r="AH1567" s="195"/>
    </row>
    <row r="1568" spans="1:34" s="160" customFormat="1" ht="33.75" x14ac:dyDescent="0.2">
      <c r="A1568" s="198"/>
      <c r="B1568" s="199" t="s">
        <v>430</v>
      </c>
      <c r="C1568" s="1037" t="s">
        <v>431</v>
      </c>
      <c r="D1568" s="1037"/>
      <c r="E1568" s="1037"/>
      <c r="F1568" s="1037"/>
      <c r="G1568" s="1037"/>
      <c r="H1568" s="1037"/>
      <c r="I1568" s="1037"/>
      <c r="J1568" s="1037"/>
      <c r="K1568" s="1037"/>
      <c r="L1568" s="1037"/>
      <c r="M1568" s="1037"/>
      <c r="N1568" s="1046"/>
      <c r="V1568" s="189"/>
      <c r="W1568" s="195"/>
      <c r="Y1568" s="163" t="s">
        <v>431</v>
      </c>
      <c r="AA1568" s="207"/>
      <c r="AD1568" s="195"/>
      <c r="AE1568" s="195"/>
      <c r="AG1568" s="195"/>
      <c r="AH1568" s="195"/>
    </row>
    <row r="1569" spans="1:34" s="160" customFormat="1" ht="12" x14ac:dyDescent="0.2">
      <c r="A1569" s="200"/>
      <c r="B1569" s="199" t="s">
        <v>423</v>
      </c>
      <c r="C1569" s="1037" t="s">
        <v>432</v>
      </c>
      <c r="D1569" s="1037"/>
      <c r="E1569" s="1037"/>
      <c r="F1569" s="201"/>
      <c r="G1569" s="201"/>
      <c r="H1569" s="201"/>
      <c r="I1569" s="201"/>
      <c r="J1569" s="202">
        <v>93.83</v>
      </c>
      <c r="K1569" s="201" t="s">
        <v>436</v>
      </c>
      <c r="L1569" s="202">
        <v>115.53</v>
      </c>
      <c r="M1569" s="201"/>
      <c r="N1569" s="203"/>
      <c r="V1569" s="189"/>
      <c r="W1569" s="195"/>
      <c r="Z1569" s="163" t="s">
        <v>432</v>
      </c>
      <c r="AA1569" s="207"/>
      <c r="AD1569" s="195"/>
      <c r="AE1569" s="195"/>
      <c r="AG1569" s="195"/>
      <c r="AH1569" s="195"/>
    </row>
    <row r="1570" spans="1:34" s="160" customFormat="1" ht="12" x14ac:dyDescent="0.2">
      <c r="A1570" s="200"/>
      <c r="B1570" s="199" t="s">
        <v>434</v>
      </c>
      <c r="C1570" s="1037" t="s">
        <v>435</v>
      </c>
      <c r="D1570" s="1037"/>
      <c r="E1570" s="1037"/>
      <c r="F1570" s="201"/>
      <c r="G1570" s="201"/>
      <c r="H1570" s="201"/>
      <c r="I1570" s="201"/>
      <c r="J1570" s="202">
        <v>36.799999999999997</v>
      </c>
      <c r="K1570" s="201" t="s">
        <v>436</v>
      </c>
      <c r="L1570" s="202">
        <v>45.31</v>
      </c>
      <c r="M1570" s="201"/>
      <c r="N1570" s="203"/>
      <c r="V1570" s="189"/>
      <c r="W1570" s="195"/>
      <c r="Z1570" s="163" t="s">
        <v>435</v>
      </c>
      <c r="AA1570" s="207"/>
      <c r="AD1570" s="195"/>
      <c r="AE1570" s="195"/>
      <c r="AG1570" s="195"/>
      <c r="AH1570" s="195"/>
    </row>
    <row r="1571" spans="1:34" s="160" customFormat="1" ht="12" x14ac:dyDescent="0.2">
      <c r="A1571" s="200"/>
      <c r="B1571" s="199" t="s">
        <v>437</v>
      </c>
      <c r="C1571" s="1037" t="s">
        <v>438</v>
      </c>
      <c r="D1571" s="1037"/>
      <c r="E1571" s="1037"/>
      <c r="F1571" s="201"/>
      <c r="G1571" s="201"/>
      <c r="H1571" s="201"/>
      <c r="I1571" s="201"/>
      <c r="J1571" s="202">
        <v>6.5</v>
      </c>
      <c r="K1571" s="201" t="s">
        <v>436</v>
      </c>
      <c r="L1571" s="202">
        <v>8</v>
      </c>
      <c r="M1571" s="201"/>
      <c r="N1571" s="203"/>
      <c r="V1571" s="189"/>
      <c r="W1571" s="195"/>
      <c r="Z1571" s="163" t="s">
        <v>438</v>
      </c>
      <c r="AA1571" s="207"/>
      <c r="AD1571" s="195"/>
      <c r="AE1571" s="195"/>
      <c r="AG1571" s="195"/>
      <c r="AH1571" s="195"/>
    </row>
    <row r="1572" spans="1:34" s="160" customFormat="1" ht="12" x14ac:dyDescent="0.2">
      <c r="A1572" s="200"/>
      <c r="B1572" s="199" t="s">
        <v>439</v>
      </c>
      <c r="C1572" s="1037" t="s">
        <v>440</v>
      </c>
      <c r="D1572" s="1037"/>
      <c r="E1572" s="1037"/>
      <c r="F1572" s="201"/>
      <c r="G1572" s="201"/>
      <c r="H1572" s="201"/>
      <c r="I1572" s="201"/>
      <c r="J1572" s="202">
        <v>32.19</v>
      </c>
      <c r="K1572" s="201"/>
      <c r="L1572" s="202">
        <v>31.71</v>
      </c>
      <c r="M1572" s="201"/>
      <c r="N1572" s="203"/>
      <c r="V1572" s="189"/>
      <c r="W1572" s="195"/>
      <c r="Z1572" s="163" t="s">
        <v>440</v>
      </c>
      <c r="AA1572" s="207"/>
      <c r="AD1572" s="195"/>
      <c r="AE1572" s="195"/>
      <c r="AG1572" s="195"/>
      <c r="AH1572" s="195"/>
    </row>
    <row r="1573" spans="1:34" s="160" customFormat="1" ht="22.5" x14ac:dyDescent="0.2">
      <c r="A1573" s="196"/>
      <c r="B1573" s="204" t="s">
        <v>1973</v>
      </c>
      <c r="C1573" s="1048" t="s">
        <v>1974</v>
      </c>
      <c r="D1573" s="1048"/>
      <c r="E1573" s="1048"/>
      <c r="F1573" s="205" t="s">
        <v>347</v>
      </c>
      <c r="G1573" s="205" t="s">
        <v>1146</v>
      </c>
      <c r="H1573" s="205"/>
      <c r="I1573" s="205" t="s">
        <v>1975</v>
      </c>
      <c r="J1573" s="199"/>
      <c r="K1573" s="201"/>
      <c r="L1573" s="202"/>
      <c r="M1573" s="201"/>
      <c r="N1573" s="206"/>
      <c r="V1573" s="189"/>
      <c r="W1573" s="195"/>
      <c r="AA1573" s="207" t="s">
        <v>1974</v>
      </c>
      <c r="AD1573" s="195"/>
      <c r="AE1573" s="195"/>
      <c r="AG1573" s="195"/>
      <c r="AH1573" s="195"/>
    </row>
    <row r="1574" spans="1:34" s="160" customFormat="1" ht="12" x14ac:dyDescent="0.2">
      <c r="A1574" s="200"/>
      <c r="B1574" s="199"/>
      <c r="C1574" s="1037" t="s">
        <v>443</v>
      </c>
      <c r="D1574" s="1037"/>
      <c r="E1574" s="1037"/>
      <c r="F1574" s="201" t="s">
        <v>444</v>
      </c>
      <c r="G1574" s="201" t="s">
        <v>529</v>
      </c>
      <c r="H1574" s="201" t="s">
        <v>436</v>
      </c>
      <c r="I1574" s="201" t="s">
        <v>1976</v>
      </c>
      <c r="J1574" s="202"/>
      <c r="K1574" s="201"/>
      <c r="L1574" s="202"/>
      <c r="M1574" s="201"/>
      <c r="N1574" s="203"/>
      <c r="V1574" s="189"/>
      <c r="W1574" s="195"/>
      <c r="AA1574" s="207"/>
      <c r="AB1574" s="163" t="s">
        <v>443</v>
      </c>
      <c r="AD1574" s="195"/>
      <c r="AE1574" s="195"/>
      <c r="AG1574" s="195"/>
      <c r="AH1574" s="195"/>
    </row>
    <row r="1575" spans="1:34" s="160" customFormat="1" ht="12" x14ac:dyDescent="0.2">
      <c r="A1575" s="200"/>
      <c r="B1575" s="199"/>
      <c r="C1575" s="1037" t="s">
        <v>447</v>
      </c>
      <c r="D1575" s="1037"/>
      <c r="E1575" s="1037"/>
      <c r="F1575" s="201" t="s">
        <v>444</v>
      </c>
      <c r="G1575" s="201" t="s">
        <v>1611</v>
      </c>
      <c r="H1575" s="201" t="s">
        <v>436</v>
      </c>
      <c r="I1575" s="201" t="s">
        <v>1977</v>
      </c>
      <c r="J1575" s="202"/>
      <c r="K1575" s="201"/>
      <c r="L1575" s="202"/>
      <c r="M1575" s="201"/>
      <c r="N1575" s="203"/>
      <c r="V1575" s="189"/>
      <c r="W1575" s="195"/>
      <c r="AA1575" s="207"/>
      <c r="AB1575" s="163" t="s">
        <v>447</v>
      </c>
      <c r="AD1575" s="195"/>
      <c r="AE1575" s="195"/>
      <c r="AG1575" s="195"/>
      <c r="AH1575" s="195"/>
    </row>
    <row r="1576" spans="1:34" s="160" customFormat="1" ht="12" x14ac:dyDescent="0.2">
      <c r="A1576" s="200"/>
      <c r="B1576" s="199"/>
      <c r="C1576" s="1047" t="s">
        <v>450</v>
      </c>
      <c r="D1576" s="1047"/>
      <c r="E1576" s="1047"/>
      <c r="F1576" s="208"/>
      <c r="G1576" s="208"/>
      <c r="H1576" s="208"/>
      <c r="I1576" s="208"/>
      <c r="J1576" s="209">
        <v>162.82</v>
      </c>
      <c r="K1576" s="208"/>
      <c r="L1576" s="209">
        <v>192.55</v>
      </c>
      <c r="M1576" s="208"/>
      <c r="N1576" s="210"/>
      <c r="V1576" s="189"/>
      <c r="W1576" s="195"/>
      <c r="AA1576" s="207"/>
      <c r="AC1576" s="163" t="s">
        <v>450</v>
      </c>
      <c r="AD1576" s="195"/>
      <c r="AE1576" s="195"/>
      <c r="AG1576" s="195"/>
      <c r="AH1576" s="195"/>
    </row>
    <row r="1577" spans="1:34" s="160" customFormat="1" ht="12" x14ac:dyDescent="0.2">
      <c r="A1577" s="200"/>
      <c r="B1577" s="199"/>
      <c r="C1577" s="1037" t="s">
        <v>451</v>
      </c>
      <c r="D1577" s="1037"/>
      <c r="E1577" s="1037"/>
      <c r="F1577" s="201"/>
      <c r="G1577" s="201"/>
      <c r="H1577" s="201"/>
      <c r="I1577" s="201"/>
      <c r="J1577" s="202"/>
      <c r="K1577" s="201"/>
      <c r="L1577" s="202">
        <v>123.53</v>
      </c>
      <c r="M1577" s="201"/>
      <c r="N1577" s="203"/>
      <c r="V1577" s="189"/>
      <c r="W1577" s="195"/>
      <c r="AA1577" s="207"/>
      <c r="AB1577" s="163" t="s">
        <v>451</v>
      </c>
      <c r="AD1577" s="195"/>
      <c r="AE1577" s="195"/>
      <c r="AG1577" s="195"/>
      <c r="AH1577" s="195"/>
    </row>
    <row r="1578" spans="1:34" s="160" customFormat="1" ht="22.5" x14ac:dyDescent="0.2">
      <c r="A1578" s="200"/>
      <c r="B1578" s="199" t="s">
        <v>556</v>
      </c>
      <c r="C1578" s="1037" t="s">
        <v>557</v>
      </c>
      <c r="D1578" s="1037"/>
      <c r="E1578" s="1037"/>
      <c r="F1578" s="201" t="s">
        <v>454</v>
      </c>
      <c r="G1578" s="201" t="s">
        <v>558</v>
      </c>
      <c r="H1578" s="201"/>
      <c r="I1578" s="201" t="s">
        <v>558</v>
      </c>
      <c r="J1578" s="202"/>
      <c r="K1578" s="201"/>
      <c r="L1578" s="202">
        <v>119.82</v>
      </c>
      <c r="M1578" s="201"/>
      <c r="N1578" s="203"/>
      <c r="V1578" s="189"/>
      <c r="W1578" s="195"/>
      <c r="AA1578" s="207"/>
      <c r="AB1578" s="163" t="s">
        <v>557</v>
      </c>
      <c r="AD1578" s="195"/>
      <c r="AE1578" s="195"/>
      <c r="AG1578" s="195"/>
      <c r="AH1578" s="195"/>
    </row>
    <row r="1579" spans="1:34" s="160" customFormat="1" ht="22.5" x14ac:dyDescent="0.2">
      <c r="A1579" s="200"/>
      <c r="B1579" s="199" t="s">
        <v>559</v>
      </c>
      <c r="C1579" s="1037" t="s">
        <v>560</v>
      </c>
      <c r="D1579" s="1037"/>
      <c r="E1579" s="1037"/>
      <c r="F1579" s="201" t="s">
        <v>454</v>
      </c>
      <c r="G1579" s="201" t="s">
        <v>561</v>
      </c>
      <c r="H1579" s="201"/>
      <c r="I1579" s="201" t="s">
        <v>561</v>
      </c>
      <c r="J1579" s="202"/>
      <c r="K1579" s="201"/>
      <c r="L1579" s="202">
        <v>67.94</v>
      </c>
      <c r="M1579" s="201"/>
      <c r="N1579" s="203"/>
      <c r="V1579" s="189"/>
      <c r="W1579" s="195"/>
      <c r="AA1579" s="207"/>
      <c r="AB1579" s="163" t="s">
        <v>560</v>
      </c>
      <c r="AD1579" s="195"/>
      <c r="AE1579" s="195"/>
      <c r="AG1579" s="195"/>
      <c r="AH1579" s="195"/>
    </row>
    <row r="1580" spans="1:34" s="160" customFormat="1" ht="12" x14ac:dyDescent="0.2">
      <c r="A1580" s="211"/>
      <c r="B1580" s="212"/>
      <c r="C1580" s="1039" t="s">
        <v>459</v>
      </c>
      <c r="D1580" s="1039"/>
      <c r="E1580" s="1039"/>
      <c r="F1580" s="192"/>
      <c r="G1580" s="192"/>
      <c r="H1580" s="192"/>
      <c r="I1580" s="192"/>
      <c r="J1580" s="193"/>
      <c r="K1580" s="192"/>
      <c r="L1580" s="193">
        <v>380.31</v>
      </c>
      <c r="M1580" s="208"/>
      <c r="N1580" s="194"/>
      <c r="V1580" s="189"/>
      <c r="W1580" s="195"/>
      <c r="AA1580" s="207"/>
      <c r="AD1580" s="195" t="s">
        <v>459</v>
      </c>
      <c r="AE1580" s="195"/>
      <c r="AG1580" s="195"/>
      <c r="AH1580" s="195"/>
    </row>
    <row r="1581" spans="1:34" s="160" customFormat="1" ht="22.5" x14ac:dyDescent="0.2">
      <c r="A1581" s="190" t="s">
        <v>1978</v>
      </c>
      <c r="B1581" s="191" t="s">
        <v>1979</v>
      </c>
      <c r="C1581" s="1039" t="s">
        <v>1980</v>
      </c>
      <c r="D1581" s="1039"/>
      <c r="E1581" s="1039"/>
      <c r="F1581" s="192" t="s">
        <v>347</v>
      </c>
      <c r="G1581" s="192"/>
      <c r="H1581" s="192"/>
      <c r="I1581" s="192" t="s">
        <v>1975</v>
      </c>
      <c r="J1581" s="193">
        <v>18.079999999999998</v>
      </c>
      <c r="K1581" s="192"/>
      <c r="L1581" s="193">
        <v>1869.92</v>
      </c>
      <c r="M1581" s="192"/>
      <c r="N1581" s="194"/>
      <c r="V1581" s="189"/>
      <c r="W1581" s="195" t="s">
        <v>1980</v>
      </c>
      <c r="AA1581" s="207"/>
      <c r="AD1581" s="195"/>
      <c r="AE1581" s="195"/>
      <c r="AG1581" s="195"/>
      <c r="AH1581" s="195"/>
    </row>
    <row r="1582" spans="1:34" s="160" customFormat="1" ht="12" x14ac:dyDescent="0.2">
      <c r="A1582" s="211"/>
      <c r="B1582" s="212"/>
      <c r="C1582" s="168" t="s">
        <v>462</v>
      </c>
      <c r="D1582" s="213"/>
      <c r="E1582" s="213"/>
      <c r="F1582" s="214"/>
      <c r="G1582" s="214"/>
      <c r="H1582" s="214"/>
      <c r="I1582" s="214"/>
      <c r="J1582" s="215"/>
      <c r="K1582" s="214"/>
      <c r="L1582" s="215"/>
      <c r="M1582" s="216"/>
      <c r="N1582" s="217"/>
      <c r="V1582" s="189"/>
      <c r="W1582" s="195"/>
      <c r="AA1582" s="207"/>
      <c r="AD1582" s="195"/>
      <c r="AE1582" s="195"/>
      <c r="AG1582" s="195"/>
      <c r="AH1582" s="195"/>
    </row>
    <row r="1583" spans="1:34" s="160" customFormat="1" ht="67.5" x14ac:dyDescent="0.2">
      <c r="A1583" s="190" t="s">
        <v>1981</v>
      </c>
      <c r="B1583" s="191" t="s">
        <v>1982</v>
      </c>
      <c r="C1583" s="1039" t="s">
        <v>1983</v>
      </c>
      <c r="D1583" s="1039"/>
      <c r="E1583" s="1039"/>
      <c r="F1583" s="192" t="s">
        <v>532</v>
      </c>
      <c r="G1583" s="192"/>
      <c r="H1583" s="192"/>
      <c r="I1583" s="192" t="s">
        <v>1971</v>
      </c>
      <c r="J1583" s="193"/>
      <c r="K1583" s="192"/>
      <c r="L1583" s="193"/>
      <c r="M1583" s="192"/>
      <c r="N1583" s="194"/>
      <c r="V1583" s="189"/>
      <c r="W1583" s="195" t="s">
        <v>1983</v>
      </c>
      <c r="AA1583" s="207"/>
      <c r="AD1583" s="195"/>
      <c r="AE1583" s="195"/>
      <c r="AG1583" s="195"/>
      <c r="AH1583" s="195"/>
    </row>
    <row r="1584" spans="1:34" s="160" customFormat="1" ht="12" x14ac:dyDescent="0.2">
      <c r="A1584" s="196"/>
      <c r="B1584" s="197"/>
      <c r="C1584" s="1037" t="s">
        <v>1972</v>
      </c>
      <c r="D1584" s="1037"/>
      <c r="E1584" s="1037"/>
      <c r="F1584" s="1037"/>
      <c r="G1584" s="1037"/>
      <c r="H1584" s="1037"/>
      <c r="I1584" s="1037"/>
      <c r="J1584" s="1037"/>
      <c r="K1584" s="1037"/>
      <c r="L1584" s="1037"/>
      <c r="M1584" s="1037"/>
      <c r="N1584" s="1046"/>
      <c r="V1584" s="189"/>
      <c r="W1584" s="195"/>
      <c r="X1584" s="163" t="s">
        <v>1972</v>
      </c>
      <c r="AA1584" s="207"/>
      <c r="AD1584" s="195"/>
      <c r="AE1584" s="195"/>
      <c r="AG1584" s="195"/>
      <c r="AH1584" s="195"/>
    </row>
    <row r="1585" spans="1:34" s="160" customFormat="1" ht="33.75" x14ac:dyDescent="0.2">
      <c r="A1585" s="198"/>
      <c r="B1585" s="199" t="s">
        <v>430</v>
      </c>
      <c r="C1585" s="1037" t="s">
        <v>431</v>
      </c>
      <c r="D1585" s="1037"/>
      <c r="E1585" s="1037"/>
      <c r="F1585" s="1037"/>
      <c r="G1585" s="1037"/>
      <c r="H1585" s="1037"/>
      <c r="I1585" s="1037"/>
      <c r="J1585" s="1037"/>
      <c r="K1585" s="1037"/>
      <c r="L1585" s="1037"/>
      <c r="M1585" s="1037"/>
      <c r="N1585" s="1046"/>
      <c r="V1585" s="189"/>
      <c r="W1585" s="195"/>
      <c r="Y1585" s="163" t="s">
        <v>431</v>
      </c>
      <c r="AA1585" s="207"/>
      <c r="AD1585" s="195"/>
      <c r="AE1585" s="195"/>
      <c r="AG1585" s="195"/>
      <c r="AH1585" s="195"/>
    </row>
    <row r="1586" spans="1:34" s="160" customFormat="1" ht="12" x14ac:dyDescent="0.2">
      <c r="A1586" s="200"/>
      <c r="B1586" s="199" t="s">
        <v>423</v>
      </c>
      <c r="C1586" s="1037" t="s">
        <v>432</v>
      </c>
      <c r="D1586" s="1037"/>
      <c r="E1586" s="1037"/>
      <c r="F1586" s="201"/>
      <c r="G1586" s="201"/>
      <c r="H1586" s="201"/>
      <c r="I1586" s="201"/>
      <c r="J1586" s="202">
        <v>132.33000000000001</v>
      </c>
      <c r="K1586" s="201" t="s">
        <v>436</v>
      </c>
      <c r="L1586" s="202">
        <v>162.93</v>
      </c>
      <c r="M1586" s="201"/>
      <c r="N1586" s="203"/>
      <c r="V1586" s="189"/>
      <c r="W1586" s="195"/>
      <c r="Z1586" s="163" t="s">
        <v>432</v>
      </c>
      <c r="AA1586" s="207"/>
      <c r="AD1586" s="195"/>
      <c r="AE1586" s="195"/>
      <c r="AG1586" s="195"/>
      <c r="AH1586" s="195"/>
    </row>
    <row r="1587" spans="1:34" s="160" customFormat="1" ht="12" x14ac:dyDescent="0.2">
      <c r="A1587" s="200"/>
      <c r="B1587" s="199" t="s">
        <v>434</v>
      </c>
      <c r="C1587" s="1037" t="s">
        <v>435</v>
      </c>
      <c r="D1587" s="1037"/>
      <c r="E1587" s="1037"/>
      <c r="F1587" s="201"/>
      <c r="G1587" s="201"/>
      <c r="H1587" s="201"/>
      <c r="I1587" s="201"/>
      <c r="J1587" s="202">
        <v>5.79</v>
      </c>
      <c r="K1587" s="201" t="s">
        <v>436</v>
      </c>
      <c r="L1587" s="202">
        <v>7.13</v>
      </c>
      <c r="M1587" s="201"/>
      <c r="N1587" s="203"/>
      <c r="V1587" s="189"/>
      <c r="W1587" s="195"/>
      <c r="Z1587" s="163" t="s">
        <v>435</v>
      </c>
      <c r="AA1587" s="207"/>
      <c r="AD1587" s="195"/>
      <c r="AE1587" s="195"/>
      <c r="AG1587" s="195"/>
      <c r="AH1587" s="195"/>
    </row>
    <row r="1588" spans="1:34" s="160" customFormat="1" ht="12" x14ac:dyDescent="0.2">
      <c r="A1588" s="200"/>
      <c r="B1588" s="199" t="s">
        <v>437</v>
      </c>
      <c r="C1588" s="1037" t="s">
        <v>438</v>
      </c>
      <c r="D1588" s="1037"/>
      <c r="E1588" s="1037"/>
      <c r="F1588" s="201"/>
      <c r="G1588" s="201"/>
      <c r="H1588" s="201"/>
      <c r="I1588" s="201"/>
      <c r="J1588" s="202">
        <v>0.99</v>
      </c>
      <c r="K1588" s="201" t="s">
        <v>436</v>
      </c>
      <c r="L1588" s="202">
        <v>1.22</v>
      </c>
      <c r="M1588" s="201"/>
      <c r="N1588" s="203"/>
      <c r="V1588" s="189"/>
      <c r="W1588" s="195"/>
      <c r="Z1588" s="163" t="s">
        <v>438</v>
      </c>
      <c r="AA1588" s="207"/>
      <c r="AD1588" s="195"/>
      <c r="AE1588" s="195"/>
      <c r="AG1588" s="195"/>
      <c r="AH1588" s="195"/>
    </row>
    <row r="1589" spans="1:34" s="160" customFormat="1" ht="12" x14ac:dyDescent="0.2">
      <c r="A1589" s="200"/>
      <c r="B1589" s="199" t="s">
        <v>439</v>
      </c>
      <c r="C1589" s="1037" t="s">
        <v>440</v>
      </c>
      <c r="D1589" s="1037"/>
      <c r="E1589" s="1037"/>
      <c r="F1589" s="201"/>
      <c r="G1589" s="201"/>
      <c r="H1589" s="201"/>
      <c r="I1589" s="201"/>
      <c r="J1589" s="202">
        <v>2536.09</v>
      </c>
      <c r="K1589" s="201"/>
      <c r="L1589" s="202">
        <v>2498.0500000000002</v>
      </c>
      <c r="M1589" s="201"/>
      <c r="N1589" s="203"/>
      <c r="V1589" s="189"/>
      <c r="W1589" s="195"/>
      <c r="Z1589" s="163" t="s">
        <v>440</v>
      </c>
      <c r="AA1589" s="207"/>
      <c r="AD1589" s="195"/>
      <c r="AE1589" s="195"/>
      <c r="AG1589" s="195"/>
      <c r="AH1589" s="195"/>
    </row>
    <row r="1590" spans="1:34" s="160" customFormat="1" ht="22.5" x14ac:dyDescent="0.2">
      <c r="A1590" s="196"/>
      <c r="B1590" s="204" t="s">
        <v>1984</v>
      </c>
      <c r="C1590" s="1048" t="s">
        <v>1985</v>
      </c>
      <c r="D1590" s="1048"/>
      <c r="E1590" s="1048"/>
      <c r="F1590" s="205" t="s">
        <v>1498</v>
      </c>
      <c r="G1590" s="205" t="s">
        <v>489</v>
      </c>
      <c r="H1590" s="205"/>
      <c r="I1590" s="205" t="s">
        <v>489</v>
      </c>
      <c r="J1590" s="199"/>
      <c r="K1590" s="201"/>
      <c r="L1590" s="202"/>
      <c r="M1590" s="201"/>
      <c r="N1590" s="206"/>
      <c r="V1590" s="189"/>
      <c r="W1590" s="195"/>
      <c r="AA1590" s="207" t="s">
        <v>1985</v>
      </c>
      <c r="AD1590" s="195"/>
      <c r="AE1590" s="195"/>
      <c r="AG1590" s="195"/>
      <c r="AH1590" s="195"/>
    </row>
    <row r="1591" spans="1:34" s="160" customFormat="1" ht="12" x14ac:dyDescent="0.2">
      <c r="A1591" s="196"/>
      <c r="B1591" s="204" t="s">
        <v>1986</v>
      </c>
      <c r="C1591" s="1048" t="s">
        <v>1987</v>
      </c>
      <c r="D1591" s="1048"/>
      <c r="E1591" s="1048"/>
      <c r="F1591" s="205" t="s">
        <v>644</v>
      </c>
      <c r="G1591" s="205" t="s">
        <v>489</v>
      </c>
      <c r="H1591" s="205"/>
      <c r="I1591" s="205" t="s">
        <v>489</v>
      </c>
      <c r="J1591" s="199"/>
      <c r="K1591" s="201"/>
      <c r="L1591" s="202"/>
      <c r="M1591" s="201"/>
      <c r="N1591" s="206"/>
      <c r="V1591" s="189"/>
      <c r="W1591" s="195"/>
      <c r="AA1591" s="207" t="s">
        <v>1987</v>
      </c>
      <c r="AD1591" s="195"/>
      <c r="AE1591" s="195"/>
      <c r="AG1591" s="195"/>
      <c r="AH1591" s="195"/>
    </row>
    <row r="1592" spans="1:34" s="160" customFormat="1" ht="12" x14ac:dyDescent="0.2">
      <c r="A1592" s="200"/>
      <c r="B1592" s="199"/>
      <c r="C1592" s="1037" t="s">
        <v>443</v>
      </c>
      <c r="D1592" s="1037"/>
      <c r="E1592" s="1037"/>
      <c r="F1592" s="201" t="s">
        <v>444</v>
      </c>
      <c r="G1592" s="201" t="s">
        <v>1988</v>
      </c>
      <c r="H1592" s="201" t="s">
        <v>436</v>
      </c>
      <c r="I1592" s="201" t="s">
        <v>1989</v>
      </c>
      <c r="J1592" s="202"/>
      <c r="K1592" s="201"/>
      <c r="L1592" s="202"/>
      <c r="M1592" s="201"/>
      <c r="N1592" s="203"/>
      <c r="V1592" s="189"/>
      <c r="W1592" s="195"/>
      <c r="AA1592" s="207"/>
      <c r="AB1592" s="163" t="s">
        <v>443</v>
      </c>
      <c r="AD1592" s="195"/>
      <c r="AE1592" s="195"/>
      <c r="AG1592" s="195"/>
      <c r="AH1592" s="195"/>
    </row>
    <row r="1593" spans="1:34" s="160" customFormat="1" ht="12" x14ac:dyDescent="0.2">
      <c r="A1593" s="200"/>
      <c r="B1593" s="199"/>
      <c r="C1593" s="1037" t="s">
        <v>447</v>
      </c>
      <c r="D1593" s="1037"/>
      <c r="E1593" s="1037"/>
      <c r="F1593" s="201" t="s">
        <v>444</v>
      </c>
      <c r="G1593" s="201" t="s">
        <v>1990</v>
      </c>
      <c r="H1593" s="201" t="s">
        <v>436</v>
      </c>
      <c r="I1593" s="201" t="s">
        <v>1991</v>
      </c>
      <c r="J1593" s="202"/>
      <c r="K1593" s="201"/>
      <c r="L1593" s="202"/>
      <c r="M1593" s="201"/>
      <c r="N1593" s="203"/>
      <c r="V1593" s="189"/>
      <c r="W1593" s="195"/>
      <c r="AA1593" s="207"/>
      <c r="AB1593" s="163" t="s">
        <v>447</v>
      </c>
      <c r="AD1593" s="195"/>
      <c r="AE1593" s="195"/>
      <c r="AG1593" s="195"/>
      <c r="AH1593" s="195"/>
    </row>
    <row r="1594" spans="1:34" s="160" customFormat="1" ht="12" x14ac:dyDescent="0.2">
      <c r="A1594" s="200"/>
      <c r="B1594" s="199"/>
      <c r="C1594" s="1047" t="s">
        <v>450</v>
      </c>
      <c r="D1594" s="1047"/>
      <c r="E1594" s="1047"/>
      <c r="F1594" s="208"/>
      <c r="G1594" s="208"/>
      <c r="H1594" s="208"/>
      <c r="I1594" s="208"/>
      <c r="J1594" s="209">
        <v>2674.21</v>
      </c>
      <c r="K1594" s="208"/>
      <c r="L1594" s="209">
        <v>2668.11</v>
      </c>
      <c r="M1594" s="208"/>
      <c r="N1594" s="210"/>
      <c r="V1594" s="189"/>
      <c r="W1594" s="195"/>
      <c r="AA1594" s="207"/>
      <c r="AC1594" s="163" t="s">
        <v>450</v>
      </c>
      <c r="AD1594" s="195"/>
      <c r="AE1594" s="195"/>
      <c r="AG1594" s="195"/>
      <c r="AH1594" s="195"/>
    </row>
    <row r="1595" spans="1:34" s="160" customFormat="1" ht="12" x14ac:dyDescent="0.2">
      <c r="A1595" s="200"/>
      <c r="B1595" s="199"/>
      <c r="C1595" s="1037" t="s">
        <v>451</v>
      </c>
      <c r="D1595" s="1037"/>
      <c r="E1595" s="1037"/>
      <c r="F1595" s="201"/>
      <c r="G1595" s="201"/>
      <c r="H1595" s="201"/>
      <c r="I1595" s="201"/>
      <c r="J1595" s="202"/>
      <c r="K1595" s="201"/>
      <c r="L1595" s="202">
        <v>164.15</v>
      </c>
      <c r="M1595" s="201"/>
      <c r="N1595" s="203"/>
      <c r="V1595" s="189"/>
      <c r="W1595" s="195"/>
      <c r="AA1595" s="207"/>
      <c r="AB1595" s="163" t="s">
        <v>451</v>
      </c>
      <c r="AD1595" s="195"/>
      <c r="AE1595" s="195"/>
      <c r="AG1595" s="195"/>
      <c r="AH1595" s="195"/>
    </row>
    <row r="1596" spans="1:34" s="160" customFormat="1" ht="22.5" x14ac:dyDescent="0.2">
      <c r="A1596" s="200"/>
      <c r="B1596" s="199" t="s">
        <v>556</v>
      </c>
      <c r="C1596" s="1037" t="s">
        <v>557</v>
      </c>
      <c r="D1596" s="1037"/>
      <c r="E1596" s="1037"/>
      <c r="F1596" s="201" t="s">
        <v>454</v>
      </c>
      <c r="G1596" s="201" t="s">
        <v>558</v>
      </c>
      <c r="H1596" s="201"/>
      <c r="I1596" s="201" t="s">
        <v>558</v>
      </c>
      <c r="J1596" s="202"/>
      <c r="K1596" s="201"/>
      <c r="L1596" s="202">
        <v>159.22999999999999</v>
      </c>
      <c r="M1596" s="201"/>
      <c r="N1596" s="203"/>
      <c r="V1596" s="189"/>
      <c r="W1596" s="195"/>
      <c r="AA1596" s="207"/>
      <c r="AB1596" s="163" t="s">
        <v>557</v>
      </c>
      <c r="AD1596" s="195"/>
      <c r="AE1596" s="195"/>
      <c r="AG1596" s="195"/>
      <c r="AH1596" s="195"/>
    </row>
    <row r="1597" spans="1:34" s="160" customFormat="1" ht="22.5" x14ac:dyDescent="0.2">
      <c r="A1597" s="200"/>
      <c r="B1597" s="199" t="s">
        <v>559</v>
      </c>
      <c r="C1597" s="1037" t="s">
        <v>560</v>
      </c>
      <c r="D1597" s="1037"/>
      <c r="E1597" s="1037"/>
      <c r="F1597" s="201" t="s">
        <v>454</v>
      </c>
      <c r="G1597" s="201" t="s">
        <v>561</v>
      </c>
      <c r="H1597" s="201"/>
      <c r="I1597" s="201" t="s">
        <v>561</v>
      </c>
      <c r="J1597" s="202"/>
      <c r="K1597" s="201"/>
      <c r="L1597" s="202">
        <v>90.28</v>
      </c>
      <c r="M1597" s="201"/>
      <c r="N1597" s="203"/>
      <c r="V1597" s="189"/>
      <c r="W1597" s="195"/>
      <c r="AA1597" s="207"/>
      <c r="AB1597" s="163" t="s">
        <v>560</v>
      </c>
      <c r="AD1597" s="195"/>
      <c r="AE1597" s="195"/>
      <c r="AG1597" s="195"/>
      <c r="AH1597" s="195"/>
    </row>
    <row r="1598" spans="1:34" s="160" customFormat="1" ht="12" x14ac:dyDescent="0.2">
      <c r="A1598" s="211"/>
      <c r="B1598" s="212"/>
      <c r="C1598" s="1039" t="s">
        <v>459</v>
      </c>
      <c r="D1598" s="1039"/>
      <c r="E1598" s="1039"/>
      <c r="F1598" s="192"/>
      <c r="G1598" s="192"/>
      <c r="H1598" s="192"/>
      <c r="I1598" s="192"/>
      <c r="J1598" s="193"/>
      <c r="K1598" s="192"/>
      <c r="L1598" s="193">
        <v>2917.62</v>
      </c>
      <c r="M1598" s="208"/>
      <c r="N1598" s="194"/>
      <c r="V1598" s="189"/>
      <c r="W1598" s="195"/>
      <c r="AA1598" s="207"/>
      <c r="AD1598" s="195" t="s">
        <v>459</v>
      </c>
      <c r="AE1598" s="195"/>
      <c r="AG1598" s="195"/>
      <c r="AH1598" s="195"/>
    </row>
    <row r="1599" spans="1:34" s="160" customFormat="1" ht="22.5" x14ac:dyDescent="0.2">
      <c r="A1599" s="190" t="s">
        <v>1992</v>
      </c>
      <c r="B1599" s="191" t="s">
        <v>1993</v>
      </c>
      <c r="C1599" s="1039" t="s">
        <v>1994</v>
      </c>
      <c r="D1599" s="1039"/>
      <c r="E1599" s="1039"/>
      <c r="F1599" s="192" t="s">
        <v>644</v>
      </c>
      <c r="G1599" s="192"/>
      <c r="H1599" s="192"/>
      <c r="I1599" s="192" t="s">
        <v>1995</v>
      </c>
      <c r="J1599" s="193">
        <v>1418.41</v>
      </c>
      <c r="K1599" s="192"/>
      <c r="L1599" s="193">
        <v>13971.34</v>
      </c>
      <c r="M1599" s="192"/>
      <c r="N1599" s="194"/>
      <c r="V1599" s="189"/>
      <c r="W1599" s="195" t="s">
        <v>1994</v>
      </c>
      <c r="AA1599" s="207"/>
      <c r="AD1599" s="195"/>
      <c r="AE1599" s="195"/>
      <c r="AG1599" s="195"/>
      <c r="AH1599" s="195"/>
    </row>
    <row r="1600" spans="1:34" s="160" customFormat="1" ht="12" x14ac:dyDescent="0.2">
      <c r="A1600" s="211"/>
      <c r="B1600" s="212"/>
      <c r="C1600" s="168" t="s">
        <v>462</v>
      </c>
      <c r="D1600" s="213"/>
      <c r="E1600" s="213"/>
      <c r="F1600" s="214"/>
      <c r="G1600" s="214"/>
      <c r="H1600" s="214"/>
      <c r="I1600" s="214"/>
      <c r="J1600" s="215"/>
      <c r="K1600" s="214"/>
      <c r="L1600" s="215"/>
      <c r="M1600" s="216"/>
      <c r="N1600" s="217"/>
      <c r="V1600" s="189"/>
      <c r="W1600" s="195"/>
      <c r="AA1600" s="207"/>
      <c r="AD1600" s="195"/>
      <c r="AE1600" s="195"/>
      <c r="AG1600" s="195"/>
      <c r="AH1600" s="195"/>
    </row>
    <row r="1601" spans="1:34" s="160" customFormat="1" ht="12" x14ac:dyDescent="0.2">
      <c r="A1601" s="196"/>
      <c r="B1601" s="197"/>
      <c r="C1601" s="1037" t="s">
        <v>1996</v>
      </c>
      <c r="D1601" s="1037"/>
      <c r="E1601" s="1037"/>
      <c r="F1601" s="1037"/>
      <c r="G1601" s="1037"/>
      <c r="H1601" s="1037"/>
      <c r="I1601" s="1037"/>
      <c r="J1601" s="1037"/>
      <c r="K1601" s="1037"/>
      <c r="L1601" s="1037"/>
      <c r="M1601" s="1037"/>
      <c r="N1601" s="1046"/>
      <c r="V1601" s="189"/>
      <c r="W1601" s="195"/>
      <c r="X1601" s="163" t="s">
        <v>1996</v>
      </c>
      <c r="AA1601" s="207"/>
      <c r="AD1601" s="195"/>
      <c r="AE1601" s="195"/>
      <c r="AG1601" s="195"/>
      <c r="AH1601" s="195"/>
    </row>
    <row r="1602" spans="1:34" s="160" customFormat="1" ht="56.25" x14ac:dyDescent="0.2">
      <c r="A1602" s="190" t="s">
        <v>1997</v>
      </c>
      <c r="B1602" s="191" t="s">
        <v>1998</v>
      </c>
      <c r="C1602" s="1039" t="s">
        <v>1999</v>
      </c>
      <c r="D1602" s="1039"/>
      <c r="E1602" s="1039"/>
      <c r="F1602" s="192" t="s">
        <v>532</v>
      </c>
      <c r="G1602" s="192"/>
      <c r="H1602" s="192"/>
      <c r="I1602" s="192" t="s">
        <v>1971</v>
      </c>
      <c r="J1602" s="193"/>
      <c r="K1602" s="192"/>
      <c r="L1602" s="193"/>
      <c r="M1602" s="192"/>
      <c r="N1602" s="194"/>
      <c r="V1602" s="189"/>
      <c r="W1602" s="195" t="s">
        <v>1999</v>
      </c>
      <c r="AA1602" s="207"/>
      <c r="AD1602" s="195"/>
      <c r="AE1602" s="195"/>
      <c r="AG1602" s="195"/>
      <c r="AH1602" s="195"/>
    </row>
    <row r="1603" spans="1:34" s="160" customFormat="1" ht="12" x14ac:dyDescent="0.2">
      <c r="A1603" s="196"/>
      <c r="B1603" s="197"/>
      <c r="C1603" s="1037" t="s">
        <v>1972</v>
      </c>
      <c r="D1603" s="1037"/>
      <c r="E1603" s="1037"/>
      <c r="F1603" s="1037"/>
      <c r="G1603" s="1037"/>
      <c r="H1603" s="1037"/>
      <c r="I1603" s="1037"/>
      <c r="J1603" s="1037"/>
      <c r="K1603" s="1037"/>
      <c r="L1603" s="1037"/>
      <c r="M1603" s="1037"/>
      <c r="N1603" s="1046"/>
      <c r="V1603" s="189"/>
      <c r="W1603" s="195"/>
      <c r="X1603" s="163" t="s">
        <v>1972</v>
      </c>
      <c r="AA1603" s="207"/>
      <c r="AD1603" s="195"/>
      <c r="AE1603" s="195"/>
      <c r="AG1603" s="195"/>
      <c r="AH1603" s="195"/>
    </row>
    <row r="1604" spans="1:34" s="160" customFormat="1" ht="33.75" x14ac:dyDescent="0.2">
      <c r="A1604" s="198"/>
      <c r="B1604" s="199" t="s">
        <v>430</v>
      </c>
      <c r="C1604" s="1037" t="s">
        <v>431</v>
      </c>
      <c r="D1604" s="1037"/>
      <c r="E1604" s="1037"/>
      <c r="F1604" s="1037"/>
      <c r="G1604" s="1037"/>
      <c r="H1604" s="1037"/>
      <c r="I1604" s="1037"/>
      <c r="J1604" s="1037"/>
      <c r="K1604" s="1037"/>
      <c r="L1604" s="1037"/>
      <c r="M1604" s="1037"/>
      <c r="N1604" s="1046"/>
      <c r="V1604" s="189"/>
      <c r="W1604" s="195"/>
      <c r="Y1604" s="163" t="s">
        <v>431</v>
      </c>
      <c r="AA1604" s="207"/>
      <c r="AD1604" s="195"/>
      <c r="AE1604" s="195"/>
      <c r="AG1604" s="195"/>
      <c r="AH1604" s="195"/>
    </row>
    <row r="1605" spans="1:34" s="160" customFormat="1" ht="12" x14ac:dyDescent="0.2">
      <c r="A1605" s="200"/>
      <c r="B1605" s="199" t="s">
        <v>423</v>
      </c>
      <c r="C1605" s="1037" t="s">
        <v>432</v>
      </c>
      <c r="D1605" s="1037"/>
      <c r="E1605" s="1037"/>
      <c r="F1605" s="201"/>
      <c r="G1605" s="201"/>
      <c r="H1605" s="201"/>
      <c r="I1605" s="201"/>
      <c r="J1605" s="202">
        <v>8988</v>
      </c>
      <c r="K1605" s="201" t="s">
        <v>436</v>
      </c>
      <c r="L1605" s="202">
        <v>11066.48</v>
      </c>
      <c r="M1605" s="201"/>
      <c r="N1605" s="203"/>
      <c r="V1605" s="189"/>
      <c r="W1605" s="195"/>
      <c r="Z1605" s="163" t="s">
        <v>432</v>
      </c>
      <c r="AA1605" s="207"/>
      <c r="AD1605" s="195"/>
      <c r="AE1605" s="195"/>
      <c r="AG1605" s="195"/>
      <c r="AH1605" s="195"/>
    </row>
    <row r="1606" spans="1:34" s="160" customFormat="1" ht="12" x14ac:dyDescent="0.2">
      <c r="A1606" s="200"/>
      <c r="B1606" s="199" t="s">
        <v>434</v>
      </c>
      <c r="C1606" s="1037" t="s">
        <v>435</v>
      </c>
      <c r="D1606" s="1037"/>
      <c r="E1606" s="1037"/>
      <c r="F1606" s="201"/>
      <c r="G1606" s="201"/>
      <c r="H1606" s="201"/>
      <c r="I1606" s="201"/>
      <c r="J1606" s="202">
        <v>470.51</v>
      </c>
      <c r="K1606" s="201" t="s">
        <v>436</v>
      </c>
      <c r="L1606" s="202">
        <v>579.32000000000005</v>
      </c>
      <c r="M1606" s="201"/>
      <c r="N1606" s="203"/>
      <c r="V1606" s="189"/>
      <c r="W1606" s="195"/>
      <c r="Z1606" s="163" t="s">
        <v>435</v>
      </c>
      <c r="AA1606" s="207"/>
      <c r="AD1606" s="195"/>
      <c r="AE1606" s="195"/>
      <c r="AG1606" s="195"/>
      <c r="AH1606" s="195"/>
    </row>
    <row r="1607" spans="1:34" s="160" customFormat="1" ht="12" x14ac:dyDescent="0.2">
      <c r="A1607" s="200"/>
      <c r="B1607" s="199" t="s">
        <v>437</v>
      </c>
      <c r="C1607" s="1037" t="s">
        <v>438</v>
      </c>
      <c r="D1607" s="1037"/>
      <c r="E1607" s="1037"/>
      <c r="F1607" s="201"/>
      <c r="G1607" s="201"/>
      <c r="H1607" s="201"/>
      <c r="I1607" s="201"/>
      <c r="J1607" s="202">
        <v>39.130000000000003</v>
      </c>
      <c r="K1607" s="201" t="s">
        <v>436</v>
      </c>
      <c r="L1607" s="202">
        <v>48.18</v>
      </c>
      <c r="M1607" s="201"/>
      <c r="N1607" s="203"/>
      <c r="V1607" s="189"/>
      <c r="W1607" s="195"/>
      <c r="Z1607" s="163" t="s">
        <v>438</v>
      </c>
      <c r="AA1607" s="207"/>
      <c r="AD1607" s="195"/>
      <c r="AE1607" s="195"/>
      <c r="AG1607" s="195"/>
      <c r="AH1607" s="195"/>
    </row>
    <row r="1608" spans="1:34" s="160" customFormat="1" ht="12" x14ac:dyDescent="0.2">
      <c r="A1608" s="200"/>
      <c r="B1608" s="199" t="s">
        <v>439</v>
      </c>
      <c r="C1608" s="1037" t="s">
        <v>440</v>
      </c>
      <c r="D1608" s="1037"/>
      <c r="E1608" s="1037"/>
      <c r="F1608" s="201"/>
      <c r="G1608" s="201"/>
      <c r="H1608" s="201"/>
      <c r="I1608" s="201"/>
      <c r="J1608" s="202">
        <v>1979.21</v>
      </c>
      <c r="K1608" s="201"/>
      <c r="L1608" s="202">
        <v>1949.52</v>
      </c>
      <c r="M1608" s="201"/>
      <c r="N1608" s="203"/>
      <c r="V1608" s="189"/>
      <c r="W1608" s="195"/>
      <c r="Z1608" s="163" t="s">
        <v>440</v>
      </c>
      <c r="AA1608" s="207"/>
      <c r="AD1608" s="195"/>
      <c r="AE1608" s="195"/>
      <c r="AG1608" s="195"/>
      <c r="AH1608" s="195"/>
    </row>
    <row r="1609" spans="1:34" s="160" customFormat="1" ht="12" x14ac:dyDescent="0.2">
      <c r="A1609" s="196"/>
      <c r="B1609" s="204" t="s">
        <v>2000</v>
      </c>
      <c r="C1609" s="1048" t="s">
        <v>2001</v>
      </c>
      <c r="D1609" s="1048"/>
      <c r="E1609" s="1048"/>
      <c r="F1609" s="205" t="s">
        <v>347</v>
      </c>
      <c r="G1609" s="205" t="s">
        <v>558</v>
      </c>
      <c r="H1609" s="205"/>
      <c r="I1609" s="205" t="s">
        <v>2002</v>
      </c>
      <c r="J1609" s="199"/>
      <c r="K1609" s="201"/>
      <c r="L1609" s="202"/>
      <c r="M1609" s="201"/>
      <c r="N1609" s="206"/>
      <c r="V1609" s="189"/>
      <c r="W1609" s="195"/>
      <c r="AA1609" s="207" t="s">
        <v>2001</v>
      </c>
      <c r="AD1609" s="195"/>
      <c r="AE1609" s="195"/>
      <c r="AG1609" s="195"/>
      <c r="AH1609" s="195"/>
    </row>
    <row r="1610" spans="1:34" s="160" customFormat="1" ht="12" x14ac:dyDescent="0.2">
      <c r="A1610" s="196"/>
      <c r="B1610" s="204" t="s">
        <v>2003</v>
      </c>
      <c r="C1610" s="1048" t="s">
        <v>2004</v>
      </c>
      <c r="D1610" s="1048"/>
      <c r="E1610" s="1048"/>
      <c r="F1610" s="205" t="s">
        <v>411</v>
      </c>
      <c r="G1610" s="205" t="s">
        <v>489</v>
      </c>
      <c r="H1610" s="205"/>
      <c r="I1610" s="205" t="s">
        <v>489</v>
      </c>
      <c r="J1610" s="199"/>
      <c r="K1610" s="201"/>
      <c r="L1610" s="202"/>
      <c r="M1610" s="201"/>
      <c r="N1610" s="206"/>
      <c r="V1610" s="189"/>
      <c r="W1610" s="195"/>
      <c r="AA1610" s="207" t="s">
        <v>2004</v>
      </c>
      <c r="AD1610" s="195"/>
      <c r="AE1610" s="195"/>
      <c r="AG1610" s="195"/>
      <c r="AH1610" s="195"/>
    </row>
    <row r="1611" spans="1:34" s="160" customFormat="1" ht="12" x14ac:dyDescent="0.2">
      <c r="A1611" s="200"/>
      <c r="B1611" s="199"/>
      <c r="C1611" s="1037" t="s">
        <v>443</v>
      </c>
      <c r="D1611" s="1037"/>
      <c r="E1611" s="1037"/>
      <c r="F1611" s="201" t="s">
        <v>444</v>
      </c>
      <c r="G1611" s="201" t="s">
        <v>2005</v>
      </c>
      <c r="H1611" s="201" t="s">
        <v>436</v>
      </c>
      <c r="I1611" s="201" t="s">
        <v>2006</v>
      </c>
      <c r="J1611" s="202"/>
      <c r="K1611" s="201"/>
      <c r="L1611" s="202"/>
      <c r="M1611" s="201"/>
      <c r="N1611" s="203"/>
      <c r="V1611" s="189"/>
      <c r="W1611" s="195"/>
      <c r="AA1611" s="207"/>
      <c r="AB1611" s="163" t="s">
        <v>443</v>
      </c>
      <c r="AD1611" s="195"/>
      <c r="AE1611" s="195"/>
      <c r="AG1611" s="195"/>
      <c r="AH1611" s="195"/>
    </row>
    <row r="1612" spans="1:34" s="160" customFormat="1" ht="12" x14ac:dyDescent="0.2">
      <c r="A1612" s="200"/>
      <c r="B1612" s="199"/>
      <c r="C1612" s="1037" t="s">
        <v>447</v>
      </c>
      <c r="D1612" s="1037"/>
      <c r="E1612" s="1037"/>
      <c r="F1612" s="201" t="s">
        <v>444</v>
      </c>
      <c r="G1612" s="201" t="s">
        <v>2007</v>
      </c>
      <c r="H1612" s="201" t="s">
        <v>436</v>
      </c>
      <c r="I1612" s="201" t="s">
        <v>2008</v>
      </c>
      <c r="J1612" s="202"/>
      <c r="K1612" s="201"/>
      <c r="L1612" s="202"/>
      <c r="M1612" s="201"/>
      <c r="N1612" s="203"/>
      <c r="V1612" s="189"/>
      <c r="W1612" s="195"/>
      <c r="AA1612" s="207"/>
      <c r="AB1612" s="163" t="s">
        <v>447</v>
      </c>
      <c r="AD1612" s="195"/>
      <c r="AE1612" s="195"/>
      <c r="AG1612" s="195"/>
      <c r="AH1612" s="195"/>
    </row>
    <row r="1613" spans="1:34" s="160" customFormat="1" ht="12" x14ac:dyDescent="0.2">
      <c r="A1613" s="200"/>
      <c r="B1613" s="199"/>
      <c r="C1613" s="1047" t="s">
        <v>450</v>
      </c>
      <c r="D1613" s="1047"/>
      <c r="E1613" s="1047"/>
      <c r="F1613" s="208"/>
      <c r="G1613" s="208"/>
      <c r="H1613" s="208"/>
      <c r="I1613" s="208"/>
      <c r="J1613" s="209">
        <v>11437.72</v>
      </c>
      <c r="K1613" s="208"/>
      <c r="L1613" s="209">
        <v>13595.32</v>
      </c>
      <c r="M1613" s="208"/>
      <c r="N1613" s="210"/>
      <c r="V1613" s="189"/>
      <c r="W1613" s="195"/>
      <c r="AA1613" s="207"/>
      <c r="AC1613" s="163" t="s">
        <v>450</v>
      </c>
      <c r="AD1613" s="195"/>
      <c r="AE1613" s="195"/>
      <c r="AG1613" s="195"/>
      <c r="AH1613" s="195"/>
    </row>
    <row r="1614" spans="1:34" s="160" customFormat="1" ht="12" x14ac:dyDescent="0.2">
      <c r="A1614" s="200"/>
      <c r="B1614" s="199"/>
      <c r="C1614" s="1037" t="s">
        <v>451</v>
      </c>
      <c r="D1614" s="1037"/>
      <c r="E1614" s="1037"/>
      <c r="F1614" s="201"/>
      <c r="G1614" s="201"/>
      <c r="H1614" s="201"/>
      <c r="I1614" s="201"/>
      <c r="J1614" s="202"/>
      <c r="K1614" s="201"/>
      <c r="L1614" s="202">
        <v>11114.66</v>
      </c>
      <c r="M1614" s="201"/>
      <c r="N1614" s="203"/>
      <c r="V1614" s="189"/>
      <c r="W1614" s="195"/>
      <c r="AA1614" s="207"/>
      <c r="AB1614" s="163" t="s">
        <v>451</v>
      </c>
      <c r="AD1614" s="195"/>
      <c r="AE1614" s="195"/>
      <c r="AG1614" s="195"/>
      <c r="AH1614" s="195"/>
    </row>
    <row r="1615" spans="1:34" s="160" customFormat="1" ht="22.5" x14ac:dyDescent="0.2">
      <c r="A1615" s="200"/>
      <c r="B1615" s="199" t="s">
        <v>2009</v>
      </c>
      <c r="C1615" s="1037" t="s">
        <v>2010</v>
      </c>
      <c r="D1615" s="1037"/>
      <c r="E1615" s="1037"/>
      <c r="F1615" s="201" t="s">
        <v>454</v>
      </c>
      <c r="G1615" s="201" t="s">
        <v>1004</v>
      </c>
      <c r="H1615" s="201"/>
      <c r="I1615" s="201" t="s">
        <v>1004</v>
      </c>
      <c r="J1615" s="202"/>
      <c r="K1615" s="201"/>
      <c r="L1615" s="202">
        <v>11114.66</v>
      </c>
      <c r="M1615" s="201"/>
      <c r="N1615" s="203"/>
      <c r="V1615" s="189"/>
      <c r="W1615" s="195"/>
      <c r="AA1615" s="207"/>
      <c r="AB1615" s="163" t="s">
        <v>2010</v>
      </c>
      <c r="AD1615" s="195"/>
      <c r="AE1615" s="195"/>
      <c r="AG1615" s="195"/>
      <c r="AH1615" s="195"/>
    </row>
    <row r="1616" spans="1:34" s="160" customFormat="1" ht="22.5" x14ac:dyDescent="0.2">
      <c r="A1616" s="200"/>
      <c r="B1616" s="199" t="s">
        <v>2011</v>
      </c>
      <c r="C1616" s="1037" t="s">
        <v>2012</v>
      </c>
      <c r="D1616" s="1037"/>
      <c r="E1616" s="1037"/>
      <c r="F1616" s="201" t="s">
        <v>454</v>
      </c>
      <c r="G1616" s="201" t="s">
        <v>890</v>
      </c>
      <c r="H1616" s="201"/>
      <c r="I1616" s="201" t="s">
        <v>890</v>
      </c>
      <c r="J1616" s="202"/>
      <c r="K1616" s="201"/>
      <c r="L1616" s="202">
        <v>5446.18</v>
      </c>
      <c r="M1616" s="201"/>
      <c r="N1616" s="203"/>
      <c r="V1616" s="189"/>
      <c r="W1616" s="195"/>
      <c r="AA1616" s="207"/>
      <c r="AB1616" s="163" t="s">
        <v>2012</v>
      </c>
      <c r="AD1616" s="195"/>
      <c r="AE1616" s="195"/>
      <c r="AG1616" s="195"/>
      <c r="AH1616" s="195"/>
    </row>
    <row r="1617" spans="1:34" s="160" customFormat="1" ht="12" x14ac:dyDescent="0.2">
      <c r="A1617" s="211"/>
      <c r="B1617" s="212"/>
      <c r="C1617" s="1039" t="s">
        <v>459</v>
      </c>
      <c r="D1617" s="1039"/>
      <c r="E1617" s="1039"/>
      <c r="F1617" s="192"/>
      <c r="G1617" s="192"/>
      <c r="H1617" s="192"/>
      <c r="I1617" s="192"/>
      <c r="J1617" s="193"/>
      <c r="K1617" s="192"/>
      <c r="L1617" s="193">
        <v>30156.16</v>
      </c>
      <c r="M1617" s="208"/>
      <c r="N1617" s="194"/>
      <c r="V1617" s="189"/>
      <c r="W1617" s="195"/>
      <c r="AA1617" s="207"/>
      <c r="AD1617" s="195" t="s">
        <v>459</v>
      </c>
      <c r="AE1617" s="195"/>
      <c r="AG1617" s="195"/>
      <c r="AH1617" s="195"/>
    </row>
    <row r="1618" spans="1:34" s="160" customFormat="1" ht="56.25" x14ac:dyDescent="0.2">
      <c r="A1618" s="190" t="s">
        <v>710</v>
      </c>
      <c r="B1618" s="191" t="s">
        <v>2013</v>
      </c>
      <c r="C1618" s="1039" t="s">
        <v>2014</v>
      </c>
      <c r="D1618" s="1039"/>
      <c r="E1618" s="1039"/>
      <c r="F1618" s="192" t="s">
        <v>532</v>
      </c>
      <c r="G1618" s="192"/>
      <c r="H1618" s="192"/>
      <c r="I1618" s="192" t="s">
        <v>2015</v>
      </c>
      <c r="J1618" s="193"/>
      <c r="K1618" s="192"/>
      <c r="L1618" s="193"/>
      <c r="M1618" s="192"/>
      <c r="N1618" s="194"/>
      <c r="V1618" s="189"/>
      <c r="W1618" s="195" t="s">
        <v>2014</v>
      </c>
      <c r="AA1618" s="207"/>
      <c r="AD1618" s="195"/>
      <c r="AE1618" s="195"/>
      <c r="AG1618" s="195"/>
      <c r="AH1618" s="195"/>
    </row>
    <row r="1619" spans="1:34" s="160" customFormat="1" ht="12" x14ac:dyDescent="0.2">
      <c r="A1619" s="196"/>
      <c r="B1619" s="197"/>
      <c r="C1619" s="1037" t="s">
        <v>2016</v>
      </c>
      <c r="D1619" s="1037"/>
      <c r="E1619" s="1037"/>
      <c r="F1619" s="1037"/>
      <c r="G1619" s="1037"/>
      <c r="H1619" s="1037"/>
      <c r="I1619" s="1037"/>
      <c r="J1619" s="1037"/>
      <c r="K1619" s="1037"/>
      <c r="L1619" s="1037"/>
      <c r="M1619" s="1037"/>
      <c r="N1619" s="1046"/>
      <c r="V1619" s="189"/>
      <c r="W1619" s="195"/>
      <c r="X1619" s="163" t="s">
        <v>2016</v>
      </c>
      <c r="AA1619" s="207"/>
      <c r="AD1619" s="195"/>
      <c r="AE1619" s="195"/>
      <c r="AG1619" s="195"/>
      <c r="AH1619" s="195"/>
    </row>
    <row r="1620" spans="1:34" s="160" customFormat="1" ht="12" x14ac:dyDescent="0.2">
      <c r="A1620" s="198"/>
      <c r="B1620" s="199"/>
      <c r="C1620" s="1037" t="s">
        <v>2017</v>
      </c>
      <c r="D1620" s="1037"/>
      <c r="E1620" s="1037"/>
      <c r="F1620" s="1037"/>
      <c r="G1620" s="1037"/>
      <c r="H1620" s="1037"/>
      <c r="I1620" s="1037"/>
      <c r="J1620" s="1037"/>
      <c r="K1620" s="1037"/>
      <c r="L1620" s="1037"/>
      <c r="M1620" s="1037"/>
      <c r="N1620" s="1046"/>
      <c r="V1620" s="189"/>
      <c r="W1620" s="195"/>
      <c r="Y1620" s="163" t="s">
        <v>2017</v>
      </c>
      <c r="AA1620" s="207"/>
      <c r="AD1620" s="195"/>
      <c r="AE1620" s="195"/>
      <c r="AG1620" s="195"/>
      <c r="AH1620" s="195"/>
    </row>
    <row r="1621" spans="1:34" s="160" customFormat="1" ht="33.75" x14ac:dyDescent="0.2">
      <c r="A1621" s="198"/>
      <c r="B1621" s="199" t="s">
        <v>430</v>
      </c>
      <c r="C1621" s="1037" t="s">
        <v>431</v>
      </c>
      <c r="D1621" s="1037"/>
      <c r="E1621" s="1037"/>
      <c r="F1621" s="1037"/>
      <c r="G1621" s="1037"/>
      <c r="H1621" s="1037"/>
      <c r="I1621" s="1037"/>
      <c r="J1621" s="1037"/>
      <c r="K1621" s="1037"/>
      <c r="L1621" s="1037"/>
      <c r="M1621" s="1037"/>
      <c r="N1621" s="1046"/>
      <c r="V1621" s="189"/>
      <c r="W1621" s="195"/>
      <c r="Y1621" s="163" t="s">
        <v>431</v>
      </c>
      <c r="AA1621" s="207"/>
      <c r="AD1621" s="195"/>
      <c r="AE1621" s="195"/>
      <c r="AG1621" s="195"/>
      <c r="AH1621" s="195"/>
    </row>
    <row r="1622" spans="1:34" s="160" customFormat="1" ht="12" x14ac:dyDescent="0.2">
      <c r="A1622" s="200"/>
      <c r="B1622" s="199" t="s">
        <v>423</v>
      </c>
      <c r="C1622" s="1037" t="s">
        <v>432</v>
      </c>
      <c r="D1622" s="1037"/>
      <c r="E1622" s="1037"/>
      <c r="F1622" s="201"/>
      <c r="G1622" s="201"/>
      <c r="H1622" s="201"/>
      <c r="I1622" s="201"/>
      <c r="J1622" s="202">
        <v>118.86</v>
      </c>
      <c r="K1622" s="201" t="s">
        <v>472</v>
      </c>
      <c r="L1622" s="202">
        <v>-585.39</v>
      </c>
      <c r="M1622" s="201"/>
      <c r="N1622" s="203"/>
      <c r="V1622" s="189"/>
      <c r="W1622" s="195"/>
      <c r="Z1622" s="163" t="s">
        <v>432</v>
      </c>
      <c r="AA1622" s="207"/>
      <c r="AD1622" s="195"/>
      <c r="AE1622" s="195"/>
      <c r="AG1622" s="195"/>
      <c r="AH1622" s="195"/>
    </row>
    <row r="1623" spans="1:34" s="160" customFormat="1" ht="12" x14ac:dyDescent="0.2">
      <c r="A1623" s="200"/>
      <c r="B1623" s="199" t="s">
        <v>434</v>
      </c>
      <c r="C1623" s="1037" t="s">
        <v>435</v>
      </c>
      <c r="D1623" s="1037"/>
      <c r="E1623" s="1037"/>
      <c r="F1623" s="201"/>
      <c r="G1623" s="201"/>
      <c r="H1623" s="201"/>
      <c r="I1623" s="201"/>
      <c r="J1623" s="202">
        <v>10.44</v>
      </c>
      <c r="K1623" s="201" t="s">
        <v>472</v>
      </c>
      <c r="L1623" s="202">
        <v>-51.42</v>
      </c>
      <c r="M1623" s="201"/>
      <c r="N1623" s="203"/>
      <c r="V1623" s="189"/>
      <c r="W1623" s="195"/>
      <c r="Z1623" s="163" t="s">
        <v>435</v>
      </c>
      <c r="AA1623" s="207"/>
      <c r="AD1623" s="195"/>
      <c r="AE1623" s="195"/>
      <c r="AG1623" s="195"/>
      <c r="AH1623" s="195"/>
    </row>
    <row r="1624" spans="1:34" s="160" customFormat="1" ht="12" x14ac:dyDescent="0.2">
      <c r="A1624" s="200"/>
      <c r="B1624" s="199" t="s">
        <v>437</v>
      </c>
      <c r="C1624" s="1037" t="s">
        <v>438</v>
      </c>
      <c r="D1624" s="1037"/>
      <c r="E1624" s="1037"/>
      <c r="F1624" s="201"/>
      <c r="G1624" s="201"/>
      <c r="H1624" s="201"/>
      <c r="I1624" s="201"/>
      <c r="J1624" s="202">
        <v>3.07</v>
      </c>
      <c r="K1624" s="201" t="s">
        <v>472</v>
      </c>
      <c r="L1624" s="202">
        <v>-15.12</v>
      </c>
      <c r="M1624" s="201"/>
      <c r="N1624" s="203"/>
      <c r="V1624" s="189"/>
      <c r="W1624" s="195"/>
      <c r="Z1624" s="163" t="s">
        <v>438</v>
      </c>
      <c r="AA1624" s="207"/>
      <c r="AD1624" s="195"/>
      <c r="AE1624" s="195"/>
      <c r="AG1624" s="195"/>
      <c r="AH1624" s="195"/>
    </row>
    <row r="1625" spans="1:34" s="160" customFormat="1" ht="12" x14ac:dyDescent="0.2">
      <c r="A1625" s="200"/>
      <c r="B1625" s="199"/>
      <c r="C1625" s="1037" t="s">
        <v>443</v>
      </c>
      <c r="D1625" s="1037"/>
      <c r="E1625" s="1037"/>
      <c r="F1625" s="201" t="s">
        <v>444</v>
      </c>
      <c r="G1625" s="201" t="s">
        <v>2018</v>
      </c>
      <c r="H1625" s="201" t="s">
        <v>472</v>
      </c>
      <c r="I1625" s="201" t="s">
        <v>2019</v>
      </c>
      <c r="J1625" s="202"/>
      <c r="K1625" s="201"/>
      <c r="L1625" s="202"/>
      <c r="M1625" s="201"/>
      <c r="N1625" s="203"/>
      <c r="V1625" s="189"/>
      <c r="W1625" s="195"/>
      <c r="AA1625" s="207"/>
      <c r="AB1625" s="163" t="s">
        <v>443</v>
      </c>
      <c r="AD1625" s="195"/>
      <c r="AE1625" s="195"/>
      <c r="AG1625" s="195"/>
      <c r="AH1625" s="195"/>
    </row>
    <row r="1626" spans="1:34" s="160" customFormat="1" ht="12" x14ac:dyDescent="0.2">
      <c r="A1626" s="200"/>
      <c r="B1626" s="199"/>
      <c r="C1626" s="1037" t="s">
        <v>447</v>
      </c>
      <c r="D1626" s="1037"/>
      <c r="E1626" s="1037"/>
      <c r="F1626" s="201" t="s">
        <v>444</v>
      </c>
      <c r="G1626" s="201" t="s">
        <v>1056</v>
      </c>
      <c r="H1626" s="201" t="s">
        <v>472</v>
      </c>
      <c r="I1626" s="201" t="s">
        <v>2020</v>
      </c>
      <c r="J1626" s="202"/>
      <c r="K1626" s="201"/>
      <c r="L1626" s="202"/>
      <c r="M1626" s="201"/>
      <c r="N1626" s="203"/>
      <c r="V1626" s="189"/>
      <c r="W1626" s="195"/>
      <c r="AA1626" s="207"/>
      <c r="AB1626" s="163" t="s">
        <v>447</v>
      </c>
      <c r="AD1626" s="195"/>
      <c r="AE1626" s="195"/>
      <c r="AG1626" s="195"/>
      <c r="AH1626" s="195"/>
    </row>
    <row r="1627" spans="1:34" s="160" customFormat="1" ht="12" x14ac:dyDescent="0.2">
      <c r="A1627" s="200"/>
      <c r="B1627" s="199"/>
      <c r="C1627" s="1047" t="s">
        <v>450</v>
      </c>
      <c r="D1627" s="1047"/>
      <c r="E1627" s="1047"/>
      <c r="F1627" s="208"/>
      <c r="G1627" s="208"/>
      <c r="H1627" s="208"/>
      <c r="I1627" s="208"/>
      <c r="J1627" s="209">
        <v>129.30000000000001</v>
      </c>
      <c r="K1627" s="208"/>
      <c r="L1627" s="209">
        <v>-636.80999999999995</v>
      </c>
      <c r="M1627" s="208"/>
      <c r="N1627" s="210"/>
      <c r="V1627" s="189"/>
      <c r="W1627" s="195"/>
      <c r="AA1627" s="207"/>
      <c r="AC1627" s="163" t="s">
        <v>450</v>
      </c>
      <c r="AD1627" s="195"/>
      <c r="AE1627" s="195"/>
      <c r="AG1627" s="195"/>
      <c r="AH1627" s="195"/>
    </row>
    <row r="1628" spans="1:34" s="160" customFormat="1" ht="12" x14ac:dyDescent="0.2">
      <c r="A1628" s="200"/>
      <c r="B1628" s="199"/>
      <c r="C1628" s="1037" t="s">
        <v>451</v>
      </c>
      <c r="D1628" s="1037"/>
      <c r="E1628" s="1037"/>
      <c r="F1628" s="201"/>
      <c r="G1628" s="201"/>
      <c r="H1628" s="201"/>
      <c r="I1628" s="201"/>
      <c r="J1628" s="202"/>
      <c r="K1628" s="201"/>
      <c r="L1628" s="202">
        <v>-600.51</v>
      </c>
      <c r="M1628" s="201"/>
      <c r="N1628" s="203"/>
      <c r="V1628" s="189"/>
      <c r="W1628" s="195"/>
      <c r="AA1628" s="207"/>
      <c r="AB1628" s="163" t="s">
        <v>451</v>
      </c>
      <c r="AD1628" s="195"/>
      <c r="AE1628" s="195"/>
      <c r="AG1628" s="195"/>
      <c r="AH1628" s="195"/>
    </row>
    <row r="1629" spans="1:34" s="160" customFormat="1" ht="22.5" x14ac:dyDescent="0.2">
      <c r="A1629" s="200"/>
      <c r="B1629" s="199" t="s">
        <v>2009</v>
      </c>
      <c r="C1629" s="1037" t="s">
        <v>2010</v>
      </c>
      <c r="D1629" s="1037"/>
      <c r="E1629" s="1037"/>
      <c r="F1629" s="201" t="s">
        <v>454</v>
      </c>
      <c r="G1629" s="201" t="s">
        <v>1004</v>
      </c>
      <c r="H1629" s="201"/>
      <c r="I1629" s="201" t="s">
        <v>1004</v>
      </c>
      <c r="J1629" s="202"/>
      <c r="K1629" s="201"/>
      <c r="L1629" s="202">
        <v>-600.51</v>
      </c>
      <c r="M1629" s="201"/>
      <c r="N1629" s="203"/>
      <c r="V1629" s="189"/>
      <c r="W1629" s="195"/>
      <c r="AA1629" s="207"/>
      <c r="AB1629" s="163" t="s">
        <v>2010</v>
      </c>
      <c r="AD1629" s="195"/>
      <c r="AE1629" s="195"/>
      <c r="AG1629" s="195"/>
      <c r="AH1629" s="195"/>
    </row>
    <row r="1630" spans="1:34" s="160" customFormat="1" ht="22.5" x14ac:dyDescent="0.2">
      <c r="A1630" s="200"/>
      <c r="B1630" s="199" t="s">
        <v>2011</v>
      </c>
      <c r="C1630" s="1037" t="s">
        <v>2012</v>
      </c>
      <c r="D1630" s="1037"/>
      <c r="E1630" s="1037"/>
      <c r="F1630" s="201" t="s">
        <v>454</v>
      </c>
      <c r="G1630" s="201" t="s">
        <v>890</v>
      </c>
      <c r="H1630" s="201"/>
      <c r="I1630" s="201" t="s">
        <v>890</v>
      </c>
      <c r="J1630" s="202"/>
      <c r="K1630" s="201"/>
      <c r="L1630" s="202">
        <v>-294.25</v>
      </c>
      <c r="M1630" s="201"/>
      <c r="N1630" s="203"/>
      <c r="V1630" s="189"/>
      <c r="W1630" s="195"/>
      <c r="AA1630" s="207"/>
      <c r="AB1630" s="163" t="s">
        <v>2012</v>
      </c>
      <c r="AD1630" s="195"/>
      <c r="AE1630" s="195"/>
      <c r="AG1630" s="195"/>
      <c r="AH1630" s="195"/>
    </row>
    <row r="1631" spans="1:34" s="160" customFormat="1" ht="12" x14ac:dyDescent="0.2">
      <c r="A1631" s="211"/>
      <c r="B1631" s="212"/>
      <c r="C1631" s="1039" t="s">
        <v>459</v>
      </c>
      <c r="D1631" s="1039"/>
      <c r="E1631" s="1039"/>
      <c r="F1631" s="192"/>
      <c r="G1631" s="192"/>
      <c r="H1631" s="192"/>
      <c r="I1631" s="192"/>
      <c r="J1631" s="193"/>
      <c r="K1631" s="192"/>
      <c r="L1631" s="193">
        <v>-1531.57</v>
      </c>
      <c r="M1631" s="208"/>
      <c r="N1631" s="194"/>
      <c r="V1631" s="189"/>
      <c r="W1631" s="195"/>
      <c r="AA1631" s="207"/>
      <c r="AD1631" s="195" t="s">
        <v>459</v>
      </c>
      <c r="AE1631" s="195"/>
      <c r="AG1631" s="195"/>
      <c r="AH1631" s="195"/>
    </row>
    <row r="1632" spans="1:34" s="160" customFormat="1" ht="33.75" x14ac:dyDescent="0.2">
      <c r="A1632" s="190" t="s">
        <v>2021</v>
      </c>
      <c r="B1632" s="191" t="s">
        <v>2022</v>
      </c>
      <c r="C1632" s="1039" t="s">
        <v>2023</v>
      </c>
      <c r="D1632" s="1039"/>
      <c r="E1632" s="1039"/>
      <c r="F1632" s="192" t="s">
        <v>347</v>
      </c>
      <c r="G1632" s="192"/>
      <c r="H1632" s="192"/>
      <c r="I1632" s="192" t="s">
        <v>2002</v>
      </c>
      <c r="J1632" s="193">
        <v>456.3</v>
      </c>
      <c r="K1632" s="192" t="s">
        <v>566</v>
      </c>
      <c r="L1632" s="193">
        <v>4740.83</v>
      </c>
      <c r="M1632" s="192" t="s">
        <v>567</v>
      </c>
      <c r="N1632" s="194">
        <v>44469</v>
      </c>
      <c r="V1632" s="189"/>
      <c r="W1632" s="195" t="s">
        <v>2023</v>
      </c>
      <c r="AA1632" s="207"/>
      <c r="AD1632" s="195"/>
      <c r="AE1632" s="195"/>
      <c r="AG1632" s="195"/>
      <c r="AH1632" s="195"/>
    </row>
    <row r="1633" spans="1:34" s="160" customFormat="1" ht="12" x14ac:dyDescent="0.2">
      <c r="A1633" s="211"/>
      <c r="B1633" s="212"/>
      <c r="C1633" s="168" t="s">
        <v>462</v>
      </c>
      <c r="D1633" s="213"/>
      <c r="E1633" s="213"/>
      <c r="F1633" s="214"/>
      <c r="G1633" s="214"/>
      <c r="H1633" s="214"/>
      <c r="I1633" s="214"/>
      <c r="J1633" s="215"/>
      <c r="K1633" s="214"/>
      <c r="L1633" s="215"/>
      <c r="M1633" s="216"/>
      <c r="N1633" s="217"/>
      <c r="V1633" s="189"/>
      <c r="W1633" s="195"/>
      <c r="AA1633" s="207"/>
      <c r="AD1633" s="195"/>
      <c r="AE1633" s="195"/>
      <c r="AG1633" s="195"/>
      <c r="AH1633" s="195"/>
    </row>
    <row r="1634" spans="1:34" s="160" customFormat="1" ht="22.5" x14ac:dyDescent="0.2">
      <c r="A1634" s="198"/>
      <c r="B1634" s="199" t="s">
        <v>568</v>
      </c>
      <c r="C1634" s="1037" t="s">
        <v>569</v>
      </c>
      <c r="D1634" s="1037"/>
      <c r="E1634" s="1037"/>
      <c r="F1634" s="1037"/>
      <c r="G1634" s="1037"/>
      <c r="H1634" s="1037"/>
      <c r="I1634" s="1037"/>
      <c r="J1634" s="1037"/>
      <c r="K1634" s="1037"/>
      <c r="L1634" s="1037"/>
      <c r="M1634" s="1037"/>
      <c r="N1634" s="1046"/>
      <c r="V1634" s="189"/>
      <c r="W1634" s="195"/>
      <c r="Y1634" s="163" t="s">
        <v>569</v>
      </c>
      <c r="AA1634" s="207"/>
      <c r="AD1634" s="195"/>
      <c r="AE1634" s="195"/>
      <c r="AG1634" s="195"/>
      <c r="AH1634" s="195"/>
    </row>
    <row r="1635" spans="1:34" s="160" customFormat="1" ht="56.25" x14ac:dyDescent="0.2">
      <c r="A1635" s="190" t="s">
        <v>2024</v>
      </c>
      <c r="B1635" s="191" t="s">
        <v>1520</v>
      </c>
      <c r="C1635" s="1039" t="s">
        <v>2025</v>
      </c>
      <c r="D1635" s="1039"/>
      <c r="E1635" s="1039"/>
      <c r="F1635" s="192" t="s">
        <v>532</v>
      </c>
      <c r="G1635" s="192"/>
      <c r="H1635" s="192"/>
      <c r="I1635" s="192" t="s">
        <v>1949</v>
      </c>
      <c r="J1635" s="193"/>
      <c r="K1635" s="192"/>
      <c r="L1635" s="193"/>
      <c r="M1635" s="192"/>
      <c r="N1635" s="194"/>
      <c r="V1635" s="189"/>
      <c r="W1635" s="195" t="s">
        <v>2025</v>
      </c>
      <c r="AA1635" s="207"/>
      <c r="AD1635" s="195"/>
      <c r="AE1635" s="195"/>
      <c r="AG1635" s="195"/>
      <c r="AH1635" s="195"/>
    </row>
    <row r="1636" spans="1:34" s="160" customFormat="1" ht="12" x14ac:dyDescent="0.2">
      <c r="A1636" s="196"/>
      <c r="B1636" s="197"/>
      <c r="C1636" s="1037" t="s">
        <v>2026</v>
      </c>
      <c r="D1636" s="1037"/>
      <c r="E1636" s="1037"/>
      <c r="F1636" s="1037"/>
      <c r="G1636" s="1037"/>
      <c r="H1636" s="1037"/>
      <c r="I1636" s="1037"/>
      <c r="J1636" s="1037"/>
      <c r="K1636" s="1037"/>
      <c r="L1636" s="1037"/>
      <c r="M1636" s="1037"/>
      <c r="N1636" s="1046"/>
      <c r="V1636" s="189"/>
      <c r="W1636" s="195"/>
      <c r="X1636" s="163" t="s">
        <v>2026</v>
      </c>
      <c r="AA1636" s="207"/>
      <c r="AD1636" s="195"/>
      <c r="AE1636" s="195"/>
      <c r="AG1636" s="195"/>
      <c r="AH1636" s="195"/>
    </row>
    <row r="1637" spans="1:34" s="160" customFormat="1" ht="33.75" x14ac:dyDescent="0.2">
      <c r="A1637" s="198"/>
      <c r="B1637" s="199" t="s">
        <v>430</v>
      </c>
      <c r="C1637" s="1037" t="s">
        <v>431</v>
      </c>
      <c r="D1637" s="1037"/>
      <c r="E1637" s="1037"/>
      <c r="F1637" s="1037"/>
      <c r="G1637" s="1037"/>
      <c r="H1637" s="1037"/>
      <c r="I1637" s="1037"/>
      <c r="J1637" s="1037"/>
      <c r="K1637" s="1037"/>
      <c r="L1637" s="1037"/>
      <c r="M1637" s="1037"/>
      <c r="N1637" s="1046"/>
      <c r="V1637" s="189"/>
      <c r="W1637" s="195"/>
      <c r="Y1637" s="163" t="s">
        <v>431</v>
      </c>
      <c r="AA1637" s="207"/>
      <c r="AD1637" s="195"/>
      <c r="AE1637" s="195"/>
      <c r="AG1637" s="195"/>
      <c r="AH1637" s="195"/>
    </row>
    <row r="1638" spans="1:34" s="160" customFormat="1" ht="12" x14ac:dyDescent="0.2">
      <c r="A1638" s="200"/>
      <c r="B1638" s="199" t="s">
        <v>423</v>
      </c>
      <c r="C1638" s="1037" t="s">
        <v>432</v>
      </c>
      <c r="D1638" s="1037"/>
      <c r="E1638" s="1037"/>
      <c r="F1638" s="201"/>
      <c r="G1638" s="201"/>
      <c r="H1638" s="201"/>
      <c r="I1638" s="201"/>
      <c r="J1638" s="202">
        <v>829.12</v>
      </c>
      <c r="K1638" s="201" t="s">
        <v>436</v>
      </c>
      <c r="L1638" s="202">
        <v>78.349999999999994</v>
      </c>
      <c r="M1638" s="201"/>
      <c r="N1638" s="203"/>
      <c r="V1638" s="189"/>
      <c r="W1638" s="195"/>
      <c r="Z1638" s="163" t="s">
        <v>432</v>
      </c>
      <c r="AA1638" s="207"/>
      <c r="AD1638" s="195"/>
      <c r="AE1638" s="195"/>
      <c r="AG1638" s="195"/>
      <c r="AH1638" s="195"/>
    </row>
    <row r="1639" spans="1:34" s="160" customFormat="1" ht="12" x14ac:dyDescent="0.2">
      <c r="A1639" s="200"/>
      <c r="B1639" s="199" t="s">
        <v>434</v>
      </c>
      <c r="C1639" s="1037" t="s">
        <v>435</v>
      </c>
      <c r="D1639" s="1037"/>
      <c r="E1639" s="1037"/>
      <c r="F1639" s="201"/>
      <c r="G1639" s="201"/>
      <c r="H1639" s="201"/>
      <c r="I1639" s="201"/>
      <c r="J1639" s="202">
        <v>21.88</v>
      </c>
      <c r="K1639" s="201" t="s">
        <v>436</v>
      </c>
      <c r="L1639" s="202">
        <v>2.0699999999999998</v>
      </c>
      <c r="M1639" s="201"/>
      <c r="N1639" s="203"/>
      <c r="V1639" s="189"/>
      <c r="W1639" s="195"/>
      <c r="Z1639" s="163" t="s">
        <v>435</v>
      </c>
      <c r="AA1639" s="207"/>
      <c r="AD1639" s="195"/>
      <c r="AE1639" s="195"/>
      <c r="AG1639" s="195"/>
      <c r="AH1639" s="195"/>
    </row>
    <row r="1640" spans="1:34" s="160" customFormat="1" ht="12" x14ac:dyDescent="0.2">
      <c r="A1640" s="200"/>
      <c r="B1640" s="199" t="s">
        <v>437</v>
      </c>
      <c r="C1640" s="1037" t="s">
        <v>438</v>
      </c>
      <c r="D1640" s="1037"/>
      <c r="E1640" s="1037"/>
      <c r="F1640" s="201"/>
      <c r="G1640" s="201"/>
      <c r="H1640" s="201"/>
      <c r="I1640" s="201"/>
      <c r="J1640" s="202">
        <v>3.51</v>
      </c>
      <c r="K1640" s="201" t="s">
        <v>436</v>
      </c>
      <c r="L1640" s="202">
        <v>0.33</v>
      </c>
      <c r="M1640" s="201"/>
      <c r="N1640" s="203"/>
      <c r="V1640" s="189"/>
      <c r="W1640" s="195"/>
      <c r="Z1640" s="163" t="s">
        <v>438</v>
      </c>
      <c r="AA1640" s="207"/>
      <c r="AD1640" s="195"/>
      <c r="AE1640" s="195"/>
      <c r="AG1640" s="195"/>
      <c r="AH1640" s="195"/>
    </row>
    <row r="1641" spans="1:34" s="160" customFormat="1" ht="12" x14ac:dyDescent="0.2">
      <c r="A1641" s="200"/>
      <c r="B1641" s="199" t="s">
        <v>439</v>
      </c>
      <c r="C1641" s="1037" t="s">
        <v>440</v>
      </c>
      <c r="D1641" s="1037"/>
      <c r="E1641" s="1037"/>
      <c r="F1641" s="201"/>
      <c r="G1641" s="201"/>
      <c r="H1641" s="201"/>
      <c r="I1641" s="201"/>
      <c r="J1641" s="202">
        <v>6516.18</v>
      </c>
      <c r="K1641" s="201"/>
      <c r="L1641" s="202">
        <v>492.62</v>
      </c>
      <c r="M1641" s="201"/>
      <c r="N1641" s="203"/>
      <c r="V1641" s="189"/>
      <c r="W1641" s="195"/>
      <c r="Z1641" s="163" t="s">
        <v>440</v>
      </c>
      <c r="AA1641" s="207"/>
      <c r="AD1641" s="195"/>
      <c r="AE1641" s="195"/>
      <c r="AG1641" s="195"/>
      <c r="AH1641" s="195"/>
    </row>
    <row r="1642" spans="1:34" s="160" customFormat="1" ht="12" x14ac:dyDescent="0.2">
      <c r="A1642" s="200"/>
      <c r="B1642" s="199"/>
      <c r="C1642" s="1037" t="s">
        <v>443</v>
      </c>
      <c r="D1642" s="1037"/>
      <c r="E1642" s="1037"/>
      <c r="F1642" s="201" t="s">
        <v>444</v>
      </c>
      <c r="G1642" s="201" t="s">
        <v>1524</v>
      </c>
      <c r="H1642" s="201" t="s">
        <v>436</v>
      </c>
      <c r="I1642" s="201" t="s">
        <v>2027</v>
      </c>
      <c r="J1642" s="202"/>
      <c r="K1642" s="201"/>
      <c r="L1642" s="202"/>
      <c r="M1642" s="201"/>
      <c r="N1642" s="203"/>
      <c r="V1642" s="189"/>
      <c r="W1642" s="195"/>
      <c r="AA1642" s="207"/>
      <c r="AB1642" s="163" t="s">
        <v>443</v>
      </c>
      <c r="AD1642" s="195"/>
      <c r="AE1642" s="195"/>
      <c r="AG1642" s="195"/>
      <c r="AH1642" s="195"/>
    </row>
    <row r="1643" spans="1:34" s="160" customFormat="1" ht="12" x14ac:dyDescent="0.2">
      <c r="A1643" s="200"/>
      <c r="B1643" s="199"/>
      <c r="C1643" s="1037" t="s">
        <v>447</v>
      </c>
      <c r="D1643" s="1037"/>
      <c r="E1643" s="1037"/>
      <c r="F1643" s="201" t="s">
        <v>444</v>
      </c>
      <c r="G1643" s="201" t="s">
        <v>1526</v>
      </c>
      <c r="H1643" s="201" t="s">
        <v>436</v>
      </c>
      <c r="I1643" s="201" t="s">
        <v>2028</v>
      </c>
      <c r="J1643" s="202"/>
      <c r="K1643" s="201"/>
      <c r="L1643" s="202"/>
      <c r="M1643" s="201"/>
      <c r="N1643" s="203"/>
      <c r="V1643" s="189"/>
      <c r="W1643" s="195"/>
      <c r="AA1643" s="207"/>
      <c r="AB1643" s="163" t="s">
        <v>447</v>
      </c>
      <c r="AD1643" s="195"/>
      <c r="AE1643" s="195"/>
      <c r="AG1643" s="195"/>
      <c r="AH1643" s="195"/>
    </row>
    <row r="1644" spans="1:34" s="160" customFormat="1" ht="12" x14ac:dyDescent="0.2">
      <c r="A1644" s="200"/>
      <c r="B1644" s="199"/>
      <c r="C1644" s="1047" t="s">
        <v>450</v>
      </c>
      <c r="D1644" s="1047"/>
      <c r="E1644" s="1047"/>
      <c r="F1644" s="208"/>
      <c r="G1644" s="208"/>
      <c r="H1644" s="208"/>
      <c r="I1644" s="208"/>
      <c r="J1644" s="209">
        <v>7367.18</v>
      </c>
      <c r="K1644" s="208"/>
      <c r="L1644" s="209">
        <v>573.04</v>
      </c>
      <c r="M1644" s="208"/>
      <c r="N1644" s="210"/>
      <c r="V1644" s="189"/>
      <c r="W1644" s="195"/>
      <c r="AA1644" s="207"/>
      <c r="AC1644" s="163" t="s">
        <v>450</v>
      </c>
      <c r="AD1644" s="195"/>
      <c r="AE1644" s="195"/>
      <c r="AG1644" s="195"/>
      <c r="AH1644" s="195"/>
    </row>
    <row r="1645" spans="1:34" s="160" customFormat="1" ht="12" x14ac:dyDescent="0.2">
      <c r="A1645" s="200"/>
      <c r="B1645" s="199"/>
      <c r="C1645" s="1037" t="s">
        <v>451</v>
      </c>
      <c r="D1645" s="1037"/>
      <c r="E1645" s="1037"/>
      <c r="F1645" s="201"/>
      <c r="G1645" s="201"/>
      <c r="H1645" s="201"/>
      <c r="I1645" s="201"/>
      <c r="J1645" s="202"/>
      <c r="K1645" s="201"/>
      <c r="L1645" s="202">
        <v>78.680000000000007</v>
      </c>
      <c r="M1645" s="201"/>
      <c r="N1645" s="203"/>
      <c r="V1645" s="189"/>
      <c r="W1645" s="195"/>
      <c r="AA1645" s="207"/>
      <c r="AB1645" s="163" t="s">
        <v>451</v>
      </c>
      <c r="AD1645" s="195"/>
      <c r="AE1645" s="195"/>
      <c r="AG1645" s="195"/>
      <c r="AH1645" s="195"/>
    </row>
    <row r="1646" spans="1:34" s="160" customFormat="1" ht="22.5" x14ac:dyDescent="0.2">
      <c r="A1646" s="200"/>
      <c r="B1646" s="199" t="s">
        <v>1528</v>
      </c>
      <c r="C1646" s="1037" t="s">
        <v>1529</v>
      </c>
      <c r="D1646" s="1037"/>
      <c r="E1646" s="1037"/>
      <c r="F1646" s="201" t="s">
        <v>454</v>
      </c>
      <c r="G1646" s="201" t="s">
        <v>1162</v>
      </c>
      <c r="H1646" s="201"/>
      <c r="I1646" s="201" t="s">
        <v>1162</v>
      </c>
      <c r="J1646" s="202"/>
      <c r="K1646" s="201"/>
      <c r="L1646" s="202">
        <v>85.76</v>
      </c>
      <c r="M1646" s="201"/>
      <c r="N1646" s="203"/>
      <c r="V1646" s="189"/>
      <c r="W1646" s="195"/>
      <c r="AA1646" s="207"/>
      <c r="AB1646" s="163" t="s">
        <v>1529</v>
      </c>
      <c r="AD1646" s="195"/>
      <c r="AE1646" s="195"/>
      <c r="AG1646" s="195"/>
      <c r="AH1646" s="195"/>
    </row>
    <row r="1647" spans="1:34" s="160" customFormat="1" ht="22.5" x14ac:dyDescent="0.2">
      <c r="A1647" s="200"/>
      <c r="B1647" s="199" t="s">
        <v>1530</v>
      </c>
      <c r="C1647" s="1037" t="s">
        <v>1531</v>
      </c>
      <c r="D1647" s="1037"/>
      <c r="E1647" s="1037"/>
      <c r="F1647" s="201" t="s">
        <v>454</v>
      </c>
      <c r="G1647" s="201" t="s">
        <v>910</v>
      </c>
      <c r="H1647" s="201"/>
      <c r="I1647" s="201" t="s">
        <v>910</v>
      </c>
      <c r="J1647" s="202"/>
      <c r="K1647" s="201"/>
      <c r="L1647" s="202">
        <v>44.85</v>
      </c>
      <c r="M1647" s="201"/>
      <c r="N1647" s="203"/>
      <c r="V1647" s="189"/>
      <c r="W1647" s="195"/>
      <c r="AA1647" s="207"/>
      <c r="AB1647" s="163" t="s">
        <v>1531</v>
      </c>
      <c r="AD1647" s="195"/>
      <c r="AE1647" s="195"/>
      <c r="AG1647" s="195"/>
      <c r="AH1647" s="195"/>
    </row>
    <row r="1648" spans="1:34" s="160" customFormat="1" ht="12" x14ac:dyDescent="0.2">
      <c r="A1648" s="211"/>
      <c r="B1648" s="212"/>
      <c r="C1648" s="1039" t="s">
        <v>459</v>
      </c>
      <c r="D1648" s="1039"/>
      <c r="E1648" s="1039"/>
      <c r="F1648" s="192"/>
      <c r="G1648" s="192"/>
      <c r="H1648" s="192"/>
      <c r="I1648" s="192"/>
      <c r="J1648" s="193"/>
      <c r="K1648" s="192"/>
      <c r="L1648" s="193">
        <v>703.65</v>
      </c>
      <c r="M1648" s="208"/>
      <c r="N1648" s="194"/>
      <c r="V1648" s="189"/>
      <c r="W1648" s="195"/>
      <c r="AA1648" s="207"/>
      <c r="AD1648" s="195" t="s">
        <v>459</v>
      </c>
      <c r="AE1648" s="195"/>
      <c r="AG1648" s="195"/>
      <c r="AH1648" s="195"/>
    </row>
    <row r="1649" spans="1:34" s="160" customFormat="1" ht="101.25" x14ac:dyDescent="0.2">
      <c r="A1649" s="190" t="s">
        <v>2029</v>
      </c>
      <c r="B1649" s="191" t="s">
        <v>2030</v>
      </c>
      <c r="C1649" s="1039" t="s">
        <v>2031</v>
      </c>
      <c r="D1649" s="1039"/>
      <c r="E1649" s="1039"/>
      <c r="F1649" s="192" t="s">
        <v>347</v>
      </c>
      <c r="G1649" s="192"/>
      <c r="H1649" s="192"/>
      <c r="I1649" s="192" t="s">
        <v>2032</v>
      </c>
      <c r="J1649" s="193"/>
      <c r="K1649" s="192"/>
      <c r="L1649" s="193"/>
      <c r="M1649" s="192"/>
      <c r="N1649" s="194"/>
      <c r="V1649" s="189"/>
      <c r="W1649" s="195" t="s">
        <v>2031</v>
      </c>
      <c r="AA1649" s="207"/>
      <c r="AD1649" s="195"/>
      <c r="AE1649" s="195"/>
      <c r="AG1649" s="195"/>
      <c r="AH1649" s="195"/>
    </row>
    <row r="1650" spans="1:34" s="160" customFormat="1" ht="12" x14ac:dyDescent="0.2">
      <c r="A1650" s="196"/>
      <c r="B1650" s="197"/>
      <c r="C1650" s="1037" t="s">
        <v>2033</v>
      </c>
      <c r="D1650" s="1037"/>
      <c r="E1650" s="1037"/>
      <c r="F1650" s="1037"/>
      <c r="G1650" s="1037"/>
      <c r="H1650" s="1037"/>
      <c r="I1650" s="1037"/>
      <c r="J1650" s="1037"/>
      <c r="K1650" s="1037"/>
      <c r="L1650" s="1037"/>
      <c r="M1650" s="1037"/>
      <c r="N1650" s="1046"/>
      <c r="V1650" s="189"/>
      <c r="W1650" s="195"/>
      <c r="X1650" s="163" t="s">
        <v>2033</v>
      </c>
      <c r="AA1650" s="207"/>
      <c r="AD1650" s="195"/>
      <c r="AE1650" s="195"/>
      <c r="AG1650" s="195"/>
      <c r="AH1650" s="195"/>
    </row>
    <row r="1651" spans="1:34" s="160" customFormat="1" ht="33.75" x14ac:dyDescent="0.2">
      <c r="A1651" s="198"/>
      <c r="B1651" s="199" t="s">
        <v>430</v>
      </c>
      <c r="C1651" s="1037" t="s">
        <v>431</v>
      </c>
      <c r="D1651" s="1037"/>
      <c r="E1651" s="1037"/>
      <c r="F1651" s="1037"/>
      <c r="G1651" s="1037"/>
      <c r="H1651" s="1037"/>
      <c r="I1651" s="1037"/>
      <c r="J1651" s="1037"/>
      <c r="K1651" s="1037"/>
      <c r="L1651" s="1037"/>
      <c r="M1651" s="1037"/>
      <c r="N1651" s="1046"/>
      <c r="V1651" s="189"/>
      <c r="W1651" s="195"/>
      <c r="Y1651" s="163" t="s">
        <v>431</v>
      </c>
      <c r="AA1651" s="207"/>
      <c r="AD1651" s="195"/>
      <c r="AE1651" s="195"/>
      <c r="AG1651" s="195"/>
      <c r="AH1651" s="195"/>
    </row>
    <row r="1652" spans="1:34" s="160" customFormat="1" ht="12" x14ac:dyDescent="0.2">
      <c r="A1652" s="200"/>
      <c r="B1652" s="199" t="s">
        <v>423</v>
      </c>
      <c r="C1652" s="1037" t="s">
        <v>432</v>
      </c>
      <c r="D1652" s="1037"/>
      <c r="E1652" s="1037"/>
      <c r="F1652" s="201"/>
      <c r="G1652" s="201"/>
      <c r="H1652" s="201"/>
      <c r="I1652" s="201"/>
      <c r="J1652" s="202">
        <v>15.79</v>
      </c>
      <c r="K1652" s="201" t="s">
        <v>436</v>
      </c>
      <c r="L1652" s="202">
        <v>1155.04</v>
      </c>
      <c r="M1652" s="201"/>
      <c r="N1652" s="203"/>
      <c r="V1652" s="189"/>
      <c r="W1652" s="195"/>
      <c r="Z1652" s="163" t="s">
        <v>432</v>
      </c>
      <c r="AA1652" s="207"/>
      <c r="AD1652" s="195"/>
      <c r="AE1652" s="195"/>
      <c r="AG1652" s="195"/>
      <c r="AH1652" s="195"/>
    </row>
    <row r="1653" spans="1:34" s="160" customFormat="1" ht="12" x14ac:dyDescent="0.2">
      <c r="A1653" s="200"/>
      <c r="B1653" s="199" t="s">
        <v>439</v>
      </c>
      <c r="C1653" s="1037" t="s">
        <v>440</v>
      </c>
      <c r="D1653" s="1037"/>
      <c r="E1653" s="1037"/>
      <c r="F1653" s="201"/>
      <c r="G1653" s="201"/>
      <c r="H1653" s="201"/>
      <c r="I1653" s="201"/>
      <c r="J1653" s="202">
        <v>134.28</v>
      </c>
      <c r="K1653" s="201"/>
      <c r="L1653" s="202">
        <v>7858.07</v>
      </c>
      <c r="M1653" s="201"/>
      <c r="N1653" s="203"/>
      <c r="V1653" s="189"/>
      <c r="W1653" s="195"/>
      <c r="Z1653" s="163" t="s">
        <v>440</v>
      </c>
      <c r="AA1653" s="207"/>
      <c r="AD1653" s="195"/>
      <c r="AE1653" s="195"/>
      <c r="AG1653" s="195"/>
      <c r="AH1653" s="195"/>
    </row>
    <row r="1654" spans="1:34" s="160" customFormat="1" ht="12" x14ac:dyDescent="0.2">
      <c r="A1654" s="200"/>
      <c r="B1654" s="199"/>
      <c r="C1654" s="1037" t="s">
        <v>443</v>
      </c>
      <c r="D1654" s="1037"/>
      <c r="E1654" s="1037"/>
      <c r="F1654" s="201" t="s">
        <v>444</v>
      </c>
      <c r="G1654" s="201" t="s">
        <v>2034</v>
      </c>
      <c r="H1654" s="201" t="s">
        <v>436</v>
      </c>
      <c r="I1654" s="201" t="s">
        <v>2035</v>
      </c>
      <c r="J1654" s="202"/>
      <c r="K1654" s="201"/>
      <c r="L1654" s="202"/>
      <c r="M1654" s="201"/>
      <c r="N1654" s="203"/>
      <c r="V1654" s="189"/>
      <c r="W1654" s="195"/>
      <c r="AA1654" s="207"/>
      <c r="AB1654" s="163" t="s">
        <v>443</v>
      </c>
      <c r="AD1654" s="195"/>
      <c r="AE1654" s="195"/>
      <c r="AG1654" s="195"/>
      <c r="AH1654" s="195"/>
    </row>
    <row r="1655" spans="1:34" s="160" customFormat="1" ht="12" x14ac:dyDescent="0.2">
      <c r="A1655" s="200"/>
      <c r="B1655" s="199"/>
      <c r="C1655" s="1047" t="s">
        <v>450</v>
      </c>
      <c r="D1655" s="1047"/>
      <c r="E1655" s="1047"/>
      <c r="F1655" s="208"/>
      <c r="G1655" s="208"/>
      <c r="H1655" s="208"/>
      <c r="I1655" s="208"/>
      <c r="J1655" s="209">
        <v>150.07</v>
      </c>
      <c r="K1655" s="208"/>
      <c r="L1655" s="209">
        <v>9013.11</v>
      </c>
      <c r="M1655" s="208"/>
      <c r="N1655" s="210"/>
      <c r="V1655" s="189"/>
      <c r="W1655" s="195"/>
      <c r="AA1655" s="207"/>
      <c r="AC1655" s="163" t="s">
        <v>450</v>
      </c>
      <c r="AD1655" s="195"/>
      <c r="AE1655" s="195"/>
      <c r="AG1655" s="195"/>
      <c r="AH1655" s="195"/>
    </row>
    <row r="1656" spans="1:34" s="160" customFormat="1" ht="12" x14ac:dyDescent="0.2">
      <c r="A1656" s="200"/>
      <c r="B1656" s="199"/>
      <c r="C1656" s="1037" t="s">
        <v>451</v>
      </c>
      <c r="D1656" s="1037"/>
      <c r="E1656" s="1037"/>
      <c r="F1656" s="201"/>
      <c r="G1656" s="201"/>
      <c r="H1656" s="201"/>
      <c r="I1656" s="201"/>
      <c r="J1656" s="202"/>
      <c r="K1656" s="201"/>
      <c r="L1656" s="202">
        <v>1155.04</v>
      </c>
      <c r="M1656" s="201"/>
      <c r="N1656" s="203"/>
      <c r="V1656" s="189"/>
      <c r="W1656" s="195"/>
      <c r="AA1656" s="207"/>
      <c r="AB1656" s="163" t="s">
        <v>451</v>
      </c>
      <c r="AD1656" s="195"/>
      <c r="AE1656" s="195"/>
      <c r="AG1656" s="195"/>
      <c r="AH1656" s="195"/>
    </row>
    <row r="1657" spans="1:34" s="160" customFormat="1" ht="22.5" x14ac:dyDescent="0.2">
      <c r="A1657" s="200"/>
      <c r="B1657" s="199" t="s">
        <v>2009</v>
      </c>
      <c r="C1657" s="1037" t="s">
        <v>2010</v>
      </c>
      <c r="D1657" s="1037"/>
      <c r="E1657" s="1037"/>
      <c r="F1657" s="201" t="s">
        <v>454</v>
      </c>
      <c r="G1657" s="201" t="s">
        <v>1004</v>
      </c>
      <c r="H1657" s="201"/>
      <c r="I1657" s="201" t="s">
        <v>1004</v>
      </c>
      <c r="J1657" s="202"/>
      <c r="K1657" s="201"/>
      <c r="L1657" s="202">
        <v>1155.04</v>
      </c>
      <c r="M1657" s="201"/>
      <c r="N1657" s="203"/>
      <c r="V1657" s="189"/>
      <c r="W1657" s="195"/>
      <c r="AA1657" s="207"/>
      <c r="AB1657" s="163" t="s">
        <v>2010</v>
      </c>
      <c r="AD1657" s="195"/>
      <c r="AE1657" s="195"/>
      <c r="AG1657" s="195"/>
      <c r="AH1657" s="195"/>
    </row>
    <row r="1658" spans="1:34" s="160" customFormat="1" ht="22.5" x14ac:dyDescent="0.2">
      <c r="A1658" s="200"/>
      <c r="B1658" s="199" t="s">
        <v>2011</v>
      </c>
      <c r="C1658" s="1037" t="s">
        <v>2012</v>
      </c>
      <c r="D1658" s="1037"/>
      <c r="E1658" s="1037"/>
      <c r="F1658" s="201" t="s">
        <v>454</v>
      </c>
      <c r="G1658" s="201" t="s">
        <v>890</v>
      </c>
      <c r="H1658" s="201"/>
      <c r="I1658" s="201" t="s">
        <v>890</v>
      </c>
      <c r="J1658" s="202"/>
      <c r="K1658" s="201"/>
      <c r="L1658" s="202">
        <v>565.97</v>
      </c>
      <c r="M1658" s="201"/>
      <c r="N1658" s="203"/>
      <c r="V1658" s="189"/>
      <c r="W1658" s="195"/>
      <c r="AA1658" s="207"/>
      <c r="AB1658" s="163" t="s">
        <v>2012</v>
      </c>
      <c r="AD1658" s="195"/>
      <c r="AE1658" s="195"/>
      <c r="AG1658" s="195"/>
      <c r="AH1658" s="195"/>
    </row>
    <row r="1659" spans="1:34" s="160" customFormat="1" ht="12" x14ac:dyDescent="0.2">
      <c r="A1659" s="211"/>
      <c r="B1659" s="212"/>
      <c r="C1659" s="1039" t="s">
        <v>459</v>
      </c>
      <c r="D1659" s="1039"/>
      <c r="E1659" s="1039"/>
      <c r="F1659" s="192"/>
      <c r="G1659" s="192"/>
      <c r="H1659" s="192"/>
      <c r="I1659" s="192"/>
      <c r="J1659" s="193"/>
      <c r="K1659" s="192"/>
      <c r="L1659" s="193">
        <v>10734.12</v>
      </c>
      <c r="M1659" s="208"/>
      <c r="N1659" s="194"/>
      <c r="V1659" s="189"/>
      <c r="W1659" s="195"/>
      <c r="AA1659" s="207"/>
      <c r="AD1659" s="195" t="s">
        <v>459</v>
      </c>
      <c r="AE1659" s="195"/>
      <c r="AG1659" s="195"/>
      <c r="AH1659" s="195"/>
    </row>
    <row r="1660" spans="1:34" s="160" customFormat="1" ht="1.5" customHeight="1" x14ac:dyDescent="0.2">
      <c r="A1660" s="214"/>
      <c r="B1660" s="212"/>
      <c r="C1660" s="212"/>
      <c r="D1660" s="212"/>
      <c r="E1660" s="212"/>
      <c r="F1660" s="214"/>
      <c r="G1660" s="214"/>
      <c r="H1660" s="214"/>
      <c r="I1660" s="214"/>
      <c r="J1660" s="218"/>
      <c r="K1660" s="214"/>
      <c r="L1660" s="218"/>
      <c r="M1660" s="201"/>
      <c r="N1660" s="218"/>
      <c r="V1660" s="189"/>
      <c r="W1660" s="195"/>
      <c r="AA1660" s="207"/>
      <c r="AD1660" s="195"/>
      <c r="AE1660" s="195"/>
      <c r="AG1660" s="195"/>
      <c r="AH1660" s="195"/>
    </row>
    <row r="1661" spans="1:34" s="160" customFormat="1" ht="12" x14ac:dyDescent="0.2">
      <c r="A1661" s="219"/>
      <c r="B1661" s="220"/>
      <c r="C1661" s="1039" t="s">
        <v>2036</v>
      </c>
      <c r="D1661" s="1039"/>
      <c r="E1661" s="1039"/>
      <c r="F1661" s="1039"/>
      <c r="G1661" s="1039"/>
      <c r="H1661" s="1039"/>
      <c r="I1661" s="1039"/>
      <c r="J1661" s="1039"/>
      <c r="K1661" s="1039"/>
      <c r="L1661" s="221"/>
      <c r="M1661" s="222"/>
      <c r="N1661" s="223"/>
      <c r="V1661" s="189"/>
      <c r="W1661" s="195"/>
      <c r="AA1661" s="207"/>
      <c r="AD1661" s="195"/>
      <c r="AE1661" s="195" t="s">
        <v>2036</v>
      </c>
      <c r="AG1661" s="195"/>
      <c r="AH1661" s="195"/>
    </row>
    <row r="1662" spans="1:34" s="160" customFormat="1" ht="12" x14ac:dyDescent="0.2">
      <c r="A1662" s="224"/>
      <c r="B1662" s="199"/>
      <c r="C1662" s="1037" t="s">
        <v>512</v>
      </c>
      <c r="D1662" s="1037"/>
      <c r="E1662" s="1037"/>
      <c r="F1662" s="1037"/>
      <c r="G1662" s="1037"/>
      <c r="H1662" s="1037"/>
      <c r="I1662" s="1037"/>
      <c r="J1662" s="1037"/>
      <c r="K1662" s="1037"/>
      <c r="L1662" s="225">
        <v>45987.41</v>
      </c>
      <c r="M1662" s="226"/>
      <c r="N1662" s="227"/>
      <c r="V1662" s="189"/>
      <c r="W1662" s="195"/>
      <c r="AA1662" s="207"/>
      <c r="AD1662" s="195"/>
      <c r="AE1662" s="195"/>
      <c r="AF1662" s="163" t="s">
        <v>512</v>
      </c>
      <c r="AG1662" s="195"/>
      <c r="AH1662" s="195"/>
    </row>
    <row r="1663" spans="1:34" s="160" customFormat="1" ht="12" x14ac:dyDescent="0.2">
      <c r="A1663" s="224"/>
      <c r="B1663" s="199"/>
      <c r="C1663" s="1037" t="s">
        <v>513</v>
      </c>
      <c r="D1663" s="1037"/>
      <c r="E1663" s="1037"/>
      <c r="F1663" s="1037"/>
      <c r="G1663" s="1037"/>
      <c r="H1663" s="1037"/>
      <c r="I1663" s="1037"/>
      <c r="J1663" s="1037"/>
      <c r="K1663" s="1037"/>
      <c r="L1663" s="225"/>
      <c r="M1663" s="226"/>
      <c r="N1663" s="227"/>
      <c r="V1663" s="189"/>
      <c r="W1663" s="195"/>
      <c r="AA1663" s="207"/>
      <c r="AD1663" s="195"/>
      <c r="AE1663" s="195"/>
      <c r="AF1663" s="163" t="s">
        <v>513</v>
      </c>
      <c r="AG1663" s="195"/>
      <c r="AH1663" s="195"/>
    </row>
    <row r="1664" spans="1:34" s="160" customFormat="1" ht="12" x14ac:dyDescent="0.2">
      <c r="A1664" s="224"/>
      <c r="B1664" s="199"/>
      <c r="C1664" s="1037" t="s">
        <v>514</v>
      </c>
      <c r="D1664" s="1037"/>
      <c r="E1664" s="1037"/>
      <c r="F1664" s="1037"/>
      <c r="G1664" s="1037"/>
      <c r="H1664" s="1037"/>
      <c r="I1664" s="1037"/>
      <c r="J1664" s="1037"/>
      <c r="K1664" s="1037"/>
      <c r="L1664" s="225">
        <v>11992.94</v>
      </c>
      <c r="M1664" s="226"/>
      <c r="N1664" s="227"/>
      <c r="V1664" s="189"/>
      <c r="W1664" s="195"/>
      <c r="AA1664" s="207"/>
      <c r="AD1664" s="195"/>
      <c r="AE1664" s="195"/>
      <c r="AF1664" s="163" t="s">
        <v>514</v>
      </c>
      <c r="AG1664" s="195"/>
      <c r="AH1664" s="195"/>
    </row>
    <row r="1665" spans="1:34" s="160" customFormat="1" ht="12" x14ac:dyDescent="0.2">
      <c r="A1665" s="224"/>
      <c r="B1665" s="199"/>
      <c r="C1665" s="1037" t="s">
        <v>515</v>
      </c>
      <c r="D1665" s="1037"/>
      <c r="E1665" s="1037"/>
      <c r="F1665" s="1037"/>
      <c r="G1665" s="1037"/>
      <c r="H1665" s="1037"/>
      <c r="I1665" s="1037"/>
      <c r="J1665" s="1037"/>
      <c r="K1665" s="1037"/>
      <c r="L1665" s="225">
        <v>582.41</v>
      </c>
      <c r="M1665" s="226"/>
      <c r="N1665" s="227"/>
      <c r="V1665" s="189"/>
      <c r="W1665" s="195"/>
      <c r="AA1665" s="207"/>
      <c r="AD1665" s="195"/>
      <c r="AE1665" s="195"/>
      <c r="AF1665" s="163" t="s">
        <v>515</v>
      </c>
      <c r="AG1665" s="195"/>
      <c r="AH1665" s="195"/>
    </row>
    <row r="1666" spans="1:34" s="160" customFormat="1" ht="12" x14ac:dyDescent="0.2">
      <c r="A1666" s="224"/>
      <c r="B1666" s="199"/>
      <c r="C1666" s="1037" t="s">
        <v>516</v>
      </c>
      <c r="D1666" s="1037"/>
      <c r="E1666" s="1037"/>
      <c r="F1666" s="1037"/>
      <c r="G1666" s="1037"/>
      <c r="H1666" s="1037"/>
      <c r="I1666" s="1037"/>
      <c r="J1666" s="1037"/>
      <c r="K1666" s="1037"/>
      <c r="L1666" s="225">
        <v>42.61</v>
      </c>
      <c r="M1666" s="226"/>
      <c r="N1666" s="227"/>
      <c r="V1666" s="189"/>
      <c r="W1666" s="195"/>
      <c r="AA1666" s="207"/>
      <c r="AD1666" s="195"/>
      <c r="AE1666" s="195"/>
      <c r="AF1666" s="163" t="s">
        <v>516</v>
      </c>
      <c r="AG1666" s="195"/>
      <c r="AH1666" s="195"/>
    </row>
    <row r="1667" spans="1:34" s="160" customFormat="1" ht="12" x14ac:dyDescent="0.2">
      <c r="A1667" s="224"/>
      <c r="B1667" s="199"/>
      <c r="C1667" s="1037" t="s">
        <v>517</v>
      </c>
      <c r="D1667" s="1037"/>
      <c r="E1667" s="1037"/>
      <c r="F1667" s="1037"/>
      <c r="G1667" s="1037"/>
      <c r="H1667" s="1037"/>
      <c r="I1667" s="1037"/>
      <c r="J1667" s="1037"/>
      <c r="K1667" s="1037"/>
      <c r="L1667" s="225">
        <v>33412.06</v>
      </c>
      <c r="M1667" s="226"/>
      <c r="N1667" s="227"/>
      <c r="V1667" s="189"/>
      <c r="W1667" s="195"/>
      <c r="AA1667" s="207"/>
      <c r="AD1667" s="195"/>
      <c r="AE1667" s="195"/>
      <c r="AF1667" s="163" t="s">
        <v>517</v>
      </c>
      <c r="AG1667" s="195"/>
      <c r="AH1667" s="195"/>
    </row>
    <row r="1668" spans="1:34" s="160" customFormat="1" ht="12" x14ac:dyDescent="0.2">
      <c r="A1668" s="224"/>
      <c r="B1668" s="199"/>
      <c r="C1668" s="1037" t="s">
        <v>518</v>
      </c>
      <c r="D1668" s="1037"/>
      <c r="E1668" s="1037"/>
      <c r="F1668" s="1037"/>
      <c r="G1668" s="1037"/>
      <c r="H1668" s="1037"/>
      <c r="I1668" s="1037"/>
      <c r="J1668" s="1037"/>
      <c r="K1668" s="1037"/>
      <c r="L1668" s="225">
        <v>63942.38</v>
      </c>
      <c r="M1668" s="226"/>
      <c r="N1668" s="227"/>
      <c r="V1668" s="189"/>
      <c r="W1668" s="195"/>
      <c r="AA1668" s="207"/>
      <c r="AD1668" s="195"/>
      <c r="AE1668" s="195"/>
      <c r="AF1668" s="163" t="s">
        <v>518</v>
      </c>
      <c r="AG1668" s="195"/>
      <c r="AH1668" s="195"/>
    </row>
    <row r="1669" spans="1:34" s="160" customFormat="1" ht="12" x14ac:dyDescent="0.2">
      <c r="A1669" s="224"/>
      <c r="B1669" s="199"/>
      <c r="C1669" s="1037" t="s">
        <v>513</v>
      </c>
      <c r="D1669" s="1037"/>
      <c r="E1669" s="1037"/>
      <c r="F1669" s="1037"/>
      <c r="G1669" s="1037"/>
      <c r="H1669" s="1037"/>
      <c r="I1669" s="1037"/>
      <c r="J1669" s="1037"/>
      <c r="K1669" s="1037"/>
      <c r="L1669" s="225"/>
      <c r="M1669" s="226"/>
      <c r="N1669" s="227"/>
      <c r="V1669" s="189"/>
      <c r="W1669" s="195"/>
      <c r="AA1669" s="207"/>
      <c r="AD1669" s="195"/>
      <c r="AE1669" s="195"/>
      <c r="AF1669" s="163" t="s">
        <v>513</v>
      </c>
      <c r="AG1669" s="195"/>
      <c r="AH1669" s="195"/>
    </row>
    <row r="1670" spans="1:34" s="160" customFormat="1" ht="12" x14ac:dyDescent="0.2">
      <c r="A1670" s="224"/>
      <c r="B1670" s="199"/>
      <c r="C1670" s="1037" t="s">
        <v>519</v>
      </c>
      <c r="D1670" s="1037"/>
      <c r="E1670" s="1037"/>
      <c r="F1670" s="1037"/>
      <c r="G1670" s="1037"/>
      <c r="H1670" s="1037"/>
      <c r="I1670" s="1037"/>
      <c r="J1670" s="1037"/>
      <c r="K1670" s="1037"/>
      <c r="L1670" s="225">
        <v>11992.94</v>
      </c>
      <c r="M1670" s="226"/>
      <c r="N1670" s="227"/>
      <c r="V1670" s="189"/>
      <c r="W1670" s="195"/>
      <c r="AA1670" s="207"/>
      <c r="AD1670" s="195"/>
      <c r="AE1670" s="195"/>
      <c r="AF1670" s="163" t="s">
        <v>519</v>
      </c>
      <c r="AG1670" s="195"/>
      <c r="AH1670" s="195"/>
    </row>
    <row r="1671" spans="1:34" s="160" customFormat="1" ht="12" x14ac:dyDescent="0.2">
      <c r="A1671" s="224"/>
      <c r="B1671" s="199"/>
      <c r="C1671" s="1037" t="s">
        <v>520</v>
      </c>
      <c r="D1671" s="1037"/>
      <c r="E1671" s="1037"/>
      <c r="F1671" s="1037"/>
      <c r="G1671" s="1037"/>
      <c r="H1671" s="1037"/>
      <c r="I1671" s="1037"/>
      <c r="J1671" s="1037"/>
      <c r="K1671" s="1037"/>
      <c r="L1671" s="225">
        <v>582.41</v>
      </c>
      <c r="M1671" s="226"/>
      <c r="N1671" s="227"/>
      <c r="V1671" s="189"/>
      <c r="W1671" s="195"/>
      <c r="AA1671" s="207"/>
      <c r="AD1671" s="195"/>
      <c r="AE1671" s="195"/>
      <c r="AF1671" s="163" t="s">
        <v>520</v>
      </c>
      <c r="AG1671" s="195"/>
      <c r="AH1671" s="195"/>
    </row>
    <row r="1672" spans="1:34" s="160" customFormat="1" ht="12" x14ac:dyDescent="0.2">
      <c r="A1672" s="224"/>
      <c r="B1672" s="199"/>
      <c r="C1672" s="1037" t="s">
        <v>521</v>
      </c>
      <c r="D1672" s="1037"/>
      <c r="E1672" s="1037"/>
      <c r="F1672" s="1037"/>
      <c r="G1672" s="1037"/>
      <c r="H1672" s="1037"/>
      <c r="I1672" s="1037"/>
      <c r="J1672" s="1037"/>
      <c r="K1672" s="1037"/>
      <c r="L1672" s="225">
        <v>33412.06</v>
      </c>
      <c r="M1672" s="226"/>
      <c r="N1672" s="227"/>
      <c r="V1672" s="189"/>
      <c r="W1672" s="195"/>
      <c r="AA1672" s="207"/>
      <c r="AD1672" s="195"/>
      <c r="AE1672" s="195"/>
      <c r="AF1672" s="163" t="s">
        <v>521</v>
      </c>
      <c r="AG1672" s="195"/>
      <c r="AH1672" s="195"/>
    </row>
    <row r="1673" spans="1:34" s="160" customFormat="1" ht="12" x14ac:dyDescent="0.2">
      <c r="A1673" s="224"/>
      <c r="B1673" s="199"/>
      <c r="C1673" s="1037" t="s">
        <v>522</v>
      </c>
      <c r="D1673" s="1037"/>
      <c r="E1673" s="1037"/>
      <c r="F1673" s="1037"/>
      <c r="G1673" s="1037"/>
      <c r="H1673" s="1037"/>
      <c r="I1673" s="1037"/>
      <c r="J1673" s="1037"/>
      <c r="K1673" s="1037"/>
      <c r="L1673" s="225">
        <v>12034</v>
      </c>
      <c r="M1673" s="226"/>
      <c r="N1673" s="227"/>
      <c r="V1673" s="189"/>
      <c r="W1673" s="195"/>
      <c r="AA1673" s="207"/>
      <c r="AD1673" s="195"/>
      <c r="AE1673" s="195"/>
      <c r="AF1673" s="163" t="s">
        <v>522</v>
      </c>
      <c r="AG1673" s="195"/>
      <c r="AH1673" s="195"/>
    </row>
    <row r="1674" spans="1:34" s="160" customFormat="1" ht="12" x14ac:dyDescent="0.2">
      <c r="A1674" s="224"/>
      <c r="B1674" s="199"/>
      <c r="C1674" s="1037" t="s">
        <v>523</v>
      </c>
      <c r="D1674" s="1037"/>
      <c r="E1674" s="1037"/>
      <c r="F1674" s="1037"/>
      <c r="G1674" s="1037"/>
      <c r="H1674" s="1037"/>
      <c r="I1674" s="1037"/>
      <c r="J1674" s="1037"/>
      <c r="K1674" s="1037"/>
      <c r="L1674" s="225">
        <v>5920.97</v>
      </c>
      <c r="M1674" s="226"/>
      <c r="N1674" s="227"/>
      <c r="V1674" s="189"/>
      <c r="W1674" s="195"/>
      <c r="AA1674" s="207"/>
      <c r="AD1674" s="195"/>
      <c r="AE1674" s="195"/>
      <c r="AF1674" s="163" t="s">
        <v>523</v>
      </c>
      <c r="AG1674" s="195"/>
      <c r="AH1674" s="195"/>
    </row>
    <row r="1675" spans="1:34" s="160" customFormat="1" ht="12" x14ac:dyDescent="0.2">
      <c r="A1675" s="224"/>
      <c r="B1675" s="199"/>
      <c r="C1675" s="1037" t="s">
        <v>524</v>
      </c>
      <c r="D1675" s="1037"/>
      <c r="E1675" s="1037"/>
      <c r="F1675" s="1037"/>
      <c r="G1675" s="1037"/>
      <c r="H1675" s="1037"/>
      <c r="I1675" s="1037"/>
      <c r="J1675" s="1037"/>
      <c r="K1675" s="1037"/>
      <c r="L1675" s="225">
        <v>12035.55</v>
      </c>
      <c r="M1675" s="226"/>
      <c r="N1675" s="227"/>
      <c r="V1675" s="189"/>
      <c r="W1675" s="195"/>
      <c r="AA1675" s="207"/>
      <c r="AD1675" s="195"/>
      <c r="AE1675" s="195"/>
      <c r="AF1675" s="163" t="s">
        <v>524</v>
      </c>
      <c r="AG1675" s="195"/>
      <c r="AH1675" s="195"/>
    </row>
    <row r="1676" spans="1:34" s="160" customFormat="1" ht="12" x14ac:dyDescent="0.2">
      <c r="A1676" s="224"/>
      <c r="B1676" s="199"/>
      <c r="C1676" s="1037" t="s">
        <v>525</v>
      </c>
      <c r="D1676" s="1037"/>
      <c r="E1676" s="1037"/>
      <c r="F1676" s="1037"/>
      <c r="G1676" s="1037"/>
      <c r="H1676" s="1037"/>
      <c r="I1676" s="1037"/>
      <c r="J1676" s="1037"/>
      <c r="K1676" s="1037"/>
      <c r="L1676" s="225">
        <v>12034</v>
      </c>
      <c r="M1676" s="226"/>
      <c r="N1676" s="227"/>
      <c r="V1676" s="189"/>
      <c r="W1676" s="195"/>
      <c r="AA1676" s="207"/>
      <c r="AD1676" s="195"/>
      <c r="AE1676" s="195"/>
      <c r="AF1676" s="163" t="s">
        <v>525</v>
      </c>
      <c r="AG1676" s="195"/>
      <c r="AH1676" s="195"/>
    </row>
    <row r="1677" spans="1:34" s="160" customFormat="1" ht="12" x14ac:dyDescent="0.2">
      <c r="A1677" s="224"/>
      <c r="B1677" s="199"/>
      <c r="C1677" s="1037" t="s">
        <v>526</v>
      </c>
      <c r="D1677" s="1037"/>
      <c r="E1677" s="1037"/>
      <c r="F1677" s="1037"/>
      <c r="G1677" s="1037"/>
      <c r="H1677" s="1037"/>
      <c r="I1677" s="1037"/>
      <c r="J1677" s="1037"/>
      <c r="K1677" s="1037"/>
      <c r="L1677" s="225">
        <v>5920.97</v>
      </c>
      <c r="M1677" s="226"/>
      <c r="N1677" s="227"/>
      <c r="V1677" s="189"/>
      <c r="W1677" s="195"/>
      <c r="AA1677" s="207"/>
      <c r="AD1677" s="195"/>
      <c r="AE1677" s="195"/>
      <c r="AF1677" s="163" t="s">
        <v>526</v>
      </c>
      <c r="AG1677" s="195"/>
      <c r="AH1677" s="195"/>
    </row>
    <row r="1678" spans="1:34" s="160" customFormat="1" ht="12" x14ac:dyDescent="0.2">
      <c r="A1678" s="224"/>
      <c r="B1678" s="218"/>
      <c r="C1678" s="1038" t="s">
        <v>2037</v>
      </c>
      <c r="D1678" s="1038"/>
      <c r="E1678" s="1038"/>
      <c r="F1678" s="1038"/>
      <c r="G1678" s="1038"/>
      <c r="H1678" s="1038"/>
      <c r="I1678" s="1038"/>
      <c r="J1678" s="1038"/>
      <c r="K1678" s="1038"/>
      <c r="L1678" s="228">
        <v>63942.38</v>
      </c>
      <c r="M1678" s="229"/>
      <c r="N1678" s="230"/>
      <c r="V1678" s="189"/>
      <c r="W1678" s="195"/>
      <c r="AA1678" s="207"/>
      <c r="AD1678" s="195"/>
      <c r="AE1678" s="195"/>
      <c r="AG1678" s="195" t="s">
        <v>2037</v>
      </c>
      <c r="AH1678" s="195"/>
    </row>
    <row r="1679" spans="1:34" s="160" customFormat="1" ht="12" x14ac:dyDescent="0.2">
      <c r="A1679" s="224"/>
      <c r="B1679" s="199"/>
      <c r="C1679" s="1037" t="s">
        <v>513</v>
      </c>
      <c r="D1679" s="1037"/>
      <c r="E1679" s="1037"/>
      <c r="F1679" s="1037"/>
      <c r="G1679" s="1037"/>
      <c r="H1679" s="1037"/>
      <c r="I1679" s="1037"/>
      <c r="J1679" s="1037"/>
      <c r="K1679" s="1037"/>
      <c r="L1679" s="225"/>
      <c r="M1679" s="226"/>
      <c r="N1679" s="227"/>
      <c r="V1679" s="189"/>
      <c r="W1679" s="195"/>
      <c r="AA1679" s="207"/>
      <c r="AD1679" s="195"/>
      <c r="AE1679" s="195"/>
      <c r="AF1679" s="163" t="s">
        <v>513</v>
      </c>
      <c r="AG1679" s="195"/>
      <c r="AH1679" s="195"/>
    </row>
    <row r="1680" spans="1:34" s="160" customFormat="1" ht="12" x14ac:dyDescent="0.2">
      <c r="A1680" s="224"/>
      <c r="B1680" s="199"/>
      <c r="C1680" s="1037" t="s">
        <v>615</v>
      </c>
      <c r="D1680" s="1037"/>
      <c r="E1680" s="1037"/>
      <c r="F1680" s="1037"/>
      <c r="G1680" s="1037"/>
      <c r="H1680" s="1037"/>
      <c r="I1680" s="1037"/>
      <c r="J1680" s="1037"/>
      <c r="K1680" s="1037"/>
      <c r="L1680" s="225">
        <v>4740.83</v>
      </c>
      <c r="M1680" s="226"/>
      <c r="N1680" s="227"/>
      <c r="V1680" s="189"/>
      <c r="W1680" s="195"/>
      <c r="AA1680" s="207"/>
      <c r="AD1680" s="195"/>
      <c r="AE1680" s="195"/>
      <c r="AF1680" s="163" t="s">
        <v>615</v>
      </c>
      <c r="AG1680" s="195"/>
      <c r="AH1680" s="195"/>
    </row>
    <row r="1681" spans="1:34" s="160" customFormat="1" ht="12" x14ac:dyDescent="0.2">
      <c r="A1681" s="1043" t="s">
        <v>2038</v>
      </c>
      <c r="B1681" s="1044"/>
      <c r="C1681" s="1044"/>
      <c r="D1681" s="1044"/>
      <c r="E1681" s="1044"/>
      <c r="F1681" s="1044"/>
      <c r="G1681" s="1044"/>
      <c r="H1681" s="1044"/>
      <c r="I1681" s="1044"/>
      <c r="J1681" s="1044"/>
      <c r="K1681" s="1044"/>
      <c r="L1681" s="1044"/>
      <c r="M1681" s="1044"/>
      <c r="N1681" s="1045"/>
      <c r="V1681" s="189" t="s">
        <v>2038</v>
      </c>
      <c r="W1681" s="195"/>
      <c r="AA1681" s="207"/>
      <c r="AD1681" s="195"/>
      <c r="AE1681" s="195"/>
      <c r="AG1681" s="195"/>
      <c r="AH1681" s="195"/>
    </row>
    <row r="1682" spans="1:34" s="160" customFormat="1" ht="12" x14ac:dyDescent="0.2">
      <c r="A1682" s="1040" t="s">
        <v>2039</v>
      </c>
      <c r="B1682" s="1041"/>
      <c r="C1682" s="1041"/>
      <c r="D1682" s="1041"/>
      <c r="E1682" s="1041"/>
      <c r="F1682" s="1041"/>
      <c r="G1682" s="1041"/>
      <c r="H1682" s="1041"/>
      <c r="I1682" s="1041"/>
      <c r="J1682" s="1041"/>
      <c r="K1682" s="1041"/>
      <c r="L1682" s="1041"/>
      <c r="M1682" s="1041"/>
      <c r="N1682" s="1042"/>
      <c r="V1682" s="189"/>
      <c r="W1682" s="195"/>
      <c r="AA1682" s="207"/>
      <c r="AD1682" s="195"/>
      <c r="AE1682" s="195"/>
      <c r="AG1682" s="195"/>
      <c r="AH1682" s="195" t="s">
        <v>2039</v>
      </c>
    </row>
    <row r="1683" spans="1:34" s="160" customFormat="1" ht="22.5" x14ac:dyDescent="0.2">
      <c r="A1683" s="190" t="s">
        <v>2040</v>
      </c>
      <c r="B1683" s="191" t="s">
        <v>2041</v>
      </c>
      <c r="C1683" s="1039" t="s">
        <v>2042</v>
      </c>
      <c r="D1683" s="1039"/>
      <c r="E1683" s="1039"/>
      <c r="F1683" s="192" t="s">
        <v>532</v>
      </c>
      <c r="G1683" s="192"/>
      <c r="H1683" s="192"/>
      <c r="I1683" s="192" t="s">
        <v>2043</v>
      </c>
      <c r="J1683" s="193"/>
      <c r="K1683" s="192"/>
      <c r="L1683" s="193"/>
      <c r="M1683" s="192"/>
      <c r="N1683" s="194"/>
      <c r="V1683" s="189"/>
      <c r="W1683" s="195" t="s">
        <v>2042</v>
      </c>
      <c r="AA1683" s="207"/>
      <c r="AD1683" s="195"/>
      <c r="AE1683" s="195"/>
      <c r="AG1683" s="195"/>
      <c r="AH1683" s="195"/>
    </row>
    <row r="1684" spans="1:34" s="160" customFormat="1" ht="12" x14ac:dyDescent="0.2">
      <c r="A1684" s="196"/>
      <c r="B1684" s="197"/>
      <c r="C1684" s="1037" t="s">
        <v>2044</v>
      </c>
      <c r="D1684" s="1037"/>
      <c r="E1684" s="1037"/>
      <c r="F1684" s="1037"/>
      <c r="G1684" s="1037"/>
      <c r="H1684" s="1037"/>
      <c r="I1684" s="1037"/>
      <c r="J1684" s="1037"/>
      <c r="K1684" s="1037"/>
      <c r="L1684" s="1037"/>
      <c r="M1684" s="1037"/>
      <c r="N1684" s="1046"/>
      <c r="V1684" s="189"/>
      <c r="W1684" s="195"/>
      <c r="X1684" s="163" t="s">
        <v>2044</v>
      </c>
      <c r="AA1684" s="207"/>
      <c r="AD1684" s="195"/>
      <c r="AE1684" s="195"/>
      <c r="AG1684" s="195"/>
      <c r="AH1684" s="195"/>
    </row>
    <row r="1685" spans="1:34" s="160" customFormat="1" ht="33.75" x14ac:dyDescent="0.2">
      <c r="A1685" s="198"/>
      <c r="B1685" s="199" t="s">
        <v>430</v>
      </c>
      <c r="C1685" s="1037" t="s">
        <v>431</v>
      </c>
      <c r="D1685" s="1037"/>
      <c r="E1685" s="1037"/>
      <c r="F1685" s="1037"/>
      <c r="G1685" s="1037"/>
      <c r="H1685" s="1037"/>
      <c r="I1685" s="1037"/>
      <c r="J1685" s="1037"/>
      <c r="K1685" s="1037"/>
      <c r="L1685" s="1037"/>
      <c r="M1685" s="1037"/>
      <c r="N1685" s="1046"/>
      <c r="V1685" s="189"/>
      <c r="W1685" s="195"/>
      <c r="Y1685" s="163" t="s">
        <v>431</v>
      </c>
      <c r="AA1685" s="207"/>
      <c r="AD1685" s="195"/>
      <c r="AE1685" s="195"/>
      <c r="AG1685" s="195"/>
      <c r="AH1685" s="195"/>
    </row>
    <row r="1686" spans="1:34" s="160" customFormat="1" ht="12" x14ac:dyDescent="0.2">
      <c r="A1686" s="200"/>
      <c r="B1686" s="199" t="s">
        <v>423</v>
      </c>
      <c r="C1686" s="1037" t="s">
        <v>432</v>
      </c>
      <c r="D1686" s="1037"/>
      <c r="E1686" s="1037"/>
      <c r="F1686" s="201"/>
      <c r="G1686" s="201"/>
      <c r="H1686" s="201"/>
      <c r="I1686" s="201"/>
      <c r="J1686" s="202">
        <v>1018.58</v>
      </c>
      <c r="K1686" s="201" t="s">
        <v>436</v>
      </c>
      <c r="L1686" s="202">
        <v>142.47</v>
      </c>
      <c r="M1686" s="201"/>
      <c r="N1686" s="203"/>
      <c r="V1686" s="189"/>
      <c r="W1686" s="195"/>
      <c r="Z1686" s="163" t="s">
        <v>432</v>
      </c>
      <c r="AA1686" s="207"/>
      <c r="AD1686" s="195"/>
      <c r="AE1686" s="195"/>
      <c r="AG1686" s="195"/>
      <c r="AH1686" s="195"/>
    </row>
    <row r="1687" spans="1:34" s="160" customFormat="1" ht="12" x14ac:dyDescent="0.2">
      <c r="A1687" s="200"/>
      <c r="B1687" s="199" t="s">
        <v>434</v>
      </c>
      <c r="C1687" s="1037" t="s">
        <v>435</v>
      </c>
      <c r="D1687" s="1037"/>
      <c r="E1687" s="1037"/>
      <c r="F1687" s="201"/>
      <c r="G1687" s="201"/>
      <c r="H1687" s="201"/>
      <c r="I1687" s="201"/>
      <c r="J1687" s="202">
        <v>149.83000000000001</v>
      </c>
      <c r="K1687" s="201" t="s">
        <v>436</v>
      </c>
      <c r="L1687" s="202">
        <v>20.96</v>
      </c>
      <c r="M1687" s="201"/>
      <c r="N1687" s="203"/>
      <c r="V1687" s="189"/>
      <c r="W1687" s="195"/>
      <c r="Z1687" s="163" t="s">
        <v>435</v>
      </c>
      <c r="AA1687" s="207"/>
      <c r="AD1687" s="195"/>
      <c r="AE1687" s="195"/>
      <c r="AG1687" s="195"/>
      <c r="AH1687" s="195"/>
    </row>
    <row r="1688" spans="1:34" s="160" customFormat="1" ht="12" x14ac:dyDescent="0.2">
      <c r="A1688" s="200"/>
      <c r="B1688" s="199" t="s">
        <v>437</v>
      </c>
      <c r="C1688" s="1037" t="s">
        <v>438</v>
      </c>
      <c r="D1688" s="1037"/>
      <c r="E1688" s="1037"/>
      <c r="F1688" s="201"/>
      <c r="G1688" s="201"/>
      <c r="H1688" s="201"/>
      <c r="I1688" s="201"/>
      <c r="J1688" s="202">
        <v>5</v>
      </c>
      <c r="K1688" s="201" t="s">
        <v>436</v>
      </c>
      <c r="L1688" s="202">
        <v>0.7</v>
      </c>
      <c r="M1688" s="201"/>
      <c r="N1688" s="203"/>
      <c r="V1688" s="189"/>
      <c r="W1688" s="195"/>
      <c r="Z1688" s="163" t="s">
        <v>438</v>
      </c>
      <c r="AA1688" s="207"/>
      <c r="AD1688" s="195"/>
      <c r="AE1688" s="195"/>
      <c r="AG1688" s="195"/>
      <c r="AH1688" s="195"/>
    </row>
    <row r="1689" spans="1:34" s="160" customFormat="1" ht="12" x14ac:dyDescent="0.2">
      <c r="A1689" s="200"/>
      <c r="B1689" s="199" t="s">
        <v>439</v>
      </c>
      <c r="C1689" s="1037" t="s">
        <v>440</v>
      </c>
      <c r="D1689" s="1037"/>
      <c r="E1689" s="1037"/>
      <c r="F1689" s="201"/>
      <c r="G1689" s="201"/>
      <c r="H1689" s="201"/>
      <c r="I1689" s="201"/>
      <c r="J1689" s="202">
        <v>28248.7</v>
      </c>
      <c r="K1689" s="201"/>
      <c r="L1689" s="202">
        <v>3161.03</v>
      </c>
      <c r="M1689" s="201"/>
      <c r="N1689" s="203"/>
      <c r="V1689" s="189"/>
      <c r="W1689" s="195"/>
      <c r="Z1689" s="163" t="s">
        <v>440</v>
      </c>
      <c r="AA1689" s="207"/>
      <c r="AD1689" s="195"/>
      <c r="AE1689" s="195"/>
      <c r="AG1689" s="195"/>
      <c r="AH1689" s="195"/>
    </row>
    <row r="1690" spans="1:34" s="160" customFormat="1" ht="12" x14ac:dyDescent="0.2">
      <c r="A1690" s="196"/>
      <c r="B1690" s="204" t="s">
        <v>2045</v>
      </c>
      <c r="C1690" s="1048" t="s">
        <v>2046</v>
      </c>
      <c r="D1690" s="1048"/>
      <c r="E1690" s="1048"/>
      <c r="F1690" s="205" t="s">
        <v>1003</v>
      </c>
      <c r="G1690" s="205" t="s">
        <v>489</v>
      </c>
      <c r="H1690" s="205"/>
      <c r="I1690" s="205" t="s">
        <v>489</v>
      </c>
      <c r="J1690" s="199"/>
      <c r="K1690" s="201"/>
      <c r="L1690" s="202"/>
      <c r="M1690" s="201"/>
      <c r="N1690" s="206"/>
      <c r="V1690" s="189"/>
      <c r="W1690" s="195"/>
      <c r="AA1690" s="207" t="s">
        <v>2046</v>
      </c>
      <c r="AD1690" s="195"/>
      <c r="AE1690" s="195"/>
      <c r="AG1690" s="195"/>
      <c r="AH1690" s="195"/>
    </row>
    <row r="1691" spans="1:34" s="160" customFormat="1" ht="12" x14ac:dyDescent="0.2">
      <c r="A1691" s="200"/>
      <c r="B1691" s="199"/>
      <c r="C1691" s="1037" t="s">
        <v>443</v>
      </c>
      <c r="D1691" s="1037"/>
      <c r="E1691" s="1037"/>
      <c r="F1691" s="201" t="s">
        <v>444</v>
      </c>
      <c r="G1691" s="201" t="s">
        <v>2047</v>
      </c>
      <c r="H1691" s="201" t="s">
        <v>436</v>
      </c>
      <c r="I1691" s="201" t="s">
        <v>2048</v>
      </c>
      <c r="J1691" s="202"/>
      <c r="K1691" s="201"/>
      <c r="L1691" s="202"/>
      <c r="M1691" s="201"/>
      <c r="N1691" s="203"/>
      <c r="V1691" s="189"/>
      <c r="W1691" s="195"/>
      <c r="AA1691" s="207"/>
      <c r="AB1691" s="163" t="s">
        <v>443</v>
      </c>
      <c r="AD1691" s="195"/>
      <c r="AE1691" s="195"/>
      <c r="AG1691" s="195"/>
      <c r="AH1691" s="195"/>
    </row>
    <row r="1692" spans="1:34" s="160" customFormat="1" ht="12" x14ac:dyDescent="0.2">
      <c r="A1692" s="200"/>
      <c r="B1692" s="199"/>
      <c r="C1692" s="1037" t="s">
        <v>447</v>
      </c>
      <c r="D1692" s="1037"/>
      <c r="E1692" s="1037"/>
      <c r="F1692" s="201" t="s">
        <v>444</v>
      </c>
      <c r="G1692" s="201" t="s">
        <v>1545</v>
      </c>
      <c r="H1692" s="201" t="s">
        <v>436</v>
      </c>
      <c r="I1692" s="201" t="s">
        <v>2049</v>
      </c>
      <c r="J1692" s="202"/>
      <c r="K1692" s="201"/>
      <c r="L1692" s="202"/>
      <c r="M1692" s="201"/>
      <c r="N1692" s="203"/>
      <c r="V1692" s="189"/>
      <c r="W1692" s="195"/>
      <c r="AA1692" s="207"/>
      <c r="AB1692" s="163" t="s">
        <v>447</v>
      </c>
      <c r="AD1692" s="195"/>
      <c r="AE1692" s="195"/>
      <c r="AG1692" s="195"/>
      <c r="AH1692" s="195"/>
    </row>
    <row r="1693" spans="1:34" s="160" customFormat="1" ht="12" x14ac:dyDescent="0.2">
      <c r="A1693" s="200"/>
      <c r="B1693" s="199"/>
      <c r="C1693" s="1047" t="s">
        <v>450</v>
      </c>
      <c r="D1693" s="1047"/>
      <c r="E1693" s="1047"/>
      <c r="F1693" s="208"/>
      <c r="G1693" s="208"/>
      <c r="H1693" s="208"/>
      <c r="I1693" s="208"/>
      <c r="J1693" s="209">
        <v>29417.11</v>
      </c>
      <c r="K1693" s="208"/>
      <c r="L1693" s="209">
        <v>3324.46</v>
      </c>
      <c r="M1693" s="208"/>
      <c r="N1693" s="210"/>
      <c r="V1693" s="189"/>
      <c r="W1693" s="195"/>
      <c r="AA1693" s="207"/>
      <c r="AC1693" s="163" t="s">
        <v>450</v>
      </c>
      <c r="AD1693" s="195"/>
      <c r="AE1693" s="195"/>
      <c r="AG1693" s="195"/>
      <c r="AH1693" s="195"/>
    </row>
    <row r="1694" spans="1:34" s="160" customFormat="1" ht="12" x14ac:dyDescent="0.2">
      <c r="A1694" s="200"/>
      <c r="B1694" s="199"/>
      <c r="C1694" s="1037" t="s">
        <v>451</v>
      </c>
      <c r="D1694" s="1037"/>
      <c r="E1694" s="1037"/>
      <c r="F1694" s="201"/>
      <c r="G1694" s="201"/>
      <c r="H1694" s="201"/>
      <c r="I1694" s="201"/>
      <c r="J1694" s="202"/>
      <c r="K1694" s="201"/>
      <c r="L1694" s="202">
        <v>143.16999999999999</v>
      </c>
      <c r="M1694" s="201"/>
      <c r="N1694" s="203"/>
      <c r="V1694" s="189"/>
      <c r="W1694" s="195"/>
      <c r="AA1694" s="207"/>
      <c r="AB1694" s="163" t="s">
        <v>451</v>
      </c>
      <c r="AD1694" s="195"/>
      <c r="AE1694" s="195"/>
      <c r="AG1694" s="195"/>
      <c r="AH1694" s="195"/>
    </row>
    <row r="1695" spans="1:34" s="160" customFormat="1" ht="22.5" x14ac:dyDescent="0.2">
      <c r="A1695" s="200"/>
      <c r="B1695" s="199" t="s">
        <v>2009</v>
      </c>
      <c r="C1695" s="1037" t="s">
        <v>2010</v>
      </c>
      <c r="D1695" s="1037"/>
      <c r="E1695" s="1037"/>
      <c r="F1695" s="201" t="s">
        <v>454</v>
      </c>
      <c r="G1695" s="201" t="s">
        <v>1004</v>
      </c>
      <c r="H1695" s="201"/>
      <c r="I1695" s="201" t="s">
        <v>1004</v>
      </c>
      <c r="J1695" s="202"/>
      <c r="K1695" s="201"/>
      <c r="L1695" s="202">
        <v>143.16999999999999</v>
      </c>
      <c r="M1695" s="201"/>
      <c r="N1695" s="203"/>
      <c r="V1695" s="189"/>
      <c r="W1695" s="195"/>
      <c r="AA1695" s="207"/>
      <c r="AB1695" s="163" t="s">
        <v>2010</v>
      </c>
      <c r="AD1695" s="195"/>
      <c r="AE1695" s="195"/>
      <c r="AG1695" s="195"/>
      <c r="AH1695" s="195"/>
    </row>
    <row r="1696" spans="1:34" s="160" customFormat="1" ht="22.5" x14ac:dyDescent="0.2">
      <c r="A1696" s="200"/>
      <c r="B1696" s="199" t="s">
        <v>2011</v>
      </c>
      <c r="C1696" s="1037" t="s">
        <v>2012</v>
      </c>
      <c r="D1696" s="1037"/>
      <c r="E1696" s="1037"/>
      <c r="F1696" s="201" t="s">
        <v>454</v>
      </c>
      <c r="G1696" s="201" t="s">
        <v>890</v>
      </c>
      <c r="H1696" s="201"/>
      <c r="I1696" s="201" t="s">
        <v>890</v>
      </c>
      <c r="J1696" s="202"/>
      <c r="K1696" s="201"/>
      <c r="L1696" s="202">
        <v>70.150000000000006</v>
      </c>
      <c r="M1696" s="201"/>
      <c r="N1696" s="203"/>
      <c r="V1696" s="189"/>
      <c r="W1696" s="195"/>
      <c r="AA1696" s="207"/>
      <c r="AB1696" s="163" t="s">
        <v>2012</v>
      </c>
      <c r="AD1696" s="195"/>
      <c r="AE1696" s="195"/>
      <c r="AG1696" s="195"/>
      <c r="AH1696" s="195"/>
    </row>
    <row r="1697" spans="1:34" s="160" customFormat="1" ht="12" x14ac:dyDescent="0.2">
      <c r="A1697" s="211"/>
      <c r="B1697" s="212"/>
      <c r="C1697" s="1039" t="s">
        <v>459</v>
      </c>
      <c r="D1697" s="1039"/>
      <c r="E1697" s="1039"/>
      <c r="F1697" s="192"/>
      <c r="G1697" s="192"/>
      <c r="H1697" s="192"/>
      <c r="I1697" s="192"/>
      <c r="J1697" s="193"/>
      <c r="K1697" s="192"/>
      <c r="L1697" s="193">
        <v>3537.78</v>
      </c>
      <c r="M1697" s="208"/>
      <c r="N1697" s="194"/>
      <c r="V1697" s="189"/>
      <c r="W1697" s="195"/>
      <c r="AA1697" s="207"/>
      <c r="AD1697" s="195" t="s">
        <v>459</v>
      </c>
      <c r="AE1697" s="195"/>
      <c r="AG1697" s="195"/>
      <c r="AH1697" s="195"/>
    </row>
    <row r="1698" spans="1:34" s="160" customFormat="1" ht="33.75" x14ac:dyDescent="0.2">
      <c r="A1698" s="190" t="s">
        <v>2050</v>
      </c>
      <c r="B1698" s="191" t="s">
        <v>2051</v>
      </c>
      <c r="C1698" s="1039" t="s">
        <v>2052</v>
      </c>
      <c r="D1698" s="1039"/>
      <c r="E1698" s="1039"/>
      <c r="F1698" s="192" t="s">
        <v>532</v>
      </c>
      <c r="G1698" s="192"/>
      <c r="H1698" s="192"/>
      <c r="I1698" s="192" t="s">
        <v>2053</v>
      </c>
      <c r="J1698" s="193"/>
      <c r="K1698" s="192"/>
      <c r="L1698" s="193"/>
      <c r="M1698" s="192"/>
      <c r="N1698" s="194"/>
      <c r="V1698" s="189"/>
      <c r="W1698" s="195" t="s">
        <v>2052</v>
      </c>
      <c r="AA1698" s="207"/>
      <c r="AD1698" s="195"/>
      <c r="AE1698" s="195"/>
      <c r="AG1698" s="195"/>
      <c r="AH1698" s="195"/>
    </row>
    <row r="1699" spans="1:34" s="160" customFormat="1" ht="12" x14ac:dyDescent="0.2">
      <c r="A1699" s="196"/>
      <c r="B1699" s="197"/>
      <c r="C1699" s="1037" t="s">
        <v>2054</v>
      </c>
      <c r="D1699" s="1037"/>
      <c r="E1699" s="1037"/>
      <c r="F1699" s="1037"/>
      <c r="G1699" s="1037"/>
      <c r="H1699" s="1037"/>
      <c r="I1699" s="1037"/>
      <c r="J1699" s="1037"/>
      <c r="K1699" s="1037"/>
      <c r="L1699" s="1037"/>
      <c r="M1699" s="1037"/>
      <c r="N1699" s="1046"/>
      <c r="V1699" s="189"/>
      <c r="W1699" s="195"/>
      <c r="X1699" s="163" t="s">
        <v>2054</v>
      </c>
      <c r="AA1699" s="207"/>
      <c r="AD1699" s="195"/>
      <c r="AE1699" s="195"/>
      <c r="AG1699" s="195"/>
      <c r="AH1699" s="195"/>
    </row>
    <row r="1700" spans="1:34" s="160" customFormat="1" ht="33.75" x14ac:dyDescent="0.2">
      <c r="A1700" s="198"/>
      <c r="B1700" s="199" t="s">
        <v>430</v>
      </c>
      <c r="C1700" s="1037" t="s">
        <v>431</v>
      </c>
      <c r="D1700" s="1037"/>
      <c r="E1700" s="1037"/>
      <c r="F1700" s="1037"/>
      <c r="G1700" s="1037"/>
      <c r="H1700" s="1037"/>
      <c r="I1700" s="1037"/>
      <c r="J1700" s="1037"/>
      <c r="K1700" s="1037"/>
      <c r="L1700" s="1037"/>
      <c r="M1700" s="1037"/>
      <c r="N1700" s="1046"/>
      <c r="V1700" s="189"/>
      <c r="W1700" s="195"/>
      <c r="Y1700" s="163" t="s">
        <v>431</v>
      </c>
      <c r="AA1700" s="207"/>
      <c r="AD1700" s="195"/>
      <c r="AE1700" s="195"/>
      <c r="AG1700" s="195"/>
      <c r="AH1700" s="195"/>
    </row>
    <row r="1701" spans="1:34" s="160" customFormat="1" ht="12" x14ac:dyDescent="0.2">
      <c r="A1701" s="200"/>
      <c r="B1701" s="199" t="s">
        <v>423</v>
      </c>
      <c r="C1701" s="1037" t="s">
        <v>432</v>
      </c>
      <c r="D1701" s="1037"/>
      <c r="E1701" s="1037"/>
      <c r="F1701" s="201"/>
      <c r="G1701" s="201"/>
      <c r="H1701" s="201"/>
      <c r="I1701" s="201"/>
      <c r="J1701" s="202">
        <v>963.12</v>
      </c>
      <c r="K1701" s="201" t="s">
        <v>436</v>
      </c>
      <c r="L1701" s="202">
        <v>1584.93</v>
      </c>
      <c r="M1701" s="201"/>
      <c r="N1701" s="203"/>
      <c r="V1701" s="189"/>
      <c r="W1701" s="195"/>
      <c r="Z1701" s="163" t="s">
        <v>432</v>
      </c>
      <c r="AA1701" s="207"/>
      <c r="AD1701" s="195"/>
      <c r="AE1701" s="195"/>
      <c r="AG1701" s="195"/>
      <c r="AH1701" s="195"/>
    </row>
    <row r="1702" spans="1:34" s="160" customFormat="1" ht="12" x14ac:dyDescent="0.2">
      <c r="A1702" s="200"/>
      <c r="B1702" s="199" t="s">
        <v>434</v>
      </c>
      <c r="C1702" s="1037" t="s">
        <v>435</v>
      </c>
      <c r="D1702" s="1037"/>
      <c r="E1702" s="1037"/>
      <c r="F1702" s="201"/>
      <c r="G1702" s="201"/>
      <c r="H1702" s="201"/>
      <c r="I1702" s="201"/>
      <c r="J1702" s="202">
        <v>324.70999999999998</v>
      </c>
      <c r="K1702" s="201" t="s">
        <v>436</v>
      </c>
      <c r="L1702" s="202">
        <v>534.35</v>
      </c>
      <c r="M1702" s="201"/>
      <c r="N1702" s="203"/>
      <c r="V1702" s="189"/>
      <c r="W1702" s="195"/>
      <c r="Z1702" s="163" t="s">
        <v>435</v>
      </c>
      <c r="AA1702" s="207"/>
      <c r="AD1702" s="195"/>
      <c r="AE1702" s="195"/>
      <c r="AG1702" s="195"/>
      <c r="AH1702" s="195"/>
    </row>
    <row r="1703" spans="1:34" s="160" customFormat="1" ht="12" x14ac:dyDescent="0.2">
      <c r="A1703" s="200"/>
      <c r="B1703" s="199" t="s">
        <v>437</v>
      </c>
      <c r="C1703" s="1037" t="s">
        <v>438</v>
      </c>
      <c r="D1703" s="1037"/>
      <c r="E1703" s="1037"/>
      <c r="F1703" s="201"/>
      <c r="G1703" s="201"/>
      <c r="H1703" s="201"/>
      <c r="I1703" s="201"/>
      <c r="J1703" s="202">
        <v>63.39</v>
      </c>
      <c r="K1703" s="201" t="s">
        <v>436</v>
      </c>
      <c r="L1703" s="202">
        <v>104.32</v>
      </c>
      <c r="M1703" s="201"/>
      <c r="N1703" s="203"/>
      <c r="V1703" s="189"/>
      <c r="W1703" s="195"/>
      <c r="Z1703" s="163" t="s">
        <v>438</v>
      </c>
      <c r="AA1703" s="207"/>
      <c r="AD1703" s="195"/>
      <c r="AE1703" s="195"/>
      <c r="AG1703" s="195"/>
      <c r="AH1703" s="195"/>
    </row>
    <row r="1704" spans="1:34" s="160" customFormat="1" ht="12" x14ac:dyDescent="0.2">
      <c r="A1704" s="200"/>
      <c r="B1704" s="199" t="s">
        <v>439</v>
      </c>
      <c r="C1704" s="1037" t="s">
        <v>440</v>
      </c>
      <c r="D1704" s="1037"/>
      <c r="E1704" s="1037"/>
      <c r="F1704" s="201"/>
      <c r="G1704" s="201"/>
      <c r="H1704" s="201"/>
      <c r="I1704" s="201"/>
      <c r="J1704" s="202">
        <v>5335.4</v>
      </c>
      <c r="K1704" s="201"/>
      <c r="L1704" s="202">
        <v>7024.05</v>
      </c>
      <c r="M1704" s="201"/>
      <c r="N1704" s="203"/>
      <c r="V1704" s="189"/>
      <c r="W1704" s="195"/>
      <c r="Z1704" s="163" t="s">
        <v>440</v>
      </c>
      <c r="AA1704" s="207"/>
      <c r="AD1704" s="195"/>
      <c r="AE1704" s="195"/>
      <c r="AG1704" s="195"/>
      <c r="AH1704" s="195"/>
    </row>
    <row r="1705" spans="1:34" s="160" customFormat="1" ht="22.5" x14ac:dyDescent="0.2">
      <c r="A1705" s="200"/>
      <c r="B1705" s="199"/>
      <c r="C1705" s="1037" t="s">
        <v>443</v>
      </c>
      <c r="D1705" s="1037"/>
      <c r="E1705" s="1037"/>
      <c r="F1705" s="201" t="s">
        <v>444</v>
      </c>
      <c r="G1705" s="201" t="s">
        <v>2055</v>
      </c>
      <c r="H1705" s="201" t="s">
        <v>436</v>
      </c>
      <c r="I1705" s="201" t="s">
        <v>2056</v>
      </c>
      <c r="J1705" s="202"/>
      <c r="K1705" s="201"/>
      <c r="L1705" s="202"/>
      <c r="M1705" s="201"/>
      <c r="N1705" s="203"/>
      <c r="V1705" s="189"/>
      <c r="W1705" s="195"/>
      <c r="AA1705" s="207"/>
      <c r="AB1705" s="163" t="s">
        <v>443</v>
      </c>
      <c r="AD1705" s="195"/>
      <c r="AE1705" s="195"/>
      <c r="AG1705" s="195"/>
      <c r="AH1705" s="195"/>
    </row>
    <row r="1706" spans="1:34" s="160" customFormat="1" ht="12" x14ac:dyDescent="0.2">
      <c r="A1706" s="200"/>
      <c r="B1706" s="199"/>
      <c r="C1706" s="1037" t="s">
        <v>447</v>
      </c>
      <c r="D1706" s="1037"/>
      <c r="E1706" s="1037"/>
      <c r="F1706" s="201" t="s">
        <v>444</v>
      </c>
      <c r="G1706" s="201" t="s">
        <v>2057</v>
      </c>
      <c r="H1706" s="201" t="s">
        <v>436</v>
      </c>
      <c r="I1706" s="201" t="s">
        <v>2058</v>
      </c>
      <c r="J1706" s="202"/>
      <c r="K1706" s="201"/>
      <c r="L1706" s="202"/>
      <c r="M1706" s="201"/>
      <c r="N1706" s="203"/>
      <c r="V1706" s="189"/>
      <c r="W1706" s="195"/>
      <c r="AA1706" s="207"/>
      <c r="AB1706" s="163" t="s">
        <v>447</v>
      </c>
      <c r="AD1706" s="195"/>
      <c r="AE1706" s="195"/>
      <c r="AG1706" s="195"/>
      <c r="AH1706" s="195"/>
    </row>
    <row r="1707" spans="1:34" s="160" customFormat="1" ht="12" x14ac:dyDescent="0.2">
      <c r="A1707" s="200"/>
      <c r="B1707" s="199"/>
      <c r="C1707" s="1047" t="s">
        <v>450</v>
      </c>
      <c r="D1707" s="1047"/>
      <c r="E1707" s="1047"/>
      <c r="F1707" s="208"/>
      <c r="G1707" s="208"/>
      <c r="H1707" s="208"/>
      <c r="I1707" s="208"/>
      <c r="J1707" s="209">
        <v>6623.23</v>
      </c>
      <c r="K1707" s="208"/>
      <c r="L1707" s="209">
        <v>9143.33</v>
      </c>
      <c r="M1707" s="208"/>
      <c r="N1707" s="210"/>
      <c r="V1707" s="189"/>
      <c r="W1707" s="195"/>
      <c r="AA1707" s="207"/>
      <c r="AC1707" s="163" t="s">
        <v>450</v>
      </c>
      <c r="AD1707" s="195"/>
      <c r="AE1707" s="195"/>
      <c r="AG1707" s="195"/>
      <c r="AH1707" s="195"/>
    </row>
    <row r="1708" spans="1:34" s="160" customFormat="1" ht="12" x14ac:dyDescent="0.2">
      <c r="A1708" s="200"/>
      <c r="B1708" s="199"/>
      <c r="C1708" s="1037" t="s">
        <v>451</v>
      </c>
      <c r="D1708" s="1037"/>
      <c r="E1708" s="1037"/>
      <c r="F1708" s="201"/>
      <c r="G1708" s="201"/>
      <c r="H1708" s="201"/>
      <c r="I1708" s="201"/>
      <c r="J1708" s="202"/>
      <c r="K1708" s="201"/>
      <c r="L1708" s="202">
        <v>1689.25</v>
      </c>
      <c r="M1708" s="201"/>
      <c r="N1708" s="203"/>
      <c r="V1708" s="189"/>
      <c r="W1708" s="195"/>
      <c r="AA1708" s="207"/>
      <c r="AB1708" s="163" t="s">
        <v>451</v>
      </c>
      <c r="AD1708" s="195"/>
      <c r="AE1708" s="195"/>
      <c r="AG1708" s="195"/>
      <c r="AH1708" s="195"/>
    </row>
    <row r="1709" spans="1:34" s="160" customFormat="1" ht="22.5" x14ac:dyDescent="0.2">
      <c r="A1709" s="200"/>
      <c r="B1709" s="199" t="s">
        <v>2009</v>
      </c>
      <c r="C1709" s="1037" t="s">
        <v>2010</v>
      </c>
      <c r="D1709" s="1037"/>
      <c r="E1709" s="1037"/>
      <c r="F1709" s="201" t="s">
        <v>454</v>
      </c>
      <c r="G1709" s="201" t="s">
        <v>1004</v>
      </c>
      <c r="H1709" s="201"/>
      <c r="I1709" s="201" t="s">
        <v>1004</v>
      </c>
      <c r="J1709" s="202"/>
      <c r="K1709" s="201"/>
      <c r="L1709" s="202">
        <v>1689.25</v>
      </c>
      <c r="M1709" s="201"/>
      <c r="N1709" s="203"/>
      <c r="V1709" s="189"/>
      <c r="W1709" s="195"/>
      <c r="AA1709" s="207"/>
      <c r="AB1709" s="163" t="s">
        <v>2010</v>
      </c>
      <c r="AD1709" s="195"/>
      <c r="AE1709" s="195"/>
      <c r="AG1709" s="195"/>
      <c r="AH1709" s="195"/>
    </row>
    <row r="1710" spans="1:34" s="160" customFormat="1" ht="22.5" x14ac:dyDescent="0.2">
      <c r="A1710" s="200"/>
      <c r="B1710" s="199" t="s">
        <v>2011</v>
      </c>
      <c r="C1710" s="1037" t="s">
        <v>2012</v>
      </c>
      <c r="D1710" s="1037"/>
      <c r="E1710" s="1037"/>
      <c r="F1710" s="201" t="s">
        <v>454</v>
      </c>
      <c r="G1710" s="201" t="s">
        <v>890</v>
      </c>
      <c r="H1710" s="201"/>
      <c r="I1710" s="201" t="s">
        <v>890</v>
      </c>
      <c r="J1710" s="202"/>
      <c r="K1710" s="201"/>
      <c r="L1710" s="202">
        <v>827.73</v>
      </c>
      <c r="M1710" s="201"/>
      <c r="N1710" s="203"/>
      <c r="V1710" s="189"/>
      <c r="W1710" s="195"/>
      <c r="AA1710" s="207"/>
      <c r="AB1710" s="163" t="s">
        <v>2012</v>
      </c>
      <c r="AD1710" s="195"/>
      <c r="AE1710" s="195"/>
      <c r="AG1710" s="195"/>
      <c r="AH1710" s="195"/>
    </row>
    <row r="1711" spans="1:34" s="160" customFormat="1" ht="12" x14ac:dyDescent="0.2">
      <c r="A1711" s="211"/>
      <c r="B1711" s="212"/>
      <c r="C1711" s="1039" t="s">
        <v>459</v>
      </c>
      <c r="D1711" s="1039"/>
      <c r="E1711" s="1039"/>
      <c r="F1711" s="192"/>
      <c r="G1711" s="192"/>
      <c r="H1711" s="192"/>
      <c r="I1711" s="192"/>
      <c r="J1711" s="193"/>
      <c r="K1711" s="192"/>
      <c r="L1711" s="193">
        <v>11660.31</v>
      </c>
      <c r="M1711" s="208"/>
      <c r="N1711" s="194"/>
      <c r="V1711" s="189"/>
      <c r="W1711" s="195"/>
      <c r="AA1711" s="207"/>
      <c r="AD1711" s="195" t="s">
        <v>459</v>
      </c>
      <c r="AE1711" s="195"/>
      <c r="AG1711" s="195"/>
      <c r="AH1711" s="195"/>
    </row>
    <row r="1712" spans="1:34" s="160" customFormat="1" ht="56.25" x14ac:dyDescent="0.2">
      <c r="A1712" s="190" t="s">
        <v>2059</v>
      </c>
      <c r="B1712" s="191" t="s">
        <v>2060</v>
      </c>
      <c r="C1712" s="1039" t="s">
        <v>2061</v>
      </c>
      <c r="D1712" s="1039"/>
      <c r="E1712" s="1039"/>
      <c r="F1712" s="192" t="s">
        <v>532</v>
      </c>
      <c r="G1712" s="192"/>
      <c r="H1712" s="192"/>
      <c r="I1712" s="192" t="s">
        <v>2062</v>
      </c>
      <c r="J1712" s="193"/>
      <c r="K1712" s="192"/>
      <c r="L1712" s="193"/>
      <c r="M1712" s="192"/>
      <c r="N1712" s="194"/>
      <c r="V1712" s="189"/>
      <c r="W1712" s="195" t="s">
        <v>2061</v>
      </c>
      <c r="AA1712" s="207"/>
      <c r="AD1712" s="195"/>
      <c r="AE1712" s="195"/>
      <c r="AG1712" s="195"/>
      <c r="AH1712" s="195"/>
    </row>
    <row r="1713" spans="1:34" s="160" customFormat="1" ht="12" x14ac:dyDescent="0.2">
      <c r="A1713" s="196"/>
      <c r="B1713" s="197"/>
      <c r="C1713" s="1037" t="s">
        <v>2063</v>
      </c>
      <c r="D1713" s="1037"/>
      <c r="E1713" s="1037"/>
      <c r="F1713" s="1037"/>
      <c r="G1713" s="1037"/>
      <c r="H1713" s="1037"/>
      <c r="I1713" s="1037"/>
      <c r="J1713" s="1037"/>
      <c r="K1713" s="1037"/>
      <c r="L1713" s="1037"/>
      <c r="M1713" s="1037"/>
      <c r="N1713" s="1046"/>
      <c r="V1713" s="189"/>
      <c r="W1713" s="195"/>
      <c r="X1713" s="163" t="s">
        <v>2063</v>
      </c>
      <c r="AA1713" s="207"/>
      <c r="AD1713" s="195"/>
      <c r="AE1713" s="195"/>
      <c r="AG1713" s="195"/>
      <c r="AH1713" s="195"/>
    </row>
    <row r="1714" spans="1:34" s="160" customFormat="1" ht="33.75" x14ac:dyDescent="0.2">
      <c r="A1714" s="198"/>
      <c r="B1714" s="199" t="s">
        <v>430</v>
      </c>
      <c r="C1714" s="1037" t="s">
        <v>431</v>
      </c>
      <c r="D1714" s="1037"/>
      <c r="E1714" s="1037"/>
      <c r="F1714" s="1037"/>
      <c r="G1714" s="1037"/>
      <c r="H1714" s="1037"/>
      <c r="I1714" s="1037"/>
      <c r="J1714" s="1037"/>
      <c r="K1714" s="1037"/>
      <c r="L1714" s="1037"/>
      <c r="M1714" s="1037"/>
      <c r="N1714" s="1046"/>
      <c r="V1714" s="189"/>
      <c r="W1714" s="195"/>
      <c r="Y1714" s="163" t="s">
        <v>431</v>
      </c>
      <c r="AA1714" s="207"/>
      <c r="AD1714" s="195"/>
      <c r="AE1714" s="195"/>
      <c r="AG1714" s="195"/>
      <c r="AH1714" s="195"/>
    </row>
    <row r="1715" spans="1:34" s="160" customFormat="1" ht="12" x14ac:dyDescent="0.2">
      <c r="A1715" s="200"/>
      <c r="B1715" s="199" t="s">
        <v>423</v>
      </c>
      <c r="C1715" s="1037" t="s">
        <v>432</v>
      </c>
      <c r="D1715" s="1037"/>
      <c r="E1715" s="1037"/>
      <c r="F1715" s="201"/>
      <c r="G1715" s="201"/>
      <c r="H1715" s="201"/>
      <c r="I1715" s="201"/>
      <c r="J1715" s="202">
        <v>321.92</v>
      </c>
      <c r="K1715" s="201" t="s">
        <v>436</v>
      </c>
      <c r="L1715" s="202">
        <v>116.29</v>
      </c>
      <c r="M1715" s="201"/>
      <c r="N1715" s="203"/>
      <c r="V1715" s="189"/>
      <c r="W1715" s="195"/>
      <c r="Z1715" s="163" t="s">
        <v>432</v>
      </c>
      <c r="AA1715" s="207"/>
      <c r="AD1715" s="195"/>
      <c r="AE1715" s="195"/>
      <c r="AG1715" s="195"/>
      <c r="AH1715" s="195"/>
    </row>
    <row r="1716" spans="1:34" s="160" customFormat="1" ht="12" x14ac:dyDescent="0.2">
      <c r="A1716" s="200"/>
      <c r="B1716" s="199" t="s">
        <v>434</v>
      </c>
      <c r="C1716" s="1037" t="s">
        <v>435</v>
      </c>
      <c r="D1716" s="1037"/>
      <c r="E1716" s="1037"/>
      <c r="F1716" s="201"/>
      <c r="G1716" s="201"/>
      <c r="H1716" s="201"/>
      <c r="I1716" s="201"/>
      <c r="J1716" s="202">
        <v>17.97</v>
      </c>
      <c r="K1716" s="201" t="s">
        <v>436</v>
      </c>
      <c r="L1716" s="202">
        <v>6.49</v>
      </c>
      <c r="M1716" s="201"/>
      <c r="N1716" s="203"/>
      <c r="V1716" s="189"/>
      <c r="W1716" s="195"/>
      <c r="Z1716" s="163" t="s">
        <v>435</v>
      </c>
      <c r="AA1716" s="207"/>
      <c r="AD1716" s="195"/>
      <c r="AE1716" s="195"/>
      <c r="AG1716" s="195"/>
      <c r="AH1716" s="195"/>
    </row>
    <row r="1717" spans="1:34" s="160" customFormat="1" ht="12" x14ac:dyDescent="0.2">
      <c r="A1717" s="200"/>
      <c r="B1717" s="199" t="s">
        <v>437</v>
      </c>
      <c r="C1717" s="1037" t="s">
        <v>438</v>
      </c>
      <c r="D1717" s="1037"/>
      <c r="E1717" s="1037"/>
      <c r="F1717" s="201"/>
      <c r="G1717" s="201"/>
      <c r="H1717" s="201"/>
      <c r="I1717" s="201"/>
      <c r="J1717" s="202">
        <v>10.72</v>
      </c>
      <c r="K1717" s="201" t="s">
        <v>436</v>
      </c>
      <c r="L1717" s="202">
        <v>3.87</v>
      </c>
      <c r="M1717" s="201"/>
      <c r="N1717" s="203"/>
      <c r="V1717" s="189"/>
      <c r="W1717" s="195"/>
      <c r="Z1717" s="163" t="s">
        <v>438</v>
      </c>
      <c r="AA1717" s="207"/>
      <c r="AD1717" s="195"/>
      <c r="AE1717" s="195"/>
      <c r="AG1717" s="195"/>
      <c r="AH1717" s="195"/>
    </row>
    <row r="1718" spans="1:34" s="160" customFormat="1" ht="12" x14ac:dyDescent="0.2">
      <c r="A1718" s="200"/>
      <c r="B1718" s="199" t="s">
        <v>439</v>
      </c>
      <c r="C1718" s="1037" t="s">
        <v>440</v>
      </c>
      <c r="D1718" s="1037"/>
      <c r="E1718" s="1037"/>
      <c r="F1718" s="201"/>
      <c r="G1718" s="201"/>
      <c r="H1718" s="201"/>
      <c r="I1718" s="201"/>
      <c r="J1718" s="202">
        <v>1.32</v>
      </c>
      <c r="K1718" s="201"/>
      <c r="L1718" s="202">
        <v>0.38</v>
      </c>
      <c r="M1718" s="201"/>
      <c r="N1718" s="203"/>
      <c r="V1718" s="189"/>
      <c r="W1718" s="195"/>
      <c r="Z1718" s="163" t="s">
        <v>440</v>
      </c>
      <c r="AA1718" s="207"/>
      <c r="AD1718" s="195"/>
      <c r="AE1718" s="195"/>
      <c r="AG1718" s="195"/>
      <c r="AH1718" s="195"/>
    </row>
    <row r="1719" spans="1:34" s="160" customFormat="1" ht="12" x14ac:dyDescent="0.2">
      <c r="A1719" s="196"/>
      <c r="B1719" s="204" t="s">
        <v>2064</v>
      </c>
      <c r="C1719" s="1048" t="s">
        <v>2065</v>
      </c>
      <c r="D1719" s="1048"/>
      <c r="E1719" s="1048"/>
      <c r="F1719" s="205" t="s">
        <v>411</v>
      </c>
      <c r="G1719" s="205" t="s">
        <v>2066</v>
      </c>
      <c r="H1719" s="205"/>
      <c r="I1719" s="205" t="s">
        <v>2067</v>
      </c>
      <c r="J1719" s="199"/>
      <c r="K1719" s="201"/>
      <c r="L1719" s="202"/>
      <c r="M1719" s="201"/>
      <c r="N1719" s="206"/>
      <c r="V1719" s="189"/>
      <c r="W1719" s="195"/>
      <c r="AA1719" s="207" t="s">
        <v>2065</v>
      </c>
      <c r="AD1719" s="195"/>
      <c r="AE1719" s="195"/>
      <c r="AG1719" s="195"/>
      <c r="AH1719" s="195"/>
    </row>
    <row r="1720" spans="1:34" s="160" customFormat="1" ht="12" x14ac:dyDescent="0.2">
      <c r="A1720" s="196"/>
      <c r="B1720" s="204" t="s">
        <v>1731</v>
      </c>
      <c r="C1720" s="1048" t="s">
        <v>1732</v>
      </c>
      <c r="D1720" s="1048"/>
      <c r="E1720" s="1048"/>
      <c r="F1720" s="205" t="s">
        <v>411</v>
      </c>
      <c r="G1720" s="205" t="s">
        <v>489</v>
      </c>
      <c r="H1720" s="205"/>
      <c r="I1720" s="205" t="s">
        <v>489</v>
      </c>
      <c r="J1720" s="199"/>
      <c r="K1720" s="201"/>
      <c r="L1720" s="202"/>
      <c r="M1720" s="201"/>
      <c r="N1720" s="206"/>
      <c r="V1720" s="189"/>
      <c r="W1720" s="195"/>
      <c r="AA1720" s="207" t="s">
        <v>1732</v>
      </c>
      <c r="AD1720" s="195"/>
      <c r="AE1720" s="195"/>
      <c r="AG1720" s="195"/>
      <c r="AH1720" s="195"/>
    </row>
    <row r="1721" spans="1:34" s="160" customFormat="1" ht="12" x14ac:dyDescent="0.2">
      <c r="A1721" s="200"/>
      <c r="B1721" s="199"/>
      <c r="C1721" s="1037" t="s">
        <v>443</v>
      </c>
      <c r="D1721" s="1037"/>
      <c r="E1721" s="1037"/>
      <c r="F1721" s="201" t="s">
        <v>444</v>
      </c>
      <c r="G1721" s="201" t="s">
        <v>2068</v>
      </c>
      <c r="H1721" s="201" t="s">
        <v>436</v>
      </c>
      <c r="I1721" s="201" t="s">
        <v>2069</v>
      </c>
      <c r="J1721" s="202"/>
      <c r="K1721" s="201"/>
      <c r="L1721" s="202"/>
      <c r="M1721" s="201"/>
      <c r="N1721" s="203"/>
      <c r="V1721" s="189"/>
      <c r="W1721" s="195"/>
      <c r="AA1721" s="207"/>
      <c r="AB1721" s="163" t="s">
        <v>443</v>
      </c>
      <c r="AD1721" s="195"/>
      <c r="AE1721" s="195"/>
      <c r="AG1721" s="195"/>
      <c r="AH1721" s="195"/>
    </row>
    <row r="1722" spans="1:34" s="160" customFormat="1" ht="12" x14ac:dyDescent="0.2">
      <c r="A1722" s="200"/>
      <c r="B1722" s="199"/>
      <c r="C1722" s="1037" t="s">
        <v>447</v>
      </c>
      <c r="D1722" s="1037"/>
      <c r="E1722" s="1037"/>
      <c r="F1722" s="201" t="s">
        <v>444</v>
      </c>
      <c r="G1722" s="201" t="s">
        <v>2070</v>
      </c>
      <c r="H1722" s="201" t="s">
        <v>436</v>
      </c>
      <c r="I1722" s="201" t="s">
        <v>2071</v>
      </c>
      <c r="J1722" s="202"/>
      <c r="K1722" s="201"/>
      <c r="L1722" s="202"/>
      <c r="M1722" s="201"/>
      <c r="N1722" s="203"/>
      <c r="V1722" s="189"/>
      <c r="W1722" s="195"/>
      <c r="AA1722" s="207"/>
      <c r="AB1722" s="163" t="s">
        <v>447</v>
      </c>
      <c r="AD1722" s="195"/>
      <c r="AE1722" s="195"/>
      <c r="AG1722" s="195"/>
      <c r="AH1722" s="195"/>
    </row>
    <row r="1723" spans="1:34" s="160" customFormat="1" ht="12" x14ac:dyDescent="0.2">
      <c r="A1723" s="200"/>
      <c r="B1723" s="199"/>
      <c r="C1723" s="1047" t="s">
        <v>450</v>
      </c>
      <c r="D1723" s="1047"/>
      <c r="E1723" s="1047"/>
      <c r="F1723" s="208"/>
      <c r="G1723" s="208"/>
      <c r="H1723" s="208"/>
      <c r="I1723" s="208"/>
      <c r="J1723" s="209">
        <v>341.21</v>
      </c>
      <c r="K1723" s="208"/>
      <c r="L1723" s="209">
        <v>123.16</v>
      </c>
      <c r="M1723" s="208"/>
      <c r="N1723" s="210"/>
      <c r="V1723" s="189"/>
      <c r="W1723" s="195"/>
      <c r="AA1723" s="207"/>
      <c r="AC1723" s="163" t="s">
        <v>450</v>
      </c>
      <c r="AD1723" s="195"/>
      <c r="AE1723" s="195"/>
      <c r="AG1723" s="195"/>
      <c r="AH1723" s="195"/>
    </row>
    <row r="1724" spans="1:34" s="160" customFormat="1" ht="12" x14ac:dyDescent="0.2">
      <c r="A1724" s="200"/>
      <c r="B1724" s="199"/>
      <c r="C1724" s="1037" t="s">
        <v>451</v>
      </c>
      <c r="D1724" s="1037"/>
      <c r="E1724" s="1037"/>
      <c r="F1724" s="201"/>
      <c r="G1724" s="201"/>
      <c r="H1724" s="201"/>
      <c r="I1724" s="201"/>
      <c r="J1724" s="202"/>
      <c r="K1724" s="201"/>
      <c r="L1724" s="202">
        <v>120.16</v>
      </c>
      <c r="M1724" s="201"/>
      <c r="N1724" s="203"/>
      <c r="V1724" s="189"/>
      <c r="W1724" s="195"/>
      <c r="AA1724" s="207"/>
      <c r="AB1724" s="163" t="s">
        <v>451</v>
      </c>
      <c r="AD1724" s="195"/>
      <c r="AE1724" s="195"/>
      <c r="AG1724" s="195"/>
      <c r="AH1724" s="195"/>
    </row>
    <row r="1725" spans="1:34" s="160" customFormat="1" ht="22.5" x14ac:dyDescent="0.2">
      <c r="A1725" s="200"/>
      <c r="B1725" s="199" t="s">
        <v>2009</v>
      </c>
      <c r="C1725" s="1037" t="s">
        <v>2010</v>
      </c>
      <c r="D1725" s="1037"/>
      <c r="E1725" s="1037"/>
      <c r="F1725" s="201" t="s">
        <v>454</v>
      </c>
      <c r="G1725" s="201" t="s">
        <v>1004</v>
      </c>
      <c r="H1725" s="201"/>
      <c r="I1725" s="201" t="s">
        <v>1004</v>
      </c>
      <c r="J1725" s="202"/>
      <c r="K1725" s="201"/>
      <c r="L1725" s="202">
        <v>120.16</v>
      </c>
      <c r="M1725" s="201"/>
      <c r="N1725" s="203"/>
      <c r="V1725" s="189"/>
      <c r="W1725" s="195"/>
      <c r="AA1725" s="207"/>
      <c r="AB1725" s="163" t="s">
        <v>2010</v>
      </c>
      <c r="AD1725" s="195"/>
      <c r="AE1725" s="195"/>
      <c r="AG1725" s="195"/>
      <c r="AH1725" s="195"/>
    </row>
    <row r="1726" spans="1:34" s="160" customFormat="1" ht="22.5" x14ac:dyDescent="0.2">
      <c r="A1726" s="200"/>
      <c r="B1726" s="199" t="s">
        <v>2011</v>
      </c>
      <c r="C1726" s="1037" t="s">
        <v>2012</v>
      </c>
      <c r="D1726" s="1037"/>
      <c r="E1726" s="1037"/>
      <c r="F1726" s="201" t="s">
        <v>454</v>
      </c>
      <c r="G1726" s="201" t="s">
        <v>890</v>
      </c>
      <c r="H1726" s="201"/>
      <c r="I1726" s="201" t="s">
        <v>890</v>
      </c>
      <c r="J1726" s="202"/>
      <c r="K1726" s="201"/>
      <c r="L1726" s="202">
        <v>58.88</v>
      </c>
      <c r="M1726" s="201"/>
      <c r="N1726" s="203"/>
      <c r="V1726" s="189"/>
      <c r="W1726" s="195"/>
      <c r="AA1726" s="207"/>
      <c r="AB1726" s="163" t="s">
        <v>2012</v>
      </c>
      <c r="AD1726" s="195"/>
      <c r="AE1726" s="195"/>
      <c r="AG1726" s="195"/>
      <c r="AH1726" s="195"/>
    </row>
    <row r="1727" spans="1:34" s="160" customFormat="1" ht="12" x14ac:dyDescent="0.2">
      <c r="A1727" s="211"/>
      <c r="B1727" s="212"/>
      <c r="C1727" s="1039" t="s">
        <v>459</v>
      </c>
      <c r="D1727" s="1039"/>
      <c r="E1727" s="1039"/>
      <c r="F1727" s="192"/>
      <c r="G1727" s="192"/>
      <c r="H1727" s="192"/>
      <c r="I1727" s="192"/>
      <c r="J1727" s="193"/>
      <c r="K1727" s="192"/>
      <c r="L1727" s="193">
        <v>302.2</v>
      </c>
      <c r="M1727" s="208"/>
      <c r="N1727" s="194"/>
      <c r="V1727" s="189"/>
      <c r="W1727" s="195"/>
      <c r="AA1727" s="207"/>
      <c r="AD1727" s="195" t="s">
        <v>459</v>
      </c>
      <c r="AE1727" s="195"/>
      <c r="AG1727" s="195"/>
      <c r="AH1727" s="195"/>
    </row>
    <row r="1728" spans="1:34" s="160" customFormat="1" ht="67.5" x14ac:dyDescent="0.2">
      <c r="A1728" s="190" t="s">
        <v>2072</v>
      </c>
      <c r="B1728" s="191" t="s">
        <v>2073</v>
      </c>
      <c r="C1728" s="1039" t="s">
        <v>2074</v>
      </c>
      <c r="D1728" s="1039"/>
      <c r="E1728" s="1039"/>
      <c r="F1728" s="192" t="s">
        <v>532</v>
      </c>
      <c r="G1728" s="192"/>
      <c r="H1728" s="192"/>
      <c r="I1728" s="192" t="s">
        <v>2075</v>
      </c>
      <c r="J1728" s="193"/>
      <c r="K1728" s="192"/>
      <c r="L1728" s="193"/>
      <c r="M1728" s="192"/>
      <c r="N1728" s="194"/>
      <c r="V1728" s="189"/>
      <c r="W1728" s="195" t="s">
        <v>2074</v>
      </c>
      <c r="AA1728" s="207"/>
      <c r="AD1728" s="195"/>
      <c r="AE1728" s="195"/>
      <c r="AG1728" s="195"/>
      <c r="AH1728" s="195"/>
    </row>
    <row r="1729" spans="1:34" s="160" customFormat="1" ht="12" x14ac:dyDescent="0.2">
      <c r="A1729" s="196"/>
      <c r="B1729" s="197"/>
      <c r="C1729" s="1037" t="s">
        <v>2076</v>
      </c>
      <c r="D1729" s="1037"/>
      <c r="E1729" s="1037"/>
      <c r="F1729" s="1037"/>
      <c r="G1729" s="1037"/>
      <c r="H1729" s="1037"/>
      <c r="I1729" s="1037"/>
      <c r="J1729" s="1037"/>
      <c r="K1729" s="1037"/>
      <c r="L1729" s="1037"/>
      <c r="M1729" s="1037"/>
      <c r="N1729" s="1046"/>
      <c r="V1729" s="189"/>
      <c r="W1729" s="195"/>
      <c r="X1729" s="163" t="s">
        <v>2076</v>
      </c>
      <c r="AA1729" s="207"/>
      <c r="AD1729" s="195"/>
      <c r="AE1729" s="195"/>
      <c r="AG1729" s="195"/>
      <c r="AH1729" s="195"/>
    </row>
    <row r="1730" spans="1:34" s="160" customFormat="1" ht="12" x14ac:dyDescent="0.2">
      <c r="A1730" s="198"/>
      <c r="B1730" s="199"/>
      <c r="C1730" s="1037" t="s">
        <v>2077</v>
      </c>
      <c r="D1730" s="1037"/>
      <c r="E1730" s="1037"/>
      <c r="F1730" s="1037"/>
      <c r="G1730" s="1037"/>
      <c r="H1730" s="1037"/>
      <c r="I1730" s="1037"/>
      <c r="J1730" s="1037"/>
      <c r="K1730" s="1037"/>
      <c r="L1730" s="1037"/>
      <c r="M1730" s="1037"/>
      <c r="N1730" s="1046"/>
      <c r="V1730" s="189"/>
      <c r="W1730" s="195"/>
      <c r="Y1730" s="163" t="s">
        <v>2077</v>
      </c>
      <c r="AA1730" s="207"/>
      <c r="AD1730" s="195"/>
      <c r="AE1730" s="195"/>
      <c r="AG1730" s="195"/>
      <c r="AH1730" s="195"/>
    </row>
    <row r="1731" spans="1:34" s="160" customFormat="1" ht="33.75" x14ac:dyDescent="0.2">
      <c r="A1731" s="198"/>
      <c r="B1731" s="199" t="s">
        <v>430</v>
      </c>
      <c r="C1731" s="1037" t="s">
        <v>431</v>
      </c>
      <c r="D1731" s="1037"/>
      <c r="E1731" s="1037"/>
      <c r="F1731" s="1037"/>
      <c r="G1731" s="1037"/>
      <c r="H1731" s="1037"/>
      <c r="I1731" s="1037"/>
      <c r="J1731" s="1037"/>
      <c r="K1731" s="1037"/>
      <c r="L1731" s="1037"/>
      <c r="M1731" s="1037"/>
      <c r="N1731" s="1046"/>
      <c r="V1731" s="189"/>
      <c r="W1731" s="195"/>
      <c r="Y1731" s="163" t="s">
        <v>431</v>
      </c>
      <c r="AA1731" s="207"/>
      <c r="AD1731" s="195"/>
      <c r="AE1731" s="195"/>
      <c r="AG1731" s="195"/>
      <c r="AH1731" s="195"/>
    </row>
    <row r="1732" spans="1:34" s="160" customFormat="1" ht="12" x14ac:dyDescent="0.2">
      <c r="A1732" s="200"/>
      <c r="B1732" s="199" t="s">
        <v>423</v>
      </c>
      <c r="C1732" s="1037" t="s">
        <v>432</v>
      </c>
      <c r="D1732" s="1037"/>
      <c r="E1732" s="1037"/>
      <c r="F1732" s="201"/>
      <c r="G1732" s="201"/>
      <c r="H1732" s="201"/>
      <c r="I1732" s="201"/>
      <c r="J1732" s="202">
        <v>30.62</v>
      </c>
      <c r="K1732" s="201" t="s">
        <v>2078</v>
      </c>
      <c r="L1732" s="202">
        <v>-51.19</v>
      </c>
      <c r="M1732" s="201"/>
      <c r="N1732" s="203"/>
      <c r="V1732" s="189"/>
      <c r="W1732" s="195"/>
      <c r="Z1732" s="163" t="s">
        <v>432</v>
      </c>
      <c r="AA1732" s="207"/>
      <c r="AD1732" s="195"/>
      <c r="AE1732" s="195"/>
      <c r="AG1732" s="195"/>
      <c r="AH1732" s="195"/>
    </row>
    <row r="1733" spans="1:34" s="160" customFormat="1" ht="12" x14ac:dyDescent="0.2">
      <c r="A1733" s="200"/>
      <c r="B1733" s="199" t="s">
        <v>434</v>
      </c>
      <c r="C1733" s="1037" t="s">
        <v>435</v>
      </c>
      <c r="D1733" s="1037"/>
      <c r="E1733" s="1037"/>
      <c r="F1733" s="201"/>
      <c r="G1733" s="201"/>
      <c r="H1733" s="201"/>
      <c r="I1733" s="201"/>
      <c r="J1733" s="202">
        <v>1.8</v>
      </c>
      <c r="K1733" s="201" t="s">
        <v>2078</v>
      </c>
      <c r="L1733" s="202">
        <v>-3.01</v>
      </c>
      <c r="M1733" s="201"/>
      <c r="N1733" s="203"/>
      <c r="V1733" s="189"/>
      <c r="W1733" s="195"/>
      <c r="Z1733" s="163" t="s">
        <v>435</v>
      </c>
      <c r="AA1733" s="207"/>
      <c r="AD1733" s="195"/>
      <c r="AE1733" s="195"/>
      <c r="AG1733" s="195"/>
      <c r="AH1733" s="195"/>
    </row>
    <row r="1734" spans="1:34" s="160" customFormat="1" ht="12" x14ac:dyDescent="0.2">
      <c r="A1734" s="200"/>
      <c r="B1734" s="199" t="s">
        <v>437</v>
      </c>
      <c r="C1734" s="1037" t="s">
        <v>438</v>
      </c>
      <c r="D1734" s="1037"/>
      <c r="E1734" s="1037"/>
      <c r="F1734" s="201"/>
      <c r="G1734" s="201"/>
      <c r="H1734" s="201"/>
      <c r="I1734" s="201"/>
      <c r="J1734" s="202">
        <v>1.0900000000000001</v>
      </c>
      <c r="K1734" s="201" t="s">
        <v>2078</v>
      </c>
      <c r="L1734" s="202">
        <v>-1.82</v>
      </c>
      <c r="M1734" s="201"/>
      <c r="N1734" s="203"/>
      <c r="V1734" s="189"/>
      <c r="W1734" s="195"/>
      <c r="Z1734" s="163" t="s">
        <v>438</v>
      </c>
      <c r="AA1734" s="207"/>
      <c r="AD1734" s="195"/>
      <c r="AE1734" s="195"/>
      <c r="AG1734" s="195"/>
      <c r="AH1734" s="195"/>
    </row>
    <row r="1735" spans="1:34" s="160" customFormat="1" ht="12" x14ac:dyDescent="0.2">
      <c r="A1735" s="200"/>
      <c r="B1735" s="199" t="s">
        <v>439</v>
      </c>
      <c r="C1735" s="1037" t="s">
        <v>440</v>
      </c>
      <c r="D1735" s="1037"/>
      <c r="E1735" s="1037"/>
      <c r="F1735" s="201"/>
      <c r="G1735" s="201"/>
      <c r="H1735" s="201"/>
      <c r="I1735" s="201"/>
      <c r="J1735" s="202">
        <v>0.13</v>
      </c>
      <c r="K1735" s="201" t="s">
        <v>476</v>
      </c>
      <c r="L1735" s="202">
        <v>-0.17</v>
      </c>
      <c r="M1735" s="201"/>
      <c r="N1735" s="203"/>
      <c r="V1735" s="189"/>
      <c r="W1735" s="195"/>
      <c r="Z1735" s="163" t="s">
        <v>440</v>
      </c>
      <c r="AA1735" s="207"/>
      <c r="AD1735" s="195"/>
      <c r="AE1735" s="195"/>
      <c r="AG1735" s="195"/>
      <c r="AH1735" s="195"/>
    </row>
    <row r="1736" spans="1:34" s="160" customFormat="1" ht="22.5" x14ac:dyDescent="0.2">
      <c r="A1736" s="196"/>
      <c r="B1736" s="204" t="s">
        <v>2064</v>
      </c>
      <c r="C1736" s="1048" t="s">
        <v>2065</v>
      </c>
      <c r="D1736" s="1048"/>
      <c r="E1736" s="1048"/>
      <c r="F1736" s="205" t="s">
        <v>411</v>
      </c>
      <c r="G1736" s="205" t="s">
        <v>2079</v>
      </c>
      <c r="H1736" s="205" t="s">
        <v>476</v>
      </c>
      <c r="I1736" s="205" t="s">
        <v>2080</v>
      </c>
      <c r="J1736" s="199"/>
      <c r="K1736" s="201"/>
      <c r="L1736" s="202"/>
      <c r="M1736" s="201"/>
      <c r="N1736" s="206"/>
      <c r="V1736" s="189"/>
      <c r="W1736" s="195"/>
      <c r="AA1736" s="207" t="s">
        <v>2065</v>
      </c>
      <c r="AD1736" s="195"/>
      <c r="AE1736" s="195"/>
      <c r="AG1736" s="195"/>
      <c r="AH1736" s="195"/>
    </row>
    <row r="1737" spans="1:34" s="160" customFormat="1" ht="22.5" x14ac:dyDescent="0.2">
      <c r="A1737" s="200"/>
      <c r="B1737" s="199"/>
      <c r="C1737" s="1037" t="s">
        <v>443</v>
      </c>
      <c r="D1737" s="1037"/>
      <c r="E1737" s="1037"/>
      <c r="F1737" s="201" t="s">
        <v>444</v>
      </c>
      <c r="G1737" s="201" t="s">
        <v>2081</v>
      </c>
      <c r="H1737" s="201" t="s">
        <v>2078</v>
      </c>
      <c r="I1737" s="201" t="s">
        <v>2082</v>
      </c>
      <c r="J1737" s="202"/>
      <c r="K1737" s="201"/>
      <c r="L1737" s="202"/>
      <c r="M1737" s="201"/>
      <c r="N1737" s="203"/>
      <c r="V1737" s="189"/>
      <c r="W1737" s="195"/>
      <c r="AA1737" s="207"/>
      <c r="AB1737" s="163" t="s">
        <v>443</v>
      </c>
      <c r="AD1737" s="195"/>
      <c r="AE1737" s="195"/>
      <c r="AG1737" s="195"/>
      <c r="AH1737" s="195"/>
    </row>
    <row r="1738" spans="1:34" s="160" customFormat="1" ht="12" x14ac:dyDescent="0.2">
      <c r="A1738" s="200"/>
      <c r="B1738" s="199"/>
      <c r="C1738" s="1037" t="s">
        <v>447</v>
      </c>
      <c r="D1738" s="1037"/>
      <c r="E1738" s="1037"/>
      <c r="F1738" s="201" t="s">
        <v>444</v>
      </c>
      <c r="G1738" s="201" t="s">
        <v>2083</v>
      </c>
      <c r="H1738" s="201" t="s">
        <v>2078</v>
      </c>
      <c r="I1738" s="201" t="s">
        <v>2084</v>
      </c>
      <c r="J1738" s="202"/>
      <c r="K1738" s="201"/>
      <c r="L1738" s="202"/>
      <c r="M1738" s="201"/>
      <c r="N1738" s="203"/>
      <c r="V1738" s="189"/>
      <c r="W1738" s="195"/>
      <c r="AA1738" s="207"/>
      <c r="AB1738" s="163" t="s">
        <v>447</v>
      </c>
      <c r="AD1738" s="195"/>
      <c r="AE1738" s="195"/>
      <c r="AG1738" s="195"/>
      <c r="AH1738" s="195"/>
    </row>
    <row r="1739" spans="1:34" s="160" customFormat="1" ht="12" x14ac:dyDescent="0.2">
      <c r="A1739" s="200"/>
      <c r="B1739" s="199"/>
      <c r="C1739" s="1047" t="s">
        <v>450</v>
      </c>
      <c r="D1739" s="1047"/>
      <c r="E1739" s="1047"/>
      <c r="F1739" s="208"/>
      <c r="G1739" s="208"/>
      <c r="H1739" s="208"/>
      <c r="I1739" s="208"/>
      <c r="J1739" s="209">
        <v>32.549999999999997</v>
      </c>
      <c r="K1739" s="208"/>
      <c r="L1739" s="209">
        <v>-54.37</v>
      </c>
      <c r="M1739" s="208"/>
      <c r="N1739" s="210"/>
      <c r="V1739" s="189"/>
      <c r="W1739" s="195"/>
      <c r="AA1739" s="207"/>
      <c r="AC1739" s="163" t="s">
        <v>450</v>
      </c>
      <c r="AD1739" s="195"/>
      <c r="AE1739" s="195"/>
      <c r="AG1739" s="195"/>
      <c r="AH1739" s="195"/>
    </row>
    <row r="1740" spans="1:34" s="160" customFormat="1" ht="12" x14ac:dyDescent="0.2">
      <c r="A1740" s="200"/>
      <c r="B1740" s="199"/>
      <c r="C1740" s="1037" t="s">
        <v>451</v>
      </c>
      <c r="D1740" s="1037"/>
      <c r="E1740" s="1037"/>
      <c r="F1740" s="201"/>
      <c r="G1740" s="201"/>
      <c r="H1740" s="201"/>
      <c r="I1740" s="201"/>
      <c r="J1740" s="202"/>
      <c r="K1740" s="201"/>
      <c r="L1740" s="202">
        <v>-53.01</v>
      </c>
      <c r="M1740" s="201"/>
      <c r="N1740" s="203"/>
      <c r="V1740" s="189"/>
      <c r="W1740" s="195"/>
      <c r="AA1740" s="207"/>
      <c r="AB1740" s="163" t="s">
        <v>451</v>
      </c>
      <c r="AD1740" s="195"/>
      <c r="AE1740" s="195"/>
      <c r="AG1740" s="195"/>
      <c r="AH1740" s="195"/>
    </row>
    <row r="1741" spans="1:34" s="160" customFormat="1" ht="22.5" x14ac:dyDescent="0.2">
      <c r="A1741" s="200"/>
      <c r="B1741" s="199" t="s">
        <v>2009</v>
      </c>
      <c r="C1741" s="1037" t="s">
        <v>2010</v>
      </c>
      <c r="D1741" s="1037"/>
      <c r="E1741" s="1037"/>
      <c r="F1741" s="201" t="s">
        <v>454</v>
      </c>
      <c r="G1741" s="201" t="s">
        <v>1004</v>
      </c>
      <c r="H1741" s="201"/>
      <c r="I1741" s="201" t="s">
        <v>1004</v>
      </c>
      <c r="J1741" s="202"/>
      <c r="K1741" s="201"/>
      <c r="L1741" s="202">
        <v>-53.01</v>
      </c>
      <c r="M1741" s="201"/>
      <c r="N1741" s="203"/>
      <c r="V1741" s="189"/>
      <c r="W1741" s="195"/>
      <c r="AA1741" s="207"/>
      <c r="AB1741" s="163" t="s">
        <v>2010</v>
      </c>
      <c r="AD1741" s="195"/>
      <c r="AE1741" s="195"/>
      <c r="AG1741" s="195"/>
      <c r="AH1741" s="195"/>
    </row>
    <row r="1742" spans="1:34" s="160" customFormat="1" ht="22.5" x14ac:dyDescent="0.2">
      <c r="A1742" s="200"/>
      <c r="B1742" s="199" t="s">
        <v>2011</v>
      </c>
      <c r="C1742" s="1037" t="s">
        <v>2012</v>
      </c>
      <c r="D1742" s="1037"/>
      <c r="E1742" s="1037"/>
      <c r="F1742" s="201" t="s">
        <v>454</v>
      </c>
      <c r="G1742" s="201" t="s">
        <v>890</v>
      </c>
      <c r="H1742" s="201"/>
      <c r="I1742" s="201" t="s">
        <v>890</v>
      </c>
      <c r="J1742" s="202"/>
      <c r="K1742" s="201"/>
      <c r="L1742" s="202">
        <v>-25.97</v>
      </c>
      <c r="M1742" s="201"/>
      <c r="N1742" s="203"/>
      <c r="V1742" s="189"/>
      <c r="W1742" s="195"/>
      <c r="AA1742" s="207"/>
      <c r="AB1742" s="163" t="s">
        <v>2012</v>
      </c>
      <c r="AD1742" s="195"/>
      <c r="AE1742" s="195"/>
      <c r="AG1742" s="195"/>
      <c r="AH1742" s="195"/>
    </row>
    <row r="1743" spans="1:34" s="160" customFormat="1" ht="12" x14ac:dyDescent="0.2">
      <c r="A1743" s="211"/>
      <c r="B1743" s="212"/>
      <c r="C1743" s="1039" t="s">
        <v>459</v>
      </c>
      <c r="D1743" s="1039"/>
      <c r="E1743" s="1039"/>
      <c r="F1743" s="192"/>
      <c r="G1743" s="192"/>
      <c r="H1743" s="192"/>
      <c r="I1743" s="192"/>
      <c r="J1743" s="193"/>
      <c r="K1743" s="192"/>
      <c r="L1743" s="193">
        <v>-133.35</v>
      </c>
      <c r="M1743" s="208"/>
      <c r="N1743" s="194"/>
      <c r="V1743" s="189"/>
      <c r="W1743" s="195"/>
      <c r="AA1743" s="207"/>
      <c r="AD1743" s="195" t="s">
        <v>459</v>
      </c>
      <c r="AE1743" s="195"/>
      <c r="AG1743" s="195"/>
      <c r="AH1743" s="195"/>
    </row>
    <row r="1744" spans="1:34" s="160" customFormat="1" ht="22.5" x14ac:dyDescent="0.2">
      <c r="A1744" s="190" t="s">
        <v>2085</v>
      </c>
      <c r="B1744" s="191" t="s">
        <v>2086</v>
      </c>
      <c r="C1744" s="1039" t="s">
        <v>2087</v>
      </c>
      <c r="D1744" s="1039"/>
      <c r="E1744" s="1039"/>
      <c r="F1744" s="192" t="s">
        <v>488</v>
      </c>
      <c r="G1744" s="192"/>
      <c r="H1744" s="192"/>
      <c r="I1744" s="192" t="s">
        <v>2088</v>
      </c>
      <c r="J1744" s="193">
        <v>8.06</v>
      </c>
      <c r="K1744" s="192"/>
      <c r="L1744" s="193">
        <v>1127.51</v>
      </c>
      <c r="M1744" s="192"/>
      <c r="N1744" s="194"/>
      <c r="V1744" s="189"/>
      <c r="W1744" s="195" t="s">
        <v>2087</v>
      </c>
      <c r="AA1744" s="207"/>
      <c r="AD1744" s="195"/>
      <c r="AE1744" s="195"/>
      <c r="AG1744" s="195"/>
      <c r="AH1744" s="195"/>
    </row>
    <row r="1745" spans="1:34" s="160" customFormat="1" ht="12" x14ac:dyDescent="0.2">
      <c r="A1745" s="211"/>
      <c r="B1745" s="212"/>
      <c r="C1745" s="168" t="s">
        <v>462</v>
      </c>
      <c r="D1745" s="213"/>
      <c r="E1745" s="213"/>
      <c r="F1745" s="214"/>
      <c r="G1745" s="214"/>
      <c r="H1745" s="214"/>
      <c r="I1745" s="214"/>
      <c r="J1745" s="215"/>
      <c r="K1745" s="214"/>
      <c r="L1745" s="215"/>
      <c r="M1745" s="216"/>
      <c r="N1745" s="217"/>
      <c r="V1745" s="189"/>
      <c r="W1745" s="195"/>
      <c r="AA1745" s="207"/>
      <c r="AD1745" s="195"/>
      <c r="AE1745" s="195"/>
      <c r="AG1745" s="195"/>
      <c r="AH1745" s="195"/>
    </row>
    <row r="1746" spans="1:34" s="160" customFormat="1" ht="12" x14ac:dyDescent="0.2">
      <c r="A1746" s="196"/>
      <c r="B1746" s="197"/>
      <c r="C1746" s="1037" t="s">
        <v>2089</v>
      </c>
      <c r="D1746" s="1037"/>
      <c r="E1746" s="1037"/>
      <c r="F1746" s="1037"/>
      <c r="G1746" s="1037"/>
      <c r="H1746" s="1037"/>
      <c r="I1746" s="1037"/>
      <c r="J1746" s="1037"/>
      <c r="K1746" s="1037"/>
      <c r="L1746" s="1037"/>
      <c r="M1746" s="1037"/>
      <c r="N1746" s="1046"/>
      <c r="V1746" s="189"/>
      <c r="W1746" s="195"/>
      <c r="X1746" s="163" t="s">
        <v>2089</v>
      </c>
      <c r="AA1746" s="207"/>
      <c r="AD1746" s="195"/>
      <c r="AE1746" s="195"/>
      <c r="AG1746" s="195"/>
      <c r="AH1746" s="195"/>
    </row>
    <row r="1747" spans="1:34" s="160" customFormat="1" ht="45" x14ac:dyDescent="0.2">
      <c r="A1747" s="190" t="s">
        <v>2090</v>
      </c>
      <c r="B1747" s="191" t="s">
        <v>2091</v>
      </c>
      <c r="C1747" s="1039" t="s">
        <v>2092</v>
      </c>
      <c r="D1747" s="1039"/>
      <c r="E1747" s="1039"/>
      <c r="F1747" s="192" t="s">
        <v>532</v>
      </c>
      <c r="G1747" s="192"/>
      <c r="H1747" s="192"/>
      <c r="I1747" s="192" t="s">
        <v>2062</v>
      </c>
      <c r="J1747" s="193"/>
      <c r="K1747" s="192"/>
      <c r="L1747" s="193"/>
      <c r="M1747" s="192"/>
      <c r="N1747" s="194"/>
      <c r="V1747" s="189"/>
      <c r="W1747" s="195" t="s">
        <v>2092</v>
      </c>
      <c r="AA1747" s="207"/>
      <c r="AD1747" s="195"/>
      <c r="AE1747" s="195"/>
      <c r="AG1747" s="195"/>
      <c r="AH1747" s="195"/>
    </row>
    <row r="1748" spans="1:34" s="160" customFormat="1" ht="12" x14ac:dyDescent="0.2">
      <c r="A1748" s="196"/>
      <c r="B1748" s="197"/>
      <c r="C1748" s="1037" t="s">
        <v>2063</v>
      </c>
      <c r="D1748" s="1037"/>
      <c r="E1748" s="1037"/>
      <c r="F1748" s="1037"/>
      <c r="G1748" s="1037"/>
      <c r="H1748" s="1037"/>
      <c r="I1748" s="1037"/>
      <c r="J1748" s="1037"/>
      <c r="K1748" s="1037"/>
      <c r="L1748" s="1037"/>
      <c r="M1748" s="1037"/>
      <c r="N1748" s="1046"/>
      <c r="V1748" s="189"/>
      <c r="W1748" s="195"/>
      <c r="X1748" s="163" t="s">
        <v>2063</v>
      </c>
      <c r="AA1748" s="207"/>
      <c r="AD1748" s="195"/>
      <c r="AE1748" s="195"/>
      <c r="AG1748" s="195"/>
      <c r="AH1748" s="195"/>
    </row>
    <row r="1749" spans="1:34" s="160" customFormat="1" ht="33.75" x14ac:dyDescent="0.2">
      <c r="A1749" s="198"/>
      <c r="B1749" s="199" t="s">
        <v>430</v>
      </c>
      <c r="C1749" s="1037" t="s">
        <v>431</v>
      </c>
      <c r="D1749" s="1037"/>
      <c r="E1749" s="1037"/>
      <c r="F1749" s="1037"/>
      <c r="G1749" s="1037"/>
      <c r="H1749" s="1037"/>
      <c r="I1749" s="1037"/>
      <c r="J1749" s="1037"/>
      <c r="K1749" s="1037"/>
      <c r="L1749" s="1037"/>
      <c r="M1749" s="1037"/>
      <c r="N1749" s="1046"/>
      <c r="V1749" s="189"/>
      <c r="W1749" s="195"/>
      <c r="Y1749" s="163" t="s">
        <v>431</v>
      </c>
      <c r="AA1749" s="207"/>
      <c r="AD1749" s="195"/>
      <c r="AE1749" s="195"/>
      <c r="AG1749" s="195"/>
      <c r="AH1749" s="195"/>
    </row>
    <row r="1750" spans="1:34" s="160" customFormat="1" ht="12" x14ac:dyDescent="0.2">
      <c r="A1750" s="200"/>
      <c r="B1750" s="199" t="s">
        <v>423</v>
      </c>
      <c r="C1750" s="1037" t="s">
        <v>432</v>
      </c>
      <c r="D1750" s="1037"/>
      <c r="E1750" s="1037"/>
      <c r="F1750" s="201"/>
      <c r="G1750" s="201"/>
      <c r="H1750" s="201"/>
      <c r="I1750" s="201"/>
      <c r="J1750" s="202">
        <v>354.22</v>
      </c>
      <c r="K1750" s="201" t="s">
        <v>436</v>
      </c>
      <c r="L1750" s="202">
        <v>127.96</v>
      </c>
      <c r="M1750" s="201"/>
      <c r="N1750" s="203"/>
      <c r="V1750" s="189"/>
      <c r="W1750" s="195"/>
      <c r="Z1750" s="163" t="s">
        <v>432</v>
      </c>
      <c r="AA1750" s="207"/>
      <c r="AD1750" s="195"/>
      <c r="AE1750" s="195"/>
      <c r="AG1750" s="195"/>
      <c r="AH1750" s="195"/>
    </row>
    <row r="1751" spans="1:34" s="160" customFormat="1" ht="12" x14ac:dyDescent="0.2">
      <c r="A1751" s="200"/>
      <c r="B1751" s="199" t="s">
        <v>434</v>
      </c>
      <c r="C1751" s="1037" t="s">
        <v>435</v>
      </c>
      <c r="D1751" s="1037"/>
      <c r="E1751" s="1037"/>
      <c r="F1751" s="201"/>
      <c r="G1751" s="201"/>
      <c r="H1751" s="201"/>
      <c r="I1751" s="201"/>
      <c r="J1751" s="202">
        <v>6.85</v>
      </c>
      <c r="K1751" s="201" t="s">
        <v>436</v>
      </c>
      <c r="L1751" s="202">
        <v>2.4700000000000002</v>
      </c>
      <c r="M1751" s="201"/>
      <c r="N1751" s="203"/>
      <c r="V1751" s="189"/>
      <c r="W1751" s="195"/>
      <c r="Z1751" s="163" t="s">
        <v>435</v>
      </c>
      <c r="AA1751" s="207"/>
      <c r="AD1751" s="195"/>
      <c r="AE1751" s="195"/>
      <c r="AG1751" s="195"/>
      <c r="AH1751" s="195"/>
    </row>
    <row r="1752" spans="1:34" s="160" customFormat="1" ht="12" x14ac:dyDescent="0.2">
      <c r="A1752" s="200"/>
      <c r="B1752" s="199" t="s">
        <v>437</v>
      </c>
      <c r="C1752" s="1037" t="s">
        <v>438</v>
      </c>
      <c r="D1752" s="1037"/>
      <c r="E1752" s="1037"/>
      <c r="F1752" s="201"/>
      <c r="G1752" s="201"/>
      <c r="H1752" s="201"/>
      <c r="I1752" s="201"/>
      <c r="J1752" s="202">
        <v>1.28</v>
      </c>
      <c r="K1752" s="201" t="s">
        <v>436</v>
      </c>
      <c r="L1752" s="202">
        <v>0.46</v>
      </c>
      <c r="M1752" s="201"/>
      <c r="N1752" s="203"/>
      <c r="V1752" s="189"/>
      <c r="W1752" s="195"/>
      <c r="Z1752" s="163" t="s">
        <v>438</v>
      </c>
      <c r="AA1752" s="207"/>
      <c r="AD1752" s="195"/>
      <c r="AE1752" s="195"/>
      <c r="AG1752" s="195"/>
      <c r="AH1752" s="195"/>
    </row>
    <row r="1753" spans="1:34" s="160" customFormat="1" ht="12" x14ac:dyDescent="0.2">
      <c r="A1753" s="200"/>
      <c r="B1753" s="199" t="s">
        <v>439</v>
      </c>
      <c r="C1753" s="1037" t="s">
        <v>440</v>
      </c>
      <c r="D1753" s="1037"/>
      <c r="E1753" s="1037"/>
      <c r="F1753" s="201"/>
      <c r="G1753" s="201"/>
      <c r="H1753" s="201"/>
      <c r="I1753" s="201"/>
      <c r="J1753" s="202">
        <v>123.99</v>
      </c>
      <c r="K1753" s="201"/>
      <c r="L1753" s="202">
        <v>35.83</v>
      </c>
      <c r="M1753" s="201"/>
      <c r="N1753" s="203"/>
      <c r="V1753" s="189"/>
      <c r="W1753" s="195"/>
      <c r="Z1753" s="163" t="s">
        <v>440</v>
      </c>
      <c r="AA1753" s="207"/>
      <c r="AD1753" s="195"/>
      <c r="AE1753" s="195"/>
      <c r="AG1753" s="195"/>
      <c r="AH1753" s="195"/>
    </row>
    <row r="1754" spans="1:34" s="160" customFormat="1" ht="12" x14ac:dyDescent="0.2">
      <c r="A1754" s="196"/>
      <c r="B1754" s="204" t="s">
        <v>2093</v>
      </c>
      <c r="C1754" s="1048" t="s">
        <v>2094</v>
      </c>
      <c r="D1754" s="1048"/>
      <c r="E1754" s="1048"/>
      <c r="F1754" s="205" t="s">
        <v>411</v>
      </c>
      <c r="G1754" s="205" t="s">
        <v>2095</v>
      </c>
      <c r="H1754" s="205"/>
      <c r="I1754" s="205" t="s">
        <v>2096</v>
      </c>
      <c r="J1754" s="199"/>
      <c r="K1754" s="201"/>
      <c r="L1754" s="202"/>
      <c r="M1754" s="201"/>
      <c r="N1754" s="206"/>
      <c r="V1754" s="189"/>
      <c r="W1754" s="195"/>
      <c r="AA1754" s="207" t="s">
        <v>2094</v>
      </c>
      <c r="AD1754" s="195"/>
      <c r="AE1754" s="195"/>
      <c r="AG1754" s="195"/>
      <c r="AH1754" s="195"/>
    </row>
    <row r="1755" spans="1:34" s="160" customFormat="1" ht="12" x14ac:dyDescent="0.2">
      <c r="A1755" s="196"/>
      <c r="B1755" s="204" t="s">
        <v>1827</v>
      </c>
      <c r="C1755" s="1048" t="s">
        <v>1732</v>
      </c>
      <c r="D1755" s="1048"/>
      <c r="E1755" s="1048"/>
      <c r="F1755" s="205" t="s">
        <v>411</v>
      </c>
      <c r="G1755" s="205" t="s">
        <v>2097</v>
      </c>
      <c r="H1755" s="205"/>
      <c r="I1755" s="205" t="s">
        <v>2098</v>
      </c>
      <c r="J1755" s="199"/>
      <c r="K1755" s="201"/>
      <c r="L1755" s="202"/>
      <c r="M1755" s="201"/>
      <c r="N1755" s="206"/>
      <c r="V1755" s="189"/>
      <c r="W1755" s="195"/>
      <c r="AA1755" s="207" t="s">
        <v>1732</v>
      </c>
      <c r="AD1755" s="195"/>
      <c r="AE1755" s="195"/>
      <c r="AG1755" s="195"/>
      <c r="AH1755" s="195"/>
    </row>
    <row r="1756" spans="1:34" s="160" customFormat="1" ht="12" x14ac:dyDescent="0.2">
      <c r="A1756" s="200"/>
      <c r="B1756" s="199"/>
      <c r="C1756" s="1037" t="s">
        <v>443</v>
      </c>
      <c r="D1756" s="1037"/>
      <c r="E1756" s="1037"/>
      <c r="F1756" s="201" t="s">
        <v>444</v>
      </c>
      <c r="G1756" s="201" t="s">
        <v>2099</v>
      </c>
      <c r="H1756" s="201" t="s">
        <v>436</v>
      </c>
      <c r="I1756" s="201" t="s">
        <v>2100</v>
      </c>
      <c r="J1756" s="202"/>
      <c r="K1756" s="201"/>
      <c r="L1756" s="202"/>
      <c r="M1756" s="201"/>
      <c r="N1756" s="203"/>
      <c r="V1756" s="189"/>
      <c r="W1756" s="195"/>
      <c r="AA1756" s="207"/>
      <c r="AB1756" s="163" t="s">
        <v>443</v>
      </c>
      <c r="AD1756" s="195"/>
      <c r="AE1756" s="195"/>
      <c r="AG1756" s="195"/>
      <c r="AH1756" s="195"/>
    </row>
    <row r="1757" spans="1:34" s="160" customFormat="1" ht="12" x14ac:dyDescent="0.2">
      <c r="A1757" s="200"/>
      <c r="B1757" s="199"/>
      <c r="C1757" s="1037" t="s">
        <v>447</v>
      </c>
      <c r="D1757" s="1037"/>
      <c r="E1757" s="1037"/>
      <c r="F1757" s="201" t="s">
        <v>444</v>
      </c>
      <c r="G1757" s="201" t="s">
        <v>1256</v>
      </c>
      <c r="H1757" s="201" t="s">
        <v>436</v>
      </c>
      <c r="I1757" s="201" t="s">
        <v>2101</v>
      </c>
      <c r="J1757" s="202"/>
      <c r="K1757" s="201"/>
      <c r="L1757" s="202"/>
      <c r="M1757" s="201"/>
      <c r="N1757" s="203"/>
      <c r="V1757" s="189"/>
      <c r="W1757" s="195"/>
      <c r="AA1757" s="207"/>
      <c r="AB1757" s="163" t="s">
        <v>447</v>
      </c>
      <c r="AD1757" s="195"/>
      <c r="AE1757" s="195"/>
      <c r="AG1757" s="195"/>
      <c r="AH1757" s="195"/>
    </row>
    <row r="1758" spans="1:34" s="160" customFormat="1" ht="12" x14ac:dyDescent="0.2">
      <c r="A1758" s="200"/>
      <c r="B1758" s="199"/>
      <c r="C1758" s="1047" t="s">
        <v>450</v>
      </c>
      <c r="D1758" s="1047"/>
      <c r="E1758" s="1047"/>
      <c r="F1758" s="208"/>
      <c r="G1758" s="208"/>
      <c r="H1758" s="208"/>
      <c r="I1758" s="208"/>
      <c r="J1758" s="209">
        <v>485.06</v>
      </c>
      <c r="K1758" s="208"/>
      <c r="L1758" s="209">
        <v>166.26</v>
      </c>
      <c r="M1758" s="208"/>
      <c r="N1758" s="210"/>
      <c r="V1758" s="189"/>
      <c r="W1758" s="195"/>
      <c r="AA1758" s="207"/>
      <c r="AC1758" s="163" t="s">
        <v>450</v>
      </c>
      <c r="AD1758" s="195"/>
      <c r="AE1758" s="195"/>
      <c r="AG1758" s="195"/>
      <c r="AH1758" s="195"/>
    </row>
    <row r="1759" spans="1:34" s="160" customFormat="1" ht="12" x14ac:dyDescent="0.2">
      <c r="A1759" s="200"/>
      <c r="B1759" s="199"/>
      <c r="C1759" s="1037" t="s">
        <v>451</v>
      </c>
      <c r="D1759" s="1037"/>
      <c r="E1759" s="1037"/>
      <c r="F1759" s="201"/>
      <c r="G1759" s="201"/>
      <c r="H1759" s="201"/>
      <c r="I1759" s="201"/>
      <c r="J1759" s="202"/>
      <c r="K1759" s="201"/>
      <c r="L1759" s="202">
        <v>128.41999999999999</v>
      </c>
      <c r="M1759" s="201"/>
      <c r="N1759" s="203"/>
      <c r="V1759" s="189"/>
      <c r="W1759" s="195"/>
      <c r="AA1759" s="207"/>
      <c r="AB1759" s="163" t="s">
        <v>451</v>
      </c>
      <c r="AD1759" s="195"/>
      <c r="AE1759" s="195"/>
      <c r="AG1759" s="195"/>
      <c r="AH1759" s="195"/>
    </row>
    <row r="1760" spans="1:34" s="160" customFormat="1" ht="22.5" x14ac:dyDescent="0.2">
      <c r="A1760" s="200"/>
      <c r="B1760" s="199" t="s">
        <v>2009</v>
      </c>
      <c r="C1760" s="1037" t="s">
        <v>2010</v>
      </c>
      <c r="D1760" s="1037"/>
      <c r="E1760" s="1037"/>
      <c r="F1760" s="201" t="s">
        <v>454</v>
      </c>
      <c r="G1760" s="201" t="s">
        <v>1004</v>
      </c>
      <c r="H1760" s="201"/>
      <c r="I1760" s="201" t="s">
        <v>1004</v>
      </c>
      <c r="J1760" s="202"/>
      <c r="K1760" s="201"/>
      <c r="L1760" s="202">
        <v>128.41999999999999</v>
      </c>
      <c r="M1760" s="201"/>
      <c r="N1760" s="203"/>
      <c r="V1760" s="189"/>
      <c r="W1760" s="195"/>
      <c r="AA1760" s="207"/>
      <c r="AB1760" s="163" t="s">
        <v>2010</v>
      </c>
      <c r="AD1760" s="195"/>
      <c r="AE1760" s="195"/>
      <c r="AG1760" s="195"/>
      <c r="AH1760" s="195"/>
    </row>
    <row r="1761" spans="1:34" s="160" customFormat="1" ht="22.5" x14ac:dyDescent="0.2">
      <c r="A1761" s="200"/>
      <c r="B1761" s="199" t="s">
        <v>2011</v>
      </c>
      <c r="C1761" s="1037" t="s">
        <v>2012</v>
      </c>
      <c r="D1761" s="1037"/>
      <c r="E1761" s="1037"/>
      <c r="F1761" s="201" t="s">
        <v>454</v>
      </c>
      <c r="G1761" s="201" t="s">
        <v>890</v>
      </c>
      <c r="H1761" s="201"/>
      <c r="I1761" s="201" t="s">
        <v>890</v>
      </c>
      <c r="J1761" s="202"/>
      <c r="K1761" s="201"/>
      <c r="L1761" s="202">
        <v>62.93</v>
      </c>
      <c r="M1761" s="201"/>
      <c r="N1761" s="203"/>
      <c r="V1761" s="189"/>
      <c r="W1761" s="195"/>
      <c r="AA1761" s="207"/>
      <c r="AB1761" s="163" t="s">
        <v>2012</v>
      </c>
      <c r="AD1761" s="195"/>
      <c r="AE1761" s="195"/>
      <c r="AG1761" s="195"/>
      <c r="AH1761" s="195"/>
    </row>
    <row r="1762" spans="1:34" s="160" customFormat="1" ht="12" x14ac:dyDescent="0.2">
      <c r="A1762" s="211"/>
      <c r="B1762" s="212"/>
      <c r="C1762" s="1039" t="s">
        <v>459</v>
      </c>
      <c r="D1762" s="1039"/>
      <c r="E1762" s="1039"/>
      <c r="F1762" s="192"/>
      <c r="G1762" s="192"/>
      <c r="H1762" s="192"/>
      <c r="I1762" s="192"/>
      <c r="J1762" s="193"/>
      <c r="K1762" s="192"/>
      <c r="L1762" s="193">
        <v>357.61</v>
      </c>
      <c r="M1762" s="208"/>
      <c r="N1762" s="194"/>
      <c r="V1762" s="189"/>
      <c r="W1762" s="195"/>
      <c r="AA1762" s="207"/>
      <c r="AD1762" s="195" t="s">
        <v>459</v>
      </c>
      <c r="AE1762" s="195"/>
      <c r="AG1762" s="195"/>
      <c r="AH1762" s="195"/>
    </row>
    <row r="1763" spans="1:34" s="160" customFormat="1" ht="33.75" x14ac:dyDescent="0.2">
      <c r="A1763" s="190" t="s">
        <v>2102</v>
      </c>
      <c r="B1763" s="191" t="s">
        <v>2103</v>
      </c>
      <c r="C1763" s="1039" t="s">
        <v>2104</v>
      </c>
      <c r="D1763" s="1039"/>
      <c r="E1763" s="1039"/>
      <c r="F1763" s="192" t="s">
        <v>411</v>
      </c>
      <c r="G1763" s="192"/>
      <c r="H1763" s="192"/>
      <c r="I1763" s="192" t="s">
        <v>2096</v>
      </c>
      <c r="J1763" s="193">
        <v>15481</v>
      </c>
      <c r="K1763" s="192"/>
      <c r="L1763" s="193">
        <v>147.63999999999999</v>
      </c>
      <c r="M1763" s="192"/>
      <c r="N1763" s="194"/>
      <c r="V1763" s="189"/>
      <c r="W1763" s="195" t="s">
        <v>2104</v>
      </c>
      <c r="AA1763" s="207"/>
      <c r="AD1763" s="195"/>
      <c r="AE1763" s="195"/>
      <c r="AG1763" s="195"/>
      <c r="AH1763" s="195"/>
    </row>
    <row r="1764" spans="1:34" s="160" customFormat="1" ht="12" x14ac:dyDescent="0.2">
      <c r="A1764" s="211"/>
      <c r="B1764" s="212"/>
      <c r="C1764" s="168" t="s">
        <v>462</v>
      </c>
      <c r="D1764" s="213"/>
      <c r="E1764" s="213"/>
      <c r="F1764" s="214"/>
      <c r="G1764" s="214"/>
      <c r="H1764" s="214"/>
      <c r="I1764" s="214"/>
      <c r="J1764" s="215"/>
      <c r="K1764" s="214"/>
      <c r="L1764" s="215"/>
      <c r="M1764" s="216"/>
      <c r="N1764" s="217"/>
      <c r="V1764" s="189"/>
      <c r="W1764" s="195"/>
      <c r="AA1764" s="207"/>
      <c r="AD1764" s="195"/>
      <c r="AE1764" s="195"/>
      <c r="AG1764" s="195"/>
      <c r="AH1764" s="195"/>
    </row>
    <row r="1765" spans="1:34" s="160" customFormat="1" ht="22.5" x14ac:dyDescent="0.2">
      <c r="A1765" s="190" t="s">
        <v>2105</v>
      </c>
      <c r="B1765" s="191" t="s">
        <v>2106</v>
      </c>
      <c r="C1765" s="1039" t="s">
        <v>2107</v>
      </c>
      <c r="D1765" s="1039"/>
      <c r="E1765" s="1039"/>
      <c r="F1765" s="192" t="s">
        <v>2108</v>
      </c>
      <c r="G1765" s="192"/>
      <c r="H1765" s="192"/>
      <c r="I1765" s="192" t="s">
        <v>2109</v>
      </c>
      <c r="J1765" s="193">
        <v>9.14</v>
      </c>
      <c r="K1765" s="192"/>
      <c r="L1765" s="193">
        <v>52.83</v>
      </c>
      <c r="M1765" s="192"/>
      <c r="N1765" s="194"/>
      <c r="V1765" s="189"/>
      <c r="W1765" s="195" t="s">
        <v>2107</v>
      </c>
      <c r="AA1765" s="207"/>
      <c r="AD1765" s="195"/>
      <c r="AE1765" s="195"/>
      <c r="AG1765" s="195"/>
      <c r="AH1765" s="195"/>
    </row>
    <row r="1766" spans="1:34" s="160" customFormat="1" ht="12" x14ac:dyDescent="0.2">
      <c r="A1766" s="211"/>
      <c r="B1766" s="212"/>
      <c r="C1766" s="168" t="s">
        <v>462</v>
      </c>
      <c r="D1766" s="213"/>
      <c r="E1766" s="213"/>
      <c r="F1766" s="214"/>
      <c r="G1766" s="214"/>
      <c r="H1766" s="214"/>
      <c r="I1766" s="214"/>
      <c r="J1766" s="215"/>
      <c r="K1766" s="214"/>
      <c r="L1766" s="215"/>
      <c r="M1766" s="216"/>
      <c r="N1766" s="217"/>
      <c r="V1766" s="189"/>
      <c r="W1766" s="195"/>
      <c r="AA1766" s="207"/>
      <c r="AD1766" s="195"/>
      <c r="AE1766" s="195"/>
      <c r="AG1766" s="195"/>
      <c r="AH1766" s="195"/>
    </row>
    <row r="1767" spans="1:34" s="160" customFormat="1" ht="12" x14ac:dyDescent="0.2">
      <c r="A1767" s="196"/>
      <c r="B1767" s="197"/>
      <c r="C1767" s="1037" t="s">
        <v>2110</v>
      </c>
      <c r="D1767" s="1037"/>
      <c r="E1767" s="1037"/>
      <c r="F1767" s="1037"/>
      <c r="G1767" s="1037"/>
      <c r="H1767" s="1037"/>
      <c r="I1767" s="1037"/>
      <c r="J1767" s="1037"/>
      <c r="K1767" s="1037"/>
      <c r="L1767" s="1037"/>
      <c r="M1767" s="1037"/>
      <c r="N1767" s="1046"/>
      <c r="V1767" s="189"/>
      <c r="W1767" s="195"/>
      <c r="X1767" s="163" t="s">
        <v>2110</v>
      </c>
      <c r="AA1767" s="207"/>
      <c r="AD1767" s="195"/>
      <c r="AE1767" s="195"/>
      <c r="AG1767" s="195"/>
      <c r="AH1767" s="195"/>
    </row>
    <row r="1768" spans="1:34" s="160" customFormat="1" ht="12" x14ac:dyDescent="0.2">
      <c r="A1768" s="1040" t="s">
        <v>2111</v>
      </c>
      <c r="B1768" s="1041"/>
      <c r="C1768" s="1041"/>
      <c r="D1768" s="1041"/>
      <c r="E1768" s="1041"/>
      <c r="F1768" s="1041"/>
      <c r="G1768" s="1041"/>
      <c r="H1768" s="1041"/>
      <c r="I1768" s="1041"/>
      <c r="J1768" s="1041"/>
      <c r="K1768" s="1041"/>
      <c r="L1768" s="1041"/>
      <c r="M1768" s="1041"/>
      <c r="N1768" s="1042"/>
      <c r="V1768" s="189"/>
      <c r="W1768" s="195"/>
      <c r="AA1768" s="207"/>
      <c r="AD1768" s="195"/>
      <c r="AE1768" s="195"/>
      <c r="AG1768" s="195"/>
      <c r="AH1768" s="195" t="s">
        <v>2111</v>
      </c>
    </row>
    <row r="1769" spans="1:34" s="160" customFormat="1" ht="45" x14ac:dyDescent="0.2">
      <c r="A1769" s="190" t="s">
        <v>2112</v>
      </c>
      <c r="B1769" s="191" t="s">
        <v>2113</v>
      </c>
      <c r="C1769" s="1039" t="s">
        <v>2114</v>
      </c>
      <c r="D1769" s="1039"/>
      <c r="E1769" s="1039"/>
      <c r="F1769" s="192" t="s">
        <v>532</v>
      </c>
      <c r="G1769" s="192"/>
      <c r="H1769" s="192"/>
      <c r="I1769" s="192" t="s">
        <v>2115</v>
      </c>
      <c r="J1769" s="193"/>
      <c r="K1769" s="192"/>
      <c r="L1769" s="193"/>
      <c r="M1769" s="192"/>
      <c r="N1769" s="194"/>
      <c r="V1769" s="189"/>
      <c r="W1769" s="195" t="s">
        <v>2114</v>
      </c>
      <c r="AA1769" s="207"/>
      <c r="AD1769" s="195"/>
      <c r="AE1769" s="195"/>
      <c r="AG1769" s="195"/>
      <c r="AH1769" s="195"/>
    </row>
    <row r="1770" spans="1:34" s="160" customFormat="1" ht="12" x14ac:dyDescent="0.2">
      <c r="A1770" s="196"/>
      <c r="B1770" s="197"/>
      <c r="C1770" s="1037" t="s">
        <v>2116</v>
      </c>
      <c r="D1770" s="1037"/>
      <c r="E1770" s="1037"/>
      <c r="F1770" s="1037"/>
      <c r="G1770" s="1037"/>
      <c r="H1770" s="1037"/>
      <c r="I1770" s="1037"/>
      <c r="J1770" s="1037"/>
      <c r="K1770" s="1037"/>
      <c r="L1770" s="1037"/>
      <c r="M1770" s="1037"/>
      <c r="N1770" s="1046"/>
      <c r="V1770" s="189"/>
      <c r="W1770" s="195"/>
      <c r="X1770" s="163" t="s">
        <v>2116</v>
      </c>
      <c r="AA1770" s="207"/>
      <c r="AD1770" s="195"/>
      <c r="AE1770" s="195"/>
      <c r="AG1770" s="195"/>
      <c r="AH1770" s="195"/>
    </row>
    <row r="1771" spans="1:34" s="160" customFormat="1" ht="33.75" x14ac:dyDescent="0.2">
      <c r="A1771" s="198"/>
      <c r="B1771" s="199" t="s">
        <v>430</v>
      </c>
      <c r="C1771" s="1037" t="s">
        <v>431</v>
      </c>
      <c r="D1771" s="1037"/>
      <c r="E1771" s="1037"/>
      <c r="F1771" s="1037"/>
      <c r="G1771" s="1037"/>
      <c r="H1771" s="1037"/>
      <c r="I1771" s="1037"/>
      <c r="J1771" s="1037"/>
      <c r="K1771" s="1037"/>
      <c r="L1771" s="1037"/>
      <c r="M1771" s="1037"/>
      <c r="N1771" s="1046"/>
      <c r="V1771" s="189"/>
      <c r="W1771" s="195"/>
      <c r="Y1771" s="163" t="s">
        <v>431</v>
      </c>
      <c r="AA1771" s="207"/>
      <c r="AD1771" s="195"/>
      <c r="AE1771" s="195"/>
      <c r="AG1771" s="195"/>
      <c r="AH1771" s="195"/>
    </row>
    <row r="1772" spans="1:34" s="160" customFormat="1" ht="12" x14ac:dyDescent="0.2">
      <c r="A1772" s="200"/>
      <c r="B1772" s="199" t="s">
        <v>423</v>
      </c>
      <c r="C1772" s="1037" t="s">
        <v>432</v>
      </c>
      <c r="D1772" s="1037"/>
      <c r="E1772" s="1037"/>
      <c r="F1772" s="201"/>
      <c r="G1772" s="201"/>
      <c r="H1772" s="201"/>
      <c r="I1772" s="201"/>
      <c r="J1772" s="202">
        <v>44.73</v>
      </c>
      <c r="K1772" s="201" t="s">
        <v>436</v>
      </c>
      <c r="L1772" s="202">
        <v>116.58</v>
      </c>
      <c r="M1772" s="201"/>
      <c r="N1772" s="203"/>
      <c r="V1772" s="189"/>
      <c r="W1772" s="195"/>
      <c r="Z1772" s="163" t="s">
        <v>432</v>
      </c>
      <c r="AA1772" s="207"/>
      <c r="AD1772" s="195"/>
      <c r="AE1772" s="195"/>
      <c r="AG1772" s="195"/>
      <c r="AH1772" s="195"/>
    </row>
    <row r="1773" spans="1:34" s="160" customFormat="1" ht="12" x14ac:dyDescent="0.2">
      <c r="A1773" s="200"/>
      <c r="B1773" s="199" t="s">
        <v>434</v>
      </c>
      <c r="C1773" s="1037" t="s">
        <v>435</v>
      </c>
      <c r="D1773" s="1037"/>
      <c r="E1773" s="1037"/>
      <c r="F1773" s="201"/>
      <c r="G1773" s="201"/>
      <c r="H1773" s="201"/>
      <c r="I1773" s="201"/>
      <c r="J1773" s="202">
        <v>0.97</v>
      </c>
      <c r="K1773" s="201" t="s">
        <v>436</v>
      </c>
      <c r="L1773" s="202">
        <v>2.5299999999999998</v>
      </c>
      <c r="M1773" s="201"/>
      <c r="N1773" s="203"/>
      <c r="V1773" s="189"/>
      <c r="W1773" s="195"/>
      <c r="Z1773" s="163" t="s">
        <v>435</v>
      </c>
      <c r="AA1773" s="207"/>
      <c r="AD1773" s="195"/>
      <c r="AE1773" s="195"/>
      <c r="AG1773" s="195"/>
      <c r="AH1773" s="195"/>
    </row>
    <row r="1774" spans="1:34" s="160" customFormat="1" ht="12" x14ac:dyDescent="0.2">
      <c r="A1774" s="200"/>
      <c r="B1774" s="199" t="s">
        <v>437</v>
      </c>
      <c r="C1774" s="1037" t="s">
        <v>438</v>
      </c>
      <c r="D1774" s="1037"/>
      <c r="E1774" s="1037"/>
      <c r="F1774" s="201"/>
      <c r="G1774" s="201"/>
      <c r="H1774" s="201"/>
      <c r="I1774" s="201"/>
      <c r="J1774" s="202">
        <v>0.26</v>
      </c>
      <c r="K1774" s="201" t="s">
        <v>436</v>
      </c>
      <c r="L1774" s="202">
        <v>0.68</v>
      </c>
      <c r="M1774" s="201"/>
      <c r="N1774" s="203"/>
      <c r="V1774" s="189"/>
      <c r="W1774" s="195"/>
      <c r="Z1774" s="163" t="s">
        <v>438</v>
      </c>
      <c r="AA1774" s="207"/>
      <c r="AD1774" s="195"/>
      <c r="AE1774" s="195"/>
      <c r="AG1774" s="195"/>
      <c r="AH1774" s="195"/>
    </row>
    <row r="1775" spans="1:34" s="160" customFormat="1" ht="12" x14ac:dyDescent="0.2">
      <c r="A1775" s="200"/>
      <c r="B1775" s="199" t="s">
        <v>439</v>
      </c>
      <c r="C1775" s="1037" t="s">
        <v>440</v>
      </c>
      <c r="D1775" s="1037"/>
      <c r="E1775" s="1037"/>
      <c r="F1775" s="201"/>
      <c r="G1775" s="201"/>
      <c r="H1775" s="201"/>
      <c r="I1775" s="201"/>
      <c r="J1775" s="202">
        <v>0.18</v>
      </c>
      <c r="K1775" s="201"/>
      <c r="L1775" s="202">
        <v>0.38</v>
      </c>
      <c r="M1775" s="201"/>
      <c r="N1775" s="203"/>
      <c r="V1775" s="189"/>
      <c r="W1775" s="195"/>
      <c r="Z1775" s="163" t="s">
        <v>440</v>
      </c>
      <c r="AA1775" s="207"/>
      <c r="AD1775" s="195"/>
      <c r="AE1775" s="195"/>
      <c r="AG1775" s="195"/>
      <c r="AH1775" s="195"/>
    </row>
    <row r="1776" spans="1:34" s="160" customFormat="1" ht="12" x14ac:dyDescent="0.2">
      <c r="A1776" s="196"/>
      <c r="B1776" s="204" t="s">
        <v>2117</v>
      </c>
      <c r="C1776" s="1048" t="s">
        <v>1732</v>
      </c>
      <c r="D1776" s="1048"/>
      <c r="E1776" s="1048"/>
      <c r="F1776" s="205" t="s">
        <v>411</v>
      </c>
      <c r="G1776" s="205" t="s">
        <v>2118</v>
      </c>
      <c r="H1776" s="205"/>
      <c r="I1776" s="205" t="s">
        <v>2119</v>
      </c>
      <c r="J1776" s="199"/>
      <c r="K1776" s="201"/>
      <c r="L1776" s="202"/>
      <c r="M1776" s="201"/>
      <c r="N1776" s="206"/>
      <c r="V1776" s="189"/>
      <c r="W1776" s="195"/>
      <c r="AA1776" s="207" t="s">
        <v>1732</v>
      </c>
      <c r="AD1776" s="195"/>
      <c r="AE1776" s="195"/>
      <c r="AG1776" s="195"/>
      <c r="AH1776" s="195"/>
    </row>
    <row r="1777" spans="1:34" s="160" customFormat="1" ht="22.5" x14ac:dyDescent="0.2">
      <c r="A1777" s="200"/>
      <c r="B1777" s="199"/>
      <c r="C1777" s="1037" t="s">
        <v>443</v>
      </c>
      <c r="D1777" s="1037"/>
      <c r="E1777" s="1037"/>
      <c r="F1777" s="201" t="s">
        <v>444</v>
      </c>
      <c r="G1777" s="201" t="s">
        <v>2120</v>
      </c>
      <c r="H1777" s="201" t="s">
        <v>436</v>
      </c>
      <c r="I1777" s="201" t="s">
        <v>2121</v>
      </c>
      <c r="J1777" s="202"/>
      <c r="K1777" s="201"/>
      <c r="L1777" s="202"/>
      <c r="M1777" s="201"/>
      <c r="N1777" s="203"/>
      <c r="V1777" s="189"/>
      <c r="W1777" s="195"/>
      <c r="AA1777" s="207"/>
      <c r="AB1777" s="163" t="s">
        <v>443</v>
      </c>
      <c r="AD1777" s="195"/>
      <c r="AE1777" s="195"/>
      <c r="AG1777" s="195"/>
      <c r="AH1777" s="195"/>
    </row>
    <row r="1778" spans="1:34" s="160" customFormat="1" ht="12" x14ac:dyDescent="0.2">
      <c r="A1778" s="200"/>
      <c r="B1778" s="199"/>
      <c r="C1778" s="1037" t="s">
        <v>447</v>
      </c>
      <c r="D1778" s="1037"/>
      <c r="E1778" s="1037"/>
      <c r="F1778" s="201" t="s">
        <v>444</v>
      </c>
      <c r="G1778" s="201" t="s">
        <v>537</v>
      </c>
      <c r="H1778" s="201" t="s">
        <v>436</v>
      </c>
      <c r="I1778" s="201" t="s">
        <v>2122</v>
      </c>
      <c r="J1778" s="202"/>
      <c r="K1778" s="201"/>
      <c r="L1778" s="202"/>
      <c r="M1778" s="201"/>
      <c r="N1778" s="203"/>
      <c r="V1778" s="189"/>
      <c r="W1778" s="195"/>
      <c r="AA1778" s="207"/>
      <c r="AB1778" s="163" t="s">
        <v>447</v>
      </c>
      <c r="AD1778" s="195"/>
      <c r="AE1778" s="195"/>
      <c r="AG1778" s="195"/>
      <c r="AH1778" s="195"/>
    </row>
    <row r="1779" spans="1:34" s="160" customFormat="1" ht="12" x14ac:dyDescent="0.2">
      <c r="A1779" s="200"/>
      <c r="B1779" s="199"/>
      <c r="C1779" s="1047" t="s">
        <v>450</v>
      </c>
      <c r="D1779" s="1047"/>
      <c r="E1779" s="1047"/>
      <c r="F1779" s="208"/>
      <c r="G1779" s="208"/>
      <c r="H1779" s="208"/>
      <c r="I1779" s="208"/>
      <c r="J1779" s="209">
        <v>45.88</v>
      </c>
      <c r="K1779" s="208"/>
      <c r="L1779" s="209">
        <v>119.49</v>
      </c>
      <c r="M1779" s="208"/>
      <c r="N1779" s="210"/>
      <c r="V1779" s="189"/>
      <c r="W1779" s="195"/>
      <c r="AA1779" s="207"/>
      <c r="AC1779" s="163" t="s">
        <v>450</v>
      </c>
      <c r="AD1779" s="195"/>
      <c r="AE1779" s="195"/>
      <c r="AG1779" s="195"/>
      <c r="AH1779" s="195"/>
    </row>
    <row r="1780" spans="1:34" s="160" customFormat="1" ht="12" x14ac:dyDescent="0.2">
      <c r="A1780" s="200"/>
      <c r="B1780" s="199"/>
      <c r="C1780" s="1037" t="s">
        <v>451</v>
      </c>
      <c r="D1780" s="1037"/>
      <c r="E1780" s="1037"/>
      <c r="F1780" s="201"/>
      <c r="G1780" s="201"/>
      <c r="H1780" s="201"/>
      <c r="I1780" s="201"/>
      <c r="J1780" s="202"/>
      <c r="K1780" s="201"/>
      <c r="L1780" s="202">
        <v>117.26</v>
      </c>
      <c r="M1780" s="201"/>
      <c r="N1780" s="203"/>
      <c r="V1780" s="189"/>
      <c r="W1780" s="195"/>
      <c r="AA1780" s="207"/>
      <c r="AB1780" s="163" t="s">
        <v>451</v>
      </c>
      <c r="AD1780" s="195"/>
      <c r="AE1780" s="195"/>
      <c r="AG1780" s="195"/>
      <c r="AH1780" s="195"/>
    </row>
    <row r="1781" spans="1:34" s="160" customFormat="1" ht="22.5" x14ac:dyDescent="0.2">
      <c r="A1781" s="200"/>
      <c r="B1781" s="199" t="s">
        <v>2009</v>
      </c>
      <c r="C1781" s="1037" t="s">
        <v>2010</v>
      </c>
      <c r="D1781" s="1037"/>
      <c r="E1781" s="1037"/>
      <c r="F1781" s="201" t="s">
        <v>454</v>
      </c>
      <c r="G1781" s="201" t="s">
        <v>1004</v>
      </c>
      <c r="H1781" s="201"/>
      <c r="I1781" s="201" t="s">
        <v>1004</v>
      </c>
      <c r="J1781" s="202"/>
      <c r="K1781" s="201"/>
      <c r="L1781" s="202">
        <v>117.26</v>
      </c>
      <c r="M1781" s="201"/>
      <c r="N1781" s="203"/>
      <c r="V1781" s="189"/>
      <c r="W1781" s="195"/>
      <c r="AA1781" s="207"/>
      <c r="AB1781" s="163" t="s">
        <v>2010</v>
      </c>
      <c r="AD1781" s="195"/>
      <c r="AE1781" s="195"/>
      <c r="AG1781" s="195"/>
      <c r="AH1781" s="195"/>
    </row>
    <row r="1782" spans="1:34" s="160" customFormat="1" ht="22.5" x14ac:dyDescent="0.2">
      <c r="A1782" s="200"/>
      <c r="B1782" s="199" t="s">
        <v>2011</v>
      </c>
      <c r="C1782" s="1037" t="s">
        <v>2012</v>
      </c>
      <c r="D1782" s="1037"/>
      <c r="E1782" s="1037"/>
      <c r="F1782" s="201" t="s">
        <v>454</v>
      </c>
      <c r="G1782" s="201" t="s">
        <v>890</v>
      </c>
      <c r="H1782" s="201"/>
      <c r="I1782" s="201" t="s">
        <v>890</v>
      </c>
      <c r="J1782" s="202"/>
      <c r="K1782" s="201"/>
      <c r="L1782" s="202">
        <v>57.46</v>
      </c>
      <c r="M1782" s="201"/>
      <c r="N1782" s="203"/>
      <c r="V1782" s="189"/>
      <c r="W1782" s="195"/>
      <c r="AA1782" s="207"/>
      <c r="AB1782" s="163" t="s">
        <v>2012</v>
      </c>
      <c r="AD1782" s="195"/>
      <c r="AE1782" s="195"/>
      <c r="AG1782" s="195"/>
      <c r="AH1782" s="195"/>
    </row>
    <row r="1783" spans="1:34" s="160" customFormat="1" ht="12" x14ac:dyDescent="0.2">
      <c r="A1783" s="211"/>
      <c r="B1783" s="212"/>
      <c r="C1783" s="1039" t="s">
        <v>459</v>
      </c>
      <c r="D1783" s="1039"/>
      <c r="E1783" s="1039"/>
      <c r="F1783" s="192"/>
      <c r="G1783" s="192"/>
      <c r="H1783" s="192"/>
      <c r="I1783" s="192"/>
      <c r="J1783" s="193"/>
      <c r="K1783" s="192"/>
      <c r="L1783" s="193">
        <v>294.20999999999998</v>
      </c>
      <c r="M1783" s="208"/>
      <c r="N1783" s="194"/>
      <c r="V1783" s="189"/>
      <c r="W1783" s="195"/>
      <c r="AA1783" s="207"/>
      <c r="AD1783" s="195" t="s">
        <v>459</v>
      </c>
      <c r="AE1783" s="195"/>
      <c r="AG1783" s="195"/>
      <c r="AH1783" s="195"/>
    </row>
    <row r="1784" spans="1:34" s="160" customFormat="1" ht="22.5" x14ac:dyDescent="0.2">
      <c r="A1784" s="190" t="s">
        <v>1581</v>
      </c>
      <c r="B1784" s="191" t="s">
        <v>2123</v>
      </c>
      <c r="C1784" s="1039" t="s">
        <v>2124</v>
      </c>
      <c r="D1784" s="1039"/>
      <c r="E1784" s="1039"/>
      <c r="F1784" s="192" t="s">
        <v>411</v>
      </c>
      <c r="G1784" s="192"/>
      <c r="H1784" s="192"/>
      <c r="I1784" s="192" t="s">
        <v>2125</v>
      </c>
      <c r="J1784" s="193">
        <v>18390.16</v>
      </c>
      <c r="K1784" s="192"/>
      <c r="L1784" s="193">
        <v>394.95</v>
      </c>
      <c r="M1784" s="192"/>
      <c r="N1784" s="194"/>
      <c r="V1784" s="189"/>
      <c r="W1784" s="195" t="s">
        <v>2124</v>
      </c>
      <c r="AA1784" s="207"/>
      <c r="AD1784" s="195"/>
      <c r="AE1784" s="195"/>
      <c r="AG1784" s="195"/>
      <c r="AH1784" s="195"/>
    </row>
    <row r="1785" spans="1:34" s="160" customFormat="1" ht="12" x14ac:dyDescent="0.2">
      <c r="A1785" s="211"/>
      <c r="B1785" s="212"/>
      <c r="C1785" s="168" t="s">
        <v>462</v>
      </c>
      <c r="D1785" s="213"/>
      <c r="E1785" s="213"/>
      <c r="F1785" s="214"/>
      <c r="G1785" s="214"/>
      <c r="H1785" s="214"/>
      <c r="I1785" s="214"/>
      <c r="J1785" s="215"/>
      <c r="K1785" s="214"/>
      <c r="L1785" s="215"/>
      <c r="M1785" s="216"/>
      <c r="N1785" s="217"/>
      <c r="V1785" s="189"/>
      <c r="W1785" s="195"/>
      <c r="AA1785" s="207"/>
      <c r="AD1785" s="195"/>
      <c r="AE1785" s="195"/>
      <c r="AG1785" s="195"/>
      <c r="AH1785" s="195"/>
    </row>
    <row r="1786" spans="1:34" s="160" customFormat="1" ht="67.5" x14ac:dyDescent="0.2">
      <c r="A1786" s="190" t="s">
        <v>2126</v>
      </c>
      <c r="B1786" s="191" t="s">
        <v>2127</v>
      </c>
      <c r="C1786" s="1039" t="s">
        <v>2128</v>
      </c>
      <c r="D1786" s="1039"/>
      <c r="E1786" s="1039"/>
      <c r="F1786" s="192" t="s">
        <v>532</v>
      </c>
      <c r="G1786" s="192"/>
      <c r="H1786" s="192"/>
      <c r="I1786" s="192" t="s">
        <v>2129</v>
      </c>
      <c r="J1786" s="193"/>
      <c r="K1786" s="192"/>
      <c r="L1786" s="193"/>
      <c r="M1786" s="192"/>
      <c r="N1786" s="194"/>
      <c r="V1786" s="189"/>
      <c r="W1786" s="195" t="s">
        <v>2128</v>
      </c>
      <c r="AA1786" s="207"/>
      <c r="AD1786" s="195"/>
      <c r="AE1786" s="195"/>
      <c r="AG1786" s="195"/>
      <c r="AH1786" s="195"/>
    </row>
    <row r="1787" spans="1:34" s="160" customFormat="1" ht="12" x14ac:dyDescent="0.2">
      <c r="A1787" s="196"/>
      <c r="B1787" s="197"/>
      <c r="C1787" s="1037" t="s">
        <v>2130</v>
      </c>
      <c r="D1787" s="1037"/>
      <c r="E1787" s="1037"/>
      <c r="F1787" s="1037"/>
      <c r="G1787" s="1037"/>
      <c r="H1787" s="1037"/>
      <c r="I1787" s="1037"/>
      <c r="J1787" s="1037"/>
      <c r="K1787" s="1037"/>
      <c r="L1787" s="1037"/>
      <c r="M1787" s="1037"/>
      <c r="N1787" s="1046"/>
      <c r="V1787" s="189"/>
      <c r="W1787" s="195"/>
      <c r="X1787" s="163" t="s">
        <v>2130</v>
      </c>
      <c r="AA1787" s="207"/>
      <c r="AD1787" s="195"/>
      <c r="AE1787" s="195"/>
      <c r="AG1787" s="195"/>
      <c r="AH1787" s="195"/>
    </row>
    <row r="1788" spans="1:34" s="160" customFormat="1" ht="33.75" x14ac:dyDescent="0.2">
      <c r="A1788" s="198"/>
      <c r="B1788" s="199" t="s">
        <v>430</v>
      </c>
      <c r="C1788" s="1037" t="s">
        <v>431</v>
      </c>
      <c r="D1788" s="1037"/>
      <c r="E1788" s="1037"/>
      <c r="F1788" s="1037"/>
      <c r="G1788" s="1037"/>
      <c r="H1788" s="1037"/>
      <c r="I1788" s="1037"/>
      <c r="J1788" s="1037"/>
      <c r="K1788" s="1037"/>
      <c r="L1788" s="1037"/>
      <c r="M1788" s="1037"/>
      <c r="N1788" s="1046"/>
      <c r="V1788" s="189"/>
      <c r="W1788" s="195"/>
      <c r="Y1788" s="163" t="s">
        <v>431</v>
      </c>
      <c r="AA1788" s="207"/>
      <c r="AD1788" s="195"/>
      <c r="AE1788" s="195"/>
      <c r="AG1788" s="195"/>
      <c r="AH1788" s="195"/>
    </row>
    <row r="1789" spans="1:34" s="160" customFormat="1" ht="12" x14ac:dyDescent="0.2">
      <c r="A1789" s="200"/>
      <c r="B1789" s="199" t="s">
        <v>423</v>
      </c>
      <c r="C1789" s="1037" t="s">
        <v>432</v>
      </c>
      <c r="D1789" s="1037"/>
      <c r="E1789" s="1037"/>
      <c r="F1789" s="201"/>
      <c r="G1789" s="201"/>
      <c r="H1789" s="201"/>
      <c r="I1789" s="201"/>
      <c r="J1789" s="202">
        <v>277.14</v>
      </c>
      <c r="K1789" s="201" t="s">
        <v>436</v>
      </c>
      <c r="L1789" s="202">
        <v>982.81</v>
      </c>
      <c r="M1789" s="201"/>
      <c r="N1789" s="203"/>
      <c r="V1789" s="189"/>
      <c r="W1789" s="195"/>
      <c r="Z1789" s="163" t="s">
        <v>432</v>
      </c>
      <c r="AA1789" s="207"/>
      <c r="AD1789" s="195"/>
      <c r="AE1789" s="195"/>
      <c r="AG1789" s="195"/>
      <c r="AH1789" s="195"/>
    </row>
    <row r="1790" spans="1:34" s="160" customFormat="1" ht="12" x14ac:dyDescent="0.2">
      <c r="A1790" s="200"/>
      <c r="B1790" s="199" t="s">
        <v>434</v>
      </c>
      <c r="C1790" s="1037" t="s">
        <v>435</v>
      </c>
      <c r="D1790" s="1037"/>
      <c r="E1790" s="1037"/>
      <c r="F1790" s="201"/>
      <c r="G1790" s="201"/>
      <c r="H1790" s="201"/>
      <c r="I1790" s="201"/>
      <c r="J1790" s="202">
        <v>17.03</v>
      </c>
      <c r="K1790" s="201" t="s">
        <v>436</v>
      </c>
      <c r="L1790" s="202">
        <v>60.39</v>
      </c>
      <c r="M1790" s="201"/>
      <c r="N1790" s="203"/>
      <c r="V1790" s="189"/>
      <c r="W1790" s="195"/>
      <c r="Z1790" s="163" t="s">
        <v>435</v>
      </c>
      <c r="AA1790" s="207"/>
      <c r="AD1790" s="195"/>
      <c r="AE1790" s="195"/>
      <c r="AG1790" s="195"/>
      <c r="AH1790" s="195"/>
    </row>
    <row r="1791" spans="1:34" s="160" customFormat="1" ht="12" x14ac:dyDescent="0.2">
      <c r="A1791" s="200"/>
      <c r="B1791" s="199" t="s">
        <v>437</v>
      </c>
      <c r="C1791" s="1037" t="s">
        <v>438</v>
      </c>
      <c r="D1791" s="1037"/>
      <c r="E1791" s="1037"/>
      <c r="F1791" s="201"/>
      <c r="G1791" s="201"/>
      <c r="H1791" s="201"/>
      <c r="I1791" s="201"/>
      <c r="J1791" s="202">
        <v>10.08</v>
      </c>
      <c r="K1791" s="201" t="s">
        <v>436</v>
      </c>
      <c r="L1791" s="202">
        <v>35.75</v>
      </c>
      <c r="M1791" s="201"/>
      <c r="N1791" s="203"/>
      <c r="V1791" s="189"/>
      <c r="W1791" s="195"/>
      <c r="Z1791" s="163" t="s">
        <v>438</v>
      </c>
      <c r="AA1791" s="207"/>
      <c r="AD1791" s="195"/>
      <c r="AE1791" s="195"/>
      <c r="AG1791" s="195"/>
      <c r="AH1791" s="195"/>
    </row>
    <row r="1792" spans="1:34" s="160" customFormat="1" ht="12" x14ac:dyDescent="0.2">
      <c r="A1792" s="200"/>
      <c r="B1792" s="199" t="s">
        <v>439</v>
      </c>
      <c r="C1792" s="1037" t="s">
        <v>440</v>
      </c>
      <c r="D1792" s="1037"/>
      <c r="E1792" s="1037"/>
      <c r="F1792" s="201"/>
      <c r="G1792" s="201"/>
      <c r="H1792" s="201"/>
      <c r="I1792" s="201"/>
      <c r="J1792" s="202">
        <v>1.24</v>
      </c>
      <c r="K1792" s="201"/>
      <c r="L1792" s="202">
        <v>3.52</v>
      </c>
      <c r="M1792" s="201"/>
      <c r="N1792" s="203"/>
      <c r="V1792" s="189"/>
      <c r="W1792" s="195"/>
      <c r="Z1792" s="163" t="s">
        <v>440</v>
      </c>
      <c r="AA1792" s="207"/>
      <c r="AD1792" s="195"/>
      <c r="AE1792" s="195"/>
      <c r="AG1792" s="195"/>
      <c r="AH1792" s="195"/>
    </row>
    <row r="1793" spans="1:34" s="160" customFormat="1" ht="12" x14ac:dyDescent="0.2">
      <c r="A1793" s="196"/>
      <c r="B1793" s="204" t="s">
        <v>2064</v>
      </c>
      <c r="C1793" s="1048" t="s">
        <v>2065</v>
      </c>
      <c r="D1793" s="1048"/>
      <c r="E1793" s="1048"/>
      <c r="F1793" s="205" t="s">
        <v>411</v>
      </c>
      <c r="G1793" s="205" t="s">
        <v>1922</v>
      </c>
      <c r="H1793" s="205"/>
      <c r="I1793" s="205" t="s">
        <v>2131</v>
      </c>
      <c r="J1793" s="199"/>
      <c r="K1793" s="201"/>
      <c r="L1793" s="202"/>
      <c r="M1793" s="201"/>
      <c r="N1793" s="206"/>
      <c r="V1793" s="189"/>
      <c r="W1793" s="195"/>
      <c r="AA1793" s="207" t="s">
        <v>2065</v>
      </c>
      <c r="AD1793" s="195"/>
      <c r="AE1793" s="195"/>
      <c r="AG1793" s="195"/>
      <c r="AH1793" s="195"/>
    </row>
    <row r="1794" spans="1:34" s="160" customFormat="1" ht="12" x14ac:dyDescent="0.2">
      <c r="A1794" s="196"/>
      <c r="B1794" s="204" t="s">
        <v>1731</v>
      </c>
      <c r="C1794" s="1048" t="s">
        <v>1732</v>
      </c>
      <c r="D1794" s="1048"/>
      <c r="E1794" s="1048"/>
      <c r="F1794" s="205" t="s">
        <v>411</v>
      </c>
      <c r="G1794" s="205" t="s">
        <v>489</v>
      </c>
      <c r="H1794" s="205"/>
      <c r="I1794" s="205" t="s">
        <v>489</v>
      </c>
      <c r="J1794" s="199"/>
      <c r="K1794" s="201"/>
      <c r="L1794" s="202"/>
      <c r="M1794" s="201"/>
      <c r="N1794" s="206"/>
      <c r="V1794" s="189"/>
      <c r="W1794" s="195"/>
      <c r="AA1794" s="207" t="s">
        <v>1732</v>
      </c>
      <c r="AD1794" s="195"/>
      <c r="AE1794" s="195"/>
      <c r="AG1794" s="195"/>
      <c r="AH1794" s="195"/>
    </row>
    <row r="1795" spans="1:34" s="160" customFormat="1" ht="22.5" x14ac:dyDescent="0.2">
      <c r="A1795" s="200"/>
      <c r="B1795" s="199"/>
      <c r="C1795" s="1037" t="s">
        <v>443</v>
      </c>
      <c r="D1795" s="1037"/>
      <c r="E1795" s="1037"/>
      <c r="F1795" s="201" t="s">
        <v>444</v>
      </c>
      <c r="G1795" s="201" t="s">
        <v>2132</v>
      </c>
      <c r="H1795" s="201" t="s">
        <v>436</v>
      </c>
      <c r="I1795" s="201" t="s">
        <v>2133</v>
      </c>
      <c r="J1795" s="202"/>
      <c r="K1795" s="201"/>
      <c r="L1795" s="202"/>
      <c r="M1795" s="201"/>
      <c r="N1795" s="203"/>
      <c r="V1795" s="189"/>
      <c r="W1795" s="195"/>
      <c r="AA1795" s="207"/>
      <c r="AB1795" s="163" t="s">
        <v>443</v>
      </c>
      <c r="AD1795" s="195"/>
      <c r="AE1795" s="195"/>
      <c r="AG1795" s="195"/>
      <c r="AH1795" s="195"/>
    </row>
    <row r="1796" spans="1:34" s="160" customFormat="1" ht="12" x14ac:dyDescent="0.2">
      <c r="A1796" s="200"/>
      <c r="B1796" s="199"/>
      <c r="C1796" s="1037" t="s">
        <v>447</v>
      </c>
      <c r="D1796" s="1037"/>
      <c r="E1796" s="1037"/>
      <c r="F1796" s="201" t="s">
        <v>444</v>
      </c>
      <c r="G1796" s="201" t="s">
        <v>2134</v>
      </c>
      <c r="H1796" s="201" t="s">
        <v>436</v>
      </c>
      <c r="I1796" s="201" t="s">
        <v>2135</v>
      </c>
      <c r="J1796" s="202"/>
      <c r="K1796" s="201"/>
      <c r="L1796" s="202"/>
      <c r="M1796" s="201"/>
      <c r="N1796" s="203"/>
      <c r="V1796" s="189"/>
      <c r="W1796" s="195"/>
      <c r="AA1796" s="207"/>
      <c r="AB1796" s="163" t="s">
        <v>447</v>
      </c>
      <c r="AD1796" s="195"/>
      <c r="AE1796" s="195"/>
      <c r="AG1796" s="195"/>
      <c r="AH1796" s="195"/>
    </row>
    <row r="1797" spans="1:34" s="160" customFormat="1" ht="12" x14ac:dyDescent="0.2">
      <c r="A1797" s="200"/>
      <c r="B1797" s="199"/>
      <c r="C1797" s="1047" t="s">
        <v>450</v>
      </c>
      <c r="D1797" s="1047"/>
      <c r="E1797" s="1047"/>
      <c r="F1797" s="208"/>
      <c r="G1797" s="208"/>
      <c r="H1797" s="208"/>
      <c r="I1797" s="208"/>
      <c r="J1797" s="209">
        <v>295.41000000000003</v>
      </c>
      <c r="K1797" s="208"/>
      <c r="L1797" s="209">
        <v>1046.72</v>
      </c>
      <c r="M1797" s="208"/>
      <c r="N1797" s="210"/>
      <c r="V1797" s="189"/>
      <c r="W1797" s="195"/>
      <c r="AA1797" s="207"/>
      <c r="AC1797" s="163" t="s">
        <v>450</v>
      </c>
      <c r="AD1797" s="195"/>
      <c r="AE1797" s="195"/>
      <c r="AG1797" s="195"/>
      <c r="AH1797" s="195"/>
    </row>
    <row r="1798" spans="1:34" s="160" customFormat="1" ht="12" x14ac:dyDescent="0.2">
      <c r="A1798" s="200"/>
      <c r="B1798" s="199"/>
      <c r="C1798" s="1037" t="s">
        <v>451</v>
      </c>
      <c r="D1798" s="1037"/>
      <c r="E1798" s="1037"/>
      <c r="F1798" s="201"/>
      <c r="G1798" s="201"/>
      <c r="H1798" s="201"/>
      <c r="I1798" s="201"/>
      <c r="J1798" s="202"/>
      <c r="K1798" s="201"/>
      <c r="L1798" s="202">
        <v>1018.56</v>
      </c>
      <c r="M1798" s="201"/>
      <c r="N1798" s="203"/>
      <c r="V1798" s="189"/>
      <c r="W1798" s="195"/>
      <c r="AA1798" s="207"/>
      <c r="AB1798" s="163" t="s">
        <v>451</v>
      </c>
      <c r="AD1798" s="195"/>
      <c r="AE1798" s="195"/>
      <c r="AG1798" s="195"/>
      <c r="AH1798" s="195"/>
    </row>
    <row r="1799" spans="1:34" s="160" customFormat="1" ht="22.5" x14ac:dyDescent="0.2">
      <c r="A1799" s="200"/>
      <c r="B1799" s="199" t="s">
        <v>2009</v>
      </c>
      <c r="C1799" s="1037" t="s">
        <v>2010</v>
      </c>
      <c r="D1799" s="1037"/>
      <c r="E1799" s="1037"/>
      <c r="F1799" s="201" t="s">
        <v>454</v>
      </c>
      <c r="G1799" s="201" t="s">
        <v>1004</v>
      </c>
      <c r="H1799" s="201"/>
      <c r="I1799" s="201" t="s">
        <v>1004</v>
      </c>
      <c r="J1799" s="202"/>
      <c r="K1799" s="201"/>
      <c r="L1799" s="202">
        <v>1018.56</v>
      </c>
      <c r="M1799" s="201"/>
      <c r="N1799" s="203"/>
      <c r="V1799" s="189"/>
      <c r="W1799" s="195"/>
      <c r="AA1799" s="207"/>
      <c r="AB1799" s="163" t="s">
        <v>2010</v>
      </c>
      <c r="AD1799" s="195"/>
      <c r="AE1799" s="195"/>
      <c r="AG1799" s="195"/>
      <c r="AH1799" s="195"/>
    </row>
    <row r="1800" spans="1:34" s="160" customFormat="1" ht="22.5" x14ac:dyDescent="0.2">
      <c r="A1800" s="200"/>
      <c r="B1800" s="199" t="s">
        <v>2011</v>
      </c>
      <c r="C1800" s="1037" t="s">
        <v>2012</v>
      </c>
      <c r="D1800" s="1037"/>
      <c r="E1800" s="1037"/>
      <c r="F1800" s="201" t="s">
        <v>454</v>
      </c>
      <c r="G1800" s="201" t="s">
        <v>890</v>
      </c>
      <c r="H1800" s="201"/>
      <c r="I1800" s="201" t="s">
        <v>890</v>
      </c>
      <c r="J1800" s="202"/>
      <c r="K1800" s="201"/>
      <c r="L1800" s="202">
        <v>499.09</v>
      </c>
      <c r="M1800" s="201"/>
      <c r="N1800" s="203"/>
      <c r="V1800" s="189"/>
      <c r="W1800" s="195"/>
      <c r="AA1800" s="207"/>
      <c r="AB1800" s="163" t="s">
        <v>2012</v>
      </c>
      <c r="AD1800" s="195"/>
      <c r="AE1800" s="195"/>
      <c r="AG1800" s="195"/>
      <c r="AH1800" s="195"/>
    </row>
    <row r="1801" spans="1:34" s="160" customFormat="1" ht="12" x14ac:dyDescent="0.2">
      <c r="A1801" s="211"/>
      <c r="B1801" s="212"/>
      <c r="C1801" s="1039" t="s">
        <v>459</v>
      </c>
      <c r="D1801" s="1039"/>
      <c r="E1801" s="1039"/>
      <c r="F1801" s="192"/>
      <c r="G1801" s="192"/>
      <c r="H1801" s="192"/>
      <c r="I1801" s="192"/>
      <c r="J1801" s="193"/>
      <c r="K1801" s="192"/>
      <c r="L1801" s="193">
        <v>2564.37</v>
      </c>
      <c r="M1801" s="208"/>
      <c r="N1801" s="194"/>
      <c r="V1801" s="189"/>
      <c r="W1801" s="195"/>
      <c r="AA1801" s="207"/>
      <c r="AD1801" s="195" t="s">
        <v>459</v>
      </c>
      <c r="AE1801" s="195"/>
      <c r="AG1801" s="195"/>
      <c r="AH1801" s="195"/>
    </row>
    <row r="1802" spans="1:34" s="160" customFormat="1" ht="22.5" x14ac:dyDescent="0.2">
      <c r="A1802" s="190" t="s">
        <v>2136</v>
      </c>
      <c r="B1802" s="191" t="s">
        <v>2086</v>
      </c>
      <c r="C1802" s="1039" t="s">
        <v>2087</v>
      </c>
      <c r="D1802" s="1039"/>
      <c r="E1802" s="1039"/>
      <c r="F1802" s="192" t="s">
        <v>488</v>
      </c>
      <c r="G1802" s="192"/>
      <c r="H1802" s="192"/>
      <c r="I1802" s="192" t="s">
        <v>2137</v>
      </c>
      <c r="J1802" s="193">
        <v>8.06</v>
      </c>
      <c r="K1802" s="192"/>
      <c r="L1802" s="193">
        <v>19436.29</v>
      </c>
      <c r="M1802" s="192"/>
      <c r="N1802" s="194"/>
      <c r="V1802" s="189"/>
      <c r="W1802" s="195" t="s">
        <v>2087</v>
      </c>
      <c r="AA1802" s="207"/>
      <c r="AD1802" s="195"/>
      <c r="AE1802" s="195"/>
      <c r="AG1802" s="195"/>
      <c r="AH1802" s="195"/>
    </row>
    <row r="1803" spans="1:34" s="160" customFormat="1" ht="12" x14ac:dyDescent="0.2">
      <c r="A1803" s="211"/>
      <c r="B1803" s="212"/>
      <c r="C1803" s="168" t="s">
        <v>462</v>
      </c>
      <c r="D1803" s="213"/>
      <c r="E1803" s="213"/>
      <c r="F1803" s="214"/>
      <c r="G1803" s="214"/>
      <c r="H1803" s="214"/>
      <c r="I1803" s="214"/>
      <c r="J1803" s="215"/>
      <c r="K1803" s="214"/>
      <c r="L1803" s="215"/>
      <c r="M1803" s="216"/>
      <c r="N1803" s="217"/>
      <c r="V1803" s="189"/>
      <c r="W1803" s="195"/>
      <c r="AA1803" s="207"/>
      <c r="AD1803" s="195"/>
      <c r="AE1803" s="195"/>
      <c r="AG1803" s="195"/>
      <c r="AH1803" s="195"/>
    </row>
    <row r="1804" spans="1:34" s="160" customFormat="1" ht="22.5" x14ac:dyDescent="0.2">
      <c r="A1804" s="190" t="s">
        <v>2138</v>
      </c>
      <c r="B1804" s="191" t="s">
        <v>2139</v>
      </c>
      <c r="C1804" s="1039" t="s">
        <v>2140</v>
      </c>
      <c r="D1804" s="1039"/>
      <c r="E1804" s="1039"/>
      <c r="F1804" s="192" t="s">
        <v>488</v>
      </c>
      <c r="G1804" s="192"/>
      <c r="H1804" s="192"/>
      <c r="I1804" s="192" t="s">
        <v>2141</v>
      </c>
      <c r="J1804" s="193">
        <v>15.25</v>
      </c>
      <c r="K1804" s="192"/>
      <c r="L1804" s="193">
        <v>865.29</v>
      </c>
      <c r="M1804" s="192"/>
      <c r="N1804" s="194"/>
      <c r="V1804" s="189"/>
      <c r="W1804" s="195" t="s">
        <v>2140</v>
      </c>
      <c r="AA1804" s="207"/>
      <c r="AD1804" s="195"/>
      <c r="AE1804" s="195"/>
      <c r="AG1804" s="195"/>
      <c r="AH1804" s="195"/>
    </row>
    <row r="1805" spans="1:34" s="160" customFormat="1" ht="12" x14ac:dyDescent="0.2">
      <c r="A1805" s="211"/>
      <c r="B1805" s="212"/>
      <c r="C1805" s="168" t="s">
        <v>462</v>
      </c>
      <c r="D1805" s="213"/>
      <c r="E1805" s="213"/>
      <c r="F1805" s="214"/>
      <c r="G1805" s="214"/>
      <c r="H1805" s="214"/>
      <c r="I1805" s="214"/>
      <c r="J1805" s="215"/>
      <c r="K1805" s="214"/>
      <c r="L1805" s="215"/>
      <c r="M1805" s="216"/>
      <c r="N1805" s="217"/>
      <c r="V1805" s="189"/>
      <c r="W1805" s="195"/>
      <c r="AA1805" s="207"/>
      <c r="AD1805" s="195"/>
      <c r="AE1805" s="195"/>
      <c r="AG1805" s="195"/>
      <c r="AH1805" s="195"/>
    </row>
    <row r="1806" spans="1:34" s="160" customFormat="1" ht="12" x14ac:dyDescent="0.2">
      <c r="A1806" s="196"/>
      <c r="B1806" s="197"/>
      <c r="C1806" s="1037" t="s">
        <v>2142</v>
      </c>
      <c r="D1806" s="1037"/>
      <c r="E1806" s="1037"/>
      <c r="F1806" s="1037"/>
      <c r="G1806" s="1037"/>
      <c r="H1806" s="1037"/>
      <c r="I1806" s="1037"/>
      <c r="J1806" s="1037"/>
      <c r="K1806" s="1037"/>
      <c r="L1806" s="1037"/>
      <c r="M1806" s="1037"/>
      <c r="N1806" s="1046"/>
      <c r="V1806" s="189"/>
      <c r="W1806" s="195"/>
      <c r="X1806" s="163" t="s">
        <v>2142</v>
      </c>
      <c r="AA1806" s="207"/>
      <c r="AD1806" s="195"/>
      <c r="AE1806" s="195"/>
      <c r="AG1806" s="195"/>
      <c r="AH1806" s="195"/>
    </row>
    <row r="1807" spans="1:34" s="160" customFormat="1" ht="67.5" x14ac:dyDescent="0.2">
      <c r="A1807" s="190" t="s">
        <v>2143</v>
      </c>
      <c r="B1807" s="191" t="s">
        <v>2144</v>
      </c>
      <c r="C1807" s="1039" t="s">
        <v>2145</v>
      </c>
      <c r="D1807" s="1039"/>
      <c r="E1807" s="1039"/>
      <c r="F1807" s="192" t="s">
        <v>532</v>
      </c>
      <c r="G1807" s="192"/>
      <c r="H1807" s="192"/>
      <c r="I1807" s="192" t="s">
        <v>2129</v>
      </c>
      <c r="J1807" s="193"/>
      <c r="K1807" s="192"/>
      <c r="L1807" s="193"/>
      <c r="M1807" s="192"/>
      <c r="N1807" s="194"/>
      <c r="V1807" s="189"/>
      <c r="W1807" s="195" t="s">
        <v>2145</v>
      </c>
      <c r="AA1807" s="207"/>
      <c r="AD1807" s="195"/>
      <c r="AE1807" s="195"/>
      <c r="AG1807" s="195"/>
      <c r="AH1807" s="195"/>
    </row>
    <row r="1808" spans="1:34" s="160" customFormat="1" ht="12" x14ac:dyDescent="0.2">
      <c r="A1808" s="196"/>
      <c r="B1808" s="197"/>
      <c r="C1808" s="1037" t="s">
        <v>2130</v>
      </c>
      <c r="D1808" s="1037"/>
      <c r="E1808" s="1037"/>
      <c r="F1808" s="1037"/>
      <c r="G1808" s="1037"/>
      <c r="H1808" s="1037"/>
      <c r="I1808" s="1037"/>
      <c r="J1808" s="1037"/>
      <c r="K1808" s="1037"/>
      <c r="L1808" s="1037"/>
      <c r="M1808" s="1037"/>
      <c r="N1808" s="1046"/>
      <c r="V1808" s="189"/>
      <c r="W1808" s="195"/>
      <c r="X1808" s="163" t="s">
        <v>2130</v>
      </c>
      <c r="AA1808" s="207"/>
      <c r="AD1808" s="195"/>
      <c r="AE1808" s="195"/>
      <c r="AG1808" s="195"/>
      <c r="AH1808" s="195"/>
    </row>
    <row r="1809" spans="1:34" s="160" customFormat="1" ht="12" x14ac:dyDescent="0.2">
      <c r="A1809" s="198"/>
      <c r="B1809" s="199"/>
      <c r="C1809" s="1037" t="s">
        <v>2146</v>
      </c>
      <c r="D1809" s="1037"/>
      <c r="E1809" s="1037"/>
      <c r="F1809" s="1037"/>
      <c r="G1809" s="1037"/>
      <c r="H1809" s="1037"/>
      <c r="I1809" s="1037"/>
      <c r="J1809" s="1037"/>
      <c r="K1809" s="1037"/>
      <c r="L1809" s="1037"/>
      <c r="M1809" s="1037"/>
      <c r="N1809" s="1046"/>
      <c r="V1809" s="189"/>
      <c r="W1809" s="195"/>
      <c r="Y1809" s="163" t="s">
        <v>2146</v>
      </c>
      <c r="AA1809" s="207"/>
      <c r="AD1809" s="195"/>
      <c r="AE1809" s="195"/>
      <c r="AG1809" s="195"/>
      <c r="AH1809" s="195"/>
    </row>
    <row r="1810" spans="1:34" s="160" customFormat="1" ht="33.75" x14ac:dyDescent="0.2">
      <c r="A1810" s="198"/>
      <c r="B1810" s="199" t="s">
        <v>430</v>
      </c>
      <c r="C1810" s="1037" t="s">
        <v>431</v>
      </c>
      <c r="D1810" s="1037"/>
      <c r="E1810" s="1037"/>
      <c r="F1810" s="1037"/>
      <c r="G1810" s="1037"/>
      <c r="H1810" s="1037"/>
      <c r="I1810" s="1037"/>
      <c r="J1810" s="1037"/>
      <c r="K1810" s="1037"/>
      <c r="L1810" s="1037"/>
      <c r="M1810" s="1037"/>
      <c r="N1810" s="1046"/>
      <c r="V1810" s="189"/>
      <c r="W1810" s="195"/>
      <c r="Y1810" s="163" t="s">
        <v>431</v>
      </c>
      <c r="AA1810" s="207"/>
      <c r="AD1810" s="195"/>
      <c r="AE1810" s="195"/>
      <c r="AG1810" s="195"/>
      <c r="AH1810" s="195"/>
    </row>
    <row r="1811" spans="1:34" s="160" customFormat="1" ht="12" x14ac:dyDescent="0.2">
      <c r="A1811" s="200"/>
      <c r="B1811" s="199" t="s">
        <v>423</v>
      </c>
      <c r="C1811" s="1037" t="s">
        <v>432</v>
      </c>
      <c r="D1811" s="1037"/>
      <c r="E1811" s="1037"/>
      <c r="F1811" s="201"/>
      <c r="G1811" s="201"/>
      <c r="H1811" s="201"/>
      <c r="I1811" s="201"/>
      <c r="J1811" s="202">
        <v>26.44</v>
      </c>
      <c r="K1811" s="201" t="s">
        <v>2147</v>
      </c>
      <c r="L1811" s="202">
        <v>468.81</v>
      </c>
      <c r="M1811" s="201"/>
      <c r="N1811" s="203"/>
      <c r="V1811" s="189"/>
      <c r="W1811" s="195"/>
      <c r="Z1811" s="163" t="s">
        <v>432</v>
      </c>
      <c r="AA1811" s="207"/>
      <c r="AD1811" s="195"/>
      <c r="AE1811" s="195"/>
      <c r="AG1811" s="195"/>
      <c r="AH1811" s="195"/>
    </row>
    <row r="1812" spans="1:34" s="160" customFormat="1" ht="12" x14ac:dyDescent="0.2">
      <c r="A1812" s="200"/>
      <c r="B1812" s="199" t="s">
        <v>434</v>
      </c>
      <c r="C1812" s="1037" t="s">
        <v>435</v>
      </c>
      <c r="D1812" s="1037"/>
      <c r="E1812" s="1037"/>
      <c r="F1812" s="201"/>
      <c r="G1812" s="201"/>
      <c r="H1812" s="201"/>
      <c r="I1812" s="201"/>
      <c r="J1812" s="202">
        <v>1.68</v>
      </c>
      <c r="K1812" s="201" t="s">
        <v>2147</v>
      </c>
      <c r="L1812" s="202">
        <v>29.79</v>
      </c>
      <c r="M1812" s="201"/>
      <c r="N1812" s="203"/>
      <c r="V1812" s="189"/>
      <c r="W1812" s="195"/>
      <c r="Z1812" s="163" t="s">
        <v>435</v>
      </c>
      <c r="AA1812" s="207"/>
      <c r="AD1812" s="195"/>
      <c r="AE1812" s="195"/>
      <c r="AG1812" s="195"/>
      <c r="AH1812" s="195"/>
    </row>
    <row r="1813" spans="1:34" s="160" customFormat="1" ht="12" x14ac:dyDescent="0.2">
      <c r="A1813" s="200"/>
      <c r="B1813" s="199" t="s">
        <v>437</v>
      </c>
      <c r="C1813" s="1037" t="s">
        <v>438</v>
      </c>
      <c r="D1813" s="1037"/>
      <c r="E1813" s="1037"/>
      <c r="F1813" s="201"/>
      <c r="G1813" s="201"/>
      <c r="H1813" s="201"/>
      <c r="I1813" s="201"/>
      <c r="J1813" s="202">
        <v>0.99</v>
      </c>
      <c r="K1813" s="201" t="s">
        <v>2147</v>
      </c>
      <c r="L1813" s="202">
        <v>17.55</v>
      </c>
      <c r="M1813" s="201"/>
      <c r="N1813" s="203"/>
      <c r="V1813" s="189"/>
      <c r="W1813" s="195"/>
      <c r="Z1813" s="163" t="s">
        <v>438</v>
      </c>
      <c r="AA1813" s="207"/>
      <c r="AD1813" s="195"/>
      <c r="AE1813" s="195"/>
      <c r="AG1813" s="195"/>
      <c r="AH1813" s="195"/>
    </row>
    <row r="1814" spans="1:34" s="160" customFormat="1" ht="12" x14ac:dyDescent="0.2">
      <c r="A1814" s="200"/>
      <c r="B1814" s="199" t="s">
        <v>439</v>
      </c>
      <c r="C1814" s="1037" t="s">
        <v>440</v>
      </c>
      <c r="D1814" s="1037"/>
      <c r="E1814" s="1037"/>
      <c r="F1814" s="201"/>
      <c r="G1814" s="201"/>
      <c r="H1814" s="201"/>
      <c r="I1814" s="201"/>
      <c r="J1814" s="202">
        <v>0.12</v>
      </c>
      <c r="K1814" s="201" t="s">
        <v>472</v>
      </c>
      <c r="L1814" s="202">
        <v>1.7</v>
      </c>
      <c r="M1814" s="201"/>
      <c r="N1814" s="203"/>
      <c r="V1814" s="189"/>
      <c r="W1814" s="195"/>
      <c r="Z1814" s="163" t="s">
        <v>440</v>
      </c>
      <c r="AA1814" s="207"/>
      <c r="AD1814" s="195"/>
      <c r="AE1814" s="195"/>
      <c r="AG1814" s="195"/>
      <c r="AH1814" s="195"/>
    </row>
    <row r="1815" spans="1:34" s="160" customFormat="1" ht="12" x14ac:dyDescent="0.2">
      <c r="A1815" s="196"/>
      <c r="B1815" s="204" t="s">
        <v>2064</v>
      </c>
      <c r="C1815" s="1048" t="s">
        <v>2065</v>
      </c>
      <c r="D1815" s="1048"/>
      <c r="E1815" s="1048"/>
      <c r="F1815" s="205" t="s">
        <v>411</v>
      </c>
      <c r="G1815" s="205" t="s">
        <v>2148</v>
      </c>
      <c r="H1815" s="205" t="s">
        <v>472</v>
      </c>
      <c r="I1815" s="205" t="s">
        <v>2149</v>
      </c>
      <c r="J1815" s="199"/>
      <c r="K1815" s="201"/>
      <c r="L1815" s="202"/>
      <c r="M1815" s="201"/>
      <c r="N1815" s="206"/>
      <c r="V1815" s="189"/>
      <c r="W1815" s="195"/>
      <c r="AA1815" s="207" t="s">
        <v>2065</v>
      </c>
      <c r="AD1815" s="195"/>
      <c r="AE1815" s="195"/>
      <c r="AG1815" s="195"/>
      <c r="AH1815" s="195"/>
    </row>
    <row r="1816" spans="1:34" s="160" customFormat="1" ht="12" x14ac:dyDescent="0.2">
      <c r="A1816" s="200"/>
      <c r="B1816" s="199"/>
      <c r="C1816" s="1037" t="s">
        <v>443</v>
      </c>
      <c r="D1816" s="1037"/>
      <c r="E1816" s="1037"/>
      <c r="F1816" s="201" t="s">
        <v>444</v>
      </c>
      <c r="G1816" s="201" t="s">
        <v>2150</v>
      </c>
      <c r="H1816" s="201" t="s">
        <v>2147</v>
      </c>
      <c r="I1816" s="201" t="s">
        <v>2151</v>
      </c>
      <c r="J1816" s="202"/>
      <c r="K1816" s="201"/>
      <c r="L1816" s="202"/>
      <c r="M1816" s="201"/>
      <c r="N1816" s="203"/>
      <c r="V1816" s="189"/>
      <c r="W1816" s="195"/>
      <c r="AA1816" s="207"/>
      <c r="AB1816" s="163" t="s">
        <v>443</v>
      </c>
      <c r="AD1816" s="195"/>
      <c r="AE1816" s="195"/>
      <c r="AG1816" s="195"/>
      <c r="AH1816" s="195"/>
    </row>
    <row r="1817" spans="1:34" s="160" customFormat="1" ht="12" x14ac:dyDescent="0.2">
      <c r="A1817" s="200"/>
      <c r="B1817" s="199"/>
      <c r="C1817" s="1037" t="s">
        <v>447</v>
      </c>
      <c r="D1817" s="1037"/>
      <c r="E1817" s="1037"/>
      <c r="F1817" s="201" t="s">
        <v>444</v>
      </c>
      <c r="G1817" s="201" t="s">
        <v>1832</v>
      </c>
      <c r="H1817" s="201" t="s">
        <v>2147</v>
      </c>
      <c r="I1817" s="201" t="s">
        <v>2152</v>
      </c>
      <c r="J1817" s="202"/>
      <c r="K1817" s="201"/>
      <c r="L1817" s="202"/>
      <c r="M1817" s="201"/>
      <c r="N1817" s="203"/>
      <c r="V1817" s="189"/>
      <c r="W1817" s="195"/>
      <c r="AA1817" s="207"/>
      <c r="AB1817" s="163" t="s">
        <v>447</v>
      </c>
      <c r="AD1817" s="195"/>
      <c r="AE1817" s="195"/>
      <c r="AG1817" s="195"/>
      <c r="AH1817" s="195"/>
    </row>
    <row r="1818" spans="1:34" s="160" customFormat="1" ht="12" x14ac:dyDescent="0.2">
      <c r="A1818" s="200"/>
      <c r="B1818" s="199"/>
      <c r="C1818" s="1047" t="s">
        <v>450</v>
      </c>
      <c r="D1818" s="1047"/>
      <c r="E1818" s="1047"/>
      <c r="F1818" s="208"/>
      <c r="G1818" s="208"/>
      <c r="H1818" s="208"/>
      <c r="I1818" s="208"/>
      <c r="J1818" s="209">
        <v>28.24</v>
      </c>
      <c r="K1818" s="208"/>
      <c r="L1818" s="209">
        <v>500.3</v>
      </c>
      <c r="M1818" s="208"/>
      <c r="N1818" s="210"/>
      <c r="V1818" s="189"/>
      <c r="W1818" s="195"/>
      <c r="AA1818" s="207"/>
      <c r="AC1818" s="163" t="s">
        <v>450</v>
      </c>
      <c r="AD1818" s="195"/>
      <c r="AE1818" s="195"/>
      <c r="AG1818" s="195"/>
      <c r="AH1818" s="195"/>
    </row>
    <row r="1819" spans="1:34" s="160" customFormat="1" ht="12" x14ac:dyDescent="0.2">
      <c r="A1819" s="200"/>
      <c r="B1819" s="199"/>
      <c r="C1819" s="1037" t="s">
        <v>451</v>
      </c>
      <c r="D1819" s="1037"/>
      <c r="E1819" s="1037"/>
      <c r="F1819" s="201"/>
      <c r="G1819" s="201"/>
      <c r="H1819" s="201"/>
      <c r="I1819" s="201"/>
      <c r="J1819" s="202"/>
      <c r="K1819" s="201"/>
      <c r="L1819" s="202">
        <v>486.36</v>
      </c>
      <c r="M1819" s="201"/>
      <c r="N1819" s="203"/>
      <c r="V1819" s="189"/>
      <c r="W1819" s="195"/>
      <c r="AA1819" s="207"/>
      <c r="AB1819" s="163" t="s">
        <v>451</v>
      </c>
      <c r="AD1819" s="195"/>
      <c r="AE1819" s="195"/>
      <c r="AG1819" s="195"/>
      <c r="AH1819" s="195"/>
    </row>
    <row r="1820" spans="1:34" s="160" customFormat="1" ht="22.5" x14ac:dyDescent="0.2">
      <c r="A1820" s="200"/>
      <c r="B1820" s="199" t="s">
        <v>2009</v>
      </c>
      <c r="C1820" s="1037" t="s">
        <v>2010</v>
      </c>
      <c r="D1820" s="1037"/>
      <c r="E1820" s="1037"/>
      <c r="F1820" s="201" t="s">
        <v>454</v>
      </c>
      <c r="G1820" s="201" t="s">
        <v>1004</v>
      </c>
      <c r="H1820" s="201"/>
      <c r="I1820" s="201" t="s">
        <v>1004</v>
      </c>
      <c r="J1820" s="202"/>
      <c r="K1820" s="201"/>
      <c r="L1820" s="202">
        <v>486.36</v>
      </c>
      <c r="M1820" s="201"/>
      <c r="N1820" s="203"/>
      <c r="V1820" s="189"/>
      <c r="W1820" s="195"/>
      <c r="AA1820" s="207"/>
      <c r="AB1820" s="163" t="s">
        <v>2010</v>
      </c>
      <c r="AD1820" s="195"/>
      <c r="AE1820" s="195"/>
      <c r="AG1820" s="195"/>
      <c r="AH1820" s="195"/>
    </row>
    <row r="1821" spans="1:34" s="160" customFormat="1" ht="22.5" x14ac:dyDescent="0.2">
      <c r="A1821" s="200"/>
      <c r="B1821" s="199" t="s">
        <v>2011</v>
      </c>
      <c r="C1821" s="1037" t="s">
        <v>2012</v>
      </c>
      <c r="D1821" s="1037"/>
      <c r="E1821" s="1037"/>
      <c r="F1821" s="201" t="s">
        <v>454</v>
      </c>
      <c r="G1821" s="201" t="s">
        <v>890</v>
      </c>
      <c r="H1821" s="201"/>
      <c r="I1821" s="201" t="s">
        <v>890</v>
      </c>
      <c r="J1821" s="202"/>
      <c r="K1821" s="201"/>
      <c r="L1821" s="202">
        <v>238.32</v>
      </c>
      <c r="M1821" s="201"/>
      <c r="N1821" s="203"/>
      <c r="V1821" s="189"/>
      <c r="W1821" s="195"/>
      <c r="AA1821" s="207"/>
      <c r="AB1821" s="163" t="s">
        <v>2012</v>
      </c>
      <c r="AD1821" s="195"/>
      <c r="AE1821" s="195"/>
      <c r="AG1821" s="195"/>
      <c r="AH1821" s="195"/>
    </row>
    <row r="1822" spans="1:34" s="160" customFormat="1" ht="12" x14ac:dyDescent="0.2">
      <c r="A1822" s="211"/>
      <c r="B1822" s="212"/>
      <c r="C1822" s="1039" t="s">
        <v>459</v>
      </c>
      <c r="D1822" s="1039"/>
      <c r="E1822" s="1039"/>
      <c r="F1822" s="192"/>
      <c r="G1822" s="192"/>
      <c r="H1822" s="192"/>
      <c r="I1822" s="192"/>
      <c r="J1822" s="193"/>
      <c r="K1822" s="192"/>
      <c r="L1822" s="193">
        <v>1224.98</v>
      </c>
      <c r="M1822" s="208"/>
      <c r="N1822" s="194"/>
      <c r="V1822" s="189"/>
      <c r="W1822" s="195"/>
      <c r="AA1822" s="207"/>
      <c r="AD1822" s="195" t="s">
        <v>459</v>
      </c>
      <c r="AE1822" s="195"/>
      <c r="AG1822" s="195"/>
      <c r="AH1822" s="195"/>
    </row>
    <row r="1823" spans="1:34" s="160" customFormat="1" ht="22.5" x14ac:dyDescent="0.2">
      <c r="A1823" s="190" t="s">
        <v>2153</v>
      </c>
      <c r="B1823" s="191" t="s">
        <v>2086</v>
      </c>
      <c r="C1823" s="1039" t="s">
        <v>2087</v>
      </c>
      <c r="D1823" s="1039"/>
      <c r="E1823" s="1039"/>
      <c r="F1823" s="192" t="s">
        <v>488</v>
      </c>
      <c r="G1823" s="192"/>
      <c r="H1823" s="192"/>
      <c r="I1823" s="192" t="s">
        <v>2154</v>
      </c>
      <c r="J1823" s="193">
        <v>8.06</v>
      </c>
      <c r="K1823" s="192"/>
      <c r="L1823" s="193">
        <v>9718.14</v>
      </c>
      <c r="M1823" s="192"/>
      <c r="N1823" s="194"/>
      <c r="V1823" s="189"/>
      <c r="W1823" s="195" t="s">
        <v>2087</v>
      </c>
      <c r="AA1823" s="207"/>
      <c r="AD1823" s="195"/>
      <c r="AE1823" s="195"/>
      <c r="AG1823" s="195"/>
      <c r="AH1823" s="195"/>
    </row>
    <row r="1824" spans="1:34" s="160" customFormat="1" ht="12" x14ac:dyDescent="0.2">
      <c r="A1824" s="211"/>
      <c r="B1824" s="212"/>
      <c r="C1824" s="168" t="s">
        <v>462</v>
      </c>
      <c r="D1824" s="213"/>
      <c r="E1824" s="213"/>
      <c r="F1824" s="214"/>
      <c r="G1824" s="214"/>
      <c r="H1824" s="214"/>
      <c r="I1824" s="214"/>
      <c r="J1824" s="215"/>
      <c r="K1824" s="214"/>
      <c r="L1824" s="215"/>
      <c r="M1824" s="216"/>
      <c r="N1824" s="217"/>
      <c r="V1824" s="189"/>
      <c r="W1824" s="195"/>
      <c r="AA1824" s="207"/>
      <c r="AD1824" s="195"/>
      <c r="AE1824" s="195"/>
      <c r="AG1824" s="195"/>
      <c r="AH1824" s="195"/>
    </row>
    <row r="1825" spans="1:34" s="160" customFormat="1" ht="56.25" x14ac:dyDescent="0.2">
      <c r="A1825" s="190" t="s">
        <v>2155</v>
      </c>
      <c r="B1825" s="191" t="s">
        <v>2156</v>
      </c>
      <c r="C1825" s="1039" t="s">
        <v>2157</v>
      </c>
      <c r="D1825" s="1039"/>
      <c r="E1825" s="1039"/>
      <c r="F1825" s="192" t="s">
        <v>532</v>
      </c>
      <c r="G1825" s="192"/>
      <c r="H1825" s="192"/>
      <c r="I1825" s="192" t="s">
        <v>2115</v>
      </c>
      <c r="J1825" s="193"/>
      <c r="K1825" s="192"/>
      <c r="L1825" s="193"/>
      <c r="M1825" s="192"/>
      <c r="N1825" s="194"/>
      <c r="V1825" s="189"/>
      <c r="W1825" s="195" t="s">
        <v>2157</v>
      </c>
      <c r="AA1825" s="207"/>
      <c r="AD1825" s="195"/>
      <c r="AE1825" s="195"/>
      <c r="AG1825" s="195"/>
      <c r="AH1825" s="195"/>
    </row>
    <row r="1826" spans="1:34" s="160" customFormat="1" ht="12" x14ac:dyDescent="0.2">
      <c r="A1826" s="196"/>
      <c r="B1826" s="197"/>
      <c r="C1826" s="1037" t="s">
        <v>2116</v>
      </c>
      <c r="D1826" s="1037"/>
      <c r="E1826" s="1037"/>
      <c r="F1826" s="1037"/>
      <c r="G1826" s="1037"/>
      <c r="H1826" s="1037"/>
      <c r="I1826" s="1037"/>
      <c r="J1826" s="1037"/>
      <c r="K1826" s="1037"/>
      <c r="L1826" s="1037"/>
      <c r="M1826" s="1037"/>
      <c r="N1826" s="1046"/>
      <c r="V1826" s="189"/>
      <c r="W1826" s="195"/>
      <c r="X1826" s="163" t="s">
        <v>2116</v>
      </c>
      <c r="AA1826" s="207"/>
      <c r="AD1826" s="195"/>
      <c r="AE1826" s="195"/>
      <c r="AG1826" s="195"/>
      <c r="AH1826" s="195"/>
    </row>
    <row r="1827" spans="1:34" s="160" customFormat="1" ht="33.75" x14ac:dyDescent="0.2">
      <c r="A1827" s="198"/>
      <c r="B1827" s="199" t="s">
        <v>430</v>
      </c>
      <c r="C1827" s="1037" t="s">
        <v>431</v>
      </c>
      <c r="D1827" s="1037"/>
      <c r="E1827" s="1037"/>
      <c r="F1827" s="1037"/>
      <c r="G1827" s="1037"/>
      <c r="H1827" s="1037"/>
      <c r="I1827" s="1037"/>
      <c r="J1827" s="1037"/>
      <c r="K1827" s="1037"/>
      <c r="L1827" s="1037"/>
      <c r="M1827" s="1037"/>
      <c r="N1827" s="1046"/>
      <c r="V1827" s="189"/>
      <c r="W1827" s="195"/>
      <c r="Y1827" s="163" t="s">
        <v>431</v>
      </c>
      <c r="AA1827" s="207"/>
      <c r="AD1827" s="195"/>
      <c r="AE1827" s="195"/>
      <c r="AG1827" s="195"/>
      <c r="AH1827" s="195"/>
    </row>
    <row r="1828" spans="1:34" s="160" customFormat="1" ht="12" x14ac:dyDescent="0.2">
      <c r="A1828" s="200"/>
      <c r="B1828" s="199" t="s">
        <v>423</v>
      </c>
      <c r="C1828" s="1037" t="s">
        <v>432</v>
      </c>
      <c r="D1828" s="1037"/>
      <c r="E1828" s="1037"/>
      <c r="F1828" s="201"/>
      <c r="G1828" s="201"/>
      <c r="H1828" s="201"/>
      <c r="I1828" s="201"/>
      <c r="J1828" s="202">
        <v>323.38</v>
      </c>
      <c r="K1828" s="201" t="s">
        <v>436</v>
      </c>
      <c r="L1828" s="202">
        <v>842.81</v>
      </c>
      <c r="M1828" s="201"/>
      <c r="N1828" s="203"/>
      <c r="V1828" s="189"/>
      <c r="W1828" s="195"/>
      <c r="Z1828" s="163" t="s">
        <v>432</v>
      </c>
      <c r="AA1828" s="207"/>
      <c r="AD1828" s="195"/>
      <c r="AE1828" s="195"/>
      <c r="AG1828" s="195"/>
      <c r="AH1828" s="195"/>
    </row>
    <row r="1829" spans="1:34" s="160" customFormat="1" ht="12" x14ac:dyDescent="0.2">
      <c r="A1829" s="200"/>
      <c r="B1829" s="199" t="s">
        <v>434</v>
      </c>
      <c r="C1829" s="1037" t="s">
        <v>435</v>
      </c>
      <c r="D1829" s="1037"/>
      <c r="E1829" s="1037"/>
      <c r="F1829" s="201"/>
      <c r="G1829" s="201"/>
      <c r="H1829" s="201"/>
      <c r="I1829" s="201"/>
      <c r="J1829" s="202">
        <v>7.82</v>
      </c>
      <c r="K1829" s="201" t="s">
        <v>436</v>
      </c>
      <c r="L1829" s="202">
        <v>20.38</v>
      </c>
      <c r="M1829" s="201"/>
      <c r="N1829" s="203"/>
      <c r="V1829" s="189"/>
      <c r="W1829" s="195"/>
      <c r="Z1829" s="163" t="s">
        <v>435</v>
      </c>
      <c r="AA1829" s="207"/>
      <c r="AD1829" s="195"/>
      <c r="AE1829" s="195"/>
      <c r="AG1829" s="195"/>
      <c r="AH1829" s="195"/>
    </row>
    <row r="1830" spans="1:34" s="160" customFormat="1" ht="12" x14ac:dyDescent="0.2">
      <c r="A1830" s="200"/>
      <c r="B1830" s="199" t="s">
        <v>437</v>
      </c>
      <c r="C1830" s="1037" t="s">
        <v>438</v>
      </c>
      <c r="D1830" s="1037"/>
      <c r="E1830" s="1037"/>
      <c r="F1830" s="201"/>
      <c r="G1830" s="201"/>
      <c r="H1830" s="201"/>
      <c r="I1830" s="201"/>
      <c r="J1830" s="202">
        <v>3.38</v>
      </c>
      <c r="K1830" s="201" t="s">
        <v>436</v>
      </c>
      <c r="L1830" s="202">
        <v>8.81</v>
      </c>
      <c r="M1830" s="201"/>
      <c r="N1830" s="203"/>
      <c r="V1830" s="189"/>
      <c r="W1830" s="195"/>
      <c r="Z1830" s="163" t="s">
        <v>438</v>
      </c>
      <c r="AA1830" s="207"/>
      <c r="AD1830" s="195"/>
      <c r="AE1830" s="195"/>
      <c r="AG1830" s="195"/>
      <c r="AH1830" s="195"/>
    </row>
    <row r="1831" spans="1:34" s="160" customFormat="1" ht="12" x14ac:dyDescent="0.2">
      <c r="A1831" s="200"/>
      <c r="B1831" s="199" t="s">
        <v>439</v>
      </c>
      <c r="C1831" s="1037" t="s">
        <v>440</v>
      </c>
      <c r="D1831" s="1037"/>
      <c r="E1831" s="1037"/>
      <c r="F1831" s="201"/>
      <c r="G1831" s="201"/>
      <c r="H1831" s="201"/>
      <c r="I1831" s="201"/>
      <c r="J1831" s="202">
        <v>310.75</v>
      </c>
      <c r="K1831" s="201"/>
      <c r="L1831" s="202">
        <v>647.91</v>
      </c>
      <c r="M1831" s="201"/>
      <c r="N1831" s="203"/>
      <c r="V1831" s="189"/>
      <c r="W1831" s="195"/>
      <c r="Z1831" s="163" t="s">
        <v>440</v>
      </c>
      <c r="AA1831" s="207"/>
      <c r="AD1831" s="195"/>
      <c r="AE1831" s="195"/>
      <c r="AG1831" s="195"/>
      <c r="AH1831" s="195"/>
    </row>
    <row r="1832" spans="1:34" s="160" customFormat="1" ht="12" x14ac:dyDescent="0.2">
      <c r="A1832" s="200"/>
      <c r="B1832" s="199"/>
      <c r="C1832" s="1037" t="s">
        <v>443</v>
      </c>
      <c r="D1832" s="1037"/>
      <c r="E1832" s="1037"/>
      <c r="F1832" s="201" t="s">
        <v>444</v>
      </c>
      <c r="G1832" s="201" t="s">
        <v>832</v>
      </c>
      <c r="H1832" s="201" t="s">
        <v>436</v>
      </c>
      <c r="I1832" s="201" t="s">
        <v>2158</v>
      </c>
      <c r="J1832" s="202"/>
      <c r="K1832" s="201"/>
      <c r="L1832" s="202"/>
      <c r="M1832" s="201"/>
      <c r="N1832" s="203"/>
      <c r="V1832" s="189"/>
      <c r="W1832" s="195"/>
      <c r="AA1832" s="207"/>
      <c r="AB1832" s="163" t="s">
        <v>443</v>
      </c>
      <c r="AD1832" s="195"/>
      <c r="AE1832" s="195"/>
      <c r="AG1832" s="195"/>
      <c r="AH1832" s="195"/>
    </row>
    <row r="1833" spans="1:34" s="160" customFormat="1" ht="12" x14ac:dyDescent="0.2">
      <c r="A1833" s="200"/>
      <c r="B1833" s="199"/>
      <c r="C1833" s="1037" t="s">
        <v>447</v>
      </c>
      <c r="D1833" s="1037"/>
      <c r="E1833" s="1037"/>
      <c r="F1833" s="201" t="s">
        <v>444</v>
      </c>
      <c r="G1833" s="201" t="s">
        <v>2159</v>
      </c>
      <c r="H1833" s="201" t="s">
        <v>436</v>
      </c>
      <c r="I1833" s="201" t="s">
        <v>2160</v>
      </c>
      <c r="J1833" s="202"/>
      <c r="K1833" s="201"/>
      <c r="L1833" s="202"/>
      <c r="M1833" s="201"/>
      <c r="N1833" s="203"/>
      <c r="V1833" s="189"/>
      <c r="W1833" s="195"/>
      <c r="AA1833" s="207"/>
      <c r="AB1833" s="163" t="s">
        <v>447</v>
      </c>
      <c r="AD1833" s="195"/>
      <c r="AE1833" s="195"/>
      <c r="AG1833" s="195"/>
      <c r="AH1833" s="195"/>
    </row>
    <row r="1834" spans="1:34" s="160" customFormat="1" ht="12" x14ac:dyDescent="0.2">
      <c r="A1834" s="200"/>
      <c r="B1834" s="199"/>
      <c r="C1834" s="1047" t="s">
        <v>450</v>
      </c>
      <c r="D1834" s="1047"/>
      <c r="E1834" s="1047"/>
      <c r="F1834" s="208"/>
      <c r="G1834" s="208"/>
      <c r="H1834" s="208"/>
      <c r="I1834" s="208"/>
      <c r="J1834" s="209">
        <v>641.95000000000005</v>
      </c>
      <c r="K1834" s="208"/>
      <c r="L1834" s="209">
        <v>1511.1</v>
      </c>
      <c r="M1834" s="208"/>
      <c r="N1834" s="210"/>
      <c r="V1834" s="189"/>
      <c r="W1834" s="195"/>
      <c r="AA1834" s="207"/>
      <c r="AC1834" s="163" t="s">
        <v>450</v>
      </c>
      <c r="AD1834" s="195"/>
      <c r="AE1834" s="195"/>
      <c r="AG1834" s="195"/>
      <c r="AH1834" s="195"/>
    </row>
    <row r="1835" spans="1:34" s="160" customFormat="1" ht="12" x14ac:dyDescent="0.2">
      <c r="A1835" s="200"/>
      <c r="B1835" s="199"/>
      <c r="C1835" s="1037" t="s">
        <v>451</v>
      </c>
      <c r="D1835" s="1037"/>
      <c r="E1835" s="1037"/>
      <c r="F1835" s="201"/>
      <c r="G1835" s="201"/>
      <c r="H1835" s="201"/>
      <c r="I1835" s="201"/>
      <c r="J1835" s="202"/>
      <c r="K1835" s="201"/>
      <c r="L1835" s="202">
        <v>851.62</v>
      </c>
      <c r="M1835" s="201"/>
      <c r="N1835" s="203"/>
      <c r="V1835" s="189"/>
      <c r="W1835" s="195"/>
      <c r="AA1835" s="207"/>
      <c r="AB1835" s="163" t="s">
        <v>451</v>
      </c>
      <c r="AD1835" s="195"/>
      <c r="AE1835" s="195"/>
      <c r="AG1835" s="195"/>
      <c r="AH1835" s="195"/>
    </row>
    <row r="1836" spans="1:34" s="160" customFormat="1" ht="22.5" x14ac:dyDescent="0.2">
      <c r="A1836" s="200"/>
      <c r="B1836" s="199" t="s">
        <v>2009</v>
      </c>
      <c r="C1836" s="1037" t="s">
        <v>2010</v>
      </c>
      <c r="D1836" s="1037"/>
      <c r="E1836" s="1037"/>
      <c r="F1836" s="201" t="s">
        <v>454</v>
      </c>
      <c r="G1836" s="201" t="s">
        <v>1004</v>
      </c>
      <c r="H1836" s="201"/>
      <c r="I1836" s="201" t="s">
        <v>1004</v>
      </c>
      <c r="J1836" s="202"/>
      <c r="K1836" s="201"/>
      <c r="L1836" s="202">
        <v>851.62</v>
      </c>
      <c r="M1836" s="201"/>
      <c r="N1836" s="203"/>
      <c r="V1836" s="189"/>
      <c r="W1836" s="195"/>
      <c r="AA1836" s="207"/>
      <c r="AB1836" s="163" t="s">
        <v>2010</v>
      </c>
      <c r="AD1836" s="195"/>
      <c r="AE1836" s="195"/>
      <c r="AG1836" s="195"/>
      <c r="AH1836" s="195"/>
    </row>
    <row r="1837" spans="1:34" s="160" customFormat="1" ht="22.5" x14ac:dyDescent="0.2">
      <c r="A1837" s="200"/>
      <c r="B1837" s="199" t="s">
        <v>2011</v>
      </c>
      <c r="C1837" s="1037" t="s">
        <v>2012</v>
      </c>
      <c r="D1837" s="1037"/>
      <c r="E1837" s="1037"/>
      <c r="F1837" s="201" t="s">
        <v>454</v>
      </c>
      <c r="G1837" s="201" t="s">
        <v>890</v>
      </c>
      <c r="H1837" s="201"/>
      <c r="I1837" s="201" t="s">
        <v>890</v>
      </c>
      <c r="J1837" s="202"/>
      <c r="K1837" s="201"/>
      <c r="L1837" s="202">
        <v>417.29</v>
      </c>
      <c r="M1837" s="201"/>
      <c r="N1837" s="203"/>
      <c r="V1837" s="189"/>
      <c r="W1837" s="195"/>
      <c r="AA1837" s="207"/>
      <c r="AB1837" s="163" t="s">
        <v>2012</v>
      </c>
      <c r="AD1837" s="195"/>
      <c r="AE1837" s="195"/>
      <c r="AG1837" s="195"/>
      <c r="AH1837" s="195"/>
    </row>
    <row r="1838" spans="1:34" s="160" customFormat="1" ht="12" x14ac:dyDescent="0.2">
      <c r="A1838" s="211"/>
      <c r="B1838" s="212"/>
      <c r="C1838" s="1039" t="s">
        <v>459</v>
      </c>
      <c r="D1838" s="1039"/>
      <c r="E1838" s="1039"/>
      <c r="F1838" s="192"/>
      <c r="G1838" s="192"/>
      <c r="H1838" s="192"/>
      <c r="I1838" s="192"/>
      <c r="J1838" s="193"/>
      <c r="K1838" s="192"/>
      <c r="L1838" s="193">
        <v>2780.01</v>
      </c>
      <c r="M1838" s="208"/>
      <c r="N1838" s="194"/>
      <c r="V1838" s="189"/>
      <c r="W1838" s="195"/>
      <c r="AA1838" s="207"/>
      <c r="AD1838" s="195" t="s">
        <v>459</v>
      </c>
      <c r="AE1838" s="195"/>
      <c r="AG1838" s="195"/>
      <c r="AH1838" s="195"/>
    </row>
    <row r="1839" spans="1:34" s="160" customFormat="1" ht="78.75" x14ac:dyDescent="0.2">
      <c r="A1839" s="190" t="s">
        <v>2161</v>
      </c>
      <c r="B1839" s="191" t="s">
        <v>2127</v>
      </c>
      <c r="C1839" s="1039" t="s">
        <v>2162</v>
      </c>
      <c r="D1839" s="1039"/>
      <c r="E1839" s="1039"/>
      <c r="F1839" s="192" t="s">
        <v>532</v>
      </c>
      <c r="G1839" s="192"/>
      <c r="H1839" s="192"/>
      <c r="I1839" s="192" t="s">
        <v>2163</v>
      </c>
      <c r="J1839" s="193"/>
      <c r="K1839" s="192"/>
      <c r="L1839" s="193"/>
      <c r="M1839" s="192"/>
      <c r="N1839" s="194"/>
      <c r="V1839" s="189"/>
      <c r="W1839" s="195" t="s">
        <v>2162</v>
      </c>
      <c r="AA1839" s="207"/>
      <c r="AD1839" s="195"/>
      <c r="AE1839" s="195"/>
      <c r="AG1839" s="195"/>
      <c r="AH1839" s="195"/>
    </row>
    <row r="1840" spans="1:34" s="160" customFormat="1" ht="12" x14ac:dyDescent="0.2">
      <c r="A1840" s="196"/>
      <c r="B1840" s="197"/>
      <c r="C1840" s="1037" t="s">
        <v>2164</v>
      </c>
      <c r="D1840" s="1037"/>
      <c r="E1840" s="1037"/>
      <c r="F1840" s="1037"/>
      <c r="G1840" s="1037"/>
      <c r="H1840" s="1037"/>
      <c r="I1840" s="1037"/>
      <c r="J1840" s="1037"/>
      <c r="K1840" s="1037"/>
      <c r="L1840" s="1037"/>
      <c r="M1840" s="1037"/>
      <c r="N1840" s="1046"/>
      <c r="V1840" s="189"/>
      <c r="W1840" s="195"/>
      <c r="X1840" s="163" t="s">
        <v>2164</v>
      </c>
      <c r="AA1840" s="207"/>
      <c r="AD1840" s="195"/>
      <c r="AE1840" s="195"/>
      <c r="AG1840" s="195"/>
      <c r="AH1840" s="195"/>
    </row>
    <row r="1841" spans="1:34" s="160" customFormat="1" ht="33.75" x14ac:dyDescent="0.2">
      <c r="A1841" s="198"/>
      <c r="B1841" s="199" t="s">
        <v>430</v>
      </c>
      <c r="C1841" s="1037" t="s">
        <v>431</v>
      </c>
      <c r="D1841" s="1037"/>
      <c r="E1841" s="1037"/>
      <c r="F1841" s="1037"/>
      <c r="G1841" s="1037"/>
      <c r="H1841" s="1037"/>
      <c r="I1841" s="1037"/>
      <c r="J1841" s="1037"/>
      <c r="K1841" s="1037"/>
      <c r="L1841" s="1037"/>
      <c r="M1841" s="1037"/>
      <c r="N1841" s="1046"/>
      <c r="V1841" s="189"/>
      <c r="W1841" s="195"/>
      <c r="Y1841" s="163" t="s">
        <v>431</v>
      </c>
      <c r="AA1841" s="207"/>
      <c r="AD1841" s="195"/>
      <c r="AE1841" s="195"/>
      <c r="AG1841" s="195"/>
      <c r="AH1841" s="195"/>
    </row>
    <row r="1842" spans="1:34" s="160" customFormat="1" ht="12" x14ac:dyDescent="0.2">
      <c r="A1842" s="200"/>
      <c r="B1842" s="199" t="s">
        <v>423</v>
      </c>
      <c r="C1842" s="1037" t="s">
        <v>432</v>
      </c>
      <c r="D1842" s="1037"/>
      <c r="E1842" s="1037"/>
      <c r="F1842" s="201"/>
      <c r="G1842" s="201"/>
      <c r="H1842" s="201"/>
      <c r="I1842" s="201"/>
      <c r="J1842" s="202">
        <v>277.14</v>
      </c>
      <c r="K1842" s="201" t="s">
        <v>436</v>
      </c>
      <c r="L1842" s="202">
        <v>2195.85</v>
      </c>
      <c r="M1842" s="201"/>
      <c r="N1842" s="203"/>
      <c r="V1842" s="189"/>
      <c r="W1842" s="195"/>
      <c r="Z1842" s="163" t="s">
        <v>432</v>
      </c>
      <c r="AA1842" s="207"/>
      <c r="AD1842" s="195"/>
      <c r="AE1842" s="195"/>
      <c r="AG1842" s="195"/>
      <c r="AH1842" s="195"/>
    </row>
    <row r="1843" spans="1:34" s="160" customFormat="1" ht="12" x14ac:dyDescent="0.2">
      <c r="A1843" s="200"/>
      <c r="B1843" s="199" t="s">
        <v>434</v>
      </c>
      <c r="C1843" s="1037" t="s">
        <v>435</v>
      </c>
      <c r="D1843" s="1037"/>
      <c r="E1843" s="1037"/>
      <c r="F1843" s="201"/>
      <c r="G1843" s="201"/>
      <c r="H1843" s="201"/>
      <c r="I1843" s="201"/>
      <c r="J1843" s="202">
        <v>17.03</v>
      </c>
      <c r="K1843" s="201" t="s">
        <v>436</v>
      </c>
      <c r="L1843" s="202">
        <v>134.93</v>
      </c>
      <c r="M1843" s="201"/>
      <c r="N1843" s="203"/>
      <c r="V1843" s="189"/>
      <c r="W1843" s="195"/>
      <c r="Z1843" s="163" t="s">
        <v>435</v>
      </c>
      <c r="AA1843" s="207"/>
      <c r="AD1843" s="195"/>
      <c r="AE1843" s="195"/>
      <c r="AG1843" s="195"/>
      <c r="AH1843" s="195"/>
    </row>
    <row r="1844" spans="1:34" s="160" customFormat="1" ht="12" x14ac:dyDescent="0.2">
      <c r="A1844" s="200"/>
      <c r="B1844" s="199" t="s">
        <v>437</v>
      </c>
      <c r="C1844" s="1037" t="s">
        <v>438</v>
      </c>
      <c r="D1844" s="1037"/>
      <c r="E1844" s="1037"/>
      <c r="F1844" s="201"/>
      <c r="G1844" s="201"/>
      <c r="H1844" s="201"/>
      <c r="I1844" s="201"/>
      <c r="J1844" s="202">
        <v>10.08</v>
      </c>
      <c r="K1844" s="201" t="s">
        <v>436</v>
      </c>
      <c r="L1844" s="202">
        <v>79.87</v>
      </c>
      <c r="M1844" s="201"/>
      <c r="N1844" s="203"/>
      <c r="V1844" s="189"/>
      <c r="W1844" s="195"/>
      <c r="Z1844" s="163" t="s">
        <v>438</v>
      </c>
      <c r="AA1844" s="207"/>
      <c r="AD1844" s="195"/>
      <c r="AE1844" s="195"/>
      <c r="AG1844" s="195"/>
      <c r="AH1844" s="195"/>
    </row>
    <row r="1845" spans="1:34" s="160" customFormat="1" ht="12" x14ac:dyDescent="0.2">
      <c r="A1845" s="200"/>
      <c r="B1845" s="199" t="s">
        <v>439</v>
      </c>
      <c r="C1845" s="1037" t="s">
        <v>440</v>
      </c>
      <c r="D1845" s="1037"/>
      <c r="E1845" s="1037"/>
      <c r="F1845" s="201"/>
      <c r="G1845" s="201"/>
      <c r="H1845" s="201"/>
      <c r="I1845" s="201"/>
      <c r="J1845" s="202">
        <v>1.24</v>
      </c>
      <c r="K1845" s="201"/>
      <c r="L1845" s="202">
        <v>7.86</v>
      </c>
      <c r="M1845" s="201"/>
      <c r="N1845" s="203"/>
      <c r="V1845" s="189"/>
      <c r="W1845" s="195"/>
      <c r="Z1845" s="163" t="s">
        <v>440</v>
      </c>
      <c r="AA1845" s="207"/>
      <c r="AD1845" s="195"/>
      <c r="AE1845" s="195"/>
      <c r="AG1845" s="195"/>
      <c r="AH1845" s="195"/>
    </row>
    <row r="1846" spans="1:34" s="160" customFormat="1" ht="12" x14ac:dyDescent="0.2">
      <c r="A1846" s="196"/>
      <c r="B1846" s="204" t="s">
        <v>2064</v>
      </c>
      <c r="C1846" s="1048" t="s">
        <v>2065</v>
      </c>
      <c r="D1846" s="1048"/>
      <c r="E1846" s="1048"/>
      <c r="F1846" s="205" t="s">
        <v>411</v>
      </c>
      <c r="G1846" s="205" t="s">
        <v>1922</v>
      </c>
      <c r="H1846" s="205"/>
      <c r="I1846" s="205" t="s">
        <v>2165</v>
      </c>
      <c r="J1846" s="199"/>
      <c r="K1846" s="201"/>
      <c r="L1846" s="202"/>
      <c r="M1846" s="201"/>
      <c r="N1846" s="206"/>
      <c r="V1846" s="189"/>
      <c r="W1846" s="195"/>
      <c r="AA1846" s="207" t="s">
        <v>2065</v>
      </c>
      <c r="AD1846" s="195"/>
      <c r="AE1846" s="195"/>
      <c r="AG1846" s="195"/>
      <c r="AH1846" s="195"/>
    </row>
    <row r="1847" spans="1:34" s="160" customFormat="1" ht="12" x14ac:dyDescent="0.2">
      <c r="A1847" s="196"/>
      <c r="B1847" s="204" t="s">
        <v>1731</v>
      </c>
      <c r="C1847" s="1048" t="s">
        <v>1732</v>
      </c>
      <c r="D1847" s="1048"/>
      <c r="E1847" s="1048"/>
      <c r="F1847" s="205" t="s">
        <v>411</v>
      </c>
      <c r="G1847" s="205" t="s">
        <v>489</v>
      </c>
      <c r="H1847" s="205"/>
      <c r="I1847" s="205" t="s">
        <v>489</v>
      </c>
      <c r="J1847" s="199"/>
      <c r="K1847" s="201"/>
      <c r="L1847" s="202"/>
      <c r="M1847" s="201"/>
      <c r="N1847" s="206"/>
      <c r="V1847" s="189"/>
      <c r="W1847" s="195"/>
      <c r="AA1847" s="207" t="s">
        <v>1732</v>
      </c>
      <c r="AD1847" s="195"/>
      <c r="AE1847" s="195"/>
      <c r="AG1847" s="195"/>
      <c r="AH1847" s="195"/>
    </row>
    <row r="1848" spans="1:34" s="160" customFormat="1" ht="22.5" x14ac:dyDescent="0.2">
      <c r="A1848" s="200"/>
      <c r="B1848" s="199"/>
      <c r="C1848" s="1037" t="s">
        <v>443</v>
      </c>
      <c r="D1848" s="1037"/>
      <c r="E1848" s="1037"/>
      <c r="F1848" s="201" t="s">
        <v>444</v>
      </c>
      <c r="G1848" s="201" t="s">
        <v>2132</v>
      </c>
      <c r="H1848" s="201" t="s">
        <v>436</v>
      </c>
      <c r="I1848" s="201" t="s">
        <v>2166</v>
      </c>
      <c r="J1848" s="202"/>
      <c r="K1848" s="201"/>
      <c r="L1848" s="202"/>
      <c r="M1848" s="201"/>
      <c r="N1848" s="203"/>
      <c r="V1848" s="189"/>
      <c r="W1848" s="195"/>
      <c r="AA1848" s="207"/>
      <c r="AB1848" s="163" t="s">
        <v>443</v>
      </c>
      <c r="AD1848" s="195"/>
      <c r="AE1848" s="195"/>
      <c r="AG1848" s="195"/>
      <c r="AH1848" s="195"/>
    </row>
    <row r="1849" spans="1:34" s="160" customFormat="1" ht="12" x14ac:dyDescent="0.2">
      <c r="A1849" s="200"/>
      <c r="B1849" s="199"/>
      <c r="C1849" s="1037" t="s">
        <v>447</v>
      </c>
      <c r="D1849" s="1037"/>
      <c r="E1849" s="1037"/>
      <c r="F1849" s="201" t="s">
        <v>444</v>
      </c>
      <c r="G1849" s="201" t="s">
        <v>2134</v>
      </c>
      <c r="H1849" s="201" t="s">
        <v>436</v>
      </c>
      <c r="I1849" s="201" t="s">
        <v>2167</v>
      </c>
      <c r="J1849" s="202"/>
      <c r="K1849" s="201"/>
      <c r="L1849" s="202"/>
      <c r="M1849" s="201"/>
      <c r="N1849" s="203"/>
      <c r="V1849" s="189"/>
      <c r="W1849" s="195"/>
      <c r="AA1849" s="207"/>
      <c r="AB1849" s="163" t="s">
        <v>447</v>
      </c>
      <c r="AD1849" s="195"/>
      <c r="AE1849" s="195"/>
      <c r="AG1849" s="195"/>
      <c r="AH1849" s="195"/>
    </row>
    <row r="1850" spans="1:34" s="160" customFormat="1" ht="12" x14ac:dyDescent="0.2">
      <c r="A1850" s="200"/>
      <c r="B1850" s="199"/>
      <c r="C1850" s="1047" t="s">
        <v>450</v>
      </c>
      <c r="D1850" s="1047"/>
      <c r="E1850" s="1047"/>
      <c r="F1850" s="208"/>
      <c r="G1850" s="208"/>
      <c r="H1850" s="208"/>
      <c r="I1850" s="208"/>
      <c r="J1850" s="209">
        <v>295.41000000000003</v>
      </c>
      <c r="K1850" s="208"/>
      <c r="L1850" s="209">
        <v>2338.64</v>
      </c>
      <c r="M1850" s="208"/>
      <c r="N1850" s="210"/>
      <c r="V1850" s="189"/>
      <c r="W1850" s="195"/>
      <c r="AA1850" s="207"/>
      <c r="AC1850" s="163" t="s">
        <v>450</v>
      </c>
      <c r="AD1850" s="195"/>
      <c r="AE1850" s="195"/>
      <c r="AG1850" s="195"/>
      <c r="AH1850" s="195"/>
    </row>
    <row r="1851" spans="1:34" s="160" customFormat="1" ht="12" x14ac:dyDescent="0.2">
      <c r="A1851" s="200"/>
      <c r="B1851" s="199"/>
      <c r="C1851" s="1037" t="s">
        <v>451</v>
      </c>
      <c r="D1851" s="1037"/>
      <c r="E1851" s="1037"/>
      <c r="F1851" s="201"/>
      <c r="G1851" s="201"/>
      <c r="H1851" s="201"/>
      <c r="I1851" s="201"/>
      <c r="J1851" s="202"/>
      <c r="K1851" s="201"/>
      <c r="L1851" s="202">
        <v>2275.7199999999998</v>
      </c>
      <c r="M1851" s="201"/>
      <c r="N1851" s="203"/>
      <c r="V1851" s="189"/>
      <c r="W1851" s="195"/>
      <c r="AA1851" s="207"/>
      <c r="AB1851" s="163" t="s">
        <v>451</v>
      </c>
      <c r="AD1851" s="195"/>
      <c r="AE1851" s="195"/>
      <c r="AG1851" s="195"/>
      <c r="AH1851" s="195"/>
    </row>
    <row r="1852" spans="1:34" s="160" customFormat="1" ht="22.5" x14ac:dyDescent="0.2">
      <c r="A1852" s="200"/>
      <c r="B1852" s="199" t="s">
        <v>2009</v>
      </c>
      <c r="C1852" s="1037" t="s">
        <v>2010</v>
      </c>
      <c r="D1852" s="1037"/>
      <c r="E1852" s="1037"/>
      <c r="F1852" s="201" t="s">
        <v>454</v>
      </c>
      <c r="G1852" s="201" t="s">
        <v>1004</v>
      </c>
      <c r="H1852" s="201"/>
      <c r="I1852" s="201" t="s">
        <v>1004</v>
      </c>
      <c r="J1852" s="202"/>
      <c r="K1852" s="201"/>
      <c r="L1852" s="202">
        <v>2275.7199999999998</v>
      </c>
      <c r="M1852" s="201"/>
      <c r="N1852" s="203"/>
      <c r="V1852" s="189"/>
      <c r="W1852" s="195"/>
      <c r="AA1852" s="207"/>
      <c r="AB1852" s="163" t="s">
        <v>2010</v>
      </c>
      <c r="AD1852" s="195"/>
      <c r="AE1852" s="195"/>
      <c r="AG1852" s="195"/>
      <c r="AH1852" s="195"/>
    </row>
    <row r="1853" spans="1:34" s="160" customFormat="1" ht="22.5" x14ac:dyDescent="0.2">
      <c r="A1853" s="200"/>
      <c r="B1853" s="199" t="s">
        <v>2011</v>
      </c>
      <c r="C1853" s="1037" t="s">
        <v>2012</v>
      </c>
      <c r="D1853" s="1037"/>
      <c r="E1853" s="1037"/>
      <c r="F1853" s="201" t="s">
        <v>454</v>
      </c>
      <c r="G1853" s="201" t="s">
        <v>890</v>
      </c>
      <c r="H1853" s="201"/>
      <c r="I1853" s="201" t="s">
        <v>890</v>
      </c>
      <c r="J1853" s="202"/>
      <c r="K1853" s="201"/>
      <c r="L1853" s="202">
        <v>1115.0999999999999</v>
      </c>
      <c r="M1853" s="201"/>
      <c r="N1853" s="203"/>
      <c r="V1853" s="189"/>
      <c r="W1853" s="195"/>
      <c r="AA1853" s="207"/>
      <c r="AB1853" s="163" t="s">
        <v>2012</v>
      </c>
      <c r="AD1853" s="195"/>
      <c r="AE1853" s="195"/>
      <c r="AG1853" s="195"/>
      <c r="AH1853" s="195"/>
    </row>
    <row r="1854" spans="1:34" s="160" customFormat="1" ht="12" x14ac:dyDescent="0.2">
      <c r="A1854" s="211"/>
      <c r="B1854" s="212"/>
      <c r="C1854" s="1039" t="s">
        <v>459</v>
      </c>
      <c r="D1854" s="1039"/>
      <c r="E1854" s="1039"/>
      <c r="F1854" s="192"/>
      <c r="G1854" s="192"/>
      <c r="H1854" s="192"/>
      <c r="I1854" s="192"/>
      <c r="J1854" s="193"/>
      <c r="K1854" s="192"/>
      <c r="L1854" s="193">
        <v>5729.46</v>
      </c>
      <c r="M1854" s="208"/>
      <c r="N1854" s="194"/>
      <c r="V1854" s="189"/>
      <c r="W1854" s="195"/>
      <c r="AA1854" s="207"/>
      <c r="AD1854" s="195" t="s">
        <v>459</v>
      </c>
      <c r="AE1854" s="195"/>
      <c r="AG1854" s="195"/>
      <c r="AH1854" s="195"/>
    </row>
    <row r="1855" spans="1:34" s="160" customFormat="1" ht="22.5" x14ac:dyDescent="0.2">
      <c r="A1855" s="190" t="s">
        <v>2168</v>
      </c>
      <c r="B1855" s="191" t="s">
        <v>2086</v>
      </c>
      <c r="C1855" s="1039" t="s">
        <v>2087</v>
      </c>
      <c r="D1855" s="1039"/>
      <c r="E1855" s="1039"/>
      <c r="F1855" s="192" t="s">
        <v>488</v>
      </c>
      <c r="G1855" s="192"/>
      <c r="H1855" s="192"/>
      <c r="I1855" s="192" t="s">
        <v>2169</v>
      </c>
      <c r="J1855" s="193">
        <v>8.06</v>
      </c>
      <c r="K1855" s="192"/>
      <c r="L1855" s="193">
        <v>43425.75</v>
      </c>
      <c r="M1855" s="192"/>
      <c r="N1855" s="194"/>
      <c r="V1855" s="189"/>
      <c r="W1855" s="195" t="s">
        <v>2087</v>
      </c>
      <c r="AA1855" s="207"/>
      <c r="AD1855" s="195"/>
      <c r="AE1855" s="195"/>
      <c r="AG1855" s="195"/>
      <c r="AH1855" s="195"/>
    </row>
    <row r="1856" spans="1:34" s="160" customFormat="1" ht="12" x14ac:dyDescent="0.2">
      <c r="A1856" s="211"/>
      <c r="B1856" s="212"/>
      <c r="C1856" s="168" t="s">
        <v>462</v>
      </c>
      <c r="D1856" s="213"/>
      <c r="E1856" s="213"/>
      <c r="F1856" s="214"/>
      <c r="G1856" s="214"/>
      <c r="H1856" s="214"/>
      <c r="I1856" s="214"/>
      <c r="J1856" s="215"/>
      <c r="K1856" s="214"/>
      <c r="L1856" s="215"/>
      <c r="M1856" s="216"/>
      <c r="N1856" s="217"/>
      <c r="V1856" s="189"/>
      <c r="W1856" s="195"/>
      <c r="AA1856" s="207"/>
      <c r="AD1856" s="195"/>
      <c r="AE1856" s="195"/>
      <c r="AG1856" s="195"/>
      <c r="AH1856" s="195"/>
    </row>
    <row r="1857" spans="1:34" s="160" customFormat="1" ht="22.5" x14ac:dyDescent="0.2">
      <c r="A1857" s="190" t="s">
        <v>2170</v>
      </c>
      <c r="B1857" s="191" t="s">
        <v>2139</v>
      </c>
      <c r="C1857" s="1039" t="s">
        <v>2140</v>
      </c>
      <c r="D1857" s="1039"/>
      <c r="E1857" s="1039"/>
      <c r="F1857" s="192" t="s">
        <v>488</v>
      </c>
      <c r="G1857" s="192"/>
      <c r="H1857" s="192"/>
      <c r="I1857" s="192" t="s">
        <v>2171</v>
      </c>
      <c r="J1857" s="193">
        <v>15.25</v>
      </c>
      <c r="K1857" s="192"/>
      <c r="L1857" s="193">
        <v>1933.27</v>
      </c>
      <c r="M1857" s="192"/>
      <c r="N1857" s="194"/>
      <c r="V1857" s="189"/>
      <c r="W1857" s="195" t="s">
        <v>2140</v>
      </c>
      <c r="AA1857" s="207"/>
      <c r="AD1857" s="195"/>
      <c r="AE1857" s="195"/>
      <c r="AG1857" s="195"/>
      <c r="AH1857" s="195"/>
    </row>
    <row r="1858" spans="1:34" s="160" customFormat="1" ht="12" x14ac:dyDescent="0.2">
      <c r="A1858" s="211"/>
      <c r="B1858" s="212"/>
      <c r="C1858" s="168" t="s">
        <v>462</v>
      </c>
      <c r="D1858" s="213"/>
      <c r="E1858" s="213"/>
      <c r="F1858" s="214"/>
      <c r="G1858" s="214"/>
      <c r="H1858" s="214"/>
      <c r="I1858" s="214"/>
      <c r="J1858" s="215"/>
      <c r="K1858" s="214"/>
      <c r="L1858" s="215"/>
      <c r="M1858" s="216"/>
      <c r="N1858" s="217"/>
      <c r="V1858" s="189"/>
      <c r="W1858" s="195"/>
      <c r="AA1858" s="207"/>
      <c r="AD1858" s="195"/>
      <c r="AE1858" s="195"/>
      <c r="AG1858" s="195"/>
      <c r="AH1858" s="195"/>
    </row>
    <row r="1859" spans="1:34" s="160" customFormat="1" ht="12" x14ac:dyDescent="0.2">
      <c r="A1859" s="196"/>
      <c r="B1859" s="197"/>
      <c r="C1859" s="1037" t="s">
        <v>2172</v>
      </c>
      <c r="D1859" s="1037"/>
      <c r="E1859" s="1037"/>
      <c r="F1859" s="1037"/>
      <c r="G1859" s="1037"/>
      <c r="H1859" s="1037"/>
      <c r="I1859" s="1037"/>
      <c r="J1859" s="1037"/>
      <c r="K1859" s="1037"/>
      <c r="L1859" s="1037"/>
      <c r="M1859" s="1037"/>
      <c r="N1859" s="1046"/>
      <c r="V1859" s="189"/>
      <c r="W1859" s="195"/>
      <c r="X1859" s="163" t="s">
        <v>2172</v>
      </c>
      <c r="AA1859" s="207"/>
      <c r="AD1859" s="195"/>
      <c r="AE1859" s="195"/>
      <c r="AG1859" s="195"/>
      <c r="AH1859" s="195"/>
    </row>
    <row r="1860" spans="1:34" s="160" customFormat="1" ht="67.5" x14ac:dyDescent="0.2">
      <c r="A1860" s="190" t="s">
        <v>2173</v>
      </c>
      <c r="B1860" s="191" t="s">
        <v>2144</v>
      </c>
      <c r="C1860" s="1039" t="s">
        <v>2145</v>
      </c>
      <c r="D1860" s="1039"/>
      <c r="E1860" s="1039"/>
      <c r="F1860" s="192" t="s">
        <v>532</v>
      </c>
      <c r="G1860" s="192"/>
      <c r="H1860" s="192"/>
      <c r="I1860" s="192" t="s">
        <v>2174</v>
      </c>
      <c r="J1860" s="193"/>
      <c r="K1860" s="192"/>
      <c r="L1860" s="193"/>
      <c r="M1860" s="192"/>
      <c r="N1860" s="194"/>
      <c r="V1860" s="189"/>
      <c r="W1860" s="195" t="s">
        <v>2145</v>
      </c>
      <c r="AA1860" s="207"/>
      <c r="AD1860" s="195"/>
      <c r="AE1860" s="195"/>
      <c r="AG1860" s="195"/>
      <c r="AH1860" s="195"/>
    </row>
    <row r="1861" spans="1:34" s="160" customFormat="1" ht="12" x14ac:dyDescent="0.2">
      <c r="A1861" s="196"/>
      <c r="B1861" s="197"/>
      <c r="C1861" s="1037" t="s">
        <v>2175</v>
      </c>
      <c r="D1861" s="1037"/>
      <c r="E1861" s="1037"/>
      <c r="F1861" s="1037"/>
      <c r="G1861" s="1037"/>
      <c r="H1861" s="1037"/>
      <c r="I1861" s="1037"/>
      <c r="J1861" s="1037"/>
      <c r="K1861" s="1037"/>
      <c r="L1861" s="1037"/>
      <c r="M1861" s="1037"/>
      <c r="N1861" s="1046"/>
      <c r="V1861" s="189"/>
      <c r="W1861" s="195"/>
      <c r="X1861" s="163" t="s">
        <v>2175</v>
      </c>
      <c r="AA1861" s="207"/>
      <c r="AD1861" s="195"/>
      <c r="AE1861" s="195"/>
      <c r="AG1861" s="195"/>
      <c r="AH1861" s="195"/>
    </row>
    <row r="1862" spans="1:34" s="160" customFormat="1" ht="12" x14ac:dyDescent="0.2">
      <c r="A1862" s="198"/>
      <c r="B1862" s="199"/>
      <c r="C1862" s="1037" t="s">
        <v>2077</v>
      </c>
      <c r="D1862" s="1037"/>
      <c r="E1862" s="1037"/>
      <c r="F1862" s="1037"/>
      <c r="G1862" s="1037"/>
      <c r="H1862" s="1037"/>
      <c r="I1862" s="1037"/>
      <c r="J1862" s="1037"/>
      <c r="K1862" s="1037"/>
      <c r="L1862" s="1037"/>
      <c r="M1862" s="1037"/>
      <c r="N1862" s="1046"/>
      <c r="V1862" s="189"/>
      <c r="W1862" s="195"/>
      <c r="Y1862" s="163" t="s">
        <v>2077</v>
      </c>
      <c r="AA1862" s="207"/>
      <c r="AD1862" s="195"/>
      <c r="AE1862" s="195"/>
      <c r="AG1862" s="195"/>
      <c r="AH1862" s="195"/>
    </row>
    <row r="1863" spans="1:34" s="160" customFormat="1" ht="33.75" x14ac:dyDescent="0.2">
      <c r="A1863" s="198"/>
      <c r="B1863" s="199" t="s">
        <v>430</v>
      </c>
      <c r="C1863" s="1037" t="s">
        <v>431</v>
      </c>
      <c r="D1863" s="1037"/>
      <c r="E1863" s="1037"/>
      <c r="F1863" s="1037"/>
      <c r="G1863" s="1037"/>
      <c r="H1863" s="1037"/>
      <c r="I1863" s="1037"/>
      <c r="J1863" s="1037"/>
      <c r="K1863" s="1037"/>
      <c r="L1863" s="1037"/>
      <c r="M1863" s="1037"/>
      <c r="N1863" s="1046"/>
      <c r="V1863" s="189"/>
      <c r="W1863" s="195"/>
      <c r="Y1863" s="163" t="s">
        <v>431</v>
      </c>
      <c r="AA1863" s="207"/>
      <c r="AD1863" s="195"/>
      <c r="AE1863" s="195"/>
      <c r="AG1863" s="195"/>
      <c r="AH1863" s="195"/>
    </row>
    <row r="1864" spans="1:34" s="160" customFormat="1" ht="12" x14ac:dyDescent="0.2">
      <c r="A1864" s="200"/>
      <c r="B1864" s="199" t="s">
        <v>423</v>
      </c>
      <c r="C1864" s="1037" t="s">
        <v>432</v>
      </c>
      <c r="D1864" s="1037"/>
      <c r="E1864" s="1037"/>
      <c r="F1864" s="201"/>
      <c r="G1864" s="201"/>
      <c r="H1864" s="201"/>
      <c r="I1864" s="201"/>
      <c r="J1864" s="202">
        <v>26.44</v>
      </c>
      <c r="K1864" s="201" t="s">
        <v>2078</v>
      </c>
      <c r="L1864" s="202">
        <v>-1256.94</v>
      </c>
      <c r="M1864" s="201"/>
      <c r="N1864" s="203"/>
      <c r="V1864" s="189"/>
      <c r="W1864" s="195"/>
      <c r="Z1864" s="163" t="s">
        <v>432</v>
      </c>
      <c r="AA1864" s="207"/>
      <c r="AD1864" s="195"/>
      <c r="AE1864" s="195"/>
      <c r="AG1864" s="195"/>
      <c r="AH1864" s="195"/>
    </row>
    <row r="1865" spans="1:34" s="160" customFormat="1" ht="12" x14ac:dyDescent="0.2">
      <c r="A1865" s="200"/>
      <c r="B1865" s="199" t="s">
        <v>434</v>
      </c>
      <c r="C1865" s="1037" t="s">
        <v>435</v>
      </c>
      <c r="D1865" s="1037"/>
      <c r="E1865" s="1037"/>
      <c r="F1865" s="201"/>
      <c r="G1865" s="201"/>
      <c r="H1865" s="201"/>
      <c r="I1865" s="201"/>
      <c r="J1865" s="202">
        <v>1.68</v>
      </c>
      <c r="K1865" s="201" t="s">
        <v>2078</v>
      </c>
      <c r="L1865" s="202">
        <v>-79.87</v>
      </c>
      <c r="M1865" s="201"/>
      <c r="N1865" s="203"/>
      <c r="V1865" s="189"/>
      <c r="W1865" s="195"/>
      <c r="Z1865" s="163" t="s">
        <v>435</v>
      </c>
      <c r="AA1865" s="207"/>
      <c r="AD1865" s="195"/>
      <c r="AE1865" s="195"/>
      <c r="AG1865" s="195"/>
      <c r="AH1865" s="195"/>
    </row>
    <row r="1866" spans="1:34" s="160" customFormat="1" ht="12" x14ac:dyDescent="0.2">
      <c r="A1866" s="200"/>
      <c r="B1866" s="199" t="s">
        <v>437</v>
      </c>
      <c r="C1866" s="1037" t="s">
        <v>438</v>
      </c>
      <c r="D1866" s="1037"/>
      <c r="E1866" s="1037"/>
      <c r="F1866" s="201"/>
      <c r="G1866" s="201"/>
      <c r="H1866" s="201"/>
      <c r="I1866" s="201"/>
      <c r="J1866" s="202">
        <v>0.99</v>
      </c>
      <c r="K1866" s="201" t="s">
        <v>2078</v>
      </c>
      <c r="L1866" s="202">
        <v>-47.06</v>
      </c>
      <c r="M1866" s="201"/>
      <c r="N1866" s="203"/>
      <c r="V1866" s="189"/>
      <c r="W1866" s="195"/>
      <c r="Z1866" s="163" t="s">
        <v>438</v>
      </c>
      <c r="AA1866" s="207"/>
      <c r="AD1866" s="195"/>
      <c r="AE1866" s="195"/>
      <c r="AG1866" s="195"/>
      <c r="AH1866" s="195"/>
    </row>
    <row r="1867" spans="1:34" s="160" customFormat="1" ht="12" x14ac:dyDescent="0.2">
      <c r="A1867" s="200"/>
      <c r="B1867" s="199" t="s">
        <v>439</v>
      </c>
      <c r="C1867" s="1037" t="s">
        <v>440</v>
      </c>
      <c r="D1867" s="1037"/>
      <c r="E1867" s="1037"/>
      <c r="F1867" s="201"/>
      <c r="G1867" s="201"/>
      <c r="H1867" s="201"/>
      <c r="I1867" s="201"/>
      <c r="J1867" s="202">
        <v>0.12</v>
      </c>
      <c r="K1867" s="201" t="s">
        <v>476</v>
      </c>
      <c r="L1867" s="202">
        <v>-4.5599999999999996</v>
      </c>
      <c r="M1867" s="201"/>
      <c r="N1867" s="203"/>
      <c r="V1867" s="189"/>
      <c r="W1867" s="195"/>
      <c r="Z1867" s="163" t="s">
        <v>440</v>
      </c>
      <c r="AA1867" s="207"/>
      <c r="AD1867" s="195"/>
      <c r="AE1867" s="195"/>
      <c r="AG1867" s="195"/>
      <c r="AH1867" s="195"/>
    </row>
    <row r="1868" spans="1:34" s="160" customFormat="1" ht="12" x14ac:dyDescent="0.2">
      <c r="A1868" s="196"/>
      <c r="B1868" s="204" t="s">
        <v>2064</v>
      </c>
      <c r="C1868" s="1048" t="s">
        <v>2065</v>
      </c>
      <c r="D1868" s="1048"/>
      <c r="E1868" s="1048"/>
      <c r="F1868" s="205" t="s">
        <v>411</v>
      </c>
      <c r="G1868" s="205" t="s">
        <v>2148</v>
      </c>
      <c r="H1868" s="205" t="s">
        <v>476</v>
      </c>
      <c r="I1868" s="205" t="s">
        <v>2176</v>
      </c>
      <c r="J1868" s="199"/>
      <c r="K1868" s="201"/>
      <c r="L1868" s="202"/>
      <c r="M1868" s="201"/>
      <c r="N1868" s="206"/>
      <c r="V1868" s="189"/>
      <c r="W1868" s="195"/>
      <c r="AA1868" s="207" t="s">
        <v>2065</v>
      </c>
      <c r="AD1868" s="195"/>
      <c r="AE1868" s="195"/>
      <c r="AG1868" s="195"/>
      <c r="AH1868" s="195"/>
    </row>
    <row r="1869" spans="1:34" s="160" customFormat="1" ht="22.5" x14ac:dyDescent="0.2">
      <c r="A1869" s="200"/>
      <c r="B1869" s="199"/>
      <c r="C1869" s="1037" t="s">
        <v>443</v>
      </c>
      <c r="D1869" s="1037"/>
      <c r="E1869" s="1037"/>
      <c r="F1869" s="201" t="s">
        <v>444</v>
      </c>
      <c r="G1869" s="201" t="s">
        <v>2150</v>
      </c>
      <c r="H1869" s="201" t="s">
        <v>2078</v>
      </c>
      <c r="I1869" s="201" t="s">
        <v>2177</v>
      </c>
      <c r="J1869" s="202"/>
      <c r="K1869" s="201"/>
      <c r="L1869" s="202"/>
      <c r="M1869" s="201"/>
      <c r="N1869" s="203"/>
      <c r="V1869" s="189"/>
      <c r="W1869" s="195"/>
      <c r="AA1869" s="207"/>
      <c r="AB1869" s="163" t="s">
        <v>443</v>
      </c>
      <c r="AD1869" s="195"/>
      <c r="AE1869" s="195"/>
      <c r="AG1869" s="195"/>
      <c r="AH1869" s="195"/>
    </row>
    <row r="1870" spans="1:34" s="160" customFormat="1" ht="12" x14ac:dyDescent="0.2">
      <c r="A1870" s="200"/>
      <c r="B1870" s="199"/>
      <c r="C1870" s="1037" t="s">
        <v>447</v>
      </c>
      <c r="D1870" s="1037"/>
      <c r="E1870" s="1037"/>
      <c r="F1870" s="201" t="s">
        <v>444</v>
      </c>
      <c r="G1870" s="201" t="s">
        <v>1832</v>
      </c>
      <c r="H1870" s="201" t="s">
        <v>2078</v>
      </c>
      <c r="I1870" s="201" t="s">
        <v>2178</v>
      </c>
      <c r="J1870" s="202"/>
      <c r="K1870" s="201"/>
      <c r="L1870" s="202"/>
      <c r="M1870" s="201"/>
      <c r="N1870" s="203"/>
      <c r="V1870" s="189"/>
      <c r="W1870" s="195"/>
      <c r="AA1870" s="207"/>
      <c r="AB1870" s="163" t="s">
        <v>447</v>
      </c>
      <c r="AD1870" s="195"/>
      <c r="AE1870" s="195"/>
      <c r="AG1870" s="195"/>
      <c r="AH1870" s="195"/>
    </row>
    <row r="1871" spans="1:34" s="160" customFormat="1" ht="12" x14ac:dyDescent="0.2">
      <c r="A1871" s="200"/>
      <c r="B1871" s="199"/>
      <c r="C1871" s="1047" t="s">
        <v>450</v>
      </c>
      <c r="D1871" s="1047"/>
      <c r="E1871" s="1047"/>
      <c r="F1871" s="208"/>
      <c r="G1871" s="208"/>
      <c r="H1871" s="208"/>
      <c r="I1871" s="208"/>
      <c r="J1871" s="209">
        <v>28.24</v>
      </c>
      <c r="K1871" s="208"/>
      <c r="L1871" s="209">
        <v>-1341.37</v>
      </c>
      <c r="M1871" s="208"/>
      <c r="N1871" s="210"/>
      <c r="V1871" s="189"/>
      <c r="W1871" s="195"/>
      <c r="AA1871" s="207"/>
      <c r="AC1871" s="163" t="s">
        <v>450</v>
      </c>
      <c r="AD1871" s="195"/>
      <c r="AE1871" s="195"/>
      <c r="AG1871" s="195"/>
      <c r="AH1871" s="195"/>
    </row>
    <row r="1872" spans="1:34" s="160" customFormat="1" ht="12" x14ac:dyDescent="0.2">
      <c r="A1872" s="200"/>
      <c r="B1872" s="199"/>
      <c r="C1872" s="1037" t="s">
        <v>451</v>
      </c>
      <c r="D1872" s="1037"/>
      <c r="E1872" s="1037"/>
      <c r="F1872" s="201"/>
      <c r="G1872" s="201"/>
      <c r="H1872" s="201"/>
      <c r="I1872" s="201"/>
      <c r="J1872" s="202"/>
      <c r="K1872" s="201"/>
      <c r="L1872" s="202">
        <v>-1304</v>
      </c>
      <c r="M1872" s="201"/>
      <c r="N1872" s="203"/>
      <c r="V1872" s="189"/>
      <c r="W1872" s="195"/>
      <c r="AA1872" s="207"/>
      <c r="AB1872" s="163" t="s">
        <v>451</v>
      </c>
      <c r="AD1872" s="195"/>
      <c r="AE1872" s="195"/>
      <c r="AG1872" s="195"/>
      <c r="AH1872" s="195"/>
    </row>
    <row r="1873" spans="1:34" s="160" customFormat="1" ht="22.5" x14ac:dyDescent="0.2">
      <c r="A1873" s="200"/>
      <c r="B1873" s="199" t="s">
        <v>2009</v>
      </c>
      <c r="C1873" s="1037" t="s">
        <v>2010</v>
      </c>
      <c r="D1873" s="1037"/>
      <c r="E1873" s="1037"/>
      <c r="F1873" s="201" t="s">
        <v>454</v>
      </c>
      <c r="G1873" s="201" t="s">
        <v>1004</v>
      </c>
      <c r="H1873" s="201"/>
      <c r="I1873" s="201" t="s">
        <v>1004</v>
      </c>
      <c r="J1873" s="202"/>
      <c r="K1873" s="201"/>
      <c r="L1873" s="202">
        <v>-1304</v>
      </c>
      <c r="M1873" s="201"/>
      <c r="N1873" s="203"/>
      <c r="V1873" s="189"/>
      <c r="W1873" s="195"/>
      <c r="AA1873" s="207"/>
      <c r="AB1873" s="163" t="s">
        <v>2010</v>
      </c>
      <c r="AD1873" s="195"/>
      <c r="AE1873" s="195"/>
      <c r="AG1873" s="195"/>
      <c r="AH1873" s="195"/>
    </row>
    <row r="1874" spans="1:34" s="160" customFormat="1" ht="22.5" x14ac:dyDescent="0.2">
      <c r="A1874" s="200"/>
      <c r="B1874" s="199" t="s">
        <v>2011</v>
      </c>
      <c r="C1874" s="1037" t="s">
        <v>2012</v>
      </c>
      <c r="D1874" s="1037"/>
      <c r="E1874" s="1037"/>
      <c r="F1874" s="201" t="s">
        <v>454</v>
      </c>
      <c r="G1874" s="201" t="s">
        <v>890</v>
      </c>
      <c r="H1874" s="201"/>
      <c r="I1874" s="201" t="s">
        <v>890</v>
      </c>
      <c r="J1874" s="202"/>
      <c r="K1874" s="201"/>
      <c r="L1874" s="202">
        <v>-638.96</v>
      </c>
      <c r="M1874" s="201"/>
      <c r="N1874" s="203"/>
      <c r="V1874" s="189"/>
      <c r="W1874" s="195"/>
      <c r="AA1874" s="207"/>
      <c r="AB1874" s="163" t="s">
        <v>2012</v>
      </c>
      <c r="AD1874" s="195"/>
      <c r="AE1874" s="195"/>
      <c r="AG1874" s="195"/>
      <c r="AH1874" s="195"/>
    </row>
    <row r="1875" spans="1:34" s="160" customFormat="1" ht="12" x14ac:dyDescent="0.2">
      <c r="A1875" s="211"/>
      <c r="B1875" s="212"/>
      <c r="C1875" s="1039" t="s">
        <v>459</v>
      </c>
      <c r="D1875" s="1039"/>
      <c r="E1875" s="1039"/>
      <c r="F1875" s="192"/>
      <c r="G1875" s="192"/>
      <c r="H1875" s="192"/>
      <c r="I1875" s="192"/>
      <c r="J1875" s="193"/>
      <c r="K1875" s="192"/>
      <c r="L1875" s="193">
        <v>-3284.33</v>
      </c>
      <c r="M1875" s="208"/>
      <c r="N1875" s="194"/>
      <c r="V1875" s="189"/>
      <c r="W1875" s="195"/>
      <c r="AA1875" s="207"/>
      <c r="AD1875" s="195" t="s">
        <v>459</v>
      </c>
      <c r="AE1875" s="195"/>
      <c r="AG1875" s="195"/>
      <c r="AH1875" s="195"/>
    </row>
    <row r="1876" spans="1:34" s="160" customFormat="1" ht="22.5" x14ac:dyDescent="0.2">
      <c r="A1876" s="190" t="s">
        <v>2179</v>
      </c>
      <c r="B1876" s="191" t="s">
        <v>2086</v>
      </c>
      <c r="C1876" s="1039" t="s">
        <v>2087</v>
      </c>
      <c r="D1876" s="1039"/>
      <c r="E1876" s="1039"/>
      <c r="F1876" s="192" t="s">
        <v>488</v>
      </c>
      <c r="G1876" s="192"/>
      <c r="H1876" s="192"/>
      <c r="I1876" s="192" t="s">
        <v>2180</v>
      </c>
      <c r="J1876" s="193">
        <v>8.06</v>
      </c>
      <c r="K1876" s="192"/>
      <c r="L1876" s="193">
        <v>-26055.45</v>
      </c>
      <c r="M1876" s="192"/>
      <c r="N1876" s="194"/>
      <c r="V1876" s="189"/>
      <c r="W1876" s="195" t="s">
        <v>2087</v>
      </c>
      <c r="AA1876" s="207"/>
      <c r="AD1876" s="195"/>
      <c r="AE1876" s="195"/>
      <c r="AG1876" s="195"/>
      <c r="AH1876" s="195"/>
    </row>
    <row r="1877" spans="1:34" s="160" customFormat="1" ht="12" x14ac:dyDescent="0.2">
      <c r="A1877" s="211"/>
      <c r="B1877" s="212"/>
      <c r="C1877" s="168" t="s">
        <v>462</v>
      </c>
      <c r="D1877" s="213"/>
      <c r="E1877" s="213"/>
      <c r="F1877" s="214"/>
      <c r="G1877" s="214"/>
      <c r="H1877" s="214"/>
      <c r="I1877" s="214"/>
      <c r="J1877" s="215"/>
      <c r="K1877" s="214"/>
      <c r="L1877" s="215"/>
      <c r="M1877" s="216"/>
      <c r="N1877" s="217"/>
      <c r="V1877" s="189"/>
      <c r="W1877" s="195"/>
      <c r="AA1877" s="207"/>
      <c r="AD1877" s="195"/>
      <c r="AE1877" s="195"/>
      <c r="AG1877" s="195"/>
      <c r="AH1877" s="195"/>
    </row>
    <row r="1878" spans="1:34" s="160" customFormat="1" ht="45" x14ac:dyDescent="0.2">
      <c r="A1878" s="190" t="s">
        <v>2181</v>
      </c>
      <c r="B1878" s="191" t="s">
        <v>2182</v>
      </c>
      <c r="C1878" s="1039" t="s">
        <v>2183</v>
      </c>
      <c r="D1878" s="1039"/>
      <c r="E1878" s="1039"/>
      <c r="F1878" s="192" t="s">
        <v>532</v>
      </c>
      <c r="G1878" s="192"/>
      <c r="H1878" s="192"/>
      <c r="I1878" s="192" t="s">
        <v>2184</v>
      </c>
      <c r="J1878" s="193"/>
      <c r="K1878" s="192"/>
      <c r="L1878" s="193"/>
      <c r="M1878" s="192"/>
      <c r="N1878" s="194"/>
      <c r="V1878" s="189"/>
      <c r="W1878" s="195" t="s">
        <v>2183</v>
      </c>
      <c r="AA1878" s="207"/>
      <c r="AD1878" s="195"/>
      <c r="AE1878" s="195"/>
      <c r="AG1878" s="195"/>
      <c r="AH1878" s="195"/>
    </row>
    <row r="1879" spans="1:34" s="160" customFormat="1" ht="12" x14ac:dyDescent="0.2">
      <c r="A1879" s="196"/>
      <c r="B1879" s="197"/>
      <c r="C1879" s="1037" t="s">
        <v>2185</v>
      </c>
      <c r="D1879" s="1037"/>
      <c r="E1879" s="1037"/>
      <c r="F1879" s="1037"/>
      <c r="G1879" s="1037"/>
      <c r="H1879" s="1037"/>
      <c r="I1879" s="1037"/>
      <c r="J1879" s="1037"/>
      <c r="K1879" s="1037"/>
      <c r="L1879" s="1037"/>
      <c r="M1879" s="1037"/>
      <c r="N1879" s="1046"/>
      <c r="V1879" s="189"/>
      <c r="W1879" s="195"/>
      <c r="X1879" s="163" t="s">
        <v>2185</v>
      </c>
      <c r="AA1879" s="207"/>
      <c r="AD1879" s="195"/>
      <c r="AE1879" s="195"/>
      <c r="AG1879" s="195"/>
      <c r="AH1879" s="195"/>
    </row>
    <row r="1880" spans="1:34" s="160" customFormat="1" ht="33.75" x14ac:dyDescent="0.2">
      <c r="A1880" s="198"/>
      <c r="B1880" s="199" t="s">
        <v>430</v>
      </c>
      <c r="C1880" s="1037" t="s">
        <v>431</v>
      </c>
      <c r="D1880" s="1037"/>
      <c r="E1880" s="1037"/>
      <c r="F1880" s="1037"/>
      <c r="G1880" s="1037"/>
      <c r="H1880" s="1037"/>
      <c r="I1880" s="1037"/>
      <c r="J1880" s="1037"/>
      <c r="K1880" s="1037"/>
      <c r="L1880" s="1037"/>
      <c r="M1880" s="1037"/>
      <c r="N1880" s="1046"/>
      <c r="V1880" s="189"/>
      <c r="W1880" s="195"/>
      <c r="Y1880" s="163" t="s">
        <v>431</v>
      </c>
      <c r="AA1880" s="207"/>
      <c r="AD1880" s="195"/>
      <c r="AE1880" s="195"/>
      <c r="AG1880" s="195"/>
      <c r="AH1880" s="195"/>
    </row>
    <row r="1881" spans="1:34" s="160" customFormat="1" ht="12" x14ac:dyDescent="0.2">
      <c r="A1881" s="200"/>
      <c r="B1881" s="199" t="s">
        <v>423</v>
      </c>
      <c r="C1881" s="1037" t="s">
        <v>432</v>
      </c>
      <c r="D1881" s="1037"/>
      <c r="E1881" s="1037"/>
      <c r="F1881" s="201"/>
      <c r="G1881" s="201"/>
      <c r="H1881" s="201"/>
      <c r="I1881" s="201"/>
      <c r="J1881" s="202">
        <v>289.99</v>
      </c>
      <c r="K1881" s="201" t="s">
        <v>436</v>
      </c>
      <c r="L1881" s="202">
        <v>2156.8000000000002</v>
      </c>
      <c r="M1881" s="201"/>
      <c r="N1881" s="203"/>
      <c r="V1881" s="189"/>
      <c r="W1881" s="195"/>
      <c r="Z1881" s="163" t="s">
        <v>432</v>
      </c>
      <c r="AA1881" s="207"/>
      <c r="AD1881" s="195"/>
      <c r="AE1881" s="195"/>
      <c r="AG1881" s="195"/>
      <c r="AH1881" s="195"/>
    </row>
    <row r="1882" spans="1:34" s="160" customFormat="1" ht="12" x14ac:dyDescent="0.2">
      <c r="A1882" s="200"/>
      <c r="B1882" s="199" t="s">
        <v>434</v>
      </c>
      <c r="C1882" s="1037" t="s">
        <v>435</v>
      </c>
      <c r="D1882" s="1037"/>
      <c r="E1882" s="1037"/>
      <c r="F1882" s="201"/>
      <c r="G1882" s="201"/>
      <c r="H1882" s="201"/>
      <c r="I1882" s="201"/>
      <c r="J1882" s="202">
        <v>6.85</v>
      </c>
      <c r="K1882" s="201" t="s">
        <v>436</v>
      </c>
      <c r="L1882" s="202">
        <v>50.95</v>
      </c>
      <c r="M1882" s="201"/>
      <c r="N1882" s="203"/>
      <c r="V1882" s="189"/>
      <c r="W1882" s="195"/>
      <c r="Z1882" s="163" t="s">
        <v>435</v>
      </c>
      <c r="AA1882" s="207"/>
      <c r="AD1882" s="195"/>
      <c r="AE1882" s="195"/>
      <c r="AG1882" s="195"/>
      <c r="AH1882" s="195"/>
    </row>
    <row r="1883" spans="1:34" s="160" customFormat="1" ht="12" x14ac:dyDescent="0.2">
      <c r="A1883" s="200"/>
      <c r="B1883" s="199" t="s">
        <v>437</v>
      </c>
      <c r="C1883" s="1037" t="s">
        <v>438</v>
      </c>
      <c r="D1883" s="1037"/>
      <c r="E1883" s="1037"/>
      <c r="F1883" s="201"/>
      <c r="G1883" s="201"/>
      <c r="H1883" s="201"/>
      <c r="I1883" s="201"/>
      <c r="J1883" s="202">
        <v>1.28</v>
      </c>
      <c r="K1883" s="201" t="s">
        <v>436</v>
      </c>
      <c r="L1883" s="202">
        <v>9.52</v>
      </c>
      <c r="M1883" s="201"/>
      <c r="N1883" s="203"/>
      <c r="V1883" s="189"/>
      <c r="W1883" s="195"/>
      <c r="Z1883" s="163" t="s">
        <v>438</v>
      </c>
      <c r="AA1883" s="207"/>
      <c r="AD1883" s="195"/>
      <c r="AE1883" s="195"/>
      <c r="AG1883" s="195"/>
      <c r="AH1883" s="195"/>
    </row>
    <row r="1884" spans="1:34" s="160" customFormat="1" ht="12" x14ac:dyDescent="0.2">
      <c r="A1884" s="200"/>
      <c r="B1884" s="199" t="s">
        <v>439</v>
      </c>
      <c r="C1884" s="1037" t="s">
        <v>440</v>
      </c>
      <c r="D1884" s="1037"/>
      <c r="E1884" s="1037"/>
      <c r="F1884" s="201"/>
      <c r="G1884" s="201"/>
      <c r="H1884" s="201"/>
      <c r="I1884" s="201"/>
      <c r="J1884" s="202">
        <v>118.3</v>
      </c>
      <c r="K1884" s="201"/>
      <c r="L1884" s="202">
        <v>703.89</v>
      </c>
      <c r="M1884" s="201"/>
      <c r="N1884" s="203"/>
      <c r="V1884" s="189"/>
      <c r="W1884" s="195"/>
      <c r="Z1884" s="163" t="s">
        <v>440</v>
      </c>
      <c r="AA1884" s="207"/>
      <c r="AD1884" s="195"/>
      <c r="AE1884" s="195"/>
      <c r="AG1884" s="195"/>
      <c r="AH1884" s="195"/>
    </row>
    <row r="1885" spans="1:34" s="160" customFormat="1" ht="12" x14ac:dyDescent="0.2">
      <c r="A1885" s="196"/>
      <c r="B1885" s="204" t="s">
        <v>2093</v>
      </c>
      <c r="C1885" s="1048" t="s">
        <v>2094</v>
      </c>
      <c r="D1885" s="1048"/>
      <c r="E1885" s="1048"/>
      <c r="F1885" s="205" t="s">
        <v>411</v>
      </c>
      <c r="G1885" s="205" t="s">
        <v>605</v>
      </c>
      <c r="H1885" s="205"/>
      <c r="I1885" s="205" t="s">
        <v>2186</v>
      </c>
      <c r="J1885" s="199"/>
      <c r="K1885" s="201"/>
      <c r="L1885" s="202"/>
      <c r="M1885" s="201"/>
      <c r="N1885" s="206"/>
      <c r="V1885" s="189"/>
      <c r="W1885" s="195"/>
      <c r="AA1885" s="207" t="s">
        <v>2094</v>
      </c>
      <c r="AD1885" s="195"/>
      <c r="AE1885" s="195"/>
      <c r="AG1885" s="195"/>
      <c r="AH1885" s="195"/>
    </row>
    <row r="1886" spans="1:34" s="160" customFormat="1" ht="12" x14ac:dyDescent="0.2">
      <c r="A1886" s="196"/>
      <c r="B1886" s="204" t="s">
        <v>1827</v>
      </c>
      <c r="C1886" s="1048" t="s">
        <v>1732</v>
      </c>
      <c r="D1886" s="1048"/>
      <c r="E1886" s="1048"/>
      <c r="F1886" s="205" t="s">
        <v>411</v>
      </c>
      <c r="G1886" s="205" t="s">
        <v>537</v>
      </c>
      <c r="H1886" s="205"/>
      <c r="I1886" s="205" t="s">
        <v>2187</v>
      </c>
      <c r="J1886" s="199"/>
      <c r="K1886" s="201"/>
      <c r="L1886" s="202"/>
      <c r="M1886" s="201"/>
      <c r="N1886" s="206"/>
      <c r="V1886" s="189"/>
      <c r="W1886" s="195"/>
      <c r="AA1886" s="207" t="s">
        <v>1732</v>
      </c>
      <c r="AD1886" s="195"/>
      <c r="AE1886" s="195"/>
      <c r="AG1886" s="195"/>
      <c r="AH1886" s="195"/>
    </row>
    <row r="1887" spans="1:34" s="160" customFormat="1" ht="22.5" x14ac:dyDescent="0.2">
      <c r="A1887" s="200"/>
      <c r="B1887" s="199"/>
      <c r="C1887" s="1037" t="s">
        <v>443</v>
      </c>
      <c r="D1887" s="1037"/>
      <c r="E1887" s="1037"/>
      <c r="F1887" s="201" t="s">
        <v>444</v>
      </c>
      <c r="G1887" s="201" t="s">
        <v>2188</v>
      </c>
      <c r="H1887" s="201" t="s">
        <v>436</v>
      </c>
      <c r="I1887" s="201" t="s">
        <v>2189</v>
      </c>
      <c r="J1887" s="202"/>
      <c r="K1887" s="201"/>
      <c r="L1887" s="202"/>
      <c r="M1887" s="201"/>
      <c r="N1887" s="203"/>
      <c r="V1887" s="189"/>
      <c r="W1887" s="195"/>
      <c r="AA1887" s="207"/>
      <c r="AB1887" s="163" t="s">
        <v>443</v>
      </c>
      <c r="AD1887" s="195"/>
      <c r="AE1887" s="195"/>
      <c r="AG1887" s="195"/>
      <c r="AH1887" s="195"/>
    </row>
    <row r="1888" spans="1:34" s="160" customFormat="1" ht="12" x14ac:dyDescent="0.2">
      <c r="A1888" s="200"/>
      <c r="B1888" s="199"/>
      <c r="C1888" s="1037" t="s">
        <v>447</v>
      </c>
      <c r="D1888" s="1037"/>
      <c r="E1888" s="1037"/>
      <c r="F1888" s="201" t="s">
        <v>444</v>
      </c>
      <c r="G1888" s="201" t="s">
        <v>1256</v>
      </c>
      <c r="H1888" s="201" t="s">
        <v>436</v>
      </c>
      <c r="I1888" s="201" t="s">
        <v>2190</v>
      </c>
      <c r="J1888" s="202"/>
      <c r="K1888" s="201"/>
      <c r="L1888" s="202"/>
      <c r="M1888" s="201"/>
      <c r="N1888" s="203"/>
      <c r="V1888" s="189"/>
      <c r="W1888" s="195"/>
      <c r="AA1888" s="207"/>
      <c r="AB1888" s="163" t="s">
        <v>447</v>
      </c>
      <c r="AD1888" s="195"/>
      <c r="AE1888" s="195"/>
      <c r="AG1888" s="195"/>
      <c r="AH1888" s="195"/>
    </row>
    <row r="1889" spans="1:34" s="160" customFormat="1" ht="12" x14ac:dyDescent="0.2">
      <c r="A1889" s="200"/>
      <c r="B1889" s="199"/>
      <c r="C1889" s="1047" t="s">
        <v>450</v>
      </c>
      <c r="D1889" s="1047"/>
      <c r="E1889" s="1047"/>
      <c r="F1889" s="208"/>
      <c r="G1889" s="208"/>
      <c r="H1889" s="208"/>
      <c r="I1889" s="208"/>
      <c r="J1889" s="209">
        <v>415.14</v>
      </c>
      <c r="K1889" s="208"/>
      <c r="L1889" s="209">
        <v>2911.64</v>
      </c>
      <c r="M1889" s="208"/>
      <c r="N1889" s="210"/>
      <c r="V1889" s="189"/>
      <c r="W1889" s="195"/>
      <c r="AA1889" s="207"/>
      <c r="AC1889" s="163" t="s">
        <v>450</v>
      </c>
      <c r="AD1889" s="195"/>
      <c r="AE1889" s="195"/>
      <c r="AG1889" s="195"/>
      <c r="AH1889" s="195"/>
    </row>
    <row r="1890" spans="1:34" s="160" customFormat="1" ht="12" x14ac:dyDescent="0.2">
      <c r="A1890" s="200"/>
      <c r="B1890" s="199"/>
      <c r="C1890" s="1037" t="s">
        <v>451</v>
      </c>
      <c r="D1890" s="1037"/>
      <c r="E1890" s="1037"/>
      <c r="F1890" s="201"/>
      <c r="G1890" s="201"/>
      <c r="H1890" s="201"/>
      <c r="I1890" s="201"/>
      <c r="J1890" s="202"/>
      <c r="K1890" s="201"/>
      <c r="L1890" s="202">
        <v>2166.3200000000002</v>
      </c>
      <c r="M1890" s="201"/>
      <c r="N1890" s="203"/>
      <c r="V1890" s="189"/>
      <c r="W1890" s="195"/>
      <c r="AA1890" s="207"/>
      <c r="AB1890" s="163" t="s">
        <v>451</v>
      </c>
      <c r="AD1890" s="195"/>
      <c r="AE1890" s="195"/>
      <c r="AG1890" s="195"/>
      <c r="AH1890" s="195"/>
    </row>
    <row r="1891" spans="1:34" s="160" customFormat="1" ht="22.5" x14ac:dyDescent="0.2">
      <c r="A1891" s="200"/>
      <c r="B1891" s="199" t="s">
        <v>2009</v>
      </c>
      <c r="C1891" s="1037" t="s">
        <v>2010</v>
      </c>
      <c r="D1891" s="1037"/>
      <c r="E1891" s="1037"/>
      <c r="F1891" s="201" t="s">
        <v>454</v>
      </c>
      <c r="G1891" s="201" t="s">
        <v>1004</v>
      </c>
      <c r="H1891" s="201"/>
      <c r="I1891" s="201" t="s">
        <v>1004</v>
      </c>
      <c r="J1891" s="202"/>
      <c r="K1891" s="201"/>
      <c r="L1891" s="202">
        <v>2166.3200000000002</v>
      </c>
      <c r="M1891" s="201"/>
      <c r="N1891" s="203"/>
      <c r="V1891" s="189"/>
      <c r="W1891" s="195"/>
      <c r="AA1891" s="207"/>
      <c r="AB1891" s="163" t="s">
        <v>2010</v>
      </c>
      <c r="AD1891" s="195"/>
      <c r="AE1891" s="195"/>
      <c r="AG1891" s="195"/>
      <c r="AH1891" s="195"/>
    </row>
    <row r="1892" spans="1:34" s="160" customFormat="1" ht="22.5" x14ac:dyDescent="0.2">
      <c r="A1892" s="200"/>
      <c r="B1892" s="199" t="s">
        <v>2011</v>
      </c>
      <c r="C1892" s="1037" t="s">
        <v>2012</v>
      </c>
      <c r="D1892" s="1037"/>
      <c r="E1892" s="1037"/>
      <c r="F1892" s="201" t="s">
        <v>454</v>
      </c>
      <c r="G1892" s="201" t="s">
        <v>890</v>
      </c>
      <c r="H1892" s="201"/>
      <c r="I1892" s="201" t="s">
        <v>890</v>
      </c>
      <c r="J1892" s="202"/>
      <c r="K1892" s="201"/>
      <c r="L1892" s="202">
        <v>1061.5</v>
      </c>
      <c r="M1892" s="201"/>
      <c r="N1892" s="203"/>
      <c r="V1892" s="189"/>
      <c r="W1892" s="195"/>
      <c r="AA1892" s="207"/>
      <c r="AB1892" s="163" t="s">
        <v>2012</v>
      </c>
      <c r="AD1892" s="195"/>
      <c r="AE1892" s="195"/>
      <c r="AG1892" s="195"/>
      <c r="AH1892" s="195"/>
    </row>
    <row r="1893" spans="1:34" s="160" customFormat="1" ht="12" x14ac:dyDescent="0.2">
      <c r="A1893" s="211"/>
      <c r="B1893" s="212"/>
      <c r="C1893" s="1039" t="s">
        <v>459</v>
      </c>
      <c r="D1893" s="1039"/>
      <c r="E1893" s="1039"/>
      <c r="F1893" s="192"/>
      <c r="G1893" s="192"/>
      <c r="H1893" s="192"/>
      <c r="I1893" s="192"/>
      <c r="J1893" s="193"/>
      <c r="K1893" s="192"/>
      <c r="L1893" s="193">
        <v>6139.46</v>
      </c>
      <c r="M1893" s="208"/>
      <c r="N1893" s="194"/>
      <c r="V1893" s="189"/>
      <c r="W1893" s="195"/>
      <c r="AA1893" s="207"/>
      <c r="AD1893" s="195" t="s">
        <v>459</v>
      </c>
      <c r="AE1893" s="195"/>
      <c r="AG1893" s="195"/>
      <c r="AH1893" s="195"/>
    </row>
    <row r="1894" spans="1:34" s="160" customFormat="1" ht="22.5" x14ac:dyDescent="0.2">
      <c r="A1894" s="190" t="s">
        <v>2191</v>
      </c>
      <c r="B1894" s="191" t="s">
        <v>2103</v>
      </c>
      <c r="C1894" s="1039" t="s">
        <v>2192</v>
      </c>
      <c r="D1894" s="1039"/>
      <c r="E1894" s="1039"/>
      <c r="F1894" s="192" t="s">
        <v>411</v>
      </c>
      <c r="G1894" s="192"/>
      <c r="H1894" s="192"/>
      <c r="I1894" s="192" t="s">
        <v>2186</v>
      </c>
      <c r="J1894" s="193">
        <v>15481</v>
      </c>
      <c r="K1894" s="192"/>
      <c r="L1894" s="193">
        <v>2763.36</v>
      </c>
      <c r="M1894" s="192"/>
      <c r="N1894" s="194"/>
      <c r="V1894" s="189"/>
      <c r="W1894" s="195" t="s">
        <v>2192</v>
      </c>
      <c r="AA1894" s="207"/>
      <c r="AD1894" s="195"/>
      <c r="AE1894" s="195"/>
      <c r="AG1894" s="195"/>
      <c r="AH1894" s="195"/>
    </row>
    <row r="1895" spans="1:34" s="160" customFormat="1" ht="12" x14ac:dyDescent="0.2">
      <c r="A1895" s="211"/>
      <c r="B1895" s="212"/>
      <c r="C1895" s="168" t="s">
        <v>462</v>
      </c>
      <c r="D1895" s="213"/>
      <c r="E1895" s="213"/>
      <c r="F1895" s="214"/>
      <c r="G1895" s="214"/>
      <c r="H1895" s="214"/>
      <c r="I1895" s="214"/>
      <c r="J1895" s="215"/>
      <c r="K1895" s="214"/>
      <c r="L1895" s="215"/>
      <c r="M1895" s="216"/>
      <c r="N1895" s="217"/>
      <c r="V1895" s="189"/>
      <c r="W1895" s="195"/>
      <c r="AA1895" s="207"/>
      <c r="AD1895" s="195"/>
      <c r="AE1895" s="195"/>
      <c r="AG1895" s="195"/>
      <c r="AH1895" s="195"/>
    </row>
    <row r="1896" spans="1:34" s="160" customFormat="1" ht="22.5" x14ac:dyDescent="0.2">
      <c r="A1896" s="190" t="s">
        <v>2193</v>
      </c>
      <c r="B1896" s="191" t="s">
        <v>2106</v>
      </c>
      <c r="C1896" s="1039" t="s">
        <v>2107</v>
      </c>
      <c r="D1896" s="1039"/>
      <c r="E1896" s="1039"/>
      <c r="F1896" s="192" t="s">
        <v>2108</v>
      </c>
      <c r="G1896" s="192"/>
      <c r="H1896" s="192"/>
      <c r="I1896" s="192" t="s">
        <v>1757</v>
      </c>
      <c r="J1896" s="193">
        <v>9.14</v>
      </c>
      <c r="K1896" s="192"/>
      <c r="L1896" s="193">
        <v>1087.6600000000001</v>
      </c>
      <c r="M1896" s="192"/>
      <c r="N1896" s="194"/>
      <c r="V1896" s="189"/>
      <c r="W1896" s="195" t="s">
        <v>2107</v>
      </c>
      <c r="AA1896" s="207"/>
      <c r="AD1896" s="195"/>
      <c r="AE1896" s="195"/>
      <c r="AG1896" s="195"/>
      <c r="AH1896" s="195"/>
    </row>
    <row r="1897" spans="1:34" s="160" customFormat="1" ht="12" x14ac:dyDescent="0.2">
      <c r="A1897" s="211"/>
      <c r="B1897" s="212"/>
      <c r="C1897" s="168" t="s">
        <v>462</v>
      </c>
      <c r="D1897" s="213"/>
      <c r="E1897" s="213"/>
      <c r="F1897" s="214"/>
      <c r="G1897" s="214"/>
      <c r="H1897" s="214"/>
      <c r="I1897" s="214"/>
      <c r="J1897" s="215"/>
      <c r="K1897" s="214"/>
      <c r="L1897" s="215"/>
      <c r="M1897" s="216"/>
      <c r="N1897" s="217"/>
      <c r="V1897" s="189"/>
      <c r="W1897" s="195"/>
      <c r="AA1897" s="207"/>
      <c r="AD1897" s="195"/>
      <c r="AE1897" s="195"/>
      <c r="AG1897" s="195"/>
      <c r="AH1897" s="195"/>
    </row>
    <row r="1898" spans="1:34" s="160" customFormat="1" ht="12" x14ac:dyDescent="0.2">
      <c r="A1898" s="196"/>
      <c r="B1898" s="197"/>
      <c r="C1898" s="1037" t="s">
        <v>2194</v>
      </c>
      <c r="D1898" s="1037"/>
      <c r="E1898" s="1037"/>
      <c r="F1898" s="1037"/>
      <c r="G1898" s="1037"/>
      <c r="H1898" s="1037"/>
      <c r="I1898" s="1037"/>
      <c r="J1898" s="1037"/>
      <c r="K1898" s="1037"/>
      <c r="L1898" s="1037"/>
      <c r="M1898" s="1037"/>
      <c r="N1898" s="1046"/>
      <c r="V1898" s="189"/>
      <c r="W1898" s="195"/>
      <c r="X1898" s="163" t="s">
        <v>2194</v>
      </c>
      <c r="AA1898" s="207"/>
      <c r="AD1898" s="195"/>
      <c r="AE1898" s="195"/>
      <c r="AG1898" s="195"/>
      <c r="AH1898" s="195"/>
    </row>
    <row r="1899" spans="1:34" s="160" customFormat="1" ht="67.5" x14ac:dyDescent="0.2">
      <c r="A1899" s="190" t="s">
        <v>2195</v>
      </c>
      <c r="B1899" s="191" t="s">
        <v>2196</v>
      </c>
      <c r="C1899" s="1039" t="s">
        <v>2197</v>
      </c>
      <c r="D1899" s="1039"/>
      <c r="E1899" s="1039"/>
      <c r="F1899" s="192" t="s">
        <v>532</v>
      </c>
      <c r="G1899" s="192"/>
      <c r="H1899" s="192"/>
      <c r="I1899" s="192" t="s">
        <v>2198</v>
      </c>
      <c r="J1899" s="193"/>
      <c r="K1899" s="192"/>
      <c r="L1899" s="193"/>
      <c r="M1899" s="192"/>
      <c r="N1899" s="194"/>
      <c r="V1899" s="189"/>
      <c r="W1899" s="195" t="s">
        <v>2197</v>
      </c>
      <c r="AA1899" s="207"/>
      <c r="AD1899" s="195"/>
      <c r="AE1899" s="195"/>
      <c r="AG1899" s="195"/>
      <c r="AH1899" s="195"/>
    </row>
    <row r="1900" spans="1:34" s="160" customFormat="1" ht="12" x14ac:dyDescent="0.2">
      <c r="A1900" s="196"/>
      <c r="B1900" s="197"/>
      <c r="C1900" s="1037" t="s">
        <v>2199</v>
      </c>
      <c r="D1900" s="1037"/>
      <c r="E1900" s="1037"/>
      <c r="F1900" s="1037"/>
      <c r="G1900" s="1037"/>
      <c r="H1900" s="1037"/>
      <c r="I1900" s="1037"/>
      <c r="J1900" s="1037"/>
      <c r="K1900" s="1037"/>
      <c r="L1900" s="1037"/>
      <c r="M1900" s="1037"/>
      <c r="N1900" s="1046"/>
      <c r="V1900" s="189"/>
      <c r="W1900" s="195"/>
      <c r="X1900" s="163" t="s">
        <v>2199</v>
      </c>
      <c r="AA1900" s="207"/>
      <c r="AD1900" s="195"/>
      <c r="AE1900" s="195"/>
      <c r="AG1900" s="195"/>
      <c r="AH1900" s="195"/>
    </row>
    <row r="1901" spans="1:34" s="160" customFormat="1" ht="33.75" x14ac:dyDescent="0.2">
      <c r="A1901" s="198"/>
      <c r="B1901" s="199" t="s">
        <v>430</v>
      </c>
      <c r="C1901" s="1037" t="s">
        <v>431</v>
      </c>
      <c r="D1901" s="1037"/>
      <c r="E1901" s="1037"/>
      <c r="F1901" s="1037"/>
      <c r="G1901" s="1037"/>
      <c r="H1901" s="1037"/>
      <c r="I1901" s="1037"/>
      <c r="J1901" s="1037"/>
      <c r="K1901" s="1037"/>
      <c r="L1901" s="1037"/>
      <c r="M1901" s="1037"/>
      <c r="N1901" s="1046"/>
      <c r="V1901" s="189"/>
      <c r="W1901" s="195"/>
      <c r="Y1901" s="163" t="s">
        <v>431</v>
      </c>
      <c r="AA1901" s="207"/>
      <c r="AD1901" s="195"/>
      <c r="AE1901" s="195"/>
      <c r="AG1901" s="195"/>
      <c r="AH1901" s="195"/>
    </row>
    <row r="1902" spans="1:34" s="160" customFormat="1" ht="12" x14ac:dyDescent="0.2">
      <c r="A1902" s="200"/>
      <c r="B1902" s="199" t="s">
        <v>423</v>
      </c>
      <c r="C1902" s="1037" t="s">
        <v>432</v>
      </c>
      <c r="D1902" s="1037"/>
      <c r="E1902" s="1037"/>
      <c r="F1902" s="201"/>
      <c r="G1902" s="201"/>
      <c r="H1902" s="201"/>
      <c r="I1902" s="201"/>
      <c r="J1902" s="202">
        <v>1058.0899999999999</v>
      </c>
      <c r="K1902" s="201" t="s">
        <v>436</v>
      </c>
      <c r="L1902" s="202">
        <v>514.36</v>
      </c>
      <c r="M1902" s="201"/>
      <c r="N1902" s="203"/>
      <c r="V1902" s="189"/>
      <c r="W1902" s="195"/>
      <c r="Z1902" s="163" t="s">
        <v>432</v>
      </c>
      <c r="AA1902" s="207"/>
      <c r="AD1902" s="195"/>
      <c r="AE1902" s="195"/>
      <c r="AG1902" s="195"/>
      <c r="AH1902" s="195"/>
    </row>
    <row r="1903" spans="1:34" s="160" customFormat="1" ht="12" x14ac:dyDescent="0.2">
      <c r="A1903" s="200"/>
      <c r="B1903" s="199" t="s">
        <v>434</v>
      </c>
      <c r="C1903" s="1037" t="s">
        <v>435</v>
      </c>
      <c r="D1903" s="1037"/>
      <c r="E1903" s="1037"/>
      <c r="F1903" s="201"/>
      <c r="G1903" s="201"/>
      <c r="H1903" s="201"/>
      <c r="I1903" s="201"/>
      <c r="J1903" s="202">
        <v>31.75</v>
      </c>
      <c r="K1903" s="201" t="s">
        <v>436</v>
      </c>
      <c r="L1903" s="202">
        <v>15.43</v>
      </c>
      <c r="M1903" s="201"/>
      <c r="N1903" s="203"/>
      <c r="V1903" s="189"/>
      <c r="W1903" s="195"/>
      <c r="Z1903" s="163" t="s">
        <v>435</v>
      </c>
      <c r="AA1903" s="207"/>
      <c r="AD1903" s="195"/>
      <c r="AE1903" s="195"/>
      <c r="AG1903" s="195"/>
      <c r="AH1903" s="195"/>
    </row>
    <row r="1904" spans="1:34" s="160" customFormat="1" ht="12" x14ac:dyDescent="0.2">
      <c r="A1904" s="200"/>
      <c r="B1904" s="199" t="s">
        <v>437</v>
      </c>
      <c r="C1904" s="1037" t="s">
        <v>438</v>
      </c>
      <c r="D1904" s="1037"/>
      <c r="E1904" s="1037"/>
      <c r="F1904" s="201"/>
      <c r="G1904" s="201"/>
      <c r="H1904" s="201"/>
      <c r="I1904" s="201"/>
      <c r="J1904" s="202">
        <v>17.53</v>
      </c>
      <c r="K1904" s="201" t="s">
        <v>436</v>
      </c>
      <c r="L1904" s="202">
        <v>8.52</v>
      </c>
      <c r="M1904" s="201"/>
      <c r="N1904" s="203"/>
      <c r="V1904" s="189"/>
      <c r="W1904" s="195"/>
      <c r="Z1904" s="163" t="s">
        <v>438</v>
      </c>
      <c r="AA1904" s="207"/>
      <c r="AD1904" s="195"/>
      <c r="AE1904" s="195"/>
      <c r="AG1904" s="195"/>
      <c r="AH1904" s="195"/>
    </row>
    <row r="1905" spans="1:34" s="160" customFormat="1" ht="12" x14ac:dyDescent="0.2">
      <c r="A1905" s="200"/>
      <c r="B1905" s="199" t="s">
        <v>439</v>
      </c>
      <c r="C1905" s="1037" t="s">
        <v>440</v>
      </c>
      <c r="D1905" s="1037"/>
      <c r="E1905" s="1037"/>
      <c r="F1905" s="201"/>
      <c r="G1905" s="201"/>
      <c r="H1905" s="201"/>
      <c r="I1905" s="201"/>
      <c r="J1905" s="202">
        <v>1.1200000000000001</v>
      </c>
      <c r="K1905" s="201"/>
      <c r="L1905" s="202">
        <v>0.44</v>
      </c>
      <c r="M1905" s="201"/>
      <c r="N1905" s="203"/>
      <c r="V1905" s="189"/>
      <c r="W1905" s="195"/>
      <c r="Z1905" s="163" t="s">
        <v>440</v>
      </c>
      <c r="AA1905" s="207"/>
      <c r="AD1905" s="195"/>
      <c r="AE1905" s="195"/>
      <c r="AG1905" s="195"/>
      <c r="AH1905" s="195"/>
    </row>
    <row r="1906" spans="1:34" s="160" customFormat="1" ht="12" x14ac:dyDescent="0.2">
      <c r="A1906" s="196"/>
      <c r="B1906" s="204" t="s">
        <v>2064</v>
      </c>
      <c r="C1906" s="1048" t="s">
        <v>2200</v>
      </c>
      <c r="D1906" s="1048"/>
      <c r="E1906" s="1048"/>
      <c r="F1906" s="205" t="s">
        <v>411</v>
      </c>
      <c r="G1906" s="205" t="s">
        <v>2201</v>
      </c>
      <c r="H1906" s="205"/>
      <c r="I1906" s="205" t="s">
        <v>2202</v>
      </c>
      <c r="J1906" s="199"/>
      <c r="K1906" s="201"/>
      <c r="L1906" s="202"/>
      <c r="M1906" s="201"/>
      <c r="N1906" s="206"/>
      <c r="V1906" s="189"/>
      <c r="W1906" s="195"/>
      <c r="AA1906" s="207" t="s">
        <v>2200</v>
      </c>
      <c r="AD1906" s="195"/>
      <c r="AE1906" s="195"/>
      <c r="AG1906" s="195"/>
      <c r="AH1906" s="195"/>
    </row>
    <row r="1907" spans="1:34" s="160" customFormat="1" ht="12" x14ac:dyDescent="0.2">
      <c r="A1907" s="196"/>
      <c r="B1907" s="204" t="s">
        <v>2203</v>
      </c>
      <c r="C1907" s="1048" t="s">
        <v>2204</v>
      </c>
      <c r="D1907" s="1048"/>
      <c r="E1907" s="1048"/>
      <c r="F1907" s="205" t="s">
        <v>347</v>
      </c>
      <c r="G1907" s="205" t="s">
        <v>1004</v>
      </c>
      <c r="H1907" s="205"/>
      <c r="I1907" s="205" t="s">
        <v>2205</v>
      </c>
      <c r="J1907" s="199"/>
      <c r="K1907" s="201"/>
      <c r="L1907" s="202"/>
      <c r="M1907" s="201"/>
      <c r="N1907" s="206"/>
      <c r="V1907" s="189"/>
      <c r="W1907" s="195"/>
      <c r="AA1907" s="207" t="s">
        <v>2204</v>
      </c>
      <c r="AD1907" s="195"/>
      <c r="AE1907" s="195"/>
      <c r="AG1907" s="195"/>
      <c r="AH1907" s="195"/>
    </row>
    <row r="1908" spans="1:34" s="160" customFormat="1" ht="22.5" x14ac:dyDescent="0.2">
      <c r="A1908" s="196"/>
      <c r="B1908" s="204" t="s">
        <v>2206</v>
      </c>
      <c r="C1908" s="1048" t="s">
        <v>2207</v>
      </c>
      <c r="D1908" s="1048"/>
      <c r="E1908" s="1048"/>
      <c r="F1908" s="205" t="s">
        <v>411</v>
      </c>
      <c r="G1908" s="205" t="s">
        <v>2208</v>
      </c>
      <c r="H1908" s="205"/>
      <c r="I1908" s="205" t="s">
        <v>2209</v>
      </c>
      <c r="J1908" s="199"/>
      <c r="K1908" s="201"/>
      <c r="L1908" s="202"/>
      <c r="M1908" s="201"/>
      <c r="N1908" s="206"/>
      <c r="V1908" s="189"/>
      <c r="W1908" s="195"/>
      <c r="AA1908" s="207" t="s">
        <v>2207</v>
      </c>
      <c r="AD1908" s="195"/>
      <c r="AE1908" s="195"/>
      <c r="AG1908" s="195"/>
      <c r="AH1908" s="195"/>
    </row>
    <row r="1909" spans="1:34" s="160" customFormat="1" ht="22.5" x14ac:dyDescent="0.2">
      <c r="A1909" s="200"/>
      <c r="B1909" s="199"/>
      <c r="C1909" s="1037" t="s">
        <v>443</v>
      </c>
      <c r="D1909" s="1037"/>
      <c r="E1909" s="1037"/>
      <c r="F1909" s="201" t="s">
        <v>444</v>
      </c>
      <c r="G1909" s="201" t="s">
        <v>2210</v>
      </c>
      <c r="H1909" s="201" t="s">
        <v>436</v>
      </c>
      <c r="I1909" s="201" t="s">
        <v>2211</v>
      </c>
      <c r="J1909" s="202"/>
      <c r="K1909" s="201"/>
      <c r="L1909" s="202"/>
      <c r="M1909" s="201"/>
      <c r="N1909" s="203"/>
      <c r="V1909" s="189"/>
      <c r="W1909" s="195"/>
      <c r="AA1909" s="207"/>
      <c r="AB1909" s="163" t="s">
        <v>443</v>
      </c>
      <c r="AD1909" s="195"/>
      <c r="AE1909" s="195"/>
      <c r="AG1909" s="195"/>
      <c r="AH1909" s="195"/>
    </row>
    <row r="1910" spans="1:34" s="160" customFormat="1" ht="12" x14ac:dyDescent="0.2">
      <c r="A1910" s="200"/>
      <c r="B1910" s="199"/>
      <c r="C1910" s="1037" t="s">
        <v>447</v>
      </c>
      <c r="D1910" s="1037"/>
      <c r="E1910" s="1037"/>
      <c r="F1910" s="201" t="s">
        <v>444</v>
      </c>
      <c r="G1910" s="201" t="s">
        <v>2212</v>
      </c>
      <c r="H1910" s="201" t="s">
        <v>436</v>
      </c>
      <c r="I1910" s="201" t="s">
        <v>2213</v>
      </c>
      <c r="J1910" s="202"/>
      <c r="K1910" s="201"/>
      <c r="L1910" s="202"/>
      <c r="M1910" s="201"/>
      <c r="N1910" s="203"/>
      <c r="V1910" s="189"/>
      <c r="W1910" s="195"/>
      <c r="AA1910" s="207"/>
      <c r="AB1910" s="163" t="s">
        <v>447</v>
      </c>
      <c r="AD1910" s="195"/>
      <c r="AE1910" s="195"/>
      <c r="AG1910" s="195"/>
      <c r="AH1910" s="195"/>
    </row>
    <row r="1911" spans="1:34" s="160" customFormat="1" ht="12" x14ac:dyDescent="0.2">
      <c r="A1911" s="200"/>
      <c r="B1911" s="199"/>
      <c r="C1911" s="1047" t="s">
        <v>450</v>
      </c>
      <c r="D1911" s="1047"/>
      <c r="E1911" s="1047"/>
      <c r="F1911" s="208"/>
      <c r="G1911" s="208"/>
      <c r="H1911" s="208"/>
      <c r="I1911" s="208"/>
      <c r="J1911" s="209">
        <v>1090.96</v>
      </c>
      <c r="K1911" s="208"/>
      <c r="L1911" s="209">
        <v>530.23</v>
      </c>
      <c r="M1911" s="208"/>
      <c r="N1911" s="210"/>
      <c r="V1911" s="189"/>
      <c r="W1911" s="195"/>
      <c r="AA1911" s="207"/>
      <c r="AC1911" s="163" t="s">
        <v>450</v>
      </c>
      <c r="AD1911" s="195"/>
      <c r="AE1911" s="195"/>
      <c r="AG1911" s="195"/>
      <c r="AH1911" s="195"/>
    </row>
    <row r="1912" spans="1:34" s="160" customFormat="1" ht="12" x14ac:dyDescent="0.2">
      <c r="A1912" s="200"/>
      <c r="B1912" s="199"/>
      <c r="C1912" s="1037" t="s">
        <v>451</v>
      </c>
      <c r="D1912" s="1037"/>
      <c r="E1912" s="1037"/>
      <c r="F1912" s="201"/>
      <c r="G1912" s="201"/>
      <c r="H1912" s="201"/>
      <c r="I1912" s="201"/>
      <c r="J1912" s="202"/>
      <c r="K1912" s="201"/>
      <c r="L1912" s="202">
        <v>522.88</v>
      </c>
      <c r="M1912" s="201"/>
      <c r="N1912" s="203"/>
      <c r="V1912" s="189"/>
      <c r="W1912" s="195"/>
      <c r="AA1912" s="207"/>
      <c r="AB1912" s="163" t="s">
        <v>451</v>
      </c>
      <c r="AD1912" s="195"/>
      <c r="AE1912" s="195"/>
      <c r="AG1912" s="195"/>
      <c r="AH1912" s="195"/>
    </row>
    <row r="1913" spans="1:34" s="160" customFormat="1" ht="22.5" x14ac:dyDescent="0.2">
      <c r="A1913" s="200"/>
      <c r="B1913" s="199" t="s">
        <v>2009</v>
      </c>
      <c r="C1913" s="1037" t="s">
        <v>2010</v>
      </c>
      <c r="D1913" s="1037"/>
      <c r="E1913" s="1037"/>
      <c r="F1913" s="201" t="s">
        <v>454</v>
      </c>
      <c r="G1913" s="201" t="s">
        <v>1004</v>
      </c>
      <c r="H1913" s="201"/>
      <c r="I1913" s="201" t="s">
        <v>1004</v>
      </c>
      <c r="J1913" s="202"/>
      <c r="K1913" s="201"/>
      <c r="L1913" s="202">
        <v>522.88</v>
      </c>
      <c r="M1913" s="201"/>
      <c r="N1913" s="203"/>
      <c r="V1913" s="189"/>
      <c r="W1913" s="195"/>
      <c r="AA1913" s="207"/>
      <c r="AB1913" s="163" t="s">
        <v>2010</v>
      </c>
      <c r="AD1913" s="195"/>
      <c r="AE1913" s="195"/>
      <c r="AG1913" s="195"/>
      <c r="AH1913" s="195"/>
    </row>
    <row r="1914" spans="1:34" s="160" customFormat="1" ht="22.5" x14ac:dyDescent="0.2">
      <c r="A1914" s="200"/>
      <c r="B1914" s="199" t="s">
        <v>2011</v>
      </c>
      <c r="C1914" s="1037" t="s">
        <v>2012</v>
      </c>
      <c r="D1914" s="1037"/>
      <c r="E1914" s="1037"/>
      <c r="F1914" s="201" t="s">
        <v>454</v>
      </c>
      <c r="G1914" s="201" t="s">
        <v>890</v>
      </c>
      <c r="H1914" s="201"/>
      <c r="I1914" s="201" t="s">
        <v>890</v>
      </c>
      <c r="J1914" s="202"/>
      <c r="K1914" s="201"/>
      <c r="L1914" s="202">
        <v>256.20999999999998</v>
      </c>
      <c r="M1914" s="201"/>
      <c r="N1914" s="203"/>
      <c r="V1914" s="189"/>
      <c r="W1914" s="195"/>
      <c r="AA1914" s="207"/>
      <c r="AB1914" s="163" t="s">
        <v>2012</v>
      </c>
      <c r="AD1914" s="195"/>
      <c r="AE1914" s="195"/>
      <c r="AG1914" s="195"/>
      <c r="AH1914" s="195"/>
    </row>
    <row r="1915" spans="1:34" s="160" customFormat="1" ht="12" x14ac:dyDescent="0.2">
      <c r="A1915" s="211"/>
      <c r="B1915" s="212"/>
      <c r="C1915" s="1039" t="s">
        <v>459</v>
      </c>
      <c r="D1915" s="1039"/>
      <c r="E1915" s="1039"/>
      <c r="F1915" s="192"/>
      <c r="G1915" s="192"/>
      <c r="H1915" s="192"/>
      <c r="I1915" s="192"/>
      <c r="J1915" s="193"/>
      <c r="K1915" s="192"/>
      <c r="L1915" s="193">
        <v>1309.32</v>
      </c>
      <c r="M1915" s="208"/>
      <c r="N1915" s="194"/>
      <c r="V1915" s="189"/>
      <c r="W1915" s="195"/>
      <c r="AA1915" s="207"/>
      <c r="AD1915" s="195" t="s">
        <v>459</v>
      </c>
      <c r="AE1915" s="195"/>
      <c r="AG1915" s="195"/>
      <c r="AH1915" s="195"/>
    </row>
    <row r="1916" spans="1:34" s="160" customFormat="1" ht="33.75" x14ac:dyDescent="0.2">
      <c r="A1916" s="190" t="s">
        <v>2214</v>
      </c>
      <c r="B1916" s="191" t="s">
        <v>2215</v>
      </c>
      <c r="C1916" s="1039" t="s">
        <v>2216</v>
      </c>
      <c r="D1916" s="1039"/>
      <c r="E1916" s="1039"/>
      <c r="F1916" s="192" t="s">
        <v>411</v>
      </c>
      <c r="G1916" s="192"/>
      <c r="H1916" s="192"/>
      <c r="I1916" s="192" t="s">
        <v>2217</v>
      </c>
      <c r="J1916" s="193">
        <v>4655.9399999999996</v>
      </c>
      <c r="K1916" s="192"/>
      <c r="L1916" s="193">
        <v>679.01</v>
      </c>
      <c r="M1916" s="192"/>
      <c r="N1916" s="194"/>
      <c r="V1916" s="189"/>
      <c r="W1916" s="195" t="s">
        <v>2216</v>
      </c>
      <c r="AA1916" s="207"/>
      <c r="AD1916" s="195"/>
      <c r="AE1916" s="195"/>
      <c r="AG1916" s="195"/>
      <c r="AH1916" s="195"/>
    </row>
    <row r="1917" spans="1:34" s="160" customFormat="1" ht="12" x14ac:dyDescent="0.2">
      <c r="A1917" s="211"/>
      <c r="B1917" s="212"/>
      <c r="C1917" s="168" t="s">
        <v>462</v>
      </c>
      <c r="D1917" s="213"/>
      <c r="E1917" s="213"/>
      <c r="F1917" s="214"/>
      <c r="G1917" s="214"/>
      <c r="H1917" s="214"/>
      <c r="I1917" s="214"/>
      <c r="J1917" s="215"/>
      <c r="K1917" s="214"/>
      <c r="L1917" s="215"/>
      <c r="M1917" s="216"/>
      <c r="N1917" s="217"/>
      <c r="V1917" s="189"/>
      <c r="W1917" s="195"/>
      <c r="AA1917" s="207"/>
      <c r="AD1917" s="195"/>
      <c r="AE1917" s="195"/>
      <c r="AG1917" s="195"/>
      <c r="AH1917" s="195"/>
    </row>
    <row r="1918" spans="1:34" s="160" customFormat="1" ht="33.75" x14ac:dyDescent="0.2">
      <c r="A1918" s="190" t="s">
        <v>2218</v>
      </c>
      <c r="B1918" s="191" t="s">
        <v>2219</v>
      </c>
      <c r="C1918" s="1039" t="s">
        <v>2220</v>
      </c>
      <c r="D1918" s="1039"/>
      <c r="E1918" s="1039"/>
      <c r="F1918" s="192" t="s">
        <v>347</v>
      </c>
      <c r="G1918" s="192"/>
      <c r="H1918" s="192"/>
      <c r="I1918" s="192" t="s">
        <v>2205</v>
      </c>
      <c r="J1918" s="193">
        <v>108.12</v>
      </c>
      <c r="K1918" s="192"/>
      <c r="L1918" s="193">
        <v>4204.79</v>
      </c>
      <c r="M1918" s="192"/>
      <c r="N1918" s="194"/>
      <c r="V1918" s="189"/>
      <c r="W1918" s="195" t="s">
        <v>2220</v>
      </c>
      <c r="AA1918" s="207"/>
      <c r="AD1918" s="195"/>
      <c r="AE1918" s="195"/>
      <c r="AG1918" s="195"/>
      <c r="AH1918" s="195"/>
    </row>
    <row r="1919" spans="1:34" s="160" customFormat="1" ht="12" x14ac:dyDescent="0.2">
      <c r="A1919" s="211"/>
      <c r="B1919" s="212"/>
      <c r="C1919" s="168" t="s">
        <v>462</v>
      </c>
      <c r="D1919" s="213"/>
      <c r="E1919" s="213"/>
      <c r="F1919" s="214"/>
      <c r="G1919" s="214"/>
      <c r="H1919" s="214"/>
      <c r="I1919" s="214"/>
      <c r="J1919" s="215"/>
      <c r="K1919" s="214"/>
      <c r="L1919" s="215"/>
      <c r="M1919" s="216"/>
      <c r="N1919" s="217"/>
      <c r="V1919" s="189"/>
      <c r="W1919" s="195"/>
      <c r="AA1919" s="207"/>
      <c r="AD1919" s="195"/>
      <c r="AE1919" s="195"/>
      <c r="AG1919" s="195"/>
      <c r="AH1919" s="195"/>
    </row>
    <row r="1920" spans="1:34" s="160" customFormat="1" ht="33.75" x14ac:dyDescent="0.2">
      <c r="A1920" s="190" t="s">
        <v>2221</v>
      </c>
      <c r="B1920" s="191" t="s">
        <v>2222</v>
      </c>
      <c r="C1920" s="1039" t="s">
        <v>2223</v>
      </c>
      <c r="D1920" s="1039"/>
      <c r="E1920" s="1039"/>
      <c r="F1920" s="192" t="s">
        <v>411</v>
      </c>
      <c r="G1920" s="192"/>
      <c r="H1920" s="192"/>
      <c r="I1920" s="192" t="s">
        <v>2202</v>
      </c>
      <c r="J1920" s="193">
        <v>6513</v>
      </c>
      <c r="K1920" s="192"/>
      <c r="L1920" s="193">
        <v>126.65</v>
      </c>
      <c r="M1920" s="192"/>
      <c r="N1920" s="194"/>
      <c r="V1920" s="189"/>
      <c r="W1920" s="195" t="s">
        <v>2223</v>
      </c>
      <c r="AA1920" s="207"/>
      <c r="AD1920" s="195"/>
      <c r="AE1920" s="195"/>
      <c r="AG1920" s="195"/>
      <c r="AH1920" s="195"/>
    </row>
    <row r="1921" spans="1:34" s="160" customFormat="1" ht="12" x14ac:dyDescent="0.2">
      <c r="A1921" s="211"/>
      <c r="B1921" s="212"/>
      <c r="C1921" s="168" t="s">
        <v>462</v>
      </c>
      <c r="D1921" s="213"/>
      <c r="E1921" s="213"/>
      <c r="F1921" s="214"/>
      <c r="G1921" s="214"/>
      <c r="H1921" s="214"/>
      <c r="I1921" s="214"/>
      <c r="J1921" s="215"/>
      <c r="K1921" s="214"/>
      <c r="L1921" s="215"/>
      <c r="M1921" s="216"/>
      <c r="N1921" s="217"/>
      <c r="V1921" s="189"/>
      <c r="W1921" s="195"/>
      <c r="AA1921" s="207"/>
      <c r="AD1921" s="195"/>
      <c r="AE1921" s="195"/>
      <c r="AG1921" s="195"/>
      <c r="AH1921" s="195"/>
    </row>
    <row r="1922" spans="1:34" s="160" customFormat="1" ht="22.5" x14ac:dyDescent="0.2">
      <c r="A1922" s="190" t="s">
        <v>2224</v>
      </c>
      <c r="B1922" s="191" t="s">
        <v>2225</v>
      </c>
      <c r="C1922" s="1039" t="s">
        <v>2226</v>
      </c>
      <c r="D1922" s="1039"/>
      <c r="E1922" s="1039"/>
      <c r="F1922" s="192" t="s">
        <v>1026</v>
      </c>
      <c r="G1922" s="192"/>
      <c r="H1922" s="192"/>
      <c r="I1922" s="192" t="s">
        <v>2227</v>
      </c>
      <c r="J1922" s="193"/>
      <c r="K1922" s="192"/>
      <c r="L1922" s="193"/>
      <c r="M1922" s="192"/>
      <c r="N1922" s="194"/>
      <c r="V1922" s="189"/>
      <c r="W1922" s="195" t="s">
        <v>2226</v>
      </c>
      <c r="AA1922" s="207"/>
      <c r="AD1922" s="195"/>
      <c r="AE1922" s="195"/>
      <c r="AG1922" s="195"/>
      <c r="AH1922" s="195"/>
    </row>
    <row r="1923" spans="1:34" s="160" customFormat="1" ht="12" x14ac:dyDescent="0.2">
      <c r="A1923" s="196"/>
      <c r="B1923" s="197"/>
      <c r="C1923" s="1037" t="s">
        <v>2228</v>
      </c>
      <c r="D1923" s="1037"/>
      <c r="E1923" s="1037"/>
      <c r="F1923" s="1037"/>
      <c r="G1923" s="1037"/>
      <c r="H1923" s="1037"/>
      <c r="I1923" s="1037"/>
      <c r="J1923" s="1037"/>
      <c r="K1923" s="1037"/>
      <c r="L1923" s="1037"/>
      <c r="M1923" s="1037"/>
      <c r="N1923" s="1046"/>
      <c r="V1923" s="189"/>
      <c r="W1923" s="195"/>
      <c r="X1923" s="163" t="s">
        <v>2228</v>
      </c>
      <c r="AA1923" s="207"/>
      <c r="AD1923" s="195"/>
      <c r="AE1923" s="195"/>
      <c r="AG1923" s="195"/>
      <c r="AH1923" s="195"/>
    </row>
    <row r="1924" spans="1:34" s="160" customFormat="1" ht="33.75" x14ac:dyDescent="0.2">
      <c r="A1924" s="198"/>
      <c r="B1924" s="199" t="s">
        <v>430</v>
      </c>
      <c r="C1924" s="1037" t="s">
        <v>431</v>
      </c>
      <c r="D1924" s="1037"/>
      <c r="E1924" s="1037"/>
      <c r="F1924" s="1037"/>
      <c r="G1924" s="1037"/>
      <c r="H1924" s="1037"/>
      <c r="I1924" s="1037"/>
      <c r="J1924" s="1037"/>
      <c r="K1924" s="1037"/>
      <c r="L1924" s="1037"/>
      <c r="M1924" s="1037"/>
      <c r="N1924" s="1046"/>
      <c r="V1924" s="189"/>
      <c r="W1924" s="195"/>
      <c r="Y1924" s="163" t="s">
        <v>431</v>
      </c>
      <c r="AA1924" s="207"/>
      <c r="AD1924" s="195"/>
      <c r="AE1924" s="195"/>
      <c r="AG1924" s="195"/>
      <c r="AH1924" s="195"/>
    </row>
    <row r="1925" spans="1:34" s="160" customFormat="1" ht="12" x14ac:dyDescent="0.2">
      <c r="A1925" s="200"/>
      <c r="B1925" s="199" t="s">
        <v>423</v>
      </c>
      <c r="C1925" s="1037" t="s">
        <v>432</v>
      </c>
      <c r="D1925" s="1037"/>
      <c r="E1925" s="1037"/>
      <c r="F1925" s="201"/>
      <c r="G1925" s="201"/>
      <c r="H1925" s="201"/>
      <c r="I1925" s="201"/>
      <c r="J1925" s="202">
        <v>87.94</v>
      </c>
      <c r="K1925" s="201" t="s">
        <v>436</v>
      </c>
      <c r="L1925" s="202">
        <v>120.92</v>
      </c>
      <c r="M1925" s="201"/>
      <c r="N1925" s="203"/>
      <c r="V1925" s="189"/>
      <c r="W1925" s="195"/>
      <c r="Z1925" s="163" t="s">
        <v>432</v>
      </c>
      <c r="AA1925" s="207"/>
      <c r="AD1925" s="195"/>
      <c r="AE1925" s="195"/>
      <c r="AG1925" s="195"/>
      <c r="AH1925" s="195"/>
    </row>
    <row r="1926" spans="1:34" s="160" customFormat="1" ht="12" x14ac:dyDescent="0.2">
      <c r="A1926" s="200"/>
      <c r="B1926" s="199" t="s">
        <v>434</v>
      </c>
      <c r="C1926" s="1037" t="s">
        <v>435</v>
      </c>
      <c r="D1926" s="1037"/>
      <c r="E1926" s="1037"/>
      <c r="F1926" s="201"/>
      <c r="G1926" s="201"/>
      <c r="H1926" s="201"/>
      <c r="I1926" s="201"/>
      <c r="J1926" s="202">
        <v>2.13</v>
      </c>
      <c r="K1926" s="201" t="s">
        <v>436</v>
      </c>
      <c r="L1926" s="202">
        <v>2.93</v>
      </c>
      <c r="M1926" s="201"/>
      <c r="N1926" s="203"/>
      <c r="V1926" s="189"/>
      <c r="W1926" s="195"/>
      <c r="Z1926" s="163" t="s">
        <v>435</v>
      </c>
      <c r="AA1926" s="207"/>
      <c r="AD1926" s="195"/>
      <c r="AE1926" s="195"/>
      <c r="AG1926" s="195"/>
      <c r="AH1926" s="195"/>
    </row>
    <row r="1927" spans="1:34" s="160" customFormat="1" ht="12" x14ac:dyDescent="0.2">
      <c r="A1927" s="200"/>
      <c r="B1927" s="199" t="s">
        <v>437</v>
      </c>
      <c r="C1927" s="1037" t="s">
        <v>438</v>
      </c>
      <c r="D1927" s="1037"/>
      <c r="E1927" s="1037"/>
      <c r="F1927" s="201"/>
      <c r="G1927" s="201"/>
      <c r="H1927" s="201"/>
      <c r="I1927" s="201"/>
      <c r="J1927" s="202">
        <v>0.42</v>
      </c>
      <c r="K1927" s="201" t="s">
        <v>436</v>
      </c>
      <c r="L1927" s="202">
        <v>0.57999999999999996</v>
      </c>
      <c r="M1927" s="201"/>
      <c r="N1927" s="203"/>
      <c r="V1927" s="189"/>
      <c r="W1927" s="195"/>
      <c r="Z1927" s="163" t="s">
        <v>438</v>
      </c>
      <c r="AA1927" s="207"/>
      <c r="AD1927" s="195"/>
      <c r="AE1927" s="195"/>
      <c r="AG1927" s="195"/>
      <c r="AH1927" s="195"/>
    </row>
    <row r="1928" spans="1:34" s="160" customFormat="1" ht="12" x14ac:dyDescent="0.2">
      <c r="A1928" s="200"/>
      <c r="B1928" s="199" t="s">
        <v>439</v>
      </c>
      <c r="C1928" s="1037" t="s">
        <v>440</v>
      </c>
      <c r="D1928" s="1037"/>
      <c r="E1928" s="1037"/>
      <c r="F1928" s="201"/>
      <c r="G1928" s="201"/>
      <c r="H1928" s="201"/>
      <c r="I1928" s="201"/>
      <c r="J1928" s="202">
        <v>43.05</v>
      </c>
      <c r="K1928" s="201"/>
      <c r="L1928" s="202">
        <v>47.36</v>
      </c>
      <c r="M1928" s="201"/>
      <c r="N1928" s="203"/>
      <c r="V1928" s="189"/>
      <c r="W1928" s="195"/>
      <c r="Z1928" s="163" t="s">
        <v>440</v>
      </c>
      <c r="AA1928" s="207"/>
      <c r="AD1928" s="195"/>
      <c r="AE1928" s="195"/>
      <c r="AG1928" s="195"/>
      <c r="AH1928" s="195"/>
    </row>
    <row r="1929" spans="1:34" s="160" customFormat="1" ht="12" x14ac:dyDescent="0.2">
      <c r="A1929" s="196"/>
      <c r="B1929" s="204" t="s">
        <v>2229</v>
      </c>
      <c r="C1929" s="1048" t="s">
        <v>2230</v>
      </c>
      <c r="D1929" s="1048"/>
      <c r="E1929" s="1048"/>
      <c r="F1929" s="205" t="s">
        <v>1003</v>
      </c>
      <c r="G1929" s="205" t="s">
        <v>1124</v>
      </c>
      <c r="H1929" s="205"/>
      <c r="I1929" s="205" t="s">
        <v>2231</v>
      </c>
      <c r="J1929" s="199"/>
      <c r="K1929" s="201"/>
      <c r="L1929" s="202"/>
      <c r="M1929" s="201"/>
      <c r="N1929" s="206"/>
      <c r="V1929" s="189"/>
      <c r="W1929" s="195"/>
      <c r="AA1929" s="207" t="s">
        <v>2230</v>
      </c>
      <c r="AD1929" s="195"/>
      <c r="AE1929" s="195"/>
      <c r="AG1929" s="195"/>
      <c r="AH1929" s="195"/>
    </row>
    <row r="1930" spans="1:34" s="160" customFormat="1" ht="12" x14ac:dyDescent="0.2">
      <c r="A1930" s="200"/>
      <c r="B1930" s="199"/>
      <c r="C1930" s="1037" t="s">
        <v>443</v>
      </c>
      <c r="D1930" s="1037"/>
      <c r="E1930" s="1037"/>
      <c r="F1930" s="201" t="s">
        <v>444</v>
      </c>
      <c r="G1930" s="201" t="s">
        <v>2232</v>
      </c>
      <c r="H1930" s="201" t="s">
        <v>436</v>
      </c>
      <c r="I1930" s="201" t="s">
        <v>2233</v>
      </c>
      <c r="J1930" s="202"/>
      <c r="K1930" s="201"/>
      <c r="L1930" s="202"/>
      <c r="M1930" s="201"/>
      <c r="N1930" s="203"/>
      <c r="V1930" s="189"/>
      <c r="W1930" s="195"/>
      <c r="AA1930" s="207"/>
      <c r="AB1930" s="163" t="s">
        <v>443</v>
      </c>
      <c r="AD1930" s="195"/>
      <c r="AE1930" s="195"/>
      <c r="AG1930" s="195"/>
      <c r="AH1930" s="195"/>
    </row>
    <row r="1931" spans="1:34" s="160" customFormat="1" ht="12" x14ac:dyDescent="0.2">
      <c r="A1931" s="200"/>
      <c r="B1931" s="199"/>
      <c r="C1931" s="1037" t="s">
        <v>447</v>
      </c>
      <c r="D1931" s="1037"/>
      <c r="E1931" s="1037"/>
      <c r="F1931" s="201" t="s">
        <v>444</v>
      </c>
      <c r="G1931" s="201" t="s">
        <v>935</v>
      </c>
      <c r="H1931" s="201" t="s">
        <v>436</v>
      </c>
      <c r="I1931" s="201" t="s">
        <v>2234</v>
      </c>
      <c r="J1931" s="202"/>
      <c r="K1931" s="201"/>
      <c r="L1931" s="202"/>
      <c r="M1931" s="201"/>
      <c r="N1931" s="203"/>
      <c r="V1931" s="189"/>
      <c r="W1931" s="195"/>
      <c r="AA1931" s="207"/>
      <c r="AB1931" s="163" t="s">
        <v>447</v>
      </c>
      <c r="AD1931" s="195"/>
      <c r="AE1931" s="195"/>
      <c r="AG1931" s="195"/>
      <c r="AH1931" s="195"/>
    </row>
    <row r="1932" spans="1:34" s="160" customFormat="1" ht="12" x14ac:dyDescent="0.2">
      <c r="A1932" s="200"/>
      <c r="B1932" s="199"/>
      <c r="C1932" s="1047" t="s">
        <v>450</v>
      </c>
      <c r="D1932" s="1047"/>
      <c r="E1932" s="1047"/>
      <c r="F1932" s="208"/>
      <c r="G1932" s="208"/>
      <c r="H1932" s="208"/>
      <c r="I1932" s="208"/>
      <c r="J1932" s="209">
        <v>133.12</v>
      </c>
      <c r="K1932" s="208"/>
      <c r="L1932" s="209">
        <v>171.21</v>
      </c>
      <c r="M1932" s="208"/>
      <c r="N1932" s="210"/>
      <c r="V1932" s="189"/>
      <c r="W1932" s="195"/>
      <c r="AA1932" s="207"/>
      <c r="AC1932" s="163" t="s">
        <v>450</v>
      </c>
      <c r="AD1932" s="195"/>
      <c r="AE1932" s="195"/>
      <c r="AG1932" s="195"/>
      <c r="AH1932" s="195"/>
    </row>
    <row r="1933" spans="1:34" s="160" customFormat="1" ht="12" x14ac:dyDescent="0.2">
      <c r="A1933" s="200"/>
      <c r="B1933" s="199"/>
      <c r="C1933" s="1037" t="s">
        <v>451</v>
      </c>
      <c r="D1933" s="1037"/>
      <c r="E1933" s="1037"/>
      <c r="F1933" s="201"/>
      <c r="G1933" s="201"/>
      <c r="H1933" s="201"/>
      <c r="I1933" s="201"/>
      <c r="J1933" s="202"/>
      <c r="K1933" s="201"/>
      <c r="L1933" s="202">
        <v>121.5</v>
      </c>
      <c r="M1933" s="201"/>
      <c r="N1933" s="203"/>
      <c r="V1933" s="189"/>
      <c r="W1933" s="195"/>
      <c r="AA1933" s="207"/>
      <c r="AB1933" s="163" t="s">
        <v>451</v>
      </c>
      <c r="AD1933" s="195"/>
      <c r="AE1933" s="195"/>
      <c r="AG1933" s="195"/>
      <c r="AH1933" s="195"/>
    </row>
    <row r="1934" spans="1:34" s="160" customFormat="1" ht="22.5" x14ac:dyDescent="0.2">
      <c r="A1934" s="200"/>
      <c r="B1934" s="199" t="s">
        <v>1061</v>
      </c>
      <c r="C1934" s="1037" t="s">
        <v>1062</v>
      </c>
      <c r="D1934" s="1037"/>
      <c r="E1934" s="1037"/>
      <c r="F1934" s="201" t="s">
        <v>454</v>
      </c>
      <c r="G1934" s="201" t="s">
        <v>1063</v>
      </c>
      <c r="H1934" s="201"/>
      <c r="I1934" s="201" t="s">
        <v>1063</v>
      </c>
      <c r="J1934" s="202"/>
      <c r="K1934" s="201"/>
      <c r="L1934" s="202">
        <v>136.08000000000001</v>
      </c>
      <c r="M1934" s="201"/>
      <c r="N1934" s="203"/>
      <c r="V1934" s="189"/>
      <c r="W1934" s="195"/>
      <c r="AA1934" s="207"/>
      <c r="AB1934" s="163" t="s">
        <v>1062</v>
      </c>
      <c r="AD1934" s="195"/>
      <c r="AE1934" s="195"/>
      <c r="AG1934" s="195"/>
      <c r="AH1934" s="195"/>
    </row>
    <row r="1935" spans="1:34" s="160" customFormat="1" ht="22.5" x14ac:dyDescent="0.2">
      <c r="A1935" s="200"/>
      <c r="B1935" s="199" t="s">
        <v>1064</v>
      </c>
      <c r="C1935" s="1037" t="s">
        <v>1065</v>
      </c>
      <c r="D1935" s="1037"/>
      <c r="E1935" s="1037"/>
      <c r="F1935" s="201" t="s">
        <v>454</v>
      </c>
      <c r="G1935" s="201" t="s">
        <v>936</v>
      </c>
      <c r="H1935" s="201"/>
      <c r="I1935" s="201" t="s">
        <v>936</v>
      </c>
      <c r="J1935" s="202"/>
      <c r="K1935" s="201"/>
      <c r="L1935" s="202">
        <v>78.98</v>
      </c>
      <c r="M1935" s="201"/>
      <c r="N1935" s="203"/>
      <c r="V1935" s="189"/>
      <c r="W1935" s="195"/>
      <c r="AA1935" s="207"/>
      <c r="AB1935" s="163" t="s">
        <v>1065</v>
      </c>
      <c r="AD1935" s="195"/>
      <c r="AE1935" s="195"/>
      <c r="AG1935" s="195"/>
      <c r="AH1935" s="195"/>
    </row>
    <row r="1936" spans="1:34" s="160" customFormat="1" ht="12" x14ac:dyDescent="0.2">
      <c r="A1936" s="211"/>
      <c r="B1936" s="212"/>
      <c r="C1936" s="1039" t="s">
        <v>459</v>
      </c>
      <c r="D1936" s="1039"/>
      <c r="E1936" s="1039"/>
      <c r="F1936" s="192"/>
      <c r="G1936" s="192"/>
      <c r="H1936" s="192"/>
      <c r="I1936" s="192"/>
      <c r="J1936" s="193"/>
      <c r="K1936" s="192"/>
      <c r="L1936" s="193">
        <v>386.27</v>
      </c>
      <c r="M1936" s="208"/>
      <c r="N1936" s="194"/>
      <c r="V1936" s="189"/>
      <c r="W1936" s="195"/>
      <c r="AA1936" s="207"/>
      <c r="AD1936" s="195" t="s">
        <v>459</v>
      </c>
      <c r="AE1936" s="195"/>
      <c r="AG1936" s="195"/>
      <c r="AH1936" s="195"/>
    </row>
    <row r="1937" spans="1:34" s="160" customFormat="1" ht="22.5" x14ac:dyDescent="0.2">
      <c r="A1937" s="190" t="s">
        <v>2235</v>
      </c>
      <c r="B1937" s="191" t="s">
        <v>2236</v>
      </c>
      <c r="C1937" s="1039" t="s">
        <v>2237</v>
      </c>
      <c r="D1937" s="1039"/>
      <c r="E1937" s="1039"/>
      <c r="F1937" s="192" t="s">
        <v>1003</v>
      </c>
      <c r="G1937" s="192"/>
      <c r="H1937" s="192"/>
      <c r="I1937" s="192" t="s">
        <v>2231</v>
      </c>
      <c r="J1937" s="193">
        <v>12.3</v>
      </c>
      <c r="K1937" s="192"/>
      <c r="L1937" s="193">
        <v>1366.53</v>
      </c>
      <c r="M1937" s="192"/>
      <c r="N1937" s="194"/>
      <c r="V1937" s="189"/>
      <c r="W1937" s="195" t="s">
        <v>2237</v>
      </c>
      <c r="AA1937" s="207"/>
      <c r="AD1937" s="195"/>
      <c r="AE1937" s="195"/>
      <c r="AG1937" s="195"/>
      <c r="AH1937" s="195"/>
    </row>
    <row r="1938" spans="1:34" s="160" customFormat="1" ht="12" x14ac:dyDescent="0.2">
      <c r="A1938" s="211"/>
      <c r="B1938" s="212"/>
      <c r="C1938" s="168" t="s">
        <v>462</v>
      </c>
      <c r="D1938" s="213"/>
      <c r="E1938" s="213"/>
      <c r="F1938" s="214"/>
      <c r="G1938" s="214"/>
      <c r="H1938" s="214"/>
      <c r="I1938" s="214"/>
      <c r="J1938" s="215"/>
      <c r="K1938" s="214"/>
      <c r="L1938" s="215"/>
      <c r="M1938" s="216"/>
      <c r="N1938" s="217"/>
      <c r="V1938" s="189"/>
      <c r="W1938" s="195"/>
      <c r="AA1938" s="207"/>
      <c r="AD1938" s="195"/>
      <c r="AE1938" s="195"/>
      <c r="AG1938" s="195"/>
      <c r="AH1938" s="195"/>
    </row>
    <row r="1939" spans="1:34" s="160" customFormat="1" ht="22.5" x14ac:dyDescent="0.2">
      <c r="A1939" s="190" t="s">
        <v>2238</v>
      </c>
      <c r="B1939" s="191" t="s">
        <v>2239</v>
      </c>
      <c r="C1939" s="1039" t="s">
        <v>2240</v>
      </c>
      <c r="D1939" s="1039"/>
      <c r="E1939" s="1039"/>
      <c r="F1939" s="192" t="s">
        <v>1026</v>
      </c>
      <c r="G1939" s="192"/>
      <c r="H1939" s="192"/>
      <c r="I1939" s="192" t="s">
        <v>911</v>
      </c>
      <c r="J1939" s="193"/>
      <c r="K1939" s="192"/>
      <c r="L1939" s="193"/>
      <c r="M1939" s="192"/>
      <c r="N1939" s="194"/>
      <c r="V1939" s="189"/>
      <c r="W1939" s="195" t="s">
        <v>2240</v>
      </c>
      <c r="AA1939" s="207"/>
      <c r="AD1939" s="195"/>
      <c r="AE1939" s="195"/>
      <c r="AG1939" s="195"/>
      <c r="AH1939" s="195"/>
    </row>
    <row r="1940" spans="1:34" s="160" customFormat="1" ht="12" x14ac:dyDescent="0.2">
      <c r="A1940" s="196"/>
      <c r="B1940" s="197"/>
      <c r="C1940" s="1037" t="s">
        <v>2241</v>
      </c>
      <c r="D1940" s="1037"/>
      <c r="E1940" s="1037"/>
      <c r="F1940" s="1037"/>
      <c r="G1940" s="1037"/>
      <c r="H1940" s="1037"/>
      <c r="I1940" s="1037"/>
      <c r="J1940" s="1037"/>
      <c r="K1940" s="1037"/>
      <c r="L1940" s="1037"/>
      <c r="M1940" s="1037"/>
      <c r="N1940" s="1046"/>
      <c r="V1940" s="189"/>
      <c r="W1940" s="195"/>
      <c r="X1940" s="163" t="s">
        <v>2241</v>
      </c>
      <c r="AA1940" s="207"/>
      <c r="AD1940" s="195"/>
      <c r="AE1940" s="195"/>
      <c r="AG1940" s="195"/>
      <c r="AH1940" s="195"/>
    </row>
    <row r="1941" spans="1:34" s="160" customFormat="1" ht="12" x14ac:dyDescent="0.2">
      <c r="A1941" s="200"/>
      <c r="B1941" s="199" t="s">
        <v>423</v>
      </c>
      <c r="C1941" s="1037" t="s">
        <v>432</v>
      </c>
      <c r="D1941" s="1037"/>
      <c r="E1941" s="1037"/>
      <c r="F1941" s="201"/>
      <c r="G1941" s="201"/>
      <c r="H1941" s="201"/>
      <c r="I1941" s="201"/>
      <c r="J1941" s="202">
        <v>536.74</v>
      </c>
      <c r="K1941" s="201"/>
      <c r="L1941" s="202">
        <v>69.78</v>
      </c>
      <c r="M1941" s="201"/>
      <c r="N1941" s="203"/>
      <c r="V1941" s="189"/>
      <c r="W1941" s="195"/>
      <c r="Z1941" s="163" t="s">
        <v>432</v>
      </c>
      <c r="AA1941" s="207"/>
      <c r="AD1941" s="195"/>
      <c r="AE1941" s="195"/>
      <c r="AG1941" s="195"/>
      <c r="AH1941" s="195"/>
    </row>
    <row r="1942" spans="1:34" s="160" customFormat="1" ht="12" x14ac:dyDescent="0.2">
      <c r="A1942" s="200"/>
      <c r="B1942" s="199" t="s">
        <v>434</v>
      </c>
      <c r="C1942" s="1037" t="s">
        <v>435</v>
      </c>
      <c r="D1942" s="1037"/>
      <c r="E1942" s="1037"/>
      <c r="F1942" s="201"/>
      <c r="G1942" s="201"/>
      <c r="H1942" s="201"/>
      <c r="I1942" s="201"/>
      <c r="J1942" s="202">
        <v>218.16</v>
      </c>
      <c r="K1942" s="201"/>
      <c r="L1942" s="202">
        <v>28.36</v>
      </c>
      <c r="M1942" s="201"/>
      <c r="N1942" s="203"/>
      <c r="V1942" s="189"/>
      <c r="W1942" s="195"/>
      <c r="Z1942" s="163" t="s">
        <v>435</v>
      </c>
      <c r="AA1942" s="207"/>
      <c r="AD1942" s="195"/>
      <c r="AE1942" s="195"/>
      <c r="AG1942" s="195"/>
      <c r="AH1942" s="195"/>
    </row>
    <row r="1943" spans="1:34" s="160" customFormat="1" ht="12" x14ac:dyDescent="0.2">
      <c r="A1943" s="200"/>
      <c r="B1943" s="199" t="s">
        <v>437</v>
      </c>
      <c r="C1943" s="1037" t="s">
        <v>438</v>
      </c>
      <c r="D1943" s="1037"/>
      <c r="E1943" s="1037"/>
      <c r="F1943" s="201"/>
      <c r="G1943" s="201"/>
      <c r="H1943" s="201"/>
      <c r="I1943" s="201"/>
      <c r="J1943" s="202">
        <v>33.5</v>
      </c>
      <c r="K1943" s="201"/>
      <c r="L1943" s="202">
        <v>4.3600000000000003</v>
      </c>
      <c r="M1943" s="201"/>
      <c r="N1943" s="203"/>
      <c r="V1943" s="189"/>
      <c r="W1943" s="195"/>
      <c r="Z1943" s="163" t="s">
        <v>438</v>
      </c>
      <c r="AA1943" s="207"/>
      <c r="AD1943" s="195"/>
      <c r="AE1943" s="195"/>
      <c r="AG1943" s="195"/>
      <c r="AH1943" s="195"/>
    </row>
    <row r="1944" spans="1:34" s="160" customFormat="1" ht="12" x14ac:dyDescent="0.2">
      <c r="A1944" s="200"/>
      <c r="B1944" s="199" t="s">
        <v>439</v>
      </c>
      <c r="C1944" s="1037" t="s">
        <v>440</v>
      </c>
      <c r="D1944" s="1037"/>
      <c r="E1944" s="1037"/>
      <c r="F1944" s="201"/>
      <c r="G1944" s="201"/>
      <c r="H1944" s="201"/>
      <c r="I1944" s="201"/>
      <c r="J1944" s="202">
        <v>16057.11</v>
      </c>
      <c r="K1944" s="201"/>
      <c r="L1944" s="202">
        <v>2087.42</v>
      </c>
      <c r="M1944" s="201"/>
      <c r="N1944" s="203"/>
      <c r="V1944" s="189"/>
      <c r="W1944" s="195"/>
      <c r="Z1944" s="163" t="s">
        <v>440</v>
      </c>
      <c r="AA1944" s="207"/>
      <c r="AD1944" s="195"/>
      <c r="AE1944" s="195"/>
      <c r="AG1944" s="195"/>
      <c r="AH1944" s="195"/>
    </row>
    <row r="1945" spans="1:34" s="160" customFormat="1" ht="12" x14ac:dyDescent="0.2">
      <c r="A1945" s="196"/>
      <c r="B1945" s="204" t="s">
        <v>2242</v>
      </c>
      <c r="C1945" s="1048" t="s">
        <v>2243</v>
      </c>
      <c r="D1945" s="1048"/>
      <c r="E1945" s="1048"/>
      <c r="F1945" s="205" t="s">
        <v>1003</v>
      </c>
      <c r="G1945" s="205" t="s">
        <v>716</v>
      </c>
      <c r="H1945" s="205"/>
      <c r="I1945" s="205" t="s">
        <v>2244</v>
      </c>
      <c r="J1945" s="199"/>
      <c r="K1945" s="201"/>
      <c r="L1945" s="202"/>
      <c r="M1945" s="201"/>
      <c r="N1945" s="206"/>
      <c r="V1945" s="189"/>
      <c r="W1945" s="195"/>
      <c r="AA1945" s="207" t="s">
        <v>2243</v>
      </c>
      <c r="AD1945" s="195"/>
      <c r="AE1945" s="195"/>
      <c r="AG1945" s="195"/>
      <c r="AH1945" s="195"/>
    </row>
    <row r="1946" spans="1:34" s="160" customFormat="1" ht="12" x14ac:dyDescent="0.2">
      <c r="A1946" s="200"/>
      <c r="B1946" s="199"/>
      <c r="C1946" s="1037" t="s">
        <v>443</v>
      </c>
      <c r="D1946" s="1037"/>
      <c r="E1946" s="1037"/>
      <c r="F1946" s="201" t="s">
        <v>444</v>
      </c>
      <c r="G1946" s="201" t="s">
        <v>2245</v>
      </c>
      <c r="H1946" s="201"/>
      <c r="I1946" s="201" t="s">
        <v>2246</v>
      </c>
      <c r="J1946" s="202"/>
      <c r="K1946" s="201"/>
      <c r="L1946" s="202"/>
      <c r="M1946" s="201"/>
      <c r="N1946" s="203"/>
      <c r="V1946" s="189"/>
      <c r="W1946" s="195"/>
      <c r="AA1946" s="207"/>
      <c r="AB1946" s="163" t="s">
        <v>443</v>
      </c>
      <c r="AD1946" s="195"/>
      <c r="AE1946" s="195"/>
      <c r="AG1946" s="195"/>
      <c r="AH1946" s="195"/>
    </row>
    <row r="1947" spans="1:34" s="160" customFormat="1" ht="12" x14ac:dyDescent="0.2">
      <c r="A1947" s="200"/>
      <c r="B1947" s="199"/>
      <c r="C1947" s="1037" t="s">
        <v>447</v>
      </c>
      <c r="D1947" s="1037"/>
      <c r="E1947" s="1037"/>
      <c r="F1947" s="201" t="s">
        <v>444</v>
      </c>
      <c r="G1947" s="201" t="s">
        <v>1123</v>
      </c>
      <c r="H1947" s="201"/>
      <c r="I1947" s="201" t="s">
        <v>2247</v>
      </c>
      <c r="J1947" s="202"/>
      <c r="K1947" s="201"/>
      <c r="L1947" s="202"/>
      <c r="M1947" s="201"/>
      <c r="N1947" s="203"/>
      <c r="V1947" s="189"/>
      <c r="W1947" s="195"/>
      <c r="AA1947" s="207"/>
      <c r="AB1947" s="163" t="s">
        <v>447</v>
      </c>
      <c r="AD1947" s="195"/>
      <c r="AE1947" s="195"/>
      <c r="AG1947" s="195"/>
      <c r="AH1947" s="195"/>
    </row>
    <row r="1948" spans="1:34" s="160" customFormat="1" ht="12" x14ac:dyDescent="0.2">
      <c r="A1948" s="200"/>
      <c r="B1948" s="199"/>
      <c r="C1948" s="1047" t="s">
        <v>450</v>
      </c>
      <c r="D1948" s="1047"/>
      <c r="E1948" s="1047"/>
      <c r="F1948" s="208"/>
      <c r="G1948" s="208"/>
      <c r="H1948" s="208"/>
      <c r="I1948" s="208"/>
      <c r="J1948" s="209">
        <v>16812.009999999998</v>
      </c>
      <c r="K1948" s="208"/>
      <c r="L1948" s="209">
        <v>2185.56</v>
      </c>
      <c r="M1948" s="208"/>
      <c r="N1948" s="210"/>
      <c r="V1948" s="189"/>
      <c r="W1948" s="195"/>
      <c r="AA1948" s="207"/>
      <c r="AC1948" s="163" t="s">
        <v>450</v>
      </c>
      <c r="AD1948" s="195"/>
      <c r="AE1948" s="195"/>
      <c r="AG1948" s="195"/>
      <c r="AH1948" s="195"/>
    </row>
    <row r="1949" spans="1:34" s="160" customFormat="1" ht="12" x14ac:dyDescent="0.2">
      <c r="A1949" s="200"/>
      <c r="B1949" s="199"/>
      <c r="C1949" s="1037" t="s">
        <v>451</v>
      </c>
      <c r="D1949" s="1037"/>
      <c r="E1949" s="1037"/>
      <c r="F1949" s="201"/>
      <c r="G1949" s="201"/>
      <c r="H1949" s="201"/>
      <c r="I1949" s="201"/>
      <c r="J1949" s="202"/>
      <c r="K1949" s="201"/>
      <c r="L1949" s="202">
        <v>74.14</v>
      </c>
      <c r="M1949" s="201"/>
      <c r="N1949" s="203"/>
      <c r="V1949" s="189"/>
      <c r="W1949" s="195"/>
      <c r="AA1949" s="207"/>
      <c r="AB1949" s="163" t="s">
        <v>451</v>
      </c>
      <c r="AD1949" s="195"/>
      <c r="AE1949" s="195"/>
      <c r="AG1949" s="195"/>
      <c r="AH1949" s="195"/>
    </row>
    <row r="1950" spans="1:34" s="160" customFormat="1" ht="45" x14ac:dyDescent="0.2">
      <c r="A1950" s="200"/>
      <c r="B1950" s="199" t="s">
        <v>1009</v>
      </c>
      <c r="C1950" s="1037" t="s">
        <v>1010</v>
      </c>
      <c r="D1950" s="1037"/>
      <c r="E1950" s="1037"/>
      <c r="F1950" s="201" t="s">
        <v>454</v>
      </c>
      <c r="G1950" s="201" t="s">
        <v>1011</v>
      </c>
      <c r="H1950" s="201"/>
      <c r="I1950" s="201" t="s">
        <v>1011</v>
      </c>
      <c r="J1950" s="202"/>
      <c r="K1950" s="201"/>
      <c r="L1950" s="202">
        <v>86</v>
      </c>
      <c r="M1950" s="201"/>
      <c r="N1950" s="203"/>
      <c r="V1950" s="189"/>
      <c r="W1950" s="195"/>
      <c r="AA1950" s="207"/>
      <c r="AB1950" s="163" t="s">
        <v>1010</v>
      </c>
      <c r="AD1950" s="195"/>
      <c r="AE1950" s="195"/>
      <c r="AG1950" s="195"/>
      <c r="AH1950" s="195"/>
    </row>
    <row r="1951" spans="1:34" s="160" customFormat="1" ht="45" x14ac:dyDescent="0.2">
      <c r="A1951" s="200"/>
      <c r="B1951" s="199" t="s">
        <v>1012</v>
      </c>
      <c r="C1951" s="1037" t="s">
        <v>1013</v>
      </c>
      <c r="D1951" s="1037"/>
      <c r="E1951" s="1037"/>
      <c r="F1951" s="201" t="s">
        <v>454</v>
      </c>
      <c r="G1951" s="201" t="s">
        <v>1014</v>
      </c>
      <c r="H1951" s="201"/>
      <c r="I1951" s="201" t="s">
        <v>1014</v>
      </c>
      <c r="J1951" s="202"/>
      <c r="K1951" s="201"/>
      <c r="L1951" s="202">
        <v>59.31</v>
      </c>
      <c r="M1951" s="201"/>
      <c r="N1951" s="203"/>
      <c r="V1951" s="189"/>
      <c r="W1951" s="195"/>
      <c r="AA1951" s="207"/>
      <c r="AB1951" s="163" t="s">
        <v>1013</v>
      </c>
      <c r="AD1951" s="195"/>
      <c r="AE1951" s="195"/>
      <c r="AG1951" s="195"/>
      <c r="AH1951" s="195"/>
    </row>
    <row r="1952" spans="1:34" s="160" customFormat="1" ht="12" x14ac:dyDescent="0.2">
      <c r="A1952" s="211"/>
      <c r="B1952" s="212"/>
      <c r="C1952" s="1039" t="s">
        <v>459</v>
      </c>
      <c r="D1952" s="1039"/>
      <c r="E1952" s="1039"/>
      <c r="F1952" s="192"/>
      <c r="G1952" s="192"/>
      <c r="H1952" s="192"/>
      <c r="I1952" s="192"/>
      <c r="J1952" s="193"/>
      <c r="K1952" s="192"/>
      <c r="L1952" s="193">
        <v>2330.87</v>
      </c>
      <c r="M1952" s="208"/>
      <c r="N1952" s="194"/>
      <c r="V1952" s="189"/>
      <c r="W1952" s="195"/>
      <c r="AA1952" s="207"/>
      <c r="AD1952" s="195" t="s">
        <v>459</v>
      </c>
      <c r="AE1952" s="195"/>
      <c r="AG1952" s="195"/>
      <c r="AH1952" s="195"/>
    </row>
    <row r="1953" spans="1:34" s="160" customFormat="1" ht="22.5" x14ac:dyDescent="0.2">
      <c r="A1953" s="190" t="s">
        <v>2248</v>
      </c>
      <c r="B1953" s="191" t="s">
        <v>2249</v>
      </c>
      <c r="C1953" s="1039" t="s">
        <v>2250</v>
      </c>
      <c r="D1953" s="1039"/>
      <c r="E1953" s="1039"/>
      <c r="F1953" s="192" t="s">
        <v>411</v>
      </c>
      <c r="G1953" s="192"/>
      <c r="H1953" s="192"/>
      <c r="I1953" s="192" t="s">
        <v>2251</v>
      </c>
      <c r="J1953" s="193">
        <v>9424</v>
      </c>
      <c r="K1953" s="192"/>
      <c r="L1953" s="193">
        <v>-24.5</v>
      </c>
      <c r="M1953" s="192"/>
      <c r="N1953" s="194"/>
      <c r="V1953" s="189"/>
      <c r="W1953" s="195" t="s">
        <v>2250</v>
      </c>
      <c r="AA1953" s="207"/>
      <c r="AD1953" s="195"/>
      <c r="AE1953" s="195"/>
      <c r="AG1953" s="195"/>
      <c r="AH1953" s="195"/>
    </row>
    <row r="1954" spans="1:34" s="160" customFormat="1" ht="12" x14ac:dyDescent="0.2">
      <c r="A1954" s="211"/>
      <c r="B1954" s="212"/>
      <c r="C1954" s="168" t="s">
        <v>2252</v>
      </c>
      <c r="D1954" s="213"/>
      <c r="E1954" s="213"/>
      <c r="F1954" s="214"/>
      <c r="G1954" s="214"/>
      <c r="H1954" s="214"/>
      <c r="I1954" s="214"/>
      <c r="J1954" s="215"/>
      <c r="K1954" s="214"/>
      <c r="L1954" s="215"/>
      <c r="M1954" s="216"/>
      <c r="N1954" s="217"/>
      <c r="V1954" s="189"/>
      <c r="W1954" s="195"/>
      <c r="AA1954" s="207"/>
      <c r="AD1954" s="195"/>
      <c r="AE1954" s="195"/>
      <c r="AG1954" s="195"/>
      <c r="AH1954" s="195"/>
    </row>
    <row r="1955" spans="1:34" s="160" customFormat="1" ht="22.5" x14ac:dyDescent="0.2">
      <c r="A1955" s="190" t="s">
        <v>2253</v>
      </c>
      <c r="B1955" s="191" t="s">
        <v>2254</v>
      </c>
      <c r="C1955" s="1039" t="s">
        <v>2255</v>
      </c>
      <c r="D1955" s="1039"/>
      <c r="E1955" s="1039"/>
      <c r="F1955" s="192" t="s">
        <v>411</v>
      </c>
      <c r="G1955" s="192"/>
      <c r="H1955" s="192"/>
      <c r="I1955" s="192" t="s">
        <v>2256</v>
      </c>
      <c r="J1955" s="193">
        <v>300</v>
      </c>
      <c r="K1955" s="192"/>
      <c r="L1955" s="193">
        <v>-5.85</v>
      </c>
      <c r="M1955" s="192"/>
      <c r="N1955" s="194"/>
      <c r="V1955" s="189"/>
      <c r="W1955" s="195" t="s">
        <v>2255</v>
      </c>
      <c r="AA1955" s="207"/>
      <c r="AD1955" s="195"/>
      <c r="AE1955" s="195"/>
      <c r="AG1955" s="195"/>
      <c r="AH1955" s="195"/>
    </row>
    <row r="1956" spans="1:34" s="160" customFormat="1" ht="12" x14ac:dyDescent="0.2">
      <c r="A1956" s="211"/>
      <c r="B1956" s="212"/>
      <c r="C1956" s="168" t="s">
        <v>2252</v>
      </c>
      <c r="D1956" s="213"/>
      <c r="E1956" s="213"/>
      <c r="F1956" s="214"/>
      <c r="G1956" s="214"/>
      <c r="H1956" s="214"/>
      <c r="I1956" s="214"/>
      <c r="J1956" s="215"/>
      <c r="K1956" s="214"/>
      <c r="L1956" s="215"/>
      <c r="M1956" s="216"/>
      <c r="N1956" s="217"/>
      <c r="V1956" s="189"/>
      <c r="W1956" s="195"/>
      <c r="AA1956" s="207"/>
      <c r="AD1956" s="195"/>
      <c r="AE1956" s="195"/>
      <c r="AG1956" s="195"/>
      <c r="AH1956" s="195"/>
    </row>
    <row r="1957" spans="1:34" s="160" customFormat="1" ht="33.75" x14ac:dyDescent="0.2">
      <c r="A1957" s="190" t="s">
        <v>2257</v>
      </c>
      <c r="B1957" s="191" t="s">
        <v>497</v>
      </c>
      <c r="C1957" s="1039" t="s">
        <v>498</v>
      </c>
      <c r="D1957" s="1039"/>
      <c r="E1957" s="1039"/>
      <c r="F1957" s="192" t="s">
        <v>411</v>
      </c>
      <c r="G1957" s="192"/>
      <c r="H1957" s="192"/>
      <c r="I1957" s="192" t="s">
        <v>2258</v>
      </c>
      <c r="J1957" s="193">
        <v>7571</v>
      </c>
      <c r="K1957" s="192"/>
      <c r="L1957" s="193">
        <v>-2057.04</v>
      </c>
      <c r="M1957" s="192"/>
      <c r="N1957" s="194"/>
      <c r="V1957" s="189"/>
      <c r="W1957" s="195" t="s">
        <v>498</v>
      </c>
      <c r="AA1957" s="207"/>
      <c r="AD1957" s="195"/>
      <c r="AE1957" s="195"/>
      <c r="AG1957" s="195"/>
      <c r="AH1957" s="195"/>
    </row>
    <row r="1958" spans="1:34" s="160" customFormat="1" ht="12" x14ac:dyDescent="0.2">
      <c r="A1958" s="211"/>
      <c r="B1958" s="212"/>
      <c r="C1958" s="168" t="s">
        <v>2252</v>
      </c>
      <c r="D1958" s="213"/>
      <c r="E1958" s="213"/>
      <c r="F1958" s="214"/>
      <c r="G1958" s="214"/>
      <c r="H1958" s="214"/>
      <c r="I1958" s="214"/>
      <c r="J1958" s="215"/>
      <c r="K1958" s="214"/>
      <c r="L1958" s="215"/>
      <c r="M1958" s="216"/>
      <c r="N1958" s="217"/>
      <c r="V1958" s="189"/>
      <c r="W1958" s="195"/>
      <c r="AA1958" s="207"/>
      <c r="AD1958" s="195"/>
      <c r="AE1958" s="195"/>
      <c r="AG1958" s="195"/>
      <c r="AH1958" s="195"/>
    </row>
    <row r="1959" spans="1:34" s="160" customFormat="1" ht="12" x14ac:dyDescent="0.2">
      <c r="A1959" s="190" t="s">
        <v>2259</v>
      </c>
      <c r="B1959" s="191" t="s">
        <v>2260</v>
      </c>
      <c r="C1959" s="1039" t="s">
        <v>2261</v>
      </c>
      <c r="D1959" s="1039"/>
      <c r="E1959" s="1039"/>
      <c r="F1959" s="192" t="s">
        <v>1003</v>
      </c>
      <c r="G1959" s="192"/>
      <c r="H1959" s="192"/>
      <c r="I1959" s="192" t="s">
        <v>2244</v>
      </c>
      <c r="J1959" s="193">
        <v>18.899999999999999</v>
      </c>
      <c r="K1959" s="192"/>
      <c r="L1959" s="193">
        <v>250.61</v>
      </c>
      <c r="M1959" s="192"/>
      <c r="N1959" s="194"/>
      <c r="V1959" s="189"/>
      <c r="W1959" s="195" t="s">
        <v>2261</v>
      </c>
      <c r="AA1959" s="207"/>
      <c r="AD1959" s="195"/>
      <c r="AE1959" s="195"/>
      <c r="AG1959" s="195"/>
      <c r="AH1959" s="195"/>
    </row>
    <row r="1960" spans="1:34" s="160" customFormat="1" ht="12" x14ac:dyDescent="0.2">
      <c r="A1960" s="211"/>
      <c r="B1960" s="212"/>
      <c r="C1960" s="168" t="s">
        <v>462</v>
      </c>
      <c r="D1960" s="213"/>
      <c r="E1960" s="213"/>
      <c r="F1960" s="214"/>
      <c r="G1960" s="214"/>
      <c r="H1960" s="214"/>
      <c r="I1960" s="214"/>
      <c r="J1960" s="215"/>
      <c r="K1960" s="214"/>
      <c r="L1960" s="215"/>
      <c r="M1960" s="216"/>
      <c r="N1960" s="217"/>
      <c r="V1960" s="189"/>
      <c r="W1960" s="195"/>
      <c r="AA1960" s="207"/>
      <c r="AD1960" s="195"/>
      <c r="AE1960" s="195"/>
      <c r="AG1960" s="195"/>
      <c r="AH1960" s="195"/>
    </row>
    <row r="1961" spans="1:34" s="160" customFormat="1" ht="22.5" x14ac:dyDescent="0.2">
      <c r="A1961" s="190" t="s">
        <v>2262</v>
      </c>
      <c r="B1961" s="191" t="s">
        <v>1024</v>
      </c>
      <c r="C1961" s="1039" t="s">
        <v>2263</v>
      </c>
      <c r="D1961" s="1039"/>
      <c r="E1961" s="1039"/>
      <c r="F1961" s="192" t="s">
        <v>1026</v>
      </c>
      <c r="G1961" s="192"/>
      <c r="H1961" s="192"/>
      <c r="I1961" s="192" t="s">
        <v>2264</v>
      </c>
      <c r="J1961" s="193"/>
      <c r="K1961" s="192"/>
      <c r="L1961" s="193"/>
      <c r="M1961" s="192"/>
      <c r="N1961" s="194"/>
      <c r="V1961" s="189"/>
      <c r="W1961" s="195" t="s">
        <v>2263</v>
      </c>
      <c r="AA1961" s="207"/>
      <c r="AD1961" s="195"/>
      <c r="AE1961" s="195"/>
      <c r="AG1961" s="195"/>
      <c r="AH1961" s="195"/>
    </row>
    <row r="1962" spans="1:34" s="160" customFormat="1" ht="12" x14ac:dyDescent="0.2">
      <c r="A1962" s="196"/>
      <c r="B1962" s="197"/>
      <c r="C1962" s="1037" t="s">
        <v>2265</v>
      </c>
      <c r="D1962" s="1037"/>
      <c r="E1962" s="1037"/>
      <c r="F1962" s="1037"/>
      <c r="G1962" s="1037"/>
      <c r="H1962" s="1037"/>
      <c r="I1962" s="1037"/>
      <c r="J1962" s="1037"/>
      <c r="K1962" s="1037"/>
      <c r="L1962" s="1037"/>
      <c r="M1962" s="1037"/>
      <c r="N1962" s="1046"/>
      <c r="V1962" s="189"/>
      <c r="W1962" s="195"/>
      <c r="X1962" s="163" t="s">
        <v>2265</v>
      </c>
      <c r="AA1962" s="207"/>
      <c r="AD1962" s="195"/>
      <c r="AE1962" s="195"/>
      <c r="AG1962" s="195"/>
      <c r="AH1962" s="195"/>
    </row>
    <row r="1963" spans="1:34" s="160" customFormat="1" ht="12" x14ac:dyDescent="0.2">
      <c r="A1963" s="200"/>
      <c r="B1963" s="199" t="s">
        <v>423</v>
      </c>
      <c r="C1963" s="1037" t="s">
        <v>432</v>
      </c>
      <c r="D1963" s="1037"/>
      <c r="E1963" s="1037"/>
      <c r="F1963" s="201"/>
      <c r="G1963" s="201"/>
      <c r="H1963" s="201"/>
      <c r="I1963" s="201"/>
      <c r="J1963" s="202">
        <v>390.1</v>
      </c>
      <c r="K1963" s="201"/>
      <c r="L1963" s="202">
        <v>-50.71</v>
      </c>
      <c r="M1963" s="201"/>
      <c r="N1963" s="203"/>
      <c r="V1963" s="189"/>
      <c r="W1963" s="195"/>
      <c r="Z1963" s="163" t="s">
        <v>432</v>
      </c>
      <c r="AA1963" s="207"/>
      <c r="AD1963" s="195"/>
      <c r="AE1963" s="195"/>
      <c r="AG1963" s="195"/>
      <c r="AH1963" s="195"/>
    </row>
    <row r="1964" spans="1:34" s="160" customFormat="1" ht="12" x14ac:dyDescent="0.2">
      <c r="A1964" s="200"/>
      <c r="B1964" s="199" t="s">
        <v>434</v>
      </c>
      <c r="C1964" s="1037" t="s">
        <v>435</v>
      </c>
      <c r="D1964" s="1037"/>
      <c r="E1964" s="1037"/>
      <c r="F1964" s="201"/>
      <c r="G1964" s="201"/>
      <c r="H1964" s="201"/>
      <c r="I1964" s="201"/>
      <c r="J1964" s="202">
        <v>204.08</v>
      </c>
      <c r="K1964" s="201"/>
      <c r="L1964" s="202">
        <v>-26.53</v>
      </c>
      <c r="M1964" s="201"/>
      <c r="N1964" s="203"/>
      <c r="V1964" s="189"/>
      <c r="W1964" s="195"/>
      <c r="Z1964" s="163" t="s">
        <v>435</v>
      </c>
      <c r="AA1964" s="207"/>
      <c r="AD1964" s="195"/>
      <c r="AE1964" s="195"/>
      <c r="AG1964" s="195"/>
      <c r="AH1964" s="195"/>
    </row>
    <row r="1965" spans="1:34" s="160" customFormat="1" ht="12" x14ac:dyDescent="0.2">
      <c r="A1965" s="200"/>
      <c r="B1965" s="199" t="s">
        <v>437</v>
      </c>
      <c r="C1965" s="1037" t="s">
        <v>438</v>
      </c>
      <c r="D1965" s="1037"/>
      <c r="E1965" s="1037"/>
      <c r="F1965" s="201"/>
      <c r="G1965" s="201"/>
      <c r="H1965" s="201"/>
      <c r="I1965" s="201"/>
      <c r="J1965" s="202">
        <v>30.77</v>
      </c>
      <c r="K1965" s="201"/>
      <c r="L1965" s="202">
        <v>-4</v>
      </c>
      <c r="M1965" s="201"/>
      <c r="N1965" s="203"/>
      <c r="V1965" s="189"/>
      <c r="W1965" s="195"/>
      <c r="Z1965" s="163" t="s">
        <v>438</v>
      </c>
      <c r="AA1965" s="207"/>
      <c r="AD1965" s="195"/>
      <c r="AE1965" s="195"/>
      <c r="AG1965" s="195"/>
      <c r="AH1965" s="195"/>
    </row>
    <row r="1966" spans="1:34" s="160" customFormat="1" ht="12" x14ac:dyDescent="0.2">
      <c r="A1966" s="200"/>
      <c r="B1966" s="199" t="s">
        <v>439</v>
      </c>
      <c r="C1966" s="1037" t="s">
        <v>440</v>
      </c>
      <c r="D1966" s="1037"/>
      <c r="E1966" s="1037"/>
      <c r="F1966" s="201"/>
      <c r="G1966" s="201"/>
      <c r="H1966" s="201"/>
      <c r="I1966" s="201"/>
      <c r="J1966" s="202">
        <v>16057.11</v>
      </c>
      <c r="K1966" s="201"/>
      <c r="L1966" s="202">
        <v>-2087.42</v>
      </c>
      <c r="M1966" s="201"/>
      <c r="N1966" s="203"/>
      <c r="V1966" s="189"/>
      <c r="W1966" s="195"/>
      <c r="Z1966" s="163" t="s">
        <v>440</v>
      </c>
      <c r="AA1966" s="207"/>
      <c r="AD1966" s="195"/>
      <c r="AE1966" s="195"/>
      <c r="AG1966" s="195"/>
      <c r="AH1966" s="195"/>
    </row>
    <row r="1967" spans="1:34" s="160" customFormat="1" ht="12" x14ac:dyDescent="0.2">
      <c r="A1967" s="200"/>
      <c r="B1967" s="199"/>
      <c r="C1967" s="1037" t="s">
        <v>443</v>
      </c>
      <c r="D1967" s="1037"/>
      <c r="E1967" s="1037"/>
      <c r="F1967" s="201" t="s">
        <v>444</v>
      </c>
      <c r="G1967" s="201" t="s">
        <v>1027</v>
      </c>
      <c r="H1967" s="201"/>
      <c r="I1967" s="201" t="s">
        <v>2266</v>
      </c>
      <c r="J1967" s="202"/>
      <c r="K1967" s="201"/>
      <c r="L1967" s="202"/>
      <c r="M1967" s="201"/>
      <c r="N1967" s="203"/>
      <c r="V1967" s="189"/>
      <c r="W1967" s="195"/>
      <c r="AA1967" s="207"/>
      <c r="AB1967" s="163" t="s">
        <v>443</v>
      </c>
      <c r="AD1967" s="195"/>
      <c r="AE1967" s="195"/>
      <c r="AG1967" s="195"/>
      <c r="AH1967" s="195"/>
    </row>
    <row r="1968" spans="1:34" s="160" customFormat="1" ht="12" x14ac:dyDescent="0.2">
      <c r="A1968" s="200"/>
      <c r="B1968" s="199"/>
      <c r="C1968" s="1037" t="s">
        <v>447</v>
      </c>
      <c r="D1968" s="1037"/>
      <c r="E1968" s="1037"/>
      <c r="F1968" s="201" t="s">
        <v>444</v>
      </c>
      <c r="G1968" s="201" t="s">
        <v>1029</v>
      </c>
      <c r="H1968" s="201"/>
      <c r="I1968" s="201" t="s">
        <v>2267</v>
      </c>
      <c r="J1968" s="202"/>
      <c r="K1968" s="201"/>
      <c r="L1968" s="202"/>
      <c r="M1968" s="201"/>
      <c r="N1968" s="203"/>
      <c r="V1968" s="189"/>
      <c r="W1968" s="195"/>
      <c r="AA1968" s="207"/>
      <c r="AB1968" s="163" t="s">
        <v>447</v>
      </c>
      <c r="AD1968" s="195"/>
      <c r="AE1968" s="195"/>
      <c r="AG1968" s="195"/>
      <c r="AH1968" s="195"/>
    </row>
    <row r="1969" spans="1:34" s="160" customFormat="1" ht="12" x14ac:dyDescent="0.2">
      <c r="A1969" s="200"/>
      <c r="B1969" s="199"/>
      <c r="C1969" s="1047" t="s">
        <v>450</v>
      </c>
      <c r="D1969" s="1047"/>
      <c r="E1969" s="1047"/>
      <c r="F1969" s="208"/>
      <c r="G1969" s="208"/>
      <c r="H1969" s="208"/>
      <c r="I1969" s="208"/>
      <c r="J1969" s="209">
        <v>16651.29</v>
      </c>
      <c r="K1969" s="208"/>
      <c r="L1969" s="209">
        <v>-2164.66</v>
      </c>
      <c r="M1969" s="208"/>
      <c r="N1969" s="210"/>
      <c r="V1969" s="189"/>
      <c r="W1969" s="195"/>
      <c r="AA1969" s="207"/>
      <c r="AC1969" s="163" t="s">
        <v>450</v>
      </c>
      <c r="AD1969" s="195"/>
      <c r="AE1969" s="195"/>
      <c r="AG1969" s="195"/>
      <c r="AH1969" s="195"/>
    </row>
    <row r="1970" spans="1:34" s="160" customFormat="1" ht="12" x14ac:dyDescent="0.2">
      <c r="A1970" s="200"/>
      <c r="B1970" s="199"/>
      <c r="C1970" s="1037" t="s">
        <v>451</v>
      </c>
      <c r="D1970" s="1037"/>
      <c r="E1970" s="1037"/>
      <c r="F1970" s="201"/>
      <c r="G1970" s="201"/>
      <c r="H1970" s="201"/>
      <c r="I1970" s="201"/>
      <c r="J1970" s="202"/>
      <c r="K1970" s="201"/>
      <c r="L1970" s="202">
        <v>-54.71</v>
      </c>
      <c r="M1970" s="201"/>
      <c r="N1970" s="203"/>
      <c r="V1970" s="189"/>
      <c r="W1970" s="195"/>
      <c r="AA1970" s="207"/>
      <c r="AB1970" s="163" t="s">
        <v>451</v>
      </c>
      <c r="AD1970" s="195"/>
      <c r="AE1970" s="195"/>
      <c r="AG1970" s="195"/>
      <c r="AH1970" s="195"/>
    </row>
    <row r="1971" spans="1:34" s="160" customFormat="1" ht="45" x14ac:dyDescent="0.2">
      <c r="A1971" s="200"/>
      <c r="B1971" s="199" t="s">
        <v>1009</v>
      </c>
      <c r="C1971" s="1037" t="s">
        <v>1010</v>
      </c>
      <c r="D1971" s="1037"/>
      <c r="E1971" s="1037"/>
      <c r="F1971" s="201" t="s">
        <v>454</v>
      </c>
      <c r="G1971" s="201" t="s">
        <v>1011</v>
      </c>
      <c r="H1971" s="201"/>
      <c r="I1971" s="201" t="s">
        <v>1011</v>
      </c>
      <c r="J1971" s="202"/>
      <c r="K1971" s="201"/>
      <c r="L1971" s="202">
        <v>-63.46</v>
      </c>
      <c r="M1971" s="201"/>
      <c r="N1971" s="203"/>
      <c r="V1971" s="189"/>
      <c r="W1971" s="195"/>
      <c r="AA1971" s="207"/>
      <c r="AB1971" s="163" t="s">
        <v>1010</v>
      </c>
      <c r="AD1971" s="195"/>
      <c r="AE1971" s="195"/>
      <c r="AG1971" s="195"/>
      <c r="AH1971" s="195"/>
    </row>
    <row r="1972" spans="1:34" s="160" customFormat="1" ht="45" x14ac:dyDescent="0.2">
      <c r="A1972" s="200"/>
      <c r="B1972" s="199" t="s">
        <v>1012</v>
      </c>
      <c r="C1972" s="1037" t="s">
        <v>1013</v>
      </c>
      <c r="D1972" s="1037"/>
      <c r="E1972" s="1037"/>
      <c r="F1972" s="201" t="s">
        <v>454</v>
      </c>
      <c r="G1972" s="201" t="s">
        <v>1014</v>
      </c>
      <c r="H1972" s="201"/>
      <c r="I1972" s="201" t="s">
        <v>1014</v>
      </c>
      <c r="J1972" s="202"/>
      <c r="K1972" s="201"/>
      <c r="L1972" s="202">
        <v>-43.77</v>
      </c>
      <c r="M1972" s="201"/>
      <c r="N1972" s="203"/>
      <c r="V1972" s="189"/>
      <c r="W1972" s="195"/>
      <c r="AA1972" s="207"/>
      <c r="AB1972" s="163" t="s">
        <v>1013</v>
      </c>
      <c r="AD1972" s="195"/>
      <c r="AE1972" s="195"/>
      <c r="AG1972" s="195"/>
      <c r="AH1972" s="195"/>
    </row>
    <row r="1973" spans="1:34" s="160" customFormat="1" ht="12" x14ac:dyDescent="0.2">
      <c r="A1973" s="211"/>
      <c r="B1973" s="212"/>
      <c r="C1973" s="1039" t="s">
        <v>459</v>
      </c>
      <c r="D1973" s="1039"/>
      <c r="E1973" s="1039"/>
      <c r="F1973" s="192"/>
      <c r="G1973" s="192"/>
      <c r="H1973" s="192"/>
      <c r="I1973" s="192"/>
      <c r="J1973" s="193"/>
      <c r="K1973" s="192"/>
      <c r="L1973" s="193">
        <v>-2271.89</v>
      </c>
      <c r="M1973" s="208"/>
      <c r="N1973" s="194"/>
      <c r="V1973" s="189"/>
      <c r="W1973" s="195"/>
      <c r="AA1973" s="207"/>
      <c r="AD1973" s="195" t="s">
        <v>459</v>
      </c>
      <c r="AE1973" s="195"/>
      <c r="AG1973" s="195"/>
      <c r="AH1973" s="195"/>
    </row>
    <row r="1974" spans="1:34" s="160" customFormat="1" ht="1.5" customHeight="1" x14ac:dyDescent="0.2">
      <c r="A1974" s="214"/>
      <c r="B1974" s="212"/>
      <c r="C1974" s="212"/>
      <c r="D1974" s="212"/>
      <c r="E1974" s="212"/>
      <c r="F1974" s="214"/>
      <c r="G1974" s="214"/>
      <c r="H1974" s="214"/>
      <c r="I1974" s="214"/>
      <c r="J1974" s="218"/>
      <c r="K1974" s="214"/>
      <c r="L1974" s="218"/>
      <c r="M1974" s="201"/>
      <c r="N1974" s="218"/>
      <c r="V1974" s="189"/>
      <c r="W1974" s="195"/>
      <c r="AA1974" s="207"/>
      <c r="AD1974" s="195"/>
      <c r="AE1974" s="195"/>
      <c r="AG1974" s="195"/>
      <c r="AH1974" s="195"/>
    </row>
    <row r="1975" spans="1:34" s="160" customFormat="1" ht="12" x14ac:dyDescent="0.2">
      <c r="A1975" s="219"/>
      <c r="B1975" s="220"/>
      <c r="C1975" s="1039" t="s">
        <v>2268</v>
      </c>
      <c r="D1975" s="1039"/>
      <c r="E1975" s="1039"/>
      <c r="F1975" s="1039"/>
      <c r="G1975" s="1039"/>
      <c r="H1975" s="1039"/>
      <c r="I1975" s="1039"/>
      <c r="J1975" s="1039"/>
      <c r="K1975" s="1039"/>
      <c r="L1975" s="221"/>
      <c r="M1975" s="222"/>
      <c r="N1975" s="223"/>
      <c r="V1975" s="189"/>
      <c r="W1975" s="195"/>
      <c r="AA1975" s="207"/>
      <c r="AD1975" s="195"/>
      <c r="AE1975" s="195" t="s">
        <v>2268</v>
      </c>
      <c r="AG1975" s="195"/>
      <c r="AH1975" s="195"/>
    </row>
    <row r="1976" spans="1:34" s="160" customFormat="1" ht="12" x14ac:dyDescent="0.2">
      <c r="A1976" s="224"/>
      <c r="B1976" s="199"/>
      <c r="C1976" s="1037" t="s">
        <v>512</v>
      </c>
      <c r="D1976" s="1037"/>
      <c r="E1976" s="1037"/>
      <c r="F1976" s="1037"/>
      <c r="G1976" s="1037"/>
      <c r="H1976" s="1037"/>
      <c r="I1976" s="1037"/>
      <c r="J1976" s="1037"/>
      <c r="K1976" s="1037"/>
      <c r="L1976" s="225">
        <v>79949.14</v>
      </c>
      <c r="M1976" s="226"/>
      <c r="N1976" s="227"/>
      <c r="V1976" s="189"/>
      <c r="W1976" s="195"/>
      <c r="AA1976" s="207"/>
      <c r="AD1976" s="195"/>
      <c r="AE1976" s="195"/>
      <c r="AF1976" s="163" t="s">
        <v>512</v>
      </c>
      <c r="AG1976" s="195"/>
      <c r="AH1976" s="195"/>
    </row>
    <row r="1977" spans="1:34" s="160" customFormat="1" ht="12" x14ac:dyDescent="0.2">
      <c r="A1977" s="224"/>
      <c r="B1977" s="199"/>
      <c r="C1977" s="1037" t="s">
        <v>513</v>
      </c>
      <c r="D1977" s="1037"/>
      <c r="E1977" s="1037"/>
      <c r="F1977" s="1037"/>
      <c r="G1977" s="1037"/>
      <c r="H1977" s="1037"/>
      <c r="I1977" s="1037"/>
      <c r="J1977" s="1037"/>
      <c r="K1977" s="1037"/>
      <c r="L1977" s="225"/>
      <c r="M1977" s="226"/>
      <c r="N1977" s="227"/>
      <c r="V1977" s="189"/>
      <c r="W1977" s="195"/>
      <c r="AA1977" s="207"/>
      <c r="AD1977" s="195"/>
      <c r="AE1977" s="195"/>
      <c r="AF1977" s="163" t="s">
        <v>513</v>
      </c>
      <c r="AG1977" s="195"/>
      <c r="AH1977" s="195"/>
    </row>
    <row r="1978" spans="1:34" s="160" customFormat="1" ht="12" x14ac:dyDescent="0.2">
      <c r="A1978" s="224"/>
      <c r="B1978" s="199"/>
      <c r="C1978" s="1037" t="s">
        <v>514</v>
      </c>
      <c r="D1978" s="1037"/>
      <c r="E1978" s="1037"/>
      <c r="F1978" s="1037"/>
      <c r="G1978" s="1037"/>
      <c r="H1978" s="1037"/>
      <c r="I1978" s="1037"/>
      <c r="J1978" s="1037"/>
      <c r="K1978" s="1037"/>
      <c r="L1978" s="225">
        <v>8081.53</v>
      </c>
      <c r="M1978" s="226"/>
      <c r="N1978" s="227"/>
      <c r="V1978" s="189"/>
      <c r="W1978" s="195"/>
      <c r="AA1978" s="207"/>
      <c r="AD1978" s="195"/>
      <c r="AE1978" s="195"/>
      <c r="AF1978" s="163" t="s">
        <v>514</v>
      </c>
      <c r="AG1978" s="195"/>
      <c r="AH1978" s="195"/>
    </row>
    <row r="1979" spans="1:34" s="160" customFormat="1" ht="12" x14ac:dyDescent="0.2">
      <c r="A1979" s="224"/>
      <c r="B1979" s="199"/>
      <c r="C1979" s="1037" t="s">
        <v>515</v>
      </c>
      <c r="D1979" s="1037"/>
      <c r="E1979" s="1037"/>
      <c r="F1979" s="1037"/>
      <c r="G1979" s="1037"/>
      <c r="H1979" s="1037"/>
      <c r="I1979" s="1037"/>
      <c r="J1979" s="1037"/>
      <c r="K1979" s="1037"/>
      <c r="L1979" s="225">
        <v>800.55</v>
      </c>
      <c r="M1979" s="226"/>
      <c r="N1979" s="227"/>
      <c r="V1979" s="189"/>
      <c r="W1979" s="195"/>
      <c r="AA1979" s="207"/>
      <c r="AD1979" s="195"/>
      <c r="AE1979" s="195"/>
      <c r="AF1979" s="163" t="s">
        <v>515</v>
      </c>
      <c r="AG1979" s="195"/>
      <c r="AH1979" s="195"/>
    </row>
    <row r="1980" spans="1:34" s="160" customFormat="1" ht="12" x14ac:dyDescent="0.2">
      <c r="A1980" s="224"/>
      <c r="B1980" s="199"/>
      <c r="C1980" s="1037" t="s">
        <v>516</v>
      </c>
      <c r="D1980" s="1037"/>
      <c r="E1980" s="1037"/>
      <c r="F1980" s="1037"/>
      <c r="G1980" s="1037"/>
      <c r="H1980" s="1037"/>
      <c r="I1980" s="1037"/>
      <c r="J1980" s="1037"/>
      <c r="K1980" s="1037"/>
      <c r="L1980" s="225">
        <v>222.11</v>
      </c>
      <c r="M1980" s="226"/>
      <c r="N1980" s="227"/>
      <c r="V1980" s="189"/>
      <c r="W1980" s="195"/>
      <c r="AA1980" s="207"/>
      <c r="AD1980" s="195"/>
      <c r="AE1980" s="195"/>
      <c r="AF1980" s="163" t="s">
        <v>516</v>
      </c>
      <c r="AG1980" s="195"/>
      <c r="AH1980" s="195"/>
    </row>
    <row r="1981" spans="1:34" s="160" customFormat="1" ht="12" x14ac:dyDescent="0.2">
      <c r="A1981" s="224"/>
      <c r="B1981" s="199"/>
      <c r="C1981" s="1037" t="s">
        <v>517</v>
      </c>
      <c r="D1981" s="1037"/>
      <c r="E1981" s="1037"/>
      <c r="F1981" s="1037"/>
      <c r="G1981" s="1037"/>
      <c r="H1981" s="1037"/>
      <c r="I1981" s="1037"/>
      <c r="J1981" s="1037"/>
      <c r="K1981" s="1037"/>
      <c r="L1981" s="225">
        <v>71067.06</v>
      </c>
      <c r="M1981" s="226"/>
      <c r="N1981" s="227"/>
      <c r="V1981" s="189"/>
      <c r="W1981" s="195"/>
      <c r="AA1981" s="207"/>
      <c r="AD1981" s="195"/>
      <c r="AE1981" s="195"/>
      <c r="AF1981" s="163" t="s">
        <v>517</v>
      </c>
      <c r="AG1981" s="195"/>
      <c r="AH1981" s="195"/>
    </row>
    <row r="1982" spans="1:34" s="160" customFormat="1" ht="12" x14ac:dyDescent="0.2">
      <c r="A1982" s="224"/>
      <c r="B1982" s="199"/>
      <c r="C1982" s="1037" t="s">
        <v>518</v>
      </c>
      <c r="D1982" s="1037"/>
      <c r="E1982" s="1037"/>
      <c r="F1982" s="1037"/>
      <c r="G1982" s="1037"/>
      <c r="H1982" s="1037"/>
      <c r="I1982" s="1037"/>
      <c r="J1982" s="1037"/>
      <c r="K1982" s="1037"/>
      <c r="L1982" s="225">
        <v>92364.72</v>
      </c>
      <c r="M1982" s="226"/>
      <c r="N1982" s="227"/>
      <c r="V1982" s="189"/>
      <c r="W1982" s="195"/>
      <c r="AA1982" s="207"/>
      <c r="AD1982" s="195"/>
      <c r="AE1982" s="195"/>
      <c r="AF1982" s="163" t="s">
        <v>518</v>
      </c>
      <c r="AG1982" s="195"/>
      <c r="AH1982" s="195"/>
    </row>
    <row r="1983" spans="1:34" s="160" customFormat="1" ht="12" x14ac:dyDescent="0.2">
      <c r="A1983" s="224"/>
      <c r="B1983" s="199"/>
      <c r="C1983" s="1037" t="s">
        <v>513</v>
      </c>
      <c r="D1983" s="1037"/>
      <c r="E1983" s="1037"/>
      <c r="F1983" s="1037"/>
      <c r="G1983" s="1037"/>
      <c r="H1983" s="1037"/>
      <c r="I1983" s="1037"/>
      <c r="J1983" s="1037"/>
      <c r="K1983" s="1037"/>
      <c r="L1983" s="225"/>
      <c r="M1983" s="226"/>
      <c r="N1983" s="227"/>
      <c r="V1983" s="189"/>
      <c r="W1983" s="195"/>
      <c r="AA1983" s="207"/>
      <c r="AD1983" s="195"/>
      <c r="AE1983" s="195"/>
      <c r="AF1983" s="163" t="s">
        <v>513</v>
      </c>
      <c r="AG1983" s="195"/>
      <c r="AH1983" s="195"/>
    </row>
    <row r="1984" spans="1:34" s="160" customFormat="1" ht="12" x14ac:dyDescent="0.2">
      <c r="A1984" s="224"/>
      <c r="B1984" s="199"/>
      <c r="C1984" s="1037" t="s">
        <v>519</v>
      </c>
      <c r="D1984" s="1037"/>
      <c r="E1984" s="1037"/>
      <c r="F1984" s="1037"/>
      <c r="G1984" s="1037"/>
      <c r="H1984" s="1037"/>
      <c r="I1984" s="1037"/>
      <c r="J1984" s="1037"/>
      <c r="K1984" s="1037"/>
      <c r="L1984" s="225">
        <v>8081.53</v>
      </c>
      <c r="M1984" s="226"/>
      <c r="N1984" s="227"/>
      <c r="V1984" s="189"/>
      <c r="W1984" s="195"/>
      <c r="AA1984" s="207"/>
      <c r="AD1984" s="195"/>
      <c r="AE1984" s="195"/>
      <c r="AF1984" s="163" t="s">
        <v>519</v>
      </c>
      <c r="AG1984" s="195"/>
      <c r="AH1984" s="195"/>
    </row>
    <row r="1985" spans="1:34" s="160" customFormat="1" ht="12" x14ac:dyDescent="0.2">
      <c r="A1985" s="224"/>
      <c r="B1985" s="199"/>
      <c r="C1985" s="1037" t="s">
        <v>520</v>
      </c>
      <c r="D1985" s="1037"/>
      <c r="E1985" s="1037"/>
      <c r="F1985" s="1037"/>
      <c r="G1985" s="1037"/>
      <c r="H1985" s="1037"/>
      <c r="I1985" s="1037"/>
      <c r="J1985" s="1037"/>
      <c r="K1985" s="1037"/>
      <c r="L1985" s="225">
        <v>800.55</v>
      </c>
      <c r="M1985" s="226"/>
      <c r="N1985" s="227"/>
      <c r="V1985" s="189"/>
      <c r="W1985" s="195"/>
      <c r="AA1985" s="207"/>
      <c r="AD1985" s="195"/>
      <c r="AE1985" s="195"/>
      <c r="AF1985" s="163" t="s">
        <v>520</v>
      </c>
      <c r="AG1985" s="195"/>
      <c r="AH1985" s="195"/>
    </row>
    <row r="1986" spans="1:34" s="160" customFormat="1" ht="12" x14ac:dyDescent="0.2">
      <c r="A1986" s="224"/>
      <c r="B1986" s="199"/>
      <c r="C1986" s="1037" t="s">
        <v>521</v>
      </c>
      <c r="D1986" s="1037"/>
      <c r="E1986" s="1037"/>
      <c r="F1986" s="1037"/>
      <c r="G1986" s="1037"/>
      <c r="H1986" s="1037"/>
      <c r="I1986" s="1037"/>
      <c r="J1986" s="1037"/>
      <c r="K1986" s="1037"/>
      <c r="L1986" s="225">
        <v>71067.06</v>
      </c>
      <c r="M1986" s="226"/>
      <c r="N1986" s="227"/>
      <c r="V1986" s="189"/>
      <c r="W1986" s="195"/>
      <c r="AA1986" s="207"/>
      <c r="AD1986" s="195"/>
      <c r="AE1986" s="195"/>
      <c r="AF1986" s="163" t="s">
        <v>521</v>
      </c>
      <c r="AG1986" s="195"/>
      <c r="AH1986" s="195"/>
    </row>
    <row r="1987" spans="1:34" s="160" customFormat="1" ht="12" x14ac:dyDescent="0.2">
      <c r="A1987" s="224"/>
      <c r="B1987" s="199"/>
      <c r="C1987" s="1037" t="s">
        <v>522</v>
      </c>
      <c r="D1987" s="1037"/>
      <c r="E1987" s="1037"/>
      <c r="F1987" s="1037"/>
      <c r="G1987" s="1037"/>
      <c r="H1987" s="1037"/>
      <c r="I1987" s="1037"/>
      <c r="J1987" s="1037"/>
      <c r="K1987" s="1037"/>
      <c r="L1987" s="225">
        <v>8321.33</v>
      </c>
      <c r="M1987" s="226"/>
      <c r="N1987" s="227"/>
      <c r="V1987" s="189"/>
      <c r="W1987" s="195"/>
      <c r="AA1987" s="207"/>
      <c r="AD1987" s="195"/>
      <c r="AE1987" s="195"/>
      <c r="AF1987" s="163" t="s">
        <v>522</v>
      </c>
      <c r="AG1987" s="195"/>
      <c r="AH1987" s="195"/>
    </row>
    <row r="1988" spans="1:34" s="160" customFormat="1" ht="12" x14ac:dyDescent="0.2">
      <c r="A1988" s="224"/>
      <c r="B1988" s="199"/>
      <c r="C1988" s="1037" t="s">
        <v>523</v>
      </c>
      <c r="D1988" s="1037"/>
      <c r="E1988" s="1037"/>
      <c r="F1988" s="1037"/>
      <c r="G1988" s="1037"/>
      <c r="H1988" s="1037"/>
      <c r="I1988" s="1037"/>
      <c r="J1988" s="1037"/>
      <c r="K1988" s="1037"/>
      <c r="L1988" s="225">
        <v>4094.25</v>
      </c>
      <c r="M1988" s="226"/>
      <c r="N1988" s="227"/>
      <c r="V1988" s="189"/>
      <c r="W1988" s="195"/>
      <c r="AA1988" s="207"/>
      <c r="AD1988" s="195"/>
      <c r="AE1988" s="195"/>
      <c r="AF1988" s="163" t="s">
        <v>523</v>
      </c>
      <c r="AG1988" s="195"/>
      <c r="AH1988" s="195"/>
    </row>
    <row r="1989" spans="1:34" s="160" customFormat="1" ht="12" x14ac:dyDescent="0.2">
      <c r="A1989" s="224"/>
      <c r="B1989" s="199"/>
      <c r="C1989" s="1037" t="s">
        <v>524</v>
      </c>
      <c r="D1989" s="1037"/>
      <c r="E1989" s="1037"/>
      <c r="F1989" s="1037"/>
      <c r="G1989" s="1037"/>
      <c r="H1989" s="1037"/>
      <c r="I1989" s="1037"/>
      <c r="J1989" s="1037"/>
      <c r="K1989" s="1037"/>
      <c r="L1989" s="225">
        <v>8303.64</v>
      </c>
      <c r="M1989" s="226"/>
      <c r="N1989" s="227"/>
      <c r="V1989" s="189"/>
      <c r="W1989" s="195"/>
      <c r="AA1989" s="207"/>
      <c r="AD1989" s="195"/>
      <c r="AE1989" s="195"/>
      <c r="AF1989" s="163" t="s">
        <v>524</v>
      </c>
      <c r="AG1989" s="195"/>
      <c r="AH1989" s="195"/>
    </row>
    <row r="1990" spans="1:34" s="160" customFormat="1" ht="12" x14ac:dyDescent="0.2">
      <c r="A1990" s="224"/>
      <c r="B1990" s="199"/>
      <c r="C1990" s="1037" t="s">
        <v>525</v>
      </c>
      <c r="D1990" s="1037"/>
      <c r="E1990" s="1037"/>
      <c r="F1990" s="1037"/>
      <c r="G1990" s="1037"/>
      <c r="H1990" s="1037"/>
      <c r="I1990" s="1037"/>
      <c r="J1990" s="1037"/>
      <c r="K1990" s="1037"/>
      <c r="L1990" s="225">
        <v>8321.33</v>
      </c>
      <c r="M1990" s="226"/>
      <c r="N1990" s="227"/>
      <c r="V1990" s="189"/>
      <c r="W1990" s="195"/>
      <c r="AA1990" s="207"/>
      <c r="AD1990" s="195"/>
      <c r="AE1990" s="195"/>
      <c r="AF1990" s="163" t="s">
        <v>525</v>
      </c>
      <c r="AG1990" s="195"/>
      <c r="AH1990" s="195"/>
    </row>
    <row r="1991" spans="1:34" s="160" customFormat="1" ht="12" x14ac:dyDescent="0.2">
      <c r="A1991" s="224"/>
      <c r="B1991" s="199"/>
      <c r="C1991" s="1037" t="s">
        <v>526</v>
      </c>
      <c r="D1991" s="1037"/>
      <c r="E1991" s="1037"/>
      <c r="F1991" s="1037"/>
      <c r="G1991" s="1037"/>
      <c r="H1991" s="1037"/>
      <c r="I1991" s="1037"/>
      <c r="J1991" s="1037"/>
      <c r="K1991" s="1037"/>
      <c r="L1991" s="225">
        <v>4094.25</v>
      </c>
      <c r="M1991" s="226"/>
      <c r="N1991" s="227"/>
      <c r="V1991" s="189"/>
      <c r="W1991" s="195"/>
      <c r="AA1991" s="207"/>
      <c r="AD1991" s="195"/>
      <c r="AE1991" s="195"/>
      <c r="AF1991" s="163" t="s">
        <v>526</v>
      </c>
      <c r="AG1991" s="195"/>
      <c r="AH1991" s="195"/>
    </row>
    <row r="1992" spans="1:34" s="160" customFormat="1" ht="12" x14ac:dyDescent="0.2">
      <c r="A1992" s="224"/>
      <c r="B1992" s="218"/>
      <c r="C1992" s="1038" t="s">
        <v>2269</v>
      </c>
      <c r="D1992" s="1038"/>
      <c r="E1992" s="1038"/>
      <c r="F1992" s="1038"/>
      <c r="G1992" s="1038"/>
      <c r="H1992" s="1038"/>
      <c r="I1992" s="1038"/>
      <c r="J1992" s="1038"/>
      <c r="K1992" s="1038"/>
      <c r="L1992" s="228">
        <v>92364.72</v>
      </c>
      <c r="M1992" s="229"/>
      <c r="N1992" s="230"/>
      <c r="V1992" s="189"/>
      <c r="W1992" s="195"/>
      <c r="AA1992" s="207"/>
      <c r="AD1992" s="195"/>
      <c r="AE1992" s="195"/>
      <c r="AG1992" s="195" t="s">
        <v>2269</v>
      </c>
      <c r="AH1992" s="195"/>
    </row>
    <row r="1993" spans="1:34" s="160" customFormat="1" ht="12" x14ac:dyDescent="0.2">
      <c r="A1993" s="1043" t="s">
        <v>2270</v>
      </c>
      <c r="B1993" s="1044"/>
      <c r="C1993" s="1044"/>
      <c r="D1993" s="1044"/>
      <c r="E1993" s="1044"/>
      <c r="F1993" s="1044"/>
      <c r="G1993" s="1044"/>
      <c r="H1993" s="1044"/>
      <c r="I1993" s="1044"/>
      <c r="J1993" s="1044"/>
      <c r="K1993" s="1044"/>
      <c r="L1993" s="1044"/>
      <c r="M1993" s="1044"/>
      <c r="N1993" s="1045"/>
      <c r="V1993" s="189" t="s">
        <v>2270</v>
      </c>
      <c r="W1993" s="195"/>
      <c r="AA1993" s="207"/>
      <c r="AD1993" s="195"/>
      <c r="AE1993" s="195"/>
      <c r="AG1993" s="195"/>
      <c r="AH1993" s="195"/>
    </row>
    <row r="1994" spans="1:34" s="160" customFormat="1" ht="33.75" x14ac:dyDescent="0.2">
      <c r="A1994" s="190" t="s">
        <v>2271</v>
      </c>
      <c r="B1994" s="191" t="s">
        <v>2272</v>
      </c>
      <c r="C1994" s="1039" t="s">
        <v>2273</v>
      </c>
      <c r="D1994" s="1039"/>
      <c r="E1994" s="1039"/>
      <c r="F1994" s="192" t="s">
        <v>660</v>
      </c>
      <c r="G1994" s="192"/>
      <c r="H1994" s="192"/>
      <c r="I1994" s="192" t="s">
        <v>2274</v>
      </c>
      <c r="J1994" s="193"/>
      <c r="K1994" s="192"/>
      <c r="L1994" s="193"/>
      <c r="M1994" s="192"/>
      <c r="N1994" s="194"/>
      <c r="V1994" s="189"/>
      <c r="W1994" s="195" t="s">
        <v>2273</v>
      </c>
      <c r="AA1994" s="207"/>
      <c r="AD1994" s="195"/>
      <c r="AE1994" s="195"/>
      <c r="AG1994" s="195"/>
      <c r="AH1994" s="195"/>
    </row>
    <row r="1995" spans="1:34" s="160" customFormat="1" ht="12" x14ac:dyDescent="0.2">
      <c r="A1995" s="196"/>
      <c r="B1995" s="197"/>
      <c r="C1995" s="1037" t="s">
        <v>2275</v>
      </c>
      <c r="D1995" s="1037"/>
      <c r="E1995" s="1037"/>
      <c r="F1995" s="1037"/>
      <c r="G1995" s="1037"/>
      <c r="H1995" s="1037"/>
      <c r="I1995" s="1037"/>
      <c r="J1995" s="1037"/>
      <c r="K1995" s="1037"/>
      <c r="L1995" s="1037"/>
      <c r="M1995" s="1037"/>
      <c r="N1995" s="1046"/>
      <c r="V1995" s="189"/>
      <c r="W1995" s="195"/>
      <c r="X1995" s="163" t="s">
        <v>2275</v>
      </c>
      <c r="AA1995" s="207"/>
      <c r="AD1995" s="195"/>
      <c r="AE1995" s="195"/>
      <c r="AG1995" s="195"/>
      <c r="AH1995" s="195"/>
    </row>
    <row r="1996" spans="1:34" s="160" customFormat="1" ht="22.5" x14ac:dyDescent="0.2">
      <c r="A1996" s="198"/>
      <c r="B1996" s="199" t="s">
        <v>2276</v>
      </c>
      <c r="C1996" s="1037" t="s">
        <v>2277</v>
      </c>
      <c r="D1996" s="1037"/>
      <c r="E1996" s="1037"/>
      <c r="F1996" s="1037"/>
      <c r="G1996" s="1037"/>
      <c r="H1996" s="1037"/>
      <c r="I1996" s="1037"/>
      <c r="J1996" s="1037"/>
      <c r="K1996" s="1037"/>
      <c r="L1996" s="1037"/>
      <c r="M1996" s="1037"/>
      <c r="N1996" s="1046"/>
      <c r="V1996" s="189"/>
      <c r="W1996" s="195"/>
      <c r="Y1996" s="163" t="s">
        <v>2277</v>
      </c>
      <c r="AA1996" s="207"/>
      <c r="AD1996" s="195"/>
      <c r="AE1996" s="195"/>
      <c r="AG1996" s="195"/>
      <c r="AH1996" s="195"/>
    </row>
    <row r="1997" spans="1:34" s="160" customFormat="1" ht="33.75" x14ac:dyDescent="0.2">
      <c r="A1997" s="198"/>
      <c r="B1997" s="199" t="s">
        <v>430</v>
      </c>
      <c r="C1997" s="1037" t="s">
        <v>431</v>
      </c>
      <c r="D1997" s="1037"/>
      <c r="E1997" s="1037"/>
      <c r="F1997" s="1037"/>
      <c r="G1997" s="1037"/>
      <c r="H1997" s="1037"/>
      <c r="I1997" s="1037"/>
      <c r="J1997" s="1037"/>
      <c r="K1997" s="1037"/>
      <c r="L1997" s="1037"/>
      <c r="M1997" s="1037"/>
      <c r="N1997" s="1046"/>
      <c r="V1997" s="189"/>
      <c r="W1997" s="195"/>
      <c r="Y1997" s="163" t="s">
        <v>431</v>
      </c>
      <c r="AA1997" s="207"/>
      <c r="AD1997" s="195"/>
      <c r="AE1997" s="195"/>
      <c r="AG1997" s="195"/>
      <c r="AH1997" s="195"/>
    </row>
    <row r="1998" spans="1:34" s="160" customFormat="1" ht="12" x14ac:dyDescent="0.2">
      <c r="A1998" s="200"/>
      <c r="B1998" s="199" t="s">
        <v>423</v>
      </c>
      <c r="C1998" s="1037" t="s">
        <v>432</v>
      </c>
      <c r="D1998" s="1037"/>
      <c r="E1998" s="1037"/>
      <c r="F1998" s="201"/>
      <c r="G1998" s="201"/>
      <c r="H1998" s="201"/>
      <c r="I1998" s="201"/>
      <c r="J1998" s="202">
        <v>173.23</v>
      </c>
      <c r="K1998" s="201" t="s">
        <v>436</v>
      </c>
      <c r="L1998" s="202">
        <v>26.07</v>
      </c>
      <c r="M1998" s="201"/>
      <c r="N1998" s="203"/>
      <c r="V1998" s="189"/>
      <c r="W1998" s="195"/>
      <c r="Z1998" s="163" t="s">
        <v>432</v>
      </c>
      <c r="AA1998" s="207"/>
      <c r="AD1998" s="195"/>
      <c r="AE1998" s="195"/>
      <c r="AG1998" s="195"/>
      <c r="AH1998" s="195"/>
    </row>
    <row r="1999" spans="1:34" s="160" customFormat="1" ht="12" x14ac:dyDescent="0.2">
      <c r="A1999" s="200"/>
      <c r="B1999" s="199" t="s">
        <v>434</v>
      </c>
      <c r="C1999" s="1037" t="s">
        <v>435</v>
      </c>
      <c r="D1999" s="1037"/>
      <c r="E1999" s="1037"/>
      <c r="F1999" s="201"/>
      <c r="G1999" s="201"/>
      <c r="H1999" s="201"/>
      <c r="I1999" s="201"/>
      <c r="J1999" s="202">
        <v>5268.76</v>
      </c>
      <c r="K1999" s="201" t="s">
        <v>423</v>
      </c>
      <c r="L1999" s="202">
        <v>634.23</v>
      </c>
      <c r="M1999" s="201"/>
      <c r="N1999" s="203"/>
      <c r="V1999" s="189"/>
      <c r="W1999" s="195"/>
      <c r="Z1999" s="163" t="s">
        <v>435</v>
      </c>
      <c r="AA1999" s="207"/>
      <c r="AD1999" s="195"/>
      <c r="AE1999" s="195"/>
      <c r="AG1999" s="195"/>
      <c r="AH1999" s="195"/>
    </row>
    <row r="2000" spans="1:34" s="160" customFormat="1" ht="12" x14ac:dyDescent="0.2">
      <c r="A2000" s="200"/>
      <c r="B2000" s="199" t="s">
        <v>437</v>
      </c>
      <c r="C2000" s="1037" t="s">
        <v>438</v>
      </c>
      <c r="D2000" s="1037"/>
      <c r="E2000" s="1037"/>
      <c r="F2000" s="201"/>
      <c r="G2000" s="201"/>
      <c r="H2000" s="201"/>
      <c r="I2000" s="201"/>
      <c r="J2000" s="202">
        <v>267.67</v>
      </c>
      <c r="K2000" s="201" t="s">
        <v>423</v>
      </c>
      <c r="L2000" s="202">
        <v>32.22</v>
      </c>
      <c r="M2000" s="201"/>
      <c r="N2000" s="203"/>
      <c r="V2000" s="189"/>
      <c r="W2000" s="195"/>
      <c r="Z2000" s="163" t="s">
        <v>438</v>
      </c>
      <c r="AA2000" s="207"/>
      <c r="AD2000" s="195"/>
      <c r="AE2000" s="195"/>
      <c r="AG2000" s="195"/>
      <c r="AH2000" s="195"/>
    </row>
    <row r="2001" spans="1:34" s="160" customFormat="1" ht="12" x14ac:dyDescent="0.2">
      <c r="A2001" s="200"/>
      <c r="B2001" s="199" t="s">
        <v>439</v>
      </c>
      <c r="C2001" s="1037" t="s">
        <v>440</v>
      </c>
      <c r="D2001" s="1037"/>
      <c r="E2001" s="1037"/>
      <c r="F2001" s="201"/>
      <c r="G2001" s="201"/>
      <c r="H2001" s="201"/>
      <c r="I2001" s="201"/>
      <c r="J2001" s="202">
        <v>17.079999999999998</v>
      </c>
      <c r="K2001" s="201"/>
      <c r="L2001" s="202">
        <v>2.06</v>
      </c>
      <c r="M2001" s="201"/>
      <c r="N2001" s="203"/>
      <c r="V2001" s="189"/>
      <c r="W2001" s="195"/>
      <c r="Z2001" s="163" t="s">
        <v>440</v>
      </c>
      <c r="AA2001" s="207"/>
      <c r="AD2001" s="195"/>
      <c r="AE2001" s="195"/>
      <c r="AG2001" s="195"/>
      <c r="AH2001" s="195"/>
    </row>
    <row r="2002" spans="1:34" s="160" customFormat="1" ht="12" x14ac:dyDescent="0.2">
      <c r="A2002" s="196"/>
      <c r="B2002" s="204" t="s">
        <v>2278</v>
      </c>
      <c r="C2002" s="1048" t="s">
        <v>2279</v>
      </c>
      <c r="D2002" s="1048"/>
      <c r="E2002" s="1048"/>
      <c r="F2002" s="205" t="s">
        <v>644</v>
      </c>
      <c r="G2002" s="205" t="s">
        <v>489</v>
      </c>
      <c r="H2002" s="205"/>
      <c r="I2002" s="205" t="s">
        <v>489</v>
      </c>
      <c r="J2002" s="199"/>
      <c r="K2002" s="201"/>
      <c r="L2002" s="202"/>
      <c r="M2002" s="201"/>
      <c r="N2002" s="206"/>
      <c r="V2002" s="189"/>
      <c r="W2002" s="195"/>
      <c r="AA2002" s="207" t="s">
        <v>2279</v>
      </c>
      <c r="AD2002" s="195"/>
      <c r="AE2002" s="195"/>
      <c r="AG2002" s="195"/>
      <c r="AH2002" s="195"/>
    </row>
    <row r="2003" spans="1:34" s="160" customFormat="1" ht="12" x14ac:dyDescent="0.2">
      <c r="A2003" s="200"/>
      <c r="B2003" s="199"/>
      <c r="C2003" s="1037" t="s">
        <v>443</v>
      </c>
      <c r="D2003" s="1037"/>
      <c r="E2003" s="1037"/>
      <c r="F2003" s="201" t="s">
        <v>444</v>
      </c>
      <c r="G2003" s="201" t="s">
        <v>2280</v>
      </c>
      <c r="H2003" s="201" t="s">
        <v>436</v>
      </c>
      <c r="I2003" s="201" t="s">
        <v>2281</v>
      </c>
      <c r="J2003" s="202"/>
      <c r="K2003" s="201"/>
      <c r="L2003" s="202"/>
      <c r="M2003" s="201"/>
      <c r="N2003" s="203"/>
      <c r="V2003" s="189"/>
      <c r="W2003" s="195"/>
      <c r="AA2003" s="207"/>
      <c r="AB2003" s="163" t="s">
        <v>443</v>
      </c>
      <c r="AD2003" s="195"/>
      <c r="AE2003" s="195"/>
      <c r="AG2003" s="195"/>
      <c r="AH2003" s="195"/>
    </row>
    <row r="2004" spans="1:34" s="160" customFormat="1" ht="12" x14ac:dyDescent="0.2">
      <c r="A2004" s="200"/>
      <c r="B2004" s="199"/>
      <c r="C2004" s="1037" t="s">
        <v>447</v>
      </c>
      <c r="D2004" s="1037"/>
      <c r="E2004" s="1037"/>
      <c r="F2004" s="201" t="s">
        <v>444</v>
      </c>
      <c r="G2004" s="201" t="s">
        <v>2282</v>
      </c>
      <c r="H2004" s="201" t="s">
        <v>423</v>
      </c>
      <c r="I2004" s="201" t="s">
        <v>2283</v>
      </c>
      <c r="J2004" s="202"/>
      <c r="K2004" s="201"/>
      <c r="L2004" s="202"/>
      <c r="M2004" s="201"/>
      <c r="N2004" s="203"/>
      <c r="V2004" s="189"/>
      <c r="W2004" s="195"/>
      <c r="AA2004" s="207"/>
      <c r="AB2004" s="163" t="s">
        <v>447</v>
      </c>
      <c r="AD2004" s="195"/>
      <c r="AE2004" s="195"/>
      <c r="AG2004" s="195"/>
      <c r="AH2004" s="195"/>
    </row>
    <row r="2005" spans="1:34" s="160" customFormat="1" ht="12" x14ac:dyDescent="0.2">
      <c r="A2005" s="200"/>
      <c r="B2005" s="199"/>
      <c r="C2005" s="1047" t="s">
        <v>450</v>
      </c>
      <c r="D2005" s="1047"/>
      <c r="E2005" s="1047"/>
      <c r="F2005" s="208"/>
      <c r="G2005" s="208"/>
      <c r="H2005" s="208"/>
      <c r="I2005" s="208"/>
      <c r="J2005" s="209">
        <v>5459.07</v>
      </c>
      <c r="K2005" s="208"/>
      <c r="L2005" s="209">
        <v>662.36</v>
      </c>
      <c r="M2005" s="208"/>
      <c r="N2005" s="210"/>
      <c r="V2005" s="189"/>
      <c r="W2005" s="195"/>
      <c r="AA2005" s="207"/>
      <c r="AC2005" s="163" t="s">
        <v>450</v>
      </c>
      <c r="AD2005" s="195"/>
      <c r="AE2005" s="195"/>
      <c r="AG2005" s="195"/>
      <c r="AH2005" s="195"/>
    </row>
    <row r="2006" spans="1:34" s="160" customFormat="1" ht="12" x14ac:dyDescent="0.2">
      <c r="A2006" s="200"/>
      <c r="B2006" s="199"/>
      <c r="C2006" s="1037" t="s">
        <v>451</v>
      </c>
      <c r="D2006" s="1037"/>
      <c r="E2006" s="1037"/>
      <c r="F2006" s="201"/>
      <c r="G2006" s="201"/>
      <c r="H2006" s="201"/>
      <c r="I2006" s="201"/>
      <c r="J2006" s="202"/>
      <c r="K2006" s="201"/>
      <c r="L2006" s="202">
        <v>58.29</v>
      </c>
      <c r="M2006" s="201"/>
      <c r="N2006" s="203"/>
      <c r="V2006" s="189"/>
      <c r="W2006" s="195"/>
      <c r="AA2006" s="207"/>
      <c r="AB2006" s="163" t="s">
        <v>451</v>
      </c>
      <c r="AD2006" s="195"/>
      <c r="AE2006" s="195"/>
      <c r="AG2006" s="195"/>
      <c r="AH2006" s="195"/>
    </row>
    <row r="2007" spans="1:34" s="160" customFormat="1" ht="45" x14ac:dyDescent="0.2">
      <c r="A2007" s="200"/>
      <c r="B2007" s="199" t="s">
        <v>2284</v>
      </c>
      <c r="C2007" s="1037" t="s">
        <v>2285</v>
      </c>
      <c r="D2007" s="1037"/>
      <c r="E2007" s="1037"/>
      <c r="F2007" s="201" t="s">
        <v>454</v>
      </c>
      <c r="G2007" s="201" t="s">
        <v>1869</v>
      </c>
      <c r="H2007" s="201"/>
      <c r="I2007" s="201" t="s">
        <v>1869</v>
      </c>
      <c r="J2007" s="202"/>
      <c r="K2007" s="201"/>
      <c r="L2007" s="202">
        <v>85.69</v>
      </c>
      <c r="M2007" s="201"/>
      <c r="N2007" s="203"/>
      <c r="V2007" s="189"/>
      <c r="W2007" s="195"/>
      <c r="AA2007" s="207"/>
      <c r="AB2007" s="163" t="s">
        <v>2285</v>
      </c>
      <c r="AD2007" s="195"/>
      <c r="AE2007" s="195"/>
      <c r="AG2007" s="195"/>
      <c r="AH2007" s="195"/>
    </row>
    <row r="2008" spans="1:34" s="160" customFormat="1" ht="22.5" x14ac:dyDescent="0.2">
      <c r="A2008" s="200"/>
      <c r="B2008" s="199" t="s">
        <v>2286</v>
      </c>
      <c r="C2008" s="1037" t="s">
        <v>2287</v>
      </c>
      <c r="D2008" s="1037"/>
      <c r="E2008" s="1037"/>
      <c r="F2008" s="201" t="s">
        <v>454</v>
      </c>
      <c r="G2008" s="201" t="s">
        <v>1099</v>
      </c>
      <c r="H2008" s="201"/>
      <c r="I2008" s="201" t="s">
        <v>1099</v>
      </c>
      <c r="J2008" s="202"/>
      <c r="K2008" s="201"/>
      <c r="L2008" s="202">
        <v>55.38</v>
      </c>
      <c r="M2008" s="201"/>
      <c r="N2008" s="203"/>
      <c r="V2008" s="189"/>
      <c r="W2008" s="195"/>
      <c r="AA2008" s="207"/>
      <c r="AB2008" s="163" t="s">
        <v>2287</v>
      </c>
      <c r="AD2008" s="195"/>
      <c r="AE2008" s="195"/>
      <c r="AG2008" s="195"/>
      <c r="AH2008" s="195"/>
    </row>
    <row r="2009" spans="1:34" s="160" customFormat="1" ht="12" x14ac:dyDescent="0.2">
      <c r="A2009" s="211"/>
      <c r="B2009" s="212"/>
      <c r="C2009" s="1039" t="s">
        <v>459</v>
      </c>
      <c r="D2009" s="1039"/>
      <c r="E2009" s="1039"/>
      <c r="F2009" s="192"/>
      <c r="G2009" s="192"/>
      <c r="H2009" s="192"/>
      <c r="I2009" s="192"/>
      <c r="J2009" s="193"/>
      <c r="K2009" s="192"/>
      <c r="L2009" s="193">
        <v>803.43</v>
      </c>
      <c r="M2009" s="208"/>
      <c r="N2009" s="194"/>
      <c r="V2009" s="189"/>
      <c r="W2009" s="195"/>
      <c r="AA2009" s="207"/>
      <c r="AD2009" s="195" t="s">
        <v>459</v>
      </c>
      <c r="AE2009" s="195"/>
      <c r="AG2009" s="195"/>
      <c r="AH2009" s="195"/>
    </row>
    <row r="2010" spans="1:34" s="160" customFormat="1" ht="22.5" x14ac:dyDescent="0.2">
      <c r="A2010" s="190" t="s">
        <v>2288</v>
      </c>
      <c r="B2010" s="191" t="s">
        <v>2289</v>
      </c>
      <c r="C2010" s="1039" t="s">
        <v>2290</v>
      </c>
      <c r="D2010" s="1039"/>
      <c r="E2010" s="1039"/>
      <c r="F2010" s="192" t="s">
        <v>644</v>
      </c>
      <c r="G2010" s="192"/>
      <c r="H2010" s="192"/>
      <c r="I2010" s="192" t="s">
        <v>2291</v>
      </c>
      <c r="J2010" s="193">
        <v>103</v>
      </c>
      <c r="K2010" s="192"/>
      <c r="L2010" s="193">
        <v>1562.55</v>
      </c>
      <c r="M2010" s="192"/>
      <c r="N2010" s="194"/>
      <c r="V2010" s="189"/>
      <c r="W2010" s="195" t="s">
        <v>2290</v>
      </c>
      <c r="AA2010" s="207"/>
      <c r="AD2010" s="195"/>
      <c r="AE2010" s="195"/>
      <c r="AG2010" s="195"/>
      <c r="AH2010" s="195"/>
    </row>
    <row r="2011" spans="1:34" s="160" customFormat="1" ht="12" x14ac:dyDescent="0.2">
      <c r="A2011" s="211"/>
      <c r="B2011" s="212"/>
      <c r="C2011" s="168" t="s">
        <v>462</v>
      </c>
      <c r="D2011" s="213"/>
      <c r="E2011" s="213"/>
      <c r="F2011" s="214"/>
      <c r="G2011" s="214"/>
      <c r="H2011" s="214"/>
      <c r="I2011" s="214"/>
      <c r="J2011" s="215"/>
      <c r="K2011" s="214"/>
      <c r="L2011" s="215"/>
      <c r="M2011" s="216"/>
      <c r="N2011" s="217"/>
      <c r="V2011" s="189"/>
      <c r="W2011" s="195"/>
      <c r="AA2011" s="207"/>
      <c r="AD2011" s="195"/>
      <c r="AE2011" s="195"/>
      <c r="AG2011" s="195"/>
      <c r="AH2011" s="195"/>
    </row>
    <row r="2012" spans="1:34" s="160" customFormat="1" ht="12" x14ac:dyDescent="0.2">
      <c r="A2012" s="196"/>
      <c r="B2012" s="197"/>
      <c r="C2012" s="1037" t="s">
        <v>2292</v>
      </c>
      <c r="D2012" s="1037"/>
      <c r="E2012" s="1037"/>
      <c r="F2012" s="1037"/>
      <c r="G2012" s="1037"/>
      <c r="H2012" s="1037"/>
      <c r="I2012" s="1037"/>
      <c r="J2012" s="1037"/>
      <c r="K2012" s="1037"/>
      <c r="L2012" s="1037"/>
      <c r="M2012" s="1037"/>
      <c r="N2012" s="1046"/>
      <c r="V2012" s="189"/>
      <c r="W2012" s="195"/>
      <c r="X2012" s="163" t="s">
        <v>2292</v>
      </c>
      <c r="AA2012" s="207"/>
      <c r="AD2012" s="195"/>
      <c r="AE2012" s="195"/>
      <c r="AG2012" s="195"/>
      <c r="AH2012" s="195"/>
    </row>
    <row r="2013" spans="1:34" s="160" customFormat="1" ht="33.75" x14ac:dyDescent="0.2">
      <c r="A2013" s="190" t="s">
        <v>2293</v>
      </c>
      <c r="B2013" s="191" t="s">
        <v>2294</v>
      </c>
      <c r="C2013" s="1039" t="s">
        <v>2295</v>
      </c>
      <c r="D2013" s="1039"/>
      <c r="E2013" s="1039"/>
      <c r="F2013" s="192" t="s">
        <v>660</v>
      </c>
      <c r="G2013" s="192"/>
      <c r="H2013" s="192"/>
      <c r="I2013" s="192" t="s">
        <v>2296</v>
      </c>
      <c r="J2013" s="193"/>
      <c r="K2013" s="192"/>
      <c r="L2013" s="193"/>
      <c r="M2013" s="192"/>
      <c r="N2013" s="194"/>
      <c r="V2013" s="189"/>
      <c r="W2013" s="195" t="s">
        <v>2295</v>
      </c>
      <c r="AA2013" s="207"/>
      <c r="AD2013" s="195"/>
      <c r="AE2013" s="195"/>
      <c r="AG2013" s="195"/>
      <c r="AH2013" s="195"/>
    </row>
    <row r="2014" spans="1:34" s="160" customFormat="1" ht="12" x14ac:dyDescent="0.2">
      <c r="A2014" s="196"/>
      <c r="B2014" s="197"/>
      <c r="C2014" s="1037" t="s">
        <v>2297</v>
      </c>
      <c r="D2014" s="1037"/>
      <c r="E2014" s="1037"/>
      <c r="F2014" s="1037"/>
      <c r="G2014" s="1037"/>
      <c r="H2014" s="1037"/>
      <c r="I2014" s="1037"/>
      <c r="J2014" s="1037"/>
      <c r="K2014" s="1037"/>
      <c r="L2014" s="1037"/>
      <c r="M2014" s="1037"/>
      <c r="N2014" s="1046"/>
      <c r="V2014" s="189"/>
      <c r="W2014" s="195"/>
      <c r="X2014" s="163" t="s">
        <v>2297</v>
      </c>
      <c r="AA2014" s="207"/>
      <c r="AD2014" s="195"/>
      <c r="AE2014" s="195"/>
      <c r="AG2014" s="195"/>
      <c r="AH2014" s="195"/>
    </row>
    <row r="2015" spans="1:34" s="160" customFormat="1" ht="33.75" x14ac:dyDescent="0.2">
      <c r="A2015" s="198"/>
      <c r="B2015" s="199" t="s">
        <v>430</v>
      </c>
      <c r="C2015" s="1037" t="s">
        <v>431</v>
      </c>
      <c r="D2015" s="1037"/>
      <c r="E2015" s="1037"/>
      <c r="F2015" s="1037"/>
      <c r="G2015" s="1037"/>
      <c r="H2015" s="1037"/>
      <c r="I2015" s="1037"/>
      <c r="J2015" s="1037"/>
      <c r="K2015" s="1037"/>
      <c r="L2015" s="1037"/>
      <c r="M2015" s="1037"/>
      <c r="N2015" s="1046"/>
      <c r="V2015" s="189"/>
      <c r="W2015" s="195"/>
      <c r="Y2015" s="163" t="s">
        <v>431</v>
      </c>
      <c r="AA2015" s="207"/>
      <c r="AD2015" s="195"/>
      <c r="AE2015" s="195"/>
      <c r="AG2015" s="195"/>
      <c r="AH2015" s="195"/>
    </row>
    <row r="2016" spans="1:34" s="160" customFormat="1" ht="12" x14ac:dyDescent="0.2">
      <c r="A2016" s="200"/>
      <c r="B2016" s="199" t="s">
        <v>423</v>
      </c>
      <c r="C2016" s="1037" t="s">
        <v>432</v>
      </c>
      <c r="D2016" s="1037"/>
      <c r="E2016" s="1037"/>
      <c r="F2016" s="201"/>
      <c r="G2016" s="201"/>
      <c r="H2016" s="201"/>
      <c r="I2016" s="201"/>
      <c r="J2016" s="202">
        <v>115.49</v>
      </c>
      <c r="K2016" s="201" t="s">
        <v>436</v>
      </c>
      <c r="L2016" s="202">
        <v>13.9</v>
      </c>
      <c r="M2016" s="201"/>
      <c r="N2016" s="203"/>
      <c r="V2016" s="189"/>
      <c r="W2016" s="195"/>
      <c r="Z2016" s="163" t="s">
        <v>432</v>
      </c>
      <c r="AA2016" s="207"/>
      <c r="AD2016" s="195"/>
      <c r="AE2016" s="195"/>
      <c r="AG2016" s="195"/>
      <c r="AH2016" s="195"/>
    </row>
    <row r="2017" spans="1:34" s="160" customFormat="1" ht="12" x14ac:dyDescent="0.2">
      <c r="A2017" s="200"/>
      <c r="B2017" s="199" t="s">
        <v>434</v>
      </c>
      <c r="C2017" s="1037" t="s">
        <v>435</v>
      </c>
      <c r="D2017" s="1037"/>
      <c r="E2017" s="1037"/>
      <c r="F2017" s="201"/>
      <c r="G2017" s="201"/>
      <c r="H2017" s="201"/>
      <c r="I2017" s="201"/>
      <c r="J2017" s="202">
        <v>3262.79</v>
      </c>
      <c r="K2017" s="201" t="s">
        <v>436</v>
      </c>
      <c r="L2017" s="202">
        <v>392.76</v>
      </c>
      <c r="M2017" s="201"/>
      <c r="N2017" s="203"/>
      <c r="V2017" s="189"/>
      <c r="W2017" s="195"/>
      <c r="Z2017" s="163" t="s">
        <v>435</v>
      </c>
      <c r="AA2017" s="207"/>
      <c r="AD2017" s="195"/>
      <c r="AE2017" s="195"/>
      <c r="AG2017" s="195"/>
      <c r="AH2017" s="195"/>
    </row>
    <row r="2018" spans="1:34" s="160" customFormat="1" ht="12" x14ac:dyDescent="0.2">
      <c r="A2018" s="200"/>
      <c r="B2018" s="199" t="s">
        <v>437</v>
      </c>
      <c r="C2018" s="1037" t="s">
        <v>438</v>
      </c>
      <c r="D2018" s="1037"/>
      <c r="E2018" s="1037"/>
      <c r="F2018" s="201"/>
      <c r="G2018" s="201"/>
      <c r="H2018" s="201"/>
      <c r="I2018" s="201"/>
      <c r="J2018" s="202">
        <v>171.22</v>
      </c>
      <c r="K2018" s="201" t="s">
        <v>436</v>
      </c>
      <c r="L2018" s="202">
        <v>20.61</v>
      </c>
      <c r="M2018" s="201"/>
      <c r="N2018" s="203"/>
      <c r="V2018" s="189"/>
      <c r="W2018" s="195"/>
      <c r="Z2018" s="163" t="s">
        <v>438</v>
      </c>
      <c r="AA2018" s="207"/>
      <c r="AD2018" s="195"/>
      <c r="AE2018" s="195"/>
      <c r="AG2018" s="195"/>
      <c r="AH2018" s="195"/>
    </row>
    <row r="2019" spans="1:34" s="160" customFormat="1" ht="12" x14ac:dyDescent="0.2">
      <c r="A2019" s="200"/>
      <c r="B2019" s="199" t="s">
        <v>439</v>
      </c>
      <c r="C2019" s="1037" t="s">
        <v>440</v>
      </c>
      <c r="D2019" s="1037"/>
      <c r="E2019" s="1037"/>
      <c r="F2019" s="201"/>
      <c r="G2019" s="201"/>
      <c r="H2019" s="201"/>
      <c r="I2019" s="201"/>
      <c r="J2019" s="202">
        <v>12.2</v>
      </c>
      <c r="K2019" s="201"/>
      <c r="L2019" s="202">
        <v>1.17</v>
      </c>
      <c r="M2019" s="201"/>
      <c r="N2019" s="203"/>
      <c r="V2019" s="189"/>
      <c r="W2019" s="195"/>
      <c r="Z2019" s="163" t="s">
        <v>440</v>
      </c>
      <c r="AA2019" s="207"/>
      <c r="AD2019" s="195"/>
      <c r="AE2019" s="195"/>
      <c r="AG2019" s="195"/>
      <c r="AH2019" s="195"/>
    </row>
    <row r="2020" spans="1:34" s="160" customFormat="1" ht="22.5" x14ac:dyDescent="0.2">
      <c r="A2020" s="196"/>
      <c r="B2020" s="204" t="s">
        <v>2298</v>
      </c>
      <c r="C2020" s="1048" t="s">
        <v>2299</v>
      </c>
      <c r="D2020" s="1048"/>
      <c r="E2020" s="1048"/>
      <c r="F2020" s="205" t="s">
        <v>644</v>
      </c>
      <c r="G2020" s="205" t="s">
        <v>489</v>
      </c>
      <c r="H2020" s="205"/>
      <c r="I2020" s="205" t="s">
        <v>489</v>
      </c>
      <c r="J2020" s="199"/>
      <c r="K2020" s="201"/>
      <c r="L2020" s="202"/>
      <c r="M2020" s="201"/>
      <c r="N2020" s="206"/>
      <c r="V2020" s="189"/>
      <c r="W2020" s="195"/>
      <c r="AA2020" s="207" t="s">
        <v>2299</v>
      </c>
      <c r="AD2020" s="195"/>
      <c r="AE2020" s="195"/>
      <c r="AG2020" s="195"/>
      <c r="AH2020" s="195"/>
    </row>
    <row r="2021" spans="1:34" s="160" customFormat="1" ht="12" x14ac:dyDescent="0.2">
      <c r="A2021" s="200"/>
      <c r="B2021" s="199"/>
      <c r="C2021" s="1037" t="s">
        <v>443</v>
      </c>
      <c r="D2021" s="1037"/>
      <c r="E2021" s="1037"/>
      <c r="F2021" s="201" t="s">
        <v>444</v>
      </c>
      <c r="G2021" s="201" t="s">
        <v>1472</v>
      </c>
      <c r="H2021" s="201" t="s">
        <v>436</v>
      </c>
      <c r="I2021" s="201" t="s">
        <v>2300</v>
      </c>
      <c r="J2021" s="202"/>
      <c r="K2021" s="201"/>
      <c r="L2021" s="202"/>
      <c r="M2021" s="201"/>
      <c r="N2021" s="203"/>
      <c r="V2021" s="189"/>
      <c r="W2021" s="195"/>
      <c r="AA2021" s="207"/>
      <c r="AB2021" s="163" t="s">
        <v>443</v>
      </c>
      <c r="AD2021" s="195"/>
      <c r="AE2021" s="195"/>
      <c r="AG2021" s="195"/>
      <c r="AH2021" s="195"/>
    </row>
    <row r="2022" spans="1:34" s="160" customFormat="1" ht="12" x14ac:dyDescent="0.2">
      <c r="A2022" s="200"/>
      <c r="B2022" s="199"/>
      <c r="C2022" s="1037" t="s">
        <v>447</v>
      </c>
      <c r="D2022" s="1037"/>
      <c r="E2022" s="1037"/>
      <c r="F2022" s="201" t="s">
        <v>444</v>
      </c>
      <c r="G2022" s="201" t="s">
        <v>2301</v>
      </c>
      <c r="H2022" s="201" t="s">
        <v>436</v>
      </c>
      <c r="I2022" s="201" t="s">
        <v>2302</v>
      </c>
      <c r="J2022" s="202"/>
      <c r="K2022" s="201"/>
      <c r="L2022" s="202"/>
      <c r="M2022" s="201"/>
      <c r="N2022" s="203"/>
      <c r="V2022" s="189"/>
      <c r="W2022" s="195"/>
      <c r="AA2022" s="207"/>
      <c r="AB2022" s="163" t="s">
        <v>447</v>
      </c>
      <c r="AD2022" s="195"/>
      <c r="AE2022" s="195"/>
      <c r="AG2022" s="195"/>
      <c r="AH2022" s="195"/>
    </row>
    <row r="2023" spans="1:34" s="160" customFormat="1" ht="12" x14ac:dyDescent="0.2">
      <c r="A2023" s="200"/>
      <c r="B2023" s="199"/>
      <c r="C2023" s="1047" t="s">
        <v>450</v>
      </c>
      <c r="D2023" s="1047"/>
      <c r="E2023" s="1047"/>
      <c r="F2023" s="208"/>
      <c r="G2023" s="208"/>
      <c r="H2023" s="208"/>
      <c r="I2023" s="208"/>
      <c r="J2023" s="209">
        <v>3390.48</v>
      </c>
      <c r="K2023" s="208"/>
      <c r="L2023" s="209">
        <v>407.83</v>
      </c>
      <c r="M2023" s="208"/>
      <c r="N2023" s="210"/>
      <c r="V2023" s="189"/>
      <c r="W2023" s="195"/>
      <c r="AA2023" s="207"/>
      <c r="AC2023" s="163" t="s">
        <v>450</v>
      </c>
      <c r="AD2023" s="195"/>
      <c r="AE2023" s="195"/>
      <c r="AG2023" s="195"/>
      <c r="AH2023" s="195"/>
    </row>
    <row r="2024" spans="1:34" s="160" customFormat="1" ht="12" x14ac:dyDescent="0.2">
      <c r="A2024" s="200"/>
      <c r="B2024" s="199"/>
      <c r="C2024" s="1037" t="s">
        <v>451</v>
      </c>
      <c r="D2024" s="1037"/>
      <c r="E2024" s="1037"/>
      <c r="F2024" s="201"/>
      <c r="G2024" s="201"/>
      <c r="H2024" s="201"/>
      <c r="I2024" s="201"/>
      <c r="J2024" s="202"/>
      <c r="K2024" s="201"/>
      <c r="L2024" s="202">
        <v>34.51</v>
      </c>
      <c r="M2024" s="201"/>
      <c r="N2024" s="203"/>
      <c r="V2024" s="189"/>
      <c r="W2024" s="195"/>
      <c r="AA2024" s="207"/>
      <c r="AB2024" s="163" t="s">
        <v>451</v>
      </c>
      <c r="AD2024" s="195"/>
      <c r="AE2024" s="195"/>
      <c r="AG2024" s="195"/>
      <c r="AH2024" s="195"/>
    </row>
    <row r="2025" spans="1:34" s="160" customFormat="1" ht="45" x14ac:dyDescent="0.2">
      <c r="A2025" s="200"/>
      <c r="B2025" s="199" t="s">
        <v>2284</v>
      </c>
      <c r="C2025" s="1037" t="s">
        <v>2285</v>
      </c>
      <c r="D2025" s="1037"/>
      <c r="E2025" s="1037"/>
      <c r="F2025" s="201" t="s">
        <v>454</v>
      </c>
      <c r="G2025" s="201" t="s">
        <v>1869</v>
      </c>
      <c r="H2025" s="201"/>
      <c r="I2025" s="201" t="s">
        <v>1869</v>
      </c>
      <c r="J2025" s="202"/>
      <c r="K2025" s="201"/>
      <c r="L2025" s="202">
        <v>50.73</v>
      </c>
      <c r="M2025" s="201"/>
      <c r="N2025" s="203"/>
      <c r="V2025" s="189"/>
      <c r="W2025" s="195"/>
      <c r="AA2025" s="207"/>
      <c r="AB2025" s="163" t="s">
        <v>2285</v>
      </c>
      <c r="AD2025" s="195"/>
      <c r="AE2025" s="195"/>
      <c r="AG2025" s="195"/>
      <c r="AH2025" s="195"/>
    </row>
    <row r="2026" spans="1:34" s="160" customFormat="1" ht="22.5" x14ac:dyDescent="0.2">
      <c r="A2026" s="200"/>
      <c r="B2026" s="199" t="s">
        <v>2286</v>
      </c>
      <c r="C2026" s="1037" t="s">
        <v>2287</v>
      </c>
      <c r="D2026" s="1037"/>
      <c r="E2026" s="1037"/>
      <c r="F2026" s="201" t="s">
        <v>454</v>
      </c>
      <c r="G2026" s="201" t="s">
        <v>1099</v>
      </c>
      <c r="H2026" s="201"/>
      <c r="I2026" s="201" t="s">
        <v>1099</v>
      </c>
      <c r="J2026" s="202"/>
      <c r="K2026" s="201"/>
      <c r="L2026" s="202">
        <v>32.78</v>
      </c>
      <c r="M2026" s="201"/>
      <c r="N2026" s="203"/>
      <c r="V2026" s="189"/>
      <c r="W2026" s="195"/>
      <c r="AA2026" s="207"/>
      <c r="AB2026" s="163" t="s">
        <v>2287</v>
      </c>
      <c r="AD2026" s="195"/>
      <c r="AE2026" s="195"/>
      <c r="AG2026" s="195"/>
      <c r="AH2026" s="195"/>
    </row>
    <row r="2027" spans="1:34" s="160" customFormat="1" ht="12" x14ac:dyDescent="0.2">
      <c r="A2027" s="211"/>
      <c r="B2027" s="212"/>
      <c r="C2027" s="1039" t="s">
        <v>459</v>
      </c>
      <c r="D2027" s="1039"/>
      <c r="E2027" s="1039"/>
      <c r="F2027" s="192"/>
      <c r="G2027" s="192"/>
      <c r="H2027" s="192"/>
      <c r="I2027" s="192"/>
      <c r="J2027" s="193"/>
      <c r="K2027" s="192"/>
      <c r="L2027" s="193">
        <v>491.34</v>
      </c>
      <c r="M2027" s="208"/>
      <c r="N2027" s="194"/>
      <c r="V2027" s="189"/>
      <c r="W2027" s="195"/>
      <c r="AA2027" s="207"/>
      <c r="AD2027" s="195" t="s">
        <v>459</v>
      </c>
      <c r="AE2027" s="195"/>
      <c r="AG2027" s="195"/>
      <c r="AH2027" s="195"/>
    </row>
    <row r="2028" spans="1:34" s="160" customFormat="1" ht="33.75" x14ac:dyDescent="0.2">
      <c r="A2028" s="190" t="s">
        <v>2303</v>
      </c>
      <c r="B2028" s="191" t="s">
        <v>2304</v>
      </c>
      <c r="C2028" s="1039" t="s">
        <v>2305</v>
      </c>
      <c r="D2028" s="1039"/>
      <c r="E2028" s="1039"/>
      <c r="F2028" s="192" t="s">
        <v>644</v>
      </c>
      <c r="G2028" s="192"/>
      <c r="H2028" s="192"/>
      <c r="I2028" s="192" t="s">
        <v>2306</v>
      </c>
      <c r="J2028" s="193">
        <v>55.26</v>
      </c>
      <c r="K2028" s="192"/>
      <c r="L2028" s="193">
        <v>585.37</v>
      </c>
      <c r="M2028" s="192"/>
      <c r="N2028" s="194"/>
      <c r="V2028" s="189"/>
      <c r="W2028" s="195" t="s">
        <v>2305</v>
      </c>
      <c r="AA2028" s="207"/>
      <c r="AD2028" s="195"/>
      <c r="AE2028" s="195"/>
      <c r="AG2028" s="195"/>
      <c r="AH2028" s="195"/>
    </row>
    <row r="2029" spans="1:34" s="160" customFormat="1" ht="12" x14ac:dyDescent="0.2">
      <c r="A2029" s="211"/>
      <c r="B2029" s="212"/>
      <c r="C2029" s="168" t="s">
        <v>462</v>
      </c>
      <c r="D2029" s="213"/>
      <c r="E2029" s="213"/>
      <c r="F2029" s="214"/>
      <c r="G2029" s="214"/>
      <c r="H2029" s="214"/>
      <c r="I2029" s="214"/>
      <c r="J2029" s="215"/>
      <c r="K2029" s="214"/>
      <c r="L2029" s="215"/>
      <c r="M2029" s="216"/>
      <c r="N2029" s="217"/>
      <c r="V2029" s="189"/>
      <c r="W2029" s="195"/>
      <c r="AA2029" s="207"/>
      <c r="AD2029" s="195"/>
      <c r="AE2029" s="195"/>
      <c r="AG2029" s="195"/>
      <c r="AH2029" s="195"/>
    </row>
    <row r="2030" spans="1:34" s="160" customFormat="1" ht="12" x14ac:dyDescent="0.2">
      <c r="A2030" s="196"/>
      <c r="B2030" s="197"/>
      <c r="C2030" s="1037" t="s">
        <v>2307</v>
      </c>
      <c r="D2030" s="1037"/>
      <c r="E2030" s="1037"/>
      <c r="F2030" s="1037"/>
      <c r="G2030" s="1037"/>
      <c r="H2030" s="1037"/>
      <c r="I2030" s="1037"/>
      <c r="J2030" s="1037"/>
      <c r="K2030" s="1037"/>
      <c r="L2030" s="1037"/>
      <c r="M2030" s="1037"/>
      <c r="N2030" s="1046"/>
      <c r="V2030" s="189"/>
      <c r="W2030" s="195"/>
      <c r="X2030" s="163" t="s">
        <v>2307</v>
      </c>
      <c r="AA2030" s="207"/>
      <c r="AD2030" s="195"/>
      <c r="AE2030" s="195"/>
      <c r="AG2030" s="195"/>
      <c r="AH2030" s="195"/>
    </row>
    <row r="2031" spans="1:34" s="160" customFormat="1" ht="33.75" x14ac:dyDescent="0.2">
      <c r="A2031" s="190" t="s">
        <v>2308</v>
      </c>
      <c r="B2031" s="191" t="s">
        <v>1072</v>
      </c>
      <c r="C2031" s="1039" t="s">
        <v>2309</v>
      </c>
      <c r="D2031" s="1039"/>
      <c r="E2031" s="1039"/>
      <c r="F2031" s="192" t="s">
        <v>660</v>
      </c>
      <c r="G2031" s="192"/>
      <c r="H2031" s="192"/>
      <c r="I2031" s="192" t="s">
        <v>2310</v>
      </c>
      <c r="J2031" s="193"/>
      <c r="K2031" s="192"/>
      <c r="L2031" s="193"/>
      <c r="M2031" s="192"/>
      <c r="N2031" s="194"/>
      <c r="V2031" s="189"/>
      <c r="W2031" s="195" t="s">
        <v>2309</v>
      </c>
      <c r="AA2031" s="207"/>
      <c r="AD2031" s="195"/>
      <c r="AE2031" s="195"/>
      <c r="AG2031" s="195"/>
      <c r="AH2031" s="195"/>
    </row>
    <row r="2032" spans="1:34" s="160" customFormat="1" ht="12" x14ac:dyDescent="0.2">
      <c r="A2032" s="196"/>
      <c r="B2032" s="197"/>
      <c r="C2032" s="1037" t="s">
        <v>2311</v>
      </c>
      <c r="D2032" s="1037"/>
      <c r="E2032" s="1037"/>
      <c r="F2032" s="1037"/>
      <c r="G2032" s="1037"/>
      <c r="H2032" s="1037"/>
      <c r="I2032" s="1037"/>
      <c r="J2032" s="1037"/>
      <c r="K2032" s="1037"/>
      <c r="L2032" s="1037"/>
      <c r="M2032" s="1037"/>
      <c r="N2032" s="1046"/>
      <c r="V2032" s="189"/>
      <c r="W2032" s="195"/>
      <c r="X2032" s="163" t="s">
        <v>2311</v>
      </c>
      <c r="AA2032" s="207"/>
      <c r="AD2032" s="195"/>
      <c r="AE2032" s="195"/>
      <c r="AG2032" s="195"/>
      <c r="AH2032" s="195"/>
    </row>
    <row r="2033" spans="1:34" s="160" customFormat="1" ht="33.75" x14ac:dyDescent="0.2">
      <c r="A2033" s="198"/>
      <c r="B2033" s="199" t="s">
        <v>430</v>
      </c>
      <c r="C2033" s="1037" t="s">
        <v>431</v>
      </c>
      <c r="D2033" s="1037"/>
      <c r="E2033" s="1037"/>
      <c r="F2033" s="1037"/>
      <c r="G2033" s="1037"/>
      <c r="H2033" s="1037"/>
      <c r="I2033" s="1037"/>
      <c r="J2033" s="1037"/>
      <c r="K2033" s="1037"/>
      <c r="L2033" s="1037"/>
      <c r="M2033" s="1037"/>
      <c r="N2033" s="1046"/>
      <c r="V2033" s="189"/>
      <c r="W2033" s="195"/>
      <c r="Y2033" s="163" t="s">
        <v>431</v>
      </c>
      <c r="AA2033" s="207"/>
      <c r="AD2033" s="195"/>
      <c r="AE2033" s="195"/>
      <c r="AG2033" s="195"/>
      <c r="AH2033" s="195"/>
    </row>
    <row r="2034" spans="1:34" s="160" customFormat="1" ht="12" x14ac:dyDescent="0.2">
      <c r="A2034" s="200"/>
      <c r="B2034" s="199" t="s">
        <v>423</v>
      </c>
      <c r="C2034" s="1037" t="s">
        <v>432</v>
      </c>
      <c r="D2034" s="1037"/>
      <c r="E2034" s="1037"/>
      <c r="F2034" s="201"/>
      <c r="G2034" s="201"/>
      <c r="H2034" s="201"/>
      <c r="I2034" s="201"/>
      <c r="J2034" s="202">
        <v>1053</v>
      </c>
      <c r="K2034" s="201" t="s">
        <v>436</v>
      </c>
      <c r="L2034" s="202">
        <v>132.04</v>
      </c>
      <c r="M2034" s="201"/>
      <c r="N2034" s="203"/>
      <c r="V2034" s="189"/>
      <c r="W2034" s="195"/>
      <c r="Z2034" s="163" t="s">
        <v>432</v>
      </c>
      <c r="AA2034" s="207"/>
      <c r="AD2034" s="195"/>
      <c r="AE2034" s="195"/>
      <c r="AG2034" s="195"/>
      <c r="AH2034" s="195"/>
    </row>
    <row r="2035" spans="1:34" s="160" customFormat="1" ht="12" x14ac:dyDescent="0.2">
      <c r="A2035" s="200"/>
      <c r="B2035" s="199" t="s">
        <v>434</v>
      </c>
      <c r="C2035" s="1037" t="s">
        <v>435</v>
      </c>
      <c r="D2035" s="1037"/>
      <c r="E2035" s="1037"/>
      <c r="F2035" s="201"/>
      <c r="G2035" s="201"/>
      <c r="H2035" s="201"/>
      <c r="I2035" s="201"/>
      <c r="J2035" s="202">
        <v>1566.06</v>
      </c>
      <c r="K2035" s="201" t="s">
        <v>436</v>
      </c>
      <c r="L2035" s="202">
        <v>196.37</v>
      </c>
      <c r="M2035" s="201"/>
      <c r="N2035" s="203"/>
      <c r="V2035" s="189"/>
      <c r="W2035" s="195"/>
      <c r="Z2035" s="163" t="s">
        <v>435</v>
      </c>
      <c r="AA2035" s="207"/>
      <c r="AD2035" s="195"/>
      <c r="AE2035" s="195"/>
      <c r="AG2035" s="195"/>
      <c r="AH2035" s="195"/>
    </row>
    <row r="2036" spans="1:34" s="160" customFormat="1" ht="12" x14ac:dyDescent="0.2">
      <c r="A2036" s="200"/>
      <c r="B2036" s="199" t="s">
        <v>437</v>
      </c>
      <c r="C2036" s="1037" t="s">
        <v>438</v>
      </c>
      <c r="D2036" s="1037"/>
      <c r="E2036" s="1037"/>
      <c r="F2036" s="201"/>
      <c r="G2036" s="201"/>
      <c r="H2036" s="201"/>
      <c r="I2036" s="201"/>
      <c r="J2036" s="202">
        <v>244.39</v>
      </c>
      <c r="K2036" s="201" t="s">
        <v>436</v>
      </c>
      <c r="L2036" s="202">
        <v>30.64</v>
      </c>
      <c r="M2036" s="201"/>
      <c r="N2036" s="203"/>
      <c r="V2036" s="189"/>
      <c r="W2036" s="195"/>
      <c r="Z2036" s="163" t="s">
        <v>438</v>
      </c>
      <c r="AA2036" s="207"/>
      <c r="AD2036" s="195"/>
      <c r="AE2036" s="195"/>
      <c r="AG2036" s="195"/>
      <c r="AH2036" s="195"/>
    </row>
    <row r="2037" spans="1:34" s="160" customFormat="1" ht="12" x14ac:dyDescent="0.2">
      <c r="A2037" s="200"/>
      <c r="B2037" s="199" t="s">
        <v>439</v>
      </c>
      <c r="C2037" s="1037" t="s">
        <v>440</v>
      </c>
      <c r="D2037" s="1037"/>
      <c r="E2037" s="1037"/>
      <c r="F2037" s="201"/>
      <c r="G2037" s="201"/>
      <c r="H2037" s="201"/>
      <c r="I2037" s="201"/>
      <c r="J2037" s="202">
        <v>909.27</v>
      </c>
      <c r="K2037" s="201"/>
      <c r="L2037" s="202">
        <v>91.21</v>
      </c>
      <c r="M2037" s="201"/>
      <c r="N2037" s="203"/>
      <c r="V2037" s="189"/>
      <c r="W2037" s="195"/>
      <c r="Z2037" s="163" t="s">
        <v>440</v>
      </c>
      <c r="AA2037" s="207"/>
      <c r="AD2037" s="195"/>
      <c r="AE2037" s="195"/>
      <c r="AG2037" s="195"/>
      <c r="AH2037" s="195"/>
    </row>
    <row r="2038" spans="1:34" s="160" customFormat="1" ht="12" x14ac:dyDescent="0.2">
      <c r="A2038" s="196"/>
      <c r="B2038" s="204" t="s">
        <v>702</v>
      </c>
      <c r="C2038" s="1048" t="s">
        <v>703</v>
      </c>
      <c r="D2038" s="1048"/>
      <c r="E2038" s="1048"/>
      <c r="F2038" s="205" t="s">
        <v>644</v>
      </c>
      <c r="G2038" s="205" t="s">
        <v>716</v>
      </c>
      <c r="H2038" s="205"/>
      <c r="I2038" s="205" t="s">
        <v>2312</v>
      </c>
      <c r="J2038" s="199"/>
      <c r="K2038" s="201"/>
      <c r="L2038" s="202"/>
      <c r="M2038" s="201"/>
      <c r="N2038" s="206"/>
      <c r="V2038" s="189"/>
      <c r="W2038" s="195"/>
      <c r="AA2038" s="207" t="s">
        <v>703</v>
      </c>
      <c r="AD2038" s="195"/>
      <c r="AE2038" s="195"/>
      <c r="AG2038" s="195"/>
      <c r="AH2038" s="195"/>
    </row>
    <row r="2039" spans="1:34" s="160" customFormat="1" ht="22.5" x14ac:dyDescent="0.2">
      <c r="A2039" s="200"/>
      <c r="B2039" s="199"/>
      <c r="C2039" s="1037" t="s">
        <v>443</v>
      </c>
      <c r="D2039" s="1037"/>
      <c r="E2039" s="1037"/>
      <c r="F2039" s="201" t="s">
        <v>444</v>
      </c>
      <c r="G2039" s="201" t="s">
        <v>1077</v>
      </c>
      <c r="H2039" s="201" t="s">
        <v>436</v>
      </c>
      <c r="I2039" s="201" t="s">
        <v>2313</v>
      </c>
      <c r="J2039" s="202"/>
      <c r="K2039" s="201"/>
      <c r="L2039" s="202"/>
      <c r="M2039" s="201"/>
      <c r="N2039" s="203"/>
      <c r="V2039" s="189"/>
      <c r="W2039" s="195"/>
      <c r="AA2039" s="207"/>
      <c r="AB2039" s="163" t="s">
        <v>443</v>
      </c>
      <c r="AD2039" s="195"/>
      <c r="AE2039" s="195"/>
      <c r="AG2039" s="195"/>
      <c r="AH2039" s="195"/>
    </row>
    <row r="2040" spans="1:34" s="160" customFormat="1" ht="12" x14ac:dyDescent="0.2">
      <c r="A2040" s="200"/>
      <c r="B2040" s="199"/>
      <c r="C2040" s="1037" t="s">
        <v>447</v>
      </c>
      <c r="D2040" s="1037"/>
      <c r="E2040" s="1037"/>
      <c r="F2040" s="201" t="s">
        <v>444</v>
      </c>
      <c r="G2040" s="201" t="s">
        <v>1079</v>
      </c>
      <c r="H2040" s="201" t="s">
        <v>436</v>
      </c>
      <c r="I2040" s="201" t="s">
        <v>2314</v>
      </c>
      <c r="J2040" s="202"/>
      <c r="K2040" s="201"/>
      <c r="L2040" s="202"/>
      <c r="M2040" s="201"/>
      <c r="N2040" s="203"/>
      <c r="V2040" s="189"/>
      <c r="W2040" s="195"/>
      <c r="AA2040" s="207"/>
      <c r="AB2040" s="163" t="s">
        <v>447</v>
      </c>
      <c r="AD2040" s="195"/>
      <c r="AE2040" s="195"/>
      <c r="AG2040" s="195"/>
      <c r="AH2040" s="195"/>
    </row>
    <row r="2041" spans="1:34" s="160" customFormat="1" ht="12" x14ac:dyDescent="0.2">
      <c r="A2041" s="200"/>
      <c r="B2041" s="199"/>
      <c r="C2041" s="1047" t="s">
        <v>450</v>
      </c>
      <c r="D2041" s="1047"/>
      <c r="E2041" s="1047"/>
      <c r="F2041" s="208"/>
      <c r="G2041" s="208"/>
      <c r="H2041" s="208"/>
      <c r="I2041" s="208"/>
      <c r="J2041" s="209">
        <v>3528.33</v>
      </c>
      <c r="K2041" s="208"/>
      <c r="L2041" s="209">
        <v>419.62</v>
      </c>
      <c r="M2041" s="208"/>
      <c r="N2041" s="210"/>
      <c r="V2041" s="189"/>
      <c r="W2041" s="195"/>
      <c r="AA2041" s="207"/>
      <c r="AC2041" s="163" t="s">
        <v>450</v>
      </c>
      <c r="AD2041" s="195"/>
      <c r="AE2041" s="195"/>
      <c r="AG2041" s="195"/>
      <c r="AH2041" s="195"/>
    </row>
    <row r="2042" spans="1:34" s="160" customFormat="1" ht="12" x14ac:dyDescent="0.2">
      <c r="A2042" s="200"/>
      <c r="B2042" s="199"/>
      <c r="C2042" s="1037" t="s">
        <v>451</v>
      </c>
      <c r="D2042" s="1037"/>
      <c r="E2042" s="1037"/>
      <c r="F2042" s="201"/>
      <c r="G2042" s="201"/>
      <c r="H2042" s="201"/>
      <c r="I2042" s="201"/>
      <c r="J2042" s="202"/>
      <c r="K2042" s="201"/>
      <c r="L2042" s="202">
        <v>162.68</v>
      </c>
      <c r="M2042" s="201"/>
      <c r="N2042" s="203"/>
      <c r="V2042" s="189"/>
      <c r="W2042" s="195"/>
      <c r="AA2042" s="207"/>
      <c r="AB2042" s="163" t="s">
        <v>451</v>
      </c>
      <c r="AD2042" s="195"/>
      <c r="AE2042" s="195"/>
      <c r="AG2042" s="195"/>
      <c r="AH2042" s="195"/>
    </row>
    <row r="2043" spans="1:34" s="160" customFormat="1" ht="33.75" x14ac:dyDescent="0.2">
      <c r="A2043" s="200"/>
      <c r="B2043" s="199" t="s">
        <v>714</v>
      </c>
      <c r="C2043" s="1037" t="s">
        <v>715</v>
      </c>
      <c r="D2043" s="1037"/>
      <c r="E2043" s="1037"/>
      <c r="F2043" s="201" t="s">
        <v>454</v>
      </c>
      <c r="G2043" s="201" t="s">
        <v>716</v>
      </c>
      <c r="H2043" s="201"/>
      <c r="I2043" s="201" t="s">
        <v>716</v>
      </c>
      <c r="J2043" s="202"/>
      <c r="K2043" s="201"/>
      <c r="L2043" s="202">
        <v>165.93</v>
      </c>
      <c r="M2043" s="201"/>
      <c r="N2043" s="203"/>
      <c r="V2043" s="189"/>
      <c r="W2043" s="195"/>
      <c r="AA2043" s="207"/>
      <c r="AB2043" s="163" t="s">
        <v>715</v>
      </c>
      <c r="AD2043" s="195"/>
      <c r="AE2043" s="195"/>
      <c r="AG2043" s="195"/>
      <c r="AH2043" s="195"/>
    </row>
    <row r="2044" spans="1:34" s="160" customFormat="1" ht="33.75" x14ac:dyDescent="0.2">
      <c r="A2044" s="200"/>
      <c r="B2044" s="199" t="s">
        <v>717</v>
      </c>
      <c r="C2044" s="1037" t="s">
        <v>718</v>
      </c>
      <c r="D2044" s="1037"/>
      <c r="E2044" s="1037"/>
      <c r="F2044" s="201" t="s">
        <v>454</v>
      </c>
      <c r="G2044" s="201" t="s">
        <v>719</v>
      </c>
      <c r="H2044" s="201"/>
      <c r="I2044" s="201" t="s">
        <v>719</v>
      </c>
      <c r="J2044" s="202"/>
      <c r="K2044" s="201"/>
      <c r="L2044" s="202">
        <v>94.35</v>
      </c>
      <c r="M2044" s="201"/>
      <c r="N2044" s="203"/>
      <c r="V2044" s="189"/>
      <c r="W2044" s="195"/>
      <c r="AA2044" s="207"/>
      <c r="AB2044" s="163" t="s">
        <v>718</v>
      </c>
      <c r="AD2044" s="195"/>
      <c r="AE2044" s="195"/>
      <c r="AG2044" s="195"/>
      <c r="AH2044" s="195"/>
    </row>
    <row r="2045" spans="1:34" s="160" customFormat="1" ht="12" x14ac:dyDescent="0.2">
      <c r="A2045" s="211"/>
      <c r="B2045" s="212"/>
      <c r="C2045" s="1039" t="s">
        <v>459</v>
      </c>
      <c r="D2045" s="1039"/>
      <c r="E2045" s="1039"/>
      <c r="F2045" s="192"/>
      <c r="G2045" s="192"/>
      <c r="H2045" s="192"/>
      <c r="I2045" s="192"/>
      <c r="J2045" s="193"/>
      <c r="K2045" s="192"/>
      <c r="L2045" s="193">
        <v>679.9</v>
      </c>
      <c r="M2045" s="208"/>
      <c r="N2045" s="194"/>
      <c r="V2045" s="189"/>
      <c r="W2045" s="195"/>
      <c r="AA2045" s="207"/>
      <c r="AD2045" s="195" t="s">
        <v>459</v>
      </c>
      <c r="AE2045" s="195"/>
      <c r="AG2045" s="195"/>
      <c r="AH2045" s="195"/>
    </row>
    <row r="2046" spans="1:34" s="160" customFormat="1" ht="22.5" x14ac:dyDescent="0.2">
      <c r="A2046" s="190" t="s">
        <v>2315</v>
      </c>
      <c r="B2046" s="191" t="s">
        <v>1867</v>
      </c>
      <c r="C2046" s="1039" t="s">
        <v>1868</v>
      </c>
      <c r="D2046" s="1039"/>
      <c r="E2046" s="1039"/>
      <c r="F2046" s="192" t="s">
        <v>644</v>
      </c>
      <c r="G2046" s="192"/>
      <c r="H2046" s="192"/>
      <c r="I2046" s="192" t="s">
        <v>2316</v>
      </c>
      <c r="J2046" s="193">
        <v>592.76</v>
      </c>
      <c r="K2046" s="192"/>
      <c r="L2046" s="193">
        <v>6065.12</v>
      </c>
      <c r="M2046" s="192"/>
      <c r="N2046" s="194"/>
      <c r="V2046" s="189"/>
      <c r="W2046" s="195" t="s">
        <v>1868</v>
      </c>
      <c r="AA2046" s="207"/>
      <c r="AD2046" s="195"/>
      <c r="AE2046" s="195"/>
      <c r="AG2046" s="195"/>
      <c r="AH2046" s="195"/>
    </row>
    <row r="2047" spans="1:34" s="160" customFormat="1" ht="12" x14ac:dyDescent="0.2">
      <c r="A2047" s="211"/>
      <c r="B2047" s="212"/>
      <c r="C2047" s="168" t="s">
        <v>462</v>
      </c>
      <c r="D2047" s="213"/>
      <c r="E2047" s="213"/>
      <c r="F2047" s="214"/>
      <c r="G2047" s="214"/>
      <c r="H2047" s="214"/>
      <c r="I2047" s="214"/>
      <c r="J2047" s="215"/>
      <c r="K2047" s="214"/>
      <c r="L2047" s="215"/>
      <c r="M2047" s="216"/>
      <c r="N2047" s="217"/>
      <c r="V2047" s="189"/>
      <c r="W2047" s="195"/>
      <c r="AA2047" s="207"/>
      <c r="AD2047" s="195"/>
      <c r="AE2047" s="195"/>
      <c r="AG2047" s="195"/>
      <c r="AH2047" s="195"/>
    </row>
    <row r="2048" spans="1:34" s="160" customFormat="1" ht="33.75" x14ac:dyDescent="0.2">
      <c r="A2048" s="190" t="s">
        <v>1318</v>
      </c>
      <c r="B2048" s="191" t="s">
        <v>736</v>
      </c>
      <c r="C2048" s="1039" t="s">
        <v>2317</v>
      </c>
      <c r="D2048" s="1039"/>
      <c r="E2048" s="1039"/>
      <c r="F2048" s="192" t="s">
        <v>411</v>
      </c>
      <c r="G2048" s="192"/>
      <c r="H2048" s="192"/>
      <c r="I2048" s="192" t="s">
        <v>2318</v>
      </c>
      <c r="J2048" s="193"/>
      <c r="K2048" s="192"/>
      <c r="L2048" s="193"/>
      <c r="M2048" s="192"/>
      <c r="N2048" s="194"/>
      <c r="V2048" s="189"/>
      <c r="W2048" s="195" t="s">
        <v>2317</v>
      </c>
      <c r="AA2048" s="207"/>
      <c r="AD2048" s="195"/>
      <c r="AE2048" s="195"/>
      <c r="AG2048" s="195"/>
      <c r="AH2048" s="195"/>
    </row>
    <row r="2049" spans="1:34" s="160" customFormat="1" ht="12" x14ac:dyDescent="0.2">
      <c r="A2049" s="196"/>
      <c r="B2049" s="197"/>
      <c r="C2049" s="1037" t="s">
        <v>2319</v>
      </c>
      <c r="D2049" s="1037"/>
      <c r="E2049" s="1037"/>
      <c r="F2049" s="1037"/>
      <c r="G2049" s="1037"/>
      <c r="H2049" s="1037"/>
      <c r="I2049" s="1037"/>
      <c r="J2049" s="1037"/>
      <c r="K2049" s="1037"/>
      <c r="L2049" s="1037"/>
      <c r="M2049" s="1037"/>
      <c r="N2049" s="1046"/>
      <c r="V2049" s="189"/>
      <c r="W2049" s="195"/>
      <c r="X2049" s="163" t="s">
        <v>2319</v>
      </c>
      <c r="AA2049" s="207"/>
      <c r="AD2049" s="195"/>
      <c r="AE2049" s="195"/>
      <c r="AG2049" s="195"/>
      <c r="AH2049" s="195"/>
    </row>
    <row r="2050" spans="1:34" s="160" customFormat="1" ht="33.75" x14ac:dyDescent="0.2">
      <c r="A2050" s="198"/>
      <c r="B2050" s="199" t="s">
        <v>430</v>
      </c>
      <c r="C2050" s="1037" t="s">
        <v>431</v>
      </c>
      <c r="D2050" s="1037"/>
      <c r="E2050" s="1037"/>
      <c r="F2050" s="1037"/>
      <c r="G2050" s="1037"/>
      <c r="H2050" s="1037"/>
      <c r="I2050" s="1037"/>
      <c r="J2050" s="1037"/>
      <c r="K2050" s="1037"/>
      <c r="L2050" s="1037"/>
      <c r="M2050" s="1037"/>
      <c r="N2050" s="1046"/>
      <c r="V2050" s="189"/>
      <c r="W2050" s="195"/>
      <c r="Y2050" s="163" t="s">
        <v>431</v>
      </c>
      <c r="AA2050" s="207"/>
      <c r="AD2050" s="195"/>
      <c r="AE2050" s="195"/>
      <c r="AG2050" s="195"/>
      <c r="AH2050" s="195"/>
    </row>
    <row r="2051" spans="1:34" s="160" customFormat="1" ht="12" x14ac:dyDescent="0.2">
      <c r="A2051" s="200"/>
      <c r="B2051" s="199" t="s">
        <v>423</v>
      </c>
      <c r="C2051" s="1037" t="s">
        <v>432</v>
      </c>
      <c r="D2051" s="1037"/>
      <c r="E2051" s="1037"/>
      <c r="F2051" s="201"/>
      <c r="G2051" s="201"/>
      <c r="H2051" s="201"/>
      <c r="I2051" s="201"/>
      <c r="J2051" s="202">
        <v>102.78</v>
      </c>
      <c r="K2051" s="201" t="s">
        <v>436</v>
      </c>
      <c r="L2051" s="202">
        <v>131.25</v>
      </c>
      <c r="M2051" s="201"/>
      <c r="N2051" s="203"/>
      <c r="V2051" s="189"/>
      <c r="W2051" s="195"/>
      <c r="Z2051" s="163" t="s">
        <v>432</v>
      </c>
      <c r="AA2051" s="207"/>
      <c r="AD2051" s="195"/>
      <c r="AE2051" s="195"/>
      <c r="AG2051" s="195"/>
      <c r="AH2051" s="195"/>
    </row>
    <row r="2052" spans="1:34" s="160" customFormat="1" ht="12" x14ac:dyDescent="0.2">
      <c r="A2052" s="200"/>
      <c r="B2052" s="199" t="s">
        <v>434</v>
      </c>
      <c r="C2052" s="1037" t="s">
        <v>435</v>
      </c>
      <c r="D2052" s="1037"/>
      <c r="E2052" s="1037"/>
      <c r="F2052" s="201"/>
      <c r="G2052" s="201"/>
      <c r="H2052" s="201"/>
      <c r="I2052" s="201"/>
      <c r="J2052" s="202">
        <v>30.45</v>
      </c>
      <c r="K2052" s="201" t="s">
        <v>436</v>
      </c>
      <c r="L2052" s="202">
        <v>38.880000000000003</v>
      </c>
      <c r="M2052" s="201"/>
      <c r="N2052" s="203"/>
      <c r="V2052" s="189"/>
      <c r="W2052" s="195"/>
      <c r="Z2052" s="163" t="s">
        <v>435</v>
      </c>
      <c r="AA2052" s="207"/>
      <c r="AD2052" s="195"/>
      <c r="AE2052" s="195"/>
      <c r="AG2052" s="195"/>
      <c r="AH2052" s="195"/>
    </row>
    <row r="2053" spans="1:34" s="160" customFormat="1" ht="12" x14ac:dyDescent="0.2">
      <c r="A2053" s="200"/>
      <c r="B2053" s="199" t="s">
        <v>437</v>
      </c>
      <c r="C2053" s="1037" t="s">
        <v>438</v>
      </c>
      <c r="D2053" s="1037"/>
      <c r="E2053" s="1037"/>
      <c r="F2053" s="201"/>
      <c r="G2053" s="201"/>
      <c r="H2053" s="201"/>
      <c r="I2053" s="201"/>
      <c r="J2053" s="202">
        <v>4.3499999999999996</v>
      </c>
      <c r="K2053" s="201" t="s">
        <v>436</v>
      </c>
      <c r="L2053" s="202">
        <v>5.55</v>
      </c>
      <c r="M2053" s="201"/>
      <c r="N2053" s="203"/>
      <c r="V2053" s="189"/>
      <c r="W2053" s="195"/>
      <c r="Z2053" s="163" t="s">
        <v>438</v>
      </c>
      <c r="AA2053" s="207"/>
      <c r="AD2053" s="195"/>
      <c r="AE2053" s="195"/>
      <c r="AG2053" s="195"/>
      <c r="AH2053" s="195"/>
    </row>
    <row r="2054" spans="1:34" s="160" customFormat="1" ht="12" x14ac:dyDescent="0.2">
      <c r="A2054" s="200"/>
      <c r="B2054" s="199" t="s">
        <v>439</v>
      </c>
      <c r="C2054" s="1037" t="s">
        <v>440</v>
      </c>
      <c r="D2054" s="1037"/>
      <c r="E2054" s="1037"/>
      <c r="F2054" s="201"/>
      <c r="G2054" s="201"/>
      <c r="H2054" s="201"/>
      <c r="I2054" s="201"/>
      <c r="J2054" s="202">
        <v>285.60000000000002</v>
      </c>
      <c r="K2054" s="201"/>
      <c r="L2054" s="202">
        <v>291.76</v>
      </c>
      <c r="M2054" s="201"/>
      <c r="N2054" s="203"/>
      <c r="V2054" s="189"/>
      <c r="W2054" s="195"/>
      <c r="Z2054" s="163" t="s">
        <v>440</v>
      </c>
      <c r="AA2054" s="207"/>
      <c r="AD2054" s="195"/>
      <c r="AE2054" s="195"/>
      <c r="AG2054" s="195"/>
      <c r="AH2054" s="195"/>
    </row>
    <row r="2055" spans="1:34" s="160" customFormat="1" ht="12" x14ac:dyDescent="0.2">
      <c r="A2055" s="196"/>
      <c r="B2055" s="204" t="s">
        <v>706</v>
      </c>
      <c r="C2055" s="1048" t="s">
        <v>707</v>
      </c>
      <c r="D2055" s="1048"/>
      <c r="E2055" s="1048"/>
      <c r="F2055" s="205" t="s">
        <v>411</v>
      </c>
      <c r="G2055" s="205" t="s">
        <v>423</v>
      </c>
      <c r="H2055" s="205"/>
      <c r="I2055" s="205" t="s">
        <v>2318</v>
      </c>
      <c r="J2055" s="199"/>
      <c r="K2055" s="201"/>
      <c r="L2055" s="202"/>
      <c r="M2055" s="201"/>
      <c r="N2055" s="206"/>
      <c r="V2055" s="189"/>
      <c r="W2055" s="195"/>
      <c r="AA2055" s="207" t="s">
        <v>707</v>
      </c>
      <c r="AD2055" s="195"/>
      <c r="AE2055" s="195"/>
      <c r="AG2055" s="195"/>
      <c r="AH2055" s="195"/>
    </row>
    <row r="2056" spans="1:34" s="160" customFormat="1" ht="22.5" x14ac:dyDescent="0.2">
      <c r="A2056" s="200"/>
      <c r="B2056" s="199"/>
      <c r="C2056" s="1037" t="s">
        <v>443</v>
      </c>
      <c r="D2056" s="1037"/>
      <c r="E2056" s="1037"/>
      <c r="F2056" s="201" t="s">
        <v>444</v>
      </c>
      <c r="G2056" s="201" t="s">
        <v>740</v>
      </c>
      <c r="H2056" s="201" t="s">
        <v>436</v>
      </c>
      <c r="I2056" s="201" t="s">
        <v>2320</v>
      </c>
      <c r="J2056" s="202"/>
      <c r="K2056" s="201"/>
      <c r="L2056" s="202"/>
      <c r="M2056" s="201"/>
      <c r="N2056" s="203"/>
      <c r="V2056" s="189"/>
      <c r="W2056" s="195"/>
      <c r="AA2056" s="207"/>
      <c r="AB2056" s="163" t="s">
        <v>443</v>
      </c>
      <c r="AD2056" s="195"/>
      <c r="AE2056" s="195"/>
      <c r="AG2056" s="195"/>
      <c r="AH2056" s="195"/>
    </row>
    <row r="2057" spans="1:34" s="160" customFormat="1" ht="12" x14ac:dyDescent="0.2">
      <c r="A2057" s="200"/>
      <c r="B2057" s="199"/>
      <c r="C2057" s="1037" t="s">
        <v>447</v>
      </c>
      <c r="D2057" s="1037"/>
      <c r="E2057" s="1037"/>
      <c r="F2057" s="201" t="s">
        <v>444</v>
      </c>
      <c r="G2057" s="201" t="s">
        <v>742</v>
      </c>
      <c r="H2057" s="201" t="s">
        <v>436</v>
      </c>
      <c r="I2057" s="201" t="s">
        <v>2321</v>
      </c>
      <c r="J2057" s="202"/>
      <c r="K2057" s="201"/>
      <c r="L2057" s="202"/>
      <c r="M2057" s="201"/>
      <c r="N2057" s="203"/>
      <c r="V2057" s="189"/>
      <c r="W2057" s="195"/>
      <c r="AA2057" s="207"/>
      <c r="AB2057" s="163" t="s">
        <v>447</v>
      </c>
      <c r="AD2057" s="195"/>
      <c r="AE2057" s="195"/>
      <c r="AG2057" s="195"/>
      <c r="AH2057" s="195"/>
    </row>
    <row r="2058" spans="1:34" s="160" customFormat="1" ht="12" x14ac:dyDescent="0.2">
      <c r="A2058" s="200"/>
      <c r="B2058" s="199"/>
      <c r="C2058" s="1047" t="s">
        <v>450</v>
      </c>
      <c r="D2058" s="1047"/>
      <c r="E2058" s="1047"/>
      <c r="F2058" s="208"/>
      <c r="G2058" s="208"/>
      <c r="H2058" s="208"/>
      <c r="I2058" s="208"/>
      <c r="J2058" s="209">
        <v>418.83</v>
      </c>
      <c r="K2058" s="208"/>
      <c r="L2058" s="209">
        <v>461.89</v>
      </c>
      <c r="M2058" s="208"/>
      <c r="N2058" s="210"/>
      <c r="V2058" s="189"/>
      <c r="W2058" s="195"/>
      <c r="AA2058" s="207"/>
      <c r="AC2058" s="163" t="s">
        <v>450</v>
      </c>
      <c r="AD2058" s="195"/>
      <c r="AE2058" s="195"/>
      <c r="AG2058" s="195"/>
      <c r="AH2058" s="195"/>
    </row>
    <row r="2059" spans="1:34" s="160" customFormat="1" ht="12" x14ac:dyDescent="0.2">
      <c r="A2059" s="200"/>
      <c r="B2059" s="199"/>
      <c r="C2059" s="1037" t="s">
        <v>451</v>
      </c>
      <c r="D2059" s="1037"/>
      <c r="E2059" s="1037"/>
      <c r="F2059" s="201"/>
      <c r="G2059" s="201"/>
      <c r="H2059" s="201"/>
      <c r="I2059" s="201"/>
      <c r="J2059" s="202"/>
      <c r="K2059" s="201"/>
      <c r="L2059" s="202">
        <v>136.80000000000001</v>
      </c>
      <c r="M2059" s="201"/>
      <c r="N2059" s="203"/>
      <c r="V2059" s="189"/>
      <c r="W2059" s="195"/>
      <c r="AA2059" s="207"/>
      <c r="AB2059" s="163" t="s">
        <v>451</v>
      </c>
      <c r="AD2059" s="195"/>
      <c r="AE2059" s="195"/>
      <c r="AG2059" s="195"/>
      <c r="AH2059" s="195"/>
    </row>
    <row r="2060" spans="1:34" s="160" customFormat="1" ht="33.75" x14ac:dyDescent="0.2">
      <c r="A2060" s="200"/>
      <c r="B2060" s="199" t="s">
        <v>714</v>
      </c>
      <c r="C2060" s="1037" t="s">
        <v>715</v>
      </c>
      <c r="D2060" s="1037"/>
      <c r="E2060" s="1037"/>
      <c r="F2060" s="201" t="s">
        <v>454</v>
      </c>
      <c r="G2060" s="201" t="s">
        <v>716</v>
      </c>
      <c r="H2060" s="201"/>
      <c r="I2060" s="201" t="s">
        <v>716</v>
      </c>
      <c r="J2060" s="202"/>
      <c r="K2060" s="201"/>
      <c r="L2060" s="202">
        <v>139.54</v>
      </c>
      <c r="M2060" s="201"/>
      <c r="N2060" s="203"/>
      <c r="V2060" s="189"/>
      <c r="W2060" s="195"/>
      <c r="AA2060" s="207"/>
      <c r="AB2060" s="163" t="s">
        <v>715</v>
      </c>
      <c r="AD2060" s="195"/>
      <c r="AE2060" s="195"/>
      <c r="AG2060" s="195"/>
      <c r="AH2060" s="195"/>
    </row>
    <row r="2061" spans="1:34" s="160" customFormat="1" ht="33.75" x14ac:dyDescent="0.2">
      <c r="A2061" s="200"/>
      <c r="B2061" s="199" t="s">
        <v>717</v>
      </c>
      <c r="C2061" s="1037" t="s">
        <v>718</v>
      </c>
      <c r="D2061" s="1037"/>
      <c r="E2061" s="1037"/>
      <c r="F2061" s="201" t="s">
        <v>454</v>
      </c>
      <c r="G2061" s="201" t="s">
        <v>719</v>
      </c>
      <c r="H2061" s="201"/>
      <c r="I2061" s="201" t="s">
        <v>719</v>
      </c>
      <c r="J2061" s="202"/>
      <c r="K2061" s="201"/>
      <c r="L2061" s="202">
        <v>79.34</v>
      </c>
      <c r="M2061" s="201"/>
      <c r="N2061" s="203"/>
      <c r="V2061" s="189"/>
      <c r="W2061" s="195"/>
      <c r="AA2061" s="207"/>
      <c r="AB2061" s="163" t="s">
        <v>718</v>
      </c>
      <c r="AD2061" s="195"/>
      <c r="AE2061" s="195"/>
      <c r="AG2061" s="195"/>
      <c r="AH2061" s="195"/>
    </row>
    <row r="2062" spans="1:34" s="160" customFormat="1" ht="12" x14ac:dyDescent="0.2">
      <c r="A2062" s="211"/>
      <c r="B2062" s="212"/>
      <c r="C2062" s="1039" t="s">
        <v>459</v>
      </c>
      <c r="D2062" s="1039"/>
      <c r="E2062" s="1039"/>
      <c r="F2062" s="192"/>
      <c r="G2062" s="192"/>
      <c r="H2062" s="192"/>
      <c r="I2062" s="192"/>
      <c r="J2062" s="193"/>
      <c r="K2062" s="192"/>
      <c r="L2062" s="193">
        <v>680.77</v>
      </c>
      <c r="M2062" s="208"/>
      <c r="N2062" s="194"/>
      <c r="V2062" s="189"/>
      <c r="W2062" s="195"/>
      <c r="AA2062" s="207"/>
      <c r="AD2062" s="195" t="s">
        <v>459</v>
      </c>
      <c r="AE2062" s="195"/>
      <c r="AG2062" s="195"/>
      <c r="AH2062" s="195"/>
    </row>
    <row r="2063" spans="1:34" s="160" customFormat="1" ht="33.75" x14ac:dyDescent="0.2">
      <c r="A2063" s="190" t="s">
        <v>2322</v>
      </c>
      <c r="B2063" s="191" t="s">
        <v>867</v>
      </c>
      <c r="C2063" s="1039" t="s">
        <v>868</v>
      </c>
      <c r="D2063" s="1039"/>
      <c r="E2063" s="1039"/>
      <c r="F2063" s="192" t="s">
        <v>411</v>
      </c>
      <c r="G2063" s="192"/>
      <c r="H2063" s="192"/>
      <c r="I2063" s="192" t="s">
        <v>2318</v>
      </c>
      <c r="J2063" s="193">
        <v>5802.77</v>
      </c>
      <c r="K2063" s="192"/>
      <c r="L2063" s="193">
        <v>5928.01</v>
      </c>
      <c r="M2063" s="192"/>
      <c r="N2063" s="194"/>
      <c r="V2063" s="189"/>
      <c r="W2063" s="195" t="s">
        <v>868</v>
      </c>
      <c r="AA2063" s="207"/>
      <c r="AD2063" s="195"/>
      <c r="AE2063" s="195"/>
      <c r="AG2063" s="195"/>
      <c r="AH2063" s="195"/>
    </row>
    <row r="2064" spans="1:34" s="160" customFormat="1" ht="12" x14ac:dyDescent="0.2">
      <c r="A2064" s="211"/>
      <c r="B2064" s="212"/>
      <c r="C2064" s="168" t="s">
        <v>462</v>
      </c>
      <c r="D2064" s="213"/>
      <c r="E2064" s="213"/>
      <c r="F2064" s="214"/>
      <c r="G2064" s="214"/>
      <c r="H2064" s="214"/>
      <c r="I2064" s="214"/>
      <c r="J2064" s="215"/>
      <c r="K2064" s="214"/>
      <c r="L2064" s="215"/>
      <c r="M2064" s="216"/>
      <c r="N2064" s="217"/>
      <c r="V2064" s="189"/>
      <c r="W2064" s="195"/>
      <c r="AA2064" s="207"/>
      <c r="AD2064" s="195"/>
      <c r="AE2064" s="195"/>
      <c r="AG2064" s="195"/>
      <c r="AH2064" s="195"/>
    </row>
    <row r="2065" spans="1:34" s="160" customFormat="1" ht="33.75" x14ac:dyDescent="0.2">
      <c r="A2065" s="190" t="s">
        <v>2323</v>
      </c>
      <c r="B2065" s="191" t="s">
        <v>2324</v>
      </c>
      <c r="C2065" s="1039" t="s">
        <v>2325</v>
      </c>
      <c r="D2065" s="1039"/>
      <c r="E2065" s="1039"/>
      <c r="F2065" s="192" t="s">
        <v>644</v>
      </c>
      <c r="G2065" s="192"/>
      <c r="H2065" s="192"/>
      <c r="I2065" s="192" t="s">
        <v>2326</v>
      </c>
      <c r="J2065" s="193"/>
      <c r="K2065" s="192"/>
      <c r="L2065" s="193"/>
      <c r="M2065" s="192"/>
      <c r="N2065" s="194"/>
      <c r="V2065" s="189"/>
      <c r="W2065" s="195" t="s">
        <v>2325</v>
      </c>
      <c r="AA2065" s="207"/>
      <c r="AD2065" s="195"/>
      <c r="AE2065" s="195"/>
      <c r="AG2065" s="195"/>
      <c r="AH2065" s="195"/>
    </row>
    <row r="2066" spans="1:34" s="160" customFormat="1" ht="12" x14ac:dyDescent="0.2">
      <c r="A2066" s="196"/>
      <c r="B2066" s="197"/>
      <c r="C2066" s="1037" t="s">
        <v>2327</v>
      </c>
      <c r="D2066" s="1037"/>
      <c r="E2066" s="1037"/>
      <c r="F2066" s="1037"/>
      <c r="G2066" s="1037"/>
      <c r="H2066" s="1037"/>
      <c r="I2066" s="1037"/>
      <c r="J2066" s="1037"/>
      <c r="K2066" s="1037"/>
      <c r="L2066" s="1037"/>
      <c r="M2066" s="1037"/>
      <c r="N2066" s="1046"/>
      <c r="V2066" s="189"/>
      <c r="W2066" s="195"/>
      <c r="X2066" s="163" t="s">
        <v>2327</v>
      </c>
      <c r="AA2066" s="207"/>
      <c r="AD2066" s="195"/>
      <c r="AE2066" s="195"/>
      <c r="AG2066" s="195"/>
      <c r="AH2066" s="195"/>
    </row>
    <row r="2067" spans="1:34" s="160" customFormat="1" ht="33.75" x14ac:dyDescent="0.2">
      <c r="A2067" s="198"/>
      <c r="B2067" s="199" t="s">
        <v>430</v>
      </c>
      <c r="C2067" s="1037" t="s">
        <v>431</v>
      </c>
      <c r="D2067" s="1037"/>
      <c r="E2067" s="1037"/>
      <c r="F2067" s="1037"/>
      <c r="G2067" s="1037"/>
      <c r="H2067" s="1037"/>
      <c r="I2067" s="1037"/>
      <c r="J2067" s="1037"/>
      <c r="K2067" s="1037"/>
      <c r="L2067" s="1037"/>
      <c r="M2067" s="1037"/>
      <c r="N2067" s="1046"/>
      <c r="V2067" s="189"/>
      <c r="W2067" s="195"/>
      <c r="Y2067" s="163" t="s">
        <v>431</v>
      </c>
      <c r="AA2067" s="207"/>
      <c r="AD2067" s="195"/>
      <c r="AE2067" s="195"/>
      <c r="AG2067" s="195"/>
      <c r="AH2067" s="195"/>
    </row>
    <row r="2068" spans="1:34" s="160" customFormat="1" ht="12" x14ac:dyDescent="0.2">
      <c r="A2068" s="200"/>
      <c r="B2068" s="199" t="s">
        <v>423</v>
      </c>
      <c r="C2068" s="1037" t="s">
        <v>432</v>
      </c>
      <c r="D2068" s="1037"/>
      <c r="E2068" s="1037"/>
      <c r="F2068" s="201"/>
      <c r="G2068" s="201"/>
      <c r="H2068" s="201"/>
      <c r="I2068" s="201"/>
      <c r="J2068" s="202">
        <v>19.79</v>
      </c>
      <c r="K2068" s="201" t="s">
        <v>436</v>
      </c>
      <c r="L2068" s="202">
        <v>59.56</v>
      </c>
      <c r="M2068" s="201"/>
      <c r="N2068" s="203"/>
      <c r="V2068" s="189"/>
      <c r="W2068" s="195"/>
      <c r="Z2068" s="163" t="s">
        <v>432</v>
      </c>
      <c r="AA2068" s="207"/>
      <c r="AD2068" s="195"/>
      <c r="AE2068" s="195"/>
      <c r="AG2068" s="195"/>
      <c r="AH2068" s="195"/>
    </row>
    <row r="2069" spans="1:34" s="160" customFormat="1" ht="12" x14ac:dyDescent="0.2">
      <c r="A2069" s="200"/>
      <c r="B2069" s="199" t="s">
        <v>434</v>
      </c>
      <c r="C2069" s="1037" t="s">
        <v>435</v>
      </c>
      <c r="D2069" s="1037"/>
      <c r="E2069" s="1037"/>
      <c r="F2069" s="201"/>
      <c r="G2069" s="201"/>
      <c r="H2069" s="201"/>
      <c r="I2069" s="201"/>
      <c r="J2069" s="202">
        <v>4.7</v>
      </c>
      <c r="K2069" s="201" t="s">
        <v>436</v>
      </c>
      <c r="L2069" s="202">
        <v>14.14</v>
      </c>
      <c r="M2069" s="201"/>
      <c r="N2069" s="203"/>
      <c r="V2069" s="189"/>
      <c r="W2069" s="195"/>
      <c r="Z2069" s="163" t="s">
        <v>435</v>
      </c>
      <c r="AA2069" s="207"/>
      <c r="AD2069" s="195"/>
      <c r="AE2069" s="195"/>
      <c r="AG2069" s="195"/>
      <c r="AH2069" s="195"/>
    </row>
    <row r="2070" spans="1:34" s="160" customFormat="1" ht="12" x14ac:dyDescent="0.2">
      <c r="A2070" s="200"/>
      <c r="B2070" s="199" t="s">
        <v>437</v>
      </c>
      <c r="C2070" s="1037" t="s">
        <v>438</v>
      </c>
      <c r="D2070" s="1037"/>
      <c r="E2070" s="1037"/>
      <c r="F2070" s="201"/>
      <c r="G2070" s="201"/>
      <c r="H2070" s="201"/>
      <c r="I2070" s="201"/>
      <c r="J2070" s="202">
        <v>0.72</v>
      </c>
      <c r="K2070" s="201" t="s">
        <v>436</v>
      </c>
      <c r="L2070" s="202">
        <v>2.17</v>
      </c>
      <c r="M2070" s="201"/>
      <c r="N2070" s="203"/>
      <c r="V2070" s="189"/>
      <c r="W2070" s="195"/>
      <c r="Z2070" s="163" t="s">
        <v>438</v>
      </c>
      <c r="AA2070" s="207"/>
      <c r="AD2070" s="195"/>
      <c r="AE2070" s="195"/>
      <c r="AG2070" s="195"/>
      <c r="AH2070" s="195"/>
    </row>
    <row r="2071" spans="1:34" s="160" customFormat="1" ht="12" x14ac:dyDescent="0.2">
      <c r="A2071" s="200"/>
      <c r="B2071" s="199" t="s">
        <v>439</v>
      </c>
      <c r="C2071" s="1037" t="s">
        <v>440</v>
      </c>
      <c r="D2071" s="1037"/>
      <c r="E2071" s="1037"/>
      <c r="F2071" s="201"/>
      <c r="G2071" s="201"/>
      <c r="H2071" s="201"/>
      <c r="I2071" s="201"/>
      <c r="J2071" s="202">
        <v>7.05</v>
      </c>
      <c r="K2071" s="201"/>
      <c r="L2071" s="202">
        <v>16.97</v>
      </c>
      <c r="M2071" s="201"/>
      <c r="N2071" s="203"/>
      <c r="V2071" s="189"/>
      <c r="W2071" s="195"/>
      <c r="Z2071" s="163" t="s">
        <v>440</v>
      </c>
      <c r="AA2071" s="207"/>
      <c r="AD2071" s="195"/>
      <c r="AE2071" s="195"/>
      <c r="AG2071" s="195"/>
      <c r="AH2071" s="195"/>
    </row>
    <row r="2072" spans="1:34" s="160" customFormat="1" ht="12" x14ac:dyDescent="0.2">
      <c r="A2072" s="196"/>
      <c r="B2072" s="204" t="s">
        <v>875</v>
      </c>
      <c r="C2072" s="1048" t="s">
        <v>2328</v>
      </c>
      <c r="D2072" s="1048"/>
      <c r="E2072" s="1048"/>
      <c r="F2072" s="205" t="s">
        <v>877</v>
      </c>
      <c r="G2072" s="205" t="s">
        <v>489</v>
      </c>
      <c r="H2072" s="205"/>
      <c r="I2072" s="205" t="s">
        <v>489</v>
      </c>
      <c r="J2072" s="199"/>
      <c r="K2072" s="201"/>
      <c r="L2072" s="202"/>
      <c r="M2072" s="201"/>
      <c r="N2072" s="206"/>
      <c r="V2072" s="189"/>
      <c r="W2072" s="195"/>
      <c r="AA2072" s="207" t="s">
        <v>2328</v>
      </c>
      <c r="AD2072" s="195"/>
      <c r="AE2072" s="195"/>
      <c r="AG2072" s="195"/>
      <c r="AH2072" s="195"/>
    </row>
    <row r="2073" spans="1:34" s="160" customFormat="1" ht="12" x14ac:dyDescent="0.2">
      <c r="A2073" s="196"/>
      <c r="B2073" s="204" t="s">
        <v>702</v>
      </c>
      <c r="C2073" s="1048" t="s">
        <v>703</v>
      </c>
      <c r="D2073" s="1048"/>
      <c r="E2073" s="1048"/>
      <c r="F2073" s="205" t="s">
        <v>644</v>
      </c>
      <c r="G2073" s="205" t="s">
        <v>566</v>
      </c>
      <c r="H2073" s="205"/>
      <c r="I2073" s="205" t="s">
        <v>2329</v>
      </c>
      <c r="J2073" s="199"/>
      <c r="K2073" s="201"/>
      <c r="L2073" s="202"/>
      <c r="M2073" s="201"/>
      <c r="N2073" s="206"/>
      <c r="V2073" s="189"/>
      <c r="W2073" s="195"/>
      <c r="AA2073" s="207" t="s">
        <v>703</v>
      </c>
      <c r="AD2073" s="195"/>
      <c r="AE2073" s="195"/>
      <c r="AG2073" s="195"/>
      <c r="AH2073" s="195"/>
    </row>
    <row r="2074" spans="1:34" s="160" customFormat="1" ht="12" x14ac:dyDescent="0.2">
      <c r="A2074" s="200"/>
      <c r="B2074" s="199"/>
      <c r="C2074" s="1037" t="s">
        <v>443</v>
      </c>
      <c r="D2074" s="1037"/>
      <c r="E2074" s="1037"/>
      <c r="F2074" s="201" t="s">
        <v>444</v>
      </c>
      <c r="G2074" s="201" t="s">
        <v>2330</v>
      </c>
      <c r="H2074" s="201" t="s">
        <v>436</v>
      </c>
      <c r="I2074" s="201" t="s">
        <v>2331</v>
      </c>
      <c r="J2074" s="202"/>
      <c r="K2074" s="201"/>
      <c r="L2074" s="202"/>
      <c r="M2074" s="201"/>
      <c r="N2074" s="203"/>
      <c r="V2074" s="189"/>
      <c r="W2074" s="195"/>
      <c r="AA2074" s="207"/>
      <c r="AB2074" s="163" t="s">
        <v>443</v>
      </c>
      <c r="AD2074" s="195"/>
      <c r="AE2074" s="195"/>
      <c r="AG2074" s="195"/>
      <c r="AH2074" s="195"/>
    </row>
    <row r="2075" spans="1:34" s="160" customFormat="1" ht="12" x14ac:dyDescent="0.2">
      <c r="A2075" s="200"/>
      <c r="B2075" s="199"/>
      <c r="C2075" s="1037" t="s">
        <v>447</v>
      </c>
      <c r="D2075" s="1037"/>
      <c r="E2075" s="1037"/>
      <c r="F2075" s="201" t="s">
        <v>444</v>
      </c>
      <c r="G2075" s="201" t="s">
        <v>2332</v>
      </c>
      <c r="H2075" s="201" t="s">
        <v>436</v>
      </c>
      <c r="I2075" s="201" t="s">
        <v>2333</v>
      </c>
      <c r="J2075" s="202"/>
      <c r="K2075" s="201"/>
      <c r="L2075" s="202"/>
      <c r="M2075" s="201"/>
      <c r="N2075" s="203"/>
      <c r="V2075" s="189"/>
      <c r="W2075" s="195"/>
      <c r="AA2075" s="207"/>
      <c r="AB2075" s="163" t="s">
        <v>447</v>
      </c>
      <c r="AD2075" s="195"/>
      <c r="AE2075" s="195"/>
      <c r="AG2075" s="195"/>
      <c r="AH2075" s="195"/>
    </row>
    <row r="2076" spans="1:34" s="160" customFormat="1" ht="12" x14ac:dyDescent="0.2">
      <c r="A2076" s="200"/>
      <c r="B2076" s="199"/>
      <c r="C2076" s="1047" t="s">
        <v>450</v>
      </c>
      <c r="D2076" s="1047"/>
      <c r="E2076" s="1047"/>
      <c r="F2076" s="208"/>
      <c r="G2076" s="208"/>
      <c r="H2076" s="208"/>
      <c r="I2076" s="208"/>
      <c r="J2076" s="209">
        <v>31.54</v>
      </c>
      <c r="K2076" s="208"/>
      <c r="L2076" s="209">
        <v>90.67</v>
      </c>
      <c r="M2076" s="208"/>
      <c r="N2076" s="210"/>
      <c r="V2076" s="189"/>
      <c r="W2076" s="195"/>
      <c r="AA2076" s="207"/>
      <c r="AC2076" s="163" t="s">
        <v>450</v>
      </c>
      <c r="AD2076" s="195"/>
      <c r="AE2076" s="195"/>
      <c r="AG2076" s="195"/>
      <c r="AH2076" s="195"/>
    </row>
    <row r="2077" spans="1:34" s="160" customFormat="1" ht="12" x14ac:dyDescent="0.2">
      <c r="A2077" s="200"/>
      <c r="B2077" s="199"/>
      <c r="C2077" s="1037" t="s">
        <v>451</v>
      </c>
      <c r="D2077" s="1037"/>
      <c r="E2077" s="1037"/>
      <c r="F2077" s="201"/>
      <c r="G2077" s="201"/>
      <c r="H2077" s="201"/>
      <c r="I2077" s="201"/>
      <c r="J2077" s="202"/>
      <c r="K2077" s="201"/>
      <c r="L2077" s="202">
        <v>61.73</v>
      </c>
      <c r="M2077" s="201"/>
      <c r="N2077" s="203"/>
      <c r="V2077" s="189"/>
      <c r="W2077" s="195"/>
      <c r="AA2077" s="207"/>
      <c r="AB2077" s="163" t="s">
        <v>451</v>
      </c>
      <c r="AD2077" s="195"/>
      <c r="AE2077" s="195"/>
      <c r="AG2077" s="195"/>
      <c r="AH2077" s="195"/>
    </row>
    <row r="2078" spans="1:34" s="160" customFormat="1" ht="33.75" x14ac:dyDescent="0.2">
      <c r="A2078" s="200"/>
      <c r="B2078" s="199" t="s">
        <v>714</v>
      </c>
      <c r="C2078" s="1037" t="s">
        <v>715</v>
      </c>
      <c r="D2078" s="1037"/>
      <c r="E2078" s="1037"/>
      <c r="F2078" s="201" t="s">
        <v>454</v>
      </c>
      <c r="G2078" s="201" t="s">
        <v>716</v>
      </c>
      <c r="H2078" s="201"/>
      <c r="I2078" s="201" t="s">
        <v>716</v>
      </c>
      <c r="J2078" s="202"/>
      <c r="K2078" s="201"/>
      <c r="L2078" s="202">
        <v>62.96</v>
      </c>
      <c r="M2078" s="201"/>
      <c r="N2078" s="203"/>
      <c r="V2078" s="189"/>
      <c r="W2078" s="195"/>
      <c r="AA2078" s="207"/>
      <c r="AB2078" s="163" t="s">
        <v>715</v>
      </c>
      <c r="AD2078" s="195"/>
      <c r="AE2078" s="195"/>
      <c r="AG2078" s="195"/>
      <c r="AH2078" s="195"/>
    </row>
    <row r="2079" spans="1:34" s="160" customFormat="1" ht="33.75" x14ac:dyDescent="0.2">
      <c r="A2079" s="200"/>
      <c r="B2079" s="199" t="s">
        <v>717</v>
      </c>
      <c r="C2079" s="1037" t="s">
        <v>718</v>
      </c>
      <c r="D2079" s="1037"/>
      <c r="E2079" s="1037"/>
      <c r="F2079" s="201" t="s">
        <v>454</v>
      </c>
      <c r="G2079" s="201" t="s">
        <v>719</v>
      </c>
      <c r="H2079" s="201"/>
      <c r="I2079" s="201" t="s">
        <v>719</v>
      </c>
      <c r="J2079" s="202"/>
      <c r="K2079" s="201"/>
      <c r="L2079" s="202">
        <v>35.799999999999997</v>
      </c>
      <c r="M2079" s="201"/>
      <c r="N2079" s="203"/>
      <c r="V2079" s="189"/>
      <c r="W2079" s="195"/>
      <c r="AA2079" s="207"/>
      <c r="AB2079" s="163" t="s">
        <v>718</v>
      </c>
      <c r="AD2079" s="195"/>
      <c r="AE2079" s="195"/>
      <c r="AG2079" s="195"/>
      <c r="AH2079" s="195"/>
    </row>
    <row r="2080" spans="1:34" s="160" customFormat="1" ht="12" x14ac:dyDescent="0.2">
      <c r="A2080" s="211"/>
      <c r="B2080" s="212"/>
      <c r="C2080" s="1039" t="s">
        <v>459</v>
      </c>
      <c r="D2080" s="1039"/>
      <c r="E2080" s="1039"/>
      <c r="F2080" s="192"/>
      <c r="G2080" s="192"/>
      <c r="H2080" s="192"/>
      <c r="I2080" s="192"/>
      <c r="J2080" s="193"/>
      <c r="K2080" s="192"/>
      <c r="L2080" s="193">
        <v>189.43</v>
      </c>
      <c r="M2080" s="208"/>
      <c r="N2080" s="194"/>
      <c r="V2080" s="189"/>
      <c r="W2080" s="195"/>
      <c r="AA2080" s="207"/>
      <c r="AD2080" s="195" t="s">
        <v>459</v>
      </c>
      <c r="AE2080" s="195"/>
      <c r="AG2080" s="195"/>
      <c r="AH2080" s="195"/>
    </row>
    <row r="2081" spans="1:35" s="160" customFormat="1" ht="22.5" x14ac:dyDescent="0.2">
      <c r="A2081" s="190" t="s">
        <v>2334</v>
      </c>
      <c r="B2081" s="191" t="s">
        <v>720</v>
      </c>
      <c r="C2081" s="1039" t="s">
        <v>721</v>
      </c>
      <c r="D2081" s="1039"/>
      <c r="E2081" s="1039"/>
      <c r="F2081" s="192" t="s">
        <v>644</v>
      </c>
      <c r="G2081" s="192"/>
      <c r="H2081" s="192"/>
      <c r="I2081" s="192" t="s">
        <v>2329</v>
      </c>
      <c r="J2081" s="193">
        <v>725.69</v>
      </c>
      <c r="K2081" s="192"/>
      <c r="L2081" s="193">
        <v>1782.04</v>
      </c>
      <c r="M2081" s="192"/>
      <c r="N2081" s="194"/>
      <c r="V2081" s="189"/>
      <c r="W2081" s="195" t="s">
        <v>721</v>
      </c>
      <c r="AA2081" s="207"/>
      <c r="AD2081" s="195"/>
      <c r="AE2081" s="195"/>
      <c r="AG2081" s="195"/>
      <c r="AH2081" s="195"/>
    </row>
    <row r="2082" spans="1:35" s="160" customFormat="1" ht="12" x14ac:dyDescent="0.2">
      <c r="A2082" s="211"/>
      <c r="B2082" s="212"/>
      <c r="C2082" s="168" t="s">
        <v>462</v>
      </c>
      <c r="D2082" s="213"/>
      <c r="E2082" s="213"/>
      <c r="F2082" s="214"/>
      <c r="G2082" s="214"/>
      <c r="H2082" s="214"/>
      <c r="I2082" s="214"/>
      <c r="J2082" s="215"/>
      <c r="K2082" s="214"/>
      <c r="L2082" s="215"/>
      <c r="M2082" s="216"/>
      <c r="N2082" s="217"/>
      <c r="V2082" s="189"/>
      <c r="W2082" s="195"/>
      <c r="AA2082" s="207"/>
      <c r="AD2082" s="195"/>
      <c r="AE2082" s="195"/>
      <c r="AG2082" s="195"/>
      <c r="AH2082" s="195"/>
    </row>
    <row r="2083" spans="1:35" s="160" customFormat="1" ht="33.75" x14ac:dyDescent="0.2">
      <c r="A2083" s="190" t="s">
        <v>2335</v>
      </c>
      <c r="B2083" s="191" t="s">
        <v>2336</v>
      </c>
      <c r="C2083" s="1039" t="s">
        <v>2337</v>
      </c>
      <c r="D2083" s="1039"/>
      <c r="E2083" s="1039"/>
      <c r="F2083" s="192" t="s">
        <v>644</v>
      </c>
      <c r="G2083" s="192"/>
      <c r="H2083" s="192"/>
      <c r="I2083" s="192" t="s">
        <v>2326</v>
      </c>
      <c r="J2083" s="193">
        <v>9.69</v>
      </c>
      <c r="K2083" s="192"/>
      <c r="L2083" s="193">
        <v>23.33</v>
      </c>
      <c r="M2083" s="192"/>
      <c r="N2083" s="194"/>
      <c r="V2083" s="189"/>
      <c r="W2083" s="195" t="s">
        <v>2337</v>
      </c>
      <c r="AA2083" s="207"/>
      <c r="AD2083" s="195"/>
      <c r="AE2083" s="195"/>
      <c r="AG2083" s="195"/>
      <c r="AH2083" s="195"/>
    </row>
    <row r="2084" spans="1:35" s="160" customFormat="1" ht="12" x14ac:dyDescent="0.2">
      <c r="A2084" s="211"/>
      <c r="B2084" s="212"/>
      <c r="C2084" s="168" t="s">
        <v>462</v>
      </c>
      <c r="D2084" s="213"/>
      <c r="E2084" s="213"/>
      <c r="F2084" s="214"/>
      <c r="G2084" s="214"/>
      <c r="H2084" s="214"/>
      <c r="I2084" s="214"/>
      <c r="J2084" s="215"/>
      <c r="K2084" s="214"/>
      <c r="L2084" s="215"/>
      <c r="M2084" s="216"/>
      <c r="N2084" s="217"/>
      <c r="V2084" s="189"/>
      <c r="W2084" s="195"/>
      <c r="AA2084" s="207"/>
      <c r="AD2084" s="195"/>
      <c r="AE2084" s="195"/>
      <c r="AG2084" s="195"/>
      <c r="AH2084" s="195"/>
    </row>
    <row r="2085" spans="1:35" s="160" customFormat="1" ht="12" x14ac:dyDescent="0.2">
      <c r="A2085" s="196"/>
      <c r="B2085" s="197"/>
      <c r="C2085" s="1037" t="s">
        <v>2338</v>
      </c>
      <c r="D2085" s="1037"/>
      <c r="E2085" s="1037"/>
      <c r="F2085" s="1037"/>
      <c r="G2085" s="1037"/>
      <c r="H2085" s="1037"/>
      <c r="I2085" s="1037"/>
      <c r="J2085" s="1037"/>
      <c r="K2085" s="1037"/>
      <c r="L2085" s="1037"/>
      <c r="M2085" s="1037"/>
      <c r="N2085" s="1046"/>
      <c r="V2085" s="189"/>
      <c r="W2085" s="195"/>
      <c r="AA2085" s="207"/>
      <c r="AD2085" s="195"/>
      <c r="AE2085" s="195"/>
      <c r="AG2085" s="195"/>
      <c r="AH2085" s="195"/>
      <c r="AI2085" s="163" t="s">
        <v>2338</v>
      </c>
    </row>
    <row r="2086" spans="1:35" s="160" customFormat="1" ht="1.5" customHeight="1" x14ac:dyDescent="0.2">
      <c r="A2086" s="214"/>
      <c r="B2086" s="212"/>
      <c r="C2086" s="212"/>
      <c r="D2086" s="212"/>
      <c r="E2086" s="212"/>
      <c r="F2086" s="214"/>
      <c r="G2086" s="214"/>
      <c r="H2086" s="214"/>
      <c r="I2086" s="214"/>
      <c r="J2086" s="218"/>
      <c r="K2086" s="214"/>
      <c r="L2086" s="218"/>
      <c r="M2086" s="201"/>
      <c r="N2086" s="218"/>
      <c r="V2086" s="189"/>
      <c r="W2086" s="195"/>
      <c r="AA2086" s="207"/>
      <c r="AD2086" s="195"/>
      <c r="AE2086" s="195"/>
      <c r="AG2086" s="195"/>
      <c r="AH2086" s="195"/>
    </row>
    <row r="2087" spans="1:35" s="160" customFormat="1" ht="12" x14ac:dyDescent="0.2">
      <c r="A2087" s="219"/>
      <c r="B2087" s="220"/>
      <c r="C2087" s="1039" t="s">
        <v>2339</v>
      </c>
      <c r="D2087" s="1039"/>
      <c r="E2087" s="1039"/>
      <c r="F2087" s="1039"/>
      <c r="G2087" s="1039"/>
      <c r="H2087" s="1039"/>
      <c r="I2087" s="1039"/>
      <c r="J2087" s="1039"/>
      <c r="K2087" s="1039"/>
      <c r="L2087" s="221"/>
      <c r="M2087" s="222"/>
      <c r="N2087" s="223"/>
      <c r="V2087" s="189"/>
      <c r="W2087" s="195"/>
      <c r="AA2087" s="207"/>
      <c r="AD2087" s="195"/>
      <c r="AE2087" s="195" t="s">
        <v>2339</v>
      </c>
      <c r="AG2087" s="195"/>
      <c r="AH2087" s="195"/>
    </row>
    <row r="2088" spans="1:35" s="160" customFormat="1" ht="12" x14ac:dyDescent="0.2">
      <c r="A2088" s="224"/>
      <c r="B2088" s="199"/>
      <c r="C2088" s="1037" t="s">
        <v>512</v>
      </c>
      <c r="D2088" s="1037"/>
      <c r="E2088" s="1037"/>
      <c r="F2088" s="1037"/>
      <c r="G2088" s="1037"/>
      <c r="H2088" s="1037"/>
      <c r="I2088" s="1037"/>
      <c r="J2088" s="1037"/>
      <c r="K2088" s="1037"/>
      <c r="L2088" s="225">
        <v>17988.79</v>
      </c>
      <c r="M2088" s="226"/>
      <c r="N2088" s="227"/>
      <c r="V2088" s="189"/>
      <c r="W2088" s="195"/>
      <c r="AA2088" s="207"/>
      <c r="AD2088" s="195"/>
      <c r="AE2088" s="195"/>
      <c r="AF2088" s="163" t="s">
        <v>512</v>
      </c>
      <c r="AG2088" s="195"/>
      <c r="AH2088" s="195"/>
    </row>
    <row r="2089" spans="1:35" s="160" customFormat="1" ht="12" x14ac:dyDescent="0.2">
      <c r="A2089" s="224"/>
      <c r="B2089" s="199"/>
      <c r="C2089" s="1037" t="s">
        <v>513</v>
      </c>
      <c r="D2089" s="1037"/>
      <c r="E2089" s="1037"/>
      <c r="F2089" s="1037"/>
      <c r="G2089" s="1037"/>
      <c r="H2089" s="1037"/>
      <c r="I2089" s="1037"/>
      <c r="J2089" s="1037"/>
      <c r="K2089" s="1037"/>
      <c r="L2089" s="225"/>
      <c r="M2089" s="226"/>
      <c r="N2089" s="227"/>
      <c r="V2089" s="189"/>
      <c r="W2089" s="195"/>
      <c r="AA2089" s="207"/>
      <c r="AD2089" s="195"/>
      <c r="AE2089" s="195"/>
      <c r="AF2089" s="163" t="s">
        <v>513</v>
      </c>
      <c r="AG2089" s="195"/>
      <c r="AH2089" s="195"/>
    </row>
    <row r="2090" spans="1:35" s="160" customFormat="1" ht="12" x14ac:dyDescent="0.2">
      <c r="A2090" s="224"/>
      <c r="B2090" s="199"/>
      <c r="C2090" s="1037" t="s">
        <v>514</v>
      </c>
      <c r="D2090" s="1037"/>
      <c r="E2090" s="1037"/>
      <c r="F2090" s="1037"/>
      <c r="G2090" s="1037"/>
      <c r="H2090" s="1037"/>
      <c r="I2090" s="1037"/>
      <c r="J2090" s="1037"/>
      <c r="K2090" s="1037"/>
      <c r="L2090" s="225">
        <v>362.82</v>
      </c>
      <c r="M2090" s="226"/>
      <c r="N2090" s="227"/>
      <c r="V2090" s="189"/>
      <c r="W2090" s="195"/>
      <c r="AA2090" s="207"/>
      <c r="AD2090" s="195"/>
      <c r="AE2090" s="195"/>
      <c r="AF2090" s="163" t="s">
        <v>514</v>
      </c>
      <c r="AG2090" s="195"/>
      <c r="AH2090" s="195"/>
    </row>
    <row r="2091" spans="1:35" s="160" customFormat="1" ht="12" x14ac:dyDescent="0.2">
      <c r="A2091" s="224"/>
      <c r="B2091" s="199"/>
      <c r="C2091" s="1037" t="s">
        <v>515</v>
      </c>
      <c r="D2091" s="1037"/>
      <c r="E2091" s="1037"/>
      <c r="F2091" s="1037"/>
      <c r="G2091" s="1037"/>
      <c r="H2091" s="1037"/>
      <c r="I2091" s="1037"/>
      <c r="J2091" s="1037"/>
      <c r="K2091" s="1037"/>
      <c r="L2091" s="225">
        <v>1276.3800000000001</v>
      </c>
      <c r="M2091" s="226"/>
      <c r="N2091" s="227"/>
      <c r="V2091" s="189"/>
      <c r="W2091" s="195"/>
      <c r="AA2091" s="207"/>
      <c r="AD2091" s="195"/>
      <c r="AE2091" s="195"/>
      <c r="AF2091" s="163" t="s">
        <v>515</v>
      </c>
      <c r="AG2091" s="195"/>
      <c r="AH2091" s="195"/>
    </row>
    <row r="2092" spans="1:35" s="160" customFormat="1" ht="12" x14ac:dyDescent="0.2">
      <c r="A2092" s="224"/>
      <c r="B2092" s="199"/>
      <c r="C2092" s="1037" t="s">
        <v>516</v>
      </c>
      <c r="D2092" s="1037"/>
      <c r="E2092" s="1037"/>
      <c r="F2092" s="1037"/>
      <c r="G2092" s="1037"/>
      <c r="H2092" s="1037"/>
      <c r="I2092" s="1037"/>
      <c r="J2092" s="1037"/>
      <c r="K2092" s="1037"/>
      <c r="L2092" s="225">
        <v>91.19</v>
      </c>
      <c r="M2092" s="226"/>
      <c r="N2092" s="227"/>
      <c r="V2092" s="189"/>
      <c r="W2092" s="195"/>
      <c r="AA2092" s="207"/>
      <c r="AD2092" s="195"/>
      <c r="AE2092" s="195"/>
      <c r="AF2092" s="163" t="s">
        <v>516</v>
      </c>
      <c r="AG2092" s="195"/>
      <c r="AH2092" s="195"/>
    </row>
    <row r="2093" spans="1:35" s="160" customFormat="1" ht="12" x14ac:dyDescent="0.2">
      <c r="A2093" s="224"/>
      <c r="B2093" s="199"/>
      <c r="C2093" s="1037" t="s">
        <v>517</v>
      </c>
      <c r="D2093" s="1037"/>
      <c r="E2093" s="1037"/>
      <c r="F2093" s="1037"/>
      <c r="G2093" s="1037"/>
      <c r="H2093" s="1037"/>
      <c r="I2093" s="1037"/>
      <c r="J2093" s="1037"/>
      <c r="K2093" s="1037"/>
      <c r="L2093" s="225">
        <v>16349.59</v>
      </c>
      <c r="M2093" s="226"/>
      <c r="N2093" s="227"/>
      <c r="V2093" s="189"/>
      <c r="W2093" s="195"/>
      <c r="AA2093" s="207"/>
      <c r="AD2093" s="195"/>
      <c r="AE2093" s="195"/>
      <c r="AF2093" s="163" t="s">
        <v>517</v>
      </c>
      <c r="AG2093" s="195"/>
      <c r="AH2093" s="195"/>
    </row>
    <row r="2094" spans="1:35" s="160" customFormat="1" ht="12" x14ac:dyDescent="0.2">
      <c r="A2094" s="224"/>
      <c r="B2094" s="199"/>
      <c r="C2094" s="1037" t="s">
        <v>518</v>
      </c>
      <c r="D2094" s="1037"/>
      <c r="E2094" s="1037"/>
      <c r="F2094" s="1037"/>
      <c r="G2094" s="1037"/>
      <c r="H2094" s="1037"/>
      <c r="I2094" s="1037"/>
      <c r="J2094" s="1037"/>
      <c r="K2094" s="1037"/>
      <c r="L2094" s="225">
        <v>18791.29</v>
      </c>
      <c r="M2094" s="226"/>
      <c r="N2094" s="227"/>
      <c r="V2094" s="189"/>
      <c r="W2094" s="195"/>
      <c r="AA2094" s="207"/>
      <c r="AD2094" s="195"/>
      <c r="AE2094" s="195"/>
      <c r="AF2094" s="163" t="s">
        <v>518</v>
      </c>
      <c r="AG2094" s="195"/>
      <c r="AH2094" s="195"/>
    </row>
    <row r="2095" spans="1:35" s="160" customFormat="1" ht="12" x14ac:dyDescent="0.2">
      <c r="A2095" s="224"/>
      <c r="B2095" s="199"/>
      <c r="C2095" s="1037" t="s">
        <v>513</v>
      </c>
      <c r="D2095" s="1037"/>
      <c r="E2095" s="1037"/>
      <c r="F2095" s="1037"/>
      <c r="G2095" s="1037"/>
      <c r="H2095" s="1037"/>
      <c r="I2095" s="1037"/>
      <c r="J2095" s="1037"/>
      <c r="K2095" s="1037"/>
      <c r="L2095" s="225"/>
      <c r="M2095" s="226"/>
      <c r="N2095" s="227"/>
      <c r="V2095" s="189"/>
      <c r="W2095" s="195"/>
      <c r="AA2095" s="207"/>
      <c r="AD2095" s="195"/>
      <c r="AE2095" s="195"/>
      <c r="AF2095" s="163" t="s">
        <v>513</v>
      </c>
      <c r="AG2095" s="195"/>
      <c r="AH2095" s="195"/>
    </row>
    <row r="2096" spans="1:35" s="160" customFormat="1" ht="12" x14ac:dyDescent="0.2">
      <c r="A2096" s="224"/>
      <c r="B2096" s="199"/>
      <c r="C2096" s="1037" t="s">
        <v>519</v>
      </c>
      <c r="D2096" s="1037"/>
      <c r="E2096" s="1037"/>
      <c r="F2096" s="1037"/>
      <c r="G2096" s="1037"/>
      <c r="H2096" s="1037"/>
      <c r="I2096" s="1037"/>
      <c r="J2096" s="1037"/>
      <c r="K2096" s="1037"/>
      <c r="L2096" s="225">
        <v>362.82</v>
      </c>
      <c r="M2096" s="226"/>
      <c r="N2096" s="227"/>
      <c r="V2096" s="189"/>
      <c r="W2096" s="195"/>
      <c r="AA2096" s="207"/>
      <c r="AD2096" s="195"/>
      <c r="AE2096" s="195"/>
      <c r="AF2096" s="163" t="s">
        <v>519</v>
      </c>
      <c r="AG2096" s="195"/>
      <c r="AH2096" s="195"/>
    </row>
    <row r="2097" spans="1:34" s="160" customFormat="1" ht="12" x14ac:dyDescent="0.2">
      <c r="A2097" s="224"/>
      <c r="B2097" s="199"/>
      <c r="C2097" s="1037" t="s">
        <v>520</v>
      </c>
      <c r="D2097" s="1037"/>
      <c r="E2097" s="1037"/>
      <c r="F2097" s="1037"/>
      <c r="G2097" s="1037"/>
      <c r="H2097" s="1037"/>
      <c r="I2097" s="1037"/>
      <c r="J2097" s="1037"/>
      <c r="K2097" s="1037"/>
      <c r="L2097" s="225">
        <v>1276.3800000000001</v>
      </c>
      <c r="M2097" s="226"/>
      <c r="N2097" s="227"/>
      <c r="V2097" s="189"/>
      <c r="W2097" s="195"/>
      <c r="AA2097" s="207"/>
      <c r="AD2097" s="195"/>
      <c r="AE2097" s="195"/>
      <c r="AF2097" s="163" t="s">
        <v>520</v>
      </c>
      <c r="AG2097" s="195"/>
      <c r="AH2097" s="195"/>
    </row>
    <row r="2098" spans="1:34" s="160" customFormat="1" ht="12" x14ac:dyDescent="0.2">
      <c r="A2098" s="224"/>
      <c r="B2098" s="199"/>
      <c r="C2098" s="1037" t="s">
        <v>521</v>
      </c>
      <c r="D2098" s="1037"/>
      <c r="E2098" s="1037"/>
      <c r="F2098" s="1037"/>
      <c r="G2098" s="1037"/>
      <c r="H2098" s="1037"/>
      <c r="I2098" s="1037"/>
      <c r="J2098" s="1037"/>
      <c r="K2098" s="1037"/>
      <c r="L2098" s="225">
        <v>16349.59</v>
      </c>
      <c r="M2098" s="226"/>
      <c r="N2098" s="227"/>
      <c r="V2098" s="189"/>
      <c r="W2098" s="195"/>
      <c r="AA2098" s="207"/>
      <c r="AD2098" s="195"/>
      <c r="AE2098" s="195"/>
      <c r="AF2098" s="163" t="s">
        <v>521</v>
      </c>
      <c r="AG2098" s="195"/>
      <c r="AH2098" s="195"/>
    </row>
    <row r="2099" spans="1:34" s="160" customFormat="1" ht="12" x14ac:dyDescent="0.2">
      <c r="A2099" s="224"/>
      <c r="B2099" s="199"/>
      <c r="C2099" s="1037" t="s">
        <v>522</v>
      </c>
      <c r="D2099" s="1037"/>
      <c r="E2099" s="1037"/>
      <c r="F2099" s="1037"/>
      <c r="G2099" s="1037"/>
      <c r="H2099" s="1037"/>
      <c r="I2099" s="1037"/>
      <c r="J2099" s="1037"/>
      <c r="K2099" s="1037"/>
      <c r="L2099" s="225">
        <v>504.85</v>
      </c>
      <c r="M2099" s="226"/>
      <c r="N2099" s="227"/>
      <c r="V2099" s="189"/>
      <c r="W2099" s="195"/>
      <c r="AA2099" s="207"/>
      <c r="AD2099" s="195"/>
      <c r="AE2099" s="195"/>
      <c r="AF2099" s="163" t="s">
        <v>522</v>
      </c>
      <c r="AG2099" s="195"/>
      <c r="AH2099" s="195"/>
    </row>
    <row r="2100" spans="1:34" s="160" customFormat="1" ht="12" x14ac:dyDescent="0.2">
      <c r="A2100" s="224"/>
      <c r="B2100" s="199"/>
      <c r="C2100" s="1037" t="s">
        <v>523</v>
      </c>
      <c r="D2100" s="1037"/>
      <c r="E2100" s="1037"/>
      <c r="F2100" s="1037"/>
      <c r="G2100" s="1037"/>
      <c r="H2100" s="1037"/>
      <c r="I2100" s="1037"/>
      <c r="J2100" s="1037"/>
      <c r="K2100" s="1037"/>
      <c r="L2100" s="225">
        <v>297.64999999999998</v>
      </c>
      <c r="M2100" s="226"/>
      <c r="N2100" s="227"/>
      <c r="V2100" s="189"/>
      <c r="W2100" s="195"/>
      <c r="AA2100" s="207"/>
      <c r="AD2100" s="195"/>
      <c r="AE2100" s="195"/>
      <c r="AF2100" s="163" t="s">
        <v>523</v>
      </c>
      <c r="AG2100" s="195"/>
      <c r="AH2100" s="195"/>
    </row>
    <row r="2101" spans="1:34" s="160" customFormat="1" ht="12" x14ac:dyDescent="0.2">
      <c r="A2101" s="224"/>
      <c r="B2101" s="199"/>
      <c r="C2101" s="1037" t="s">
        <v>524</v>
      </c>
      <c r="D2101" s="1037"/>
      <c r="E2101" s="1037"/>
      <c r="F2101" s="1037"/>
      <c r="G2101" s="1037"/>
      <c r="H2101" s="1037"/>
      <c r="I2101" s="1037"/>
      <c r="J2101" s="1037"/>
      <c r="K2101" s="1037"/>
      <c r="L2101" s="225">
        <v>454.01</v>
      </c>
      <c r="M2101" s="226"/>
      <c r="N2101" s="227"/>
      <c r="V2101" s="189"/>
      <c r="W2101" s="195"/>
      <c r="AA2101" s="207"/>
      <c r="AD2101" s="195"/>
      <c r="AE2101" s="195"/>
      <c r="AF2101" s="163" t="s">
        <v>524</v>
      </c>
      <c r="AG2101" s="195"/>
      <c r="AH2101" s="195"/>
    </row>
    <row r="2102" spans="1:34" s="160" customFormat="1" ht="12" x14ac:dyDescent="0.2">
      <c r="A2102" s="224"/>
      <c r="B2102" s="199"/>
      <c r="C2102" s="1037" t="s">
        <v>525</v>
      </c>
      <c r="D2102" s="1037"/>
      <c r="E2102" s="1037"/>
      <c r="F2102" s="1037"/>
      <c r="G2102" s="1037"/>
      <c r="H2102" s="1037"/>
      <c r="I2102" s="1037"/>
      <c r="J2102" s="1037"/>
      <c r="K2102" s="1037"/>
      <c r="L2102" s="225">
        <v>504.85</v>
      </c>
      <c r="M2102" s="226"/>
      <c r="N2102" s="227"/>
      <c r="V2102" s="189"/>
      <c r="W2102" s="195"/>
      <c r="AA2102" s="207"/>
      <c r="AD2102" s="195"/>
      <c r="AE2102" s="195"/>
      <c r="AF2102" s="163" t="s">
        <v>525</v>
      </c>
      <c r="AG2102" s="195"/>
      <c r="AH2102" s="195"/>
    </row>
    <row r="2103" spans="1:34" s="160" customFormat="1" ht="12" x14ac:dyDescent="0.2">
      <c r="A2103" s="224"/>
      <c r="B2103" s="199"/>
      <c r="C2103" s="1037" t="s">
        <v>526</v>
      </c>
      <c r="D2103" s="1037"/>
      <c r="E2103" s="1037"/>
      <c r="F2103" s="1037"/>
      <c r="G2103" s="1037"/>
      <c r="H2103" s="1037"/>
      <c r="I2103" s="1037"/>
      <c r="J2103" s="1037"/>
      <c r="K2103" s="1037"/>
      <c r="L2103" s="225">
        <v>297.64999999999998</v>
      </c>
      <c r="M2103" s="226"/>
      <c r="N2103" s="227"/>
      <c r="V2103" s="189"/>
      <c r="W2103" s="195"/>
      <c r="AA2103" s="207"/>
      <c r="AD2103" s="195"/>
      <c r="AE2103" s="195"/>
      <c r="AF2103" s="163" t="s">
        <v>526</v>
      </c>
      <c r="AG2103" s="195"/>
      <c r="AH2103" s="195"/>
    </row>
    <row r="2104" spans="1:34" s="160" customFormat="1" ht="12" x14ac:dyDescent="0.2">
      <c r="A2104" s="224"/>
      <c r="B2104" s="218"/>
      <c r="C2104" s="1038" t="s">
        <v>2340</v>
      </c>
      <c r="D2104" s="1038"/>
      <c r="E2104" s="1038"/>
      <c r="F2104" s="1038"/>
      <c r="G2104" s="1038"/>
      <c r="H2104" s="1038"/>
      <c r="I2104" s="1038"/>
      <c r="J2104" s="1038"/>
      <c r="K2104" s="1038"/>
      <c r="L2104" s="228">
        <v>18791.29</v>
      </c>
      <c r="M2104" s="229"/>
      <c r="N2104" s="230"/>
      <c r="V2104" s="189"/>
      <c r="W2104" s="195"/>
      <c r="AA2104" s="207"/>
      <c r="AD2104" s="195"/>
      <c r="AE2104" s="195"/>
      <c r="AG2104" s="195" t="s">
        <v>2340</v>
      </c>
      <c r="AH2104" s="195"/>
    </row>
    <row r="2105" spans="1:34" s="160" customFormat="1" ht="12" x14ac:dyDescent="0.2">
      <c r="A2105" s="1043" t="s">
        <v>2341</v>
      </c>
      <c r="B2105" s="1044"/>
      <c r="C2105" s="1044"/>
      <c r="D2105" s="1044"/>
      <c r="E2105" s="1044"/>
      <c r="F2105" s="1044"/>
      <c r="G2105" s="1044"/>
      <c r="H2105" s="1044"/>
      <c r="I2105" s="1044"/>
      <c r="J2105" s="1044"/>
      <c r="K2105" s="1044"/>
      <c r="L2105" s="1044"/>
      <c r="M2105" s="1044"/>
      <c r="N2105" s="1045"/>
      <c r="V2105" s="189" t="s">
        <v>2341</v>
      </c>
      <c r="W2105" s="195"/>
      <c r="AA2105" s="207"/>
      <c r="AD2105" s="195"/>
      <c r="AE2105" s="195"/>
      <c r="AG2105" s="195"/>
      <c r="AH2105" s="195"/>
    </row>
    <row r="2106" spans="1:34" s="160" customFormat="1" ht="22.5" x14ac:dyDescent="0.2">
      <c r="A2106" s="190" t="s">
        <v>2342</v>
      </c>
      <c r="B2106" s="191" t="s">
        <v>2343</v>
      </c>
      <c r="C2106" s="1039" t="s">
        <v>2344</v>
      </c>
      <c r="D2106" s="1039"/>
      <c r="E2106" s="1039"/>
      <c r="F2106" s="192" t="s">
        <v>644</v>
      </c>
      <c r="G2106" s="192"/>
      <c r="H2106" s="192"/>
      <c r="I2106" s="192" t="s">
        <v>2345</v>
      </c>
      <c r="J2106" s="193"/>
      <c r="K2106" s="192"/>
      <c r="L2106" s="193"/>
      <c r="M2106" s="192"/>
      <c r="N2106" s="194"/>
      <c r="V2106" s="189"/>
      <c r="W2106" s="195" t="s">
        <v>2344</v>
      </c>
      <c r="AA2106" s="207"/>
      <c r="AD2106" s="195"/>
      <c r="AE2106" s="195"/>
      <c r="AG2106" s="195"/>
      <c r="AH2106" s="195"/>
    </row>
    <row r="2107" spans="1:34" s="160" customFormat="1" ht="12" x14ac:dyDescent="0.2">
      <c r="A2107" s="196"/>
      <c r="B2107" s="197"/>
      <c r="C2107" s="1037" t="s">
        <v>2346</v>
      </c>
      <c r="D2107" s="1037"/>
      <c r="E2107" s="1037"/>
      <c r="F2107" s="1037"/>
      <c r="G2107" s="1037"/>
      <c r="H2107" s="1037"/>
      <c r="I2107" s="1037"/>
      <c r="J2107" s="1037"/>
      <c r="K2107" s="1037"/>
      <c r="L2107" s="1037"/>
      <c r="M2107" s="1037"/>
      <c r="N2107" s="1046"/>
      <c r="V2107" s="189"/>
      <c r="W2107" s="195"/>
      <c r="X2107" s="163" t="s">
        <v>2346</v>
      </c>
      <c r="AA2107" s="207"/>
      <c r="AD2107" s="195"/>
      <c r="AE2107" s="195"/>
      <c r="AG2107" s="195"/>
      <c r="AH2107" s="195"/>
    </row>
    <row r="2108" spans="1:34" s="160" customFormat="1" ht="12" x14ac:dyDescent="0.2">
      <c r="A2108" s="200"/>
      <c r="B2108" s="199" t="s">
        <v>423</v>
      </c>
      <c r="C2108" s="1037" t="s">
        <v>432</v>
      </c>
      <c r="D2108" s="1037"/>
      <c r="E2108" s="1037"/>
      <c r="F2108" s="201"/>
      <c r="G2108" s="201"/>
      <c r="H2108" s="201"/>
      <c r="I2108" s="201"/>
      <c r="J2108" s="202">
        <v>28.71</v>
      </c>
      <c r="K2108" s="201"/>
      <c r="L2108" s="202">
        <v>482.33</v>
      </c>
      <c r="M2108" s="201"/>
      <c r="N2108" s="203"/>
      <c r="V2108" s="189"/>
      <c r="W2108" s="195"/>
      <c r="Z2108" s="163" t="s">
        <v>432</v>
      </c>
      <c r="AA2108" s="207"/>
      <c r="AD2108" s="195"/>
      <c r="AE2108" s="195"/>
      <c r="AG2108" s="195"/>
      <c r="AH2108" s="195"/>
    </row>
    <row r="2109" spans="1:34" s="160" customFormat="1" ht="12" x14ac:dyDescent="0.2">
      <c r="A2109" s="200"/>
      <c r="B2109" s="199" t="s">
        <v>434</v>
      </c>
      <c r="C2109" s="1037" t="s">
        <v>435</v>
      </c>
      <c r="D2109" s="1037"/>
      <c r="E2109" s="1037"/>
      <c r="F2109" s="201"/>
      <c r="G2109" s="201"/>
      <c r="H2109" s="201"/>
      <c r="I2109" s="201"/>
      <c r="J2109" s="202">
        <v>50.01</v>
      </c>
      <c r="K2109" s="201"/>
      <c r="L2109" s="202">
        <v>840.17</v>
      </c>
      <c r="M2109" s="201"/>
      <c r="N2109" s="203"/>
      <c r="V2109" s="189"/>
      <c r="W2109" s="195"/>
      <c r="Z2109" s="163" t="s">
        <v>435</v>
      </c>
      <c r="AA2109" s="207"/>
      <c r="AD2109" s="195"/>
      <c r="AE2109" s="195"/>
      <c r="AG2109" s="195"/>
      <c r="AH2109" s="195"/>
    </row>
    <row r="2110" spans="1:34" s="160" customFormat="1" ht="12" x14ac:dyDescent="0.2">
      <c r="A2110" s="200"/>
      <c r="B2110" s="199" t="s">
        <v>437</v>
      </c>
      <c r="C2110" s="1037" t="s">
        <v>438</v>
      </c>
      <c r="D2110" s="1037"/>
      <c r="E2110" s="1037"/>
      <c r="F2110" s="201"/>
      <c r="G2110" s="201"/>
      <c r="H2110" s="201"/>
      <c r="I2110" s="201"/>
      <c r="J2110" s="202">
        <v>5.54</v>
      </c>
      <c r="K2110" s="201"/>
      <c r="L2110" s="202">
        <v>93.07</v>
      </c>
      <c r="M2110" s="201"/>
      <c r="N2110" s="203"/>
      <c r="V2110" s="189"/>
      <c r="W2110" s="195"/>
      <c r="Z2110" s="163" t="s">
        <v>438</v>
      </c>
      <c r="AA2110" s="207"/>
      <c r="AD2110" s="195"/>
      <c r="AE2110" s="195"/>
      <c r="AG2110" s="195"/>
      <c r="AH2110" s="195"/>
    </row>
    <row r="2111" spans="1:34" s="160" customFormat="1" ht="12" x14ac:dyDescent="0.2">
      <c r="A2111" s="200"/>
      <c r="B2111" s="199" t="s">
        <v>439</v>
      </c>
      <c r="C2111" s="1037" t="s">
        <v>440</v>
      </c>
      <c r="D2111" s="1037"/>
      <c r="E2111" s="1037"/>
      <c r="F2111" s="201"/>
      <c r="G2111" s="201"/>
      <c r="H2111" s="201"/>
      <c r="I2111" s="201"/>
      <c r="J2111" s="202">
        <v>0.37</v>
      </c>
      <c r="K2111" s="201"/>
      <c r="L2111" s="202">
        <v>6.22</v>
      </c>
      <c r="M2111" s="201"/>
      <c r="N2111" s="203"/>
      <c r="V2111" s="189"/>
      <c r="W2111" s="195"/>
      <c r="Z2111" s="163" t="s">
        <v>440</v>
      </c>
      <c r="AA2111" s="207"/>
      <c r="AD2111" s="195"/>
      <c r="AE2111" s="195"/>
      <c r="AG2111" s="195"/>
      <c r="AH2111" s="195"/>
    </row>
    <row r="2112" spans="1:34" s="160" customFormat="1" ht="12" x14ac:dyDescent="0.2">
      <c r="A2112" s="196"/>
      <c r="B2112" s="204" t="s">
        <v>2347</v>
      </c>
      <c r="C2112" s="1048" t="s">
        <v>2348</v>
      </c>
      <c r="D2112" s="1048"/>
      <c r="E2112" s="1048"/>
      <c r="F2112" s="205" t="s">
        <v>644</v>
      </c>
      <c r="G2112" s="205" t="s">
        <v>1256</v>
      </c>
      <c r="H2112" s="205"/>
      <c r="I2112" s="205" t="s">
        <v>2349</v>
      </c>
      <c r="J2112" s="199"/>
      <c r="K2112" s="201"/>
      <c r="L2112" s="202"/>
      <c r="M2112" s="201"/>
      <c r="N2112" s="206"/>
      <c r="V2112" s="189"/>
      <c r="W2112" s="195"/>
      <c r="AA2112" s="207" t="s">
        <v>2348</v>
      </c>
      <c r="AD2112" s="195"/>
      <c r="AE2112" s="195"/>
      <c r="AG2112" s="195"/>
      <c r="AH2112" s="195"/>
    </row>
    <row r="2113" spans="1:34" s="160" customFormat="1" ht="22.5" x14ac:dyDescent="0.2">
      <c r="A2113" s="196"/>
      <c r="B2113" s="204" t="s">
        <v>2278</v>
      </c>
      <c r="C2113" s="1048" t="s">
        <v>2350</v>
      </c>
      <c r="D2113" s="1048"/>
      <c r="E2113" s="1048"/>
      <c r="F2113" s="205" t="s">
        <v>644</v>
      </c>
      <c r="G2113" s="205" t="s">
        <v>1832</v>
      </c>
      <c r="H2113" s="205"/>
      <c r="I2113" s="205" t="s">
        <v>2351</v>
      </c>
      <c r="J2113" s="199"/>
      <c r="K2113" s="201"/>
      <c r="L2113" s="202"/>
      <c r="M2113" s="201"/>
      <c r="N2113" s="206"/>
      <c r="V2113" s="189"/>
      <c r="W2113" s="195"/>
      <c r="AA2113" s="207" t="s">
        <v>2350</v>
      </c>
      <c r="AD2113" s="195"/>
      <c r="AE2113" s="195"/>
      <c r="AG2113" s="195"/>
      <c r="AH2113" s="195"/>
    </row>
    <row r="2114" spans="1:34" s="160" customFormat="1" ht="22.5" x14ac:dyDescent="0.2">
      <c r="A2114" s="196"/>
      <c r="B2114" s="204" t="s">
        <v>2278</v>
      </c>
      <c r="C2114" s="1048" t="s">
        <v>2352</v>
      </c>
      <c r="D2114" s="1048"/>
      <c r="E2114" s="1048"/>
      <c r="F2114" s="205" t="s">
        <v>644</v>
      </c>
      <c r="G2114" s="205" t="s">
        <v>423</v>
      </c>
      <c r="H2114" s="205"/>
      <c r="I2114" s="205" t="s">
        <v>2345</v>
      </c>
      <c r="J2114" s="199"/>
      <c r="K2114" s="201"/>
      <c r="L2114" s="202"/>
      <c r="M2114" s="201"/>
      <c r="N2114" s="206"/>
      <c r="V2114" s="189"/>
      <c r="W2114" s="195"/>
      <c r="AA2114" s="207" t="s">
        <v>2352</v>
      </c>
      <c r="AD2114" s="195"/>
      <c r="AE2114" s="195"/>
      <c r="AG2114" s="195"/>
      <c r="AH2114" s="195"/>
    </row>
    <row r="2115" spans="1:34" s="160" customFormat="1" ht="22.5" x14ac:dyDescent="0.2">
      <c r="A2115" s="196"/>
      <c r="B2115" s="204" t="s">
        <v>2278</v>
      </c>
      <c r="C2115" s="1048" t="s">
        <v>2353</v>
      </c>
      <c r="D2115" s="1048"/>
      <c r="E2115" s="1048"/>
      <c r="F2115" s="205" t="s">
        <v>644</v>
      </c>
      <c r="G2115" s="205" t="s">
        <v>2083</v>
      </c>
      <c r="H2115" s="205"/>
      <c r="I2115" s="205" t="s">
        <v>2354</v>
      </c>
      <c r="J2115" s="199"/>
      <c r="K2115" s="201"/>
      <c r="L2115" s="202"/>
      <c r="M2115" s="201"/>
      <c r="N2115" s="206"/>
      <c r="V2115" s="189"/>
      <c r="W2115" s="195"/>
      <c r="AA2115" s="207" t="s">
        <v>2353</v>
      </c>
      <c r="AD2115" s="195"/>
      <c r="AE2115" s="195"/>
      <c r="AG2115" s="195"/>
      <c r="AH2115" s="195"/>
    </row>
    <row r="2116" spans="1:34" s="160" customFormat="1" ht="12" x14ac:dyDescent="0.2">
      <c r="A2116" s="200"/>
      <c r="B2116" s="199"/>
      <c r="C2116" s="1037" t="s">
        <v>443</v>
      </c>
      <c r="D2116" s="1037"/>
      <c r="E2116" s="1037"/>
      <c r="F2116" s="201" t="s">
        <v>444</v>
      </c>
      <c r="G2116" s="201" t="s">
        <v>2355</v>
      </c>
      <c r="H2116" s="201"/>
      <c r="I2116" s="201" t="s">
        <v>2356</v>
      </c>
      <c r="J2116" s="202"/>
      <c r="K2116" s="201"/>
      <c r="L2116" s="202"/>
      <c r="M2116" s="201"/>
      <c r="N2116" s="203"/>
      <c r="V2116" s="189"/>
      <c r="W2116" s="195"/>
      <c r="AA2116" s="207"/>
      <c r="AB2116" s="163" t="s">
        <v>443</v>
      </c>
      <c r="AD2116" s="195"/>
      <c r="AE2116" s="195"/>
      <c r="AG2116" s="195"/>
      <c r="AH2116" s="195"/>
    </row>
    <row r="2117" spans="1:34" s="160" customFormat="1" ht="12" x14ac:dyDescent="0.2">
      <c r="A2117" s="200"/>
      <c r="B2117" s="199"/>
      <c r="C2117" s="1037" t="s">
        <v>447</v>
      </c>
      <c r="D2117" s="1037"/>
      <c r="E2117" s="1037"/>
      <c r="F2117" s="201" t="s">
        <v>444</v>
      </c>
      <c r="G2117" s="201" t="s">
        <v>680</v>
      </c>
      <c r="H2117" s="201"/>
      <c r="I2117" s="201" t="s">
        <v>2357</v>
      </c>
      <c r="J2117" s="202"/>
      <c r="K2117" s="201"/>
      <c r="L2117" s="202"/>
      <c r="M2117" s="201"/>
      <c r="N2117" s="203"/>
      <c r="V2117" s="189"/>
      <c r="W2117" s="195"/>
      <c r="AA2117" s="207"/>
      <c r="AB2117" s="163" t="s">
        <v>447</v>
      </c>
      <c r="AD2117" s="195"/>
      <c r="AE2117" s="195"/>
      <c r="AG2117" s="195"/>
      <c r="AH2117" s="195"/>
    </row>
    <row r="2118" spans="1:34" s="160" customFormat="1" ht="12" x14ac:dyDescent="0.2">
      <c r="A2118" s="200"/>
      <c r="B2118" s="199"/>
      <c r="C2118" s="1047" t="s">
        <v>450</v>
      </c>
      <c r="D2118" s="1047"/>
      <c r="E2118" s="1047"/>
      <c r="F2118" s="208"/>
      <c r="G2118" s="208"/>
      <c r="H2118" s="208"/>
      <c r="I2118" s="208"/>
      <c r="J2118" s="209">
        <v>79.09</v>
      </c>
      <c r="K2118" s="208"/>
      <c r="L2118" s="209">
        <v>1328.72</v>
      </c>
      <c r="M2118" s="208"/>
      <c r="N2118" s="210"/>
      <c r="V2118" s="189"/>
      <c r="W2118" s="195"/>
      <c r="AA2118" s="207"/>
      <c r="AC2118" s="163" t="s">
        <v>450</v>
      </c>
      <c r="AD2118" s="195"/>
      <c r="AE2118" s="195"/>
      <c r="AG2118" s="195"/>
      <c r="AH2118" s="195"/>
    </row>
    <row r="2119" spans="1:34" s="160" customFormat="1" ht="12" x14ac:dyDescent="0.2">
      <c r="A2119" s="200"/>
      <c r="B2119" s="199"/>
      <c r="C2119" s="1037" t="s">
        <v>451</v>
      </c>
      <c r="D2119" s="1037"/>
      <c r="E2119" s="1037"/>
      <c r="F2119" s="201"/>
      <c r="G2119" s="201"/>
      <c r="H2119" s="201"/>
      <c r="I2119" s="201"/>
      <c r="J2119" s="202"/>
      <c r="K2119" s="201"/>
      <c r="L2119" s="202">
        <v>575.4</v>
      </c>
      <c r="M2119" s="201"/>
      <c r="N2119" s="203"/>
      <c r="V2119" s="189"/>
      <c r="W2119" s="195"/>
      <c r="AA2119" s="207"/>
      <c r="AB2119" s="163" t="s">
        <v>451</v>
      </c>
      <c r="AD2119" s="195"/>
      <c r="AE2119" s="195"/>
      <c r="AG2119" s="195"/>
      <c r="AH2119" s="195"/>
    </row>
    <row r="2120" spans="1:34" s="160" customFormat="1" ht="22.5" x14ac:dyDescent="0.2">
      <c r="A2120" s="200"/>
      <c r="B2120" s="199" t="s">
        <v>1061</v>
      </c>
      <c r="C2120" s="1037" t="s">
        <v>1062</v>
      </c>
      <c r="D2120" s="1037"/>
      <c r="E2120" s="1037"/>
      <c r="F2120" s="201" t="s">
        <v>454</v>
      </c>
      <c r="G2120" s="201" t="s">
        <v>1063</v>
      </c>
      <c r="H2120" s="201"/>
      <c r="I2120" s="201" t="s">
        <v>1063</v>
      </c>
      <c r="J2120" s="202"/>
      <c r="K2120" s="201"/>
      <c r="L2120" s="202">
        <v>644.45000000000005</v>
      </c>
      <c r="M2120" s="201"/>
      <c r="N2120" s="203"/>
      <c r="V2120" s="189"/>
      <c r="W2120" s="195"/>
      <c r="AA2120" s="207"/>
      <c r="AB2120" s="163" t="s">
        <v>1062</v>
      </c>
      <c r="AD2120" s="195"/>
      <c r="AE2120" s="195"/>
      <c r="AG2120" s="195"/>
      <c r="AH2120" s="195"/>
    </row>
    <row r="2121" spans="1:34" s="160" customFormat="1" ht="22.5" x14ac:dyDescent="0.2">
      <c r="A2121" s="200"/>
      <c r="B2121" s="199" t="s">
        <v>1064</v>
      </c>
      <c r="C2121" s="1037" t="s">
        <v>1065</v>
      </c>
      <c r="D2121" s="1037"/>
      <c r="E2121" s="1037"/>
      <c r="F2121" s="201" t="s">
        <v>454</v>
      </c>
      <c r="G2121" s="201" t="s">
        <v>936</v>
      </c>
      <c r="H2121" s="201"/>
      <c r="I2121" s="201" t="s">
        <v>936</v>
      </c>
      <c r="J2121" s="202"/>
      <c r="K2121" s="201"/>
      <c r="L2121" s="202">
        <v>374.01</v>
      </c>
      <c r="M2121" s="201"/>
      <c r="N2121" s="203"/>
      <c r="V2121" s="189"/>
      <c r="W2121" s="195"/>
      <c r="AA2121" s="207"/>
      <c r="AB2121" s="163" t="s">
        <v>1065</v>
      </c>
      <c r="AD2121" s="195"/>
      <c r="AE2121" s="195"/>
      <c r="AG2121" s="195"/>
      <c r="AH2121" s="195"/>
    </row>
    <row r="2122" spans="1:34" s="160" customFormat="1" ht="12" x14ac:dyDescent="0.2">
      <c r="A2122" s="211"/>
      <c r="B2122" s="212"/>
      <c r="C2122" s="1039" t="s">
        <v>459</v>
      </c>
      <c r="D2122" s="1039"/>
      <c r="E2122" s="1039"/>
      <c r="F2122" s="192"/>
      <c r="G2122" s="192"/>
      <c r="H2122" s="192"/>
      <c r="I2122" s="192"/>
      <c r="J2122" s="193"/>
      <c r="K2122" s="192"/>
      <c r="L2122" s="193">
        <v>2347.1799999999998</v>
      </c>
      <c r="M2122" s="208"/>
      <c r="N2122" s="194"/>
      <c r="V2122" s="189"/>
      <c r="W2122" s="195"/>
      <c r="AA2122" s="207"/>
      <c r="AD2122" s="195" t="s">
        <v>459</v>
      </c>
      <c r="AE2122" s="195"/>
      <c r="AG2122" s="195"/>
      <c r="AH2122" s="195"/>
    </row>
    <row r="2123" spans="1:34" s="160" customFormat="1" ht="22.5" x14ac:dyDescent="0.2">
      <c r="A2123" s="190" t="s">
        <v>2358</v>
      </c>
      <c r="B2123" s="191" t="s">
        <v>2289</v>
      </c>
      <c r="C2123" s="1039" t="s">
        <v>2290</v>
      </c>
      <c r="D2123" s="1039"/>
      <c r="E2123" s="1039"/>
      <c r="F2123" s="192" t="s">
        <v>644</v>
      </c>
      <c r="G2123" s="192"/>
      <c r="H2123" s="192"/>
      <c r="I2123" s="192" t="s">
        <v>2359</v>
      </c>
      <c r="J2123" s="193">
        <v>103</v>
      </c>
      <c r="K2123" s="192"/>
      <c r="L2123" s="193">
        <v>2180.3000000000002</v>
      </c>
      <c r="M2123" s="192"/>
      <c r="N2123" s="194"/>
      <c r="V2123" s="189"/>
      <c r="W2123" s="195" t="s">
        <v>2290</v>
      </c>
      <c r="AA2123" s="207"/>
      <c r="AD2123" s="195"/>
      <c r="AE2123" s="195"/>
      <c r="AG2123" s="195"/>
      <c r="AH2123" s="195"/>
    </row>
    <row r="2124" spans="1:34" s="160" customFormat="1" ht="12" x14ac:dyDescent="0.2">
      <c r="A2124" s="211"/>
      <c r="B2124" s="212"/>
      <c r="C2124" s="168" t="s">
        <v>462</v>
      </c>
      <c r="D2124" s="213"/>
      <c r="E2124" s="213"/>
      <c r="F2124" s="214"/>
      <c r="G2124" s="214"/>
      <c r="H2124" s="214"/>
      <c r="I2124" s="214"/>
      <c r="J2124" s="215"/>
      <c r="K2124" s="214"/>
      <c r="L2124" s="215"/>
      <c r="M2124" s="216"/>
      <c r="N2124" s="217"/>
      <c r="V2124" s="189"/>
      <c r="W2124" s="195"/>
      <c r="AA2124" s="207"/>
      <c r="AD2124" s="195"/>
      <c r="AE2124" s="195"/>
      <c r="AG2124" s="195"/>
      <c r="AH2124" s="195"/>
    </row>
    <row r="2125" spans="1:34" s="160" customFormat="1" ht="12" x14ac:dyDescent="0.2">
      <c r="A2125" s="196"/>
      <c r="B2125" s="197"/>
      <c r="C2125" s="1037" t="s">
        <v>2360</v>
      </c>
      <c r="D2125" s="1037"/>
      <c r="E2125" s="1037"/>
      <c r="F2125" s="1037"/>
      <c r="G2125" s="1037"/>
      <c r="H2125" s="1037"/>
      <c r="I2125" s="1037"/>
      <c r="J2125" s="1037"/>
      <c r="K2125" s="1037"/>
      <c r="L2125" s="1037"/>
      <c r="M2125" s="1037"/>
      <c r="N2125" s="1046"/>
      <c r="V2125" s="189"/>
      <c r="W2125" s="195"/>
      <c r="X2125" s="163" t="s">
        <v>2360</v>
      </c>
      <c r="AA2125" s="207"/>
      <c r="AD2125" s="195"/>
      <c r="AE2125" s="195"/>
      <c r="AG2125" s="195"/>
      <c r="AH2125" s="195"/>
    </row>
    <row r="2126" spans="1:34" s="160" customFormat="1" ht="22.5" x14ac:dyDescent="0.2">
      <c r="A2126" s="190" t="s">
        <v>2361</v>
      </c>
      <c r="B2126" s="191" t="s">
        <v>2362</v>
      </c>
      <c r="C2126" s="1039" t="s">
        <v>2363</v>
      </c>
      <c r="D2126" s="1039"/>
      <c r="E2126" s="1039"/>
      <c r="F2126" s="192" t="s">
        <v>644</v>
      </c>
      <c r="G2126" s="192"/>
      <c r="H2126" s="192"/>
      <c r="I2126" s="192" t="s">
        <v>2364</v>
      </c>
      <c r="J2126" s="193"/>
      <c r="K2126" s="192"/>
      <c r="L2126" s="193"/>
      <c r="M2126" s="192"/>
      <c r="N2126" s="194"/>
      <c r="V2126" s="189"/>
      <c r="W2126" s="195" t="s">
        <v>2363</v>
      </c>
      <c r="AA2126" s="207"/>
      <c r="AD2126" s="195"/>
      <c r="AE2126" s="195"/>
      <c r="AG2126" s="195"/>
      <c r="AH2126" s="195"/>
    </row>
    <row r="2127" spans="1:34" s="160" customFormat="1" ht="12" x14ac:dyDescent="0.2">
      <c r="A2127" s="196"/>
      <c r="B2127" s="197"/>
      <c r="C2127" s="1037" t="s">
        <v>2365</v>
      </c>
      <c r="D2127" s="1037"/>
      <c r="E2127" s="1037"/>
      <c r="F2127" s="1037"/>
      <c r="G2127" s="1037"/>
      <c r="H2127" s="1037"/>
      <c r="I2127" s="1037"/>
      <c r="J2127" s="1037"/>
      <c r="K2127" s="1037"/>
      <c r="L2127" s="1037"/>
      <c r="M2127" s="1037"/>
      <c r="N2127" s="1046"/>
      <c r="V2127" s="189"/>
      <c r="W2127" s="195"/>
      <c r="X2127" s="163" t="s">
        <v>2365</v>
      </c>
      <c r="AA2127" s="207"/>
      <c r="AD2127" s="195"/>
      <c r="AE2127" s="195"/>
      <c r="AG2127" s="195"/>
      <c r="AH2127" s="195"/>
    </row>
    <row r="2128" spans="1:34" s="160" customFormat="1" ht="12" x14ac:dyDescent="0.2">
      <c r="A2128" s="200"/>
      <c r="B2128" s="199" t="s">
        <v>423</v>
      </c>
      <c r="C2128" s="1037" t="s">
        <v>432</v>
      </c>
      <c r="D2128" s="1037"/>
      <c r="E2128" s="1037"/>
      <c r="F2128" s="201"/>
      <c r="G2128" s="201"/>
      <c r="H2128" s="201"/>
      <c r="I2128" s="201"/>
      <c r="J2128" s="202">
        <v>25.83</v>
      </c>
      <c r="K2128" s="201"/>
      <c r="L2128" s="202">
        <v>347.16</v>
      </c>
      <c r="M2128" s="201"/>
      <c r="N2128" s="203"/>
      <c r="V2128" s="189"/>
      <c r="W2128" s="195"/>
      <c r="Z2128" s="163" t="s">
        <v>432</v>
      </c>
      <c r="AA2128" s="207"/>
      <c r="AD2128" s="195"/>
      <c r="AE2128" s="195"/>
      <c r="AG2128" s="195"/>
      <c r="AH2128" s="195"/>
    </row>
    <row r="2129" spans="1:34" s="160" customFormat="1" ht="12" x14ac:dyDescent="0.2">
      <c r="A2129" s="200"/>
      <c r="B2129" s="199" t="s">
        <v>434</v>
      </c>
      <c r="C2129" s="1037" t="s">
        <v>435</v>
      </c>
      <c r="D2129" s="1037"/>
      <c r="E2129" s="1037"/>
      <c r="F2129" s="201"/>
      <c r="G2129" s="201"/>
      <c r="H2129" s="201"/>
      <c r="I2129" s="201"/>
      <c r="J2129" s="202">
        <v>27.24</v>
      </c>
      <c r="K2129" s="201"/>
      <c r="L2129" s="202">
        <v>366.11</v>
      </c>
      <c r="M2129" s="201"/>
      <c r="N2129" s="203"/>
      <c r="V2129" s="189"/>
      <c r="W2129" s="195"/>
      <c r="Z2129" s="163" t="s">
        <v>435</v>
      </c>
      <c r="AA2129" s="207"/>
      <c r="AD2129" s="195"/>
      <c r="AE2129" s="195"/>
      <c r="AG2129" s="195"/>
      <c r="AH2129" s="195"/>
    </row>
    <row r="2130" spans="1:34" s="160" customFormat="1" ht="12" x14ac:dyDescent="0.2">
      <c r="A2130" s="200"/>
      <c r="B2130" s="199" t="s">
        <v>437</v>
      </c>
      <c r="C2130" s="1037" t="s">
        <v>438</v>
      </c>
      <c r="D2130" s="1037"/>
      <c r="E2130" s="1037"/>
      <c r="F2130" s="201"/>
      <c r="G2130" s="201"/>
      <c r="H2130" s="201"/>
      <c r="I2130" s="201"/>
      <c r="J2130" s="202">
        <v>3.01</v>
      </c>
      <c r="K2130" s="201"/>
      <c r="L2130" s="202">
        <v>40.450000000000003</v>
      </c>
      <c r="M2130" s="201"/>
      <c r="N2130" s="203"/>
      <c r="V2130" s="189"/>
      <c r="W2130" s="195"/>
      <c r="Z2130" s="163" t="s">
        <v>438</v>
      </c>
      <c r="AA2130" s="207"/>
      <c r="AD2130" s="195"/>
      <c r="AE2130" s="195"/>
      <c r="AG2130" s="195"/>
      <c r="AH2130" s="195"/>
    </row>
    <row r="2131" spans="1:34" s="160" customFormat="1" ht="12" x14ac:dyDescent="0.2">
      <c r="A2131" s="200"/>
      <c r="B2131" s="199" t="s">
        <v>439</v>
      </c>
      <c r="C2131" s="1037" t="s">
        <v>440</v>
      </c>
      <c r="D2131" s="1037"/>
      <c r="E2131" s="1037"/>
      <c r="F2131" s="201"/>
      <c r="G2131" s="201"/>
      <c r="H2131" s="201"/>
      <c r="I2131" s="201"/>
      <c r="J2131" s="202">
        <v>0.37</v>
      </c>
      <c r="K2131" s="201"/>
      <c r="L2131" s="202">
        <v>4.97</v>
      </c>
      <c r="M2131" s="201"/>
      <c r="N2131" s="203"/>
      <c r="V2131" s="189"/>
      <c r="W2131" s="195"/>
      <c r="Z2131" s="163" t="s">
        <v>440</v>
      </c>
      <c r="AA2131" s="207"/>
      <c r="AD2131" s="195"/>
      <c r="AE2131" s="195"/>
      <c r="AG2131" s="195"/>
      <c r="AH2131" s="195"/>
    </row>
    <row r="2132" spans="1:34" s="160" customFormat="1" ht="22.5" x14ac:dyDescent="0.2">
      <c r="A2132" s="196"/>
      <c r="B2132" s="204" t="s">
        <v>2298</v>
      </c>
      <c r="C2132" s="1048" t="s">
        <v>2299</v>
      </c>
      <c r="D2132" s="1048"/>
      <c r="E2132" s="1048"/>
      <c r="F2132" s="205" t="s">
        <v>644</v>
      </c>
      <c r="G2132" s="205" t="s">
        <v>1534</v>
      </c>
      <c r="H2132" s="205"/>
      <c r="I2132" s="205" t="s">
        <v>2366</v>
      </c>
      <c r="J2132" s="199"/>
      <c r="K2132" s="201"/>
      <c r="L2132" s="202"/>
      <c r="M2132" s="201"/>
      <c r="N2132" s="206"/>
      <c r="V2132" s="189"/>
      <c r="W2132" s="195"/>
      <c r="AA2132" s="207" t="s">
        <v>2299</v>
      </c>
      <c r="AD2132" s="195"/>
      <c r="AE2132" s="195"/>
      <c r="AG2132" s="195"/>
      <c r="AH2132" s="195"/>
    </row>
    <row r="2133" spans="1:34" s="160" customFormat="1" ht="12" x14ac:dyDescent="0.2">
      <c r="A2133" s="200"/>
      <c r="B2133" s="199"/>
      <c r="C2133" s="1037" t="s">
        <v>443</v>
      </c>
      <c r="D2133" s="1037"/>
      <c r="E2133" s="1037"/>
      <c r="F2133" s="201" t="s">
        <v>444</v>
      </c>
      <c r="G2133" s="201" t="s">
        <v>2007</v>
      </c>
      <c r="H2133" s="201"/>
      <c r="I2133" s="201" t="s">
        <v>2367</v>
      </c>
      <c r="J2133" s="202"/>
      <c r="K2133" s="201"/>
      <c r="L2133" s="202"/>
      <c r="M2133" s="201"/>
      <c r="N2133" s="203"/>
      <c r="V2133" s="189"/>
      <c r="W2133" s="195"/>
      <c r="AA2133" s="207"/>
      <c r="AB2133" s="163" t="s">
        <v>443</v>
      </c>
      <c r="AD2133" s="195"/>
      <c r="AE2133" s="195"/>
      <c r="AG2133" s="195"/>
      <c r="AH2133" s="195"/>
    </row>
    <row r="2134" spans="1:34" s="160" customFormat="1" ht="12" x14ac:dyDescent="0.2">
      <c r="A2134" s="200"/>
      <c r="B2134" s="199"/>
      <c r="C2134" s="1037" t="s">
        <v>447</v>
      </c>
      <c r="D2134" s="1037"/>
      <c r="E2134" s="1037"/>
      <c r="F2134" s="201" t="s">
        <v>444</v>
      </c>
      <c r="G2134" s="201" t="s">
        <v>1537</v>
      </c>
      <c r="H2134" s="201"/>
      <c r="I2134" s="201" t="s">
        <v>2368</v>
      </c>
      <c r="J2134" s="202"/>
      <c r="K2134" s="201"/>
      <c r="L2134" s="202"/>
      <c r="M2134" s="201"/>
      <c r="N2134" s="203"/>
      <c r="V2134" s="189"/>
      <c r="W2134" s="195"/>
      <c r="AA2134" s="207"/>
      <c r="AB2134" s="163" t="s">
        <v>447</v>
      </c>
      <c r="AD2134" s="195"/>
      <c r="AE2134" s="195"/>
      <c r="AG2134" s="195"/>
      <c r="AH2134" s="195"/>
    </row>
    <row r="2135" spans="1:34" s="160" customFormat="1" ht="12" x14ac:dyDescent="0.2">
      <c r="A2135" s="200"/>
      <c r="B2135" s="199"/>
      <c r="C2135" s="1047" t="s">
        <v>450</v>
      </c>
      <c r="D2135" s="1047"/>
      <c r="E2135" s="1047"/>
      <c r="F2135" s="208"/>
      <c r="G2135" s="208"/>
      <c r="H2135" s="208"/>
      <c r="I2135" s="208"/>
      <c r="J2135" s="209">
        <v>53.44</v>
      </c>
      <c r="K2135" s="208"/>
      <c r="L2135" s="209">
        <v>718.24</v>
      </c>
      <c r="M2135" s="208"/>
      <c r="N2135" s="210"/>
      <c r="V2135" s="189"/>
      <c r="W2135" s="195"/>
      <c r="AA2135" s="207"/>
      <c r="AC2135" s="163" t="s">
        <v>450</v>
      </c>
      <c r="AD2135" s="195"/>
      <c r="AE2135" s="195"/>
      <c r="AG2135" s="195"/>
      <c r="AH2135" s="195"/>
    </row>
    <row r="2136" spans="1:34" s="160" customFormat="1" ht="12" x14ac:dyDescent="0.2">
      <c r="A2136" s="200"/>
      <c r="B2136" s="199"/>
      <c r="C2136" s="1037" t="s">
        <v>451</v>
      </c>
      <c r="D2136" s="1037"/>
      <c r="E2136" s="1037"/>
      <c r="F2136" s="201"/>
      <c r="G2136" s="201"/>
      <c r="H2136" s="201"/>
      <c r="I2136" s="201"/>
      <c r="J2136" s="202"/>
      <c r="K2136" s="201"/>
      <c r="L2136" s="202">
        <v>387.61</v>
      </c>
      <c r="M2136" s="201"/>
      <c r="N2136" s="203"/>
      <c r="V2136" s="189"/>
      <c r="W2136" s="195"/>
      <c r="AA2136" s="207"/>
      <c r="AB2136" s="163" t="s">
        <v>451</v>
      </c>
      <c r="AD2136" s="195"/>
      <c r="AE2136" s="195"/>
      <c r="AG2136" s="195"/>
      <c r="AH2136" s="195"/>
    </row>
    <row r="2137" spans="1:34" s="160" customFormat="1" ht="22.5" x14ac:dyDescent="0.2">
      <c r="A2137" s="200"/>
      <c r="B2137" s="199" t="s">
        <v>1061</v>
      </c>
      <c r="C2137" s="1037" t="s">
        <v>1062</v>
      </c>
      <c r="D2137" s="1037"/>
      <c r="E2137" s="1037"/>
      <c r="F2137" s="201" t="s">
        <v>454</v>
      </c>
      <c r="G2137" s="201" t="s">
        <v>1063</v>
      </c>
      <c r="H2137" s="201"/>
      <c r="I2137" s="201" t="s">
        <v>1063</v>
      </c>
      <c r="J2137" s="202"/>
      <c r="K2137" s="201"/>
      <c r="L2137" s="202">
        <v>434.12</v>
      </c>
      <c r="M2137" s="201"/>
      <c r="N2137" s="203"/>
      <c r="V2137" s="189"/>
      <c r="W2137" s="195"/>
      <c r="AA2137" s="207"/>
      <c r="AB2137" s="163" t="s">
        <v>1062</v>
      </c>
      <c r="AD2137" s="195"/>
      <c r="AE2137" s="195"/>
      <c r="AG2137" s="195"/>
      <c r="AH2137" s="195"/>
    </row>
    <row r="2138" spans="1:34" s="160" customFormat="1" ht="22.5" x14ac:dyDescent="0.2">
      <c r="A2138" s="200"/>
      <c r="B2138" s="199" t="s">
        <v>1064</v>
      </c>
      <c r="C2138" s="1037" t="s">
        <v>1065</v>
      </c>
      <c r="D2138" s="1037"/>
      <c r="E2138" s="1037"/>
      <c r="F2138" s="201" t="s">
        <v>454</v>
      </c>
      <c r="G2138" s="201" t="s">
        <v>936</v>
      </c>
      <c r="H2138" s="201"/>
      <c r="I2138" s="201" t="s">
        <v>936</v>
      </c>
      <c r="J2138" s="202"/>
      <c r="K2138" s="201"/>
      <c r="L2138" s="202">
        <v>251.95</v>
      </c>
      <c r="M2138" s="201"/>
      <c r="N2138" s="203"/>
      <c r="V2138" s="189"/>
      <c r="W2138" s="195"/>
      <c r="AA2138" s="207"/>
      <c r="AB2138" s="163" t="s">
        <v>1065</v>
      </c>
      <c r="AD2138" s="195"/>
      <c r="AE2138" s="195"/>
      <c r="AG2138" s="195"/>
      <c r="AH2138" s="195"/>
    </row>
    <row r="2139" spans="1:34" s="160" customFormat="1" ht="12" x14ac:dyDescent="0.2">
      <c r="A2139" s="211"/>
      <c r="B2139" s="212"/>
      <c r="C2139" s="1039" t="s">
        <v>459</v>
      </c>
      <c r="D2139" s="1039"/>
      <c r="E2139" s="1039"/>
      <c r="F2139" s="192"/>
      <c r="G2139" s="192"/>
      <c r="H2139" s="192"/>
      <c r="I2139" s="192"/>
      <c r="J2139" s="193"/>
      <c r="K2139" s="192"/>
      <c r="L2139" s="193">
        <v>1404.31</v>
      </c>
      <c r="M2139" s="208"/>
      <c r="N2139" s="194"/>
      <c r="V2139" s="189"/>
      <c r="W2139" s="195"/>
      <c r="AA2139" s="207"/>
      <c r="AD2139" s="195" t="s">
        <v>459</v>
      </c>
      <c r="AE2139" s="195"/>
      <c r="AG2139" s="195"/>
      <c r="AH2139" s="195"/>
    </row>
    <row r="2140" spans="1:34" s="160" customFormat="1" ht="33.75" x14ac:dyDescent="0.2">
      <c r="A2140" s="190" t="s">
        <v>2369</v>
      </c>
      <c r="B2140" s="191" t="s">
        <v>2304</v>
      </c>
      <c r="C2140" s="1039" t="s">
        <v>2305</v>
      </c>
      <c r="D2140" s="1039"/>
      <c r="E2140" s="1039"/>
      <c r="F2140" s="192" t="s">
        <v>644</v>
      </c>
      <c r="G2140" s="192"/>
      <c r="H2140" s="192"/>
      <c r="I2140" s="192" t="s">
        <v>2366</v>
      </c>
      <c r="J2140" s="193">
        <v>55.26</v>
      </c>
      <c r="K2140" s="192"/>
      <c r="L2140" s="193">
        <v>831.82</v>
      </c>
      <c r="M2140" s="192"/>
      <c r="N2140" s="194"/>
      <c r="V2140" s="189"/>
      <c r="W2140" s="195" t="s">
        <v>2305</v>
      </c>
      <c r="AA2140" s="207"/>
      <c r="AD2140" s="195"/>
      <c r="AE2140" s="195"/>
      <c r="AG2140" s="195"/>
      <c r="AH2140" s="195"/>
    </row>
    <row r="2141" spans="1:34" s="160" customFormat="1" ht="12" x14ac:dyDescent="0.2">
      <c r="A2141" s="211"/>
      <c r="B2141" s="212"/>
      <c r="C2141" s="168" t="s">
        <v>462</v>
      </c>
      <c r="D2141" s="213"/>
      <c r="E2141" s="213"/>
      <c r="F2141" s="214"/>
      <c r="G2141" s="214"/>
      <c r="H2141" s="214"/>
      <c r="I2141" s="214"/>
      <c r="J2141" s="215"/>
      <c r="K2141" s="214"/>
      <c r="L2141" s="215"/>
      <c r="M2141" s="216"/>
      <c r="N2141" s="217"/>
      <c r="V2141" s="189"/>
      <c r="W2141" s="195"/>
      <c r="AA2141" s="207"/>
      <c r="AD2141" s="195"/>
      <c r="AE2141" s="195"/>
      <c r="AG2141" s="195"/>
      <c r="AH2141" s="195"/>
    </row>
    <row r="2142" spans="1:34" s="160" customFormat="1" ht="33.75" x14ac:dyDescent="0.2">
      <c r="A2142" s="190" t="s">
        <v>2370</v>
      </c>
      <c r="B2142" s="191" t="s">
        <v>1072</v>
      </c>
      <c r="C2142" s="1039" t="s">
        <v>2371</v>
      </c>
      <c r="D2142" s="1039"/>
      <c r="E2142" s="1039"/>
      <c r="F2142" s="192" t="s">
        <v>660</v>
      </c>
      <c r="G2142" s="192"/>
      <c r="H2142" s="192"/>
      <c r="I2142" s="192" t="s">
        <v>2372</v>
      </c>
      <c r="J2142" s="193"/>
      <c r="K2142" s="192"/>
      <c r="L2142" s="193"/>
      <c r="M2142" s="192"/>
      <c r="N2142" s="194"/>
      <c r="V2142" s="189"/>
      <c r="W2142" s="195" t="s">
        <v>2371</v>
      </c>
      <c r="AA2142" s="207"/>
      <c r="AD2142" s="195"/>
      <c r="AE2142" s="195"/>
      <c r="AG2142" s="195"/>
      <c r="AH2142" s="195"/>
    </row>
    <row r="2143" spans="1:34" s="160" customFormat="1" ht="12" x14ac:dyDescent="0.2">
      <c r="A2143" s="196"/>
      <c r="B2143" s="197"/>
      <c r="C2143" s="1037" t="s">
        <v>2373</v>
      </c>
      <c r="D2143" s="1037"/>
      <c r="E2143" s="1037"/>
      <c r="F2143" s="1037"/>
      <c r="G2143" s="1037"/>
      <c r="H2143" s="1037"/>
      <c r="I2143" s="1037"/>
      <c r="J2143" s="1037"/>
      <c r="K2143" s="1037"/>
      <c r="L2143" s="1037"/>
      <c r="M2143" s="1037"/>
      <c r="N2143" s="1046"/>
      <c r="V2143" s="189"/>
      <c r="W2143" s="195"/>
      <c r="X2143" s="163" t="s">
        <v>2373</v>
      </c>
      <c r="AA2143" s="207"/>
      <c r="AD2143" s="195"/>
      <c r="AE2143" s="195"/>
      <c r="AG2143" s="195"/>
      <c r="AH2143" s="195"/>
    </row>
    <row r="2144" spans="1:34" s="160" customFormat="1" ht="12" x14ac:dyDescent="0.2">
      <c r="A2144" s="200"/>
      <c r="B2144" s="199" t="s">
        <v>423</v>
      </c>
      <c r="C2144" s="1037" t="s">
        <v>432</v>
      </c>
      <c r="D2144" s="1037"/>
      <c r="E2144" s="1037"/>
      <c r="F2144" s="201"/>
      <c r="G2144" s="201"/>
      <c r="H2144" s="201"/>
      <c r="I2144" s="201"/>
      <c r="J2144" s="202">
        <v>1053</v>
      </c>
      <c r="K2144" s="201"/>
      <c r="L2144" s="202">
        <v>141.52000000000001</v>
      </c>
      <c r="M2144" s="201"/>
      <c r="N2144" s="203"/>
      <c r="V2144" s="189"/>
      <c r="W2144" s="195"/>
      <c r="Z2144" s="163" t="s">
        <v>432</v>
      </c>
      <c r="AA2144" s="207"/>
      <c r="AD2144" s="195"/>
      <c r="AE2144" s="195"/>
      <c r="AG2144" s="195"/>
      <c r="AH2144" s="195"/>
    </row>
    <row r="2145" spans="1:34" s="160" customFormat="1" ht="12" x14ac:dyDescent="0.2">
      <c r="A2145" s="200"/>
      <c r="B2145" s="199" t="s">
        <v>434</v>
      </c>
      <c r="C2145" s="1037" t="s">
        <v>435</v>
      </c>
      <c r="D2145" s="1037"/>
      <c r="E2145" s="1037"/>
      <c r="F2145" s="201"/>
      <c r="G2145" s="201"/>
      <c r="H2145" s="201"/>
      <c r="I2145" s="201"/>
      <c r="J2145" s="202">
        <v>1566.06</v>
      </c>
      <c r="K2145" s="201"/>
      <c r="L2145" s="202">
        <v>210.48</v>
      </c>
      <c r="M2145" s="201"/>
      <c r="N2145" s="203"/>
      <c r="V2145" s="189"/>
      <c r="W2145" s="195"/>
      <c r="Z2145" s="163" t="s">
        <v>435</v>
      </c>
      <c r="AA2145" s="207"/>
      <c r="AD2145" s="195"/>
      <c r="AE2145" s="195"/>
      <c r="AG2145" s="195"/>
      <c r="AH2145" s="195"/>
    </row>
    <row r="2146" spans="1:34" s="160" customFormat="1" ht="12" x14ac:dyDescent="0.2">
      <c r="A2146" s="200"/>
      <c r="B2146" s="199" t="s">
        <v>437</v>
      </c>
      <c r="C2146" s="1037" t="s">
        <v>438</v>
      </c>
      <c r="D2146" s="1037"/>
      <c r="E2146" s="1037"/>
      <c r="F2146" s="201"/>
      <c r="G2146" s="201"/>
      <c r="H2146" s="201"/>
      <c r="I2146" s="201"/>
      <c r="J2146" s="202">
        <v>244.39</v>
      </c>
      <c r="K2146" s="201"/>
      <c r="L2146" s="202">
        <v>32.85</v>
      </c>
      <c r="M2146" s="201"/>
      <c r="N2146" s="203"/>
      <c r="V2146" s="189"/>
      <c r="W2146" s="195"/>
      <c r="Z2146" s="163" t="s">
        <v>438</v>
      </c>
      <c r="AA2146" s="207"/>
      <c r="AD2146" s="195"/>
      <c r="AE2146" s="195"/>
      <c r="AG2146" s="195"/>
      <c r="AH2146" s="195"/>
    </row>
    <row r="2147" spans="1:34" s="160" customFormat="1" ht="12" x14ac:dyDescent="0.2">
      <c r="A2147" s="200"/>
      <c r="B2147" s="199" t="s">
        <v>439</v>
      </c>
      <c r="C2147" s="1037" t="s">
        <v>440</v>
      </c>
      <c r="D2147" s="1037"/>
      <c r="E2147" s="1037"/>
      <c r="F2147" s="201"/>
      <c r="G2147" s="201"/>
      <c r="H2147" s="201"/>
      <c r="I2147" s="201"/>
      <c r="J2147" s="202">
        <v>909.27</v>
      </c>
      <c r="K2147" s="201"/>
      <c r="L2147" s="202">
        <v>122.21</v>
      </c>
      <c r="M2147" s="201"/>
      <c r="N2147" s="203"/>
      <c r="V2147" s="189"/>
      <c r="W2147" s="195"/>
      <c r="Z2147" s="163" t="s">
        <v>440</v>
      </c>
      <c r="AA2147" s="207"/>
      <c r="AD2147" s="195"/>
      <c r="AE2147" s="195"/>
      <c r="AG2147" s="195"/>
      <c r="AH2147" s="195"/>
    </row>
    <row r="2148" spans="1:34" s="160" customFormat="1" ht="12" x14ac:dyDescent="0.2">
      <c r="A2148" s="196"/>
      <c r="B2148" s="204" t="s">
        <v>702</v>
      </c>
      <c r="C2148" s="1048" t="s">
        <v>703</v>
      </c>
      <c r="D2148" s="1048"/>
      <c r="E2148" s="1048"/>
      <c r="F2148" s="205" t="s">
        <v>644</v>
      </c>
      <c r="G2148" s="205" t="s">
        <v>716</v>
      </c>
      <c r="H2148" s="205"/>
      <c r="I2148" s="205" t="s">
        <v>2374</v>
      </c>
      <c r="J2148" s="199"/>
      <c r="K2148" s="201"/>
      <c r="L2148" s="202"/>
      <c r="M2148" s="201"/>
      <c r="N2148" s="206"/>
      <c r="V2148" s="189"/>
      <c r="W2148" s="195"/>
      <c r="AA2148" s="207" t="s">
        <v>703</v>
      </c>
      <c r="AD2148" s="195"/>
      <c r="AE2148" s="195"/>
      <c r="AG2148" s="195"/>
      <c r="AH2148" s="195"/>
    </row>
    <row r="2149" spans="1:34" s="160" customFormat="1" ht="12" x14ac:dyDescent="0.2">
      <c r="A2149" s="200"/>
      <c r="B2149" s="199"/>
      <c r="C2149" s="1037" t="s">
        <v>443</v>
      </c>
      <c r="D2149" s="1037"/>
      <c r="E2149" s="1037"/>
      <c r="F2149" s="201" t="s">
        <v>444</v>
      </c>
      <c r="G2149" s="201" t="s">
        <v>1077</v>
      </c>
      <c r="H2149" s="201"/>
      <c r="I2149" s="201" t="s">
        <v>2375</v>
      </c>
      <c r="J2149" s="202"/>
      <c r="K2149" s="201"/>
      <c r="L2149" s="202"/>
      <c r="M2149" s="201"/>
      <c r="N2149" s="203"/>
      <c r="V2149" s="189"/>
      <c r="W2149" s="195"/>
      <c r="AA2149" s="207"/>
      <c r="AB2149" s="163" t="s">
        <v>443</v>
      </c>
      <c r="AD2149" s="195"/>
      <c r="AE2149" s="195"/>
      <c r="AG2149" s="195"/>
      <c r="AH2149" s="195"/>
    </row>
    <row r="2150" spans="1:34" s="160" customFormat="1" ht="12" x14ac:dyDescent="0.2">
      <c r="A2150" s="200"/>
      <c r="B2150" s="199"/>
      <c r="C2150" s="1037" t="s">
        <v>447</v>
      </c>
      <c r="D2150" s="1037"/>
      <c r="E2150" s="1037"/>
      <c r="F2150" s="201" t="s">
        <v>444</v>
      </c>
      <c r="G2150" s="201" t="s">
        <v>1079</v>
      </c>
      <c r="H2150" s="201"/>
      <c r="I2150" s="201" t="s">
        <v>2376</v>
      </c>
      <c r="J2150" s="202"/>
      <c r="K2150" s="201"/>
      <c r="L2150" s="202"/>
      <c r="M2150" s="201"/>
      <c r="N2150" s="203"/>
      <c r="V2150" s="189"/>
      <c r="W2150" s="195"/>
      <c r="AA2150" s="207"/>
      <c r="AB2150" s="163" t="s">
        <v>447</v>
      </c>
      <c r="AD2150" s="195"/>
      <c r="AE2150" s="195"/>
      <c r="AG2150" s="195"/>
      <c r="AH2150" s="195"/>
    </row>
    <row r="2151" spans="1:34" s="160" customFormat="1" ht="12" x14ac:dyDescent="0.2">
      <c r="A2151" s="200"/>
      <c r="B2151" s="199"/>
      <c r="C2151" s="1047" t="s">
        <v>450</v>
      </c>
      <c r="D2151" s="1047"/>
      <c r="E2151" s="1047"/>
      <c r="F2151" s="208"/>
      <c r="G2151" s="208"/>
      <c r="H2151" s="208"/>
      <c r="I2151" s="208"/>
      <c r="J2151" s="209">
        <v>3528.33</v>
      </c>
      <c r="K2151" s="208"/>
      <c r="L2151" s="209">
        <v>474.21</v>
      </c>
      <c r="M2151" s="208"/>
      <c r="N2151" s="210"/>
      <c r="V2151" s="189"/>
      <c r="W2151" s="195"/>
      <c r="AA2151" s="207"/>
      <c r="AC2151" s="163" t="s">
        <v>450</v>
      </c>
      <c r="AD2151" s="195"/>
      <c r="AE2151" s="195"/>
      <c r="AG2151" s="195"/>
      <c r="AH2151" s="195"/>
    </row>
    <row r="2152" spans="1:34" s="160" customFormat="1" ht="12" x14ac:dyDescent="0.2">
      <c r="A2152" s="200"/>
      <c r="B2152" s="199"/>
      <c r="C2152" s="1037" t="s">
        <v>451</v>
      </c>
      <c r="D2152" s="1037"/>
      <c r="E2152" s="1037"/>
      <c r="F2152" s="201"/>
      <c r="G2152" s="201"/>
      <c r="H2152" s="201"/>
      <c r="I2152" s="201"/>
      <c r="J2152" s="202"/>
      <c r="K2152" s="201"/>
      <c r="L2152" s="202">
        <v>174.37</v>
      </c>
      <c r="M2152" s="201"/>
      <c r="N2152" s="203"/>
      <c r="V2152" s="189"/>
      <c r="W2152" s="195"/>
      <c r="AA2152" s="207"/>
      <c r="AB2152" s="163" t="s">
        <v>451</v>
      </c>
      <c r="AD2152" s="195"/>
      <c r="AE2152" s="195"/>
      <c r="AG2152" s="195"/>
      <c r="AH2152" s="195"/>
    </row>
    <row r="2153" spans="1:34" s="160" customFormat="1" ht="33.75" x14ac:dyDescent="0.2">
      <c r="A2153" s="200"/>
      <c r="B2153" s="199" t="s">
        <v>714</v>
      </c>
      <c r="C2153" s="1037" t="s">
        <v>715</v>
      </c>
      <c r="D2153" s="1037"/>
      <c r="E2153" s="1037"/>
      <c r="F2153" s="201" t="s">
        <v>454</v>
      </c>
      <c r="G2153" s="201" t="s">
        <v>716</v>
      </c>
      <c r="H2153" s="201"/>
      <c r="I2153" s="201" t="s">
        <v>716</v>
      </c>
      <c r="J2153" s="202"/>
      <c r="K2153" s="201"/>
      <c r="L2153" s="202">
        <v>177.86</v>
      </c>
      <c r="M2153" s="201"/>
      <c r="N2153" s="203"/>
      <c r="V2153" s="189"/>
      <c r="W2153" s="195"/>
      <c r="AA2153" s="207"/>
      <c r="AB2153" s="163" t="s">
        <v>715</v>
      </c>
      <c r="AD2153" s="195"/>
      <c r="AE2153" s="195"/>
      <c r="AG2153" s="195"/>
      <c r="AH2153" s="195"/>
    </row>
    <row r="2154" spans="1:34" s="160" customFormat="1" ht="33.75" x14ac:dyDescent="0.2">
      <c r="A2154" s="200"/>
      <c r="B2154" s="199" t="s">
        <v>717</v>
      </c>
      <c r="C2154" s="1037" t="s">
        <v>718</v>
      </c>
      <c r="D2154" s="1037"/>
      <c r="E2154" s="1037"/>
      <c r="F2154" s="201" t="s">
        <v>454</v>
      </c>
      <c r="G2154" s="201" t="s">
        <v>719</v>
      </c>
      <c r="H2154" s="201"/>
      <c r="I2154" s="201" t="s">
        <v>719</v>
      </c>
      <c r="J2154" s="202"/>
      <c r="K2154" s="201"/>
      <c r="L2154" s="202">
        <v>101.13</v>
      </c>
      <c r="M2154" s="201"/>
      <c r="N2154" s="203"/>
      <c r="V2154" s="189"/>
      <c r="W2154" s="195"/>
      <c r="AA2154" s="207"/>
      <c r="AB2154" s="163" t="s">
        <v>718</v>
      </c>
      <c r="AD2154" s="195"/>
      <c r="AE2154" s="195"/>
      <c r="AG2154" s="195"/>
      <c r="AH2154" s="195"/>
    </row>
    <row r="2155" spans="1:34" s="160" customFormat="1" ht="12" x14ac:dyDescent="0.2">
      <c r="A2155" s="211"/>
      <c r="B2155" s="212"/>
      <c r="C2155" s="1039" t="s">
        <v>459</v>
      </c>
      <c r="D2155" s="1039"/>
      <c r="E2155" s="1039"/>
      <c r="F2155" s="192"/>
      <c r="G2155" s="192"/>
      <c r="H2155" s="192"/>
      <c r="I2155" s="192"/>
      <c r="J2155" s="193"/>
      <c r="K2155" s="192"/>
      <c r="L2155" s="193">
        <v>753.2</v>
      </c>
      <c r="M2155" s="208"/>
      <c r="N2155" s="194"/>
      <c r="V2155" s="189"/>
      <c r="W2155" s="195"/>
      <c r="AA2155" s="207"/>
      <c r="AD2155" s="195" t="s">
        <v>459</v>
      </c>
      <c r="AE2155" s="195"/>
      <c r="AG2155" s="195"/>
      <c r="AH2155" s="195"/>
    </row>
    <row r="2156" spans="1:34" s="160" customFormat="1" ht="22.5" x14ac:dyDescent="0.2">
      <c r="A2156" s="190" t="s">
        <v>2377</v>
      </c>
      <c r="B2156" s="191" t="s">
        <v>1081</v>
      </c>
      <c r="C2156" s="1039" t="s">
        <v>1082</v>
      </c>
      <c r="D2156" s="1039"/>
      <c r="E2156" s="1039"/>
      <c r="F2156" s="192" t="s">
        <v>644</v>
      </c>
      <c r="G2156" s="192"/>
      <c r="H2156" s="192"/>
      <c r="I2156" s="192" t="s">
        <v>2374</v>
      </c>
      <c r="J2156" s="193">
        <v>560</v>
      </c>
      <c r="K2156" s="192"/>
      <c r="L2156" s="193">
        <v>7676.93</v>
      </c>
      <c r="M2156" s="192"/>
      <c r="N2156" s="194"/>
      <c r="V2156" s="189"/>
      <c r="W2156" s="195" t="s">
        <v>1082</v>
      </c>
      <c r="AA2156" s="207"/>
      <c r="AD2156" s="195"/>
      <c r="AE2156" s="195"/>
      <c r="AG2156" s="195"/>
      <c r="AH2156" s="195"/>
    </row>
    <row r="2157" spans="1:34" s="160" customFormat="1" ht="12" x14ac:dyDescent="0.2">
      <c r="A2157" s="211"/>
      <c r="B2157" s="212"/>
      <c r="C2157" s="168" t="s">
        <v>462</v>
      </c>
      <c r="D2157" s="213"/>
      <c r="E2157" s="213"/>
      <c r="F2157" s="214"/>
      <c r="G2157" s="214"/>
      <c r="H2157" s="214"/>
      <c r="I2157" s="214"/>
      <c r="J2157" s="215"/>
      <c r="K2157" s="214"/>
      <c r="L2157" s="215"/>
      <c r="M2157" s="216"/>
      <c r="N2157" s="217"/>
      <c r="V2157" s="189"/>
      <c r="W2157" s="195"/>
      <c r="AA2157" s="207"/>
      <c r="AD2157" s="195"/>
      <c r="AE2157" s="195"/>
      <c r="AG2157" s="195"/>
      <c r="AH2157" s="195"/>
    </row>
    <row r="2158" spans="1:34" s="160" customFormat="1" ht="33.75" x14ac:dyDescent="0.2">
      <c r="A2158" s="190" t="s">
        <v>2378</v>
      </c>
      <c r="B2158" s="191" t="s">
        <v>2379</v>
      </c>
      <c r="C2158" s="1039" t="s">
        <v>2380</v>
      </c>
      <c r="D2158" s="1039"/>
      <c r="E2158" s="1039"/>
      <c r="F2158" s="192" t="s">
        <v>660</v>
      </c>
      <c r="G2158" s="192"/>
      <c r="H2158" s="192"/>
      <c r="I2158" s="192" t="s">
        <v>2381</v>
      </c>
      <c r="J2158" s="193"/>
      <c r="K2158" s="192"/>
      <c r="L2158" s="193"/>
      <c r="M2158" s="192"/>
      <c r="N2158" s="194"/>
      <c r="V2158" s="189"/>
      <c r="W2158" s="195" t="s">
        <v>2380</v>
      </c>
      <c r="AA2158" s="207"/>
      <c r="AD2158" s="195"/>
      <c r="AE2158" s="195"/>
      <c r="AG2158" s="195"/>
      <c r="AH2158" s="195"/>
    </row>
    <row r="2159" spans="1:34" s="160" customFormat="1" ht="12" x14ac:dyDescent="0.2">
      <c r="A2159" s="196"/>
      <c r="B2159" s="197"/>
      <c r="C2159" s="1037" t="s">
        <v>2382</v>
      </c>
      <c r="D2159" s="1037"/>
      <c r="E2159" s="1037"/>
      <c r="F2159" s="1037"/>
      <c r="G2159" s="1037"/>
      <c r="H2159" s="1037"/>
      <c r="I2159" s="1037"/>
      <c r="J2159" s="1037"/>
      <c r="K2159" s="1037"/>
      <c r="L2159" s="1037"/>
      <c r="M2159" s="1037"/>
      <c r="N2159" s="1046"/>
      <c r="V2159" s="189"/>
      <c r="W2159" s="195"/>
      <c r="X2159" s="163" t="s">
        <v>2382</v>
      </c>
      <c r="AA2159" s="207"/>
      <c r="AD2159" s="195"/>
      <c r="AE2159" s="195"/>
      <c r="AG2159" s="195"/>
      <c r="AH2159" s="195"/>
    </row>
    <row r="2160" spans="1:34" s="160" customFormat="1" ht="12" x14ac:dyDescent="0.2">
      <c r="A2160" s="200"/>
      <c r="B2160" s="199" t="s">
        <v>423</v>
      </c>
      <c r="C2160" s="1037" t="s">
        <v>432</v>
      </c>
      <c r="D2160" s="1037"/>
      <c r="E2160" s="1037"/>
      <c r="F2160" s="201"/>
      <c r="G2160" s="201"/>
      <c r="H2160" s="201"/>
      <c r="I2160" s="201"/>
      <c r="J2160" s="202">
        <v>827.41</v>
      </c>
      <c r="K2160" s="201"/>
      <c r="L2160" s="202">
        <v>27.8</v>
      </c>
      <c r="M2160" s="201"/>
      <c r="N2160" s="203"/>
      <c r="V2160" s="189"/>
      <c r="W2160" s="195"/>
      <c r="Z2160" s="163" t="s">
        <v>432</v>
      </c>
      <c r="AA2160" s="207"/>
      <c r="AD2160" s="195"/>
      <c r="AE2160" s="195"/>
      <c r="AG2160" s="195"/>
      <c r="AH2160" s="195"/>
    </row>
    <row r="2161" spans="1:35" s="160" customFormat="1" ht="12" x14ac:dyDescent="0.2">
      <c r="A2161" s="200"/>
      <c r="B2161" s="199" t="s">
        <v>434</v>
      </c>
      <c r="C2161" s="1037" t="s">
        <v>435</v>
      </c>
      <c r="D2161" s="1037"/>
      <c r="E2161" s="1037"/>
      <c r="F2161" s="201"/>
      <c r="G2161" s="201"/>
      <c r="H2161" s="201"/>
      <c r="I2161" s="201"/>
      <c r="J2161" s="202">
        <v>1740.4</v>
      </c>
      <c r="K2161" s="201"/>
      <c r="L2161" s="202">
        <v>58.48</v>
      </c>
      <c r="M2161" s="201"/>
      <c r="N2161" s="203"/>
      <c r="V2161" s="189"/>
      <c r="W2161" s="195"/>
      <c r="Z2161" s="163" t="s">
        <v>435</v>
      </c>
      <c r="AA2161" s="207"/>
      <c r="AD2161" s="195"/>
      <c r="AE2161" s="195"/>
      <c r="AG2161" s="195"/>
      <c r="AH2161" s="195"/>
    </row>
    <row r="2162" spans="1:35" s="160" customFormat="1" ht="12" x14ac:dyDescent="0.2">
      <c r="A2162" s="200"/>
      <c r="B2162" s="199" t="s">
        <v>437</v>
      </c>
      <c r="C2162" s="1037" t="s">
        <v>438</v>
      </c>
      <c r="D2162" s="1037"/>
      <c r="E2162" s="1037"/>
      <c r="F2162" s="201"/>
      <c r="G2162" s="201"/>
      <c r="H2162" s="201"/>
      <c r="I2162" s="201"/>
      <c r="J2162" s="202">
        <v>268.32</v>
      </c>
      <c r="K2162" s="201"/>
      <c r="L2162" s="202">
        <v>9.02</v>
      </c>
      <c r="M2162" s="201"/>
      <c r="N2162" s="203"/>
      <c r="V2162" s="189"/>
      <c r="W2162" s="195"/>
      <c r="Z2162" s="163" t="s">
        <v>438</v>
      </c>
      <c r="AA2162" s="207"/>
      <c r="AD2162" s="195"/>
      <c r="AE2162" s="195"/>
      <c r="AG2162" s="195"/>
      <c r="AH2162" s="195"/>
    </row>
    <row r="2163" spans="1:35" s="160" customFormat="1" ht="12" x14ac:dyDescent="0.2">
      <c r="A2163" s="200"/>
      <c r="B2163" s="199" t="s">
        <v>439</v>
      </c>
      <c r="C2163" s="1037" t="s">
        <v>440</v>
      </c>
      <c r="D2163" s="1037"/>
      <c r="E2163" s="1037"/>
      <c r="F2163" s="201"/>
      <c r="G2163" s="201"/>
      <c r="H2163" s="201"/>
      <c r="I2163" s="201"/>
      <c r="J2163" s="202">
        <v>391.4</v>
      </c>
      <c r="K2163" s="201"/>
      <c r="L2163" s="202">
        <v>13.15</v>
      </c>
      <c r="M2163" s="201"/>
      <c r="N2163" s="203"/>
      <c r="V2163" s="189"/>
      <c r="W2163" s="195"/>
      <c r="Z2163" s="163" t="s">
        <v>440</v>
      </c>
      <c r="AA2163" s="207"/>
      <c r="AD2163" s="195"/>
      <c r="AE2163" s="195"/>
      <c r="AG2163" s="195"/>
      <c r="AH2163" s="195"/>
    </row>
    <row r="2164" spans="1:35" s="160" customFormat="1" ht="12" x14ac:dyDescent="0.2">
      <c r="A2164" s="196"/>
      <c r="B2164" s="204" t="s">
        <v>702</v>
      </c>
      <c r="C2164" s="1048" t="s">
        <v>703</v>
      </c>
      <c r="D2164" s="1048"/>
      <c r="E2164" s="1048"/>
      <c r="F2164" s="205" t="s">
        <v>644</v>
      </c>
      <c r="G2164" s="205" t="s">
        <v>716</v>
      </c>
      <c r="H2164" s="205"/>
      <c r="I2164" s="205" t="s">
        <v>2383</v>
      </c>
      <c r="J2164" s="199"/>
      <c r="K2164" s="201"/>
      <c r="L2164" s="202"/>
      <c r="M2164" s="201"/>
      <c r="N2164" s="206"/>
      <c r="V2164" s="189"/>
      <c r="W2164" s="195"/>
      <c r="AA2164" s="207" t="s">
        <v>703</v>
      </c>
      <c r="AD2164" s="195"/>
      <c r="AE2164" s="195"/>
      <c r="AG2164" s="195"/>
      <c r="AH2164" s="195"/>
    </row>
    <row r="2165" spans="1:35" s="160" customFormat="1" ht="12" x14ac:dyDescent="0.2">
      <c r="A2165" s="200"/>
      <c r="B2165" s="199"/>
      <c r="C2165" s="1037" t="s">
        <v>443</v>
      </c>
      <c r="D2165" s="1037"/>
      <c r="E2165" s="1037"/>
      <c r="F2165" s="201" t="s">
        <v>444</v>
      </c>
      <c r="G2165" s="201" t="s">
        <v>558</v>
      </c>
      <c r="H2165" s="201"/>
      <c r="I2165" s="201" t="s">
        <v>2384</v>
      </c>
      <c r="J2165" s="202"/>
      <c r="K2165" s="201"/>
      <c r="L2165" s="202"/>
      <c r="M2165" s="201"/>
      <c r="N2165" s="203"/>
      <c r="V2165" s="189"/>
      <c r="W2165" s="195"/>
      <c r="AA2165" s="207"/>
      <c r="AB2165" s="163" t="s">
        <v>443</v>
      </c>
      <c r="AD2165" s="195"/>
      <c r="AE2165" s="195"/>
      <c r="AG2165" s="195"/>
      <c r="AH2165" s="195"/>
    </row>
    <row r="2166" spans="1:35" s="160" customFormat="1" ht="12" x14ac:dyDescent="0.2">
      <c r="A2166" s="200"/>
      <c r="B2166" s="199"/>
      <c r="C2166" s="1037" t="s">
        <v>447</v>
      </c>
      <c r="D2166" s="1037"/>
      <c r="E2166" s="1037"/>
      <c r="F2166" s="201" t="s">
        <v>444</v>
      </c>
      <c r="G2166" s="201" t="s">
        <v>2385</v>
      </c>
      <c r="H2166" s="201"/>
      <c r="I2166" s="201" t="s">
        <v>2386</v>
      </c>
      <c r="J2166" s="202"/>
      <c r="K2166" s="201"/>
      <c r="L2166" s="202"/>
      <c r="M2166" s="201"/>
      <c r="N2166" s="203"/>
      <c r="V2166" s="189"/>
      <c r="W2166" s="195"/>
      <c r="AA2166" s="207"/>
      <c r="AB2166" s="163" t="s">
        <v>447</v>
      </c>
      <c r="AD2166" s="195"/>
      <c r="AE2166" s="195"/>
      <c r="AG2166" s="195"/>
      <c r="AH2166" s="195"/>
    </row>
    <row r="2167" spans="1:35" s="160" customFormat="1" ht="12" x14ac:dyDescent="0.2">
      <c r="A2167" s="200"/>
      <c r="B2167" s="199"/>
      <c r="C2167" s="1047" t="s">
        <v>450</v>
      </c>
      <c r="D2167" s="1047"/>
      <c r="E2167" s="1047"/>
      <c r="F2167" s="208"/>
      <c r="G2167" s="208"/>
      <c r="H2167" s="208"/>
      <c r="I2167" s="208"/>
      <c r="J2167" s="209">
        <v>2959.21</v>
      </c>
      <c r="K2167" s="208"/>
      <c r="L2167" s="209">
        <v>99.43</v>
      </c>
      <c r="M2167" s="208"/>
      <c r="N2167" s="210"/>
      <c r="V2167" s="189"/>
      <c r="W2167" s="195"/>
      <c r="AA2167" s="207"/>
      <c r="AC2167" s="163" t="s">
        <v>450</v>
      </c>
      <c r="AD2167" s="195"/>
      <c r="AE2167" s="195"/>
      <c r="AG2167" s="195"/>
      <c r="AH2167" s="195"/>
    </row>
    <row r="2168" spans="1:35" s="160" customFormat="1" ht="12" x14ac:dyDescent="0.2">
      <c r="A2168" s="200"/>
      <c r="B2168" s="199"/>
      <c r="C2168" s="1037" t="s">
        <v>451</v>
      </c>
      <c r="D2168" s="1037"/>
      <c r="E2168" s="1037"/>
      <c r="F2168" s="201"/>
      <c r="G2168" s="201"/>
      <c r="H2168" s="201"/>
      <c r="I2168" s="201"/>
      <c r="J2168" s="202"/>
      <c r="K2168" s="201"/>
      <c r="L2168" s="202">
        <v>36.82</v>
      </c>
      <c r="M2168" s="201"/>
      <c r="N2168" s="203"/>
      <c r="V2168" s="189"/>
      <c r="W2168" s="195"/>
      <c r="AA2168" s="207"/>
      <c r="AB2168" s="163" t="s">
        <v>451</v>
      </c>
      <c r="AD2168" s="195"/>
      <c r="AE2168" s="195"/>
      <c r="AG2168" s="195"/>
      <c r="AH2168" s="195"/>
    </row>
    <row r="2169" spans="1:35" s="160" customFormat="1" ht="33.75" x14ac:dyDescent="0.2">
      <c r="A2169" s="200"/>
      <c r="B2169" s="199" t="s">
        <v>714</v>
      </c>
      <c r="C2169" s="1037" t="s">
        <v>715</v>
      </c>
      <c r="D2169" s="1037"/>
      <c r="E2169" s="1037"/>
      <c r="F2169" s="201" t="s">
        <v>454</v>
      </c>
      <c r="G2169" s="201" t="s">
        <v>716</v>
      </c>
      <c r="H2169" s="201"/>
      <c r="I2169" s="201" t="s">
        <v>716</v>
      </c>
      <c r="J2169" s="202"/>
      <c r="K2169" s="201"/>
      <c r="L2169" s="202">
        <v>37.56</v>
      </c>
      <c r="M2169" s="201"/>
      <c r="N2169" s="203"/>
      <c r="V2169" s="189"/>
      <c r="W2169" s="195"/>
      <c r="AA2169" s="207"/>
      <c r="AB2169" s="163" t="s">
        <v>715</v>
      </c>
      <c r="AD2169" s="195"/>
      <c r="AE2169" s="195"/>
      <c r="AG2169" s="195"/>
      <c r="AH2169" s="195"/>
    </row>
    <row r="2170" spans="1:35" s="160" customFormat="1" ht="33.75" x14ac:dyDescent="0.2">
      <c r="A2170" s="200"/>
      <c r="B2170" s="199" t="s">
        <v>717</v>
      </c>
      <c r="C2170" s="1037" t="s">
        <v>718</v>
      </c>
      <c r="D2170" s="1037"/>
      <c r="E2170" s="1037"/>
      <c r="F2170" s="201" t="s">
        <v>454</v>
      </c>
      <c r="G2170" s="201" t="s">
        <v>719</v>
      </c>
      <c r="H2170" s="201"/>
      <c r="I2170" s="201" t="s">
        <v>719</v>
      </c>
      <c r="J2170" s="202"/>
      <c r="K2170" s="201"/>
      <c r="L2170" s="202">
        <v>21.36</v>
      </c>
      <c r="M2170" s="201"/>
      <c r="N2170" s="203"/>
      <c r="V2170" s="189"/>
      <c r="W2170" s="195"/>
      <c r="AA2170" s="207"/>
      <c r="AB2170" s="163" t="s">
        <v>718</v>
      </c>
      <c r="AD2170" s="195"/>
      <c r="AE2170" s="195"/>
      <c r="AG2170" s="195"/>
      <c r="AH2170" s="195"/>
    </row>
    <row r="2171" spans="1:35" s="160" customFormat="1" ht="12" x14ac:dyDescent="0.2">
      <c r="A2171" s="211"/>
      <c r="B2171" s="212"/>
      <c r="C2171" s="1039" t="s">
        <v>459</v>
      </c>
      <c r="D2171" s="1039"/>
      <c r="E2171" s="1039"/>
      <c r="F2171" s="192"/>
      <c r="G2171" s="192"/>
      <c r="H2171" s="192"/>
      <c r="I2171" s="192"/>
      <c r="J2171" s="193"/>
      <c r="K2171" s="192"/>
      <c r="L2171" s="193">
        <v>158.35</v>
      </c>
      <c r="M2171" s="208"/>
      <c r="N2171" s="194"/>
      <c r="V2171" s="189"/>
      <c r="W2171" s="195"/>
      <c r="AA2171" s="207"/>
      <c r="AD2171" s="195" t="s">
        <v>459</v>
      </c>
      <c r="AE2171" s="195"/>
      <c r="AG2171" s="195"/>
      <c r="AH2171" s="195"/>
    </row>
    <row r="2172" spans="1:35" s="160" customFormat="1" ht="22.5" x14ac:dyDescent="0.2">
      <c r="A2172" s="190" t="s">
        <v>2387</v>
      </c>
      <c r="B2172" s="191" t="s">
        <v>720</v>
      </c>
      <c r="C2172" s="1039" t="s">
        <v>721</v>
      </c>
      <c r="D2172" s="1039"/>
      <c r="E2172" s="1039"/>
      <c r="F2172" s="192" t="s">
        <v>644</v>
      </c>
      <c r="G2172" s="192"/>
      <c r="H2172" s="192"/>
      <c r="I2172" s="192" t="s">
        <v>2383</v>
      </c>
      <c r="J2172" s="193">
        <v>725.69</v>
      </c>
      <c r="K2172" s="192"/>
      <c r="L2172" s="193">
        <v>2487.08</v>
      </c>
      <c r="M2172" s="192"/>
      <c r="N2172" s="194"/>
      <c r="V2172" s="189"/>
      <c r="W2172" s="195" t="s">
        <v>721</v>
      </c>
      <c r="AA2172" s="207"/>
      <c r="AD2172" s="195"/>
      <c r="AE2172" s="195"/>
      <c r="AG2172" s="195"/>
      <c r="AH2172" s="195"/>
    </row>
    <row r="2173" spans="1:35" s="160" customFormat="1" ht="12" x14ac:dyDescent="0.2">
      <c r="A2173" s="211"/>
      <c r="B2173" s="212"/>
      <c r="C2173" s="168" t="s">
        <v>462</v>
      </c>
      <c r="D2173" s="213"/>
      <c r="E2173" s="213"/>
      <c r="F2173" s="214"/>
      <c r="G2173" s="214"/>
      <c r="H2173" s="214"/>
      <c r="I2173" s="214"/>
      <c r="J2173" s="215"/>
      <c r="K2173" s="214"/>
      <c r="L2173" s="215"/>
      <c r="M2173" s="216"/>
      <c r="N2173" s="217"/>
      <c r="V2173" s="189"/>
      <c r="W2173" s="195"/>
      <c r="AA2173" s="207"/>
      <c r="AD2173" s="195"/>
      <c r="AE2173" s="195"/>
      <c r="AG2173" s="195"/>
      <c r="AH2173" s="195"/>
    </row>
    <row r="2174" spans="1:35" s="160" customFormat="1" ht="33.75" x14ac:dyDescent="0.2">
      <c r="A2174" s="190" t="s">
        <v>2388</v>
      </c>
      <c r="B2174" s="191" t="s">
        <v>2336</v>
      </c>
      <c r="C2174" s="1039" t="s">
        <v>2337</v>
      </c>
      <c r="D2174" s="1039"/>
      <c r="E2174" s="1039"/>
      <c r="F2174" s="192" t="s">
        <v>644</v>
      </c>
      <c r="G2174" s="192"/>
      <c r="H2174" s="192"/>
      <c r="I2174" s="192" t="s">
        <v>1950</v>
      </c>
      <c r="J2174" s="193">
        <v>9.69</v>
      </c>
      <c r="K2174" s="192"/>
      <c r="L2174" s="193">
        <v>32.56</v>
      </c>
      <c r="M2174" s="192"/>
      <c r="N2174" s="194"/>
      <c r="V2174" s="189"/>
      <c r="W2174" s="195" t="s">
        <v>2337</v>
      </c>
      <c r="AA2174" s="207"/>
      <c r="AD2174" s="195"/>
      <c r="AE2174" s="195"/>
      <c r="AG2174" s="195"/>
      <c r="AH2174" s="195"/>
    </row>
    <row r="2175" spans="1:35" s="160" customFormat="1" ht="12" x14ac:dyDescent="0.2">
      <c r="A2175" s="211"/>
      <c r="B2175" s="212"/>
      <c r="C2175" s="168" t="s">
        <v>462</v>
      </c>
      <c r="D2175" s="213"/>
      <c r="E2175" s="213"/>
      <c r="F2175" s="214"/>
      <c r="G2175" s="214"/>
      <c r="H2175" s="214"/>
      <c r="I2175" s="214"/>
      <c r="J2175" s="215"/>
      <c r="K2175" s="214"/>
      <c r="L2175" s="215"/>
      <c r="M2175" s="216"/>
      <c r="N2175" s="217"/>
      <c r="V2175" s="189"/>
      <c r="W2175" s="195"/>
      <c r="AA2175" s="207"/>
      <c r="AD2175" s="195"/>
      <c r="AE2175" s="195"/>
      <c r="AG2175" s="195"/>
      <c r="AH2175" s="195"/>
    </row>
    <row r="2176" spans="1:35" s="160" customFormat="1" ht="12" x14ac:dyDescent="0.2">
      <c r="A2176" s="196"/>
      <c r="B2176" s="197"/>
      <c r="C2176" s="1037" t="s">
        <v>2338</v>
      </c>
      <c r="D2176" s="1037"/>
      <c r="E2176" s="1037"/>
      <c r="F2176" s="1037"/>
      <c r="G2176" s="1037"/>
      <c r="H2176" s="1037"/>
      <c r="I2176" s="1037"/>
      <c r="J2176" s="1037"/>
      <c r="K2176" s="1037"/>
      <c r="L2176" s="1037"/>
      <c r="M2176" s="1037"/>
      <c r="N2176" s="1046"/>
      <c r="V2176" s="189"/>
      <c r="W2176" s="195"/>
      <c r="AA2176" s="207"/>
      <c r="AD2176" s="195"/>
      <c r="AE2176" s="195"/>
      <c r="AG2176" s="195"/>
      <c r="AH2176" s="195"/>
      <c r="AI2176" s="163" t="s">
        <v>2338</v>
      </c>
    </row>
    <row r="2177" spans="1:34" s="160" customFormat="1" ht="22.5" x14ac:dyDescent="0.2">
      <c r="A2177" s="190" t="s">
        <v>2389</v>
      </c>
      <c r="B2177" s="191" t="s">
        <v>2390</v>
      </c>
      <c r="C2177" s="1039" t="s">
        <v>2391</v>
      </c>
      <c r="D2177" s="1039"/>
      <c r="E2177" s="1039"/>
      <c r="F2177" s="192" t="s">
        <v>1026</v>
      </c>
      <c r="G2177" s="192"/>
      <c r="H2177" s="192"/>
      <c r="I2177" s="192" t="s">
        <v>1534</v>
      </c>
      <c r="J2177" s="193"/>
      <c r="K2177" s="192"/>
      <c r="L2177" s="193"/>
      <c r="M2177" s="192"/>
      <c r="N2177" s="194"/>
      <c r="V2177" s="189"/>
      <c r="W2177" s="195" t="s">
        <v>2391</v>
      </c>
      <c r="AA2177" s="207"/>
      <c r="AD2177" s="195"/>
      <c r="AE2177" s="195"/>
      <c r="AG2177" s="195"/>
      <c r="AH2177" s="195"/>
    </row>
    <row r="2178" spans="1:34" s="160" customFormat="1" ht="12" x14ac:dyDescent="0.2">
      <c r="A2178" s="196"/>
      <c r="B2178" s="197"/>
      <c r="C2178" s="1037" t="s">
        <v>1535</v>
      </c>
      <c r="D2178" s="1037"/>
      <c r="E2178" s="1037"/>
      <c r="F2178" s="1037"/>
      <c r="G2178" s="1037"/>
      <c r="H2178" s="1037"/>
      <c r="I2178" s="1037"/>
      <c r="J2178" s="1037"/>
      <c r="K2178" s="1037"/>
      <c r="L2178" s="1037"/>
      <c r="M2178" s="1037"/>
      <c r="N2178" s="1046"/>
      <c r="V2178" s="189"/>
      <c r="W2178" s="195"/>
      <c r="X2178" s="163" t="s">
        <v>1535</v>
      </c>
      <c r="AA2178" s="207"/>
      <c r="AD2178" s="195"/>
      <c r="AE2178" s="195"/>
      <c r="AG2178" s="195"/>
      <c r="AH2178" s="195"/>
    </row>
    <row r="2179" spans="1:34" s="160" customFormat="1" ht="12" x14ac:dyDescent="0.2">
      <c r="A2179" s="200"/>
      <c r="B2179" s="199" t="s">
        <v>423</v>
      </c>
      <c r="C2179" s="1037" t="s">
        <v>432</v>
      </c>
      <c r="D2179" s="1037"/>
      <c r="E2179" s="1037"/>
      <c r="F2179" s="201"/>
      <c r="G2179" s="201"/>
      <c r="H2179" s="201"/>
      <c r="I2179" s="201"/>
      <c r="J2179" s="202">
        <v>590.51</v>
      </c>
      <c r="K2179" s="201"/>
      <c r="L2179" s="202">
        <v>661.37</v>
      </c>
      <c r="M2179" s="201"/>
      <c r="N2179" s="203"/>
      <c r="V2179" s="189"/>
      <c r="W2179" s="195"/>
      <c r="Z2179" s="163" t="s">
        <v>432</v>
      </c>
      <c r="AA2179" s="207"/>
      <c r="AD2179" s="195"/>
      <c r="AE2179" s="195"/>
      <c r="AG2179" s="195"/>
      <c r="AH2179" s="195"/>
    </row>
    <row r="2180" spans="1:34" s="160" customFormat="1" ht="12" x14ac:dyDescent="0.2">
      <c r="A2180" s="200"/>
      <c r="B2180" s="199" t="s">
        <v>434</v>
      </c>
      <c r="C2180" s="1037" t="s">
        <v>435</v>
      </c>
      <c r="D2180" s="1037"/>
      <c r="E2180" s="1037"/>
      <c r="F2180" s="201"/>
      <c r="G2180" s="201"/>
      <c r="H2180" s="201"/>
      <c r="I2180" s="201"/>
      <c r="J2180" s="202">
        <v>73.02</v>
      </c>
      <c r="K2180" s="201"/>
      <c r="L2180" s="202">
        <v>81.78</v>
      </c>
      <c r="M2180" s="201"/>
      <c r="N2180" s="203"/>
      <c r="V2180" s="189"/>
      <c r="W2180" s="195"/>
      <c r="Z2180" s="163" t="s">
        <v>435</v>
      </c>
      <c r="AA2180" s="207"/>
      <c r="AD2180" s="195"/>
      <c r="AE2180" s="195"/>
      <c r="AG2180" s="195"/>
      <c r="AH2180" s="195"/>
    </row>
    <row r="2181" spans="1:34" s="160" customFormat="1" ht="12" x14ac:dyDescent="0.2">
      <c r="A2181" s="200"/>
      <c r="B2181" s="199" t="s">
        <v>437</v>
      </c>
      <c r="C2181" s="1037" t="s">
        <v>438</v>
      </c>
      <c r="D2181" s="1037"/>
      <c r="E2181" s="1037"/>
      <c r="F2181" s="201"/>
      <c r="G2181" s="201"/>
      <c r="H2181" s="201"/>
      <c r="I2181" s="201"/>
      <c r="J2181" s="202">
        <v>8.6999999999999993</v>
      </c>
      <c r="K2181" s="201"/>
      <c r="L2181" s="202">
        <v>9.74</v>
      </c>
      <c r="M2181" s="201"/>
      <c r="N2181" s="203"/>
      <c r="V2181" s="189"/>
      <c r="W2181" s="195"/>
      <c r="Z2181" s="163" t="s">
        <v>438</v>
      </c>
      <c r="AA2181" s="207"/>
      <c r="AD2181" s="195"/>
      <c r="AE2181" s="195"/>
      <c r="AG2181" s="195"/>
      <c r="AH2181" s="195"/>
    </row>
    <row r="2182" spans="1:34" s="160" customFormat="1" ht="12" x14ac:dyDescent="0.2">
      <c r="A2182" s="200"/>
      <c r="B2182" s="199" t="s">
        <v>439</v>
      </c>
      <c r="C2182" s="1037" t="s">
        <v>440</v>
      </c>
      <c r="D2182" s="1037"/>
      <c r="E2182" s="1037"/>
      <c r="F2182" s="201"/>
      <c r="G2182" s="201"/>
      <c r="H2182" s="201"/>
      <c r="I2182" s="201"/>
      <c r="J2182" s="202">
        <v>2504.5300000000002</v>
      </c>
      <c r="K2182" s="201"/>
      <c r="L2182" s="202">
        <v>2805.07</v>
      </c>
      <c r="M2182" s="201"/>
      <c r="N2182" s="203"/>
      <c r="V2182" s="189"/>
      <c r="W2182" s="195"/>
      <c r="Z2182" s="163" t="s">
        <v>440</v>
      </c>
      <c r="AA2182" s="207"/>
      <c r="AD2182" s="195"/>
      <c r="AE2182" s="195"/>
      <c r="AG2182" s="195"/>
      <c r="AH2182" s="195"/>
    </row>
    <row r="2183" spans="1:34" s="160" customFormat="1" ht="12" x14ac:dyDescent="0.2">
      <c r="A2183" s="196"/>
      <c r="B2183" s="204" t="s">
        <v>2392</v>
      </c>
      <c r="C2183" s="1048" t="s">
        <v>2393</v>
      </c>
      <c r="D2183" s="1048"/>
      <c r="E2183" s="1048"/>
      <c r="F2183" s="205" t="s">
        <v>1003</v>
      </c>
      <c r="G2183" s="205" t="s">
        <v>1004</v>
      </c>
      <c r="H2183" s="205"/>
      <c r="I2183" s="205" t="s">
        <v>1063</v>
      </c>
      <c r="J2183" s="199"/>
      <c r="K2183" s="201"/>
      <c r="L2183" s="202"/>
      <c r="M2183" s="201"/>
      <c r="N2183" s="206"/>
      <c r="V2183" s="189"/>
      <c r="W2183" s="195"/>
      <c r="AA2183" s="207" t="s">
        <v>2393</v>
      </c>
      <c r="AD2183" s="195"/>
      <c r="AE2183" s="195"/>
      <c r="AG2183" s="195"/>
      <c r="AH2183" s="195"/>
    </row>
    <row r="2184" spans="1:34" s="160" customFormat="1" ht="12" x14ac:dyDescent="0.2">
      <c r="A2184" s="200"/>
      <c r="B2184" s="199"/>
      <c r="C2184" s="1037" t="s">
        <v>443</v>
      </c>
      <c r="D2184" s="1037"/>
      <c r="E2184" s="1037"/>
      <c r="F2184" s="201" t="s">
        <v>444</v>
      </c>
      <c r="G2184" s="201" t="s">
        <v>2394</v>
      </c>
      <c r="H2184" s="201"/>
      <c r="I2184" s="201" t="s">
        <v>2395</v>
      </c>
      <c r="J2184" s="202"/>
      <c r="K2184" s="201"/>
      <c r="L2184" s="202"/>
      <c r="M2184" s="201"/>
      <c r="N2184" s="203"/>
      <c r="V2184" s="189"/>
      <c r="W2184" s="195"/>
      <c r="AA2184" s="207"/>
      <c r="AB2184" s="163" t="s">
        <v>443</v>
      </c>
      <c r="AD2184" s="195"/>
      <c r="AE2184" s="195"/>
      <c r="AG2184" s="195"/>
      <c r="AH2184" s="195"/>
    </row>
    <row r="2185" spans="1:34" s="160" customFormat="1" ht="12" x14ac:dyDescent="0.2">
      <c r="A2185" s="200"/>
      <c r="B2185" s="199"/>
      <c r="C2185" s="1037" t="s">
        <v>447</v>
      </c>
      <c r="D2185" s="1037"/>
      <c r="E2185" s="1037"/>
      <c r="F2185" s="201" t="s">
        <v>444</v>
      </c>
      <c r="G2185" s="201" t="s">
        <v>2396</v>
      </c>
      <c r="H2185" s="201"/>
      <c r="I2185" s="201" t="s">
        <v>2397</v>
      </c>
      <c r="J2185" s="202"/>
      <c r="K2185" s="201"/>
      <c r="L2185" s="202"/>
      <c r="M2185" s="201"/>
      <c r="N2185" s="203"/>
      <c r="V2185" s="189"/>
      <c r="W2185" s="195"/>
      <c r="AA2185" s="207"/>
      <c r="AB2185" s="163" t="s">
        <v>447</v>
      </c>
      <c r="AD2185" s="195"/>
      <c r="AE2185" s="195"/>
      <c r="AG2185" s="195"/>
      <c r="AH2185" s="195"/>
    </row>
    <row r="2186" spans="1:34" s="160" customFormat="1" ht="12" x14ac:dyDescent="0.2">
      <c r="A2186" s="200"/>
      <c r="B2186" s="199"/>
      <c r="C2186" s="1047" t="s">
        <v>450</v>
      </c>
      <c r="D2186" s="1047"/>
      <c r="E2186" s="1047"/>
      <c r="F2186" s="208"/>
      <c r="G2186" s="208"/>
      <c r="H2186" s="208"/>
      <c r="I2186" s="208"/>
      <c r="J2186" s="209">
        <v>3168.06</v>
      </c>
      <c r="K2186" s="208"/>
      <c r="L2186" s="209">
        <v>3548.22</v>
      </c>
      <c r="M2186" s="208"/>
      <c r="N2186" s="210"/>
      <c r="V2186" s="189"/>
      <c r="W2186" s="195"/>
      <c r="AA2186" s="207"/>
      <c r="AC2186" s="163" t="s">
        <v>450</v>
      </c>
      <c r="AD2186" s="195"/>
      <c r="AE2186" s="195"/>
      <c r="AG2186" s="195"/>
      <c r="AH2186" s="195"/>
    </row>
    <row r="2187" spans="1:34" s="160" customFormat="1" ht="12" x14ac:dyDescent="0.2">
      <c r="A2187" s="200"/>
      <c r="B2187" s="199"/>
      <c r="C2187" s="1037" t="s">
        <v>451</v>
      </c>
      <c r="D2187" s="1037"/>
      <c r="E2187" s="1037"/>
      <c r="F2187" s="201"/>
      <c r="G2187" s="201"/>
      <c r="H2187" s="201"/>
      <c r="I2187" s="201"/>
      <c r="J2187" s="202"/>
      <c r="K2187" s="201"/>
      <c r="L2187" s="202">
        <v>671.11</v>
      </c>
      <c r="M2187" s="201"/>
      <c r="N2187" s="203"/>
      <c r="V2187" s="189"/>
      <c r="W2187" s="195"/>
      <c r="AA2187" s="207"/>
      <c r="AB2187" s="163" t="s">
        <v>451</v>
      </c>
      <c r="AD2187" s="195"/>
      <c r="AE2187" s="195"/>
      <c r="AG2187" s="195"/>
      <c r="AH2187" s="195"/>
    </row>
    <row r="2188" spans="1:34" s="160" customFormat="1" ht="45" x14ac:dyDescent="0.2">
      <c r="A2188" s="200"/>
      <c r="B2188" s="199" t="s">
        <v>2284</v>
      </c>
      <c r="C2188" s="1037" t="s">
        <v>2285</v>
      </c>
      <c r="D2188" s="1037"/>
      <c r="E2188" s="1037"/>
      <c r="F2188" s="201" t="s">
        <v>454</v>
      </c>
      <c r="G2188" s="201" t="s">
        <v>1869</v>
      </c>
      <c r="H2188" s="201"/>
      <c r="I2188" s="201" t="s">
        <v>1869</v>
      </c>
      <c r="J2188" s="202"/>
      <c r="K2188" s="201"/>
      <c r="L2188" s="202">
        <v>986.53</v>
      </c>
      <c r="M2188" s="201"/>
      <c r="N2188" s="203"/>
      <c r="V2188" s="189"/>
      <c r="W2188" s="195"/>
      <c r="AA2188" s="207"/>
      <c r="AB2188" s="163" t="s">
        <v>2285</v>
      </c>
      <c r="AD2188" s="195"/>
      <c r="AE2188" s="195"/>
      <c r="AG2188" s="195"/>
      <c r="AH2188" s="195"/>
    </row>
    <row r="2189" spans="1:34" s="160" customFormat="1" ht="22.5" x14ac:dyDescent="0.2">
      <c r="A2189" s="200"/>
      <c r="B2189" s="199" t="s">
        <v>2286</v>
      </c>
      <c r="C2189" s="1037" t="s">
        <v>2287</v>
      </c>
      <c r="D2189" s="1037"/>
      <c r="E2189" s="1037"/>
      <c r="F2189" s="201" t="s">
        <v>454</v>
      </c>
      <c r="G2189" s="201" t="s">
        <v>1099</v>
      </c>
      <c r="H2189" s="201"/>
      <c r="I2189" s="201" t="s">
        <v>1099</v>
      </c>
      <c r="J2189" s="202"/>
      <c r="K2189" s="201"/>
      <c r="L2189" s="202">
        <v>637.54999999999995</v>
      </c>
      <c r="M2189" s="201"/>
      <c r="N2189" s="203"/>
      <c r="V2189" s="189"/>
      <c r="W2189" s="195"/>
      <c r="AA2189" s="207"/>
      <c r="AB2189" s="163" t="s">
        <v>2287</v>
      </c>
      <c r="AD2189" s="195"/>
      <c r="AE2189" s="195"/>
      <c r="AG2189" s="195"/>
      <c r="AH2189" s="195"/>
    </row>
    <row r="2190" spans="1:34" s="160" customFormat="1" ht="12" x14ac:dyDescent="0.2">
      <c r="A2190" s="211"/>
      <c r="B2190" s="212"/>
      <c r="C2190" s="1039" t="s">
        <v>459</v>
      </c>
      <c r="D2190" s="1039"/>
      <c r="E2190" s="1039"/>
      <c r="F2190" s="192"/>
      <c r="G2190" s="192"/>
      <c r="H2190" s="192"/>
      <c r="I2190" s="192"/>
      <c r="J2190" s="193"/>
      <c r="K2190" s="192"/>
      <c r="L2190" s="193">
        <v>5172.3</v>
      </c>
      <c r="M2190" s="208"/>
      <c r="N2190" s="194"/>
      <c r="V2190" s="189"/>
      <c r="W2190" s="195"/>
      <c r="AA2190" s="207"/>
      <c r="AD2190" s="195" t="s">
        <v>459</v>
      </c>
      <c r="AE2190" s="195"/>
      <c r="AG2190" s="195"/>
      <c r="AH2190" s="195"/>
    </row>
    <row r="2191" spans="1:34" s="160" customFormat="1" ht="22.5" x14ac:dyDescent="0.2">
      <c r="A2191" s="190" t="s">
        <v>2398</v>
      </c>
      <c r="B2191" s="191" t="s">
        <v>1265</v>
      </c>
      <c r="C2191" s="1039" t="s">
        <v>1266</v>
      </c>
      <c r="D2191" s="1039"/>
      <c r="E2191" s="1039"/>
      <c r="F2191" s="192" t="s">
        <v>644</v>
      </c>
      <c r="G2191" s="192"/>
      <c r="H2191" s="192"/>
      <c r="I2191" s="192" t="s">
        <v>2399</v>
      </c>
      <c r="J2191" s="193">
        <v>519.79999999999995</v>
      </c>
      <c r="K2191" s="192"/>
      <c r="L2191" s="193">
        <v>-34.93</v>
      </c>
      <c r="M2191" s="192"/>
      <c r="N2191" s="194"/>
      <c r="V2191" s="189"/>
      <c r="W2191" s="195" t="s">
        <v>1266</v>
      </c>
      <c r="AA2191" s="207"/>
      <c r="AD2191" s="195"/>
      <c r="AE2191" s="195"/>
      <c r="AG2191" s="195"/>
      <c r="AH2191" s="195"/>
    </row>
    <row r="2192" spans="1:34" s="160" customFormat="1" ht="12" x14ac:dyDescent="0.2">
      <c r="A2192" s="211"/>
      <c r="B2192" s="212"/>
      <c r="C2192" s="168" t="s">
        <v>2400</v>
      </c>
      <c r="D2192" s="213"/>
      <c r="E2192" s="213"/>
      <c r="F2192" s="214"/>
      <c r="G2192" s="214"/>
      <c r="H2192" s="214"/>
      <c r="I2192" s="214"/>
      <c r="J2192" s="215"/>
      <c r="K2192" s="214"/>
      <c r="L2192" s="215"/>
      <c r="M2192" s="216"/>
      <c r="N2192" s="217"/>
      <c r="V2192" s="189"/>
      <c r="W2192" s="195"/>
      <c r="AA2192" s="207"/>
      <c r="AD2192" s="195"/>
      <c r="AE2192" s="195"/>
      <c r="AG2192" s="195"/>
      <c r="AH2192" s="195"/>
    </row>
    <row r="2193" spans="1:34" s="160" customFormat="1" ht="22.5" x14ac:dyDescent="0.2">
      <c r="A2193" s="190" t="s">
        <v>2401</v>
      </c>
      <c r="B2193" s="191" t="s">
        <v>1265</v>
      </c>
      <c r="C2193" s="1039" t="s">
        <v>1266</v>
      </c>
      <c r="D2193" s="1039"/>
      <c r="E2193" s="1039"/>
      <c r="F2193" s="192" t="s">
        <v>644</v>
      </c>
      <c r="G2193" s="192"/>
      <c r="H2193" s="192"/>
      <c r="I2193" s="192" t="s">
        <v>2402</v>
      </c>
      <c r="J2193" s="193">
        <v>519.79999999999995</v>
      </c>
      <c r="K2193" s="192"/>
      <c r="L2193" s="193">
        <v>27.94</v>
      </c>
      <c r="M2193" s="192"/>
      <c r="N2193" s="194"/>
      <c r="V2193" s="189"/>
      <c r="W2193" s="195" t="s">
        <v>1266</v>
      </c>
      <c r="AA2193" s="207"/>
      <c r="AD2193" s="195"/>
      <c r="AE2193" s="195"/>
      <c r="AG2193" s="195"/>
      <c r="AH2193" s="195"/>
    </row>
    <row r="2194" spans="1:34" s="160" customFormat="1" ht="12" x14ac:dyDescent="0.2">
      <c r="A2194" s="211"/>
      <c r="B2194" s="212"/>
      <c r="C2194" s="168" t="s">
        <v>462</v>
      </c>
      <c r="D2194" s="213"/>
      <c r="E2194" s="213"/>
      <c r="F2194" s="214"/>
      <c r="G2194" s="214"/>
      <c r="H2194" s="214"/>
      <c r="I2194" s="214"/>
      <c r="J2194" s="215"/>
      <c r="K2194" s="214"/>
      <c r="L2194" s="215"/>
      <c r="M2194" s="216"/>
      <c r="N2194" s="217"/>
      <c r="V2194" s="189"/>
      <c r="W2194" s="195"/>
      <c r="AA2194" s="207"/>
      <c r="AD2194" s="195"/>
      <c r="AE2194" s="195"/>
      <c r="AG2194" s="195"/>
      <c r="AH2194" s="195"/>
    </row>
    <row r="2195" spans="1:34" s="160" customFormat="1" ht="12" x14ac:dyDescent="0.2">
      <c r="A2195" s="198"/>
      <c r="B2195" s="199" t="s">
        <v>2403</v>
      </c>
      <c r="C2195" s="1037" t="s">
        <v>2404</v>
      </c>
      <c r="D2195" s="1037"/>
      <c r="E2195" s="1037"/>
      <c r="F2195" s="1037"/>
      <c r="G2195" s="1037"/>
      <c r="H2195" s="1037"/>
      <c r="I2195" s="1037"/>
      <c r="J2195" s="1037"/>
      <c r="K2195" s="1037"/>
      <c r="L2195" s="1037"/>
      <c r="M2195" s="1037"/>
      <c r="N2195" s="1046"/>
      <c r="V2195" s="189"/>
      <c r="W2195" s="195"/>
      <c r="Y2195" s="163" t="s">
        <v>2404</v>
      </c>
      <c r="AA2195" s="207"/>
      <c r="AD2195" s="195"/>
      <c r="AE2195" s="195"/>
      <c r="AG2195" s="195"/>
      <c r="AH2195" s="195"/>
    </row>
    <row r="2196" spans="1:34" s="160" customFormat="1" ht="22.5" x14ac:dyDescent="0.2">
      <c r="A2196" s="190" t="s">
        <v>2405</v>
      </c>
      <c r="B2196" s="191" t="s">
        <v>1867</v>
      </c>
      <c r="C2196" s="1039" t="s">
        <v>1868</v>
      </c>
      <c r="D2196" s="1039"/>
      <c r="E2196" s="1039"/>
      <c r="F2196" s="192" t="s">
        <v>644</v>
      </c>
      <c r="G2196" s="192"/>
      <c r="H2196" s="192"/>
      <c r="I2196" s="192" t="s">
        <v>2406</v>
      </c>
      <c r="J2196" s="193">
        <v>592.76</v>
      </c>
      <c r="K2196" s="192"/>
      <c r="L2196" s="193">
        <v>-2589.1799999999998</v>
      </c>
      <c r="M2196" s="192"/>
      <c r="N2196" s="194"/>
      <c r="V2196" s="189"/>
      <c r="W2196" s="195" t="s">
        <v>1868</v>
      </c>
      <c r="AA2196" s="207"/>
      <c r="AD2196" s="195"/>
      <c r="AE2196" s="195"/>
      <c r="AG2196" s="195"/>
      <c r="AH2196" s="195"/>
    </row>
    <row r="2197" spans="1:34" s="160" customFormat="1" ht="12" x14ac:dyDescent="0.2">
      <c r="A2197" s="211"/>
      <c r="B2197" s="212"/>
      <c r="C2197" s="168" t="s">
        <v>2400</v>
      </c>
      <c r="D2197" s="213"/>
      <c r="E2197" s="213"/>
      <c r="F2197" s="214"/>
      <c r="G2197" s="214"/>
      <c r="H2197" s="214"/>
      <c r="I2197" s="214"/>
      <c r="J2197" s="215"/>
      <c r="K2197" s="214"/>
      <c r="L2197" s="215"/>
      <c r="M2197" s="216"/>
      <c r="N2197" s="217"/>
      <c r="V2197" s="189"/>
      <c r="W2197" s="195"/>
      <c r="AA2197" s="207"/>
      <c r="AD2197" s="195"/>
      <c r="AE2197" s="195"/>
      <c r="AG2197" s="195"/>
      <c r="AH2197" s="195"/>
    </row>
    <row r="2198" spans="1:34" s="160" customFormat="1" ht="22.5" x14ac:dyDescent="0.2">
      <c r="A2198" s="190" t="s">
        <v>2407</v>
      </c>
      <c r="B2198" s="191" t="s">
        <v>1867</v>
      </c>
      <c r="C2198" s="1039" t="s">
        <v>1868</v>
      </c>
      <c r="D2198" s="1039"/>
      <c r="E2198" s="1039"/>
      <c r="F2198" s="192" t="s">
        <v>644</v>
      </c>
      <c r="G2198" s="192"/>
      <c r="H2198" s="192"/>
      <c r="I2198" s="192" t="s">
        <v>2408</v>
      </c>
      <c r="J2198" s="193">
        <v>592.76</v>
      </c>
      <c r="K2198" s="192"/>
      <c r="L2198" s="193">
        <v>2071.34</v>
      </c>
      <c r="M2198" s="192"/>
      <c r="N2198" s="194"/>
      <c r="V2198" s="189"/>
      <c r="W2198" s="195" t="s">
        <v>1868</v>
      </c>
      <c r="AA2198" s="207"/>
      <c r="AD2198" s="195"/>
      <c r="AE2198" s="195"/>
      <c r="AG2198" s="195"/>
      <c r="AH2198" s="195"/>
    </row>
    <row r="2199" spans="1:34" s="160" customFormat="1" ht="12" x14ac:dyDescent="0.2">
      <c r="A2199" s="211"/>
      <c r="B2199" s="212"/>
      <c r="C2199" s="168" t="s">
        <v>462</v>
      </c>
      <c r="D2199" s="213"/>
      <c r="E2199" s="213"/>
      <c r="F2199" s="214"/>
      <c r="G2199" s="214"/>
      <c r="H2199" s="214"/>
      <c r="I2199" s="214"/>
      <c r="J2199" s="215"/>
      <c r="K2199" s="214"/>
      <c r="L2199" s="215"/>
      <c r="M2199" s="216"/>
      <c r="N2199" s="217"/>
      <c r="V2199" s="189"/>
      <c r="W2199" s="195"/>
      <c r="AA2199" s="207"/>
      <c r="AD2199" s="195"/>
      <c r="AE2199" s="195"/>
      <c r="AG2199" s="195"/>
      <c r="AH2199" s="195"/>
    </row>
    <row r="2200" spans="1:34" s="160" customFormat="1" ht="12" x14ac:dyDescent="0.2">
      <c r="A2200" s="198"/>
      <c r="B2200" s="199" t="s">
        <v>2403</v>
      </c>
      <c r="C2200" s="1037" t="s">
        <v>2404</v>
      </c>
      <c r="D2200" s="1037"/>
      <c r="E2200" s="1037"/>
      <c r="F2200" s="1037"/>
      <c r="G2200" s="1037"/>
      <c r="H2200" s="1037"/>
      <c r="I2200" s="1037"/>
      <c r="J2200" s="1037"/>
      <c r="K2200" s="1037"/>
      <c r="L2200" s="1037"/>
      <c r="M2200" s="1037"/>
      <c r="N2200" s="1046"/>
      <c r="V2200" s="189"/>
      <c r="W2200" s="195"/>
      <c r="Y2200" s="163" t="s">
        <v>2404</v>
      </c>
      <c r="AA2200" s="207"/>
      <c r="AD2200" s="195"/>
      <c r="AE2200" s="195"/>
      <c r="AG2200" s="195"/>
      <c r="AH2200" s="195"/>
    </row>
    <row r="2201" spans="1:34" s="160" customFormat="1" ht="22.5" x14ac:dyDescent="0.2">
      <c r="A2201" s="190" t="s">
        <v>2409</v>
      </c>
      <c r="B2201" s="191" t="s">
        <v>2410</v>
      </c>
      <c r="C2201" s="1039" t="s">
        <v>2411</v>
      </c>
      <c r="D2201" s="1039"/>
      <c r="E2201" s="1039"/>
      <c r="F2201" s="192" t="s">
        <v>1017</v>
      </c>
      <c r="G2201" s="192"/>
      <c r="H2201" s="192"/>
      <c r="I2201" s="192" t="s">
        <v>1063</v>
      </c>
      <c r="J2201" s="193">
        <v>22.36</v>
      </c>
      <c r="K2201" s="192"/>
      <c r="L2201" s="193">
        <v>2504.3200000000002</v>
      </c>
      <c r="M2201" s="192"/>
      <c r="N2201" s="194"/>
      <c r="V2201" s="189"/>
      <c r="W2201" s="195" t="s">
        <v>2411</v>
      </c>
      <c r="AA2201" s="207"/>
      <c r="AD2201" s="195"/>
      <c r="AE2201" s="195"/>
      <c r="AG2201" s="195"/>
      <c r="AH2201" s="195"/>
    </row>
    <row r="2202" spans="1:34" s="160" customFormat="1" ht="12" x14ac:dyDescent="0.2">
      <c r="A2202" s="211"/>
      <c r="B2202" s="212"/>
      <c r="C2202" s="168" t="s">
        <v>462</v>
      </c>
      <c r="D2202" s="213"/>
      <c r="E2202" s="213"/>
      <c r="F2202" s="214"/>
      <c r="G2202" s="214"/>
      <c r="H2202" s="214"/>
      <c r="I2202" s="214"/>
      <c r="J2202" s="215"/>
      <c r="K2202" s="214"/>
      <c r="L2202" s="215"/>
      <c r="M2202" s="216"/>
      <c r="N2202" s="217"/>
      <c r="V2202" s="189"/>
      <c r="W2202" s="195"/>
      <c r="AA2202" s="207"/>
      <c r="AD2202" s="195"/>
      <c r="AE2202" s="195"/>
      <c r="AG2202" s="195"/>
      <c r="AH2202" s="195"/>
    </row>
    <row r="2203" spans="1:34" s="160" customFormat="1" ht="1.5" customHeight="1" x14ac:dyDescent="0.2">
      <c r="A2203" s="214"/>
      <c r="B2203" s="212"/>
      <c r="C2203" s="212"/>
      <c r="D2203" s="212"/>
      <c r="E2203" s="212"/>
      <c r="F2203" s="214"/>
      <c r="G2203" s="214"/>
      <c r="H2203" s="214"/>
      <c r="I2203" s="214"/>
      <c r="J2203" s="218"/>
      <c r="K2203" s="214"/>
      <c r="L2203" s="218"/>
      <c r="M2203" s="201"/>
      <c r="N2203" s="218"/>
      <c r="V2203" s="189"/>
      <c r="W2203" s="195"/>
      <c r="AA2203" s="207"/>
      <c r="AD2203" s="195"/>
      <c r="AE2203" s="195"/>
      <c r="AG2203" s="195"/>
      <c r="AH2203" s="195"/>
    </row>
    <row r="2204" spans="1:34" s="160" customFormat="1" ht="12" x14ac:dyDescent="0.2">
      <c r="A2204" s="219"/>
      <c r="B2204" s="220"/>
      <c r="C2204" s="1039" t="s">
        <v>2412</v>
      </c>
      <c r="D2204" s="1039"/>
      <c r="E2204" s="1039"/>
      <c r="F2204" s="1039"/>
      <c r="G2204" s="1039"/>
      <c r="H2204" s="1039"/>
      <c r="I2204" s="1039"/>
      <c r="J2204" s="1039"/>
      <c r="K2204" s="1039"/>
      <c r="L2204" s="221"/>
      <c r="M2204" s="222"/>
      <c r="N2204" s="223"/>
      <c r="V2204" s="189"/>
      <c r="W2204" s="195"/>
      <c r="AA2204" s="207"/>
      <c r="AD2204" s="195"/>
      <c r="AE2204" s="195" t="s">
        <v>2412</v>
      </c>
      <c r="AG2204" s="195"/>
      <c r="AH2204" s="195"/>
    </row>
    <row r="2205" spans="1:34" s="160" customFormat="1" ht="12" x14ac:dyDescent="0.2">
      <c r="A2205" s="224"/>
      <c r="B2205" s="199"/>
      <c r="C2205" s="1037" t="s">
        <v>512</v>
      </c>
      <c r="D2205" s="1037"/>
      <c r="E2205" s="1037"/>
      <c r="F2205" s="1037"/>
      <c r="G2205" s="1037"/>
      <c r="H2205" s="1037"/>
      <c r="I2205" s="1037"/>
      <c r="J2205" s="1037"/>
      <c r="K2205" s="1037"/>
      <c r="L2205" s="225">
        <v>21357</v>
      </c>
      <c r="M2205" s="226"/>
      <c r="N2205" s="227"/>
      <c r="V2205" s="189"/>
      <c r="W2205" s="195"/>
      <c r="AA2205" s="207"/>
      <c r="AD2205" s="195"/>
      <c r="AE2205" s="195"/>
      <c r="AF2205" s="163" t="s">
        <v>512</v>
      </c>
      <c r="AG2205" s="195"/>
      <c r="AH2205" s="195"/>
    </row>
    <row r="2206" spans="1:34" s="160" customFormat="1" ht="12" x14ac:dyDescent="0.2">
      <c r="A2206" s="224"/>
      <c r="B2206" s="199"/>
      <c r="C2206" s="1037" t="s">
        <v>513</v>
      </c>
      <c r="D2206" s="1037"/>
      <c r="E2206" s="1037"/>
      <c r="F2206" s="1037"/>
      <c r="G2206" s="1037"/>
      <c r="H2206" s="1037"/>
      <c r="I2206" s="1037"/>
      <c r="J2206" s="1037"/>
      <c r="K2206" s="1037"/>
      <c r="L2206" s="225"/>
      <c r="M2206" s="226"/>
      <c r="N2206" s="227"/>
      <c r="V2206" s="189"/>
      <c r="W2206" s="195"/>
      <c r="AA2206" s="207"/>
      <c r="AD2206" s="195"/>
      <c r="AE2206" s="195"/>
      <c r="AF2206" s="163" t="s">
        <v>513</v>
      </c>
      <c r="AG2206" s="195"/>
      <c r="AH2206" s="195"/>
    </row>
    <row r="2207" spans="1:34" s="160" customFormat="1" ht="12" x14ac:dyDescent="0.2">
      <c r="A2207" s="224"/>
      <c r="B2207" s="199"/>
      <c r="C2207" s="1037" t="s">
        <v>514</v>
      </c>
      <c r="D2207" s="1037"/>
      <c r="E2207" s="1037"/>
      <c r="F2207" s="1037"/>
      <c r="G2207" s="1037"/>
      <c r="H2207" s="1037"/>
      <c r="I2207" s="1037"/>
      <c r="J2207" s="1037"/>
      <c r="K2207" s="1037"/>
      <c r="L2207" s="225">
        <v>1660.18</v>
      </c>
      <c r="M2207" s="226"/>
      <c r="N2207" s="227"/>
      <c r="V2207" s="189"/>
      <c r="W2207" s="195"/>
      <c r="AA2207" s="207"/>
      <c r="AD2207" s="195"/>
      <c r="AE2207" s="195"/>
      <c r="AF2207" s="163" t="s">
        <v>514</v>
      </c>
      <c r="AG2207" s="195"/>
      <c r="AH2207" s="195"/>
    </row>
    <row r="2208" spans="1:34" s="160" customFormat="1" ht="12" x14ac:dyDescent="0.2">
      <c r="A2208" s="224"/>
      <c r="B2208" s="199"/>
      <c r="C2208" s="1037" t="s">
        <v>515</v>
      </c>
      <c r="D2208" s="1037"/>
      <c r="E2208" s="1037"/>
      <c r="F2208" s="1037"/>
      <c r="G2208" s="1037"/>
      <c r="H2208" s="1037"/>
      <c r="I2208" s="1037"/>
      <c r="J2208" s="1037"/>
      <c r="K2208" s="1037"/>
      <c r="L2208" s="225">
        <v>1557.02</v>
      </c>
      <c r="M2208" s="226"/>
      <c r="N2208" s="227"/>
      <c r="V2208" s="189"/>
      <c r="W2208" s="195"/>
      <c r="AA2208" s="207"/>
      <c r="AD2208" s="195"/>
      <c r="AE2208" s="195"/>
      <c r="AF2208" s="163" t="s">
        <v>515</v>
      </c>
      <c r="AG2208" s="195"/>
      <c r="AH2208" s="195"/>
    </row>
    <row r="2209" spans="1:34" s="160" customFormat="1" ht="12" x14ac:dyDescent="0.2">
      <c r="A2209" s="224"/>
      <c r="B2209" s="199"/>
      <c r="C2209" s="1037" t="s">
        <v>516</v>
      </c>
      <c r="D2209" s="1037"/>
      <c r="E2209" s="1037"/>
      <c r="F2209" s="1037"/>
      <c r="G2209" s="1037"/>
      <c r="H2209" s="1037"/>
      <c r="I2209" s="1037"/>
      <c r="J2209" s="1037"/>
      <c r="K2209" s="1037"/>
      <c r="L2209" s="225">
        <v>185.13</v>
      </c>
      <c r="M2209" s="226"/>
      <c r="N2209" s="227"/>
      <c r="V2209" s="189"/>
      <c r="W2209" s="195"/>
      <c r="AA2209" s="207"/>
      <c r="AD2209" s="195"/>
      <c r="AE2209" s="195"/>
      <c r="AF2209" s="163" t="s">
        <v>516</v>
      </c>
      <c r="AG2209" s="195"/>
      <c r="AH2209" s="195"/>
    </row>
    <row r="2210" spans="1:34" s="160" customFormat="1" ht="12" x14ac:dyDescent="0.2">
      <c r="A2210" s="224"/>
      <c r="B2210" s="199"/>
      <c r="C2210" s="1037" t="s">
        <v>517</v>
      </c>
      <c r="D2210" s="1037"/>
      <c r="E2210" s="1037"/>
      <c r="F2210" s="1037"/>
      <c r="G2210" s="1037"/>
      <c r="H2210" s="1037"/>
      <c r="I2210" s="1037"/>
      <c r="J2210" s="1037"/>
      <c r="K2210" s="1037"/>
      <c r="L2210" s="225">
        <v>18139.8</v>
      </c>
      <c r="M2210" s="226"/>
      <c r="N2210" s="227"/>
      <c r="V2210" s="189"/>
      <c r="W2210" s="195"/>
      <c r="AA2210" s="207"/>
      <c r="AD2210" s="195"/>
      <c r="AE2210" s="195"/>
      <c r="AF2210" s="163" t="s">
        <v>517</v>
      </c>
      <c r="AG2210" s="195"/>
      <c r="AH2210" s="195"/>
    </row>
    <row r="2211" spans="1:34" s="160" customFormat="1" ht="12" x14ac:dyDescent="0.2">
      <c r="A2211" s="224"/>
      <c r="B2211" s="199"/>
      <c r="C2211" s="1037" t="s">
        <v>518</v>
      </c>
      <c r="D2211" s="1037"/>
      <c r="E2211" s="1037"/>
      <c r="F2211" s="1037"/>
      <c r="G2211" s="1037"/>
      <c r="H2211" s="1037"/>
      <c r="I2211" s="1037"/>
      <c r="J2211" s="1037"/>
      <c r="K2211" s="1037"/>
      <c r="L2211" s="225">
        <v>25023.52</v>
      </c>
      <c r="M2211" s="226"/>
      <c r="N2211" s="227"/>
      <c r="V2211" s="189"/>
      <c r="W2211" s="195"/>
      <c r="AA2211" s="207"/>
      <c r="AD2211" s="195"/>
      <c r="AE2211" s="195"/>
      <c r="AF2211" s="163" t="s">
        <v>518</v>
      </c>
      <c r="AG2211" s="195"/>
      <c r="AH2211" s="195"/>
    </row>
    <row r="2212" spans="1:34" s="160" customFormat="1" ht="12" x14ac:dyDescent="0.2">
      <c r="A2212" s="224"/>
      <c r="B2212" s="199"/>
      <c r="C2212" s="1037" t="s">
        <v>513</v>
      </c>
      <c r="D2212" s="1037"/>
      <c r="E2212" s="1037"/>
      <c r="F2212" s="1037"/>
      <c r="G2212" s="1037"/>
      <c r="H2212" s="1037"/>
      <c r="I2212" s="1037"/>
      <c r="J2212" s="1037"/>
      <c r="K2212" s="1037"/>
      <c r="L2212" s="225"/>
      <c r="M2212" s="226"/>
      <c r="N2212" s="227"/>
      <c r="V2212" s="189"/>
      <c r="W2212" s="195"/>
      <c r="AA2212" s="207"/>
      <c r="AD2212" s="195"/>
      <c r="AE2212" s="195"/>
      <c r="AF2212" s="163" t="s">
        <v>513</v>
      </c>
      <c r="AG2212" s="195"/>
      <c r="AH2212" s="195"/>
    </row>
    <row r="2213" spans="1:34" s="160" customFormat="1" ht="12" x14ac:dyDescent="0.2">
      <c r="A2213" s="224"/>
      <c r="B2213" s="199"/>
      <c r="C2213" s="1037" t="s">
        <v>519</v>
      </c>
      <c r="D2213" s="1037"/>
      <c r="E2213" s="1037"/>
      <c r="F2213" s="1037"/>
      <c r="G2213" s="1037"/>
      <c r="H2213" s="1037"/>
      <c r="I2213" s="1037"/>
      <c r="J2213" s="1037"/>
      <c r="K2213" s="1037"/>
      <c r="L2213" s="225">
        <v>1660.18</v>
      </c>
      <c r="M2213" s="226"/>
      <c r="N2213" s="227"/>
      <c r="V2213" s="189"/>
      <c r="W2213" s="195"/>
      <c r="AA2213" s="207"/>
      <c r="AD2213" s="195"/>
      <c r="AE2213" s="195"/>
      <c r="AF2213" s="163" t="s">
        <v>519</v>
      </c>
      <c r="AG2213" s="195"/>
      <c r="AH2213" s="195"/>
    </row>
    <row r="2214" spans="1:34" s="160" customFormat="1" ht="12" x14ac:dyDescent="0.2">
      <c r="A2214" s="224"/>
      <c r="B2214" s="199"/>
      <c r="C2214" s="1037" t="s">
        <v>520</v>
      </c>
      <c r="D2214" s="1037"/>
      <c r="E2214" s="1037"/>
      <c r="F2214" s="1037"/>
      <c r="G2214" s="1037"/>
      <c r="H2214" s="1037"/>
      <c r="I2214" s="1037"/>
      <c r="J2214" s="1037"/>
      <c r="K2214" s="1037"/>
      <c r="L2214" s="225">
        <v>1557.02</v>
      </c>
      <c r="M2214" s="226"/>
      <c r="N2214" s="227"/>
      <c r="V2214" s="189"/>
      <c r="W2214" s="195"/>
      <c r="AA2214" s="207"/>
      <c r="AD2214" s="195"/>
      <c r="AE2214" s="195"/>
      <c r="AF2214" s="163" t="s">
        <v>520</v>
      </c>
      <c r="AG2214" s="195"/>
      <c r="AH2214" s="195"/>
    </row>
    <row r="2215" spans="1:34" s="160" customFormat="1" ht="12" x14ac:dyDescent="0.2">
      <c r="A2215" s="224"/>
      <c r="B2215" s="199"/>
      <c r="C2215" s="1037" t="s">
        <v>521</v>
      </c>
      <c r="D2215" s="1037"/>
      <c r="E2215" s="1037"/>
      <c r="F2215" s="1037"/>
      <c r="G2215" s="1037"/>
      <c r="H2215" s="1037"/>
      <c r="I2215" s="1037"/>
      <c r="J2215" s="1037"/>
      <c r="K2215" s="1037"/>
      <c r="L2215" s="225">
        <v>18139.8</v>
      </c>
      <c r="M2215" s="226"/>
      <c r="N2215" s="227"/>
      <c r="V2215" s="189"/>
      <c r="W2215" s="195"/>
      <c r="AA2215" s="207"/>
      <c r="AD2215" s="195"/>
      <c r="AE2215" s="195"/>
      <c r="AF2215" s="163" t="s">
        <v>521</v>
      </c>
      <c r="AG2215" s="195"/>
      <c r="AH2215" s="195"/>
    </row>
    <row r="2216" spans="1:34" s="160" customFormat="1" ht="12" x14ac:dyDescent="0.2">
      <c r="A2216" s="224"/>
      <c r="B2216" s="199"/>
      <c r="C2216" s="1037" t="s">
        <v>522</v>
      </c>
      <c r="D2216" s="1037"/>
      <c r="E2216" s="1037"/>
      <c r="F2216" s="1037"/>
      <c r="G2216" s="1037"/>
      <c r="H2216" s="1037"/>
      <c r="I2216" s="1037"/>
      <c r="J2216" s="1037"/>
      <c r="K2216" s="1037"/>
      <c r="L2216" s="225">
        <v>2280.52</v>
      </c>
      <c r="M2216" s="226"/>
      <c r="N2216" s="227"/>
      <c r="V2216" s="189"/>
      <c r="W2216" s="195"/>
      <c r="AA2216" s="207"/>
      <c r="AD2216" s="195"/>
      <c r="AE2216" s="195"/>
      <c r="AF2216" s="163" t="s">
        <v>522</v>
      </c>
      <c r="AG2216" s="195"/>
      <c r="AH2216" s="195"/>
    </row>
    <row r="2217" spans="1:34" s="160" customFormat="1" ht="12" x14ac:dyDescent="0.2">
      <c r="A2217" s="224"/>
      <c r="B2217" s="199"/>
      <c r="C2217" s="1037" t="s">
        <v>523</v>
      </c>
      <c r="D2217" s="1037"/>
      <c r="E2217" s="1037"/>
      <c r="F2217" s="1037"/>
      <c r="G2217" s="1037"/>
      <c r="H2217" s="1037"/>
      <c r="I2217" s="1037"/>
      <c r="J2217" s="1037"/>
      <c r="K2217" s="1037"/>
      <c r="L2217" s="225">
        <v>1386</v>
      </c>
      <c r="M2217" s="226"/>
      <c r="N2217" s="227"/>
      <c r="V2217" s="189"/>
      <c r="W2217" s="195"/>
      <c r="AA2217" s="207"/>
      <c r="AD2217" s="195"/>
      <c r="AE2217" s="195"/>
      <c r="AF2217" s="163" t="s">
        <v>523</v>
      </c>
      <c r="AG2217" s="195"/>
      <c r="AH2217" s="195"/>
    </row>
    <row r="2218" spans="1:34" s="160" customFormat="1" ht="12" x14ac:dyDescent="0.2">
      <c r="A2218" s="224"/>
      <c r="B2218" s="199"/>
      <c r="C2218" s="1037" t="s">
        <v>524</v>
      </c>
      <c r="D2218" s="1037"/>
      <c r="E2218" s="1037"/>
      <c r="F2218" s="1037"/>
      <c r="G2218" s="1037"/>
      <c r="H2218" s="1037"/>
      <c r="I2218" s="1037"/>
      <c r="J2218" s="1037"/>
      <c r="K2218" s="1037"/>
      <c r="L2218" s="225">
        <v>1845.31</v>
      </c>
      <c r="M2218" s="226"/>
      <c r="N2218" s="227"/>
      <c r="V2218" s="189"/>
      <c r="W2218" s="195"/>
      <c r="AA2218" s="207"/>
      <c r="AD2218" s="195"/>
      <c r="AE2218" s="195"/>
      <c r="AF2218" s="163" t="s">
        <v>524</v>
      </c>
      <c r="AG2218" s="195"/>
      <c r="AH2218" s="195"/>
    </row>
    <row r="2219" spans="1:34" s="160" customFormat="1" ht="12" x14ac:dyDescent="0.2">
      <c r="A2219" s="224"/>
      <c r="B2219" s="199"/>
      <c r="C2219" s="1037" t="s">
        <v>525</v>
      </c>
      <c r="D2219" s="1037"/>
      <c r="E2219" s="1037"/>
      <c r="F2219" s="1037"/>
      <c r="G2219" s="1037"/>
      <c r="H2219" s="1037"/>
      <c r="I2219" s="1037"/>
      <c r="J2219" s="1037"/>
      <c r="K2219" s="1037"/>
      <c r="L2219" s="225">
        <v>2280.52</v>
      </c>
      <c r="M2219" s="226"/>
      <c r="N2219" s="227"/>
      <c r="V2219" s="189"/>
      <c r="W2219" s="195"/>
      <c r="AA2219" s="207"/>
      <c r="AD2219" s="195"/>
      <c r="AE2219" s="195"/>
      <c r="AF2219" s="163" t="s">
        <v>525</v>
      </c>
      <c r="AG2219" s="195"/>
      <c r="AH2219" s="195"/>
    </row>
    <row r="2220" spans="1:34" s="160" customFormat="1" ht="12" x14ac:dyDescent="0.2">
      <c r="A2220" s="224"/>
      <c r="B2220" s="199"/>
      <c r="C2220" s="1037" t="s">
        <v>526</v>
      </c>
      <c r="D2220" s="1037"/>
      <c r="E2220" s="1037"/>
      <c r="F2220" s="1037"/>
      <c r="G2220" s="1037"/>
      <c r="H2220" s="1037"/>
      <c r="I2220" s="1037"/>
      <c r="J2220" s="1037"/>
      <c r="K2220" s="1037"/>
      <c r="L2220" s="225">
        <v>1386</v>
      </c>
      <c r="M2220" s="226"/>
      <c r="N2220" s="227"/>
      <c r="V2220" s="189"/>
      <c r="W2220" s="195"/>
      <c r="AA2220" s="207"/>
      <c r="AD2220" s="195"/>
      <c r="AE2220" s="195"/>
      <c r="AF2220" s="163" t="s">
        <v>526</v>
      </c>
      <c r="AG2220" s="195"/>
      <c r="AH2220" s="195"/>
    </row>
    <row r="2221" spans="1:34" s="160" customFormat="1" ht="12" x14ac:dyDescent="0.2">
      <c r="A2221" s="224"/>
      <c r="B2221" s="218"/>
      <c r="C2221" s="1038" t="s">
        <v>2413</v>
      </c>
      <c r="D2221" s="1038"/>
      <c r="E2221" s="1038"/>
      <c r="F2221" s="1038"/>
      <c r="G2221" s="1038"/>
      <c r="H2221" s="1038"/>
      <c r="I2221" s="1038"/>
      <c r="J2221" s="1038"/>
      <c r="K2221" s="1038"/>
      <c r="L2221" s="228">
        <v>25023.52</v>
      </c>
      <c r="M2221" s="229"/>
      <c r="N2221" s="230"/>
      <c r="V2221" s="189"/>
      <c r="W2221" s="195"/>
      <c r="AA2221" s="207"/>
      <c r="AD2221" s="195"/>
      <c r="AE2221" s="195"/>
      <c r="AG2221" s="195" t="s">
        <v>2413</v>
      </c>
      <c r="AH2221" s="195"/>
    </row>
    <row r="2222" spans="1:34" s="160" customFormat="1" ht="12" x14ac:dyDescent="0.2">
      <c r="A2222" s="1043" t="s">
        <v>2414</v>
      </c>
      <c r="B2222" s="1044"/>
      <c r="C2222" s="1044"/>
      <c r="D2222" s="1044"/>
      <c r="E2222" s="1044"/>
      <c r="F2222" s="1044"/>
      <c r="G2222" s="1044"/>
      <c r="H2222" s="1044"/>
      <c r="I2222" s="1044"/>
      <c r="J2222" s="1044"/>
      <c r="K2222" s="1044"/>
      <c r="L2222" s="1044"/>
      <c r="M2222" s="1044"/>
      <c r="N2222" s="1045"/>
      <c r="V2222" s="189" t="s">
        <v>2414</v>
      </c>
      <c r="W2222" s="195"/>
      <c r="AA2222" s="207"/>
      <c r="AD2222" s="195"/>
      <c r="AE2222" s="195"/>
      <c r="AG2222" s="195"/>
      <c r="AH2222" s="195"/>
    </row>
    <row r="2223" spans="1:34" s="160" customFormat="1" ht="22.5" x14ac:dyDescent="0.2">
      <c r="A2223" s="190" t="s">
        <v>2415</v>
      </c>
      <c r="B2223" s="191" t="s">
        <v>2343</v>
      </c>
      <c r="C2223" s="1039" t="s">
        <v>2344</v>
      </c>
      <c r="D2223" s="1039"/>
      <c r="E2223" s="1039"/>
      <c r="F2223" s="192" t="s">
        <v>644</v>
      </c>
      <c r="G2223" s="192"/>
      <c r="H2223" s="192"/>
      <c r="I2223" s="192" t="s">
        <v>2416</v>
      </c>
      <c r="J2223" s="193"/>
      <c r="K2223" s="192"/>
      <c r="L2223" s="193"/>
      <c r="M2223" s="192"/>
      <c r="N2223" s="194"/>
      <c r="V2223" s="189"/>
      <c r="W2223" s="195" t="s">
        <v>2344</v>
      </c>
      <c r="AA2223" s="207"/>
      <c r="AD2223" s="195"/>
      <c r="AE2223" s="195"/>
      <c r="AG2223" s="195"/>
      <c r="AH2223" s="195"/>
    </row>
    <row r="2224" spans="1:34" s="160" customFormat="1" ht="12" x14ac:dyDescent="0.2">
      <c r="A2224" s="196"/>
      <c r="B2224" s="197"/>
      <c r="C2224" s="1037" t="s">
        <v>2417</v>
      </c>
      <c r="D2224" s="1037"/>
      <c r="E2224" s="1037"/>
      <c r="F2224" s="1037"/>
      <c r="G2224" s="1037"/>
      <c r="H2224" s="1037"/>
      <c r="I2224" s="1037"/>
      <c r="J2224" s="1037"/>
      <c r="K2224" s="1037"/>
      <c r="L2224" s="1037"/>
      <c r="M2224" s="1037"/>
      <c r="N2224" s="1046"/>
      <c r="V2224" s="189"/>
      <c r="W2224" s="195"/>
      <c r="X2224" s="163" t="s">
        <v>2417</v>
      </c>
      <c r="AA2224" s="207"/>
      <c r="AD2224" s="195"/>
      <c r="AE2224" s="195"/>
      <c r="AG2224" s="195"/>
      <c r="AH2224" s="195"/>
    </row>
    <row r="2225" spans="1:34" s="160" customFormat="1" ht="33.75" x14ac:dyDescent="0.2">
      <c r="A2225" s="198"/>
      <c r="B2225" s="199" t="s">
        <v>430</v>
      </c>
      <c r="C2225" s="1037" t="s">
        <v>431</v>
      </c>
      <c r="D2225" s="1037"/>
      <c r="E2225" s="1037"/>
      <c r="F2225" s="1037"/>
      <c r="G2225" s="1037"/>
      <c r="H2225" s="1037"/>
      <c r="I2225" s="1037"/>
      <c r="J2225" s="1037"/>
      <c r="K2225" s="1037"/>
      <c r="L2225" s="1037"/>
      <c r="M2225" s="1037"/>
      <c r="N2225" s="1046"/>
      <c r="V2225" s="189"/>
      <c r="W2225" s="195"/>
      <c r="Y2225" s="163" t="s">
        <v>431</v>
      </c>
      <c r="AA2225" s="207"/>
      <c r="AD2225" s="195"/>
      <c r="AE2225" s="195"/>
      <c r="AG2225" s="195"/>
      <c r="AH2225" s="195"/>
    </row>
    <row r="2226" spans="1:34" s="160" customFormat="1" ht="12" x14ac:dyDescent="0.2">
      <c r="A2226" s="200"/>
      <c r="B2226" s="199" t="s">
        <v>423</v>
      </c>
      <c r="C2226" s="1037" t="s">
        <v>432</v>
      </c>
      <c r="D2226" s="1037"/>
      <c r="E2226" s="1037"/>
      <c r="F2226" s="201"/>
      <c r="G2226" s="201"/>
      <c r="H2226" s="201"/>
      <c r="I2226" s="201"/>
      <c r="J2226" s="202">
        <v>28.71</v>
      </c>
      <c r="K2226" s="201" t="s">
        <v>436</v>
      </c>
      <c r="L2226" s="202">
        <v>46.08</v>
      </c>
      <c r="M2226" s="201"/>
      <c r="N2226" s="203"/>
      <c r="V2226" s="189"/>
      <c r="W2226" s="195"/>
      <c r="Z2226" s="163" t="s">
        <v>432</v>
      </c>
      <c r="AA2226" s="207"/>
      <c r="AD2226" s="195"/>
      <c r="AE2226" s="195"/>
      <c r="AG2226" s="195"/>
      <c r="AH2226" s="195"/>
    </row>
    <row r="2227" spans="1:34" s="160" customFormat="1" ht="12" x14ac:dyDescent="0.2">
      <c r="A2227" s="200"/>
      <c r="B2227" s="199" t="s">
        <v>434</v>
      </c>
      <c r="C2227" s="1037" t="s">
        <v>435</v>
      </c>
      <c r="D2227" s="1037"/>
      <c r="E2227" s="1037"/>
      <c r="F2227" s="201"/>
      <c r="G2227" s="201"/>
      <c r="H2227" s="201"/>
      <c r="I2227" s="201"/>
      <c r="J2227" s="202">
        <v>50.01</v>
      </c>
      <c r="K2227" s="201" t="s">
        <v>436</v>
      </c>
      <c r="L2227" s="202">
        <v>80.27</v>
      </c>
      <c r="M2227" s="201"/>
      <c r="N2227" s="203"/>
      <c r="V2227" s="189"/>
      <c r="W2227" s="195"/>
      <c r="Z2227" s="163" t="s">
        <v>435</v>
      </c>
      <c r="AA2227" s="207"/>
      <c r="AD2227" s="195"/>
      <c r="AE2227" s="195"/>
      <c r="AG2227" s="195"/>
      <c r="AH2227" s="195"/>
    </row>
    <row r="2228" spans="1:34" s="160" customFormat="1" ht="12" x14ac:dyDescent="0.2">
      <c r="A2228" s="200"/>
      <c r="B2228" s="199" t="s">
        <v>437</v>
      </c>
      <c r="C2228" s="1037" t="s">
        <v>438</v>
      </c>
      <c r="D2228" s="1037"/>
      <c r="E2228" s="1037"/>
      <c r="F2228" s="201"/>
      <c r="G2228" s="201"/>
      <c r="H2228" s="201"/>
      <c r="I2228" s="201"/>
      <c r="J2228" s="202">
        <v>5.54</v>
      </c>
      <c r="K2228" s="201" t="s">
        <v>436</v>
      </c>
      <c r="L2228" s="202">
        <v>8.89</v>
      </c>
      <c r="M2228" s="201"/>
      <c r="N2228" s="203"/>
      <c r="V2228" s="189"/>
      <c r="W2228" s="195"/>
      <c r="Z2228" s="163" t="s">
        <v>438</v>
      </c>
      <c r="AA2228" s="207"/>
      <c r="AD2228" s="195"/>
      <c r="AE2228" s="195"/>
      <c r="AG2228" s="195"/>
      <c r="AH2228" s="195"/>
    </row>
    <row r="2229" spans="1:34" s="160" customFormat="1" ht="12" x14ac:dyDescent="0.2">
      <c r="A2229" s="200"/>
      <c r="B2229" s="199" t="s">
        <v>439</v>
      </c>
      <c r="C2229" s="1037" t="s">
        <v>440</v>
      </c>
      <c r="D2229" s="1037"/>
      <c r="E2229" s="1037"/>
      <c r="F2229" s="201"/>
      <c r="G2229" s="201"/>
      <c r="H2229" s="201"/>
      <c r="I2229" s="201"/>
      <c r="J2229" s="202">
        <v>0.37</v>
      </c>
      <c r="K2229" s="201"/>
      <c r="L2229" s="202">
        <v>0.48</v>
      </c>
      <c r="M2229" s="201"/>
      <c r="N2229" s="203"/>
      <c r="V2229" s="189"/>
      <c r="W2229" s="195"/>
      <c r="Z2229" s="163" t="s">
        <v>440</v>
      </c>
      <c r="AA2229" s="207"/>
      <c r="AD2229" s="195"/>
      <c r="AE2229" s="195"/>
      <c r="AG2229" s="195"/>
      <c r="AH2229" s="195"/>
    </row>
    <row r="2230" spans="1:34" s="160" customFormat="1" ht="12" x14ac:dyDescent="0.2">
      <c r="A2230" s="196"/>
      <c r="B2230" s="204" t="s">
        <v>2347</v>
      </c>
      <c r="C2230" s="1048" t="s">
        <v>2348</v>
      </c>
      <c r="D2230" s="1048"/>
      <c r="E2230" s="1048"/>
      <c r="F2230" s="205" t="s">
        <v>644</v>
      </c>
      <c r="G2230" s="205" t="s">
        <v>1256</v>
      </c>
      <c r="H2230" s="205"/>
      <c r="I2230" s="205" t="s">
        <v>2418</v>
      </c>
      <c r="J2230" s="199"/>
      <c r="K2230" s="201"/>
      <c r="L2230" s="202"/>
      <c r="M2230" s="201"/>
      <c r="N2230" s="206"/>
      <c r="V2230" s="189"/>
      <c r="W2230" s="195"/>
      <c r="AA2230" s="207" t="s">
        <v>2348</v>
      </c>
      <c r="AD2230" s="195"/>
      <c r="AE2230" s="195"/>
      <c r="AG2230" s="195"/>
      <c r="AH2230" s="195"/>
    </row>
    <row r="2231" spans="1:34" s="160" customFormat="1" ht="22.5" x14ac:dyDescent="0.2">
      <c r="A2231" s="196"/>
      <c r="B2231" s="204" t="s">
        <v>2278</v>
      </c>
      <c r="C2231" s="1048" t="s">
        <v>2350</v>
      </c>
      <c r="D2231" s="1048"/>
      <c r="E2231" s="1048"/>
      <c r="F2231" s="205" t="s">
        <v>644</v>
      </c>
      <c r="G2231" s="205" t="s">
        <v>1832</v>
      </c>
      <c r="H2231" s="205"/>
      <c r="I2231" s="205" t="s">
        <v>2419</v>
      </c>
      <c r="J2231" s="199"/>
      <c r="K2231" s="201"/>
      <c r="L2231" s="202"/>
      <c r="M2231" s="201"/>
      <c r="N2231" s="206"/>
      <c r="V2231" s="189"/>
      <c r="W2231" s="195"/>
      <c r="AA2231" s="207" t="s">
        <v>2350</v>
      </c>
      <c r="AD2231" s="195"/>
      <c r="AE2231" s="195"/>
      <c r="AG2231" s="195"/>
      <c r="AH2231" s="195"/>
    </row>
    <row r="2232" spans="1:34" s="160" customFormat="1" ht="22.5" x14ac:dyDescent="0.2">
      <c r="A2232" s="196"/>
      <c r="B2232" s="204" t="s">
        <v>2278</v>
      </c>
      <c r="C2232" s="1048" t="s">
        <v>2352</v>
      </c>
      <c r="D2232" s="1048"/>
      <c r="E2232" s="1048"/>
      <c r="F2232" s="205" t="s">
        <v>644</v>
      </c>
      <c r="G2232" s="205" t="s">
        <v>423</v>
      </c>
      <c r="H2232" s="205"/>
      <c r="I2232" s="205" t="s">
        <v>2416</v>
      </c>
      <c r="J2232" s="199"/>
      <c r="K2232" s="201"/>
      <c r="L2232" s="202"/>
      <c r="M2232" s="201"/>
      <c r="N2232" s="206"/>
      <c r="V2232" s="189"/>
      <c r="W2232" s="195"/>
      <c r="AA2232" s="207" t="s">
        <v>2352</v>
      </c>
      <c r="AD2232" s="195"/>
      <c r="AE2232" s="195"/>
      <c r="AG2232" s="195"/>
      <c r="AH2232" s="195"/>
    </row>
    <row r="2233" spans="1:34" s="160" customFormat="1" ht="22.5" x14ac:dyDescent="0.2">
      <c r="A2233" s="196"/>
      <c r="B2233" s="204" t="s">
        <v>2278</v>
      </c>
      <c r="C2233" s="1048" t="s">
        <v>2353</v>
      </c>
      <c r="D2233" s="1048"/>
      <c r="E2233" s="1048"/>
      <c r="F2233" s="205" t="s">
        <v>644</v>
      </c>
      <c r="G2233" s="205" t="s">
        <v>2083</v>
      </c>
      <c r="H2233" s="205"/>
      <c r="I2233" s="205" t="s">
        <v>2420</v>
      </c>
      <c r="J2233" s="199"/>
      <c r="K2233" s="201"/>
      <c r="L2233" s="202"/>
      <c r="M2233" s="201"/>
      <c r="N2233" s="206"/>
      <c r="V2233" s="189"/>
      <c r="W2233" s="195"/>
      <c r="AA2233" s="207" t="s">
        <v>2353</v>
      </c>
      <c r="AD2233" s="195"/>
      <c r="AE2233" s="195"/>
      <c r="AG2233" s="195"/>
      <c r="AH2233" s="195"/>
    </row>
    <row r="2234" spans="1:34" s="160" customFormat="1" ht="12" x14ac:dyDescent="0.2">
      <c r="A2234" s="200"/>
      <c r="B2234" s="199"/>
      <c r="C2234" s="1037" t="s">
        <v>443</v>
      </c>
      <c r="D2234" s="1037"/>
      <c r="E2234" s="1037"/>
      <c r="F2234" s="201" t="s">
        <v>444</v>
      </c>
      <c r="G2234" s="201" t="s">
        <v>2355</v>
      </c>
      <c r="H2234" s="201" t="s">
        <v>436</v>
      </c>
      <c r="I2234" s="201" t="s">
        <v>2421</v>
      </c>
      <c r="J2234" s="202"/>
      <c r="K2234" s="201"/>
      <c r="L2234" s="202"/>
      <c r="M2234" s="201"/>
      <c r="N2234" s="203"/>
      <c r="V2234" s="189"/>
      <c r="W2234" s="195"/>
      <c r="AA2234" s="207"/>
      <c r="AB2234" s="163" t="s">
        <v>443</v>
      </c>
      <c r="AD2234" s="195"/>
      <c r="AE2234" s="195"/>
      <c r="AG2234" s="195"/>
      <c r="AH2234" s="195"/>
    </row>
    <row r="2235" spans="1:34" s="160" customFormat="1" ht="12" x14ac:dyDescent="0.2">
      <c r="A2235" s="200"/>
      <c r="B2235" s="199"/>
      <c r="C2235" s="1037" t="s">
        <v>447</v>
      </c>
      <c r="D2235" s="1037"/>
      <c r="E2235" s="1037"/>
      <c r="F2235" s="201" t="s">
        <v>444</v>
      </c>
      <c r="G2235" s="201" t="s">
        <v>680</v>
      </c>
      <c r="H2235" s="201" t="s">
        <v>436</v>
      </c>
      <c r="I2235" s="201" t="s">
        <v>2422</v>
      </c>
      <c r="J2235" s="202"/>
      <c r="K2235" s="201"/>
      <c r="L2235" s="202"/>
      <c r="M2235" s="201"/>
      <c r="N2235" s="203"/>
      <c r="V2235" s="189"/>
      <c r="W2235" s="195"/>
      <c r="AA2235" s="207"/>
      <c r="AB2235" s="163" t="s">
        <v>447</v>
      </c>
      <c r="AD2235" s="195"/>
      <c r="AE2235" s="195"/>
      <c r="AG2235" s="195"/>
      <c r="AH2235" s="195"/>
    </row>
    <row r="2236" spans="1:34" s="160" customFormat="1" ht="12" x14ac:dyDescent="0.2">
      <c r="A2236" s="200"/>
      <c r="B2236" s="199"/>
      <c r="C2236" s="1047" t="s">
        <v>450</v>
      </c>
      <c r="D2236" s="1047"/>
      <c r="E2236" s="1047"/>
      <c r="F2236" s="208"/>
      <c r="G2236" s="208"/>
      <c r="H2236" s="208"/>
      <c r="I2236" s="208"/>
      <c r="J2236" s="209">
        <v>79.09</v>
      </c>
      <c r="K2236" s="208"/>
      <c r="L2236" s="209">
        <v>126.83</v>
      </c>
      <c r="M2236" s="208"/>
      <c r="N2236" s="210"/>
      <c r="V2236" s="189"/>
      <c r="W2236" s="195"/>
      <c r="AA2236" s="207"/>
      <c r="AC2236" s="163" t="s">
        <v>450</v>
      </c>
      <c r="AD2236" s="195"/>
      <c r="AE2236" s="195"/>
      <c r="AG2236" s="195"/>
      <c r="AH2236" s="195"/>
    </row>
    <row r="2237" spans="1:34" s="160" customFormat="1" ht="12" x14ac:dyDescent="0.2">
      <c r="A2237" s="200"/>
      <c r="B2237" s="199"/>
      <c r="C2237" s="1037" t="s">
        <v>451</v>
      </c>
      <c r="D2237" s="1037"/>
      <c r="E2237" s="1037"/>
      <c r="F2237" s="201"/>
      <c r="G2237" s="201"/>
      <c r="H2237" s="201"/>
      <c r="I2237" s="201"/>
      <c r="J2237" s="202"/>
      <c r="K2237" s="201"/>
      <c r="L2237" s="202">
        <v>54.97</v>
      </c>
      <c r="M2237" s="201"/>
      <c r="N2237" s="203"/>
      <c r="V2237" s="189"/>
      <c r="W2237" s="195"/>
      <c r="AA2237" s="207"/>
      <c r="AB2237" s="163" t="s">
        <v>451</v>
      </c>
      <c r="AD2237" s="195"/>
      <c r="AE2237" s="195"/>
      <c r="AG2237" s="195"/>
      <c r="AH2237" s="195"/>
    </row>
    <row r="2238" spans="1:34" s="160" customFormat="1" ht="22.5" x14ac:dyDescent="0.2">
      <c r="A2238" s="200"/>
      <c r="B2238" s="199" t="s">
        <v>1061</v>
      </c>
      <c r="C2238" s="1037" t="s">
        <v>1062</v>
      </c>
      <c r="D2238" s="1037"/>
      <c r="E2238" s="1037"/>
      <c r="F2238" s="201" t="s">
        <v>454</v>
      </c>
      <c r="G2238" s="201" t="s">
        <v>1063</v>
      </c>
      <c r="H2238" s="201"/>
      <c r="I2238" s="201" t="s">
        <v>1063</v>
      </c>
      <c r="J2238" s="202"/>
      <c r="K2238" s="201"/>
      <c r="L2238" s="202">
        <v>61.57</v>
      </c>
      <c r="M2238" s="201"/>
      <c r="N2238" s="203"/>
      <c r="V2238" s="189"/>
      <c r="W2238" s="195"/>
      <c r="AA2238" s="207"/>
      <c r="AB2238" s="163" t="s">
        <v>1062</v>
      </c>
      <c r="AD2238" s="195"/>
      <c r="AE2238" s="195"/>
      <c r="AG2238" s="195"/>
      <c r="AH2238" s="195"/>
    </row>
    <row r="2239" spans="1:34" s="160" customFormat="1" ht="22.5" x14ac:dyDescent="0.2">
      <c r="A2239" s="200"/>
      <c r="B2239" s="199" t="s">
        <v>1064</v>
      </c>
      <c r="C2239" s="1037" t="s">
        <v>1065</v>
      </c>
      <c r="D2239" s="1037"/>
      <c r="E2239" s="1037"/>
      <c r="F2239" s="201" t="s">
        <v>454</v>
      </c>
      <c r="G2239" s="201" t="s">
        <v>936</v>
      </c>
      <c r="H2239" s="201"/>
      <c r="I2239" s="201" t="s">
        <v>936</v>
      </c>
      <c r="J2239" s="202"/>
      <c r="K2239" s="201"/>
      <c r="L2239" s="202">
        <v>35.729999999999997</v>
      </c>
      <c r="M2239" s="201"/>
      <c r="N2239" s="203"/>
      <c r="V2239" s="189"/>
      <c r="W2239" s="195"/>
      <c r="AA2239" s="207"/>
      <c r="AB2239" s="163" t="s">
        <v>1065</v>
      </c>
      <c r="AD2239" s="195"/>
      <c r="AE2239" s="195"/>
      <c r="AG2239" s="195"/>
      <c r="AH2239" s="195"/>
    </row>
    <row r="2240" spans="1:34" s="160" customFormat="1" ht="12" x14ac:dyDescent="0.2">
      <c r="A2240" s="211"/>
      <c r="B2240" s="212"/>
      <c r="C2240" s="1039" t="s">
        <v>459</v>
      </c>
      <c r="D2240" s="1039"/>
      <c r="E2240" s="1039"/>
      <c r="F2240" s="192"/>
      <c r="G2240" s="192"/>
      <c r="H2240" s="192"/>
      <c r="I2240" s="192"/>
      <c r="J2240" s="193"/>
      <c r="K2240" s="192"/>
      <c r="L2240" s="193">
        <v>224.13</v>
      </c>
      <c r="M2240" s="208"/>
      <c r="N2240" s="194"/>
      <c r="V2240" s="189"/>
      <c r="W2240" s="195"/>
      <c r="AA2240" s="207"/>
      <c r="AD2240" s="195" t="s">
        <v>459</v>
      </c>
      <c r="AE2240" s="195"/>
      <c r="AG2240" s="195"/>
      <c r="AH2240" s="195"/>
    </row>
    <row r="2241" spans="1:34" s="160" customFormat="1" ht="22.5" x14ac:dyDescent="0.2">
      <c r="A2241" s="190" t="s">
        <v>2423</v>
      </c>
      <c r="B2241" s="191" t="s">
        <v>2289</v>
      </c>
      <c r="C2241" s="1039" t="s">
        <v>2290</v>
      </c>
      <c r="D2241" s="1039"/>
      <c r="E2241" s="1039"/>
      <c r="F2241" s="192" t="s">
        <v>644</v>
      </c>
      <c r="G2241" s="192"/>
      <c r="H2241" s="192"/>
      <c r="I2241" s="192" t="s">
        <v>2424</v>
      </c>
      <c r="J2241" s="193">
        <v>103</v>
      </c>
      <c r="K2241" s="192"/>
      <c r="L2241" s="193">
        <v>171.93</v>
      </c>
      <c r="M2241" s="192"/>
      <c r="N2241" s="194"/>
      <c r="V2241" s="189"/>
      <c r="W2241" s="195" t="s">
        <v>2290</v>
      </c>
      <c r="AA2241" s="207"/>
      <c r="AD2241" s="195"/>
      <c r="AE2241" s="195"/>
      <c r="AG2241" s="195"/>
      <c r="AH2241" s="195"/>
    </row>
    <row r="2242" spans="1:34" s="160" customFormat="1" ht="12" x14ac:dyDescent="0.2">
      <c r="A2242" s="211"/>
      <c r="B2242" s="212"/>
      <c r="C2242" s="168" t="s">
        <v>462</v>
      </c>
      <c r="D2242" s="213"/>
      <c r="E2242" s="213"/>
      <c r="F2242" s="214"/>
      <c r="G2242" s="214"/>
      <c r="H2242" s="214"/>
      <c r="I2242" s="214"/>
      <c r="J2242" s="215"/>
      <c r="K2242" s="214"/>
      <c r="L2242" s="215"/>
      <c r="M2242" s="216"/>
      <c r="N2242" s="217"/>
      <c r="V2242" s="189"/>
      <c r="W2242" s="195"/>
      <c r="AA2242" s="207"/>
      <c r="AD2242" s="195"/>
      <c r="AE2242" s="195"/>
      <c r="AG2242" s="195"/>
      <c r="AH2242" s="195"/>
    </row>
    <row r="2243" spans="1:34" s="160" customFormat="1" ht="12" x14ac:dyDescent="0.2">
      <c r="A2243" s="196"/>
      <c r="B2243" s="197"/>
      <c r="C2243" s="1037" t="s">
        <v>2425</v>
      </c>
      <c r="D2243" s="1037"/>
      <c r="E2243" s="1037"/>
      <c r="F2243" s="1037"/>
      <c r="G2243" s="1037"/>
      <c r="H2243" s="1037"/>
      <c r="I2243" s="1037"/>
      <c r="J2243" s="1037"/>
      <c r="K2243" s="1037"/>
      <c r="L2243" s="1037"/>
      <c r="M2243" s="1037"/>
      <c r="N2243" s="1046"/>
      <c r="V2243" s="189"/>
      <c r="W2243" s="195"/>
      <c r="X2243" s="163" t="s">
        <v>2425</v>
      </c>
      <c r="AA2243" s="207"/>
      <c r="AD2243" s="195"/>
      <c r="AE2243" s="195"/>
      <c r="AG2243" s="195"/>
      <c r="AH2243" s="195"/>
    </row>
    <row r="2244" spans="1:34" s="160" customFormat="1" ht="22.5" x14ac:dyDescent="0.2">
      <c r="A2244" s="190" t="s">
        <v>2426</v>
      </c>
      <c r="B2244" s="191" t="s">
        <v>2362</v>
      </c>
      <c r="C2244" s="1039" t="s">
        <v>2363</v>
      </c>
      <c r="D2244" s="1039"/>
      <c r="E2244" s="1039"/>
      <c r="F2244" s="192" t="s">
        <v>644</v>
      </c>
      <c r="G2244" s="192"/>
      <c r="H2244" s="192"/>
      <c r="I2244" s="192" t="s">
        <v>2427</v>
      </c>
      <c r="J2244" s="193"/>
      <c r="K2244" s="192"/>
      <c r="L2244" s="193"/>
      <c r="M2244" s="192"/>
      <c r="N2244" s="194"/>
      <c r="V2244" s="189"/>
      <c r="W2244" s="195" t="s">
        <v>2363</v>
      </c>
      <c r="AA2244" s="207"/>
      <c r="AD2244" s="195"/>
      <c r="AE2244" s="195"/>
      <c r="AG2244" s="195"/>
      <c r="AH2244" s="195"/>
    </row>
    <row r="2245" spans="1:34" s="160" customFormat="1" ht="12" x14ac:dyDescent="0.2">
      <c r="A2245" s="196"/>
      <c r="B2245" s="197"/>
      <c r="C2245" s="1037" t="s">
        <v>2428</v>
      </c>
      <c r="D2245" s="1037"/>
      <c r="E2245" s="1037"/>
      <c r="F2245" s="1037"/>
      <c r="G2245" s="1037"/>
      <c r="H2245" s="1037"/>
      <c r="I2245" s="1037"/>
      <c r="J2245" s="1037"/>
      <c r="K2245" s="1037"/>
      <c r="L2245" s="1037"/>
      <c r="M2245" s="1037"/>
      <c r="N2245" s="1046"/>
      <c r="V2245" s="189"/>
      <c r="W2245" s="195"/>
      <c r="X2245" s="163" t="s">
        <v>2428</v>
      </c>
      <c r="AA2245" s="207"/>
      <c r="AD2245" s="195"/>
      <c r="AE2245" s="195"/>
      <c r="AG2245" s="195"/>
      <c r="AH2245" s="195"/>
    </row>
    <row r="2246" spans="1:34" s="160" customFormat="1" ht="33.75" x14ac:dyDescent="0.2">
      <c r="A2246" s="198"/>
      <c r="B2246" s="199" t="s">
        <v>430</v>
      </c>
      <c r="C2246" s="1037" t="s">
        <v>431</v>
      </c>
      <c r="D2246" s="1037"/>
      <c r="E2246" s="1037"/>
      <c r="F2246" s="1037"/>
      <c r="G2246" s="1037"/>
      <c r="H2246" s="1037"/>
      <c r="I2246" s="1037"/>
      <c r="J2246" s="1037"/>
      <c r="K2246" s="1037"/>
      <c r="L2246" s="1037"/>
      <c r="M2246" s="1037"/>
      <c r="N2246" s="1046"/>
      <c r="V2246" s="189"/>
      <c r="W2246" s="195"/>
      <c r="Y2246" s="163" t="s">
        <v>431</v>
      </c>
      <c r="AA2246" s="207"/>
      <c r="AD2246" s="195"/>
      <c r="AE2246" s="195"/>
      <c r="AG2246" s="195"/>
      <c r="AH2246" s="195"/>
    </row>
    <row r="2247" spans="1:34" s="160" customFormat="1" ht="12" x14ac:dyDescent="0.2">
      <c r="A2247" s="200"/>
      <c r="B2247" s="199" t="s">
        <v>423</v>
      </c>
      <c r="C2247" s="1037" t="s">
        <v>432</v>
      </c>
      <c r="D2247" s="1037"/>
      <c r="E2247" s="1037"/>
      <c r="F2247" s="201"/>
      <c r="G2247" s="201"/>
      <c r="H2247" s="201"/>
      <c r="I2247" s="201"/>
      <c r="J2247" s="202">
        <v>25.83</v>
      </c>
      <c r="K2247" s="201" t="s">
        <v>436</v>
      </c>
      <c r="L2247" s="202">
        <v>33.17</v>
      </c>
      <c r="M2247" s="201"/>
      <c r="N2247" s="203"/>
      <c r="V2247" s="189"/>
      <c r="W2247" s="195"/>
      <c r="Z2247" s="163" t="s">
        <v>432</v>
      </c>
      <c r="AA2247" s="207"/>
      <c r="AD2247" s="195"/>
      <c r="AE2247" s="195"/>
      <c r="AG2247" s="195"/>
      <c r="AH2247" s="195"/>
    </row>
    <row r="2248" spans="1:34" s="160" customFormat="1" ht="12" x14ac:dyDescent="0.2">
      <c r="A2248" s="200"/>
      <c r="B2248" s="199" t="s">
        <v>434</v>
      </c>
      <c r="C2248" s="1037" t="s">
        <v>435</v>
      </c>
      <c r="D2248" s="1037"/>
      <c r="E2248" s="1037"/>
      <c r="F2248" s="201"/>
      <c r="G2248" s="201"/>
      <c r="H2248" s="201"/>
      <c r="I2248" s="201"/>
      <c r="J2248" s="202">
        <v>27.24</v>
      </c>
      <c r="K2248" s="201" t="s">
        <v>436</v>
      </c>
      <c r="L2248" s="202">
        <v>34.979999999999997</v>
      </c>
      <c r="M2248" s="201"/>
      <c r="N2248" s="203"/>
      <c r="V2248" s="189"/>
      <c r="W2248" s="195"/>
      <c r="Z2248" s="163" t="s">
        <v>435</v>
      </c>
      <c r="AA2248" s="207"/>
      <c r="AD2248" s="195"/>
      <c r="AE2248" s="195"/>
      <c r="AG2248" s="195"/>
      <c r="AH2248" s="195"/>
    </row>
    <row r="2249" spans="1:34" s="160" customFormat="1" ht="12" x14ac:dyDescent="0.2">
      <c r="A2249" s="200"/>
      <c r="B2249" s="199" t="s">
        <v>437</v>
      </c>
      <c r="C2249" s="1037" t="s">
        <v>438</v>
      </c>
      <c r="D2249" s="1037"/>
      <c r="E2249" s="1037"/>
      <c r="F2249" s="201"/>
      <c r="G2249" s="201"/>
      <c r="H2249" s="201"/>
      <c r="I2249" s="201"/>
      <c r="J2249" s="202">
        <v>3.01</v>
      </c>
      <c r="K2249" s="201" t="s">
        <v>436</v>
      </c>
      <c r="L2249" s="202">
        <v>3.86</v>
      </c>
      <c r="M2249" s="201"/>
      <c r="N2249" s="203"/>
      <c r="V2249" s="189"/>
      <c r="W2249" s="195"/>
      <c r="Z2249" s="163" t="s">
        <v>438</v>
      </c>
      <c r="AA2249" s="207"/>
      <c r="AD2249" s="195"/>
      <c r="AE2249" s="195"/>
      <c r="AG2249" s="195"/>
      <c r="AH2249" s="195"/>
    </row>
    <row r="2250" spans="1:34" s="160" customFormat="1" ht="12" x14ac:dyDescent="0.2">
      <c r="A2250" s="200"/>
      <c r="B2250" s="199" t="s">
        <v>439</v>
      </c>
      <c r="C2250" s="1037" t="s">
        <v>440</v>
      </c>
      <c r="D2250" s="1037"/>
      <c r="E2250" s="1037"/>
      <c r="F2250" s="201"/>
      <c r="G2250" s="201"/>
      <c r="H2250" s="201"/>
      <c r="I2250" s="201"/>
      <c r="J2250" s="202">
        <v>0.37</v>
      </c>
      <c r="K2250" s="201"/>
      <c r="L2250" s="202">
        <v>0.38</v>
      </c>
      <c r="M2250" s="201"/>
      <c r="N2250" s="203"/>
      <c r="V2250" s="189"/>
      <c r="W2250" s="195"/>
      <c r="Z2250" s="163" t="s">
        <v>440</v>
      </c>
      <c r="AA2250" s="207"/>
      <c r="AD2250" s="195"/>
      <c r="AE2250" s="195"/>
      <c r="AG2250" s="195"/>
      <c r="AH2250" s="195"/>
    </row>
    <row r="2251" spans="1:34" s="160" customFormat="1" ht="22.5" x14ac:dyDescent="0.2">
      <c r="A2251" s="196"/>
      <c r="B2251" s="204" t="s">
        <v>2298</v>
      </c>
      <c r="C2251" s="1048" t="s">
        <v>2299</v>
      </c>
      <c r="D2251" s="1048"/>
      <c r="E2251" s="1048"/>
      <c r="F2251" s="205" t="s">
        <v>644</v>
      </c>
      <c r="G2251" s="205" t="s">
        <v>1534</v>
      </c>
      <c r="H2251" s="205"/>
      <c r="I2251" s="205" t="s">
        <v>2429</v>
      </c>
      <c r="J2251" s="199"/>
      <c r="K2251" s="201"/>
      <c r="L2251" s="202"/>
      <c r="M2251" s="201"/>
      <c r="N2251" s="206"/>
      <c r="V2251" s="189"/>
      <c r="W2251" s="195"/>
      <c r="AA2251" s="207" t="s">
        <v>2299</v>
      </c>
      <c r="AD2251" s="195"/>
      <c r="AE2251" s="195"/>
      <c r="AG2251" s="195"/>
      <c r="AH2251" s="195"/>
    </row>
    <row r="2252" spans="1:34" s="160" customFormat="1" ht="12" x14ac:dyDescent="0.2">
      <c r="A2252" s="200"/>
      <c r="B2252" s="199"/>
      <c r="C2252" s="1037" t="s">
        <v>443</v>
      </c>
      <c r="D2252" s="1037"/>
      <c r="E2252" s="1037"/>
      <c r="F2252" s="201" t="s">
        <v>444</v>
      </c>
      <c r="G2252" s="201" t="s">
        <v>2007</v>
      </c>
      <c r="H2252" s="201" t="s">
        <v>436</v>
      </c>
      <c r="I2252" s="201" t="s">
        <v>2430</v>
      </c>
      <c r="J2252" s="202"/>
      <c r="K2252" s="201"/>
      <c r="L2252" s="202"/>
      <c r="M2252" s="201"/>
      <c r="N2252" s="203"/>
      <c r="V2252" s="189"/>
      <c r="W2252" s="195"/>
      <c r="AA2252" s="207"/>
      <c r="AB2252" s="163" t="s">
        <v>443</v>
      </c>
      <c r="AD2252" s="195"/>
      <c r="AE2252" s="195"/>
      <c r="AG2252" s="195"/>
      <c r="AH2252" s="195"/>
    </row>
    <row r="2253" spans="1:34" s="160" customFormat="1" ht="12" x14ac:dyDescent="0.2">
      <c r="A2253" s="200"/>
      <c r="B2253" s="199"/>
      <c r="C2253" s="1037" t="s">
        <v>447</v>
      </c>
      <c r="D2253" s="1037"/>
      <c r="E2253" s="1037"/>
      <c r="F2253" s="201" t="s">
        <v>444</v>
      </c>
      <c r="G2253" s="201" t="s">
        <v>1537</v>
      </c>
      <c r="H2253" s="201" t="s">
        <v>436</v>
      </c>
      <c r="I2253" s="201" t="s">
        <v>2431</v>
      </c>
      <c r="J2253" s="202"/>
      <c r="K2253" s="201"/>
      <c r="L2253" s="202"/>
      <c r="M2253" s="201"/>
      <c r="N2253" s="203"/>
      <c r="V2253" s="189"/>
      <c r="W2253" s="195"/>
      <c r="AA2253" s="207"/>
      <c r="AB2253" s="163" t="s">
        <v>447</v>
      </c>
      <c r="AD2253" s="195"/>
      <c r="AE2253" s="195"/>
      <c r="AG2253" s="195"/>
      <c r="AH2253" s="195"/>
    </row>
    <row r="2254" spans="1:34" s="160" customFormat="1" ht="12" x14ac:dyDescent="0.2">
      <c r="A2254" s="200"/>
      <c r="B2254" s="199"/>
      <c r="C2254" s="1047" t="s">
        <v>450</v>
      </c>
      <c r="D2254" s="1047"/>
      <c r="E2254" s="1047"/>
      <c r="F2254" s="208"/>
      <c r="G2254" s="208"/>
      <c r="H2254" s="208"/>
      <c r="I2254" s="208"/>
      <c r="J2254" s="209">
        <v>53.44</v>
      </c>
      <c r="K2254" s="208"/>
      <c r="L2254" s="209">
        <v>68.53</v>
      </c>
      <c r="M2254" s="208"/>
      <c r="N2254" s="210"/>
      <c r="V2254" s="189"/>
      <c r="W2254" s="195"/>
      <c r="AA2254" s="207"/>
      <c r="AC2254" s="163" t="s">
        <v>450</v>
      </c>
      <c r="AD2254" s="195"/>
      <c r="AE2254" s="195"/>
      <c r="AG2254" s="195"/>
      <c r="AH2254" s="195"/>
    </row>
    <row r="2255" spans="1:34" s="160" customFormat="1" ht="12" x14ac:dyDescent="0.2">
      <c r="A2255" s="200"/>
      <c r="B2255" s="199"/>
      <c r="C2255" s="1037" t="s">
        <v>451</v>
      </c>
      <c r="D2255" s="1037"/>
      <c r="E2255" s="1037"/>
      <c r="F2255" s="201"/>
      <c r="G2255" s="201"/>
      <c r="H2255" s="201"/>
      <c r="I2255" s="201"/>
      <c r="J2255" s="202"/>
      <c r="K2255" s="201"/>
      <c r="L2255" s="202">
        <v>37.03</v>
      </c>
      <c r="M2255" s="201"/>
      <c r="N2255" s="203"/>
      <c r="V2255" s="189"/>
      <c r="W2255" s="195"/>
      <c r="AA2255" s="207"/>
      <c r="AB2255" s="163" t="s">
        <v>451</v>
      </c>
      <c r="AD2255" s="195"/>
      <c r="AE2255" s="195"/>
      <c r="AG2255" s="195"/>
      <c r="AH2255" s="195"/>
    </row>
    <row r="2256" spans="1:34" s="160" customFormat="1" ht="22.5" x14ac:dyDescent="0.2">
      <c r="A2256" s="200"/>
      <c r="B2256" s="199" t="s">
        <v>1061</v>
      </c>
      <c r="C2256" s="1037" t="s">
        <v>1062</v>
      </c>
      <c r="D2256" s="1037"/>
      <c r="E2256" s="1037"/>
      <c r="F2256" s="201" t="s">
        <v>454</v>
      </c>
      <c r="G2256" s="201" t="s">
        <v>1063</v>
      </c>
      <c r="H2256" s="201"/>
      <c r="I2256" s="201" t="s">
        <v>1063</v>
      </c>
      <c r="J2256" s="202"/>
      <c r="K2256" s="201"/>
      <c r="L2256" s="202">
        <v>41.47</v>
      </c>
      <c r="M2256" s="201"/>
      <c r="N2256" s="203"/>
      <c r="V2256" s="189"/>
      <c r="W2256" s="195"/>
      <c r="AA2256" s="207"/>
      <c r="AB2256" s="163" t="s">
        <v>1062</v>
      </c>
      <c r="AD2256" s="195"/>
      <c r="AE2256" s="195"/>
      <c r="AG2256" s="195"/>
      <c r="AH2256" s="195"/>
    </row>
    <row r="2257" spans="1:34" s="160" customFormat="1" ht="22.5" x14ac:dyDescent="0.2">
      <c r="A2257" s="200"/>
      <c r="B2257" s="199" t="s">
        <v>1064</v>
      </c>
      <c r="C2257" s="1037" t="s">
        <v>1065</v>
      </c>
      <c r="D2257" s="1037"/>
      <c r="E2257" s="1037"/>
      <c r="F2257" s="201" t="s">
        <v>454</v>
      </c>
      <c r="G2257" s="201" t="s">
        <v>936</v>
      </c>
      <c r="H2257" s="201"/>
      <c r="I2257" s="201" t="s">
        <v>936</v>
      </c>
      <c r="J2257" s="202"/>
      <c r="K2257" s="201"/>
      <c r="L2257" s="202">
        <v>24.07</v>
      </c>
      <c r="M2257" s="201"/>
      <c r="N2257" s="203"/>
      <c r="V2257" s="189"/>
      <c r="W2257" s="195"/>
      <c r="AA2257" s="207"/>
      <c r="AB2257" s="163" t="s">
        <v>1065</v>
      </c>
      <c r="AD2257" s="195"/>
      <c r="AE2257" s="195"/>
      <c r="AG2257" s="195"/>
      <c r="AH2257" s="195"/>
    </row>
    <row r="2258" spans="1:34" s="160" customFormat="1" ht="12" x14ac:dyDescent="0.2">
      <c r="A2258" s="211"/>
      <c r="B2258" s="212"/>
      <c r="C2258" s="1039" t="s">
        <v>459</v>
      </c>
      <c r="D2258" s="1039"/>
      <c r="E2258" s="1039"/>
      <c r="F2258" s="192"/>
      <c r="G2258" s="192"/>
      <c r="H2258" s="192"/>
      <c r="I2258" s="192"/>
      <c r="J2258" s="193"/>
      <c r="K2258" s="192"/>
      <c r="L2258" s="193">
        <v>134.07</v>
      </c>
      <c r="M2258" s="208"/>
      <c r="N2258" s="194"/>
      <c r="V2258" s="189"/>
      <c r="W2258" s="195"/>
      <c r="AA2258" s="207"/>
      <c r="AD2258" s="195" t="s">
        <v>459</v>
      </c>
      <c r="AE2258" s="195"/>
      <c r="AG2258" s="195"/>
      <c r="AH2258" s="195"/>
    </row>
    <row r="2259" spans="1:34" s="160" customFormat="1" ht="33.75" x14ac:dyDescent="0.2">
      <c r="A2259" s="190" t="s">
        <v>666</v>
      </c>
      <c r="B2259" s="191" t="s">
        <v>2304</v>
      </c>
      <c r="C2259" s="1039" t="s">
        <v>2305</v>
      </c>
      <c r="D2259" s="1039"/>
      <c r="E2259" s="1039"/>
      <c r="F2259" s="192" t="s">
        <v>644</v>
      </c>
      <c r="G2259" s="192"/>
      <c r="H2259" s="192"/>
      <c r="I2259" s="192" t="s">
        <v>2429</v>
      </c>
      <c r="J2259" s="193">
        <v>55.26</v>
      </c>
      <c r="K2259" s="192"/>
      <c r="L2259" s="193">
        <v>63.57</v>
      </c>
      <c r="M2259" s="192"/>
      <c r="N2259" s="194"/>
      <c r="V2259" s="189"/>
      <c r="W2259" s="195" t="s">
        <v>2305</v>
      </c>
      <c r="AA2259" s="207"/>
      <c r="AD2259" s="195"/>
      <c r="AE2259" s="195"/>
      <c r="AG2259" s="195"/>
      <c r="AH2259" s="195"/>
    </row>
    <row r="2260" spans="1:34" s="160" customFormat="1" ht="12" x14ac:dyDescent="0.2">
      <c r="A2260" s="211"/>
      <c r="B2260" s="212"/>
      <c r="C2260" s="168" t="s">
        <v>462</v>
      </c>
      <c r="D2260" s="213"/>
      <c r="E2260" s="213"/>
      <c r="F2260" s="214"/>
      <c r="G2260" s="214"/>
      <c r="H2260" s="214"/>
      <c r="I2260" s="214"/>
      <c r="J2260" s="215"/>
      <c r="K2260" s="214"/>
      <c r="L2260" s="215"/>
      <c r="M2260" s="216"/>
      <c r="N2260" s="217"/>
      <c r="V2260" s="189"/>
      <c r="W2260" s="195"/>
      <c r="AA2260" s="207"/>
      <c r="AD2260" s="195"/>
      <c r="AE2260" s="195"/>
      <c r="AG2260" s="195"/>
      <c r="AH2260" s="195"/>
    </row>
    <row r="2261" spans="1:34" s="160" customFormat="1" ht="45" x14ac:dyDescent="0.2">
      <c r="A2261" s="190" t="s">
        <v>2432</v>
      </c>
      <c r="B2261" s="191" t="s">
        <v>698</v>
      </c>
      <c r="C2261" s="1039" t="s">
        <v>2433</v>
      </c>
      <c r="D2261" s="1039"/>
      <c r="E2261" s="1039"/>
      <c r="F2261" s="192" t="s">
        <v>660</v>
      </c>
      <c r="G2261" s="192"/>
      <c r="H2261" s="192"/>
      <c r="I2261" s="192" t="s">
        <v>2434</v>
      </c>
      <c r="J2261" s="193"/>
      <c r="K2261" s="192"/>
      <c r="L2261" s="193"/>
      <c r="M2261" s="192"/>
      <c r="N2261" s="194"/>
      <c r="V2261" s="189"/>
      <c r="W2261" s="195" t="s">
        <v>2433</v>
      </c>
      <c r="AA2261" s="207"/>
      <c r="AD2261" s="195"/>
      <c r="AE2261" s="195"/>
      <c r="AG2261" s="195"/>
      <c r="AH2261" s="195"/>
    </row>
    <row r="2262" spans="1:34" s="160" customFormat="1" ht="12" x14ac:dyDescent="0.2">
      <c r="A2262" s="196"/>
      <c r="B2262" s="197"/>
      <c r="C2262" s="1037" t="s">
        <v>2435</v>
      </c>
      <c r="D2262" s="1037"/>
      <c r="E2262" s="1037"/>
      <c r="F2262" s="1037"/>
      <c r="G2262" s="1037"/>
      <c r="H2262" s="1037"/>
      <c r="I2262" s="1037"/>
      <c r="J2262" s="1037"/>
      <c r="K2262" s="1037"/>
      <c r="L2262" s="1037"/>
      <c r="M2262" s="1037"/>
      <c r="N2262" s="1046"/>
      <c r="V2262" s="189"/>
      <c r="W2262" s="195"/>
      <c r="X2262" s="163" t="s">
        <v>2435</v>
      </c>
      <c r="AA2262" s="207"/>
      <c r="AD2262" s="195"/>
      <c r="AE2262" s="195"/>
      <c r="AG2262" s="195"/>
      <c r="AH2262" s="195"/>
    </row>
    <row r="2263" spans="1:34" s="160" customFormat="1" ht="33.75" x14ac:dyDescent="0.2">
      <c r="A2263" s="198"/>
      <c r="B2263" s="199" t="s">
        <v>430</v>
      </c>
      <c r="C2263" s="1037" t="s">
        <v>431</v>
      </c>
      <c r="D2263" s="1037"/>
      <c r="E2263" s="1037"/>
      <c r="F2263" s="1037"/>
      <c r="G2263" s="1037"/>
      <c r="H2263" s="1037"/>
      <c r="I2263" s="1037"/>
      <c r="J2263" s="1037"/>
      <c r="K2263" s="1037"/>
      <c r="L2263" s="1037"/>
      <c r="M2263" s="1037"/>
      <c r="N2263" s="1046"/>
      <c r="V2263" s="189"/>
      <c r="W2263" s="195"/>
      <c r="Y2263" s="163" t="s">
        <v>431</v>
      </c>
      <c r="AA2263" s="207"/>
      <c r="AD2263" s="195"/>
      <c r="AE2263" s="195"/>
      <c r="AG2263" s="195"/>
      <c r="AH2263" s="195"/>
    </row>
    <row r="2264" spans="1:34" s="160" customFormat="1" ht="12" x14ac:dyDescent="0.2">
      <c r="A2264" s="200"/>
      <c r="B2264" s="199" t="s">
        <v>423</v>
      </c>
      <c r="C2264" s="1037" t="s">
        <v>432</v>
      </c>
      <c r="D2264" s="1037"/>
      <c r="E2264" s="1037"/>
      <c r="F2264" s="201"/>
      <c r="G2264" s="201"/>
      <c r="H2264" s="201"/>
      <c r="I2264" s="201"/>
      <c r="J2264" s="202">
        <v>1526.87</v>
      </c>
      <c r="K2264" s="201" t="s">
        <v>436</v>
      </c>
      <c r="L2264" s="202">
        <v>24.51</v>
      </c>
      <c r="M2264" s="201"/>
      <c r="N2264" s="203"/>
      <c r="V2264" s="189"/>
      <c r="W2264" s="195"/>
      <c r="Z2264" s="163" t="s">
        <v>432</v>
      </c>
      <c r="AA2264" s="207"/>
      <c r="AD2264" s="195"/>
      <c r="AE2264" s="195"/>
      <c r="AG2264" s="195"/>
      <c r="AH2264" s="195"/>
    </row>
    <row r="2265" spans="1:34" s="160" customFormat="1" ht="12" x14ac:dyDescent="0.2">
      <c r="A2265" s="200"/>
      <c r="B2265" s="199" t="s">
        <v>434</v>
      </c>
      <c r="C2265" s="1037" t="s">
        <v>435</v>
      </c>
      <c r="D2265" s="1037"/>
      <c r="E2265" s="1037"/>
      <c r="F2265" s="201"/>
      <c r="G2265" s="201"/>
      <c r="H2265" s="201"/>
      <c r="I2265" s="201"/>
      <c r="J2265" s="202">
        <v>2518.58</v>
      </c>
      <c r="K2265" s="201" t="s">
        <v>436</v>
      </c>
      <c r="L2265" s="202">
        <v>40.42</v>
      </c>
      <c r="M2265" s="201"/>
      <c r="N2265" s="203"/>
      <c r="V2265" s="189"/>
      <c r="W2265" s="195"/>
      <c r="Z2265" s="163" t="s">
        <v>435</v>
      </c>
      <c r="AA2265" s="207"/>
      <c r="AD2265" s="195"/>
      <c r="AE2265" s="195"/>
      <c r="AG2265" s="195"/>
      <c r="AH2265" s="195"/>
    </row>
    <row r="2266" spans="1:34" s="160" customFormat="1" ht="12" x14ac:dyDescent="0.2">
      <c r="A2266" s="200"/>
      <c r="B2266" s="199" t="s">
        <v>437</v>
      </c>
      <c r="C2266" s="1037" t="s">
        <v>438</v>
      </c>
      <c r="D2266" s="1037"/>
      <c r="E2266" s="1037"/>
      <c r="F2266" s="201"/>
      <c r="G2266" s="201"/>
      <c r="H2266" s="201"/>
      <c r="I2266" s="201"/>
      <c r="J2266" s="202">
        <v>382.14</v>
      </c>
      <c r="K2266" s="201" t="s">
        <v>436</v>
      </c>
      <c r="L2266" s="202">
        <v>6.13</v>
      </c>
      <c r="M2266" s="201"/>
      <c r="N2266" s="203"/>
      <c r="V2266" s="189"/>
      <c r="W2266" s="195"/>
      <c r="Z2266" s="163" t="s">
        <v>438</v>
      </c>
      <c r="AA2266" s="207"/>
      <c r="AD2266" s="195"/>
      <c r="AE2266" s="195"/>
      <c r="AG2266" s="195"/>
      <c r="AH2266" s="195"/>
    </row>
    <row r="2267" spans="1:34" s="160" customFormat="1" ht="12" x14ac:dyDescent="0.2">
      <c r="A2267" s="200"/>
      <c r="B2267" s="199" t="s">
        <v>439</v>
      </c>
      <c r="C2267" s="1037" t="s">
        <v>440</v>
      </c>
      <c r="D2267" s="1037"/>
      <c r="E2267" s="1037"/>
      <c r="F2267" s="201"/>
      <c r="G2267" s="201"/>
      <c r="H2267" s="201"/>
      <c r="I2267" s="201"/>
      <c r="J2267" s="202">
        <v>488.42</v>
      </c>
      <c r="K2267" s="201"/>
      <c r="L2267" s="202">
        <v>6.27</v>
      </c>
      <c r="M2267" s="201"/>
      <c r="N2267" s="203"/>
      <c r="V2267" s="189"/>
      <c r="W2267" s="195"/>
      <c r="Z2267" s="163" t="s">
        <v>440</v>
      </c>
      <c r="AA2267" s="207"/>
      <c r="AD2267" s="195"/>
      <c r="AE2267" s="195"/>
      <c r="AG2267" s="195"/>
      <c r="AH2267" s="195"/>
    </row>
    <row r="2268" spans="1:34" s="160" customFormat="1" ht="12" x14ac:dyDescent="0.2">
      <c r="A2268" s="196"/>
      <c r="B2268" s="204" t="s">
        <v>702</v>
      </c>
      <c r="C2268" s="1048" t="s">
        <v>703</v>
      </c>
      <c r="D2268" s="1048"/>
      <c r="E2268" s="1048"/>
      <c r="F2268" s="205" t="s">
        <v>644</v>
      </c>
      <c r="G2268" s="205" t="s">
        <v>704</v>
      </c>
      <c r="H2268" s="205"/>
      <c r="I2268" s="205" t="s">
        <v>2436</v>
      </c>
      <c r="J2268" s="199"/>
      <c r="K2268" s="201"/>
      <c r="L2268" s="202"/>
      <c r="M2268" s="201"/>
      <c r="N2268" s="206"/>
      <c r="V2268" s="189"/>
      <c r="W2268" s="195"/>
      <c r="AA2268" s="207" t="s">
        <v>703</v>
      </c>
      <c r="AD2268" s="195"/>
      <c r="AE2268" s="195"/>
      <c r="AG2268" s="195"/>
      <c r="AH2268" s="195"/>
    </row>
    <row r="2269" spans="1:34" s="160" customFormat="1" ht="12" x14ac:dyDescent="0.2">
      <c r="A2269" s="196"/>
      <c r="B2269" s="204" t="s">
        <v>706</v>
      </c>
      <c r="C2269" s="1048" t="s">
        <v>707</v>
      </c>
      <c r="D2269" s="1048"/>
      <c r="E2269" s="1048"/>
      <c r="F2269" s="205" t="s">
        <v>411</v>
      </c>
      <c r="G2269" s="205" t="s">
        <v>708</v>
      </c>
      <c r="H2269" s="205"/>
      <c r="I2269" s="205" t="s">
        <v>2437</v>
      </c>
      <c r="J2269" s="199"/>
      <c r="K2269" s="201"/>
      <c r="L2269" s="202"/>
      <c r="M2269" s="201"/>
      <c r="N2269" s="206"/>
      <c r="V2269" s="189"/>
      <c r="W2269" s="195"/>
      <c r="AA2269" s="207" t="s">
        <v>707</v>
      </c>
      <c r="AD2269" s="195"/>
      <c r="AE2269" s="195"/>
      <c r="AG2269" s="195"/>
      <c r="AH2269" s="195"/>
    </row>
    <row r="2270" spans="1:34" s="160" customFormat="1" ht="12" x14ac:dyDescent="0.2">
      <c r="A2270" s="200"/>
      <c r="B2270" s="199"/>
      <c r="C2270" s="1037" t="s">
        <v>443</v>
      </c>
      <c r="D2270" s="1037"/>
      <c r="E2270" s="1037"/>
      <c r="F2270" s="201" t="s">
        <v>444</v>
      </c>
      <c r="G2270" s="201" t="s">
        <v>710</v>
      </c>
      <c r="H2270" s="201" t="s">
        <v>436</v>
      </c>
      <c r="I2270" s="201" t="s">
        <v>2438</v>
      </c>
      <c r="J2270" s="202"/>
      <c r="K2270" s="201"/>
      <c r="L2270" s="202"/>
      <c r="M2270" s="201"/>
      <c r="N2270" s="203"/>
      <c r="V2270" s="189"/>
      <c r="W2270" s="195"/>
      <c r="AA2270" s="207"/>
      <c r="AB2270" s="163" t="s">
        <v>443</v>
      </c>
      <c r="AD2270" s="195"/>
      <c r="AE2270" s="195"/>
      <c r="AG2270" s="195"/>
      <c r="AH2270" s="195"/>
    </row>
    <row r="2271" spans="1:34" s="160" customFormat="1" ht="12" x14ac:dyDescent="0.2">
      <c r="A2271" s="200"/>
      <c r="B2271" s="199"/>
      <c r="C2271" s="1037" t="s">
        <v>447</v>
      </c>
      <c r="D2271" s="1037"/>
      <c r="E2271" s="1037"/>
      <c r="F2271" s="201" t="s">
        <v>444</v>
      </c>
      <c r="G2271" s="201" t="s">
        <v>712</v>
      </c>
      <c r="H2271" s="201" t="s">
        <v>436</v>
      </c>
      <c r="I2271" s="201" t="s">
        <v>2439</v>
      </c>
      <c r="J2271" s="202"/>
      <c r="K2271" s="201"/>
      <c r="L2271" s="202"/>
      <c r="M2271" s="201"/>
      <c r="N2271" s="203"/>
      <c r="V2271" s="189"/>
      <c r="W2271" s="195"/>
      <c r="AA2271" s="207"/>
      <c r="AB2271" s="163" t="s">
        <v>447</v>
      </c>
      <c r="AD2271" s="195"/>
      <c r="AE2271" s="195"/>
      <c r="AG2271" s="195"/>
      <c r="AH2271" s="195"/>
    </row>
    <row r="2272" spans="1:34" s="160" customFormat="1" ht="12" x14ac:dyDescent="0.2">
      <c r="A2272" s="200"/>
      <c r="B2272" s="199"/>
      <c r="C2272" s="1047" t="s">
        <v>450</v>
      </c>
      <c r="D2272" s="1047"/>
      <c r="E2272" s="1047"/>
      <c r="F2272" s="208"/>
      <c r="G2272" s="208"/>
      <c r="H2272" s="208"/>
      <c r="I2272" s="208"/>
      <c r="J2272" s="209">
        <v>4533.87</v>
      </c>
      <c r="K2272" s="208"/>
      <c r="L2272" s="209">
        <v>71.2</v>
      </c>
      <c r="M2272" s="208"/>
      <c r="N2272" s="210"/>
      <c r="V2272" s="189"/>
      <c r="W2272" s="195"/>
      <c r="AA2272" s="207"/>
      <c r="AC2272" s="163" t="s">
        <v>450</v>
      </c>
      <c r="AD2272" s="195"/>
      <c r="AE2272" s="195"/>
      <c r="AG2272" s="195"/>
      <c r="AH2272" s="195"/>
    </row>
    <row r="2273" spans="1:34" s="160" customFormat="1" ht="12" x14ac:dyDescent="0.2">
      <c r="A2273" s="200"/>
      <c r="B2273" s="199"/>
      <c r="C2273" s="1037" t="s">
        <v>451</v>
      </c>
      <c r="D2273" s="1037"/>
      <c r="E2273" s="1037"/>
      <c r="F2273" s="201"/>
      <c r="G2273" s="201"/>
      <c r="H2273" s="201"/>
      <c r="I2273" s="201"/>
      <c r="J2273" s="202"/>
      <c r="K2273" s="201"/>
      <c r="L2273" s="202">
        <v>30.64</v>
      </c>
      <c r="M2273" s="201"/>
      <c r="N2273" s="203"/>
      <c r="V2273" s="189"/>
      <c r="W2273" s="195"/>
      <c r="AA2273" s="207"/>
      <c r="AB2273" s="163" t="s">
        <v>451</v>
      </c>
      <c r="AD2273" s="195"/>
      <c r="AE2273" s="195"/>
      <c r="AG2273" s="195"/>
      <c r="AH2273" s="195"/>
    </row>
    <row r="2274" spans="1:34" s="160" customFormat="1" ht="33.75" x14ac:dyDescent="0.2">
      <c r="A2274" s="200"/>
      <c r="B2274" s="199" t="s">
        <v>714</v>
      </c>
      <c r="C2274" s="1037" t="s">
        <v>715</v>
      </c>
      <c r="D2274" s="1037"/>
      <c r="E2274" s="1037"/>
      <c r="F2274" s="201" t="s">
        <v>454</v>
      </c>
      <c r="G2274" s="201" t="s">
        <v>716</v>
      </c>
      <c r="H2274" s="201"/>
      <c r="I2274" s="201" t="s">
        <v>716</v>
      </c>
      <c r="J2274" s="202"/>
      <c r="K2274" s="201"/>
      <c r="L2274" s="202">
        <v>31.25</v>
      </c>
      <c r="M2274" s="201"/>
      <c r="N2274" s="203"/>
      <c r="V2274" s="189"/>
      <c r="W2274" s="195"/>
      <c r="AA2274" s="207"/>
      <c r="AB2274" s="163" t="s">
        <v>715</v>
      </c>
      <c r="AD2274" s="195"/>
      <c r="AE2274" s="195"/>
      <c r="AG2274" s="195"/>
      <c r="AH2274" s="195"/>
    </row>
    <row r="2275" spans="1:34" s="160" customFormat="1" ht="33.75" x14ac:dyDescent="0.2">
      <c r="A2275" s="200"/>
      <c r="B2275" s="199" t="s">
        <v>717</v>
      </c>
      <c r="C2275" s="1037" t="s">
        <v>718</v>
      </c>
      <c r="D2275" s="1037"/>
      <c r="E2275" s="1037"/>
      <c r="F2275" s="201" t="s">
        <v>454</v>
      </c>
      <c r="G2275" s="201" t="s">
        <v>719</v>
      </c>
      <c r="H2275" s="201"/>
      <c r="I2275" s="201" t="s">
        <v>719</v>
      </c>
      <c r="J2275" s="202"/>
      <c r="K2275" s="201"/>
      <c r="L2275" s="202">
        <v>17.77</v>
      </c>
      <c r="M2275" s="201"/>
      <c r="N2275" s="203"/>
      <c r="V2275" s="189"/>
      <c r="W2275" s="195"/>
      <c r="AA2275" s="207"/>
      <c r="AB2275" s="163" t="s">
        <v>718</v>
      </c>
      <c r="AD2275" s="195"/>
      <c r="AE2275" s="195"/>
      <c r="AG2275" s="195"/>
      <c r="AH2275" s="195"/>
    </row>
    <row r="2276" spans="1:34" s="160" customFormat="1" ht="12" x14ac:dyDescent="0.2">
      <c r="A2276" s="211"/>
      <c r="B2276" s="212"/>
      <c r="C2276" s="1039" t="s">
        <v>459</v>
      </c>
      <c r="D2276" s="1039"/>
      <c r="E2276" s="1039"/>
      <c r="F2276" s="192"/>
      <c r="G2276" s="192"/>
      <c r="H2276" s="192"/>
      <c r="I2276" s="192"/>
      <c r="J2276" s="193"/>
      <c r="K2276" s="192"/>
      <c r="L2276" s="193">
        <v>120.22</v>
      </c>
      <c r="M2276" s="208"/>
      <c r="N2276" s="194"/>
      <c r="V2276" s="189"/>
      <c r="W2276" s="195"/>
      <c r="AA2276" s="207"/>
      <c r="AD2276" s="195" t="s">
        <v>459</v>
      </c>
      <c r="AE2276" s="195"/>
      <c r="AG2276" s="195"/>
      <c r="AH2276" s="195"/>
    </row>
    <row r="2277" spans="1:34" s="160" customFormat="1" ht="22.5" x14ac:dyDescent="0.2">
      <c r="A2277" s="190" t="s">
        <v>2440</v>
      </c>
      <c r="B2277" s="191" t="s">
        <v>1867</v>
      </c>
      <c r="C2277" s="1039" t="s">
        <v>1868</v>
      </c>
      <c r="D2277" s="1039"/>
      <c r="E2277" s="1039"/>
      <c r="F2277" s="192" t="s">
        <v>644</v>
      </c>
      <c r="G2277" s="192"/>
      <c r="H2277" s="192"/>
      <c r="I2277" s="192" t="s">
        <v>2436</v>
      </c>
      <c r="J2277" s="193">
        <v>592.76</v>
      </c>
      <c r="K2277" s="192"/>
      <c r="L2277" s="193">
        <v>772.52</v>
      </c>
      <c r="M2277" s="192"/>
      <c r="N2277" s="194"/>
      <c r="V2277" s="189"/>
      <c r="W2277" s="195" t="s">
        <v>1868</v>
      </c>
      <c r="AA2277" s="207"/>
      <c r="AD2277" s="195"/>
      <c r="AE2277" s="195"/>
      <c r="AG2277" s="195"/>
      <c r="AH2277" s="195"/>
    </row>
    <row r="2278" spans="1:34" s="160" customFormat="1" ht="12" x14ac:dyDescent="0.2">
      <c r="A2278" s="211"/>
      <c r="B2278" s="212"/>
      <c r="C2278" s="168" t="s">
        <v>462</v>
      </c>
      <c r="D2278" s="213"/>
      <c r="E2278" s="213"/>
      <c r="F2278" s="214"/>
      <c r="G2278" s="214"/>
      <c r="H2278" s="214"/>
      <c r="I2278" s="214"/>
      <c r="J2278" s="215"/>
      <c r="K2278" s="214"/>
      <c r="L2278" s="215"/>
      <c r="M2278" s="216"/>
      <c r="N2278" s="217"/>
      <c r="V2278" s="189"/>
      <c r="W2278" s="195"/>
      <c r="AA2278" s="207"/>
      <c r="AD2278" s="195"/>
      <c r="AE2278" s="195"/>
      <c r="AG2278" s="195"/>
      <c r="AH2278" s="195"/>
    </row>
    <row r="2279" spans="1:34" s="160" customFormat="1" ht="33.75" x14ac:dyDescent="0.2">
      <c r="A2279" s="190" t="s">
        <v>2441</v>
      </c>
      <c r="B2279" s="191" t="s">
        <v>867</v>
      </c>
      <c r="C2279" s="1039" t="s">
        <v>868</v>
      </c>
      <c r="D2279" s="1039"/>
      <c r="E2279" s="1039"/>
      <c r="F2279" s="192" t="s">
        <v>411</v>
      </c>
      <c r="G2279" s="192"/>
      <c r="H2279" s="192"/>
      <c r="I2279" s="192" t="s">
        <v>2442</v>
      </c>
      <c r="J2279" s="193">
        <v>5802.77</v>
      </c>
      <c r="K2279" s="192"/>
      <c r="L2279" s="193">
        <v>632.32000000000005</v>
      </c>
      <c r="M2279" s="192"/>
      <c r="N2279" s="194"/>
      <c r="V2279" s="189"/>
      <c r="W2279" s="195" t="s">
        <v>868</v>
      </c>
      <c r="AA2279" s="207"/>
      <c r="AD2279" s="195"/>
      <c r="AE2279" s="195"/>
      <c r="AG2279" s="195"/>
      <c r="AH2279" s="195"/>
    </row>
    <row r="2280" spans="1:34" s="160" customFormat="1" ht="12" x14ac:dyDescent="0.2">
      <c r="A2280" s="211"/>
      <c r="B2280" s="212"/>
      <c r="C2280" s="168" t="s">
        <v>462</v>
      </c>
      <c r="D2280" s="213"/>
      <c r="E2280" s="213"/>
      <c r="F2280" s="214"/>
      <c r="G2280" s="214"/>
      <c r="H2280" s="214"/>
      <c r="I2280" s="214"/>
      <c r="J2280" s="215"/>
      <c r="K2280" s="214"/>
      <c r="L2280" s="215"/>
      <c r="M2280" s="216"/>
      <c r="N2280" s="217"/>
      <c r="V2280" s="189"/>
      <c r="W2280" s="195"/>
      <c r="AA2280" s="207"/>
      <c r="AD2280" s="195"/>
      <c r="AE2280" s="195"/>
      <c r="AG2280" s="195"/>
      <c r="AH2280" s="195"/>
    </row>
    <row r="2281" spans="1:34" s="160" customFormat="1" ht="12" x14ac:dyDescent="0.2">
      <c r="A2281" s="196"/>
      <c r="B2281" s="197"/>
      <c r="C2281" s="1037" t="s">
        <v>2443</v>
      </c>
      <c r="D2281" s="1037"/>
      <c r="E2281" s="1037"/>
      <c r="F2281" s="1037"/>
      <c r="G2281" s="1037"/>
      <c r="H2281" s="1037"/>
      <c r="I2281" s="1037"/>
      <c r="J2281" s="1037"/>
      <c r="K2281" s="1037"/>
      <c r="L2281" s="1037"/>
      <c r="M2281" s="1037"/>
      <c r="N2281" s="1046"/>
      <c r="V2281" s="189"/>
      <c r="W2281" s="195"/>
      <c r="X2281" s="163" t="s">
        <v>2443</v>
      </c>
      <c r="AA2281" s="207"/>
      <c r="AD2281" s="195"/>
      <c r="AE2281" s="195"/>
      <c r="AG2281" s="195"/>
      <c r="AH2281" s="195"/>
    </row>
    <row r="2282" spans="1:34" s="160" customFormat="1" ht="56.25" x14ac:dyDescent="0.2">
      <c r="A2282" s="190" t="s">
        <v>1776</v>
      </c>
      <c r="B2282" s="191" t="s">
        <v>1852</v>
      </c>
      <c r="C2282" s="1039" t="s">
        <v>1853</v>
      </c>
      <c r="D2282" s="1039"/>
      <c r="E2282" s="1039"/>
      <c r="F2282" s="192" t="s">
        <v>532</v>
      </c>
      <c r="G2282" s="192"/>
      <c r="H2282" s="192"/>
      <c r="I2282" s="192" t="s">
        <v>2444</v>
      </c>
      <c r="J2282" s="193"/>
      <c r="K2282" s="192"/>
      <c r="L2282" s="193"/>
      <c r="M2282" s="192"/>
      <c r="N2282" s="194"/>
      <c r="V2282" s="189"/>
      <c r="W2282" s="195" t="s">
        <v>1853</v>
      </c>
      <c r="AA2282" s="207"/>
      <c r="AD2282" s="195"/>
      <c r="AE2282" s="195"/>
      <c r="AG2282" s="195"/>
      <c r="AH2282" s="195"/>
    </row>
    <row r="2283" spans="1:34" s="160" customFormat="1" ht="12" x14ac:dyDescent="0.2">
      <c r="A2283" s="196"/>
      <c r="B2283" s="197"/>
      <c r="C2283" s="1037" t="s">
        <v>2445</v>
      </c>
      <c r="D2283" s="1037"/>
      <c r="E2283" s="1037"/>
      <c r="F2283" s="1037"/>
      <c r="G2283" s="1037"/>
      <c r="H2283" s="1037"/>
      <c r="I2283" s="1037"/>
      <c r="J2283" s="1037"/>
      <c r="K2283" s="1037"/>
      <c r="L2283" s="1037"/>
      <c r="M2283" s="1037"/>
      <c r="N2283" s="1046"/>
      <c r="V2283" s="189"/>
      <c r="W2283" s="195"/>
      <c r="X2283" s="163" t="s">
        <v>2445</v>
      </c>
      <c r="AA2283" s="207"/>
      <c r="AD2283" s="195"/>
      <c r="AE2283" s="195"/>
      <c r="AG2283" s="195"/>
      <c r="AH2283" s="195"/>
    </row>
    <row r="2284" spans="1:34" s="160" customFormat="1" ht="33.75" x14ac:dyDescent="0.2">
      <c r="A2284" s="198"/>
      <c r="B2284" s="199" t="s">
        <v>430</v>
      </c>
      <c r="C2284" s="1037" t="s">
        <v>431</v>
      </c>
      <c r="D2284" s="1037"/>
      <c r="E2284" s="1037"/>
      <c r="F2284" s="1037"/>
      <c r="G2284" s="1037"/>
      <c r="H2284" s="1037"/>
      <c r="I2284" s="1037"/>
      <c r="J2284" s="1037"/>
      <c r="K2284" s="1037"/>
      <c r="L2284" s="1037"/>
      <c r="M2284" s="1037"/>
      <c r="N2284" s="1046"/>
      <c r="V2284" s="189"/>
      <c r="W2284" s="195"/>
      <c r="Y2284" s="163" t="s">
        <v>431</v>
      </c>
      <c r="AA2284" s="207"/>
      <c r="AD2284" s="195"/>
      <c r="AE2284" s="195"/>
      <c r="AG2284" s="195"/>
      <c r="AH2284" s="195"/>
    </row>
    <row r="2285" spans="1:34" s="160" customFormat="1" ht="12" x14ac:dyDescent="0.2">
      <c r="A2285" s="200"/>
      <c r="B2285" s="199" t="s">
        <v>423</v>
      </c>
      <c r="C2285" s="1037" t="s">
        <v>432</v>
      </c>
      <c r="D2285" s="1037"/>
      <c r="E2285" s="1037"/>
      <c r="F2285" s="201"/>
      <c r="G2285" s="201"/>
      <c r="H2285" s="201"/>
      <c r="I2285" s="201"/>
      <c r="J2285" s="202">
        <v>1046.8800000000001</v>
      </c>
      <c r="K2285" s="201" t="s">
        <v>436</v>
      </c>
      <c r="L2285" s="202">
        <v>112.02</v>
      </c>
      <c r="M2285" s="201"/>
      <c r="N2285" s="203"/>
      <c r="V2285" s="189"/>
      <c r="W2285" s="195"/>
      <c r="Z2285" s="163" t="s">
        <v>432</v>
      </c>
      <c r="AA2285" s="207"/>
      <c r="AD2285" s="195"/>
      <c r="AE2285" s="195"/>
      <c r="AG2285" s="195"/>
      <c r="AH2285" s="195"/>
    </row>
    <row r="2286" spans="1:34" s="160" customFormat="1" ht="12" x14ac:dyDescent="0.2">
      <c r="A2286" s="200"/>
      <c r="B2286" s="199" t="s">
        <v>434</v>
      </c>
      <c r="C2286" s="1037" t="s">
        <v>435</v>
      </c>
      <c r="D2286" s="1037"/>
      <c r="E2286" s="1037"/>
      <c r="F2286" s="201"/>
      <c r="G2286" s="201"/>
      <c r="H2286" s="201"/>
      <c r="I2286" s="201"/>
      <c r="J2286" s="202">
        <v>142.03</v>
      </c>
      <c r="K2286" s="201" t="s">
        <v>436</v>
      </c>
      <c r="L2286" s="202">
        <v>15.2</v>
      </c>
      <c r="M2286" s="201"/>
      <c r="N2286" s="203"/>
      <c r="V2286" s="189"/>
      <c r="W2286" s="195"/>
      <c r="Z2286" s="163" t="s">
        <v>435</v>
      </c>
      <c r="AA2286" s="207"/>
      <c r="AD2286" s="195"/>
      <c r="AE2286" s="195"/>
      <c r="AG2286" s="195"/>
      <c r="AH2286" s="195"/>
    </row>
    <row r="2287" spans="1:34" s="160" customFormat="1" ht="12" x14ac:dyDescent="0.2">
      <c r="A2287" s="200"/>
      <c r="B2287" s="199" t="s">
        <v>437</v>
      </c>
      <c r="C2287" s="1037" t="s">
        <v>438</v>
      </c>
      <c r="D2287" s="1037"/>
      <c r="E2287" s="1037"/>
      <c r="F2287" s="201"/>
      <c r="G2287" s="201"/>
      <c r="H2287" s="201"/>
      <c r="I2287" s="201"/>
      <c r="J2287" s="202">
        <v>53.61</v>
      </c>
      <c r="K2287" s="201" t="s">
        <v>436</v>
      </c>
      <c r="L2287" s="202">
        <v>5.74</v>
      </c>
      <c r="M2287" s="201"/>
      <c r="N2287" s="203"/>
      <c r="V2287" s="189"/>
      <c r="W2287" s="195"/>
      <c r="Z2287" s="163" t="s">
        <v>438</v>
      </c>
      <c r="AA2287" s="207"/>
      <c r="AD2287" s="195"/>
      <c r="AE2287" s="195"/>
      <c r="AG2287" s="195"/>
      <c r="AH2287" s="195"/>
    </row>
    <row r="2288" spans="1:34" s="160" customFormat="1" ht="12" x14ac:dyDescent="0.2">
      <c r="A2288" s="200"/>
      <c r="B2288" s="199" t="s">
        <v>439</v>
      </c>
      <c r="C2288" s="1037" t="s">
        <v>440</v>
      </c>
      <c r="D2288" s="1037"/>
      <c r="E2288" s="1037"/>
      <c r="F2288" s="201"/>
      <c r="G2288" s="201"/>
      <c r="H2288" s="201"/>
      <c r="I2288" s="201"/>
      <c r="J2288" s="202">
        <v>7858.9</v>
      </c>
      <c r="K2288" s="201"/>
      <c r="L2288" s="202">
        <v>672.72</v>
      </c>
      <c r="M2288" s="201"/>
      <c r="N2288" s="203"/>
      <c r="V2288" s="189"/>
      <c r="W2288" s="195"/>
      <c r="Z2288" s="163" t="s">
        <v>440</v>
      </c>
      <c r="AA2288" s="207"/>
      <c r="AD2288" s="195"/>
      <c r="AE2288" s="195"/>
      <c r="AG2288" s="195"/>
      <c r="AH2288" s="195"/>
    </row>
    <row r="2289" spans="1:34" s="160" customFormat="1" ht="12" x14ac:dyDescent="0.2">
      <c r="A2289" s="200"/>
      <c r="B2289" s="199"/>
      <c r="C2289" s="1037" t="s">
        <v>443</v>
      </c>
      <c r="D2289" s="1037"/>
      <c r="E2289" s="1037"/>
      <c r="F2289" s="201" t="s">
        <v>444</v>
      </c>
      <c r="G2289" s="201" t="s">
        <v>1854</v>
      </c>
      <c r="H2289" s="201" t="s">
        <v>436</v>
      </c>
      <c r="I2289" s="201" t="s">
        <v>2446</v>
      </c>
      <c r="J2289" s="202"/>
      <c r="K2289" s="201"/>
      <c r="L2289" s="202"/>
      <c r="M2289" s="201"/>
      <c r="N2289" s="203"/>
      <c r="V2289" s="189"/>
      <c r="W2289" s="195"/>
      <c r="AA2289" s="207"/>
      <c r="AB2289" s="163" t="s">
        <v>443</v>
      </c>
      <c r="AD2289" s="195"/>
      <c r="AE2289" s="195"/>
      <c r="AG2289" s="195"/>
      <c r="AH2289" s="195"/>
    </row>
    <row r="2290" spans="1:34" s="160" customFormat="1" ht="12" x14ac:dyDescent="0.2">
      <c r="A2290" s="200"/>
      <c r="B2290" s="199"/>
      <c r="C2290" s="1037" t="s">
        <v>447</v>
      </c>
      <c r="D2290" s="1037"/>
      <c r="E2290" s="1037"/>
      <c r="F2290" s="201" t="s">
        <v>444</v>
      </c>
      <c r="G2290" s="201" t="s">
        <v>1856</v>
      </c>
      <c r="H2290" s="201" t="s">
        <v>436</v>
      </c>
      <c r="I2290" s="201" t="s">
        <v>2447</v>
      </c>
      <c r="J2290" s="202"/>
      <c r="K2290" s="201"/>
      <c r="L2290" s="202"/>
      <c r="M2290" s="201"/>
      <c r="N2290" s="203"/>
      <c r="V2290" s="189"/>
      <c r="W2290" s="195"/>
      <c r="AA2290" s="207"/>
      <c r="AB2290" s="163" t="s">
        <v>447</v>
      </c>
      <c r="AD2290" s="195"/>
      <c r="AE2290" s="195"/>
      <c r="AG2290" s="195"/>
      <c r="AH2290" s="195"/>
    </row>
    <row r="2291" spans="1:34" s="160" customFormat="1" ht="12" x14ac:dyDescent="0.2">
      <c r="A2291" s="200"/>
      <c r="B2291" s="199"/>
      <c r="C2291" s="1047" t="s">
        <v>450</v>
      </c>
      <c r="D2291" s="1047"/>
      <c r="E2291" s="1047"/>
      <c r="F2291" s="208"/>
      <c r="G2291" s="208"/>
      <c r="H2291" s="208"/>
      <c r="I2291" s="208"/>
      <c r="J2291" s="209">
        <v>9047.81</v>
      </c>
      <c r="K2291" s="208"/>
      <c r="L2291" s="209">
        <v>799.94</v>
      </c>
      <c r="M2291" s="208"/>
      <c r="N2291" s="210"/>
      <c r="V2291" s="189"/>
      <c r="W2291" s="195"/>
      <c r="AA2291" s="207"/>
      <c r="AC2291" s="163" t="s">
        <v>450</v>
      </c>
      <c r="AD2291" s="195"/>
      <c r="AE2291" s="195"/>
      <c r="AG2291" s="195"/>
      <c r="AH2291" s="195"/>
    </row>
    <row r="2292" spans="1:34" s="160" customFormat="1" ht="12" x14ac:dyDescent="0.2">
      <c r="A2292" s="200"/>
      <c r="B2292" s="199"/>
      <c r="C2292" s="1037" t="s">
        <v>451</v>
      </c>
      <c r="D2292" s="1037"/>
      <c r="E2292" s="1037"/>
      <c r="F2292" s="201"/>
      <c r="G2292" s="201"/>
      <c r="H2292" s="201"/>
      <c r="I2292" s="201"/>
      <c r="J2292" s="202"/>
      <c r="K2292" s="201"/>
      <c r="L2292" s="202">
        <v>117.76</v>
      </c>
      <c r="M2292" s="201"/>
      <c r="N2292" s="203"/>
      <c r="V2292" s="189"/>
      <c r="W2292" s="195"/>
      <c r="AA2292" s="207"/>
      <c r="AB2292" s="163" t="s">
        <v>451</v>
      </c>
      <c r="AD2292" s="195"/>
      <c r="AE2292" s="195"/>
      <c r="AG2292" s="195"/>
      <c r="AH2292" s="195"/>
    </row>
    <row r="2293" spans="1:34" s="160" customFormat="1" ht="22.5" x14ac:dyDescent="0.2">
      <c r="A2293" s="200"/>
      <c r="B2293" s="199" t="s">
        <v>1061</v>
      </c>
      <c r="C2293" s="1037" t="s">
        <v>1062</v>
      </c>
      <c r="D2293" s="1037"/>
      <c r="E2293" s="1037"/>
      <c r="F2293" s="201" t="s">
        <v>454</v>
      </c>
      <c r="G2293" s="201" t="s">
        <v>1063</v>
      </c>
      <c r="H2293" s="201"/>
      <c r="I2293" s="201" t="s">
        <v>1063</v>
      </c>
      <c r="J2293" s="202"/>
      <c r="K2293" s="201"/>
      <c r="L2293" s="202">
        <v>131.88999999999999</v>
      </c>
      <c r="M2293" s="201"/>
      <c r="N2293" s="203"/>
      <c r="V2293" s="189"/>
      <c r="W2293" s="195"/>
      <c r="AA2293" s="207"/>
      <c r="AB2293" s="163" t="s">
        <v>1062</v>
      </c>
      <c r="AD2293" s="195"/>
      <c r="AE2293" s="195"/>
      <c r="AG2293" s="195"/>
      <c r="AH2293" s="195"/>
    </row>
    <row r="2294" spans="1:34" s="160" customFormat="1" ht="22.5" x14ac:dyDescent="0.2">
      <c r="A2294" s="200"/>
      <c r="B2294" s="199" t="s">
        <v>1064</v>
      </c>
      <c r="C2294" s="1037" t="s">
        <v>1065</v>
      </c>
      <c r="D2294" s="1037"/>
      <c r="E2294" s="1037"/>
      <c r="F2294" s="201" t="s">
        <v>454</v>
      </c>
      <c r="G2294" s="201" t="s">
        <v>936</v>
      </c>
      <c r="H2294" s="201"/>
      <c r="I2294" s="201" t="s">
        <v>936</v>
      </c>
      <c r="J2294" s="202"/>
      <c r="K2294" s="201"/>
      <c r="L2294" s="202">
        <v>76.540000000000006</v>
      </c>
      <c r="M2294" s="201"/>
      <c r="N2294" s="203"/>
      <c r="V2294" s="189"/>
      <c r="W2294" s="195"/>
      <c r="AA2294" s="207"/>
      <c r="AB2294" s="163" t="s">
        <v>1065</v>
      </c>
      <c r="AD2294" s="195"/>
      <c r="AE2294" s="195"/>
      <c r="AG2294" s="195"/>
      <c r="AH2294" s="195"/>
    </row>
    <row r="2295" spans="1:34" s="160" customFormat="1" ht="12" x14ac:dyDescent="0.2">
      <c r="A2295" s="211"/>
      <c r="B2295" s="212"/>
      <c r="C2295" s="1039" t="s">
        <v>459</v>
      </c>
      <c r="D2295" s="1039"/>
      <c r="E2295" s="1039"/>
      <c r="F2295" s="192"/>
      <c r="G2295" s="192"/>
      <c r="H2295" s="192"/>
      <c r="I2295" s="192"/>
      <c r="J2295" s="193"/>
      <c r="K2295" s="192"/>
      <c r="L2295" s="193">
        <v>1008.37</v>
      </c>
      <c r="M2295" s="208"/>
      <c r="N2295" s="194"/>
      <c r="V2295" s="189"/>
      <c r="W2295" s="195"/>
      <c r="AA2295" s="207"/>
      <c r="AD2295" s="195" t="s">
        <v>459</v>
      </c>
      <c r="AE2295" s="195"/>
      <c r="AG2295" s="195"/>
      <c r="AH2295" s="195"/>
    </row>
    <row r="2296" spans="1:34" s="160" customFormat="1" ht="1.5" customHeight="1" x14ac:dyDescent="0.2">
      <c r="A2296" s="214"/>
      <c r="B2296" s="212"/>
      <c r="C2296" s="212"/>
      <c r="D2296" s="212"/>
      <c r="E2296" s="212"/>
      <c r="F2296" s="214"/>
      <c r="G2296" s="214"/>
      <c r="H2296" s="214"/>
      <c r="I2296" s="214"/>
      <c r="J2296" s="218"/>
      <c r="K2296" s="214"/>
      <c r="L2296" s="218"/>
      <c r="M2296" s="201"/>
      <c r="N2296" s="218"/>
      <c r="V2296" s="189"/>
      <c r="W2296" s="195"/>
      <c r="AA2296" s="207"/>
      <c r="AD2296" s="195"/>
      <c r="AE2296" s="195"/>
      <c r="AG2296" s="195"/>
      <c r="AH2296" s="195"/>
    </row>
    <row r="2297" spans="1:34" s="160" customFormat="1" ht="12" x14ac:dyDescent="0.2">
      <c r="A2297" s="219"/>
      <c r="B2297" s="220"/>
      <c r="C2297" s="1039" t="s">
        <v>2448</v>
      </c>
      <c r="D2297" s="1039"/>
      <c r="E2297" s="1039"/>
      <c r="F2297" s="1039"/>
      <c r="G2297" s="1039"/>
      <c r="H2297" s="1039"/>
      <c r="I2297" s="1039"/>
      <c r="J2297" s="1039"/>
      <c r="K2297" s="1039"/>
      <c r="L2297" s="221"/>
      <c r="M2297" s="222"/>
      <c r="N2297" s="223"/>
      <c r="V2297" s="189"/>
      <c r="W2297" s="195"/>
      <c r="AA2297" s="207"/>
      <c r="AD2297" s="195"/>
      <c r="AE2297" s="195" t="s">
        <v>2448</v>
      </c>
      <c r="AG2297" s="195"/>
      <c r="AH2297" s="195"/>
    </row>
    <row r="2298" spans="1:34" s="160" customFormat="1" ht="12" x14ac:dyDescent="0.2">
      <c r="A2298" s="224"/>
      <c r="B2298" s="199"/>
      <c r="C2298" s="1037" t="s">
        <v>512</v>
      </c>
      <c r="D2298" s="1037"/>
      <c r="E2298" s="1037"/>
      <c r="F2298" s="1037"/>
      <c r="G2298" s="1037"/>
      <c r="H2298" s="1037"/>
      <c r="I2298" s="1037"/>
      <c r="J2298" s="1037"/>
      <c r="K2298" s="1037"/>
      <c r="L2298" s="225">
        <v>2706.84</v>
      </c>
      <c r="M2298" s="226"/>
      <c r="N2298" s="227"/>
      <c r="V2298" s="189"/>
      <c r="W2298" s="195"/>
      <c r="AA2298" s="207"/>
      <c r="AD2298" s="195"/>
      <c r="AE2298" s="195"/>
      <c r="AF2298" s="163" t="s">
        <v>512</v>
      </c>
      <c r="AG2298" s="195"/>
      <c r="AH2298" s="195"/>
    </row>
    <row r="2299" spans="1:34" s="160" customFormat="1" ht="12" x14ac:dyDescent="0.2">
      <c r="A2299" s="224"/>
      <c r="B2299" s="199"/>
      <c r="C2299" s="1037" t="s">
        <v>513</v>
      </c>
      <c r="D2299" s="1037"/>
      <c r="E2299" s="1037"/>
      <c r="F2299" s="1037"/>
      <c r="G2299" s="1037"/>
      <c r="H2299" s="1037"/>
      <c r="I2299" s="1037"/>
      <c r="J2299" s="1037"/>
      <c r="K2299" s="1037"/>
      <c r="L2299" s="225"/>
      <c r="M2299" s="226"/>
      <c r="N2299" s="227"/>
      <c r="V2299" s="189"/>
      <c r="W2299" s="195"/>
      <c r="AA2299" s="207"/>
      <c r="AD2299" s="195"/>
      <c r="AE2299" s="195"/>
      <c r="AF2299" s="163" t="s">
        <v>513</v>
      </c>
      <c r="AG2299" s="195"/>
      <c r="AH2299" s="195"/>
    </row>
    <row r="2300" spans="1:34" s="160" customFormat="1" ht="12" x14ac:dyDescent="0.2">
      <c r="A2300" s="224"/>
      <c r="B2300" s="199"/>
      <c r="C2300" s="1037" t="s">
        <v>514</v>
      </c>
      <c r="D2300" s="1037"/>
      <c r="E2300" s="1037"/>
      <c r="F2300" s="1037"/>
      <c r="G2300" s="1037"/>
      <c r="H2300" s="1037"/>
      <c r="I2300" s="1037"/>
      <c r="J2300" s="1037"/>
      <c r="K2300" s="1037"/>
      <c r="L2300" s="225">
        <v>215.78</v>
      </c>
      <c r="M2300" s="226"/>
      <c r="N2300" s="227"/>
      <c r="V2300" s="189"/>
      <c r="W2300" s="195"/>
      <c r="AA2300" s="207"/>
      <c r="AD2300" s="195"/>
      <c r="AE2300" s="195"/>
      <c r="AF2300" s="163" t="s">
        <v>514</v>
      </c>
      <c r="AG2300" s="195"/>
      <c r="AH2300" s="195"/>
    </row>
    <row r="2301" spans="1:34" s="160" customFormat="1" ht="12" x14ac:dyDescent="0.2">
      <c r="A2301" s="224"/>
      <c r="B2301" s="199"/>
      <c r="C2301" s="1037" t="s">
        <v>515</v>
      </c>
      <c r="D2301" s="1037"/>
      <c r="E2301" s="1037"/>
      <c r="F2301" s="1037"/>
      <c r="G2301" s="1037"/>
      <c r="H2301" s="1037"/>
      <c r="I2301" s="1037"/>
      <c r="J2301" s="1037"/>
      <c r="K2301" s="1037"/>
      <c r="L2301" s="225">
        <v>170.87</v>
      </c>
      <c r="M2301" s="226"/>
      <c r="N2301" s="227"/>
      <c r="V2301" s="189"/>
      <c r="W2301" s="195"/>
      <c r="AA2301" s="207"/>
      <c r="AD2301" s="195"/>
      <c r="AE2301" s="195"/>
      <c r="AF2301" s="163" t="s">
        <v>515</v>
      </c>
      <c r="AG2301" s="195"/>
      <c r="AH2301" s="195"/>
    </row>
    <row r="2302" spans="1:34" s="160" customFormat="1" ht="12" x14ac:dyDescent="0.2">
      <c r="A2302" s="224"/>
      <c r="B2302" s="199"/>
      <c r="C2302" s="1037" t="s">
        <v>516</v>
      </c>
      <c r="D2302" s="1037"/>
      <c r="E2302" s="1037"/>
      <c r="F2302" s="1037"/>
      <c r="G2302" s="1037"/>
      <c r="H2302" s="1037"/>
      <c r="I2302" s="1037"/>
      <c r="J2302" s="1037"/>
      <c r="K2302" s="1037"/>
      <c r="L2302" s="225">
        <v>24.62</v>
      </c>
      <c r="M2302" s="226"/>
      <c r="N2302" s="227"/>
      <c r="V2302" s="189"/>
      <c r="W2302" s="195"/>
      <c r="AA2302" s="207"/>
      <c r="AD2302" s="195"/>
      <c r="AE2302" s="195"/>
      <c r="AF2302" s="163" t="s">
        <v>516</v>
      </c>
      <c r="AG2302" s="195"/>
      <c r="AH2302" s="195"/>
    </row>
    <row r="2303" spans="1:34" s="160" customFormat="1" ht="12" x14ac:dyDescent="0.2">
      <c r="A2303" s="224"/>
      <c r="B2303" s="199"/>
      <c r="C2303" s="1037" t="s">
        <v>517</v>
      </c>
      <c r="D2303" s="1037"/>
      <c r="E2303" s="1037"/>
      <c r="F2303" s="1037"/>
      <c r="G2303" s="1037"/>
      <c r="H2303" s="1037"/>
      <c r="I2303" s="1037"/>
      <c r="J2303" s="1037"/>
      <c r="K2303" s="1037"/>
      <c r="L2303" s="225">
        <v>2320.19</v>
      </c>
      <c r="M2303" s="226"/>
      <c r="N2303" s="227"/>
      <c r="V2303" s="189"/>
      <c r="W2303" s="195"/>
      <c r="AA2303" s="207"/>
      <c r="AD2303" s="195"/>
      <c r="AE2303" s="195"/>
      <c r="AF2303" s="163" t="s">
        <v>517</v>
      </c>
      <c r="AG2303" s="195"/>
      <c r="AH2303" s="195"/>
    </row>
    <row r="2304" spans="1:34" s="160" customFormat="1" ht="12" x14ac:dyDescent="0.2">
      <c r="A2304" s="224"/>
      <c r="B2304" s="199"/>
      <c r="C2304" s="1037" t="s">
        <v>518</v>
      </c>
      <c r="D2304" s="1037"/>
      <c r="E2304" s="1037"/>
      <c r="F2304" s="1037"/>
      <c r="G2304" s="1037"/>
      <c r="H2304" s="1037"/>
      <c r="I2304" s="1037"/>
      <c r="J2304" s="1037"/>
      <c r="K2304" s="1037"/>
      <c r="L2304" s="225">
        <v>3127.13</v>
      </c>
      <c r="M2304" s="226"/>
      <c r="N2304" s="227"/>
      <c r="V2304" s="189"/>
      <c r="W2304" s="195"/>
      <c r="AA2304" s="207"/>
      <c r="AD2304" s="195"/>
      <c r="AE2304" s="195"/>
      <c r="AF2304" s="163" t="s">
        <v>518</v>
      </c>
      <c r="AG2304" s="195"/>
      <c r="AH2304" s="195"/>
    </row>
    <row r="2305" spans="1:34" s="160" customFormat="1" ht="12" x14ac:dyDescent="0.2">
      <c r="A2305" s="224"/>
      <c r="B2305" s="199"/>
      <c r="C2305" s="1037" t="s">
        <v>513</v>
      </c>
      <c r="D2305" s="1037"/>
      <c r="E2305" s="1037"/>
      <c r="F2305" s="1037"/>
      <c r="G2305" s="1037"/>
      <c r="H2305" s="1037"/>
      <c r="I2305" s="1037"/>
      <c r="J2305" s="1037"/>
      <c r="K2305" s="1037"/>
      <c r="L2305" s="225"/>
      <c r="M2305" s="226"/>
      <c r="N2305" s="227"/>
      <c r="V2305" s="189"/>
      <c r="W2305" s="195"/>
      <c r="AA2305" s="207"/>
      <c r="AD2305" s="195"/>
      <c r="AE2305" s="195"/>
      <c r="AF2305" s="163" t="s">
        <v>513</v>
      </c>
      <c r="AG2305" s="195"/>
      <c r="AH2305" s="195"/>
    </row>
    <row r="2306" spans="1:34" s="160" customFormat="1" ht="12" x14ac:dyDescent="0.2">
      <c r="A2306" s="224"/>
      <c r="B2306" s="199"/>
      <c r="C2306" s="1037" t="s">
        <v>519</v>
      </c>
      <c r="D2306" s="1037"/>
      <c r="E2306" s="1037"/>
      <c r="F2306" s="1037"/>
      <c r="G2306" s="1037"/>
      <c r="H2306" s="1037"/>
      <c r="I2306" s="1037"/>
      <c r="J2306" s="1037"/>
      <c r="K2306" s="1037"/>
      <c r="L2306" s="225">
        <v>215.78</v>
      </c>
      <c r="M2306" s="226"/>
      <c r="N2306" s="227"/>
      <c r="V2306" s="189"/>
      <c r="W2306" s="195"/>
      <c r="AA2306" s="207"/>
      <c r="AD2306" s="195"/>
      <c r="AE2306" s="195"/>
      <c r="AF2306" s="163" t="s">
        <v>519</v>
      </c>
      <c r="AG2306" s="195"/>
      <c r="AH2306" s="195"/>
    </row>
    <row r="2307" spans="1:34" s="160" customFormat="1" ht="12" x14ac:dyDescent="0.2">
      <c r="A2307" s="224"/>
      <c r="B2307" s="199"/>
      <c r="C2307" s="1037" t="s">
        <v>520</v>
      </c>
      <c r="D2307" s="1037"/>
      <c r="E2307" s="1037"/>
      <c r="F2307" s="1037"/>
      <c r="G2307" s="1037"/>
      <c r="H2307" s="1037"/>
      <c r="I2307" s="1037"/>
      <c r="J2307" s="1037"/>
      <c r="K2307" s="1037"/>
      <c r="L2307" s="225">
        <v>170.87</v>
      </c>
      <c r="M2307" s="226"/>
      <c r="N2307" s="227"/>
      <c r="V2307" s="189"/>
      <c r="W2307" s="195"/>
      <c r="AA2307" s="207"/>
      <c r="AD2307" s="195"/>
      <c r="AE2307" s="195"/>
      <c r="AF2307" s="163" t="s">
        <v>520</v>
      </c>
      <c r="AG2307" s="195"/>
      <c r="AH2307" s="195"/>
    </row>
    <row r="2308" spans="1:34" s="160" customFormat="1" ht="12" x14ac:dyDescent="0.2">
      <c r="A2308" s="224"/>
      <c r="B2308" s="199"/>
      <c r="C2308" s="1037" t="s">
        <v>521</v>
      </c>
      <c r="D2308" s="1037"/>
      <c r="E2308" s="1037"/>
      <c r="F2308" s="1037"/>
      <c r="G2308" s="1037"/>
      <c r="H2308" s="1037"/>
      <c r="I2308" s="1037"/>
      <c r="J2308" s="1037"/>
      <c r="K2308" s="1037"/>
      <c r="L2308" s="225">
        <v>2320.19</v>
      </c>
      <c r="M2308" s="226"/>
      <c r="N2308" s="227"/>
      <c r="V2308" s="189"/>
      <c r="W2308" s="195"/>
      <c r="AA2308" s="207"/>
      <c r="AD2308" s="195"/>
      <c r="AE2308" s="195"/>
      <c r="AF2308" s="163" t="s">
        <v>521</v>
      </c>
      <c r="AG2308" s="195"/>
      <c r="AH2308" s="195"/>
    </row>
    <row r="2309" spans="1:34" s="160" customFormat="1" ht="12" x14ac:dyDescent="0.2">
      <c r="A2309" s="224"/>
      <c r="B2309" s="199"/>
      <c r="C2309" s="1037" t="s">
        <v>522</v>
      </c>
      <c r="D2309" s="1037"/>
      <c r="E2309" s="1037"/>
      <c r="F2309" s="1037"/>
      <c r="G2309" s="1037"/>
      <c r="H2309" s="1037"/>
      <c r="I2309" s="1037"/>
      <c r="J2309" s="1037"/>
      <c r="K2309" s="1037"/>
      <c r="L2309" s="225">
        <v>266.18</v>
      </c>
      <c r="M2309" s="226"/>
      <c r="N2309" s="227"/>
      <c r="V2309" s="189"/>
      <c r="W2309" s="195"/>
      <c r="AA2309" s="207"/>
      <c r="AD2309" s="195"/>
      <c r="AE2309" s="195"/>
      <c r="AF2309" s="163" t="s">
        <v>522</v>
      </c>
      <c r="AG2309" s="195"/>
      <c r="AH2309" s="195"/>
    </row>
    <row r="2310" spans="1:34" s="160" customFormat="1" ht="12" x14ac:dyDescent="0.2">
      <c r="A2310" s="224"/>
      <c r="B2310" s="199"/>
      <c r="C2310" s="1037" t="s">
        <v>523</v>
      </c>
      <c r="D2310" s="1037"/>
      <c r="E2310" s="1037"/>
      <c r="F2310" s="1037"/>
      <c r="G2310" s="1037"/>
      <c r="H2310" s="1037"/>
      <c r="I2310" s="1037"/>
      <c r="J2310" s="1037"/>
      <c r="K2310" s="1037"/>
      <c r="L2310" s="225">
        <v>154.11000000000001</v>
      </c>
      <c r="M2310" s="226"/>
      <c r="N2310" s="227"/>
      <c r="V2310" s="189"/>
      <c r="W2310" s="195"/>
      <c r="AA2310" s="207"/>
      <c r="AD2310" s="195"/>
      <c r="AE2310" s="195"/>
      <c r="AF2310" s="163" t="s">
        <v>523</v>
      </c>
      <c r="AG2310" s="195"/>
      <c r="AH2310" s="195"/>
    </row>
    <row r="2311" spans="1:34" s="160" customFormat="1" ht="12" x14ac:dyDescent="0.2">
      <c r="A2311" s="224"/>
      <c r="B2311" s="199"/>
      <c r="C2311" s="1037" t="s">
        <v>524</v>
      </c>
      <c r="D2311" s="1037"/>
      <c r="E2311" s="1037"/>
      <c r="F2311" s="1037"/>
      <c r="G2311" s="1037"/>
      <c r="H2311" s="1037"/>
      <c r="I2311" s="1037"/>
      <c r="J2311" s="1037"/>
      <c r="K2311" s="1037"/>
      <c r="L2311" s="225">
        <v>240.4</v>
      </c>
      <c r="M2311" s="226"/>
      <c r="N2311" s="227"/>
      <c r="V2311" s="189"/>
      <c r="W2311" s="195"/>
      <c r="AA2311" s="207"/>
      <c r="AD2311" s="195"/>
      <c r="AE2311" s="195"/>
      <c r="AF2311" s="163" t="s">
        <v>524</v>
      </c>
      <c r="AG2311" s="195"/>
      <c r="AH2311" s="195"/>
    </row>
    <row r="2312" spans="1:34" s="160" customFormat="1" ht="12" x14ac:dyDescent="0.2">
      <c r="A2312" s="224"/>
      <c r="B2312" s="199"/>
      <c r="C2312" s="1037" t="s">
        <v>525</v>
      </c>
      <c r="D2312" s="1037"/>
      <c r="E2312" s="1037"/>
      <c r="F2312" s="1037"/>
      <c r="G2312" s="1037"/>
      <c r="H2312" s="1037"/>
      <c r="I2312" s="1037"/>
      <c r="J2312" s="1037"/>
      <c r="K2312" s="1037"/>
      <c r="L2312" s="225">
        <v>266.18</v>
      </c>
      <c r="M2312" s="226"/>
      <c r="N2312" s="227"/>
      <c r="V2312" s="189"/>
      <c r="W2312" s="195"/>
      <c r="AA2312" s="207"/>
      <c r="AD2312" s="195"/>
      <c r="AE2312" s="195"/>
      <c r="AF2312" s="163" t="s">
        <v>525</v>
      </c>
      <c r="AG2312" s="195"/>
      <c r="AH2312" s="195"/>
    </row>
    <row r="2313" spans="1:34" s="160" customFormat="1" ht="12" x14ac:dyDescent="0.2">
      <c r="A2313" s="224"/>
      <c r="B2313" s="199"/>
      <c r="C2313" s="1037" t="s">
        <v>526</v>
      </c>
      <c r="D2313" s="1037"/>
      <c r="E2313" s="1037"/>
      <c r="F2313" s="1037"/>
      <c r="G2313" s="1037"/>
      <c r="H2313" s="1037"/>
      <c r="I2313" s="1037"/>
      <c r="J2313" s="1037"/>
      <c r="K2313" s="1037"/>
      <c r="L2313" s="225">
        <v>154.11000000000001</v>
      </c>
      <c r="M2313" s="226"/>
      <c r="N2313" s="227"/>
      <c r="V2313" s="189"/>
      <c r="W2313" s="195"/>
      <c r="AA2313" s="207"/>
      <c r="AD2313" s="195"/>
      <c r="AE2313" s="195"/>
      <c r="AF2313" s="163" t="s">
        <v>526</v>
      </c>
      <c r="AG2313" s="195"/>
      <c r="AH2313" s="195"/>
    </row>
    <row r="2314" spans="1:34" s="160" customFormat="1" ht="12" x14ac:dyDescent="0.2">
      <c r="A2314" s="224"/>
      <c r="B2314" s="218"/>
      <c r="C2314" s="1038" t="s">
        <v>2449</v>
      </c>
      <c r="D2314" s="1038"/>
      <c r="E2314" s="1038"/>
      <c r="F2314" s="1038"/>
      <c r="G2314" s="1038"/>
      <c r="H2314" s="1038"/>
      <c r="I2314" s="1038"/>
      <c r="J2314" s="1038"/>
      <c r="K2314" s="1038"/>
      <c r="L2314" s="228">
        <v>3127.13</v>
      </c>
      <c r="M2314" s="229"/>
      <c r="N2314" s="230"/>
      <c r="V2314" s="189"/>
      <c r="W2314" s="195"/>
      <c r="AA2314" s="207"/>
      <c r="AD2314" s="195"/>
      <c r="AE2314" s="195"/>
      <c r="AG2314" s="195" t="s">
        <v>2449</v>
      </c>
      <c r="AH2314" s="195"/>
    </row>
    <row r="2315" spans="1:34" s="160" customFormat="1" ht="12" x14ac:dyDescent="0.2">
      <c r="A2315" s="1043" t="s">
        <v>2450</v>
      </c>
      <c r="B2315" s="1044"/>
      <c r="C2315" s="1044"/>
      <c r="D2315" s="1044"/>
      <c r="E2315" s="1044"/>
      <c r="F2315" s="1044"/>
      <c r="G2315" s="1044"/>
      <c r="H2315" s="1044"/>
      <c r="I2315" s="1044"/>
      <c r="J2315" s="1044"/>
      <c r="K2315" s="1044"/>
      <c r="L2315" s="1044"/>
      <c r="M2315" s="1044"/>
      <c r="N2315" s="1045"/>
      <c r="V2315" s="189" t="s">
        <v>2450</v>
      </c>
      <c r="W2315" s="195"/>
      <c r="AA2315" s="207"/>
      <c r="AD2315" s="195"/>
      <c r="AE2315" s="195"/>
      <c r="AG2315" s="195"/>
      <c r="AH2315" s="195"/>
    </row>
    <row r="2316" spans="1:34" s="160" customFormat="1" ht="33.75" x14ac:dyDescent="0.2">
      <c r="A2316" s="190" t="s">
        <v>2451</v>
      </c>
      <c r="B2316" s="191" t="s">
        <v>2452</v>
      </c>
      <c r="C2316" s="1039" t="s">
        <v>2453</v>
      </c>
      <c r="D2316" s="1039"/>
      <c r="E2316" s="1039"/>
      <c r="F2316" s="192" t="s">
        <v>532</v>
      </c>
      <c r="G2316" s="192"/>
      <c r="H2316" s="192"/>
      <c r="I2316" s="192" t="s">
        <v>2454</v>
      </c>
      <c r="J2316" s="193"/>
      <c r="K2316" s="192"/>
      <c r="L2316" s="193"/>
      <c r="M2316" s="192"/>
      <c r="N2316" s="194"/>
      <c r="V2316" s="189"/>
      <c r="W2316" s="195" t="s">
        <v>2453</v>
      </c>
      <c r="AA2316" s="207"/>
      <c r="AD2316" s="195"/>
      <c r="AE2316" s="195"/>
      <c r="AG2316" s="195"/>
      <c r="AH2316" s="195"/>
    </row>
    <row r="2317" spans="1:34" s="160" customFormat="1" ht="12" x14ac:dyDescent="0.2">
      <c r="A2317" s="196"/>
      <c r="B2317" s="197"/>
      <c r="C2317" s="1037" t="s">
        <v>2455</v>
      </c>
      <c r="D2317" s="1037"/>
      <c r="E2317" s="1037"/>
      <c r="F2317" s="1037"/>
      <c r="G2317" s="1037"/>
      <c r="H2317" s="1037"/>
      <c r="I2317" s="1037"/>
      <c r="J2317" s="1037"/>
      <c r="K2317" s="1037"/>
      <c r="L2317" s="1037"/>
      <c r="M2317" s="1037"/>
      <c r="N2317" s="1046"/>
      <c r="V2317" s="189"/>
      <c r="W2317" s="195"/>
      <c r="X2317" s="163" t="s">
        <v>2455</v>
      </c>
      <c r="AA2317" s="207"/>
      <c r="AD2317" s="195"/>
      <c r="AE2317" s="195"/>
      <c r="AG2317" s="195"/>
      <c r="AH2317" s="195"/>
    </row>
    <row r="2318" spans="1:34" s="160" customFormat="1" ht="33.75" x14ac:dyDescent="0.2">
      <c r="A2318" s="198"/>
      <c r="B2318" s="199" t="s">
        <v>430</v>
      </c>
      <c r="C2318" s="1037" t="s">
        <v>431</v>
      </c>
      <c r="D2318" s="1037"/>
      <c r="E2318" s="1037"/>
      <c r="F2318" s="1037"/>
      <c r="G2318" s="1037"/>
      <c r="H2318" s="1037"/>
      <c r="I2318" s="1037"/>
      <c r="J2318" s="1037"/>
      <c r="K2318" s="1037"/>
      <c r="L2318" s="1037"/>
      <c r="M2318" s="1037"/>
      <c r="N2318" s="1046"/>
      <c r="V2318" s="189"/>
      <c r="W2318" s="195"/>
      <c r="Y2318" s="163" t="s">
        <v>431</v>
      </c>
      <c r="AA2318" s="207"/>
      <c r="AD2318" s="195"/>
      <c r="AE2318" s="195"/>
      <c r="AG2318" s="195"/>
      <c r="AH2318" s="195"/>
    </row>
    <row r="2319" spans="1:34" s="160" customFormat="1" ht="12" x14ac:dyDescent="0.2">
      <c r="A2319" s="200"/>
      <c r="B2319" s="199" t="s">
        <v>423</v>
      </c>
      <c r="C2319" s="1037" t="s">
        <v>432</v>
      </c>
      <c r="D2319" s="1037"/>
      <c r="E2319" s="1037"/>
      <c r="F2319" s="201"/>
      <c r="G2319" s="201"/>
      <c r="H2319" s="201"/>
      <c r="I2319" s="201"/>
      <c r="J2319" s="202">
        <v>277.06</v>
      </c>
      <c r="K2319" s="201" t="s">
        <v>436</v>
      </c>
      <c r="L2319" s="202">
        <v>48.83</v>
      </c>
      <c r="M2319" s="201"/>
      <c r="N2319" s="203"/>
      <c r="V2319" s="189"/>
      <c r="W2319" s="195"/>
      <c r="Z2319" s="163" t="s">
        <v>432</v>
      </c>
      <c r="AA2319" s="207"/>
      <c r="AD2319" s="195"/>
      <c r="AE2319" s="195"/>
      <c r="AG2319" s="195"/>
      <c r="AH2319" s="195"/>
    </row>
    <row r="2320" spans="1:34" s="160" customFormat="1" ht="12" x14ac:dyDescent="0.2">
      <c r="A2320" s="200"/>
      <c r="B2320" s="199" t="s">
        <v>434</v>
      </c>
      <c r="C2320" s="1037" t="s">
        <v>435</v>
      </c>
      <c r="D2320" s="1037"/>
      <c r="E2320" s="1037"/>
      <c r="F2320" s="201"/>
      <c r="G2320" s="201"/>
      <c r="H2320" s="201"/>
      <c r="I2320" s="201"/>
      <c r="J2320" s="202">
        <v>469.17</v>
      </c>
      <c r="K2320" s="201" t="s">
        <v>436</v>
      </c>
      <c r="L2320" s="202">
        <v>82.69</v>
      </c>
      <c r="M2320" s="201"/>
      <c r="N2320" s="203"/>
      <c r="V2320" s="189"/>
      <c r="W2320" s="195"/>
      <c r="Z2320" s="163" t="s">
        <v>435</v>
      </c>
      <c r="AA2320" s="207"/>
      <c r="AD2320" s="195"/>
      <c r="AE2320" s="195"/>
      <c r="AG2320" s="195"/>
      <c r="AH2320" s="195"/>
    </row>
    <row r="2321" spans="1:34" s="160" customFormat="1" ht="12" x14ac:dyDescent="0.2">
      <c r="A2321" s="200"/>
      <c r="B2321" s="199" t="s">
        <v>437</v>
      </c>
      <c r="C2321" s="1037" t="s">
        <v>438</v>
      </c>
      <c r="D2321" s="1037"/>
      <c r="E2321" s="1037"/>
      <c r="F2321" s="201"/>
      <c r="G2321" s="201"/>
      <c r="H2321" s="201"/>
      <c r="I2321" s="201"/>
      <c r="J2321" s="202">
        <v>41.15</v>
      </c>
      <c r="K2321" s="201" t="s">
        <v>436</v>
      </c>
      <c r="L2321" s="202">
        <v>7.25</v>
      </c>
      <c r="M2321" s="201"/>
      <c r="N2321" s="203"/>
      <c r="V2321" s="189"/>
      <c r="W2321" s="195"/>
      <c r="Z2321" s="163" t="s">
        <v>438</v>
      </c>
      <c r="AA2321" s="207"/>
      <c r="AD2321" s="195"/>
      <c r="AE2321" s="195"/>
      <c r="AG2321" s="195"/>
      <c r="AH2321" s="195"/>
    </row>
    <row r="2322" spans="1:34" s="160" customFormat="1" ht="12" x14ac:dyDescent="0.2">
      <c r="A2322" s="200"/>
      <c r="B2322" s="199" t="s">
        <v>439</v>
      </c>
      <c r="C2322" s="1037" t="s">
        <v>440</v>
      </c>
      <c r="D2322" s="1037"/>
      <c r="E2322" s="1037"/>
      <c r="F2322" s="201"/>
      <c r="G2322" s="201"/>
      <c r="H2322" s="201"/>
      <c r="I2322" s="201"/>
      <c r="J2322" s="202">
        <v>153.96</v>
      </c>
      <c r="K2322" s="201"/>
      <c r="L2322" s="202">
        <v>21.71</v>
      </c>
      <c r="M2322" s="201"/>
      <c r="N2322" s="203"/>
      <c r="V2322" s="189"/>
      <c r="W2322" s="195"/>
      <c r="Z2322" s="163" t="s">
        <v>440</v>
      </c>
      <c r="AA2322" s="207"/>
      <c r="AD2322" s="195"/>
      <c r="AE2322" s="195"/>
      <c r="AG2322" s="195"/>
      <c r="AH2322" s="195"/>
    </row>
    <row r="2323" spans="1:34" s="160" customFormat="1" ht="33.75" x14ac:dyDescent="0.2">
      <c r="A2323" s="196"/>
      <c r="B2323" s="204" t="s">
        <v>2003</v>
      </c>
      <c r="C2323" s="1048" t="s">
        <v>2456</v>
      </c>
      <c r="D2323" s="1048"/>
      <c r="E2323" s="1048"/>
      <c r="F2323" s="205" t="s">
        <v>411</v>
      </c>
      <c r="G2323" s="205" t="s">
        <v>489</v>
      </c>
      <c r="H2323" s="205"/>
      <c r="I2323" s="205" t="s">
        <v>489</v>
      </c>
      <c r="J2323" s="199"/>
      <c r="K2323" s="201"/>
      <c r="L2323" s="202"/>
      <c r="M2323" s="201"/>
      <c r="N2323" s="206"/>
      <c r="V2323" s="189"/>
      <c r="W2323" s="195"/>
      <c r="AA2323" s="207" t="s">
        <v>2456</v>
      </c>
      <c r="AD2323" s="195"/>
      <c r="AE2323" s="195"/>
      <c r="AG2323" s="195"/>
      <c r="AH2323" s="195"/>
    </row>
    <row r="2324" spans="1:34" s="160" customFormat="1" ht="22.5" x14ac:dyDescent="0.2">
      <c r="A2324" s="196"/>
      <c r="B2324" s="204" t="s">
        <v>2457</v>
      </c>
      <c r="C2324" s="1048" t="s">
        <v>2458</v>
      </c>
      <c r="D2324" s="1048"/>
      <c r="E2324" s="1048"/>
      <c r="F2324" s="205" t="s">
        <v>411</v>
      </c>
      <c r="G2324" s="205" t="s">
        <v>489</v>
      </c>
      <c r="H2324" s="205"/>
      <c r="I2324" s="205" t="s">
        <v>489</v>
      </c>
      <c r="J2324" s="199"/>
      <c r="K2324" s="201"/>
      <c r="L2324" s="202"/>
      <c r="M2324" s="201"/>
      <c r="N2324" s="206"/>
      <c r="V2324" s="189"/>
      <c r="W2324" s="195"/>
      <c r="AA2324" s="207" t="s">
        <v>2458</v>
      </c>
      <c r="AD2324" s="195"/>
      <c r="AE2324" s="195"/>
      <c r="AG2324" s="195"/>
      <c r="AH2324" s="195"/>
    </row>
    <row r="2325" spans="1:34" s="160" customFormat="1" ht="12" x14ac:dyDescent="0.2">
      <c r="A2325" s="200"/>
      <c r="B2325" s="199"/>
      <c r="C2325" s="1037" t="s">
        <v>443</v>
      </c>
      <c r="D2325" s="1037"/>
      <c r="E2325" s="1037"/>
      <c r="F2325" s="201" t="s">
        <v>444</v>
      </c>
      <c r="G2325" s="201" t="s">
        <v>2459</v>
      </c>
      <c r="H2325" s="201" t="s">
        <v>436</v>
      </c>
      <c r="I2325" s="201" t="s">
        <v>2460</v>
      </c>
      <c r="J2325" s="202"/>
      <c r="K2325" s="201"/>
      <c r="L2325" s="202"/>
      <c r="M2325" s="201"/>
      <c r="N2325" s="203"/>
      <c r="V2325" s="189"/>
      <c r="W2325" s="195"/>
      <c r="AA2325" s="207"/>
      <c r="AB2325" s="163" t="s">
        <v>443</v>
      </c>
      <c r="AD2325" s="195"/>
      <c r="AE2325" s="195"/>
      <c r="AG2325" s="195"/>
      <c r="AH2325" s="195"/>
    </row>
    <row r="2326" spans="1:34" s="160" customFormat="1" ht="12" x14ac:dyDescent="0.2">
      <c r="A2326" s="200"/>
      <c r="B2326" s="199"/>
      <c r="C2326" s="1037" t="s">
        <v>447</v>
      </c>
      <c r="D2326" s="1037"/>
      <c r="E2326" s="1037"/>
      <c r="F2326" s="201" t="s">
        <v>444</v>
      </c>
      <c r="G2326" s="201" t="s">
        <v>2461</v>
      </c>
      <c r="H2326" s="201" t="s">
        <v>436</v>
      </c>
      <c r="I2326" s="201" t="s">
        <v>2462</v>
      </c>
      <c r="J2326" s="202"/>
      <c r="K2326" s="201"/>
      <c r="L2326" s="202"/>
      <c r="M2326" s="201"/>
      <c r="N2326" s="203"/>
      <c r="V2326" s="189"/>
      <c r="W2326" s="195"/>
      <c r="AA2326" s="207"/>
      <c r="AB2326" s="163" t="s">
        <v>447</v>
      </c>
      <c r="AD2326" s="195"/>
      <c r="AE2326" s="195"/>
      <c r="AG2326" s="195"/>
      <c r="AH2326" s="195"/>
    </row>
    <row r="2327" spans="1:34" s="160" customFormat="1" ht="12" x14ac:dyDescent="0.2">
      <c r="A2327" s="200"/>
      <c r="B2327" s="199"/>
      <c r="C2327" s="1047" t="s">
        <v>450</v>
      </c>
      <c r="D2327" s="1047"/>
      <c r="E2327" s="1047"/>
      <c r="F2327" s="208"/>
      <c r="G2327" s="208"/>
      <c r="H2327" s="208"/>
      <c r="I2327" s="208"/>
      <c r="J2327" s="209">
        <v>900.19</v>
      </c>
      <c r="K2327" s="208"/>
      <c r="L2327" s="209">
        <v>153.22999999999999</v>
      </c>
      <c r="M2327" s="208"/>
      <c r="N2327" s="210"/>
      <c r="V2327" s="189"/>
      <c r="W2327" s="195"/>
      <c r="AA2327" s="207"/>
      <c r="AC2327" s="163" t="s">
        <v>450</v>
      </c>
      <c r="AD2327" s="195"/>
      <c r="AE2327" s="195"/>
      <c r="AG2327" s="195"/>
      <c r="AH2327" s="195"/>
    </row>
    <row r="2328" spans="1:34" s="160" customFormat="1" ht="12" x14ac:dyDescent="0.2">
      <c r="A2328" s="200"/>
      <c r="B2328" s="199"/>
      <c r="C2328" s="1037" t="s">
        <v>451</v>
      </c>
      <c r="D2328" s="1037"/>
      <c r="E2328" s="1037"/>
      <c r="F2328" s="201"/>
      <c r="G2328" s="201"/>
      <c r="H2328" s="201"/>
      <c r="I2328" s="201"/>
      <c r="J2328" s="202"/>
      <c r="K2328" s="201"/>
      <c r="L2328" s="202">
        <v>56.08</v>
      </c>
      <c r="M2328" s="201"/>
      <c r="N2328" s="203"/>
      <c r="V2328" s="189"/>
      <c r="W2328" s="195"/>
      <c r="AA2328" s="207"/>
      <c r="AB2328" s="163" t="s">
        <v>451</v>
      </c>
      <c r="AD2328" s="195"/>
      <c r="AE2328" s="195"/>
      <c r="AG2328" s="195"/>
      <c r="AH2328" s="195"/>
    </row>
    <row r="2329" spans="1:34" s="160" customFormat="1" ht="22.5" x14ac:dyDescent="0.2">
      <c r="A2329" s="200"/>
      <c r="B2329" s="199" t="s">
        <v>452</v>
      </c>
      <c r="C2329" s="1037" t="s">
        <v>453</v>
      </c>
      <c r="D2329" s="1037"/>
      <c r="E2329" s="1037"/>
      <c r="F2329" s="201" t="s">
        <v>454</v>
      </c>
      <c r="G2329" s="201" t="s">
        <v>455</v>
      </c>
      <c r="H2329" s="201"/>
      <c r="I2329" s="201" t="s">
        <v>455</v>
      </c>
      <c r="J2329" s="202"/>
      <c r="K2329" s="201"/>
      <c r="L2329" s="202">
        <v>52.15</v>
      </c>
      <c r="M2329" s="201"/>
      <c r="N2329" s="203"/>
      <c r="V2329" s="189"/>
      <c r="W2329" s="195"/>
      <c r="AA2329" s="207"/>
      <c r="AB2329" s="163" t="s">
        <v>453</v>
      </c>
      <c r="AD2329" s="195"/>
      <c r="AE2329" s="195"/>
      <c r="AG2329" s="195"/>
      <c r="AH2329" s="195"/>
    </row>
    <row r="2330" spans="1:34" s="160" customFormat="1" ht="22.5" x14ac:dyDescent="0.2">
      <c r="A2330" s="200"/>
      <c r="B2330" s="199" t="s">
        <v>456</v>
      </c>
      <c r="C2330" s="1037" t="s">
        <v>457</v>
      </c>
      <c r="D2330" s="1037"/>
      <c r="E2330" s="1037"/>
      <c r="F2330" s="201" t="s">
        <v>454</v>
      </c>
      <c r="G2330" s="201" t="s">
        <v>458</v>
      </c>
      <c r="H2330" s="201"/>
      <c r="I2330" s="201" t="s">
        <v>458</v>
      </c>
      <c r="J2330" s="202"/>
      <c r="K2330" s="201"/>
      <c r="L2330" s="202">
        <v>34.770000000000003</v>
      </c>
      <c r="M2330" s="201"/>
      <c r="N2330" s="203"/>
      <c r="V2330" s="189"/>
      <c r="W2330" s="195"/>
      <c r="AA2330" s="207"/>
      <c r="AB2330" s="163" t="s">
        <v>457</v>
      </c>
      <c r="AD2330" s="195"/>
      <c r="AE2330" s="195"/>
      <c r="AG2330" s="195"/>
      <c r="AH2330" s="195"/>
    </row>
    <row r="2331" spans="1:34" s="160" customFormat="1" ht="12" x14ac:dyDescent="0.2">
      <c r="A2331" s="211"/>
      <c r="B2331" s="212"/>
      <c r="C2331" s="1039" t="s">
        <v>459</v>
      </c>
      <c r="D2331" s="1039"/>
      <c r="E2331" s="1039"/>
      <c r="F2331" s="192"/>
      <c r="G2331" s="192"/>
      <c r="H2331" s="192"/>
      <c r="I2331" s="192"/>
      <c r="J2331" s="193"/>
      <c r="K2331" s="192"/>
      <c r="L2331" s="193">
        <v>240.15</v>
      </c>
      <c r="M2331" s="208"/>
      <c r="N2331" s="194"/>
      <c r="V2331" s="189"/>
      <c r="W2331" s="195"/>
      <c r="AA2331" s="207"/>
      <c r="AD2331" s="195" t="s">
        <v>459</v>
      </c>
      <c r="AE2331" s="195"/>
      <c r="AG2331" s="195"/>
      <c r="AH2331" s="195"/>
    </row>
    <row r="2332" spans="1:34" s="160" customFormat="1" ht="33.75" x14ac:dyDescent="0.2">
      <c r="A2332" s="190" t="s">
        <v>2463</v>
      </c>
      <c r="B2332" s="191" t="s">
        <v>2464</v>
      </c>
      <c r="C2332" s="1039" t="s">
        <v>2465</v>
      </c>
      <c r="D2332" s="1039"/>
      <c r="E2332" s="1039"/>
      <c r="F2332" s="192" t="s">
        <v>347</v>
      </c>
      <c r="G2332" s="192"/>
      <c r="H2332" s="192"/>
      <c r="I2332" s="192" t="s">
        <v>2466</v>
      </c>
      <c r="J2332" s="193">
        <v>73.67</v>
      </c>
      <c r="K2332" s="192"/>
      <c r="L2332" s="193">
        <v>1038.75</v>
      </c>
      <c r="M2332" s="192"/>
      <c r="N2332" s="194"/>
      <c r="V2332" s="189"/>
      <c r="W2332" s="195" t="s">
        <v>2465</v>
      </c>
      <c r="AA2332" s="207"/>
      <c r="AD2332" s="195"/>
      <c r="AE2332" s="195"/>
      <c r="AG2332" s="195"/>
      <c r="AH2332" s="195"/>
    </row>
    <row r="2333" spans="1:34" s="160" customFormat="1" ht="12" x14ac:dyDescent="0.2">
      <c r="A2333" s="211"/>
      <c r="B2333" s="212"/>
      <c r="C2333" s="168" t="s">
        <v>462</v>
      </c>
      <c r="D2333" s="213"/>
      <c r="E2333" s="213"/>
      <c r="F2333" s="214"/>
      <c r="G2333" s="214"/>
      <c r="H2333" s="214"/>
      <c r="I2333" s="214"/>
      <c r="J2333" s="215"/>
      <c r="K2333" s="214"/>
      <c r="L2333" s="215"/>
      <c r="M2333" s="216"/>
      <c r="N2333" s="217"/>
      <c r="V2333" s="189"/>
      <c r="W2333" s="195"/>
      <c r="AA2333" s="207"/>
      <c r="AD2333" s="195"/>
      <c r="AE2333" s="195"/>
      <c r="AG2333" s="195"/>
      <c r="AH2333" s="195"/>
    </row>
    <row r="2334" spans="1:34" s="160" customFormat="1" ht="78.75" x14ac:dyDescent="0.2">
      <c r="A2334" s="190" t="s">
        <v>2467</v>
      </c>
      <c r="B2334" s="191" t="s">
        <v>2468</v>
      </c>
      <c r="C2334" s="1039" t="s">
        <v>2469</v>
      </c>
      <c r="D2334" s="1039"/>
      <c r="E2334" s="1039"/>
      <c r="F2334" s="192" t="s">
        <v>532</v>
      </c>
      <c r="G2334" s="192"/>
      <c r="H2334" s="192"/>
      <c r="I2334" s="192" t="s">
        <v>2470</v>
      </c>
      <c r="J2334" s="193"/>
      <c r="K2334" s="192"/>
      <c r="L2334" s="193"/>
      <c r="M2334" s="192"/>
      <c r="N2334" s="194"/>
      <c r="V2334" s="189"/>
      <c r="W2334" s="195" t="s">
        <v>2469</v>
      </c>
      <c r="AA2334" s="207"/>
      <c r="AD2334" s="195"/>
      <c r="AE2334" s="195"/>
      <c r="AG2334" s="195"/>
      <c r="AH2334" s="195"/>
    </row>
    <row r="2335" spans="1:34" s="160" customFormat="1" ht="12" x14ac:dyDescent="0.2">
      <c r="A2335" s="196"/>
      <c r="B2335" s="197"/>
      <c r="C2335" s="1037" t="s">
        <v>2471</v>
      </c>
      <c r="D2335" s="1037"/>
      <c r="E2335" s="1037"/>
      <c r="F2335" s="1037"/>
      <c r="G2335" s="1037"/>
      <c r="H2335" s="1037"/>
      <c r="I2335" s="1037"/>
      <c r="J2335" s="1037"/>
      <c r="K2335" s="1037"/>
      <c r="L2335" s="1037"/>
      <c r="M2335" s="1037"/>
      <c r="N2335" s="1046"/>
      <c r="V2335" s="189"/>
      <c r="W2335" s="195"/>
      <c r="X2335" s="163" t="s">
        <v>2471</v>
      </c>
      <c r="AA2335" s="207"/>
      <c r="AD2335" s="195"/>
      <c r="AE2335" s="195"/>
      <c r="AG2335" s="195"/>
      <c r="AH2335" s="195"/>
    </row>
    <row r="2336" spans="1:34" s="160" customFormat="1" ht="33.75" x14ac:dyDescent="0.2">
      <c r="A2336" s="198"/>
      <c r="B2336" s="199" t="s">
        <v>430</v>
      </c>
      <c r="C2336" s="1037" t="s">
        <v>431</v>
      </c>
      <c r="D2336" s="1037"/>
      <c r="E2336" s="1037"/>
      <c r="F2336" s="1037"/>
      <c r="G2336" s="1037"/>
      <c r="H2336" s="1037"/>
      <c r="I2336" s="1037"/>
      <c r="J2336" s="1037"/>
      <c r="K2336" s="1037"/>
      <c r="L2336" s="1037"/>
      <c r="M2336" s="1037"/>
      <c r="N2336" s="1046"/>
      <c r="V2336" s="189"/>
      <c r="W2336" s="195"/>
      <c r="Y2336" s="163" t="s">
        <v>431</v>
      </c>
      <c r="AA2336" s="207"/>
      <c r="AD2336" s="195"/>
      <c r="AE2336" s="195"/>
      <c r="AG2336" s="195"/>
      <c r="AH2336" s="195"/>
    </row>
    <row r="2337" spans="1:34" s="160" customFormat="1" ht="12" x14ac:dyDescent="0.2">
      <c r="A2337" s="200"/>
      <c r="B2337" s="199" t="s">
        <v>423</v>
      </c>
      <c r="C2337" s="1037" t="s">
        <v>432</v>
      </c>
      <c r="D2337" s="1037"/>
      <c r="E2337" s="1037"/>
      <c r="F2337" s="201"/>
      <c r="G2337" s="201"/>
      <c r="H2337" s="201"/>
      <c r="I2337" s="201"/>
      <c r="J2337" s="202">
        <v>974.82</v>
      </c>
      <c r="K2337" s="201" t="s">
        <v>436</v>
      </c>
      <c r="L2337" s="202">
        <v>71.28</v>
      </c>
      <c r="M2337" s="201"/>
      <c r="N2337" s="203"/>
      <c r="V2337" s="189"/>
      <c r="W2337" s="195"/>
      <c r="Z2337" s="163" t="s">
        <v>432</v>
      </c>
      <c r="AA2337" s="207"/>
      <c r="AD2337" s="195"/>
      <c r="AE2337" s="195"/>
      <c r="AG2337" s="195"/>
      <c r="AH2337" s="195"/>
    </row>
    <row r="2338" spans="1:34" s="160" customFormat="1" ht="12" x14ac:dyDescent="0.2">
      <c r="A2338" s="200"/>
      <c r="B2338" s="199" t="s">
        <v>434</v>
      </c>
      <c r="C2338" s="1037" t="s">
        <v>435</v>
      </c>
      <c r="D2338" s="1037"/>
      <c r="E2338" s="1037"/>
      <c r="F2338" s="201"/>
      <c r="G2338" s="201"/>
      <c r="H2338" s="201"/>
      <c r="I2338" s="201"/>
      <c r="J2338" s="202">
        <v>55.47</v>
      </c>
      <c r="K2338" s="201" t="s">
        <v>436</v>
      </c>
      <c r="L2338" s="202">
        <v>4.0599999999999996</v>
      </c>
      <c r="M2338" s="201"/>
      <c r="N2338" s="203"/>
      <c r="V2338" s="189"/>
      <c r="W2338" s="195"/>
      <c r="Z2338" s="163" t="s">
        <v>435</v>
      </c>
      <c r="AA2338" s="207"/>
      <c r="AD2338" s="195"/>
      <c r="AE2338" s="195"/>
      <c r="AG2338" s="195"/>
      <c r="AH2338" s="195"/>
    </row>
    <row r="2339" spans="1:34" s="160" customFormat="1" ht="12" x14ac:dyDescent="0.2">
      <c r="A2339" s="200"/>
      <c r="B2339" s="199" t="s">
        <v>437</v>
      </c>
      <c r="C2339" s="1037" t="s">
        <v>438</v>
      </c>
      <c r="D2339" s="1037"/>
      <c r="E2339" s="1037"/>
      <c r="F2339" s="201"/>
      <c r="G2339" s="201"/>
      <c r="H2339" s="201"/>
      <c r="I2339" s="201"/>
      <c r="J2339" s="202">
        <v>7.94</v>
      </c>
      <c r="K2339" s="201" t="s">
        <v>436</v>
      </c>
      <c r="L2339" s="202">
        <v>0.57999999999999996</v>
      </c>
      <c r="M2339" s="201"/>
      <c r="N2339" s="203"/>
      <c r="V2339" s="189"/>
      <c r="W2339" s="195"/>
      <c r="Z2339" s="163" t="s">
        <v>438</v>
      </c>
      <c r="AA2339" s="207"/>
      <c r="AD2339" s="195"/>
      <c r="AE2339" s="195"/>
      <c r="AG2339" s="195"/>
      <c r="AH2339" s="195"/>
    </row>
    <row r="2340" spans="1:34" s="160" customFormat="1" ht="12" x14ac:dyDescent="0.2">
      <c r="A2340" s="200"/>
      <c r="B2340" s="199" t="s">
        <v>439</v>
      </c>
      <c r="C2340" s="1037" t="s">
        <v>440</v>
      </c>
      <c r="D2340" s="1037"/>
      <c r="E2340" s="1037"/>
      <c r="F2340" s="201"/>
      <c r="G2340" s="201"/>
      <c r="H2340" s="201"/>
      <c r="I2340" s="201"/>
      <c r="J2340" s="202">
        <v>10718.44</v>
      </c>
      <c r="K2340" s="201"/>
      <c r="L2340" s="202">
        <v>627.03</v>
      </c>
      <c r="M2340" s="201"/>
      <c r="N2340" s="203"/>
      <c r="V2340" s="189"/>
      <c r="W2340" s="195"/>
      <c r="Z2340" s="163" t="s">
        <v>440</v>
      </c>
      <c r="AA2340" s="207"/>
      <c r="AD2340" s="195"/>
      <c r="AE2340" s="195"/>
      <c r="AG2340" s="195"/>
      <c r="AH2340" s="195"/>
    </row>
    <row r="2341" spans="1:34" s="160" customFormat="1" ht="22.5" x14ac:dyDescent="0.2">
      <c r="A2341" s="196"/>
      <c r="B2341" s="204" t="s">
        <v>2472</v>
      </c>
      <c r="C2341" s="1048" t="s">
        <v>2473</v>
      </c>
      <c r="D2341" s="1048"/>
      <c r="E2341" s="1048"/>
      <c r="F2341" s="205" t="s">
        <v>347</v>
      </c>
      <c r="G2341" s="205" t="s">
        <v>755</v>
      </c>
      <c r="H2341" s="205"/>
      <c r="I2341" s="205" t="s">
        <v>2474</v>
      </c>
      <c r="J2341" s="199"/>
      <c r="K2341" s="201"/>
      <c r="L2341" s="202"/>
      <c r="M2341" s="201"/>
      <c r="N2341" s="206"/>
      <c r="V2341" s="189"/>
      <c r="W2341" s="195"/>
      <c r="AA2341" s="207" t="s">
        <v>2473</v>
      </c>
      <c r="AD2341" s="195"/>
      <c r="AE2341" s="195"/>
      <c r="AG2341" s="195"/>
      <c r="AH2341" s="195"/>
    </row>
    <row r="2342" spans="1:34" s="160" customFormat="1" ht="12" x14ac:dyDescent="0.2">
      <c r="A2342" s="200"/>
      <c r="B2342" s="199"/>
      <c r="C2342" s="1037" t="s">
        <v>443</v>
      </c>
      <c r="D2342" s="1037"/>
      <c r="E2342" s="1037"/>
      <c r="F2342" s="201" t="s">
        <v>444</v>
      </c>
      <c r="G2342" s="201" t="s">
        <v>2475</v>
      </c>
      <c r="H2342" s="201" t="s">
        <v>436</v>
      </c>
      <c r="I2342" s="201" t="s">
        <v>2476</v>
      </c>
      <c r="J2342" s="202"/>
      <c r="K2342" s="201"/>
      <c r="L2342" s="202"/>
      <c r="M2342" s="201"/>
      <c r="N2342" s="203"/>
      <c r="V2342" s="189"/>
      <c r="W2342" s="195"/>
      <c r="AA2342" s="207"/>
      <c r="AB2342" s="163" t="s">
        <v>443</v>
      </c>
      <c r="AD2342" s="195"/>
      <c r="AE2342" s="195"/>
      <c r="AG2342" s="195"/>
      <c r="AH2342" s="195"/>
    </row>
    <row r="2343" spans="1:34" s="160" customFormat="1" ht="12" x14ac:dyDescent="0.2">
      <c r="A2343" s="200"/>
      <c r="B2343" s="199"/>
      <c r="C2343" s="1037" t="s">
        <v>447</v>
      </c>
      <c r="D2343" s="1037"/>
      <c r="E2343" s="1037"/>
      <c r="F2343" s="201" t="s">
        <v>444</v>
      </c>
      <c r="G2343" s="201" t="s">
        <v>2477</v>
      </c>
      <c r="H2343" s="201" t="s">
        <v>436</v>
      </c>
      <c r="I2343" s="201" t="s">
        <v>2478</v>
      </c>
      <c r="J2343" s="202"/>
      <c r="K2343" s="201"/>
      <c r="L2343" s="202"/>
      <c r="M2343" s="201"/>
      <c r="N2343" s="203"/>
      <c r="V2343" s="189"/>
      <c r="W2343" s="195"/>
      <c r="AA2343" s="207"/>
      <c r="AB2343" s="163" t="s">
        <v>447</v>
      </c>
      <c r="AD2343" s="195"/>
      <c r="AE2343" s="195"/>
      <c r="AG2343" s="195"/>
      <c r="AH2343" s="195"/>
    </row>
    <row r="2344" spans="1:34" s="160" customFormat="1" ht="12" x14ac:dyDescent="0.2">
      <c r="A2344" s="200"/>
      <c r="B2344" s="199"/>
      <c r="C2344" s="1047" t="s">
        <v>450</v>
      </c>
      <c r="D2344" s="1047"/>
      <c r="E2344" s="1047"/>
      <c r="F2344" s="208"/>
      <c r="G2344" s="208"/>
      <c r="H2344" s="208"/>
      <c r="I2344" s="208"/>
      <c r="J2344" s="209">
        <v>11748.73</v>
      </c>
      <c r="K2344" s="208"/>
      <c r="L2344" s="209">
        <v>702.37</v>
      </c>
      <c r="M2344" s="208"/>
      <c r="N2344" s="210"/>
      <c r="V2344" s="189"/>
      <c r="W2344" s="195"/>
      <c r="AA2344" s="207"/>
      <c r="AC2344" s="163" t="s">
        <v>450</v>
      </c>
      <c r="AD2344" s="195"/>
      <c r="AE2344" s="195"/>
      <c r="AG2344" s="195"/>
      <c r="AH2344" s="195"/>
    </row>
    <row r="2345" spans="1:34" s="160" customFormat="1" ht="12" x14ac:dyDescent="0.2">
      <c r="A2345" s="200"/>
      <c r="B2345" s="199"/>
      <c r="C2345" s="1037" t="s">
        <v>451</v>
      </c>
      <c r="D2345" s="1037"/>
      <c r="E2345" s="1037"/>
      <c r="F2345" s="201"/>
      <c r="G2345" s="201"/>
      <c r="H2345" s="201"/>
      <c r="I2345" s="201"/>
      <c r="J2345" s="202"/>
      <c r="K2345" s="201"/>
      <c r="L2345" s="202">
        <v>71.86</v>
      </c>
      <c r="M2345" s="201"/>
      <c r="N2345" s="203"/>
      <c r="V2345" s="189"/>
      <c r="W2345" s="195"/>
      <c r="AA2345" s="207"/>
      <c r="AB2345" s="163" t="s">
        <v>451</v>
      </c>
      <c r="AD2345" s="195"/>
      <c r="AE2345" s="195"/>
      <c r="AG2345" s="195"/>
      <c r="AH2345" s="195"/>
    </row>
    <row r="2346" spans="1:34" s="160" customFormat="1" ht="22.5" x14ac:dyDescent="0.2">
      <c r="A2346" s="200"/>
      <c r="B2346" s="199" t="s">
        <v>2009</v>
      </c>
      <c r="C2346" s="1037" t="s">
        <v>2010</v>
      </c>
      <c r="D2346" s="1037"/>
      <c r="E2346" s="1037"/>
      <c r="F2346" s="201" t="s">
        <v>454</v>
      </c>
      <c r="G2346" s="201" t="s">
        <v>1004</v>
      </c>
      <c r="H2346" s="201"/>
      <c r="I2346" s="201" t="s">
        <v>1004</v>
      </c>
      <c r="J2346" s="202"/>
      <c r="K2346" s="201"/>
      <c r="L2346" s="202">
        <v>71.86</v>
      </c>
      <c r="M2346" s="201"/>
      <c r="N2346" s="203"/>
      <c r="V2346" s="189"/>
      <c r="W2346" s="195"/>
      <c r="AA2346" s="207"/>
      <c r="AB2346" s="163" t="s">
        <v>2010</v>
      </c>
      <c r="AD2346" s="195"/>
      <c r="AE2346" s="195"/>
      <c r="AG2346" s="195"/>
      <c r="AH2346" s="195"/>
    </row>
    <row r="2347" spans="1:34" s="160" customFormat="1" ht="22.5" x14ac:dyDescent="0.2">
      <c r="A2347" s="200"/>
      <c r="B2347" s="199" t="s">
        <v>2011</v>
      </c>
      <c r="C2347" s="1037" t="s">
        <v>2012</v>
      </c>
      <c r="D2347" s="1037"/>
      <c r="E2347" s="1037"/>
      <c r="F2347" s="201" t="s">
        <v>454</v>
      </c>
      <c r="G2347" s="201" t="s">
        <v>890</v>
      </c>
      <c r="H2347" s="201"/>
      <c r="I2347" s="201" t="s">
        <v>890</v>
      </c>
      <c r="J2347" s="202"/>
      <c r="K2347" s="201"/>
      <c r="L2347" s="202">
        <v>35.21</v>
      </c>
      <c r="M2347" s="201"/>
      <c r="N2347" s="203"/>
      <c r="V2347" s="189"/>
      <c r="W2347" s="195"/>
      <c r="AA2347" s="207"/>
      <c r="AB2347" s="163" t="s">
        <v>2012</v>
      </c>
      <c r="AD2347" s="195"/>
      <c r="AE2347" s="195"/>
      <c r="AG2347" s="195"/>
      <c r="AH2347" s="195"/>
    </row>
    <row r="2348" spans="1:34" s="160" customFormat="1" ht="12" x14ac:dyDescent="0.2">
      <c r="A2348" s="211"/>
      <c r="B2348" s="212"/>
      <c r="C2348" s="1039" t="s">
        <v>459</v>
      </c>
      <c r="D2348" s="1039"/>
      <c r="E2348" s="1039"/>
      <c r="F2348" s="192"/>
      <c r="G2348" s="192"/>
      <c r="H2348" s="192"/>
      <c r="I2348" s="192"/>
      <c r="J2348" s="193"/>
      <c r="K2348" s="192"/>
      <c r="L2348" s="193">
        <v>809.44</v>
      </c>
      <c r="M2348" s="208"/>
      <c r="N2348" s="194"/>
      <c r="V2348" s="189"/>
      <c r="W2348" s="195"/>
      <c r="AA2348" s="207"/>
      <c r="AD2348" s="195" t="s">
        <v>459</v>
      </c>
      <c r="AE2348" s="195"/>
      <c r="AG2348" s="195"/>
      <c r="AH2348" s="195"/>
    </row>
    <row r="2349" spans="1:34" s="160" customFormat="1" ht="56.25" x14ac:dyDescent="0.2">
      <c r="A2349" s="190" t="s">
        <v>2479</v>
      </c>
      <c r="B2349" s="191" t="s">
        <v>2480</v>
      </c>
      <c r="C2349" s="1039" t="s">
        <v>2481</v>
      </c>
      <c r="D2349" s="1039"/>
      <c r="E2349" s="1039"/>
      <c r="F2349" s="192" t="s">
        <v>347</v>
      </c>
      <c r="G2349" s="192"/>
      <c r="H2349" s="192"/>
      <c r="I2349" s="192" t="s">
        <v>2474</v>
      </c>
      <c r="J2349" s="193">
        <v>60.56</v>
      </c>
      <c r="K2349" s="192"/>
      <c r="L2349" s="193">
        <v>418.05</v>
      </c>
      <c r="M2349" s="192"/>
      <c r="N2349" s="194"/>
      <c r="V2349" s="189"/>
      <c r="W2349" s="195" t="s">
        <v>2481</v>
      </c>
      <c r="AA2349" s="207"/>
      <c r="AD2349" s="195"/>
      <c r="AE2349" s="195"/>
      <c r="AG2349" s="195"/>
      <c r="AH2349" s="195"/>
    </row>
    <row r="2350" spans="1:34" s="160" customFormat="1" ht="12" x14ac:dyDescent="0.2">
      <c r="A2350" s="211"/>
      <c r="B2350" s="212"/>
      <c r="C2350" s="168" t="s">
        <v>462</v>
      </c>
      <c r="D2350" s="213"/>
      <c r="E2350" s="213"/>
      <c r="F2350" s="214"/>
      <c r="G2350" s="214"/>
      <c r="H2350" s="214"/>
      <c r="I2350" s="214"/>
      <c r="J2350" s="215"/>
      <c r="K2350" s="214"/>
      <c r="L2350" s="215"/>
      <c r="M2350" s="216"/>
      <c r="N2350" s="217"/>
      <c r="V2350" s="189"/>
      <c r="W2350" s="195"/>
      <c r="AA2350" s="207"/>
      <c r="AD2350" s="195"/>
      <c r="AE2350" s="195"/>
      <c r="AG2350" s="195"/>
      <c r="AH2350" s="195"/>
    </row>
    <row r="2351" spans="1:34" s="160" customFormat="1" ht="1.5" customHeight="1" x14ac:dyDescent="0.2">
      <c r="A2351" s="214"/>
      <c r="B2351" s="212"/>
      <c r="C2351" s="212"/>
      <c r="D2351" s="212"/>
      <c r="E2351" s="212"/>
      <c r="F2351" s="214"/>
      <c r="G2351" s="214"/>
      <c r="H2351" s="214"/>
      <c r="I2351" s="214"/>
      <c r="J2351" s="218"/>
      <c r="K2351" s="214"/>
      <c r="L2351" s="218"/>
      <c r="M2351" s="201"/>
      <c r="N2351" s="218"/>
      <c r="V2351" s="189"/>
      <c r="W2351" s="195"/>
      <c r="AA2351" s="207"/>
      <c r="AD2351" s="195"/>
      <c r="AE2351" s="195"/>
      <c r="AG2351" s="195"/>
      <c r="AH2351" s="195"/>
    </row>
    <row r="2352" spans="1:34" s="160" customFormat="1" ht="12" x14ac:dyDescent="0.2">
      <c r="A2352" s="219"/>
      <c r="B2352" s="220"/>
      <c r="C2352" s="1039" t="s">
        <v>2482</v>
      </c>
      <c r="D2352" s="1039"/>
      <c r="E2352" s="1039"/>
      <c r="F2352" s="1039"/>
      <c r="G2352" s="1039"/>
      <c r="H2352" s="1039"/>
      <c r="I2352" s="1039"/>
      <c r="J2352" s="1039"/>
      <c r="K2352" s="1039"/>
      <c r="L2352" s="221"/>
      <c r="M2352" s="222"/>
      <c r="N2352" s="223"/>
      <c r="V2352" s="189"/>
      <c r="W2352" s="195"/>
      <c r="AA2352" s="207"/>
      <c r="AD2352" s="195"/>
      <c r="AE2352" s="195" t="s">
        <v>2482</v>
      </c>
      <c r="AG2352" s="195"/>
      <c r="AH2352" s="195"/>
    </row>
    <row r="2353" spans="1:34" s="160" customFormat="1" ht="12" x14ac:dyDescent="0.2">
      <c r="A2353" s="224"/>
      <c r="B2353" s="199"/>
      <c r="C2353" s="1037" t="s">
        <v>512</v>
      </c>
      <c r="D2353" s="1037"/>
      <c r="E2353" s="1037"/>
      <c r="F2353" s="1037"/>
      <c r="G2353" s="1037"/>
      <c r="H2353" s="1037"/>
      <c r="I2353" s="1037"/>
      <c r="J2353" s="1037"/>
      <c r="K2353" s="1037"/>
      <c r="L2353" s="225">
        <v>2312.4</v>
      </c>
      <c r="M2353" s="226"/>
      <c r="N2353" s="227"/>
      <c r="V2353" s="189"/>
      <c r="W2353" s="195"/>
      <c r="AA2353" s="207"/>
      <c r="AD2353" s="195"/>
      <c r="AE2353" s="195"/>
      <c r="AF2353" s="163" t="s">
        <v>512</v>
      </c>
      <c r="AG2353" s="195"/>
      <c r="AH2353" s="195"/>
    </row>
    <row r="2354" spans="1:34" s="160" customFormat="1" ht="12" x14ac:dyDescent="0.2">
      <c r="A2354" s="224"/>
      <c r="B2354" s="199"/>
      <c r="C2354" s="1037" t="s">
        <v>513</v>
      </c>
      <c r="D2354" s="1037"/>
      <c r="E2354" s="1037"/>
      <c r="F2354" s="1037"/>
      <c r="G2354" s="1037"/>
      <c r="H2354" s="1037"/>
      <c r="I2354" s="1037"/>
      <c r="J2354" s="1037"/>
      <c r="K2354" s="1037"/>
      <c r="L2354" s="225"/>
      <c r="M2354" s="226"/>
      <c r="N2354" s="227"/>
      <c r="V2354" s="189"/>
      <c r="W2354" s="195"/>
      <c r="AA2354" s="207"/>
      <c r="AD2354" s="195"/>
      <c r="AE2354" s="195"/>
      <c r="AF2354" s="163" t="s">
        <v>513</v>
      </c>
      <c r="AG2354" s="195"/>
      <c r="AH2354" s="195"/>
    </row>
    <row r="2355" spans="1:34" s="160" customFormat="1" ht="12" x14ac:dyDescent="0.2">
      <c r="A2355" s="224"/>
      <c r="B2355" s="199"/>
      <c r="C2355" s="1037" t="s">
        <v>514</v>
      </c>
      <c r="D2355" s="1037"/>
      <c r="E2355" s="1037"/>
      <c r="F2355" s="1037"/>
      <c r="G2355" s="1037"/>
      <c r="H2355" s="1037"/>
      <c r="I2355" s="1037"/>
      <c r="J2355" s="1037"/>
      <c r="K2355" s="1037"/>
      <c r="L2355" s="225">
        <v>120.11</v>
      </c>
      <c r="M2355" s="226"/>
      <c r="N2355" s="227"/>
      <c r="V2355" s="189"/>
      <c r="W2355" s="195"/>
      <c r="AA2355" s="207"/>
      <c r="AD2355" s="195"/>
      <c r="AE2355" s="195"/>
      <c r="AF2355" s="163" t="s">
        <v>514</v>
      </c>
      <c r="AG2355" s="195"/>
      <c r="AH2355" s="195"/>
    </row>
    <row r="2356" spans="1:34" s="160" customFormat="1" ht="12" x14ac:dyDescent="0.2">
      <c r="A2356" s="224"/>
      <c r="B2356" s="199"/>
      <c r="C2356" s="1037" t="s">
        <v>515</v>
      </c>
      <c r="D2356" s="1037"/>
      <c r="E2356" s="1037"/>
      <c r="F2356" s="1037"/>
      <c r="G2356" s="1037"/>
      <c r="H2356" s="1037"/>
      <c r="I2356" s="1037"/>
      <c r="J2356" s="1037"/>
      <c r="K2356" s="1037"/>
      <c r="L2356" s="225">
        <v>86.75</v>
      </c>
      <c r="M2356" s="226"/>
      <c r="N2356" s="227"/>
      <c r="V2356" s="189"/>
      <c r="W2356" s="195"/>
      <c r="AA2356" s="207"/>
      <c r="AD2356" s="195"/>
      <c r="AE2356" s="195"/>
      <c r="AF2356" s="163" t="s">
        <v>515</v>
      </c>
      <c r="AG2356" s="195"/>
      <c r="AH2356" s="195"/>
    </row>
    <row r="2357" spans="1:34" s="160" customFormat="1" ht="12" x14ac:dyDescent="0.2">
      <c r="A2357" s="224"/>
      <c r="B2357" s="199"/>
      <c r="C2357" s="1037" t="s">
        <v>516</v>
      </c>
      <c r="D2357" s="1037"/>
      <c r="E2357" s="1037"/>
      <c r="F2357" s="1037"/>
      <c r="G2357" s="1037"/>
      <c r="H2357" s="1037"/>
      <c r="I2357" s="1037"/>
      <c r="J2357" s="1037"/>
      <c r="K2357" s="1037"/>
      <c r="L2357" s="225">
        <v>7.83</v>
      </c>
      <c r="M2357" s="226"/>
      <c r="N2357" s="227"/>
      <c r="V2357" s="189"/>
      <c r="W2357" s="195"/>
      <c r="AA2357" s="207"/>
      <c r="AD2357" s="195"/>
      <c r="AE2357" s="195"/>
      <c r="AF2357" s="163" t="s">
        <v>516</v>
      </c>
      <c r="AG2357" s="195"/>
      <c r="AH2357" s="195"/>
    </row>
    <row r="2358" spans="1:34" s="160" customFormat="1" ht="12" x14ac:dyDescent="0.2">
      <c r="A2358" s="224"/>
      <c r="B2358" s="199"/>
      <c r="C2358" s="1037" t="s">
        <v>517</v>
      </c>
      <c r="D2358" s="1037"/>
      <c r="E2358" s="1037"/>
      <c r="F2358" s="1037"/>
      <c r="G2358" s="1037"/>
      <c r="H2358" s="1037"/>
      <c r="I2358" s="1037"/>
      <c r="J2358" s="1037"/>
      <c r="K2358" s="1037"/>
      <c r="L2358" s="225">
        <v>2105.54</v>
      </c>
      <c r="M2358" s="226"/>
      <c r="N2358" s="227"/>
      <c r="V2358" s="189"/>
      <c r="W2358" s="195"/>
      <c r="AA2358" s="207"/>
      <c r="AD2358" s="195"/>
      <c r="AE2358" s="195"/>
      <c r="AF2358" s="163" t="s">
        <v>517</v>
      </c>
      <c r="AG2358" s="195"/>
      <c r="AH2358" s="195"/>
    </row>
    <row r="2359" spans="1:34" s="160" customFormat="1" ht="12" x14ac:dyDescent="0.2">
      <c r="A2359" s="224"/>
      <c r="B2359" s="199"/>
      <c r="C2359" s="1037" t="s">
        <v>518</v>
      </c>
      <c r="D2359" s="1037"/>
      <c r="E2359" s="1037"/>
      <c r="F2359" s="1037"/>
      <c r="G2359" s="1037"/>
      <c r="H2359" s="1037"/>
      <c r="I2359" s="1037"/>
      <c r="J2359" s="1037"/>
      <c r="K2359" s="1037"/>
      <c r="L2359" s="225">
        <v>2506.39</v>
      </c>
      <c r="M2359" s="226"/>
      <c r="N2359" s="227"/>
      <c r="V2359" s="189"/>
      <c r="W2359" s="195"/>
      <c r="AA2359" s="207"/>
      <c r="AD2359" s="195"/>
      <c r="AE2359" s="195"/>
      <c r="AF2359" s="163" t="s">
        <v>518</v>
      </c>
      <c r="AG2359" s="195"/>
      <c r="AH2359" s="195"/>
    </row>
    <row r="2360" spans="1:34" s="160" customFormat="1" ht="12" x14ac:dyDescent="0.2">
      <c r="A2360" s="224"/>
      <c r="B2360" s="199"/>
      <c r="C2360" s="1037" t="s">
        <v>513</v>
      </c>
      <c r="D2360" s="1037"/>
      <c r="E2360" s="1037"/>
      <c r="F2360" s="1037"/>
      <c r="G2360" s="1037"/>
      <c r="H2360" s="1037"/>
      <c r="I2360" s="1037"/>
      <c r="J2360" s="1037"/>
      <c r="K2360" s="1037"/>
      <c r="L2360" s="225"/>
      <c r="M2360" s="226"/>
      <c r="N2360" s="227"/>
      <c r="V2360" s="189"/>
      <c r="W2360" s="195"/>
      <c r="AA2360" s="207"/>
      <c r="AD2360" s="195"/>
      <c r="AE2360" s="195"/>
      <c r="AF2360" s="163" t="s">
        <v>513</v>
      </c>
      <c r="AG2360" s="195"/>
      <c r="AH2360" s="195"/>
    </row>
    <row r="2361" spans="1:34" s="160" customFormat="1" ht="12" x14ac:dyDescent="0.2">
      <c r="A2361" s="224"/>
      <c r="B2361" s="199"/>
      <c r="C2361" s="1037" t="s">
        <v>519</v>
      </c>
      <c r="D2361" s="1037"/>
      <c r="E2361" s="1037"/>
      <c r="F2361" s="1037"/>
      <c r="G2361" s="1037"/>
      <c r="H2361" s="1037"/>
      <c r="I2361" s="1037"/>
      <c r="J2361" s="1037"/>
      <c r="K2361" s="1037"/>
      <c r="L2361" s="225">
        <v>120.11</v>
      </c>
      <c r="M2361" s="226"/>
      <c r="N2361" s="227"/>
      <c r="V2361" s="189"/>
      <c r="W2361" s="195"/>
      <c r="AA2361" s="207"/>
      <c r="AD2361" s="195"/>
      <c r="AE2361" s="195"/>
      <c r="AF2361" s="163" t="s">
        <v>519</v>
      </c>
      <c r="AG2361" s="195"/>
      <c r="AH2361" s="195"/>
    </row>
    <row r="2362" spans="1:34" s="160" customFormat="1" ht="12" x14ac:dyDescent="0.2">
      <c r="A2362" s="224"/>
      <c r="B2362" s="199"/>
      <c r="C2362" s="1037" t="s">
        <v>520</v>
      </c>
      <c r="D2362" s="1037"/>
      <c r="E2362" s="1037"/>
      <c r="F2362" s="1037"/>
      <c r="G2362" s="1037"/>
      <c r="H2362" s="1037"/>
      <c r="I2362" s="1037"/>
      <c r="J2362" s="1037"/>
      <c r="K2362" s="1037"/>
      <c r="L2362" s="225">
        <v>86.75</v>
      </c>
      <c r="M2362" s="226"/>
      <c r="N2362" s="227"/>
      <c r="V2362" s="189"/>
      <c r="W2362" s="195"/>
      <c r="AA2362" s="207"/>
      <c r="AD2362" s="195"/>
      <c r="AE2362" s="195"/>
      <c r="AF2362" s="163" t="s">
        <v>520</v>
      </c>
      <c r="AG2362" s="195"/>
      <c r="AH2362" s="195"/>
    </row>
    <row r="2363" spans="1:34" s="160" customFormat="1" ht="12" x14ac:dyDescent="0.2">
      <c r="A2363" s="224"/>
      <c r="B2363" s="199"/>
      <c r="C2363" s="1037" t="s">
        <v>521</v>
      </c>
      <c r="D2363" s="1037"/>
      <c r="E2363" s="1037"/>
      <c r="F2363" s="1037"/>
      <c r="G2363" s="1037"/>
      <c r="H2363" s="1037"/>
      <c r="I2363" s="1037"/>
      <c r="J2363" s="1037"/>
      <c r="K2363" s="1037"/>
      <c r="L2363" s="225">
        <v>2105.54</v>
      </c>
      <c r="M2363" s="226"/>
      <c r="N2363" s="227"/>
      <c r="V2363" s="189"/>
      <c r="W2363" s="195"/>
      <c r="AA2363" s="207"/>
      <c r="AD2363" s="195"/>
      <c r="AE2363" s="195"/>
      <c r="AF2363" s="163" t="s">
        <v>521</v>
      </c>
      <c r="AG2363" s="195"/>
      <c r="AH2363" s="195"/>
    </row>
    <row r="2364" spans="1:34" s="160" customFormat="1" ht="12" x14ac:dyDescent="0.2">
      <c r="A2364" s="224"/>
      <c r="B2364" s="199"/>
      <c r="C2364" s="1037" t="s">
        <v>522</v>
      </c>
      <c r="D2364" s="1037"/>
      <c r="E2364" s="1037"/>
      <c r="F2364" s="1037"/>
      <c r="G2364" s="1037"/>
      <c r="H2364" s="1037"/>
      <c r="I2364" s="1037"/>
      <c r="J2364" s="1037"/>
      <c r="K2364" s="1037"/>
      <c r="L2364" s="225">
        <v>124.01</v>
      </c>
      <c r="M2364" s="226"/>
      <c r="N2364" s="227"/>
      <c r="V2364" s="189"/>
      <c r="W2364" s="195"/>
      <c r="AA2364" s="207"/>
      <c r="AD2364" s="195"/>
      <c r="AE2364" s="195"/>
      <c r="AF2364" s="163" t="s">
        <v>522</v>
      </c>
      <c r="AG2364" s="195"/>
      <c r="AH2364" s="195"/>
    </row>
    <row r="2365" spans="1:34" s="160" customFormat="1" ht="12" x14ac:dyDescent="0.2">
      <c r="A2365" s="224"/>
      <c r="B2365" s="199"/>
      <c r="C2365" s="1037" t="s">
        <v>523</v>
      </c>
      <c r="D2365" s="1037"/>
      <c r="E2365" s="1037"/>
      <c r="F2365" s="1037"/>
      <c r="G2365" s="1037"/>
      <c r="H2365" s="1037"/>
      <c r="I2365" s="1037"/>
      <c r="J2365" s="1037"/>
      <c r="K2365" s="1037"/>
      <c r="L2365" s="225">
        <v>69.98</v>
      </c>
      <c r="M2365" s="226"/>
      <c r="N2365" s="227"/>
      <c r="V2365" s="189"/>
      <c r="W2365" s="195"/>
      <c r="AA2365" s="207"/>
      <c r="AD2365" s="195"/>
      <c r="AE2365" s="195"/>
      <c r="AF2365" s="163" t="s">
        <v>523</v>
      </c>
      <c r="AG2365" s="195"/>
      <c r="AH2365" s="195"/>
    </row>
    <row r="2366" spans="1:34" s="160" customFormat="1" ht="12" x14ac:dyDescent="0.2">
      <c r="A2366" s="224"/>
      <c r="B2366" s="199"/>
      <c r="C2366" s="1037" t="s">
        <v>524</v>
      </c>
      <c r="D2366" s="1037"/>
      <c r="E2366" s="1037"/>
      <c r="F2366" s="1037"/>
      <c r="G2366" s="1037"/>
      <c r="H2366" s="1037"/>
      <c r="I2366" s="1037"/>
      <c r="J2366" s="1037"/>
      <c r="K2366" s="1037"/>
      <c r="L2366" s="225">
        <v>127.94</v>
      </c>
      <c r="M2366" s="226"/>
      <c r="N2366" s="227"/>
      <c r="V2366" s="189"/>
      <c r="W2366" s="195"/>
      <c r="AA2366" s="207"/>
      <c r="AD2366" s="195"/>
      <c r="AE2366" s="195"/>
      <c r="AF2366" s="163" t="s">
        <v>524</v>
      </c>
      <c r="AG2366" s="195"/>
      <c r="AH2366" s="195"/>
    </row>
    <row r="2367" spans="1:34" s="160" customFormat="1" ht="12" x14ac:dyDescent="0.2">
      <c r="A2367" s="224"/>
      <c r="B2367" s="199"/>
      <c r="C2367" s="1037" t="s">
        <v>525</v>
      </c>
      <c r="D2367" s="1037"/>
      <c r="E2367" s="1037"/>
      <c r="F2367" s="1037"/>
      <c r="G2367" s="1037"/>
      <c r="H2367" s="1037"/>
      <c r="I2367" s="1037"/>
      <c r="J2367" s="1037"/>
      <c r="K2367" s="1037"/>
      <c r="L2367" s="225">
        <v>124.01</v>
      </c>
      <c r="M2367" s="226"/>
      <c r="N2367" s="227"/>
      <c r="V2367" s="189"/>
      <c r="W2367" s="195"/>
      <c r="AA2367" s="207"/>
      <c r="AD2367" s="195"/>
      <c r="AE2367" s="195"/>
      <c r="AF2367" s="163" t="s">
        <v>525</v>
      </c>
      <c r="AG2367" s="195"/>
      <c r="AH2367" s="195"/>
    </row>
    <row r="2368" spans="1:34" s="160" customFormat="1" ht="12" x14ac:dyDescent="0.2">
      <c r="A2368" s="224"/>
      <c r="B2368" s="199"/>
      <c r="C2368" s="1037" t="s">
        <v>526</v>
      </c>
      <c r="D2368" s="1037"/>
      <c r="E2368" s="1037"/>
      <c r="F2368" s="1037"/>
      <c r="G2368" s="1037"/>
      <c r="H2368" s="1037"/>
      <c r="I2368" s="1037"/>
      <c r="J2368" s="1037"/>
      <c r="K2368" s="1037"/>
      <c r="L2368" s="225">
        <v>69.98</v>
      </c>
      <c r="M2368" s="226"/>
      <c r="N2368" s="227"/>
      <c r="V2368" s="189"/>
      <c r="W2368" s="195"/>
      <c r="AA2368" s="207"/>
      <c r="AD2368" s="195"/>
      <c r="AE2368" s="195"/>
      <c r="AF2368" s="163" t="s">
        <v>526</v>
      </c>
      <c r="AG2368" s="195"/>
      <c r="AH2368" s="195"/>
    </row>
    <row r="2369" spans="1:34" s="160" customFormat="1" ht="12" x14ac:dyDescent="0.2">
      <c r="A2369" s="224"/>
      <c r="B2369" s="218"/>
      <c r="C2369" s="1038" t="s">
        <v>2483</v>
      </c>
      <c r="D2369" s="1038"/>
      <c r="E2369" s="1038"/>
      <c r="F2369" s="1038"/>
      <c r="G2369" s="1038"/>
      <c r="H2369" s="1038"/>
      <c r="I2369" s="1038"/>
      <c r="J2369" s="1038"/>
      <c r="K2369" s="1038"/>
      <c r="L2369" s="228">
        <v>2506.39</v>
      </c>
      <c r="M2369" s="229"/>
      <c r="N2369" s="230"/>
      <c r="V2369" s="189"/>
      <c r="W2369" s="195"/>
      <c r="AA2369" s="207"/>
      <c r="AD2369" s="195"/>
      <c r="AE2369" s="195"/>
      <c r="AG2369" s="195" t="s">
        <v>2483</v>
      </c>
      <c r="AH2369" s="195"/>
    </row>
    <row r="2370" spans="1:34" s="160" customFormat="1" ht="12" x14ac:dyDescent="0.2">
      <c r="A2370" s="1043" t="s">
        <v>2484</v>
      </c>
      <c r="B2370" s="1044"/>
      <c r="C2370" s="1044"/>
      <c r="D2370" s="1044"/>
      <c r="E2370" s="1044"/>
      <c r="F2370" s="1044"/>
      <c r="G2370" s="1044"/>
      <c r="H2370" s="1044"/>
      <c r="I2370" s="1044"/>
      <c r="J2370" s="1044"/>
      <c r="K2370" s="1044"/>
      <c r="L2370" s="1044"/>
      <c r="M2370" s="1044"/>
      <c r="N2370" s="1045"/>
      <c r="V2370" s="189" t="s">
        <v>2484</v>
      </c>
      <c r="W2370" s="195"/>
      <c r="AA2370" s="207"/>
      <c r="AD2370" s="195"/>
      <c r="AE2370" s="195"/>
      <c r="AG2370" s="195"/>
      <c r="AH2370" s="195"/>
    </row>
    <row r="2371" spans="1:34" s="160" customFormat="1" ht="22.5" x14ac:dyDescent="0.2">
      <c r="A2371" s="1040" t="s">
        <v>617</v>
      </c>
      <c r="B2371" s="1041"/>
      <c r="C2371" s="1041"/>
      <c r="D2371" s="1041"/>
      <c r="E2371" s="1041"/>
      <c r="F2371" s="1041"/>
      <c r="G2371" s="1041"/>
      <c r="H2371" s="1041"/>
      <c r="I2371" s="1041"/>
      <c r="J2371" s="1041"/>
      <c r="K2371" s="1041"/>
      <c r="L2371" s="1041"/>
      <c r="M2371" s="1041"/>
      <c r="N2371" s="1042"/>
      <c r="V2371" s="189"/>
      <c r="W2371" s="195"/>
      <c r="AA2371" s="207"/>
      <c r="AD2371" s="195"/>
      <c r="AE2371" s="195"/>
      <c r="AG2371" s="195"/>
      <c r="AH2371" s="195" t="s">
        <v>617</v>
      </c>
    </row>
    <row r="2372" spans="1:34" s="160" customFormat="1" ht="33.75" x14ac:dyDescent="0.2">
      <c r="A2372" s="190" t="s">
        <v>2485</v>
      </c>
      <c r="B2372" s="191" t="s">
        <v>619</v>
      </c>
      <c r="C2372" s="1039" t="s">
        <v>620</v>
      </c>
      <c r="D2372" s="1039"/>
      <c r="E2372" s="1039"/>
      <c r="F2372" s="192" t="s">
        <v>621</v>
      </c>
      <c r="G2372" s="192"/>
      <c r="H2372" s="192"/>
      <c r="I2372" s="192" t="s">
        <v>2486</v>
      </c>
      <c r="J2372" s="193">
        <v>64.680000000000007</v>
      </c>
      <c r="K2372" s="192"/>
      <c r="L2372" s="193">
        <v>562.59</v>
      </c>
      <c r="M2372" s="192"/>
      <c r="N2372" s="194"/>
      <c r="V2372" s="189"/>
      <c r="W2372" s="195" t="s">
        <v>620</v>
      </c>
      <c r="AA2372" s="207"/>
      <c r="AD2372" s="195"/>
      <c r="AE2372" s="195"/>
      <c r="AG2372" s="195"/>
      <c r="AH2372" s="195"/>
    </row>
    <row r="2373" spans="1:34" s="160" customFormat="1" ht="12" x14ac:dyDescent="0.2">
      <c r="A2373" s="211"/>
      <c r="B2373" s="212"/>
      <c r="C2373" s="168" t="s">
        <v>623</v>
      </c>
      <c r="D2373" s="213"/>
      <c r="E2373" s="213"/>
      <c r="F2373" s="214"/>
      <c r="G2373" s="214"/>
      <c r="H2373" s="214"/>
      <c r="I2373" s="214"/>
      <c r="J2373" s="215"/>
      <c r="K2373" s="214"/>
      <c r="L2373" s="215"/>
      <c r="M2373" s="216"/>
      <c r="N2373" s="217"/>
      <c r="V2373" s="189"/>
      <c r="W2373" s="195"/>
      <c r="AA2373" s="207"/>
      <c r="AD2373" s="195"/>
      <c r="AE2373" s="195"/>
      <c r="AG2373" s="195"/>
      <c r="AH2373" s="195"/>
    </row>
    <row r="2374" spans="1:34" s="160" customFormat="1" ht="22.5" x14ac:dyDescent="0.2">
      <c r="A2374" s="196"/>
      <c r="B2374" s="197"/>
      <c r="C2374" s="1037" t="s">
        <v>2487</v>
      </c>
      <c r="D2374" s="1037"/>
      <c r="E2374" s="1037"/>
      <c r="F2374" s="1037"/>
      <c r="G2374" s="1037"/>
      <c r="H2374" s="1037"/>
      <c r="I2374" s="1037"/>
      <c r="J2374" s="1037"/>
      <c r="K2374" s="1037"/>
      <c r="L2374" s="1037"/>
      <c r="M2374" s="1037"/>
      <c r="N2374" s="1046"/>
      <c r="V2374" s="189"/>
      <c r="W2374" s="195"/>
      <c r="X2374" s="163" t="s">
        <v>2487</v>
      </c>
      <c r="AA2374" s="207"/>
      <c r="AD2374" s="195"/>
      <c r="AE2374" s="195"/>
      <c r="AG2374" s="195"/>
      <c r="AH2374" s="195"/>
    </row>
    <row r="2375" spans="1:34" s="160" customFormat="1" ht="22.5" x14ac:dyDescent="0.2">
      <c r="A2375" s="1040" t="s">
        <v>2488</v>
      </c>
      <c r="B2375" s="1041"/>
      <c r="C2375" s="1041"/>
      <c r="D2375" s="1041"/>
      <c r="E2375" s="1041"/>
      <c r="F2375" s="1041"/>
      <c r="G2375" s="1041"/>
      <c r="H2375" s="1041"/>
      <c r="I2375" s="1041"/>
      <c r="J2375" s="1041"/>
      <c r="K2375" s="1041"/>
      <c r="L2375" s="1041"/>
      <c r="M2375" s="1041"/>
      <c r="N2375" s="1042"/>
      <c r="V2375" s="189"/>
      <c r="W2375" s="195"/>
      <c r="AA2375" s="207"/>
      <c r="AD2375" s="195"/>
      <c r="AE2375" s="195"/>
      <c r="AG2375" s="195"/>
      <c r="AH2375" s="195" t="s">
        <v>2488</v>
      </c>
    </row>
    <row r="2376" spans="1:34" s="160" customFormat="1" ht="33.75" x14ac:dyDescent="0.2">
      <c r="A2376" s="190" t="s">
        <v>2489</v>
      </c>
      <c r="B2376" s="191" t="s">
        <v>2490</v>
      </c>
      <c r="C2376" s="1039" t="s">
        <v>2491</v>
      </c>
      <c r="D2376" s="1039"/>
      <c r="E2376" s="1039"/>
      <c r="F2376" s="192" t="s">
        <v>621</v>
      </c>
      <c r="G2376" s="192"/>
      <c r="H2376" s="192"/>
      <c r="I2376" s="192" t="s">
        <v>2492</v>
      </c>
      <c r="J2376" s="193">
        <v>43.32</v>
      </c>
      <c r="K2376" s="192"/>
      <c r="L2376" s="193">
        <v>1882.86</v>
      </c>
      <c r="M2376" s="192"/>
      <c r="N2376" s="194"/>
      <c r="V2376" s="189"/>
      <c r="W2376" s="195" t="s">
        <v>2491</v>
      </c>
      <c r="AA2376" s="207"/>
      <c r="AD2376" s="195"/>
      <c r="AE2376" s="195"/>
      <c r="AG2376" s="195"/>
      <c r="AH2376" s="195"/>
    </row>
    <row r="2377" spans="1:34" s="160" customFormat="1" ht="12" x14ac:dyDescent="0.2">
      <c r="A2377" s="211"/>
      <c r="B2377" s="212"/>
      <c r="C2377" s="168" t="s">
        <v>623</v>
      </c>
      <c r="D2377" s="213"/>
      <c r="E2377" s="213"/>
      <c r="F2377" s="214"/>
      <c r="G2377" s="214"/>
      <c r="H2377" s="214"/>
      <c r="I2377" s="214"/>
      <c r="J2377" s="215"/>
      <c r="K2377" s="214"/>
      <c r="L2377" s="215"/>
      <c r="M2377" s="216"/>
      <c r="N2377" s="217"/>
      <c r="V2377" s="189"/>
      <c r="W2377" s="195"/>
      <c r="AA2377" s="207"/>
      <c r="AD2377" s="195"/>
      <c r="AE2377" s="195"/>
      <c r="AG2377" s="195"/>
      <c r="AH2377" s="195"/>
    </row>
    <row r="2378" spans="1:34" s="160" customFormat="1" ht="12" x14ac:dyDescent="0.2">
      <c r="A2378" s="196"/>
      <c r="B2378" s="197"/>
      <c r="C2378" s="1037" t="s">
        <v>2493</v>
      </c>
      <c r="D2378" s="1037"/>
      <c r="E2378" s="1037"/>
      <c r="F2378" s="1037"/>
      <c r="G2378" s="1037"/>
      <c r="H2378" s="1037"/>
      <c r="I2378" s="1037"/>
      <c r="J2378" s="1037"/>
      <c r="K2378" s="1037"/>
      <c r="L2378" s="1037"/>
      <c r="M2378" s="1037"/>
      <c r="N2378" s="1046"/>
      <c r="V2378" s="189"/>
      <c r="W2378" s="195"/>
      <c r="X2378" s="163" t="s">
        <v>2493</v>
      </c>
      <c r="AA2378" s="207"/>
      <c r="AD2378" s="195"/>
      <c r="AE2378" s="195"/>
      <c r="AG2378" s="195"/>
      <c r="AH2378" s="195"/>
    </row>
    <row r="2379" spans="1:34" s="160" customFormat="1" ht="22.5" x14ac:dyDescent="0.2">
      <c r="A2379" s="1040" t="s">
        <v>1172</v>
      </c>
      <c r="B2379" s="1041"/>
      <c r="C2379" s="1041"/>
      <c r="D2379" s="1041"/>
      <c r="E2379" s="1041"/>
      <c r="F2379" s="1041"/>
      <c r="G2379" s="1041"/>
      <c r="H2379" s="1041"/>
      <c r="I2379" s="1041"/>
      <c r="J2379" s="1041"/>
      <c r="K2379" s="1041"/>
      <c r="L2379" s="1041"/>
      <c r="M2379" s="1041"/>
      <c r="N2379" s="1042"/>
      <c r="V2379" s="189"/>
      <c r="W2379" s="195"/>
      <c r="AA2379" s="207"/>
      <c r="AD2379" s="195"/>
      <c r="AE2379" s="195"/>
      <c r="AG2379" s="195"/>
      <c r="AH2379" s="195" t="s">
        <v>1172</v>
      </c>
    </row>
    <row r="2380" spans="1:34" s="160" customFormat="1" ht="33.75" x14ac:dyDescent="0.2">
      <c r="A2380" s="190" t="s">
        <v>2494</v>
      </c>
      <c r="B2380" s="191" t="s">
        <v>619</v>
      </c>
      <c r="C2380" s="1039" t="s">
        <v>620</v>
      </c>
      <c r="D2380" s="1039"/>
      <c r="E2380" s="1039"/>
      <c r="F2380" s="192" t="s">
        <v>621</v>
      </c>
      <c r="G2380" s="192"/>
      <c r="H2380" s="192"/>
      <c r="I2380" s="192" t="s">
        <v>2495</v>
      </c>
      <c r="J2380" s="193">
        <v>64.680000000000007</v>
      </c>
      <c r="K2380" s="192"/>
      <c r="L2380" s="193">
        <v>1186.6199999999999</v>
      </c>
      <c r="M2380" s="192"/>
      <c r="N2380" s="194"/>
      <c r="V2380" s="189"/>
      <c r="W2380" s="195" t="s">
        <v>620</v>
      </c>
      <c r="AA2380" s="207"/>
      <c r="AD2380" s="195"/>
      <c r="AE2380" s="195"/>
      <c r="AG2380" s="195"/>
      <c r="AH2380" s="195"/>
    </row>
    <row r="2381" spans="1:34" s="160" customFormat="1" ht="12" x14ac:dyDescent="0.2">
      <c r="A2381" s="211"/>
      <c r="B2381" s="212"/>
      <c r="C2381" s="168" t="s">
        <v>623</v>
      </c>
      <c r="D2381" s="213"/>
      <c r="E2381" s="213"/>
      <c r="F2381" s="214"/>
      <c r="G2381" s="214"/>
      <c r="H2381" s="214"/>
      <c r="I2381" s="214"/>
      <c r="J2381" s="215"/>
      <c r="K2381" s="214"/>
      <c r="L2381" s="215"/>
      <c r="M2381" s="216"/>
      <c r="N2381" s="217"/>
      <c r="V2381" s="189"/>
      <c r="W2381" s="195"/>
      <c r="AA2381" s="207"/>
      <c r="AD2381" s="195"/>
      <c r="AE2381" s="195"/>
      <c r="AG2381" s="195"/>
      <c r="AH2381" s="195"/>
    </row>
    <row r="2382" spans="1:34" s="160" customFormat="1" ht="12" x14ac:dyDescent="0.2">
      <c r="A2382" s="196"/>
      <c r="B2382" s="197"/>
      <c r="C2382" s="1037" t="s">
        <v>2496</v>
      </c>
      <c r="D2382" s="1037"/>
      <c r="E2382" s="1037"/>
      <c r="F2382" s="1037"/>
      <c r="G2382" s="1037"/>
      <c r="H2382" s="1037"/>
      <c r="I2382" s="1037"/>
      <c r="J2382" s="1037"/>
      <c r="K2382" s="1037"/>
      <c r="L2382" s="1037"/>
      <c r="M2382" s="1037"/>
      <c r="N2382" s="1046"/>
      <c r="V2382" s="189"/>
      <c r="W2382" s="195"/>
      <c r="X2382" s="163" t="s">
        <v>2496</v>
      </c>
      <c r="AA2382" s="207"/>
      <c r="AD2382" s="195"/>
      <c r="AE2382" s="195"/>
      <c r="AG2382" s="195"/>
      <c r="AH2382" s="195"/>
    </row>
    <row r="2383" spans="1:34" s="160" customFormat="1" ht="22.5" x14ac:dyDescent="0.2">
      <c r="A2383" s="1040" t="s">
        <v>1176</v>
      </c>
      <c r="B2383" s="1041"/>
      <c r="C2383" s="1041"/>
      <c r="D2383" s="1041"/>
      <c r="E2383" s="1041"/>
      <c r="F2383" s="1041"/>
      <c r="G2383" s="1041"/>
      <c r="H2383" s="1041"/>
      <c r="I2383" s="1041"/>
      <c r="J2383" s="1041"/>
      <c r="K2383" s="1041"/>
      <c r="L2383" s="1041"/>
      <c r="M2383" s="1041"/>
      <c r="N2383" s="1042"/>
      <c r="V2383" s="189"/>
      <c r="W2383" s="195"/>
      <c r="AA2383" s="207"/>
      <c r="AD2383" s="195"/>
      <c r="AE2383" s="195"/>
      <c r="AG2383" s="195"/>
      <c r="AH2383" s="195" t="s">
        <v>1176</v>
      </c>
    </row>
    <row r="2384" spans="1:34" s="160" customFormat="1" ht="45" x14ac:dyDescent="0.2">
      <c r="A2384" s="190" t="s">
        <v>892</v>
      </c>
      <c r="B2384" s="191" t="s">
        <v>1177</v>
      </c>
      <c r="C2384" s="1039" t="s">
        <v>1178</v>
      </c>
      <c r="D2384" s="1039"/>
      <c r="E2384" s="1039"/>
      <c r="F2384" s="192" t="s">
        <v>621</v>
      </c>
      <c r="G2384" s="192"/>
      <c r="H2384" s="192"/>
      <c r="I2384" s="192" t="s">
        <v>2497</v>
      </c>
      <c r="J2384" s="193">
        <v>38.729999999999997</v>
      </c>
      <c r="K2384" s="192"/>
      <c r="L2384" s="193">
        <v>12386.82</v>
      </c>
      <c r="M2384" s="192"/>
      <c r="N2384" s="194"/>
      <c r="V2384" s="189"/>
      <c r="W2384" s="195" t="s">
        <v>1178</v>
      </c>
      <c r="AA2384" s="207"/>
      <c r="AD2384" s="195"/>
      <c r="AE2384" s="195"/>
      <c r="AG2384" s="195"/>
      <c r="AH2384" s="195"/>
    </row>
    <row r="2385" spans="1:34" s="160" customFormat="1" ht="12" x14ac:dyDescent="0.2">
      <c r="A2385" s="211"/>
      <c r="B2385" s="212"/>
      <c r="C2385" s="168" t="s">
        <v>623</v>
      </c>
      <c r="D2385" s="213"/>
      <c r="E2385" s="213"/>
      <c r="F2385" s="214"/>
      <c r="G2385" s="214"/>
      <c r="H2385" s="214"/>
      <c r="I2385" s="214"/>
      <c r="J2385" s="215"/>
      <c r="K2385" s="214"/>
      <c r="L2385" s="215"/>
      <c r="M2385" s="216"/>
      <c r="N2385" s="217"/>
      <c r="V2385" s="189"/>
      <c r="W2385" s="195"/>
      <c r="AA2385" s="207"/>
      <c r="AD2385" s="195"/>
      <c r="AE2385" s="195"/>
      <c r="AG2385" s="195"/>
      <c r="AH2385" s="195"/>
    </row>
    <row r="2386" spans="1:34" s="160" customFormat="1" ht="12" x14ac:dyDescent="0.2">
      <c r="A2386" s="196"/>
      <c r="B2386" s="197"/>
      <c r="C2386" s="1037" t="s">
        <v>2498</v>
      </c>
      <c r="D2386" s="1037"/>
      <c r="E2386" s="1037"/>
      <c r="F2386" s="1037"/>
      <c r="G2386" s="1037"/>
      <c r="H2386" s="1037"/>
      <c r="I2386" s="1037"/>
      <c r="J2386" s="1037"/>
      <c r="K2386" s="1037"/>
      <c r="L2386" s="1037"/>
      <c r="M2386" s="1037"/>
      <c r="N2386" s="1046"/>
      <c r="V2386" s="189"/>
      <c r="W2386" s="195"/>
      <c r="X2386" s="163" t="s">
        <v>2498</v>
      </c>
      <c r="AA2386" s="207"/>
      <c r="AD2386" s="195"/>
      <c r="AE2386" s="195"/>
      <c r="AG2386" s="195"/>
      <c r="AH2386" s="195"/>
    </row>
    <row r="2387" spans="1:34" s="160" customFormat="1" ht="33.75" x14ac:dyDescent="0.2">
      <c r="A2387" s="190" t="s">
        <v>2499</v>
      </c>
      <c r="B2387" s="191" t="s">
        <v>1182</v>
      </c>
      <c r="C2387" s="1039" t="s">
        <v>1183</v>
      </c>
      <c r="D2387" s="1039"/>
      <c r="E2387" s="1039"/>
      <c r="F2387" s="192" t="s">
        <v>621</v>
      </c>
      <c r="G2387" s="192"/>
      <c r="H2387" s="192"/>
      <c r="I2387" s="192" t="s">
        <v>2497</v>
      </c>
      <c r="J2387" s="193">
        <v>0.59</v>
      </c>
      <c r="K2387" s="192"/>
      <c r="L2387" s="193">
        <v>4906.12</v>
      </c>
      <c r="M2387" s="192"/>
      <c r="N2387" s="194"/>
      <c r="V2387" s="189"/>
      <c r="W2387" s="195" t="s">
        <v>1183</v>
      </c>
      <c r="AA2387" s="207"/>
      <c r="AD2387" s="195"/>
      <c r="AE2387" s="195"/>
      <c r="AG2387" s="195"/>
      <c r="AH2387" s="195"/>
    </row>
    <row r="2388" spans="1:34" s="160" customFormat="1" ht="12" x14ac:dyDescent="0.2">
      <c r="A2388" s="211"/>
      <c r="B2388" s="212"/>
      <c r="C2388" s="168" t="s">
        <v>623</v>
      </c>
      <c r="D2388" s="213"/>
      <c r="E2388" s="213"/>
      <c r="F2388" s="214"/>
      <c r="G2388" s="214"/>
      <c r="H2388" s="214"/>
      <c r="I2388" s="214"/>
      <c r="J2388" s="215"/>
      <c r="K2388" s="214"/>
      <c r="L2388" s="215"/>
      <c r="M2388" s="216"/>
      <c r="N2388" s="217"/>
      <c r="V2388" s="189"/>
      <c r="W2388" s="195"/>
      <c r="AA2388" s="207"/>
      <c r="AD2388" s="195"/>
      <c r="AE2388" s="195"/>
      <c r="AG2388" s="195"/>
      <c r="AH2388" s="195"/>
    </row>
    <row r="2389" spans="1:34" s="160" customFormat="1" ht="12" x14ac:dyDescent="0.2">
      <c r="A2389" s="198"/>
      <c r="B2389" s="199"/>
      <c r="C2389" s="1037" t="s">
        <v>1185</v>
      </c>
      <c r="D2389" s="1037"/>
      <c r="E2389" s="1037"/>
      <c r="F2389" s="1037"/>
      <c r="G2389" s="1037"/>
      <c r="H2389" s="1037"/>
      <c r="I2389" s="1037"/>
      <c r="J2389" s="1037"/>
      <c r="K2389" s="1037"/>
      <c r="L2389" s="1037"/>
      <c r="M2389" s="1037"/>
      <c r="N2389" s="1046"/>
      <c r="V2389" s="189"/>
      <c r="W2389" s="195"/>
      <c r="Y2389" s="163" t="s">
        <v>1185</v>
      </c>
      <c r="AA2389" s="207"/>
      <c r="AD2389" s="195"/>
      <c r="AE2389" s="195"/>
      <c r="AG2389" s="195"/>
      <c r="AH2389" s="195"/>
    </row>
    <row r="2390" spans="1:34" s="160" customFormat="1" ht="22.5" x14ac:dyDescent="0.2">
      <c r="A2390" s="1040" t="s">
        <v>2500</v>
      </c>
      <c r="B2390" s="1041"/>
      <c r="C2390" s="1041"/>
      <c r="D2390" s="1041"/>
      <c r="E2390" s="1041"/>
      <c r="F2390" s="1041"/>
      <c r="G2390" s="1041"/>
      <c r="H2390" s="1041"/>
      <c r="I2390" s="1041"/>
      <c r="J2390" s="1041"/>
      <c r="K2390" s="1041"/>
      <c r="L2390" s="1041"/>
      <c r="M2390" s="1041"/>
      <c r="N2390" s="1042"/>
      <c r="V2390" s="189"/>
      <c r="W2390" s="195"/>
      <c r="AA2390" s="207"/>
      <c r="AD2390" s="195"/>
      <c r="AE2390" s="195"/>
      <c r="AG2390" s="195"/>
      <c r="AH2390" s="195" t="s">
        <v>2500</v>
      </c>
    </row>
    <row r="2391" spans="1:34" s="160" customFormat="1" ht="33.75" x14ac:dyDescent="0.2">
      <c r="A2391" s="190" t="s">
        <v>2501</v>
      </c>
      <c r="B2391" s="191" t="s">
        <v>2502</v>
      </c>
      <c r="C2391" s="1039" t="s">
        <v>2503</v>
      </c>
      <c r="D2391" s="1039"/>
      <c r="E2391" s="1039"/>
      <c r="F2391" s="192" t="s">
        <v>621</v>
      </c>
      <c r="G2391" s="192"/>
      <c r="H2391" s="192"/>
      <c r="I2391" s="192" t="s">
        <v>2504</v>
      </c>
      <c r="J2391" s="193">
        <v>61.63</v>
      </c>
      <c r="K2391" s="192"/>
      <c r="L2391" s="193">
        <v>4165.1400000000003</v>
      </c>
      <c r="M2391" s="192"/>
      <c r="N2391" s="194"/>
      <c r="V2391" s="189"/>
      <c r="W2391" s="195" t="s">
        <v>2503</v>
      </c>
      <c r="AA2391" s="207"/>
      <c r="AD2391" s="195"/>
      <c r="AE2391" s="195"/>
      <c r="AG2391" s="195"/>
      <c r="AH2391" s="195"/>
    </row>
    <row r="2392" spans="1:34" s="160" customFormat="1" ht="12" x14ac:dyDescent="0.2">
      <c r="A2392" s="211"/>
      <c r="B2392" s="212"/>
      <c r="C2392" s="168" t="s">
        <v>623</v>
      </c>
      <c r="D2392" s="213"/>
      <c r="E2392" s="213"/>
      <c r="F2392" s="214"/>
      <c r="G2392" s="214"/>
      <c r="H2392" s="214"/>
      <c r="I2392" s="214"/>
      <c r="J2392" s="215"/>
      <c r="K2392" s="214"/>
      <c r="L2392" s="215"/>
      <c r="M2392" s="216"/>
      <c r="N2392" s="217"/>
      <c r="V2392" s="189"/>
      <c r="W2392" s="195"/>
      <c r="AA2392" s="207"/>
      <c r="AD2392" s="195"/>
      <c r="AE2392" s="195"/>
      <c r="AG2392" s="195"/>
      <c r="AH2392" s="195"/>
    </row>
    <row r="2393" spans="1:34" s="160" customFormat="1" ht="12" x14ac:dyDescent="0.2">
      <c r="A2393" s="196"/>
      <c r="B2393" s="197"/>
      <c r="C2393" s="1037" t="s">
        <v>2505</v>
      </c>
      <c r="D2393" s="1037"/>
      <c r="E2393" s="1037"/>
      <c r="F2393" s="1037"/>
      <c r="G2393" s="1037"/>
      <c r="H2393" s="1037"/>
      <c r="I2393" s="1037"/>
      <c r="J2393" s="1037"/>
      <c r="K2393" s="1037"/>
      <c r="L2393" s="1037"/>
      <c r="M2393" s="1037"/>
      <c r="N2393" s="1046"/>
      <c r="V2393" s="189"/>
      <c r="W2393" s="195"/>
      <c r="X2393" s="163" t="s">
        <v>2505</v>
      </c>
      <c r="AA2393" s="207"/>
      <c r="AD2393" s="195"/>
      <c r="AE2393" s="195"/>
      <c r="AG2393" s="195"/>
      <c r="AH2393" s="195"/>
    </row>
    <row r="2394" spans="1:34" s="160" customFormat="1" ht="22.5" x14ac:dyDescent="0.2">
      <c r="A2394" s="1040" t="s">
        <v>624</v>
      </c>
      <c r="B2394" s="1041"/>
      <c r="C2394" s="1041"/>
      <c r="D2394" s="1041"/>
      <c r="E2394" s="1041"/>
      <c r="F2394" s="1041"/>
      <c r="G2394" s="1041"/>
      <c r="H2394" s="1041"/>
      <c r="I2394" s="1041"/>
      <c r="J2394" s="1041"/>
      <c r="K2394" s="1041"/>
      <c r="L2394" s="1041"/>
      <c r="M2394" s="1041"/>
      <c r="N2394" s="1042"/>
      <c r="V2394" s="189"/>
      <c r="W2394" s="195"/>
      <c r="AA2394" s="207"/>
      <c r="AD2394" s="195"/>
      <c r="AE2394" s="195"/>
      <c r="AG2394" s="195"/>
      <c r="AH2394" s="195" t="s">
        <v>624</v>
      </c>
    </row>
    <row r="2395" spans="1:34" s="160" customFormat="1" ht="33.75" x14ac:dyDescent="0.2">
      <c r="A2395" s="190" t="s">
        <v>2506</v>
      </c>
      <c r="B2395" s="191" t="s">
        <v>626</v>
      </c>
      <c r="C2395" s="1039" t="s">
        <v>627</v>
      </c>
      <c r="D2395" s="1039"/>
      <c r="E2395" s="1039"/>
      <c r="F2395" s="192" t="s">
        <v>621</v>
      </c>
      <c r="G2395" s="192"/>
      <c r="H2395" s="192"/>
      <c r="I2395" s="192" t="s">
        <v>2507</v>
      </c>
      <c r="J2395" s="193">
        <v>72.510000000000005</v>
      </c>
      <c r="K2395" s="192"/>
      <c r="L2395" s="193">
        <v>1020.22</v>
      </c>
      <c r="M2395" s="192"/>
      <c r="N2395" s="194"/>
      <c r="V2395" s="189"/>
      <c r="W2395" s="195" t="s">
        <v>627</v>
      </c>
      <c r="AA2395" s="207"/>
      <c r="AD2395" s="195"/>
      <c r="AE2395" s="195"/>
      <c r="AG2395" s="195"/>
      <c r="AH2395" s="195"/>
    </row>
    <row r="2396" spans="1:34" s="160" customFormat="1" ht="12" x14ac:dyDescent="0.2">
      <c r="A2396" s="211"/>
      <c r="B2396" s="212"/>
      <c r="C2396" s="168" t="s">
        <v>623</v>
      </c>
      <c r="D2396" s="213"/>
      <c r="E2396" s="213"/>
      <c r="F2396" s="214"/>
      <c r="G2396" s="214"/>
      <c r="H2396" s="214"/>
      <c r="I2396" s="214"/>
      <c r="J2396" s="215"/>
      <c r="K2396" s="214"/>
      <c r="L2396" s="215"/>
      <c r="M2396" s="216"/>
      <c r="N2396" s="217"/>
      <c r="V2396" s="189"/>
      <c r="W2396" s="195"/>
      <c r="AA2396" s="207"/>
      <c r="AD2396" s="195"/>
      <c r="AE2396" s="195"/>
      <c r="AG2396" s="195"/>
      <c r="AH2396" s="195"/>
    </row>
    <row r="2397" spans="1:34" s="160" customFormat="1" ht="22.5" x14ac:dyDescent="0.2">
      <c r="A2397" s="1040" t="s">
        <v>629</v>
      </c>
      <c r="B2397" s="1041"/>
      <c r="C2397" s="1041"/>
      <c r="D2397" s="1041"/>
      <c r="E2397" s="1041"/>
      <c r="F2397" s="1041"/>
      <c r="G2397" s="1041"/>
      <c r="H2397" s="1041"/>
      <c r="I2397" s="1041"/>
      <c r="J2397" s="1041"/>
      <c r="K2397" s="1041"/>
      <c r="L2397" s="1041"/>
      <c r="M2397" s="1041"/>
      <c r="N2397" s="1042"/>
      <c r="V2397" s="189"/>
      <c r="W2397" s="195"/>
      <c r="AA2397" s="207"/>
      <c r="AD2397" s="195"/>
      <c r="AE2397" s="195"/>
      <c r="AG2397" s="195"/>
      <c r="AH2397" s="195" t="s">
        <v>629</v>
      </c>
    </row>
    <row r="2398" spans="1:34" s="160" customFormat="1" ht="33.75" x14ac:dyDescent="0.2">
      <c r="A2398" s="190" t="s">
        <v>2508</v>
      </c>
      <c r="B2398" s="191" t="s">
        <v>631</v>
      </c>
      <c r="C2398" s="1039" t="s">
        <v>632</v>
      </c>
      <c r="D2398" s="1039"/>
      <c r="E2398" s="1039"/>
      <c r="F2398" s="192" t="s">
        <v>621</v>
      </c>
      <c r="G2398" s="192"/>
      <c r="H2398" s="192"/>
      <c r="I2398" s="192" t="s">
        <v>2509</v>
      </c>
      <c r="J2398" s="193">
        <v>101.87</v>
      </c>
      <c r="K2398" s="192"/>
      <c r="L2398" s="193">
        <v>319.67</v>
      </c>
      <c r="M2398" s="192"/>
      <c r="N2398" s="194"/>
      <c r="V2398" s="189"/>
      <c r="W2398" s="195" t="s">
        <v>632</v>
      </c>
      <c r="AA2398" s="207"/>
      <c r="AD2398" s="195"/>
      <c r="AE2398" s="195"/>
      <c r="AG2398" s="195"/>
      <c r="AH2398" s="195"/>
    </row>
    <row r="2399" spans="1:34" s="160" customFormat="1" ht="12" x14ac:dyDescent="0.2">
      <c r="A2399" s="211"/>
      <c r="B2399" s="212"/>
      <c r="C2399" s="168" t="s">
        <v>623</v>
      </c>
      <c r="D2399" s="213"/>
      <c r="E2399" s="213"/>
      <c r="F2399" s="214"/>
      <c r="G2399" s="214"/>
      <c r="H2399" s="214"/>
      <c r="I2399" s="214"/>
      <c r="J2399" s="215"/>
      <c r="K2399" s="214"/>
      <c r="L2399" s="215"/>
      <c r="M2399" s="216"/>
      <c r="N2399" s="217"/>
      <c r="V2399" s="189"/>
      <c r="W2399" s="195"/>
      <c r="AA2399" s="207"/>
      <c r="AD2399" s="195"/>
      <c r="AE2399" s="195"/>
      <c r="AG2399" s="195"/>
      <c r="AH2399" s="195"/>
    </row>
    <row r="2400" spans="1:34" s="160" customFormat="1" ht="22.5" x14ac:dyDescent="0.2">
      <c r="A2400" s="1040" t="s">
        <v>2510</v>
      </c>
      <c r="B2400" s="1041"/>
      <c r="C2400" s="1041"/>
      <c r="D2400" s="1041"/>
      <c r="E2400" s="1041"/>
      <c r="F2400" s="1041"/>
      <c r="G2400" s="1041"/>
      <c r="H2400" s="1041"/>
      <c r="I2400" s="1041"/>
      <c r="J2400" s="1041"/>
      <c r="K2400" s="1041"/>
      <c r="L2400" s="1041"/>
      <c r="M2400" s="1041"/>
      <c r="N2400" s="1042"/>
      <c r="V2400" s="189"/>
      <c r="W2400" s="195"/>
      <c r="AA2400" s="207"/>
      <c r="AD2400" s="195"/>
      <c r="AE2400" s="195"/>
      <c r="AG2400" s="195"/>
      <c r="AH2400" s="195" t="s">
        <v>2510</v>
      </c>
    </row>
    <row r="2401" spans="1:37" s="160" customFormat="1" ht="33.75" x14ac:dyDescent="0.2">
      <c r="A2401" s="190" t="s">
        <v>2511</v>
      </c>
      <c r="B2401" s="191" t="s">
        <v>2512</v>
      </c>
      <c r="C2401" s="1039" t="s">
        <v>2513</v>
      </c>
      <c r="D2401" s="1039"/>
      <c r="E2401" s="1039"/>
      <c r="F2401" s="192" t="s">
        <v>621</v>
      </c>
      <c r="G2401" s="192"/>
      <c r="H2401" s="192"/>
      <c r="I2401" s="192" t="s">
        <v>2514</v>
      </c>
      <c r="J2401" s="193">
        <v>136.94999999999999</v>
      </c>
      <c r="K2401" s="192"/>
      <c r="L2401" s="193">
        <v>122.98</v>
      </c>
      <c r="M2401" s="192"/>
      <c r="N2401" s="194"/>
      <c r="V2401" s="189"/>
      <c r="W2401" s="195" t="s">
        <v>2513</v>
      </c>
      <c r="AA2401" s="207"/>
      <c r="AD2401" s="195"/>
      <c r="AE2401" s="195"/>
      <c r="AG2401" s="195"/>
      <c r="AH2401" s="195"/>
    </row>
    <row r="2402" spans="1:37" s="160" customFormat="1" ht="12" x14ac:dyDescent="0.2">
      <c r="A2402" s="211"/>
      <c r="B2402" s="212"/>
      <c r="C2402" s="168" t="s">
        <v>623</v>
      </c>
      <c r="D2402" s="213"/>
      <c r="E2402" s="213"/>
      <c r="F2402" s="214"/>
      <c r="G2402" s="214"/>
      <c r="H2402" s="214"/>
      <c r="I2402" s="214"/>
      <c r="J2402" s="215"/>
      <c r="K2402" s="214"/>
      <c r="L2402" s="215"/>
      <c r="M2402" s="216"/>
      <c r="N2402" s="217"/>
      <c r="V2402" s="189"/>
      <c r="W2402" s="195"/>
      <c r="AA2402" s="207"/>
      <c r="AD2402" s="195"/>
      <c r="AE2402" s="195"/>
      <c r="AG2402" s="195"/>
      <c r="AH2402" s="195"/>
    </row>
    <row r="2403" spans="1:37" s="160" customFormat="1" ht="1.5" customHeight="1" x14ac:dyDescent="0.2">
      <c r="A2403" s="214"/>
      <c r="B2403" s="212"/>
      <c r="C2403" s="212"/>
      <c r="D2403" s="212"/>
      <c r="E2403" s="212"/>
      <c r="F2403" s="214"/>
      <c r="G2403" s="214"/>
      <c r="H2403" s="214"/>
      <c r="I2403" s="214"/>
      <c r="J2403" s="218"/>
      <c r="K2403" s="214"/>
      <c r="L2403" s="218"/>
      <c r="M2403" s="201"/>
      <c r="N2403" s="218"/>
      <c r="V2403" s="189"/>
      <c r="W2403" s="195"/>
      <c r="AA2403" s="207"/>
      <c r="AD2403" s="195"/>
      <c r="AE2403" s="195"/>
      <c r="AG2403" s="195"/>
      <c r="AH2403" s="195"/>
    </row>
    <row r="2404" spans="1:37" s="160" customFormat="1" ht="22.5" x14ac:dyDescent="0.2">
      <c r="A2404" s="219"/>
      <c r="B2404" s="220"/>
      <c r="C2404" s="1039" t="s">
        <v>2515</v>
      </c>
      <c r="D2404" s="1039"/>
      <c r="E2404" s="1039"/>
      <c r="F2404" s="1039"/>
      <c r="G2404" s="1039"/>
      <c r="H2404" s="1039"/>
      <c r="I2404" s="1039"/>
      <c r="J2404" s="1039"/>
      <c r="K2404" s="1039"/>
      <c r="L2404" s="221"/>
      <c r="M2404" s="222"/>
      <c r="N2404" s="223"/>
      <c r="V2404" s="189"/>
      <c r="W2404" s="195"/>
      <c r="AA2404" s="207"/>
      <c r="AD2404" s="195"/>
      <c r="AE2404" s="195" t="s">
        <v>2515</v>
      </c>
      <c r="AG2404" s="195"/>
      <c r="AH2404" s="195"/>
    </row>
    <row r="2405" spans="1:37" s="160" customFormat="1" ht="12" x14ac:dyDescent="0.2">
      <c r="A2405" s="224"/>
      <c r="B2405" s="199"/>
      <c r="C2405" s="1037" t="s">
        <v>512</v>
      </c>
      <c r="D2405" s="1037"/>
      <c r="E2405" s="1037"/>
      <c r="F2405" s="1037"/>
      <c r="G2405" s="1037"/>
      <c r="H2405" s="1037"/>
      <c r="I2405" s="1037"/>
      <c r="J2405" s="1037"/>
      <c r="K2405" s="1037"/>
      <c r="L2405" s="225">
        <v>26553.02</v>
      </c>
      <c r="M2405" s="226"/>
      <c r="N2405" s="227"/>
      <c r="V2405" s="189"/>
      <c r="W2405" s="195"/>
      <c r="AA2405" s="207"/>
      <c r="AD2405" s="195"/>
      <c r="AE2405" s="195"/>
      <c r="AF2405" s="163" t="s">
        <v>512</v>
      </c>
      <c r="AG2405" s="195"/>
      <c r="AH2405" s="195"/>
    </row>
    <row r="2406" spans="1:37" s="160" customFormat="1" ht="12" x14ac:dyDescent="0.2">
      <c r="A2406" s="224"/>
      <c r="B2406" s="199"/>
      <c r="C2406" s="1037" t="s">
        <v>513</v>
      </c>
      <c r="D2406" s="1037"/>
      <c r="E2406" s="1037"/>
      <c r="F2406" s="1037"/>
      <c r="G2406" s="1037"/>
      <c r="H2406" s="1037"/>
      <c r="I2406" s="1037"/>
      <c r="J2406" s="1037"/>
      <c r="K2406" s="1037"/>
      <c r="L2406" s="225"/>
      <c r="M2406" s="226"/>
      <c r="N2406" s="227"/>
      <c r="V2406" s="189"/>
      <c r="W2406" s="195"/>
      <c r="AA2406" s="207"/>
      <c r="AD2406" s="195"/>
      <c r="AE2406" s="195"/>
      <c r="AF2406" s="163" t="s">
        <v>513</v>
      </c>
      <c r="AG2406" s="195"/>
      <c r="AH2406" s="195"/>
    </row>
    <row r="2407" spans="1:37" s="160" customFormat="1" ht="12" x14ac:dyDescent="0.2">
      <c r="A2407" s="224"/>
      <c r="B2407" s="199"/>
      <c r="C2407" s="1037" t="s">
        <v>517</v>
      </c>
      <c r="D2407" s="1037"/>
      <c r="E2407" s="1037"/>
      <c r="F2407" s="1037"/>
      <c r="G2407" s="1037"/>
      <c r="H2407" s="1037"/>
      <c r="I2407" s="1037"/>
      <c r="J2407" s="1037"/>
      <c r="K2407" s="1037"/>
      <c r="L2407" s="225">
        <v>26553.02</v>
      </c>
      <c r="M2407" s="226"/>
      <c r="N2407" s="227"/>
      <c r="V2407" s="189"/>
      <c r="W2407" s="195"/>
      <c r="AA2407" s="207"/>
      <c r="AD2407" s="195"/>
      <c r="AE2407" s="195"/>
      <c r="AF2407" s="163" t="s">
        <v>517</v>
      </c>
      <c r="AG2407" s="195"/>
      <c r="AH2407" s="195"/>
    </row>
    <row r="2408" spans="1:37" s="160" customFormat="1" ht="12" x14ac:dyDescent="0.2">
      <c r="A2408" s="224"/>
      <c r="B2408" s="199"/>
      <c r="C2408" s="1037" t="s">
        <v>518</v>
      </c>
      <c r="D2408" s="1037"/>
      <c r="E2408" s="1037"/>
      <c r="F2408" s="1037"/>
      <c r="G2408" s="1037"/>
      <c r="H2408" s="1037"/>
      <c r="I2408" s="1037"/>
      <c r="J2408" s="1037"/>
      <c r="K2408" s="1037"/>
      <c r="L2408" s="225">
        <v>26553.02</v>
      </c>
      <c r="M2408" s="226"/>
      <c r="N2408" s="227"/>
      <c r="V2408" s="189"/>
      <c r="W2408" s="195"/>
      <c r="AA2408" s="207"/>
      <c r="AD2408" s="195"/>
      <c r="AE2408" s="195"/>
      <c r="AF2408" s="163" t="s">
        <v>518</v>
      </c>
      <c r="AG2408" s="195"/>
      <c r="AH2408" s="195"/>
    </row>
    <row r="2409" spans="1:37" s="160" customFormat="1" ht="12" x14ac:dyDescent="0.2">
      <c r="A2409" s="224"/>
      <c r="B2409" s="199"/>
      <c r="C2409" s="1037" t="s">
        <v>513</v>
      </c>
      <c r="D2409" s="1037"/>
      <c r="E2409" s="1037"/>
      <c r="F2409" s="1037"/>
      <c r="G2409" s="1037"/>
      <c r="H2409" s="1037"/>
      <c r="I2409" s="1037"/>
      <c r="J2409" s="1037"/>
      <c r="K2409" s="1037"/>
      <c r="L2409" s="225"/>
      <c r="M2409" s="226"/>
      <c r="N2409" s="227"/>
      <c r="V2409" s="189"/>
      <c r="W2409" s="195"/>
      <c r="AA2409" s="207"/>
      <c r="AD2409" s="195"/>
      <c r="AE2409" s="195"/>
      <c r="AF2409" s="163" t="s">
        <v>513</v>
      </c>
      <c r="AG2409" s="195"/>
      <c r="AH2409" s="195"/>
    </row>
    <row r="2410" spans="1:37" s="160" customFormat="1" ht="12" x14ac:dyDescent="0.2">
      <c r="A2410" s="224"/>
      <c r="B2410" s="199"/>
      <c r="C2410" s="1037" t="s">
        <v>521</v>
      </c>
      <c r="D2410" s="1037"/>
      <c r="E2410" s="1037"/>
      <c r="F2410" s="1037"/>
      <c r="G2410" s="1037"/>
      <c r="H2410" s="1037"/>
      <c r="I2410" s="1037"/>
      <c r="J2410" s="1037"/>
      <c r="K2410" s="1037"/>
      <c r="L2410" s="225">
        <v>26553.02</v>
      </c>
      <c r="M2410" s="226"/>
      <c r="N2410" s="227"/>
      <c r="V2410" s="189"/>
      <c r="W2410" s="195"/>
      <c r="AA2410" s="207"/>
      <c r="AD2410" s="195"/>
      <c r="AE2410" s="195"/>
      <c r="AF2410" s="163" t="s">
        <v>521</v>
      </c>
      <c r="AG2410" s="195"/>
      <c r="AH2410" s="195"/>
    </row>
    <row r="2411" spans="1:37" s="160" customFormat="1" ht="22.5" x14ac:dyDescent="0.2">
      <c r="A2411" s="224"/>
      <c r="B2411" s="218"/>
      <c r="C2411" s="1038" t="s">
        <v>2516</v>
      </c>
      <c r="D2411" s="1038"/>
      <c r="E2411" s="1038"/>
      <c r="F2411" s="1038"/>
      <c r="G2411" s="1038"/>
      <c r="H2411" s="1038"/>
      <c r="I2411" s="1038"/>
      <c r="J2411" s="1038"/>
      <c r="K2411" s="1038"/>
      <c r="L2411" s="228">
        <v>26553.02</v>
      </c>
      <c r="M2411" s="229"/>
      <c r="N2411" s="230"/>
      <c r="V2411" s="189"/>
      <c r="W2411" s="195"/>
      <c r="AA2411" s="207"/>
      <c r="AD2411" s="195"/>
      <c r="AE2411" s="195"/>
      <c r="AG2411" s="195" t="s">
        <v>2516</v>
      </c>
      <c r="AH2411" s="195"/>
    </row>
    <row r="2412" spans="1:37" s="160" customFormat="1" ht="2.25" customHeight="1" x14ac:dyDescent="0.2">
      <c r="B2412" s="166"/>
      <c r="C2412" s="166"/>
      <c r="D2412" s="166"/>
      <c r="E2412" s="166"/>
      <c r="F2412" s="166"/>
      <c r="G2412" s="166"/>
      <c r="H2412" s="166"/>
      <c r="I2412" s="166"/>
      <c r="J2412" s="166"/>
      <c r="K2412" s="166"/>
      <c r="L2412" s="231"/>
      <c r="M2412" s="232"/>
      <c r="N2412" s="233"/>
    </row>
    <row r="2413" spans="1:37" s="160" customFormat="1" x14ac:dyDescent="0.2">
      <c r="A2413" s="219"/>
      <c r="B2413" s="220"/>
      <c r="C2413" s="1039" t="s">
        <v>636</v>
      </c>
      <c r="D2413" s="1039"/>
      <c r="E2413" s="1039"/>
      <c r="F2413" s="1039"/>
      <c r="G2413" s="1039"/>
      <c r="H2413" s="1039"/>
      <c r="I2413" s="1039"/>
      <c r="J2413" s="1039"/>
      <c r="K2413" s="1039"/>
      <c r="L2413" s="221"/>
      <c r="M2413" s="234"/>
      <c r="N2413" s="223"/>
      <c r="AJ2413" s="195" t="s">
        <v>636</v>
      </c>
    </row>
    <row r="2414" spans="1:37" s="160" customFormat="1" x14ac:dyDescent="0.2">
      <c r="A2414" s="224"/>
      <c r="B2414" s="199"/>
      <c r="C2414" s="1037" t="s">
        <v>512</v>
      </c>
      <c r="D2414" s="1037"/>
      <c r="E2414" s="1037"/>
      <c r="F2414" s="1037"/>
      <c r="G2414" s="1037"/>
      <c r="H2414" s="1037"/>
      <c r="I2414" s="1037"/>
      <c r="J2414" s="1037"/>
      <c r="K2414" s="1037"/>
      <c r="L2414" s="225">
        <v>1443375.58</v>
      </c>
      <c r="M2414" s="235"/>
      <c r="N2414" s="227"/>
      <c r="AJ2414" s="195"/>
      <c r="AK2414" s="163" t="s">
        <v>512</v>
      </c>
    </row>
    <row r="2415" spans="1:37" s="160" customFormat="1" x14ac:dyDescent="0.2">
      <c r="A2415" s="224"/>
      <c r="B2415" s="199"/>
      <c r="C2415" s="1037" t="s">
        <v>513</v>
      </c>
      <c r="D2415" s="1037"/>
      <c r="E2415" s="1037"/>
      <c r="F2415" s="1037"/>
      <c r="G2415" s="1037"/>
      <c r="H2415" s="1037"/>
      <c r="I2415" s="1037"/>
      <c r="J2415" s="1037"/>
      <c r="K2415" s="1037"/>
      <c r="L2415" s="225"/>
      <c r="M2415" s="235"/>
      <c r="N2415" s="227"/>
      <c r="AJ2415" s="195"/>
      <c r="AK2415" s="163" t="s">
        <v>513</v>
      </c>
    </row>
    <row r="2416" spans="1:37" s="160" customFormat="1" x14ac:dyDescent="0.2">
      <c r="A2416" s="224"/>
      <c r="B2416" s="199"/>
      <c r="C2416" s="1037" t="s">
        <v>514</v>
      </c>
      <c r="D2416" s="1037"/>
      <c r="E2416" s="1037"/>
      <c r="F2416" s="1037"/>
      <c r="G2416" s="1037"/>
      <c r="H2416" s="1037"/>
      <c r="I2416" s="1037"/>
      <c r="J2416" s="1037"/>
      <c r="K2416" s="1037"/>
      <c r="L2416" s="225">
        <v>81434.91</v>
      </c>
      <c r="M2416" s="235"/>
      <c r="N2416" s="227"/>
      <c r="AJ2416" s="195"/>
      <c r="AK2416" s="163" t="s">
        <v>514</v>
      </c>
    </row>
    <row r="2417" spans="1:38" x14ac:dyDescent="0.2">
      <c r="A2417" s="224"/>
      <c r="B2417" s="199"/>
      <c r="C2417" s="1037" t="s">
        <v>515</v>
      </c>
      <c r="D2417" s="1037"/>
      <c r="E2417" s="1037"/>
      <c r="F2417" s="1037"/>
      <c r="G2417" s="1037"/>
      <c r="H2417" s="1037"/>
      <c r="I2417" s="1037"/>
      <c r="J2417" s="1037"/>
      <c r="K2417" s="1037"/>
      <c r="L2417" s="225">
        <v>77827.92</v>
      </c>
      <c r="M2417" s="235"/>
      <c r="N2417" s="227"/>
      <c r="O2417" s="160"/>
      <c r="P2417" s="160"/>
      <c r="Q2417" s="160"/>
      <c r="R2417" s="160"/>
      <c r="S2417" s="160"/>
      <c r="T2417" s="160"/>
      <c r="U2417" s="160"/>
      <c r="V2417" s="160"/>
      <c r="W2417" s="160"/>
      <c r="X2417" s="160"/>
      <c r="Y2417" s="160"/>
      <c r="Z2417" s="160"/>
      <c r="AA2417" s="160"/>
      <c r="AB2417" s="160"/>
      <c r="AC2417" s="160"/>
      <c r="AD2417" s="160"/>
      <c r="AE2417" s="160"/>
      <c r="AF2417" s="160"/>
      <c r="AG2417" s="160"/>
      <c r="AH2417" s="160"/>
      <c r="AI2417" s="160"/>
      <c r="AJ2417" s="195"/>
      <c r="AK2417" s="163" t="s">
        <v>515</v>
      </c>
      <c r="AL2417" s="160"/>
    </row>
    <row r="2418" spans="1:38" x14ac:dyDescent="0.2">
      <c r="A2418" s="224"/>
      <c r="B2418" s="199"/>
      <c r="C2418" s="1037" t="s">
        <v>516</v>
      </c>
      <c r="D2418" s="1037"/>
      <c r="E2418" s="1037"/>
      <c r="F2418" s="1037"/>
      <c r="G2418" s="1037"/>
      <c r="H2418" s="1037"/>
      <c r="I2418" s="1037"/>
      <c r="J2418" s="1037"/>
      <c r="K2418" s="1037"/>
      <c r="L2418" s="225">
        <v>7966.67</v>
      </c>
      <c r="M2418" s="235"/>
      <c r="N2418" s="227"/>
      <c r="O2418" s="160"/>
      <c r="P2418" s="160"/>
      <c r="Q2418" s="160"/>
      <c r="R2418" s="160"/>
      <c r="S2418" s="160"/>
      <c r="T2418" s="160"/>
      <c r="U2418" s="160"/>
      <c r="V2418" s="160"/>
      <c r="W2418" s="160"/>
      <c r="X2418" s="160"/>
      <c r="Y2418" s="160"/>
      <c r="Z2418" s="160"/>
      <c r="AA2418" s="160"/>
      <c r="AB2418" s="160"/>
      <c r="AC2418" s="160"/>
      <c r="AD2418" s="160"/>
      <c r="AE2418" s="160"/>
      <c r="AF2418" s="160"/>
      <c r="AG2418" s="160"/>
      <c r="AH2418" s="160"/>
      <c r="AI2418" s="160"/>
      <c r="AJ2418" s="195"/>
      <c r="AK2418" s="163" t="s">
        <v>516</v>
      </c>
      <c r="AL2418" s="160"/>
    </row>
    <row r="2419" spans="1:38" x14ac:dyDescent="0.2">
      <c r="A2419" s="224"/>
      <c r="B2419" s="199"/>
      <c r="C2419" s="1037" t="s">
        <v>517</v>
      </c>
      <c r="D2419" s="1037"/>
      <c r="E2419" s="1037"/>
      <c r="F2419" s="1037"/>
      <c r="G2419" s="1037"/>
      <c r="H2419" s="1037"/>
      <c r="I2419" s="1037"/>
      <c r="J2419" s="1037"/>
      <c r="K2419" s="1037"/>
      <c r="L2419" s="225">
        <v>1284112.75</v>
      </c>
      <c r="M2419" s="235"/>
      <c r="N2419" s="227"/>
      <c r="O2419" s="160"/>
      <c r="P2419" s="160"/>
      <c r="Q2419" s="160"/>
      <c r="R2419" s="160"/>
      <c r="S2419" s="160"/>
      <c r="T2419" s="160"/>
      <c r="U2419" s="160"/>
      <c r="V2419" s="160"/>
      <c r="W2419" s="160"/>
      <c r="X2419" s="160"/>
      <c r="Y2419" s="160"/>
      <c r="Z2419" s="160"/>
      <c r="AA2419" s="160"/>
      <c r="AB2419" s="160"/>
      <c r="AC2419" s="160"/>
      <c r="AD2419" s="160"/>
      <c r="AE2419" s="160"/>
      <c r="AF2419" s="160"/>
      <c r="AG2419" s="160"/>
      <c r="AH2419" s="160"/>
      <c r="AI2419" s="160"/>
      <c r="AJ2419" s="195"/>
      <c r="AK2419" s="163" t="s">
        <v>517</v>
      </c>
      <c r="AL2419" s="160"/>
    </row>
    <row r="2420" spans="1:38" x14ac:dyDescent="0.2">
      <c r="A2420" s="224"/>
      <c r="B2420" s="199" t="s">
        <v>423</v>
      </c>
      <c r="C2420" s="1037" t="s">
        <v>518</v>
      </c>
      <c r="D2420" s="1037"/>
      <c r="E2420" s="1037"/>
      <c r="F2420" s="1037"/>
      <c r="G2420" s="1037"/>
      <c r="H2420" s="1037"/>
      <c r="I2420" s="1037"/>
      <c r="J2420" s="1037"/>
      <c r="K2420" s="1037"/>
      <c r="L2420" s="225">
        <v>1589033.56</v>
      </c>
      <c r="M2420" s="235" t="s">
        <v>567</v>
      </c>
      <c r="N2420" s="227">
        <v>14905135</v>
      </c>
      <c r="O2420" s="160"/>
      <c r="P2420" s="160"/>
      <c r="Q2420" s="160"/>
      <c r="R2420" s="160"/>
      <c r="S2420" s="160"/>
      <c r="T2420" s="160"/>
      <c r="U2420" s="160"/>
      <c r="V2420" s="160"/>
      <c r="W2420" s="160"/>
      <c r="X2420" s="160"/>
      <c r="Y2420" s="160"/>
      <c r="Z2420" s="160"/>
      <c r="AA2420" s="160"/>
      <c r="AB2420" s="160"/>
      <c r="AC2420" s="160"/>
      <c r="AD2420" s="160"/>
      <c r="AE2420" s="160"/>
      <c r="AF2420" s="160"/>
      <c r="AG2420" s="160"/>
      <c r="AH2420" s="160"/>
      <c r="AI2420" s="160"/>
      <c r="AJ2420" s="195"/>
      <c r="AK2420" s="163" t="s">
        <v>518</v>
      </c>
      <c r="AL2420" s="160"/>
    </row>
    <row r="2421" spans="1:38" x14ac:dyDescent="0.2">
      <c r="A2421" s="224"/>
      <c r="B2421" s="199"/>
      <c r="C2421" s="1037" t="s">
        <v>513</v>
      </c>
      <c r="D2421" s="1037"/>
      <c r="E2421" s="1037"/>
      <c r="F2421" s="1037"/>
      <c r="G2421" s="1037"/>
      <c r="H2421" s="1037"/>
      <c r="I2421" s="1037"/>
      <c r="J2421" s="1037"/>
      <c r="K2421" s="1037"/>
      <c r="L2421" s="225"/>
      <c r="M2421" s="235"/>
      <c r="N2421" s="227"/>
      <c r="O2421" s="160"/>
      <c r="P2421" s="160"/>
      <c r="Q2421" s="160"/>
      <c r="R2421" s="160"/>
      <c r="S2421" s="160"/>
      <c r="T2421" s="160"/>
      <c r="U2421" s="160"/>
      <c r="V2421" s="160"/>
      <c r="W2421" s="160"/>
      <c r="X2421" s="160"/>
      <c r="Y2421" s="160"/>
      <c r="Z2421" s="160"/>
      <c r="AA2421" s="160"/>
      <c r="AB2421" s="160"/>
      <c r="AC2421" s="160"/>
      <c r="AD2421" s="160"/>
      <c r="AE2421" s="160"/>
      <c r="AF2421" s="160"/>
      <c r="AG2421" s="160"/>
      <c r="AH2421" s="160"/>
      <c r="AI2421" s="160"/>
      <c r="AJ2421" s="195"/>
      <c r="AK2421" s="163" t="s">
        <v>513</v>
      </c>
      <c r="AL2421" s="160"/>
    </row>
    <row r="2422" spans="1:38" x14ac:dyDescent="0.2">
      <c r="A2422" s="224"/>
      <c r="B2422" s="199"/>
      <c r="C2422" s="1037" t="s">
        <v>519</v>
      </c>
      <c r="D2422" s="1037"/>
      <c r="E2422" s="1037"/>
      <c r="F2422" s="1037"/>
      <c r="G2422" s="1037"/>
      <c r="H2422" s="1037"/>
      <c r="I2422" s="1037"/>
      <c r="J2422" s="1037"/>
      <c r="K2422" s="1037"/>
      <c r="L2422" s="225">
        <v>81434.91</v>
      </c>
      <c r="M2422" s="235"/>
      <c r="N2422" s="227"/>
      <c r="O2422" s="160"/>
      <c r="P2422" s="160"/>
      <c r="Q2422" s="160"/>
      <c r="R2422" s="160"/>
      <c r="S2422" s="160"/>
      <c r="T2422" s="160"/>
      <c r="U2422" s="160"/>
      <c r="V2422" s="160"/>
      <c r="W2422" s="160"/>
      <c r="X2422" s="160"/>
      <c r="Y2422" s="160"/>
      <c r="Z2422" s="160"/>
      <c r="AA2422" s="160"/>
      <c r="AB2422" s="160"/>
      <c r="AC2422" s="160"/>
      <c r="AD2422" s="160"/>
      <c r="AE2422" s="160"/>
      <c r="AF2422" s="160"/>
      <c r="AG2422" s="160"/>
      <c r="AH2422" s="160"/>
      <c r="AI2422" s="160"/>
      <c r="AJ2422" s="195"/>
      <c r="AK2422" s="163" t="s">
        <v>519</v>
      </c>
      <c r="AL2422" s="160"/>
    </row>
    <row r="2423" spans="1:38" x14ac:dyDescent="0.2">
      <c r="A2423" s="224"/>
      <c r="B2423" s="199"/>
      <c r="C2423" s="1037" t="s">
        <v>520</v>
      </c>
      <c r="D2423" s="1037"/>
      <c r="E2423" s="1037"/>
      <c r="F2423" s="1037"/>
      <c r="G2423" s="1037"/>
      <c r="H2423" s="1037"/>
      <c r="I2423" s="1037"/>
      <c r="J2423" s="1037"/>
      <c r="K2423" s="1037"/>
      <c r="L2423" s="225">
        <v>77827.92</v>
      </c>
      <c r="M2423" s="235"/>
      <c r="N2423" s="227"/>
      <c r="O2423" s="160"/>
      <c r="P2423" s="160"/>
      <c r="Q2423" s="160"/>
      <c r="R2423" s="160"/>
      <c r="S2423" s="160"/>
      <c r="T2423" s="160"/>
      <c r="U2423" s="160"/>
      <c r="V2423" s="160"/>
      <c r="W2423" s="160"/>
      <c r="X2423" s="160"/>
      <c r="Y2423" s="160"/>
      <c r="Z2423" s="160"/>
      <c r="AA2423" s="160"/>
      <c r="AB2423" s="160"/>
      <c r="AC2423" s="160"/>
      <c r="AD2423" s="160"/>
      <c r="AE2423" s="160"/>
      <c r="AF2423" s="160"/>
      <c r="AG2423" s="160"/>
      <c r="AH2423" s="160"/>
      <c r="AI2423" s="160"/>
      <c r="AJ2423" s="195"/>
      <c r="AK2423" s="163" t="s">
        <v>520</v>
      </c>
      <c r="AL2423" s="160"/>
    </row>
    <row r="2424" spans="1:38" x14ac:dyDescent="0.2">
      <c r="A2424" s="224"/>
      <c r="B2424" s="199"/>
      <c r="C2424" s="1037" t="s">
        <v>521</v>
      </c>
      <c r="D2424" s="1037"/>
      <c r="E2424" s="1037"/>
      <c r="F2424" s="1037"/>
      <c r="G2424" s="1037"/>
      <c r="H2424" s="1037"/>
      <c r="I2424" s="1037"/>
      <c r="J2424" s="1037"/>
      <c r="K2424" s="1037"/>
      <c r="L2424" s="225">
        <v>1284112.75</v>
      </c>
      <c r="M2424" s="235"/>
      <c r="N2424" s="227"/>
      <c r="O2424" s="160"/>
      <c r="P2424" s="160"/>
      <c r="Q2424" s="160"/>
      <c r="R2424" s="160"/>
      <c r="S2424" s="160"/>
      <c r="T2424" s="160"/>
      <c r="U2424" s="160"/>
      <c r="V2424" s="160"/>
      <c r="W2424" s="160"/>
      <c r="X2424" s="160"/>
      <c r="Y2424" s="160"/>
      <c r="Z2424" s="160"/>
      <c r="AA2424" s="160"/>
      <c r="AB2424" s="160"/>
      <c r="AC2424" s="160"/>
      <c r="AD2424" s="160"/>
      <c r="AE2424" s="160"/>
      <c r="AF2424" s="160"/>
      <c r="AG2424" s="160"/>
      <c r="AH2424" s="160"/>
      <c r="AI2424" s="160"/>
      <c r="AJ2424" s="195"/>
      <c r="AK2424" s="163" t="s">
        <v>521</v>
      </c>
      <c r="AL2424" s="160"/>
    </row>
    <row r="2425" spans="1:38" x14ac:dyDescent="0.2">
      <c r="A2425" s="224"/>
      <c r="B2425" s="199"/>
      <c r="C2425" s="1037" t="s">
        <v>522</v>
      </c>
      <c r="D2425" s="1037"/>
      <c r="E2425" s="1037"/>
      <c r="F2425" s="1037"/>
      <c r="G2425" s="1037"/>
      <c r="H2425" s="1037"/>
      <c r="I2425" s="1037"/>
      <c r="J2425" s="1037"/>
      <c r="K2425" s="1037"/>
      <c r="L2425" s="225">
        <v>92022.64</v>
      </c>
      <c r="M2425" s="235"/>
      <c r="N2425" s="227"/>
      <c r="O2425" s="160"/>
      <c r="P2425" s="160"/>
      <c r="Q2425" s="160"/>
      <c r="R2425" s="160"/>
      <c r="S2425" s="160"/>
      <c r="T2425" s="160"/>
      <c r="U2425" s="160"/>
      <c r="V2425" s="160"/>
      <c r="W2425" s="160"/>
      <c r="X2425" s="160"/>
      <c r="Y2425" s="160"/>
      <c r="Z2425" s="160"/>
      <c r="AA2425" s="160"/>
      <c r="AB2425" s="160"/>
      <c r="AC2425" s="160"/>
      <c r="AD2425" s="160"/>
      <c r="AE2425" s="160"/>
      <c r="AF2425" s="160"/>
      <c r="AG2425" s="160"/>
      <c r="AH2425" s="160"/>
      <c r="AI2425" s="160"/>
      <c r="AJ2425" s="195"/>
      <c r="AK2425" s="163" t="s">
        <v>522</v>
      </c>
      <c r="AL2425" s="160"/>
    </row>
    <row r="2426" spans="1:38" x14ac:dyDescent="0.2">
      <c r="A2426" s="224"/>
      <c r="B2426" s="199"/>
      <c r="C2426" s="1037" t="s">
        <v>523</v>
      </c>
      <c r="D2426" s="1037"/>
      <c r="E2426" s="1037"/>
      <c r="F2426" s="1037"/>
      <c r="G2426" s="1037"/>
      <c r="H2426" s="1037"/>
      <c r="I2426" s="1037"/>
      <c r="J2426" s="1037"/>
      <c r="K2426" s="1037"/>
      <c r="L2426" s="225">
        <v>53635.34</v>
      </c>
      <c r="M2426" s="235"/>
      <c r="N2426" s="227"/>
      <c r="O2426" s="160"/>
      <c r="P2426" s="160"/>
      <c r="Q2426" s="160"/>
      <c r="R2426" s="160"/>
      <c r="S2426" s="160"/>
      <c r="T2426" s="160"/>
      <c r="U2426" s="160"/>
      <c r="V2426" s="160"/>
      <c r="W2426" s="160"/>
      <c r="X2426" s="160"/>
      <c r="Y2426" s="160"/>
      <c r="Z2426" s="160"/>
      <c r="AA2426" s="160"/>
      <c r="AB2426" s="160"/>
      <c r="AC2426" s="160"/>
      <c r="AD2426" s="160"/>
      <c r="AE2426" s="160"/>
      <c r="AF2426" s="160"/>
      <c r="AG2426" s="160"/>
      <c r="AH2426" s="160"/>
      <c r="AI2426" s="160"/>
      <c r="AJ2426" s="195"/>
      <c r="AK2426" s="163" t="s">
        <v>523</v>
      </c>
      <c r="AL2426" s="160"/>
    </row>
    <row r="2427" spans="1:38" x14ac:dyDescent="0.2">
      <c r="A2427" s="224"/>
      <c r="B2427" s="199" t="s">
        <v>434</v>
      </c>
      <c r="C2427" s="1037" t="s">
        <v>1374</v>
      </c>
      <c r="D2427" s="1037"/>
      <c r="E2427" s="1037"/>
      <c r="F2427" s="1037"/>
      <c r="G2427" s="1037"/>
      <c r="H2427" s="1037"/>
      <c r="I2427" s="1037"/>
      <c r="J2427" s="1037"/>
      <c r="K2427" s="1037"/>
      <c r="L2427" s="225">
        <v>43446.57</v>
      </c>
      <c r="M2427" s="235" t="s">
        <v>1362</v>
      </c>
      <c r="N2427" s="227">
        <v>215495</v>
      </c>
      <c r="O2427" s="160"/>
      <c r="P2427" s="160"/>
      <c r="Q2427" s="160"/>
      <c r="R2427" s="160"/>
      <c r="S2427" s="160"/>
      <c r="T2427" s="160"/>
      <c r="U2427" s="160"/>
      <c r="V2427" s="160"/>
      <c r="W2427" s="160"/>
      <c r="X2427" s="160"/>
      <c r="Y2427" s="160"/>
      <c r="Z2427" s="160"/>
      <c r="AA2427" s="160"/>
      <c r="AB2427" s="160"/>
      <c r="AC2427" s="160"/>
      <c r="AD2427" s="160"/>
      <c r="AE2427" s="160"/>
      <c r="AF2427" s="160"/>
      <c r="AG2427" s="160"/>
      <c r="AH2427" s="160"/>
      <c r="AI2427" s="160"/>
      <c r="AJ2427" s="195"/>
      <c r="AK2427" s="163" t="s">
        <v>1374</v>
      </c>
      <c r="AL2427" s="160"/>
    </row>
    <row r="2428" spans="1:38" x14ac:dyDescent="0.2">
      <c r="A2428" s="224"/>
      <c r="B2428" s="199"/>
      <c r="C2428" s="1037" t="s">
        <v>524</v>
      </c>
      <c r="D2428" s="1037"/>
      <c r="E2428" s="1037"/>
      <c r="F2428" s="1037"/>
      <c r="G2428" s="1037"/>
      <c r="H2428" s="1037"/>
      <c r="I2428" s="1037"/>
      <c r="J2428" s="1037"/>
      <c r="K2428" s="1037"/>
      <c r="L2428" s="225">
        <v>89401.58</v>
      </c>
      <c r="M2428" s="235"/>
      <c r="N2428" s="227"/>
      <c r="O2428" s="160"/>
      <c r="P2428" s="160"/>
      <c r="Q2428" s="160"/>
      <c r="R2428" s="160"/>
      <c r="S2428" s="160"/>
      <c r="T2428" s="160"/>
      <c r="U2428" s="160"/>
      <c r="V2428" s="160"/>
      <c r="W2428" s="160"/>
      <c r="X2428" s="160"/>
      <c r="Y2428" s="160"/>
      <c r="Z2428" s="160"/>
      <c r="AA2428" s="160"/>
      <c r="AB2428" s="160"/>
      <c r="AC2428" s="160"/>
      <c r="AD2428" s="160"/>
      <c r="AE2428" s="160"/>
      <c r="AF2428" s="160"/>
      <c r="AG2428" s="160"/>
      <c r="AH2428" s="160"/>
      <c r="AI2428" s="160"/>
      <c r="AJ2428" s="195"/>
      <c r="AK2428" s="163" t="s">
        <v>524</v>
      </c>
      <c r="AL2428" s="160"/>
    </row>
    <row r="2429" spans="1:38" x14ac:dyDescent="0.2">
      <c r="A2429" s="224"/>
      <c r="B2429" s="199"/>
      <c r="C2429" s="1037" t="s">
        <v>525</v>
      </c>
      <c r="D2429" s="1037"/>
      <c r="E2429" s="1037"/>
      <c r="F2429" s="1037"/>
      <c r="G2429" s="1037"/>
      <c r="H2429" s="1037"/>
      <c r="I2429" s="1037"/>
      <c r="J2429" s="1037"/>
      <c r="K2429" s="1037"/>
      <c r="L2429" s="225">
        <v>92022.64</v>
      </c>
      <c r="M2429" s="235"/>
      <c r="N2429" s="227"/>
      <c r="O2429" s="160"/>
      <c r="P2429" s="160"/>
      <c r="Q2429" s="160"/>
      <c r="R2429" s="160"/>
      <c r="S2429" s="160"/>
      <c r="T2429" s="160"/>
      <c r="U2429" s="160"/>
      <c r="V2429" s="160"/>
      <c r="W2429" s="160"/>
      <c r="X2429" s="160"/>
      <c r="Y2429" s="160"/>
      <c r="Z2429" s="160"/>
      <c r="AA2429" s="160"/>
      <c r="AB2429" s="160"/>
      <c r="AC2429" s="160"/>
      <c r="AD2429" s="160"/>
      <c r="AE2429" s="160"/>
      <c r="AF2429" s="160"/>
      <c r="AG2429" s="160"/>
      <c r="AH2429" s="160"/>
      <c r="AI2429" s="160"/>
      <c r="AJ2429" s="195"/>
      <c r="AK2429" s="163" t="s">
        <v>525</v>
      </c>
      <c r="AL2429" s="160"/>
    </row>
    <row r="2430" spans="1:38" x14ac:dyDescent="0.2">
      <c r="A2430" s="224"/>
      <c r="B2430" s="199"/>
      <c r="C2430" s="1037" t="s">
        <v>526</v>
      </c>
      <c r="D2430" s="1037"/>
      <c r="E2430" s="1037"/>
      <c r="F2430" s="1037"/>
      <c r="G2430" s="1037"/>
      <c r="H2430" s="1037"/>
      <c r="I2430" s="1037"/>
      <c r="J2430" s="1037"/>
      <c r="K2430" s="1037"/>
      <c r="L2430" s="225">
        <v>53635.34</v>
      </c>
      <c r="M2430" s="235"/>
      <c r="N2430" s="227"/>
      <c r="O2430" s="160"/>
      <c r="P2430" s="160"/>
      <c r="Q2430" s="160"/>
      <c r="R2430" s="160"/>
      <c r="S2430" s="160"/>
      <c r="T2430" s="160"/>
      <c r="U2430" s="160"/>
      <c r="V2430" s="160"/>
      <c r="W2430" s="160"/>
      <c r="X2430" s="160"/>
      <c r="Y2430" s="160"/>
      <c r="Z2430" s="160"/>
      <c r="AA2430" s="160"/>
      <c r="AB2430" s="160"/>
      <c r="AC2430" s="160"/>
      <c r="AD2430" s="160"/>
      <c r="AE2430" s="160"/>
      <c r="AF2430" s="160"/>
      <c r="AG2430" s="160"/>
      <c r="AH2430" s="160"/>
      <c r="AI2430" s="160"/>
      <c r="AJ2430" s="195"/>
      <c r="AK2430" s="163" t="s">
        <v>526</v>
      </c>
      <c r="AL2430" s="160"/>
    </row>
    <row r="2431" spans="1:38" x14ac:dyDescent="0.2">
      <c r="A2431" s="224"/>
      <c r="B2431" s="218"/>
      <c r="C2431" s="1038" t="s">
        <v>637</v>
      </c>
      <c r="D2431" s="1038"/>
      <c r="E2431" s="1038"/>
      <c r="F2431" s="1038"/>
      <c r="G2431" s="1038"/>
      <c r="H2431" s="1038"/>
      <c r="I2431" s="1038"/>
      <c r="J2431" s="1038"/>
      <c r="K2431" s="1038"/>
      <c r="L2431" s="228">
        <v>1632480.13</v>
      </c>
      <c r="M2431" s="236"/>
      <c r="N2431" s="237">
        <v>15120630</v>
      </c>
      <c r="O2431" s="160"/>
      <c r="P2431" s="160"/>
      <c r="Q2431" s="160"/>
      <c r="R2431" s="160"/>
      <c r="S2431" s="160"/>
      <c r="T2431" s="160"/>
      <c r="U2431" s="160"/>
      <c r="V2431" s="160"/>
      <c r="W2431" s="160"/>
      <c r="X2431" s="160"/>
      <c r="Y2431" s="160"/>
      <c r="Z2431" s="160"/>
      <c r="AA2431" s="160"/>
      <c r="AB2431" s="160"/>
      <c r="AC2431" s="160"/>
      <c r="AD2431" s="160"/>
      <c r="AE2431" s="160"/>
      <c r="AF2431" s="160"/>
      <c r="AG2431" s="160"/>
      <c r="AH2431" s="160"/>
      <c r="AI2431" s="160"/>
      <c r="AJ2431" s="195"/>
      <c r="AK2431" s="160"/>
      <c r="AL2431" s="195" t="s">
        <v>637</v>
      </c>
    </row>
    <row r="2432" spans="1:38" x14ac:dyDescent="0.2">
      <c r="A2432" s="224"/>
      <c r="B2432" s="199"/>
      <c r="C2432" s="1037" t="s">
        <v>513</v>
      </c>
      <c r="D2432" s="1037"/>
      <c r="E2432" s="1037"/>
      <c r="F2432" s="1037"/>
      <c r="G2432" s="1037"/>
      <c r="H2432" s="1037"/>
      <c r="I2432" s="1037"/>
      <c r="J2432" s="1037"/>
      <c r="K2432" s="1037"/>
      <c r="L2432" s="225"/>
      <c r="M2432" s="235"/>
      <c r="N2432" s="227"/>
      <c r="O2432" s="160"/>
      <c r="P2432" s="160"/>
      <c r="Q2432" s="160"/>
      <c r="R2432" s="160"/>
      <c r="S2432" s="160"/>
      <c r="T2432" s="160"/>
      <c r="U2432" s="160"/>
      <c r="V2432" s="160"/>
      <c r="W2432" s="160"/>
      <c r="X2432" s="160"/>
      <c r="Y2432" s="160"/>
      <c r="Z2432" s="160"/>
      <c r="AA2432" s="160"/>
      <c r="AB2432" s="160"/>
      <c r="AC2432" s="160"/>
      <c r="AD2432" s="160"/>
      <c r="AE2432" s="160"/>
      <c r="AF2432" s="160"/>
      <c r="AG2432" s="160"/>
      <c r="AH2432" s="160"/>
      <c r="AI2432" s="160"/>
      <c r="AJ2432" s="195"/>
      <c r="AK2432" s="163" t="s">
        <v>513</v>
      </c>
      <c r="AL2432" s="195"/>
    </row>
    <row r="2433" spans="1:38" x14ac:dyDescent="0.2">
      <c r="A2433" s="224"/>
      <c r="B2433" s="199"/>
      <c r="C2433" s="1037" t="s">
        <v>615</v>
      </c>
      <c r="D2433" s="1037"/>
      <c r="E2433" s="1037"/>
      <c r="F2433" s="1037"/>
      <c r="G2433" s="1037"/>
      <c r="H2433" s="1037"/>
      <c r="I2433" s="1037"/>
      <c r="J2433" s="1037"/>
      <c r="K2433" s="1037"/>
      <c r="L2433" s="225"/>
      <c r="M2433" s="235"/>
      <c r="N2433" s="227">
        <v>1356821</v>
      </c>
      <c r="O2433" s="160"/>
      <c r="P2433" s="160"/>
      <c r="Q2433" s="160"/>
      <c r="R2433" s="160"/>
      <c r="S2433" s="160"/>
      <c r="T2433" s="160"/>
      <c r="U2433" s="160"/>
      <c r="V2433" s="160"/>
      <c r="W2433" s="160"/>
      <c r="X2433" s="160"/>
      <c r="Y2433" s="160"/>
      <c r="Z2433" s="160"/>
      <c r="AA2433" s="160"/>
      <c r="AB2433" s="160"/>
      <c r="AC2433" s="160"/>
      <c r="AD2433" s="160"/>
      <c r="AE2433" s="160"/>
      <c r="AF2433" s="160"/>
      <c r="AG2433" s="160"/>
      <c r="AH2433" s="160"/>
      <c r="AI2433" s="160"/>
      <c r="AJ2433" s="195"/>
      <c r="AK2433" s="163" t="s">
        <v>615</v>
      </c>
      <c r="AL2433" s="195"/>
    </row>
    <row r="2434" spans="1:38" x14ac:dyDescent="0.2">
      <c r="A2434" s="224"/>
      <c r="B2434" s="199"/>
      <c r="C2434" s="1037" t="s">
        <v>1376</v>
      </c>
      <c r="D2434" s="1037"/>
      <c r="E2434" s="1037"/>
      <c r="F2434" s="1037"/>
      <c r="G2434" s="1037"/>
      <c r="H2434" s="1037"/>
      <c r="I2434" s="1037"/>
      <c r="J2434" s="1037"/>
      <c r="K2434" s="1037"/>
      <c r="L2434" s="225"/>
      <c r="M2434" s="235"/>
      <c r="N2434" s="227">
        <v>215495</v>
      </c>
      <c r="O2434" s="160"/>
      <c r="P2434" s="160"/>
      <c r="Q2434" s="160"/>
      <c r="R2434" s="160"/>
      <c r="S2434" s="160"/>
      <c r="T2434" s="160"/>
      <c r="U2434" s="160"/>
      <c r="V2434" s="160"/>
      <c r="W2434" s="160"/>
      <c r="X2434" s="160"/>
      <c r="Y2434" s="160"/>
      <c r="Z2434" s="160"/>
      <c r="AA2434" s="160"/>
      <c r="AB2434" s="160"/>
      <c r="AC2434" s="160"/>
      <c r="AD2434" s="160"/>
      <c r="AE2434" s="160"/>
      <c r="AF2434" s="160"/>
      <c r="AG2434" s="160"/>
      <c r="AH2434" s="160"/>
      <c r="AI2434" s="160"/>
      <c r="AJ2434" s="195"/>
      <c r="AK2434" s="163" t="s">
        <v>1376</v>
      </c>
      <c r="AL2434" s="195"/>
    </row>
    <row r="2435" spans="1:38" ht="1.5" customHeight="1" x14ac:dyDescent="0.2">
      <c r="B2435" s="218"/>
      <c r="C2435" s="212"/>
      <c r="D2435" s="212"/>
      <c r="E2435" s="212"/>
      <c r="F2435" s="212"/>
      <c r="G2435" s="212"/>
      <c r="H2435" s="212"/>
      <c r="I2435" s="212"/>
      <c r="J2435" s="212"/>
      <c r="K2435" s="212"/>
      <c r="L2435" s="228"/>
      <c r="M2435" s="229"/>
      <c r="N2435" s="238"/>
      <c r="O2435" s="160"/>
      <c r="P2435" s="160"/>
      <c r="Q2435" s="160"/>
      <c r="R2435" s="160"/>
      <c r="S2435" s="160"/>
      <c r="T2435" s="160"/>
      <c r="U2435" s="160"/>
      <c r="V2435" s="160"/>
      <c r="W2435" s="160"/>
      <c r="X2435" s="160"/>
      <c r="Y2435" s="160"/>
      <c r="Z2435" s="160"/>
      <c r="AA2435" s="160"/>
      <c r="AB2435" s="160"/>
      <c r="AC2435" s="160"/>
      <c r="AD2435" s="160"/>
      <c r="AE2435" s="160"/>
      <c r="AF2435" s="160"/>
      <c r="AG2435" s="160"/>
      <c r="AH2435" s="160"/>
      <c r="AI2435" s="160"/>
      <c r="AJ2435" s="160"/>
      <c r="AK2435" s="160"/>
      <c r="AL2435" s="160"/>
    </row>
    <row r="2436" spans="1:38" ht="53.25" customHeight="1" x14ac:dyDescent="0.2">
      <c r="A2436" s="239"/>
      <c r="B2436" s="239"/>
      <c r="C2436" s="239"/>
      <c r="D2436" s="239"/>
      <c r="E2436" s="239"/>
      <c r="F2436" s="239"/>
      <c r="G2436" s="239"/>
      <c r="H2436" s="239"/>
      <c r="I2436" s="239"/>
      <c r="J2436" s="239"/>
      <c r="K2436" s="239"/>
      <c r="L2436" s="239"/>
      <c r="M2436" s="239"/>
      <c r="N2436" s="239"/>
      <c r="O2436" s="160"/>
      <c r="P2436" s="160"/>
      <c r="Q2436" s="160"/>
      <c r="R2436" s="160"/>
      <c r="S2436" s="160"/>
      <c r="T2436" s="160"/>
      <c r="U2436" s="160"/>
      <c r="V2436" s="160"/>
      <c r="W2436" s="160"/>
      <c r="X2436" s="160"/>
      <c r="Y2436" s="160"/>
      <c r="Z2436" s="160"/>
      <c r="AA2436" s="160"/>
      <c r="AB2436" s="160"/>
      <c r="AC2436" s="160"/>
      <c r="AD2436" s="160"/>
      <c r="AE2436" s="160"/>
      <c r="AF2436" s="160"/>
      <c r="AG2436" s="160"/>
      <c r="AH2436" s="160"/>
      <c r="AI2436" s="160"/>
      <c r="AJ2436" s="160"/>
      <c r="AK2436" s="160"/>
      <c r="AL2436" s="160"/>
    </row>
    <row r="2437" spans="1:38" x14ac:dyDescent="0.2">
      <c r="B2437" s="240" t="s">
        <v>376</v>
      </c>
      <c r="C2437" s="1035" t="s">
        <v>638</v>
      </c>
      <c r="D2437" s="1035"/>
      <c r="E2437" s="1035"/>
      <c r="F2437" s="1035"/>
      <c r="G2437" s="1035"/>
      <c r="H2437" s="1035"/>
      <c r="I2437" s="1035"/>
      <c r="J2437" s="1035"/>
      <c r="K2437" s="1035"/>
      <c r="L2437" s="1035"/>
      <c r="O2437" s="160"/>
      <c r="P2437" s="160"/>
      <c r="Q2437" s="160"/>
      <c r="R2437" s="160"/>
      <c r="S2437" s="160"/>
      <c r="T2437" s="160"/>
      <c r="U2437" s="160"/>
      <c r="V2437" s="160"/>
      <c r="W2437" s="160"/>
      <c r="X2437" s="160"/>
      <c r="Y2437" s="160"/>
      <c r="Z2437" s="160"/>
      <c r="AA2437" s="160"/>
      <c r="AB2437" s="160"/>
      <c r="AC2437" s="160"/>
      <c r="AD2437" s="160"/>
      <c r="AE2437" s="160"/>
      <c r="AF2437" s="160"/>
      <c r="AG2437" s="160"/>
      <c r="AH2437" s="160"/>
      <c r="AI2437" s="160"/>
      <c r="AJ2437" s="160"/>
      <c r="AK2437" s="160"/>
      <c r="AL2437" s="160"/>
    </row>
    <row r="2438" spans="1:38" ht="13.5" customHeight="1" x14ac:dyDescent="0.2">
      <c r="B2438" s="161"/>
      <c r="C2438" s="1036" t="s">
        <v>92</v>
      </c>
      <c r="D2438" s="1036"/>
      <c r="E2438" s="1036"/>
      <c r="F2438" s="1036"/>
      <c r="G2438" s="1036"/>
      <c r="H2438" s="1036"/>
      <c r="I2438" s="1036"/>
      <c r="J2438" s="1036"/>
      <c r="K2438" s="1036"/>
      <c r="L2438" s="1036"/>
      <c r="O2438" s="160"/>
      <c r="P2438" s="160"/>
      <c r="Q2438" s="160"/>
      <c r="R2438" s="160"/>
      <c r="S2438" s="160"/>
      <c r="T2438" s="160"/>
      <c r="U2438" s="160"/>
      <c r="V2438" s="160"/>
      <c r="W2438" s="160"/>
      <c r="X2438" s="160"/>
      <c r="Y2438" s="160"/>
      <c r="Z2438" s="160"/>
      <c r="AA2438" s="160"/>
      <c r="AB2438" s="160"/>
      <c r="AC2438" s="160"/>
      <c r="AD2438" s="160"/>
      <c r="AE2438" s="160"/>
      <c r="AF2438" s="160"/>
      <c r="AG2438" s="160"/>
      <c r="AH2438" s="160"/>
      <c r="AI2438" s="160"/>
      <c r="AJ2438" s="160"/>
      <c r="AK2438" s="160"/>
      <c r="AL2438" s="160"/>
    </row>
    <row r="2439" spans="1:38" ht="12.75" customHeight="1" x14ac:dyDescent="0.2">
      <c r="B2439" s="240" t="s">
        <v>377</v>
      </c>
      <c r="C2439" s="1035" t="s">
        <v>639</v>
      </c>
      <c r="D2439" s="1035"/>
      <c r="E2439" s="1035"/>
      <c r="F2439" s="1035"/>
      <c r="G2439" s="1035"/>
      <c r="H2439" s="1035"/>
      <c r="I2439" s="1035"/>
      <c r="J2439" s="1035"/>
      <c r="K2439" s="1035"/>
      <c r="L2439" s="1035"/>
      <c r="O2439" s="160"/>
      <c r="P2439" s="160"/>
      <c r="Q2439" s="160"/>
      <c r="R2439" s="160"/>
      <c r="S2439" s="160"/>
      <c r="T2439" s="160"/>
      <c r="U2439" s="160"/>
      <c r="V2439" s="160"/>
      <c r="W2439" s="160"/>
      <c r="X2439" s="160"/>
      <c r="Y2439" s="160"/>
      <c r="Z2439" s="160"/>
      <c r="AA2439" s="160"/>
      <c r="AB2439" s="160"/>
      <c r="AC2439" s="160"/>
      <c r="AD2439" s="160"/>
      <c r="AE2439" s="160"/>
      <c r="AF2439" s="160"/>
      <c r="AG2439" s="160"/>
      <c r="AH2439" s="160"/>
      <c r="AI2439" s="160"/>
      <c r="AJ2439" s="160"/>
      <c r="AK2439" s="160"/>
      <c r="AL2439" s="160"/>
    </row>
    <row r="2440" spans="1:38" ht="13.5" customHeight="1" x14ac:dyDescent="0.2">
      <c r="C2440" s="1036" t="s">
        <v>92</v>
      </c>
      <c r="D2440" s="1036"/>
      <c r="E2440" s="1036"/>
      <c r="F2440" s="1036"/>
      <c r="G2440" s="1036"/>
      <c r="H2440" s="1036"/>
      <c r="I2440" s="1036"/>
      <c r="J2440" s="1036"/>
      <c r="K2440" s="1036"/>
      <c r="L2440" s="1036"/>
      <c r="O2440" s="160"/>
      <c r="P2440" s="160"/>
      <c r="Q2440" s="160"/>
      <c r="R2440" s="160"/>
      <c r="S2440" s="160"/>
      <c r="T2440" s="160"/>
      <c r="U2440" s="160"/>
      <c r="V2440" s="160"/>
      <c r="W2440" s="160"/>
      <c r="X2440" s="160"/>
      <c r="Y2440" s="160"/>
      <c r="Z2440" s="160"/>
      <c r="AA2440" s="160"/>
      <c r="AB2440" s="160"/>
      <c r="AC2440" s="160"/>
      <c r="AD2440" s="160"/>
      <c r="AE2440" s="160"/>
      <c r="AF2440" s="160"/>
      <c r="AG2440" s="160"/>
      <c r="AH2440" s="160"/>
      <c r="AI2440" s="160"/>
      <c r="AJ2440" s="160"/>
      <c r="AK2440" s="160"/>
      <c r="AL2440" s="160"/>
    </row>
    <row r="2442" spans="1:38" x14ac:dyDescent="0.2">
      <c r="B2442" s="241"/>
      <c r="D2442" s="241"/>
      <c r="F2442" s="241"/>
      <c r="O2442" s="160"/>
      <c r="P2442" s="160"/>
      <c r="Q2442" s="160"/>
      <c r="R2442" s="160"/>
      <c r="S2442" s="160"/>
      <c r="T2442" s="160"/>
      <c r="U2442" s="160"/>
      <c r="V2442" s="160"/>
      <c r="W2442" s="160"/>
      <c r="X2442" s="160"/>
      <c r="Y2442" s="160"/>
      <c r="Z2442" s="160"/>
      <c r="AA2442" s="160"/>
      <c r="AB2442" s="160"/>
      <c r="AC2442" s="160"/>
      <c r="AD2442" s="160"/>
      <c r="AE2442" s="160"/>
      <c r="AF2442" s="160"/>
      <c r="AG2442" s="160"/>
      <c r="AH2442" s="160"/>
      <c r="AI2442" s="160"/>
      <c r="AJ2442" s="160"/>
      <c r="AK2442" s="160"/>
      <c r="AL2442" s="160"/>
    </row>
    <row r="2459" spans="15:38" x14ac:dyDescent="0.2">
      <c r="O2459" s="160"/>
      <c r="P2459" s="160"/>
      <c r="Q2459" s="160"/>
      <c r="R2459" s="160"/>
      <c r="S2459" s="160"/>
      <c r="T2459" s="160"/>
      <c r="U2459" s="160"/>
      <c r="V2459" s="160"/>
      <c r="W2459" s="160"/>
      <c r="X2459" s="160"/>
      <c r="Y2459" s="160"/>
      <c r="Z2459" s="160"/>
      <c r="AA2459" s="160"/>
      <c r="AB2459" s="160"/>
      <c r="AC2459" s="160"/>
      <c r="AD2459" s="160"/>
      <c r="AE2459" s="160"/>
      <c r="AF2459" s="160"/>
      <c r="AG2459" s="160"/>
      <c r="AH2459" s="160"/>
      <c r="AI2459" s="160"/>
      <c r="AJ2459" s="160"/>
      <c r="AK2459" s="160"/>
      <c r="AL2459" s="160"/>
    </row>
    <row r="2460" spans="15:38" x14ac:dyDescent="0.2">
      <c r="O2460" s="160"/>
      <c r="P2460" s="160"/>
      <c r="Q2460" s="160"/>
      <c r="R2460" s="160"/>
      <c r="S2460" s="160"/>
      <c r="T2460" s="160"/>
      <c r="U2460" s="160"/>
      <c r="V2460" s="160"/>
      <c r="W2460" s="160"/>
      <c r="X2460" s="160"/>
      <c r="Y2460" s="160"/>
      <c r="Z2460" s="160"/>
      <c r="AA2460" s="160"/>
      <c r="AB2460" s="160"/>
      <c r="AC2460" s="160"/>
      <c r="AD2460" s="160"/>
      <c r="AE2460" s="160"/>
      <c r="AF2460" s="160"/>
      <c r="AG2460" s="160"/>
      <c r="AH2460" s="160"/>
      <c r="AI2460" s="160"/>
      <c r="AJ2460" s="160"/>
      <c r="AK2460" s="160"/>
      <c r="AL2460" s="160"/>
    </row>
    <row r="2463" spans="15:38" x14ac:dyDescent="0.2">
      <c r="O2463" s="160"/>
      <c r="P2463" s="160"/>
      <c r="Q2463" s="160"/>
      <c r="R2463" s="160"/>
      <c r="S2463" s="160"/>
      <c r="T2463" s="160"/>
      <c r="U2463" s="160"/>
      <c r="V2463" s="160"/>
      <c r="W2463" s="160"/>
      <c r="X2463" s="160"/>
      <c r="Y2463" s="160"/>
      <c r="Z2463" s="160"/>
      <c r="AA2463" s="160"/>
      <c r="AB2463" s="160"/>
      <c r="AC2463" s="160"/>
      <c r="AD2463" s="160"/>
      <c r="AE2463" s="160"/>
      <c r="AF2463" s="160"/>
      <c r="AG2463" s="160"/>
      <c r="AH2463" s="160"/>
      <c r="AI2463" s="160"/>
      <c r="AJ2463" s="160"/>
      <c r="AK2463" s="160"/>
      <c r="AL2463" s="160"/>
    </row>
  </sheetData>
  <mergeCells count="2256"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C47:E47"/>
    <mergeCell ref="C48:E48"/>
    <mergeCell ref="C49:E49"/>
    <mergeCell ref="C50:E50"/>
    <mergeCell ref="C51:E51"/>
    <mergeCell ref="C52:E52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53:E53"/>
    <mergeCell ref="C54:E54"/>
    <mergeCell ref="C55:E55"/>
    <mergeCell ref="C56:E56"/>
    <mergeCell ref="C58:E58"/>
    <mergeCell ref="C61:K61"/>
    <mergeCell ref="C86:E86"/>
    <mergeCell ref="C87:E87"/>
    <mergeCell ref="C88:E88"/>
    <mergeCell ref="C89:E89"/>
    <mergeCell ref="C90:E90"/>
    <mergeCell ref="C91:E91"/>
    <mergeCell ref="C80:E80"/>
    <mergeCell ref="C81:N81"/>
    <mergeCell ref="C82:N82"/>
    <mergeCell ref="C83:E83"/>
    <mergeCell ref="C84:E84"/>
    <mergeCell ref="C85:E85"/>
    <mergeCell ref="C74:K74"/>
    <mergeCell ref="C75:K75"/>
    <mergeCell ref="C76:K76"/>
    <mergeCell ref="C77:K77"/>
    <mergeCell ref="C78:K78"/>
    <mergeCell ref="A79:N79"/>
    <mergeCell ref="C107:E107"/>
    <mergeCell ref="C108:E108"/>
    <mergeCell ref="C109:E109"/>
    <mergeCell ref="C110:E110"/>
    <mergeCell ref="C111:E111"/>
    <mergeCell ref="C112:E112"/>
    <mergeCell ref="C100:E100"/>
    <mergeCell ref="C102:E102"/>
    <mergeCell ref="C103:N103"/>
    <mergeCell ref="C104:N104"/>
    <mergeCell ref="C105:E105"/>
    <mergeCell ref="C106:E106"/>
    <mergeCell ref="C92:E92"/>
    <mergeCell ref="C93:E93"/>
    <mergeCell ref="C94:E94"/>
    <mergeCell ref="C95:E95"/>
    <mergeCell ref="C96:E96"/>
    <mergeCell ref="C98:E98"/>
    <mergeCell ref="C127:E127"/>
    <mergeCell ref="C128:E128"/>
    <mergeCell ref="C129:E129"/>
    <mergeCell ref="C130:E130"/>
    <mergeCell ref="C131:E131"/>
    <mergeCell ref="C132:E132"/>
    <mergeCell ref="C120:E120"/>
    <mergeCell ref="C122:E122"/>
    <mergeCell ref="C123:N123"/>
    <mergeCell ref="C124:E124"/>
    <mergeCell ref="C125:E125"/>
    <mergeCell ref="C126:E126"/>
    <mergeCell ref="C113:E113"/>
    <mergeCell ref="C114:E114"/>
    <mergeCell ref="C115:E115"/>
    <mergeCell ref="C116:E116"/>
    <mergeCell ref="C117:E117"/>
    <mergeCell ref="C118:E11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E143"/>
    <mergeCell ref="C144:E144"/>
    <mergeCell ref="C145:E145"/>
    <mergeCell ref="C146:E146"/>
    <mergeCell ref="C133:E133"/>
    <mergeCell ref="C134:E134"/>
    <mergeCell ref="C135:E135"/>
    <mergeCell ref="C136:E136"/>
    <mergeCell ref="C137:E137"/>
    <mergeCell ref="C139:E139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C163:E163"/>
    <mergeCell ref="C164:E164"/>
    <mergeCell ref="C165:E165"/>
    <mergeCell ref="C153:E153"/>
    <mergeCell ref="C154:E154"/>
    <mergeCell ref="C156:E156"/>
    <mergeCell ref="C157:N157"/>
    <mergeCell ref="C158:N158"/>
    <mergeCell ref="C159:E159"/>
    <mergeCell ref="C186:E186"/>
    <mergeCell ref="C187:E187"/>
    <mergeCell ref="C188:E188"/>
    <mergeCell ref="C189:E189"/>
    <mergeCell ref="C190:E190"/>
    <mergeCell ref="C191:E191"/>
    <mergeCell ref="C180:E180"/>
    <mergeCell ref="C181:E181"/>
    <mergeCell ref="C182:E182"/>
    <mergeCell ref="C183:E183"/>
    <mergeCell ref="C184:E184"/>
    <mergeCell ref="C185:E185"/>
    <mergeCell ref="C172:E172"/>
    <mergeCell ref="C174:N174"/>
    <mergeCell ref="C175:E175"/>
    <mergeCell ref="C177:E177"/>
    <mergeCell ref="C178:N178"/>
    <mergeCell ref="C179:N179"/>
    <mergeCell ref="C205:E205"/>
    <mergeCell ref="C206:E206"/>
    <mergeCell ref="C207:E207"/>
    <mergeCell ref="C208:E208"/>
    <mergeCell ref="C209:E209"/>
    <mergeCell ref="C212:K212"/>
    <mergeCell ref="C199:E199"/>
    <mergeCell ref="C200:E200"/>
    <mergeCell ref="C201:E201"/>
    <mergeCell ref="C202:E202"/>
    <mergeCell ref="C203:E203"/>
    <mergeCell ref="C204:E204"/>
    <mergeCell ref="C192:E192"/>
    <mergeCell ref="C194:E194"/>
    <mergeCell ref="C195:N195"/>
    <mergeCell ref="C196:N196"/>
    <mergeCell ref="C197:E197"/>
    <mergeCell ref="C198:E198"/>
    <mergeCell ref="C225:K225"/>
    <mergeCell ref="C226:K226"/>
    <mergeCell ref="C227:K227"/>
    <mergeCell ref="C228:K228"/>
    <mergeCell ref="C229:K229"/>
    <mergeCell ref="A230:N230"/>
    <mergeCell ref="C219:K219"/>
    <mergeCell ref="C220:K220"/>
    <mergeCell ref="C221:K221"/>
    <mergeCell ref="C222:K222"/>
    <mergeCell ref="C223:K223"/>
    <mergeCell ref="C224:K224"/>
    <mergeCell ref="C213:K213"/>
    <mergeCell ref="C214:K214"/>
    <mergeCell ref="C215:K215"/>
    <mergeCell ref="C216:K216"/>
    <mergeCell ref="C217:K217"/>
    <mergeCell ref="C218:K218"/>
    <mergeCell ref="C243:E243"/>
    <mergeCell ref="C244:E244"/>
    <mergeCell ref="C245:N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1:E231"/>
    <mergeCell ref="C232:N232"/>
    <mergeCell ref="C233:E233"/>
    <mergeCell ref="C234:E234"/>
    <mergeCell ref="C235:E235"/>
    <mergeCell ref="C236:E236"/>
    <mergeCell ref="C262:K262"/>
    <mergeCell ref="C263:K263"/>
    <mergeCell ref="C264:K264"/>
    <mergeCell ref="C265:K265"/>
    <mergeCell ref="C266:K266"/>
    <mergeCell ref="C267:K267"/>
    <mergeCell ref="C255:E255"/>
    <mergeCell ref="C256:E256"/>
    <mergeCell ref="C258:K258"/>
    <mergeCell ref="C259:K259"/>
    <mergeCell ref="C260:K260"/>
    <mergeCell ref="C261:K261"/>
    <mergeCell ref="C249:E249"/>
    <mergeCell ref="C250:E250"/>
    <mergeCell ref="C251:E251"/>
    <mergeCell ref="C252:E252"/>
    <mergeCell ref="C253:E253"/>
    <mergeCell ref="C254:E254"/>
    <mergeCell ref="C280:E280"/>
    <mergeCell ref="C281:E281"/>
    <mergeCell ref="C282:E282"/>
    <mergeCell ref="C283:E283"/>
    <mergeCell ref="C284:E284"/>
    <mergeCell ref="C285:E285"/>
    <mergeCell ref="C274:K274"/>
    <mergeCell ref="C275:K275"/>
    <mergeCell ref="A276:N276"/>
    <mergeCell ref="C277:E277"/>
    <mergeCell ref="C278:N278"/>
    <mergeCell ref="C279:N279"/>
    <mergeCell ref="C268:K268"/>
    <mergeCell ref="C269:K269"/>
    <mergeCell ref="C270:K270"/>
    <mergeCell ref="C271:K271"/>
    <mergeCell ref="C272:K272"/>
    <mergeCell ref="C273:K273"/>
    <mergeCell ref="C302:N302"/>
    <mergeCell ref="C303:N303"/>
    <mergeCell ref="C304:E304"/>
    <mergeCell ref="C306:N306"/>
    <mergeCell ref="C307:E307"/>
    <mergeCell ref="C309:N309"/>
    <mergeCell ref="C293:N293"/>
    <mergeCell ref="C294:E294"/>
    <mergeCell ref="C296:N296"/>
    <mergeCell ref="C297:E297"/>
    <mergeCell ref="C299:N299"/>
    <mergeCell ref="C300:E300"/>
    <mergeCell ref="C286:E286"/>
    <mergeCell ref="C287:E287"/>
    <mergeCell ref="C288:E288"/>
    <mergeCell ref="C289:E289"/>
    <mergeCell ref="C290:E290"/>
    <mergeCell ref="C291:E291"/>
    <mergeCell ref="C323:K323"/>
    <mergeCell ref="C324:K324"/>
    <mergeCell ref="C325:K325"/>
    <mergeCell ref="C326:K326"/>
    <mergeCell ref="C327:K327"/>
    <mergeCell ref="C328:K328"/>
    <mergeCell ref="C317:K317"/>
    <mergeCell ref="C318:K318"/>
    <mergeCell ref="C319:K319"/>
    <mergeCell ref="C320:K320"/>
    <mergeCell ref="C321:K321"/>
    <mergeCell ref="C322:K322"/>
    <mergeCell ref="C310:N310"/>
    <mergeCell ref="C312:K312"/>
    <mergeCell ref="C313:K313"/>
    <mergeCell ref="C314:K314"/>
    <mergeCell ref="C315:K315"/>
    <mergeCell ref="C316:K316"/>
    <mergeCell ref="C341:E341"/>
    <mergeCell ref="C342:E342"/>
    <mergeCell ref="C343:E343"/>
    <mergeCell ref="C344:E344"/>
    <mergeCell ref="C345:E345"/>
    <mergeCell ref="C346:E346"/>
    <mergeCell ref="C335:E335"/>
    <mergeCell ref="C336:N336"/>
    <mergeCell ref="C337:N337"/>
    <mergeCell ref="C338:E338"/>
    <mergeCell ref="C339:E339"/>
    <mergeCell ref="C340:E340"/>
    <mergeCell ref="C329:K329"/>
    <mergeCell ref="C330:K330"/>
    <mergeCell ref="C331:K331"/>
    <mergeCell ref="C332:K332"/>
    <mergeCell ref="C333:K333"/>
    <mergeCell ref="A334:N334"/>
    <mergeCell ref="C360:E360"/>
    <mergeCell ref="C361:E361"/>
    <mergeCell ref="C362:E362"/>
    <mergeCell ref="C363:E363"/>
    <mergeCell ref="C364:E364"/>
    <mergeCell ref="C365:E365"/>
    <mergeCell ref="C354:N354"/>
    <mergeCell ref="C355:N355"/>
    <mergeCell ref="C356:E356"/>
    <mergeCell ref="C357:E357"/>
    <mergeCell ref="C358:E358"/>
    <mergeCell ref="C359:E359"/>
    <mergeCell ref="C347:E347"/>
    <mergeCell ref="C348:E348"/>
    <mergeCell ref="C349:E349"/>
    <mergeCell ref="C350:E350"/>
    <mergeCell ref="C351:E351"/>
    <mergeCell ref="C353:E353"/>
    <mergeCell ref="C379:E379"/>
    <mergeCell ref="C380:E380"/>
    <mergeCell ref="C381:E381"/>
    <mergeCell ref="C382:E382"/>
    <mergeCell ref="C383:E383"/>
    <mergeCell ref="C385:E385"/>
    <mergeCell ref="C373:E373"/>
    <mergeCell ref="C374:E374"/>
    <mergeCell ref="C375:E375"/>
    <mergeCell ref="C376:E376"/>
    <mergeCell ref="C377:E377"/>
    <mergeCell ref="C378:E378"/>
    <mergeCell ref="C366:E366"/>
    <mergeCell ref="C367:E367"/>
    <mergeCell ref="C368:E368"/>
    <mergeCell ref="C369:E369"/>
    <mergeCell ref="C371:E371"/>
    <mergeCell ref="C372:N372"/>
    <mergeCell ref="C398:E398"/>
    <mergeCell ref="C399:E399"/>
    <mergeCell ref="C400:E400"/>
    <mergeCell ref="C402:E402"/>
    <mergeCell ref="C404:E404"/>
    <mergeCell ref="C405:N405"/>
    <mergeCell ref="C392:E392"/>
    <mergeCell ref="C393:E393"/>
    <mergeCell ref="C394:E394"/>
    <mergeCell ref="C395:E395"/>
    <mergeCell ref="C396:E396"/>
    <mergeCell ref="C397:E397"/>
    <mergeCell ref="C386:N386"/>
    <mergeCell ref="C387:N387"/>
    <mergeCell ref="C388:E388"/>
    <mergeCell ref="C389:E389"/>
    <mergeCell ref="C390:E390"/>
    <mergeCell ref="C391:E391"/>
    <mergeCell ref="C418:E418"/>
    <mergeCell ref="C419:E419"/>
    <mergeCell ref="C421:E421"/>
    <mergeCell ref="C423:E423"/>
    <mergeCell ref="C424:N424"/>
    <mergeCell ref="C425:N425"/>
    <mergeCell ref="C412:E412"/>
    <mergeCell ref="C413:E413"/>
    <mergeCell ref="C414:E414"/>
    <mergeCell ref="C415:E415"/>
    <mergeCell ref="C416:E416"/>
    <mergeCell ref="C417:E417"/>
    <mergeCell ref="C406:N406"/>
    <mergeCell ref="C407:E407"/>
    <mergeCell ref="C408:E408"/>
    <mergeCell ref="C409:E409"/>
    <mergeCell ref="C410:E410"/>
    <mergeCell ref="C411:E411"/>
    <mergeCell ref="C438:E438"/>
    <mergeCell ref="C439:E439"/>
    <mergeCell ref="C441:N441"/>
    <mergeCell ref="C442:E442"/>
    <mergeCell ref="C444:N444"/>
    <mergeCell ref="C445:E445"/>
    <mergeCell ref="C432:E432"/>
    <mergeCell ref="C433:E433"/>
    <mergeCell ref="C434:E434"/>
    <mergeCell ref="C435:E435"/>
    <mergeCell ref="C436:E436"/>
    <mergeCell ref="C437:E437"/>
    <mergeCell ref="C426:E426"/>
    <mergeCell ref="C427:E427"/>
    <mergeCell ref="C428:E428"/>
    <mergeCell ref="C429:E429"/>
    <mergeCell ref="C430:E430"/>
    <mergeCell ref="C431:E431"/>
    <mergeCell ref="C461:K461"/>
    <mergeCell ref="C462:K462"/>
    <mergeCell ref="C463:K463"/>
    <mergeCell ref="C464:K464"/>
    <mergeCell ref="C465:K465"/>
    <mergeCell ref="C466:K466"/>
    <mergeCell ref="C455:K455"/>
    <mergeCell ref="C456:K456"/>
    <mergeCell ref="C457:K457"/>
    <mergeCell ref="C458:K458"/>
    <mergeCell ref="C459:K459"/>
    <mergeCell ref="C460:K460"/>
    <mergeCell ref="C447:N447"/>
    <mergeCell ref="C448:E448"/>
    <mergeCell ref="C450:N450"/>
    <mergeCell ref="C452:K452"/>
    <mergeCell ref="C453:K453"/>
    <mergeCell ref="C454:K454"/>
    <mergeCell ref="C479:E479"/>
    <mergeCell ref="C480:E480"/>
    <mergeCell ref="C481:E481"/>
    <mergeCell ref="C482:E482"/>
    <mergeCell ref="C483:E483"/>
    <mergeCell ref="C484:E484"/>
    <mergeCell ref="C473:N473"/>
    <mergeCell ref="C474:E474"/>
    <mergeCell ref="C475:E475"/>
    <mergeCell ref="C476:E476"/>
    <mergeCell ref="C477:E477"/>
    <mergeCell ref="C478:E478"/>
    <mergeCell ref="C467:K467"/>
    <mergeCell ref="C468:K468"/>
    <mergeCell ref="C469:K469"/>
    <mergeCell ref="A470:N470"/>
    <mergeCell ref="C471:E471"/>
    <mergeCell ref="C472:N472"/>
    <mergeCell ref="C501:E501"/>
    <mergeCell ref="C503:N503"/>
    <mergeCell ref="C504:E504"/>
    <mergeCell ref="C506:N506"/>
    <mergeCell ref="C507:E507"/>
    <mergeCell ref="C508:N508"/>
    <mergeCell ref="C492:E492"/>
    <mergeCell ref="C494:N494"/>
    <mergeCell ref="C495:E495"/>
    <mergeCell ref="C497:N497"/>
    <mergeCell ref="C498:E498"/>
    <mergeCell ref="C500:N500"/>
    <mergeCell ref="C485:E485"/>
    <mergeCell ref="C486:E486"/>
    <mergeCell ref="C487:E487"/>
    <mergeCell ref="C488:E488"/>
    <mergeCell ref="C489:E489"/>
    <mergeCell ref="C491:N491"/>
    <mergeCell ref="C521:E521"/>
    <mergeCell ref="C522:E522"/>
    <mergeCell ref="C523:E523"/>
    <mergeCell ref="C525:N525"/>
    <mergeCell ref="C527:K527"/>
    <mergeCell ref="C528:K528"/>
    <mergeCell ref="C515:E515"/>
    <mergeCell ref="C516:E516"/>
    <mergeCell ref="C517:E517"/>
    <mergeCell ref="C518:E518"/>
    <mergeCell ref="C519:E519"/>
    <mergeCell ref="C520:E520"/>
    <mergeCell ref="C509:N509"/>
    <mergeCell ref="C510:E510"/>
    <mergeCell ref="C511:E511"/>
    <mergeCell ref="C512:E512"/>
    <mergeCell ref="C513:E513"/>
    <mergeCell ref="C514:E514"/>
    <mergeCell ref="C541:K541"/>
    <mergeCell ref="C542:K542"/>
    <mergeCell ref="C543:K543"/>
    <mergeCell ref="C544:K544"/>
    <mergeCell ref="A545:N545"/>
    <mergeCell ref="C546:E546"/>
    <mergeCell ref="C535:K535"/>
    <mergeCell ref="C536:K536"/>
    <mergeCell ref="C537:K537"/>
    <mergeCell ref="C538:K538"/>
    <mergeCell ref="C539:K539"/>
    <mergeCell ref="C540:K540"/>
    <mergeCell ref="C529:K529"/>
    <mergeCell ref="C530:K530"/>
    <mergeCell ref="C531:K531"/>
    <mergeCell ref="C532:K532"/>
    <mergeCell ref="C533:K533"/>
    <mergeCell ref="C534:K534"/>
    <mergeCell ref="C559:E559"/>
    <mergeCell ref="C560:E560"/>
    <mergeCell ref="C561:E561"/>
    <mergeCell ref="C563:E563"/>
    <mergeCell ref="C564:N564"/>
    <mergeCell ref="C565:N565"/>
    <mergeCell ref="C553:E553"/>
    <mergeCell ref="C554:E554"/>
    <mergeCell ref="C555:E555"/>
    <mergeCell ref="C556:E556"/>
    <mergeCell ref="C557:E557"/>
    <mergeCell ref="C558:E558"/>
    <mergeCell ref="C547:N547"/>
    <mergeCell ref="C548:N548"/>
    <mergeCell ref="C549:E549"/>
    <mergeCell ref="C550:E550"/>
    <mergeCell ref="C551:E551"/>
    <mergeCell ref="C552:E552"/>
    <mergeCell ref="C578:N578"/>
    <mergeCell ref="C579:N579"/>
    <mergeCell ref="C580:E580"/>
    <mergeCell ref="C581:E581"/>
    <mergeCell ref="C582:E582"/>
    <mergeCell ref="C583:E583"/>
    <mergeCell ref="C572:E572"/>
    <mergeCell ref="C573:E573"/>
    <mergeCell ref="C574:E574"/>
    <mergeCell ref="C575:E575"/>
    <mergeCell ref="C576:E576"/>
    <mergeCell ref="C577:E577"/>
    <mergeCell ref="C566:E566"/>
    <mergeCell ref="C567:E567"/>
    <mergeCell ref="C568:E568"/>
    <mergeCell ref="C569:E569"/>
    <mergeCell ref="C570:E570"/>
    <mergeCell ref="C571:E571"/>
    <mergeCell ref="C597:E597"/>
    <mergeCell ref="C598:E598"/>
    <mergeCell ref="C599:E599"/>
    <mergeCell ref="C600:E600"/>
    <mergeCell ref="C601:E601"/>
    <mergeCell ref="C602:E602"/>
    <mergeCell ref="C590:E590"/>
    <mergeCell ref="C591:E591"/>
    <mergeCell ref="C592:E592"/>
    <mergeCell ref="C594:E594"/>
    <mergeCell ref="C595:N595"/>
    <mergeCell ref="C596:N596"/>
    <mergeCell ref="C584:E584"/>
    <mergeCell ref="C585:E585"/>
    <mergeCell ref="C586:E586"/>
    <mergeCell ref="C587:E587"/>
    <mergeCell ref="C588:E588"/>
    <mergeCell ref="C589:E589"/>
    <mergeCell ref="C616:E616"/>
    <mergeCell ref="C617:E617"/>
    <mergeCell ref="C618:E618"/>
    <mergeCell ref="C619:E619"/>
    <mergeCell ref="C620:E620"/>
    <mergeCell ref="C621:E621"/>
    <mergeCell ref="C610:N610"/>
    <mergeCell ref="C611:E611"/>
    <mergeCell ref="C612:N612"/>
    <mergeCell ref="C613:N613"/>
    <mergeCell ref="C614:E614"/>
    <mergeCell ref="C615:E615"/>
    <mergeCell ref="C603:E603"/>
    <mergeCell ref="C604:E604"/>
    <mergeCell ref="C605:E605"/>
    <mergeCell ref="C606:E606"/>
    <mergeCell ref="C607:E607"/>
    <mergeCell ref="C608:E608"/>
    <mergeCell ref="C635:K635"/>
    <mergeCell ref="C636:K636"/>
    <mergeCell ref="C637:K637"/>
    <mergeCell ref="C638:K638"/>
    <mergeCell ref="C639:K639"/>
    <mergeCell ref="C640:K640"/>
    <mergeCell ref="C629:K629"/>
    <mergeCell ref="C630:K630"/>
    <mergeCell ref="C631:K631"/>
    <mergeCell ref="C632:K632"/>
    <mergeCell ref="C633:K633"/>
    <mergeCell ref="C634:K634"/>
    <mergeCell ref="C622:E622"/>
    <mergeCell ref="C623:E623"/>
    <mergeCell ref="C624:E624"/>
    <mergeCell ref="C626:K626"/>
    <mergeCell ref="C627:K627"/>
    <mergeCell ref="C628:K628"/>
    <mergeCell ref="C653:E653"/>
    <mergeCell ref="C654:E654"/>
    <mergeCell ref="C655:E655"/>
    <mergeCell ref="C656:E656"/>
    <mergeCell ref="C657:E657"/>
    <mergeCell ref="C658:E658"/>
    <mergeCell ref="C647:E647"/>
    <mergeCell ref="C648:N648"/>
    <mergeCell ref="C649:N649"/>
    <mergeCell ref="C650:E650"/>
    <mergeCell ref="C651:E651"/>
    <mergeCell ref="C652:E652"/>
    <mergeCell ref="C641:K641"/>
    <mergeCell ref="C642:K642"/>
    <mergeCell ref="C643:K643"/>
    <mergeCell ref="C644:K644"/>
    <mergeCell ref="C645:K645"/>
    <mergeCell ref="A646:N646"/>
    <mergeCell ref="C674:E674"/>
    <mergeCell ref="C675:N675"/>
    <mergeCell ref="C676:N676"/>
    <mergeCell ref="C677:E677"/>
    <mergeCell ref="C678:E678"/>
    <mergeCell ref="C679:E679"/>
    <mergeCell ref="C667:E667"/>
    <mergeCell ref="C668:E668"/>
    <mergeCell ref="C669:E669"/>
    <mergeCell ref="C670:E670"/>
    <mergeCell ref="C671:E671"/>
    <mergeCell ref="C672:E672"/>
    <mergeCell ref="C660:E660"/>
    <mergeCell ref="C662:E662"/>
    <mergeCell ref="C663:N663"/>
    <mergeCell ref="C664:E664"/>
    <mergeCell ref="C665:E665"/>
    <mergeCell ref="C666:E666"/>
    <mergeCell ref="C695:E695"/>
    <mergeCell ref="C697:E697"/>
    <mergeCell ref="C699:E699"/>
    <mergeCell ref="C701:N701"/>
    <mergeCell ref="C702:E702"/>
    <mergeCell ref="C704:N704"/>
    <mergeCell ref="C686:E686"/>
    <mergeCell ref="C687:E687"/>
    <mergeCell ref="C689:N689"/>
    <mergeCell ref="C690:E690"/>
    <mergeCell ref="C692:N692"/>
    <mergeCell ref="C693:E693"/>
    <mergeCell ref="C680:E680"/>
    <mergeCell ref="C681:E681"/>
    <mergeCell ref="C682:E682"/>
    <mergeCell ref="C683:E683"/>
    <mergeCell ref="C684:E684"/>
    <mergeCell ref="C685:E685"/>
    <mergeCell ref="C718:K718"/>
    <mergeCell ref="C719:K719"/>
    <mergeCell ref="C720:K720"/>
    <mergeCell ref="C721:K721"/>
    <mergeCell ref="C722:K722"/>
    <mergeCell ref="A723:N723"/>
    <mergeCell ref="C712:K712"/>
    <mergeCell ref="C713:K713"/>
    <mergeCell ref="C714:K714"/>
    <mergeCell ref="C715:K715"/>
    <mergeCell ref="C716:K716"/>
    <mergeCell ref="C717:K717"/>
    <mergeCell ref="C706:K706"/>
    <mergeCell ref="C707:K707"/>
    <mergeCell ref="C708:K708"/>
    <mergeCell ref="C709:K709"/>
    <mergeCell ref="C710:K710"/>
    <mergeCell ref="C711:K711"/>
    <mergeCell ref="C736:E736"/>
    <mergeCell ref="C737:E737"/>
    <mergeCell ref="C738:E738"/>
    <mergeCell ref="C739:E739"/>
    <mergeCell ref="C740:E740"/>
    <mergeCell ref="C742:E742"/>
    <mergeCell ref="C730:E730"/>
    <mergeCell ref="C731:E731"/>
    <mergeCell ref="C732:E732"/>
    <mergeCell ref="C733:E733"/>
    <mergeCell ref="C734:E734"/>
    <mergeCell ref="C735:E735"/>
    <mergeCell ref="A724:N724"/>
    <mergeCell ref="C725:E725"/>
    <mergeCell ref="C726:N726"/>
    <mergeCell ref="C727:N727"/>
    <mergeCell ref="C728:E728"/>
    <mergeCell ref="C729:E729"/>
    <mergeCell ref="C755:E755"/>
    <mergeCell ref="C756:E756"/>
    <mergeCell ref="C757:E757"/>
    <mergeCell ref="C759:E759"/>
    <mergeCell ref="C760:N760"/>
    <mergeCell ref="C761:N761"/>
    <mergeCell ref="C749:E749"/>
    <mergeCell ref="C750:E750"/>
    <mergeCell ref="C751:E751"/>
    <mergeCell ref="C752:E752"/>
    <mergeCell ref="C753:E753"/>
    <mergeCell ref="C754:E754"/>
    <mergeCell ref="C743:N743"/>
    <mergeCell ref="C744:N744"/>
    <mergeCell ref="C745:E745"/>
    <mergeCell ref="C746:E746"/>
    <mergeCell ref="C747:E747"/>
    <mergeCell ref="C748:E748"/>
    <mergeCell ref="C774:E774"/>
    <mergeCell ref="C776:E776"/>
    <mergeCell ref="C777:N777"/>
    <mergeCell ref="C778:N778"/>
    <mergeCell ref="C779:N779"/>
    <mergeCell ref="C780:E780"/>
    <mergeCell ref="C768:E768"/>
    <mergeCell ref="C769:E769"/>
    <mergeCell ref="C770:E770"/>
    <mergeCell ref="C771:E771"/>
    <mergeCell ref="C772:E772"/>
    <mergeCell ref="C773:E773"/>
    <mergeCell ref="C762:E762"/>
    <mergeCell ref="C763:E763"/>
    <mergeCell ref="C764:E764"/>
    <mergeCell ref="C765:E765"/>
    <mergeCell ref="C766:E766"/>
    <mergeCell ref="C767:E767"/>
    <mergeCell ref="C794:N794"/>
    <mergeCell ref="C795:N795"/>
    <mergeCell ref="C796:E796"/>
    <mergeCell ref="C797:E797"/>
    <mergeCell ref="C798:E798"/>
    <mergeCell ref="C799:E799"/>
    <mergeCell ref="C787:E787"/>
    <mergeCell ref="C788:E788"/>
    <mergeCell ref="C789:E789"/>
    <mergeCell ref="C790:E790"/>
    <mergeCell ref="C791:E791"/>
    <mergeCell ref="C793:E793"/>
    <mergeCell ref="C781:E781"/>
    <mergeCell ref="C782:E782"/>
    <mergeCell ref="C783:E783"/>
    <mergeCell ref="C784:E784"/>
    <mergeCell ref="C785:E785"/>
    <mergeCell ref="C786:E786"/>
    <mergeCell ref="C813:E813"/>
    <mergeCell ref="C814:E814"/>
    <mergeCell ref="C815:E815"/>
    <mergeCell ref="C816:E816"/>
    <mergeCell ref="C817:E817"/>
    <mergeCell ref="C818:E818"/>
    <mergeCell ref="C806:E806"/>
    <mergeCell ref="C807:E807"/>
    <mergeCell ref="C808:E808"/>
    <mergeCell ref="C810:E810"/>
    <mergeCell ref="C811:N811"/>
    <mergeCell ref="C812:N812"/>
    <mergeCell ref="C800:E800"/>
    <mergeCell ref="C801:E801"/>
    <mergeCell ref="C802:E802"/>
    <mergeCell ref="C803:E803"/>
    <mergeCell ref="C804:E804"/>
    <mergeCell ref="C805:E805"/>
    <mergeCell ref="C831:E831"/>
    <mergeCell ref="C832:E832"/>
    <mergeCell ref="C833:E833"/>
    <mergeCell ref="C834:E834"/>
    <mergeCell ref="C835:E835"/>
    <mergeCell ref="C836:E836"/>
    <mergeCell ref="C825:E825"/>
    <mergeCell ref="C826:E826"/>
    <mergeCell ref="C827:E827"/>
    <mergeCell ref="C828:E828"/>
    <mergeCell ref="C829:E829"/>
    <mergeCell ref="C830:E830"/>
    <mergeCell ref="C819:E819"/>
    <mergeCell ref="C820:E820"/>
    <mergeCell ref="C821:E821"/>
    <mergeCell ref="C822:E822"/>
    <mergeCell ref="C823:N823"/>
    <mergeCell ref="C824:N824"/>
    <mergeCell ref="C850:E850"/>
    <mergeCell ref="C851:E851"/>
    <mergeCell ref="C852:E852"/>
    <mergeCell ref="C853:E853"/>
    <mergeCell ref="C854:E854"/>
    <mergeCell ref="C856:E856"/>
    <mergeCell ref="C844:E844"/>
    <mergeCell ref="C845:E845"/>
    <mergeCell ref="C846:E846"/>
    <mergeCell ref="C847:E847"/>
    <mergeCell ref="C848:E848"/>
    <mergeCell ref="C849:E849"/>
    <mergeCell ref="C837:E837"/>
    <mergeCell ref="C839:E839"/>
    <mergeCell ref="C840:N840"/>
    <mergeCell ref="C841:N841"/>
    <mergeCell ref="C842:N842"/>
    <mergeCell ref="C843:E843"/>
    <mergeCell ref="C869:N869"/>
    <mergeCell ref="C870:N870"/>
    <mergeCell ref="C871:E871"/>
    <mergeCell ref="C872:E872"/>
    <mergeCell ref="C873:E873"/>
    <mergeCell ref="C874:E874"/>
    <mergeCell ref="C863:E863"/>
    <mergeCell ref="C864:E864"/>
    <mergeCell ref="C865:E865"/>
    <mergeCell ref="C866:E866"/>
    <mergeCell ref="C867:E867"/>
    <mergeCell ref="C868:E868"/>
    <mergeCell ref="C857:N857"/>
    <mergeCell ref="C858:N858"/>
    <mergeCell ref="C859:E859"/>
    <mergeCell ref="C860:E860"/>
    <mergeCell ref="C861:E861"/>
    <mergeCell ref="C862:E862"/>
    <mergeCell ref="C888:N888"/>
    <mergeCell ref="C889:N889"/>
    <mergeCell ref="C890:N890"/>
    <mergeCell ref="C891:E891"/>
    <mergeCell ref="C892:E892"/>
    <mergeCell ref="C893:E893"/>
    <mergeCell ref="C881:E881"/>
    <mergeCell ref="C882:E882"/>
    <mergeCell ref="C883:E883"/>
    <mergeCell ref="C884:E884"/>
    <mergeCell ref="C885:E885"/>
    <mergeCell ref="C887:E887"/>
    <mergeCell ref="C875:E875"/>
    <mergeCell ref="C876:E876"/>
    <mergeCell ref="C877:E877"/>
    <mergeCell ref="C878:E878"/>
    <mergeCell ref="C879:E879"/>
    <mergeCell ref="C880:E880"/>
    <mergeCell ref="C908:E908"/>
    <mergeCell ref="C910:N910"/>
    <mergeCell ref="A911:N911"/>
    <mergeCell ref="C912:E912"/>
    <mergeCell ref="C913:N913"/>
    <mergeCell ref="C914:N914"/>
    <mergeCell ref="C900:E900"/>
    <mergeCell ref="C901:E901"/>
    <mergeCell ref="C902:E902"/>
    <mergeCell ref="C903:E903"/>
    <mergeCell ref="C905:E905"/>
    <mergeCell ref="C907:N907"/>
    <mergeCell ref="C894:E894"/>
    <mergeCell ref="C895:E895"/>
    <mergeCell ref="C896:E896"/>
    <mergeCell ref="C897:E897"/>
    <mergeCell ref="C898:E898"/>
    <mergeCell ref="C899:E899"/>
    <mergeCell ref="C927:E927"/>
    <mergeCell ref="C929:E929"/>
    <mergeCell ref="C930:N930"/>
    <mergeCell ref="C931:N931"/>
    <mergeCell ref="C932:N932"/>
    <mergeCell ref="C933:E933"/>
    <mergeCell ref="C921:E921"/>
    <mergeCell ref="C922:E922"/>
    <mergeCell ref="C923:E923"/>
    <mergeCell ref="C924:E924"/>
    <mergeCell ref="C925:E925"/>
    <mergeCell ref="C926:E926"/>
    <mergeCell ref="C915:E915"/>
    <mergeCell ref="C916:E916"/>
    <mergeCell ref="C917:E917"/>
    <mergeCell ref="C918:E918"/>
    <mergeCell ref="C919:E919"/>
    <mergeCell ref="C920:E920"/>
    <mergeCell ref="C947:N947"/>
    <mergeCell ref="C948:N948"/>
    <mergeCell ref="C949:E949"/>
    <mergeCell ref="C950:E950"/>
    <mergeCell ref="C951:E951"/>
    <mergeCell ref="C952:E952"/>
    <mergeCell ref="C940:E940"/>
    <mergeCell ref="C941:E941"/>
    <mergeCell ref="C942:E942"/>
    <mergeCell ref="C943:E943"/>
    <mergeCell ref="C944:E944"/>
    <mergeCell ref="C946:E946"/>
    <mergeCell ref="C934:E934"/>
    <mergeCell ref="C935:E935"/>
    <mergeCell ref="C936:E936"/>
    <mergeCell ref="C937:E937"/>
    <mergeCell ref="C938:E938"/>
    <mergeCell ref="C939:E939"/>
    <mergeCell ref="C966:E966"/>
    <mergeCell ref="C967:E967"/>
    <mergeCell ref="C968:E968"/>
    <mergeCell ref="C969:E969"/>
    <mergeCell ref="C970:E970"/>
    <mergeCell ref="C971:E971"/>
    <mergeCell ref="C959:E959"/>
    <mergeCell ref="C960:E960"/>
    <mergeCell ref="C961:E961"/>
    <mergeCell ref="C963:E963"/>
    <mergeCell ref="C964:N964"/>
    <mergeCell ref="C965:N965"/>
    <mergeCell ref="C953:E953"/>
    <mergeCell ref="C954:E954"/>
    <mergeCell ref="C955:E955"/>
    <mergeCell ref="C956:E956"/>
    <mergeCell ref="C957:E957"/>
    <mergeCell ref="C958:E958"/>
    <mergeCell ref="C984:E984"/>
    <mergeCell ref="C985:E985"/>
    <mergeCell ref="C986:E986"/>
    <mergeCell ref="C987:E987"/>
    <mergeCell ref="C988:E988"/>
    <mergeCell ref="C989:E989"/>
    <mergeCell ref="C978:E978"/>
    <mergeCell ref="C979:E979"/>
    <mergeCell ref="C980:E980"/>
    <mergeCell ref="C981:E981"/>
    <mergeCell ref="C982:E982"/>
    <mergeCell ref="C983:E983"/>
    <mergeCell ref="C972:E972"/>
    <mergeCell ref="C973:E973"/>
    <mergeCell ref="C974:E974"/>
    <mergeCell ref="C975:E975"/>
    <mergeCell ref="C976:N976"/>
    <mergeCell ref="C977:N977"/>
    <mergeCell ref="C1002:E1002"/>
    <mergeCell ref="C1003:E1003"/>
    <mergeCell ref="C1004:E1004"/>
    <mergeCell ref="C1005:E1005"/>
    <mergeCell ref="C1007:N1007"/>
    <mergeCell ref="C1008:E1008"/>
    <mergeCell ref="C996:E996"/>
    <mergeCell ref="C997:E997"/>
    <mergeCell ref="C998:E998"/>
    <mergeCell ref="C999:E999"/>
    <mergeCell ref="C1000:E1000"/>
    <mergeCell ref="C1001:E1001"/>
    <mergeCell ref="C990:E990"/>
    <mergeCell ref="C991:N991"/>
    <mergeCell ref="C992:N992"/>
    <mergeCell ref="C993:E993"/>
    <mergeCell ref="C994:E994"/>
    <mergeCell ref="C995:E995"/>
    <mergeCell ref="C1021:E1021"/>
    <mergeCell ref="C1022:E1022"/>
    <mergeCell ref="C1023:E1023"/>
    <mergeCell ref="C1024:E1024"/>
    <mergeCell ref="C1026:E1026"/>
    <mergeCell ref="C1028:E1028"/>
    <mergeCell ref="C1015:E1015"/>
    <mergeCell ref="C1016:E1016"/>
    <mergeCell ref="C1017:E1017"/>
    <mergeCell ref="C1018:E1018"/>
    <mergeCell ref="C1019:E1019"/>
    <mergeCell ref="C1020:E1020"/>
    <mergeCell ref="C1009:N1009"/>
    <mergeCell ref="C1010:N1010"/>
    <mergeCell ref="C1011:E1011"/>
    <mergeCell ref="C1012:E1012"/>
    <mergeCell ref="C1013:E1013"/>
    <mergeCell ref="C1014:E1014"/>
    <mergeCell ref="C1042:E1042"/>
    <mergeCell ref="C1043:E1043"/>
    <mergeCell ref="C1044:E1044"/>
    <mergeCell ref="C1045:E1045"/>
    <mergeCell ref="C1046:E1046"/>
    <mergeCell ref="C1047:E1047"/>
    <mergeCell ref="C1036:E1036"/>
    <mergeCell ref="C1037:E1037"/>
    <mergeCell ref="C1038:E1038"/>
    <mergeCell ref="C1039:E1039"/>
    <mergeCell ref="C1040:E1040"/>
    <mergeCell ref="C1041:E1041"/>
    <mergeCell ref="C1030:N1030"/>
    <mergeCell ref="A1031:N1031"/>
    <mergeCell ref="C1032:E1032"/>
    <mergeCell ref="C1033:N1033"/>
    <mergeCell ref="C1034:N1034"/>
    <mergeCell ref="C1035:E1035"/>
    <mergeCell ref="C1061:E1061"/>
    <mergeCell ref="C1062:E1062"/>
    <mergeCell ref="C1063:E1063"/>
    <mergeCell ref="C1064:E1064"/>
    <mergeCell ref="C1066:E1066"/>
    <mergeCell ref="C1067:N1067"/>
    <mergeCell ref="C1055:E1055"/>
    <mergeCell ref="C1056:E1056"/>
    <mergeCell ref="C1057:E1057"/>
    <mergeCell ref="C1058:E1058"/>
    <mergeCell ref="C1059:E1059"/>
    <mergeCell ref="C1060:E1060"/>
    <mergeCell ref="C1049:E1049"/>
    <mergeCell ref="C1050:N1050"/>
    <mergeCell ref="C1051:N1051"/>
    <mergeCell ref="C1052:E1052"/>
    <mergeCell ref="C1053:E1053"/>
    <mergeCell ref="C1054:E1054"/>
    <mergeCell ref="C1080:E1080"/>
    <mergeCell ref="C1081:E1081"/>
    <mergeCell ref="C1083:E1083"/>
    <mergeCell ref="C1084:N1084"/>
    <mergeCell ref="C1085:N1085"/>
    <mergeCell ref="C1086:N1086"/>
    <mergeCell ref="C1074:E1074"/>
    <mergeCell ref="C1075:E1075"/>
    <mergeCell ref="C1076:E1076"/>
    <mergeCell ref="C1077:E1077"/>
    <mergeCell ref="C1078:E1078"/>
    <mergeCell ref="C1079:E1079"/>
    <mergeCell ref="C1068:N1068"/>
    <mergeCell ref="C1069:E1069"/>
    <mergeCell ref="C1070:E1070"/>
    <mergeCell ref="C1071:E1071"/>
    <mergeCell ref="C1072:E1072"/>
    <mergeCell ref="C1073:E1073"/>
    <mergeCell ref="C1100:E1100"/>
    <mergeCell ref="C1101:N1101"/>
    <mergeCell ref="C1102:N1102"/>
    <mergeCell ref="C1103:E1103"/>
    <mergeCell ref="C1104:E1104"/>
    <mergeCell ref="C1105:E1105"/>
    <mergeCell ref="C1093:E1093"/>
    <mergeCell ref="C1094:E1094"/>
    <mergeCell ref="C1095:E1095"/>
    <mergeCell ref="C1096:E1096"/>
    <mergeCell ref="C1097:E1097"/>
    <mergeCell ref="C1098:E1098"/>
    <mergeCell ref="C1087:E1087"/>
    <mergeCell ref="C1088:E1088"/>
    <mergeCell ref="C1089:E1089"/>
    <mergeCell ref="C1090:E1090"/>
    <mergeCell ref="C1091:E1091"/>
    <mergeCell ref="C1092:E1092"/>
    <mergeCell ref="C1119:N1119"/>
    <mergeCell ref="C1120:E1120"/>
    <mergeCell ref="C1121:E1121"/>
    <mergeCell ref="C1122:E1122"/>
    <mergeCell ref="C1123:E1123"/>
    <mergeCell ref="C1124:E1124"/>
    <mergeCell ref="C1112:E1112"/>
    <mergeCell ref="C1113:E1113"/>
    <mergeCell ref="C1114:E1114"/>
    <mergeCell ref="C1115:E1115"/>
    <mergeCell ref="C1117:E1117"/>
    <mergeCell ref="C1118:N1118"/>
    <mergeCell ref="C1106:E1106"/>
    <mergeCell ref="C1107:E1107"/>
    <mergeCell ref="C1108:E1108"/>
    <mergeCell ref="C1109:E1109"/>
    <mergeCell ref="C1110:E1110"/>
    <mergeCell ref="C1111:E1111"/>
    <mergeCell ref="C1137:E1137"/>
    <mergeCell ref="C1138:E1138"/>
    <mergeCell ref="C1139:E1139"/>
    <mergeCell ref="C1140:E1140"/>
    <mergeCell ref="C1141:E1141"/>
    <mergeCell ref="C1142:E1142"/>
    <mergeCell ref="C1131:N1131"/>
    <mergeCell ref="C1132:E1132"/>
    <mergeCell ref="C1133:E1133"/>
    <mergeCell ref="C1134:E1134"/>
    <mergeCell ref="C1135:E1135"/>
    <mergeCell ref="C1136:E1136"/>
    <mergeCell ref="C1125:E1125"/>
    <mergeCell ref="C1126:E1126"/>
    <mergeCell ref="C1127:E1127"/>
    <mergeCell ref="C1128:E1128"/>
    <mergeCell ref="C1129:E1129"/>
    <mergeCell ref="C1130:N1130"/>
    <mergeCell ref="C1155:E1155"/>
    <mergeCell ref="C1156:E1156"/>
    <mergeCell ref="C1157:E1157"/>
    <mergeCell ref="C1158:E1158"/>
    <mergeCell ref="C1159:E1159"/>
    <mergeCell ref="C1161:N1161"/>
    <mergeCell ref="C1149:E1149"/>
    <mergeCell ref="C1150:E1150"/>
    <mergeCell ref="C1151:E1151"/>
    <mergeCell ref="C1152:E1152"/>
    <mergeCell ref="C1153:E1153"/>
    <mergeCell ref="C1154:E1154"/>
    <mergeCell ref="C1143:E1143"/>
    <mergeCell ref="C1144:E1144"/>
    <mergeCell ref="C1145:N1145"/>
    <mergeCell ref="C1146:N1146"/>
    <mergeCell ref="C1147:E1147"/>
    <mergeCell ref="C1148:E1148"/>
    <mergeCell ref="C1174:E1174"/>
    <mergeCell ref="C1175:E1175"/>
    <mergeCell ref="C1176:E1176"/>
    <mergeCell ref="C1177:E1177"/>
    <mergeCell ref="C1178:E1178"/>
    <mergeCell ref="C1180:E1180"/>
    <mergeCell ref="C1168:E1168"/>
    <mergeCell ref="C1169:E1169"/>
    <mergeCell ref="C1170:E1170"/>
    <mergeCell ref="C1171:E1171"/>
    <mergeCell ref="C1172:E1172"/>
    <mergeCell ref="C1173:E1173"/>
    <mergeCell ref="C1162:E1162"/>
    <mergeCell ref="C1163:N1163"/>
    <mergeCell ref="C1164:N1164"/>
    <mergeCell ref="C1165:E1165"/>
    <mergeCell ref="C1166:E1166"/>
    <mergeCell ref="C1167:E1167"/>
    <mergeCell ref="C1195:E1195"/>
    <mergeCell ref="C1196:E1196"/>
    <mergeCell ref="C1197:E1197"/>
    <mergeCell ref="C1198:E1198"/>
    <mergeCell ref="C1199:E1199"/>
    <mergeCell ref="C1200:E1200"/>
    <mergeCell ref="C1189:E1189"/>
    <mergeCell ref="C1190:E1190"/>
    <mergeCell ref="C1191:E1191"/>
    <mergeCell ref="C1192:E1192"/>
    <mergeCell ref="C1193:E1193"/>
    <mergeCell ref="C1194:E1194"/>
    <mergeCell ref="C1182:E1182"/>
    <mergeCell ref="A1184:N1184"/>
    <mergeCell ref="C1185:E1185"/>
    <mergeCell ref="C1186:N1186"/>
    <mergeCell ref="C1187:N1187"/>
    <mergeCell ref="C1188:E1188"/>
    <mergeCell ref="C1214:E1214"/>
    <mergeCell ref="C1215:E1215"/>
    <mergeCell ref="C1216:E1216"/>
    <mergeCell ref="C1217:E1217"/>
    <mergeCell ref="C1219:E1219"/>
    <mergeCell ref="C1220:N1220"/>
    <mergeCell ref="C1208:E1208"/>
    <mergeCell ref="C1209:E1209"/>
    <mergeCell ref="C1210:E1210"/>
    <mergeCell ref="C1211:E1211"/>
    <mergeCell ref="C1212:E1212"/>
    <mergeCell ref="C1213:E1213"/>
    <mergeCell ref="C1202:E1202"/>
    <mergeCell ref="C1203:N1203"/>
    <mergeCell ref="C1204:N1204"/>
    <mergeCell ref="C1205:E1205"/>
    <mergeCell ref="C1206:E1206"/>
    <mergeCell ref="C1207:E1207"/>
    <mergeCell ref="C1233:E1233"/>
    <mergeCell ref="C1234:E1234"/>
    <mergeCell ref="C1236:E1236"/>
    <mergeCell ref="C1237:N1237"/>
    <mergeCell ref="C1238:N1238"/>
    <mergeCell ref="C1239:E1239"/>
    <mergeCell ref="C1227:E1227"/>
    <mergeCell ref="C1228:E1228"/>
    <mergeCell ref="C1229:E1229"/>
    <mergeCell ref="C1230:E1230"/>
    <mergeCell ref="C1231:E1231"/>
    <mergeCell ref="C1232:E1232"/>
    <mergeCell ref="C1221:N1221"/>
    <mergeCell ref="C1222:E1222"/>
    <mergeCell ref="C1223:E1223"/>
    <mergeCell ref="C1224:E1224"/>
    <mergeCell ref="C1225:E1225"/>
    <mergeCell ref="C1226:E1226"/>
    <mergeCell ref="C1252:E1252"/>
    <mergeCell ref="C1254:E1254"/>
    <mergeCell ref="C1256:N1256"/>
    <mergeCell ref="C1257:E1257"/>
    <mergeCell ref="C1258:N1258"/>
    <mergeCell ref="C1259:N1259"/>
    <mergeCell ref="C1246:E1246"/>
    <mergeCell ref="C1247:E1247"/>
    <mergeCell ref="C1248:E1248"/>
    <mergeCell ref="C1249:E1249"/>
    <mergeCell ref="C1250:E1250"/>
    <mergeCell ref="C1251:E1251"/>
    <mergeCell ref="C1240:E1240"/>
    <mergeCell ref="C1241:E1241"/>
    <mergeCell ref="C1242:E1242"/>
    <mergeCell ref="C1243:E1243"/>
    <mergeCell ref="C1244:E1244"/>
    <mergeCell ref="C1245:E1245"/>
    <mergeCell ref="C1272:E1272"/>
    <mergeCell ref="C1273:E1273"/>
    <mergeCell ref="C1275:N1275"/>
    <mergeCell ref="C1276:E1276"/>
    <mergeCell ref="C1277:N1277"/>
    <mergeCell ref="C1278:N1278"/>
    <mergeCell ref="C1266:E1266"/>
    <mergeCell ref="C1267:E1267"/>
    <mergeCell ref="C1268:E1268"/>
    <mergeCell ref="C1269:E1269"/>
    <mergeCell ref="C1270:E1270"/>
    <mergeCell ref="C1271:E1271"/>
    <mergeCell ref="C1260:N1260"/>
    <mergeCell ref="C1261:E1261"/>
    <mergeCell ref="C1262:E1262"/>
    <mergeCell ref="C1263:E1263"/>
    <mergeCell ref="C1264:E1264"/>
    <mergeCell ref="C1265:E1265"/>
    <mergeCell ref="C1291:E1291"/>
    <mergeCell ref="C1292:N1292"/>
    <mergeCell ref="C1293:N1293"/>
    <mergeCell ref="C1294:E1294"/>
    <mergeCell ref="C1295:E1295"/>
    <mergeCell ref="C1296:E1296"/>
    <mergeCell ref="C1285:E1285"/>
    <mergeCell ref="C1286:E1286"/>
    <mergeCell ref="C1287:E1287"/>
    <mergeCell ref="C1288:E1288"/>
    <mergeCell ref="C1289:E1289"/>
    <mergeCell ref="A1290:N1290"/>
    <mergeCell ref="C1279:E1279"/>
    <mergeCell ref="C1280:E1280"/>
    <mergeCell ref="C1281:E1281"/>
    <mergeCell ref="C1282:E1282"/>
    <mergeCell ref="C1283:E1283"/>
    <mergeCell ref="C1284:E1284"/>
    <mergeCell ref="C1310:N1310"/>
    <mergeCell ref="C1311:E1311"/>
    <mergeCell ref="C1312:E1312"/>
    <mergeCell ref="C1313:E1313"/>
    <mergeCell ref="C1314:E1314"/>
    <mergeCell ref="C1315:E1315"/>
    <mergeCell ref="C1303:E1303"/>
    <mergeCell ref="C1304:E1304"/>
    <mergeCell ref="C1305:E1305"/>
    <mergeCell ref="C1306:E1306"/>
    <mergeCell ref="C1308:E1308"/>
    <mergeCell ref="C1309:N1309"/>
    <mergeCell ref="C1297:E1297"/>
    <mergeCell ref="C1298:E1298"/>
    <mergeCell ref="C1299:E1299"/>
    <mergeCell ref="C1300:E1300"/>
    <mergeCell ref="C1301:E1301"/>
    <mergeCell ref="C1302:E1302"/>
    <mergeCell ref="C1330:N1330"/>
    <mergeCell ref="C1331:N1331"/>
    <mergeCell ref="C1332:N1332"/>
    <mergeCell ref="C1333:E1333"/>
    <mergeCell ref="C1334:E1334"/>
    <mergeCell ref="C1335:E1335"/>
    <mergeCell ref="C1322:E1322"/>
    <mergeCell ref="C1323:E1323"/>
    <mergeCell ref="C1324:E1324"/>
    <mergeCell ref="C1326:E1326"/>
    <mergeCell ref="C1328:N1328"/>
    <mergeCell ref="C1329:E1329"/>
    <mergeCell ref="C1316:E1316"/>
    <mergeCell ref="C1317:E1317"/>
    <mergeCell ref="C1318:E1318"/>
    <mergeCell ref="C1319:E1319"/>
    <mergeCell ref="C1320:E1320"/>
    <mergeCell ref="C1321:E1321"/>
    <mergeCell ref="C1349:N1349"/>
    <mergeCell ref="C1350:N1350"/>
    <mergeCell ref="C1351:E1351"/>
    <mergeCell ref="C1352:E1352"/>
    <mergeCell ref="C1353:E1353"/>
    <mergeCell ref="C1354:E1354"/>
    <mergeCell ref="C1342:E1342"/>
    <mergeCell ref="C1343:E1343"/>
    <mergeCell ref="C1344:E1344"/>
    <mergeCell ref="C1345:E1345"/>
    <mergeCell ref="C1347:N1347"/>
    <mergeCell ref="C1348:E1348"/>
    <mergeCell ref="C1336:E1336"/>
    <mergeCell ref="C1337:E1337"/>
    <mergeCell ref="C1338:E1338"/>
    <mergeCell ref="C1339:E1339"/>
    <mergeCell ref="C1340:E1340"/>
    <mergeCell ref="C1341:E1341"/>
    <mergeCell ref="C1367:E1367"/>
    <mergeCell ref="C1368:E1368"/>
    <mergeCell ref="C1369:E1369"/>
    <mergeCell ref="C1370:E1370"/>
    <mergeCell ref="C1371:E1371"/>
    <mergeCell ref="C1372:E1372"/>
    <mergeCell ref="C1361:E1361"/>
    <mergeCell ref="A1362:N1362"/>
    <mergeCell ref="C1363:E1363"/>
    <mergeCell ref="C1364:N1364"/>
    <mergeCell ref="C1365:N1365"/>
    <mergeCell ref="C1366:E1366"/>
    <mergeCell ref="C1355:E1355"/>
    <mergeCell ref="C1356:E1356"/>
    <mergeCell ref="C1357:E1357"/>
    <mergeCell ref="C1358:E1358"/>
    <mergeCell ref="C1359:E1359"/>
    <mergeCell ref="C1360:E1360"/>
    <mergeCell ref="C1386:E1386"/>
    <mergeCell ref="C1387:E1387"/>
    <mergeCell ref="C1388:E1388"/>
    <mergeCell ref="C1389:E1389"/>
    <mergeCell ref="C1390:E1390"/>
    <mergeCell ref="C1391:E1391"/>
    <mergeCell ref="C1380:E1380"/>
    <mergeCell ref="C1381:N1381"/>
    <mergeCell ref="C1382:N1382"/>
    <mergeCell ref="C1383:N1383"/>
    <mergeCell ref="C1384:E1384"/>
    <mergeCell ref="C1385:E1385"/>
    <mergeCell ref="C1373:E1373"/>
    <mergeCell ref="C1374:E1374"/>
    <mergeCell ref="C1375:E1375"/>
    <mergeCell ref="C1376:E1376"/>
    <mergeCell ref="C1377:E1377"/>
    <mergeCell ref="C1378:E1378"/>
    <mergeCell ref="C1405:E1405"/>
    <mergeCell ref="C1406:E1406"/>
    <mergeCell ref="C1407:E1407"/>
    <mergeCell ref="C1408:E1408"/>
    <mergeCell ref="C1409:E1409"/>
    <mergeCell ref="C1410:E1410"/>
    <mergeCell ref="C1399:N1399"/>
    <mergeCell ref="C1400:E1400"/>
    <mergeCell ref="C1401:E1401"/>
    <mergeCell ref="C1402:E1402"/>
    <mergeCell ref="C1403:E1403"/>
    <mergeCell ref="C1404:E1404"/>
    <mergeCell ref="C1392:E1392"/>
    <mergeCell ref="C1393:E1393"/>
    <mergeCell ref="C1394:E1394"/>
    <mergeCell ref="C1395:E1395"/>
    <mergeCell ref="C1397:E1397"/>
    <mergeCell ref="C1398:N1398"/>
    <mergeCell ref="C1425:E1425"/>
    <mergeCell ref="C1426:E1426"/>
    <mergeCell ref="C1427:E1427"/>
    <mergeCell ref="C1428:E1428"/>
    <mergeCell ref="C1429:E1429"/>
    <mergeCell ref="C1430:E1430"/>
    <mergeCell ref="C1419:N1419"/>
    <mergeCell ref="C1420:N1420"/>
    <mergeCell ref="C1421:N1421"/>
    <mergeCell ref="C1422:E1422"/>
    <mergeCell ref="C1423:E1423"/>
    <mergeCell ref="C1424:E1424"/>
    <mergeCell ref="C1411:E1411"/>
    <mergeCell ref="C1412:E1412"/>
    <mergeCell ref="C1413:E1413"/>
    <mergeCell ref="C1415:E1415"/>
    <mergeCell ref="C1417:N1417"/>
    <mergeCell ref="C1418:E1418"/>
    <mergeCell ref="C1444:E1444"/>
    <mergeCell ref="C1445:E1445"/>
    <mergeCell ref="C1446:E1446"/>
    <mergeCell ref="C1447:E1447"/>
    <mergeCell ref="C1448:E1448"/>
    <mergeCell ref="C1449:E1449"/>
    <mergeCell ref="C1438:N1438"/>
    <mergeCell ref="C1439:N1439"/>
    <mergeCell ref="C1440:E1440"/>
    <mergeCell ref="C1441:E1441"/>
    <mergeCell ref="C1442:E1442"/>
    <mergeCell ref="C1443:E1443"/>
    <mergeCell ref="C1431:E1431"/>
    <mergeCell ref="C1432:E1432"/>
    <mergeCell ref="C1433:E1433"/>
    <mergeCell ref="C1434:E1434"/>
    <mergeCell ref="C1436:N1436"/>
    <mergeCell ref="C1437:E1437"/>
    <mergeCell ref="C1464:E1464"/>
    <mergeCell ref="C1465:E1465"/>
    <mergeCell ref="C1466:E1466"/>
    <mergeCell ref="C1467:E1467"/>
    <mergeCell ref="C1468:E1468"/>
    <mergeCell ref="C1469:E1469"/>
    <mergeCell ref="A1458:N1458"/>
    <mergeCell ref="C1459:E1459"/>
    <mergeCell ref="C1460:N1460"/>
    <mergeCell ref="C1461:N1461"/>
    <mergeCell ref="C1462:E1462"/>
    <mergeCell ref="C1463:E1463"/>
    <mergeCell ref="C1450:E1450"/>
    <mergeCell ref="C1451:E1451"/>
    <mergeCell ref="C1452:E1452"/>
    <mergeCell ref="C1453:E1453"/>
    <mergeCell ref="C1455:N1455"/>
    <mergeCell ref="C1456:E1456"/>
    <mergeCell ref="C1482:E1482"/>
    <mergeCell ref="C1483:E1483"/>
    <mergeCell ref="C1484:E1484"/>
    <mergeCell ref="C1485:E1485"/>
    <mergeCell ref="C1486:E1486"/>
    <mergeCell ref="C1487:E1487"/>
    <mergeCell ref="C1476:N1476"/>
    <mergeCell ref="C1477:N1477"/>
    <mergeCell ref="C1478:E1478"/>
    <mergeCell ref="C1479:E1479"/>
    <mergeCell ref="C1480:E1480"/>
    <mergeCell ref="C1481:E1481"/>
    <mergeCell ref="C1470:E1470"/>
    <mergeCell ref="C1471:E1471"/>
    <mergeCell ref="C1472:E1472"/>
    <mergeCell ref="C1473:E1473"/>
    <mergeCell ref="C1474:E1474"/>
    <mergeCell ref="C1475:N1475"/>
    <mergeCell ref="C1501:E1501"/>
    <mergeCell ref="C1502:E1502"/>
    <mergeCell ref="C1503:E1503"/>
    <mergeCell ref="C1504:E1504"/>
    <mergeCell ref="C1505:E1505"/>
    <mergeCell ref="C1506:E1506"/>
    <mergeCell ref="C1495:E1495"/>
    <mergeCell ref="C1496:E1496"/>
    <mergeCell ref="C1497:E1497"/>
    <mergeCell ref="C1498:E1498"/>
    <mergeCell ref="C1499:E1499"/>
    <mergeCell ref="C1500:E1500"/>
    <mergeCell ref="C1488:E1488"/>
    <mergeCell ref="C1489:E1489"/>
    <mergeCell ref="C1491:N1491"/>
    <mergeCell ref="C1492:E1492"/>
    <mergeCell ref="C1493:N1493"/>
    <mergeCell ref="C1494:N1494"/>
    <mergeCell ref="C1521:E1521"/>
    <mergeCell ref="C1522:E1522"/>
    <mergeCell ref="C1523:E1523"/>
    <mergeCell ref="C1524:E1524"/>
    <mergeCell ref="C1525:E1525"/>
    <mergeCell ref="C1526:E1526"/>
    <mergeCell ref="C1515:N1515"/>
    <mergeCell ref="C1516:N1516"/>
    <mergeCell ref="C1517:E1517"/>
    <mergeCell ref="C1518:E1518"/>
    <mergeCell ref="C1519:E1519"/>
    <mergeCell ref="C1520:E1520"/>
    <mergeCell ref="C1507:E1507"/>
    <mergeCell ref="C1508:E1508"/>
    <mergeCell ref="C1510:E1510"/>
    <mergeCell ref="C1512:N1512"/>
    <mergeCell ref="C1513:E1513"/>
    <mergeCell ref="C1514:N1514"/>
    <mergeCell ref="C1540:E1540"/>
    <mergeCell ref="C1541:E1541"/>
    <mergeCell ref="C1542:E1542"/>
    <mergeCell ref="C1543:E1543"/>
    <mergeCell ref="C1544:E1544"/>
    <mergeCell ref="C1545:E1545"/>
    <mergeCell ref="C1534:N1534"/>
    <mergeCell ref="C1535:E1535"/>
    <mergeCell ref="C1536:E1536"/>
    <mergeCell ref="C1537:E1537"/>
    <mergeCell ref="C1538:E1538"/>
    <mergeCell ref="C1539:E1539"/>
    <mergeCell ref="C1527:E1527"/>
    <mergeCell ref="C1528:E1528"/>
    <mergeCell ref="C1529:E1529"/>
    <mergeCell ref="C1531:N1531"/>
    <mergeCell ref="C1532:E1532"/>
    <mergeCell ref="C1533:N1533"/>
    <mergeCell ref="C1559:K1559"/>
    <mergeCell ref="C1560:K1560"/>
    <mergeCell ref="C1561:K1561"/>
    <mergeCell ref="C1562:K1562"/>
    <mergeCell ref="C1563:K1563"/>
    <mergeCell ref="C1564:K1564"/>
    <mergeCell ref="C1553:K1553"/>
    <mergeCell ref="C1554:K1554"/>
    <mergeCell ref="C1555:K1555"/>
    <mergeCell ref="C1556:K1556"/>
    <mergeCell ref="C1557:K1557"/>
    <mergeCell ref="C1558:K1558"/>
    <mergeCell ref="C1547:K1547"/>
    <mergeCell ref="C1548:K1548"/>
    <mergeCell ref="C1549:K1549"/>
    <mergeCell ref="C1550:K1550"/>
    <mergeCell ref="C1551:K1551"/>
    <mergeCell ref="C1552:K1552"/>
    <mergeCell ref="C1577:E1577"/>
    <mergeCell ref="C1578:E1578"/>
    <mergeCell ref="C1579:E1579"/>
    <mergeCell ref="C1580:E1580"/>
    <mergeCell ref="C1581:E1581"/>
    <mergeCell ref="C1583:E1583"/>
    <mergeCell ref="C1571:E1571"/>
    <mergeCell ref="C1572:E1572"/>
    <mergeCell ref="C1573:E1573"/>
    <mergeCell ref="C1574:E1574"/>
    <mergeCell ref="C1575:E1575"/>
    <mergeCell ref="C1576:E1576"/>
    <mergeCell ref="A1565:N1565"/>
    <mergeCell ref="C1566:E1566"/>
    <mergeCell ref="C1567:N1567"/>
    <mergeCell ref="C1568:N1568"/>
    <mergeCell ref="C1569:E1569"/>
    <mergeCell ref="C1570:E1570"/>
    <mergeCell ref="C1596:E1596"/>
    <mergeCell ref="C1597:E1597"/>
    <mergeCell ref="C1598:E1598"/>
    <mergeCell ref="C1599:E1599"/>
    <mergeCell ref="C1601:N1601"/>
    <mergeCell ref="C1602:E1602"/>
    <mergeCell ref="C1590:E1590"/>
    <mergeCell ref="C1591:E1591"/>
    <mergeCell ref="C1592:E1592"/>
    <mergeCell ref="C1593:E1593"/>
    <mergeCell ref="C1594:E1594"/>
    <mergeCell ref="C1595:E1595"/>
    <mergeCell ref="C1584:N1584"/>
    <mergeCell ref="C1585:N1585"/>
    <mergeCell ref="C1586:E1586"/>
    <mergeCell ref="C1587:E1587"/>
    <mergeCell ref="C1588:E1588"/>
    <mergeCell ref="C1589:E1589"/>
    <mergeCell ref="C1615:E1615"/>
    <mergeCell ref="C1616:E1616"/>
    <mergeCell ref="C1617:E1617"/>
    <mergeCell ref="C1618:E1618"/>
    <mergeCell ref="C1619:N1619"/>
    <mergeCell ref="C1620:N1620"/>
    <mergeCell ref="C1609:E1609"/>
    <mergeCell ref="C1610:E1610"/>
    <mergeCell ref="C1611:E1611"/>
    <mergeCell ref="C1612:E1612"/>
    <mergeCell ref="C1613:E1613"/>
    <mergeCell ref="C1614:E1614"/>
    <mergeCell ref="C1603:N1603"/>
    <mergeCell ref="C1604:N1604"/>
    <mergeCell ref="C1605:E1605"/>
    <mergeCell ref="C1606:E1606"/>
    <mergeCell ref="C1607:E1607"/>
    <mergeCell ref="C1608:E1608"/>
    <mergeCell ref="C1634:N1634"/>
    <mergeCell ref="C1635:E1635"/>
    <mergeCell ref="C1636:N1636"/>
    <mergeCell ref="C1637:N1637"/>
    <mergeCell ref="C1638:E1638"/>
    <mergeCell ref="C1639:E1639"/>
    <mergeCell ref="C1627:E1627"/>
    <mergeCell ref="C1628:E1628"/>
    <mergeCell ref="C1629:E1629"/>
    <mergeCell ref="C1630:E1630"/>
    <mergeCell ref="C1631:E1631"/>
    <mergeCell ref="C1632:E1632"/>
    <mergeCell ref="C1621:N1621"/>
    <mergeCell ref="C1622:E1622"/>
    <mergeCell ref="C1623:E1623"/>
    <mergeCell ref="C1624:E1624"/>
    <mergeCell ref="C1625:E1625"/>
    <mergeCell ref="C1626:E1626"/>
    <mergeCell ref="C1652:E1652"/>
    <mergeCell ref="C1653:E1653"/>
    <mergeCell ref="C1654:E1654"/>
    <mergeCell ref="C1655:E1655"/>
    <mergeCell ref="C1656:E1656"/>
    <mergeCell ref="C1657:E1657"/>
    <mergeCell ref="C1646:E1646"/>
    <mergeCell ref="C1647:E1647"/>
    <mergeCell ref="C1648:E1648"/>
    <mergeCell ref="C1649:E1649"/>
    <mergeCell ref="C1650:N1650"/>
    <mergeCell ref="C1651:N1651"/>
    <mergeCell ref="C1640:E1640"/>
    <mergeCell ref="C1641:E1641"/>
    <mergeCell ref="C1642:E1642"/>
    <mergeCell ref="C1643:E1643"/>
    <mergeCell ref="C1644:E1644"/>
    <mergeCell ref="C1645:E1645"/>
    <mergeCell ref="C1671:K1671"/>
    <mergeCell ref="C1672:K1672"/>
    <mergeCell ref="C1673:K1673"/>
    <mergeCell ref="C1674:K1674"/>
    <mergeCell ref="C1675:K1675"/>
    <mergeCell ref="C1676:K1676"/>
    <mergeCell ref="C1665:K1665"/>
    <mergeCell ref="C1666:K1666"/>
    <mergeCell ref="C1667:K1667"/>
    <mergeCell ref="C1668:K1668"/>
    <mergeCell ref="C1669:K1669"/>
    <mergeCell ref="C1670:K1670"/>
    <mergeCell ref="C1658:E1658"/>
    <mergeCell ref="C1659:E1659"/>
    <mergeCell ref="C1661:K1661"/>
    <mergeCell ref="C1662:K1662"/>
    <mergeCell ref="C1663:K1663"/>
    <mergeCell ref="C1664:K1664"/>
    <mergeCell ref="C1689:E1689"/>
    <mergeCell ref="C1690:E1690"/>
    <mergeCell ref="C1691:E1691"/>
    <mergeCell ref="C1692:E1692"/>
    <mergeCell ref="C1693:E1693"/>
    <mergeCell ref="C1694:E1694"/>
    <mergeCell ref="C1683:E1683"/>
    <mergeCell ref="C1684:N1684"/>
    <mergeCell ref="C1685:N1685"/>
    <mergeCell ref="C1686:E1686"/>
    <mergeCell ref="C1687:E1687"/>
    <mergeCell ref="C1688:E1688"/>
    <mergeCell ref="C1677:K1677"/>
    <mergeCell ref="C1678:K1678"/>
    <mergeCell ref="C1679:K1679"/>
    <mergeCell ref="C1680:K1680"/>
    <mergeCell ref="A1681:N1681"/>
    <mergeCell ref="A1682:N1682"/>
    <mergeCell ref="C1707:E1707"/>
    <mergeCell ref="C1708:E1708"/>
    <mergeCell ref="C1709:E1709"/>
    <mergeCell ref="C1710:E1710"/>
    <mergeCell ref="C1711:E1711"/>
    <mergeCell ref="C1712:E1712"/>
    <mergeCell ref="C1701:E1701"/>
    <mergeCell ref="C1702:E1702"/>
    <mergeCell ref="C1703:E1703"/>
    <mergeCell ref="C1704:E1704"/>
    <mergeCell ref="C1705:E1705"/>
    <mergeCell ref="C1706:E1706"/>
    <mergeCell ref="C1695:E1695"/>
    <mergeCell ref="C1696:E1696"/>
    <mergeCell ref="C1697:E1697"/>
    <mergeCell ref="C1698:E1698"/>
    <mergeCell ref="C1699:N1699"/>
    <mergeCell ref="C1700:N1700"/>
    <mergeCell ref="C1725:E1725"/>
    <mergeCell ref="C1726:E1726"/>
    <mergeCell ref="C1727:E1727"/>
    <mergeCell ref="C1728:E1728"/>
    <mergeCell ref="C1729:N1729"/>
    <mergeCell ref="C1730:N1730"/>
    <mergeCell ref="C1719:E1719"/>
    <mergeCell ref="C1720:E1720"/>
    <mergeCell ref="C1721:E1721"/>
    <mergeCell ref="C1722:E1722"/>
    <mergeCell ref="C1723:E1723"/>
    <mergeCell ref="C1724:E1724"/>
    <mergeCell ref="C1713:N1713"/>
    <mergeCell ref="C1714:N1714"/>
    <mergeCell ref="C1715:E1715"/>
    <mergeCell ref="C1716:E1716"/>
    <mergeCell ref="C1717:E1717"/>
    <mergeCell ref="C1718:E1718"/>
    <mergeCell ref="C1743:E1743"/>
    <mergeCell ref="C1744:E1744"/>
    <mergeCell ref="C1746:N1746"/>
    <mergeCell ref="C1747:E1747"/>
    <mergeCell ref="C1748:N1748"/>
    <mergeCell ref="C1749:N1749"/>
    <mergeCell ref="C1737:E1737"/>
    <mergeCell ref="C1738:E1738"/>
    <mergeCell ref="C1739:E1739"/>
    <mergeCell ref="C1740:E1740"/>
    <mergeCell ref="C1741:E1741"/>
    <mergeCell ref="C1742:E1742"/>
    <mergeCell ref="C1731:N1731"/>
    <mergeCell ref="C1732:E1732"/>
    <mergeCell ref="C1733:E1733"/>
    <mergeCell ref="C1734:E1734"/>
    <mergeCell ref="C1735:E1735"/>
    <mergeCell ref="C1736:E1736"/>
    <mergeCell ref="C1762:E1762"/>
    <mergeCell ref="C1763:E1763"/>
    <mergeCell ref="C1765:E1765"/>
    <mergeCell ref="C1767:N1767"/>
    <mergeCell ref="A1768:N1768"/>
    <mergeCell ref="C1769:E1769"/>
    <mergeCell ref="C1756:E1756"/>
    <mergeCell ref="C1757:E1757"/>
    <mergeCell ref="C1758:E1758"/>
    <mergeCell ref="C1759:E1759"/>
    <mergeCell ref="C1760:E1760"/>
    <mergeCell ref="C1761:E1761"/>
    <mergeCell ref="C1750:E1750"/>
    <mergeCell ref="C1751:E1751"/>
    <mergeCell ref="C1752:E1752"/>
    <mergeCell ref="C1753:E1753"/>
    <mergeCell ref="C1754:E1754"/>
    <mergeCell ref="C1755:E1755"/>
    <mergeCell ref="C1782:E1782"/>
    <mergeCell ref="C1783:E1783"/>
    <mergeCell ref="C1784:E1784"/>
    <mergeCell ref="C1786:E1786"/>
    <mergeCell ref="C1787:N1787"/>
    <mergeCell ref="C1788:N1788"/>
    <mergeCell ref="C1776:E1776"/>
    <mergeCell ref="C1777:E1777"/>
    <mergeCell ref="C1778:E1778"/>
    <mergeCell ref="C1779:E1779"/>
    <mergeCell ref="C1780:E1780"/>
    <mergeCell ref="C1781:E1781"/>
    <mergeCell ref="C1770:N1770"/>
    <mergeCell ref="C1771:N1771"/>
    <mergeCell ref="C1772:E1772"/>
    <mergeCell ref="C1773:E1773"/>
    <mergeCell ref="C1774:E1774"/>
    <mergeCell ref="C1775:E1775"/>
    <mergeCell ref="C1801:E1801"/>
    <mergeCell ref="C1802:E1802"/>
    <mergeCell ref="C1804:E1804"/>
    <mergeCell ref="C1806:N1806"/>
    <mergeCell ref="C1807:E1807"/>
    <mergeCell ref="C1808:N1808"/>
    <mergeCell ref="C1795:E1795"/>
    <mergeCell ref="C1796:E1796"/>
    <mergeCell ref="C1797:E1797"/>
    <mergeCell ref="C1798:E1798"/>
    <mergeCell ref="C1799:E1799"/>
    <mergeCell ref="C1800:E1800"/>
    <mergeCell ref="C1789:E1789"/>
    <mergeCell ref="C1790:E1790"/>
    <mergeCell ref="C1791:E1791"/>
    <mergeCell ref="C1792:E1792"/>
    <mergeCell ref="C1793:E1793"/>
    <mergeCell ref="C1794:E1794"/>
    <mergeCell ref="C1821:E1821"/>
    <mergeCell ref="C1822:E1822"/>
    <mergeCell ref="C1823:E1823"/>
    <mergeCell ref="C1825:E1825"/>
    <mergeCell ref="C1826:N1826"/>
    <mergeCell ref="C1827:N1827"/>
    <mergeCell ref="C1815:E1815"/>
    <mergeCell ref="C1816:E1816"/>
    <mergeCell ref="C1817:E1817"/>
    <mergeCell ref="C1818:E1818"/>
    <mergeCell ref="C1819:E1819"/>
    <mergeCell ref="C1820:E1820"/>
    <mergeCell ref="C1809:N1809"/>
    <mergeCell ref="C1810:N1810"/>
    <mergeCell ref="C1811:E1811"/>
    <mergeCell ref="C1812:E1812"/>
    <mergeCell ref="C1813:E1813"/>
    <mergeCell ref="C1814:E1814"/>
    <mergeCell ref="C1840:N1840"/>
    <mergeCell ref="C1841:N1841"/>
    <mergeCell ref="C1842:E1842"/>
    <mergeCell ref="C1843:E1843"/>
    <mergeCell ref="C1844:E1844"/>
    <mergeCell ref="C1845:E1845"/>
    <mergeCell ref="C1834:E1834"/>
    <mergeCell ref="C1835:E1835"/>
    <mergeCell ref="C1836:E1836"/>
    <mergeCell ref="C1837:E1837"/>
    <mergeCell ref="C1838:E1838"/>
    <mergeCell ref="C1839:E1839"/>
    <mergeCell ref="C1828:E1828"/>
    <mergeCell ref="C1829:E1829"/>
    <mergeCell ref="C1830:E1830"/>
    <mergeCell ref="C1831:E1831"/>
    <mergeCell ref="C1832:E1832"/>
    <mergeCell ref="C1833:E1833"/>
    <mergeCell ref="C1860:E1860"/>
    <mergeCell ref="C1861:N1861"/>
    <mergeCell ref="C1862:N1862"/>
    <mergeCell ref="C1863:N1863"/>
    <mergeCell ref="C1864:E1864"/>
    <mergeCell ref="C1865:E1865"/>
    <mergeCell ref="C1852:E1852"/>
    <mergeCell ref="C1853:E1853"/>
    <mergeCell ref="C1854:E1854"/>
    <mergeCell ref="C1855:E1855"/>
    <mergeCell ref="C1857:E1857"/>
    <mergeCell ref="C1859:N1859"/>
    <mergeCell ref="C1846:E1846"/>
    <mergeCell ref="C1847:E1847"/>
    <mergeCell ref="C1848:E1848"/>
    <mergeCell ref="C1849:E1849"/>
    <mergeCell ref="C1850:E1850"/>
    <mergeCell ref="C1851:E1851"/>
    <mergeCell ref="C1879:N1879"/>
    <mergeCell ref="C1880:N1880"/>
    <mergeCell ref="C1881:E1881"/>
    <mergeCell ref="C1882:E1882"/>
    <mergeCell ref="C1883:E1883"/>
    <mergeCell ref="C1884:E1884"/>
    <mergeCell ref="C1872:E1872"/>
    <mergeCell ref="C1873:E1873"/>
    <mergeCell ref="C1874:E1874"/>
    <mergeCell ref="C1875:E1875"/>
    <mergeCell ref="C1876:E1876"/>
    <mergeCell ref="C1878:E1878"/>
    <mergeCell ref="C1866:E1866"/>
    <mergeCell ref="C1867:E1867"/>
    <mergeCell ref="C1868:E1868"/>
    <mergeCell ref="C1869:E1869"/>
    <mergeCell ref="C1870:E1870"/>
    <mergeCell ref="C1871:E1871"/>
    <mergeCell ref="C1899:E1899"/>
    <mergeCell ref="C1900:N1900"/>
    <mergeCell ref="C1901:N1901"/>
    <mergeCell ref="C1902:E1902"/>
    <mergeCell ref="C1903:E1903"/>
    <mergeCell ref="C1904:E1904"/>
    <mergeCell ref="C1891:E1891"/>
    <mergeCell ref="C1892:E1892"/>
    <mergeCell ref="C1893:E1893"/>
    <mergeCell ref="C1894:E1894"/>
    <mergeCell ref="C1896:E1896"/>
    <mergeCell ref="C1898:N1898"/>
    <mergeCell ref="C1885:E1885"/>
    <mergeCell ref="C1886:E1886"/>
    <mergeCell ref="C1887:E1887"/>
    <mergeCell ref="C1888:E1888"/>
    <mergeCell ref="C1889:E1889"/>
    <mergeCell ref="C1890:E1890"/>
    <mergeCell ref="C1918:E1918"/>
    <mergeCell ref="C1920:E1920"/>
    <mergeCell ref="C1922:E1922"/>
    <mergeCell ref="C1923:N1923"/>
    <mergeCell ref="C1924:N1924"/>
    <mergeCell ref="C1925:E1925"/>
    <mergeCell ref="C1911:E1911"/>
    <mergeCell ref="C1912:E1912"/>
    <mergeCell ref="C1913:E1913"/>
    <mergeCell ref="C1914:E1914"/>
    <mergeCell ref="C1915:E1915"/>
    <mergeCell ref="C1916:E1916"/>
    <mergeCell ref="C1905:E1905"/>
    <mergeCell ref="C1906:E1906"/>
    <mergeCell ref="C1907:E1907"/>
    <mergeCell ref="C1908:E1908"/>
    <mergeCell ref="C1909:E1909"/>
    <mergeCell ref="C1910:E1910"/>
    <mergeCell ref="C1939:E1939"/>
    <mergeCell ref="C1940:N1940"/>
    <mergeCell ref="C1941:E1941"/>
    <mergeCell ref="C1942:E1942"/>
    <mergeCell ref="C1943:E1943"/>
    <mergeCell ref="C1944:E1944"/>
    <mergeCell ref="C1932:E1932"/>
    <mergeCell ref="C1933:E1933"/>
    <mergeCell ref="C1934:E1934"/>
    <mergeCell ref="C1935:E1935"/>
    <mergeCell ref="C1936:E1936"/>
    <mergeCell ref="C1937:E1937"/>
    <mergeCell ref="C1926:E1926"/>
    <mergeCell ref="C1927:E1927"/>
    <mergeCell ref="C1928:E1928"/>
    <mergeCell ref="C1929:E1929"/>
    <mergeCell ref="C1930:E1930"/>
    <mergeCell ref="C1931:E1931"/>
    <mergeCell ref="C1961:E1961"/>
    <mergeCell ref="C1962:N1962"/>
    <mergeCell ref="C1963:E1963"/>
    <mergeCell ref="C1964:E1964"/>
    <mergeCell ref="C1965:E1965"/>
    <mergeCell ref="C1966:E1966"/>
    <mergeCell ref="C1951:E1951"/>
    <mergeCell ref="C1952:E1952"/>
    <mergeCell ref="C1953:E1953"/>
    <mergeCell ref="C1955:E1955"/>
    <mergeCell ref="C1957:E1957"/>
    <mergeCell ref="C1959:E1959"/>
    <mergeCell ref="C1945:E1945"/>
    <mergeCell ref="C1946:E1946"/>
    <mergeCell ref="C1947:E1947"/>
    <mergeCell ref="C1948:E1948"/>
    <mergeCell ref="C1949:E1949"/>
    <mergeCell ref="C1950:E1950"/>
    <mergeCell ref="C1980:K1980"/>
    <mergeCell ref="C1981:K1981"/>
    <mergeCell ref="C1982:K1982"/>
    <mergeCell ref="C1983:K1983"/>
    <mergeCell ref="C1984:K1984"/>
    <mergeCell ref="C1985:K1985"/>
    <mergeCell ref="C1973:E1973"/>
    <mergeCell ref="C1975:K1975"/>
    <mergeCell ref="C1976:K1976"/>
    <mergeCell ref="C1977:K1977"/>
    <mergeCell ref="C1978:K1978"/>
    <mergeCell ref="C1979:K1979"/>
    <mergeCell ref="C1967:E1967"/>
    <mergeCell ref="C1968:E1968"/>
    <mergeCell ref="C1969:E1969"/>
    <mergeCell ref="C1970:E1970"/>
    <mergeCell ref="C1971:E1971"/>
    <mergeCell ref="C1972:E1972"/>
    <mergeCell ref="C1998:E1998"/>
    <mergeCell ref="C1999:E1999"/>
    <mergeCell ref="C2000:E2000"/>
    <mergeCell ref="C2001:E2001"/>
    <mergeCell ref="C2002:E2002"/>
    <mergeCell ref="C2003:E2003"/>
    <mergeCell ref="C1992:K1992"/>
    <mergeCell ref="A1993:N1993"/>
    <mergeCell ref="C1994:E1994"/>
    <mergeCell ref="C1995:N1995"/>
    <mergeCell ref="C1996:N1996"/>
    <mergeCell ref="C1997:N1997"/>
    <mergeCell ref="C1986:K1986"/>
    <mergeCell ref="C1987:K1987"/>
    <mergeCell ref="C1988:K1988"/>
    <mergeCell ref="C1989:K1989"/>
    <mergeCell ref="C1990:K1990"/>
    <mergeCell ref="C1991:K1991"/>
    <mergeCell ref="C2017:E2017"/>
    <mergeCell ref="C2018:E2018"/>
    <mergeCell ref="C2019:E2019"/>
    <mergeCell ref="C2020:E2020"/>
    <mergeCell ref="C2021:E2021"/>
    <mergeCell ref="C2022:E2022"/>
    <mergeCell ref="C2010:E2010"/>
    <mergeCell ref="C2012:N2012"/>
    <mergeCell ref="C2013:E2013"/>
    <mergeCell ref="C2014:N2014"/>
    <mergeCell ref="C2015:N2015"/>
    <mergeCell ref="C2016:E2016"/>
    <mergeCell ref="C2004:E2004"/>
    <mergeCell ref="C2005:E2005"/>
    <mergeCell ref="C2006:E2006"/>
    <mergeCell ref="C2007:E2007"/>
    <mergeCell ref="C2008:E2008"/>
    <mergeCell ref="C2009:E2009"/>
    <mergeCell ref="C2036:E2036"/>
    <mergeCell ref="C2037:E2037"/>
    <mergeCell ref="C2038:E2038"/>
    <mergeCell ref="C2039:E2039"/>
    <mergeCell ref="C2040:E2040"/>
    <mergeCell ref="C2041:E2041"/>
    <mergeCell ref="C2030:N2030"/>
    <mergeCell ref="C2031:E2031"/>
    <mergeCell ref="C2032:N2032"/>
    <mergeCell ref="C2033:N2033"/>
    <mergeCell ref="C2034:E2034"/>
    <mergeCell ref="C2035:E2035"/>
    <mergeCell ref="C2023:E2023"/>
    <mergeCell ref="C2024:E2024"/>
    <mergeCell ref="C2025:E2025"/>
    <mergeCell ref="C2026:E2026"/>
    <mergeCell ref="C2027:E2027"/>
    <mergeCell ref="C2028:E2028"/>
    <mergeCell ref="C2055:E2055"/>
    <mergeCell ref="C2056:E2056"/>
    <mergeCell ref="C2057:E2057"/>
    <mergeCell ref="C2058:E2058"/>
    <mergeCell ref="C2059:E2059"/>
    <mergeCell ref="C2060:E2060"/>
    <mergeCell ref="C2049:N2049"/>
    <mergeCell ref="C2050:N2050"/>
    <mergeCell ref="C2051:E2051"/>
    <mergeCell ref="C2052:E2052"/>
    <mergeCell ref="C2053:E2053"/>
    <mergeCell ref="C2054:E2054"/>
    <mergeCell ref="C2042:E2042"/>
    <mergeCell ref="C2043:E2043"/>
    <mergeCell ref="C2044:E2044"/>
    <mergeCell ref="C2045:E2045"/>
    <mergeCell ref="C2046:E2046"/>
    <mergeCell ref="C2048:E2048"/>
    <mergeCell ref="C2074:E2074"/>
    <mergeCell ref="C2075:E2075"/>
    <mergeCell ref="C2076:E2076"/>
    <mergeCell ref="C2077:E2077"/>
    <mergeCell ref="C2078:E2078"/>
    <mergeCell ref="C2079:E2079"/>
    <mergeCell ref="C2068:E2068"/>
    <mergeCell ref="C2069:E2069"/>
    <mergeCell ref="C2070:E2070"/>
    <mergeCell ref="C2071:E2071"/>
    <mergeCell ref="C2072:E2072"/>
    <mergeCell ref="C2073:E2073"/>
    <mergeCell ref="C2061:E2061"/>
    <mergeCell ref="C2062:E2062"/>
    <mergeCell ref="C2063:E2063"/>
    <mergeCell ref="C2065:E2065"/>
    <mergeCell ref="C2066:N2066"/>
    <mergeCell ref="C2067:N2067"/>
    <mergeCell ref="C2095:K2095"/>
    <mergeCell ref="C2096:K2096"/>
    <mergeCell ref="C2097:K2097"/>
    <mergeCell ref="C2098:K2098"/>
    <mergeCell ref="C2099:K2099"/>
    <mergeCell ref="C2100:K2100"/>
    <mergeCell ref="C2089:K2089"/>
    <mergeCell ref="C2090:K2090"/>
    <mergeCell ref="C2091:K2091"/>
    <mergeCell ref="C2092:K2092"/>
    <mergeCell ref="C2093:K2093"/>
    <mergeCell ref="C2094:K2094"/>
    <mergeCell ref="C2080:E2080"/>
    <mergeCell ref="C2081:E2081"/>
    <mergeCell ref="C2083:E2083"/>
    <mergeCell ref="C2085:N2085"/>
    <mergeCell ref="C2087:K2087"/>
    <mergeCell ref="C2088:K2088"/>
    <mergeCell ref="C2113:E2113"/>
    <mergeCell ref="C2114:E2114"/>
    <mergeCell ref="C2115:E2115"/>
    <mergeCell ref="C2116:E2116"/>
    <mergeCell ref="C2117:E2117"/>
    <mergeCell ref="C2118:E2118"/>
    <mergeCell ref="C2107:N2107"/>
    <mergeCell ref="C2108:E2108"/>
    <mergeCell ref="C2109:E2109"/>
    <mergeCell ref="C2110:E2110"/>
    <mergeCell ref="C2111:E2111"/>
    <mergeCell ref="C2112:E2112"/>
    <mergeCell ref="C2101:K2101"/>
    <mergeCell ref="C2102:K2102"/>
    <mergeCell ref="C2103:K2103"/>
    <mergeCell ref="C2104:K2104"/>
    <mergeCell ref="A2105:N2105"/>
    <mergeCell ref="C2106:E2106"/>
    <mergeCell ref="C2132:E2132"/>
    <mergeCell ref="C2133:E2133"/>
    <mergeCell ref="C2134:E2134"/>
    <mergeCell ref="C2135:E2135"/>
    <mergeCell ref="C2136:E2136"/>
    <mergeCell ref="C2137:E2137"/>
    <mergeCell ref="C2126:E2126"/>
    <mergeCell ref="C2127:N2127"/>
    <mergeCell ref="C2128:E2128"/>
    <mergeCell ref="C2129:E2129"/>
    <mergeCell ref="C2130:E2130"/>
    <mergeCell ref="C2131:E2131"/>
    <mergeCell ref="C2119:E2119"/>
    <mergeCell ref="C2120:E2120"/>
    <mergeCell ref="C2121:E2121"/>
    <mergeCell ref="C2122:E2122"/>
    <mergeCell ref="C2123:E2123"/>
    <mergeCell ref="C2125:N2125"/>
    <mergeCell ref="C2151:E2151"/>
    <mergeCell ref="C2152:E2152"/>
    <mergeCell ref="C2153:E2153"/>
    <mergeCell ref="C2154:E2154"/>
    <mergeCell ref="C2155:E2155"/>
    <mergeCell ref="C2156:E2156"/>
    <mergeCell ref="C2145:E2145"/>
    <mergeCell ref="C2146:E2146"/>
    <mergeCell ref="C2147:E2147"/>
    <mergeCell ref="C2148:E2148"/>
    <mergeCell ref="C2149:E2149"/>
    <mergeCell ref="C2150:E2150"/>
    <mergeCell ref="C2138:E2138"/>
    <mergeCell ref="C2139:E2139"/>
    <mergeCell ref="C2140:E2140"/>
    <mergeCell ref="C2142:E2142"/>
    <mergeCell ref="C2143:N2143"/>
    <mergeCell ref="C2144:E2144"/>
    <mergeCell ref="C2170:E2170"/>
    <mergeCell ref="C2171:E2171"/>
    <mergeCell ref="C2172:E2172"/>
    <mergeCell ref="C2174:E2174"/>
    <mergeCell ref="C2176:N2176"/>
    <mergeCell ref="C2177:E2177"/>
    <mergeCell ref="C2164:E2164"/>
    <mergeCell ref="C2165:E2165"/>
    <mergeCell ref="C2166:E2166"/>
    <mergeCell ref="C2167:E2167"/>
    <mergeCell ref="C2168:E2168"/>
    <mergeCell ref="C2169:E2169"/>
    <mergeCell ref="C2158:E2158"/>
    <mergeCell ref="C2159:N2159"/>
    <mergeCell ref="C2160:E2160"/>
    <mergeCell ref="C2161:E2161"/>
    <mergeCell ref="C2162:E2162"/>
    <mergeCell ref="C2163:E2163"/>
    <mergeCell ref="C2190:E2190"/>
    <mergeCell ref="C2191:E2191"/>
    <mergeCell ref="C2193:E2193"/>
    <mergeCell ref="C2195:N2195"/>
    <mergeCell ref="C2196:E2196"/>
    <mergeCell ref="C2198:E2198"/>
    <mergeCell ref="C2184:E2184"/>
    <mergeCell ref="C2185:E2185"/>
    <mergeCell ref="C2186:E2186"/>
    <mergeCell ref="C2187:E2187"/>
    <mergeCell ref="C2188:E2188"/>
    <mergeCell ref="C2189:E2189"/>
    <mergeCell ref="C2178:N2178"/>
    <mergeCell ref="C2179:E2179"/>
    <mergeCell ref="C2180:E2180"/>
    <mergeCell ref="C2181:E2181"/>
    <mergeCell ref="C2182:E2182"/>
    <mergeCell ref="C2183:E2183"/>
    <mergeCell ref="C2214:K2214"/>
    <mergeCell ref="C2215:K2215"/>
    <mergeCell ref="C2216:K2216"/>
    <mergeCell ref="C2217:K2217"/>
    <mergeCell ref="C2218:K2218"/>
    <mergeCell ref="C2219:K2219"/>
    <mergeCell ref="C2208:K2208"/>
    <mergeCell ref="C2209:K2209"/>
    <mergeCell ref="C2210:K2210"/>
    <mergeCell ref="C2211:K2211"/>
    <mergeCell ref="C2212:K2212"/>
    <mergeCell ref="C2213:K2213"/>
    <mergeCell ref="C2200:N2200"/>
    <mergeCell ref="C2201:E2201"/>
    <mergeCell ref="C2204:K2204"/>
    <mergeCell ref="C2205:K2205"/>
    <mergeCell ref="C2206:K2206"/>
    <mergeCell ref="C2207:K2207"/>
    <mergeCell ref="C2232:E2232"/>
    <mergeCell ref="C2233:E2233"/>
    <mergeCell ref="C2234:E2234"/>
    <mergeCell ref="C2235:E2235"/>
    <mergeCell ref="C2236:E2236"/>
    <mergeCell ref="C2237:E2237"/>
    <mergeCell ref="C2226:E2226"/>
    <mergeCell ref="C2227:E2227"/>
    <mergeCell ref="C2228:E2228"/>
    <mergeCell ref="C2229:E2229"/>
    <mergeCell ref="C2230:E2230"/>
    <mergeCell ref="C2231:E2231"/>
    <mergeCell ref="C2220:K2220"/>
    <mergeCell ref="C2221:K2221"/>
    <mergeCell ref="A2222:N2222"/>
    <mergeCell ref="C2223:E2223"/>
    <mergeCell ref="C2224:N2224"/>
    <mergeCell ref="C2225:N2225"/>
    <mergeCell ref="C2251:E2251"/>
    <mergeCell ref="C2252:E2252"/>
    <mergeCell ref="C2253:E2253"/>
    <mergeCell ref="C2254:E2254"/>
    <mergeCell ref="C2255:E2255"/>
    <mergeCell ref="C2256:E2256"/>
    <mergeCell ref="C2245:N2245"/>
    <mergeCell ref="C2246:N2246"/>
    <mergeCell ref="C2247:E2247"/>
    <mergeCell ref="C2248:E2248"/>
    <mergeCell ref="C2249:E2249"/>
    <mergeCell ref="C2250:E2250"/>
    <mergeCell ref="C2238:E2238"/>
    <mergeCell ref="C2239:E2239"/>
    <mergeCell ref="C2240:E2240"/>
    <mergeCell ref="C2241:E2241"/>
    <mergeCell ref="C2243:N2243"/>
    <mergeCell ref="C2244:E2244"/>
    <mergeCell ref="C2270:E2270"/>
    <mergeCell ref="C2271:E2271"/>
    <mergeCell ref="C2272:E2272"/>
    <mergeCell ref="C2273:E2273"/>
    <mergeCell ref="C2274:E2274"/>
    <mergeCell ref="C2275:E2275"/>
    <mergeCell ref="C2264:E2264"/>
    <mergeCell ref="C2265:E2265"/>
    <mergeCell ref="C2266:E2266"/>
    <mergeCell ref="C2267:E2267"/>
    <mergeCell ref="C2268:E2268"/>
    <mergeCell ref="C2269:E2269"/>
    <mergeCell ref="C2257:E2257"/>
    <mergeCell ref="C2258:E2258"/>
    <mergeCell ref="C2259:E2259"/>
    <mergeCell ref="C2261:E2261"/>
    <mergeCell ref="C2262:N2262"/>
    <mergeCell ref="C2263:N2263"/>
    <mergeCell ref="C2290:E2290"/>
    <mergeCell ref="C2291:E2291"/>
    <mergeCell ref="C2292:E2292"/>
    <mergeCell ref="C2293:E2293"/>
    <mergeCell ref="C2294:E2294"/>
    <mergeCell ref="C2295:E2295"/>
    <mergeCell ref="C2284:N2284"/>
    <mergeCell ref="C2285:E2285"/>
    <mergeCell ref="C2286:E2286"/>
    <mergeCell ref="C2287:E2287"/>
    <mergeCell ref="C2288:E2288"/>
    <mergeCell ref="C2289:E2289"/>
    <mergeCell ref="C2276:E2276"/>
    <mergeCell ref="C2277:E2277"/>
    <mergeCell ref="C2279:E2279"/>
    <mergeCell ref="C2281:N2281"/>
    <mergeCell ref="C2282:E2282"/>
    <mergeCell ref="C2283:N2283"/>
    <mergeCell ref="C2309:K2309"/>
    <mergeCell ref="C2310:K2310"/>
    <mergeCell ref="C2311:K2311"/>
    <mergeCell ref="C2312:K2312"/>
    <mergeCell ref="C2313:K2313"/>
    <mergeCell ref="C2314:K2314"/>
    <mergeCell ref="C2303:K2303"/>
    <mergeCell ref="C2304:K2304"/>
    <mergeCell ref="C2305:K2305"/>
    <mergeCell ref="C2306:K2306"/>
    <mergeCell ref="C2307:K2307"/>
    <mergeCell ref="C2308:K2308"/>
    <mergeCell ref="C2297:K2297"/>
    <mergeCell ref="C2298:K2298"/>
    <mergeCell ref="C2299:K2299"/>
    <mergeCell ref="C2300:K2300"/>
    <mergeCell ref="C2301:K2301"/>
    <mergeCell ref="C2302:K2302"/>
    <mergeCell ref="C2327:E2327"/>
    <mergeCell ref="C2328:E2328"/>
    <mergeCell ref="C2329:E2329"/>
    <mergeCell ref="C2330:E2330"/>
    <mergeCell ref="C2331:E2331"/>
    <mergeCell ref="C2332:E2332"/>
    <mergeCell ref="C2321:E2321"/>
    <mergeCell ref="C2322:E2322"/>
    <mergeCell ref="C2323:E2323"/>
    <mergeCell ref="C2324:E2324"/>
    <mergeCell ref="C2325:E2325"/>
    <mergeCell ref="C2326:E2326"/>
    <mergeCell ref="A2315:N2315"/>
    <mergeCell ref="C2316:E2316"/>
    <mergeCell ref="C2317:N2317"/>
    <mergeCell ref="C2318:N2318"/>
    <mergeCell ref="C2319:E2319"/>
    <mergeCell ref="C2320:E2320"/>
    <mergeCell ref="C2346:E2346"/>
    <mergeCell ref="C2347:E2347"/>
    <mergeCell ref="C2348:E2348"/>
    <mergeCell ref="C2349:E2349"/>
    <mergeCell ref="C2352:K2352"/>
    <mergeCell ref="C2353:K2353"/>
    <mergeCell ref="C2340:E2340"/>
    <mergeCell ref="C2341:E2341"/>
    <mergeCell ref="C2342:E2342"/>
    <mergeCell ref="C2343:E2343"/>
    <mergeCell ref="C2344:E2344"/>
    <mergeCell ref="C2345:E2345"/>
    <mergeCell ref="C2334:E2334"/>
    <mergeCell ref="C2335:N2335"/>
    <mergeCell ref="C2336:N2336"/>
    <mergeCell ref="C2337:E2337"/>
    <mergeCell ref="C2338:E2338"/>
    <mergeCell ref="C2339:E2339"/>
    <mergeCell ref="C2366:K2366"/>
    <mergeCell ref="C2367:K2367"/>
    <mergeCell ref="C2368:K2368"/>
    <mergeCell ref="C2369:K2369"/>
    <mergeCell ref="A2370:N2370"/>
    <mergeCell ref="A2371:N2371"/>
    <mergeCell ref="C2360:K2360"/>
    <mergeCell ref="C2361:K2361"/>
    <mergeCell ref="C2362:K2362"/>
    <mergeCell ref="C2363:K2363"/>
    <mergeCell ref="C2364:K2364"/>
    <mergeCell ref="C2365:K2365"/>
    <mergeCell ref="C2354:K2354"/>
    <mergeCell ref="C2355:K2355"/>
    <mergeCell ref="C2356:K2356"/>
    <mergeCell ref="C2357:K2357"/>
    <mergeCell ref="C2358:K2358"/>
    <mergeCell ref="C2359:K2359"/>
    <mergeCell ref="C2389:N2389"/>
    <mergeCell ref="A2390:N2390"/>
    <mergeCell ref="C2391:E2391"/>
    <mergeCell ref="C2393:N2393"/>
    <mergeCell ref="A2394:N2394"/>
    <mergeCell ref="C2395:E2395"/>
    <mergeCell ref="C2380:E2380"/>
    <mergeCell ref="C2382:N2382"/>
    <mergeCell ref="A2383:N2383"/>
    <mergeCell ref="C2384:E2384"/>
    <mergeCell ref="C2386:N2386"/>
    <mergeCell ref="C2387:E2387"/>
    <mergeCell ref="C2372:E2372"/>
    <mergeCell ref="C2374:N2374"/>
    <mergeCell ref="A2375:N2375"/>
    <mergeCell ref="C2376:E2376"/>
    <mergeCell ref="C2378:N2378"/>
    <mergeCell ref="A2379:N2379"/>
    <mergeCell ref="C2413:K2413"/>
    <mergeCell ref="C2414:K2414"/>
    <mergeCell ref="C2415:K2415"/>
    <mergeCell ref="C2416:K2416"/>
    <mergeCell ref="C2417:K2417"/>
    <mergeCell ref="C2418:K2418"/>
    <mergeCell ref="C2406:K2406"/>
    <mergeCell ref="C2407:K2407"/>
    <mergeCell ref="C2408:K2408"/>
    <mergeCell ref="C2409:K2409"/>
    <mergeCell ref="C2410:K2410"/>
    <mergeCell ref="C2411:K2411"/>
    <mergeCell ref="A2397:N2397"/>
    <mergeCell ref="C2398:E2398"/>
    <mergeCell ref="A2400:N2400"/>
    <mergeCell ref="C2401:E2401"/>
    <mergeCell ref="C2404:K2404"/>
    <mergeCell ref="C2405:K2405"/>
    <mergeCell ref="C2439:L2439"/>
    <mergeCell ref="C2440:L2440"/>
    <mergeCell ref="C2431:K2431"/>
    <mergeCell ref="C2432:K2432"/>
    <mergeCell ref="C2433:K2433"/>
    <mergeCell ref="C2434:K2434"/>
    <mergeCell ref="C2437:L2437"/>
    <mergeCell ref="C2438:L2438"/>
    <mergeCell ref="C2425:K2425"/>
    <mergeCell ref="C2426:K2426"/>
    <mergeCell ref="C2427:K2427"/>
    <mergeCell ref="C2428:K2428"/>
    <mergeCell ref="C2429:K2429"/>
    <mergeCell ref="C2430:K2430"/>
    <mergeCell ref="C2419:K2419"/>
    <mergeCell ref="C2420:K2420"/>
    <mergeCell ref="C2421:K2421"/>
    <mergeCell ref="C2422:K2422"/>
    <mergeCell ref="C2423:K2423"/>
    <mergeCell ref="C2424:K2424"/>
  </mergeCells>
  <printOptions horizontalCentered="1"/>
  <pageMargins left="0.39370078740157483" right="0.23622047244094491" top="0.55118110236220474" bottom="0.51181102362204722" header="0.31496062992125984" footer="0.31496062992125984"/>
  <pageSetup paperSize="9" firstPageNumber="47" orientation="landscape" useFirstPageNumber="1" r:id="rId1"/>
  <headerFooter>
    <oddFooter>&amp;R&amp;8&amp;P</oddFooter>
  </headerFooter>
  <rowBreaks count="1" manualBreakCount="1">
    <brk id="34" max="2462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56"/>
  <sheetViews>
    <sheetView topLeftCell="A499" zoomScale="115" zoomScaleNormal="115" workbookViewId="0">
      <selection activeCell="N46" sqref="N46"/>
    </sheetView>
  </sheetViews>
  <sheetFormatPr defaultColWidth="9.140625" defaultRowHeight="11.25" customHeight="1" x14ac:dyDescent="0.25"/>
  <cols>
    <col min="1" max="1" width="8.140625" style="160" customWidth="1"/>
    <col min="2" max="2" width="20.140625" style="160" customWidth="1"/>
    <col min="3" max="4" width="10.42578125" style="160" customWidth="1"/>
    <col min="5" max="5" width="13.28515625" style="160" customWidth="1"/>
    <col min="6" max="6" width="8.5703125" style="160" customWidth="1"/>
    <col min="7" max="7" width="7.85546875" style="160" customWidth="1"/>
    <col min="8" max="8" width="8.42578125" style="160" customWidth="1"/>
    <col min="9" max="9" width="8.7109375" style="160" customWidth="1"/>
    <col min="10" max="10" width="8.140625" style="160" customWidth="1"/>
    <col min="11" max="11" width="8.5703125" style="160" customWidth="1"/>
    <col min="12" max="12" width="10" style="160" customWidth="1"/>
    <col min="13" max="13" width="6" style="160" customWidth="1"/>
    <col min="14" max="14" width="9.7109375" style="160" customWidth="1"/>
    <col min="15" max="15" width="9.140625" style="112"/>
    <col min="16" max="16" width="49.140625" style="163" hidden="1" customWidth="1"/>
    <col min="17" max="17" width="42.42578125" style="163" hidden="1" customWidth="1"/>
    <col min="18" max="18" width="99.7109375" style="163" hidden="1" customWidth="1"/>
    <col min="19" max="23" width="138.42578125" style="163" hidden="1" customWidth="1"/>
    <col min="24" max="24" width="34.140625" style="163" hidden="1" customWidth="1"/>
    <col min="25" max="26" width="110.140625" style="163" hidden="1" customWidth="1"/>
    <col min="27" max="31" width="34.140625" style="163" hidden="1" customWidth="1"/>
    <col min="32" max="32" width="110.140625" style="163" hidden="1" customWidth="1"/>
    <col min="33" max="38" width="84.42578125" style="163" hidden="1" customWidth="1"/>
    <col min="39" max="16384" width="9.140625" style="160"/>
  </cols>
  <sheetData>
    <row r="1" spans="1:20" s="160" customFormat="1" x14ac:dyDescent="0.2">
      <c r="N1" s="161" t="s">
        <v>381</v>
      </c>
    </row>
    <row r="2" spans="1:20" s="160" customFormat="1" x14ac:dyDescent="0.2">
      <c r="N2" s="161" t="s">
        <v>1</v>
      </c>
    </row>
    <row r="3" spans="1:20" s="160" customFormat="1" ht="8.25" customHeight="1" x14ac:dyDescent="0.2">
      <c r="N3" s="161"/>
    </row>
    <row r="4" spans="1:20" s="160" customFormat="1" ht="14.25" customHeight="1" x14ac:dyDescent="0.2">
      <c r="A4" s="1057" t="s">
        <v>382</v>
      </c>
      <c r="B4" s="1057"/>
      <c r="C4" s="1057"/>
      <c r="D4" s="162"/>
      <c r="K4" s="1057" t="s">
        <v>383</v>
      </c>
      <c r="L4" s="1057"/>
      <c r="M4" s="1057"/>
      <c r="N4" s="1057"/>
    </row>
    <row r="5" spans="1:20" s="160" customFormat="1" ht="12" customHeight="1" x14ac:dyDescent="0.2">
      <c r="A5" s="1058"/>
      <c r="B5" s="1058"/>
      <c r="C5" s="1058"/>
      <c r="D5" s="1058"/>
      <c r="E5" s="163"/>
      <c r="J5" s="1059"/>
      <c r="K5" s="1059"/>
      <c r="L5" s="1059"/>
      <c r="M5" s="1059"/>
      <c r="N5" s="1059"/>
    </row>
    <row r="6" spans="1:20" s="160" customFormat="1" x14ac:dyDescent="0.2">
      <c r="A6" s="1037"/>
      <c r="B6" s="1037"/>
      <c r="C6" s="1037"/>
      <c r="D6" s="1037"/>
      <c r="J6" s="1037"/>
      <c r="K6" s="1037"/>
      <c r="L6" s="1037"/>
      <c r="M6" s="1037"/>
      <c r="N6" s="1037"/>
      <c r="P6" s="163" t="s">
        <v>108</v>
      </c>
      <c r="Q6" s="163" t="s">
        <v>108</v>
      </c>
    </row>
    <row r="7" spans="1:20" s="160" customFormat="1" ht="17.25" customHeight="1" x14ac:dyDescent="0.2">
      <c r="A7" s="164"/>
      <c r="B7" s="165"/>
      <c r="C7" s="163"/>
      <c r="D7" s="163"/>
      <c r="K7" s="164"/>
      <c r="L7" s="164"/>
      <c r="M7" s="164"/>
      <c r="N7" s="165"/>
    </row>
    <row r="8" spans="1:20" s="160" customFormat="1" ht="16.5" customHeight="1" x14ac:dyDescent="0.2">
      <c r="A8" s="160" t="s">
        <v>384</v>
      </c>
      <c r="B8" s="166"/>
      <c r="C8" s="166"/>
      <c r="D8" s="166"/>
      <c r="L8" s="166"/>
      <c r="M8" s="166"/>
      <c r="N8" s="161" t="s">
        <v>384</v>
      </c>
    </row>
    <row r="9" spans="1:20" s="160" customFormat="1" ht="15.75" customHeight="1" x14ac:dyDescent="0.2">
      <c r="F9" s="167"/>
    </row>
    <row r="10" spans="1:20" s="160" customFormat="1" ht="56.25" x14ac:dyDescent="0.2">
      <c r="A10" s="168" t="s">
        <v>385</v>
      </c>
      <c r="B10" s="166"/>
      <c r="D10" s="1037" t="s">
        <v>386</v>
      </c>
      <c r="E10" s="1037"/>
      <c r="F10" s="1037"/>
      <c r="G10" s="1037"/>
      <c r="H10" s="1037"/>
      <c r="I10" s="1037"/>
      <c r="J10" s="1037"/>
      <c r="K10" s="1037"/>
      <c r="L10" s="1037"/>
      <c r="M10" s="1037"/>
      <c r="N10" s="1037"/>
      <c r="R10" s="163" t="s">
        <v>386</v>
      </c>
    </row>
    <row r="11" spans="1:20" s="160" customFormat="1" ht="15" customHeight="1" x14ac:dyDescent="0.2">
      <c r="A11" s="169" t="s">
        <v>387</v>
      </c>
      <c r="D11" s="164" t="s">
        <v>388</v>
      </c>
      <c r="E11" s="164"/>
      <c r="F11" s="170"/>
      <c r="G11" s="170"/>
      <c r="H11" s="170"/>
      <c r="I11" s="170"/>
      <c r="J11" s="170"/>
      <c r="K11" s="170"/>
      <c r="L11" s="170"/>
      <c r="M11" s="170"/>
      <c r="N11" s="170"/>
    </row>
    <row r="12" spans="1:20" s="160" customFormat="1" ht="8.25" customHeight="1" x14ac:dyDescent="0.2">
      <c r="A12" s="169"/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20" s="160" customFormat="1" x14ac:dyDescent="0.2">
      <c r="A13" s="1055" t="s">
        <v>2517</v>
      </c>
      <c r="B13" s="1055"/>
      <c r="C13" s="1055"/>
      <c r="D13" s="1055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S13" s="163" t="s">
        <v>2517</v>
      </c>
    </row>
    <row r="14" spans="1:20" s="160" customFormat="1" x14ac:dyDescent="0.2">
      <c r="A14" s="1052" t="s">
        <v>6</v>
      </c>
      <c r="B14" s="1052"/>
      <c r="C14" s="1052"/>
      <c r="D14" s="1052"/>
      <c r="E14" s="1052"/>
      <c r="F14" s="1052"/>
      <c r="G14" s="1052"/>
      <c r="H14" s="1052"/>
      <c r="I14" s="1052"/>
      <c r="J14" s="1052"/>
      <c r="K14" s="1052"/>
      <c r="L14" s="1052"/>
      <c r="M14" s="1052"/>
      <c r="N14" s="1052"/>
    </row>
    <row r="15" spans="1:20" s="160" customFormat="1" ht="8.25" customHeight="1" x14ac:dyDescent="0.2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</row>
    <row r="16" spans="1:20" s="160" customFormat="1" ht="11.25" customHeight="1" x14ac:dyDescent="0.2">
      <c r="A16" s="1055" t="s">
        <v>338</v>
      </c>
      <c r="B16" s="1055"/>
      <c r="C16" s="1055"/>
      <c r="D16" s="1055"/>
      <c r="E16" s="1055"/>
      <c r="F16" s="1055"/>
      <c r="G16" s="1055"/>
      <c r="H16" s="1055"/>
      <c r="I16" s="1055"/>
      <c r="J16" s="1055"/>
      <c r="K16" s="1055"/>
      <c r="L16" s="1055"/>
      <c r="M16" s="1055"/>
      <c r="N16" s="1055"/>
      <c r="T16" s="163" t="s">
        <v>21</v>
      </c>
    </row>
    <row r="17" spans="1:21" s="160" customFormat="1" x14ac:dyDescent="0.2">
      <c r="A17" s="1052" t="s">
        <v>339</v>
      </c>
      <c r="B17" s="1052"/>
      <c r="C17" s="1052"/>
      <c r="D17" s="1052"/>
      <c r="E17" s="1052"/>
      <c r="F17" s="1052"/>
      <c r="G17" s="1052"/>
      <c r="H17" s="1052"/>
      <c r="I17" s="1052"/>
      <c r="J17" s="1052"/>
      <c r="K17" s="1052"/>
      <c r="L17" s="1052"/>
      <c r="M17" s="1052"/>
      <c r="N17" s="1052"/>
    </row>
    <row r="18" spans="1:21" s="160" customFormat="1" ht="24" customHeight="1" x14ac:dyDescent="0.25">
      <c r="A18" s="1056" t="s">
        <v>2518</v>
      </c>
      <c r="B18" s="1056"/>
      <c r="C18" s="1056"/>
      <c r="D18" s="1056"/>
      <c r="E18" s="1056"/>
      <c r="F18" s="1056"/>
      <c r="G18" s="1056"/>
      <c r="H18" s="1056"/>
      <c r="I18" s="1056"/>
      <c r="J18" s="1056"/>
      <c r="K18" s="1056"/>
      <c r="L18" s="1056"/>
      <c r="M18" s="1056"/>
      <c r="N18" s="1056"/>
    </row>
    <row r="19" spans="1:21" s="160" customFormat="1" ht="8.25" customHeight="1" x14ac:dyDescent="0.25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</row>
    <row r="20" spans="1:21" s="160" customFormat="1" x14ac:dyDescent="0.2">
      <c r="A20" s="1051" t="s">
        <v>281</v>
      </c>
      <c r="B20" s="1051"/>
      <c r="C20" s="1051"/>
      <c r="D20" s="1051"/>
      <c r="E20" s="1051"/>
      <c r="F20" s="1051"/>
      <c r="G20" s="1051"/>
      <c r="H20" s="1051"/>
      <c r="I20" s="1051"/>
      <c r="J20" s="1051"/>
      <c r="K20" s="1051"/>
      <c r="L20" s="1051"/>
      <c r="M20" s="1051"/>
      <c r="N20" s="1051"/>
      <c r="U20" s="163" t="s">
        <v>281</v>
      </c>
    </row>
    <row r="21" spans="1:21" s="160" customFormat="1" ht="13.5" customHeight="1" x14ac:dyDescent="0.2">
      <c r="A21" s="1052" t="s">
        <v>391</v>
      </c>
      <c r="B21" s="1052"/>
      <c r="C21" s="1052"/>
      <c r="D21" s="1052"/>
      <c r="E21" s="1052"/>
      <c r="F21" s="1052"/>
      <c r="G21" s="1052"/>
      <c r="H21" s="1052"/>
      <c r="I21" s="1052"/>
      <c r="J21" s="1052"/>
      <c r="K21" s="1052"/>
      <c r="L21" s="1052"/>
      <c r="M21" s="1052"/>
      <c r="N21" s="1052"/>
    </row>
    <row r="22" spans="1:21" s="160" customFormat="1" ht="15" customHeight="1" x14ac:dyDescent="0.2">
      <c r="A22" s="160" t="s">
        <v>392</v>
      </c>
      <c r="B22" s="173" t="s">
        <v>393</v>
      </c>
      <c r="C22" s="160" t="s">
        <v>394</v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21" s="160" customFormat="1" ht="18" customHeight="1" x14ac:dyDescent="0.2">
      <c r="A23" s="160" t="s">
        <v>395</v>
      </c>
      <c r="B23" s="1051" t="s">
        <v>2519</v>
      </c>
      <c r="C23" s="1051"/>
      <c r="D23" s="1051"/>
      <c r="E23" s="1051"/>
      <c r="F23" s="1051"/>
      <c r="G23" s="163"/>
      <c r="H23" s="163"/>
      <c r="I23" s="163"/>
      <c r="J23" s="163"/>
      <c r="K23" s="163"/>
      <c r="L23" s="163"/>
      <c r="M23" s="163"/>
      <c r="N23" s="163"/>
    </row>
    <row r="24" spans="1:21" s="160" customFormat="1" x14ac:dyDescent="0.2">
      <c r="B24" s="1053" t="s">
        <v>342</v>
      </c>
      <c r="C24" s="1053"/>
      <c r="D24" s="1053"/>
      <c r="E24" s="1053"/>
      <c r="F24" s="1053"/>
      <c r="G24" s="174"/>
      <c r="H24" s="174"/>
      <c r="I24" s="174"/>
      <c r="J24" s="174"/>
      <c r="K24" s="174"/>
      <c r="L24" s="174"/>
      <c r="M24" s="175"/>
      <c r="N24" s="174"/>
    </row>
    <row r="25" spans="1:21" s="160" customFormat="1" ht="9.75" customHeight="1" x14ac:dyDescent="0.2">
      <c r="D25" s="176"/>
      <c r="E25" s="176"/>
      <c r="F25" s="176"/>
      <c r="G25" s="176"/>
      <c r="H25" s="176"/>
      <c r="I25" s="176"/>
      <c r="J25" s="176"/>
      <c r="K25" s="176"/>
      <c r="L25" s="176"/>
      <c r="M25" s="174"/>
      <c r="N25" s="174"/>
    </row>
    <row r="26" spans="1:21" s="160" customFormat="1" x14ac:dyDescent="0.2">
      <c r="A26" s="177" t="s">
        <v>397</v>
      </c>
      <c r="D26" s="164" t="s">
        <v>398</v>
      </c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1" s="160" customFormat="1" ht="9.75" customHeight="1" x14ac:dyDescent="0.2"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1:21" s="160" customFormat="1" ht="12.75" customHeight="1" x14ac:dyDescent="0.2">
      <c r="A28" s="177" t="s">
        <v>399</v>
      </c>
      <c r="C28" s="179">
        <v>307.43</v>
      </c>
      <c r="D28" s="180" t="s">
        <v>2520</v>
      </c>
      <c r="E28" s="168" t="s">
        <v>401</v>
      </c>
      <c r="L28" s="181"/>
      <c r="M28" s="181"/>
    </row>
    <row r="29" spans="1:21" s="160" customFormat="1" ht="12.75" customHeight="1" x14ac:dyDescent="0.2">
      <c r="B29" s="160" t="s">
        <v>402</v>
      </c>
      <c r="C29" s="182"/>
      <c r="D29" s="183"/>
      <c r="E29" s="168"/>
    </row>
    <row r="30" spans="1:21" s="160" customFormat="1" ht="12.75" customHeight="1" x14ac:dyDescent="0.2">
      <c r="B30" s="160" t="s">
        <v>403</v>
      </c>
      <c r="C30" s="179">
        <v>289.07</v>
      </c>
      <c r="D30" s="180" t="s">
        <v>2521</v>
      </c>
      <c r="E30" s="168" t="s">
        <v>401</v>
      </c>
      <c r="G30" s="160" t="s">
        <v>404</v>
      </c>
      <c r="L30" s="179">
        <v>0</v>
      </c>
      <c r="M30" s="180" t="s">
        <v>2522</v>
      </c>
      <c r="N30" s="168" t="s">
        <v>401</v>
      </c>
    </row>
    <row r="31" spans="1:21" s="160" customFormat="1" ht="12.75" customHeight="1" x14ac:dyDescent="0.2">
      <c r="B31" s="160" t="s">
        <v>10</v>
      </c>
      <c r="C31" s="179">
        <v>0</v>
      </c>
      <c r="D31" s="184" t="s">
        <v>406</v>
      </c>
      <c r="E31" s="168" t="s">
        <v>401</v>
      </c>
      <c r="G31" s="160" t="s">
        <v>407</v>
      </c>
      <c r="L31" s="185"/>
      <c r="M31" s="185">
        <v>146.03</v>
      </c>
      <c r="N31" s="169" t="s">
        <v>408</v>
      </c>
    </row>
    <row r="32" spans="1:21" s="160" customFormat="1" ht="12.75" customHeight="1" x14ac:dyDescent="0.2">
      <c r="B32" s="160" t="s">
        <v>11</v>
      </c>
      <c r="C32" s="179">
        <v>18.36</v>
      </c>
      <c r="D32" s="184" t="s">
        <v>2523</v>
      </c>
      <c r="E32" s="168" t="s">
        <v>401</v>
      </c>
      <c r="G32" s="160" t="s">
        <v>409</v>
      </c>
      <c r="L32" s="185"/>
      <c r="M32" s="185">
        <v>3.08</v>
      </c>
      <c r="N32" s="169" t="s">
        <v>408</v>
      </c>
    </row>
    <row r="33" spans="1:28" s="160" customFormat="1" ht="12.75" customHeight="1" x14ac:dyDescent="0.2">
      <c r="B33" s="160" t="s">
        <v>12</v>
      </c>
      <c r="C33" s="179">
        <v>0</v>
      </c>
      <c r="D33" s="180" t="s">
        <v>406</v>
      </c>
      <c r="E33" s="168" t="s">
        <v>401</v>
      </c>
      <c r="G33" s="160" t="s">
        <v>410</v>
      </c>
      <c r="L33" s="1054" t="s">
        <v>1003</v>
      </c>
      <c r="M33" s="1054"/>
    </row>
    <row r="34" spans="1:28" s="160" customFormat="1" ht="9.75" customHeight="1" x14ac:dyDescent="0.2">
      <c r="A34" s="186"/>
    </row>
    <row r="35" spans="1:28" s="160" customFormat="1" ht="36" customHeight="1" x14ac:dyDescent="0.2">
      <c r="A35" s="1049" t="s">
        <v>412</v>
      </c>
      <c r="B35" s="1049" t="s">
        <v>8</v>
      </c>
      <c r="C35" s="1049" t="s">
        <v>413</v>
      </c>
      <c r="D35" s="1049"/>
      <c r="E35" s="1049"/>
      <c r="F35" s="1049" t="s">
        <v>414</v>
      </c>
      <c r="G35" s="1049" t="s">
        <v>415</v>
      </c>
      <c r="H35" s="1049"/>
      <c r="I35" s="1049"/>
      <c r="J35" s="1049" t="s">
        <v>416</v>
      </c>
      <c r="K35" s="1049"/>
      <c r="L35" s="1049"/>
      <c r="M35" s="1049" t="s">
        <v>417</v>
      </c>
      <c r="N35" s="1049" t="s">
        <v>418</v>
      </c>
    </row>
    <row r="36" spans="1:28" s="160" customFormat="1" ht="36.75" customHeight="1" x14ac:dyDescent="0.2">
      <c r="A36" s="1049"/>
      <c r="B36" s="1049"/>
      <c r="C36" s="1049"/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</row>
    <row r="37" spans="1:28" s="160" customFormat="1" ht="42.75" customHeight="1" x14ac:dyDescent="0.2">
      <c r="A37" s="1049"/>
      <c r="B37" s="1049"/>
      <c r="C37" s="1049"/>
      <c r="D37" s="1049"/>
      <c r="E37" s="1049"/>
      <c r="F37" s="1049"/>
      <c r="G37" s="187" t="s">
        <v>419</v>
      </c>
      <c r="H37" s="187" t="s">
        <v>420</v>
      </c>
      <c r="I37" s="187" t="s">
        <v>421</v>
      </c>
      <c r="J37" s="187" t="s">
        <v>419</v>
      </c>
      <c r="K37" s="187" t="s">
        <v>420</v>
      </c>
      <c r="L37" s="187" t="s">
        <v>13</v>
      </c>
      <c r="M37" s="1049"/>
      <c r="N37" s="1049"/>
    </row>
    <row r="38" spans="1:28" s="160" customFormat="1" x14ac:dyDescent="0.2">
      <c r="A38" s="188">
        <v>1</v>
      </c>
      <c r="B38" s="188">
        <v>2</v>
      </c>
      <c r="C38" s="1050">
        <v>3</v>
      </c>
      <c r="D38" s="1050"/>
      <c r="E38" s="1050"/>
      <c r="F38" s="188">
        <v>4</v>
      </c>
      <c r="G38" s="188">
        <v>5</v>
      </c>
      <c r="H38" s="188">
        <v>6</v>
      </c>
      <c r="I38" s="188">
        <v>7</v>
      </c>
      <c r="J38" s="188">
        <v>8</v>
      </c>
      <c r="K38" s="188">
        <v>9</v>
      </c>
      <c r="L38" s="188">
        <v>10</v>
      </c>
      <c r="M38" s="188">
        <v>11</v>
      </c>
      <c r="N38" s="188">
        <v>12</v>
      </c>
    </row>
    <row r="39" spans="1:28" s="160" customFormat="1" ht="12" x14ac:dyDescent="0.2">
      <c r="A39" s="1043" t="s">
        <v>2524</v>
      </c>
      <c r="B39" s="1044"/>
      <c r="C39" s="1044"/>
      <c r="D39" s="1044"/>
      <c r="E39" s="1044"/>
      <c r="F39" s="1044"/>
      <c r="G39" s="1044"/>
      <c r="H39" s="1044"/>
      <c r="I39" s="1044"/>
      <c r="J39" s="1044"/>
      <c r="K39" s="1044"/>
      <c r="L39" s="1044"/>
      <c r="M39" s="1044"/>
      <c r="N39" s="1045"/>
      <c r="V39" s="189" t="s">
        <v>2524</v>
      </c>
    </row>
    <row r="40" spans="1:28" s="160" customFormat="1" ht="12" x14ac:dyDescent="0.2">
      <c r="A40" s="1040" t="s">
        <v>2525</v>
      </c>
      <c r="B40" s="1041"/>
      <c r="C40" s="1041"/>
      <c r="D40" s="1041"/>
      <c r="E40" s="1041"/>
      <c r="F40" s="1041"/>
      <c r="G40" s="1041"/>
      <c r="H40" s="1041"/>
      <c r="I40" s="1041"/>
      <c r="J40" s="1041"/>
      <c r="K40" s="1041"/>
      <c r="L40" s="1041"/>
      <c r="M40" s="1041"/>
      <c r="N40" s="1042"/>
      <c r="V40" s="189"/>
      <c r="W40" s="195" t="s">
        <v>2525</v>
      </c>
    </row>
    <row r="41" spans="1:28" s="160" customFormat="1" ht="33.75" x14ac:dyDescent="0.2">
      <c r="A41" s="190" t="s">
        <v>423</v>
      </c>
      <c r="B41" s="191" t="s">
        <v>2526</v>
      </c>
      <c r="C41" s="1039" t="s">
        <v>2527</v>
      </c>
      <c r="D41" s="1039"/>
      <c r="E41" s="1039"/>
      <c r="F41" s="192" t="s">
        <v>1026</v>
      </c>
      <c r="G41" s="192"/>
      <c r="H41" s="192"/>
      <c r="I41" s="192" t="s">
        <v>2083</v>
      </c>
      <c r="J41" s="193"/>
      <c r="K41" s="192"/>
      <c r="L41" s="193"/>
      <c r="M41" s="192"/>
      <c r="N41" s="194"/>
      <c r="V41" s="189"/>
      <c r="W41" s="195"/>
      <c r="X41" s="195" t="s">
        <v>2527</v>
      </c>
    </row>
    <row r="42" spans="1:28" s="160" customFormat="1" ht="12" x14ac:dyDescent="0.2">
      <c r="A42" s="196"/>
      <c r="B42" s="197"/>
      <c r="C42" s="1037" t="s">
        <v>2528</v>
      </c>
      <c r="D42" s="1037"/>
      <c r="E42" s="1037"/>
      <c r="F42" s="1037"/>
      <c r="G42" s="1037"/>
      <c r="H42" s="1037"/>
      <c r="I42" s="1037"/>
      <c r="J42" s="1037"/>
      <c r="K42" s="1037"/>
      <c r="L42" s="1037"/>
      <c r="M42" s="1037"/>
      <c r="N42" s="1046"/>
      <c r="V42" s="189"/>
      <c r="W42" s="195"/>
      <c r="X42" s="195"/>
      <c r="Y42" s="163" t="s">
        <v>2528</v>
      </c>
    </row>
    <row r="43" spans="1:28" s="160" customFormat="1" ht="33.75" x14ac:dyDescent="0.2">
      <c r="A43" s="198"/>
      <c r="B43" s="199" t="s">
        <v>430</v>
      </c>
      <c r="C43" s="1037" t="s">
        <v>431</v>
      </c>
      <c r="D43" s="1037"/>
      <c r="E43" s="1037"/>
      <c r="F43" s="1037"/>
      <c r="G43" s="1037"/>
      <c r="H43" s="1037"/>
      <c r="I43" s="1037"/>
      <c r="J43" s="1037"/>
      <c r="K43" s="1037"/>
      <c r="L43" s="1037"/>
      <c r="M43" s="1037"/>
      <c r="N43" s="1046"/>
      <c r="V43" s="189"/>
      <c r="W43" s="195"/>
      <c r="X43" s="195"/>
      <c r="Z43" s="163" t="s">
        <v>431</v>
      </c>
    </row>
    <row r="44" spans="1:28" s="160" customFormat="1" ht="12" x14ac:dyDescent="0.2">
      <c r="A44" s="200"/>
      <c r="B44" s="199" t="s">
        <v>423</v>
      </c>
      <c r="C44" s="1037" t="s">
        <v>432</v>
      </c>
      <c r="D44" s="1037"/>
      <c r="E44" s="1037"/>
      <c r="F44" s="201"/>
      <c r="G44" s="201"/>
      <c r="H44" s="201"/>
      <c r="I44" s="201"/>
      <c r="J44" s="202">
        <v>579.33000000000004</v>
      </c>
      <c r="K44" s="201" t="s">
        <v>436</v>
      </c>
      <c r="L44" s="202">
        <v>72.42</v>
      </c>
      <c r="M44" s="201"/>
      <c r="N44" s="203"/>
      <c r="V44" s="189"/>
      <c r="W44" s="195"/>
      <c r="X44" s="195"/>
      <c r="AA44" s="163" t="s">
        <v>432</v>
      </c>
    </row>
    <row r="45" spans="1:28" s="160" customFormat="1" ht="12" x14ac:dyDescent="0.2">
      <c r="A45" s="200"/>
      <c r="B45" s="199" t="s">
        <v>434</v>
      </c>
      <c r="C45" s="1037" t="s">
        <v>435</v>
      </c>
      <c r="D45" s="1037"/>
      <c r="E45" s="1037"/>
      <c r="F45" s="201"/>
      <c r="G45" s="201"/>
      <c r="H45" s="201"/>
      <c r="I45" s="201"/>
      <c r="J45" s="202">
        <v>2.67</v>
      </c>
      <c r="K45" s="201" t="s">
        <v>436</v>
      </c>
      <c r="L45" s="202">
        <v>0.33</v>
      </c>
      <c r="M45" s="201"/>
      <c r="N45" s="203"/>
      <c r="V45" s="189"/>
      <c r="W45" s="195"/>
      <c r="X45" s="195"/>
      <c r="AA45" s="163" t="s">
        <v>435</v>
      </c>
    </row>
    <row r="46" spans="1:28" s="160" customFormat="1" ht="12" x14ac:dyDescent="0.2">
      <c r="A46" s="200"/>
      <c r="B46" s="199" t="s">
        <v>437</v>
      </c>
      <c r="C46" s="1037" t="s">
        <v>438</v>
      </c>
      <c r="D46" s="1037"/>
      <c r="E46" s="1037"/>
      <c r="F46" s="201"/>
      <c r="G46" s="201"/>
      <c r="H46" s="201"/>
      <c r="I46" s="201"/>
      <c r="J46" s="202">
        <v>0.4</v>
      </c>
      <c r="K46" s="201" t="s">
        <v>436</v>
      </c>
      <c r="L46" s="202">
        <v>0.05</v>
      </c>
      <c r="M46" s="201"/>
      <c r="N46" s="203"/>
      <c r="V46" s="189"/>
      <c r="W46" s="195"/>
      <c r="X46" s="195"/>
      <c r="AA46" s="163" t="s">
        <v>438</v>
      </c>
    </row>
    <row r="47" spans="1:28" s="160" customFormat="1" ht="12" x14ac:dyDescent="0.2">
      <c r="A47" s="200"/>
      <c r="B47" s="199" t="s">
        <v>439</v>
      </c>
      <c r="C47" s="1037" t="s">
        <v>440</v>
      </c>
      <c r="D47" s="1037"/>
      <c r="E47" s="1037"/>
      <c r="F47" s="201"/>
      <c r="G47" s="201"/>
      <c r="H47" s="201"/>
      <c r="I47" s="201"/>
      <c r="J47" s="202">
        <v>55.37</v>
      </c>
      <c r="K47" s="201"/>
      <c r="L47" s="202">
        <v>5.54</v>
      </c>
      <c r="M47" s="201"/>
      <c r="N47" s="203"/>
      <c r="V47" s="189"/>
      <c r="W47" s="195"/>
      <c r="X47" s="195"/>
      <c r="AA47" s="163" t="s">
        <v>440</v>
      </c>
    </row>
    <row r="48" spans="1:28" s="160" customFormat="1" ht="12" x14ac:dyDescent="0.2">
      <c r="A48" s="196"/>
      <c r="B48" s="204" t="s">
        <v>2529</v>
      </c>
      <c r="C48" s="1048" t="s">
        <v>2530</v>
      </c>
      <c r="D48" s="1048"/>
      <c r="E48" s="1048"/>
      <c r="F48" s="205" t="s">
        <v>1017</v>
      </c>
      <c r="G48" s="205" t="s">
        <v>489</v>
      </c>
      <c r="H48" s="205"/>
      <c r="I48" s="205" t="s">
        <v>489</v>
      </c>
      <c r="J48" s="199"/>
      <c r="K48" s="201"/>
      <c r="L48" s="202"/>
      <c r="M48" s="201"/>
      <c r="N48" s="206"/>
      <c r="V48" s="189"/>
      <c r="W48" s="195"/>
      <c r="X48" s="195"/>
      <c r="AB48" s="207" t="s">
        <v>2530</v>
      </c>
    </row>
    <row r="49" spans="1:31" s="160" customFormat="1" ht="12" x14ac:dyDescent="0.2">
      <c r="A49" s="196"/>
      <c r="B49" s="204" t="s">
        <v>2531</v>
      </c>
      <c r="C49" s="1048" t="s">
        <v>2532</v>
      </c>
      <c r="D49" s="1048"/>
      <c r="E49" s="1048"/>
      <c r="F49" s="205" t="s">
        <v>488</v>
      </c>
      <c r="G49" s="205" t="s">
        <v>489</v>
      </c>
      <c r="H49" s="205"/>
      <c r="I49" s="205" t="s">
        <v>489</v>
      </c>
      <c r="J49" s="199"/>
      <c r="K49" s="201"/>
      <c r="L49" s="202"/>
      <c r="M49" s="201"/>
      <c r="N49" s="206"/>
      <c r="V49" s="189"/>
      <c r="W49" s="195"/>
      <c r="X49" s="195"/>
      <c r="AB49" s="207" t="s">
        <v>2532</v>
      </c>
    </row>
    <row r="50" spans="1:31" s="160" customFormat="1" ht="33.75" x14ac:dyDescent="0.2">
      <c r="A50" s="196"/>
      <c r="B50" s="204" t="s">
        <v>2533</v>
      </c>
      <c r="C50" s="1048" t="s">
        <v>2534</v>
      </c>
      <c r="D50" s="1048"/>
      <c r="E50" s="1048"/>
      <c r="F50" s="205" t="s">
        <v>1003</v>
      </c>
      <c r="G50" s="205" t="s">
        <v>2535</v>
      </c>
      <c r="H50" s="205"/>
      <c r="I50" s="205" t="s">
        <v>2536</v>
      </c>
      <c r="J50" s="199"/>
      <c r="K50" s="201"/>
      <c r="L50" s="202"/>
      <c r="M50" s="201"/>
      <c r="N50" s="206"/>
      <c r="V50" s="189"/>
      <c r="W50" s="195"/>
      <c r="X50" s="195"/>
      <c r="AB50" s="207" t="s">
        <v>2534</v>
      </c>
    </row>
    <row r="51" spans="1:31" s="160" customFormat="1" ht="12" x14ac:dyDescent="0.2">
      <c r="A51" s="200"/>
      <c r="B51" s="199"/>
      <c r="C51" s="1037" t="s">
        <v>443</v>
      </c>
      <c r="D51" s="1037"/>
      <c r="E51" s="1037"/>
      <c r="F51" s="201" t="s">
        <v>444</v>
      </c>
      <c r="G51" s="201" t="s">
        <v>2537</v>
      </c>
      <c r="H51" s="201" t="s">
        <v>436</v>
      </c>
      <c r="I51" s="201" t="s">
        <v>2538</v>
      </c>
      <c r="J51" s="202"/>
      <c r="K51" s="201"/>
      <c r="L51" s="202"/>
      <c r="M51" s="201"/>
      <c r="N51" s="203"/>
      <c r="V51" s="189"/>
      <c r="W51" s="195"/>
      <c r="X51" s="195"/>
      <c r="AB51" s="207"/>
      <c r="AC51" s="163" t="s">
        <v>443</v>
      </c>
    </row>
    <row r="52" spans="1:31" s="160" customFormat="1" ht="12" x14ac:dyDescent="0.2">
      <c r="A52" s="200"/>
      <c r="B52" s="199"/>
      <c r="C52" s="1037" t="s">
        <v>447</v>
      </c>
      <c r="D52" s="1037"/>
      <c r="E52" s="1037"/>
      <c r="F52" s="201" t="s">
        <v>444</v>
      </c>
      <c r="G52" s="201" t="s">
        <v>605</v>
      </c>
      <c r="H52" s="201" t="s">
        <v>436</v>
      </c>
      <c r="I52" s="201" t="s">
        <v>2539</v>
      </c>
      <c r="J52" s="202"/>
      <c r="K52" s="201"/>
      <c r="L52" s="202"/>
      <c r="M52" s="201"/>
      <c r="N52" s="203"/>
      <c r="V52" s="189"/>
      <c r="W52" s="195"/>
      <c r="X52" s="195"/>
      <c r="AB52" s="207"/>
      <c r="AC52" s="163" t="s">
        <v>447</v>
      </c>
    </row>
    <row r="53" spans="1:31" s="160" customFormat="1" ht="12" x14ac:dyDescent="0.2">
      <c r="A53" s="200"/>
      <c r="B53" s="199"/>
      <c r="C53" s="1047" t="s">
        <v>450</v>
      </c>
      <c r="D53" s="1047"/>
      <c r="E53" s="1047"/>
      <c r="F53" s="208"/>
      <c r="G53" s="208"/>
      <c r="H53" s="208"/>
      <c r="I53" s="208"/>
      <c r="J53" s="209">
        <v>637.37</v>
      </c>
      <c r="K53" s="208"/>
      <c r="L53" s="209">
        <v>78.290000000000006</v>
      </c>
      <c r="M53" s="208"/>
      <c r="N53" s="210"/>
      <c r="V53" s="189"/>
      <c r="W53" s="195"/>
      <c r="X53" s="195"/>
      <c r="AB53" s="207"/>
      <c r="AD53" s="163" t="s">
        <v>450</v>
      </c>
    </row>
    <row r="54" spans="1:31" s="160" customFormat="1" ht="12" x14ac:dyDescent="0.2">
      <c r="A54" s="200"/>
      <c r="B54" s="199"/>
      <c r="C54" s="1037" t="s">
        <v>451</v>
      </c>
      <c r="D54" s="1037"/>
      <c r="E54" s="1037"/>
      <c r="F54" s="201"/>
      <c r="G54" s="201"/>
      <c r="H54" s="201"/>
      <c r="I54" s="201"/>
      <c r="J54" s="202"/>
      <c r="K54" s="201"/>
      <c r="L54" s="202">
        <v>72.47</v>
      </c>
      <c r="M54" s="201"/>
      <c r="N54" s="203"/>
      <c r="V54" s="189"/>
      <c r="W54" s="195"/>
      <c r="X54" s="195"/>
      <c r="AB54" s="207"/>
      <c r="AC54" s="163" t="s">
        <v>451</v>
      </c>
    </row>
    <row r="55" spans="1:31" s="160" customFormat="1" ht="45" x14ac:dyDescent="0.2">
      <c r="A55" s="200"/>
      <c r="B55" s="199" t="s">
        <v>2540</v>
      </c>
      <c r="C55" s="1037" t="s">
        <v>2541</v>
      </c>
      <c r="D55" s="1037"/>
      <c r="E55" s="1037"/>
      <c r="F55" s="201" t="s">
        <v>454</v>
      </c>
      <c r="G55" s="201" t="s">
        <v>1241</v>
      </c>
      <c r="H55" s="201"/>
      <c r="I55" s="201" t="s">
        <v>1241</v>
      </c>
      <c r="J55" s="202"/>
      <c r="K55" s="201"/>
      <c r="L55" s="202">
        <v>87.69</v>
      </c>
      <c r="M55" s="201"/>
      <c r="N55" s="203"/>
      <c r="V55" s="189"/>
      <c r="W55" s="195"/>
      <c r="X55" s="195"/>
      <c r="AB55" s="207"/>
      <c r="AC55" s="163" t="s">
        <v>2541</v>
      </c>
    </row>
    <row r="56" spans="1:31" s="160" customFormat="1" ht="45" x14ac:dyDescent="0.2">
      <c r="A56" s="200"/>
      <c r="B56" s="199" t="s">
        <v>2542</v>
      </c>
      <c r="C56" s="1037" t="s">
        <v>2543</v>
      </c>
      <c r="D56" s="1037"/>
      <c r="E56" s="1037"/>
      <c r="F56" s="201" t="s">
        <v>454</v>
      </c>
      <c r="G56" s="201" t="s">
        <v>974</v>
      </c>
      <c r="H56" s="201"/>
      <c r="I56" s="201" t="s">
        <v>974</v>
      </c>
      <c r="J56" s="202"/>
      <c r="K56" s="201"/>
      <c r="L56" s="202">
        <v>52.18</v>
      </c>
      <c r="M56" s="201"/>
      <c r="N56" s="203"/>
      <c r="V56" s="189"/>
      <c r="W56" s="195"/>
      <c r="X56" s="195"/>
      <c r="AB56" s="207"/>
      <c r="AC56" s="163" t="s">
        <v>2543</v>
      </c>
    </row>
    <row r="57" spans="1:31" s="160" customFormat="1" ht="12" x14ac:dyDescent="0.2">
      <c r="A57" s="211"/>
      <c r="B57" s="212"/>
      <c r="C57" s="1039" t="s">
        <v>459</v>
      </c>
      <c r="D57" s="1039"/>
      <c r="E57" s="1039"/>
      <c r="F57" s="192"/>
      <c r="G57" s="192"/>
      <c r="H57" s="192"/>
      <c r="I57" s="192"/>
      <c r="J57" s="193"/>
      <c r="K57" s="192"/>
      <c r="L57" s="193">
        <v>218.16</v>
      </c>
      <c r="M57" s="208"/>
      <c r="N57" s="194"/>
      <c r="V57" s="189"/>
      <c r="W57" s="195"/>
      <c r="X57" s="195"/>
      <c r="AB57" s="207"/>
      <c r="AE57" s="195" t="s">
        <v>459</v>
      </c>
    </row>
    <row r="58" spans="1:31" s="160" customFormat="1" ht="45" x14ac:dyDescent="0.2">
      <c r="A58" s="190" t="s">
        <v>434</v>
      </c>
      <c r="B58" s="191" t="s">
        <v>2544</v>
      </c>
      <c r="C58" s="1039" t="s">
        <v>2545</v>
      </c>
      <c r="D58" s="1039"/>
      <c r="E58" s="1039"/>
      <c r="F58" s="192" t="s">
        <v>1003</v>
      </c>
      <c r="G58" s="192"/>
      <c r="H58" s="192"/>
      <c r="I58" s="192" t="s">
        <v>509</v>
      </c>
      <c r="J58" s="193">
        <v>39.36</v>
      </c>
      <c r="K58" s="192"/>
      <c r="L58" s="193">
        <v>393.6</v>
      </c>
      <c r="M58" s="192"/>
      <c r="N58" s="194"/>
      <c r="V58" s="189"/>
      <c r="W58" s="195"/>
      <c r="X58" s="195" t="s">
        <v>2545</v>
      </c>
      <c r="AB58" s="207"/>
      <c r="AE58" s="195"/>
    </row>
    <row r="59" spans="1:31" s="160" customFormat="1" ht="12" x14ac:dyDescent="0.2">
      <c r="A59" s="211"/>
      <c r="B59" s="212"/>
      <c r="C59" s="168" t="s">
        <v>462</v>
      </c>
      <c r="D59" s="213"/>
      <c r="E59" s="213"/>
      <c r="F59" s="214"/>
      <c r="G59" s="214"/>
      <c r="H59" s="214"/>
      <c r="I59" s="214"/>
      <c r="J59" s="215"/>
      <c r="K59" s="214"/>
      <c r="L59" s="215"/>
      <c r="M59" s="216"/>
      <c r="N59" s="217"/>
      <c r="V59" s="189"/>
      <c r="W59" s="195"/>
      <c r="X59" s="195"/>
      <c r="AB59" s="207"/>
      <c r="AE59" s="195"/>
    </row>
    <row r="60" spans="1:31" s="160" customFormat="1" ht="33.75" x14ac:dyDescent="0.2">
      <c r="A60" s="190" t="s">
        <v>437</v>
      </c>
      <c r="B60" s="191" t="s">
        <v>2546</v>
      </c>
      <c r="C60" s="1039" t="s">
        <v>2547</v>
      </c>
      <c r="D60" s="1039"/>
      <c r="E60" s="1039"/>
      <c r="F60" s="192" t="s">
        <v>1026</v>
      </c>
      <c r="G60" s="192"/>
      <c r="H60" s="192"/>
      <c r="I60" s="192" t="s">
        <v>2548</v>
      </c>
      <c r="J60" s="193"/>
      <c r="K60" s="192"/>
      <c r="L60" s="193"/>
      <c r="M60" s="192"/>
      <c r="N60" s="194"/>
      <c r="V60" s="189"/>
      <c r="W60" s="195"/>
      <c r="X60" s="195" t="s">
        <v>2547</v>
      </c>
      <c r="AB60" s="207"/>
      <c r="AE60" s="195"/>
    </row>
    <row r="61" spans="1:31" s="160" customFormat="1" ht="12" x14ac:dyDescent="0.2">
      <c r="A61" s="196"/>
      <c r="B61" s="197"/>
      <c r="C61" s="1037" t="s">
        <v>2549</v>
      </c>
      <c r="D61" s="1037"/>
      <c r="E61" s="1037"/>
      <c r="F61" s="1037"/>
      <c r="G61" s="1037"/>
      <c r="H61" s="1037"/>
      <c r="I61" s="1037"/>
      <c r="J61" s="1037"/>
      <c r="K61" s="1037"/>
      <c r="L61" s="1037"/>
      <c r="M61" s="1037"/>
      <c r="N61" s="1046"/>
      <c r="V61" s="189"/>
      <c r="W61" s="195"/>
      <c r="X61" s="195"/>
      <c r="Y61" s="163" t="s">
        <v>2549</v>
      </c>
      <c r="AB61" s="207"/>
      <c r="AE61" s="195"/>
    </row>
    <row r="62" spans="1:31" s="160" customFormat="1" ht="33.75" x14ac:dyDescent="0.2">
      <c r="A62" s="198"/>
      <c r="B62" s="199" t="s">
        <v>430</v>
      </c>
      <c r="C62" s="1037" t="s">
        <v>431</v>
      </c>
      <c r="D62" s="1037"/>
      <c r="E62" s="1037"/>
      <c r="F62" s="1037"/>
      <c r="G62" s="1037"/>
      <c r="H62" s="1037"/>
      <c r="I62" s="1037"/>
      <c r="J62" s="1037"/>
      <c r="K62" s="1037"/>
      <c r="L62" s="1037"/>
      <c r="M62" s="1037"/>
      <c r="N62" s="1046"/>
      <c r="V62" s="189"/>
      <c r="W62" s="195"/>
      <c r="X62" s="195"/>
      <c r="Z62" s="163" t="s">
        <v>431</v>
      </c>
      <c r="AB62" s="207"/>
      <c r="AE62" s="195"/>
    </row>
    <row r="63" spans="1:31" s="160" customFormat="1" ht="12" x14ac:dyDescent="0.2">
      <c r="A63" s="200"/>
      <c r="B63" s="199" t="s">
        <v>423</v>
      </c>
      <c r="C63" s="1037" t="s">
        <v>432</v>
      </c>
      <c r="D63" s="1037"/>
      <c r="E63" s="1037"/>
      <c r="F63" s="201"/>
      <c r="G63" s="201"/>
      <c r="H63" s="201"/>
      <c r="I63" s="201"/>
      <c r="J63" s="202">
        <v>555.52</v>
      </c>
      <c r="K63" s="201" t="s">
        <v>436</v>
      </c>
      <c r="L63" s="202">
        <v>111.1</v>
      </c>
      <c r="M63" s="201"/>
      <c r="N63" s="203"/>
      <c r="V63" s="189"/>
      <c r="W63" s="195"/>
      <c r="X63" s="195"/>
      <c r="AA63" s="163" t="s">
        <v>432</v>
      </c>
      <c r="AB63" s="207"/>
      <c r="AE63" s="195"/>
    </row>
    <row r="64" spans="1:31" s="160" customFormat="1" ht="12" x14ac:dyDescent="0.2">
      <c r="A64" s="200"/>
      <c r="B64" s="199" t="s">
        <v>434</v>
      </c>
      <c r="C64" s="1037" t="s">
        <v>435</v>
      </c>
      <c r="D64" s="1037"/>
      <c r="E64" s="1037"/>
      <c r="F64" s="201"/>
      <c r="G64" s="201"/>
      <c r="H64" s="201"/>
      <c r="I64" s="201"/>
      <c r="J64" s="202">
        <v>6.21</v>
      </c>
      <c r="K64" s="201" t="s">
        <v>436</v>
      </c>
      <c r="L64" s="202">
        <v>1.24</v>
      </c>
      <c r="M64" s="201"/>
      <c r="N64" s="203"/>
      <c r="V64" s="189"/>
      <c r="W64" s="195"/>
      <c r="X64" s="195"/>
      <c r="AA64" s="163" t="s">
        <v>435</v>
      </c>
      <c r="AB64" s="207"/>
      <c r="AE64" s="195"/>
    </row>
    <row r="65" spans="1:32" s="160" customFormat="1" ht="12" x14ac:dyDescent="0.2">
      <c r="A65" s="200"/>
      <c r="B65" s="199" t="s">
        <v>437</v>
      </c>
      <c r="C65" s="1037" t="s">
        <v>438</v>
      </c>
      <c r="D65" s="1037"/>
      <c r="E65" s="1037"/>
      <c r="F65" s="201"/>
      <c r="G65" s="201"/>
      <c r="H65" s="201"/>
      <c r="I65" s="201"/>
      <c r="J65" s="202">
        <v>0.91</v>
      </c>
      <c r="K65" s="201" t="s">
        <v>436</v>
      </c>
      <c r="L65" s="202">
        <v>0.18</v>
      </c>
      <c r="M65" s="201"/>
      <c r="N65" s="203"/>
      <c r="V65" s="189"/>
      <c r="W65" s="195"/>
      <c r="X65" s="195"/>
      <c r="AA65" s="163" t="s">
        <v>438</v>
      </c>
      <c r="AB65" s="207"/>
      <c r="AE65" s="195"/>
    </row>
    <row r="66" spans="1:32" s="160" customFormat="1" ht="12" x14ac:dyDescent="0.2">
      <c r="A66" s="200"/>
      <c r="B66" s="199" t="s">
        <v>439</v>
      </c>
      <c r="C66" s="1037" t="s">
        <v>440</v>
      </c>
      <c r="D66" s="1037"/>
      <c r="E66" s="1037"/>
      <c r="F66" s="201"/>
      <c r="G66" s="201"/>
      <c r="H66" s="201"/>
      <c r="I66" s="201"/>
      <c r="J66" s="202">
        <v>140.91999999999999</v>
      </c>
      <c r="K66" s="201"/>
      <c r="L66" s="202">
        <v>22.55</v>
      </c>
      <c r="M66" s="201"/>
      <c r="N66" s="203"/>
      <c r="V66" s="189"/>
      <c r="W66" s="195"/>
      <c r="X66" s="195"/>
      <c r="AA66" s="163" t="s">
        <v>440</v>
      </c>
      <c r="AB66" s="207"/>
      <c r="AE66" s="195"/>
    </row>
    <row r="67" spans="1:32" s="160" customFormat="1" ht="12" x14ac:dyDescent="0.2">
      <c r="A67" s="196"/>
      <c r="B67" s="204" t="s">
        <v>2529</v>
      </c>
      <c r="C67" s="1048" t="s">
        <v>2530</v>
      </c>
      <c r="D67" s="1048"/>
      <c r="E67" s="1048"/>
      <c r="F67" s="205" t="s">
        <v>1017</v>
      </c>
      <c r="G67" s="205" t="s">
        <v>489</v>
      </c>
      <c r="H67" s="205"/>
      <c r="I67" s="205" t="s">
        <v>489</v>
      </c>
      <c r="J67" s="199"/>
      <c r="K67" s="201"/>
      <c r="L67" s="202"/>
      <c r="M67" s="201"/>
      <c r="N67" s="206"/>
      <c r="V67" s="189"/>
      <c r="W67" s="195"/>
      <c r="X67" s="195"/>
      <c r="AB67" s="207" t="s">
        <v>2530</v>
      </c>
      <c r="AE67" s="195"/>
    </row>
    <row r="68" spans="1:32" s="160" customFormat="1" ht="12" x14ac:dyDescent="0.2">
      <c r="A68" s="196"/>
      <c r="B68" s="204" t="s">
        <v>2531</v>
      </c>
      <c r="C68" s="1048" t="s">
        <v>2532</v>
      </c>
      <c r="D68" s="1048"/>
      <c r="E68" s="1048"/>
      <c r="F68" s="205" t="s">
        <v>488</v>
      </c>
      <c r="G68" s="205" t="s">
        <v>489</v>
      </c>
      <c r="H68" s="205"/>
      <c r="I68" s="205" t="s">
        <v>489</v>
      </c>
      <c r="J68" s="199"/>
      <c r="K68" s="201"/>
      <c r="L68" s="202"/>
      <c r="M68" s="201"/>
      <c r="N68" s="206"/>
      <c r="V68" s="189"/>
      <c r="W68" s="195"/>
      <c r="X68" s="195"/>
      <c r="AB68" s="207" t="s">
        <v>2532</v>
      </c>
      <c r="AE68" s="195"/>
    </row>
    <row r="69" spans="1:32" s="160" customFormat="1" ht="33.75" x14ac:dyDescent="0.2">
      <c r="A69" s="196"/>
      <c r="B69" s="204" t="s">
        <v>2533</v>
      </c>
      <c r="C69" s="1048" t="s">
        <v>2550</v>
      </c>
      <c r="D69" s="1048"/>
      <c r="E69" s="1048"/>
      <c r="F69" s="205" t="s">
        <v>1003</v>
      </c>
      <c r="G69" s="205" t="s">
        <v>2535</v>
      </c>
      <c r="H69" s="205"/>
      <c r="I69" s="205" t="s">
        <v>2551</v>
      </c>
      <c r="J69" s="199"/>
      <c r="K69" s="201"/>
      <c r="L69" s="202"/>
      <c r="M69" s="201"/>
      <c r="N69" s="206"/>
      <c r="V69" s="189"/>
      <c r="W69" s="195"/>
      <c r="X69" s="195"/>
      <c r="AB69" s="207" t="s">
        <v>2550</v>
      </c>
      <c r="AE69" s="195"/>
    </row>
    <row r="70" spans="1:32" s="160" customFormat="1" ht="12" x14ac:dyDescent="0.2">
      <c r="A70" s="200"/>
      <c r="B70" s="199"/>
      <c r="C70" s="1037" t="s">
        <v>443</v>
      </c>
      <c r="D70" s="1037"/>
      <c r="E70" s="1037"/>
      <c r="F70" s="201" t="s">
        <v>444</v>
      </c>
      <c r="G70" s="201" t="s">
        <v>905</v>
      </c>
      <c r="H70" s="201" t="s">
        <v>436</v>
      </c>
      <c r="I70" s="201" t="s">
        <v>2552</v>
      </c>
      <c r="J70" s="202"/>
      <c r="K70" s="201"/>
      <c r="L70" s="202"/>
      <c r="M70" s="201"/>
      <c r="N70" s="203"/>
      <c r="V70" s="189"/>
      <c r="W70" s="195"/>
      <c r="X70" s="195"/>
      <c r="AB70" s="207"/>
      <c r="AC70" s="163" t="s">
        <v>443</v>
      </c>
      <c r="AE70" s="195"/>
    </row>
    <row r="71" spans="1:32" s="160" customFormat="1" ht="12" x14ac:dyDescent="0.2">
      <c r="A71" s="200"/>
      <c r="B71" s="199"/>
      <c r="C71" s="1037" t="s">
        <v>447</v>
      </c>
      <c r="D71" s="1037"/>
      <c r="E71" s="1037"/>
      <c r="F71" s="201" t="s">
        <v>444</v>
      </c>
      <c r="G71" s="201" t="s">
        <v>2553</v>
      </c>
      <c r="H71" s="201" t="s">
        <v>436</v>
      </c>
      <c r="I71" s="201" t="s">
        <v>982</v>
      </c>
      <c r="J71" s="202"/>
      <c r="K71" s="201"/>
      <c r="L71" s="202"/>
      <c r="M71" s="201"/>
      <c r="N71" s="203"/>
      <c r="V71" s="189"/>
      <c r="W71" s="195"/>
      <c r="X71" s="195"/>
      <c r="AB71" s="207"/>
      <c r="AC71" s="163" t="s">
        <v>447</v>
      </c>
      <c r="AE71" s="195"/>
    </row>
    <row r="72" spans="1:32" s="160" customFormat="1" ht="12" x14ac:dyDescent="0.2">
      <c r="A72" s="200"/>
      <c r="B72" s="199"/>
      <c r="C72" s="1047" t="s">
        <v>450</v>
      </c>
      <c r="D72" s="1047"/>
      <c r="E72" s="1047"/>
      <c r="F72" s="208"/>
      <c r="G72" s="208"/>
      <c r="H72" s="208"/>
      <c r="I72" s="208"/>
      <c r="J72" s="209">
        <v>702.65</v>
      </c>
      <c r="K72" s="208"/>
      <c r="L72" s="209">
        <v>134.88999999999999</v>
      </c>
      <c r="M72" s="208"/>
      <c r="N72" s="210"/>
      <c r="V72" s="189"/>
      <c r="W72" s="195"/>
      <c r="X72" s="195"/>
      <c r="AB72" s="207"/>
      <c r="AD72" s="163" t="s">
        <v>450</v>
      </c>
      <c r="AE72" s="195"/>
    </row>
    <row r="73" spans="1:32" s="160" customFormat="1" ht="12" x14ac:dyDescent="0.2">
      <c r="A73" s="200"/>
      <c r="B73" s="199"/>
      <c r="C73" s="1037" t="s">
        <v>451</v>
      </c>
      <c r="D73" s="1037"/>
      <c r="E73" s="1037"/>
      <c r="F73" s="201"/>
      <c r="G73" s="201"/>
      <c r="H73" s="201"/>
      <c r="I73" s="201"/>
      <c r="J73" s="202"/>
      <c r="K73" s="201"/>
      <c r="L73" s="202">
        <v>111.28</v>
      </c>
      <c r="M73" s="201"/>
      <c r="N73" s="203"/>
      <c r="V73" s="189"/>
      <c r="W73" s="195"/>
      <c r="X73" s="195"/>
      <c r="AB73" s="207"/>
      <c r="AC73" s="163" t="s">
        <v>451</v>
      </c>
      <c r="AE73" s="195"/>
    </row>
    <row r="74" spans="1:32" s="160" customFormat="1" ht="45" x14ac:dyDescent="0.2">
      <c r="A74" s="200"/>
      <c r="B74" s="199" t="s">
        <v>2540</v>
      </c>
      <c r="C74" s="1037" t="s">
        <v>2541</v>
      </c>
      <c r="D74" s="1037"/>
      <c r="E74" s="1037"/>
      <c r="F74" s="201" t="s">
        <v>454</v>
      </c>
      <c r="G74" s="201" t="s">
        <v>1241</v>
      </c>
      <c r="H74" s="201"/>
      <c r="I74" s="201" t="s">
        <v>1241</v>
      </c>
      <c r="J74" s="202"/>
      <c r="K74" s="201"/>
      <c r="L74" s="202">
        <v>134.65</v>
      </c>
      <c r="M74" s="201"/>
      <c r="N74" s="203"/>
      <c r="V74" s="189"/>
      <c r="W74" s="195"/>
      <c r="X74" s="195"/>
      <c r="AB74" s="207"/>
      <c r="AC74" s="163" t="s">
        <v>2541</v>
      </c>
      <c r="AE74" s="195"/>
    </row>
    <row r="75" spans="1:32" s="160" customFormat="1" ht="45" x14ac:dyDescent="0.2">
      <c r="A75" s="200"/>
      <c r="B75" s="199" t="s">
        <v>2542</v>
      </c>
      <c r="C75" s="1037" t="s">
        <v>2543</v>
      </c>
      <c r="D75" s="1037"/>
      <c r="E75" s="1037"/>
      <c r="F75" s="201" t="s">
        <v>454</v>
      </c>
      <c r="G75" s="201" t="s">
        <v>974</v>
      </c>
      <c r="H75" s="201"/>
      <c r="I75" s="201" t="s">
        <v>974</v>
      </c>
      <c r="J75" s="202"/>
      <c r="K75" s="201"/>
      <c r="L75" s="202">
        <v>80.12</v>
      </c>
      <c r="M75" s="201"/>
      <c r="N75" s="203"/>
      <c r="V75" s="189"/>
      <c r="W75" s="195"/>
      <c r="X75" s="195"/>
      <c r="AB75" s="207"/>
      <c r="AC75" s="163" t="s">
        <v>2543</v>
      </c>
      <c r="AE75" s="195"/>
    </row>
    <row r="76" spans="1:32" s="160" customFormat="1" ht="12" x14ac:dyDescent="0.2">
      <c r="A76" s="211"/>
      <c r="B76" s="212"/>
      <c r="C76" s="1039" t="s">
        <v>459</v>
      </c>
      <c r="D76" s="1039"/>
      <c r="E76" s="1039"/>
      <c r="F76" s="192"/>
      <c r="G76" s="192"/>
      <c r="H76" s="192"/>
      <c r="I76" s="192"/>
      <c r="J76" s="193"/>
      <c r="K76" s="192"/>
      <c r="L76" s="193">
        <v>349.66</v>
      </c>
      <c r="M76" s="208"/>
      <c r="N76" s="194"/>
      <c r="V76" s="189"/>
      <c r="W76" s="195"/>
      <c r="X76" s="195"/>
      <c r="AB76" s="207"/>
      <c r="AE76" s="195" t="s">
        <v>459</v>
      </c>
    </row>
    <row r="77" spans="1:32" s="160" customFormat="1" ht="33.75" x14ac:dyDescent="0.2">
      <c r="A77" s="190" t="s">
        <v>439</v>
      </c>
      <c r="B77" s="191" t="s">
        <v>2554</v>
      </c>
      <c r="C77" s="1039" t="s">
        <v>2555</v>
      </c>
      <c r="D77" s="1039"/>
      <c r="E77" s="1039"/>
      <c r="F77" s="192" t="s">
        <v>1003</v>
      </c>
      <c r="G77" s="192"/>
      <c r="H77" s="192"/>
      <c r="I77" s="192" t="s">
        <v>423</v>
      </c>
      <c r="J77" s="193">
        <v>466.67</v>
      </c>
      <c r="K77" s="192" t="s">
        <v>566</v>
      </c>
      <c r="L77" s="193">
        <v>50.75</v>
      </c>
      <c r="M77" s="192" t="s">
        <v>567</v>
      </c>
      <c r="N77" s="194">
        <v>476</v>
      </c>
      <c r="V77" s="189"/>
      <c r="W77" s="195"/>
      <c r="X77" s="195" t="s">
        <v>2555</v>
      </c>
      <c r="AB77" s="207"/>
      <c r="AE77" s="195"/>
    </row>
    <row r="78" spans="1:32" s="160" customFormat="1" ht="12" x14ac:dyDescent="0.2">
      <c r="A78" s="211"/>
      <c r="B78" s="212"/>
      <c r="C78" s="168" t="s">
        <v>462</v>
      </c>
      <c r="D78" s="213"/>
      <c r="E78" s="213"/>
      <c r="F78" s="214"/>
      <c r="G78" s="214"/>
      <c r="H78" s="214"/>
      <c r="I78" s="214"/>
      <c r="J78" s="215"/>
      <c r="K78" s="214"/>
      <c r="L78" s="215"/>
      <c r="M78" s="216"/>
      <c r="N78" s="217"/>
      <c r="V78" s="189"/>
      <c r="W78" s="195"/>
      <c r="X78" s="195"/>
      <c r="AB78" s="207"/>
      <c r="AE78" s="195"/>
    </row>
    <row r="79" spans="1:32" s="160" customFormat="1" ht="12" x14ac:dyDescent="0.2">
      <c r="A79" s="196"/>
      <c r="B79" s="197"/>
      <c r="C79" s="1037" t="s">
        <v>2556</v>
      </c>
      <c r="D79" s="1037"/>
      <c r="E79" s="1037"/>
      <c r="F79" s="1037"/>
      <c r="G79" s="1037"/>
      <c r="H79" s="1037"/>
      <c r="I79" s="1037"/>
      <c r="J79" s="1037"/>
      <c r="K79" s="1037"/>
      <c r="L79" s="1037"/>
      <c r="M79" s="1037"/>
      <c r="N79" s="1046"/>
      <c r="V79" s="189"/>
      <c r="W79" s="195"/>
      <c r="X79" s="195"/>
      <c r="AB79" s="207"/>
      <c r="AE79" s="195"/>
      <c r="AF79" s="163" t="s">
        <v>2556</v>
      </c>
    </row>
    <row r="80" spans="1:32" s="160" customFormat="1" ht="22.5" x14ac:dyDescent="0.2">
      <c r="A80" s="198"/>
      <c r="B80" s="199" t="s">
        <v>568</v>
      </c>
      <c r="C80" s="1037" t="s">
        <v>569</v>
      </c>
      <c r="D80" s="1037"/>
      <c r="E80" s="1037"/>
      <c r="F80" s="1037"/>
      <c r="G80" s="1037"/>
      <c r="H80" s="1037"/>
      <c r="I80" s="1037"/>
      <c r="J80" s="1037"/>
      <c r="K80" s="1037"/>
      <c r="L80" s="1037"/>
      <c r="M80" s="1037"/>
      <c r="N80" s="1046"/>
      <c r="V80" s="189"/>
      <c r="W80" s="195"/>
      <c r="X80" s="195"/>
      <c r="Z80" s="163" t="s">
        <v>569</v>
      </c>
      <c r="AB80" s="207"/>
      <c r="AE80" s="195"/>
    </row>
    <row r="81" spans="1:31" s="160" customFormat="1" ht="45" x14ac:dyDescent="0.2">
      <c r="A81" s="190" t="s">
        <v>472</v>
      </c>
      <c r="B81" s="191" t="s">
        <v>2557</v>
      </c>
      <c r="C81" s="1039" t="s">
        <v>2558</v>
      </c>
      <c r="D81" s="1039"/>
      <c r="E81" s="1039"/>
      <c r="F81" s="192" t="s">
        <v>1003</v>
      </c>
      <c r="G81" s="192"/>
      <c r="H81" s="192"/>
      <c r="I81" s="192" t="s">
        <v>577</v>
      </c>
      <c r="J81" s="193">
        <v>70.400000000000006</v>
      </c>
      <c r="K81" s="192"/>
      <c r="L81" s="193">
        <v>1056</v>
      </c>
      <c r="M81" s="192"/>
      <c r="N81" s="194"/>
      <c r="V81" s="189"/>
      <c r="W81" s="195"/>
      <c r="X81" s="195" t="s">
        <v>2558</v>
      </c>
      <c r="AB81" s="207"/>
      <c r="AE81" s="195"/>
    </row>
    <row r="82" spans="1:31" s="160" customFormat="1" ht="12" x14ac:dyDescent="0.2">
      <c r="A82" s="211"/>
      <c r="B82" s="212"/>
      <c r="C82" s="168" t="s">
        <v>462</v>
      </c>
      <c r="D82" s="213"/>
      <c r="E82" s="213"/>
      <c r="F82" s="214"/>
      <c r="G82" s="214"/>
      <c r="H82" s="214"/>
      <c r="I82" s="214"/>
      <c r="J82" s="215"/>
      <c r="K82" s="214"/>
      <c r="L82" s="215"/>
      <c r="M82" s="216"/>
      <c r="N82" s="217"/>
      <c r="V82" s="189"/>
      <c r="W82" s="195"/>
      <c r="X82" s="195"/>
      <c r="AB82" s="207"/>
      <c r="AE82" s="195"/>
    </row>
    <row r="83" spans="1:31" s="160" customFormat="1" ht="33.75" x14ac:dyDescent="0.2">
      <c r="A83" s="190" t="s">
        <v>476</v>
      </c>
      <c r="B83" s="191" t="s">
        <v>2546</v>
      </c>
      <c r="C83" s="1039" t="s">
        <v>2547</v>
      </c>
      <c r="D83" s="1039"/>
      <c r="E83" s="1039"/>
      <c r="F83" s="192" t="s">
        <v>1026</v>
      </c>
      <c r="G83" s="192"/>
      <c r="H83" s="192"/>
      <c r="I83" s="192" t="s">
        <v>2548</v>
      </c>
      <c r="J83" s="193"/>
      <c r="K83" s="192"/>
      <c r="L83" s="193"/>
      <c r="M83" s="192"/>
      <c r="N83" s="194"/>
      <c r="V83" s="189"/>
      <c r="W83" s="195"/>
      <c r="X83" s="195" t="s">
        <v>2547</v>
      </c>
      <c r="AB83" s="207"/>
      <c r="AE83" s="195"/>
    </row>
    <row r="84" spans="1:31" s="160" customFormat="1" ht="12" x14ac:dyDescent="0.2">
      <c r="A84" s="196"/>
      <c r="B84" s="197"/>
      <c r="C84" s="1037" t="s">
        <v>2559</v>
      </c>
      <c r="D84" s="1037"/>
      <c r="E84" s="1037"/>
      <c r="F84" s="1037"/>
      <c r="G84" s="1037"/>
      <c r="H84" s="1037"/>
      <c r="I84" s="1037"/>
      <c r="J84" s="1037"/>
      <c r="K84" s="1037"/>
      <c r="L84" s="1037"/>
      <c r="M84" s="1037"/>
      <c r="N84" s="1046"/>
      <c r="V84" s="189"/>
      <c r="W84" s="195"/>
      <c r="X84" s="195"/>
      <c r="Y84" s="163" t="s">
        <v>2559</v>
      </c>
      <c r="AB84" s="207"/>
      <c r="AE84" s="195"/>
    </row>
    <row r="85" spans="1:31" s="160" customFormat="1" ht="33.75" x14ac:dyDescent="0.2">
      <c r="A85" s="198"/>
      <c r="B85" s="199" t="s">
        <v>430</v>
      </c>
      <c r="C85" s="1037" t="s">
        <v>431</v>
      </c>
      <c r="D85" s="1037"/>
      <c r="E85" s="1037"/>
      <c r="F85" s="1037"/>
      <c r="G85" s="1037"/>
      <c r="H85" s="1037"/>
      <c r="I85" s="1037"/>
      <c r="J85" s="1037"/>
      <c r="K85" s="1037"/>
      <c r="L85" s="1037"/>
      <c r="M85" s="1037"/>
      <c r="N85" s="1046"/>
      <c r="V85" s="189"/>
      <c r="W85" s="195"/>
      <c r="X85" s="195"/>
      <c r="Z85" s="163" t="s">
        <v>431</v>
      </c>
      <c r="AB85" s="207"/>
      <c r="AE85" s="195"/>
    </row>
    <row r="86" spans="1:31" s="160" customFormat="1" ht="12" x14ac:dyDescent="0.2">
      <c r="A86" s="200"/>
      <c r="B86" s="199" t="s">
        <v>423</v>
      </c>
      <c r="C86" s="1037" t="s">
        <v>432</v>
      </c>
      <c r="D86" s="1037"/>
      <c r="E86" s="1037"/>
      <c r="F86" s="201"/>
      <c r="G86" s="201"/>
      <c r="H86" s="201"/>
      <c r="I86" s="201"/>
      <c r="J86" s="202">
        <v>555.52</v>
      </c>
      <c r="K86" s="201" t="s">
        <v>436</v>
      </c>
      <c r="L86" s="202">
        <v>111.1</v>
      </c>
      <c r="M86" s="201"/>
      <c r="N86" s="203"/>
      <c r="V86" s="189"/>
      <c r="W86" s="195"/>
      <c r="X86" s="195"/>
      <c r="AA86" s="163" t="s">
        <v>432</v>
      </c>
      <c r="AB86" s="207"/>
      <c r="AE86" s="195"/>
    </row>
    <row r="87" spans="1:31" s="160" customFormat="1" ht="12" x14ac:dyDescent="0.2">
      <c r="A87" s="200"/>
      <c r="B87" s="199" t="s">
        <v>434</v>
      </c>
      <c r="C87" s="1037" t="s">
        <v>435</v>
      </c>
      <c r="D87" s="1037"/>
      <c r="E87" s="1037"/>
      <c r="F87" s="201"/>
      <c r="G87" s="201"/>
      <c r="H87" s="201"/>
      <c r="I87" s="201"/>
      <c r="J87" s="202">
        <v>6.21</v>
      </c>
      <c r="K87" s="201" t="s">
        <v>436</v>
      </c>
      <c r="L87" s="202">
        <v>1.24</v>
      </c>
      <c r="M87" s="201"/>
      <c r="N87" s="203"/>
      <c r="V87" s="189"/>
      <c r="W87" s="195"/>
      <c r="X87" s="195"/>
      <c r="AA87" s="163" t="s">
        <v>435</v>
      </c>
      <c r="AB87" s="207"/>
      <c r="AE87" s="195"/>
    </row>
    <row r="88" spans="1:31" s="160" customFormat="1" ht="12" x14ac:dyDescent="0.2">
      <c r="A88" s="200"/>
      <c r="B88" s="199" t="s">
        <v>437</v>
      </c>
      <c r="C88" s="1037" t="s">
        <v>438</v>
      </c>
      <c r="D88" s="1037"/>
      <c r="E88" s="1037"/>
      <c r="F88" s="201"/>
      <c r="G88" s="201"/>
      <c r="H88" s="201"/>
      <c r="I88" s="201"/>
      <c r="J88" s="202">
        <v>0.91</v>
      </c>
      <c r="K88" s="201" t="s">
        <v>436</v>
      </c>
      <c r="L88" s="202">
        <v>0.18</v>
      </c>
      <c r="M88" s="201"/>
      <c r="N88" s="203"/>
      <c r="V88" s="189"/>
      <c r="W88" s="195"/>
      <c r="X88" s="195"/>
      <c r="AA88" s="163" t="s">
        <v>438</v>
      </c>
      <c r="AB88" s="207"/>
      <c r="AE88" s="195"/>
    </row>
    <row r="89" spans="1:31" s="160" customFormat="1" ht="12" x14ac:dyDescent="0.2">
      <c r="A89" s="200"/>
      <c r="B89" s="199" t="s">
        <v>439</v>
      </c>
      <c r="C89" s="1037" t="s">
        <v>440</v>
      </c>
      <c r="D89" s="1037"/>
      <c r="E89" s="1037"/>
      <c r="F89" s="201"/>
      <c r="G89" s="201"/>
      <c r="H89" s="201"/>
      <c r="I89" s="201"/>
      <c r="J89" s="202">
        <v>140.91999999999999</v>
      </c>
      <c r="K89" s="201"/>
      <c r="L89" s="202">
        <v>22.55</v>
      </c>
      <c r="M89" s="201"/>
      <c r="N89" s="203"/>
      <c r="V89" s="189"/>
      <c r="W89" s="195"/>
      <c r="X89" s="195"/>
      <c r="AA89" s="163" t="s">
        <v>440</v>
      </c>
      <c r="AB89" s="207"/>
      <c r="AE89" s="195"/>
    </row>
    <row r="90" spans="1:31" s="160" customFormat="1" ht="12" x14ac:dyDescent="0.2">
      <c r="A90" s="196"/>
      <c r="B90" s="204" t="s">
        <v>2529</v>
      </c>
      <c r="C90" s="1048" t="s">
        <v>2530</v>
      </c>
      <c r="D90" s="1048"/>
      <c r="E90" s="1048"/>
      <c r="F90" s="205" t="s">
        <v>1017</v>
      </c>
      <c r="G90" s="205" t="s">
        <v>489</v>
      </c>
      <c r="H90" s="205"/>
      <c r="I90" s="205" t="s">
        <v>489</v>
      </c>
      <c r="J90" s="199"/>
      <c r="K90" s="201"/>
      <c r="L90" s="202"/>
      <c r="M90" s="201"/>
      <c r="N90" s="206"/>
      <c r="V90" s="189"/>
      <c r="W90" s="195"/>
      <c r="X90" s="195"/>
      <c r="AB90" s="207" t="s">
        <v>2530</v>
      </c>
      <c r="AE90" s="195"/>
    </row>
    <row r="91" spans="1:31" s="160" customFormat="1" ht="12" x14ac:dyDescent="0.2">
      <c r="A91" s="196"/>
      <c r="B91" s="204" t="s">
        <v>2531</v>
      </c>
      <c r="C91" s="1048" t="s">
        <v>2532</v>
      </c>
      <c r="D91" s="1048"/>
      <c r="E91" s="1048"/>
      <c r="F91" s="205" t="s">
        <v>488</v>
      </c>
      <c r="G91" s="205" t="s">
        <v>489</v>
      </c>
      <c r="H91" s="205"/>
      <c r="I91" s="205" t="s">
        <v>489</v>
      </c>
      <c r="J91" s="199"/>
      <c r="K91" s="201"/>
      <c r="L91" s="202"/>
      <c r="M91" s="201"/>
      <c r="N91" s="206"/>
      <c r="V91" s="189"/>
      <c r="W91" s="195"/>
      <c r="X91" s="195"/>
      <c r="AB91" s="207" t="s">
        <v>2532</v>
      </c>
      <c r="AE91" s="195"/>
    </row>
    <row r="92" spans="1:31" s="160" customFormat="1" ht="33.75" x14ac:dyDescent="0.2">
      <c r="A92" s="196"/>
      <c r="B92" s="204" t="s">
        <v>2533</v>
      </c>
      <c r="C92" s="1048" t="s">
        <v>2550</v>
      </c>
      <c r="D92" s="1048"/>
      <c r="E92" s="1048"/>
      <c r="F92" s="205" t="s">
        <v>1003</v>
      </c>
      <c r="G92" s="205" t="s">
        <v>2535</v>
      </c>
      <c r="H92" s="205"/>
      <c r="I92" s="205" t="s">
        <v>2551</v>
      </c>
      <c r="J92" s="199"/>
      <c r="K92" s="201"/>
      <c r="L92" s="202"/>
      <c r="M92" s="201"/>
      <c r="N92" s="206"/>
      <c r="V92" s="189"/>
      <c r="W92" s="195"/>
      <c r="X92" s="195"/>
      <c r="AB92" s="207" t="s">
        <v>2550</v>
      </c>
      <c r="AE92" s="195"/>
    </row>
    <row r="93" spans="1:31" s="160" customFormat="1" ht="12" x14ac:dyDescent="0.2">
      <c r="A93" s="200"/>
      <c r="B93" s="199"/>
      <c r="C93" s="1037" t="s">
        <v>443</v>
      </c>
      <c r="D93" s="1037"/>
      <c r="E93" s="1037"/>
      <c r="F93" s="201" t="s">
        <v>444</v>
      </c>
      <c r="G93" s="201" t="s">
        <v>905</v>
      </c>
      <c r="H93" s="201" t="s">
        <v>436</v>
      </c>
      <c r="I93" s="201" t="s">
        <v>2552</v>
      </c>
      <c r="J93" s="202"/>
      <c r="K93" s="201"/>
      <c r="L93" s="202"/>
      <c r="M93" s="201"/>
      <c r="N93" s="203"/>
      <c r="V93" s="189"/>
      <c r="W93" s="195"/>
      <c r="X93" s="195"/>
      <c r="AB93" s="207"/>
      <c r="AC93" s="163" t="s">
        <v>443</v>
      </c>
      <c r="AE93" s="195"/>
    </row>
    <row r="94" spans="1:31" s="160" customFormat="1" ht="12" x14ac:dyDescent="0.2">
      <c r="A94" s="200"/>
      <c r="B94" s="199"/>
      <c r="C94" s="1037" t="s">
        <v>447</v>
      </c>
      <c r="D94" s="1037"/>
      <c r="E94" s="1037"/>
      <c r="F94" s="201" t="s">
        <v>444</v>
      </c>
      <c r="G94" s="201" t="s">
        <v>2553</v>
      </c>
      <c r="H94" s="201" t="s">
        <v>436</v>
      </c>
      <c r="I94" s="201" t="s">
        <v>982</v>
      </c>
      <c r="J94" s="202"/>
      <c r="K94" s="201"/>
      <c r="L94" s="202"/>
      <c r="M94" s="201"/>
      <c r="N94" s="203"/>
      <c r="V94" s="189"/>
      <c r="W94" s="195"/>
      <c r="X94" s="195"/>
      <c r="AB94" s="207"/>
      <c r="AC94" s="163" t="s">
        <v>447</v>
      </c>
      <c r="AE94" s="195"/>
    </row>
    <row r="95" spans="1:31" s="160" customFormat="1" ht="12" x14ac:dyDescent="0.2">
      <c r="A95" s="200"/>
      <c r="B95" s="199"/>
      <c r="C95" s="1047" t="s">
        <v>450</v>
      </c>
      <c r="D95" s="1047"/>
      <c r="E95" s="1047"/>
      <c r="F95" s="208"/>
      <c r="G95" s="208"/>
      <c r="H95" s="208"/>
      <c r="I95" s="208"/>
      <c r="J95" s="209">
        <v>702.65</v>
      </c>
      <c r="K95" s="208"/>
      <c r="L95" s="209">
        <v>134.88999999999999</v>
      </c>
      <c r="M95" s="208"/>
      <c r="N95" s="210"/>
      <c r="V95" s="189"/>
      <c r="W95" s="195"/>
      <c r="X95" s="195"/>
      <c r="AB95" s="207"/>
      <c r="AD95" s="163" t="s">
        <v>450</v>
      </c>
      <c r="AE95" s="195"/>
    </row>
    <row r="96" spans="1:31" s="160" customFormat="1" ht="12" x14ac:dyDescent="0.2">
      <c r="A96" s="200"/>
      <c r="B96" s="199"/>
      <c r="C96" s="1037" t="s">
        <v>451</v>
      </c>
      <c r="D96" s="1037"/>
      <c r="E96" s="1037"/>
      <c r="F96" s="201"/>
      <c r="G96" s="201"/>
      <c r="H96" s="201"/>
      <c r="I96" s="201"/>
      <c r="J96" s="202"/>
      <c r="K96" s="201"/>
      <c r="L96" s="202">
        <v>111.28</v>
      </c>
      <c r="M96" s="201"/>
      <c r="N96" s="203"/>
      <c r="V96" s="189"/>
      <c r="W96" s="195"/>
      <c r="X96" s="195"/>
      <c r="AB96" s="207"/>
      <c r="AC96" s="163" t="s">
        <v>451</v>
      </c>
      <c r="AE96" s="195"/>
    </row>
    <row r="97" spans="1:32" s="160" customFormat="1" ht="45" x14ac:dyDescent="0.2">
      <c r="A97" s="200"/>
      <c r="B97" s="199" t="s">
        <v>2540</v>
      </c>
      <c r="C97" s="1037" t="s">
        <v>2541</v>
      </c>
      <c r="D97" s="1037"/>
      <c r="E97" s="1037"/>
      <c r="F97" s="201" t="s">
        <v>454</v>
      </c>
      <c r="G97" s="201" t="s">
        <v>1241</v>
      </c>
      <c r="H97" s="201"/>
      <c r="I97" s="201" t="s">
        <v>1241</v>
      </c>
      <c r="J97" s="202"/>
      <c r="K97" s="201"/>
      <c r="L97" s="202">
        <v>134.65</v>
      </c>
      <c r="M97" s="201"/>
      <c r="N97" s="203"/>
      <c r="V97" s="189"/>
      <c r="W97" s="195"/>
      <c r="X97" s="195"/>
      <c r="AB97" s="207"/>
      <c r="AC97" s="163" t="s">
        <v>2541</v>
      </c>
      <c r="AE97" s="195"/>
    </row>
    <row r="98" spans="1:32" s="160" customFormat="1" ht="45" x14ac:dyDescent="0.2">
      <c r="A98" s="200"/>
      <c r="B98" s="199" t="s">
        <v>2542</v>
      </c>
      <c r="C98" s="1037" t="s">
        <v>2543</v>
      </c>
      <c r="D98" s="1037"/>
      <c r="E98" s="1037"/>
      <c r="F98" s="201" t="s">
        <v>454</v>
      </c>
      <c r="G98" s="201" t="s">
        <v>974</v>
      </c>
      <c r="H98" s="201"/>
      <c r="I98" s="201" t="s">
        <v>974</v>
      </c>
      <c r="J98" s="202"/>
      <c r="K98" s="201"/>
      <c r="L98" s="202">
        <v>80.12</v>
      </c>
      <c r="M98" s="201"/>
      <c r="N98" s="203"/>
      <c r="V98" s="189"/>
      <c r="W98" s="195"/>
      <c r="X98" s="195"/>
      <c r="AB98" s="207"/>
      <c r="AC98" s="163" t="s">
        <v>2543</v>
      </c>
      <c r="AE98" s="195"/>
    </row>
    <row r="99" spans="1:32" s="160" customFormat="1" ht="12" x14ac:dyDescent="0.2">
      <c r="A99" s="211"/>
      <c r="B99" s="212"/>
      <c r="C99" s="1039" t="s">
        <v>459</v>
      </c>
      <c r="D99" s="1039"/>
      <c r="E99" s="1039"/>
      <c r="F99" s="192"/>
      <c r="G99" s="192"/>
      <c r="H99" s="192"/>
      <c r="I99" s="192"/>
      <c r="J99" s="193"/>
      <c r="K99" s="192"/>
      <c r="L99" s="193">
        <v>349.66</v>
      </c>
      <c r="M99" s="208"/>
      <c r="N99" s="194"/>
      <c r="V99" s="189"/>
      <c r="W99" s="195"/>
      <c r="X99" s="195"/>
      <c r="AB99" s="207"/>
      <c r="AE99" s="195" t="s">
        <v>459</v>
      </c>
    </row>
    <row r="100" spans="1:32" s="160" customFormat="1" ht="33.75" x14ac:dyDescent="0.2">
      <c r="A100" s="190" t="s">
        <v>481</v>
      </c>
      <c r="B100" s="191" t="s">
        <v>2560</v>
      </c>
      <c r="C100" s="1039" t="s">
        <v>2561</v>
      </c>
      <c r="D100" s="1039"/>
      <c r="E100" s="1039"/>
      <c r="F100" s="192" t="s">
        <v>1003</v>
      </c>
      <c r="G100" s="192"/>
      <c r="H100" s="192"/>
      <c r="I100" s="192" t="s">
        <v>581</v>
      </c>
      <c r="J100" s="193">
        <v>550</v>
      </c>
      <c r="K100" s="192" t="s">
        <v>566</v>
      </c>
      <c r="L100" s="193">
        <v>956.93</v>
      </c>
      <c r="M100" s="192" t="s">
        <v>567</v>
      </c>
      <c r="N100" s="194">
        <v>8976</v>
      </c>
      <c r="V100" s="189"/>
      <c r="W100" s="195"/>
      <c r="X100" s="195" t="s">
        <v>2561</v>
      </c>
      <c r="AB100" s="207"/>
      <c r="AE100" s="195"/>
    </row>
    <row r="101" spans="1:32" s="160" customFormat="1" ht="12" x14ac:dyDescent="0.2">
      <c r="A101" s="211"/>
      <c r="B101" s="212"/>
      <c r="C101" s="168" t="s">
        <v>462</v>
      </c>
      <c r="D101" s="213"/>
      <c r="E101" s="213"/>
      <c r="F101" s="214"/>
      <c r="G101" s="214"/>
      <c r="H101" s="214"/>
      <c r="I101" s="214"/>
      <c r="J101" s="215"/>
      <c r="K101" s="214"/>
      <c r="L101" s="215"/>
      <c r="M101" s="216"/>
      <c r="N101" s="217"/>
      <c r="V101" s="189"/>
      <c r="W101" s="195"/>
      <c r="X101" s="195"/>
      <c r="AB101" s="207"/>
      <c r="AE101" s="195"/>
    </row>
    <row r="102" spans="1:32" s="160" customFormat="1" ht="12" x14ac:dyDescent="0.2">
      <c r="A102" s="196"/>
      <c r="B102" s="197"/>
      <c r="C102" s="1037" t="s">
        <v>2562</v>
      </c>
      <c r="D102" s="1037"/>
      <c r="E102" s="1037"/>
      <c r="F102" s="1037"/>
      <c r="G102" s="1037"/>
      <c r="H102" s="1037"/>
      <c r="I102" s="1037"/>
      <c r="J102" s="1037"/>
      <c r="K102" s="1037"/>
      <c r="L102" s="1037"/>
      <c r="M102" s="1037"/>
      <c r="N102" s="1046"/>
      <c r="V102" s="189"/>
      <c r="W102" s="195"/>
      <c r="X102" s="195"/>
      <c r="AB102" s="207"/>
      <c r="AE102" s="195"/>
      <c r="AF102" s="163" t="s">
        <v>2562</v>
      </c>
    </row>
    <row r="103" spans="1:32" s="160" customFormat="1" ht="22.5" x14ac:dyDescent="0.2">
      <c r="A103" s="198"/>
      <c r="B103" s="199" t="s">
        <v>568</v>
      </c>
      <c r="C103" s="1037" t="s">
        <v>569</v>
      </c>
      <c r="D103" s="1037"/>
      <c r="E103" s="1037"/>
      <c r="F103" s="1037"/>
      <c r="G103" s="1037"/>
      <c r="H103" s="1037"/>
      <c r="I103" s="1037"/>
      <c r="J103" s="1037"/>
      <c r="K103" s="1037"/>
      <c r="L103" s="1037"/>
      <c r="M103" s="1037"/>
      <c r="N103" s="1046"/>
      <c r="V103" s="189"/>
      <c r="W103" s="195"/>
      <c r="X103" s="195"/>
      <c r="Z103" s="163" t="s">
        <v>569</v>
      </c>
      <c r="AB103" s="207"/>
      <c r="AE103" s="195"/>
    </row>
    <row r="104" spans="1:32" s="160" customFormat="1" ht="12" x14ac:dyDescent="0.2">
      <c r="A104" s="1040" t="s">
        <v>2563</v>
      </c>
      <c r="B104" s="1041"/>
      <c r="C104" s="1041"/>
      <c r="D104" s="1041"/>
      <c r="E104" s="1041"/>
      <c r="F104" s="1041"/>
      <c r="G104" s="1041"/>
      <c r="H104" s="1041"/>
      <c r="I104" s="1041"/>
      <c r="J104" s="1041"/>
      <c r="K104" s="1041"/>
      <c r="L104" s="1041"/>
      <c r="M104" s="1041"/>
      <c r="N104" s="1042"/>
      <c r="V104" s="189"/>
      <c r="W104" s="195" t="s">
        <v>2563</v>
      </c>
      <c r="X104" s="195"/>
      <c r="AB104" s="207"/>
      <c r="AE104" s="195"/>
    </row>
    <row r="105" spans="1:32" s="160" customFormat="1" ht="22.5" x14ac:dyDescent="0.2">
      <c r="A105" s="190" t="s">
        <v>496</v>
      </c>
      <c r="B105" s="191" t="s">
        <v>2564</v>
      </c>
      <c r="C105" s="1039" t="s">
        <v>2565</v>
      </c>
      <c r="D105" s="1039"/>
      <c r="E105" s="1039"/>
      <c r="F105" s="192" t="s">
        <v>2566</v>
      </c>
      <c r="G105" s="192"/>
      <c r="H105" s="192"/>
      <c r="I105" s="192" t="s">
        <v>2567</v>
      </c>
      <c r="J105" s="193"/>
      <c r="K105" s="192"/>
      <c r="L105" s="193"/>
      <c r="M105" s="192"/>
      <c r="N105" s="194"/>
      <c r="V105" s="189"/>
      <c r="W105" s="195"/>
      <c r="X105" s="195" t="s">
        <v>2565</v>
      </c>
      <c r="AB105" s="207"/>
      <c r="AE105" s="195"/>
    </row>
    <row r="106" spans="1:32" s="160" customFormat="1" ht="12" x14ac:dyDescent="0.2">
      <c r="A106" s="196"/>
      <c r="B106" s="197"/>
      <c r="C106" s="1037" t="s">
        <v>2568</v>
      </c>
      <c r="D106" s="1037"/>
      <c r="E106" s="1037"/>
      <c r="F106" s="1037"/>
      <c r="G106" s="1037"/>
      <c r="H106" s="1037"/>
      <c r="I106" s="1037"/>
      <c r="J106" s="1037"/>
      <c r="K106" s="1037"/>
      <c r="L106" s="1037"/>
      <c r="M106" s="1037"/>
      <c r="N106" s="1046"/>
      <c r="V106" s="189"/>
      <c r="W106" s="195"/>
      <c r="X106" s="195"/>
      <c r="Y106" s="163" t="s">
        <v>2568</v>
      </c>
      <c r="AB106" s="207"/>
      <c r="AE106" s="195"/>
    </row>
    <row r="107" spans="1:32" s="160" customFormat="1" ht="33.75" x14ac:dyDescent="0.2">
      <c r="A107" s="198"/>
      <c r="B107" s="199" t="s">
        <v>430</v>
      </c>
      <c r="C107" s="1037" t="s">
        <v>431</v>
      </c>
      <c r="D107" s="1037"/>
      <c r="E107" s="1037"/>
      <c r="F107" s="1037"/>
      <c r="G107" s="1037"/>
      <c r="H107" s="1037"/>
      <c r="I107" s="1037"/>
      <c r="J107" s="1037"/>
      <c r="K107" s="1037"/>
      <c r="L107" s="1037"/>
      <c r="M107" s="1037"/>
      <c r="N107" s="1046"/>
      <c r="V107" s="189"/>
      <c r="W107" s="195"/>
      <c r="X107" s="195"/>
      <c r="Z107" s="163" t="s">
        <v>431</v>
      </c>
      <c r="AB107" s="207"/>
      <c r="AE107" s="195"/>
    </row>
    <row r="108" spans="1:32" s="160" customFormat="1" ht="12" x14ac:dyDescent="0.2">
      <c r="A108" s="200"/>
      <c r="B108" s="199" t="s">
        <v>423</v>
      </c>
      <c r="C108" s="1037" t="s">
        <v>432</v>
      </c>
      <c r="D108" s="1037"/>
      <c r="E108" s="1037"/>
      <c r="F108" s="201"/>
      <c r="G108" s="201"/>
      <c r="H108" s="201"/>
      <c r="I108" s="201"/>
      <c r="J108" s="202">
        <v>187.59</v>
      </c>
      <c r="K108" s="201" t="s">
        <v>436</v>
      </c>
      <c r="L108" s="202">
        <v>211.04</v>
      </c>
      <c r="M108" s="201"/>
      <c r="N108" s="203"/>
      <c r="V108" s="189"/>
      <c r="W108" s="195"/>
      <c r="X108" s="195"/>
      <c r="AA108" s="163" t="s">
        <v>432</v>
      </c>
      <c r="AB108" s="207"/>
      <c r="AE108" s="195"/>
    </row>
    <row r="109" spans="1:32" s="160" customFormat="1" ht="12" x14ac:dyDescent="0.2">
      <c r="A109" s="200"/>
      <c r="B109" s="199" t="s">
        <v>434</v>
      </c>
      <c r="C109" s="1037" t="s">
        <v>435</v>
      </c>
      <c r="D109" s="1037"/>
      <c r="E109" s="1037"/>
      <c r="F109" s="201"/>
      <c r="G109" s="201"/>
      <c r="H109" s="201"/>
      <c r="I109" s="201"/>
      <c r="J109" s="202">
        <v>17.2</v>
      </c>
      <c r="K109" s="201" t="s">
        <v>436</v>
      </c>
      <c r="L109" s="202">
        <v>19.350000000000001</v>
      </c>
      <c r="M109" s="201"/>
      <c r="N109" s="203"/>
      <c r="V109" s="189"/>
      <c r="W109" s="195"/>
      <c r="X109" s="195"/>
      <c r="AA109" s="163" t="s">
        <v>435</v>
      </c>
      <c r="AB109" s="207"/>
      <c r="AE109" s="195"/>
    </row>
    <row r="110" spans="1:32" s="160" customFormat="1" ht="12" x14ac:dyDescent="0.2">
      <c r="A110" s="200"/>
      <c r="B110" s="199" t="s">
        <v>437</v>
      </c>
      <c r="C110" s="1037" t="s">
        <v>438</v>
      </c>
      <c r="D110" s="1037"/>
      <c r="E110" s="1037"/>
      <c r="F110" s="201"/>
      <c r="G110" s="201"/>
      <c r="H110" s="201"/>
      <c r="I110" s="201"/>
      <c r="J110" s="202">
        <v>4.08</v>
      </c>
      <c r="K110" s="201" t="s">
        <v>436</v>
      </c>
      <c r="L110" s="202">
        <v>4.59</v>
      </c>
      <c r="M110" s="201"/>
      <c r="N110" s="203"/>
      <c r="V110" s="189"/>
      <c r="W110" s="195"/>
      <c r="X110" s="195"/>
      <c r="AA110" s="163" t="s">
        <v>438</v>
      </c>
      <c r="AB110" s="207"/>
      <c r="AE110" s="195"/>
    </row>
    <row r="111" spans="1:32" s="160" customFormat="1" ht="12" x14ac:dyDescent="0.2">
      <c r="A111" s="200"/>
      <c r="B111" s="199" t="s">
        <v>439</v>
      </c>
      <c r="C111" s="1037" t="s">
        <v>440</v>
      </c>
      <c r="D111" s="1037"/>
      <c r="E111" s="1037"/>
      <c r="F111" s="201"/>
      <c r="G111" s="201"/>
      <c r="H111" s="201"/>
      <c r="I111" s="201"/>
      <c r="J111" s="202">
        <v>99.56</v>
      </c>
      <c r="K111" s="201"/>
      <c r="L111" s="202">
        <v>89.6</v>
      </c>
      <c r="M111" s="201"/>
      <c r="N111" s="203"/>
      <c r="V111" s="189"/>
      <c r="W111" s="195"/>
      <c r="X111" s="195"/>
      <c r="AA111" s="163" t="s">
        <v>440</v>
      </c>
      <c r="AB111" s="207"/>
      <c r="AE111" s="195"/>
    </row>
    <row r="112" spans="1:32" s="160" customFormat="1" ht="12" x14ac:dyDescent="0.2">
      <c r="A112" s="196"/>
      <c r="B112" s="204" t="s">
        <v>2569</v>
      </c>
      <c r="C112" s="1048" t="s">
        <v>2570</v>
      </c>
      <c r="D112" s="1048"/>
      <c r="E112" s="1048"/>
      <c r="F112" s="205" t="s">
        <v>877</v>
      </c>
      <c r="G112" s="205" t="s">
        <v>509</v>
      </c>
      <c r="H112" s="205"/>
      <c r="I112" s="205" t="s">
        <v>499</v>
      </c>
      <c r="J112" s="199"/>
      <c r="K112" s="201"/>
      <c r="L112" s="202"/>
      <c r="M112" s="201"/>
      <c r="N112" s="206"/>
      <c r="V112" s="189"/>
      <c r="W112" s="195"/>
      <c r="X112" s="195"/>
      <c r="AB112" s="207" t="s">
        <v>2570</v>
      </c>
      <c r="AE112" s="195"/>
    </row>
    <row r="113" spans="1:31" s="160" customFormat="1" ht="12" x14ac:dyDescent="0.2">
      <c r="A113" s="200"/>
      <c r="B113" s="199"/>
      <c r="C113" s="1037" t="s">
        <v>443</v>
      </c>
      <c r="D113" s="1037"/>
      <c r="E113" s="1037"/>
      <c r="F113" s="201" t="s">
        <v>444</v>
      </c>
      <c r="G113" s="201" t="s">
        <v>1499</v>
      </c>
      <c r="H113" s="201" t="s">
        <v>436</v>
      </c>
      <c r="I113" s="201" t="s">
        <v>2571</v>
      </c>
      <c r="J113" s="202"/>
      <c r="K113" s="201"/>
      <c r="L113" s="202"/>
      <c r="M113" s="201"/>
      <c r="N113" s="203"/>
      <c r="V113" s="189"/>
      <c r="W113" s="195"/>
      <c r="X113" s="195"/>
      <c r="AB113" s="207"/>
      <c r="AC113" s="163" t="s">
        <v>443</v>
      </c>
      <c r="AE113" s="195"/>
    </row>
    <row r="114" spans="1:31" s="160" customFormat="1" ht="12" x14ac:dyDescent="0.2">
      <c r="A114" s="200"/>
      <c r="B114" s="199"/>
      <c r="C114" s="1037" t="s">
        <v>447</v>
      </c>
      <c r="D114" s="1037"/>
      <c r="E114" s="1037"/>
      <c r="F114" s="201" t="s">
        <v>444</v>
      </c>
      <c r="G114" s="201" t="s">
        <v>765</v>
      </c>
      <c r="H114" s="201" t="s">
        <v>436</v>
      </c>
      <c r="I114" s="201" t="s">
        <v>2572</v>
      </c>
      <c r="J114" s="202"/>
      <c r="K114" s="201"/>
      <c r="L114" s="202"/>
      <c r="M114" s="201"/>
      <c r="N114" s="203"/>
      <c r="V114" s="189"/>
      <c r="W114" s="195"/>
      <c r="X114" s="195"/>
      <c r="AB114" s="207"/>
      <c r="AC114" s="163" t="s">
        <v>447</v>
      </c>
      <c r="AE114" s="195"/>
    </row>
    <row r="115" spans="1:31" s="160" customFormat="1" ht="12" x14ac:dyDescent="0.2">
      <c r="A115" s="200"/>
      <c r="B115" s="199"/>
      <c r="C115" s="1047" t="s">
        <v>450</v>
      </c>
      <c r="D115" s="1047"/>
      <c r="E115" s="1047"/>
      <c r="F115" s="208"/>
      <c r="G115" s="208"/>
      <c r="H115" s="208"/>
      <c r="I115" s="208"/>
      <c r="J115" s="209">
        <v>304.35000000000002</v>
      </c>
      <c r="K115" s="208"/>
      <c r="L115" s="209">
        <v>319.99</v>
      </c>
      <c r="M115" s="208"/>
      <c r="N115" s="210"/>
      <c r="V115" s="189"/>
      <c r="W115" s="195"/>
      <c r="X115" s="195"/>
      <c r="AB115" s="207"/>
      <c r="AD115" s="163" t="s">
        <v>450</v>
      </c>
      <c r="AE115" s="195"/>
    </row>
    <row r="116" spans="1:31" s="160" customFormat="1" ht="12" x14ac:dyDescent="0.2">
      <c r="A116" s="200"/>
      <c r="B116" s="199"/>
      <c r="C116" s="1037" t="s">
        <v>451</v>
      </c>
      <c r="D116" s="1037"/>
      <c r="E116" s="1037"/>
      <c r="F116" s="201"/>
      <c r="G116" s="201"/>
      <c r="H116" s="201"/>
      <c r="I116" s="201"/>
      <c r="J116" s="202"/>
      <c r="K116" s="201"/>
      <c r="L116" s="202">
        <v>215.63</v>
      </c>
      <c r="M116" s="201"/>
      <c r="N116" s="203"/>
      <c r="V116" s="189"/>
      <c r="W116" s="195"/>
      <c r="X116" s="195"/>
      <c r="AB116" s="207"/>
      <c r="AC116" s="163" t="s">
        <v>451</v>
      </c>
      <c r="AE116" s="195"/>
    </row>
    <row r="117" spans="1:31" s="160" customFormat="1" ht="45" x14ac:dyDescent="0.2">
      <c r="A117" s="200"/>
      <c r="B117" s="199" t="s">
        <v>2540</v>
      </c>
      <c r="C117" s="1037" t="s">
        <v>2541</v>
      </c>
      <c r="D117" s="1037"/>
      <c r="E117" s="1037"/>
      <c r="F117" s="201" t="s">
        <v>454</v>
      </c>
      <c r="G117" s="201" t="s">
        <v>1241</v>
      </c>
      <c r="H117" s="201"/>
      <c r="I117" s="201" t="s">
        <v>1241</v>
      </c>
      <c r="J117" s="202"/>
      <c r="K117" s="201"/>
      <c r="L117" s="202">
        <v>260.91000000000003</v>
      </c>
      <c r="M117" s="201"/>
      <c r="N117" s="203"/>
      <c r="V117" s="189"/>
      <c r="W117" s="195"/>
      <c r="X117" s="195"/>
      <c r="AB117" s="207"/>
      <c r="AC117" s="163" t="s">
        <v>2541</v>
      </c>
      <c r="AE117" s="195"/>
    </row>
    <row r="118" spans="1:31" s="160" customFormat="1" ht="45" x14ac:dyDescent="0.2">
      <c r="A118" s="200"/>
      <c r="B118" s="199" t="s">
        <v>2542</v>
      </c>
      <c r="C118" s="1037" t="s">
        <v>2543</v>
      </c>
      <c r="D118" s="1037"/>
      <c r="E118" s="1037"/>
      <c r="F118" s="201" t="s">
        <v>454</v>
      </c>
      <c r="G118" s="201" t="s">
        <v>974</v>
      </c>
      <c r="H118" s="201"/>
      <c r="I118" s="201" t="s">
        <v>974</v>
      </c>
      <c r="J118" s="202"/>
      <c r="K118" s="201"/>
      <c r="L118" s="202">
        <v>155.25</v>
      </c>
      <c r="M118" s="201"/>
      <c r="N118" s="203"/>
      <c r="V118" s="189"/>
      <c r="W118" s="195"/>
      <c r="X118" s="195"/>
      <c r="AB118" s="207"/>
      <c r="AC118" s="163" t="s">
        <v>2543</v>
      </c>
      <c r="AE118" s="195"/>
    </row>
    <row r="119" spans="1:31" s="160" customFormat="1" ht="12" x14ac:dyDescent="0.2">
      <c r="A119" s="211"/>
      <c r="B119" s="212"/>
      <c r="C119" s="1039" t="s">
        <v>459</v>
      </c>
      <c r="D119" s="1039"/>
      <c r="E119" s="1039"/>
      <c r="F119" s="192"/>
      <c r="G119" s="192"/>
      <c r="H119" s="192"/>
      <c r="I119" s="192"/>
      <c r="J119" s="193"/>
      <c r="K119" s="192"/>
      <c r="L119" s="193">
        <v>736.15</v>
      </c>
      <c r="M119" s="208"/>
      <c r="N119" s="194"/>
      <c r="V119" s="189"/>
      <c r="W119" s="195"/>
      <c r="X119" s="195"/>
      <c r="AB119" s="207"/>
      <c r="AE119" s="195" t="s">
        <v>459</v>
      </c>
    </row>
    <row r="120" spans="1:31" s="160" customFormat="1" ht="67.5" x14ac:dyDescent="0.2">
      <c r="A120" s="190" t="s">
        <v>499</v>
      </c>
      <c r="B120" s="191" t="s">
        <v>2573</v>
      </c>
      <c r="C120" s="1039" t="s">
        <v>2574</v>
      </c>
      <c r="D120" s="1039"/>
      <c r="E120" s="1039"/>
      <c r="F120" s="192" t="s">
        <v>877</v>
      </c>
      <c r="G120" s="192"/>
      <c r="H120" s="192"/>
      <c r="I120" s="192" t="s">
        <v>499</v>
      </c>
      <c r="J120" s="193">
        <v>229.92</v>
      </c>
      <c r="K120" s="192"/>
      <c r="L120" s="193">
        <v>2069.2800000000002</v>
      </c>
      <c r="M120" s="192"/>
      <c r="N120" s="194"/>
      <c r="V120" s="189"/>
      <c r="W120" s="195"/>
      <c r="X120" s="195" t="s">
        <v>2574</v>
      </c>
      <c r="AB120" s="207"/>
      <c r="AE120" s="195"/>
    </row>
    <row r="121" spans="1:31" s="160" customFormat="1" ht="12" x14ac:dyDescent="0.2">
      <c r="A121" s="211"/>
      <c r="B121" s="212"/>
      <c r="C121" s="168" t="s">
        <v>462</v>
      </c>
      <c r="D121" s="213"/>
      <c r="E121" s="213"/>
      <c r="F121" s="214"/>
      <c r="G121" s="214"/>
      <c r="H121" s="214"/>
      <c r="I121" s="214"/>
      <c r="J121" s="215"/>
      <c r="K121" s="214"/>
      <c r="L121" s="215"/>
      <c r="M121" s="216"/>
      <c r="N121" s="217"/>
      <c r="V121" s="189"/>
      <c r="W121" s="195"/>
      <c r="X121" s="195"/>
      <c r="AB121" s="207"/>
      <c r="AE121" s="195"/>
    </row>
    <row r="122" spans="1:31" s="160" customFormat="1" ht="22.5" x14ac:dyDescent="0.2">
      <c r="A122" s="190" t="s">
        <v>509</v>
      </c>
      <c r="B122" s="191" t="s">
        <v>2575</v>
      </c>
      <c r="C122" s="1039" t="s">
        <v>2576</v>
      </c>
      <c r="D122" s="1039"/>
      <c r="E122" s="1039"/>
      <c r="F122" s="192" t="s">
        <v>1017</v>
      </c>
      <c r="G122" s="192"/>
      <c r="H122" s="192"/>
      <c r="I122" s="192" t="s">
        <v>499</v>
      </c>
      <c r="J122" s="193">
        <v>130.53</v>
      </c>
      <c r="K122" s="192"/>
      <c r="L122" s="193">
        <v>1174.77</v>
      </c>
      <c r="M122" s="192"/>
      <c r="N122" s="194"/>
      <c r="V122" s="189"/>
      <c r="W122" s="195"/>
      <c r="X122" s="195" t="s">
        <v>2576</v>
      </c>
      <c r="AB122" s="207"/>
      <c r="AE122" s="195"/>
    </row>
    <row r="123" spans="1:31" s="160" customFormat="1" ht="12" x14ac:dyDescent="0.2">
      <c r="A123" s="211"/>
      <c r="B123" s="212"/>
      <c r="C123" s="168" t="s">
        <v>462</v>
      </c>
      <c r="D123" s="213"/>
      <c r="E123" s="213"/>
      <c r="F123" s="214"/>
      <c r="G123" s="214"/>
      <c r="H123" s="214"/>
      <c r="I123" s="214"/>
      <c r="J123" s="215"/>
      <c r="K123" s="214"/>
      <c r="L123" s="215"/>
      <c r="M123" s="216"/>
      <c r="N123" s="217"/>
      <c r="V123" s="189"/>
      <c r="W123" s="195"/>
      <c r="X123" s="195"/>
      <c r="AB123" s="207"/>
      <c r="AE123" s="195"/>
    </row>
    <row r="124" spans="1:31" s="160" customFormat="1" ht="12" x14ac:dyDescent="0.2">
      <c r="A124" s="190" t="s">
        <v>529</v>
      </c>
      <c r="B124" s="191" t="s">
        <v>2577</v>
      </c>
      <c r="C124" s="1039" t="s">
        <v>2578</v>
      </c>
      <c r="D124" s="1039"/>
      <c r="E124" s="1039"/>
      <c r="F124" s="192" t="s">
        <v>2566</v>
      </c>
      <c r="G124" s="192"/>
      <c r="H124" s="192"/>
      <c r="I124" s="192" t="s">
        <v>2083</v>
      </c>
      <c r="J124" s="193"/>
      <c r="K124" s="192"/>
      <c r="L124" s="193"/>
      <c r="M124" s="192"/>
      <c r="N124" s="194"/>
      <c r="V124" s="189"/>
      <c r="W124" s="195"/>
      <c r="X124" s="195" t="s">
        <v>2578</v>
      </c>
      <c r="AB124" s="207"/>
      <c r="AE124" s="195"/>
    </row>
    <row r="125" spans="1:31" s="160" customFormat="1" ht="12" x14ac:dyDescent="0.2">
      <c r="A125" s="196"/>
      <c r="B125" s="197"/>
      <c r="C125" s="1037" t="s">
        <v>2579</v>
      </c>
      <c r="D125" s="1037"/>
      <c r="E125" s="1037"/>
      <c r="F125" s="1037"/>
      <c r="G125" s="1037"/>
      <c r="H125" s="1037"/>
      <c r="I125" s="1037"/>
      <c r="J125" s="1037"/>
      <c r="K125" s="1037"/>
      <c r="L125" s="1037"/>
      <c r="M125" s="1037"/>
      <c r="N125" s="1046"/>
      <c r="V125" s="189"/>
      <c r="W125" s="195"/>
      <c r="X125" s="195"/>
      <c r="Y125" s="163" t="s">
        <v>2579</v>
      </c>
      <c r="AB125" s="207"/>
      <c r="AE125" s="195"/>
    </row>
    <row r="126" spans="1:31" s="160" customFormat="1" ht="33.75" x14ac:dyDescent="0.2">
      <c r="A126" s="198"/>
      <c r="B126" s="199" t="s">
        <v>430</v>
      </c>
      <c r="C126" s="1037" t="s">
        <v>431</v>
      </c>
      <c r="D126" s="1037"/>
      <c r="E126" s="1037"/>
      <c r="F126" s="1037"/>
      <c r="G126" s="1037"/>
      <c r="H126" s="1037"/>
      <c r="I126" s="1037"/>
      <c r="J126" s="1037"/>
      <c r="K126" s="1037"/>
      <c r="L126" s="1037"/>
      <c r="M126" s="1037"/>
      <c r="N126" s="1046"/>
      <c r="V126" s="189"/>
      <c r="W126" s="195"/>
      <c r="X126" s="195"/>
      <c r="Z126" s="163" t="s">
        <v>431</v>
      </c>
      <c r="AB126" s="207"/>
      <c r="AE126" s="195"/>
    </row>
    <row r="127" spans="1:31" s="160" customFormat="1" ht="12" x14ac:dyDescent="0.2">
      <c r="A127" s="200"/>
      <c r="B127" s="199" t="s">
        <v>423</v>
      </c>
      <c r="C127" s="1037" t="s">
        <v>432</v>
      </c>
      <c r="D127" s="1037"/>
      <c r="E127" s="1037"/>
      <c r="F127" s="201"/>
      <c r="G127" s="201"/>
      <c r="H127" s="201"/>
      <c r="I127" s="201"/>
      <c r="J127" s="202">
        <v>150.07</v>
      </c>
      <c r="K127" s="201" t="s">
        <v>436</v>
      </c>
      <c r="L127" s="202">
        <v>18.760000000000002</v>
      </c>
      <c r="M127" s="201"/>
      <c r="N127" s="203"/>
      <c r="V127" s="189"/>
      <c r="W127" s="195"/>
      <c r="X127" s="195"/>
      <c r="AA127" s="163" t="s">
        <v>432</v>
      </c>
      <c r="AB127" s="207"/>
      <c r="AE127" s="195"/>
    </row>
    <row r="128" spans="1:31" s="160" customFormat="1" ht="12" x14ac:dyDescent="0.2">
      <c r="A128" s="200"/>
      <c r="B128" s="199" t="s">
        <v>434</v>
      </c>
      <c r="C128" s="1037" t="s">
        <v>435</v>
      </c>
      <c r="D128" s="1037"/>
      <c r="E128" s="1037"/>
      <c r="F128" s="201"/>
      <c r="G128" s="201"/>
      <c r="H128" s="201"/>
      <c r="I128" s="201"/>
      <c r="J128" s="202">
        <v>13.26</v>
      </c>
      <c r="K128" s="201" t="s">
        <v>436</v>
      </c>
      <c r="L128" s="202">
        <v>1.66</v>
      </c>
      <c r="M128" s="201"/>
      <c r="N128" s="203"/>
      <c r="V128" s="189"/>
      <c r="W128" s="195"/>
      <c r="X128" s="195"/>
      <c r="AA128" s="163" t="s">
        <v>435</v>
      </c>
      <c r="AB128" s="207"/>
      <c r="AE128" s="195"/>
    </row>
    <row r="129" spans="1:31" s="160" customFormat="1" ht="12" x14ac:dyDescent="0.2">
      <c r="A129" s="200"/>
      <c r="B129" s="199" t="s">
        <v>437</v>
      </c>
      <c r="C129" s="1037" t="s">
        <v>438</v>
      </c>
      <c r="D129" s="1037"/>
      <c r="E129" s="1037"/>
      <c r="F129" s="201"/>
      <c r="G129" s="201"/>
      <c r="H129" s="201"/>
      <c r="I129" s="201"/>
      <c r="J129" s="202">
        <v>3.38</v>
      </c>
      <c r="K129" s="201" t="s">
        <v>436</v>
      </c>
      <c r="L129" s="202">
        <v>0.42</v>
      </c>
      <c r="M129" s="201"/>
      <c r="N129" s="203"/>
      <c r="V129" s="189"/>
      <c r="W129" s="195"/>
      <c r="X129" s="195"/>
      <c r="AA129" s="163" t="s">
        <v>438</v>
      </c>
      <c r="AB129" s="207"/>
      <c r="AE129" s="195"/>
    </row>
    <row r="130" spans="1:31" s="160" customFormat="1" ht="12" x14ac:dyDescent="0.2">
      <c r="A130" s="200"/>
      <c r="B130" s="199" t="s">
        <v>439</v>
      </c>
      <c r="C130" s="1037" t="s">
        <v>440</v>
      </c>
      <c r="D130" s="1037"/>
      <c r="E130" s="1037"/>
      <c r="F130" s="201"/>
      <c r="G130" s="201"/>
      <c r="H130" s="201"/>
      <c r="I130" s="201"/>
      <c r="J130" s="202">
        <v>113.54</v>
      </c>
      <c r="K130" s="201"/>
      <c r="L130" s="202">
        <v>11.35</v>
      </c>
      <c r="M130" s="201"/>
      <c r="N130" s="203"/>
      <c r="V130" s="189"/>
      <c r="W130" s="195"/>
      <c r="X130" s="195"/>
      <c r="AA130" s="163" t="s">
        <v>440</v>
      </c>
      <c r="AB130" s="207"/>
      <c r="AE130" s="195"/>
    </row>
    <row r="131" spans="1:31" s="160" customFormat="1" ht="12" x14ac:dyDescent="0.2">
      <c r="A131" s="196"/>
      <c r="B131" s="204" t="s">
        <v>2580</v>
      </c>
      <c r="C131" s="1048" t="s">
        <v>2581</v>
      </c>
      <c r="D131" s="1048"/>
      <c r="E131" s="1048"/>
      <c r="F131" s="205" t="s">
        <v>877</v>
      </c>
      <c r="G131" s="205" t="s">
        <v>509</v>
      </c>
      <c r="H131" s="205"/>
      <c r="I131" s="205" t="s">
        <v>423</v>
      </c>
      <c r="J131" s="199"/>
      <c r="K131" s="201"/>
      <c r="L131" s="202"/>
      <c r="M131" s="201"/>
      <c r="N131" s="206"/>
      <c r="V131" s="189"/>
      <c r="W131" s="195"/>
      <c r="X131" s="195"/>
      <c r="AB131" s="207" t="s">
        <v>2581</v>
      </c>
      <c r="AE131" s="195"/>
    </row>
    <row r="132" spans="1:31" s="160" customFormat="1" ht="12" x14ac:dyDescent="0.2">
      <c r="A132" s="200"/>
      <c r="B132" s="199"/>
      <c r="C132" s="1037" t="s">
        <v>443</v>
      </c>
      <c r="D132" s="1037"/>
      <c r="E132" s="1037"/>
      <c r="F132" s="201" t="s">
        <v>444</v>
      </c>
      <c r="G132" s="201" t="s">
        <v>2582</v>
      </c>
      <c r="H132" s="201" t="s">
        <v>436</v>
      </c>
      <c r="I132" s="201" t="s">
        <v>2583</v>
      </c>
      <c r="J132" s="202"/>
      <c r="K132" s="201"/>
      <c r="L132" s="202"/>
      <c r="M132" s="201"/>
      <c r="N132" s="203"/>
      <c r="V132" s="189"/>
      <c r="W132" s="195"/>
      <c r="X132" s="195"/>
      <c r="AB132" s="207"/>
      <c r="AC132" s="163" t="s">
        <v>443</v>
      </c>
      <c r="AE132" s="195"/>
    </row>
    <row r="133" spans="1:31" s="160" customFormat="1" ht="12" x14ac:dyDescent="0.2">
      <c r="A133" s="200"/>
      <c r="B133" s="199"/>
      <c r="C133" s="1037" t="s">
        <v>447</v>
      </c>
      <c r="D133" s="1037"/>
      <c r="E133" s="1037"/>
      <c r="F133" s="201" t="s">
        <v>444</v>
      </c>
      <c r="G133" s="201" t="s">
        <v>1526</v>
      </c>
      <c r="H133" s="201" t="s">
        <v>436</v>
      </c>
      <c r="I133" s="201" t="s">
        <v>2584</v>
      </c>
      <c r="J133" s="202"/>
      <c r="K133" s="201"/>
      <c r="L133" s="202"/>
      <c r="M133" s="201"/>
      <c r="N133" s="203"/>
      <c r="V133" s="189"/>
      <c r="W133" s="195"/>
      <c r="X133" s="195"/>
      <c r="AB133" s="207"/>
      <c r="AC133" s="163" t="s">
        <v>447</v>
      </c>
      <c r="AE133" s="195"/>
    </row>
    <row r="134" spans="1:31" s="160" customFormat="1" ht="12" x14ac:dyDescent="0.2">
      <c r="A134" s="200"/>
      <c r="B134" s="199"/>
      <c r="C134" s="1047" t="s">
        <v>450</v>
      </c>
      <c r="D134" s="1047"/>
      <c r="E134" s="1047"/>
      <c r="F134" s="208"/>
      <c r="G134" s="208"/>
      <c r="H134" s="208"/>
      <c r="I134" s="208"/>
      <c r="J134" s="209">
        <v>276.87</v>
      </c>
      <c r="K134" s="208"/>
      <c r="L134" s="209">
        <v>31.77</v>
      </c>
      <c r="M134" s="208"/>
      <c r="N134" s="210"/>
      <c r="V134" s="189"/>
      <c r="W134" s="195"/>
      <c r="X134" s="195"/>
      <c r="AB134" s="207"/>
      <c r="AD134" s="163" t="s">
        <v>450</v>
      </c>
      <c r="AE134" s="195"/>
    </row>
    <row r="135" spans="1:31" s="160" customFormat="1" ht="12" x14ac:dyDescent="0.2">
      <c r="A135" s="200"/>
      <c r="B135" s="199"/>
      <c r="C135" s="1037" t="s">
        <v>451</v>
      </c>
      <c r="D135" s="1037"/>
      <c r="E135" s="1037"/>
      <c r="F135" s="201"/>
      <c r="G135" s="201"/>
      <c r="H135" s="201"/>
      <c r="I135" s="201"/>
      <c r="J135" s="202"/>
      <c r="K135" s="201"/>
      <c r="L135" s="202">
        <v>19.18</v>
      </c>
      <c r="M135" s="201"/>
      <c r="N135" s="203"/>
      <c r="V135" s="189"/>
      <c r="W135" s="195"/>
      <c r="X135" s="195"/>
      <c r="AB135" s="207"/>
      <c r="AC135" s="163" t="s">
        <v>451</v>
      </c>
      <c r="AE135" s="195"/>
    </row>
    <row r="136" spans="1:31" s="160" customFormat="1" ht="45" x14ac:dyDescent="0.2">
      <c r="A136" s="200"/>
      <c r="B136" s="199" t="s">
        <v>2540</v>
      </c>
      <c r="C136" s="1037" t="s">
        <v>2541</v>
      </c>
      <c r="D136" s="1037"/>
      <c r="E136" s="1037"/>
      <c r="F136" s="201" t="s">
        <v>454</v>
      </c>
      <c r="G136" s="201" t="s">
        <v>1241</v>
      </c>
      <c r="H136" s="201"/>
      <c r="I136" s="201" t="s">
        <v>1241</v>
      </c>
      <c r="J136" s="202"/>
      <c r="K136" s="201"/>
      <c r="L136" s="202">
        <v>23.21</v>
      </c>
      <c r="M136" s="201"/>
      <c r="N136" s="203"/>
      <c r="V136" s="189"/>
      <c r="W136" s="195"/>
      <c r="X136" s="195"/>
      <c r="AB136" s="207"/>
      <c r="AC136" s="163" t="s">
        <v>2541</v>
      </c>
      <c r="AE136" s="195"/>
    </row>
    <row r="137" spans="1:31" s="160" customFormat="1" ht="45" x14ac:dyDescent="0.2">
      <c r="A137" s="200"/>
      <c r="B137" s="199" t="s">
        <v>2542</v>
      </c>
      <c r="C137" s="1037" t="s">
        <v>2543</v>
      </c>
      <c r="D137" s="1037"/>
      <c r="E137" s="1037"/>
      <c r="F137" s="201" t="s">
        <v>454</v>
      </c>
      <c r="G137" s="201" t="s">
        <v>974</v>
      </c>
      <c r="H137" s="201"/>
      <c r="I137" s="201" t="s">
        <v>974</v>
      </c>
      <c r="J137" s="202"/>
      <c r="K137" s="201"/>
      <c r="L137" s="202">
        <v>13.81</v>
      </c>
      <c r="M137" s="201"/>
      <c r="N137" s="203"/>
      <c r="V137" s="189"/>
      <c r="W137" s="195"/>
      <c r="X137" s="195"/>
      <c r="AB137" s="207"/>
      <c r="AC137" s="163" t="s">
        <v>2543</v>
      </c>
      <c r="AE137" s="195"/>
    </row>
    <row r="138" spans="1:31" s="160" customFormat="1" ht="12" x14ac:dyDescent="0.2">
      <c r="A138" s="211"/>
      <c r="B138" s="212"/>
      <c r="C138" s="1039" t="s">
        <v>459</v>
      </c>
      <c r="D138" s="1039"/>
      <c r="E138" s="1039"/>
      <c r="F138" s="192"/>
      <c r="G138" s="192"/>
      <c r="H138" s="192"/>
      <c r="I138" s="192"/>
      <c r="J138" s="193"/>
      <c r="K138" s="192"/>
      <c r="L138" s="193">
        <v>68.790000000000006</v>
      </c>
      <c r="M138" s="208"/>
      <c r="N138" s="194"/>
      <c r="V138" s="189"/>
      <c r="W138" s="195"/>
      <c r="X138" s="195"/>
      <c r="AB138" s="207"/>
      <c r="AE138" s="195" t="s">
        <v>459</v>
      </c>
    </row>
    <row r="139" spans="1:31" s="160" customFormat="1" ht="56.25" x14ac:dyDescent="0.2">
      <c r="A139" s="190" t="s">
        <v>545</v>
      </c>
      <c r="B139" s="191" t="s">
        <v>2585</v>
      </c>
      <c r="C139" s="1039" t="s">
        <v>2586</v>
      </c>
      <c r="D139" s="1039"/>
      <c r="E139" s="1039"/>
      <c r="F139" s="192" t="s">
        <v>877</v>
      </c>
      <c r="G139" s="192"/>
      <c r="H139" s="192"/>
      <c r="I139" s="192" t="s">
        <v>423</v>
      </c>
      <c r="J139" s="193">
        <v>323.66000000000003</v>
      </c>
      <c r="K139" s="192"/>
      <c r="L139" s="193">
        <v>323.66000000000003</v>
      </c>
      <c r="M139" s="192"/>
      <c r="N139" s="194"/>
      <c r="V139" s="189"/>
      <c r="W139" s="195"/>
      <c r="X139" s="195" t="s">
        <v>2586</v>
      </c>
      <c r="AB139" s="207"/>
      <c r="AE139" s="195"/>
    </row>
    <row r="140" spans="1:31" s="160" customFormat="1" ht="12" x14ac:dyDescent="0.2">
      <c r="A140" s="211"/>
      <c r="B140" s="212"/>
      <c r="C140" s="168" t="s">
        <v>462</v>
      </c>
      <c r="D140" s="213"/>
      <c r="E140" s="213"/>
      <c r="F140" s="214"/>
      <c r="G140" s="214"/>
      <c r="H140" s="214"/>
      <c r="I140" s="214"/>
      <c r="J140" s="215"/>
      <c r="K140" s="214"/>
      <c r="L140" s="215"/>
      <c r="M140" s="216"/>
      <c r="N140" s="217"/>
      <c r="V140" s="189"/>
      <c r="W140" s="195"/>
      <c r="X140" s="195"/>
      <c r="AB140" s="207"/>
      <c r="AE140" s="195"/>
    </row>
    <row r="141" spans="1:31" s="160" customFormat="1" ht="33.75" x14ac:dyDescent="0.2">
      <c r="A141" s="190" t="s">
        <v>562</v>
      </c>
      <c r="B141" s="191" t="s">
        <v>2587</v>
      </c>
      <c r="C141" s="1039" t="s">
        <v>2588</v>
      </c>
      <c r="D141" s="1039"/>
      <c r="E141" s="1039"/>
      <c r="F141" s="192" t="s">
        <v>877</v>
      </c>
      <c r="G141" s="192"/>
      <c r="H141" s="192"/>
      <c r="I141" s="192" t="s">
        <v>423</v>
      </c>
      <c r="J141" s="193">
        <v>24.87</v>
      </c>
      <c r="K141" s="192"/>
      <c r="L141" s="193">
        <v>24.87</v>
      </c>
      <c r="M141" s="192"/>
      <c r="N141" s="194"/>
      <c r="V141" s="189"/>
      <c r="W141" s="195"/>
      <c r="X141" s="195" t="s">
        <v>2588</v>
      </c>
      <c r="AB141" s="207"/>
      <c r="AE141" s="195"/>
    </row>
    <row r="142" spans="1:31" s="160" customFormat="1" ht="12" x14ac:dyDescent="0.2">
      <c r="A142" s="211"/>
      <c r="B142" s="212"/>
      <c r="C142" s="168" t="s">
        <v>462</v>
      </c>
      <c r="D142" s="213"/>
      <c r="E142" s="213"/>
      <c r="F142" s="214"/>
      <c r="G142" s="214"/>
      <c r="H142" s="214"/>
      <c r="I142" s="214"/>
      <c r="J142" s="215"/>
      <c r="K142" s="214"/>
      <c r="L142" s="215"/>
      <c r="M142" s="216"/>
      <c r="N142" s="217"/>
      <c r="V142" s="189"/>
      <c r="W142" s="195"/>
      <c r="X142" s="195"/>
      <c r="AB142" s="207"/>
      <c r="AE142" s="195"/>
    </row>
    <row r="143" spans="1:31" s="160" customFormat="1" ht="22.5" x14ac:dyDescent="0.2">
      <c r="A143" s="190" t="s">
        <v>570</v>
      </c>
      <c r="B143" s="191" t="s">
        <v>2589</v>
      </c>
      <c r="C143" s="1039" t="s">
        <v>2590</v>
      </c>
      <c r="D143" s="1039"/>
      <c r="E143" s="1039"/>
      <c r="F143" s="192" t="s">
        <v>2566</v>
      </c>
      <c r="G143" s="192"/>
      <c r="H143" s="192"/>
      <c r="I143" s="192" t="s">
        <v>847</v>
      </c>
      <c r="J143" s="193"/>
      <c r="K143" s="192"/>
      <c r="L143" s="193"/>
      <c r="M143" s="192"/>
      <c r="N143" s="194"/>
      <c r="V143" s="189"/>
      <c r="W143" s="195"/>
      <c r="X143" s="195" t="s">
        <v>2590</v>
      </c>
      <c r="AB143" s="207"/>
      <c r="AE143" s="195"/>
    </row>
    <row r="144" spans="1:31" s="160" customFormat="1" ht="12" x14ac:dyDescent="0.2">
      <c r="A144" s="196"/>
      <c r="B144" s="197"/>
      <c r="C144" s="1037" t="s">
        <v>2591</v>
      </c>
      <c r="D144" s="1037"/>
      <c r="E144" s="1037"/>
      <c r="F144" s="1037"/>
      <c r="G144" s="1037"/>
      <c r="H144" s="1037"/>
      <c r="I144" s="1037"/>
      <c r="J144" s="1037"/>
      <c r="K144" s="1037"/>
      <c r="L144" s="1037"/>
      <c r="M144" s="1037"/>
      <c r="N144" s="1046"/>
      <c r="V144" s="189"/>
      <c r="W144" s="195"/>
      <c r="X144" s="195"/>
      <c r="Y144" s="163" t="s">
        <v>2591</v>
      </c>
      <c r="AB144" s="207"/>
      <c r="AE144" s="195"/>
    </row>
    <row r="145" spans="1:31" s="160" customFormat="1" ht="33.75" x14ac:dyDescent="0.2">
      <c r="A145" s="198"/>
      <c r="B145" s="199" t="s">
        <v>430</v>
      </c>
      <c r="C145" s="1037" t="s">
        <v>431</v>
      </c>
      <c r="D145" s="1037"/>
      <c r="E145" s="1037"/>
      <c r="F145" s="1037"/>
      <c r="G145" s="1037"/>
      <c r="H145" s="1037"/>
      <c r="I145" s="1037"/>
      <c r="J145" s="1037"/>
      <c r="K145" s="1037"/>
      <c r="L145" s="1037"/>
      <c r="M145" s="1037"/>
      <c r="N145" s="1046"/>
      <c r="V145" s="189"/>
      <c r="W145" s="195"/>
      <c r="X145" s="195"/>
      <c r="Z145" s="163" t="s">
        <v>431</v>
      </c>
      <c r="AB145" s="207"/>
      <c r="AE145" s="195"/>
    </row>
    <row r="146" spans="1:31" s="160" customFormat="1" ht="12" x14ac:dyDescent="0.2">
      <c r="A146" s="200"/>
      <c r="B146" s="199" t="s">
        <v>423</v>
      </c>
      <c r="C146" s="1037" t="s">
        <v>432</v>
      </c>
      <c r="D146" s="1037"/>
      <c r="E146" s="1037"/>
      <c r="F146" s="201"/>
      <c r="G146" s="201"/>
      <c r="H146" s="201"/>
      <c r="I146" s="201"/>
      <c r="J146" s="202">
        <v>95.24</v>
      </c>
      <c r="K146" s="201" t="s">
        <v>436</v>
      </c>
      <c r="L146" s="202">
        <v>47.62</v>
      </c>
      <c r="M146" s="201"/>
      <c r="N146" s="203"/>
      <c r="V146" s="189"/>
      <c r="W146" s="195"/>
      <c r="X146" s="195"/>
      <c r="AA146" s="163" t="s">
        <v>432</v>
      </c>
      <c r="AB146" s="207"/>
      <c r="AE146" s="195"/>
    </row>
    <row r="147" spans="1:31" s="160" customFormat="1" ht="12" x14ac:dyDescent="0.2">
      <c r="A147" s="200"/>
      <c r="B147" s="199" t="s">
        <v>434</v>
      </c>
      <c r="C147" s="1037" t="s">
        <v>435</v>
      </c>
      <c r="D147" s="1037"/>
      <c r="E147" s="1037"/>
      <c r="F147" s="201"/>
      <c r="G147" s="201"/>
      <c r="H147" s="201"/>
      <c r="I147" s="201"/>
      <c r="J147" s="202">
        <v>46.62</v>
      </c>
      <c r="K147" s="201" t="s">
        <v>436</v>
      </c>
      <c r="L147" s="202">
        <v>23.31</v>
      </c>
      <c r="M147" s="201"/>
      <c r="N147" s="203"/>
      <c r="V147" s="189"/>
      <c r="W147" s="195"/>
      <c r="X147" s="195"/>
      <c r="AA147" s="163" t="s">
        <v>435</v>
      </c>
      <c r="AB147" s="207"/>
      <c r="AE147" s="195"/>
    </row>
    <row r="148" spans="1:31" s="160" customFormat="1" ht="12" x14ac:dyDescent="0.2">
      <c r="A148" s="200"/>
      <c r="B148" s="199" t="s">
        <v>437</v>
      </c>
      <c r="C148" s="1037" t="s">
        <v>438</v>
      </c>
      <c r="D148" s="1037"/>
      <c r="E148" s="1037"/>
      <c r="F148" s="201"/>
      <c r="G148" s="201"/>
      <c r="H148" s="201"/>
      <c r="I148" s="201"/>
      <c r="J148" s="202">
        <v>10.07</v>
      </c>
      <c r="K148" s="201" t="s">
        <v>436</v>
      </c>
      <c r="L148" s="202">
        <v>5.04</v>
      </c>
      <c r="M148" s="201"/>
      <c r="N148" s="203"/>
      <c r="V148" s="189"/>
      <c r="W148" s="195"/>
      <c r="X148" s="195"/>
      <c r="AA148" s="163" t="s">
        <v>438</v>
      </c>
      <c r="AB148" s="207"/>
      <c r="AE148" s="195"/>
    </row>
    <row r="149" spans="1:31" s="160" customFormat="1" ht="12" x14ac:dyDescent="0.2">
      <c r="A149" s="200"/>
      <c r="B149" s="199" t="s">
        <v>439</v>
      </c>
      <c r="C149" s="1037" t="s">
        <v>440</v>
      </c>
      <c r="D149" s="1037"/>
      <c r="E149" s="1037"/>
      <c r="F149" s="201"/>
      <c r="G149" s="201"/>
      <c r="H149" s="201"/>
      <c r="I149" s="201"/>
      <c r="J149" s="202">
        <v>486.13</v>
      </c>
      <c r="K149" s="201"/>
      <c r="L149" s="202">
        <v>194.45</v>
      </c>
      <c r="M149" s="201"/>
      <c r="N149" s="203"/>
      <c r="V149" s="189"/>
      <c r="W149" s="195"/>
      <c r="X149" s="195"/>
      <c r="AA149" s="163" t="s">
        <v>440</v>
      </c>
      <c r="AB149" s="207"/>
      <c r="AE149" s="195"/>
    </row>
    <row r="150" spans="1:31" s="160" customFormat="1" ht="12" x14ac:dyDescent="0.2">
      <c r="A150" s="196"/>
      <c r="B150" s="204" t="s">
        <v>2592</v>
      </c>
      <c r="C150" s="1048" t="s">
        <v>2593</v>
      </c>
      <c r="D150" s="1048"/>
      <c r="E150" s="1048"/>
      <c r="F150" s="205" t="s">
        <v>877</v>
      </c>
      <c r="G150" s="205" t="s">
        <v>509</v>
      </c>
      <c r="H150" s="205"/>
      <c r="I150" s="205" t="s">
        <v>439</v>
      </c>
      <c r="J150" s="199"/>
      <c r="K150" s="201"/>
      <c r="L150" s="202"/>
      <c r="M150" s="201"/>
      <c r="N150" s="206"/>
      <c r="V150" s="189"/>
      <c r="W150" s="195"/>
      <c r="X150" s="195"/>
      <c r="AB150" s="207" t="s">
        <v>2593</v>
      </c>
      <c r="AE150" s="195"/>
    </row>
    <row r="151" spans="1:31" s="160" customFormat="1" ht="12" x14ac:dyDescent="0.2">
      <c r="A151" s="200"/>
      <c r="B151" s="199"/>
      <c r="C151" s="1037" t="s">
        <v>443</v>
      </c>
      <c r="D151" s="1037"/>
      <c r="E151" s="1037"/>
      <c r="F151" s="201" t="s">
        <v>444</v>
      </c>
      <c r="G151" s="201" t="s">
        <v>2594</v>
      </c>
      <c r="H151" s="201" t="s">
        <v>436</v>
      </c>
      <c r="I151" s="201" t="s">
        <v>2595</v>
      </c>
      <c r="J151" s="202"/>
      <c r="K151" s="201"/>
      <c r="L151" s="202"/>
      <c r="M151" s="201"/>
      <c r="N151" s="203"/>
      <c r="V151" s="189"/>
      <c r="W151" s="195"/>
      <c r="X151" s="195"/>
      <c r="AB151" s="207"/>
      <c r="AC151" s="163" t="s">
        <v>443</v>
      </c>
      <c r="AE151" s="195"/>
    </row>
    <row r="152" spans="1:31" s="160" customFormat="1" ht="12" x14ac:dyDescent="0.2">
      <c r="A152" s="200"/>
      <c r="B152" s="199"/>
      <c r="C152" s="1037" t="s">
        <v>447</v>
      </c>
      <c r="D152" s="1037"/>
      <c r="E152" s="1037"/>
      <c r="F152" s="201" t="s">
        <v>444</v>
      </c>
      <c r="G152" s="201" t="s">
        <v>2596</v>
      </c>
      <c r="H152" s="201" t="s">
        <v>436</v>
      </c>
      <c r="I152" s="201" t="s">
        <v>2597</v>
      </c>
      <c r="J152" s="202"/>
      <c r="K152" s="201"/>
      <c r="L152" s="202"/>
      <c r="M152" s="201"/>
      <c r="N152" s="203"/>
      <c r="V152" s="189"/>
      <c r="W152" s="195"/>
      <c r="X152" s="195"/>
      <c r="AB152" s="207"/>
      <c r="AC152" s="163" t="s">
        <v>447</v>
      </c>
      <c r="AE152" s="195"/>
    </row>
    <row r="153" spans="1:31" s="160" customFormat="1" ht="12" x14ac:dyDescent="0.2">
      <c r="A153" s="200"/>
      <c r="B153" s="199"/>
      <c r="C153" s="1047" t="s">
        <v>450</v>
      </c>
      <c r="D153" s="1047"/>
      <c r="E153" s="1047"/>
      <c r="F153" s="208"/>
      <c r="G153" s="208"/>
      <c r="H153" s="208"/>
      <c r="I153" s="208"/>
      <c r="J153" s="209">
        <v>627.99</v>
      </c>
      <c r="K153" s="208"/>
      <c r="L153" s="209">
        <v>265.38</v>
      </c>
      <c r="M153" s="208"/>
      <c r="N153" s="210"/>
      <c r="V153" s="189"/>
      <c r="W153" s="195"/>
      <c r="X153" s="195"/>
      <c r="AB153" s="207"/>
      <c r="AD153" s="163" t="s">
        <v>450</v>
      </c>
      <c r="AE153" s="195"/>
    </row>
    <row r="154" spans="1:31" s="160" customFormat="1" ht="12" x14ac:dyDescent="0.2">
      <c r="A154" s="200"/>
      <c r="B154" s="199"/>
      <c r="C154" s="1037" t="s">
        <v>451</v>
      </c>
      <c r="D154" s="1037"/>
      <c r="E154" s="1037"/>
      <c r="F154" s="201"/>
      <c r="G154" s="201"/>
      <c r="H154" s="201"/>
      <c r="I154" s="201"/>
      <c r="J154" s="202"/>
      <c r="K154" s="201"/>
      <c r="L154" s="202">
        <v>52.66</v>
      </c>
      <c r="M154" s="201"/>
      <c r="N154" s="203"/>
      <c r="V154" s="189"/>
      <c r="W154" s="195"/>
      <c r="X154" s="195"/>
      <c r="AB154" s="207"/>
      <c r="AC154" s="163" t="s">
        <v>451</v>
      </c>
      <c r="AE154" s="195"/>
    </row>
    <row r="155" spans="1:31" s="160" customFormat="1" ht="45" x14ac:dyDescent="0.2">
      <c r="A155" s="200"/>
      <c r="B155" s="199" t="s">
        <v>2540</v>
      </c>
      <c r="C155" s="1037" t="s">
        <v>2541</v>
      </c>
      <c r="D155" s="1037"/>
      <c r="E155" s="1037"/>
      <c r="F155" s="201" t="s">
        <v>454</v>
      </c>
      <c r="G155" s="201" t="s">
        <v>1241</v>
      </c>
      <c r="H155" s="201"/>
      <c r="I155" s="201" t="s">
        <v>1241</v>
      </c>
      <c r="J155" s="202"/>
      <c r="K155" s="201"/>
      <c r="L155" s="202">
        <v>63.72</v>
      </c>
      <c r="M155" s="201"/>
      <c r="N155" s="203"/>
      <c r="V155" s="189"/>
      <c r="W155" s="195"/>
      <c r="X155" s="195"/>
      <c r="AB155" s="207"/>
      <c r="AC155" s="163" t="s">
        <v>2541</v>
      </c>
      <c r="AE155" s="195"/>
    </row>
    <row r="156" spans="1:31" s="160" customFormat="1" ht="45" x14ac:dyDescent="0.2">
      <c r="A156" s="200"/>
      <c r="B156" s="199" t="s">
        <v>2542</v>
      </c>
      <c r="C156" s="1037" t="s">
        <v>2543</v>
      </c>
      <c r="D156" s="1037"/>
      <c r="E156" s="1037"/>
      <c r="F156" s="201" t="s">
        <v>454</v>
      </c>
      <c r="G156" s="201" t="s">
        <v>974</v>
      </c>
      <c r="H156" s="201"/>
      <c r="I156" s="201" t="s">
        <v>974</v>
      </c>
      <c r="J156" s="202"/>
      <c r="K156" s="201"/>
      <c r="L156" s="202">
        <v>37.92</v>
      </c>
      <c r="M156" s="201"/>
      <c r="N156" s="203"/>
      <c r="V156" s="189"/>
      <c r="W156" s="195"/>
      <c r="X156" s="195"/>
      <c r="AB156" s="207"/>
      <c r="AC156" s="163" t="s">
        <v>2543</v>
      </c>
      <c r="AE156" s="195"/>
    </row>
    <row r="157" spans="1:31" s="160" customFormat="1" ht="12" x14ac:dyDescent="0.2">
      <c r="A157" s="211"/>
      <c r="B157" s="212"/>
      <c r="C157" s="1039" t="s">
        <v>459</v>
      </c>
      <c r="D157" s="1039"/>
      <c r="E157" s="1039"/>
      <c r="F157" s="192"/>
      <c r="G157" s="192"/>
      <c r="H157" s="192"/>
      <c r="I157" s="192"/>
      <c r="J157" s="193"/>
      <c r="K157" s="192"/>
      <c r="L157" s="193">
        <v>367.02</v>
      </c>
      <c r="M157" s="208"/>
      <c r="N157" s="194"/>
      <c r="V157" s="189"/>
      <c r="W157" s="195"/>
      <c r="X157" s="195"/>
      <c r="AB157" s="207"/>
      <c r="AE157" s="195" t="s">
        <v>459</v>
      </c>
    </row>
    <row r="158" spans="1:31" s="160" customFormat="1" ht="45" x14ac:dyDescent="0.2">
      <c r="A158" s="190" t="s">
        <v>577</v>
      </c>
      <c r="B158" s="191" t="s">
        <v>2598</v>
      </c>
      <c r="C158" s="1039" t="s">
        <v>2599</v>
      </c>
      <c r="D158" s="1039"/>
      <c r="E158" s="1039"/>
      <c r="F158" s="192" t="s">
        <v>877</v>
      </c>
      <c r="G158" s="192"/>
      <c r="H158" s="192"/>
      <c r="I158" s="192" t="s">
        <v>439</v>
      </c>
      <c r="J158" s="193">
        <v>555.37</v>
      </c>
      <c r="K158" s="192"/>
      <c r="L158" s="193">
        <v>2221.48</v>
      </c>
      <c r="M158" s="192"/>
      <c r="N158" s="194"/>
      <c r="V158" s="189"/>
      <c r="W158" s="195"/>
      <c r="X158" s="195" t="s">
        <v>2599</v>
      </c>
      <c r="AB158" s="207"/>
      <c r="AE158" s="195"/>
    </row>
    <row r="159" spans="1:31" s="160" customFormat="1" ht="12" x14ac:dyDescent="0.2">
      <c r="A159" s="211"/>
      <c r="B159" s="212"/>
      <c r="C159" s="168" t="s">
        <v>462</v>
      </c>
      <c r="D159" s="213"/>
      <c r="E159" s="213"/>
      <c r="F159" s="214"/>
      <c r="G159" s="214"/>
      <c r="H159" s="214"/>
      <c r="I159" s="214"/>
      <c r="J159" s="215"/>
      <c r="K159" s="214"/>
      <c r="L159" s="215"/>
      <c r="M159" s="216"/>
      <c r="N159" s="217"/>
      <c r="V159" s="189"/>
      <c r="W159" s="195"/>
      <c r="X159" s="195"/>
      <c r="AB159" s="207"/>
      <c r="AE159" s="195"/>
    </row>
    <row r="160" spans="1:31" s="160" customFormat="1" ht="22.5" x14ac:dyDescent="0.2">
      <c r="A160" s="190" t="s">
        <v>581</v>
      </c>
      <c r="B160" s="191" t="s">
        <v>2600</v>
      </c>
      <c r="C160" s="1039" t="s">
        <v>2601</v>
      </c>
      <c r="D160" s="1039"/>
      <c r="E160" s="1039"/>
      <c r="F160" s="192" t="s">
        <v>2566</v>
      </c>
      <c r="G160" s="192"/>
      <c r="H160" s="192"/>
      <c r="I160" s="192" t="s">
        <v>847</v>
      </c>
      <c r="J160" s="193"/>
      <c r="K160" s="192"/>
      <c r="L160" s="193"/>
      <c r="M160" s="192"/>
      <c r="N160" s="194"/>
      <c r="V160" s="189"/>
      <c r="W160" s="195"/>
      <c r="X160" s="195" t="s">
        <v>2601</v>
      </c>
      <c r="AB160" s="207"/>
      <c r="AE160" s="195"/>
    </row>
    <row r="161" spans="1:31" s="160" customFormat="1" ht="12" x14ac:dyDescent="0.2">
      <c r="A161" s="196"/>
      <c r="B161" s="197"/>
      <c r="C161" s="1037" t="s">
        <v>2591</v>
      </c>
      <c r="D161" s="1037"/>
      <c r="E161" s="1037"/>
      <c r="F161" s="1037"/>
      <c r="G161" s="1037"/>
      <c r="H161" s="1037"/>
      <c r="I161" s="1037"/>
      <c r="J161" s="1037"/>
      <c r="K161" s="1037"/>
      <c r="L161" s="1037"/>
      <c r="M161" s="1037"/>
      <c r="N161" s="1046"/>
      <c r="V161" s="189"/>
      <c r="W161" s="195"/>
      <c r="X161" s="195"/>
      <c r="Y161" s="163" t="s">
        <v>2591</v>
      </c>
      <c r="AB161" s="207"/>
      <c r="AE161" s="195"/>
    </row>
    <row r="162" spans="1:31" s="160" customFormat="1" ht="33.75" x14ac:dyDescent="0.2">
      <c r="A162" s="198"/>
      <c r="B162" s="199" t="s">
        <v>430</v>
      </c>
      <c r="C162" s="1037" t="s">
        <v>431</v>
      </c>
      <c r="D162" s="1037"/>
      <c r="E162" s="1037"/>
      <c r="F162" s="1037"/>
      <c r="G162" s="1037"/>
      <c r="H162" s="1037"/>
      <c r="I162" s="1037"/>
      <c r="J162" s="1037"/>
      <c r="K162" s="1037"/>
      <c r="L162" s="1037"/>
      <c r="M162" s="1037"/>
      <c r="N162" s="1046"/>
      <c r="V162" s="189"/>
      <c r="W162" s="195"/>
      <c r="X162" s="195"/>
      <c r="Z162" s="163" t="s">
        <v>431</v>
      </c>
      <c r="AB162" s="207"/>
      <c r="AE162" s="195"/>
    </row>
    <row r="163" spans="1:31" s="160" customFormat="1" ht="12" x14ac:dyDescent="0.2">
      <c r="A163" s="200"/>
      <c r="B163" s="199" t="s">
        <v>423</v>
      </c>
      <c r="C163" s="1037" t="s">
        <v>432</v>
      </c>
      <c r="D163" s="1037"/>
      <c r="E163" s="1037"/>
      <c r="F163" s="201"/>
      <c r="G163" s="201"/>
      <c r="H163" s="201"/>
      <c r="I163" s="201"/>
      <c r="J163" s="202">
        <v>211.12</v>
      </c>
      <c r="K163" s="201" t="s">
        <v>436</v>
      </c>
      <c r="L163" s="202">
        <v>105.56</v>
      </c>
      <c r="M163" s="201"/>
      <c r="N163" s="203"/>
      <c r="V163" s="189"/>
      <c r="W163" s="195"/>
      <c r="X163" s="195"/>
      <c r="AA163" s="163" t="s">
        <v>432</v>
      </c>
      <c r="AB163" s="207"/>
      <c r="AE163" s="195"/>
    </row>
    <row r="164" spans="1:31" s="160" customFormat="1" ht="12" x14ac:dyDescent="0.2">
      <c r="A164" s="200"/>
      <c r="B164" s="199" t="s">
        <v>434</v>
      </c>
      <c r="C164" s="1037" t="s">
        <v>435</v>
      </c>
      <c r="D164" s="1037"/>
      <c r="E164" s="1037"/>
      <c r="F164" s="201"/>
      <c r="G164" s="201"/>
      <c r="H164" s="201"/>
      <c r="I164" s="201"/>
      <c r="J164" s="202">
        <v>35.630000000000003</v>
      </c>
      <c r="K164" s="201" t="s">
        <v>436</v>
      </c>
      <c r="L164" s="202">
        <v>17.82</v>
      </c>
      <c r="M164" s="201"/>
      <c r="N164" s="203"/>
      <c r="V164" s="189"/>
      <c r="W164" s="195"/>
      <c r="X164" s="195"/>
      <c r="AA164" s="163" t="s">
        <v>435</v>
      </c>
      <c r="AB164" s="207"/>
      <c r="AE164" s="195"/>
    </row>
    <row r="165" spans="1:31" s="160" customFormat="1" ht="12" x14ac:dyDescent="0.2">
      <c r="A165" s="200"/>
      <c r="B165" s="199" t="s">
        <v>437</v>
      </c>
      <c r="C165" s="1037" t="s">
        <v>438</v>
      </c>
      <c r="D165" s="1037"/>
      <c r="E165" s="1037"/>
      <c r="F165" s="201"/>
      <c r="G165" s="201"/>
      <c r="H165" s="201"/>
      <c r="I165" s="201"/>
      <c r="J165" s="202">
        <v>8.84</v>
      </c>
      <c r="K165" s="201" t="s">
        <v>436</v>
      </c>
      <c r="L165" s="202">
        <v>4.42</v>
      </c>
      <c r="M165" s="201"/>
      <c r="N165" s="203"/>
      <c r="V165" s="189"/>
      <c r="W165" s="195"/>
      <c r="X165" s="195"/>
      <c r="AA165" s="163" t="s">
        <v>438</v>
      </c>
      <c r="AB165" s="207"/>
      <c r="AE165" s="195"/>
    </row>
    <row r="166" spans="1:31" s="160" customFormat="1" ht="12" x14ac:dyDescent="0.2">
      <c r="A166" s="200"/>
      <c r="B166" s="199" t="s">
        <v>439</v>
      </c>
      <c r="C166" s="1037" t="s">
        <v>440</v>
      </c>
      <c r="D166" s="1037"/>
      <c r="E166" s="1037"/>
      <c r="F166" s="201"/>
      <c r="G166" s="201"/>
      <c r="H166" s="201"/>
      <c r="I166" s="201"/>
      <c r="J166" s="202">
        <v>283.52999999999997</v>
      </c>
      <c r="K166" s="201"/>
      <c r="L166" s="202">
        <v>113.41</v>
      </c>
      <c r="M166" s="201"/>
      <c r="N166" s="203"/>
      <c r="V166" s="189"/>
      <c r="W166" s="195"/>
      <c r="X166" s="195"/>
      <c r="AA166" s="163" t="s">
        <v>440</v>
      </c>
      <c r="AB166" s="207"/>
      <c r="AE166" s="195"/>
    </row>
    <row r="167" spans="1:31" s="160" customFormat="1" ht="12" x14ac:dyDescent="0.2">
      <c r="A167" s="196"/>
      <c r="B167" s="204" t="s">
        <v>2602</v>
      </c>
      <c r="C167" s="1048" t="s">
        <v>2603</v>
      </c>
      <c r="D167" s="1048"/>
      <c r="E167" s="1048"/>
      <c r="F167" s="205" t="s">
        <v>877</v>
      </c>
      <c r="G167" s="205" t="s">
        <v>509</v>
      </c>
      <c r="H167" s="205"/>
      <c r="I167" s="205" t="s">
        <v>439</v>
      </c>
      <c r="J167" s="199"/>
      <c r="K167" s="201"/>
      <c r="L167" s="202"/>
      <c r="M167" s="201"/>
      <c r="N167" s="206"/>
      <c r="V167" s="189"/>
      <c r="W167" s="195"/>
      <c r="X167" s="195"/>
      <c r="AB167" s="207" t="s">
        <v>2603</v>
      </c>
      <c r="AE167" s="195"/>
    </row>
    <row r="168" spans="1:31" s="160" customFormat="1" ht="12" x14ac:dyDescent="0.2">
      <c r="A168" s="200"/>
      <c r="B168" s="199"/>
      <c r="C168" s="1037" t="s">
        <v>443</v>
      </c>
      <c r="D168" s="1037"/>
      <c r="E168" s="1037"/>
      <c r="F168" s="201" t="s">
        <v>444</v>
      </c>
      <c r="G168" s="201" t="s">
        <v>2604</v>
      </c>
      <c r="H168" s="201" t="s">
        <v>436</v>
      </c>
      <c r="I168" s="201" t="s">
        <v>2605</v>
      </c>
      <c r="J168" s="202"/>
      <c r="K168" s="201"/>
      <c r="L168" s="202"/>
      <c r="M168" s="201"/>
      <c r="N168" s="203"/>
      <c r="V168" s="189"/>
      <c r="W168" s="195"/>
      <c r="X168" s="195"/>
      <c r="AB168" s="207"/>
      <c r="AC168" s="163" t="s">
        <v>443</v>
      </c>
      <c r="AE168" s="195"/>
    </row>
    <row r="169" spans="1:31" s="160" customFormat="1" ht="12" x14ac:dyDescent="0.2">
      <c r="A169" s="200"/>
      <c r="B169" s="199"/>
      <c r="C169" s="1037" t="s">
        <v>447</v>
      </c>
      <c r="D169" s="1037"/>
      <c r="E169" s="1037"/>
      <c r="F169" s="201" t="s">
        <v>444</v>
      </c>
      <c r="G169" s="201" t="s">
        <v>1094</v>
      </c>
      <c r="H169" s="201" t="s">
        <v>436</v>
      </c>
      <c r="I169" s="201" t="s">
        <v>2606</v>
      </c>
      <c r="J169" s="202"/>
      <c r="K169" s="201"/>
      <c r="L169" s="202"/>
      <c r="M169" s="201"/>
      <c r="N169" s="203"/>
      <c r="V169" s="189"/>
      <c r="W169" s="195"/>
      <c r="X169" s="195"/>
      <c r="AB169" s="207"/>
      <c r="AC169" s="163" t="s">
        <v>447</v>
      </c>
      <c r="AE169" s="195"/>
    </row>
    <row r="170" spans="1:31" s="160" customFormat="1" ht="12" x14ac:dyDescent="0.2">
      <c r="A170" s="200"/>
      <c r="B170" s="199"/>
      <c r="C170" s="1047" t="s">
        <v>450</v>
      </c>
      <c r="D170" s="1047"/>
      <c r="E170" s="1047"/>
      <c r="F170" s="208"/>
      <c r="G170" s="208"/>
      <c r="H170" s="208"/>
      <c r="I170" s="208"/>
      <c r="J170" s="209">
        <v>530.28</v>
      </c>
      <c r="K170" s="208"/>
      <c r="L170" s="209">
        <v>236.79</v>
      </c>
      <c r="M170" s="208"/>
      <c r="N170" s="210"/>
      <c r="V170" s="189"/>
      <c r="W170" s="195"/>
      <c r="X170" s="195"/>
      <c r="AB170" s="207"/>
      <c r="AD170" s="163" t="s">
        <v>450</v>
      </c>
      <c r="AE170" s="195"/>
    </row>
    <row r="171" spans="1:31" s="160" customFormat="1" ht="12" x14ac:dyDescent="0.2">
      <c r="A171" s="200"/>
      <c r="B171" s="199"/>
      <c r="C171" s="1037" t="s">
        <v>451</v>
      </c>
      <c r="D171" s="1037"/>
      <c r="E171" s="1037"/>
      <c r="F171" s="201"/>
      <c r="G171" s="201"/>
      <c r="H171" s="201"/>
      <c r="I171" s="201"/>
      <c r="J171" s="202"/>
      <c r="K171" s="201"/>
      <c r="L171" s="202">
        <v>109.98</v>
      </c>
      <c r="M171" s="201"/>
      <c r="N171" s="203"/>
      <c r="V171" s="189"/>
      <c r="W171" s="195"/>
      <c r="X171" s="195"/>
      <c r="AB171" s="207"/>
      <c r="AC171" s="163" t="s">
        <v>451</v>
      </c>
      <c r="AE171" s="195"/>
    </row>
    <row r="172" spans="1:31" s="160" customFormat="1" ht="45" x14ac:dyDescent="0.2">
      <c r="A172" s="200"/>
      <c r="B172" s="199" t="s">
        <v>2540</v>
      </c>
      <c r="C172" s="1037" t="s">
        <v>2541</v>
      </c>
      <c r="D172" s="1037"/>
      <c r="E172" s="1037"/>
      <c r="F172" s="201" t="s">
        <v>454</v>
      </c>
      <c r="G172" s="201" t="s">
        <v>1241</v>
      </c>
      <c r="H172" s="201"/>
      <c r="I172" s="201" t="s">
        <v>1241</v>
      </c>
      <c r="J172" s="202"/>
      <c r="K172" s="201"/>
      <c r="L172" s="202">
        <v>133.08000000000001</v>
      </c>
      <c r="M172" s="201"/>
      <c r="N172" s="203"/>
      <c r="V172" s="189"/>
      <c r="W172" s="195"/>
      <c r="X172" s="195"/>
      <c r="AB172" s="207"/>
      <c r="AC172" s="163" t="s">
        <v>2541</v>
      </c>
      <c r="AE172" s="195"/>
    </row>
    <row r="173" spans="1:31" s="160" customFormat="1" ht="45" x14ac:dyDescent="0.2">
      <c r="A173" s="200"/>
      <c r="B173" s="199" t="s">
        <v>2542</v>
      </c>
      <c r="C173" s="1037" t="s">
        <v>2543</v>
      </c>
      <c r="D173" s="1037"/>
      <c r="E173" s="1037"/>
      <c r="F173" s="201" t="s">
        <v>454</v>
      </c>
      <c r="G173" s="201" t="s">
        <v>974</v>
      </c>
      <c r="H173" s="201"/>
      <c r="I173" s="201" t="s">
        <v>974</v>
      </c>
      <c r="J173" s="202"/>
      <c r="K173" s="201"/>
      <c r="L173" s="202">
        <v>79.19</v>
      </c>
      <c r="M173" s="201"/>
      <c r="N173" s="203"/>
      <c r="V173" s="189"/>
      <c r="W173" s="195"/>
      <c r="X173" s="195"/>
      <c r="AB173" s="207"/>
      <c r="AC173" s="163" t="s">
        <v>2543</v>
      </c>
      <c r="AE173" s="195"/>
    </row>
    <row r="174" spans="1:31" s="160" customFormat="1" ht="12" x14ac:dyDescent="0.2">
      <c r="A174" s="211"/>
      <c r="B174" s="212"/>
      <c r="C174" s="1039" t="s">
        <v>459</v>
      </c>
      <c r="D174" s="1039"/>
      <c r="E174" s="1039"/>
      <c r="F174" s="192"/>
      <c r="G174" s="192"/>
      <c r="H174" s="192"/>
      <c r="I174" s="192"/>
      <c r="J174" s="193"/>
      <c r="K174" s="192"/>
      <c r="L174" s="193">
        <v>449.06</v>
      </c>
      <c r="M174" s="208"/>
      <c r="N174" s="194"/>
      <c r="V174" s="189"/>
      <c r="W174" s="195"/>
      <c r="X174" s="195"/>
      <c r="AB174" s="207"/>
      <c r="AE174" s="195" t="s">
        <v>459</v>
      </c>
    </row>
    <row r="175" spans="1:31" s="160" customFormat="1" ht="12" x14ac:dyDescent="0.2">
      <c r="A175" s="190" t="s">
        <v>586</v>
      </c>
      <c r="B175" s="191" t="s">
        <v>2607</v>
      </c>
      <c r="C175" s="1039" t="s">
        <v>2608</v>
      </c>
      <c r="D175" s="1039"/>
      <c r="E175" s="1039"/>
      <c r="F175" s="192" t="s">
        <v>877</v>
      </c>
      <c r="G175" s="192"/>
      <c r="H175" s="192"/>
      <c r="I175" s="192" t="s">
        <v>439</v>
      </c>
      <c r="J175" s="193">
        <v>318</v>
      </c>
      <c r="K175" s="192"/>
      <c r="L175" s="193">
        <v>1272</v>
      </c>
      <c r="M175" s="192"/>
      <c r="N175" s="194"/>
      <c r="V175" s="189"/>
      <c r="W175" s="195"/>
      <c r="X175" s="195" t="s">
        <v>2608</v>
      </c>
      <c r="AB175" s="207"/>
      <c r="AE175" s="195"/>
    </row>
    <row r="176" spans="1:31" s="160" customFormat="1" ht="12" x14ac:dyDescent="0.2">
      <c r="A176" s="211"/>
      <c r="B176" s="212"/>
      <c r="C176" s="168" t="s">
        <v>462</v>
      </c>
      <c r="D176" s="213"/>
      <c r="E176" s="213"/>
      <c r="F176" s="214"/>
      <c r="G176" s="214"/>
      <c r="H176" s="214"/>
      <c r="I176" s="214"/>
      <c r="J176" s="215"/>
      <c r="K176" s="214"/>
      <c r="L176" s="215"/>
      <c r="M176" s="216"/>
      <c r="N176" s="217"/>
      <c r="V176" s="189"/>
      <c r="W176" s="195"/>
      <c r="X176" s="195"/>
      <c r="AB176" s="207"/>
      <c r="AE176" s="195"/>
    </row>
    <row r="177" spans="1:31" s="160" customFormat="1" ht="22.5" x14ac:dyDescent="0.2">
      <c r="A177" s="190" t="s">
        <v>592</v>
      </c>
      <c r="B177" s="191" t="s">
        <v>2609</v>
      </c>
      <c r="C177" s="1039" t="s">
        <v>2610</v>
      </c>
      <c r="D177" s="1039"/>
      <c r="E177" s="1039"/>
      <c r="F177" s="192" t="s">
        <v>1017</v>
      </c>
      <c r="G177" s="192"/>
      <c r="H177" s="192"/>
      <c r="I177" s="192" t="s">
        <v>439</v>
      </c>
      <c r="J177" s="193">
        <v>17.32</v>
      </c>
      <c r="K177" s="192"/>
      <c r="L177" s="193">
        <v>69.28</v>
      </c>
      <c r="M177" s="192"/>
      <c r="N177" s="194"/>
      <c r="V177" s="189"/>
      <c r="W177" s="195"/>
      <c r="X177" s="195" t="s">
        <v>2610</v>
      </c>
      <c r="AB177" s="207"/>
      <c r="AE177" s="195"/>
    </row>
    <row r="178" spans="1:31" s="160" customFormat="1" ht="12" x14ac:dyDescent="0.2">
      <c r="A178" s="211"/>
      <c r="B178" s="212"/>
      <c r="C178" s="168" t="s">
        <v>462</v>
      </c>
      <c r="D178" s="213"/>
      <c r="E178" s="213"/>
      <c r="F178" s="214"/>
      <c r="G178" s="214"/>
      <c r="H178" s="214"/>
      <c r="I178" s="214"/>
      <c r="J178" s="215"/>
      <c r="K178" s="214"/>
      <c r="L178" s="215"/>
      <c r="M178" s="216"/>
      <c r="N178" s="217"/>
      <c r="V178" s="189"/>
      <c r="W178" s="195"/>
      <c r="X178" s="195"/>
      <c r="AB178" s="207"/>
      <c r="AE178" s="195"/>
    </row>
    <row r="179" spans="1:31" s="160" customFormat="1" ht="33.75" x14ac:dyDescent="0.2">
      <c r="A179" s="190" t="s">
        <v>596</v>
      </c>
      <c r="B179" s="191" t="s">
        <v>2611</v>
      </c>
      <c r="C179" s="1039" t="s">
        <v>2612</v>
      </c>
      <c r="D179" s="1039"/>
      <c r="E179" s="1039"/>
      <c r="F179" s="192" t="s">
        <v>1498</v>
      </c>
      <c r="G179" s="192"/>
      <c r="H179" s="192"/>
      <c r="I179" s="192" t="s">
        <v>847</v>
      </c>
      <c r="J179" s="193">
        <v>160.19999999999999</v>
      </c>
      <c r="K179" s="192"/>
      <c r="L179" s="193">
        <v>64.08</v>
      </c>
      <c r="M179" s="192"/>
      <c r="N179" s="194"/>
      <c r="V179" s="189"/>
      <c r="W179" s="195"/>
      <c r="X179" s="195" t="s">
        <v>2612</v>
      </c>
      <c r="AB179" s="207"/>
      <c r="AE179" s="195"/>
    </row>
    <row r="180" spans="1:31" s="160" customFormat="1" ht="12" x14ac:dyDescent="0.2">
      <c r="A180" s="211"/>
      <c r="B180" s="212"/>
      <c r="C180" s="168" t="s">
        <v>462</v>
      </c>
      <c r="D180" s="213"/>
      <c r="E180" s="213"/>
      <c r="F180" s="214"/>
      <c r="G180" s="214"/>
      <c r="H180" s="214"/>
      <c r="I180" s="214"/>
      <c r="J180" s="215"/>
      <c r="K180" s="214"/>
      <c r="L180" s="215"/>
      <c r="M180" s="216"/>
      <c r="N180" s="217"/>
      <c r="V180" s="189"/>
      <c r="W180" s="195"/>
      <c r="X180" s="195"/>
      <c r="AB180" s="207"/>
      <c r="AE180" s="195"/>
    </row>
    <row r="181" spans="1:31" s="160" customFormat="1" ht="12" x14ac:dyDescent="0.2">
      <c r="A181" s="196"/>
      <c r="B181" s="197"/>
      <c r="C181" s="1037" t="s">
        <v>2591</v>
      </c>
      <c r="D181" s="1037"/>
      <c r="E181" s="1037"/>
      <c r="F181" s="1037"/>
      <c r="G181" s="1037"/>
      <c r="H181" s="1037"/>
      <c r="I181" s="1037"/>
      <c r="J181" s="1037"/>
      <c r="K181" s="1037"/>
      <c r="L181" s="1037"/>
      <c r="M181" s="1037"/>
      <c r="N181" s="1046"/>
      <c r="V181" s="189"/>
      <c r="W181" s="195"/>
      <c r="X181" s="195"/>
      <c r="Y181" s="163" t="s">
        <v>2591</v>
      </c>
      <c r="AB181" s="207"/>
      <c r="AE181" s="195"/>
    </row>
    <row r="182" spans="1:31" s="160" customFormat="1" ht="12" x14ac:dyDescent="0.2">
      <c r="A182" s="190" t="s">
        <v>600</v>
      </c>
      <c r="B182" s="191" t="s">
        <v>2613</v>
      </c>
      <c r="C182" s="1039" t="s">
        <v>2614</v>
      </c>
      <c r="D182" s="1039"/>
      <c r="E182" s="1039"/>
      <c r="F182" s="192" t="s">
        <v>2566</v>
      </c>
      <c r="G182" s="192"/>
      <c r="H182" s="192"/>
      <c r="I182" s="192" t="s">
        <v>2083</v>
      </c>
      <c r="J182" s="193"/>
      <c r="K182" s="192"/>
      <c r="L182" s="193"/>
      <c r="M182" s="192"/>
      <c r="N182" s="194"/>
      <c r="V182" s="189"/>
      <c r="W182" s="195"/>
      <c r="X182" s="195" t="s">
        <v>2614</v>
      </c>
      <c r="AB182" s="207"/>
      <c r="AE182" s="195"/>
    </row>
    <row r="183" spans="1:31" s="160" customFormat="1" ht="12" x14ac:dyDescent="0.2">
      <c r="A183" s="196"/>
      <c r="B183" s="197"/>
      <c r="C183" s="1037" t="s">
        <v>2579</v>
      </c>
      <c r="D183" s="1037"/>
      <c r="E183" s="1037"/>
      <c r="F183" s="1037"/>
      <c r="G183" s="1037"/>
      <c r="H183" s="1037"/>
      <c r="I183" s="1037"/>
      <c r="J183" s="1037"/>
      <c r="K183" s="1037"/>
      <c r="L183" s="1037"/>
      <c r="M183" s="1037"/>
      <c r="N183" s="1046"/>
      <c r="V183" s="189"/>
      <c r="W183" s="195"/>
      <c r="X183" s="195"/>
      <c r="Y183" s="163" t="s">
        <v>2579</v>
      </c>
      <c r="AB183" s="207"/>
      <c r="AE183" s="195"/>
    </row>
    <row r="184" spans="1:31" s="160" customFormat="1" ht="33.75" x14ac:dyDescent="0.2">
      <c r="A184" s="198"/>
      <c r="B184" s="199" t="s">
        <v>430</v>
      </c>
      <c r="C184" s="1037" t="s">
        <v>431</v>
      </c>
      <c r="D184" s="1037"/>
      <c r="E184" s="1037"/>
      <c r="F184" s="1037"/>
      <c r="G184" s="1037"/>
      <c r="H184" s="1037"/>
      <c r="I184" s="1037"/>
      <c r="J184" s="1037"/>
      <c r="K184" s="1037"/>
      <c r="L184" s="1037"/>
      <c r="M184" s="1037"/>
      <c r="N184" s="1046"/>
      <c r="V184" s="189"/>
      <c r="W184" s="195"/>
      <c r="X184" s="195"/>
      <c r="Z184" s="163" t="s">
        <v>431</v>
      </c>
      <c r="AB184" s="207"/>
      <c r="AE184" s="195"/>
    </row>
    <row r="185" spans="1:31" s="160" customFormat="1" ht="12" x14ac:dyDescent="0.2">
      <c r="A185" s="200"/>
      <c r="B185" s="199" t="s">
        <v>423</v>
      </c>
      <c r="C185" s="1037" t="s">
        <v>432</v>
      </c>
      <c r="D185" s="1037"/>
      <c r="E185" s="1037"/>
      <c r="F185" s="201"/>
      <c r="G185" s="201"/>
      <c r="H185" s="201"/>
      <c r="I185" s="201"/>
      <c r="J185" s="202">
        <v>76</v>
      </c>
      <c r="K185" s="201" t="s">
        <v>436</v>
      </c>
      <c r="L185" s="202">
        <v>9.5</v>
      </c>
      <c r="M185" s="201"/>
      <c r="N185" s="203"/>
      <c r="V185" s="189"/>
      <c r="W185" s="195"/>
      <c r="X185" s="195"/>
      <c r="AA185" s="163" t="s">
        <v>432</v>
      </c>
      <c r="AB185" s="207"/>
      <c r="AE185" s="195"/>
    </row>
    <row r="186" spans="1:31" s="160" customFormat="1" ht="12" x14ac:dyDescent="0.2">
      <c r="A186" s="200"/>
      <c r="B186" s="199" t="s">
        <v>434</v>
      </c>
      <c r="C186" s="1037" t="s">
        <v>435</v>
      </c>
      <c r="D186" s="1037"/>
      <c r="E186" s="1037"/>
      <c r="F186" s="201"/>
      <c r="G186" s="201"/>
      <c r="H186" s="201"/>
      <c r="I186" s="201"/>
      <c r="J186" s="202">
        <v>15.61</v>
      </c>
      <c r="K186" s="201" t="s">
        <v>436</v>
      </c>
      <c r="L186" s="202">
        <v>1.95</v>
      </c>
      <c r="M186" s="201"/>
      <c r="N186" s="203"/>
      <c r="V186" s="189"/>
      <c r="W186" s="195"/>
      <c r="X186" s="195"/>
      <c r="AA186" s="163" t="s">
        <v>435</v>
      </c>
      <c r="AB186" s="207"/>
      <c r="AE186" s="195"/>
    </row>
    <row r="187" spans="1:31" s="160" customFormat="1" ht="12" x14ac:dyDescent="0.2">
      <c r="A187" s="200"/>
      <c r="B187" s="199" t="s">
        <v>437</v>
      </c>
      <c r="C187" s="1037" t="s">
        <v>438</v>
      </c>
      <c r="D187" s="1037"/>
      <c r="E187" s="1037"/>
      <c r="F187" s="201"/>
      <c r="G187" s="201"/>
      <c r="H187" s="201"/>
      <c r="I187" s="201"/>
      <c r="J187" s="202">
        <v>3.55</v>
      </c>
      <c r="K187" s="201" t="s">
        <v>436</v>
      </c>
      <c r="L187" s="202">
        <v>0.44</v>
      </c>
      <c r="M187" s="201"/>
      <c r="N187" s="203"/>
      <c r="V187" s="189"/>
      <c r="W187" s="195"/>
      <c r="X187" s="195"/>
      <c r="AA187" s="163" t="s">
        <v>438</v>
      </c>
      <c r="AB187" s="207"/>
      <c r="AE187" s="195"/>
    </row>
    <row r="188" spans="1:31" s="160" customFormat="1" ht="12" x14ac:dyDescent="0.2">
      <c r="A188" s="200"/>
      <c r="B188" s="199" t="s">
        <v>439</v>
      </c>
      <c r="C188" s="1037" t="s">
        <v>440</v>
      </c>
      <c r="D188" s="1037"/>
      <c r="E188" s="1037"/>
      <c r="F188" s="201"/>
      <c r="G188" s="201"/>
      <c r="H188" s="201"/>
      <c r="I188" s="201"/>
      <c r="J188" s="202">
        <v>39.74</v>
      </c>
      <c r="K188" s="201"/>
      <c r="L188" s="202">
        <v>3.97</v>
      </c>
      <c r="M188" s="201"/>
      <c r="N188" s="203"/>
      <c r="V188" s="189"/>
      <c r="W188" s="195"/>
      <c r="X188" s="195"/>
      <c r="AA188" s="163" t="s">
        <v>440</v>
      </c>
      <c r="AB188" s="207"/>
      <c r="AE188" s="195"/>
    </row>
    <row r="189" spans="1:31" s="160" customFormat="1" ht="12" x14ac:dyDescent="0.2">
      <c r="A189" s="196"/>
      <c r="B189" s="204" t="s">
        <v>2615</v>
      </c>
      <c r="C189" s="1048" t="s">
        <v>2616</v>
      </c>
      <c r="D189" s="1048"/>
      <c r="E189" s="1048"/>
      <c r="F189" s="205" t="s">
        <v>877</v>
      </c>
      <c r="G189" s="205" t="s">
        <v>509</v>
      </c>
      <c r="H189" s="205"/>
      <c r="I189" s="205" t="s">
        <v>423</v>
      </c>
      <c r="J189" s="199"/>
      <c r="K189" s="201"/>
      <c r="L189" s="202"/>
      <c r="M189" s="201"/>
      <c r="N189" s="206"/>
      <c r="V189" s="189"/>
      <c r="W189" s="195"/>
      <c r="X189" s="195"/>
      <c r="AB189" s="207" t="s">
        <v>2616</v>
      </c>
      <c r="AE189" s="195"/>
    </row>
    <row r="190" spans="1:31" s="160" customFormat="1" ht="12" x14ac:dyDescent="0.2">
      <c r="A190" s="200"/>
      <c r="B190" s="199"/>
      <c r="C190" s="1037" t="s">
        <v>443</v>
      </c>
      <c r="D190" s="1037"/>
      <c r="E190" s="1037"/>
      <c r="F190" s="201" t="s">
        <v>444</v>
      </c>
      <c r="G190" s="201" t="s">
        <v>2617</v>
      </c>
      <c r="H190" s="201" t="s">
        <v>436</v>
      </c>
      <c r="I190" s="201" t="s">
        <v>2618</v>
      </c>
      <c r="J190" s="202"/>
      <c r="K190" s="201"/>
      <c r="L190" s="202"/>
      <c r="M190" s="201"/>
      <c r="N190" s="203"/>
      <c r="V190" s="189"/>
      <c r="W190" s="195"/>
      <c r="X190" s="195"/>
      <c r="AB190" s="207"/>
      <c r="AC190" s="163" t="s">
        <v>443</v>
      </c>
      <c r="AE190" s="195"/>
    </row>
    <row r="191" spans="1:31" s="160" customFormat="1" ht="12" x14ac:dyDescent="0.2">
      <c r="A191" s="200"/>
      <c r="B191" s="199"/>
      <c r="C191" s="1037" t="s">
        <v>447</v>
      </c>
      <c r="D191" s="1037"/>
      <c r="E191" s="1037"/>
      <c r="F191" s="201" t="s">
        <v>444</v>
      </c>
      <c r="G191" s="201" t="s">
        <v>2619</v>
      </c>
      <c r="H191" s="201" t="s">
        <v>436</v>
      </c>
      <c r="I191" s="201" t="s">
        <v>2620</v>
      </c>
      <c r="J191" s="202"/>
      <c r="K191" s="201"/>
      <c r="L191" s="202"/>
      <c r="M191" s="201"/>
      <c r="N191" s="203"/>
      <c r="V191" s="189"/>
      <c r="W191" s="195"/>
      <c r="X191" s="195"/>
      <c r="AB191" s="207"/>
      <c r="AC191" s="163" t="s">
        <v>447</v>
      </c>
      <c r="AE191" s="195"/>
    </row>
    <row r="192" spans="1:31" s="160" customFormat="1" ht="12" x14ac:dyDescent="0.2">
      <c r="A192" s="200"/>
      <c r="B192" s="199"/>
      <c r="C192" s="1047" t="s">
        <v>450</v>
      </c>
      <c r="D192" s="1047"/>
      <c r="E192" s="1047"/>
      <c r="F192" s="208"/>
      <c r="G192" s="208"/>
      <c r="H192" s="208"/>
      <c r="I192" s="208"/>
      <c r="J192" s="209">
        <v>131.35</v>
      </c>
      <c r="K192" s="208"/>
      <c r="L192" s="209">
        <v>15.42</v>
      </c>
      <c r="M192" s="208"/>
      <c r="N192" s="210"/>
      <c r="V192" s="189"/>
      <c r="W192" s="195"/>
      <c r="X192" s="195"/>
      <c r="AB192" s="207"/>
      <c r="AD192" s="163" t="s">
        <v>450</v>
      </c>
      <c r="AE192" s="195"/>
    </row>
    <row r="193" spans="1:32" s="160" customFormat="1" ht="12" x14ac:dyDescent="0.2">
      <c r="A193" s="200"/>
      <c r="B193" s="199"/>
      <c r="C193" s="1037" t="s">
        <v>451</v>
      </c>
      <c r="D193" s="1037"/>
      <c r="E193" s="1037"/>
      <c r="F193" s="201"/>
      <c r="G193" s="201"/>
      <c r="H193" s="201"/>
      <c r="I193" s="201"/>
      <c r="J193" s="202"/>
      <c r="K193" s="201"/>
      <c r="L193" s="202">
        <v>9.94</v>
      </c>
      <c r="M193" s="201"/>
      <c r="N193" s="203"/>
      <c r="V193" s="189"/>
      <c r="W193" s="195"/>
      <c r="X193" s="195"/>
      <c r="AB193" s="207"/>
      <c r="AC193" s="163" t="s">
        <v>451</v>
      </c>
      <c r="AE193" s="195"/>
    </row>
    <row r="194" spans="1:32" s="160" customFormat="1" ht="45" x14ac:dyDescent="0.2">
      <c r="A194" s="200"/>
      <c r="B194" s="199" t="s">
        <v>2540</v>
      </c>
      <c r="C194" s="1037" t="s">
        <v>2541</v>
      </c>
      <c r="D194" s="1037"/>
      <c r="E194" s="1037"/>
      <c r="F194" s="201" t="s">
        <v>454</v>
      </c>
      <c r="G194" s="201" t="s">
        <v>1241</v>
      </c>
      <c r="H194" s="201"/>
      <c r="I194" s="201" t="s">
        <v>1241</v>
      </c>
      <c r="J194" s="202"/>
      <c r="K194" s="201"/>
      <c r="L194" s="202">
        <v>12.03</v>
      </c>
      <c r="M194" s="201"/>
      <c r="N194" s="203"/>
      <c r="V194" s="189"/>
      <c r="W194" s="195"/>
      <c r="X194" s="195"/>
      <c r="AB194" s="207"/>
      <c r="AC194" s="163" t="s">
        <v>2541</v>
      </c>
      <c r="AE194" s="195"/>
    </row>
    <row r="195" spans="1:32" s="160" customFormat="1" ht="45" x14ac:dyDescent="0.2">
      <c r="A195" s="200"/>
      <c r="B195" s="199" t="s">
        <v>2542</v>
      </c>
      <c r="C195" s="1037" t="s">
        <v>2543</v>
      </c>
      <c r="D195" s="1037"/>
      <c r="E195" s="1037"/>
      <c r="F195" s="201" t="s">
        <v>454</v>
      </c>
      <c r="G195" s="201" t="s">
        <v>974</v>
      </c>
      <c r="H195" s="201"/>
      <c r="I195" s="201" t="s">
        <v>974</v>
      </c>
      <c r="J195" s="202"/>
      <c r="K195" s="201"/>
      <c r="L195" s="202">
        <v>7.16</v>
      </c>
      <c r="M195" s="201"/>
      <c r="N195" s="203"/>
      <c r="V195" s="189"/>
      <c r="W195" s="195"/>
      <c r="X195" s="195"/>
      <c r="AB195" s="207"/>
      <c r="AC195" s="163" t="s">
        <v>2543</v>
      </c>
      <c r="AE195" s="195"/>
    </row>
    <row r="196" spans="1:32" s="160" customFormat="1" ht="12" x14ac:dyDescent="0.2">
      <c r="A196" s="211"/>
      <c r="B196" s="212"/>
      <c r="C196" s="1039" t="s">
        <v>459</v>
      </c>
      <c r="D196" s="1039"/>
      <c r="E196" s="1039"/>
      <c r="F196" s="192"/>
      <c r="G196" s="192"/>
      <c r="H196" s="192"/>
      <c r="I196" s="192"/>
      <c r="J196" s="193"/>
      <c r="K196" s="192"/>
      <c r="L196" s="193">
        <v>34.61</v>
      </c>
      <c r="M196" s="208"/>
      <c r="N196" s="194"/>
      <c r="V196" s="189"/>
      <c r="W196" s="195"/>
      <c r="X196" s="195"/>
      <c r="AB196" s="207"/>
      <c r="AE196" s="195" t="s">
        <v>459</v>
      </c>
    </row>
    <row r="197" spans="1:32" s="160" customFormat="1" ht="33.75" x14ac:dyDescent="0.2">
      <c r="A197" s="190" t="s">
        <v>607</v>
      </c>
      <c r="B197" s="191" t="s">
        <v>2621</v>
      </c>
      <c r="C197" s="1039" t="s">
        <v>2622</v>
      </c>
      <c r="D197" s="1039"/>
      <c r="E197" s="1039"/>
      <c r="F197" s="192" t="s">
        <v>1017</v>
      </c>
      <c r="G197" s="192"/>
      <c r="H197" s="192"/>
      <c r="I197" s="192" t="s">
        <v>423</v>
      </c>
      <c r="J197" s="193">
        <v>3779.6</v>
      </c>
      <c r="K197" s="192" t="s">
        <v>566</v>
      </c>
      <c r="L197" s="193">
        <v>410.98</v>
      </c>
      <c r="M197" s="192" t="s">
        <v>567</v>
      </c>
      <c r="N197" s="194">
        <v>3855</v>
      </c>
      <c r="V197" s="189"/>
      <c r="W197" s="195"/>
      <c r="X197" s="195" t="s">
        <v>2622</v>
      </c>
      <c r="AB197" s="207"/>
      <c r="AE197" s="195"/>
    </row>
    <row r="198" spans="1:32" s="160" customFormat="1" ht="12" x14ac:dyDescent="0.2">
      <c r="A198" s="211"/>
      <c r="B198" s="212"/>
      <c r="C198" s="168" t="s">
        <v>462</v>
      </c>
      <c r="D198" s="213"/>
      <c r="E198" s="213"/>
      <c r="F198" s="214"/>
      <c r="G198" s="214"/>
      <c r="H198" s="214"/>
      <c r="I198" s="214"/>
      <c r="J198" s="215"/>
      <c r="K198" s="214"/>
      <c r="L198" s="215"/>
      <c r="M198" s="216"/>
      <c r="N198" s="217"/>
      <c r="V198" s="189"/>
      <c r="W198" s="195"/>
      <c r="X198" s="195"/>
      <c r="AB198" s="207"/>
      <c r="AE198" s="195"/>
    </row>
    <row r="199" spans="1:32" s="160" customFormat="1" ht="12" x14ac:dyDescent="0.2">
      <c r="A199" s="196"/>
      <c r="B199" s="197"/>
      <c r="C199" s="1037" t="s">
        <v>2623</v>
      </c>
      <c r="D199" s="1037"/>
      <c r="E199" s="1037"/>
      <c r="F199" s="1037"/>
      <c r="G199" s="1037"/>
      <c r="H199" s="1037"/>
      <c r="I199" s="1037"/>
      <c r="J199" s="1037"/>
      <c r="K199" s="1037"/>
      <c r="L199" s="1037"/>
      <c r="M199" s="1037"/>
      <c r="N199" s="1046"/>
      <c r="V199" s="189"/>
      <c r="W199" s="195"/>
      <c r="X199" s="195"/>
      <c r="AB199" s="207"/>
      <c r="AE199" s="195"/>
      <c r="AF199" s="163" t="s">
        <v>2623</v>
      </c>
    </row>
    <row r="200" spans="1:32" s="160" customFormat="1" ht="22.5" x14ac:dyDescent="0.2">
      <c r="A200" s="198"/>
      <c r="B200" s="199" t="s">
        <v>568</v>
      </c>
      <c r="C200" s="1037" t="s">
        <v>569</v>
      </c>
      <c r="D200" s="1037"/>
      <c r="E200" s="1037"/>
      <c r="F200" s="1037"/>
      <c r="G200" s="1037"/>
      <c r="H200" s="1037"/>
      <c r="I200" s="1037"/>
      <c r="J200" s="1037"/>
      <c r="K200" s="1037"/>
      <c r="L200" s="1037"/>
      <c r="M200" s="1037"/>
      <c r="N200" s="1046"/>
      <c r="V200" s="189"/>
      <c r="W200" s="195"/>
      <c r="X200" s="195"/>
      <c r="Z200" s="163" t="s">
        <v>569</v>
      </c>
      <c r="AB200" s="207"/>
      <c r="AE200" s="195"/>
    </row>
    <row r="201" spans="1:32" s="160" customFormat="1" ht="33.75" x14ac:dyDescent="0.2">
      <c r="A201" s="190" t="s">
        <v>610</v>
      </c>
      <c r="B201" s="191" t="s">
        <v>2624</v>
      </c>
      <c r="C201" s="1039" t="s">
        <v>2625</v>
      </c>
      <c r="D201" s="1039"/>
      <c r="E201" s="1039"/>
      <c r="F201" s="192" t="s">
        <v>1017</v>
      </c>
      <c r="G201" s="192"/>
      <c r="H201" s="192"/>
      <c r="I201" s="192" t="s">
        <v>434</v>
      </c>
      <c r="J201" s="193">
        <v>6.78</v>
      </c>
      <c r="K201" s="192"/>
      <c r="L201" s="193">
        <v>13.56</v>
      </c>
      <c r="M201" s="192"/>
      <c r="N201" s="194"/>
      <c r="V201" s="189"/>
      <c r="W201" s="195"/>
      <c r="X201" s="195" t="s">
        <v>2625</v>
      </c>
      <c r="AB201" s="207"/>
      <c r="AE201" s="195"/>
    </row>
    <row r="202" spans="1:32" s="160" customFormat="1" ht="12" x14ac:dyDescent="0.2">
      <c r="A202" s="211"/>
      <c r="B202" s="212"/>
      <c r="C202" s="168" t="s">
        <v>462</v>
      </c>
      <c r="D202" s="213"/>
      <c r="E202" s="213"/>
      <c r="F202" s="214"/>
      <c r="G202" s="214"/>
      <c r="H202" s="214"/>
      <c r="I202" s="214"/>
      <c r="J202" s="215"/>
      <c r="K202" s="214"/>
      <c r="L202" s="215"/>
      <c r="M202" s="216"/>
      <c r="N202" s="217"/>
      <c r="V202" s="189"/>
      <c r="W202" s="195"/>
      <c r="X202" s="195"/>
      <c r="AB202" s="207"/>
      <c r="AE202" s="195"/>
    </row>
    <row r="203" spans="1:32" s="160" customFormat="1" ht="56.25" x14ac:dyDescent="0.2">
      <c r="A203" s="190" t="s">
        <v>618</v>
      </c>
      <c r="B203" s="191" t="s">
        <v>2626</v>
      </c>
      <c r="C203" s="1039" t="s">
        <v>2627</v>
      </c>
      <c r="D203" s="1039"/>
      <c r="E203" s="1039"/>
      <c r="F203" s="192" t="s">
        <v>769</v>
      </c>
      <c r="G203" s="192"/>
      <c r="H203" s="192"/>
      <c r="I203" s="192" t="s">
        <v>2201</v>
      </c>
      <c r="J203" s="193"/>
      <c r="K203" s="192"/>
      <c r="L203" s="193"/>
      <c r="M203" s="192"/>
      <c r="N203" s="194"/>
      <c r="V203" s="189"/>
      <c r="W203" s="195"/>
      <c r="X203" s="195" t="s">
        <v>2627</v>
      </c>
      <c r="AB203" s="207"/>
      <c r="AE203" s="195"/>
    </row>
    <row r="204" spans="1:32" s="160" customFormat="1" ht="12" x14ac:dyDescent="0.2">
      <c r="A204" s="196"/>
      <c r="B204" s="197"/>
      <c r="C204" s="1037" t="s">
        <v>2628</v>
      </c>
      <c r="D204" s="1037"/>
      <c r="E204" s="1037"/>
      <c r="F204" s="1037"/>
      <c r="G204" s="1037"/>
      <c r="H204" s="1037"/>
      <c r="I204" s="1037"/>
      <c r="J204" s="1037"/>
      <c r="K204" s="1037"/>
      <c r="L204" s="1037"/>
      <c r="M204" s="1037"/>
      <c r="N204" s="1046"/>
      <c r="V204" s="189"/>
      <c r="W204" s="195"/>
      <c r="X204" s="195"/>
      <c r="Y204" s="163" t="s">
        <v>2628</v>
      </c>
      <c r="AB204" s="207"/>
      <c r="AE204" s="195"/>
    </row>
    <row r="205" spans="1:32" s="160" customFormat="1" ht="33.75" x14ac:dyDescent="0.2">
      <c r="A205" s="198"/>
      <c r="B205" s="199" t="s">
        <v>430</v>
      </c>
      <c r="C205" s="1037" t="s">
        <v>431</v>
      </c>
      <c r="D205" s="1037"/>
      <c r="E205" s="1037"/>
      <c r="F205" s="1037"/>
      <c r="G205" s="1037"/>
      <c r="H205" s="1037"/>
      <c r="I205" s="1037"/>
      <c r="J205" s="1037"/>
      <c r="K205" s="1037"/>
      <c r="L205" s="1037"/>
      <c r="M205" s="1037"/>
      <c r="N205" s="1046"/>
      <c r="V205" s="189"/>
      <c r="W205" s="195"/>
      <c r="X205" s="195"/>
      <c r="Z205" s="163" t="s">
        <v>431</v>
      </c>
      <c r="AB205" s="207"/>
      <c r="AE205" s="195"/>
    </row>
    <row r="206" spans="1:32" s="160" customFormat="1" ht="12" x14ac:dyDescent="0.2">
      <c r="A206" s="200"/>
      <c r="B206" s="199" t="s">
        <v>423</v>
      </c>
      <c r="C206" s="1037" t="s">
        <v>432</v>
      </c>
      <c r="D206" s="1037"/>
      <c r="E206" s="1037"/>
      <c r="F206" s="201"/>
      <c r="G206" s="201"/>
      <c r="H206" s="201"/>
      <c r="I206" s="201"/>
      <c r="J206" s="202">
        <v>63.8</v>
      </c>
      <c r="K206" s="201" t="s">
        <v>436</v>
      </c>
      <c r="L206" s="202">
        <v>3.99</v>
      </c>
      <c r="M206" s="201"/>
      <c r="N206" s="203"/>
      <c r="V206" s="189"/>
      <c r="W206" s="195"/>
      <c r="X206" s="195"/>
      <c r="AA206" s="163" t="s">
        <v>432</v>
      </c>
      <c r="AB206" s="207"/>
      <c r="AE206" s="195"/>
    </row>
    <row r="207" spans="1:32" s="160" customFormat="1" ht="12" x14ac:dyDescent="0.2">
      <c r="A207" s="200"/>
      <c r="B207" s="199" t="s">
        <v>434</v>
      </c>
      <c r="C207" s="1037" t="s">
        <v>435</v>
      </c>
      <c r="D207" s="1037"/>
      <c r="E207" s="1037"/>
      <c r="F207" s="201"/>
      <c r="G207" s="201"/>
      <c r="H207" s="201"/>
      <c r="I207" s="201"/>
      <c r="J207" s="202">
        <v>3.94</v>
      </c>
      <c r="K207" s="201" t="s">
        <v>436</v>
      </c>
      <c r="L207" s="202">
        <v>0.25</v>
      </c>
      <c r="M207" s="201"/>
      <c r="N207" s="203"/>
      <c r="V207" s="189"/>
      <c r="W207" s="195"/>
      <c r="X207" s="195"/>
      <c r="AA207" s="163" t="s">
        <v>435</v>
      </c>
      <c r="AB207" s="207"/>
      <c r="AE207" s="195"/>
    </row>
    <row r="208" spans="1:32" s="160" customFormat="1" ht="12" x14ac:dyDescent="0.2">
      <c r="A208" s="200"/>
      <c r="B208" s="199" t="s">
        <v>437</v>
      </c>
      <c r="C208" s="1037" t="s">
        <v>438</v>
      </c>
      <c r="D208" s="1037"/>
      <c r="E208" s="1037"/>
      <c r="F208" s="201"/>
      <c r="G208" s="201"/>
      <c r="H208" s="201"/>
      <c r="I208" s="201"/>
      <c r="J208" s="202">
        <v>0.7</v>
      </c>
      <c r="K208" s="201" t="s">
        <v>436</v>
      </c>
      <c r="L208" s="202">
        <v>0.04</v>
      </c>
      <c r="M208" s="201"/>
      <c r="N208" s="203"/>
      <c r="V208" s="189"/>
      <c r="W208" s="195"/>
      <c r="X208" s="195"/>
      <c r="AA208" s="163" t="s">
        <v>438</v>
      </c>
      <c r="AB208" s="207"/>
      <c r="AE208" s="195"/>
    </row>
    <row r="209" spans="1:31" s="160" customFormat="1" ht="12" x14ac:dyDescent="0.2">
      <c r="A209" s="200"/>
      <c r="B209" s="199" t="s">
        <v>439</v>
      </c>
      <c r="C209" s="1037" t="s">
        <v>440</v>
      </c>
      <c r="D209" s="1037"/>
      <c r="E209" s="1037"/>
      <c r="F209" s="201"/>
      <c r="G209" s="201"/>
      <c r="H209" s="201"/>
      <c r="I209" s="201"/>
      <c r="J209" s="202">
        <v>83.63</v>
      </c>
      <c r="K209" s="201"/>
      <c r="L209" s="202">
        <v>4.18</v>
      </c>
      <c r="M209" s="201"/>
      <c r="N209" s="203"/>
      <c r="V209" s="189"/>
      <c r="W209" s="195"/>
      <c r="X209" s="195"/>
      <c r="AA209" s="163" t="s">
        <v>440</v>
      </c>
      <c r="AB209" s="207"/>
      <c r="AE209" s="195"/>
    </row>
    <row r="210" spans="1:31" s="160" customFormat="1" ht="33.75" x14ac:dyDescent="0.2">
      <c r="A210" s="196"/>
      <c r="B210" s="204" t="s">
        <v>2629</v>
      </c>
      <c r="C210" s="1048" t="s">
        <v>2630</v>
      </c>
      <c r="D210" s="1048"/>
      <c r="E210" s="1048"/>
      <c r="F210" s="205" t="s">
        <v>1017</v>
      </c>
      <c r="G210" s="205" t="s">
        <v>1004</v>
      </c>
      <c r="H210" s="205"/>
      <c r="I210" s="205" t="s">
        <v>472</v>
      </c>
      <c r="J210" s="199"/>
      <c r="K210" s="201"/>
      <c r="L210" s="202"/>
      <c r="M210" s="201"/>
      <c r="N210" s="206"/>
      <c r="V210" s="189"/>
      <c r="W210" s="195"/>
      <c r="X210" s="195"/>
      <c r="AB210" s="207" t="s">
        <v>2630</v>
      </c>
      <c r="AE210" s="195"/>
    </row>
    <row r="211" spans="1:31" s="160" customFormat="1" ht="12" x14ac:dyDescent="0.2">
      <c r="A211" s="200"/>
      <c r="B211" s="199"/>
      <c r="C211" s="1037" t="s">
        <v>443</v>
      </c>
      <c r="D211" s="1037"/>
      <c r="E211" s="1037"/>
      <c r="F211" s="201" t="s">
        <v>444</v>
      </c>
      <c r="G211" s="201" t="s">
        <v>2631</v>
      </c>
      <c r="H211" s="201" t="s">
        <v>436</v>
      </c>
      <c r="I211" s="201" t="s">
        <v>2632</v>
      </c>
      <c r="J211" s="202"/>
      <c r="K211" s="201"/>
      <c r="L211" s="202"/>
      <c r="M211" s="201"/>
      <c r="N211" s="203"/>
      <c r="V211" s="189"/>
      <c r="W211" s="195"/>
      <c r="X211" s="195"/>
      <c r="AB211" s="207"/>
      <c r="AC211" s="163" t="s">
        <v>443</v>
      </c>
      <c r="AE211" s="195"/>
    </row>
    <row r="212" spans="1:31" s="160" customFormat="1" ht="12" x14ac:dyDescent="0.2">
      <c r="A212" s="200"/>
      <c r="B212" s="199"/>
      <c r="C212" s="1037" t="s">
        <v>447</v>
      </c>
      <c r="D212" s="1037"/>
      <c r="E212" s="1037"/>
      <c r="F212" s="201" t="s">
        <v>444</v>
      </c>
      <c r="G212" s="201" t="s">
        <v>2332</v>
      </c>
      <c r="H212" s="201" t="s">
        <v>436</v>
      </c>
      <c r="I212" s="201" t="s">
        <v>2539</v>
      </c>
      <c r="J212" s="202"/>
      <c r="K212" s="201"/>
      <c r="L212" s="202"/>
      <c r="M212" s="201"/>
      <c r="N212" s="203"/>
      <c r="V212" s="189"/>
      <c r="W212" s="195"/>
      <c r="X212" s="195"/>
      <c r="AB212" s="207"/>
      <c r="AC212" s="163" t="s">
        <v>447</v>
      </c>
      <c r="AE212" s="195"/>
    </row>
    <row r="213" spans="1:31" s="160" customFormat="1" ht="12" x14ac:dyDescent="0.2">
      <c r="A213" s="200"/>
      <c r="B213" s="199"/>
      <c r="C213" s="1047" t="s">
        <v>450</v>
      </c>
      <c r="D213" s="1047"/>
      <c r="E213" s="1047"/>
      <c r="F213" s="208"/>
      <c r="G213" s="208"/>
      <c r="H213" s="208"/>
      <c r="I213" s="208"/>
      <c r="J213" s="209">
        <v>151.37</v>
      </c>
      <c r="K213" s="208"/>
      <c r="L213" s="209">
        <v>8.42</v>
      </c>
      <c r="M213" s="208"/>
      <c r="N213" s="210"/>
      <c r="V213" s="189"/>
      <c r="W213" s="195"/>
      <c r="X213" s="195"/>
      <c r="AB213" s="207"/>
      <c r="AD213" s="163" t="s">
        <v>450</v>
      </c>
      <c r="AE213" s="195"/>
    </row>
    <row r="214" spans="1:31" s="160" customFormat="1" ht="12" x14ac:dyDescent="0.2">
      <c r="A214" s="200"/>
      <c r="B214" s="199"/>
      <c r="C214" s="1037" t="s">
        <v>451</v>
      </c>
      <c r="D214" s="1037"/>
      <c r="E214" s="1037"/>
      <c r="F214" s="201"/>
      <c r="G214" s="201"/>
      <c r="H214" s="201"/>
      <c r="I214" s="201"/>
      <c r="J214" s="202"/>
      <c r="K214" s="201"/>
      <c r="L214" s="202">
        <v>4.03</v>
      </c>
      <c r="M214" s="201"/>
      <c r="N214" s="203"/>
      <c r="V214" s="189"/>
      <c r="W214" s="195"/>
      <c r="X214" s="195"/>
      <c r="AB214" s="207"/>
      <c r="AC214" s="163" t="s">
        <v>451</v>
      </c>
      <c r="AE214" s="195"/>
    </row>
    <row r="215" spans="1:31" s="160" customFormat="1" ht="45" x14ac:dyDescent="0.2">
      <c r="A215" s="200"/>
      <c r="B215" s="199" t="s">
        <v>2540</v>
      </c>
      <c r="C215" s="1037" t="s">
        <v>2541</v>
      </c>
      <c r="D215" s="1037"/>
      <c r="E215" s="1037"/>
      <c r="F215" s="201" t="s">
        <v>454</v>
      </c>
      <c r="G215" s="201" t="s">
        <v>1241</v>
      </c>
      <c r="H215" s="201"/>
      <c r="I215" s="201" t="s">
        <v>1241</v>
      </c>
      <c r="J215" s="202"/>
      <c r="K215" s="201"/>
      <c r="L215" s="202">
        <v>4.88</v>
      </c>
      <c r="M215" s="201"/>
      <c r="N215" s="203"/>
      <c r="V215" s="189"/>
      <c r="W215" s="195"/>
      <c r="X215" s="195"/>
      <c r="AB215" s="207"/>
      <c r="AC215" s="163" t="s">
        <v>2541</v>
      </c>
      <c r="AE215" s="195"/>
    </row>
    <row r="216" spans="1:31" s="160" customFormat="1" ht="45" x14ac:dyDescent="0.2">
      <c r="A216" s="200"/>
      <c r="B216" s="199" t="s">
        <v>2542</v>
      </c>
      <c r="C216" s="1037" t="s">
        <v>2543</v>
      </c>
      <c r="D216" s="1037"/>
      <c r="E216" s="1037"/>
      <c r="F216" s="201" t="s">
        <v>454</v>
      </c>
      <c r="G216" s="201" t="s">
        <v>974</v>
      </c>
      <c r="H216" s="201"/>
      <c r="I216" s="201" t="s">
        <v>974</v>
      </c>
      <c r="J216" s="202"/>
      <c r="K216" s="201"/>
      <c r="L216" s="202">
        <v>2.9</v>
      </c>
      <c r="M216" s="201"/>
      <c r="N216" s="203"/>
      <c r="V216" s="189"/>
      <c r="W216" s="195"/>
      <c r="X216" s="195"/>
      <c r="AB216" s="207"/>
      <c r="AC216" s="163" t="s">
        <v>2543</v>
      </c>
      <c r="AE216" s="195"/>
    </row>
    <row r="217" spans="1:31" s="160" customFormat="1" ht="12" x14ac:dyDescent="0.2">
      <c r="A217" s="211"/>
      <c r="B217" s="212"/>
      <c r="C217" s="1039" t="s">
        <v>459</v>
      </c>
      <c r="D217" s="1039"/>
      <c r="E217" s="1039"/>
      <c r="F217" s="192"/>
      <c r="G217" s="192"/>
      <c r="H217" s="192"/>
      <c r="I217" s="192"/>
      <c r="J217" s="193"/>
      <c r="K217" s="192"/>
      <c r="L217" s="193">
        <v>16.2</v>
      </c>
      <c r="M217" s="208"/>
      <c r="N217" s="194"/>
      <c r="V217" s="189"/>
      <c r="W217" s="195"/>
      <c r="X217" s="195"/>
      <c r="AB217" s="207"/>
      <c r="AE217" s="195" t="s">
        <v>459</v>
      </c>
    </row>
    <row r="218" spans="1:31" s="160" customFormat="1" ht="56.25" x14ac:dyDescent="0.2">
      <c r="A218" s="190" t="s">
        <v>625</v>
      </c>
      <c r="B218" s="191" t="s">
        <v>2633</v>
      </c>
      <c r="C218" s="1039" t="s">
        <v>2634</v>
      </c>
      <c r="D218" s="1039"/>
      <c r="E218" s="1039"/>
      <c r="F218" s="192" t="s">
        <v>1017</v>
      </c>
      <c r="G218" s="192"/>
      <c r="H218" s="192"/>
      <c r="I218" s="192" t="s">
        <v>472</v>
      </c>
      <c r="J218" s="193">
        <v>46.01</v>
      </c>
      <c r="K218" s="192"/>
      <c r="L218" s="193">
        <v>230.05</v>
      </c>
      <c r="M218" s="192"/>
      <c r="N218" s="194"/>
      <c r="V218" s="189"/>
      <c r="W218" s="195"/>
      <c r="X218" s="195" t="s">
        <v>2634</v>
      </c>
      <c r="AB218" s="207"/>
      <c r="AE218" s="195"/>
    </row>
    <row r="219" spans="1:31" s="160" customFormat="1" ht="12" x14ac:dyDescent="0.2">
      <c r="A219" s="211"/>
      <c r="B219" s="212"/>
      <c r="C219" s="168" t="s">
        <v>462</v>
      </c>
      <c r="D219" s="213"/>
      <c r="E219" s="213"/>
      <c r="F219" s="214"/>
      <c r="G219" s="214"/>
      <c r="H219" s="214"/>
      <c r="I219" s="214"/>
      <c r="J219" s="215"/>
      <c r="K219" s="214"/>
      <c r="L219" s="215"/>
      <c r="M219" s="216"/>
      <c r="N219" s="217"/>
      <c r="V219" s="189"/>
      <c r="W219" s="195"/>
      <c r="X219" s="195"/>
      <c r="AB219" s="207"/>
      <c r="AE219" s="195"/>
    </row>
    <row r="220" spans="1:31" s="160" customFormat="1" ht="12" x14ac:dyDescent="0.2">
      <c r="A220" s="190" t="s">
        <v>630</v>
      </c>
      <c r="B220" s="191" t="s">
        <v>2635</v>
      </c>
      <c r="C220" s="1039" t="s">
        <v>2636</v>
      </c>
      <c r="D220" s="1039"/>
      <c r="E220" s="1039"/>
      <c r="F220" s="192" t="s">
        <v>2566</v>
      </c>
      <c r="G220" s="192"/>
      <c r="H220" s="192"/>
      <c r="I220" s="192" t="s">
        <v>2083</v>
      </c>
      <c r="J220" s="193"/>
      <c r="K220" s="192"/>
      <c r="L220" s="193"/>
      <c r="M220" s="192"/>
      <c r="N220" s="194"/>
      <c r="V220" s="189"/>
      <c r="W220" s="195"/>
      <c r="X220" s="195" t="s">
        <v>2636</v>
      </c>
      <c r="AB220" s="207"/>
      <c r="AE220" s="195"/>
    </row>
    <row r="221" spans="1:31" s="160" customFormat="1" ht="12" x14ac:dyDescent="0.2">
      <c r="A221" s="196"/>
      <c r="B221" s="197"/>
      <c r="C221" s="1037" t="s">
        <v>2579</v>
      </c>
      <c r="D221" s="1037"/>
      <c r="E221" s="1037"/>
      <c r="F221" s="1037"/>
      <c r="G221" s="1037"/>
      <c r="H221" s="1037"/>
      <c r="I221" s="1037"/>
      <c r="J221" s="1037"/>
      <c r="K221" s="1037"/>
      <c r="L221" s="1037"/>
      <c r="M221" s="1037"/>
      <c r="N221" s="1046"/>
      <c r="V221" s="189"/>
      <c r="W221" s="195"/>
      <c r="X221" s="195"/>
      <c r="Y221" s="163" t="s">
        <v>2579</v>
      </c>
      <c r="AB221" s="207"/>
      <c r="AE221" s="195"/>
    </row>
    <row r="222" spans="1:31" s="160" customFormat="1" ht="33.75" x14ac:dyDescent="0.2">
      <c r="A222" s="198"/>
      <c r="B222" s="199" t="s">
        <v>430</v>
      </c>
      <c r="C222" s="1037" t="s">
        <v>431</v>
      </c>
      <c r="D222" s="1037"/>
      <c r="E222" s="1037"/>
      <c r="F222" s="1037"/>
      <c r="G222" s="1037"/>
      <c r="H222" s="1037"/>
      <c r="I222" s="1037"/>
      <c r="J222" s="1037"/>
      <c r="K222" s="1037"/>
      <c r="L222" s="1037"/>
      <c r="M222" s="1037"/>
      <c r="N222" s="1046"/>
      <c r="V222" s="189"/>
      <c r="W222" s="195"/>
      <c r="X222" s="195"/>
      <c r="Z222" s="163" t="s">
        <v>431</v>
      </c>
      <c r="AB222" s="207"/>
      <c r="AE222" s="195"/>
    </row>
    <row r="223" spans="1:31" s="160" customFormat="1" ht="12" x14ac:dyDescent="0.2">
      <c r="A223" s="200"/>
      <c r="B223" s="199" t="s">
        <v>423</v>
      </c>
      <c r="C223" s="1037" t="s">
        <v>432</v>
      </c>
      <c r="D223" s="1037"/>
      <c r="E223" s="1037"/>
      <c r="F223" s="201"/>
      <c r="G223" s="201"/>
      <c r="H223" s="201"/>
      <c r="I223" s="201"/>
      <c r="J223" s="202">
        <v>44.25</v>
      </c>
      <c r="K223" s="201" t="s">
        <v>436</v>
      </c>
      <c r="L223" s="202">
        <v>5.53</v>
      </c>
      <c r="M223" s="201"/>
      <c r="N223" s="203"/>
      <c r="V223" s="189"/>
      <c r="W223" s="195"/>
      <c r="X223" s="195"/>
      <c r="AA223" s="163" t="s">
        <v>432</v>
      </c>
      <c r="AB223" s="207"/>
      <c r="AE223" s="195"/>
    </row>
    <row r="224" spans="1:31" s="160" customFormat="1" ht="12" x14ac:dyDescent="0.2">
      <c r="A224" s="200"/>
      <c r="B224" s="199" t="s">
        <v>434</v>
      </c>
      <c r="C224" s="1037" t="s">
        <v>435</v>
      </c>
      <c r="D224" s="1037"/>
      <c r="E224" s="1037"/>
      <c r="F224" s="201"/>
      <c r="G224" s="201"/>
      <c r="H224" s="201"/>
      <c r="I224" s="201"/>
      <c r="J224" s="202">
        <v>7.51</v>
      </c>
      <c r="K224" s="201" t="s">
        <v>436</v>
      </c>
      <c r="L224" s="202">
        <v>0.94</v>
      </c>
      <c r="M224" s="201"/>
      <c r="N224" s="203"/>
      <c r="V224" s="189"/>
      <c r="W224" s="195"/>
      <c r="X224" s="195"/>
      <c r="AA224" s="163" t="s">
        <v>435</v>
      </c>
      <c r="AB224" s="207"/>
      <c r="AE224" s="195"/>
    </row>
    <row r="225" spans="1:32" s="160" customFormat="1" ht="12" x14ac:dyDescent="0.2">
      <c r="A225" s="200"/>
      <c r="B225" s="199" t="s">
        <v>437</v>
      </c>
      <c r="C225" s="1037" t="s">
        <v>438</v>
      </c>
      <c r="D225" s="1037"/>
      <c r="E225" s="1037"/>
      <c r="F225" s="201"/>
      <c r="G225" s="201"/>
      <c r="H225" s="201"/>
      <c r="I225" s="201"/>
      <c r="J225" s="202">
        <v>1.57</v>
      </c>
      <c r="K225" s="201" t="s">
        <v>436</v>
      </c>
      <c r="L225" s="202">
        <v>0.2</v>
      </c>
      <c r="M225" s="201"/>
      <c r="N225" s="203"/>
      <c r="V225" s="189"/>
      <c r="W225" s="195"/>
      <c r="X225" s="195"/>
      <c r="AA225" s="163" t="s">
        <v>438</v>
      </c>
      <c r="AB225" s="207"/>
      <c r="AE225" s="195"/>
    </row>
    <row r="226" spans="1:32" s="160" customFormat="1" ht="12" x14ac:dyDescent="0.2">
      <c r="A226" s="200"/>
      <c r="B226" s="199" t="s">
        <v>439</v>
      </c>
      <c r="C226" s="1037" t="s">
        <v>440</v>
      </c>
      <c r="D226" s="1037"/>
      <c r="E226" s="1037"/>
      <c r="F226" s="201"/>
      <c r="G226" s="201"/>
      <c r="H226" s="201"/>
      <c r="I226" s="201"/>
      <c r="J226" s="202">
        <v>23.22</v>
      </c>
      <c r="K226" s="201"/>
      <c r="L226" s="202">
        <v>2.3199999999999998</v>
      </c>
      <c r="M226" s="201"/>
      <c r="N226" s="203"/>
      <c r="V226" s="189"/>
      <c r="W226" s="195"/>
      <c r="X226" s="195"/>
      <c r="AA226" s="163" t="s">
        <v>440</v>
      </c>
      <c r="AB226" s="207"/>
      <c r="AE226" s="195"/>
    </row>
    <row r="227" spans="1:32" s="160" customFormat="1" ht="12" x14ac:dyDescent="0.2">
      <c r="A227" s="196"/>
      <c r="B227" s="204" t="s">
        <v>2615</v>
      </c>
      <c r="C227" s="1048" t="s">
        <v>2616</v>
      </c>
      <c r="D227" s="1048"/>
      <c r="E227" s="1048"/>
      <c r="F227" s="205" t="s">
        <v>877</v>
      </c>
      <c r="G227" s="205" t="s">
        <v>509</v>
      </c>
      <c r="H227" s="205"/>
      <c r="I227" s="205" t="s">
        <v>423</v>
      </c>
      <c r="J227" s="199"/>
      <c r="K227" s="201"/>
      <c r="L227" s="202"/>
      <c r="M227" s="201"/>
      <c r="N227" s="206"/>
      <c r="V227" s="189"/>
      <c r="W227" s="195"/>
      <c r="X227" s="195"/>
      <c r="AB227" s="207" t="s">
        <v>2616</v>
      </c>
      <c r="AE227" s="195"/>
    </row>
    <row r="228" spans="1:32" s="160" customFormat="1" ht="12" x14ac:dyDescent="0.2">
      <c r="A228" s="200"/>
      <c r="B228" s="199"/>
      <c r="C228" s="1037" t="s">
        <v>443</v>
      </c>
      <c r="D228" s="1037"/>
      <c r="E228" s="1037"/>
      <c r="F228" s="201" t="s">
        <v>444</v>
      </c>
      <c r="G228" s="201" t="s">
        <v>2637</v>
      </c>
      <c r="H228" s="201" t="s">
        <v>436</v>
      </c>
      <c r="I228" s="201" t="s">
        <v>2638</v>
      </c>
      <c r="J228" s="202"/>
      <c r="K228" s="201"/>
      <c r="L228" s="202"/>
      <c r="M228" s="201"/>
      <c r="N228" s="203"/>
      <c r="V228" s="189"/>
      <c r="W228" s="195"/>
      <c r="X228" s="195"/>
      <c r="AB228" s="207"/>
      <c r="AC228" s="163" t="s">
        <v>443</v>
      </c>
      <c r="AE228" s="195"/>
    </row>
    <row r="229" spans="1:32" s="160" customFormat="1" ht="12" x14ac:dyDescent="0.2">
      <c r="A229" s="200"/>
      <c r="B229" s="199"/>
      <c r="C229" s="1037" t="s">
        <v>447</v>
      </c>
      <c r="D229" s="1037"/>
      <c r="E229" s="1037"/>
      <c r="F229" s="201" t="s">
        <v>444</v>
      </c>
      <c r="G229" s="201" t="s">
        <v>911</v>
      </c>
      <c r="H229" s="201" t="s">
        <v>436</v>
      </c>
      <c r="I229" s="201" t="s">
        <v>2639</v>
      </c>
      <c r="J229" s="202"/>
      <c r="K229" s="201"/>
      <c r="L229" s="202"/>
      <c r="M229" s="201"/>
      <c r="N229" s="203"/>
      <c r="V229" s="189"/>
      <c r="W229" s="195"/>
      <c r="X229" s="195"/>
      <c r="AB229" s="207"/>
      <c r="AC229" s="163" t="s">
        <v>447</v>
      </c>
      <c r="AE229" s="195"/>
    </row>
    <row r="230" spans="1:32" s="160" customFormat="1" ht="12" x14ac:dyDescent="0.2">
      <c r="A230" s="200"/>
      <c r="B230" s="199"/>
      <c r="C230" s="1047" t="s">
        <v>450</v>
      </c>
      <c r="D230" s="1047"/>
      <c r="E230" s="1047"/>
      <c r="F230" s="208"/>
      <c r="G230" s="208"/>
      <c r="H230" s="208"/>
      <c r="I230" s="208"/>
      <c r="J230" s="209">
        <v>74.98</v>
      </c>
      <c r="K230" s="208"/>
      <c r="L230" s="209">
        <v>8.7899999999999991</v>
      </c>
      <c r="M230" s="208"/>
      <c r="N230" s="210"/>
      <c r="V230" s="189"/>
      <c r="W230" s="195"/>
      <c r="X230" s="195"/>
      <c r="AB230" s="207"/>
      <c r="AD230" s="163" t="s">
        <v>450</v>
      </c>
      <c r="AE230" s="195"/>
    </row>
    <row r="231" spans="1:32" s="160" customFormat="1" ht="12" x14ac:dyDescent="0.2">
      <c r="A231" s="200"/>
      <c r="B231" s="199"/>
      <c r="C231" s="1037" t="s">
        <v>451</v>
      </c>
      <c r="D231" s="1037"/>
      <c r="E231" s="1037"/>
      <c r="F231" s="201"/>
      <c r="G231" s="201"/>
      <c r="H231" s="201"/>
      <c r="I231" s="201"/>
      <c r="J231" s="202"/>
      <c r="K231" s="201"/>
      <c r="L231" s="202">
        <v>5.73</v>
      </c>
      <c r="M231" s="201"/>
      <c r="N231" s="203"/>
      <c r="V231" s="189"/>
      <c r="W231" s="195"/>
      <c r="X231" s="195"/>
      <c r="AB231" s="207"/>
      <c r="AC231" s="163" t="s">
        <v>451</v>
      </c>
      <c r="AE231" s="195"/>
    </row>
    <row r="232" spans="1:32" s="160" customFormat="1" ht="45" x14ac:dyDescent="0.2">
      <c r="A232" s="200"/>
      <c r="B232" s="199" t="s">
        <v>2540</v>
      </c>
      <c r="C232" s="1037" t="s">
        <v>2541</v>
      </c>
      <c r="D232" s="1037"/>
      <c r="E232" s="1037"/>
      <c r="F232" s="201" t="s">
        <v>454</v>
      </c>
      <c r="G232" s="201" t="s">
        <v>1241</v>
      </c>
      <c r="H232" s="201"/>
      <c r="I232" s="201" t="s">
        <v>1241</v>
      </c>
      <c r="J232" s="202"/>
      <c r="K232" s="201"/>
      <c r="L232" s="202">
        <v>6.93</v>
      </c>
      <c r="M232" s="201"/>
      <c r="N232" s="203"/>
      <c r="V232" s="189"/>
      <c r="W232" s="195"/>
      <c r="X232" s="195"/>
      <c r="AB232" s="207"/>
      <c r="AC232" s="163" t="s">
        <v>2541</v>
      </c>
      <c r="AE232" s="195"/>
    </row>
    <row r="233" spans="1:32" s="160" customFormat="1" ht="45" x14ac:dyDescent="0.2">
      <c r="A233" s="200"/>
      <c r="B233" s="199" t="s">
        <v>2542</v>
      </c>
      <c r="C233" s="1037" t="s">
        <v>2543</v>
      </c>
      <c r="D233" s="1037"/>
      <c r="E233" s="1037"/>
      <c r="F233" s="201" t="s">
        <v>454</v>
      </c>
      <c r="G233" s="201" t="s">
        <v>974</v>
      </c>
      <c r="H233" s="201"/>
      <c r="I233" s="201" t="s">
        <v>974</v>
      </c>
      <c r="J233" s="202"/>
      <c r="K233" s="201"/>
      <c r="L233" s="202">
        <v>4.13</v>
      </c>
      <c r="M233" s="201"/>
      <c r="N233" s="203"/>
      <c r="V233" s="189"/>
      <c r="W233" s="195"/>
      <c r="X233" s="195"/>
      <c r="AB233" s="207"/>
      <c r="AC233" s="163" t="s">
        <v>2543</v>
      </c>
      <c r="AE233" s="195"/>
    </row>
    <row r="234" spans="1:32" s="160" customFormat="1" ht="12" x14ac:dyDescent="0.2">
      <c r="A234" s="211"/>
      <c r="B234" s="212"/>
      <c r="C234" s="1039" t="s">
        <v>459</v>
      </c>
      <c r="D234" s="1039"/>
      <c r="E234" s="1039"/>
      <c r="F234" s="192"/>
      <c r="G234" s="192"/>
      <c r="H234" s="192"/>
      <c r="I234" s="192"/>
      <c r="J234" s="193"/>
      <c r="K234" s="192"/>
      <c r="L234" s="193">
        <v>19.850000000000001</v>
      </c>
      <c r="M234" s="208"/>
      <c r="N234" s="194"/>
      <c r="V234" s="189"/>
      <c r="W234" s="195"/>
      <c r="X234" s="195"/>
      <c r="AB234" s="207"/>
      <c r="AE234" s="195" t="s">
        <v>459</v>
      </c>
    </row>
    <row r="235" spans="1:32" s="160" customFormat="1" ht="33.75" x14ac:dyDescent="0.2">
      <c r="A235" s="190" t="s">
        <v>152</v>
      </c>
      <c r="B235" s="191" t="s">
        <v>2640</v>
      </c>
      <c r="C235" s="1039" t="s">
        <v>2641</v>
      </c>
      <c r="D235" s="1039"/>
      <c r="E235" s="1039"/>
      <c r="F235" s="192" t="s">
        <v>1017</v>
      </c>
      <c r="G235" s="192"/>
      <c r="H235" s="192"/>
      <c r="I235" s="192" t="s">
        <v>423</v>
      </c>
      <c r="J235" s="193">
        <v>2135.83</v>
      </c>
      <c r="K235" s="192" t="s">
        <v>566</v>
      </c>
      <c r="L235" s="193">
        <v>232.3</v>
      </c>
      <c r="M235" s="192" t="s">
        <v>567</v>
      </c>
      <c r="N235" s="194">
        <v>2179</v>
      </c>
      <c r="V235" s="189"/>
      <c r="W235" s="195"/>
      <c r="X235" s="195" t="s">
        <v>2641</v>
      </c>
      <c r="AB235" s="207"/>
      <c r="AE235" s="195"/>
    </row>
    <row r="236" spans="1:32" s="160" customFormat="1" ht="12" x14ac:dyDescent="0.2">
      <c r="A236" s="211"/>
      <c r="B236" s="212"/>
      <c r="C236" s="168" t="s">
        <v>462</v>
      </c>
      <c r="D236" s="213"/>
      <c r="E236" s="213"/>
      <c r="F236" s="214"/>
      <c r="G236" s="214"/>
      <c r="H236" s="214"/>
      <c r="I236" s="214"/>
      <c r="J236" s="215"/>
      <c r="K236" s="214"/>
      <c r="L236" s="215"/>
      <c r="M236" s="216"/>
      <c r="N236" s="217"/>
      <c r="V236" s="189"/>
      <c r="W236" s="195"/>
      <c r="X236" s="195"/>
      <c r="AB236" s="207"/>
      <c r="AE236" s="195"/>
    </row>
    <row r="237" spans="1:32" s="160" customFormat="1" ht="12" x14ac:dyDescent="0.2">
      <c r="A237" s="196"/>
      <c r="B237" s="197"/>
      <c r="C237" s="1037" t="s">
        <v>2642</v>
      </c>
      <c r="D237" s="1037"/>
      <c r="E237" s="1037"/>
      <c r="F237" s="1037"/>
      <c r="G237" s="1037"/>
      <c r="H237" s="1037"/>
      <c r="I237" s="1037"/>
      <c r="J237" s="1037"/>
      <c r="K237" s="1037"/>
      <c r="L237" s="1037"/>
      <c r="M237" s="1037"/>
      <c r="N237" s="1046"/>
      <c r="V237" s="189"/>
      <c r="W237" s="195"/>
      <c r="X237" s="195"/>
      <c r="AB237" s="207"/>
      <c r="AE237" s="195"/>
      <c r="AF237" s="163" t="s">
        <v>2642</v>
      </c>
    </row>
    <row r="238" spans="1:32" s="160" customFormat="1" ht="22.5" x14ac:dyDescent="0.2">
      <c r="A238" s="198"/>
      <c r="B238" s="199" t="s">
        <v>568</v>
      </c>
      <c r="C238" s="1037" t="s">
        <v>569</v>
      </c>
      <c r="D238" s="1037"/>
      <c r="E238" s="1037"/>
      <c r="F238" s="1037"/>
      <c r="G238" s="1037"/>
      <c r="H238" s="1037"/>
      <c r="I238" s="1037"/>
      <c r="J238" s="1037"/>
      <c r="K238" s="1037"/>
      <c r="L238" s="1037"/>
      <c r="M238" s="1037"/>
      <c r="N238" s="1046"/>
      <c r="V238" s="189"/>
      <c r="W238" s="195"/>
      <c r="X238" s="195"/>
      <c r="Z238" s="163" t="s">
        <v>569</v>
      </c>
      <c r="AB238" s="207"/>
      <c r="AE238" s="195"/>
    </row>
    <row r="239" spans="1:32" s="160" customFormat="1" ht="22.5" x14ac:dyDescent="0.2">
      <c r="A239" s="190" t="s">
        <v>159</v>
      </c>
      <c r="B239" s="191" t="s">
        <v>2643</v>
      </c>
      <c r="C239" s="1039" t="s">
        <v>2644</v>
      </c>
      <c r="D239" s="1039"/>
      <c r="E239" s="1039"/>
      <c r="F239" s="192" t="s">
        <v>1017</v>
      </c>
      <c r="G239" s="192"/>
      <c r="H239" s="192"/>
      <c r="I239" s="192" t="s">
        <v>434</v>
      </c>
      <c r="J239" s="193"/>
      <c r="K239" s="192"/>
      <c r="L239" s="193"/>
      <c r="M239" s="192"/>
      <c r="N239" s="194"/>
      <c r="V239" s="189"/>
      <c r="W239" s="195"/>
      <c r="X239" s="195" t="s">
        <v>2644</v>
      </c>
      <c r="AB239" s="207"/>
      <c r="AE239" s="195"/>
    </row>
    <row r="240" spans="1:32" s="160" customFormat="1" ht="33.75" x14ac:dyDescent="0.2">
      <c r="A240" s="198"/>
      <c r="B240" s="199" t="s">
        <v>430</v>
      </c>
      <c r="C240" s="1037" t="s">
        <v>431</v>
      </c>
      <c r="D240" s="1037"/>
      <c r="E240" s="1037"/>
      <c r="F240" s="1037"/>
      <c r="G240" s="1037"/>
      <c r="H240" s="1037"/>
      <c r="I240" s="1037"/>
      <c r="J240" s="1037"/>
      <c r="K240" s="1037"/>
      <c r="L240" s="1037"/>
      <c r="M240" s="1037"/>
      <c r="N240" s="1046"/>
      <c r="V240" s="189"/>
      <c r="W240" s="195"/>
      <c r="X240" s="195"/>
      <c r="Z240" s="163" t="s">
        <v>431</v>
      </c>
      <c r="AB240" s="207"/>
      <c r="AE240" s="195"/>
    </row>
    <row r="241" spans="1:33" s="160" customFormat="1" ht="12" x14ac:dyDescent="0.2">
      <c r="A241" s="200"/>
      <c r="B241" s="199" t="s">
        <v>423</v>
      </c>
      <c r="C241" s="1037" t="s">
        <v>432</v>
      </c>
      <c r="D241" s="1037"/>
      <c r="E241" s="1037"/>
      <c r="F241" s="201"/>
      <c r="G241" s="201"/>
      <c r="H241" s="201"/>
      <c r="I241" s="201"/>
      <c r="J241" s="202">
        <v>9.1300000000000008</v>
      </c>
      <c r="K241" s="201" t="s">
        <v>436</v>
      </c>
      <c r="L241" s="202">
        <v>22.83</v>
      </c>
      <c r="M241" s="201"/>
      <c r="N241" s="203"/>
      <c r="V241" s="189"/>
      <c r="W241" s="195"/>
      <c r="X241" s="195"/>
      <c r="AA241" s="163" t="s">
        <v>432</v>
      </c>
      <c r="AB241" s="207"/>
      <c r="AE241" s="195"/>
    </row>
    <row r="242" spans="1:33" s="160" customFormat="1" ht="12" x14ac:dyDescent="0.2">
      <c r="A242" s="200"/>
      <c r="B242" s="199" t="s">
        <v>434</v>
      </c>
      <c r="C242" s="1037" t="s">
        <v>435</v>
      </c>
      <c r="D242" s="1037"/>
      <c r="E242" s="1037"/>
      <c r="F242" s="201"/>
      <c r="G242" s="201"/>
      <c r="H242" s="201"/>
      <c r="I242" s="201"/>
      <c r="J242" s="202">
        <v>1.47</v>
      </c>
      <c r="K242" s="201" t="s">
        <v>436</v>
      </c>
      <c r="L242" s="202">
        <v>3.68</v>
      </c>
      <c r="M242" s="201"/>
      <c r="N242" s="203"/>
      <c r="V242" s="189"/>
      <c r="W242" s="195"/>
      <c r="X242" s="195"/>
      <c r="AA242" s="163" t="s">
        <v>435</v>
      </c>
      <c r="AB242" s="207"/>
      <c r="AE242" s="195"/>
    </row>
    <row r="243" spans="1:33" s="160" customFormat="1" ht="12" x14ac:dyDescent="0.2">
      <c r="A243" s="200"/>
      <c r="B243" s="199" t="s">
        <v>437</v>
      </c>
      <c r="C243" s="1037" t="s">
        <v>438</v>
      </c>
      <c r="D243" s="1037"/>
      <c r="E243" s="1037"/>
      <c r="F243" s="201"/>
      <c r="G243" s="201"/>
      <c r="H243" s="201"/>
      <c r="I243" s="201"/>
      <c r="J243" s="202">
        <v>0.12</v>
      </c>
      <c r="K243" s="201" t="s">
        <v>436</v>
      </c>
      <c r="L243" s="202">
        <v>0.3</v>
      </c>
      <c r="M243" s="201"/>
      <c r="N243" s="203"/>
      <c r="V243" s="189"/>
      <c r="W243" s="195"/>
      <c r="X243" s="195"/>
      <c r="AA243" s="163" t="s">
        <v>438</v>
      </c>
      <c r="AB243" s="207"/>
      <c r="AE243" s="195"/>
    </row>
    <row r="244" spans="1:33" s="160" customFormat="1" ht="12" x14ac:dyDescent="0.2">
      <c r="A244" s="200"/>
      <c r="B244" s="199" t="s">
        <v>439</v>
      </c>
      <c r="C244" s="1037" t="s">
        <v>440</v>
      </c>
      <c r="D244" s="1037"/>
      <c r="E244" s="1037"/>
      <c r="F244" s="201"/>
      <c r="G244" s="201"/>
      <c r="H244" s="201"/>
      <c r="I244" s="201"/>
      <c r="J244" s="202">
        <v>7.49</v>
      </c>
      <c r="K244" s="201"/>
      <c r="L244" s="202">
        <v>14.98</v>
      </c>
      <c r="M244" s="201"/>
      <c r="N244" s="203"/>
      <c r="V244" s="189"/>
      <c r="W244" s="195"/>
      <c r="X244" s="195"/>
      <c r="AA244" s="163" t="s">
        <v>440</v>
      </c>
      <c r="AB244" s="207"/>
      <c r="AE244" s="195"/>
    </row>
    <row r="245" spans="1:33" s="160" customFormat="1" ht="12" x14ac:dyDescent="0.2">
      <c r="A245" s="196"/>
      <c r="B245" s="204" t="s">
        <v>2645</v>
      </c>
      <c r="C245" s="1048" t="s">
        <v>2646</v>
      </c>
      <c r="D245" s="1048"/>
      <c r="E245" s="1048"/>
      <c r="F245" s="205" t="s">
        <v>1017</v>
      </c>
      <c r="G245" s="205" t="s">
        <v>423</v>
      </c>
      <c r="H245" s="205"/>
      <c r="I245" s="205" t="s">
        <v>434</v>
      </c>
      <c r="J245" s="199"/>
      <c r="K245" s="201"/>
      <c r="L245" s="202"/>
      <c r="M245" s="201"/>
      <c r="N245" s="206"/>
      <c r="V245" s="189"/>
      <c r="W245" s="195"/>
      <c r="X245" s="195"/>
      <c r="AB245" s="207" t="s">
        <v>2646</v>
      </c>
      <c r="AE245" s="195"/>
    </row>
    <row r="246" spans="1:33" s="160" customFormat="1" ht="12" x14ac:dyDescent="0.2">
      <c r="A246" s="200"/>
      <c r="B246" s="199"/>
      <c r="C246" s="1037" t="s">
        <v>443</v>
      </c>
      <c r="D246" s="1037"/>
      <c r="E246" s="1037"/>
      <c r="F246" s="201" t="s">
        <v>444</v>
      </c>
      <c r="G246" s="201" t="s">
        <v>2647</v>
      </c>
      <c r="H246" s="201" t="s">
        <v>436</v>
      </c>
      <c r="I246" s="201" t="s">
        <v>2648</v>
      </c>
      <c r="J246" s="202"/>
      <c r="K246" s="201"/>
      <c r="L246" s="202"/>
      <c r="M246" s="201"/>
      <c r="N246" s="203"/>
      <c r="V246" s="189"/>
      <c r="W246" s="195"/>
      <c r="X246" s="195"/>
      <c r="AB246" s="207"/>
      <c r="AC246" s="163" t="s">
        <v>443</v>
      </c>
      <c r="AE246" s="195"/>
    </row>
    <row r="247" spans="1:33" s="160" customFormat="1" ht="12" x14ac:dyDescent="0.2">
      <c r="A247" s="200"/>
      <c r="B247" s="199"/>
      <c r="C247" s="1037" t="s">
        <v>447</v>
      </c>
      <c r="D247" s="1037"/>
      <c r="E247" s="1037"/>
      <c r="F247" s="201" t="s">
        <v>444</v>
      </c>
      <c r="G247" s="201" t="s">
        <v>2649</v>
      </c>
      <c r="H247" s="201" t="s">
        <v>436</v>
      </c>
      <c r="I247" s="201" t="s">
        <v>2650</v>
      </c>
      <c r="J247" s="202"/>
      <c r="K247" s="201"/>
      <c r="L247" s="202"/>
      <c r="M247" s="201"/>
      <c r="N247" s="203"/>
      <c r="V247" s="189"/>
      <c r="W247" s="195"/>
      <c r="X247" s="195"/>
      <c r="AB247" s="207"/>
      <c r="AC247" s="163" t="s">
        <v>447</v>
      </c>
      <c r="AE247" s="195"/>
    </row>
    <row r="248" spans="1:33" s="160" customFormat="1" ht="12" x14ac:dyDescent="0.2">
      <c r="A248" s="200"/>
      <c r="B248" s="199"/>
      <c r="C248" s="1047" t="s">
        <v>450</v>
      </c>
      <c r="D248" s="1047"/>
      <c r="E248" s="1047"/>
      <c r="F248" s="208"/>
      <c r="G248" s="208"/>
      <c r="H248" s="208"/>
      <c r="I248" s="208"/>
      <c r="J248" s="209">
        <v>18.09</v>
      </c>
      <c r="K248" s="208"/>
      <c r="L248" s="209">
        <v>41.49</v>
      </c>
      <c r="M248" s="208"/>
      <c r="N248" s="210"/>
      <c r="V248" s="189"/>
      <c r="W248" s="195"/>
      <c r="X248" s="195"/>
      <c r="AB248" s="207"/>
      <c r="AD248" s="163" t="s">
        <v>450</v>
      </c>
      <c r="AE248" s="195"/>
    </row>
    <row r="249" spans="1:33" s="160" customFormat="1" ht="12" x14ac:dyDescent="0.2">
      <c r="A249" s="200"/>
      <c r="B249" s="199"/>
      <c r="C249" s="1037" t="s">
        <v>451</v>
      </c>
      <c r="D249" s="1037"/>
      <c r="E249" s="1037"/>
      <c r="F249" s="201"/>
      <c r="G249" s="201"/>
      <c r="H249" s="201"/>
      <c r="I249" s="201"/>
      <c r="J249" s="202"/>
      <c r="K249" s="201"/>
      <c r="L249" s="202">
        <v>23.13</v>
      </c>
      <c r="M249" s="201"/>
      <c r="N249" s="203"/>
      <c r="V249" s="189"/>
      <c r="W249" s="195"/>
      <c r="X249" s="195"/>
      <c r="AB249" s="207"/>
      <c r="AC249" s="163" t="s">
        <v>451</v>
      </c>
      <c r="AE249" s="195"/>
    </row>
    <row r="250" spans="1:33" s="160" customFormat="1" ht="45" x14ac:dyDescent="0.2">
      <c r="A250" s="200"/>
      <c r="B250" s="199" t="s">
        <v>2540</v>
      </c>
      <c r="C250" s="1037" t="s">
        <v>2541</v>
      </c>
      <c r="D250" s="1037"/>
      <c r="E250" s="1037"/>
      <c r="F250" s="201" t="s">
        <v>454</v>
      </c>
      <c r="G250" s="201" t="s">
        <v>1241</v>
      </c>
      <c r="H250" s="201"/>
      <c r="I250" s="201" t="s">
        <v>1241</v>
      </c>
      <c r="J250" s="202"/>
      <c r="K250" s="201"/>
      <c r="L250" s="202">
        <v>27.99</v>
      </c>
      <c r="M250" s="201"/>
      <c r="N250" s="203"/>
      <c r="V250" s="189"/>
      <c r="W250" s="195"/>
      <c r="X250" s="195"/>
      <c r="AB250" s="207"/>
      <c r="AC250" s="163" t="s">
        <v>2541</v>
      </c>
      <c r="AE250" s="195"/>
    </row>
    <row r="251" spans="1:33" s="160" customFormat="1" ht="45" x14ac:dyDescent="0.2">
      <c r="A251" s="200"/>
      <c r="B251" s="199" t="s">
        <v>2542</v>
      </c>
      <c r="C251" s="1037" t="s">
        <v>2543</v>
      </c>
      <c r="D251" s="1037"/>
      <c r="E251" s="1037"/>
      <c r="F251" s="201" t="s">
        <v>454</v>
      </c>
      <c r="G251" s="201" t="s">
        <v>974</v>
      </c>
      <c r="H251" s="201"/>
      <c r="I251" s="201" t="s">
        <v>974</v>
      </c>
      <c r="J251" s="202"/>
      <c r="K251" s="201"/>
      <c r="L251" s="202">
        <v>16.649999999999999</v>
      </c>
      <c r="M251" s="201"/>
      <c r="N251" s="203"/>
      <c r="V251" s="189"/>
      <c r="W251" s="195"/>
      <c r="X251" s="195"/>
      <c r="AB251" s="207"/>
      <c r="AC251" s="163" t="s">
        <v>2543</v>
      </c>
      <c r="AE251" s="195"/>
    </row>
    <row r="252" spans="1:33" s="160" customFormat="1" ht="12" x14ac:dyDescent="0.2">
      <c r="A252" s="211"/>
      <c r="B252" s="212"/>
      <c r="C252" s="1039" t="s">
        <v>459</v>
      </c>
      <c r="D252" s="1039"/>
      <c r="E252" s="1039"/>
      <c r="F252" s="192"/>
      <c r="G252" s="192"/>
      <c r="H252" s="192"/>
      <c r="I252" s="192"/>
      <c r="J252" s="193"/>
      <c r="K252" s="192"/>
      <c r="L252" s="193">
        <v>86.13</v>
      </c>
      <c r="M252" s="208"/>
      <c r="N252" s="194"/>
      <c r="V252" s="189"/>
      <c r="W252" s="195"/>
      <c r="X252" s="195"/>
      <c r="AB252" s="207"/>
      <c r="AE252" s="195" t="s">
        <v>459</v>
      </c>
    </row>
    <row r="253" spans="1:33" s="160" customFormat="1" ht="78.75" x14ac:dyDescent="0.2">
      <c r="A253" s="190" t="s">
        <v>160</v>
      </c>
      <c r="B253" s="191" t="s">
        <v>2651</v>
      </c>
      <c r="C253" s="1039" t="s">
        <v>2652</v>
      </c>
      <c r="D253" s="1039"/>
      <c r="E253" s="1039"/>
      <c r="F253" s="192" t="s">
        <v>1017</v>
      </c>
      <c r="G253" s="192"/>
      <c r="H253" s="192"/>
      <c r="I253" s="192" t="s">
        <v>434</v>
      </c>
      <c r="J253" s="193">
        <v>291.58999999999997</v>
      </c>
      <c r="K253" s="192"/>
      <c r="L253" s="193">
        <v>583.17999999999995</v>
      </c>
      <c r="M253" s="192"/>
      <c r="N253" s="194"/>
      <c r="V253" s="189"/>
      <c r="W253" s="195"/>
      <c r="X253" s="195" t="s">
        <v>2652</v>
      </c>
      <c r="AB253" s="207"/>
      <c r="AE253" s="195"/>
    </row>
    <row r="254" spans="1:33" s="160" customFormat="1" ht="12" x14ac:dyDescent="0.2">
      <c r="A254" s="211"/>
      <c r="B254" s="212"/>
      <c r="C254" s="168" t="s">
        <v>462</v>
      </c>
      <c r="D254" s="213"/>
      <c r="E254" s="213"/>
      <c r="F254" s="214"/>
      <c r="G254" s="214"/>
      <c r="H254" s="214"/>
      <c r="I254" s="214"/>
      <c r="J254" s="215"/>
      <c r="K254" s="214"/>
      <c r="L254" s="215"/>
      <c r="M254" s="216"/>
      <c r="N254" s="217"/>
      <c r="V254" s="189"/>
      <c r="W254" s="195"/>
      <c r="X254" s="195"/>
      <c r="AB254" s="207"/>
      <c r="AE254" s="195"/>
    </row>
    <row r="255" spans="1:33" s="160" customFormat="1" ht="1.5" customHeight="1" x14ac:dyDescent="0.2">
      <c r="A255" s="214"/>
      <c r="B255" s="212"/>
      <c r="C255" s="212"/>
      <c r="D255" s="212"/>
      <c r="E255" s="212"/>
      <c r="F255" s="214"/>
      <c r="G255" s="214"/>
      <c r="H255" s="214"/>
      <c r="I255" s="214"/>
      <c r="J255" s="218"/>
      <c r="K255" s="214"/>
      <c r="L255" s="218"/>
      <c r="M255" s="201"/>
      <c r="N255" s="218"/>
      <c r="V255" s="189"/>
      <c r="W255" s="195"/>
      <c r="X255" s="195"/>
      <c r="AB255" s="207"/>
      <c r="AE255" s="195"/>
    </row>
    <row r="256" spans="1:33" s="160" customFormat="1" ht="12" x14ac:dyDescent="0.2">
      <c r="A256" s="219"/>
      <c r="B256" s="220"/>
      <c r="C256" s="1039" t="s">
        <v>2653</v>
      </c>
      <c r="D256" s="1039"/>
      <c r="E256" s="1039"/>
      <c r="F256" s="1039"/>
      <c r="G256" s="1039"/>
      <c r="H256" s="1039"/>
      <c r="I256" s="1039"/>
      <c r="J256" s="1039"/>
      <c r="K256" s="1039"/>
      <c r="L256" s="221"/>
      <c r="M256" s="222"/>
      <c r="N256" s="223"/>
      <c r="V256" s="189"/>
      <c r="W256" s="195"/>
      <c r="X256" s="195"/>
      <c r="AB256" s="207"/>
      <c r="AE256" s="195"/>
      <c r="AG256" s="195" t="s">
        <v>2653</v>
      </c>
    </row>
    <row r="257" spans="1:34" s="160" customFormat="1" ht="12" x14ac:dyDescent="0.2">
      <c r="A257" s="224"/>
      <c r="B257" s="199"/>
      <c r="C257" s="1037" t="s">
        <v>512</v>
      </c>
      <c r="D257" s="1037"/>
      <c r="E257" s="1037"/>
      <c r="F257" s="1037"/>
      <c r="G257" s="1037"/>
      <c r="H257" s="1037"/>
      <c r="I257" s="1037"/>
      <c r="J257" s="1037"/>
      <c r="K257" s="1037"/>
      <c r="L257" s="225">
        <v>12422.89</v>
      </c>
      <c r="M257" s="226"/>
      <c r="N257" s="227"/>
      <c r="V257" s="189"/>
      <c r="W257" s="195"/>
      <c r="X257" s="195"/>
      <c r="AB257" s="207"/>
      <c r="AE257" s="195"/>
      <c r="AG257" s="195"/>
      <c r="AH257" s="163" t="s">
        <v>512</v>
      </c>
    </row>
    <row r="258" spans="1:34" s="160" customFormat="1" ht="12" x14ac:dyDescent="0.2">
      <c r="A258" s="224"/>
      <c r="B258" s="199"/>
      <c r="C258" s="1037" t="s">
        <v>513</v>
      </c>
      <c r="D258" s="1037"/>
      <c r="E258" s="1037"/>
      <c r="F258" s="1037"/>
      <c r="G258" s="1037"/>
      <c r="H258" s="1037"/>
      <c r="I258" s="1037"/>
      <c r="J258" s="1037"/>
      <c r="K258" s="1037"/>
      <c r="L258" s="225"/>
      <c r="M258" s="226"/>
      <c r="N258" s="227"/>
      <c r="V258" s="189"/>
      <c r="W258" s="195"/>
      <c r="X258" s="195"/>
      <c r="AB258" s="207"/>
      <c r="AE258" s="195"/>
      <c r="AG258" s="195"/>
      <c r="AH258" s="163" t="s">
        <v>513</v>
      </c>
    </row>
    <row r="259" spans="1:34" s="160" customFormat="1" ht="12" x14ac:dyDescent="0.2">
      <c r="A259" s="224"/>
      <c r="B259" s="199"/>
      <c r="C259" s="1037" t="s">
        <v>514</v>
      </c>
      <c r="D259" s="1037"/>
      <c r="E259" s="1037"/>
      <c r="F259" s="1037"/>
      <c r="G259" s="1037"/>
      <c r="H259" s="1037"/>
      <c r="I259" s="1037"/>
      <c r="J259" s="1037"/>
      <c r="K259" s="1037"/>
      <c r="L259" s="225">
        <v>719.45</v>
      </c>
      <c r="M259" s="226"/>
      <c r="N259" s="227"/>
      <c r="V259" s="189"/>
      <c r="W259" s="195"/>
      <c r="X259" s="195"/>
      <c r="AB259" s="207"/>
      <c r="AE259" s="195"/>
      <c r="AG259" s="195"/>
      <c r="AH259" s="163" t="s">
        <v>514</v>
      </c>
    </row>
    <row r="260" spans="1:34" s="160" customFormat="1" ht="12" x14ac:dyDescent="0.2">
      <c r="A260" s="224"/>
      <c r="B260" s="199"/>
      <c r="C260" s="1037" t="s">
        <v>515</v>
      </c>
      <c r="D260" s="1037"/>
      <c r="E260" s="1037"/>
      <c r="F260" s="1037"/>
      <c r="G260" s="1037"/>
      <c r="H260" s="1037"/>
      <c r="I260" s="1037"/>
      <c r="J260" s="1037"/>
      <c r="K260" s="1037"/>
      <c r="L260" s="225">
        <v>71.77</v>
      </c>
      <c r="M260" s="226"/>
      <c r="N260" s="227"/>
      <c r="V260" s="189"/>
      <c r="W260" s="195"/>
      <c r="X260" s="195"/>
      <c r="AB260" s="207"/>
      <c r="AE260" s="195"/>
      <c r="AG260" s="195"/>
      <c r="AH260" s="163" t="s">
        <v>515</v>
      </c>
    </row>
    <row r="261" spans="1:34" s="160" customFormat="1" ht="12" x14ac:dyDescent="0.2">
      <c r="A261" s="224"/>
      <c r="B261" s="199"/>
      <c r="C261" s="1037" t="s">
        <v>516</v>
      </c>
      <c r="D261" s="1037"/>
      <c r="E261" s="1037"/>
      <c r="F261" s="1037"/>
      <c r="G261" s="1037"/>
      <c r="H261" s="1037"/>
      <c r="I261" s="1037"/>
      <c r="J261" s="1037"/>
      <c r="K261" s="1037"/>
      <c r="L261" s="225">
        <v>15.86</v>
      </c>
      <c r="M261" s="226"/>
      <c r="N261" s="227"/>
      <c r="V261" s="189"/>
      <c r="W261" s="195"/>
      <c r="X261" s="195"/>
      <c r="AB261" s="207"/>
      <c r="AE261" s="195"/>
      <c r="AG261" s="195"/>
      <c r="AH261" s="163" t="s">
        <v>516</v>
      </c>
    </row>
    <row r="262" spans="1:34" s="160" customFormat="1" ht="12" x14ac:dyDescent="0.2">
      <c r="A262" s="224"/>
      <c r="B262" s="199"/>
      <c r="C262" s="1037" t="s">
        <v>517</v>
      </c>
      <c r="D262" s="1037"/>
      <c r="E262" s="1037"/>
      <c r="F262" s="1037"/>
      <c r="G262" s="1037"/>
      <c r="H262" s="1037"/>
      <c r="I262" s="1037"/>
      <c r="J262" s="1037"/>
      <c r="K262" s="1037"/>
      <c r="L262" s="225">
        <v>11631.67</v>
      </c>
      <c r="M262" s="226"/>
      <c r="N262" s="227"/>
      <c r="V262" s="189"/>
      <c r="W262" s="195"/>
      <c r="X262" s="195"/>
      <c r="AB262" s="207"/>
      <c r="AE262" s="195"/>
      <c r="AG262" s="195"/>
      <c r="AH262" s="163" t="s">
        <v>517</v>
      </c>
    </row>
    <row r="263" spans="1:34" s="160" customFormat="1" ht="12" x14ac:dyDescent="0.2">
      <c r="A263" s="224"/>
      <c r="B263" s="199"/>
      <c r="C263" s="1037" t="s">
        <v>518</v>
      </c>
      <c r="D263" s="1037"/>
      <c r="E263" s="1037"/>
      <c r="F263" s="1037"/>
      <c r="G263" s="1037"/>
      <c r="H263" s="1037"/>
      <c r="I263" s="1037"/>
      <c r="J263" s="1037"/>
      <c r="K263" s="1037"/>
      <c r="L263" s="225">
        <v>13842.06</v>
      </c>
      <c r="M263" s="226"/>
      <c r="N263" s="227"/>
      <c r="V263" s="189"/>
      <c r="W263" s="195"/>
      <c r="X263" s="195"/>
      <c r="AB263" s="207"/>
      <c r="AE263" s="195"/>
      <c r="AG263" s="195"/>
      <c r="AH263" s="163" t="s">
        <v>518</v>
      </c>
    </row>
    <row r="264" spans="1:34" s="160" customFormat="1" ht="12" x14ac:dyDescent="0.2">
      <c r="A264" s="224"/>
      <c r="B264" s="199"/>
      <c r="C264" s="1037" t="s">
        <v>513</v>
      </c>
      <c r="D264" s="1037"/>
      <c r="E264" s="1037"/>
      <c r="F264" s="1037"/>
      <c r="G264" s="1037"/>
      <c r="H264" s="1037"/>
      <c r="I264" s="1037"/>
      <c r="J264" s="1037"/>
      <c r="K264" s="1037"/>
      <c r="L264" s="225"/>
      <c r="M264" s="226"/>
      <c r="N264" s="227"/>
      <c r="V264" s="189"/>
      <c r="W264" s="195"/>
      <c r="X264" s="195"/>
      <c r="AB264" s="207"/>
      <c r="AE264" s="195"/>
      <c r="AG264" s="195"/>
      <c r="AH264" s="163" t="s">
        <v>513</v>
      </c>
    </row>
    <row r="265" spans="1:34" s="160" customFormat="1" ht="12" x14ac:dyDescent="0.2">
      <c r="A265" s="224"/>
      <c r="B265" s="199"/>
      <c r="C265" s="1037" t="s">
        <v>519</v>
      </c>
      <c r="D265" s="1037"/>
      <c r="E265" s="1037"/>
      <c r="F265" s="1037"/>
      <c r="G265" s="1037"/>
      <c r="H265" s="1037"/>
      <c r="I265" s="1037"/>
      <c r="J265" s="1037"/>
      <c r="K265" s="1037"/>
      <c r="L265" s="225">
        <v>719.45</v>
      </c>
      <c r="M265" s="226"/>
      <c r="N265" s="227"/>
      <c r="V265" s="189"/>
      <c r="W265" s="195"/>
      <c r="X265" s="195"/>
      <c r="AB265" s="207"/>
      <c r="AE265" s="195"/>
      <c r="AG265" s="195"/>
      <c r="AH265" s="163" t="s">
        <v>519</v>
      </c>
    </row>
    <row r="266" spans="1:34" s="160" customFormat="1" ht="12" x14ac:dyDescent="0.2">
      <c r="A266" s="224"/>
      <c r="B266" s="199"/>
      <c r="C266" s="1037" t="s">
        <v>520</v>
      </c>
      <c r="D266" s="1037"/>
      <c r="E266" s="1037"/>
      <c r="F266" s="1037"/>
      <c r="G266" s="1037"/>
      <c r="H266" s="1037"/>
      <c r="I266" s="1037"/>
      <c r="J266" s="1037"/>
      <c r="K266" s="1037"/>
      <c r="L266" s="225">
        <v>71.77</v>
      </c>
      <c r="M266" s="226"/>
      <c r="N266" s="227"/>
      <c r="V266" s="189"/>
      <c r="W266" s="195"/>
      <c r="X266" s="195"/>
      <c r="AB266" s="207"/>
      <c r="AE266" s="195"/>
      <c r="AG266" s="195"/>
      <c r="AH266" s="163" t="s">
        <v>520</v>
      </c>
    </row>
    <row r="267" spans="1:34" s="160" customFormat="1" ht="12" x14ac:dyDescent="0.2">
      <c r="A267" s="224"/>
      <c r="B267" s="199"/>
      <c r="C267" s="1037" t="s">
        <v>521</v>
      </c>
      <c r="D267" s="1037"/>
      <c r="E267" s="1037"/>
      <c r="F267" s="1037"/>
      <c r="G267" s="1037"/>
      <c r="H267" s="1037"/>
      <c r="I267" s="1037"/>
      <c r="J267" s="1037"/>
      <c r="K267" s="1037"/>
      <c r="L267" s="225">
        <v>11631.67</v>
      </c>
      <c r="M267" s="226"/>
      <c r="N267" s="227"/>
      <c r="V267" s="189"/>
      <c r="W267" s="195"/>
      <c r="X267" s="195"/>
      <c r="AB267" s="207"/>
      <c r="AE267" s="195"/>
      <c r="AG267" s="195"/>
      <c r="AH267" s="163" t="s">
        <v>521</v>
      </c>
    </row>
    <row r="268" spans="1:34" s="160" customFormat="1" ht="12" x14ac:dyDescent="0.2">
      <c r="A268" s="224"/>
      <c r="B268" s="199"/>
      <c r="C268" s="1037" t="s">
        <v>522</v>
      </c>
      <c r="D268" s="1037"/>
      <c r="E268" s="1037"/>
      <c r="F268" s="1037"/>
      <c r="G268" s="1037"/>
      <c r="H268" s="1037"/>
      <c r="I268" s="1037"/>
      <c r="J268" s="1037"/>
      <c r="K268" s="1037"/>
      <c r="L268" s="225">
        <v>889.74</v>
      </c>
      <c r="M268" s="226"/>
      <c r="N268" s="227"/>
      <c r="V268" s="189"/>
      <c r="W268" s="195"/>
      <c r="X268" s="195"/>
      <c r="AB268" s="207"/>
      <c r="AE268" s="195"/>
      <c r="AG268" s="195"/>
      <c r="AH268" s="163" t="s">
        <v>522</v>
      </c>
    </row>
    <row r="269" spans="1:34" s="160" customFormat="1" ht="12" x14ac:dyDescent="0.2">
      <c r="A269" s="224"/>
      <c r="B269" s="199"/>
      <c r="C269" s="1037" t="s">
        <v>523</v>
      </c>
      <c r="D269" s="1037"/>
      <c r="E269" s="1037"/>
      <c r="F269" s="1037"/>
      <c r="G269" s="1037"/>
      <c r="H269" s="1037"/>
      <c r="I269" s="1037"/>
      <c r="J269" s="1037"/>
      <c r="K269" s="1037"/>
      <c r="L269" s="225">
        <v>529.42999999999995</v>
      </c>
      <c r="M269" s="226"/>
      <c r="N269" s="227"/>
      <c r="V269" s="189"/>
      <c r="W269" s="195"/>
      <c r="X269" s="195"/>
      <c r="AB269" s="207"/>
      <c r="AE269" s="195"/>
      <c r="AG269" s="195"/>
      <c r="AH269" s="163" t="s">
        <v>523</v>
      </c>
    </row>
    <row r="270" spans="1:34" s="160" customFormat="1" ht="12" x14ac:dyDescent="0.2">
      <c r="A270" s="224"/>
      <c r="B270" s="199"/>
      <c r="C270" s="1037" t="s">
        <v>524</v>
      </c>
      <c r="D270" s="1037"/>
      <c r="E270" s="1037"/>
      <c r="F270" s="1037"/>
      <c r="G270" s="1037"/>
      <c r="H270" s="1037"/>
      <c r="I270" s="1037"/>
      <c r="J270" s="1037"/>
      <c r="K270" s="1037"/>
      <c r="L270" s="225">
        <v>735.31</v>
      </c>
      <c r="M270" s="226"/>
      <c r="N270" s="227"/>
      <c r="V270" s="189"/>
      <c r="W270" s="195"/>
      <c r="X270" s="195"/>
      <c r="AB270" s="207"/>
      <c r="AE270" s="195"/>
      <c r="AG270" s="195"/>
      <c r="AH270" s="163" t="s">
        <v>524</v>
      </c>
    </row>
    <row r="271" spans="1:34" s="160" customFormat="1" ht="12" x14ac:dyDescent="0.2">
      <c r="A271" s="224"/>
      <c r="B271" s="199"/>
      <c r="C271" s="1037" t="s">
        <v>525</v>
      </c>
      <c r="D271" s="1037"/>
      <c r="E271" s="1037"/>
      <c r="F271" s="1037"/>
      <c r="G271" s="1037"/>
      <c r="H271" s="1037"/>
      <c r="I271" s="1037"/>
      <c r="J271" s="1037"/>
      <c r="K271" s="1037"/>
      <c r="L271" s="225">
        <v>889.74</v>
      </c>
      <c r="M271" s="226"/>
      <c r="N271" s="227"/>
      <c r="V271" s="189"/>
      <c r="W271" s="195"/>
      <c r="X271" s="195"/>
      <c r="AB271" s="207"/>
      <c r="AE271" s="195"/>
      <c r="AG271" s="195"/>
      <c r="AH271" s="163" t="s">
        <v>525</v>
      </c>
    </row>
    <row r="272" spans="1:34" s="160" customFormat="1" ht="12" x14ac:dyDescent="0.2">
      <c r="A272" s="224"/>
      <c r="B272" s="199"/>
      <c r="C272" s="1037" t="s">
        <v>526</v>
      </c>
      <c r="D272" s="1037"/>
      <c r="E272" s="1037"/>
      <c r="F272" s="1037"/>
      <c r="G272" s="1037"/>
      <c r="H272" s="1037"/>
      <c r="I272" s="1037"/>
      <c r="J272" s="1037"/>
      <c r="K272" s="1037"/>
      <c r="L272" s="225">
        <v>529.42999999999995</v>
      </c>
      <c r="M272" s="226"/>
      <c r="N272" s="227"/>
      <c r="V272" s="189"/>
      <c r="W272" s="195"/>
      <c r="X272" s="195"/>
      <c r="AB272" s="207"/>
      <c r="AE272" s="195"/>
      <c r="AG272" s="195"/>
      <c r="AH272" s="163" t="s">
        <v>526</v>
      </c>
    </row>
    <row r="273" spans="1:35" s="160" customFormat="1" ht="12" x14ac:dyDescent="0.2">
      <c r="A273" s="224"/>
      <c r="B273" s="218"/>
      <c r="C273" s="1038" t="s">
        <v>2654</v>
      </c>
      <c r="D273" s="1038"/>
      <c r="E273" s="1038"/>
      <c r="F273" s="1038"/>
      <c r="G273" s="1038"/>
      <c r="H273" s="1038"/>
      <c r="I273" s="1038"/>
      <c r="J273" s="1038"/>
      <c r="K273" s="1038"/>
      <c r="L273" s="228">
        <v>13842.06</v>
      </c>
      <c r="M273" s="229"/>
      <c r="N273" s="230"/>
      <c r="V273" s="189"/>
      <c r="W273" s="195"/>
      <c r="X273" s="195"/>
      <c r="AB273" s="207"/>
      <c r="AE273" s="195"/>
      <c r="AG273" s="195"/>
      <c r="AI273" s="195" t="s">
        <v>2654</v>
      </c>
    </row>
    <row r="274" spans="1:35" s="160" customFormat="1" ht="12" x14ac:dyDescent="0.2">
      <c r="A274" s="224"/>
      <c r="B274" s="199"/>
      <c r="C274" s="1037" t="s">
        <v>513</v>
      </c>
      <c r="D274" s="1037"/>
      <c r="E274" s="1037"/>
      <c r="F274" s="1037"/>
      <c r="G274" s="1037"/>
      <c r="H274" s="1037"/>
      <c r="I274" s="1037"/>
      <c r="J274" s="1037"/>
      <c r="K274" s="1037"/>
      <c r="L274" s="225"/>
      <c r="M274" s="226"/>
      <c r="N274" s="227"/>
      <c r="V274" s="189"/>
      <c r="W274" s="195"/>
      <c r="X274" s="195"/>
      <c r="AB274" s="207"/>
      <c r="AE274" s="195"/>
      <c r="AG274" s="195"/>
      <c r="AH274" s="163" t="s">
        <v>513</v>
      </c>
      <c r="AI274" s="195"/>
    </row>
    <row r="275" spans="1:35" s="160" customFormat="1" ht="12" x14ac:dyDescent="0.2">
      <c r="A275" s="224"/>
      <c r="B275" s="199"/>
      <c r="C275" s="1037" t="s">
        <v>615</v>
      </c>
      <c r="D275" s="1037"/>
      <c r="E275" s="1037"/>
      <c r="F275" s="1037"/>
      <c r="G275" s="1037"/>
      <c r="H275" s="1037"/>
      <c r="I275" s="1037"/>
      <c r="J275" s="1037"/>
      <c r="K275" s="1037"/>
      <c r="L275" s="225">
        <v>1650.96</v>
      </c>
      <c r="M275" s="226"/>
      <c r="N275" s="227"/>
      <c r="V275" s="189"/>
      <c r="W275" s="195"/>
      <c r="X275" s="195"/>
      <c r="AB275" s="207"/>
      <c r="AE275" s="195"/>
      <c r="AG275" s="195"/>
      <c r="AH275" s="163" t="s">
        <v>615</v>
      </c>
      <c r="AI275" s="195"/>
    </row>
    <row r="276" spans="1:35" s="160" customFormat="1" ht="12" x14ac:dyDescent="0.2">
      <c r="A276" s="1043" t="s">
        <v>2655</v>
      </c>
      <c r="B276" s="1044"/>
      <c r="C276" s="1044"/>
      <c r="D276" s="1044"/>
      <c r="E276" s="1044"/>
      <c r="F276" s="1044"/>
      <c r="G276" s="1044"/>
      <c r="H276" s="1044"/>
      <c r="I276" s="1044"/>
      <c r="J276" s="1044"/>
      <c r="K276" s="1044"/>
      <c r="L276" s="1044"/>
      <c r="M276" s="1044"/>
      <c r="N276" s="1045"/>
      <c r="V276" s="189" t="s">
        <v>2655</v>
      </c>
      <c r="W276" s="195"/>
      <c r="X276" s="195"/>
      <c r="AB276" s="207"/>
      <c r="AE276" s="195"/>
      <c r="AG276" s="195"/>
      <c r="AI276" s="195"/>
    </row>
    <row r="277" spans="1:35" s="160" customFormat="1" ht="33.75" x14ac:dyDescent="0.2">
      <c r="A277" s="190" t="s">
        <v>161</v>
      </c>
      <c r="B277" s="191" t="s">
        <v>2526</v>
      </c>
      <c r="C277" s="1039" t="s">
        <v>2656</v>
      </c>
      <c r="D277" s="1039"/>
      <c r="E277" s="1039"/>
      <c r="F277" s="192" t="s">
        <v>1026</v>
      </c>
      <c r="G277" s="192"/>
      <c r="H277" s="192"/>
      <c r="I277" s="192" t="s">
        <v>2332</v>
      </c>
      <c r="J277" s="193"/>
      <c r="K277" s="192"/>
      <c r="L277" s="193"/>
      <c r="M277" s="192"/>
      <c r="N277" s="194"/>
      <c r="V277" s="189"/>
      <c r="W277" s="195"/>
      <c r="X277" s="195" t="s">
        <v>2656</v>
      </c>
      <c r="AB277" s="207"/>
      <c r="AE277" s="195"/>
      <c r="AG277" s="195"/>
      <c r="AI277" s="195"/>
    </row>
    <row r="278" spans="1:35" s="160" customFormat="1" ht="12" x14ac:dyDescent="0.2">
      <c r="A278" s="196"/>
      <c r="B278" s="197"/>
      <c r="C278" s="1037" t="s">
        <v>2657</v>
      </c>
      <c r="D278" s="1037"/>
      <c r="E278" s="1037"/>
      <c r="F278" s="1037"/>
      <c r="G278" s="1037"/>
      <c r="H278" s="1037"/>
      <c r="I278" s="1037"/>
      <c r="J278" s="1037"/>
      <c r="K278" s="1037"/>
      <c r="L278" s="1037"/>
      <c r="M278" s="1037"/>
      <c r="N278" s="1046"/>
      <c r="V278" s="189"/>
      <c r="W278" s="195"/>
      <c r="X278" s="195"/>
      <c r="Y278" s="163" t="s">
        <v>2657</v>
      </c>
      <c r="AB278" s="207"/>
      <c r="AE278" s="195"/>
      <c r="AG278" s="195"/>
      <c r="AI278" s="195"/>
    </row>
    <row r="279" spans="1:35" s="160" customFormat="1" ht="12" x14ac:dyDescent="0.2">
      <c r="A279" s="200"/>
      <c r="B279" s="199" t="s">
        <v>423</v>
      </c>
      <c r="C279" s="1037" t="s">
        <v>432</v>
      </c>
      <c r="D279" s="1037"/>
      <c r="E279" s="1037"/>
      <c r="F279" s="201"/>
      <c r="G279" s="201"/>
      <c r="H279" s="201"/>
      <c r="I279" s="201"/>
      <c r="J279" s="202">
        <v>579.33000000000004</v>
      </c>
      <c r="K279" s="201"/>
      <c r="L279" s="202">
        <v>34.76</v>
      </c>
      <c r="M279" s="201"/>
      <c r="N279" s="203"/>
      <c r="V279" s="189"/>
      <c r="W279" s="195"/>
      <c r="X279" s="195"/>
      <c r="AA279" s="163" t="s">
        <v>432</v>
      </c>
      <c r="AB279" s="207"/>
      <c r="AE279" s="195"/>
      <c r="AG279" s="195"/>
      <c r="AI279" s="195"/>
    </row>
    <row r="280" spans="1:35" s="160" customFormat="1" ht="12" x14ac:dyDescent="0.2">
      <c r="A280" s="200"/>
      <c r="B280" s="199" t="s">
        <v>434</v>
      </c>
      <c r="C280" s="1037" t="s">
        <v>435</v>
      </c>
      <c r="D280" s="1037"/>
      <c r="E280" s="1037"/>
      <c r="F280" s="201"/>
      <c r="G280" s="201"/>
      <c r="H280" s="201"/>
      <c r="I280" s="201"/>
      <c r="J280" s="202">
        <v>2.67</v>
      </c>
      <c r="K280" s="201"/>
      <c r="L280" s="202">
        <v>0.16</v>
      </c>
      <c r="M280" s="201"/>
      <c r="N280" s="203"/>
      <c r="V280" s="189"/>
      <c r="W280" s="195"/>
      <c r="X280" s="195"/>
      <c r="AA280" s="163" t="s">
        <v>435</v>
      </c>
      <c r="AB280" s="207"/>
      <c r="AE280" s="195"/>
      <c r="AG280" s="195"/>
      <c r="AI280" s="195"/>
    </row>
    <row r="281" spans="1:35" s="160" customFormat="1" ht="12" x14ac:dyDescent="0.2">
      <c r="A281" s="200"/>
      <c r="B281" s="199" t="s">
        <v>437</v>
      </c>
      <c r="C281" s="1037" t="s">
        <v>438</v>
      </c>
      <c r="D281" s="1037"/>
      <c r="E281" s="1037"/>
      <c r="F281" s="201"/>
      <c r="G281" s="201"/>
      <c r="H281" s="201"/>
      <c r="I281" s="201"/>
      <c r="J281" s="202">
        <v>0.4</v>
      </c>
      <c r="K281" s="201"/>
      <c r="L281" s="202">
        <v>0.02</v>
      </c>
      <c r="M281" s="201"/>
      <c r="N281" s="203"/>
      <c r="V281" s="189"/>
      <c r="W281" s="195"/>
      <c r="X281" s="195"/>
      <c r="AA281" s="163" t="s">
        <v>438</v>
      </c>
      <c r="AB281" s="207"/>
      <c r="AE281" s="195"/>
      <c r="AG281" s="195"/>
      <c r="AI281" s="195"/>
    </row>
    <row r="282" spans="1:35" s="160" customFormat="1" ht="12" x14ac:dyDescent="0.2">
      <c r="A282" s="200"/>
      <c r="B282" s="199" t="s">
        <v>439</v>
      </c>
      <c r="C282" s="1037" t="s">
        <v>440</v>
      </c>
      <c r="D282" s="1037"/>
      <c r="E282" s="1037"/>
      <c r="F282" s="201"/>
      <c r="G282" s="201"/>
      <c r="H282" s="201"/>
      <c r="I282" s="201"/>
      <c r="J282" s="202">
        <v>55.37</v>
      </c>
      <c r="K282" s="201"/>
      <c r="L282" s="202">
        <v>3.32</v>
      </c>
      <c r="M282" s="201"/>
      <c r="N282" s="203"/>
      <c r="V282" s="189"/>
      <c r="W282" s="195"/>
      <c r="X282" s="195"/>
      <c r="AA282" s="163" t="s">
        <v>440</v>
      </c>
      <c r="AB282" s="207"/>
      <c r="AE282" s="195"/>
      <c r="AG282" s="195"/>
      <c r="AI282" s="195"/>
    </row>
    <row r="283" spans="1:35" s="160" customFormat="1" ht="12" x14ac:dyDescent="0.2">
      <c r="A283" s="196"/>
      <c r="B283" s="204" t="s">
        <v>2529</v>
      </c>
      <c r="C283" s="1048" t="s">
        <v>2530</v>
      </c>
      <c r="D283" s="1048"/>
      <c r="E283" s="1048"/>
      <c r="F283" s="205" t="s">
        <v>1017</v>
      </c>
      <c r="G283" s="205" t="s">
        <v>489</v>
      </c>
      <c r="H283" s="205"/>
      <c r="I283" s="205" t="s">
        <v>489</v>
      </c>
      <c r="J283" s="199"/>
      <c r="K283" s="201"/>
      <c r="L283" s="202"/>
      <c r="M283" s="201"/>
      <c r="N283" s="206"/>
      <c r="V283" s="189"/>
      <c r="W283" s="195"/>
      <c r="X283" s="195"/>
      <c r="AB283" s="207" t="s">
        <v>2530</v>
      </c>
      <c r="AE283" s="195"/>
      <c r="AG283" s="195"/>
      <c r="AI283" s="195"/>
    </row>
    <row r="284" spans="1:35" s="160" customFormat="1" ht="12" x14ac:dyDescent="0.2">
      <c r="A284" s="196"/>
      <c r="B284" s="204" t="s">
        <v>2531</v>
      </c>
      <c r="C284" s="1048" t="s">
        <v>2532</v>
      </c>
      <c r="D284" s="1048"/>
      <c r="E284" s="1048"/>
      <c r="F284" s="205" t="s">
        <v>488</v>
      </c>
      <c r="G284" s="205" t="s">
        <v>489</v>
      </c>
      <c r="H284" s="205"/>
      <c r="I284" s="205" t="s">
        <v>489</v>
      </c>
      <c r="J284" s="199"/>
      <c r="K284" s="201"/>
      <c r="L284" s="202"/>
      <c r="M284" s="201"/>
      <c r="N284" s="206"/>
      <c r="V284" s="189"/>
      <c r="W284" s="195"/>
      <c r="X284" s="195"/>
      <c r="AB284" s="207" t="s">
        <v>2532</v>
      </c>
      <c r="AE284" s="195"/>
      <c r="AG284" s="195"/>
      <c r="AI284" s="195"/>
    </row>
    <row r="285" spans="1:35" s="160" customFormat="1" ht="33.75" x14ac:dyDescent="0.2">
      <c r="A285" s="196"/>
      <c r="B285" s="204" t="s">
        <v>2533</v>
      </c>
      <c r="C285" s="1048" t="s">
        <v>2534</v>
      </c>
      <c r="D285" s="1048"/>
      <c r="E285" s="1048"/>
      <c r="F285" s="205" t="s">
        <v>1003</v>
      </c>
      <c r="G285" s="205" t="s">
        <v>2535</v>
      </c>
      <c r="H285" s="205"/>
      <c r="I285" s="205" t="s">
        <v>2658</v>
      </c>
      <c r="J285" s="199"/>
      <c r="K285" s="201"/>
      <c r="L285" s="202"/>
      <c r="M285" s="201"/>
      <c r="N285" s="206"/>
      <c r="V285" s="189"/>
      <c r="W285" s="195"/>
      <c r="X285" s="195"/>
      <c r="AB285" s="207" t="s">
        <v>2534</v>
      </c>
      <c r="AE285" s="195"/>
      <c r="AG285" s="195"/>
      <c r="AI285" s="195"/>
    </row>
    <row r="286" spans="1:35" s="160" customFormat="1" ht="12" x14ac:dyDescent="0.2">
      <c r="A286" s="200"/>
      <c r="B286" s="199"/>
      <c r="C286" s="1037" t="s">
        <v>443</v>
      </c>
      <c r="D286" s="1037"/>
      <c r="E286" s="1037"/>
      <c r="F286" s="201" t="s">
        <v>444</v>
      </c>
      <c r="G286" s="201" t="s">
        <v>2537</v>
      </c>
      <c r="H286" s="201"/>
      <c r="I286" s="201" t="s">
        <v>2659</v>
      </c>
      <c r="J286" s="202"/>
      <c r="K286" s="201"/>
      <c r="L286" s="202"/>
      <c r="M286" s="201"/>
      <c r="N286" s="203"/>
      <c r="V286" s="189"/>
      <c r="W286" s="195"/>
      <c r="X286" s="195"/>
      <c r="AB286" s="207"/>
      <c r="AC286" s="163" t="s">
        <v>443</v>
      </c>
      <c r="AE286" s="195"/>
      <c r="AG286" s="195"/>
      <c r="AI286" s="195"/>
    </row>
    <row r="287" spans="1:35" s="160" customFormat="1" ht="12" x14ac:dyDescent="0.2">
      <c r="A287" s="200"/>
      <c r="B287" s="199"/>
      <c r="C287" s="1037" t="s">
        <v>447</v>
      </c>
      <c r="D287" s="1037"/>
      <c r="E287" s="1037"/>
      <c r="F287" s="201" t="s">
        <v>444</v>
      </c>
      <c r="G287" s="201" t="s">
        <v>605</v>
      </c>
      <c r="H287" s="201"/>
      <c r="I287" s="201" t="s">
        <v>2660</v>
      </c>
      <c r="J287" s="202"/>
      <c r="K287" s="201"/>
      <c r="L287" s="202"/>
      <c r="M287" s="201"/>
      <c r="N287" s="203"/>
      <c r="V287" s="189"/>
      <c r="W287" s="195"/>
      <c r="X287" s="195"/>
      <c r="AB287" s="207"/>
      <c r="AC287" s="163" t="s">
        <v>447</v>
      </c>
      <c r="AE287" s="195"/>
      <c r="AG287" s="195"/>
      <c r="AI287" s="195"/>
    </row>
    <row r="288" spans="1:35" s="160" customFormat="1" ht="12" x14ac:dyDescent="0.2">
      <c r="A288" s="200"/>
      <c r="B288" s="199"/>
      <c r="C288" s="1047" t="s">
        <v>450</v>
      </c>
      <c r="D288" s="1047"/>
      <c r="E288" s="1047"/>
      <c r="F288" s="208"/>
      <c r="G288" s="208"/>
      <c r="H288" s="208"/>
      <c r="I288" s="208"/>
      <c r="J288" s="209">
        <v>637.37</v>
      </c>
      <c r="K288" s="208"/>
      <c r="L288" s="209">
        <v>38.24</v>
      </c>
      <c r="M288" s="208"/>
      <c r="N288" s="210"/>
      <c r="V288" s="189"/>
      <c r="W288" s="195"/>
      <c r="X288" s="195"/>
      <c r="AB288" s="207"/>
      <c r="AD288" s="163" t="s">
        <v>450</v>
      </c>
      <c r="AE288" s="195"/>
      <c r="AG288" s="195"/>
      <c r="AI288" s="195"/>
    </row>
    <row r="289" spans="1:35" s="160" customFormat="1" ht="12" x14ac:dyDescent="0.2">
      <c r="A289" s="200"/>
      <c r="B289" s="199"/>
      <c r="C289" s="1037" t="s">
        <v>451</v>
      </c>
      <c r="D289" s="1037"/>
      <c r="E289" s="1037"/>
      <c r="F289" s="201"/>
      <c r="G289" s="201"/>
      <c r="H289" s="201"/>
      <c r="I289" s="201"/>
      <c r="J289" s="202"/>
      <c r="K289" s="201"/>
      <c r="L289" s="202">
        <v>34.78</v>
      </c>
      <c r="M289" s="201"/>
      <c r="N289" s="203"/>
      <c r="V289" s="189"/>
      <c r="W289" s="195"/>
      <c r="X289" s="195"/>
      <c r="AB289" s="207"/>
      <c r="AC289" s="163" t="s">
        <v>451</v>
      </c>
      <c r="AE289" s="195"/>
      <c r="AG289" s="195"/>
      <c r="AI289" s="195"/>
    </row>
    <row r="290" spans="1:35" s="160" customFormat="1" ht="45" x14ac:dyDescent="0.2">
      <c r="A290" s="200"/>
      <c r="B290" s="199" t="s">
        <v>2540</v>
      </c>
      <c r="C290" s="1037" t="s">
        <v>2541</v>
      </c>
      <c r="D290" s="1037"/>
      <c r="E290" s="1037"/>
      <c r="F290" s="201" t="s">
        <v>454</v>
      </c>
      <c r="G290" s="201" t="s">
        <v>1241</v>
      </c>
      <c r="H290" s="201"/>
      <c r="I290" s="201" t="s">
        <v>1241</v>
      </c>
      <c r="J290" s="202"/>
      <c r="K290" s="201"/>
      <c r="L290" s="202">
        <v>42.08</v>
      </c>
      <c r="M290" s="201"/>
      <c r="N290" s="203"/>
      <c r="V290" s="189"/>
      <c r="W290" s="195"/>
      <c r="X290" s="195"/>
      <c r="AB290" s="207"/>
      <c r="AC290" s="163" t="s">
        <v>2541</v>
      </c>
      <c r="AE290" s="195"/>
      <c r="AG290" s="195"/>
      <c r="AI290" s="195"/>
    </row>
    <row r="291" spans="1:35" s="160" customFormat="1" ht="45" x14ac:dyDescent="0.2">
      <c r="A291" s="200"/>
      <c r="B291" s="199" t="s">
        <v>2542</v>
      </c>
      <c r="C291" s="1037" t="s">
        <v>2543</v>
      </c>
      <c r="D291" s="1037"/>
      <c r="E291" s="1037"/>
      <c r="F291" s="201" t="s">
        <v>454</v>
      </c>
      <c r="G291" s="201" t="s">
        <v>974</v>
      </c>
      <c r="H291" s="201"/>
      <c r="I291" s="201" t="s">
        <v>974</v>
      </c>
      <c r="J291" s="202"/>
      <c r="K291" s="201"/>
      <c r="L291" s="202">
        <v>25.04</v>
      </c>
      <c r="M291" s="201"/>
      <c r="N291" s="203"/>
      <c r="V291" s="189"/>
      <c r="W291" s="195"/>
      <c r="X291" s="195"/>
      <c r="AB291" s="207"/>
      <c r="AC291" s="163" t="s">
        <v>2543</v>
      </c>
      <c r="AE291" s="195"/>
      <c r="AG291" s="195"/>
      <c r="AI291" s="195"/>
    </row>
    <row r="292" spans="1:35" s="160" customFormat="1" ht="12" x14ac:dyDescent="0.2">
      <c r="A292" s="211"/>
      <c r="B292" s="212"/>
      <c r="C292" s="1039" t="s">
        <v>459</v>
      </c>
      <c r="D292" s="1039"/>
      <c r="E292" s="1039"/>
      <c r="F292" s="192"/>
      <c r="G292" s="192"/>
      <c r="H292" s="192"/>
      <c r="I292" s="192"/>
      <c r="J292" s="193"/>
      <c r="K292" s="192"/>
      <c r="L292" s="193">
        <v>105.36</v>
      </c>
      <c r="M292" s="208"/>
      <c r="N292" s="194"/>
      <c r="V292" s="189"/>
      <c r="W292" s="195"/>
      <c r="X292" s="195"/>
      <c r="AB292" s="207"/>
      <c r="AE292" s="195" t="s">
        <v>459</v>
      </c>
      <c r="AG292" s="195"/>
      <c r="AI292" s="195"/>
    </row>
    <row r="293" spans="1:35" s="160" customFormat="1" ht="33.75" x14ac:dyDescent="0.2">
      <c r="A293" s="190" t="s">
        <v>162</v>
      </c>
      <c r="B293" s="191" t="s">
        <v>2661</v>
      </c>
      <c r="C293" s="1039" t="s">
        <v>2662</v>
      </c>
      <c r="D293" s="1039"/>
      <c r="E293" s="1039"/>
      <c r="F293" s="192" t="s">
        <v>1003</v>
      </c>
      <c r="G293" s="192"/>
      <c r="H293" s="192"/>
      <c r="I293" s="192" t="s">
        <v>476</v>
      </c>
      <c r="J293" s="193">
        <v>41.67</v>
      </c>
      <c r="K293" s="192" t="s">
        <v>566</v>
      </c>
      <c r="L293" s="193">
        <v>27.19</v>
      </c>
      <c r="M293" s="192" t="s">
        <v>567</v>
      </c>
      <c r="N293" s="194">
        <v>255</v>
      </c>
      <c r="V293" s="189"/>
      <c r="W293" s="195"/>
      <c r="X293" s="195" t="s">
        <v>2662</v>
      </c>
      <c r="AB293" s="207"/>
      <c r="AE293" s="195"/>
      <c r="AG293" s="195"/>
      <c r="AI293" s="195"/>
    </row>
    <row r="294" spans="1:35" s="160" customFormat="1" ht="12" x14ac:dyDescent="0.2">
      <c r="A294" s="211"/>
      <c r="B294" s="212"/>
      <c r="C294" s="168" t="s">
        <v>462</v>
      </c>
      <c r="D294" s="213"/>
      <c r="E294" s="213"/>
      <c r="F294" s="214"/>
      <c r="G294" s="214"/>
      <c r="H294" s="214"/>
      <c r="I294" s="214"/>
      <c r="J294" s="215"/>
      <c r="K294" s="214"/>
      <c r="L294" s="215"/>
      <c r="M294" s="216"/>
      <c r="N294" s="217"/>
      <c r="V294" s="189"/>
      <c r="W294" s="195"/>
      <c r="X294" s="195"/>
      <c r="AB294" s="207"/>
      <c r="AE294" s="195"/>
      <c r="AG294" s="195"/>
      <c r="AI294" s="195"/>
    </row>
    <row r="295" spans="1:35" s="160" customFormat="1" ht="12" x14ac:dyDescent="0.2">
      <c r="A295" s="196"/>
      <c r="B295" s="197"/>
      <c r="C295" s="1037" t="s">
        <v>2663</v>
      </c>
      <c r="D295" s="1037"/>
      <c r="E295" s="1037"/>
      <c r="F295" s="1037"/>
      <c r="G295" s="1037"/>
      <c r="H295" s="1037"/>
      <c r="I295" s="1037"/>
      <c r="J295" s="1037"/>
      <c r="K295" s="1037"/>
      <c r="L295" s="1037"/>
      <c r="M295" s="1037"/>
      <c r="N295" s="1046"/>
      <c r="V295" s="189"/>
      <c r="W295" s="195"/>
      <c r="X295" s="195"/>
      <c r="AB295" s="207"/>
      <c r="AE295" s="195"/>
      <c r="AF295" s="163" t="s">
        <v>2663</v>
      </c>
      <c r="AG295" s="195"/>
      <c r="AI295" s="195"/>
    </row>
    <row r="296" spans="1:35" s="160" customFormat="1" ht="22.5" x14ac:dyDescent="0.2">
      <c r="A296" s="198"/>
      <c r="B296" s="199" t="s">
        <v>568</v>
      </c>
      <c r="C296" s="1037" t="s">
        <v>569</v>
      </c>
      <c r="D296" s="1037"/>
      <c r="E296" s="1037"/>
      <c r="F296" s="1037"/>
      <c r="G296" s="1037"/>
      <c r="H296" s="1037"/>
      <c r="I296" s="1037"/>
      <c r="J296" s="1037"/>
      <c r="K296" s="1037"/>
      <c r="L296" s="1037"/>
      <c r="M296" s="1037"/>
      <c r="N296" s="1046"/>
      <c r="V296" s="189"/>
      <c r="W296" s="195"/>
      <c r="X296" s="195"/>
      <c r="Z296" s="163" t="s">
        <v>569</v>
      </c>
      <c r="AB296" s="207"/>
      <c r="AE296" s="195"/>
      <c r="AG296" s="195"/>
      <c r="AI296" s="195"/>
    </row>
    <row r="297" spans="1:35" s="160" customFormat="1" ht="33.75" x14ac:dyDescent="0.2">
      <c r="A297" s="190" t="s">
        <v>163</v>
      </c>
      <c r="B297" s="191" t="s">
        <v>2664</v>
      </c>
      <c r="C297" s="1039" t="s">
        <v>2665</v>
      </c>
      <c r="D297" s="1039"/>
      <c r="E297" s="1039"/>
      <c r="F297" s="192" t="s">
        <v>1498</v>
      </c>
      <c r="G297" s="192"/>
      <c r="H297" s="192"/>
      <c r="I297" s="192" t="s">
        <v>2083</v>
      </c>
      <c r="J297" s="193"/>
      <c r="K297" s="192"/>
      <c r="L297" s="193"/>
      <c r="M297" s="192"/>
      <c r="N297" s="194"/>
      <c r="V297" s="189"/>
      <c r="W297" s="195"/>
      <c r="X297" s="195" t="s">
        <v>2665</v>
      </c>
      <c r="AB297" s="207"/>
      <c r="AE297" s="195"/>
      <c r="AG297" s="195"/>
      <c r="AI297" s="195"/>
    </row>
    <row r="298" spans="1:35" s="160" customFormat="1" ht="12" x14ac:dyDescent="0.2">
      <c r="A298" s="196"/>
      <c r="B298" s="197"/>
      <c r="C298" s="1037" t="s">
        <v>2579</v>
      </c>
      <c r="D298" s="1037"/>
      <c r="E298" s="1037"/>
      <c r="F298" s="1037"/>
      <c r="G298" s="1037"/>
      <c r="H298" s="1037"/>
      <c r="I298" s="1037"/>
      <c r="J298" s="1037"/>
      <c r="K298" s="1037"/>
      <c r="L298" s="1037"/>
      <c r="M298" s="1037"/>
      <c r="N298" s="1046"/>
      <c r="V298" s="189"/>
      <c r="W298" s="195"/>
      <c r="X298" s="195"/>
      <c r="Y298" s="163" t="s">
        <v>2579</v>
      </c>
      <c r="AB298" s="207"/>
      <c r="AE298" s="195"/>
      <c r="AG298" s="195"/>
      <c r="AI298" s="195"/>
    </row>
    <row r="299" spans="1:35" s="160" customFormat="1" ht="12" x14ac:dyDescent="0.2">
      <c r="A299" s="200"/>
      <c r="B299" s="199" t="s">
        <v>423</v>
      </c>
      <c r="C299" s="1037" t="s">
        <v>432</v>
      </c>
      <c r="D299" s="1037"/>
      <c r="E299" s="1037"/>
      <c r="F299" s="201"/>
      <c r="G299" s="201"/>
      <c r="H299" s="201"/>
      <c r="I299" s="201"/>
      <c r="J299" s="202">
        <v>1206.31</v>
      </c>
      <c r="K299" s="201"/>
      <c r="L299" s="202">
        <v>120.63</v>
      </c>
      <c r="M299" s="201"/>
      <c r="N299" s="203"/>
      <c r="V299" s="189"/>
      <c r="W299" s="195"/>
      <c r="X299" s="195"/>
      <c r="AA299" s="163" t="s">
        <v>432</v>
      </c>
      <c r="AB299" s="207"/>
      <c r="AE299" s="195"/>
      <c r="AG299" s="195"/>
      <c r="AI299" s="195"/>
    </row>
    <row r="300" spans="1:35" s="160" customFormat="1" ht="12" x14ac:dyDescent="0.2">
      <c r="A300" s="200"/>
      <c r="B300" s="199" t="s">
        <v>434</v>
      </c>
      <c r="C300" s="1037" t="s">
        <v>435</v>
      </c>
      <c r="D300" s="1037"/>
      <c r="E300" s="1037"/>
      <c r="F300" s="201"/>
      <c r="G300" s="201"/>
      <c r="H300" s="201"/>
      <c r="I300" s="201"/>
      <c r="J300" s="202">
        <v>63.32</v>
      </c>
      <c r="K300" s="201"/>
      <c r="L300" s="202">
        <v>6.33</v>
      </c>
      <c r="M300" s="201"/>
      <c r="N300" s="203"/>
      <c r="V300" s="189"/>
      <c r="W300" s="195"/>
      <c r="X300" s="195"/>
      <c r="AA300" s="163" t="s">
        <v>435</v>
      </c>
      <c r="AB300" s="207"/>
      <c r="AE300" s="195"/>
      <c r="AG300" s="195"/>
      <c r="AI300" s="195"/>
    </row>
    <row r="301" spans="1:35" s="160" customFormat="1" ht="12" x14ac:dyDescent="0.2">
      <c r="A301" s="200"/>
      <c r="B301" s="199" t="s">
        <v>437</v>
      </c>
      <c r="C301" s="1037" t="s">
        <v>438</v>
      </c>
      <c r="D301" s="1037"/>
      <c r="E301" s="1037"/>
      <c r="F301" s="201"/>
      <c r="G301" s="201"/>
      <c r="H301" s="201"/>
      <c r="I301" s="201"/>
      <c r="J301" s="202">
        <v>3.38</v>
      </c>
      <c r="K301" s="201"/>
      <c r="L301" s="202">
        <v>0.34</v>
      </c>
      <c r="M301" s="201"/>
      <c r="N301" s="203"/>
      <c r="V301" s="189"/>
      <c r="W301" s="195"/>
      <c r="X301" s="195"/>
      <c r="AA301" s="163" t="s">
        <v>438</v>
      </c>
      <c r="AB301" s="207"/>
      <c r="AE301" s="195"/>
      <c r="AG301" s="195"/>
      <c r="AI301" s="195"/>
    </row>
    <row r="302" spans="1:35" s="160" customFormat="1" ht="12" x14ac:dyDescent="0.2">
      <c r="A302" s="200"/>
      <c r="B302" s="199" t="s">
        <v>439</v>
      </c>
      <c r="C302" s="1037" t="s">
        <v>440</v>
      </c>
      <c r="D302" s="1037"/>
      <c r="E302" s="1037"/>
      <c r="F302" s="201"/>
      <c r="G302" s="201"/>
      <c r="H302" s="201"/>
      <c r="I302" s="201"/>
      <c r="J302" s="202">
        <v>478.06</v>
      </c>
      <c r="K302" s="201"/>
      <c r="L302" s="202">
        <v>47.81</v>
      </c>
      <c r="M302" s="201"/>
      <c r="N302" s="203"/>
      <c r="V302" s="189"/>
      <c r="W302" s="195"/>
      <c r="X302" s="195"/>
      <c r="AA302" s="163" t="s">
        <v>440</v>
      </c>
      <c r="AB302" s="207"/>
      <c r="AE302" s="195"/>
      <c r="AG302" s="195"/>
      <c r="AI302" s="195"/>
    </row>
    <row r="303" spans="1:35" s="160" customFormat="1" ht="12" x14ac:dyDescent="0.2">
      <c r="A303" s="196"/>
      <c r="B303" s="204" t="s">
        <v>2666</v>
      </c>
      <c r="C303" s="1048" t="s">
        <v>2667</v>
      </c>
      <c r="D303" s="1048"/>
      <c r="E303" s="1048"/>
      <c r="F303" s="205" t="s">
        <v>1017</v>
      </c>
      <c r="G303" s="205" t="s">
        <v>600</v>
      </c>
      <c r="H303" s="205"/>
      <c r="I303" s="205" t="s">
        <v>434</v>
      </c>
      <c r="J303" s="199"/>
      <c r="K303" s="201"/>
      <c r="L303" s="202"/>
      <c r="M303" s="201"/>
      <c r="N303" s="206"/>
      <c r="V303" s="189"/>
      <c r="W303" s="195"/>
      <c r="X303" s="195"/>
      <c r="AB303" s="207" t="s">
        <v>2667</v>
      </c>
      <c r="AE303" s="195"/>
      <c r="AG303" s="195"/>
      <c r="AI303" s="195"/>
    </row>
    <row r="304" spans="1:35" s="160" customFormat="1" ht="12" x14ac:dyDescent="0.2">
      <c r="A304" s="200"/>
      <c r="B304" s="199"/>
      <c r="C304" s="1037" t="s">
        <v>443</v>
      </c>
      <c r="D304" s="1037"/>
      <c r="E304" s="1037"/>
      <c r="F304" s="201" t="s">
        <v>444</v>
      </c>
      <c r="G304" s="201" t="s">
        <v>1803</v>
      </c>
      <c r="H304" s="201"/>
      <c r="I304" s="201" t="s">
        <v>2668</v>
      </c>
      <c r="J304" s="202"/>
      <c r="K304" s="201"/>
      <c r="L304" s="202"/>
      <c r="M304" s="201"/>
      <c r="N304" s="203"/>
      <c r="V304" s="189"/>
      <c r="W304" s="195"/>
      <c r="X304" s="195"/>
      <c r="AB304" s="207"/>
      <c r="AC304" s="163" t="s">
        <v>443</v>
      </c>
      <c r="AE304" s="195"/>
      <c r="AG304" s="195"/>
      <c r="AI304" s="195"/>
    </row>
    <row r="305" spans="1:35" s="160" customFormat="1" ht="12" x14ac:dyDescent="0.2">
      <c r="A305" s="200"/>
      <c r="B305" s="199"/>
      <c r="C305" s="1037" t="s">
        <v>447</v>
      </c>
      <c r="D305" s="1037"/>
      <c r="E305" s="1037"/>
      <c r="F305" s="201" t="s">
        <v>444</v>
      </c>
      <c r="G305" s="201" t="s">
        <v>1526</v>
      </c>
      <c r="H305" s="201"/>
      <c r="I305" s="201" t="s">
        <v>2669</v>
      </c>
      <c r="J305" s="202"/>
      <c r="K305" s="201"/>
      <c r="L305" s="202"/>
      <c r="M305" s="201"/>
      <c r="N305" s="203"/>
      <c r="V305" s="189"/>
      <c r="W305" s="195"/>
      <c r="X305" s="195"/>
      <c r="AB305" s="207"/>
      <c r="AC305" s="163" t="s">
        <v>447</v>
      </c>
      <c r="AE305" s="195"/>
      <c r="AG305" s="195"/>
      <c r="AI305" s="195"/>
    </row>
    <row r="306" spans="1:35" s="160" customFormat="1" ht="12" x14ac:dyDescent="0.2">
      <c r="A306" s="200"/>
      <c r="B306" s="199"/>
      <c r="C306" s="1047" t="s">
        <v>450</v>
      </c>
      <c r="D306" s="1047"/>
      <c r="E306" s="1047"/>
      <c r="F306" s="208"/>
      <c r="G306" s="208"/>
      <c r="H306" s="208"/>
      <c r="I306" s="208"/>
      <c r="J306" s="209">
        <v>1747.69</v>
      </c>
      <c r="K306" s="208"/>
      <c r="L306" s="209">
        <v>174.77</v>
      </c>
      <c r="M306" s="208"/>
      <c r="N306" s="210"/>
      <c r="V306" s="189"/>
      <c r="W306" s="195"/>
      <c r="X306" s="195"/>
      <c r="AB306" s="207"/>
      <c r="AD306" s="163" t="s">
        <v>450</v>
      </c>
      <c r="AE306" s="195"/>
      <c r="AG306" s="195"/>
      <c r="AI306" s="195"/>
    </row>
    <row r="307" spans="1:35" s="160" customFormat="1" ht="12" x14ac:dyDescent="0.2">
      <c r="A307" s="200"/>
      <c r="B307" s="199"/>
      <c r="C307" s="1037" t="s">
        <v>451</v>
      </c>
      <c r="D307" s="1037"/>
      <c r="E307" s="1037"/>
      <c r="F307" s="201"/>
      <c r="G307" s="201"/>
      <c r="H307" s="201"/>
      <c r="I307" s="201"/>
      <c r="J307" s="202"/>
      <c r="K307" s="201"/>
      <c r="L307" s="202">
        <v>120.97</v>
      </c>
      <c r="M307" s="201"/>
      <c r="N307" s="203"/>
      <c r="V307" s="189"/>
      <c r="W307" s="195"/>
      <c r="X307" s="195"/>
      <c r="AB307" s="207"/>
      <c r="AC307" s="163" t="s">
        <v>451</v>
      </c>
      <c r="AE307" s="195"/>
      <c r="AG307" s="195"/>
      <c r="AI307" s="195"/>
    </row>
    <row r="308" spans="1:35" s="160" customFormat="1" ht="45" x14ac:dyDescent="0.2">
      <c r="A308" s="200"/>
      <c r="B308" s="199" t="s">
        <v>2540</v>
      </c>
      <c r="C308" s="1037" t="s">
        <v>2541</v>
      </c>
      <c r="D308" s="1037"/>
      <c r="E308" s="1037"/>
      <c r="F308" s="201" t="s">
        <v>454</v>
      </c>
      <c r="G308" s="201" t="s">
        <v>1241</v>
      </c>
      <c r="H308" s="201"/>
      <c r="I308" s="201" t="s">
        <v>1241</v>
      </c>
      <c r="J308" s="202"/>
      <c r="K308" s="201"/>
      <c r="L308" s="202">
        <v>146.37</v>
      </c>
      <c r="M308" s="201"/>
      <c r="N308" s="203"/>
      <c r="V308" s="189"/>
      <c r="W308" s="195"/>
      <c r="X308" s="195"/>
      <c r="AB308" s="207"/>
      <c r="AC308" s="163" t="s">
        <v>2541</v>
      </c>
      <c r="AE308" s="195"/>
      <c r="AG308" s="195"/>
      <c r="AI308" s="195"/>
    </row>
    <row r="309" spans="1:35" s="160" customFormat="1" ht="45" x14ac:dyDescent="0.2">
      <c r="A309" s="200"/>
      <c r="B309" s="199" t="s">
        <v>2542</v>
      </c>
      <c r="C309" s="1037" t="s">
        <v>2543</v>
      </c>
      <c r="D309" s="1037"/>
      <c r="E309" s="1037"/>
      <c r="F309" s="201" t="s">
        <v>454</v>
      </c>
      <c r="G309" s="201" t="s">
        <v>974</v>
      </c>
      <c r="H309" s="201"/>
      <c r="I309" s="201" t="s">
        <v>974</v>
      </c>
      <c r="J309" s="202"/>
      <c r="K309" s="201"/>
      <c r="L309" s="202">
        <v>87.1</v>
      </c>
      <c r="M309" s="201"/>
      <c r="N309" s="203"/>
      <c r="V309" s="189"/>
      <c r="W309" s="195"/>
      <c r="X309" s="195"/>
      <c r="AB309" s="207"/>
      <c r="AC309" s="163" t="s">
        <v>2543</v>
      </c>
      <c r="AE309" s="195"/>
      <c r="AG309" s="195"/>
      <c r="AI309" s="195"/>
    </row>
    <row r="310" spans="1:35" s="160" customFormat="1" ht="12" x14ac:dyDescent="0.2">
      <c r="A310" s="211"/>
      <c r="B310" s="212"/>
      <c r="C310" s="1039" t="s">
        <v>459</v>
      </c>
      <c r="D310" s="1039"/>
      <c r="E310" s="1039"/>
      <c r="F310" s="192"/>
      <c r="G310" s="192"/>
      <c r="H310" s="192"/>
      <c r="I310" s="192"/>
      <c r="J310" s="193"/>
      <c r="K310" s="192"/>
      <c r="L310" s="193">
        <v>408.24</v>
      </c>
      <c r="M310" s="208"/>
      <c r="N310" s="194"/>
      <c r="V310" s="189"/>
      <c r="W310" s="195"/>
      <c r="X310" s="195"/>
      <c r="AB310" s="207"/>
      <c r="AE310" s="195" t="s">
        <v>459</v>
      </c>
      <c r="AG310" s="195"/>
      <c r="AI310" s="195"/>
    </row>
    <row r="311" spans="1:35" s="160" customFormat="1" ht="33.75" x14ac:dyDescent="0.2">
      <c r="A311" s="190" t="s">
        <v>2670</v>
      </c>
      <c r="B311" s="191" t="s">
        <v>2671</v>
      </c>
      <c r="C311" s="1039" t="s">
        <v>2672</v>
      </c>
      <c r="D311" s="1039"/>
      <c r="E311" s="1039"/>
      <c r="F311" s="192" t="s">
        <v>1017</v>
      </c>
      <c r="G311" s="192"/>
      <c r="H311" s="192"/>
      <c r="I311" s="192" t="s">
        <v>423</v>
      </c>
      <c r="J311" s="193">
        <v>2135.83</v>
      </c>
      <c r="K311" s="192" t="s">
        <v>1361</v>
      </c>
      <c r="L311" s="193">
        <v>435.69</v>
      </c>
      <c r="M311" s="192" t="s">
        <v>1362</v>
      </c>
      <c r="N311" s="194">
        <v>2161</v>
      </c>
      <c r="V311" s="189"/>
      <c r="W311" s="195"/>
      <c r="X311" s="195" t="s">
        <v>2672</v>
      </c>
      <c r="AB311" s="207"/>
      <c r="AE311" s="195"/>
      <c r="AG311" s="195"/>
      <c r="AI311" s="195"/>
    </row>
    <row r="312" spans="1:35" s="160" customFormat="1" ht="12" x14ac:dyDescent="0.2">
      <c r="A312" s="211"/>
      <c r="B312" s="212"/>
      <c r="C312" s="168" t="s">
        <v>1363</v>
      </c>
      <c r="D312" s="213"/>
      <c r="E312" s="213"/>
      <c r="F312" s="214"/>
      <c r="G312" s="214"/>
      <c r="H312" s="214"/>
      <c r="I312" s="214"/>
      <c r="J312" s="215"/>
      <c r="K312" s="214"/>
      <c r="L312" s="215"/>
      <c r="M312" s="216"/>
      <c r="N312" s="217"/>
      <c r="V312" s="189"/>
      <c r="W312" s="195"/>
      <c r="X312" s="195"/>
      <c r="AB312" s="207"/>
      <c r="AE312" s="195"/>
      <c r="AG312" s="195"/>
      <c r="AI312" s="195"/>
    </row>
    <row r="313" spans="1:35" s="160" customFormat="1" ht="12" x14ac:dyDescent="0.2">
      <c r="A313" s="196"/>
      <c r="B313" s="197"/>
      <c r="C313" s="1037" t="s">
        <v>2642</v>
      </c>
      <c r="D313" s="1037"/>
      <c r="E313" s="1037"/>
      <c r="F313" s="1037"/>
      <c r="G313" s="1037"/>
      <c r="H313" s="1037"/>
      <c r="I313" s="1037"/>
      <c r="J313" s="1037"/>
      <c r="K313" s="1037"/>
      <c r="L313" s="1037"/>
      <c r="M313" s="1037"/>
      <c r="N313" s="1046"/>
      <c r="V313" s="189"/>
      <c r="W313" s="195"/>
      <c r="X313" s="195"/>
      <c r="AB313" s="207"/>
      <c r="AE313" s="195"/>
      <c r="AF313" s="163" t="s">
        <v>2642</v>
      </c>
      <c r="AG313" s="195"/>
      <c r="AI313" s="195"/>
    </row>
    <row r="314" spans="1:35" s="160" customFormat="1" ht="22.5" x14ac:dyDescent="0.2">
      <c r="A314" s="198"/>
      <c r="B314" s="199" t="s">
        <v>1365</v>
      </c>
      <c r="C314" s="1037" t="s">
        <v>1366</v>
      </c>
      <c r="D314" s="1037"/>
      <c r="E314" s="1037"/>
      <c r="F314" s="1037"/>
      <c r="G314" s="1037"/>
      <c r="H314" s="1037"/>
      <c r="I314" s="1037"/>
      <c r="J314" s="1037"/>
      <c r="K314" s="1037"/>
      <c r="L314" s="1037"/>
      <c r="M314" s="1037"/>
      <c r="N314" s="1046"/>
      <c r="V314" s="189"/>
      <c r="W314" s="195"/>
      <c r="X314" s="195"/>
      <c r="Z314" s="163" t="s">
        <v>1366</v>
      </c>
      <c r="AB314" s="207"/>
      <c r="AE314" s="195"/>
      <c r="AG314" s="195"/>
      <c r="AI314" s="195"/>
    </row>
    <row r="315" spans="1:35" s="160" customFormat="1" ht="33.75" x14ac:dyDescent="0.2">
      <c r="A315" s="190" t="s">
        <v>165</v>
      </c>
      <c r="B315" s="191" t="s">
        <v>2673</v>
      </c>
      <c r="C315" s="1039" t="s">
        <v>2674</v>
      </c>
      <c r="D315" s="1039"/>
      <c r="E315" s="1039"/>
      <c r="F315" s="192" t="s">
        <v>1017</v>
      </c>
      <c r="G315" s="192"/>
      <c r="H315" s="192"/>
      <c r="I315" s="192" t="s">
        <v>423</v>
      </c>
      <c r="J315" s="193"/>
      <c r="K315" s="192"/>
      <c r="L315" s="193"/>
      <c r="M315" s="192"/>
      <c r="N315" s="194"/>
      <c r="V315" s="189"/>
      <c r="W315" s="195"/>
      <c r="X315" s="195" t="s">
        <v>2674</v>
      </c>
      <c r="AB315" s="207"/>
      <c r="AE315" s="195"/>
      <c r="AG315" s="195"/>
      <c r="AI315" s="195"/>
    </row>
    <row r="316" spans="1:35" s="160" customFormat="1" ht="12" x14ac:dyDescent="0.2">
      <c r="A316" s="200"/>
      <c r="B316" s="199" t="s">
        <v>423</v>
      </c>
      <c r="C316" s="1037" t="s">
        <v>432</v>
      </c>
      <c r="D316" s="1037"/>
      <c r="E316" s="1037"/>
      <c r="F316" s="201"/>
      <c r="G316" s="201"/>
      <c r="H316" s="201"/>
      <c r="I316" s="201"/>
      <c r="J316" s="202">
        <v>120.77</v>
      </c>
      <c r="K316" s="201"/>
      <c r="L316" s="202">
        <v>120.77</v>
      </c>
      <c r="M316" s="201"/>
      <c r="N316" s="203"/>
      <c r="V316" s="189"/>
      <c r="W316" s="195"/>
      <c r="X316" s="195"/>
      <c r="AA316" s="163" t="s">
        <v>432</v>
      </c>
      <c r="AB316" s="207"/>
      <c r="AE316" s="195"/>
      <c r="AG316" s="195"/>
      <c r="AI316" s="195"/>
    </row>
    <row r="317" spans="1:35" s="160" customFormat="1" ht="12" x14ac:dyDescent="0.2">
      <c r="A317" s="200"/>
      <c r="B317" s="199" t="s">
        <v>434</v>
      </c>
      <c r="C317" s="1037" t="s">
        <v>435</v>
      </c>
      <c r="D317" s="1037"/>
      <c r="E317" s="1037"/>
      <c r="F317" s="201"/>
      <c r="G317" s="201"/>
      <c r="H317" s="201"/>
      <c r="I317" s="201"/>
      <c r="J317" s="202">
        <v>11.95</v>
      </c>
      <c r="K317" s="201"/>
      <c r="L317" s="202">
        <v>11.95</v>
      </c>
      <c r="M317" s="201"/>
      <c r="N317" s="203"/>
      <c r="V317" s="189"/>
      <c r="W317" s="195"/>
      <c r="X317" s="195"/>
      <c r="AA317" s="163" t="s">
        <v>435</v>
      </c>
      <c r="AB317" s="207"/>
      <c r="AE317" s="195"/>
      <c r="AG317" s="195"/>
      <c r="AI317" s="195"/>
    </row>
    <row r="318" spans="1:35" s="160" customFormat="1" ht="12" x14ac:dyDescent="0.2">
      <c r="A318" s="200"/>
      <c r="B318" s="199" t="s">
        <v>437</v>
      </c>
      <c r="C318" s="1037" t="s">
        <v>438</v>
      </c>
      <c r="D318" s="1037"/>
      <c r="E318" s="1037"/>
      <c r="F318" s="201"/>
      <c r="G318" s="201"/>
      <c r="H318" s="201"/>
      <c r="I318" s="201"/>
      <c r="J318" s="202">
        <v>1.03</v>
      </c>
      <c r="K318" s="201"/>
      <c r="L318" s="202">
        <v>1.03</v>
      </c>
      <c r="M318" s="201"/>
      <c r="N318" s="203"/>
      <c r="V318" s="189"/>
      <c r="W318" s="195"/>
      <c r="X318" s="195"/>
      <c r="AA318" s="163" t="s">
        <v>438</v>
      </c>
      <c r="AB318" s="207"/>
      <c r="AE318" s="195"/>
      <c r="AG318" s="195"/>
      <c r="AI318" s="195"/>
    </row>
    <row r="319" spans="1:35" s="160" customFormat="1" ht="12" x14ac:dyDescent="0.2">
      <c r="A319" s="200"/>
      <c r="B319" s="199" t="s">
        <v>439</v>
      </c>
      <c r="C319" s="1037" t="s">
        <v>440</v>
      </c>
      <c r="D319" s="1037"/>
      <c r="E319" s="1037"/>
      <c r="F319" s="201"/>
      <c r="G319" s="201"/>
      <c r="H319" s="201"/>
      <c r="I319" s="201"/>
      <c r="J319" s="202">
        <v>54.14</v>
      </c>
      <c r="K319" s="201"/>
      <c r="L319" s="202">
        <v>54.14</v>
      </c>
      <c r="M319" s="201"/>
      <c r="N319" s="203"/>
      <c r="V319" s="189"/>
      <c r="W319" s="195"/>
      <c r="X319" s="195"/>
      <c r="AA319" s="163" t="s">
        <v>440</v>
      </c>
      <c r="AB319" s="207"/>
      <c r="AE319" s="195"/>
      <c r="AG319" s="195"/>
      <c r="AI319" s="195"/>
    </row>
    <row r="320" spans="1:35" s="160" customFormat="1" ht="12" x14ac:dyDescent="0.2">
      <c r="A320" s="196"/>
      <c r="B320" s="204" t="s">
        <v>2666</v>
      </c>
      <c r="C320" s="1048" t="s">
        <v>2675</v>
      </c>
      <c r="D320" s="1048"/>
      <c r="E320" s="1048"/>
      <c r="F320" s="205" t="s">
        <v>1017</v>
      </c>
      <c r="G320" s="205" t="s">
        <v>434</v>
      </c>
      <c r="H320" s="205"/>
      <c r="I320" s="205" t="s">
        <v>434</v>
      </c>
      <c r="J320" s="199"/>
      <c r="K320" s="201"/>
      <c r="L320" s="202"/>
      <c r="M320" s="201"/>
      <c r="N320" s="206"/>
      <c r="V320" s="189"/>
      <c r="W320" s="195"/>
      <c r="X320" s="195"/>
      <c r="AB320" s="207" t="s">
        <v>2675</v>
      </c>
      <c r="AE320" s="195"/>
      <c r="AG320" s="195"/>
      <c r="AI320" s="195"/>
    </row>
    <row r="321" spans="1:35" s="160" customFormat="1" ht="12" x14ac:dyDescent="0.2">
      <c r="A321" s="200"/>
      <c r="B321" s="199"/>
      <c r="C321" s="1037" t="s">
        <v>443</v>
      </c>
      <c r="D321" s="1037"/>
      <c r="E321" s="1037"/>
      <c r="F321" s="201" t="s">
        <v>444</v>
      </c>
      <c r="G321" s="201" t="s">
        <v>562</v>
      </c>
      <c r="H321" s="201"/>
      <c r="I321" s="201" t="s">
        <v>562</v>
      </c>
      <c r="J321" s="202"/>
      <c r="K321" s="201"/>
      <c r="L321" s="202"/>
      <c r="M321" s="201"/>
      <c r="N321" s="203"/>
      <c r="V321" s="189"/>
      <c r="W321" s="195"/>
      <c r="X321" s="195"/>
      <c r="AB321" s="207"/>
      <c r="AC321" s="163" t="s">
        <v>443</v>
      </c>
      <c r="AE321" s="195"/>
      <c r="AG321" s="195"/>
      <c r="AI321" s="195"/>
    </row>
    <row r="322" spans="1:35" s="160" customFormat="1" ht="12" x14ac:dyDescent="0.2">
      <c r="A322" s="200"/>
      <c r="B322" s="199"/>
      <c r="C322" s="1037" t="s">
        <v>447</v>
      </c>
      <c r="D322" s="1037"/>
      <c r="E322" s="1037"/>
      <c r="F322" s="201" t="s">
        <v>444</v>
      </c>
      <c r="G322" s="201" t="s">
        <v>1990</v>
      </c>
      <c r="H322" s="201"/>
      <c r="I322" s="201" t="s">
        <v>1990</v>
      </c>
      <c r="J322" s="202"/>
      <c r="K322" s="201"/>
      <c r="L322" s="202"/>
      <c r="M322" s="201"/>
      <c r="N322" s="203"/>
      <c r="V322" s="189"/>
      <c r="W322" s="195"/>
      <c r="X322" s="195"/>
      <c r="AB322" s="207"/>
      <c r="AC322" s="163" t="s">
        <v>447</v>
      </c>
      <c r="AE322" s="195"/>
      <c r="AG322" s="195"/>
      <c r="AI322" s="195"/>
    </row>
    <row r="323" spans="1:35" s="160" customFormat="1" ht="12" x14ac:dyDescent="0.2">
      <c r="A323" s="200"/>
      <c r="B323" s="199"/>
      <c r="C323" s="1047" t="s">
        <v>450</v>
      </c>
      <c r="D323" s="1047"/>
      <c r="E323" s="1047"/>
      <c r="F323" s="208"/>
      <c r="G323" s="208"/>
      <c r="H323" s="208"/>
      <c r="I323" s="208"/>
      <c r="J323" s="209">
        <v>186.86</v>
      </c>
      <c r="K323" s="208"/>
      <c r="L323" s="209">
        <v>186.86</v>
      </c>
      <c r="M323" s="208"/>
      <c r="N323" s="210"/>
      <c r="V323" s="189"/>
      <c r="W323" s="195"/>
      <c r="X323" s="195"/>
      <c r="AB323" s="207"/>
      <c r="AD323" s="163" t="s">
        <v>450</v>
      </c>
      <c r="AE323" s="195"/>
      <c r="AG323" s="195"/>
      <c r="AI323" s="195"/>
    </row>
    <row r="324" spans="1:35" s="160" customFormat="1" ht="12" x14ac:dyDescent="0.2">
      <c r="A324" s="200"/>
      <c r="B324" s="199"/>
      <c r="C324" s="1037" t="s">
        <v>451</v>
      </c>
      <c r="D324" s="1037"/>
      <c r="E324" s="1037"/>
      <c r="F324" s="201"/>
      <c r="G324" s="201"/>
      <c r="H324" s="201"/>
      <c r="I324" s="201"/>
      <c r="J324" s="202"/>
      <c r="K324" s="201"/>
      <c r="L324" s="202">
        <v>121.8</v>
      </c>
      <c r="M324" s="201"/>
      <c r="N324" s="203"/>
      <c r="V324" s="189"/>
      <c r="W324" s="195"/>
      <c r="X324" s="195"/>
      <c r="AB324" s="207"/>
      <c r="AC324" s="163" t="s">
        <v>451</v>
      </c>
      <c r="AE324" s="195"/>
      <c r="AG324" s="195"/>
      <c r="AI324" s="195"/>
    </row>
    <row r="325" spans="1:35" s="160" customFormat="1" ht="45" x14ac:dyDescent="0.2">
      <c r="A325" s="200"/>
      <c r="B325" s="199" t="s">
        <v>2540</v>
      </c>
      <c r="C325" s="1037" t="s">
        <v>2541</v>
      </c>
      <c r="D325" s="1037"/>
      <c r="E325" s="1037"/>
      <c r="F325" s="201" t="s">
        <v>454</v>
      </c>
      <c r="G325" s="201" t="s">
        <v>1241</v>
      </c>
      <c r="H325" s="201"/>
      <c r="I325" s="201" t="s">
        <v>1241</v>
      </c>
      <c r="J325" s="202"/>
      <c r="K325" s="201"/>
      <c r="L325" s="202">
        <v>147.38</v>
      </c>
      <c r="M325" s="201"/>
      <c r="N325" s="203"/>
      <c r="V325" s="189"/>
      <c r="W325" s="195"/>
      <c r="X325" s="195"/>
      <c r="AB325" s="207"/>
      <c r="AC325" s="163" t="s">
        <v>2541</v>
      </c>
      <c r="AE325" s="195"/>
      <c r="AG325" s="195"/>
      <c r="AI325" s="195"/>
    </row>
    <row r="326" spans="1:35" s="160" customFormat="1" ht="45" x14ac:dyDescent="0.2">
      <c r="A326" s="200"/>
      <c r="B326" s="199" t="s">
        <v>2542</v>
      </c>
      <c r="C326" s="1037" t="s">
        <v>2543</v>
      </c>
      <c r="D326" s="1037"/>
      <c r="E326" s="1037"/>
      <c r="F326" s="201" t="s">
        <v>454</v>
      </c>
      <c r="G326" s="201" t="s">
        <v>974</v>
      </c>
      <c r="H326" s="201"/>
      <c r="I326" s="201" t="s">
        <v>974</v>
      </c>
      <c r="J326" s="202"/>
      <c r="K326" s="201"/>
      <c r="L326" s="202">
        <v>87.7</v>
      </c>
      <c r="M326" s="201"/>
      <c r="N326" s="203"/>
      <c r="V326" s="189"/>
      <c r="W326" s="195"/>
      <c r="X326" s="195"/>
      <c r="AB326" s="207"/>
      <c r="AC326" s="163" t="s">
        <v>2543</v>
      </c>
      <c r="AE326" s="195"/>
      <c r="AG326" s="195"/>
      <c r="AI326" s="195"/>
    </row>
    <row r="327" spans="1:35" s="160" customFormat="1" ht="12" x14ac:dyDescent="0.2">
      <c r="A327" s="211"/>
      <c r="B327" s="212"/>
      <c r="C327" s="1039" t="s">
        <v>459</v>
      </c>
      <c r="D327" s="1039"/>
      <c r="E327" s="1039"/>
      <c r="F327" s="192"/>
      <c r="G327" s="192"/>
      <c r="H327" s="192"/>
      <c r="I327" s="192"/>
      <c r="J327" s="193"/>
      <c r="K327" s="192"/>
      <c r="L327" s="193">
        <v>421.94</v>
      </c>
      <c r="M327" s="208"/>
      <c r="N327" s="194"/>
      <c r="V327" s="189"/>
      <c r="W327" s="195"/>
      <c r="X327" s="195"/>
      <c r="AB327" s="207"/>
      <c r="AE327" s="195" t="s">
        <v>459</v>
      </c>
      <c r="AG327" s="195"/>
      <c r="AI327" s="195"/>
    </row>
    <row r="328" spans="1:35" s="160" customFormat="1" ht="33.75" x14ac:dyDescent="0.2">
      <c r="A328" s="190" t="s">
        <v>2676</v>
      </c>
      <c r="B328" s="191" t="s">
        <v>2677</v>
      </c>
      <c r="C328" s="1039" t="s">
        <v>2678</v>
      </c>
      <c r="D328" s="1039"/>
      <c r="E328" s="1039"/>
      <c r="F328" s="192" t="s">
        <v>1017</v>
      </c>
      <c r="G328" s="192"/>
      <c r="H328" s="192"/>
      <c r="I328" s="192" t="s">
        <v>423</v>
      </c>
      <c r="J328" s="193">
        <v>16008.33</v>
      </c>
      <c r="K328" s="192" t="s">
        <v>1361</v>
      </c>
      <c r="L328" s="193">
        <v>3266.13</v>
      </c>
      <c r="M328" s="192" t="s">
        <v>1362</v>
      </c>
      <c r="N328" s="194">
        <v>16200</v>
      </c>
      <c r="V328" s="189"/>
      <c r="W328" s="195"/>
      <c r="X328" s="195" t="s">
        <v>2678</v>
      </c>
      <c r="AB328" s="207"/>
      <c r="AE328" s="195"/>
      <c r="AG328" s="195"/>
      <c r="AI328" s="195"/>
    </row>
    <row r="329" spans="1:35" s="160" customFormat="1" ht="12" x14ac:dyDescent="0.2">
      <c r="A329" s="211"/>
      <c r="B329" s="212"/>
      <c r="C329" s="168" t="s">
        <v>1363</v>
      </c>
      <c r="D329" s="213"/>
      <c r="E329" s="213"/>
      <c r="F329" s="214"/>
      <c r="G329" s="214"/>
      <c r="H329" s="214"/>
      <c r="I329" s="214"/>
      <c r="J329" s="215"/>
      <c r="K329" s="214"/>
      <c r="L329" s="215"/>
      <c r="M329" s="216"/>
      <c r="N329" s="217"/>
      <c r="V329" s="189"/>
      <c r="W329" s="195"/>
      <c r="X329" s="195"/>
      <c r="AB329" s="207"/>
      <c r="AE329" s="195"/>
      <c r="AG329" s="195"/>
      <c r="AI329" s="195"/>
    </row>
    <row r="330" spans="1:35" s="160" customFormat="1" ht="12" x14ac:dyDescent="0.2">
      <c r="A330" s="196"/>
      <c r="B330" s="197"/>
      <c r="C330" s="1037" t="s">
        <v>2679</v>
      </c>
      <c r="D330" s="1037"/>
      <c r="E330" s="1037"/>
      <c r="F330" s="1037"/>
      <c r="G330" s="1037"/>
      <c r="H330" s="1037"/>
      <c r="I330" s="1037"/>
      <c r="J330" s="1037"/>
      <c r="K330" s="1037"/>
      <c r="L330" s="1037"/>
      <c r="M330" s="1037"/>
      <c r="N330" s="1046"/>
      <c r="V330" s="189"/>
      <c r="W330" s="195"/>
      <c r="X330" s="195"/>
      <c r="AB330" s="207"/>
      <c r="AE330" s="195"/>
      <c r="AF330" s="163" t="s">
        <v>2679</v>
      </c>
      <c r="AG330" s="195"/>
      <c r="AI330" s="195"/>
    </row>
    <row r="331" spans="1:35" s="160" customFormat="1" ht="22.5" x14ac:dyDescent="0.2">
      <c r="A331" s="198"/>
      <c r="B331" s="199" t="s">
        <v>1365</v>
      </c>
      <c r="C331" s="1037" t="s">
        <v>1366</v>
      </c>
      <c r="D331" s="1037"/>
      <c r="E331" s="1037"/>
      <c r="F331" s="1037"/>
      <c r="G331" s="1037"/>
      <c r="H331" s="1037"/>
      <c r="I331" s="1037"/>
      <c r="J331" s="1037"/>
      <c r="K331" s="1037"/>
      <c r="L331" s="1037"/>
      <c r="M331" s="1037"/>
      <c r="N331" s="1046"/>
      <c r="V331" s="189"/>
      <c r="W331" s="195"/>
      <c r="X331" s="195"/>
      <c r="Z331" s="163" t="s">
        <v>1366</v>
      </c>
      <c r="AB331" s="207"/>
      <c r="AE331" s="195"/>
      <c r="AG331" s="195"/>
      <c r="AI331" s="195"/>
    </row>
    <row r="332" spans="1:35" s="160" customFormat="1" ht="1.5" customHeight="1" x14ac:dyDescent="0.2">
      <c r="A332" s="214"/>
      <c r="B332" s="212"/>
      <c r="C332" s="212"/>
      <c r="D332" s="212"/>
      <c r="E332" s="212"/>
      <c r="F332" s="214"/>
      <c r="G332" s="214"/>
      <c r="H332" s="214"/>
      <c r="I332" s="214"/>
      <c r="J332" s="218"/>
      <c r="K332" s="214"/>
      <c r="L332" s="218"/>
      <c r="M332" s="201"/>
      <c r="N332" s="218"/>
      <c r="V332" s="189"/>
      <c r="W332" s="195"/>
      <c r="X332" s="195"/>
      <c r="AB332" s="207"/>
      <c r="AE332" s="195"/>
      <c r="AG332" s="195"/>
      <c r="AI332" s="195"/>
    </row>
    <row r="333" spans="1:35" s="160" customFormat="1" ht="12" x14ac:dyDescent="0.2">
      <c r="A333" s="219"/>
      <c r="B333" s="220"/>
      <c r="C333" s="1039" t="s">
        <v>2680</v>
      </c>
      <c r="D333" s="1039"/>
      <c r="E333" s="1039"/>
      <c r="F333" s="1039"/>
      <c r="G333" s="1039"/>
      <c r="H333" s="1039"/>
      <c r="I333" s="1039"/>
      <c r="J333" s="1039"/>
      <c r="K333" s="1039"/>
      <c r="L333" s="221"/>
      <c r="M333" s="222"/>
      <c r="N333" s="223"/>
      <c r="V333" s="189"/>
      <c r="W333" s="195"/>
      <c r="X333" s="195"/>
      <c r="AB333" s="207"/>
      <c r="AE333" s="195"/>
      <c r="AG333" s="195" t="s">
        <v>2680</v>
      </c>
      <c r="AI333" s="195"/>
    </row>
    <row r="334" spans="1:35" s="160" customFormat="1" ht="12" x14ac:dyDescent="0.2">
      <c r="A334" s="224"/>
      <c r="B334" s="199"/>
      <c r="C334" s="1037" t="s">
        <v>512</v>
      </c>
      <c r="D334" s="1037"/>
      <c r="E334" s="1037"/>
      <c r="F334" s="1037"/>
      <c r="G334" s="1037"/>
      <c r="H334" s="1037"/>
      <c r="I334" s="1037"/>
      <c r="J334" s="1037"/>
      <c r="K334" s="1037"/>
      <c r="L334" s="225">
        <v>427.06</v>
      </c>
      <c r="M334" s="226"/>
      <c r="N334" s="227"/>
      <c r="V334" s="189"/>
      <c r="W334" s="195"/>
      <c r="X334" s="195"/>
      <c r="AB334" s="207"/>
      <c r="AE334" s="195"/>
      <c r="AG334" s="195"/>
      <c r="AH334" s="163" t="s">
        <v>512</v>
      </c>
      <c r="AI334" s="195"/>
    </row>
    <row r="335" spans="1:35" s="160" customFormat="1" ht="12" x14ac:dyDescent="0.2">
      <c r="A335" s="224"/>
      <c r="B335" s="199"/>
      <c r="C335" s="1037" t="s">
        <v>513</v>
      </c>
      <c r="D335" s="1037"/>
      <c r="E335" s="1037"/>
      <c r="F335" s="1037"/>
      <c r="G335" s="1037"/>
      <c r="H335" s="1037"/>
      <c r="I335" s="1037"/>
      <c r="J335" s="1037"/>
      <c r="K335" s="1037"/>
      <c r="L335" s="225"/>
      <c r="M335" s="226"/>
      <c r="N335" s="227"/>
      <c r="V335" s="189"/>
      <c r="W335" s="195"/>
      <c r="X335" s="195"/>
      <c r="AB335" s="207"/>
      <c r="AE335" s="195"/>
      <c r="AG335" s="195"/>
      <c r="AH335" s="163" t="s">
        <v>513</v>
      </c>
      <c r="AI335" s="195"/>
    </row>
    <row r="336" spans="1:35" s="160" customFormat="1" ht="12" x14ac:dyDescent="0.2">
      <c r="A336" s="224"/>
      <c r="B336" s="199"/>
      <c r="C336" s="1037" t="s">
        <v>514</v>
      </c>
      <c r="D336" s="1037"/>
      <c r="E336" s="1037"/>
      <c r="F336" s="1037"/>
      <c r="G336" s="1037"/>
      <c r="H336" s="1037"/>
      <c r="I336" s="1037"/>
      <c r="J336" s="1037"/>
      <c r="K336" s="1037"/>
      <c r="L336" s="225">
        <v>276.16000000000003</v>
      </c>
      <c r="M336" s="226"/>
      <c r="N336" s="227"/>
      <c r="V336" s="189"/>
      <c r="W336" s="195"/>
      <c r="X336" s="195"/>
      <c r="AB336" s="207"/>
      <c r="AE336" s="195"/>
      <c r="AG336" s="195"/>
      <c r="AH336" s="163" t="s">
        <v>514</v>
      </c>
      <c r="AI336" s="195"/>
    </row>
    <row r="337" spans="1:35" s="160" customFormat="1" ht="12" x14ac:dyDescent="0.2">
      <c r="A337" s="224"/>
      <c r="B337" s="199"/>
      <c r="C337" s="1037" t="s">
        <v>515</v>
      </c>
      <c r="D337" s="1037"/>
      <c r="E337" s="1037"/>
      <c r="F337" s="1037"/>
      <c r="G337" s="1037"/>
      <c r="H337" s="1037"/>
      <c r="I337" s="1037"/>
      <c r="J337" s="1037"/>
      <c r="K337" s="1037"/>
      <c r="L337" s="225">
        <v>18.440000000000001</v>
      </c>
      <c r="M337" s="226"/>
      <c r="N337" s="227"/>
      <c r="V337" s="189"/>
      <c r="W337" s="195"/>
      <c r="X337" s="195"/>
      <c r="AB337" s="207"/>
      <c r="AE337" s="195"/>
      <c r="AG337" s="195"/>
      <c r="AH337" s="163" t="s">
        <v>515</v>
      </c>
      <c r="AI337" s="195"/>
    </row>
    <row r="338" spans="1:35" s="160" customFormat="1" ht="12" x14ac:dyDescent="0.2">
      <c r="A338" s="224"/>
      <c r="B338" s="199"/>
      <c r="C338" s="1037" t="s">
        <v>516</v>
      </c>
      <c r="D338" s="1037"/>
      <c r="E338" s="1037"/>
      <c r="F338" s="1037"/>
      <c r="G338" s="1037"/>
      <c r="H338" s="1037"/>
      <c r="I338" s="1037"/>
      <c r="J338" s="1037"/>
      <c r="K338" s="1037"/>
      <c r="L338" s="225">
        <v>1.39</v>
      </c>
      <c r="M338" s="226"/>
      <c r="N338" s="227"/>
      <c r="V338" s="189"/>
      <c r="W338" s="195"/>
      <c r="X338" s="195"/>
      <c r="AB338" s="207"/>
      <c r="AE338" s="195"/>
      <c r="AG338" s="195"/>
      <c r="AH338" s="163" t="s">
        <v>516</v>
      </c>
      <c r="AI338" s="195"/>
    </row>
    <row r="339" spans="1:35" s="160" customFormat="1" ht="12" x14ac:dyDescent="0.2">
      <c r="A339" s="224"/>
      <c r="B339" s="199"/>
      <c r="C339" s="1037" t="s">
        <v>517</v>
      </c>
      <c r="D339" s="1037"/>
      <c r="E339" s="1037"/>
      <c r="F339" s="1037"/>
      <c r="G339" s="1037"/>
      <c r="H339" s="1037"/>
      <c r="I339" s="1037"/>
      <c r="J339" s="1037"/>
      <c r="K339" s="1037"/>
      <c r="L339" s="225">
        <v>132.46</v>
      </c>
      <c r="M339" s="226"/>
      <c r="N339" s="227"/>
      <c r="V339" s="189"/>
      <c r="W339" s="195"/>
      <c r="X339" s="195"/>
      <c r="AB339" s="207"/>
      <c r="AE339" s="195"/>
      <c r="AG339" s="195"/>
      <c r="AH339" s="163" t="s">
        <v>517</v>
      </c>
      <c r="AI339" s="195"/>
    </row>
    <row r="340" spans="1:35" s="160" customFormat="1" ht="12" x14ac:dyDescent="0.2">
      <c r="A340" s="224"/>
      <c r="B340" s="199"/>
      <c r="C340" s="1037" t="s">
        <v>518</v>
      </c>
      <c r="D340" s="1037"/>
      <c r="E340" s="1037"/>
      <c r="F340" s="1037"/>
      <c r="G340" s="1037"/>
      <c r="H340" s="1037"/>
      <c r="I340" s="1037"/>
      <c r="J340" s="1037"/>
      <c r="K340" s="1037"/>
      <c r="L340" s="225">
        <v>962.73</v>
      </c>
      <c r="M340" s="226"/>
      <c r="N340" s="227"/>
      <c r="V340" s="189"/>
      <c r="W340" s="195"/>
      <c r="X340" s="195"/>
      <c r="AB340" s="207"/>
      <c r="AE340" s="195"/>
      <c r="AG340" s="195"/>
      <c r="AH340" s="163" t="s">
        <v>518</v>
      </c>
      <c r="AI340" s="195"/>
    </row>
    <row r="341" spans="1:35" s="160" customFormat="1" ht="12" x14ac:dyDescent="0.2">
      <c r="A341" s="224"/>
      <c r="B341" s="199"/>
      <c r="C341" s="1037" t="s">
        <v>513</v>
      </c>
      <c r="D341" s="1037"/>
      <c r="E341" s="1037"/>
      <c r="F341" s="1037"/>
      <c r="G341" s="1037"/>
      <c r="H341" s="1037"/>
      <c r="I341" s="1037"/>
      <c r="J341" s="1037"/>
      <c r="K341" s="1037"/>
      <c r="L341" s="225"/>
      <c r="M341" s="226"/>
      <c r="N341" s="227"/>
      <c r="V341" s="189"/>
      <c r="W341" s="195"/>
      <c r="X341" s="195"/>
      <c r="AB341" s="207"/>
      <c r="AE341" s="195"/>
      <c r="AG341" s="195"/>
      <c r="AH341" s="163" t="s">
        <v>513</v>
      </c>
      <c r="AI341" s="195"/>
    </row>
    <row r="342" spans="1:35" s="160" customFormat="1" ht="12" x14ac:dyDescent="0.2">
      <c r="A342" s="224"/>
      <c r="B342" s="199"/>
      <c r="C342" s="1037" t="s">
        <v>519</v>
      </c>
      <c r="D342" s="1037"/>
      <c r="E342" s="1037"/>
      <c r="F342" s="1037"/>
      <c r="G342" s="1037"/>
      <c r="H342" s="1037"/>
      <c r="I342" s="1037"/>
      <c r="J342" s="1037"/>
      <c r="K342" s="1037"/>
      <c r="L342" s="225">
        <v>276.16000000000003</v>
      </c>
      <c r="M342" s="226"/>
      <c r="N342" s="227"/>
      <c r="V342" s="189"/>
      <c r="W342" s="195"/>
      <c r="X342" s="195"/>
      <c r="AB342" s="207"/>
      <c r="AE342" s="195"/>
      <c r="AG342" s="195"/>
      <c r="AH342" s="163" t="s">
        <v>519</v>
      </c>
      <c r="AI342" s="195"/>
    </row>
    <row r="343" spans="1:35" s="160" customFormat="1" ht="12" x14ac:dyDescent="0.2">
      <c r="A343" s="224"/>
      <c r="B343" s="199"/>
      <c r="C343" s="1037" t="s">
        <v>520</v>
      </c>
      <c r="D343" s="1037"/>
      <c r="E343" s="1037"/>
      <c r="F343" s="1037"/>
      <c r="G343" s="1037"/>
      <c r="H343" s="1037"/>
      <c r="I343" s="1037"/>
      <c r="J343" s="1037"/>
      <c r="K343" s="1037"/>
      <c r="L343" s="225">
        <v>18.440000000000001</v>
      </c>
      <c r="M343" s="226"/>
      <c r="N343" s="227"/>
      <c r="V343" s="189"/>
      <c r="W343" s="195"/>
      <c r="X343" s="195"/>
      <c r="AB343" s="207"/>
      <c r="AE343" s="195"/>
      <c r="AG343" s="195"/>
      <c r="AH343" s="163" t="s">
        <v>520</v>
      </c>
      <c r="AI343" s="195"/>
    </row>
    <row r="344" spans="1:35" s="160" customFormat="1" ht="12" x14ac:dyDescent="0.2">
      <c r="A344" s="224"/>
      <c r="B344" s="199"/>
      <c r="C344" s="1037" t="s">
        <v>521</v>
      </c>
      <c r="D344" s="1037"/>
      <c r="E344" s="1037"/>
      <c r="F344" s="1037"/>
      <c r="G344" s="1037"/>
      <c r="H344" s="1037"/>
      <c r="I344" s="1037"/>
      <c r="J344" s="1037"/>
      <c r="K344" s="1037"/>
      <c r="L344" s="225">
        <v>132.46</v>
      </c>
      <c r="M344" s="226"/>
      <c r="N344" s="227"/>
      <c r="V344" s="189"/>
      <c r="W344" s="195"/>
      <c r="X344" s="195"/>
      <c r="AB344" s="207"/>
      <c r="AE344" s="195"/>
      <c r="AG344" s="195"/>
      <c r="AH344" s="163" t="s">
        <v>521</v>
      </c>
      <c r="AI344" s="195"/>
    </row>
    <row r="345" spans="1:35" s="160" customFormat="1" ht="12" x14ac:dyDescent="0.2">
      <c r="A345" s="224"/>
      <c r="B345" s="199"/>
      <c r="C345" s="1037" t="s">
        <v>522</v>
      </c>
      <c r="D345" s="1037"/>
      <c r="E345" s="1037"/>
      <c r="F345" s="1037"/>
      <c r="G345" s="1037"/>
      <c r="H345" s="1037"/>
      <c r="I345" s="1037"/>
      <c r="J345" s="1037"/>
      <c r="K345" s="1037"/>
      <c r="L345" s="225">
        <v>335.83</v>
      </c>
      <c r="M345" s="226"/>
      <c r="N345" s="227"/>
      <c r="V345" s="189"/>
      <c r="W345" s="195"/>
      <c r="X345" s="195"/>
      <c r="AB345" s="207"/>
      <c r="AE345" s="195"/>
      <c r="AG345" s="195"/>
      <c r="AH345" s="163" t="s">
        <v>522</v>
      </c>
      <c r="AI345" s="195"/>
    </row>
    <row r="346" spans="1:35" s="160" customFormat="1" ht="12" x14ac:dyDescent="0.2">
      <c r="A346" s="224"/>
      <c r="B346" s="199"/>
      <c r="C346" s="1037" t="s">
        <v>523</v>
      </c>
      <c r="D346" s="1037"/>
      <c r="E346" s="1037"/>
      <c r="F346" s="1037"/>
      <c r="G346" s="1037"/>
      <c r="H346" s="1037"/>
      <c r="I346" s="1037"/>
      <c r="J346" s="1037"/>
      <c r="K346" s="1037"/>
      <c r="L346" s="225">
        <v>199.84</v>
      </c>
      <c r="M346" s="226"/>
      <c r="N346" s="227"/>
      <c r="V346" s="189"/>
      <c r="W346" s="195"/>
      <c r="X346" s="195"/>
      <c r="AB346" s="207"/>
      <c r="AE346" s="195"/>
      <c r="AG346" s="195"/>
      <c r="AH346" s="163" t="s">
        <v>523</v>
      </c>
      <c r="AI346" s="195"/>
    </row>
    <row r="347" spans="1:35" s="160" customFormat="1" ht="12" x14ac:dyDescent="0.2">
      <c r="A347" s="224"/>
      <c r="B347" s="199"/>
      <c r="C347" s="1037" t="s">
        <v>1374</v>
      </c>
      <c r="D347" s="1037"/>
      <c r="E347" s="1037"/>
      <c r="F347" s="1037"/>
      <c r="G347" s="1037"/>
      <c r="H347" s="1037"/>
      <c r="I347" s="1037"/>
      <c r="J347" s="1037"/>
      <c r="K347" s="1037"/>
      <c r="L347" s="225">
        <v>3701.82</v>
      </c>
      <c r="M347" s="226"/>
      <c r="N347" s="227"/>
      <c r="V347" s="189"/>
      <c r="W347" s="195"/>
      <c r="X347" s="195"/>
      <c r="AB347" s="207"/>
      <c r="AE347" s="195"/>
      <c r="AG347" s="195"/>
      <c r="AH347" s="163" t="s">
        <v>1374</v>
      </c>
      <c r="AI347" s="195"/>
    </row>
    <row r="348" spans="1:35" s="160" customFormat="1" ht="12" x14ac:dyDescent="0.2">
      <c r="A348" s="224"/>
      <c r="B348" s="199"/>
      <c r="C348" s="1037" t="s">
        <v>524</v>
      </c>
      <c r="D348" s="1037"/>
      <c r="E348" s="1037"/>
      <c r="F348" s="1037"/>
      <c r="G348" s="1037"/>
      <c r="H348" s="1037"/>
      <c r="I348" s="1037"/>
      <c r="J348" s="1037"/>
      <c r="K348" s="1037"/>
      <c r="L348" s="225">
        <v>277.55</v>
      </c>
      <c r="M348" s="226"/>
      <c r="N348" s="227"/>
      <c r="V348" s="189"/>
      <c r="W348" s="195"/>
      <c r="X348" s="195"/>
      <c r="AB348" s="207"/>
      <c r="AE348" s="195"/>
      <c r="AG348" s="195"/>
      <c r="AH348" s="163" t="s">
        <v>524</v>
      </c>
      <c r="AI348" s="195"/>
    </row>
    <row r="349" spans="1:35" s="160" customFormat="1" ht="12" x14ac:dyDescent="0.2">
      <c r="A349" s="224"/>
      <c r="B349" s="199"/>
      <c r="C349" s="1037" t="s">
        <v>525</v>
      </c>
      <c r="D349" s="1037"/>
      <c r="E349" s="1037"/>
      <c r="F349" s="1037"/>
      <c r="G349" s="1037"/>
      <c r="H349" s="1037"/>
      <c r="I349" s="1037"/>
      <c r="J349" s="1037"/>
      <c r="K349" s="1037"/>
      <c r="L349" s="225">
        <v>335.83</v>
      </c>
      <c r="M349" s="226"/>
      <c r="N349" s="227"/>
      <c r="V349" s="189"/>
      <c r="W349" s="195"/>
      <c r="X349" s="195"/>
      <c r="AB349" s="207"/>
      <c r="AE349" s="195"/>
      <c r="AG349" s="195"/>
      <c r="AH349" s="163" t="s">
        <v>525</v>
      </c>
      <c r="AI349" s="195"/>
    </row>
    <row r="350" spans="1:35" s="160" customFormat="1" ht="12" x14ac:dyDescent="0.2">
      <c r="A350" s="224"/>
      <c r="B350" s="199"/>
      <c r="C350" s="1037" t="s">
        <v>526</v>
      </c>
      <c r="D350" s="1037"/>
      <c r="E350" s="1037"/>
      <c r="F350" s="1037"/>
      <c r="G350" s="1037"/>
      <c r="H350" s="1037"/>
      <c r="I350" s="1037"/>
      <c r="J350" s="1037"/>
      <c r="K350" s="1037"/>
      <c r="L350" s="225">
        <v>199.84</v>
      </c>
      <c r="M350" s="226"/>
      <c r="N350" s="227"/>
      <c r="V350" s="189"/>
      <c r="W350" s="195"/>
      <c r="X350" s="195"/>
      <c r="AB350" s="207"/>
      <c r="AE350" s="195"/>
      <c r="AG350" s="195"/>
      <c r="AH350" s="163" t="s">
        <v>526</v>
      </c>
      <c r="AI350" s="195"/>
    </row>
    <row r="351" spans="1:35" s="160" customFormat="1" ht="12" x14ac:dyDescent="0.2">
      <c r="A351" s="224"/>
      <c r="B351" s="218"/>
      <c r="C351" s="1038" t="s">
        <v>2681</v>
      </c>
      <c r="D351" s="1038"/>
      <c r="E351" s="1038"/>
      <c r="F351" s="1038"/>
      <c r="G351" s="1038"/>
      <c r="H351" s="1038"/>
      <c r="I351" s="1038"/>
      <c r="J351" s="1038"/>
      <c r="K351" s="1038"/>
      <c r="L351" s="228">
        <v>4664.55</v>
      </c>
      <c r="M351" s="229"/>
      <c r="N351" s="230"/>
      <c r="V351" s="189"/>
      <c r="W351" s="195"/>
      <c r="X351" s="195"/>
      <c r="AB351" s="207"/>
      <c r="AE351" s="195"/>
      <c r="AG351" s="195"/>
      <c r="AI351" s="195" t="s">
        <v>2681</v>
      </c>
    </row>
    <row r="352" spans="1:35" s="160" customFormat="1" ht="12" x14ac:dyDescent="0.2">
      <c r="A352" s="224"/>
      <c r="B352" s="199"/>
      <c r="C352" s="1037" t="s">
        <v>513</v>
      </c>
      <c r="D352" s="1037"/>
      <c r="E352" s="1037"/>
      <c r="F352" s="1037"/>
      <c r="G352" s="1037"/>
      <c r="H352" s="1037"/>
      <c r="I352" s="1037"/>
      <c r="J352" s="1037"/>
      <c r="K352" s="1037"/>
      <c r="L352" s="225"/>
      <c r="M352" s="226"/>
      <c r="N352" s="227"/>
      <c r="V352" s="189"/>
      <c r="W352" s="195"/>
      <c r="X352" s="195"/>
      <c r="AB352" s="207"/>
      <c r="AE352" s="195"/>
      <c r="AG352" s="195"/>
      <c r="AH352" s="163" t="s">
        <v>513</v>
      </c>
      <c r="AI352" s="195"/>
    </row>
    <row r="353" spans="1:35" s="160" customFormat="1" ht="12" x14ac:dyDescent="0.2">
      <c r="A353" s="224"/>
      <c r="B353" s="199"/>
      <c r="C353" s="1037" t="s">
        <v>615</v>
      </c>
      <c r="D353" s="1037"/>
      <c r="E353" s="1037"/>
      <c r="F353" s="1037"/>
      <c r="G353" s="1037"/>
      <c r="H353" s="1037"/>
      <c r="I353" s="1037"/>
      <c r="J353" s="1037"/>
      <c r="K353" s="1037"/>
      <c r="L353" s="225">
        <v>27.19</v>
      </c>
      <c r="M353" s="226"/>
      <c r="N353" s="227"/>
      <c r="V353" s="189"/>
      <c r="W353" s="195"/>
      <c r="X353" s="195"/>
      <c r="AB353" s="207"/>
      <c r="AE353" s="195"/>
      <c r="AG353" s="195"/>
      <c r="AH353" s="163" t="s">
        <v>615</v>
      </c>
      <c r="AI353" s="195"/>
    </row>
    <row r="354" spans="1:35" s="160" customFormat="1" ht="12" x14ac:dyDescent="0.2">
      <c r="A354" s="224"/>
      <c r="B354" s="199"/>
      <c r="C354" s="1037" t="s">
        <v>1376</v>
      </c>
      <c r="D354" s="1037"/>
      <c r="E354" s="1037"/>
      <c r="F354" s="1037"/>
      <c r="G354" s="1037"/>
      <c r="H354" s="1037"/>
      <c r="I354" s="1037"/>
      <c r="J354" s="1037"/>
      <c r="K354" s="1037"/>
      <c r="L354" s="225">
        <v>3701.82</v>
      </c>
      <c r="M354" s="226"/>
      <c r="N354" s="227"/>
      <c r="V354" s="189"/>
      <c r="W354" s="195"/>
      <c r="X354" s="195"/>
      <c r="AB354" s="207"/>
      <c r="AE354" s="195"/>
      <c r="AG354" s="195"/>
      <c r="AH354" s="163" t="s">
        <v>1376</v>
      </c>
      <c r="AI354" s="195"/>
    </row>
    <row r="355" spans="1:35" s="160" customFormat="1" ht="12" x14ac:dyDescent="0.2">
      <c r="A355" s="1043" t="s">
        <v>2682</v>
      </c>
      <c r="B355" s="1044"/>
      <c r="C355" s="1044"/>
      <c r="D355" s="1044"/>
      <c r="E355" s="1044"/>
      <c r="F355" s="1044"/>
      <c r="G355" s="1044"/>
      <c r="H355" s="1044"/>
      <c r="I355" s="1044"/>
      <c r="J355" s="1044"/>
      <c r="K355" s="1044"/>
      <c r="L355" s="1044"/>
      <c r="M355" s="1044"/>
      <c r="N355" s="1045"/>
      <c r="V355" s="189" t="s">
        <v>2682</v>
      </c>
      <c r="W355" s="195"/>
      <c r="X355" s="195"/>
      <c r="AB355" s="207"/>
      <c r="AE355" s="195"/>
      <c r="AG355" s="195"/>
      <c r="AI355" s="195"/>
    </row>
    <row r="356" spans="1:35" s="160" customFormat="1" ht="12" x14ac:dyDescent="0.2">
      <c r="A356" s="1040" t="s">
        <v>2525</v>
      </c>
      <c r="B356" s="1041"/>
      <c r="C356" s="1041"/>
      <c r="D356" s="1041"/>
      <c r="E356" s="1041"/>
      <c r="F356" s="1041"/>
      <c r="G356" s="1041"/>
      <c r="H356" s="1041"/>
      <c r="I356" s="1041"/>
      <c r="J356" s="1041"/>
      <c r="K356" s="1041"/>
      <c r="L356" s="1041"/>
      <c r="M356" s="1041"/>
      <c r="N356" s="1042"/>
      <c r="V356" s="189"/>
      <c r="W356" s="195" t="s">
        <v>2525</v>
      </c>
      <c r="X356" s="195"/>
      <c r="AB356" s="207"/>
      <c r="AE356" s="195"/>
      <c r="AG356" s="195"/>
      <c r="AI356" s="195"/>
    </row>
    <row r="357" spans="1:35" s="160" customFormat="1" ht="33.75" x14ac:dyDescent="0.2">
      <c r="A357" s="190" t="s">
        <v>170</v>
      </c>
      <c r="B357" s="191" t="s">
        <v>2546</v>
      </c>
      <c r="C357" s="1039" t="s">
        <v>2547</v>
      </c>
      <c r="D357" s="1039"/>
      <c r="E357" s="1039"/>
      <c r="F357" s="192" t="s">
        <v>1026</v>
      </c>
      <c r="G357" s="192"/>
      <c r="H357" s="192"/>
      <c r="I357" s="192" t="s">
        <v>847</v>
      </c>
      <c r="J357" s="193"/>
      <c r="K357" s="192"/>
      <c r="L357" s="193"/>
      <c r="M357" s="192"/>
      <c r="N357" s="194"/>
      <c r="V357" s="189"/>
      <c r="W357" s="195"/>
      <c r="X357" s="195" t="s">
        <v>2547</v>
      </c>
      <c r="AB357" s="207"/>
      <c r="AE357" s="195"/>
      <c r="AG357" s="195"/>
      <c r="AI357" s="195"/>
    </row>
    <row r="358" spans="1:35" s="160" customFormat="1" ht="12" x14ac:dyDescent="0.2">
      <c r="A358" s="196"/>
      <c r="B358" s="197"/>
      <c r="C358" s="1037" t="s">
        <v>2683</v>
      </c>
      <c r="D358" s="1037"/>
      <c r="E358" s="1037"/>
      <c r="F358" s="1037"/>
      <c r="G358" s="1037"/>
      <c r="H358" s="1037"/>
      <c r="I358" s="1037"/>
      <c r="J358" s="1037"/>
      <c r="K358" s="1037"/>
      <c r="L358" s="1037"/>
      <c r="M358" s="1037"/>
      <c r="N358" s="1046"/>
      <c r="V358" s="189"/>
      <c r="W358" s="195"/>
      <c r="X358" s="195"/>
      <c r="Y358" s="163" t="s">
        <v>2683</v>
      </c>
      <c r="AB358" s="207"/>
      <c r="AE358" s="195"/>
      <c r="AG358" s="195"/>
      <c r="AI358" s="195"/>
    </row>
    <row r="359" spans="1:35" s="160" customFormat="1" ht="33.75" x14ac:dyDescent="0.2">
      <c r="A359" s="198"/>
      <c r="B359" s="199" t="s">
        <v>430</v>
      </c>
      <c r="C359" s="1037" t="s">
        <v>431</v>
      </c>
      <c r="D359" s="1037"/>
      <c r="E359" s="1037"/>
      <c r="F359" s="1037"/>
      <c r="G359" s="1037"/>
      <c r="H359" s="1037"/>
      <c r="I359" s="1037"/>
      <c r="J359" s="1037"/>
      <c r="K359" s="1037"/>
      <c r="L359" s="1037"/>
      <c r="M359" s="1037"/>
      <c r="N359" s="1046"/>
      <c r="V359" s="189"/>
      <c r="W359" s="195"/>
      <c r="X359" s="195"/>
      <c r="Z359" s="163" t="s">
        <v>431</v>
      </c>
      <c r="AB359" s="207"/>
      <c r="AE359" s="195"/>
      <c r="AG359" s="195"/>
      <c r="AI359" s="195"/>
    </row>
    <row r="360" spans="1:35" s="160" customFormat="1" ht="12" x14ac:dyDescent="0.2">
      <c r="A360" s="200"/>
      <c r="B360" s="199" t="s">
        <v>423</v>
      </c>
      <c r="C360" s="1037" t="s">
        <v>432</v>
      </c>
      <c r="D360" s="1037"/>
      <c r="E360" s="1037"/>
      <c r="F360" s="201"/>
      <c r="G360" s="201"/>
      <c r="H360" s="201"/>
      <c r="I360" s="201"/>
      <c r="J360" s="202">
        <v>555.52</v>
      </c>
      <c r="K360" s="201" t="s">
        <v>436</v>
      </c>
      <c r="L360" s="202">
        <v>277.76</v>
      </c>
      <c r="M360" s="201"/>
      <c r="N360" s="203"/>
      <c r="V360" s="189"/>
      <c r="W360" s="195"/>
      <c r="X360" s="195"/>
      <c r="AA360" s="163" t="s">
        <v>432</v>
      </c>
      <c r="AB360" s="207"/>
      <c r="AE360" s="195"/>
      <c r="AG360" s="195"/>
      <c r="AI360" s="195"/>
    </row>
    <row r="361" spans="1:35" s="160" customFormat="1" ht="12" x14ac:dyDescent="0.2">
      <c r="A361" s="200"/>
      <c r="B361" s="199" t="s">
        <v>434</v>
      </c>
      <c r="C361" s="1037" t="s">
        <v>435</v>
      </c>
      <c r="D361" s="1037"/>
      <c r="E361" s="1037"/>
      <c r="F361" s="201"/>
      <c r="G361" s="201"/>
      <c r="H361" s="201"/>
      <c r="I361" s="201"/>
      <c r="J361" s="202">
        <v>6.21</v>
      </c>
      <c r="K361" s="201" t="s">
        <v>436</v>
      </c>
      <c r="L361" s="202">
        <v>3.11</v>
      </c>
      <c r="M361" s="201"/>
      <c r="N361" s="203"/>
      <c r="V361" s="189"/>
      <c r="W361" s="195"/>
      <c r="X361" s="195"/>
      <c r="AA361" s="163" t="s">
        <v>435</v>
      </c>
      <c r="AB361" s="207"/>
      <c r="AE361" s="195"/>
      <c r="AG361" s="195"/>
      <c r="AI361" s="195"/>
    </row>
    <row r="362" spans="1:35" s="160" customFormat="1" ht="12" x14ac:dyDescent="0.2">
      <c r="A362" s="200"/>
      <c r="B362" s="199" t="s">
        <v>437</v>
      </c>
      <c r="C362" s="1037" t="s">
        <v>438</v>
      </c>
      <c r="D362" s="1037"/>
      <c r="E362" s="1037"/>
      <c r="F362" s="201"/>
      <c r="G362" s="201"/>
      <c r="H362" s="201"/>
      <c r="I362" s="201"/>
      <c r="J362" s="202">
        <v>0.91</v>
      </c>
      <c r="K362" s="201" t="s">
        <v>436</v>
      </c>
      <c r="L362" s="202">
        <v>0.46</v>
      </c>
      <c r="M362" s="201"/>
      <c r="N362" s="203"/>
      <c r="V362" s="189"/>
      <c r="W362" s="195"/>
      <c r="X362" s="195"/>
      <c r="AA362" s="163" t="s">
        <v>438</v>
      </c>
      <c r="AB362" s="207"/>
      <c r="AE362" s="195"/>
      <c r="AG362" s="195"/>
      <c r="AI362" s="195"/>
    </row>
    <row r="363" spans="1:35" s="160" customFormat="1" ht="12" x14ac:dyDescent="0.2">
      <c r="A363" s="200"/>
      <c r="B363" s="199" t="s">
        <v>439</v>
      </c>
      <c r="C363" s="1037" t="s">
        <v>440</v>
      </c>
      <c r="D363" s="1037"/>
      <c r="E363" s="1037"/>
      <c r="F363" s="201"/>
      <c r="G363" s="201"/>
      <c r="H363" s="201"/>
      <c r="I363" s="201"/>
      <c r="J363" s="202">
        <v>140.91999999999999</v>
      </c>
      <c r="K363" s="201"/>
      <c r="L363" s="202">
        <v>56.37</v>
      </c>
      <c r="M363" s="201"/>
      <c r="N363" s="203"/>
      <c r="V363" s="189"/>
      <c r="W363" s="195"/>
      <c r="X363" s="195"/>
      <c r="AA363" s="163" t="s">
        <v>440</v>
      </c>
      <c r="AB363" s="207"/>
      <c r="AE363" s="195"/>
      <c r="AG363" s="195"/>
      <c r="AI363" s="195"/>
    </row>
    <row r="364" spans="1:35" s="160" customFormat="1" ht="12" x14ac:dyDescent="0.2">
      <c r="A364" s="196"/>
      <c r="B364" s="204" t="s">
        <v>2529</v>
      </c>
      <c r="C364" s="1048" t="s">
        <v>2530</v>
      </c>
      <c r="D364" s="1048"/>
      <c r="E364" s="1048"/>
      <c r="F364" s="205" t="s">
        <v>1017</v>
      </c>
      <c r="G364" s="205" t="s">
        <v>489</v>
      </c>
      <c r="H364" s="205"/>
      <c r="I364" s="205" t="s">
        <v>489</v>
      </c>
      <c r="J364" s="199"/>
      <c r="K364" s="201"/>
      <c r="L364" s="202"/>
      <c r="M364" s="201"/>
      <c r="N364" s="206"/>
      <c r="V364" s="189"/>
      <c r="W364" s="195"/>
      <c r="X364" s="195"/>
      <c r="AB364" s="207" t="s">
        <v>2530</v>
      </c>
      <c r="AE364" s="195"/>
      <c r="AG364" s="195"/>
      <c r="AI364" s="195"/>
    </row>
    <row r="365" spans="1:35" s="160" customFormat="1" ht="12" x14ac:dyDescent="0.2">
      <c r="A365" s="196"/>
      <c r="B365" s="204" t="s">
        <v>2531</v>
      </c>
      <c r="C365" s="1048" t="s">
        <v>2532</v>
      </c>
      <c r="D365" s="1048"/>
      <c r="E365" s="1048"/>
      <c r="F365" s="205" t="s">
        <v>488</v>
      </c>
      <c r="G365" s="205" t="s">
        <v>489</v>
      </c>
      <c r="H365" s="205"/>
      <c r="I365" s="205" t="s">
        <v>489</v>
      </c>
      <c r="J365" s="199"/>
      <c r="K365" s="201"/>
      <c r="L365" s="202"/>
      <c r="M365" s="201"/>
      <c r="N365" s="206"/>
      <c r="V365" s="189"/>
      <c r="W365" s="195"/>
      <c r="X365" s="195"/>
      <c r="AB365" s="207" t="s">
        <v>2532</v>
      </c>
      <c r="AE365" s="195"/>
      <c r="AG365" s="195"/>
      <c r="AI365" s="195"/>
    </row>
    <row r="366" spans="1:35" s="160" customFormat="1" ht="33.75" x14ac:dyDescent="0.2">
      <c r="A366" s="196"/>
      <c r="B366" s="204" t="s">
        <v>2533</v>
      </c>
      <c r="C366" s="1048" t="s">
        <v>2550</v>
      </c>
      <c r="D366" s="1048"/>
      <c r="E366" s="1048"/>
      <c r="F366" s="205" t="s">
        <v>1003</v>
      </c>
      <c r="G366" s="205" t="s">
        <v>2535</v>
      </c>
      <c r="H366" s="205"/>
      <c r="I366" s="205" t="s">
        <v>2684</v>
      </c>
      <c r="J366" s="199"/>
      <c r="K366" s="201"/>
      <c r="L366" s="202"/>
      <c r="M366" s="201"/>
      <c r="N366" s="206"/>
      <c r="V366" s="189"/>
      <c r="W366" s="195"/>
      <c r="X366" s="195"/>
      <c r="AB366" s="207" t="s">
        <v>2550</v>
      </c>
      <c r="AE366" s="195"/>
      <c r="AG366" s="195"/>
      <c r="AI366" s="195"/>
    </row>
    <row r="367" spans="1:35" s="160" customFormat="1" ht="12" x14ac:dyDescent="0.2">
      <c r="A367" s="200"/>
      <c r="B367" s="199"/>
      <c r="C367" s="1037" t="s">
        <v>443</v>
      </c>
      <c r="D367" s="1037"/>
      <c r="E367" s="1037"/>
      <c r="F367" s="201" t="s">
        <v>444</v>
      </c>
      <c r="G367" s="201" t="s">
        <v>905</v>
      </c>
      <c r="H367" s="201" t="s">
        <v>436</v>
      </c>
      <c r="I367" s="201" t="s">
        <v>160</v>
      </c>
      <c r="J367" s="202"/>
      <c r="K367" s="201"/>
      <c r="L367" s="202"/>
      <c r="M367" s="201"/>
      <c r="N367" s="203"/>
      <c r="V367" s="189"/>
      <c r="W367" s="195"/>
      <c r="X367" s="195"/>
      <c r="AB367" s="207"/>
      <c r="AC367" s="163" t="s">
        <v>443</v>
      </c>
      <c r="AE367" s="195"/>
      <c r="AG367" s="195"/>
      <c r="AI367" s="195"/>
    </row>
    <row r="368" spans="1:35" s="160" customFormat="1" ht="12" x14ac:dyDescent="0.2">
      <c r="A368" s="200"/>
      <c r="B368" s="199"/>
      <c r="C368" s="1037" t="s">
        <v>447</v>
      </c>
      <c r="D368" s="1037"/>
      <c r="E368" s="1037"/>
      <c r="F368" s="201" t="s">
        <v>444</v>
      </c>
      <c r="G368" s="201" t="s">
        <v>2553</v>
      </c>
      <c r="H368" s="201" t="s">
        <v>436</v>
      </c>
      <c r="I368" s="201" t="s">
        <v>2685</v>
      </c>
      <c r="J368" s="202"/>
      <c r="K368" s="201"/>
      <c r="L368" s="202"/>
      <c r="M368" s="201"/>
      <c r="N368" s="203"/>
      <c r="V368" s="189"/>
      <c r="W368" s="195"/>
      <c r="X368" s="195"/>
      <c r="AB368" s="207"/>
      <c r="AC368" s="163" t="s">
        <v>447</v>
      </c>
      <c r="AE368" s="195"/>
      <c r="AG368" s="195"/>
      <c r="AI368" s="195"/>
    </row>
    <row r="369" spans="1:35" s="160" customFormat="1" ht="12" x14ac:dyDescent="0.2">
      <c r="A369" s="200"/>
      <c r="B369" s="199"/>
      <c r="C369" s="1047" t="s">
        <v>450</v>
      </c>
      <c r="D369" s="1047"/>
      <c r="E369" s="1047"/>
      <c r="F369" s="208"/>
      <c r="G369" s="208"/>
      <c r="H369" s="208"/>
      <c r="I369" s="208"/>
      <c r="J369" s="209">
        <v>702.65</v>
      </c>
      <c r="K369" s="208"/>
      <c r="L369" s="209">
        <v>337.24</v>
      </c>
      <c r="M369" s="208"/>
      <c r="N369" s="210"/>
      <c r="V369" s="189"/>
      <c r="W369" s="195"/>
      <c r="X369" s="195"/>
      <c r="AB369" s="207"/>
      <c r="AD369" s="163" t="s">
        <v>450</v>
      </c>
      <c r="AE369" s="195"/>
      <c r="AG369" s="195"/>
      <c r="AI369" s="195"/>
    </row>
    <row r="370" spans="1:35" s="160" customFormat="1" ht="12" x14ac:dyDescent="0.2">
      <c r="A370" s="200"/>
      <c r="B370" s="199"/>
      <c r="C370" s="1037" t="s">
        <v>451</v>
      </c>
      <c r="D370" s="1037"/>
      <c r="E370" s="1037"/>
      <c r="F370" s="201"/>
      <c r="G370" s="201"/>
      <c r="H370" s="201"/>
      <c r="I370" s="201"/>
      <c r="J370" s="202"/>
      <c r="K370" s="201"/>
      <c r="L370" s="202">
        <v>278.22000000000003</v>
      </c>
      <c r="M370" s="201"/>
      <c r="N370" s="203"/>
      <c r="V370" s="189"/>
      <c r="W370" s="195"/>
      <c r="X370" s="195"/>
      <c r="AB370" s="207"/>
      <c r="AC370" s="163" t="s">
        <v>451</v>
      </c>
      <c r="AE370" s="195"/>
      <c r="AG370" s="195"/>
      <c r="AI370" s="195"/>
    </row>
    <row r="371" spans="1:35" s="160" customFormat="1" ht="45" x14ac:dyDescent="0.2">
      <c r="A371" s="200"/>
      <c r="B371" s="199" t="s">
        <v>2540</v>
      </c>
      <c r="C371" s="1037" t="s">
        <v>2541</v>
      </c>
      <c r="D371" s="1037"/>
      <c r="E371" s="1037"/>
      <c r="F371" s="201" t="s">
        <v>454</v>
      </c>
      <c r="G371" s="201" t="s">
        <v>1241</v>
      </c>
      <c r="H371" s="201"/>
      <c r="I371" s="201" t="s">
        <v>1241</v>
      </c>
      <c r="J371" s="202"/>
      <c r="K371" s="201"/>
      <c r="L371" s="202">
        <v>336.65</v>
      </c>
      <c r="M371" s="201"/>
      <c r="N371" s="203"/>
      <c r="V371" s="189"/>
      <c r="W371" s="195"/>
      <c r="X371" s="195"/>
      <c r="AB371" s="207"/>
      <c r="AC371" s="163" t="s">
        <v>2541</v>
      </c>
      <c r="AE371" s="195"/>
      <c r="AG371" s="195"/>
      <c r="AI371" s="195"/>
    </row>
    <row r="372" spans="1:35" s="160" customFormat="1" ht="45" x14ac:dyDescent="0.2">
      <c r="A372" s="200"/>
      <c r="B372" s="199" t="s">
        <v>2542</v>
      </c>
      <c r="C372" s="1037" t="s">
        <v>2543</v>
      </c>
      <c r="D372" s="1037"/>
      <c r="E372" s="1037"/>
      <c r="F372" s="201" t="s">
        <v>454</v>
      </c>
      <c r="G372" s="201" t="s">
        <v>974</v>
      </c>
      <c r="H372" s="201"/>
      <c r="I372" s="201" t="s">
        <v>974</v>
      </c>
      <c r="J372" s="202"/>
      <c r="K372" s="201"/>
      <c r="L372" s="202">
        <v>200.32</v>
      </c>
      <c r="M372" s="201"/>
      <c r="N372" s="203"/>
      <c r="V372" s="189"/>
      <c r="W372" s="195"/>
      <c r="X372" s="195"/>
      <c r="AB372" s="207"/>
      <c r="AC372" s="163" t="s">
        <v>2543</v>
      </c>
      <c r="AE372" s="195"/>
      <c r="AG372" s="195"/>
      <c r="AI372" s="195"/>
    </row>
    <row r="373" spans="1:35" s="160" customFormat="1" ht="12" x14ac:dyDescent="0.2">
      <c r="A373" s="211"/>
      <c r="B373" s="212"/>
      <c r="C373" s="1039" t="s">
        <v>459</v>
      </c>
      <c r="D373" s="1039"/>
      <c r="E373" s="1039"/>
      <c r="F373" s="192"/>
      <c r="G373" s="192"/>
      <c r="H373" s="192"/>
      <c r="I373" s="192"/>
      <c r="J373" s="193"/>
      <c r="K373" s="192"/>
      <c r="L373" s="193">
        <v>874.21</v>
      </c>
      <c r="M373" s="208"/>
      <c r="N373" s="194"/>
      <c r="V373" s="189"/>
      <c r="W373" s="195"/>
      <c r="X373" s="195"/>
      <c r="AB373" s="207"/>
      <c r="AE373" s="195" t="s">
        <v>459</v>
      </c>
      <c r="AG373" s="195"/>
      <c r="AI373" s="195"/>
    </row>
    <row r="374" spans="1:35" s="160" customFormat="1" ht="45" x14ac:dyDescent="0.2">
      <c r="A374" s="190" t="s">
        <v>828</v>
      </c>
      <c r="B374" s="191" t="s">
        <v>2557</v>
      </c>
      <c r="C374" s="1039" t="s">
        <v>2558</v>
      </c>
      <c r="D374" s="1039"/>
      <c r="E374" s="1039"/>
      <c r="F374" s="192" t="s">
        <v>1003</v>
      </c>
      <c r="G374" s="192"/>
      <c r="H374" s="192"/>
      <c r="I374" s="192" t="s">
        <v>673</v>
      </c>
      <c r="J374" s="193">
        <v>70.400000000000006</v>
      </c>
      <c r="K374" s="192"/>
      <c r="L374" s="193">
        <v>2816</v>
      </c>
      <c r="M374" s="192"/>
      <c r="N374" s="194"/>
      <c r="V374" s="189"/>
      <c r="W374" s="195"/>
      <c r="X374" s="195" t="s">
        <v>2558</v>
      </c>
      <c r="AB374" s="207"/>
      <c r="AE374" s="195"/>
      <c r="AG374" s="195"/>
      <c r="AI374" s="195"/>
    </row>
    <row r="375" spans="1:35" s="160" customFormat="1" ht="12" x14ac:dyDescent="0.2">
      <c r="A375" s="211"/>
      <c r="B375" s="212"/>
      <c r="C375" s="168" t="s">
        <v>462</v>
      </c>
      <c r="D375" s="213"/>
      <c r="E375" s="213"/>
      <c r="F375" s="214"/>
      <c r="G375" s="214"/>
      <c r="H375" s="214"/>
      <c r="I375" s="214"/>
      <c r="J375" s="215"/>
      <c r="K375" s="214"/>
      <c r="L375" s="215"/>
      <c r="M375" s="216"/>
      <c r="N375" s="217"/>
      <c r="V375" s="189"/>
      <c r="W375" s="195"/>
      <c r="X375" s="195"/>
      <c r="AB375" s="207"/>
      <c r="AE375" s="195"/>
      <c r="AG375" s="195"/>
      <c r="AI375" s="195"/>
    </row>
    <row r="376" spans="1:35" s="160" customFormat="1" ht="45" x14ac:dyDescent="0.2">
      <c r="A376" s="190" t="s">
        <v>832</v>
      </c>
      <c r="B376" s="191" t="s">
        <v>2686</v>
      </c>
      <c r="C376" s="1039" t="s">
        <v>2687</v>
      </c>
      <c r="D376" s="1039"/>
      <c r="E376" s="1039"/>
      <c r="F376" s="192" t="s">
        <v>1026</v>
      </c>
      <c r="G376" s="192"/>
      <c r="H376" s="192"/>
      <c r="I376" s="192" t="s">
        <v>2332</v>
      </c>
      <c r="J376" s="193"/>
      <c r="K376" s="192"/>
      <c r="L376" s="193"/>
      <c r="M376" s="192"/>
      <c r="N376" s="194"/>
      <c r="V376" s="189"/>
      <c r="W376" s="195"/>
      <c r="X376" s="195" t="s">
        <v>2687</v>
      </c>
      <c r="AB376" s="207"/>
      <c r="AE376" s="195"/>
      <c r="AG376" s="195"/>
      <c r="AI376" s="195"/>
    </row>
    <row r="377" spans="1:35" s="160" customFormat="1" ht="12" x14ac:dyDescent="0.2">
      <c r="A377" s="196"/>
      <c r="B377" s="197"/>
      <c r="C377" s="1037" t="s">
        <v>2657</v>
      </c>
      <c r="D377" s="1037"/>
      <c r="E377" s="1037"/>
      <c r="F377" s="1037"/>
      <c r="G377" s="1037"/>
      <c r="H377" s="1037"/>
      <c r="I377" s="1037"/>
      <c r="J377" s="1037"/>
      <c r="K377" s="1037"/>
      <c r="L377" s="1037"/>
      <c r="M377" s="1037"/>
      <c r="N377" s="1046"/>
      <c r="V377" s="189"/>
      <c r="W377" s="195"/>
      <c r="X377" s="195"/>
      <c r="Y377" s="163" t="s">
        <v>2657</v>
      </c>
      <c r="AB377" s="207"/>
      <c r="AE377" s="195"/>
      <c r="AG377" s="195"/>
      <c r="AI377" s="195"/>
    </row>
    <row r="378" spans="1:35" s="160" customFormat="1" ht="33.75" x14ac:dyDescent="0.2">
      <c r="A378" s="198"/>
      <c r="B378" s="199" t="s">
        <v>430</v>
      </c>
      <c r="C378" s="1037" t="s">
        <v>431</v>
      </c>
      <c r="D378" s="1037"/>
      <c r="E378" s="1037"/>
      <c r="F378" s="1037"/>
      <c r="G378" s="1037"/>
      <c r="H378" s="1037"/>
      <c r="I378" s="1037"/>
      <c r="J378" s="1037"/>
      <c r="K378" s="1037"/>
      <c r="L378" s="1037"/>
      <c r="M378" s="1037"/>
      <c r="N378" s="1046"/>
      <c r="V378" s="189"/>
      <c r="W378" s="195"/>
      <c r="X378" s="195"/>
      <c r="Z378" s="163" t="s">
        <v>431</v>
      </c>
      <c r="AB378" s="207"/>
      <c r="AE378" s="195"/>
      <c r="AG378" s="195"/>
      <c r="AI378" s="195"/>
    </row>
    <row r="379" spans="1:35" s="160" customFormat="1" ht="12" x14ac:dyDescent="0.2">
      <c r="A379" s="200"/>
      <c r="B379" s="199" t="s">
        <v>423</v>
      </c>
      <c r="C379" s="1037" t="s">
        <v>432</v>
      </c>
      <c r="D379" s="1037"/>
      <c r="E379" s="1037"/>
      <c r="F379" s="201"/>
      <c r="G379" s="201"/>
      <c r="H379" s="201"/>
      <c r="I379" s="201"/>
      <c r="J379" s="202">
        <v>740.74</v>
      </c>
      <c r="K379" s="201" t="s">
        <v>436</v>
      </c>
      <c r="L379" s="202">
        <v>55.56</v>
      </c>
      <c r="M379" s="201"/>
      <c r="N379" s="203"/>
      <c r="V379" s="189"/>
      <c r="W379" s="195"/>
      <c r="X379" s="195"/>
      <c r="AA379" s="163" t="s">
        <v>432</v>
      </c>
      <c r="AB379" s="207"/>
      <c r="AE379" s="195"/>
      <c r="AG379" s="195"/>
      <c r="AI379" s="195"/>
    </row>
    <row r="380" spans="1:35" s="160" customFormat="1" ht="12" x14ac:dyDescent="0.2">
      <c r="A380" s="200"/>
      <c r="B380" s="199" t="s">
        <v>434</v>
      </c>
      <c r="C380" s="1037" t="s">
        <v>435</v>
      </c>
      <c r="D380" s="1037"/>
      <c r="E380" s="1037"/>
      <c r="F380" s="201"/>
      <c r="G380" s="201"/>
      <c r="H380" s="201"/>
      <c r="I380" s="201"/>
      <c r="J380" s="202">
        <v>96.81</v>
      </c>
      <c r="K380" s="201" t="s">
        <v>436</v>
      </c>
      <c r="L380" s="202">
        <v>7.26</v>
      </c>
      <c r="M380" s="201"/>
      <c r="N380" s="203"/>
      <c r="V380" s="189"/>
      <c r="W380" s="195"/>
      <c r="X380" s="195"/>
      <c r="AA380" s="163" t="s">
        <v>435</v>
      </c>
      <c r="AB380" s="207"/>
      <c r="AE380" s="195"/>
      <c r="AG380" s="195"/>
      <c r="AI380" s="195"/>
    </row>
    <row r="381" spans="1:35" s="160" customFormat="1" ht="12" x14ac:dyDescent="0.2">
      <c r="A381" s="200"/>
      <c r="B381" s="199" t="s">
        <v>437</v>
      </c>
      <c r="C381" s="1037" t="s">
        <v>438</v>
      </c>
      <c r="D381" s="1037"/>
      <c r="E381" s="1037"/>
      <c r="F381" s="201"/>
      <c r="G381" s="201"/>
      <c r="H381" s="201"/>
      <c r="I381" s="201"/>
      <c r="J381" s="202">
        <v>16.46</v>
      </c>
      <c r="K381" s="201" t="s">
        <v>436</v>
      </c>
      <c r="L381" s="202">
        <v>1.23</v>
      </c>
      <c r="M381" s="201"/>
      <c r="N381" s="203"/>
      <c r="V381" s="189"/>
      <c r="W381" s="195"/>
      <c r="X381" s="195"/>
      <c r="AA381" s="163" t="s">
        <v>438</v>
      </c>
      <c r="AB381" s="207"/>
      <c r="AE381" s="195"/>
      <c r="AG381" s="195"/>
      <c r="AI381" s="195"/>
    </row>
    <row r="382" spans="1:35" s="160" customFormat="1" ht="12" x14ac:dyDescent="0.2">
      <c r="A382" s="200"/>
      <c r="B382" s="199" t="s">
        <v>439</v>
      </c>
      <c r="C382" s="1037" t="s">
        <v>440</v>
      </c>
      <c r="D382" s="1037"/>
      <c r="E382" s="1037"/>
      <c r="F382" s="201"/>
      <c r="G382" s="201"/>
      <c r="H382" s="201"/>
      <c r="I382" s="201"/>
      <c r="J382" s="202">
        <v>316.33</v>
      </c>
      <c r="K382" s="201"/>
      <c r="L382" s="202">
        <v>18.98</v>
      </c>
      <c r="M382" s="201"/>
      <c r="N382" s="203"/>
      <c r="V382" s="189"/>
      <c r="W382" s="195"/>
      <c r="X382" s="195"/>
      <c r="AA382" s="163" t="s">
        <v>440</v>
      </c>
      <c r="AB382" s="207"/>
      <c r="AE382" s="195"/>
      <c r="AG382" s="195"/>
      <c r="AI382" s="195"/>
    </row>
    <row r="383" spans="1:35" s="160" customFormat="1" ht="12" x14ac:dyDescent="0.2">
      <c r="A383" s="196"/>
      <c r="B383" s="204" t="s">
        <v>2529</v>
      </c>
      <c r="C383" s="1048" t="s">
        <v>2530</v>
      </c>
      <c r="D383" s="1048"/>
      <c r="E383" s="1048"/>
      <c r="F383" s="205" t="s">
        <v>1017</v>
      </c>
      <c r="G383" s="205" t="s">
        <v>489</v>
      </c>
      <c r="H383" s="205"/>
      <c r="I383" s="205" t="s">
        <v>489</v>
      </c>
      <c r="J383" s="199"/>
      <c r="K383" s="201"/>
      <c r="L383" s="202"/>
      <c r="M383" s="201"/>
      <c r="N383" s="206"/>
      <c r="V383" s="189"/>
      <c r="W383" s="195"/>
      <c r="X383" s="195"/>
      <c r="AB383" s="207" t="s">
        <v>2530</v>
      </c>
      <c r="AE383" s="195"/>
      <c r="AG383" s="195"/>
      <c r="AI383" s="195"/>
    </row>
    <row r="384" spans="1:35" s="160" customFormat="1" ht="33.75" x14ac:dyDescent="0.2">
      <c r="A384" s="196"/>
      <c r="B384" s="204" t="s">
        <v>2688</v>
      </c>
      <c r="C384" s="1048" t="s">
        <v>2689</v>
      </c>
      <c r="D384" s="1048"/>
      <c r="E384" s="1048"/>
      <c r="F384" s="205" t="s">
        <v>1003</v>
      </c>
      <c r="G384" s="205" t="s">
        <v>2535</v>
      </c>
      <c r="H384" s="205"/>
      <c r="I384" s="205" t="s">
        <v>2658</v>
      </c>
      <c r="J384" s="199"/>
      <c r="K384" s="201"/>
      <c r="L384" s="202"/>
      <c r="M384" s="201"/>
      <c r="N384" s="206"/>
      <c r="V384" s="189"/>
      <c r="W384" s="195"/>
      <c r="X384" s="195"/>
      <c r="AB384" s="207" t="s">
        <v>2689</v>
      </c>
      <c r="AE384" s="195"/>
      <c r="AG384" s="195"/>
      <c r="AI384" s="195"/>
    </row>
    <row r="385" spans="1:35" s="160" customFormat="1" ht="12" x14ac:dyDescent="0.2">
      <c r="A385" s="196"/>
      <c r="B385" s="204" t="s">
        <v>2531</v>
      </c>
      <c r="C385" s="1048" t="s">
        <v>2532</v>
      </c>
      <c r="D385" s="1048"/>
      <c r="E385" s="1048"/>
      <c r="F385" s="205" t="s">
        <v>488</v>
      </c>
      <c r="G385" s="205" t="s">
        <v>489</v>
      </c>
      <c r="H385" s="205"/>
      <c r="I385" s="205" t="s">
        <v>489</v>
      </c>
      <c r="J385" s="199"/>
      <c r="K385" s="201"/>
      <c r="L385" s="202"/>
      <c r="M385" s="201"/>
      <c r="N385" s="206"/>
      <c r="V385" s="189"/>
      <c r="W385" s="195"/>
      <c r="X385" s="195"/>
      <c r="AB385" s="207" t="s">
        <v>2532</v>
      </c>
      <c r="AE385" s="195"/>
      <c r="AG385" s="195"/>
      <c r="AI385" s="195"/>
    </row>
    <row r="386" spans="1:35" s="160" customFormat="1" ht="12" x14ac:dyDescent="0.2">
      <c r="A386" s="200"/>
      <c r="B386" s="199"/>
      <c r="C386" s="1037" t="s">
        <v>443</v>
      </c>
      <c r="D386" s="1037"/>
      <c r="E386" s="1037"/>
      <c r="F386" s="201" t="s">
        <v>444</v>
      </c>
      <c r="G386" s="201" t="s">
        <v>993</v>
      </c>
      <c r="H386" s="201" t="s">
        <v>436</v>
      </c>
      <c r="I386" s="201" t="s">
        <v>2690</v>
      </c>
      <c r="J386" s="202"/>
      <c r="K386" s="201"/>
      <c r="L386" s="202"/>
      <c r="M386" s="201"/>
      <c r="N386" s="203"/>
      <c r="V386" s="189"/>
      <c r="W386" s="195"/>
      <c r="X386" s="195"/>
      <c r="AB386" s="207"/>
      <c r="AC386" s="163" t="s">
        <v>443</v>
      </c>
      <c r="AE386" s="195"/>
      <c r="AG386" s="195"/>
      <c r="AI386" s="195"/>
    </row>
    <row r="387" spans="1:35" s="160" customFormat="1" ht="12" x14ac:dyDescent="0.2">
      <c r="A387" s="200"/>
      <c r="B387" s="199"/>
      <c r="C387" s="1037" t="s">
        <v>447</v>
      </c>
      <c r="D387" s="1037"/>
      <c r="E387" s="1037"/>
      <c r="F387" s="201" t="s">
        <v>444</v>
      </c>
      <c r="G387" s="201" t="s">
        <v>2691</v>
      </c>
      <c r="H387" s="201" t="s">
        <v>436</v>
      </c>
      <c r="I387" s="201" t="s">
        <v>2692</v>
      </c>
      <c r="J387" s="202"/>
      <c r="K387" s="201"/>
      <c r="L387" s="202"/>
      <c r="M387" s="201"/>
      <c r="N387" s="203"/>
      <c r="V387" s="189"/>
      <c r="W387" s="195"/>
      <c r="X387" s="195"/>
      <c r="AB387" s="207"/>
      <c r="AC387" s="163" t="s">
        <v>447</v>
      </c>
      <c r="AE387" s="195"/>
      <c r="AG387" s="195"/>
      <c r="AI387" s="195"/>
    </row>
    <row r="388" spans="1:35" s="160" customFormat="1" ht="12" x14ac:dyDescent="0.2">
      <c r="A388" s="200"/>
      <c r="B388" s="199"/>
      <c r="C388" s="1047" t="s">
        <v>450</v>
      </c>
      <c r="D388" s="1047"/>
      <c r="E388" s="1047"/>
      <c r="F388" s="208"/>
      <c r="G388" s="208"/>
      <c r="H388" s="208"/>
      <c r="I388" s="208"/>
      <c r="J388" s="209">
        <v>1153.8800000000001</v>
      </c>
      <c r="K388" s="208"/>
      <c r="L388" s="209">
        <v>81.8</v>
      </c>
      <c r="M388" s="208"/>
      <c r="N388" s="210"/>
      <c r="V388" s="189"/>
      <c r="W388" s="195"/>
      <c r="X388" s="195"/>
      <c r="AB388" s="207"/>
      <c r="AD388" s="163" t="s">
        <v>450</v>
      </c>
      <c r="AE388" s="195"/>
      <c r="AG388" s="195"/>
      <c r="AI388" s="195"/>
    </row>
    <row r="389" spans="1:35" s="160" customFormat="1" ht="12" x14ac:dyDescent="0.2">
      <c r="A389" s="200"/>
      <c r="B389" s="199"/>
      <c r="C389" s="1037" t="s">
        <v>451</v>
      </c>
      <c r="D389" s="1037"/>
      <c r="E389" s="1037"/>
      <c r="F389" s="201"/>
      <c r="G389" s="201"/>
      <c r="H389" s="201"/>
      <c r="I389" s="201"/>
      <c r="J389" s="202"/>
      <c r="K389" s="201"/>
      <c r="L389" s="202">
        <v>56.79</v>
      </c>
      <c r="M389" s="201"/>
      <c r="N389" s="203"/>
      <c r="V389" s="189"/>
      <c r="W389" s="195"/>
      <c r="X389" s="195"/>
      <c r="AB389" s="207"/>
      <c r="AC389" s="163" t="s">
        <v>451</v>
      </c>
      <c r="AE389" s="195"/>
      <c r="AG389" s="195"/>
      <c r="AI389" s="195"/>
    </row>
    <row r="390" spans="1:35" s="160" customFormat="1" ht="45" x14ac:dyDescent="0.2">
      <c r="A390" s="200"/>
      <c r="B390" s="199" t="s">
        <v>2540</v>
      </c>
      <c r="C390" s="1037" t="s">
        <v>2541</v>
      </c>
      <c r="D390" s="1037"/>
      <c r="E390" s="1037"/>
      <c r="F390" s="201" t="s">
        <v>454</v>
      </c>
      <c r="G390" s="201" t="s">
        <v>1241</v>
      </c>
      <c r="H390" s="201"/>
      <c r="I390" s="201" t="s">
        <v>1241</v>
      </c>
      <c r="J390" s="202"/>
      <c r="K390" s="201"/>
      <c r="L390" s="202">
        <v>68.72</v>
      </c>
      <c r="M390" s="201"/>
      <c r="N390" s="203"/>
      <c r="V390" s="189"/>
      <c r="W390" s="195"/>
      <c r="X390" s="195"/>
      <c r="AB390" s="207"/>
      <c r="AC390" s="163" t="s">
        <v>2541</v>
      </c>
      <c r="AE390" s="195"/>
      <c r="AG390" s="195"/>
      <c r="AI390" s="195"/>
    </row>
    <row r="391" spans="1:35" s="160" customFormat="1" ht="45" x14ac:dyDescent="0.2">
      <c r="A391" s="200"/>
      <c r="B391" s="199" t="s">
        <v>2542</v>
      </c>
      <c r="C391" s="1037" t="s">
        <v>2543</v>
      </c>
      <c r="D391" s="1037"/>
      <c r="E391" s="1037"/>
      <c r="F391" s="201" t="s">
        <v>454</v>
      </c>
      <c r="G391" s="201" t="s">
        <v>974</v>
      </c>
      <c r="H391" s="201"/>
      <c r="I391" s="201" t="s">
        <v>974</v>
      </c>
      <c r="J391" s="202"/>
      <c r="K391" s="201"/>
      <c r="L391" s="202">
        <v>40.89</v>
      </c>
      <c r="M391" s="201"/>
      <c r="N391" s="203"/>
      <c r="V391" s="189"/>
      <c r="W391" s="195"/>
      <c r="X391" s="195"/>
      <c r="AB391" s="207"/>
      <c r="AC391" s="163" t="s">
        <v>2543</v>
      </c>
      <c r="AE391" s="195"/>
      <c r="AG391" s="195"/>
      <c r="AI391" s="195"/>
    </row>
    <row r="392" spans="1:35" s="160" customFormat="1" ht="12" x14ac:dyDescent="0.2">
      <c r="A392" s="211"/>
      <c r="B392" s="212"/>
      <c r="C392" s="1039" t="s">
        <v>459</v>
      </c>
      <c r="D392" s="1039"/>
      <c r="E392" s="1039"/>
      <c r="F392" s="192"/>
      <c r="G392" s="192"/>
      <c r="H392" s="192"/>
      <c r="I392" s="192"/>
      <c r="J392" s="193"/>
      <c r="K392" s="192"/>
      <c r="L392" s="193">
        <v>191.41</v>
      </c>
      <c r="M392" s="208"/>
      <c r="N392" s="194"/>
      <c r="V392" s="189"/>
      <c r="W392" s="195"/>
      <c r="X392" s="195"/>
      <c r="AB392" s="207"/>
      <c r="AE392" s="195" t="s">
        <v>459</v>
      </c>
      <c r="AG392" s="195"/>
      <c r="AI392" s="195"/>
    </row>
    <row r="393" spans="1:35" s="160" customFormat="1" ht="45" x14ac:dyDescent="0.2">
      <c r="A393" s="190" t="s">
        <v>841</v>
      </c>
      <c r="B393" s="191" t="s">
        <v>2693</v>
      </c>
      <c r="C393" s="1039" t="s">
        <v>2694</v>
      </c>
      <c r="D393" s="1039"/>
      <c r="E393" s="1039"/>
      <c r="F393" s="192" t="s">
        <v>1003</v>
      </c>
      <c r="G393" s="192"/>
      <c r="H393" s="192"/>
      <c r="I393" s="192" t="s">
        <v>476</v>
      </c>
      <c r="J393" s="193">
        <v>115.37</v>
      </c>
      <c r="K393" s="192"/>
      <c r="L393" s="193">
        <v>692.22</v>
      </c>
      <c r="M393" s="192"/>
      <c r="N393" s="194"/>
      <c r="V393" s="189"/>
      <c r="W393" s="195"/>
      <c r="X393" s="195" t="s">
        <v>2694</v>
      </c>
      <c r="AB393" s="207"/>
      <c r="AE393" s="195"/>
      <c r="AG393" s="195"/>
      <c r="AI393" s="195"/>
    </row>
    <row r="394" spans="1:35" s="160" customFormat="1" ht="12" x14ac:dyDescent="0.2">
      <c r="A394" s="211"/>
      <c r="B394" s="212"/>
      <c r="C394" s="168" t="s">
        <v>462</v>
      </c>
      <c r="D394" s="213"/>
      <c r="E394" s="213"/>
      <c r="F394" s="214"/>
      <c r="G394" s="214"/>
      <c r="H394" s="214"/>
      <c r="I394" s="214"/>
      <c r="J394" s="215"/>
      <c r="K394" s="214"/>
      <c r="L394" s="215"/>
      <c r="M394" s="216"/>
      <c r="N394" s="217"/>
      <c r="V394" s="189"/>
      <c r="W394" s="195"/>
      <c r="X394" s="195"/>
      <c r="AB394" s="207"/>
      <c r="AE394" s="195"/>
      <c r="AG394" s="195"/>
      <c r="AI394" s="195"/>
    </row>
    <row r="395" spans="1:35" s="160" customFormat="1" ht="12" x14ac:dyDescent="0.2">
      <c r="A395" s="1040" t="s">
        <v>2695</v>
      </c>
      <c r="B395" s="1041"/>
      <c r="C395" s="1041"/>
      <c r="D395" s="1041"/>
      <c r="E395" s="1041"/>
      <c r="F395" s="1041"/>
      <c r="G395" s="1041"/>
      <c r="H395" s="1041"/>
      <c r="I395" s="1041"/>
      <c r="J395" s="1041"/>
      <c r="K395" s="1041"/>
      <c r="L395" s="1041"/>
      <c r="M395" s="1041"/>
      <c r="N395" s="1042"/>
      <c r="V395" s="189"/>
      <c r="W395" s="195" t="s">
        <v>2695</v>
      </c>
      <c r="X395" s="195"/>
      <c r="AB395" s="207"/>
      <c r="AE395" s="195"/>
      <c r="AG395" s="195"/>
      <c r="AI395" s="195"/>
    </row>
    <row r="396" spans="1:35" s="160" customFormat="1" ht="12" x14ac:dyDescent="0.2">
      <c r="A396" s="190" t="s">
        <v>845</v>
      </c>
      <c r="B396" s="191" t="s">
        <v>2613</v>
      </c>
      <c r="C396" s="1039" t="s">
        <v>2614</v>
      </c>
      <c r="D396" s="1039"/>
      <c r="E396" s="1039"/>
      <c r="F396" s="192" t="s">
        <v>2566</v>
      </c>
      <c r="G396" s="192"/>
      <c r="H396" s="192"/>
      <c r="I396" s="192" t="s">
        <v>2696</v>
      </c>
      <c r="J396" s="193"/>
      <c r="K396" s="192"/>
      <c r="L396" s="193"/>
      <c r="M396" s="192"/>
      <c r="N396" s="194"/>
      <c r="V396" s="189"/>
      <c r="W396" s="195"/>
      <c r="X396" s="195" t="s">
        <v>2614</v>
      </c>
      <c r="AB396" s="207"/>
      <c r="AE396" s="195"/>
      <c r="AG396" s="195"/>
      <c r="AI396" s="195"/>
    </row>
    <row r="397" spans="1:35" s="160" customFormat="1" ht="12" x14ac:dyDescent="0.2">
      <c r="A397" s="196"/>
      <c r="B397" s="197"/>
      <c r="C397" s="1037" t="s">
        <v>2697</v>
      </c>
      <c r="D397" s="1037"/>
      <c r="E397" s="1037"/>
      <c r="F397" s="1037"/>
      <c r="G397" s="1037"/>
      <c r="H397" s="1037"/>
      <c r="I397" s="1037"/>
      <c r="J397" s="1037"/>
      <c r="K397" s="1037"/>
      <c r="L397" s="1037"/>
      <c r="M397" s="1037"/>
      <c r="N397" s="1046"/>
      <c r="V397" s="189"/>
      <c r="W397" s="195"/>
      <c r="X397" s="195"/>
      <c r="Y397" s="163" t="s">
        <v>2697</v>
      </c>
      <c r="AB397" s="207"/>
      <c r="AE397" s="195"/>
      <c r="AG397" s="195"/>
      <c r="AI397" s="195"/>
    </row>
    <row r="398" spans="1:35" s="160" customFormat="1" ht="33.75" x14ac:dyDescent="0.2">
      <c r="A398" s="198"/>
      <c r="B398" s="199" t="s">
        <v>430</v>
      </c>
      <c r="C398" s="1037" t="s">
        <v>431</v>
      </c>
      <c r="D398" s="1037"/>
      <c r="E398" s="1037"/>
      <c r="F398" s="1037"/>
      <c r="G398" s="1037"/>
      <c r="H398" s="1037"/>
      <c r="I398" s="1037"/>
      <c r="J398" s="1037"/>
      <c r="K398" s="1037"/>
      <c r="L398" s="1037"/>
      <c r="M398" s="1037"/>
      <c r="N398" s="1046"/>
      <c r="V398" s="189"/>
      <c r="W398" s="195"/>
      <c r="X398" s="195"/>
      <c r="Z398" s="163" t="s">
        <v>431</v>
      </c>
      <c r="AB398" s="207"/>
      <c r="AE398" s="195"/>
      <c r="AG398" s="195"/>
      <c r="AI398" s="195"/>
    </row>
    <row r="399" spans="1:35" s="160" customFormat="1" ht="12" x14ac:dyDescent="0.2">
      <c r="A399" s="200"/>
      <c r="B399" s="199" t="s">
        <v>423</v>
      </c>
      <c r="C399" s="1037" t="s">
        <v>432</v>
      </c>
      <c r="D399" s="1037"/>
      <c r="E399" s="1037"/>
      <c r="F399" s="201"/>
      <c r="G399" s="201"/>
      <c r="H399" s="201"/>
      <c r="I399" s="201"/>
      <c r="J399" s="202">
        <v>76</v>
      </c>
      <c r="K399" s="201" t="s">
        <v>436</v>
      </c>
      <c r="L399" s="202">
        <v>19</v>
      </c>
      <c r="M399" s="201"/>
      <c r="N399" s="203"/>
      <c r="V399" s="189"/>
      <c r="W399" s="195"/>
      <c r="X399" s="195"/>
      <c r="AA399" s="163" t="s">
        <v>432</v>
      </c>
      <c r="AB399" s="207"/>
      <c r="AE399" s="195"/>
      <c r="AG399" s="195"/>
      <c r="AI399" s="195"/>
    </row>
    <row r="400" spans="1:35" s="160" customFormat="1" ht="12" x14ac:dyDescent="0.2">
      <c r="A400" s="200"/>
      <c r="B400" s="199" t="s">
        <v>434</v>
      </c>
      <c r="C400" s="1037" t="s">
        <v>435</v>
      </c>
      <c r="D400" s="1037"/>
      <c r="E400" s="1037"/>
      <c r="F400" s="201"/>
      <c r="G400" s="201"/>
      <c r="H400" s="201"/>
      <c r="I400" s="201"/>
      <c r="J400" s="202">
        <v>15.61</v>
      </c>
      <c r="K400" s="201" t="s">
        <v>436</v>
      </c>
      <c r="L400" s="202">
        <v>3.9</v>
      </c>
      <c r="M400" s="201"/>
      <c r="N400" s="203"/>
      <c r="V400" s="189"/>
      <c r="W400" s="195"/>
      <c r="X400" s="195"/>
      <c r="AA400" s="163" t="s">
        <v>435</v>
      </c>
      <c r="AB400" s="207"/>
      <c r="AE400" s="195"/>
      <c r="AG400" s="195"/>
      <c r="AI400" s="195"/>
    </row>
    <row r="401" spans="1:35" s="160" customFormat="1" ht="12" x14ac:dyDescent="0.2">
      <c r="A401" s="200"/>
      <c r="B401" s="199" t="s">
        <v>437</v>
      </c>
      <c r="C401" s="1037" t="s">
        <v>438</v>
      </c>
      <c r="D401" s="1037"/>
      <c r="E401" s="1037"/>
      <c r="F401" s="201"/>
      <c r="G401" s="201"/>
      <c r="H401" s="201"/>
      <c r="I401" s="201"/>
      <c r="J401" s="202">
        <v>3.55</v>
      </c>
      <c r="K401" s="201" t="s">
        <v>436</v>
      </c>
      <c r="L401" s="202">
        <v>0.89</v>
      </c>
      <c r="M401" s="201"/>
      <c r="N401" s="203"/>
      <c r="V401" s="189"/>
      <c r="W401" s="195"/>
      <c r="X401" s="195"/>
      <c r="AA401" s="163" t="s">
        <v>438</v>
      </c>
      <c r="AB401" s="207"/>
      <c r="AE401" s="195"/>
      <c r="AG401" s="195"/>
      <c r="AI401" s="195"/>
    </row>
    <row r="402" spans="1:35" s="160" customFormat="1" ht="12" x14ac:dyDescent="0.2">
      <c r="A402" s="200"/>
      <c r="B402" s="199" t="s">
        <v>439</v>
      </c>
      <c r="C402" s="1037" t="s">
        <v>440</v>
      </c>
      <c r="D402" s="1037"/>
      <c r="E402" s="1037"/>
      <c r="F402" s="201"/>
      <c r="G402" s="201"/>
      <c r="H402" s="201"/>
      <c r="I402" s="201"/>
      <c r="J402" s="202">
        <v>39.74</v>
      </c>
      <c r="K402" s="201"/>
      <c r="L402" s="202">
        <v>7.95</v>
      </c>
      <c r="M402" s="201"/>
      <c r="N402" s="203"/>
      <c r="V402" s="189"/>
      <c r="W402" s="195"/>
      <c r="X402" s="195"/>
      <c r="AA402" s="163" t="s">
        <v>440</v>
      </c>
      <c r="AB402" s="207"/>
      <c r="AE402" s="195"/>
      <c r="AG402" s="195"/>
      <c r="AI402" s="195"/>
    </row>
    <row r="403" spans="1:35" s="160" customFormat="1" ht="12" x14ac:dyDescent="0.2">
      <c r="A403" s="196"/>
      <c r="B403" s="204" t="s">
        <v>2615</v>
      </c>
      <c r="C403" s="1048" t="s">
        <v>2616</v>
      </c>
      <c r="D403" s="1048"/>
      <c r="E403" s="1048"/>
      <c r="F403" s="205" t="s">
        <v>877</v>
      </c>
      <c r="G403" s="205" t="s">
        <v>509</v>
      </c>
      <c r="H403" s="205"/>
      <c r="I403" s="205" t="s">
        <v>434</v>
      </c>
      <c r="J403" s="199"/>
      <c r="K403" s="201"/>
      <c r="L403" s="202"/>
      <c r="M403" s="201"/>
      <c r="N403" s="206"/>
      <c r="V403" s="189"/>
      <c r="W403" s="195"/>
      <c r="X403" s="195"/>
      <c r="AB403" s="207" t="s">
        <v>2616</v>
      </c>
      <c r="AE403" s="195"/>
      <c r="AG403" s="195"/>
      <c r="AI403" s="195"/>
    </row>
    <row r="404" spans="1:35" s="160" customFormat="1" ht="12" x14ac:dyDescent="0.2">
      <c r="A404" s="200"/>
      <c r="B404" s="199"/>
      <c r="C404" s="1037" t="s">
        <v>443</v>
      </c>
      <c r="D404" s="1037"/>
      <c r="E404" s="1037"/>
      <c r="F404" s="201" t="s">
        <v>444</v>
      </c>
      <c r="G404" s="201" t="s">
        <v>2617</v>
      </c>
      <c r="H404" s="201" t="s">
        <v>436</v>
      </c>
      <c r="I404" s="201" t="s">
        <v>2698</v>
      </c>
      <c r="J404" s="202"/>
      <c r="K404" s="201"/>
      <c r="L404" s="202"/>
      <c r="M404" s="201"/>
      <c r="N404" s="203"/>
      <c r="V404" s="189"/>
      <c r="W404" s="195"/>
      <c r="X404" s="195"/>
      <c r="AB404" s="207"/>
      <c r="AC404" s="163" t="s">
        <v>443</v>
      </c>
      <c r="AE404" s="195"/>
      <c r="AG404" s="195"/>
      <c r="AI404" s="195"/>
    </row>
    <row r="405" spans="1:35" s="160" customFormat="1" ht="12" x14ac:dyDescent="0.2">
      <c r="A405" s="200"/>
      <c r="B405" s="199"/>
      <c r="C405" s="1037" t="s">
        <v>447</v>
      </c>
      <c r="D405" s="1037"/>
      <c r="E405" s="1037"/>
      <c r="F405" s="201" t="s">
        <v>444</v>
      </c>
      <c r="G405" s="201" t="s">
        <v>2619</v>
      </c>
      <c r="H405" s="201" t="s">
        <v>436</v>
      </c>
      <c r="I405" s="201" t="s">
        <v>2699</v>
      </c>
      <c r="J405" s="202"/>
      <c r="K405" s="201"/>
      <c r="L405" s="202"/>
      <c r="M405" s="201"/>
      <c r="N405" s="203"/>
      <c r="V405" s="189"/>
      <c r="W405" s="195"/>
      <c r="X405" s="195"/>
      <c r="AB405" s="207"/>
      <c r="AC405" s="163" t="s">
        <v>447</v>
      </c>
      <c r="AE405" s="195"/>
      <c r="AG405" s="195"/>
      <c r="AI405" s="195"/>
    </row>
    <row r="406" spans="1:35" s="160" customFormat="1" ht="12" x14ac:dyDescent="0.2">
      <c r="A406" s="200"/>
      <c r="B406" s="199"/>
      <c r="C406" s="1047" t="s">
        <v>450</v>
      </c>
      <c r="D406" s="1047"/>
      <c r="E406" s="1047"/>
      <c r="F406" s="208"/>
      <c r="G406" s="208"/>
      <c r="H406" s="208"/>
      <c r="I406" s="208"/>
      <c r="J406" s="209">
        <v>131.35</v>
      </c>
      <c r="K406" s="208"/>
      <c r="L406" s="209">
        <v>30.85</v>
      </c>
      <c r="M406" s="208"/>
      <c r="N406" s="210"/>
      <c r="V406" s="189"/>
      <c r="W406" s="195"/>
      <c r="X406" s="195"/>
      <c r="AB406" s="207"/>
      <c r="AD406" s="163" t="s">
        <v>450</v>
      </c>
      <c r="AE406" s="195"/>
      <c r="AG406" s="195"/>
      <c r="AI406" s="195"/>
    </row>
    <row r="407" spans="1:35" s="160" customFormat="1" ht="12" x14ac:dyDescent="0.2">
      <c r="A407" s="200"/>
      <c r="B407" s="199"/>
      <c r="C407" s="1037" t="s">
        <v>451</v>
      </c>
      <c r="D407" s="1037"/>
      <c r="E407" s="1037"/>
      <c r="F407" s="201"/>
      <c r="G407" s="201"/>
      <c r="H407" s="201"/>
      <c r="I407" s="201"/>
      <c r="J407" s="202"/>
      <c r="K407" s="201"/>
      <c r="L407" s="202">
        <v>19.89</v>
      </c>
      <c r="M407" s="201"/>
      <c r="N407" s="203"/>
      <c r="V407" s="189"/>
      <c r="W407" s="195"/>
      <c r="X407" s="195"/>
      <c r="AB407" s="207"/>
      <c r="AC407" s="163" t="s">
        <v>451</v>
      </c>
      <c r="AE407" s="195"/>
      <c r="AG407" s="195"/>
      <c r="AI407" s="195"/>
    </row>
    <row r="408" spans="1:35" s="160" customFormat="1" ht="45" x14ac:dyDescent="0.2">
      <c r="A408" s="200"/>
      <c r="B408" s="199" t="s">
        <v>2540</v>
      </c>
      <c r="C408" s="1037" t="s">
        <v>2541</v>
      </c>
      <c r="D408" s="1037"/>
      <c r="E408" s="1037"/>
      <c r="F408" s="201" t="s">
        <v>454</v>
      </c>
      <c r="G408" s="201" t="s">
        <v>1241</v>
      </c>
      <c r="H408" s="201"/>
      <c r="I408" s="201" t="s">
        <v>1241</v>
      </c>
      <c r="J408" s="202"/>
      <c r="K408" s="201"/>
      <c r="L408" s="202">
        <v>24.07</v>
      </c>
      <c r="M408" s="201"/>
      <c r="N408" s="203"/>
      <c r="V408" s="189"/>
      <c r="W408" s="195"/>
      <c r="X408" s="195"/>
      <c r="AB408" s="207"/>
      <c r="AC408" s="163" t="s">
        <v>2541</v>
      </c>
      <c r="AE408" s="195"/>
      <c r="AG408" s="195"/>
      <c r="AI408" s="195"/>
    </row>
    <row r="409" spans="1:35" s="160" customFormat="1" ht="45" x14ac:dyDescent="0.2">
      <c r="A409" s="200"/>
      <c r="B409" s="199" t="s">
        <v>2542</v>
      </c>
      <c r="C409" s="1037" t="s">
        <v>2543</v>
      </c>
      <c r="D409" s="1037"/>
      <c r="E409" s="1037"/>
      <c r="F409" s="201" t="s">
        <v>454</v>
      </c>
      <c r="G409" s="201" t="s">
        <v>974</v>
      </c>
      <c r="H409" s="201"/>
      <c r="I409" s="201" t="s">
        <v>974</v>
      </c>
      <c r="J409" s="202"/>
      <c r="K409" s="201"/>
      <c r="L409" s="202">
        <v>14.32</v>
      </c>
      <c r="M409" s="201"/>
      <c r="N409" s="203"/>
      <c r="V409" s="189"/>
      <c r="W409" s="195"/>
      <c r="X409" s="195"/>
      <c r="AB409" s="207"/>
      <c r="AC409" s="163" t="s">
        <v>2543</v>
      </c>
      <c r="AE409" s="195"/>
      <c r="AG409" s="195"/>
      <c r="AI409" s="195"/>
    </row>
    <row r="410" spans="1:35" s="160" customFormat="1" ht="12" x14ac:dyDescent="0.2">
      <c r="A410" s="211"/>
      <c r="B410" s="212"/>
      <c r="C410" s="1039" t="s">
        <v>459</v>
      </c>
      <c r="D410" s="1039"/>
      <c r="E410" s="1039"/>
      <c r="F410" s="192"/>
      <c r="G410" s="192"/>
      <c r="H410" s="192"/>
      <c r="I410" s="192"/>
      <c r="J410" s="193"/>
      <c r="K410" s="192"/>
      <c r="L410" s="193">
        <v>69.239999999999995</v>
      </c>
      <c r="M410" s="208"/>
      <c r="N410" s="194"/>
      <c r="V410" s="189"/>
      <c r="W410" s="195"/>
      <c r="X410" s="195"/>
      <c r="AB410" s="207"/>
      <c r="AE410" s="195" t="s">
        <v>459</v>
      </c>
      <c r="AG410" s="195"/>
      <c r="AI410" s="195"/>
    </row>
    <row r="411" spans="1:35" s="160" customFormat="1" ht="33.75" x14ac:dyDescent="0.2">
      <c r="A411" s="190" t="s">
        <v>673</v>
      </c>
      <c r="B411" s="191" t="s">
        <v>2621</v>
      </c>
      <c r="C411" s="1039" t="s">
        <v>2622</v>
      </c>
      <c r="D411" s="1039"/>
      <c r="E411" s="1039"/>
      <c r="F411" s="192" t="s">
        <v>1017</v>
      </c>
      <c r="G411" s="192"/>
      <c r="H411" s="192"/>
      <c r="I411" s="192" t="s">
        <v>434</v>
      </c>
      <c r="J411" s="193">
        <v>3779.6</v>
      </c>
      <c r="K411" s="192" t="s">
        <v>566</v>
      </c>
      <c r="L411" s="193">
        <v>821.96</v>
      </c>
      <c r="M411" s="192" t="s">
        <v>567</v>
      </c>
      <c r="N411" s="194">
        <v>7710</v>
      </c>
      <c r="V411" s="189"/>
      <c r="W411" s="195"/>
      <c r="X411" s="195" t="s">
        <v>2622</v>
      </c>
      <c r="AB411" s="207"/>
      <c r="AE411" s="195"/>
      <c r="AG411" s="195"/>
      <c r="AI411" s="195"/>
    </row>
    <row r="412" spans="1:35" s="160" customFormat="1" ht="12" x14ac:dyDescent="0.2">
      <c r="A412" s="211"/>
      <c r="B412" s="212"/>
      <c r="C412" s="168" t="s">
        <v>462</v>
      </c>
      <c r="D412" s="213"/>
      <c r="E412" s="213"/>
      <c r="F412" s="214"/>
      <c r="G412" s="214"/>
      <c r="H412" s="214"/>
      <c r="I412" s="214"/>
      <c r="J412" s="215"/>
      <c r="K412" s="214"/>
      <c r="L412" s="215"/>
      <c r="M412" s="216"/>
      <c r="N412" s="217"/>
      <c r="V412" s="189"/>
      <c r="W412" s="195"/>
      <c r="X412" s="195"/>
      <c r="AB412" s="207"/>
      <c r="AE412" s="195"/>
      <c r="AG412" s="195"/>
      <c r="AI412" s="195"/>
    </row>
    <row r="413" spans="1:35" s="160" customFormat="1" ht="12" x14ac:dyDescent="0.2">
      <c r="A413" s="196"/>
      <c r="B413" s="197"/>
      <c r="C413" s="1037" t="s">
        <v>2623</v>
      </c>
      <c r="D413" s="1037"/>
      <c r="E413" s="1037"/>
      <c r="F413" s="1037"/>
      <c r="G413" s="1037"/>
      <c r="H413" s="1037"/>
      <c r="I413" s="1037"/>
      <c r="J413" s="1037"/>
      <c r="K413" s="1037"/>
      <c r="L413" s="1037"/>
      <c r="M413" s="1037"/>
      <c r="N413" s="1046"/>
      <c r="V413" s="189"/>
      <c r="W413" s="195"/>
      <c r="X413" s="195"/>
      <c r="AB413" s="207"/>
      <c r="AE413" s="195"/>
      <c r="AF413" s="163" t="s">
        <v>2623</v>
      </c>
      <c r="AG413" s="195"/>
      <c r="AI413" s="195"/>
    </row>
    <row r="414" spans="1:35" s="160" customFormat="1" ht="22.5" x14ac:dyDescent="0.2">
      <c r="A414" s="198"/>
      <c r="B414" s="199" t="s">
        <v>568</v>
      </c>
      <c r="C414" s="1037" t="s">
        <v>569</v>
      </c>
      <c r="D414" s="1037"/>
      <c r="E414" s="1037"/>
      <c r="F414" s="1037"/>
      <c r="G414" s="1037"/>
      <c r="H414" s="1037"/>
      <c r="I414" s="1037"/>
      <c r="J414" s="1037"/>
      <c r="K414" s="1037"/>
      <c r="L414" s="1037"/>
      <c r="M414" s="1037"/>
      <c r="N414" s="1046"/>
      <c r="V414" s="189"/>
      <c r="W414" s="195"/>
      <c r="X414" s="195"/>
      <c r="Z414" s="163" t="s">
        <v>569</v>
      </c>
      <c r="AB414" s="207"/>
      <c r="AE414" s="195"/>
      <c r="AG414" s="195"/>
      <c r="AI414" s="195"/>
    </row>
    <row r="415" spans="1:35" s="160" customFormat="1" ht="56.25" x14ac:dyDescent="0.2">
      <c r="A415" s="190" t="s">
        <v>854</v>
      </c>
      <c r="B415" s="191" t="s">
        <v>2626</v>
      </c>
      <c r="C415" s="1039" t="s">
        <v>2627</v>
      </c>
      <c r="D415" s="1039"/>
      <c r="E415" s="1039"/>
      <c r="F415" s="192" t="s">
        <v>769</v>
      </c>
      <c r="G415" s="192"/>
      <c r="H415" s="192"/>
      <c r="I415" s="192" t="s">
        <v>537</v>
      </c>
      <c r="J415" s="193"/>
      <c r="K415" s="192"/>
      <c r="L415" s="193"/>
      <c r="M415" s="192"/>
      <c r="N415" s="194"/>
      <c r="V415" s="189"/>
      <c r="W415" s="195"/>
      <c r="X415" s="195" t="s">
        <v>2627</v>
      </c>
      <c r="AB415" s="207"/>
      <c r="AE415" s="195"/>
      <c r="AG415" s="195"/>
      <c r="AI415" s="195"/>
    </row>
    <row r="416" spans="1:35" s="160" customFormat="1" ht="12" x14ac:dyDescent="0.2">
      <c r="A416" s="196"/>
      <c r="B416" s="197"/>
      <c r="C416" s="1037" t="s">
        <v>2700</v>
      </c>
      <c r="D416" s="1037"/>
      <c r="E416" s="1037"/>
      <c r="F416" s="1037"/>
      <c r="G416" s="1037"/>
      <c r="H416" s="1037"/>
      <c r="I416" s="1037"/>
      <c r="J416" s="1037"/>
      <c r="K416" s="1037"/>
      <c r="L416" s="1037"/>
      <c r="M416" s="1037"/>
      <c r="N416" s="1046"/>
      <c r="V416" s="189"/>
      <c r="W416" s="195"/>
      <c r="X416" s="195"/>
      <c r="Y416" s="163" t="s">
        <v>2700</v>
      </c>
      <c r="AB416" s="207"/>
      <c r="AE416" s="195"/>
      <c r="AG416" s="195"/>
      <c r="AI416" s="195"/>
    </row>
    <row r="417" spans="1:35" s="160" customFormat="1" ht="33.75" x14ac:dyDescent="0.2">
      <c r="A417" s="198"/>
      <c r="B417" s="199" t="s">
        <v>430</v>
      </c>
      <c r="C417" s="1037" t="s">
        <v>431</v>
      </c>
      <c r="D417" s="1037"/>
      <c r="E417" s="1037"/>
      <c r="F417" s="1037"/>
      <c r="G417" s="1037"/>
      <c r="H417" s="1037"/>
      <c r="I417" s="1037"/>
      <c r="J417" s="1037"/>
      <c r="K417" s="1037"/>
      <c r="L417" s="1037"/>
      <c r="M417" s="1037"/>
      <c r="N417" s="1046"/>
      <c r="V417" s="189"/>
      <c r="W417" s="195"/>
      <c r="X417" s="195"/>
      <c r="Z417" s="163" t="s">
        <v>431</v>
      </c>
      <c r="AB417" s="207"/>
      <c r="AE417" s="195"/>
      <c r="AG417" s="195"/>
      <c r="AI417" s="195"/>
    </row>
    <row r="418" spans="1:35" s="160" customFormat="1" ht="12" x14ac:dyDescent="0.2">
      <c r="A418" s="200"/>
      <c r="B418" s="199" t="s">
        <v>423</v>
      </c>
      <c r="C418" s="1037" t="s">
        <v>432</v>
      </c>
      <c r="D418" s="1037"/>
      <c r="E418" s="1037"/>
      <c r="F418" s="201"/>
      <c r="G418" s="201"/>
      <c r="H418" s="201"/>
      <c r="I418" s="201"/>
      <c r="J418" s="202">
        <v>63.8</v>
      </c>
      <c r="K418" s="201" t="s">
        <v>436</v>
      </c>
      <c r="L418" s="202">
        <v>1.6</v>
      </c>
      <c r="M418" s="201"/>
      <c r="N418" s="203"/>
      <c r="V418" s="189"/>
      <c r="W418" s="195"/>
      <c r="X418" s="195"/>
      <c r="AA418" s="163" t="s">
        <v>432</v>
      </c>
      <c r="AB418" s="207"/>
      <c r="AE418" s="195"/>
      <c r="AG418" s="195"/>
      <c r="AI418" s="195"/>
    </row>
    <row r="419" spans="1:35" s="160" customFormat="1" ht="12" x14ac:dyDescent="0.2">
      <c r="A419" s="200"/>
      <c r="B419" s="199" t="s">
        <v>434</v>
      </c>
      <c r="C419" s="1037" t="s">
        <v>435</v>
      </c>
      <c r="D419" s="1037"/>
      <c r="E419" s="1037"/>
      <c r="F419" s="201"/>
      <c r="G419" s="201"/>
      <c r="H419" s="201"/>
      <c r="I419" s="201"/>
      <c r="J419" s="202">
        <v>3.94</v>
      </c>
      <c r="K419" s="201" t="s">
        <v>436</v>
      </c>
      <c r="L419" s="202">
        <v>0.1</v>
      </c>
      <c r="M419" s="201"/>
      <c r="N419" s="203"/>
      <c r="V419" s="189"/>
      <c r="W419" s="195"/>
      <c r="X419" s="195"/>
      <c r="AA419" s="163" t="s">
        <v>435</v>
      </c>
      <c r="AB419" s="207"/>
      <c r="AE419" s="195"/>
      <c r="AG419" s="195"/>
      <c r="AI419" s="195"/>
    </row>
    <row r="420" spans="1:35" s="160" customFormat="1" ht="12" x14ac:dyDescent="0.2">
      <c r="A420" s="200"/>
      <c r="B420" s="199" t="s">
        <v>437</v>
      </c>
      <c r="C420" s="1037" t="s">
        <v>438</v>
      </c>
      <c r="D420" s="1037"/>
      <c r="E420" s="1037"/>
      <c r="F420" s="201"/>
      <c r="G420" s="201"/>
      <c r="H420" s="201"/>
      <c r="I420" s="201"/>
      <c r="J420" s="202">
        <v>0.7</v>
      </c>
      <c r="K420" s="201" t="s">
        <v>436</v>
      </c>
      <c r="L420" s="202">
        <v>0.02</v>
      </c>
      <c r="M420" s="201"/>
      <c r="N420" s="203"/>
      <c r="V420" s="189"/>
      <c r="W420" s="195"/>
      <c r="X420" s="195"/>
      <c r="AA420" s="163" t="s">
        <v>438</v>
      </c>
      <c r="AB420" s="207"/>
      <c r="AE420" s="195"/>
      <c r="AG420" s="195"/>
      <c r="AI420" s="195"/>
    </row>
    <row r="421" spans="1:35" s="160" customFormat="1" ht="12" x14ac:dyDescent="0.2">
      <c r="A421" s="200"/>
      <c r="B421" s="199" t="s">
        <v>439</v>
      </c>
      <c r="C421" s="1037" t="s">
        <v>440</v>
      </c>
      <c r="D421" s="1037"/>
      <c r="E421" s="1037"/>
      <c r="F421" s="201"/>
      <c r="G421" s="201"/>
      <c r="H421" s="201"/>
      <c r="I421" s="201"/>
      <c r="J421" s="202">
        <v>83.63</v>
      </c>
      <c r="K421" s="201"/>
      <c r="L421" s="202">
        <v>1.67</v>
      </c>
      <c r="M421" s="201"/>
      <c r="N421" s="203"/>
      <c r="V421" s="189"/>
      <c r="W421" s="195"/>
      <c r="X421" s="195"/>
      <c r="AA421" s="163" t="s">
        <v>440</v>
      </c>
      <c r="AB421" s="207"/>
      <c r="AE421" s="195"/>
      <c r="AG421" s="195"/>
      <c r="AI421" s="195"/>
    </row>
    <row r="422" spans="1:35" s="160" customFormat="1" ht="33.75" x14ac:dyDescent="0.2">
      <c r="A422" s="196"/>
      <c r="B422" s="204" t="s">
        <v>2629</v>
      </c>
      <c r="C422" s="1048" t="s">
        <v>2630</v>
      </c>
      <c r="D422" s="1048"/>
      <c r="E422" s="1048"/>
      <c r="F422" s="205" t="s">
        <v>1017</v>
      </c>
      <c r="G422" s="205" t="s">
        <v>1004</v>
      </c>
      <c r="H422" s="205"/>
      <c r="I422" s="205" t="s">
        <v>434</v>
      </c>
      <c r="J422" s="199"/>
      <c r="K422" s="201"/>
      <c r="L422" s="202"/>
      <c r="M422" s="201"/>
      <c r="N422" s="206"/>
      <c r="V422" s="189"/>
      <c r="W422" s="195"/>
      <c r="X422" s="195"/>
      <c r="AB422" s="207" t="s">
        <v>2630</v>
      </c>
      <c r="AE422" s="195"/>
      <c r="AG422" s="195"/>
      <c r="AI422" s="195"/>
    </row>
    <row r="423" spans="1:35" s="160" customFormat="1" ht="12" x14ac:dyDescent="0.2">
      <c r="A423" s="200"/>
      <c r="B423" s="199"/>
      <c r="C423" s="1037" t="s">
        <v>443</v>
      </c>
      <c r="D423" s="1037"/>
      <c r="E423" s="1037"/>
      <c r="F423" s="201" t="s">
        <v>444</v>
      </c>
      <c r="G423" s="201" t="s">
        <v>2631</v>
      </c>
      <c r="H423" s="201" t="s">
        <v>436</v>
      </c>
      <c r="I423" s="201" t="s">
        <v>2701</v>
      </c>
      <c r="J423" s="202"/>
      <c r="K423" s="201"/>
      <c r="L423" s="202"/>
      <c r="M423" s="201"/>
      <c r="N423" s="203"/>
      <c r="V423" s="189"/>
      <c r="W423" s="195"/>
      <c r="X423" s="195"/>
      <c r="AB423" s="207"/>
      <c r="AC423" s="163" t="s">
        <v>443</v>
      </c>
      <c r="AE423" s="195"/>
      <c r="AG423" s="195"/>
      <c r="AI423" s="195"/>
    </row>
    <row r="424" spans="1:35" s="160" customFormat="1" ht="12" x14ac:dyDescent="0.2">
      <c r="A424" s="200"/>
      <c r="B424" s="199"/>
      <c r="C424" s="1037" t="s">
        <v>447</v>
      </c>
      <c r="D424" s="1037"/>
      <c r="E424" s="1037"/>
      <c r="F424" s="201" t="s">
        <v>444</v>
      </c>
      <c r="G424" s="201" t="s">
        <v>2332</v>
      </c>
      <c r="H424" s="201" t="s">
        <v>436</v>
      </c>
      <c r="I424" s="201" t="s">
        <v>2702</v>
      </c>
      <c r="J424" s="202"/>
      <c r="K424" s="201"/>
      <c r="L424" s="202"/>
      <c r="M424" s="201"/>
      <c r="N424" s="203"/>
      <c r="V424" s="189"/>
      <c r="W424" s="195"/>
      <c r="X424" s="195"/>
      <c r="AB424" s="207"/>
      <c r="AC424" s="163" t="s">
        <v>447</v>
      </c>
      <c r="AE424" s="195"/>
      <c r="AG424" s="195"/>
      <c r="AI424" s="195"/>
    </row>
    <row r="425" spans="1:35" s="160" customFormat="1" ht="12" x14ac:dyDescent="0.2">
      <c r="A425" s="200"/>
      <c r="B425" s="199"/>
      <c r="C425" s="1047" t="s">
        <v>450</v>
      </c>
      <c r="D425" s="1047"/>
      <c r="E425" s="1047"/>
      <c r="F425" s="208"/>
      <c r="G425" s="208"/>
      <c r="H425" s="208"/>
      <c r="I425" s="208"/>
      <c r="J425" s="209">
        <v>151.37</v>
      </c>
      <c r="K425" s="208"/>
      <c r="L425" s="209">
        <v>3.37</v>
      </c>
      <c r="M425" s="208"/>
      <c r="N425" s="210"/>
      <c r="V425" s="189"/>
      <c r="W425" s="195"/>
      <c r="X425" s="195"/>
      <c r="AB425" s="207"/>
      <c r="AD425" s="163" t="s">
        <v>450</v>
      </c>
      <c r="AE425" s="195"/>
      <c r="AG425" s="195"/>
      <c r="AI425" s="195"/>
    </row>
    <row r="426" spans="1:35" s="160" customFormat="1" ht="12" x14ac:dyDescent="0.2">
      <c r="A426" s="200"/>
      <c r="B426" s="199"/>
      <c r="C426" s="1037" t="s">
        <v>451</v>
      </c>
      <c r="D426" s="1037"/>
      <c r="E426" s="1037"/>
      <c r="F426" s="201"/>
      <c r="G426" s="201"/>
      <c r="H426" s="201"/>
      <c r="I426" s="201"/>
      <c r="J426" s="202"/>
      <c r="K426" s="201"/>
      <c r="L426" s="202">
        <v>1.62</v>
      </c>
      <c r="M426" s="201"/>
      <c r="N426" s="203"/>
      <c r="V426" s="189"/>
      <c r="W426" s="195"/>
      <c r="X426" s="195"/>
      <c r="AB426" s="207"/>
      <c r="AC426" s="163" t="s">
        <v>451</v>
      </c>
      <c r="AE426" s="195"/>
      <c r="AG426" s="195"/>
      <c r="AI426" s="195"/>
    </row>
    <row r="427" spans="1:35" s="160" customFormat="1" ht="45" x14ac:dyDescent="0.2">
      <c r="A427" s="200"/>
      <c r="B427" s="199" t="s">
        <v>2540</v>
      </c>
      <c r="C427" s="1037" t="s">
        <v>2541</v>
      </c>
      <c r="D427" s="1037"/>
      <c r="E427" s="1037"/>
      <c r="F427" s="201" t="s">
        <v>454</v>
      </c>
      <c r="G427" s="201" t="s">
        <v>1241</v>
      </c>
      <c r="H427" s="201"/>
      <c r="I427" s="201" t="s">
        <v>1241</v>
      </c>
      <c r="J427" s="202"/>
      <c r="K427" s="201"/>
      <c r="L427" s="202">
        <v>1.96</v>
      </c>
      <c r="M427" s="201"/>
      <c r="N427" s="203"/>
      <c r="V427" s="189"/>
      <c r="W427" s="195"/>
      <c r="X427" s="195"/>
      <c r="AB427" s="207"/>
      <c r="AC427" s="163" t="s">
        <v>2541</v>
      </c>
      <c r="AE427" s="195"/>
      <c r="AG427" s="195"/>
      <c r="AI427" s="195"/>
    </row>
    <row r="428" spans="1:35" s="160" customFormat="1" ht="45" x14ac:dyDescent="0.2">
      <c r="A428" s="200"/>
      <c r="B428" s="199" t="s">
        <v>2542</v>
      </c>
      <c r="C428" s="1037" t="s">
        <v>2543</v>
      </c>
      <c r="D428" s="1037"/>
      <c r="E428" s="1037"/>
      <c r="F428" s="201" t="s">
        <v>454</v>
      </c>
      <c r="G428" s="201" t="s">
        <v>974</v>
      </c>
      <c r="H428" s="201"/>
      <c r="I428" s="201" t="s">
        <v>974</v>
      </c>
      <c r="J428" s="202"/>
      <c r="K428" s="201"/>
      <c r="L428" s="202">
        <v>1.17</v>
      </c>
      <c r="M428" s="201"/>
      <c r="N428" s="203"/>
      <c r="V428" s="189"/>
      <c r="W428" s="195"/>
      <c r="X428" s="195"/>
      <c r="AB428" s="207"/>
      <c r="AC428" s="163" t="s">
        <v>2543</v>
      </c>
      <c r="AE428" s="195"/>
      <c r="AG428" s="195"/>
      <c r="AI428" s="195"/>
    </row>
    <row r="429" spans="1:35" s="160" customFormat="1" ht="12" x14ac:dyDescent="0.2">
      <c r="A429" s="211"/>
      <c r="B429" s="212"/>
      <c r="C429" s="1039" t="s">
        <v>459</v>
      </c>
      <c r="D429" s="1039"/>
      <c r="E429" s="1039"/>
      <c r="F429" s="192"/>
      <c r="G429" s="192"/>
      <c r="H429" s="192"/>
      <c r="I429" s="192"/>
      <c r="J429" s="193"/>
      <c r="K429" s="192"/>
      <c r="L429" s="193">
        <v>6.5</v>
      </c>
      <c r="M429" s="208"/>
      <c r="N429" s="194"/>
      <c r="V429" s="189"/>
      <c r="W429" s="195"/>
      <c r="X429" s="195"/>
      <c r="AB429" s="207"/>
      <c r="AE429" s="195" t="s">
        <v>459</v>
      </c>
      <c r="AG429" s="195"/>
      <c r="AI429" s="195"/>
    </row>
    <row r="430" spans="1:35" s="160" customFormat="1" ht="56.25" x14ac:dyDescent="0.2">
      <c r="A430" s="190" t="s">
        <v>857</v>
      </c>
      <c r="B430" s="191" t="s">
        <v>2633</v>
      </c>
      <c r="C430" s="1039" t="s">
        <v>2634</v>
      </c>
      <c r="D430" s="1039"/>
      <c r="E430" s="1039"/>
      <c r="F430" s="192" t="s">
        <v>1017</v>
      </c>
      <c r="G430" s="192"/>
      <c r="H430" s="192"/>
      <c r="I430" s="192" t="s">
        <v>434</v>
      </c>
      <c r="J430" s="193">
        <v>46.01</v>
      </c>
      <c r="K430" s="192"/>
      <c r="L430" s="193">
        <v>92.02</v>
      </c>
      <c r="M430" s="192"/>
      <c r="N430" s="194"/>
      <c r="V430" s="189"/>
      <c r="W430" s="195"/>
      <c r="X430" s="195" t="s">
        <v>2634</v>
      </c>
      <c r="AB430" s="207"/>
      <c r="AE430" s="195"/>
      <c r="AG430" s="195"/>
      <c r="AI430" s="195"/>
    </row>
    <row r="431" spans="1:35" s="160" customFormat="1" ht="12" x14ac:dyDescent="0.2">
      <c r="A431" s="211"/>
      <c r="B431" s="212"/>
      <c r="C431" s="168" t="s">
        <v>462</v>
      </c>
      <c r="D431" s="213"/>
      <c r="E431" s="213"/>
      <c r="F431" s="214"/>
      <c r="G431" s="214"/>
      <c r="H431" s="214"/>
      <c r="I431" s="214"/>
      <c r="J431" s="215"/>
      <c r="K431" s="214"/>
      <c r="L431" s="215"/>
      <c r="M431" s="216"/>
      <c r="N431" s="217"/>
      <c r="V431" s="189"/>
      <c r="W431" s="195"/>
      <c r="X431" s="195"/>
      <c r="AB431" s="207"/>
      <c r="AE431" s="195"/>
      <c r="AG431" s="195"/>
      <c r="AI431" s="195"/>
    </row>
    <row r="432" spans="1:35" s="160" customFormat="1" ht="33.75" x14ac:dyDescent="0.2">
      <c r="A432" s="190" t="s">
        <v>866</v>
      </c>
      <c r="B432" s="191" t="s">
        <v>2703</v>
      </c>
      <c r="C432" s="1039" t="s">
        <v>2704</v>
      </c>
      <c r="D432" s="1039"/>
      <c r="E432" s="1039"/>
      <c r="F432" s="192" t="s">
        <v>660</v>
      </c>
      <c r="G432" s="192"/>
      <c r="H432" s="192"/>
      <c r="I432" s="192" t="s">
        <v>951</v>
      </c>
      <c r="J432" s="193"/>
      <c r="K432" s="192"/>
      <c r="L432" s="193"/>
      <c r="M432" s="192"/>
      <c r="N432" s="194"/>
      <c r="V432" s="189"/>
      <c r="W432" s="195"/>
      <c r="X432" s="195" t="s">
        <v>2704</v>
      </c>
      <c r="AB432" s="207"/>
      <c r="AE432" s="195"/>
      <c r="AG432" s="195"/>
      <c r="AI432" s="195"/>
    </row>
    <row r="433" spans="1:35" s="160" customFormat="1" ht="12" x14ac:dyDescent="0.2">
      <c r="A433" s="196"/>
      <c r="B433" s="197"/>
      <c r="C433" s="1037" t="s">
        <v>2705</v>
      </c>
      <c r="D433" s="1037"/>
      <c r="E433" s="1037"/>
      <c r="F433" s="1037"/>
      <c r="G433" s="1037"/>
      <c r="H433" s="1037"/>
      <c r="I433" s="1037"/>
      <c r="J433" s="1037"/>
      <c r="K433" s="1037"/>
      <c r="L433" s="1037"/>
      <c r="M433" s="1037"/>
      <c r="N433" s="1046"/>
      <c r="V433" s="189"/>
      <c r="W433" s="195"/>
      <c r="X433" s="195"/>
      <c r="Y433" s="163" t="s">
        <v>2705</v>
      </c>
      <c r="AB433" s="207"/>
      <c r="AE433" s="195"/>
      <c r="AG433" s="195"/>
      <c r="AI433" s="195"/>
    </row>
    <row r="434" spans="1:35" s="160" customFormat="1" ht="33.75" x14ac:dyDescent="0.2">
      <c r="A434" s="198"/>
      <c r="B434" s="199" t="s">
        <v>430</v>
      </c>
      <c r="C434" s="1037" t="s">
        <v>431</v>
      </c>
      <c r="D434" s="1037"/>
      <c r="E434" s="1037"/>
      <c r="F434" s="1037"/>
      <c r="G434" s="1037"/>
      <c r="H434" s="1037"/>
      <c r="I434" s="1037"/>
      <c r="J434" s="1037"/>
      <c r="K434" s="1037"/>
      <c r="L434" s="1037"/>
      <c r="M434" s="1037"/>
      <c r="N434" s="1046"/>
      <c r="V434" s="189"/>
      <c r="W434" s="195"/>
      <c r="X434" s="195"/>
      <c r="Z434" s="163" t="s">
        <v>431</v>
      </c>
      <c r="AB434" s="207"/>
      <c r="AE434" s="195"/>
      <c r="AG434" s="195"/>
      <c r="AI434" s="195"/>
    </row>
    <row r="435" spans="1:35" s="160" customFormat="1" ht="12" x14ac:dyDescent="0.2">
      <c r="A435" s="200"/>
      <c r="B435" s="199" t="s">
        <v>423</v>
      </c>
      <c r="C435" s="1037" t="s">
        <v>432</v>
      </c>
      <c r="D435" s="1037"/>
      <c r="E435" s="1037"/>
      <c r="F435" s="201"/>
      <c r="G435" s="201"/>
      <c r="H435" s="201"/>
      <c r="I435" s="201"/>
      <c r="J435" s="202">
        <v>7310.42</v>
      </c>
      <c r="K435" s="201" t="s">
        <v>436</v>
      </c>
      <c r="L435" s="202">
        <v>54.83</v>
      </c>
      <c r="M435" s="201"/>
      <c r="N435" s="203"/>
      <c r="V435" s="189"/>
      <c r="W435" s="195"/>
      <c r="X435" s="195"/>
      <c r="AA435" s="163" t="s">
        <v>432</v>
      </c>
      <c r="AB435" s="207"/>
      <c r="AE435" s="195"/>
      <c r="AG435" s="195"/>
      <c r="AI435" s="195"/>
    </row>
    <row r="436" spans="1:35" s="160" customFormat="1" ht="12" x14ac:dyDescent="0.2">
      <c r="A436" s="200"/>
      <c r="B436" s="199" t="s">
        <v>434</v>
      </c>
      <c r="C436" s="1037" t="s">
        <v>435</v>
      </c>
      <c r="D436" s="1037"/>
      <c r="E436" s="1037"/>
      <c r="F436" s="201"/>
      <c r="G436" s="201"/>
      <c r="H436" s="201"/>
      <c r="I436" s="201"/>
      <c r="J436" s="202">
        <v>18322.96</v>
      </c>
      <c r="K436" s="201" t="s">
        <v>436</v>
      </c>
      <c r="L436" s="202">
        <v>137.41999999999999</v>
      </c>
      <c r="M436" s="201"/>
      <c r="N436" s="203"/>
      <c r="V436" s="189"/>
      <c r="W436" s="195"/>
      <c r="X436" s="195"/>
      <c r="AA436" s="163" t="s">
        <v>435</v>
      </c>
      <c r="AB436" s="207"/>
      <c r="AE436" s="195"/>
      <c r="AG436" s="195"/>
      <c r="AI436" s="195"/>
    </row>
    <row r="437" spans="1:35" s="160" customFormat="1" ht="12" x14ac:dyDescent="0.2">
      <c r="A437" s="200"/>
      <c r="B437" s="199" t="s">
        <v>437</v>
      </c>
      <c r="C437" s="1037" t="s">
        <v>438</v>
      </c>
      <c r="D437" s="1037"/>
      <c r="E437" s="1037"/>
      <c r="F437" s="201"/>
      <c r="G437" s="201"/>
      <c r="H437" s="201"/>
      <c r="I437" s="201"/>
      <c r="J437" s="202">
        <v>2321.73</v>
      </c>
      <c r="K437" s="201" t="s">
        <v>436</v>
      </c>
      <c r="L437" s="202">
        <v>17.41</v>
      </c>
      <c r="M437" s="201"/>
      <c r="N437" s="203"/>
      <c r="V437" s="189"/>
      <c r="W437" s="195"/>
      <c r="X437" s="195"/>
      <c r="AA437" s="163" t="s">
        <v>438</v>
      </c>
      <c r="AB437" s="207"/>
      <c r="AE437" s="195"/>
      <c r="AG437" s="195"/>
      <c r="AI437" s="195"/>
    </row>
    <row r="438" spans="1:35" s="160" customFormat="1" ht="12" x14ac:dyDescent="0.2">
      <c r="A438" s="200"/>
      <c r="B438" s="199" t="s">
        <v>439</v>
      </c>
      <c r="C438" s="1037" t="s">
        <v>440</v>
      </c>
      <c r="D438" s="1037"/>
      <c r="E438" s="1037"/>
      <c r="F438" s="201"/>
      <c r="G438" s="201"/>
      <c r="H438" s="201"/>
      <c r="I438" s="201"/>
      <c r="J438" s="202">
        <v>6238.33</v>
      </c>
      <c r="K438" s="201"/>
      <c r="L438" s="202">
        <v>37.43</v>
      </c>
      <c r="M438" s="201"/>
      <c r="N438" s="203"/>
      <c r="V438" s="189"/>
      <c r="W438" s="195"/>
      <c r="X438" s="195"/>
      <c r="AA438" s="163" t="s">
        <v>440</v>
      </c>
      <c r="AB438" s="207"/>
      <c r="AE438" s="195"/>
      <c r="AG438" s="195"/>
      <c r="AI438" s="195"/>
    </row>
    <row r="439" spans="1:35" s="160" customFormat="1" ht="22.5" x14ac:dyDescent="0.2">
      <c r="A439" s="196"/>
      <c r="B439" s="204" t="s">
        <v>2298</v>
      </c>
      <c r="C439" s="1048" t="s">
        <v>2299</v>
      </c>
      <c r="D439" s="1048"/>
      <c r="E439" s="1048"/>
      <c r="F439" s="205" t="s">
        <v>644</v>
      </c>
      <c r="G439" s="205" t="s">
        <v>1147</v>
      </c>
      <c r="H439" s="205"/>
      <c r="I439" s="205" t="s">
        <v>2706</v>
      </c>
      <c r="J439" s="199"/>
      <c r="K439" s="201"/>
      <c r="L439" s="202"/>
      <c r="M439" s="201"/>
      <c r="N439" s="206"/>
      <c r="V439" s="189"/>
      <c r="W439" s="195"/>
      <c r="X439" s="195"/>
      <c r="AB439" s="207" t="s">
        <v>2299</v>
      </c>
      <c r="AE439" s="195"/>
      <c r="AG439" s="195"/>
      <c r="AI439" s="195"/>
    </row>
    <row r="440" spans="1:35" s="160" customFormat="1" ht="12" x14ac:dyDescent="0.2">
      <c r="A440" s="196"/>
      <c r="B440" s="204" t="s">
        <v>702</v>
      </c>
      <c r="C440" s="1048" t="s">
        <v>703</v>
      </c>
      <c r="D440" s="1048"/>
      <c r="E440" s="1048"/>
      <c r="F440" s="205" t="s">
        <v>644</v>
      </c>
      <c r="G440" s="205" t="s">
        <v>2707</v>
      </c>
      <c r="H440" s="205"/>
      <c r="I440" s="205" t="s">
        <v>2708</v>
      </c>
      <c r="J440" s="199"/>
      <c r="K440" s="201"/>
      <c r="L440" s="202"/>
      <c r="M440" s="201"/>
      <c r="N440" s="206"/>
      <c r="V440" s="189"/>
      <c r="W440" s="195"/>
      <c r="X440" s="195"/>
      <c r="AB440" s="207" t="s">
        <v>703</v>
      </c>
      <c r="AE440" s="195"/>
      <c r="AG440" s="195"/>
      <c r="AI440" s="195"/>
    </row>
    <row r="441" spans="1:35" s="160" customFormat="1" ht="12" x14ac:dyDescent="0.2">
      <c r="A441" s="196"/>
      <c r="B441" s="204" t="s">
        <v>2709</v>
      </c>
      <c r="C441" s="1048" t="s">
        <v>2710</v>
      </c>
      <c r="D441" s="1048"/>
      <c r="E441" s="1048"/>
      <c r="F441" s="205" t="s">
        <v>644</v>
      </c>
      <c r="G441" s="205" t="s">
        <v>1004</v>
      </c>
      <c r="H441" s="205"/>
      <c r="I441" s="205" t="s">
        <v>864</v>
      </c>
      <c r="J441" s="199"/>
      <c r="K441" s="201"/>
      <c r="L441" s="202"/>
      <c r="M441" s="201"/>
      <c r="N441" s="206"/>
      <c r="V441" s="189"/>
      <c r="W441" s="195"/>
      <c r="X441" s="195"/>
      <c r="AB441" s="207" t="s">
        <v>2710</v>
      </c>
      <c r="AE441" s="195"/>
      <c r="AG441" s="195"/>
      <c r="AI441" s="195"/>
    </row>
    <row r="442" spans="1:35" s="160" customFormat="1" ht="12" x14ac:dyDescent="0.2">
      <c r="A442" s="200"/>
      <c r="B442" s="199"/>
      <c r="C442" s="1037" t="s">
        <v>443</v>
      </c>
      <c r="D442" s="1037"/>
      <c r="E442" s="1037"/>
      <c r="F442" s="201" t="s">
        <v>444</v>
      </c>
      <c r="G442" s="201" t="s">
        <v>954</v>
      </c>
      <c r="H442" s="201" t="s">
        <v>436</v>
      </c>
      <c r="I442" s="201" t="s">
        <v>2711</v>
      </c>
      <c r="J442" s="202"/>
      <c r="K442" s="201"/>
      <c r="L442" s="202"/>
      <c r="M442" s="201"/>
      <c r="N442" s="203"/>
      <c r="V442" s="189"/>
      <c r="W442" s="195"/>
      <c r="X442" s="195"/>
      <c r="AB442" s="207"/>
      <c r="AC442" s="163" t="s">
        <v>443</v>
      </c>
      <c r="AE442" s="195"/>
      <c r="AG442" s="195"/>
      <c r="AI442" s="195"/>
    </row>
    <row r="443" spans="1:35" s="160" customFormat="1" ht="12" x14ac:dyDescent="0.2">
      <c r="A443" s="200"/>
      <c r="B443" s="199"/>
      <c r="C443" s="1037" t="s">
        <v>447</v>
      </c>
      <c r="D443" s="1037"/>
      <c r="E443" s="1037"/>
      <c r="F443" s="201" t="s">
        <v>444</v>
      </c>
      <c r="G443" s="201" t="s">
        <v>2712</v>
      </c>
      <c r="H443" s="201" t="s">
        <v>436</v>
      </c>
      <c r="I443" s="201" t="s">
        <v>2713</v>
      </c>
      <c r="J443" s="202"/>
      <c r="K443" s="201"/>
      <c r="L443" s="202"/>
      <c r="M443" s="201"/>
      <c r="N443" s="203"/>
      <c r="V443" s="189"/>
      <c r="W443" s="195"/>
      <c r="X443" s="195"/>
      <c r="AB443" s="207"/>
      <c r="AC443" s="163" t="s">
        <v>447</v>
      </c>
      <c r="AE443" s="195"/>
      <c r="AG443" s="195"/>
      <c r="AI443" s="195"/>
    </row>
    <row r="444" spans="1:35" s="160" customFormat="1" ht="12" x14ac:dyDescent="0.2">
      <c r="A444" s="200"/>
      <c r="B444" s="199"/>
      <c r="C444" s="1047" t="s">
        <v>450</v>
      </c>
      <c r="D444" s="1047"/>
      <c r="E444" s="1047"/>
      <c r="F444" s="208"/>
      <c r="G444" s="208"/>
      <c r="H444" s="208"/>
      <c r="I444" s="208"/>
      <c r="J444" s="209">
        <v>31871.71</v>
      </c>
      <c r="K444" s="208"/>
      <c r="L444" s="209">
        <v>229.68</v>
      </c>
      <c r="M444" s="208"/>
      <c r="N444" s="210"/>
      <c r="V444" s="189"/>
      <c r="W444" s="195"/>
      <c r="X444" s="195"/>
      <c r="AB444" s="207"/>
      <c r="AD444" s="163" t="s">
        <v>450</v>
      </c>
      <c r="AE444" s="195"/>
      <c r="AG444" s="195"/>
      <c r="AI444" s="195"/>
    </row>
    <row r="445" spans="1:35" s="160" customFormat="1" ht="12" x14ac:dyDescent="0.2">
      <c r="A445" s="200"/>
      <c r="B445" s="199"/>
      <c r="C445" s="1037" t="s">
        <v>451</v>
      </c>
      <c r="D445" s="1037"/>
      <c r="E445" s="1037"/>
      <c r="F445" s="201"/>
      <c r="G445" s="201"/>
      <c r="H445" s="201"/>
      <c r="I445" s="201"/>
      <c r="J445" s="202"/>
      <c r="K445" s="201"/>
      <c r="L445" s="202">
        <v>72.239999999999995</v>
      </c>
      <c r="M445" s="201"/>
      <c r="N445" s="203"/>
      <c r="V445" s="189"/>
      <c r="W445" s="195"/>
      <c r="X445" s="195"/>
      <c r="AB445" s="207"/>
      <c r="AC445" s="163" t="s">
        <v>451</v>
      </c>
      <c r="AE445" s="195"/>
      <c r="AG445" s="195"/>
      <c r="AI445" s="195"/>
    </row>
    <row r="446" spans="1:35" s="160" customFormat="1" ht="22.5" x14ac:dyDescent="0.2">
      <c r="A446" s="200"/>
      <c r="B446" s="199" t="s">
        <v>2714</v>
      </c>
      <c r="C446" s="1037" t="s">
        <v>2715</v>
      </c>
      <c r="D446" s="1037"/>
      <c r="E446" s="1037"/>
      <c r="F446" s="201" t="s">
        <v>454</v>
      </c>
      <c r="G446" s="201" t="s">
        <v>1169</v>
      </c>
      <c r="H446" s="201"/>
      <c r="I446" s="201" t="s">
        <v>1169</v>
      </c>
      <c r="J446" s="202"/>
      <c r="K446" s="201"/>
      <c r="L446" s="202">
        <v>79.459999999999994</v>
      </c>
      <c r="M446" s="201"/>
      <c r="N446" s="203"/>
      <c r="V446" s="189"/>
      <c r="W446" s="195"/>
      <c r="X446" s="195"/>
      <c r="AB446" s="207"/>
      <c r="AC446" s="163" t="s">
        <v>2715</v>
      </c>
      <c r="AE446" s="195"/>
      <c r="AG446" s="195"/>
      <c r="AI446" s="195"/>
    </row>
    <row r="447" spans="1:35" s="160" customFormat="1" ht="22.5" x14ac:dyDescent="0.2">
      <c r="A447" s="200"/>
      <c r="B447" s="199" t="s">
        <v>2716</v>
      </c>
      <c r="C447" s="1037" t="s">
        <v>2717</v>
      </c>
      <c r="D447" s="1037"/>
      <c r="E447" s="1037"/>
      <c r="F447" s="201" t="s">
        <v>454</v>
      </c>
      <c r="G447" s="201" t="s">
        <v>976</v>
      </c>
      <c r="H447" s="201"/>
      <c r="I447" s="201" t="s">
        <v>976</v>
      </c>
      <c r="J447" s="202"/>
      <c r="K447" s="201"/>
      <c r="L447" s="202">
        <v>52.74</v>
      </c>
      <c r="M447" s="201"/>
      <c r="N447" s="203"/>
      <c r="V447" s="189"/>
      <c r="W447" s="195"/>
      <c r="X447" s="195"/>
      <c r="AB447" s="207"/>
      <c r="AC447" s="163" t="s">
        <v>2717</v>
      </c>
      <c r="AE447" s="195"/>
      <c r="AG447" s="195"/>
      <c r="AI447" s="195"/>
    </row>
    <row r="448" spans="1:35" s="160" customFormat="1" ht="12" x14ac:dyDescent="0.2">
      <c r="A448" s="211"/>
      <c r="B448" s="212"/>
      <c r="C448" s="1039" t="s">
        <v>459</v>
      </c>
      <c r="D448" s="1039"/>
      <c r="E448" s="1039"/>
      <c r="F448" s="192"/>
      <c r="G448" s="192"/>
      <c r="H448" s="192"/>
      <c r="I448" s="192"/>
      <c r="J448" s="193"/>
      <c r="K448" s="192"/>
      <c r="L448" s="193">
        <v>361.88</v>
      </c>
      <c r="M448" s="208"/>
      <c r="N448" s="194"/>
      <c r="V448" s="189"/>
      <c r="W448" s="195"/>
      <c r="X448" s="195"/>
      <c r="AB448" s="207"/>
      <c r="AE448" s="195" t="s">
        <v>459</v>
      </c>
      <c r="AG448" s="195"/>
      <c r="AI448" s="195"/>
    </row>
    <row r="449" spans="1:35" s="160" customFormat="1" ht="33.75" x14ac:dyDescent="0.2">
      <c r="A449" s="190" t="s">
        <v>870</v>
      </c>
      <c r="B449" s="191" t="s">
        <v>2718</v>
      </c>
      <c r="C449" s="1039" t="s">
        <v>2719</v>
      </c>
      <c r="D449" s="1039"/>
      <c r="E449" s="1039"/>
      <c r="F449" s="192" t="s">
        <v>1017</v>
      </c>
      <c r="G449" s="192"/>
      <c r="H449" s="192"/>
      <c r="I449" s="192" t="s">
        <v>600</v>
      </c>
      <c r="J449" s="193">
        <v>4608.33</v>
      </c>
      <c r="K449" s="192" t="s">
        <v>566</v>
      </c>
      <c r="L449" s="193">
        <v>10022.39</v>
      </c>
      <c r="M449" s="192" t="s">
        <v>567</v>
      </c>
      <c r="N449" s="194">
        <v>94010</v>
      </c>
      <c r="V449" s="189"/>
      <c r="W449" s="195"/>
      <c r="X449" s="195" t="s">
        <v>2719</v>
      </c>
      <c r="AB449" s="207"/>
      <c r="AE449" s="195"/>
      <c r="AG449" s="195"/>
      <c r="AI449" s="195"/>
    </row>
    <row r="450" spans="1:35" s="160" customFormat="1" ht="12" x14ac:dyDescent="0.2">
      <c r="A450" s="211"/>
      <c r="B450" s="212"/>
      <c r="C450" s="168" t="s">
        <v>462</v>
      </c>
      <c r="D450" s="213"/>
      <c r="E450" s="213"/>
      <c r="F450" s="214"/>
      <c r="G450" s="214"/>
      <c r="H450" s="214"/>
      <c r="I450" s="214"/>
      <c r="J450" s="215"/>
      <c r="K450" s="214"/>
      <c r="L450" s="215"/>
      <c r="M450" s="216"/>
      <c r="N450" s="217"/>
      <c r="V450" s="189"/>
      <c r="W450" s="195"/>
      <c r="X450" s="195"/>
      <c r="AB450" s="207"/>
      <c r="AE450" s="195"/>
      <c r="AG450" s="195"/>
      <c r="AI450" s="195"/>
    </row>
    <row r="451" spans="1:35" s="160" customFormat="1" ht="12" x14ac:dyDescent="0.2">
      <c r="A451" s="196"/>
      <c r="B451" s="197"/>
      <c r="C451" s="1037" t="s">
        <v>2720</v>
      </c>
      <c r="D451" s="1037"/>
      <c r="E451" s="1037"/>
      <c r="F451" s="1037"/>
      <c r="G451" s="1037"/>
      <c r="H451" s="1037"/>
      <c r="I451" s="1037"/>
      <c r="J451" s="1037"/>
      <c r="K451" s="1037"/>
      <c r="L451" s="1037"/>
      <c r="M451" s="1037"/>
      <c r="N451" s="1046"/>
      <c r="V451" s="189"/>
      <c r="W451" s="195"/>
      <c r="X451" s="195"/>
      <c r="AB451" s="207"/>
      <c r="AE451" s="195"/>
      <c r="AF451" s="163" t="s">
        <v>2720</v>
      </c>
      <c r="AG451" s="195"/>
      <c r="AI451" s="195"/>
    </row>
    <row r="452" spans="1:35" s="160" customFormat="1" ht="22.5" x14ac:dyDescent="0.2">
      <c r="A452" s="198"/>
      <c r="B452" s="199" t="s">
        <v>568</v>
      </c>
      <c r="C452" s="1037" t="s">
        <v>569</v>
      </c>
      <c r="D452" s="1037"/>
      <c r="E452" s="1037"/>
      <c r="F452" s="1037"/>
      <c r="G452" s="1037"/>
      <c r="H452" s="1037"/>
      <c r="I452" s="1037"/>
      <c r="J452" s="1037"/>
      <c r="K452" s="1037"/>
      <c r="L452" s="1037"/>
      <c r="M452" s="1037"/>
      <c r="N452" s="1046"/>
      <c r="V452" s="189"/>
      <c r="W452" s="195"/>
      <c r="X452" s="195"/>
      <c r="Z452" s="163" t="s">
        <v>569</v>
      </c>
      <c r="AB452" s="207"/>
      <c r="AE452" s="195"/>
      <c r="AG452" s="195"/>
      <c r="AI452" s="195"/>
    </row>
    <row r="453" spans="1:35" s="160" customFormat="1" ht="1.5" customHeight="1" x14ac:dyDescent="0.2">
      <c r="A453" s="214"/>
      <c r="B453" s="212"/>
      <c r="C453" s="212"/>
      <c r="D453" s="212"/>
      <c r="E453" s="212"/>
      <c r="F453" s="214"/>
      <c r="G453" s="214"/>
      <c r="H453" s="214"/>
      <c r="I453" s="214"/>
      <c r="J453" s="218"/>
      <c r="K453" s="214"/>
      <c r="L453" s="218"/>
      <c r="M453" s="201"/>
      <c r="N453" s="218"/>
      <c r="V453" s="189"/>
      <c r="W453" s="195"/>
      <c r="X453" s="195"/>
      <c r="AB453" s="207"/>
      <c r="AE453" s="195"/>
      <c r="AG453" s="195"/>
      <c r="AI453" s="195"/>
    </row>
    <row r="454" spans="1:35" s="160" customFormat="1" ht="12" x14ac:dyDescent="0.2">
      <c r="A454" s="219"/>
      <c r="B454" s="220"/>
      <c r="C454" s="1039" t="s">
        <v>2721</v>
      </c>
      <c r="D454" s="1039"/>
      <c r="E454" s="1039"/>
      <c r="F454" s="1039"/>
      <c r="G454" s="1039"/>
      <c r="H454" s="1039"/>
      <c r="I454" s="1039"/>
      <c r="J454" s="1039"/>
      <c r="K454" s="1039"/>
      <c r="L454" s="221"/>
      <c r="M454" s="222"/>
      <c r="N454" s="223"/>
      <c r="V454" s="189"/>
      <c r="W454" s="195"/>
      <c r="X454" s="195"/>
      <c r="AB454" s="207"/>
      <c r="AE454" s="195"/>
      <c r="AG454" s="195" t="s">
        <v>2721</v>
      </c>
      <c r="AI454" s="195"/>
    </row>
    <row r="455" spans="1:35" s="160" customFormat="1" ht="12" x14ac:dyDescent="0.2">
      <c r="A455" s="224"/>
      <c r="B455" s="199"/>
      <c r="C455" s="1037" t="s">
        <v>512</v>
      </c>
      <c r="D455" s="1037"/>
      <c r="E455" s="1037"/>
      <c r="F455" s="1037"/>
      <c r="G455" s="1037"/>
      <c r="H455" s="1037"/>
      <c r="I455" s="1037"/>
      <c r="J455" s="1037"/>
      <c r="K455" s="1037"/>
      <c r="L455" s="225">
        <v>15127.53</v>
      </c>
      <c r="M455" s="226"/>
      <c r="N455" s="227"/>
      <c r="V455" s="189"/>
      <c r="W455" s="195"/>
      <c r="X455" s="195"/>
      <c r="AB455" s="207"/>
      <c r="AE455" s="195"/>
      <c r="AG455" s="195"/>
      <c r="AH455" s="163" t="s">
        <v>512</v>
      </c>
      <c r="AI455" s="195"/>
    </row>
    <row r="456" spans="1:35" s="160" customFormat="1" ht="12" x14ac:dyDescent="0.2">
      <c r="A456" s="224"/>
      <c r="B456" s="199"/>
      <c r="C456" s="1037" t="s">
        <v>513</v>
      </c>
      <c r="D456" s="1037"/>
      <c r="E456" s="1037"/>
      <c r="F456" s="1037"/>
      <c r="G456" s="1037"/>
      <c r="H456" s="1037"/>
      <c r="I456" s="1037"/>
      <c r="J456" s="1037"/>
      <c r="K456" s="1037"/>
      <c r="L456" s="225"/>
      <c r="M456" s="226"/>
      <c r="N456" s="227"/>
      <c r="V456" s="189"/>
      <c r="W456" s="195"/>
      <c r="X456" s="195"/>
      <c r="AB456" s="207"/>
      <c r="AE456" s="195"/>
      <c r="AG456" s="195"/>
      <c r="AH456" s="163" t="s">
        <v>513</v>
      </c>
      <c r="AI456" s="195"/>
    </row>
    <row r="457" spans="1:35" s="160" customFormat="1" ht="12" x14ac:dyDescent="0.2">
      <c r="A457" s="224"/>
      <c r="B457" s="199"/>
      <c r="C457" s="1037" t="s">
        <v>514</v>
      </c>
      <c r="D457" s="1037"/>
      <c r="E457" s="1037"/>
      <c r="F457" s="1037"/>
      <c r="G457" s="1037"/>
      <c r="H457" s="1037"/>
      <c r="I457" s="1037"/>
      <c r="J457" s="1037"/>
      <c r="K457" s="1037"/>
      <c r="L457" s="225">
        <v>408.75</v>
      </c>
      <c r="M457" s="226"/>
      <c r="N457" s="227"/>
      <c r="V457" s="189"/>
      <c r="W457" s="195"/>
      <c r="X457" s="195"/>
      <c r="AB457" s="207"/>
      <c r="AE457" s="195"/>
      <c r="AG457" s="195"/>
      <c r="AH457" s="163" t="s">
        <v>514</v>
      </c>
      <c r="AI457" s="195"/>
    </row>
    <row r="458" spans="1:35" s="160" customFormat="1" ht="12" x14ac:dyDescent="0.2">
      <c r="A458" s="224"/>
      <c r="B458" s="199"/>
      <c r="C458" s="1037" t="s">
        <v>515</v>
      </c>
      <c r="D458" s="1037"/>
      <c r="E458" s="1037"/>
      <c r="F458" s="1037"/>
      <c r="G458" s="1037"/>
      <c r="H458" s="1037"/>
      <c r="I458" s="1037"/>
      <c r="J458" s="1037"/>
      <c r="K458" s="1037"/>
      <c r="L458" s="225">
        <v>151.79</v>
      </c>
      <c r="M458" s="226"/>
      <c r="N458" s="227"/>
      <c r="V458" s="189"/>
      <c r="W458" s="195"/>
      <c r="X458" s="195"/>
      <c r="AB458" s="207"/>
      <c r="AE458" s="195"/>
      <c r="AG458" s="195"/>
      <c r="AH458" s="163" t="s">
        <v>515</v>
      </c>
      <c r="AI458" s="195"/>
    </row>
    <row r="459" spans="1:35" s="160" customFormat="1" ht="12" x14ac:dyDescent="0.2">
      <c r="A459" s="224"/>
      <c r="B459" s="199"/>
      <c r="C459" s="1037" t="s">
        <v>516</v>
      </c>
      <c r="D459" s="1037"/>
      <c r="E459" s="1037"/>
      <c r="F459" s="1037"/>
      <c r="G459" s="1037"/>
      <c r="H459" s="1037"/>
      <c r="I459" s="1037"/>
      <c r="J459" s="1037"/>
      <c r="K459" s="1037"/>
      <c r="L459" s="225">
        <v>20.010000000000002</v>
      </c>
      <c r="M459" s="226"/>
      <c r="N459" s="227"/>
      <c r="V459" s="189"/>
      <c r="W459" s="195"/>
      <c r="X459" s="195"/>
      <c r="AB459" s="207"/>
      <c r="AE459" s="195"/>
      <c r="AG459" s="195"/>
      <c r="AH459" s="163" t="s">
        <v>516</v>
      </c>
      <c r="AI459" s="195"/>
    </row>
    <row r="460" spans="1:35" s="160" customFormat="1" ht="12" x14ac:dyDescent="0.2">
      <c r="A460" s="224"/>
      <c r="B460" s="199"/>
      <c r="C460" s="1037" t="s">
        <v>517</v>
      </c>
      <c r="D460" s="1037"/>
      <c r="E460" s="1037"/>
      <c r="F460" s="1037"/>
      <c r="G460" s="1037"/>
      <c r="H460" s="1037"/>
      <c r="I460" s="1037"/>
      <c r="J460" s="1037"/>
      <c r="K460" s="1037"/>
      <c r="L460" s="225">
        <v>14566.99</v>
      </c>
      <c r="M460" s="226"/>
      <c r="N460" s="227"/>
      <c r="V460" s="189"/>
      <c r="W460" s="195"/>
      <c r="X460" s="195"/>
      <c r="AB460" s="207"/>
      <c r="AE460" s="195"/>
      <c r="AG460" s="195"/>
      <c r="AH460" s="163" t="s">
        <v>517</v>
      </c>
      <c r="AI460" s="195"/>
    </row>
    <row r="461" spans="1:35" s="160" customFormat="1" ht="12" x14ac:dyDescent="0.2">
      <c r="A461" s="224"/>
      <c r="B461" s="199"/>
      <c r="C461" s="1037" t="s">
        <v>518</v>
      </c>
      <c r="D461" s="1037"/>
      <c r="E461" s="1037"/>
      <c r="F461" s="1037"/>
      <c r="G461" s="1037"/>
      <c r="H461" s="1037"/>
      <c r="I461" s="1037"/>
      <c r="J461" s="1037"/>
      <c r="K461" s="1037"/>
      <c r="L461" s="225">
        <v>15947.83</v>
      </c>
      <c r="M461" s="226"/>
      <c r="N461" s="227"/>
      <c r="V461" s="189"/>
      <c r="W461" s="195"/>
      <c r="X461" s="195"/>
      <c r="AB461" s="207"/>
      <c r="AE461" s="195"/>
      <c r="AG461" s="195"/>
      <c r="AH461" s="163" t="s">
        <v>518</v>
      </c>
      <c r="AI461" s="195"/>
    </row>
    <row r="462" spans="1:35" s="160" customFormat="1" ht="12" x14ac:dyDescent="0.2">
      <c r="A462" s="224"/>
      <c r="B462" s="199"/>
      <c r="C462" s="1037" t="s">
        <v>513</v>
      </c>
      <c r="D462" s="1037"/>
      <c r="E462" s="1037"/>
      <c r="F462" s="1037"/>
      <c r="G462" s="1037"/>
      <c r="H462" s="1037"/>
      <c r="I462" s="1037"/>
      <c r="J462" s="1037"/>
      <c r="K462" s="1037"/>
      <c r="L462" s="225"/>
      <c r="M462" s="226"/>
      <c r="N462" s="227"/>
      <c r="V462" s="189"/>
      <c r="W462" s="195"/>
      <c r="X462" s="195"/>
      <c r="AB462" s="207"/>
      <c r="AE462" s="195"/>
      <c r="AG462" s="195"/>
      <c r="AH462" s="163" t="s">
        <v>513</v>
      </c>
      <c r="AI462" s="195"/>
    </row>
    <row r="463" spans="1:35" s="160" customFormat="1" ht="12" x14ac:dyDescent="0.2">
      <c r="A463" s="224"/>
      <c r="B463" s="199"/>
      <c r="C463" s="1037" t="s">
        <v>519</v>
      </c>
      <c r="D463" s="1037"/>
      <c r="E463" s="1037"/>
      <c r="F463" s="1037"/>
      <c r="G463" s="1037"/>
      <c r="H463" s="1037"/>
      <c r="I463" s="1037"/>
      <c r="J463" s="1037"/>
      <c r="K463" s="1037"/>
      <c r="L463" s="225">
        <v>408.75</v>
      </c>
      <c r="M463" s="226"/>
      <c r="N463" s="227"/>
      <c r="V463" s="189"/>
      <c r="W463" s="195"/>
      <c r="X463" s="195"/>
      <c r="AB463" s="207"/>
      <c r="AE463" s="195"/>
      <c r="AG463" s="195"/>
      <c r="AH463" s="163" t="s">
        <v>519</v>
      </c>
      <c r="AI463" s="195"/>
    </row>
    <row r="464" spans="1:35" s="160" customFormat="1" ht="12" x14ac:dyDescent="0.2">
      <c r="A464" s="224"/>
      <c r="B464" s="199"/>
      <c r="C464" s="1037" t="s">
        <v>520</v>
      </c>
      <c r="D464" s="1037"/>
      <c r="E464" s="1037"/>
      <c r="F464" s="1037"/>
      <c r="G464" s="1037"/>
      <c r="H464" s="1037"/>
      <c r="I464" s="1037"/>
      <c r="J464" s="1037"/>
      <c r="K464" s="1037"/>
      <c r="L464" s="225">
        <v>151.79</v>
      </c>
      <c r="M464" s="226"/>
      <c r="N464" s="227"/>
      <c r="V464" s="189"/>
      <c r="W464" s="195"/>
      <c r="X464" s="195"/>
      <c r="AB464" s="207"/>
      <c r="AE464" s="195"/>
      <c r="AG464" s="195"/>
      <c r="AH464" s="163" t="s">
        <v>520</v>
      </c>
      <c r="AI464" s="195"/>
    </row>
    <row r="465" spans="1:35" s="160" customFormat="1" ht="12" x14ac:dyDescent="0.2">
      <c r="A465" s="224"/>
      <c r="B465" s="199"/>
      <c r="C465" s="1037" t="s">
        <v>521</v>
      </c>
      <c r="D465" s="1037"/>
      <c r="E465" s="1037"/>
      <c r="F465" s="1037"/>
      <c r="G465" s="1037"/>
      <c r="H465" s="1037"/>
      <c r="I465" s="1037"/>
      <c r="J465" s="1037"/>
      <c r="K465" s="1037"/>
      <c r="L465" s="225">
        <v>14566.99</v>
      </c>
      <c r="M465" s="226"/>
      <c r="N465" s="227"/>
      <c r="V465" s="189"/>
      <c r="W465" s="195"/>
      <c r="X465" s="195"/>
      <c r="AB465" s="207"/>
      <c r="AE465" s="195"/>
      <c r="AG465" s="195"/>
      <c r="AH465" s="163" t="s">
        <v>521</v>
      </c>
      <c r="AI465" s="195"/>
    </row>
    <row r="466" spans="1:35" s="160" customFormat="1" ht="12" x14ac:dyDescent="0.2">
      <c r="A466" s="224"/>
      <c r="B466" s="199"/>
      <c r="C466" s="1037" t="s">
        <v>522</v>
      </c>
      <c r="D466" s="1037"/>
      <c r="E466" s="1037"/>
      <c r="F466" s="1037"/>
      <c r="G466" s="1037"/>
      <c r="H466" s="1037"/>
      <c r="I466" s="1037"/>
      <c r="J466" s="1037"/>
      <c r="K466" s="1037"/>
      <c r="L466" s="225">
        <v>510.86</v>
      </c>
      <c r="M466" s="226"/>
      <c r="N466" s="227"/>
      <c r="V466" s="189"/>
      <c r="W466" s="195"/>
      <c r="X466" s="195"/>
      <c r="AB466" s="207"/>
      <c r="AE466" s="195"/>
      <c r="AG466" s="195"/>
      <c r="AH466" s="163" t="s">
        <v>522</v>
      </c>
      <c r="AI466" s="195"/>
    </row>
    <row r="467" spans="1:35" s="160" customFormat="1" ht="12" x14ac:dyDescent="0.2">
      <c r="A467" s="224"/>
      <c r="B467" s="199"/>
      <c r="C467" s="1037" t="s">
        <v>523</v>
      </c>
      <c r="D467" s="1037"/>
      <c r="E467" s="1037"/>
      <c r="F467" s="1037"/>
      <c r="G467" s="1037"/>
      <c r="H467" s="1037"/>
      <c r="I467" s="1037"/>
      <c r="J467" s="1037"/>
      <c r="K467" s="1037"/>
      <c r="L467" s="225">
        <v>309.44</v>
      </c>
      <c r="M467" s="226"/>
      <c r="N467" s="227"/>
      <c r="V467" s="189"/>
      <c r="W467" s="195"/>
      <c r="X467" s="195"/>
      <c r="AB467" s="207"/>
      <c r="AE467" s="195"/>
      <c r="AG467" s="195"/>
      <c r="AH467" s="163" t="s">
        <v>523</v>
      </c>
      <c r="AI467" s="195"/>
    </row>
    <row r="468" spans="1:35" s="160" customFormat="1" ht="12" x14ac:dyDescent="0.2">
      <c r="A468" s="224"/>
      <c r="B468" s="199"/>
      <c r="C468" s="1037" t="s">
        <v>524</v>
      </c>
      <c r="D468" s="1037"/>
      <c r="E468" s="1037"/>
      <c r="F468" s="1037"/>
      <c r="G468" s="1037"/>
      <c r="H468" s="1037"/>
      <c r="I468" s="1037"/>
      <c r="J468" s="1037"/>
      <c r="K468" s="1037"/>
      <c r="L468" s="225">
        <v>428.76</v>
      </c>
      <c r="M468" s="226"/>
      <c r="N468" s="227"/>
      <c r="V468" s="189"/>
      <c r="W468" s="195"/>
      <c r="X468" s="195"/>
      <c r="AB468" s="207"/>
      <c r="AE468" s="195"/>
      <c r="AG468" s="195"/>
      <c r="AH468" s="163" t="s">
        <v>524</v>
      </c>
      <c r="AI468" s="195"/>
    </row>
    <row r="469" spans="1:35" s="160" customFormat="1" ht="12" x14ac:dyDescent="0.2">
      <c r="A469" s="224"/>
      <c r="B469" s="199"/>
      <c r="C469" s="1037" t="s">
        <v>525</v>
      </c>
      <c r="D469" s="1037"/>
      <c r="E469" s="1037"/>
      <c r="F469" s="1037"/>
      <c r="G469" s="1037"/>
      <c r="H469" s="1037"/>
      <c r="I469" s="1037"/>
      <c r="J469" s="1037"/>
      <c r="K469" s="1037"/>
      <c r="L469" s="225">
        <v>510.86</v>
      </c>
      <c r="M469" s="226"/>
      <c r="N469" s="227"/>
      <c r="V469" s="189"/>
      <c r="W469" s="195"/>
      <c r="X469" s="195"/>
      <c r="AB469" s="207"/>
      <c r="AE469" s="195"/>
      <c r="AG469" s="195"/>
      <c r="AH469" s="163" t="s">
        <v>525</v>
      </c>
      <c r="AI469" s="195"/>
    </row>
    <row r="470" spans="1:35" s="160" customFormat="1" ht="12" x14ac:dyDescent="0.2">
      <c r="A470" s="224"/>
      <c r="B470" s="199"/>
      <c r="C470" s="1037" t="s">
        <v>526</v>
      </c>
      <c r="D470" s="1037"/>
      <c r="E470" s="1037"/>
      <c r="F470" s="1037"/>
      <c r="G470" s="1037"/>
      <c r="H470" s="1037"/>
      <c r="I470" s="1037"/>
      <c r="J470" s="1037"/>
      <c r="K470" s="1037"/>
      <c r="L470" s="225">
        <v>309.44</v>
      </c>
      <c r="M470" s="226"/>
      <c r="N470" s="227"/>
      <c r="V470" s="189"/>
      <c r="W470" s="195"/>
      <c r="X470" s="195"/>
      <c r="AB470" s="207"/>
      <c r="AE470" s="195"/>
      <c r="AG470" s="195"/>
      <c r="AH470" s="163" t="s">
        <v>526</v>
      </c>
      <c r="AI470" s="195"/>
    </row>
    <row r="471" spans="1:35" s="160" customFormat="1" ht="12" x14ac:dyDescent="0.2">
      <c r="A471" s="224"/>
      <c r="B471" s="218"/>
      <c r="C471" s="1038" t="s">
        <v>2722</v>
      </c>
      <c r="D471" s="1038"/>
      <c r="E471" s="1038"/>
      <c r="F471" s="1038"/>
      <c r="G471" s="1038"/>
      <c r="H471" s="1038"/>
      <c r="I471" s="1038"/>
      <c r="J471" s="1038"/>
      <c r="K471" s="1038"/>
      <c r="L471" s="228">
        <v>15947.83</v>
      </c>
      <c r="M471" s="229"/>
      <c r="N471" s="230"/>
      <c r="V471" s="189"/>
      <c r="W471" s="195"/>
      <c r="X471" s="195"/>
      <c r="AB471" s="207"/>
      <c r="AE471" s="195"/>
      <c r="AG471" s="195"/>
      <c r="AI471" s="195" t="s">
        <v>2722</v>
      </c>
    </row>
    <row r="472" spans="1:35" s="160" customFormat="1" ht="12" x14ac:dyDescent="0.2">
      <c r="A472" s="224"/>
      <c r="B472" s="199"/>
      <c r="C472" s="1037" t="s">
        <v>513</v>
      </c>
      <c r="D472" s="1037"/>
      <c r="E472" s="1037"/>
      <c r="F472" s="1037"/>
      <c r="G472" s="1037"/>
      <c r="H472" s="1037"/>
      <c r="I472" s="1037"/>
      <c r="J472" s="1037"/>
      <c r="K472" s="1037"/>
      <c r="L472" s="225"/>
      <c r="M472" s="226"/>
      <c r="N472" s="227"/>
      <c r="V472" s="189"/>
      <c r="W472" s="195"/>
      <c r="X472" s="195"/>
      <c r="AB472" s="207"/>
      <c r="AE472" s="195"/>
      <c r="AG472" s="195"/>
      <c r="AH472" s="163" t="s">
        <v>513</v>
      </c>
      <c r="AI472" s="195"/>
    </row>
    <row r="473" spans="1:35" s="160" customFormat="1" ht="12" x14ac:dyDescent="0.2">
      <c r="A473" s="224"/>
      <c r="B473" s="199"/>
      <c r="C473" s="1037" t="s">
        <v>615</v>
      </c>
      <c r="D473" s="1037"/>
      <c r="E473" s="1037"/>
      <c r="F473" s="1037"/>
      <c r="G473" s="1037"/>
      <c r="H473" s="1037"/>
      <c r="I473" s="1037"/>
      <c r="J473" s="1037"/>
      <c r="K473" s="1037"/>
      <c r="L473" s="225">
        <v>10844.35</v>
      </c>
      <c r="M473" s="226"/>
      <c r="N473" s="227"/>
      <c r="V473" s="189"/>
      <c r="W473" s="195"/>
      <c r="X473" s="195"/>
      <c r="AB473" s="207"/>
      <c r="AE473" s="195"/>
      <c r="AG473" s="195"/>
      <c r="AH473" s="163" t="s">
        <v>615</v>
      </c>
      <c r="AI473" s="195"/>
    </row>
    <row r="474" spans="1:35" s="160" customFormat="1" ht="12" x14ac:dyDescent="0.2">
      <c r="A474" s="1043" t="s">
        <v>2723</v>
      </c>
      <c r="B474" s="1044"/>
      <c r="C474" s="1044"/>
      <c r="D474" s="1044"/>
      <c r="E474" s="1044"/>
      <c r="F474" s="1044"/>
      <c r="G474" s="1044"/>
      <c r="H474" s="1044"/>
      <c r="I474" s="1044"/>
      <c r="J474" s="1044"/>
      <c r="K474" s="1044"/>
      <c r="L474" s="1044"/>
      <c r="M474" s="1044"/>
      <c r="N474" s="1045"/>
      <c r="V474" s="189" t="s">
        <v>2723</v>
      </c>
      <c r="W474" s="195"/>
      <c r="X474" s="195"/>
      <c r="AB474" s="207"/>
      <c r="AE474" s="195"/>
      <c r="AG474" s="195"/>
      <c r="AI474" s="195"/>
    </row>
    <row r="475" spans="1:35" s="160" customFormat="1" ht="22.5" x14ac:dyDescent="0.2">
      <c r="A475" s="1040" t="s">
        <v>2724</v>
      </c>
      <c r="B475" s="1041"/>
      <c r="C475" s="1041"/>
      <c r="D475" s="1041"/>
      <c r="E475" s="1041"/>
      <c r="F475" s="1041"/>
      <c r="G475" s="1041"/>
      <c r="H475" s="1041"/>
      <c r="I475" s="1041"/>
      <c r="J475" s="1041"/>
      <c r="K475" s="1041"/>
      <c r="L475" s="1041"/>
      <c r="M475" s="1041"/>
      <c r="N475" s="1042"/>
      <c r="V475" s="189"/>
      <c r="W475" s="195" t="s">
        <v>2724</v>
      </c>
      <c r="X475" s="195"/>
      <c r="AB475" s="207"/>
      <c r="AE475" s="195"/>
      <c r="AG475" s="195"/>
      <c r="AI475" s="195"/>
    </row>
    <row r="476" spans="1:35" s="160" customFormat="1" ht="33.75" x14ac:dyDescent="0.2">
      <c r="A476" s="190" t="s">
        <v>872</v>
      </c>
      <c r="B476" s="191" t="s">
        <v>2502</v>
      </c>
      <c r="C476" s="1039" t="s">
        <v>2503</v>
      </c>
      <c r="D476" s="1039"/>
      <c r="E476" s="1039"/>
      <c r="F476" s="192" t="s">
        <v>621</v>
      </c>
      <c r="G476" s="192"/>
      <c r="H476" s="192"/>
      <c r="I476" s="192" t="s">
        <v>2725</v>
      </c>
      <c r="J476" s="193">
        <v>61.63</v>
      </c>
      <c r="K476" s="192"/>
      <c r="L476" s="193">
        <v>4.07</v>
      </c>
      <c r="M476" s="192"/>
      <c r="N476" s="194"/>
      <c r="V476" s="189"/>
      <c r="W476" s="195"/>
      <c r="X476" s="195" t="s">
        <v>2503</v>
      </c>
      <c r="AB476" s="207"/>
      <c r="AE476" s="195"/>
      <c r="AG476" s="195"/>
      <c r="AI476" s="195"/>
    </row>
    <row r="477" spans="1:35" s="160" customFormat="1" ht="12" x14ac:dyDescent="0.2">
      <c r="A477" s="211"/>
      <c r="B477" s="212"/>
      <c r="C477" s="168" t="s">
        <v>623</v>
      </c>
      <c r="D477" s="213"/>
      <c r="E477" s="213"/>
      <c r="F477" s="214"/>
      <c r="G477" s="214"/>
      <c r="H477" s="214"/>
      <c r="I477" s="214"/>
      <c r="J477" s="215"/>
      <c r="K477" s="214"/>
      <c r="L477" s="215"/>
      <c r="M477" s="216"/>
      <c r="N477" s="217"/>
      <c r="V477" s="189"/>
      <c r="W477" s="195"/>
      <c r="X477" s="195"/>
      <c r="AB477" s="207"/>
      <c r="AE477" s="195"/>
      <c r="AG477" s="195"/>
      <c r="AI477" s="195"/>
    </row>
    <row r="478" spans="1:35" s="160" customFormat="1" ht="22.5" x14ac:dyDescent="0.2">
      <c r="A478" s="1040" t="s">
        <v>2726</v>
      </c>
      <c r="B478" s="1041"/>
      <c r="C478" s="1041"/>
      <c r="D478" s="1041"/>
      <c r="E478" s="1041"/>
      <c r="F478" s="1041"/>
      <c r="G478" s="1041"/>
      <c r="H478" s="1041"/>
      <c r="I478" s="1041"/>
      <c r="J478" s="1041"/>
      <c r="K478" s="1041"/>
      <c r="L478" s="1041"/>
      <c r="M478" s="1041"/>
      <c r="N478" s="1042"/>
      <c r="V478" s="189"/>
      <c r="W478" s="195" t="s">
        <v>2726</v>
      </c>
      <c r="X478" s="195"/>
      <c r="AB478" s="207"/>
      <c r="AE478" s="195"/>
      <c r="AG478" s="195"/>
      <c r="AI478" s="195"/>
    </row>
    <row r="479" spans="1:35" s="160" customFormat="1" ht="33.75" x14ac:dyDescent="0.2">
      <c r="A479" s="190" t="s">
        <v>657</v>
      </c>
      <c r="B479" s="191" t="s">
        <v>619</v>
      </c>
      <c r="C479" s="1039" t="s">
        <v>620</v>
      </c>
      <c r="D479" s="1039"/>
      <c r="E479" s="1039"/>
      <c r="F479" s="192" t="s">
        <v>621</v>
      </c>
      <c r="G479" s="192"/>
      <c r="H479" s="192"/>
      <c r="I479" s="192" t="s">
        <v>2727</v>
      </c>
      <c r="J479" s="193">
        <v>64.680000000000007</v>
      </c>
      <c r="K479" s="192"/>
      <c r="L479" s="193">
        <v>7.37</v>
      </c>
      <c r="M479" s="192"/>
      <c r="N479" s="194"/>
      <c r="V479" s="189"/>
      <c r="W479" s="195"/>
      <c r="X479" s="195" t="s">
        <v>620</v>
      </c>
      <c r="AB479" s="207"/>
      <c r="AE479" s="195"/>
      <c r="AG479" s="195"/>
      <c r="AI479" s="195"/>
    </row>
    <row r="480" spans="1:35" s="160" customFormat="1" ht="12" x14ac:dyDescent="0.2">
      <c r="A480" s="211"/>
      <c r="B480" s="212"/>
      <c r="C480" s="168" t="s">
        <v>623</v>
      </c>
      <c r="D480" s="213"/>
      <c r="E480" s="213"/>
      <c r="F480" s="214"/>
      <c r="G480" s="214"/>
      <c r="H480" s="214"/>
      <c r="I480" s="214"/>
      <c r="J480" s="215"/>
      <c r="K480" s="214"/>
      <c r="L480" s="215"/>
      <c r="M480" s="216"/>
      <c r="N480" s="217"/>
      <c r="V480" s="189"/>
      <c r="W480" s="195"/>
      <c r="X480" s="195"/>
      <c r="AB480" s="207"/>
      <c r="AE480" s="195"/>
      <c r="AG480" s="195"/>
      <c r="AI480" s="195"/>
    </row>
    <row r="481" spans="1:35" s="160" customFormat="1" ht="22.5" x14ac:dyDescent="0.2">
      <c r="A481" s="1040" t="s">
        <v>2728</v>
      </c>
      <c r="B481" s="1041"/>
      <c r="C481" s="1041"/>
      <c r="D481" s="1041"/>
      <c r="E481" s="1041"/>
      <c r="F481" s="1041"/>
      <c r="G481" s="1041"/>
      <c r="H481" s="1041"/>
      <c r="I481" s="1041"/>
      <c r="J481" s="1041"/>
      <c r="K481" s="1041"/>
      <c r="L481" s="1041"/>
      <c r="M481" s="1041"/>
      <c r="N481" s="1042"/>
      <c r="V481" s="189"/>
      <c r="W481" s="195" t="s">
        <v>2728</v>
      </c>
      <c r="X481" s="195"/>
      <c r="AB481" s="207"/>
      <c r="AE481" s="195"/>
      <c r="AG481" s="195"/>
      <c r="AI481" s="195"/>
    </row>
    <row r="482" spans="1:35" s="160" customFormat="1" ht="45" x14ac:dyDescent="0.2">
      <c r="A482" s="190" t="s">
        <v>885</v>
      </c>
      <c r="B482" s="191" t="s">
        <v>1177</v>
      </c>
      <c r="C482" s="1039" t="s">
        <v>1178</v>
      </c>
      <c r="D482" s="1039"/>
      <c r="E482" s="1039"/>
      <c r="F482" s="192" t="s">
        <v>621</v>
      </c>
      <c r="G482" s="192"/>
      <c r="H482" s="192"/>
      <c r="I482" s="192" t="s">
        <v>2729</v>
      </c>
      <c r="J482" s="193">
        <v>38.729999999999997</v>
      </c>
      <c r="K482" s="192"/>
      <c r="L482" s="193">
        <v>1.67</v>
      </c>
      <c r="M482" s="192"/>
      <c r="N482" s="194"/>
      <c r="V482" s="189"/>
      <c r="W482" s="195"/>
      <c r="X482" s="195" t="s">
        <v>1178</v>
      </c>
      <c r="AB482" s="207"/>
      <c r="AE482" s="195"/>
      <c r="AG482" s="195"/>
      <c r="AI482" s="195"/>
    </row>
    <row r="483" spans="1:35" s="160" customFormat="1" ht="12" x14ac:dyDescent="0.2">
      <c r="A483" s="211"/>
      <c r="B483" s="212"/>
      <c r="C483" s="168" t="s">
        <v>623</v>
      </c>
      <c r="D483" s="213"/>
      <c r="E483" s="213"/>
      <c r="F483" s="214"/>
      <c r="G483" s="214"/>
      <c r="H483" s="214"/>
      <c r="I483" s="214"/>
      <c r="J483" s="215"/>
      <c r="K483" s="214"/>
      <c r="L483" s="215"/>
      <c r="M483" s="216"/>
      <c r="N483" s="217"/>
      <c r="V483" s="189"/>
      <c r="W483" s="195"/>
      <c r="X483" s="195"/>
      <c r="AB483" s="207"/>
      <c r="AE483" s="195"/>
      <c r="AG483" s="195"/>
      <c r="AI483" s="195"/>
    </row>
    <row r="484" spans="1:35" s="160" customFormat="1" ht="33.75" x14ac:dyDescent="0.2">
      <c r="A484" s="190" t="s">
        <v>889</v>
      </c>
      <c r="B484" s="191" t="s">
        <v>1182</v>
      </c>
      <c r="C484" s="1039" t="s">
        <v>2730</v>
      </c>
      <c r="D484" s="1039"/>
      <c r="E484" s="1039"/>
      <c r="F484" s="192" t="s">
        <v>621</v>
      </c>
      <c r="G484" s="192"/>
      <c r="H484" s="192"/>
      <c r="I484" s="192" t="s">
        <v>2729</v>
      </c>
      <c r="J484" s="193">
        <v>0.59</v>
      </c>
      <c r="K484" s="192"/>
      <c r="L484" s="193">
        <v>0.66</v>
      </c>
      <c r="M484" s="192"/>
      <c r="N484" s="194"/>
      <c r="V484" s="189"/>
      <c r="W484" s="195"/>
      <c r="X484" s="195" t="s">
        <v>2730</v>
      </c>
      <c r="AB484" s="207"/>
      <c r="AE484" s="195"/>
      <c r="AG484" s="195"/>
      <c r="AI484" s="195"/>
    </row>
    <row r="485" spans="1:35" s="160" customFormat="1" ht="12" x14ac:dyDescent="0.2">
      <c r="A485" s="211"/>
      <c r="B485" s="212"/>
      <c r="C485" s="168" t="s">
        <v>623</v>
      </c>
      <c r="D485" s="213"/>
      <c r="E485" s="213"/>
      <c r="F485" s="214"/>
      <c r="G485" s="214"/>
      <c r="H485" s="214"/>
      <c r="I485" s="214"/>
      <c r="J485" s="215"/>
      <c r="K485" s="214"/>
      <c r="L485" s="215"/>
      <c r="M485" s="216"/>
      <c r="N485" s="217"/>
      <c r="V485" s="189"/>
      <c r="W485" s="195"/>
      <c r="X485" s="195"/>
      <c r="AB485" s="207"/>
      <c r="AE485" s="195"/>
      <c r="AG485" s="195"/>
      <c r="AI485" s="195"/>
    </row>
    <row r="486" spans="1:35" s="160" customFormat="1" ht="12" x14ac:dyDescent="0.2">
      <c r="A486" s="198"/>
      <c r="B486" s="199"/>
      <c r="C486" s="1037" t="s">
        <v>2731</v>
      </c>
      <c r="D486" s="1037"/>
      <c r="E486" s="1037"/>
      <c r="F486" s="1037"/>
      <c r="G486" s="1037"/>
      <c r="H486" s="1037"/>
      <c r="I486" s="1037"/>
      <c r="J486" s="1037"/>
      <c r="K486" s="1037"/>
      <c r="L486" s="1037"/>
      <c r="M486" s="1037"/>
      <c r="N486" s="1046"/>
      <c r="V486" s="189"/>
      <c r="W486" s="195"/>
      <c r="X486" s="195"/>
      <c r="Z486" s="163" t="s">
        <v>2731</v>
      </c>
      <c r="AB486" s="207"/>
      <c r="AE486" s="195"/>
      <c r="AG486" s="195"/>
      <c r="AI486" s="195"/>
    </row>
    <row r="487" spans="1:35" s="160" customFormat="1" ht="22.5" x14ac:dyDescent="0.2">
      <c r="A487" s="1040" t="s">
        <v>2732</v>
      </c>
      <c r="B487" s="1041"/>
      <c r="C487" s="1041"/>
      <c r="D487" s="1041"/>
      <c r="E487" s="1041"/>
      <c r="F487" s="1041"/>
      <c r="G487" s="1041"/>
      <c r="H487" s="1041"/>
      <c r="I487" s="1041"/>
      <c r="J487" s="1041"/>
      <c r="K487" s="1041"/>
      <c r="L487" s="1041"/>
      <c r="M487" s="1041"/>
      <c r="N487" s="1042"/>
      <c r="V487" s="189"/>
      <c r="W487" s="195" t="s">
        <v>2732</v>
      </c>
      <c r="X487" s="195"/>
      <c r="AB487" s="207"/>
      <c r="AE487" s="195"/>
      <c r="AG487" s="195"/>
      <c r="AI487" s="195"/>
    </row>
    <row r="488" spans="1:35" s="160" customFormat="1" ht="33.75" x14ac:dyDescent="0.2">
      <c r="A488" s="190" t="s">
        <v>890</v>
      </c>
      <c r="B488" s="191" t="s">
        <v>619</v>
      </c>
      <c r="C488" s="1039" t="s">
        <v>620</v>
      </c>
      <c r="D488" s="1039"/>
      <c r="E488" s="1039"/>
      <c r="F488" s="192" t="s">
        <v>621</v>
      </c>
      <c r="G488" s="192"/>
      <c r="H488" s="192"/>
      <c r="I488" s="192" t="s">
        <v>2733</v>
      </c>
      <c r="J488" s="193">
        <v>64.680000000000007</v>
      </c>
      <c r="K488" s="192"/>
      <c r="L488" s="193">
        <v>21.54</v>
      </c>
      <c r="M488" s="192"/>
      <c r="N488" s="194"/>
      <c r="V488" s="189"/>
      <c r="W488" s="195"/>
      <c r="X488" s="195" t="s">
        <v>620</v>
      </c>
      <c r="AB488" s="207"/>
      <c r="AE488" s="195"/>
      <c r="AG488" s="195"/>
      <c r="AI488" s="195"/>
    </row>
    <row r="489" spans="1:35" s="160" customFormat="1" ht="12" x14ac:dyDescent="0.2">
      <c r="A489" s="211"/>
      <c r="B489" s="212"/>
      <c r="C489" s="168" t="s">
        <v>623</v>
      </c>
      <c r="D489" s="213"/>
      <c r="E489" s="213"/>
      <c r="F489" s="214"/>
      <c r="G489" s="214"/>
      <c r="H489" s="214"/>
      <c r="I489" s="214"/>
      <c r="J489" s="215"/>
      <c r="K489" s="214"/>
      <c r="L489" s="215"/>
      <c r="M489" s="216"/>
      <c r="N489" s="217"/>
      <c r="V489" s="189"/>
      <c r="W489" s="195"/>
      <c r="X489" s="195"/>
      <c r="AB489" s="207"/>
      <c r="AE489" s="195"/>
      <c r="AG489" s="195"/>
      <c r="AI489" s="195"/>
    </row>
    <row r="490" spans="1:35" s="160" customFormat="1" ht="22.5" x14ac:dyDescent="0.2">
      <c r="A490" s="1040" t="s">
        <v>2734</v>
      </c>
      <c r="B490" s="1041"/>
      <c r="C490" s="1041"/>
      <c r="D490" s="1041"/>
      <c r="E490" s="1041"/>
      <c r="F490" s="1041"/>
      <c r="G490" s="1041"/>
      <c r="H490" s="1041"/>
      <c r="I490" s="1041"/>
      <c r="J490" s="1041"/>
      <c r="K490" s="1041"/>
      <c r="L490" s="1041"/>
      <c r="M490" s="1041"/>
      <c r="N490" s="1042"/>
      <c r="V490" s="189"/>
      <c r="W490" s="195" t="s">
        <v>2734</v>
      </c>
      <c r="X490" s="195"/>
      <c r="AB490" s="207"/>
      <c r="AE490" s="195"/>
      <c r="AG490" s="195"/>
      <c r="AI490" s="195"/>
    </row>
    <row r="491" spans="1:35" s="160" customFormat="1" ht="33.75" x14ac:dyDescent="0.2">
      <c r="A491" s="190" t="s">
        <v>891</v>
      </c>
      <c r="B491" s="191" t="s">
        <v>2735</v>
      </c>
      <c r="C491" s="1039" t="s">
        <v>2736</v>
      </c>
      <c r="D491" s="1039"/>
      <c r="E491" s="1039"/>
      <c r="F491" s="192" t="s">
        <v>621</v>
      </c>
      <c r="G491" s="192"/>
      <c r="H491" s="192"/>
      <c r="I491" s="192" t="s">
        <v>2737</v>
      </c>
      <c r="J491" s="193">
        <v>76.09</v>
      </c>
      <c r="K491" s="192"/>
      <c r="L491" s="193">
        <v>29.6</v>
      </c>
      <c r="M491" s="192"/>
      <c r="N491" s="194"/>
      <c r="V491" s="189"/>
      <c r="W491" s="195"/>
      <c r="X491" s="195" t="s">
        <v>2736</v>
      </c>
      <c r="AB491" s="207"/>
      <c r="AE491" s="195"/>
      <c r="AG491" s="195"/>
      <c r="AI491" s="195"/>
    </row>
    <row r="492" spans="1:35" s="160" customFormat="1" ht="12" x14ac:dyDescent="0.2">
      <c r="A492" s="211"/>
      <c r="B492" s="212"/>
      <c r="C492" s="168" t="s">
        <v>623</v>
      </c>
      <c r="D492" s="213"/>
      <c r="E492" s="213"/>
      <c r="F492" s="214"/>
      <c r="G492" s="214"/>
      <c r="H492" s="214"/>
      <c r="I492" s="214"/>
      <c r="J492" s="215"/>
      <c r="K492" s="214"/>
      <c r="L492" s="215"/>
      <c r="M492" s="216"/>
      <c r="N492" s="217"/>
      <c r="V492" s="189"/>
      <c r="W492" s="195"/>
      <c r="X492" s="195"/>
      <c r="AB492" s="207"/>
      <c r="AE492" s="195"/>
      <c r="AG492" s="195"/>
      <c r="AI492" s="195"/>
    </row>
    <row r="493" spans="1:35" s="160" customFormat="1" ht="22.5" x14ac:dyDescent="0.2">
      <c r="A493" s="1040" t="s">
        <v>2738</v>
      </c>
      <c r="B493" s="1041"/>
      <c r="C493" s="1041"/>
      <c r="D493" s="1041"/>
      <c r="E493" s="1041"/>
      <c r="F493" s="1041"/>
      <c r="G493" s="1041"/>
      <c r="H493" s="1041"/>
      <c r="I493" s="1041"/>
      <c r="J493" s="1041"/>
      <c r="K493" s="1041"/>
      <c r="L493" s="1041"/>
      <c r="M493" s="1041"/>
      <c r="N493" s="1042"/>
      <c r="V493" s="189"/>
      <c r="W493" s="195" t="s">
        <v>2738</v>
      </c>
      <c r="X493" s="195"/>
      <c r="AB493" s="207"/>
      <c r="AE493" s="195"/>
      <c r="AG493" s="195"/>
      <c r="AI493" s="195"/>
    </row>
    <row r="494" spans="1:35" s="160" customFormat="1" ht="33.75" x14ac:dyDescent="0.2">
      <c r="A494" s="190" t="s">
        <v>544</v>
      </c>
      <c r="B494" s="191" t="s">
        <v>2739</v>
      </c>
      <c r="C494" s="1039" t="s">
        <v>2740</v>
      </c>
      <c r="D494" s="1039"/>
      <c r="E494" s="1039"/>
      <c r="F494" s="192" t="s">
        <v>621</v>
      </c>
      <c r="G494" s="192"/>
      <c r="H494" s="192"/>
      <c r="I494" s="192" t="s">
        <v>2741</v>
      </c>
      <c r="J494" s="193">
        <v>106.91</v>
      </c>
      <c r="K494" s="192"/>
      <c r="L494" s="193">
        <v>0.21</v>
      </c>
      <c r="M494" s="192"/>
      <c r="N494" s="194"/>
      <c r="V494" s="189"/>
      <c r="W494" s="195"/>
      <c r="X494" s="195" t="s">
        <v>2740</v>
      </c>
      <c r="AB494" s="207"/>
      <c r="AE494" s="195"/>
      <c r="AG494" s="195"/>
      <c r="AI494" s="195"/>
    </row>
    <row r="495" spans="1:35" s="160" customFormat="1" ht="12" x14ac:dyDescent="0.2">
      <c r="A495" s="211"/>
      <c r="B495" s="212"/>
      <c r="C495" s="168" t="s">
        <v>623</v>
      </c>
      <c r="D495" s="213"/>
      <c r="E495" s="213"/>
      <c r="F495" s="214"/>
      <c r="G495" s="214"/>
      <c r="H495" s="214"/>
      <c r="I495" s="214"/>
      <c r="J495" s="215"/>
      <c r="K495" s="214"/>
      <c r="L495" s="215"/>
      <c r="M495" s="216"/>
      <c r="N495" s="217"/>
      <c r="V495" s="189"/>
      <c r="W495" s="195"/>
      <c r="X495" s="195"/>
      <c r="AB495" s="207"/>
      <c r="AE495" s="195"/>
      <c r="AG495" s="195"/>
      <c r="AI495" s="195"/>
    </row>
    <row r="496" spans="1:35" s="160" customFormat="1" ht="1.5" customHeight="1" x14ac:dyDescent="0.2">
      <c r="A496" s="214"/>
      <c r="B496" s="212"/>
      <c r="C496" s="212"/>
      <c r="D496" s="212"/>
      <c r="E496" s="212"/>
      <c r="F496" s="214"/>
      <c r="G496" s="214"/>
      <c r="H496" s="214"/>
      <c r="I496" s="214"/>
      <c r="J496" s="218"/>
      <c r="K496" s="214"/>
      <c r="L496" s="218"/>
      <c r="M496" s="201"/>
      <c r="N496" s="218"/>
      <c r="V496" s="189"/>
      <c r="W496" s="195"/>
      <c r="X496" s="195"/>
      <c r="AB496" s="207"/>
      <c r="AE496" s="195"/>
      <c r="AG496" s="195"/>
      <c r="AI496" s="195"/>
    </row>
    <row r="497" spans="1:37" s="160" customFormat="1" ht="22.5" x14ac:dyDescent="0.2">
      <c r="A497" s="219"/>
      <c r="B497" s="220"/>
      <c r="C497" s="1039" t="s">
        <v>2742</v>
      </c>
      <c r="D497" s="1039"/>
      <c r="E497" s="1039"/>
      <c r="F497" s="1039"/>
      <c r="G497" s="1039"/>
      <c r="H497" s="1039"/>
      <c r="I497" s="1039"/>
      <c r="J497" s="1039"/>
      <c r="K497" s="1039"/>
      <c r="L497" s="221"/>
      <c r="M497" s="222"/>
      <c r="N497" s="223"/>
      <c r="V497" s="189"/>
      <c r="W497" s="195"/>
      <c r="X497" s="195"/>
      <c r="AB497" s="207"/>
      <c r="AE497" s="195"/>
      <c r="AG497" s="195" t="s">
        <v>2742</v>
      </c>
      <c r="AI497" s="195"/>
    </row>
    <row r="498" spans="1:37" s="160" customFormat="1" ht="12" x14ac:dyDescent="0.2">
      <c r="A498" s="224"/>
      <c r="B498" s="199"/>
      <c r="C498" s="1037" t="s">
        <v>512</v>
      </c>
      <c r="D498" s="1037"/>
      <c r="E498" s="1037"/>
      <c r="F498" s="1037"/>
      <c r="G498" s="1037"/>
      <c r="H498" s="1037"/>
      <c r="I498" s="1037"/>
      <c r="J498" s="1037"/>
      <c r="K498" s="1037"/>
      <c r="L498" s="225">
        <v>65.12</v>
      </c>
      <c r="M498" s="226"/>
      <c r="N498" s="227"/>
      <c r="V498" s="189"/>
      <c r="W498" s="195"/>
      <c r="X498" s="195"/>
      <c r="AB498" s="207"/>
      <c r="AE498" s="195"/>
      <c r="AG498" s="195"/>
      <c r="AH498" s="163" t="s">
        <v>512</v>
      </c>
      <c r="AI498" s="195"/>
    </row>
    <row r="499" spans="1:37" s="160" customFormat="1" ht="12" x14ac:dyDescent="0.2">
      <c r="A499" s="224"/>
      <c r="B499" s="199"/>
      <c r="C499" s="1037" t="s">
        <v>513</v>
      </c>
      <c r="D499" s="1037"/>
      <c r="E499" s="1037"/>
      <c r="F499" s="1037"/>
      <c r="G499" s="1037"/>
      <c r="H499" s="1037"/>
      <c r="I499" s="1037"/>
      <c r="J499" s="1037"/>
      <c r="K499" s="1037"/>
      <c r="L499" s="225"/>
      <c r="M499" s="226"/>
      <c r="N499" s="227"/>
      <c r="V499" s="189"/>
      <c r="W499" s="195"/>
      <c r="X499" s="195"/>
      <c r="AB499" s="207"/>
      <c r="AE499" s="195"/>
      <c r="AG499" s="195"/>
      <c r="AH499" s="163" t="s">
        <v>513</v>
      </c>
      <c r="AI499" s="195"/>
    </row>
    <row r="500" spans="1:37" s="160" customFormat="1" ht="12" x14ac:dyDescent="0.2">
      <c r="A500" s="224"/>
      <c r="B500" s="199"/>
      <c r="C500" s="1037" t="s">
        <v>517</v>
      </c>
      <c r="D500" s="1037"/>
      <c r="E500" s="1037"/>
      <c r="F500" s="1037"/>
      <c r="G500" s="1037"/>
      <c r="H500" s="1037"/>
      <c r="I500" s="1037"/>
      <c r="J500" s="1037"/>
      <c r="K500" s="1037"/>
      <c r="L500" s="225">
        <v>65.12</v>
      </c>
      <c r="M500" s="226"/>
      <c r="N500" s="227"/>
      <c r="V500" s="189"/>
      <c r="W500" s="195"/>
      <c r="X500" s="195"/>
      <c r="AB500" s="207"/>
      <c r="AE500" s="195"/>
      <c r="AG500" s="195"/>
      <c r="AH500" s="163" t="s">
        <v>517</v>
      </c>
      <c r="AI500" s="195"/>
    </row>
    <row r="501" spans="1:37" s="160" customFormat="1" ht="12" x14ac:dyDescent="0.2">
      <c r="A501" s="224"/>
      <c r="B501" s="199"/>
      <c r="C501" s="1037" t="s">
        <v>518</v>
      </c>
      <c r="D501" s="1037"/>
      <c r="E501" s="1037"/>
      <c r="F501" s="1037"/>
      <c r="G501" s="1037"/>
      <c r="H501" s="1037"/>
      <c r="I501" s="1037"/>
      <c r="J501" s="1037"/>
      <c r="K501" s="1037"/>
      <c r="L501" s="225">
        <v>65.12</v>
      </c>
      <c r="M501" s="226"/>
      <c r="N501" s="227"/>
      <c r="V501" s="189"/>
      <c r="W501" s="195"/>
      <c r="X501" s="195"/>
      <c r="AB501" s="207"/>
      <c r="AE501" s="195"/>
      <c r="AG501" s="195"/>
      <c r="AH501" s="163" t="s">
        <v>518</v>
      </c>
      <c r="AI501" s="195"/>
    </row>
    <row r="502" spans="1:37" s="160" customFormat="1" ht="12" x14ac:dyDescent="0.2">
      <c r="A502" s="224"/>
      <c r="B502" s="199"/>
      <c r="C502" s="1037" t="s">
        <v>513</v>
      </c>
      <c r="D502" s="1037"/>
      <c r="E502" s="1037"/>
      <c r="F502" s="1037"/>
      <c r="G502" s="1037"/>
      <c r="H502" s="1037"/>
      <c r="I502" s="1037"/>
      <c r="J502" s="1037"/>
      <c r="K502" s="1037"/>
      <c r="L502" s="225"/>
      <c r="M502" s="226"/>
      <c r="N502" s="227"/>
      <c r="V502" s="189"/>
      <c r="W502" s="195"/>
      <c r="X502" s="195"/>
      <c r="AB502" s="207"/>
      <c r="AE502" s="195"/>
      <c r="AG502" s="195"/>
      <c r="AH502" s="163" t="s">
        <v>513</v>
      </c>
      <c r="AI502" s="195"/>
    </row>
    <row r="503" spans="1:37" s="160" customFormat="1" ht="12" x14ac:dyDescent="0.2">
      <c r="A503" s="224"/>
      <c r="B503" s="199"/>
      <c r="C503" s="1037" t="s">
        <v>521</v>
      </c>
      <c r="D503" s="1037"/>
      <c r="E503" s="1037"/>
      <c r="F503" s="1037"/>
      <c r="G503" s="1037"/>
      <c r="H503" s="1037"/>
      <c r="I503" s="1037"/>
      <c r="J503" s="1037"/>
      <c r="K503" s="1037"/>
      <c r="L503" s="225">
        <v>65.12</v>
      </c>
      <c r="M503" s="226"/>
      <c r="N503" s="227"/>
      <c r="V503" s="189"/>
      <c r="W503" s="195"/>
      <c r="X503" s="195"/>
      <c r="AB503" s="207"/>
      <c r="AE503" s="195"/>
      <c r="AG503" s="195"/>
      <c r="AH503" s="163" t="s">
        <v>521</v>
      </c>
      <c r="AI503" s="195"/>
    </row>
    <row r="504" spans="1:37" s="160" customFormat="1" ht="22.5" x14ac:dyDescent="0.2">
      <c r="A504" s="224"/>
      <c r="B504" s="218"/>
      <c r="C504" s="1038" t="s">
        <v>2743</v>
      </c>
      <c r="D504" s="1038"/>
      <c r="E504" s="1038"/>
      <c r="F504" s="1038"/>
      <c r="G504" s="1038"/>
      <c r="H504" s="1038"/>
      <c r="I504" s="1038"/>
      <c r="J504" s="1038"/>
      <c r="K504" s="1038"/>
      <c r="L504" s="228">
        <v>65.12</v>
      </c>
      <c r="M504" s="229"/>
      <c r="N504" s="230"/>
      <c r="V504" s="189"/>
      <c r="W504" s="195"/>
      <c r="X504" s="195"/>
      <c r="AB504" s="207"/>
      <c r="AE504" s="195"/>
      <c r="AG504" s="195"/>
      <c r="AI504" s="195" t="s">
        <v>2743</v>
      </c>
    </row>
    <row r="505" spans="1:37" s="160" customFormat="1" ht="2.25" customHeight="1" x14ac:dyDescent="0.2"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231"/>
      <c r="M505" s="232"/>
      <c r="N505" s="233"/>
    </row>
    <row r="506" spans="1:37" s="160" customFormat="1" x14ac:dyDescent="0.2">
      <c r="A506" s="219"/>
      <c r="B506" s="220"/>
      <c r="C506" s="1039" t="s">
        <v>636</v>
      </c>
      <c r="D506" s="1039"/>
      <c r="E506" s="1039"/>
      <c r="F506" s="1039"/>
      <c r="G506" s="1039"/>
      <c r="H506" s="1039"/>
      <c r="I506" s="1039"/>
      <c r="J506" s="1039"/>
      <c r="K506" s="1039"/>
      <c r="L506" s="221"/>
      <c r="M506" s="234"/>
      <c r="N506" s="223"/>
      <c r="AJ506" s="195" t="s">
        <v>636</v>
      </c>
    </row>
    <row r="507" spans="1:37" s="160" customFormat="1" x14ac:dyDescent="0.2">
      <c r="A507" s="224"/>
      <c r="B507" s="199"/>
      <c r="C507" s="1037" t="s">
        <v>512</v>
      </c>
      <c r="D507" s="1037"/>
      <c r="E507" s="1037"/>
      <c r="F507" s="1037"/>
      <c r="G507" s="1037"/>
      <c r="H507" s="1037"/>
      <c r="I507" s="1037"/>
      <c r="J507" s="1037"/>
      <c r="K507" s="1037"/>
      <c r="L507" s="225">
        <v>28042.6</v>
      </c>
      <c r="M507" s="235"/>
      <c r="N507" s="227"/>
      <c r="AJ507" s="195"/>
      <c r="AK507" s="163" t="s">
        <v>512</v>
      </c>
    </row>
    <row r="508" spans="1:37" s="160" customFormat="1" x14ac:dyDescent="0.2">
      <c r="A508" s="224"/>
      <c r="B508" s="199"/>
      <c r="C508" s="1037" t="s">
        <v>513</v>
      </c>
      <c r="D508" s="1037"/>
      <c r="E508" s="1037"/>
      <c r="F508" s="1037"/>
      <c r="G508" s="1037"/>
      <c r="H508" s="1037"/>
      <c r="I508" s="1037"/>
      <c r="J508" s="1037"/>
      <c r="K508" s="1037"/>
      <c r="L508" s="225"/>
      <c r="M508" s="235"/>
      <c r="N508" s="227"/>
      <c r="AJ508" s="195"/>
      <c r="AK508" s="163" t="s">
        <v>513</v>
      </c>
    </row>
    <row r="509" spans="1:37" s="160" customFormat="1" x14ac:dyDescent="0.2">
      <c r="A509" s="224"/>
      <c r="B509" s="199"/>
      <c r="C509" s="1037" t="s">
        <v>514</v>
      </c>
      <c r="D509" s="1037"/>
      <c r="E509" s="1037"/>
      <c r="F509" s="1037"/>
      <c r="G509" s="1037"/>
      <c r="H509" s="1037"/>
      <c r="I509" s="1037"/>
      <c r="J509" s="1037"/>
      <c r="K509" s="1037"/>
      <c r="L509" s="225">
        <v>1404.36</v>
      </c>
      <c r="M509" s="235"/>
      <c r="N509" s="227"/>
      <c r="AJ509" s="195"/>
      <c r="AK509" s="163" t="s">
        <v>514</v>
      </c>
    </row>
    <row r="510" spans="1:37" s="160" customFormat="1" x14ac:dyDescent="0.2">
      <c r="A510" s="224"/>
      <c r="B510" s="199"/>
      <c r="C510" s="1037" t="s">
        <v>515</v>
      </c>
      <c r="D510" s="1037"/>
      <c r="E510" s="1037"/>
      <c r="F510" s="1037"/>
      <c r="G510" s="1037"/>
      <c r="H510" s="1037"/>
      <c r="I510" s="1037"/>
      <c r="J510" s="1037"/>
      <c r="K510" s="1037"/>
      <c r="L510" s="225">
        <v>242</v>
      </c>
      <c r="M510" s="235"/>
      <c r="N510" s="227"/>
      <c r="AJ510" s="195"/>
      <c r="AK510" s="163" t="s">
        <v>515</v>
      </c>
    </row>
    <row r="511" spans="1:37" s="160" customFormat="1" x14ac:dyDescent="0.2">
      <c r="A511" s="224"/>
      <c r="B511" s="199"/>
      <c r="C511" s="1037" t="s">
        <v>516</v>
      </c>
      <c r="D511" s="1037"/>
      <c r="E511" s="1037"/>
      <c r="F511" s="1037"/>
      <c r="G511" s="1037"/>
      <c r="H511" s="1037"/>
      <c r="I511" s="1037"/>
      <c r="J511" s="1037"/>
      <c r="K511" s="1037"/>
      <c r="L511" s="225">
        <v>37.26</v>
      </c>
      <c r="M511" s="235"/>
      <c r="N511" s="227"/>
      <c r="AJ511" s="195"/>
      <c r="AK511" s="163" t="s">
        <v>516</v>
      </c>
    </row>
    <row r="512" spans="1:37" s="160" customFormat="1" x14ac:dyDescent="0.2">
      <c r="A512" s="224"/>
      <c r="B512" s="199"/>
      <c r="C512" s="1037" t="s">
        <v>517</v>
      </c>
      <c r="D512" s="1037"/>
      <c r="E512" s="1037"/>
      <c r="F512" s="1037"/>
      <c r="G512" s="1037"/>
      <c r="H512" s="1037"/>
      <c r="I512" s="1037"/>
      <c r="J512" s="1037"/>
      <c r="K512" s="1037"/>
      <c r="L512" s="225">
        <v>26396.240000000002</v>
      </c>
      <c r="M512" s="235"/>
      <c r="N512" s="227"/>
      <c r="AJ512" s="195"/>
      <c r="AK512" s="163" t="s">
        <v>517</v>
      </c>
    </row>
    <row r="513" spans="1:38" x14ac:dyDescent="0.2">
      <c r="A513" s="224"/>
      <c r="B513" s="199" t="s">
        <v>423</v>
      </c>
      <c r="C513" s="1037" t="s">
        <v>518</v>
      </c>
      <c r="D513" s="1037"/>
      <c r="E513" s="1037"/>
      <c r="F513" s="1037"/>
      <c r="G513" s="1037"/>
      <c r="H513" s="1037"/>
      <c r="I513" s="1037"/>
      <c r="J513" s="1037"/>
      <c r="K513" s="1037"/>
      <c r="L513" s="225">
        <v>30817.74</v>
      </c>
      <c r="M513" s="235" t="s">
        <v>567</v>
      </c>
      <c r="N513" s="227">
        <v>289070</v>
      </c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95"/>
      <c r="AK513" s="163" t="s">
        <v>518</v>
      </c>
      <c r="AL513" s="160"/>
    </row>
    <row r="514" spans="1:38" x14ac:dyDescent="0.2">
      <c r="A514" s="224"/>
      <c r="B514" s="199"/>
      <c r="C514" s="1037" t="s">
        <v>513</v>
      </c>
      <c r="D514" s="1037"/>
      <c r="E514" s="1037"/>
      <c r="F514" s="1037"/>
      <c r="G514" s="1037"/>
      <c r="H514" s="1037"/>
      <c r="I514" s="1037"/>
      <c r="J514" s="1037"/>
      <c r="K514" s="1037"/>
      <c r="L514" s="225"/>
      <c r="M514" s="235"/>
      <c r="N514" s="227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95"/>
      <c r="AK514" s="163" t="s">
        <v>513</v>
      </c>
      <c r="AL514" s="160"/>
    </row>
    <row r="515" spans="1:38" x14ac:dyDescent="0.2">
      <c r="A515" s="224"/>
      <c r="B515" s="199"/>
      <c r="C515" s="1037" t="s">
        <v>519</v>
      </c>
      <c r="D515" s="1037"/>
      <c r="E515" s="1037"/>
      <c r="F515" s="1037"/>
      <c r="G515" s="1037"/>
      <c r="H515" s="1037"/>
      <c r="I515" s="1037"/>
      <c r="J515" s="1037"/>
      <c r="K515" s="1037"/>
      <c r="L515" s="225">
        <v>1404.36</v>
      </c>
      <c r="M515" s="235"/>
      <c r="N515" s="227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95"/>
      <c r="AK515" s="163" t="s">
        <v>519</v>
      </c>
      <c r="AL515" s="160"/>
    </row>
    <row r="516" spans="1:38" x14ac:dyDescent="0.2">
      <c r="A516" s="224"/>
      <c r="B516" s="199"/>
      <c r="C516" s="1037" t="s">
        <v>520</v>
      </c>
      <c r="D516" s="1037"/>
      <c r="E516" s="1037"/>
      <c r="F516" s="1037"/>
      <c r="G516" s="1037"/>
      <c r="H516" s="1037"/>
      <c r="I516" s="1037"/>
      <c r="J516" s="1037"/>
      <c r="K516" s="1037"/>
      <c r="L516" s="225">
        <v>242</v>
      </c>
      <c r="M516" s="235"/>
      <c r="N516" s="227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95"/>
      <c r="AK516" s="163" t="s">
        <v>520</v>
      </c>
      <c r="AL516" s="160"/>
    </row>
    <row r="517" spans="1:38" x14ac:dyDescent="0.2">
      <c r="A517" s="224"/>
      <c r="B517" s="199"/>
      <c r="C517" s="1037" t="s">
        <v>521</v>
      </c>
      <c r="D517" s="1037"/>
      <c r="E517" s="1037"/>
      <c r="F517" s="1037"/>
      <c r="G517" s="1037"/>
      <c r="H517" s="1037"/>
      <c r="I517" s="1037"/>
      <c r="J517" s="1037"/>
      <c r="K517" s="1037"/>
      <c r="L517" s="225">
        <v>26396.240000000002</v>
      </c>
      <c r="M517" s="235"/>
      <c r="N517" s="227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95"/>
      <c r="AK517" s="163" t="s">
        <v>521</v>
      </c>
      <c r="AL517" s="160"/>
    </row>
    <row r="518" spans="1:38" x14ac:dyDescent="0.2">
      <c r="A518" s="224"/>
      <c r="B518" s="199"/>
      <c r="C518" s="1037" t="s">
        <v>522</v>
      </c>
      <c r="D518" s="1037"/>
      <c r="E518" s="1037"/>
      <c r="F518" s="1037"/>
      <c r="G518" s="1037"/>
      <c r="H518" s="1037"/>
      <c r="I518" s="1037"/>
      <c r="J518" s="1037"/>
      <c r="K518" s="1037"/>
      <c r="L518" s="225">
        <v>1736.43</v>
      </c>
      <c r="M518" s="235"/>
      <c r="N518" s="227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95"/>
      <c r="AK518" s="163" t="s">
        <v>522</v>
      </c>
      <c r="AL518" s="160"/>
    </row>
    <row r="519" spans="1:38" x14ac:dyDescent="0.2">
      <c r="A519" s="224"/>
      <c r="B519" s="199"/>
      <c r="C519" s="1037" t="s">
        <v>523</v>
      </c>
      <c r="D519" s="1037"/>
      <c r="E519" s="1037"/>
      <c r="F519" s="1037"/>
      <c r="G519" s="1037"/>
      <c r="H519" s="1037"/>
      <c r="I519" s="1037"/>
      <c r="J519" s="1037"/>
      <c r="K519" s="1037"/>
      <c r="L519" s="225">
        <v>1038.71</v>
      </c>
      <c r="M519" s="235"/>
      <c r="N519" s="227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95"/>
      <c r="AK519" s="163" t="s">
        <v>523</v>
      </c>
      <c r="AL519" s="160"/>
    </row>
    <row r="520" spans="1:38" x14ac:dyDescent="0.2">
      <c r="A520" s="224"/>
      <c r="B520" s="199" t="s">
        <v>434</v>
      </c>
      <c r="C520" s="1037" t="s">
        <v>1374</v>
      </c>
      <c r="D520" s="1037"/>
      <c r="E520" s="1037"/>
      <c r="F520" s="1037"/>
      <c r="G520" s="1037"/>
      <c r="H520" s="1037"/>
      <c r="I520" s="1037"/>
      <c r="J520" s="1037"/>
      <c r="K520" s="1037"/>
      <c r="L520" s="225">
        <v>3701.82</v>
      </c>
      <c r="M520" s="235" t="s">
        <v>1362</v>
      </c>
      <c r="N520" s="227">
        <v>18361</v>
      </c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95"/>
      <c r="AK520" s="163" t="s">
        <v>1374</v>
      </c>
      <c r="AL520" s="160"/>
    </row>
    <row r="521" spans="1:38" x14ac:dyDescent="0.2">
      <c r="A521" s="224"/>
      <c r="B521" s="199"/>
      <c r="C521" s="1037" t="s">
        <v>524</v>
      </c>
      <c r="D521" s="1037"/>
      <c r="E521" s="1037"/>
      <c r="F521" s="1037"/>
      <c r="G521" s="1037"/>
      <c r="H521" s="1037"/>
      <c r="I521" s="1037"/>
      <c r="J521" s="1037"/>
      <c r="K521" s="1037"/>
      <c r="L521" s="225">
        <v>1441.62</v>
      </c>
      <c r="M521" s="235"/>
      <c r="N521" s="227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95"/>
      <c r="AK521" s="163" t="s">
        <v>524</v>
      </c>
      <c r="AL521" s="160"/>
    </row>
    <row r="522" spans="1:38" x14ac:dyDescent="0.2">
      <c r="A522" s="224"/>
      <c r="B522" s="199"/>
      <c r="C522" s="1037" t="s">
        <v>525</v>
      </c>
      <c r="D522" s="1037"/>
      <c r="E522" s="1037"/>
      <c r="F522" s="1037"/>
      <c r="G522" s="1037"/>
      <c r="H522" s="1037"/>
      <c r="I522" s="1037"/>
      <c r="J522" s="1037"/>
      <c r="K522" s="1037"/>
      <c r="L522" s="225">
        <v>1736.43</v>
      </c>
      <c r="M522" s="235"/>
      <c r="N522" s="227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95"/>
      <c r="AK522" s="163" t="s">
        <v>525</v>
      </c>
      <c r="AL522" s="160"/>
    </row>
    <row r="523" spans="1:38" x14ac:dyDescent="0.2">
      <c r="A523" s="224"/>
      <c r="B523" s="199"/>
      <c r="C523" s="1037" t="s">
        <v>526</v>
      </c>
      <c r="D523" s="1037"/>
      <c r="E523" s="1037"/>
      <c r="F523" s="1037"/>
      <c r="G523" s="1037"/>
      <c r="H523" s="1037"/>
      <c r="I523" s="1037"/>
      <c r="J523" s="1037"/>
      <c r="K523" s="1037"/>
      <c r="L523" s="225">
        <v>1038.71</v>
      </c>
      <c r="M523" s="235"/>
      <c r="N523" s="227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95"/>
      <c r="AK523" s="163" t="s">
        <v>526</v>
      </c>
      <c r="AL523" s="160"/>
    </row>
    <row r="524" spans="1:38" x14ac:dyDescent="0.2">
      <c r="A524" s="224"/>
      <c r="B524" s="218"/>
      <c r="C524" s="1038" t="s">
        <v>637</v>
      </c>
      <c r="D524" s="1038"/>
      <c r="E524" s="1038"/>
      <c r="F524" s="1038"/>
      <c r="G524" s="1038"/>
      <c r="H524" s="1038"/>
      <c r="I524" s="1038"/>
      <c r="J524" s="1038"/>
      <c r="K524" s="1038"/>
      <c r="L524" s="228">
        <v>34519.56</v>
      </c>
      <c r="M524" s="236"/>
      <c r="N524" s="237">
        <v>307431</v>
      </c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95"/>
      <c r="AK524" s="160"/>
      <c r="AL524" s="195" t="s">
        <v>637</v>
      </c>
    </row>
    <row r="525" spans="1:38" x14ac:dyDescent="0.2">
      <c r="A525" s="224"/>
      <c r="B525" s="199"/>
      <c r="C525" s="1037" t="s">
        <v>513</v>
      </c>
      <c r="D525" s="1037"/>
      <c r="E525" s="1037"/>
      <c r="F525" s="1037"/>
      <c r="G525" s="1037"/>
      <c r="H525" s="1037"/>
      <c r="I525" s="1037"/>
      <c r="J525" s="1037"/>
      <c r="K525" s="1037"/>
      <c r="L525" s="225"/>
      <c r="M525" s="235"/>
      <c r="N525" s="227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95"/>
      <c r="AK525" s="163" t="s">
        <v>513</v>
      </c>
      <c r="AL525" s="195"/>
    </row>
    <row r="526" spans="1:38" x14ac:dyDescent="0.2">
      <c r="A526" s="224"/>
      <c r="B526" s="199"/>
      <c r="C526" s="1037" t="s">
        <v>615</v>
      </c>
      <c r="D526" s="1037"/>
      <c r="E526" s="1037"/>
      <c r="F526" s="1037"/>
      <c r="G526" s="1037"/>
      <c r="H526" s="1037"/>
      <c r="I526" s="1037"/>
      <c r="J526" s="1037"/>
      <c r="K526" s="1037"/>
      <c r="L526" s="225"/>
      <c r="M526" s="235"/>
      <c r="N526" s="227">
        <v>117461</v>
      </c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  <c r="AH526" s="160"/>
      <c r="AI526" s="160"/>
      <c r="AJ526" s="195"/>
      <c r="AK526" s="163" t="s">
        <v>615</v>
      </c>
      <c r="AL526" s="195"/>
    </row>
    <row r="527" spans="1:38" x14ac:dyDescent="0.2">
      <c r="A527" s="224"/>
      <c r="B527" s="199"/>
      <c r="C527" s="1037" t="s">
        <v>1376</v>
      </c>
      <c r="D527" s="1037"/>
      <c r="E527" s="1037"/>
      <c r="F527" s="1037"/>
      <c r="G527" s="1037"/>
      <c r="H527" s="1037"/>
      <c r="I527" s="1037"/>
      <c r="J527" s="1037"/>
      <c r="K527" s="1037"/>
      <c r="L527" s="225"/>
      <c r="M527" s="235"/>
      <c r="N527" s="227">
        <v>18361</v>
      </c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95"/>
      <c r="AK527" s="163" t="s">
        <v>1376</v>
      </c>
      <c r="AL527" s="195"/>
    </row>
    <row r="528" spans="1:38" ht="1.5" customHeight="1" x14ac:dyDescent="0.2">
      <c r="B528" s="218"/>
      <c r="C528" s="212"/>
      <c r="D528" s="212"/>
      <c r="E528" s="212"/>
      <c r="F528" s="212"/>
      <c r="G528" s="212"/>
      <c r="H528" s="212"/>
      <c r="I528" s="212"/>
      <c r="J528" s="212"/>
      <c r="K528" s="212"/>
      <c r="L528" s="228"/>
      <c r="M528" s="229"/>
      <c r="N528" s="238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</row>
    <row r="529" spans="1:38" ht="53.25" customHeight="1" x14ac:dyDescent="0.2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</row>
    <row r="530" spans="1:38" x14ac:dyDescent="0.2">
      <c r="B530" s="240" t="s">
        <v>376</v>
      </c>
      <c r="C530" s="1035" t="s">
        <v>2744</v>
      </c>
      <c r="D530" s="1035"/>
      <c r="E530" s="1035"/>
      <c r="F530" s="1035"/>
      <c r="G530" s="1035"/>
      <c r="H530" s="1035"/>
      <c r="I530" s="1035"/>
      <c r="J530" s="1035"/>
      <c r="K530" s="1035"/>
      <c r="L530" s="1035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</row>
    <row r="531" spans="1:38" ht="13.5" customHeight="1" x14ac:dyDescent="0.2">
      <c r="B531" s="161"/>
      <c r="C531" s="1036" t="s">
        <v>92</v>
      </c>
      <c r="D531" s="1036"/>
      <c r="E531" s="1036"/>
      <c r="F531" s="1036"/>
      <c r="G531" s="1036"/>
      <c r="H531" s="1036"/>
      <c r="I531" s="1036"/>
      <c r="J531" s="1036"/>
      <c r="K531" s="1036"/>
      <c r="L531" s="1036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</row>
    <row r="532" spans="1:38" ht="12.75" customHeight="1" x14ac:dyDescent="0.2">
      <c r="B532" s="240" t="s">
        <v>377</v>
      </c>
      <c r="C532" s="1035" t="s">
        <v>2745</v>
      </c>
      <c r="D532" s="1035"/>
      <c r="E532" s="1035"/>
      <c r="F532" s="1035"/>
      <c r="G532" s="1035"/>
      <c r="H532" s="1035"/>
      <c r="I532" s="1035"/>
      <c r="J532" s="1035"/>
      <c r="K532" s="1035"/>
      <c r="L532" s="1035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</row>
    <row r="533" spans="1:38" ht="13.5" customHeight="1" x14ac:dyDescent="0.2">
      <c r="C533" s="1036" t="s">
        <v>92</v>
      </c>
      <c r="D533" s="1036"/>
      <c r="E533" s="1036"/>
      <c r="F533" s="1036"/>
      <c r="G533" s="1036"/>
      <c r="H533" s="1036"/>
      <c r="I533" s="1036"/>
      <c r="J533" s="1036"/>
      <c r="K533" s="1036"/>
      <c r="L533" s="1036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</row>
    <row r="535" spans="1:38" x14ac:dyDescent="0.2">
      <c r="B535" s="241"/>
      <c r="D535" s="241"/>
      <c r="F535" s="241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</row>
    <row r="552" spans="15:38" x14ac:dyDescent="0.2"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</row>
    <row r="553" spans="15:38" x14ac:dyDescent="0.2"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</row>
    <row r="556" spans="15:38" x14ac:dyDescent="0.2"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</row>
  </sheetData>
  <mergeCells count="482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E41"/>
    <mergeCell ref="C42:N42"/>
    <mergeCell ref="C43:N43"/>
    <mergeCell ref="C44:E44"/>
    <mergeCell ref="C45:E45"/>
    <mergeCell ref="C46:E46"/>
    <mergeCell ref="C60:E60"/>
    <mergeCell ref="C61:N61"/>
    <mergeCell ref="C62:N62"/>
    <mergeCell ref="C63:E63"/>
    <mergeCell ref="C64:E64"/>
    <mergeCell ref="C65:E65"/>
    <mergeCell ref="C53:E53"/>
    <mergeCell ref="C54:E54"/>
    <mergeCell ref="C55:E55"/>
    <mergeCell ref="C56:E56"/>
    <mergeCell ref="C57:E57"/>
    <mergeCell ref="C58:E58"/>
    <mergeCell ref="C72:E72"/>
    <mergeCell ref="C73:E73"/>
    <mergeCell ref="C74:E74"/>
    <mergeCell ref="C75:E75"/>
    <mergeCell ref="C76:E76"/>
    <mergeCell ref="C77:E77"/>
    <mergeCell ref="C66:E66"/>
    <mergeCell ref="C67:E67"/>
    <mergeCell ref="C68:E68"/>
    <mergeCell ref="C69:E69"/>
    <mergeCell ref="C70:E70"/>
    <mergeCell ref="C71:E71"/>
    <mergeCell ref="C86:E86"/>
    <mergeCell ref="C87:E87"/>
    <mergeCell ref="C88:E88"/>
    <mergeCell ref="C89:E89"/>
    <mergeCell ref="C90:E90"/>
    <mergeCell ref="C91:E91"/>
    <mergeCell ref="C79:N79"/>
    <mergeCell ref="C80:N80"/>
    <mergeCell ref="C81:E81"/>
    <mergeCell ref="C83:E83"/>
    <mergeCell ref="C84:N84"/>
    <mergeCell ref="C85:N85"/>
    <mergeCell ref="C98:E98"/>
    <mergeCell ref="C99:E99"/>
    <mergeCell ref="C100:E100"/>
    <mergeCell ref="C102:N102"/>
    <mergeCell ref="C103:N103"/>
    <mergeCell ref="A104:N104"/>
    <mergeCell ref="C92:E92"/>
    <mergeCell ref="C93:E93"/>
    <mergeCell ref="C94:E94"/>
    <mergeCell ref="C95:E95"/>
    <mergeCell ref="C96:E96"/>
    <mergeCell ref="C97:E97"/>
    <mergeCell ref="C111:E111"/>
    <mergeCell ref="C112:E112"/>
    <mergeCell ref="C113:E113"/>
    <mergeCell ref="C114:E114"/>
    <mergeCell ref="C115:E115"/>
    <mergeCell ref="C116:E116"/>
    <mergeCell ref="C105:E105"/>
    <mergeCell ref="C106:N106"/>
    <mergeCell ref="C107:N107"/>
    <mergeCell ref="C108:E108"/>
    <mergeCell ref="C109:E109"/>
    <mergeCell ref="C110:E110"/>
    <mergeCell ref="C125:N125"/>
    <mergeCell ref="C126:N126"/>
    <mergeCell ref="C127:E127"/>
    <mergeCell ref="C128:E128"/>
    <mergeCell ref="C129:E129"/>
    <mergeCell ref="C130:E130"/>
    <mergeCell ref="C117:E117"/>
    <mergeCell ref="C118:E118"/>
    <mergeCell ref="C119:E119"/>
    <mergeCell ref="C120:E120"/>
    <mergeCell ref="C122:E122"/>
    <mergeCell ref="C124:E124"/>
    <mergeCell ref="C137:E137"/>
    <mergeCell ref="C138:E138"/>
    <mergeCell ref="C139:E139"/>
    <mergeCell ref="C141:E141"/>
    <mergeCell ref="C143:E143"/>
    <mergeCell ref="C144:N144"/>
    <mergeCell ref="C131:E131"/>
    <mergeCell ref="C132:E132"/>
    <mergeCell ref="C133:E133"/>
    <mergeCell ref="C134:E134"/>
    <mergeCell ref="C135:E135"/>
    <mergeCell ref="C136:E136"/>
    <mergeCell ref="C151:E151"/>
    <mergeCell ref="C152:E152"/>
    <mergeCell ref="C153:E153"/>
    <mergeCell ref="C154:E154"/>
    <mergeCell ref="C155:E155"/>
    <mergeCell ref="C156:E156"/>
    <mergeCell ref="C145:N145"/>
    <mergeCell ref="C146:E146"/>
    <mergeCell ref="C147:E147"/>
    <mergeCell ref="C148:E148"/>
    <mergeCell ref="C149:E149"/>
    <mergeCell ref="C150:E150"/>
    <mergeCell ref="C164:E164"/>
    <mergeCell ref="C165:E165"/>
    <mergeCell ref="C166:E166"/>
    <mergeCell ref="C167:E167"/>
    <mergeCell ref="C168:E168"/>
    <mergeCell ref="C169:E169"/>
    <mergeCell ref="C157:E157"/>
    <mergeCell ref="C158:E158"/>
    <mergeCell ref="C160:E160"/>
    <mergeCell ref="C161:N161"/>
    <mergeCell ref="C162:N162"/>
    <mergeCell ref="C163:E163"/>
    <mergeCell ref="C177:E177"/>
    <mergeCell ref="C179:E179"/>
    <mergeCell ref="C181:N181"/>
    <mergeCell ref="C182:E182"/>
    <mergeCell ref="C183:N183"/>
    <mergeCell ref="C184:N184"/>
    <mergeCell ref="C170:E170"/>
    <mergeCell ref="C171:E171"/>
    <mergeCell ref="C172:E172"/>
    <mergeCell ref="C173:E173"/>
    <mergeCell ref="C174:E174"/>
    <mergeCell ref="C175:E175"/>
    <mergeCell ref="C191:E191"/>
    <mergeCell ref="C192:E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C189:E189"/>
    <mergeCell ref="C190:E190"/>
    <mergeCell ref="C205:N205"/>
    <mergeCell ref="C206:E206"/>
    <mergeCell ref="C207:E207"/>
    <mergeCell ref="C208:E208"/>
    <mergeCell ref="C209:E209"/>
    <mergeCell ref="C210:E210"/>
    <mergeCell ref="C197:E197"/>
    <mergeCell ref="C199:N199"/>
    <mergeCell ref="C200:N200"/>
    <mergeCell ref="C201:E201"/>
    <mergeCell ref="C203:E203"/>
    <mergeCell ref="C204:N204"/>
    <mergeCell ref="C217:E217"/>
    <mergeCell ref="C218:E218"/>
    <mergeCell ref="C220:E220"/>
    <mergeCell ref="C221:N221"/>
    <mergeCell ref="C222:N222"/>
    <mergeCell ref="C223:E223"/>
    <mergeCell ref="C211:E211"/>
    <mergeCell ref="C212:E212"/>
    <mergeCell ref="C213:E213"/>
    <mergeCell ref="C214:E214"/>
    <mergeCell ref="C215:E215"/>
    <mergeCell ref="C216:E216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3:E243"/>
    <mergeCell ref="C244:E244"/>
    <mergeCell ref="C245:E245"/>
    <mergeCell ref="C246:E246"/>
    <mergeCell ref="C247:E247"/>
    <mergeCell ref="C248:E248"/>
    <mergeCell ref="C237:N237"/>
    <mergeCell ref="C238:N238"/>
    <mergeCell ref="C239:E239"/>
    <mergeCell ref="C240:N240"/>
    <mergeCell ref="C241:E241"/>
    <mergeCell ref="C242:E242"/>
    <mergeCell ref="C257:K257"/>
    <mergeCell ref="C258:K258"/>
    <mergeCell ref="C259:K259"/>
    <mergeCell ref="C260:K260"/>
    <mergeCell ref="C261:K261"/>
    <mergeCell ref="C262:K262"/>
    <mergeCell ref="C249:E249"/>
    <mergeCell ref="C250:E250"/>
    <mergeCell ref="C251:E251"/>
    <mergeCell ref="C252:E252"/>
    <mergeCell ref="C253:E253"/>
    <mergeCell ref="C256:K256"/>
    <mergeCell ref="C269:K269"/>
    <mergeCell ref="C270:K270"/>
    <mergeCell ref="C271:K271"/>
    <mergeCell ref="C272:K272"/>
    <mergeCell ref="C273:K273"/>
    <mergeCell ref="C274:K274"/>
    <mergeCell ref="C263:K263"/>
    <mergeCell ref="C264:K264"/>
    <mergeCell ref="C265:K265"/>
    <mergeCell ref="C266:K266"/>
    <mergeCell ref="C267:K267"/>
    <mergeCell ref="C268:K268"/>
    <mergeCell ref="C281:E281"/>
    <mergeCell ref="C282:E282"/>
    <mergeCell ref="C283:E283"/>
    <mergeCell ref="C284:E284"/>
    <mergeCell ref="C285:E285"/>
    <mergeCell ref="C286:E286"/>
    <mergeCell ref="C275:K275"/>
    <mergeCell ref="A276:N276"/>
    <mergeCell ref="C277:E277"/>
    <mergeCell ref="C278:N278"/>
    <mergeCell ref="C279:E279"/>
    <mergeCell ref="C280:E280"/>
    <mergeCell ref="C293:E293"/>
    <mergeCell ref="C295:N295"/>
    <mergeCell ref="C296:N296"/>
    <mergeCell ref="C297:E297"/>
    <mergeCell ref="C298:N298"/>
    <mergeCell ref="C299:E299"/>
    <mergeCell ref="C287:E287"/>
    <mergeCell ref="C288:E288"/>
    <mergeCell ref="C289:E289"/>
    <mergeCell ref="C290:E290"/>
    <mergeCell ref="C291:E291"/>
    <mergeCell ref="C292:E292"/>
    <mergeCell ref="C306:E306"/>
    <mergeCell ref="C307:E307"/>
    <mergeCell ref="C308:E308"/>
    <mergeCell ref="C309:E309"/>
    <mergeCell ref="C310:E310"/>
    <mergeCell ref="C311:E311"/>
    <mergeCell ref="C300:E300"/>
    <mergeCell ref="C301:E301"/>
    <mergeCell ref="C302:E302"/>
    <mergeCell ref="C303:E303"/>
    <mergeCell ref="C304:E304"/>
    <mergeCell ref="C305:E305"/>
    <mergeCell ref="C319:E319"/>
    <mergeCell ref="C320:E320"/>
    <mergeCell ref="C321:E321"/>
    <mergeCell ref="C322:E322"/>
    <mergeCell ref="C323:E323"/>
    <mergeCell ref="C324:E324"/>
    <mergeCell ref="C313:N313"/>
    <mergeCell ref="C314:N314"/>
    <mergeCell ref="C315:E315"/>
    <mergeCell ref="C316:E316"/>
    <mergeCell ref="C317:E317"/>
    <mergeCell ref="C318:E318"/>
    <mergeCell ref="C333:K333"/>
    <mergeCell ref="C334:K334"/>
    <mergeCell ref="C335:K335"/>
    <mergeCell ref="C336:K336"/>
    <mergeCell ref="C337:K337"/>
    <mergeCell ref="C338:K338"/>
    <mergeCell ref="C325:E325"/>
    <mergeCell ref="C326:E326"/>
    <mergeCell ref="C327:E327"/>
    <mergeCell ref="C328:E328"/>
    <mergeCell ref="C330:N330"/>
    <mergeCell ref="C331:N331"/>
    <mergeCell ref="C345:K345"/>
    <mergeCell ref="C346:K346"/>
    <mergeCell ref="C347:K347"/>
    <mergeCell ref="C348:K348"/>
    <mergeCell ref="C349:K349"/>
    <mergeCell ref="C350:K350"/>
    <mergeCell ref="C339:K339"/>
    <mergeCell ref="C340:K340"/>
    <mergeCell ref="C341:K341"/>
    <mergeCell ref="C342:K342"/>
    <mergeCell ref="C343:K343"/>
    <mergeCell ref="C344:K344"/>
    <mergeCell ref="C357:E357"/>
    <mergeCell ref="C358:N358"/>
    <mergeCell ref="C359:N359"/>
    <mergeCell ref="C360:E360"/>
    <mergeCell ref="C361:E361"/>
    <mergeCell ref="C362:E362"/>
    <mergeCell ref="C351:K351"/>
    <mergeCell ref="C352:K352"/>
    <mergeCell ref="C353:K353"/>
    <mergeCell ref="C354:K354"/>
    <mergeCell ref="A355:N355"/>
    <mergeCell ref="A356:N356"/>
    <mergeCell ref="C369:E369"/>
    <mergeCell ref="C370:E370"/>
    <mergeCell ref="C371:E371"/>
    <mergeCell ref="C372:E372"/>
    <mergeCell ref="C373:E373"/>
    <mergeCell ref="C374:E374"/>
    <mergeCell ref="C363:E363"/>
    <mergeCell ref="C364:E364"/>
    <mergeCell ref="C365:E365"/>
    <mergeCell ref="C366:E366"/>
    <mergeCell ref="C367:E367"/>
    <mergeCell ref="C368:E368"/>
    <mergeCell ref="C382:E382"/>
    <mergeCell ref="C383:E383"/>
    <mergeCell ref="C384:E384"/>
    <mergeCell ref="C385:E385"/>
    <mergeCell ref="C386:E386"/>
    <mergeCell ref="C387:E387"/>
    <mergeCell ref="C376:E376"/>
    <mergeCell ref="C377:N377"/>
    <mergeCell ref="C378:N378"/>
    <mergeCell ref="C379:E379"/>
    <mergeCell ref="C380:E380"/>
    <mergeCell ref="C381:E381"/>
    <mergeCell ref="A395:N395"/>
    <mergeCell ref="C396:E396"/>
    <mergeCell ref="C397:N397"/>
    <mergeCell ref="C398:N398"/>
    <mergeCell ref="C399:E399"/>
    <mergeCell ref="C400:E400"/>
    <mergeCell ref="C388:E388"/>
    <mergeCell ref="C389:E389"/>
    <mergeCell ref="C390:E390"/>
    <mergeCell ref="C391:E391"/>
    <mergeCell ref="C392:E392"/>
    <mergeCell ref="C393:E393"/>
    <mergeCell ref="C407:E407"/>
    <mergeCell ref="C408:E408"/>
    <mergeCell ref="C409:E409"/>
    <mergeCell ref="C410:E410"/>
    <mergeCell ref="C411:E411"/>
    <mergeCell ref="C413:N413"/>
    <mergeCell ref="C401:E401"/>
    <mergeCell ref="C402:E402"/>
    <mergeCell ref="C403:E403"/>
    <mergeCell ref="C404:E404"/>
    <mergeCell ref="C405:E405"/>
    <mergeCell ref="C406:E406"/>
    <mergeCell ref="C420:E420"/>
    <mergeCell ref="C421:E421"/>
    <mergeCell ref="C422:E422"/>
    <mergeCell ref="C423:E423"/>
    <mergeCell ref="C424:E424"/>
    <mergeCell ref="C425:E425"/>
    <mergeCell ref="C414:N414"/>
    <mergeCell ref="C415:E415"/>
    <mergeCell ref="C416:N416"/>
    <mergeCell ref="C417:N417"/>
    <mergeCell ref="C418:E418"/>
    <mergeCell ref="C419:E419"/>
    <mergeCell ref="C433:N433"/>
    <mergeCell ref="C434:N434"/>
    <mergeCell ref="C435:E435"/>
    <mergeCell ref="C436:E436"/>
    <mergeCell ref="C437:E437"/>
    <mergeCell ref="C438:E438"/>
    <mergeCell ref="C426:E426"/>
    <mergeCell ref="C427:E427"/>
    <mergeCell ref="C428:E428"/>
    <mergeCell ref="C429:E429"/>
    <mergeCell ref="C430:E430"/>
    <mergeCell ref="C432:E432"/>
    <mergeCell ref="C445:E445"/>
    <mergeCell ref="C446:E446"/>
    <mergeCell ref="C447:E447"/>
    <mergeCell ref="C448:E448"/>
    <mergeCell ref="C449:E449"/>
    <mergeCell ref="C451:N451"/>
    <mergeCell ref="C439:E439"/>
    <mergeCell ref="C440:E440"/>
    <mergeCell ref="C441:E441"/>
    <mergeCell ref="C442:E442"/>
    <mergeCell ref="C443:E443"/>
    <mergeCell ref="C444:E444"/>
    <mergeCell ref="C459:K459"/>
    <mergeCell ref="C460:K460"/>
    <mergeCell ref="C461:K461"/>
    <mergeCell ref="C462:K462"/>
    <mergeCell ref="C463:K463"/>
    <mergeCell ref="C464:K464"/>
    <mergeCell ref="C452:N452"/>
    <mergeCell ref="C454:K454"/>
    <mergeCell ref="C455:K455"/>
    <mergeCell ref="C456:K456"/>
    <mergeCell ref="C457:K457"/>
    <mergeCell ref="C458:K458"/>
    <mergeCell ref="C471:K471"/>
    <mergeCell ref="C472:K472"/>
    <mergeCell ref="C473:K473"/>
    <mergeCell ref="A474:N474"/>
    <mergeCell ref="A475:N475"/>
    <mergeCell ref="C476:E476"/>
    <mergeCell ref="C465:K465"/>
    <mergeCell ref="C466:K466"/>
    <mergeCell ref="C467:K467"/>
    <mergeCell ref="C468:K468"/>
    <mergeCell ref="C469:K469"/>
    <mergeCell ref="C470:K470"/>
    <mergeCell ref="A487:N487"/>
    <mergeCell ref="C488:E488"/>
    <mergeCell ref="A490:N490"/>
    <mergeCell ref="C491:E491"/>
    <mergeCell ref="A493:N493"/>
    <mergeCell ref="C494:E494"/>
    <mergeCell ref="A478:N478"/>
    <mergeCell ref="C479:E479"/>
    <mergeCell ref="A481:N481"/>
    <mergeCell ref="C482:E482"/>
    <mergeCell ref="C484:E484"/>
    <mergeCell ref="C486:N486"/>
    <mergeCell ref="C503:K503"/>
    <mergeCell ref="C504:K504"/>
    <mergeCell ref="C506:K506"/>
    <mergeCell ref="C507:K507"/>
    <mergeCell ref="C508:K508"/>
    <mergeCell ref="C509:K509"/>
    <mergeCell ref="C497:K497"/>
    <mergeCell ref="C498:K498"/>
    <mergeCell ref="C499:K499"/>
    <mergeCell ref="C500:K500"/>
    <mergeCell ref="C501:K501"/>
    <mergeCell ref="C502:K502"/>
    <mergeCell ref="C516:K516"/>
    <mergeCell ref="C517:K517"/>
    <mergeCell ref="C518:K518"/>
    <mergeCell ref="C519:K519"/>
    <mergeCell ref="C520:K520"/>
    <mergeCell ref="C521:K521"/>
    <mergeCell ref="C510:K510"/>
    <mergeCell ref="C511:K511"/>
    <mergeCell ref="C512:K512"/>
    <mergeCell ref="C513:K513"/>
    <mergeCell ref="C514:K514"/>
    <mergeCell ref="C515:K515"/>
    <mergeCell ref="C530:L530"/>
    <mergeCell ref="C531:L531"/>
    <mergeCell ref="C532:L532"/>
    <mergeCell ref="C533:L533"/>
    <mergeCell ref="C522:K522"/>
    <mergeCell ref="C523:K523"/>
    <mergeCell ref="C524:K524"/>
    <mergeCell ref="C525:K525"/>
    <mergeCell ref="C526:K526"/>
    <mergeCell ref="C527:K527"/>
  </mergeCells>
  <printOptions horizontalCentered="1"/>
  <pageMargins left="0.39370078740157483" right="0.23622047244094491" top="0.55118110236220474" bottom="0.51181102362204722" header="0.31496062992125984" footer="0.31496062992125984"/>
  <pageSetup paperSize="9" firstPageNumber="128" orientation="landscape" useFirstPageNumber="1" r:id="rId1"/>
  <headerFooter>
    <oddFooter>&amp;R&amp;8&amp;P</oddFooter>
  </headerFooter>
  <rowBreaks count="1" manualBreakCount="1">
    <brk id="34" max="5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22"/>
  <sheetViews>
    <sheetView topLeftCell="A853" zoomScale="115" zoomScaleNormal="115" workbookViewId="0">
      <selection activeCell="N46" sqref="N46"/>
    </sheetView>
  </sheetViews>
  <sheetFormatPr defaultColWidth="9.140625" defaultRowHeight="11.25" customHeight="1" x14ac:dyDescent="0.25"/>
  <cols>
    <col min="1" max="1" width="8.140625" style="160" customWidth="1"/>
    <col min="2" max="2" width="20.140625" style="160" customWidth="1"/>
    <col min="3" max="4" width="10.42578125" style="160" customWidth="1"/>
    <col min="5" max="5" width="13.28515625" style="160" customWidth="1"/>
    <col min="6" max="6" width="8.5703125" style="160" customWidth="1"/>
    <col min="7" max="7" width="7.85546875" style="160" customWidth="1"/>
    <col min="8" max="8" width="8.42578125" style="160" customWidth="1"/>
    <col min="9" max="9" width="8.7109375" style="160" customWidth="1"/>
    <col min="10" max="10" width="8.140625" style="160" customWidth="1"/>
    <col min="11" max="11" width="8.5703125" style="160" customWidth="1"/>
    <col min="12" max="12" width="10" style="160" customWidth="1"/>
    <col min="13" max="13" width="6" style="160" customWidth="1"/>
    <col min="14" max="14" width="9.7109375" style="160" customWidth="1"/>
    <col min="15" max="15" width="9.140625" style="112"/>
    <col min="16" max="16" width="49.140625" style="163" hidden="1" customWidth="1"/>
    <col min="17" max="17" width="42.42578125" style="163" hidden="1" customWidth="1"/>
    <col min="18" max="18" width="99.7109375" style="163" hidden="1" customWidth="1"/>
    <col min="19" max="22" width="138.42578125" style="163" hidden="1" customWidth="1"/>
    <col min="23" max="23" width="34.140625" style="163" hidden="1" customWidth="1"/>
    <col min="24" max="24" width="110.140625" style="163" hidden="1" customWidth="1"/>
    <col min="25" max="28" width="34.140625" style="163" hidden="1" customWidth="1"/>
    <col min="29" max="29" width="110.140625" style="163" hidden="1" customWidth="1"/>
    <col min="30" max="30" width="138.42578125" style="163" hidden="1" customWidth="1"/>
    <col min="31" max="31" width="110.140625" style="163" hidden="1" customWidth="1"/>
    <col min="32" max="32" width="34.140625" style="163" hidden="1" customWidth="1"/>
    <col min="33" max="38" width="84.42578125" style="163" hidden="1" customWidth="1"/>
    <col min="39" max="16384" width="9.140625" style="160"/>
  </cols>
  <sheetData>
    <row r="1" spans="1:20" s="160" customFormat="1" ht="11.25" customHeight="1" x14ac:dyDescent="0.2">
      <c r="N1" s="161" t="s">
        <v>381</v>
      </c>
    </row>
    <row r="2" spans="1:20" s="160" customFormat="1" x14ac:dyDescent="0.2">
      <c r="N2" s="161" t="s">
        <v>1</v>
      </c>
    </row>
    <row r="3" spans="1:20" s="160" customFormat="1" ht="8.25" customHeight="1" x14ac:dyDescent="0.2">
      <c r="N3" s="161"/>
    </row>
    <row r="4" spans="1:20" s="160" customFormat="1" ht="14.25" customHeight="1" x14ac:dyDescent="0.2">
      <c r="A4" s="1057" t="s">
        <v>382</v>
      </c>
      <c r="B4" s="1057"/>
      <c r="C4" s="1057"/>
      <c r="D4" s="162"/>
      <c r="K4" s="1057" t="s">
        <v>383</v>
      </c>
      <c r="L4" s="1057"/>
      <c r="M4" s="1057"/>
      <c r="N4" s="1057"/>
    </row>
    <row r="5" spans="1:20" s="160" customFormat="1" ht="12" customHeight="1" x14ac:dyDescent="0.2">
      <c r="A5" s="1058"/>
      <c r="B5" s="1058"/>
      <c r="C5" s="1058"/>
      <c r="D5" s="1058"/>
      <c r="E5" s="163"/>
      <c r="J5" s="1059"/>
      <c r="K5" s="1059"/>
      <c r="L5" s="1059"/>
      <c r="M5" s="1059"/>
      <c r="N5" s="1059"/>
    </row>
    <row r="6" spans="1:20" s="160" customFormat="1" x14ac:dyDescent="0.2">
      <c r="A6" s="1037"/>
      <c r="B6" s="1037"/>
      <c r="C6" s="1037"/>
      <c r="D6" s="1037"/>
      <c r="J6" s="1037"/>
      <c r="K6" s="1037"/>
      <c r="L6" s="1037"/>
      <c r="M6" s="1037"/>
      <c r="N6" s="1037"/>
      <c r="P6" s="163" t="s">
        <v>108</v>
      </c>
      <c r="Q6" s="163" t="s">
        <v>108</v>
      </c>
    </row>
    <row r="7" spans="1:20" s="160" customFormat="1" ht="17.25" customHeight="1" x14ac:dyDescent="0.2">
      <c r="A7" s="164"/>
      <c r="B7" s="165"/>
      <c r="C7" s="163"/>
      <c r="D7" s="163"/>
      <c r="K7" s="164"/>
      <c r="L7" s="164"/>
      <c r="M7" s="164"/>
      <c r="N7" s="165"/>
    </row>
    <row r="8" spans="1:20" s="160" customFormat="1" ht="16.5" customHeight="1" x14ac:dyDescent="0.2">
      <c r="A8" s="160" t="s">
        <v>384</v>
      </c>
      <c r="B8" s="166"/>
      <c r="C8" s="166"/>
      <c r="D8" s="166"/>
      <c r="L8" s="166"/>
      <c r="M8" s="166"/>
      <c r="N8" s="161" t="s">
        <v>384</v>
      </c>
    </row>
    <row r="9" spans="1:20" s="160" customFormat="1" ht="15.75" customHeight="1" x14ac:dyDescent="0.2">
      <c r="F9" s="167"/>
    </row>
    <row r="10" spans="1:20" s="160" customFormat="1" ht="56.25" x14ac:dyDescent="0.2">
      <c r="A10" s="168" t="s">
        <v>385</v>
      </c>
      <c r="B10" s="166"/>
      <c r="D10" s="1037" t="s">
        <v>386</v>
      </c>
      <c r="E10" s="1037"/>
      <c r="F10" s="1037"/>
      <c r="G10" s="1037"/>
      <c r="H10" s="1037"/>
      <c r="I10" s="1037"/>
      <c r="J10" s="1037"/>
      <c r="K10" s="1037"/>
      <c r="L10" s="1037"/>
      <c r="M10" s="1037"/>
      <c r="N10" s="1037"/>
      <c r="R10" s="163" t="s">
        <v>386</v>
      </c>
    </row>
    <row r="11" spans="1:20" s="160" customFormat="1" ht="15" customHeight="1" x14ac:dyDescent="0.2">
      <c r="A11" s="169" t="s">
        <v>387</v>
      </c>
      <c r="D11" s="164" t="s">
        <v>388</v>
      </c>
      <c r="E11" s="164"/>
      <c r="F11" s="170"/>
      <c r="G11" s="170"/>
      <c r="H11" s="170"/>
      <c r="I11" s="170"/>
      <c r="J11" s="170"/>
      <c r="K11" s="170"/>
      <c r="L11" s="170"/>
      <c r="M11" s="170"/>
      <c r="N11" s="170"/>
    </row>
    <row r="12" spans="1:20" s="160" customFormat="1" ht="8.25" customHeight="1" x14ac:dyDescent="0.2">
      <c r="A12" s="169"/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20" s="160" customFormat="1" x14ac:dyDescent="0.2">
      <c r="A13" s="1055" t="s">
        <v>2517</v>
      </c>
      <c r="B13" s="1055"/>
      <c r="C13" s="1055"/>
      <c r="D13" s="1055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S13" s="163" t="s">
        <v>2517</v>
      </c>
    </row>
    <row r="14" spans="1:20" s="160" customFormat="1" x14ac:dyDescent="0.2">
      <c r="A14" s="1052" t="s">
        <v>6</v>
      </c>
      <c r="B14" s="1052"/>
      <c r="C14" s="1052"/>
      <c r="D14" s="1052"/>
      <c r="E14" s="1052"/>
      <c r="F14" s="1052"/>
      <c r="G14" s="1052"/>
      <c r="H14" s="1052"/>
      <c r="I14" s="1052"/>
      <c r="J14" s="1052"/>
      <c r="K14" s="1052"/>
      <c r="L14" s="1052"/>
      <c r="M14" s="1052"/>
      <c r="N14" s="1052"/>
    </row>
    <row r="15" spans="1:20" s="160" customFormat="1" ht="8.25" customHeight="1" x14ac:dyDescent="0.2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</row>
    <row r="16" spans="1:20" s="160" customFormat="1" ht="11.25" customHeight="1" x14ac:dyDescent="0.2">
      <c r="A16" s="1055" t="s">
        <v>338</v>
      </c>
      <c r="B16" s="1055"/>
      <c r="C16" s="1055"/>
      <c r="D16" s="1055"/>
      <c r="E16" s="1055"/>
      <c r="F16" s="1055"/>
      <c r="G16" s="1055"/>
      <c r="H16" s="1055"/>
      <c r="I16" s="1055"/>
      <c r="J16" s="1055"/>
      <c r="K16" s="1055"/>
      <c r="L16" s="1055"/>
      <c r="M16" s="1055"/>
      <c r="N16" s="1055"/>
      <c r="T16" s="163" t="s">
        <v>2746</v>
      </c>
    </row>
    <row r="17" spans="1:21" s="160" customFormat="1" x14ac:dyDescent="0.2">
      <c r="A17" s="1052" t="s">
        <v>339</v>
      </c>
      <c r="B17" s="1052"/>
      <c r="C17" s="1052"/>
      <c r="D17" s="1052"/>
      <c r="E17" s="1052"/>
      <c r="F17" s="1052"/>
      <c r="G17" s="1052"/>
      <c r="H17" s="1052"/>
      <c r="I17" s="1052"/>
      <c r="J17" s="1052"/>
      <c r="K17" s="1052"/>
      <c r="L17" s="1052"/>
      <c r="M17" s="1052"/>
      <c r="N17" s="1052"/>
    </row>
    <row r="18" spans="1:21" s="160" customFormat="1" ht="24" customHeight="1" x14ac:dyDescent="0.25">
      <c r="A18" s="1056" t="s">
        <v>2747</v>
      </c>
      <c r="B18" s="1056"/>
      <c r="C18" s="1056"/>
      <c r="D18" s="1056"/>
      <c r="E18" s="1056"/>
      <c r="F18" s="1056"/>
      <c r="G18" s="1056"/>
      <c r="H18" s="1056"/>
      <c r="I18" s="1056"/>
      <c r="J18" s="1056"/>
      <c r="K18" s="1056"/>
      <c r="L18" s="1056"/>
      <c r="M18" s="1056"/>
      <c r="N18" s="1056"/>
    </row>
    <row r="19" spans="1:21" s="160" customFormat="1" ht="8.25" customHeight="1" x14ac:dyDescent="0.25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</row>
    <row r="20" spans="1:21" s="160" customFormat="1" x14ac:dyDescent="0.2">
      <c r="A20" s="1051" t="s">
        <v>278</v>
      </c>
      <c r="B20" s="1051"/>
      <c r="C20" s="1051"/>
      <c r="D20" s="1051"/>
      <c r="E20" s="1051"/>
      <c r="F20" s="1051"/>
      <c r="G20" s="1051"/>
      <c r="H20" s="1051"/>
      <c r="I20" s="1051"/>
      <c r="J20" s="1051"/>
      <c r="K20" s="1051"/>
      <c r="L20" s="1051"/>
      <c r="M20" s="1051"/>
      <c r="N20" s="1051"/>
      <c r="U20" s="163" t="s">
        <v>278</v>
      </c>
    </row>
    <row r="21" spans="1:21" s="160" customFormat="1" ht="13.5" customHeight="1" x14ac:dyDescent="0.2">
      <c r="A21" s="1052" t="s">
        <v>391</v>
      </c>
      <c r="B21" s="1052"/>
      <c r="C21" s="1052"/>
      <c r="D21" s="1052"/>
      <c r="E21" s="1052"/>
      <c r="F21" s="1052"/>
      <c r="G21" s="1052"/>
      <c r="H21" s="1052"/>
      <c r="I21" s="1052"/>
      <c r="J21" s="1052"/>
      <c r="K21" s="1052"/>
      <c r="L21" s="1052"/>
      <c r="M21" s="1052"/>
      <c r="N21" s="1052"/>
    </row>
    <row r="22" spans="1:21" s="160" customFormat="1" ht="15" customHeight="1" x14ac:dyDescent="0.2">
      <c r="A22" s="160" t="s">
        <v>392</v>
      </c>
      <c r="B22" s="173" t="s">
        <v>393</v>
      </c>
      <c r="C22" s="160" t="s">
        <v>394</v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21" s="160" customFormat="1" ht="18" customHeight="1" x14ac:dyDescent="0.2">
      <c r="A23" s="160" t="s">
        <v>395</v>
      </c>
      <c r="B23" s="1051" t="s">
        <v>2748</v>
      </c>
      <c r="C23" s="1051"/>
      <c r="D23" s="1051"/>
      <c r="E23" s="1051"/>
      <c r="F23" s="1051"/>
      <c r="G23" s="163"/>
      <c r="H23" s="163"/>
      <c r="I23" s="163"/>
      <c r="J23" s="163"/>
      <c r="K23" s="163"/>
      <c r="L23" s="163"/>
      <c r="M23" s="163"/>
      <c r="N23" s="163"/>
    </row>
    <row r="24" spans="1:21" s="160" customFormat="1" x14ac:dyDescent="0.2">
      <c r="B24" s="1053" t="s">
        <v>342</v>
      </c>
      <c r="C24" s="1053"/>
      <c r="D24" s="1053"/>
      <c r="E24" s="1053"/>
      <c r="F24" s="1053"/>
      <c r="G24" s="174"/>
      <c r="H24" s="174"/>
      <c r="I24" s="174"/>
      <c r="J24" s="174"/>
      <c r="K24" s="174"/>
      <c r="L24" s="174"/>
      <c r="M24" s="175"/>
      <c r="N24" s="174"/>
    </row>
    <row r="25" spans="1:21" s="160" customFormat="1" ht="9.75" customHeight="1" x14ac:dyDescent="0.2">
      <c r="D25" s="176"/>
      <c r="E25" s="176"/>
      <c r="F25" s="176"/>
      <c r="G25" s="176"/>
      <c r="H25" s="176"/>
      <c r="I25" s="176"/>
      <c r="J25" s="176"/>
      <c r="K25" s="176"/>
      <c r="L25" s="176"/>
      <c r="M25" s="174"/>
      <c r="N25" s="174"/>
    </row>
    <row r="26" spans="1:21" s="160" customFormat="1" x14ac:dyDescent="0.2">
      <c r="A26" s="177" t="s">
        <v>397</v>
      </c>
      <c r="D26" s="164" t="s">
        <v>398</v>
      </c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1" s="160" customFormat="1" ht="9.75" customHeight="1" x14ac:dyDescent="0.2"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1:21" s="160" customFormat="1" ht="12.75" customHeight="1" x14ac:dyDescent="0.2">
      <c r="A28" s="177" t="s">
        <v>399</v>
      </c>
      <c r="C28" s="179">
        <v>2232.79</v>
      </c>
      <c r="D28" s="180" t="s">
        <v>2749</v>
      </c>
      <c r="E28" s="168" t="s">
        <v>401</v>
      </c>
      <c r="L28" s="181"/>
      <c r="M28" s="181"/>
    </row>
    <row r="29" spans="1:21" s="160" customFormat="1" ht="12.75" customHeight="1" x14ac:dyDescent="0.2">
      <c r="B29" s="160" t="s">
        <v>402</v>
      </c>
      <c r="C29" s="182"/>
      <c r="D29" s="183"/>
      <c r="E29" s="168"/>
    </row>
    <row r="30" spans="1:21" s="160" customFormat="1" ht="12.75" customHeight="1" x14ac:dyDescent="0.2">
      <c r="B30" s="160" t="s">
        <v>403</v>
      </c>
      <c r="C30" s="179">
        <v>471.47</v>
      </c>
      <c r="D30" s="180" t="s">
        <v>2750</v>
      </c>
      <c r="E30" s="168" t="s">
        <v>401</v>
      </c>
      <c r="G30" s="160" t="s">
        <v>404</v>
      </c>
      <c r="L30" s="179">
        <v>0</v>
      </c>
      <c r="M30" s="180" t="s">
        <v>2751</v>
      </c>
      <c r="N30" s="168" t="s">
        <v>401</v>
      </c>
    </row>
    <row r="31" spans="1:21" s="160" customFormat="1" ht="12.75" customHeight="1" x14ac:dyDescent="0.2">
      <c r="B31" s="160" t="s">
        <v>10</v>
      </c>
      <c r="C31" s="179">
        <v>54.3</v>
      </c>
      <c r="D31" s="184" t="s">
        <v>2752</v>
      </c>
      <c r="E31" s="168" t="s">
        <v>401</v>
      </c>
      <c r="G31" s="160" t="s">
        <v>407</v>
      </c>
      <c r="L31" s="185"/>
      <c r="M31" s="185">
        <v>240.41</v>
      </c>
      <c r="N31" s="169" t="s">
        <v>408</v>
      </c>
    </row>
    <row r="32" spans="1:21" s="160" customFormat="1" ht="12.75" customHeight="1" x14ac:dyDescent="0.2">
      <c r="B32" s="160" t="s">
        <v>11</v>
      </c>
      <c r="C32" s="179">
        <v>1707.02</v>
      </c>
      <c r="D32" s="184" t="s">
        <v>2753</v>
      </c>
      <c r="E32" s="168" t="s">
        <v>401</v>
      </c>
      <c r="G32" s="160" t="s">
        <v>409</v>
      </c>
      <c r="L32" s="185"/>
      <c r="M32" s="185">
        <v>6.69</v>
      </c>
      <c r="N32" s="169" t="s">
        <v>408</v>
      </c>
    </row>
    <row r="33" spans="1:26" s="160" customFormat="1" ht="12.75" customHeight="1" x14ac:dyDescent="0.2">
      <c r="B33" s="160" t="s">
        <v>12</v>
      </c>
      <c r="C33" s="179">
        <v>0</v>
      </c>
      <c r="D33" s="180" t="s">
        <v>406</v>
      </c>
      <c r="E33" s="168" t="s">
        <v>401</v>
      </c>
      <c r="G33" s="160" t="s">
        <v>410</v>
      </c>
      <c r="L33" s="1054" t="s">
        <v>1003</v>
      </c>
      <c r="M33" s="1054"/>
    </row>
    <row r="34" spans="1:26" s="160" customFormat="1" ht="9.75" customHeight="1" x14ac:dyDescent="0.2">
      <c r="A34" s="186"/>
    </row>
    <row r="35" spans="1:26" s="160" customFormat="1" ht="36" customHeight="1" x14ac:dyDescent="0.2">
      <c r="A35" s="1049" t="s">
        <v>412</v>
      </c>
      <c r="B35" s="1049" t="s">
        <v>8</v>
      </c>
      <c r="C35" s="1049" t="s">
        <v>413</v>
      </c>
      <c r="D35" s="1049"/>
      <c r="E35" s="1049"/>
      <c r="F35" s="1049" t="s">
        <v>414</v>
      </c>
      <c r="G35" s="1049" t="s">
        <v>415</v>
      </c>
      <c r="H35" s="1049"/>
      <c r="I35" s="1049"/>
      <c r="J35" s="1049" t="s">
        <v>416</v>
      </c>
      <c r="K35" s="1049"/>
      <c r="L35" s="1049"/>
      <c r="M35" s="1049" t="s">
        <v>417</v>
      </c>
      <c r="N35" s="1049" t="s">
        <v>418</v>
      </c>
    </row>
    <row r="36" spans="1:26" s="160" customFormat="1" ht="36.75" customHeight="1" x14ac:dyDescent="0.2">
      <c r="A36" s="1049"/>
      <c r="B36" s="1049"/>
      <c r="C36" s="1049"/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</row>
    <row r="37" spans="1:26" s="160" customFormat="1" ht="42.75" customHeight="1" x14ac:dyDescent="0.2">
      <c r="A37" s="1049"/>
      <c r="B37" s="1049"/>
      <c r="C37" s="1049"/>
      <c r="D37" s="1049"/>
      <c r="E37" s="1049"/>
      <c r="F37" s="1049"/>
      <c r="G37" s="187" t="s">
        <v>419</v>
      </c>
      <c r="H37" s="187" t="s">
        <v>420</v>
      </c>
      <c r="I37" s="187" t="s">
        <v>421</v>
      </c>
      <c r="J37" s="187" t="s">
        <v>419</v>
      </c>
      <c r="K37" s="187" t="s">
        <v>420</v>
      </c>
      <c r="L37" s="187" t="s">
        <v>13</v>
      </c>
      <c r="M37" s="1049"/>
      <c r="N37" s="1049"/>
    </row>
    <row r="38" spans="1:26" s="160" customFormat="1" x14ac:dyDescent="0.2">
      <c r="A38" s="188">
        <v>1</v>
      </c>
      <c r="B38" s="188">
        <v>2</v>
      </c>
      <c r="C38" s="1050">
        <v>3</v>
      </c>
      <c r="D38" s="1050"/>
      <c r="E38" s="1050"/>
      <c r="F38" s="188">
        <v>4</v>
      </c>
      <c r="G38" s="188">
        <v>5</v>
      </c>
      <c r="H38" s="188">
        <v>6</v>
      </c>
      <c r="I38" s="188">
        <v>7</v>
      </c>
      <c r="J38" s="188">
        <v>8</v>
      </c>
      <c r="K38" s="188">
        <v>9</v>
      </c>
      <c r="L38" s="188">
        <v>10</v>
      </c>
      <c r="M38" s="188">
        <v>11</v>
      </c>
      <c r="N38" s="188">
        <v>12</v>
      </c>
    </row>
    <row r="39" spans="1:26" s="160" customFormat="1" ht="12" x14ac:dyDescent="0.2">
      <c r="A39" s="1043" t="s">
        <v>2754</v>
      </c>
      <c r="B39" s="1044"/>
      <c r="C39" s="1044"/>
      <c r="D39" s="1044"/>
      <c r="E39" s="1044"/>
      <c r="F39" s="1044"/>
      <c r="G39" s="1044"/>
      <c r="H39" s="1044"/>
      <c r="I39" s="1044"/>
      <c r="J39" s="1044"/>
      <c r="K39" s="1044"/>
      <c r="L39" s="1044"/>
      <c r="M39" s="1044"/>
      <c r="N39" s="1045"/>
      <c r="V39" s="189" t="s">
        <v>2754</v>
      </c>
    </row>
    <row r="40" spans="1:26" s="160" customFormat="1" ht="33.75" x14ac:dyDescent="0.2">
      <c r="A40" s="190" t="s">
        <v>423</v>
      </c>
      <c r="B40" s="191" t="s">
        <v>2755</v>
      </c>
      <c r="C40" s="1039" t="s">
        <v>2756</v>
      </c>
      <c r="D40" s="1039"/>
      <c r="E40" s="1039"/>
      <c r="F40" s="192" t="s">
        <v>1017</v>
      </c>
      <c r="G40" s="192"/>
      <c r="H40" s="192"/>
      <c r="I40" s="192" t="s">
        <v>423</v>
      </c>
      <c r="J40" s="193"/>
      <c r="K40" s="192"/>
      <c r="L40" s="193"/>
      <c r="M40" s="192"/>
      <c r="N40" s="194"/>
      <c r="V40" s="189"/>
      <c r="W40" s="195" t="s">
        <v>2756</v>
      </c>
    </row>
    <row r="41" spans="1:26" s="160" customFormat="1" ht="22.5" x14ac:dyDescent="0.2">
      <c r="A41" s="198"/>
      <c r="B41" s="199" t="s">
        <v>2757</v>
      </c>
      <c r="C41" s="1037" t="s">
        <v>2758</v>
      </c>
      <c r="D41" s="1037"/>
      <c r="E41" s="1037"/>
      <c r="F41" s="1037"/>
      <c r="G41" s="1037"/>
      <c r="H41" s="1037"/>
      <c r="I41" s="1037"/>
      <c r="J41" s="1037"/>
      <c r="K41" s="1037"/>
      <c r="L41" s="1037"/>
      <c r="M41" s="1037"/>
      <c r="N41" s="1046"/>
      <c r="V41" s="189"/>
      <c r="W41" s="195"/>
      <c r="X41" s="163" t="s">
        <v>2758</v>
      </c>
    </row>
    <row r="42" spans="1:26" s="160" customFormat="1" ht="33.75" x14ac:dyDescent="0.2">
      <c r="A42" s="198"/>
      <c r="B42" s="199" t="s">
        <v>430</v>
      </c>
      <c r="C42" s="1037" t="s">
        <v>431</v>
      </c>
      <c r="D42" s="1037"/>
      <c r="E42" s="1037"/>
      <c r="F42" s="1037"/>
      <c r="G42" s="1037"/>
      <c r="H42" s="1037"/>
      <c r="I42" s="1037"/>
      <c r="J42" s="1037"/>
      <c r="K42" s="1037"/>
      <c r="L42" s="1037"/>
      <c r="M42" s="1037"/>
      <c r="N42" s="1046"/>
      <c r="V42" s="189"/>
      <c r="W42" s="195"/>
      <c r="X42" s="163" t="s">
        <v>431</v>
      </c>
    </row>
    <row r="43" spans="1:26" s="160" customFormat="1" ht="12" x14ac:dyDescent="0.2">
      <c r="A43" s="200"/>
      <c r="B43" s="199" t="s">
        <v>423</v>
      </c>
      <c r="C43" s="1037" t="s">
        <v>432</v>
      </c>
      <c r="D43" s="1037"/>
      <c r="E43" s="1037"/>
      <c r="F43" s="201"/>
      <c r="G43" s="201"/>
      <c r="H43" s="201"/>
      <c r="I43" s="201"/>
      <c r="J43" s="202">
        <v>203.8</v>
      </c>
      <c r="K43" s="201" t="s">
        <v>2759</v>
      </c>
      <c r="L43" s="202">
        <v>242.01</v>
      </c>
      <c r="M43" s="201"/>
      <c r="N43" s="203"/>
      <c r="V43" s="189"/>
      <c r="W43" s="195"/>
      <c r="Y43" s="163" t="s">
        <v>432</v>
      </c>
    </row>
    <row r="44" spans="1:26" s="160" customFormat="1" ht="12" x14ac:dyDescent="0.2">
      <c r="A44" s="200"/>
      <c r="B44" s="199" t="s">
        <v>434</v>
      </c>
      <c r="C44" s="1037" t="s">
        <v>435</v>
      </c>
      <c r="D44" s="1037"/>
      <c r="E44" s="1037"/>
      <c r="F44" s="201"/>
      <c r="G44" s="201"/>
      <c r="H44" s="201"/>
      <c r="I44" s="201"/>
      <c r="J44" s="202">
        <v>48.22</v>
      </c>
      <c r="K44" s="201" t="s">
        <v>2759</v>
      </c>
      <c r="L44" s="202">
        <v>57.26</v>
      </c>
      <c r="M44" s="201"/>
      <c r="N44" s="203"/>
      <c r="V44" s="189"/>
      <c r="W44" s="195"/>
      <c r="Y44" s="163" t="s">
        <v>435</v>
      </c>
    </row>
    <row r="45" spans="1:26" s="160" customFormat="1" ht="12" x14ac:dyDescent="0.2">
      <c r="A45" s="200"/>
      <c r="B45" s="199" t="s">
        <v>437</v>
      </c>
      <c r="C45" s="1037" t="s">
        <v>438</v>
      </c>
      <c r="D45" s="1037"/>
      <c r="E45" s="1037"/>
      <c r="F45" s="201"/>
      <c r="G45" s="201"/>
      <c r="H45" s="201"/>
      <c r="I45" s="201"/>
      <c r="J45" s="202">
        <v>4.0999999999999996</v>
      </c>
      <c r="K45" s="201" t="s">
        <v>2759</v>
      </c>
      <c r="L45" s="202">
        <v>4.87</v>
      </c>
      <c r="M45" s="201"/>
      <c r="N45" s="203"/>
      <c r="V45" s="189"/>
      <c r="W45" s="195"/>
      <c r="Y45" s="163" t="s">
        <v>438</v>
      </c>
    </row>
    <row r="46" spans="1:26" s="160" customFormat="1" ht="12" x14ac:dyDescent="0.2">
      <c r="A46" s="200"/>
      <c r="B46" s="199" t="s">
        <v>439</v>
      </c>
      <c r="C46" s="1037" t="s">
        <v>440</v>
      </c>
      <c r="D46" s="1037"/>
      <c r="E46" s="1037"/>
      <c r="F46" s="201"/>
      <c r="G46" s="201"/>
      <c r="H46" s="201"/>
      <c r="I46" s="201"/>
      <c r="J46" s="202">
        <v>246.58</v>
      </c>
      <c r="K46" s="201" t="s">
        <v>2760</v>
      </c>
      <c r="L46" s="202">
        <v>234.25</v>
      </c>
      <c r="M46" s="201"/>
      <c r="N46" s="203"/>
      <c r="V46" s="189"/>
      <c r="W46" s="195"/>
      <c r="Y46" s="163" t="s">
        <v>440</v>
      </c>
    </row>
    <row r="47" spans="1:26" s="160" customFormat="1" ht="12" x14ac:dyDescent="0.2">
      <c r="A47" s="200"/>
      <c r="B47" s="199"/>
      <c r="C47" s="1037" t="s">
        <v>443</v>
      </c>
      <c r="D47" s="1037"/>
      <c r="E47" s="1037"/>
      <c r="F47" s="201" t="s">
        <v>444</v>
      </c>
      <c r="G47" s="201" t="s">
        <v>2604</v>
      </c>
      <c r="H47" s="201" t="s">
        <v>2759</v>
      </c>
      <c r="I47" s="201" t="s">
        <v>2761</v>
      </c>
      <c r="J47" s="202"/>
      <c r="K47" s="201"/>
      <c r="L47" s="202"/>
      <c r="M47" s="201"/>
      <c r="N47" s="203"/>
      <c r="V47" s="189"/>
      <c r="W47" s="195"/>
      <c r="Z47" s="163" t="s">
        <v>443</v>
      </c>
    </row>
    <row r="48" spans="1:26" s="160" customFormat="1" ht="12" x14ac:dyDescent="0.2">
      <c r="A48" s="200"/>
      <c r="B48" s="199"/>
      <c r="C48" s="1037" t="s">
        <v>447</v>
      </c>
      <c r="D48" s="1037"/>
      <c r="E48" s="1037"/>
      <c r="F48" s="201" t="s">
        <v>444</v>
      </c>
      <c r="G48" s="201" t="s">
        <v>2762</v>
      </c>
      <c r="H48" s="201" t="s">
        <v>2759</v>
      </c>
      <c r="I48" s="201" t="s">
        <v>2763</v>
      </c>
      <c r="J48" s="202"/>
      <c r="K48" s="201"/>
      <c r="L48" s="202"/>
      <c r="M48" s="201"/>
      <c r="N48" s="203"/>
      <c r="V48" s="189"/>
      <c r="W48" s="195"/>
      <c r="Z48" s="163" t="s">
        <v>447</v>
      </c>
    </row>
    <row r="49" spans="1:29" s="160" customFormat="1" ht="12" x14ac:dyDescent="0.2">
      <c r="A49" s="200"/>
      <c r="B49" s="199"/>
      <c r="C49" s="1047" t="s">
        <v>450</v>
      </c>
      <c r="D49" s="1047"/>
      <c r="E49" s="1047"/>
      <c r="F49" s="208"/>
      <c r="G49" s="208"/>
      <c r="H49" s="208"/>
      <c r="I49" s="208"/>
      <c r="J49" s="209">
        <v>498.6</v>
      </c>
      <c r="K49" s="208"/>
      <c r="L49" s="209">
        <v>533.52</v>
      </c>
      <c r="M49" s="208"/>
      <c r="N49" s="210"/>
      <c r="V49" s="189"/>
      <c r="W49" s="195"/>
      <c r="AA49" s="163" t="s">
        <v>450</v>
      </c>
    </row>
    <row r="50" spans="1:29" s="160" customFormat="1" ht="12" x14ac:dyDescent="0.2">
      <c r="A50" s="200"/>
      <c r="B50" s="199"/>
      <c r="C50" s="1037" t="s">
        <v>451</v>
      </c>
      <c r="D50" s="1037"/>
      <c r="E50" s="1037"/>
      <c r="F50" s="201"/>
      <c r="G50" s="201"/>
      <c r="H50" s="201"/>
      <c r="I50" s="201"/>
      <c r="J50" s="202"/>
      <c r="K50" s="201"/>
      <c r="L50" s="202">
        <v>246.88</v>
      </c>
      <c r="M50" s="201"/>
      <c r="N50" s="203"/>
      <c r="V50" s="189"/>
      <c r="W50" s="195"/>
      <c r="Z50" s="163" t="s">
        <v>451</v>
      </c>
    </row>
    <row r="51" spans="1:29" s="160" customFormat="1" ht="22.5" x14ac:dyDescent="0.2">
      <c r="A51" s="200"/>
      <c r="B51" s="199" t="s">
        <v>2764</v>
      </c>
      <c r="C51" s="1037" t="s">
        <v>2765</v>
      </c>
      <c r="D51" s="1037"/>
      <c r="E51" s="1037"/>
      <c r="F51" s="201" t="s">
        <v>454</v>
      </c>
      <c r="G51" s="201" t="s">
        <v>654</v>
      </c>
      <c r="H51" s="201"/>
      <c r="I51" s="201" t="s">
        <v>654</v>
      </c>
      <c r="J51" s="202"/>
      <c r="K51" s="201"/>
      <c r="L51" s="202">
        <v>227.13</v>
      </c>
      <c r="M51" s="201"/>
      <c r="N51" s="203"/>
      <c r="V51" s="189"/>
      <c r="W51" s="195"/>
      <c r="Z51" s="163" t="s">
        <v>2765</v>
      </c>
    </row>
    <row r="52" spans="1:29" s="160" customFormat="1" ht="22.5" x14ac:dyDescent="0.2">
      <c r="A52" s="200"/>
      <c r="B52" s="199" t="s">
        <v>2766</v>
      </c>
      <c r="C52" s="1037" t="s">
        <v>2767</v>
      </c>
      <c r="D52" s="1037"/>
      <c r="E52" s="1037"/>
      <c r="F52" s="201" t="s">
        <v>454</v>
      </c>
      <c r="G52" s="201" t="s">
        <v>890</v>
      </c>
      <c r="H52" s="201"/>
      <c r="I52" s="201" t="s">
        <v>890</v>
      </c>
      <c r="J52" s="202"/>
      <c r="K52" s="201"/>
      <c r="L52" s="202">
        <v>120.97</v>
      </c>
      <c r="M52" s="201"/>
      <c r="N52" s="203"/>
      <c r="V52" s="189"/>
      <c r="W52" s="195"/>
      <c r="Z52" s="163" t="s">
        <v>2767</v>
      </c>
    </row>
    <row r="53" spans="1:29" s="160" customFormat="1" ht="12" x14ac:dyDescent="0.2">
      <c r="A53" s="211"/>
      <c r="B53" s="212"/>
      <c r="C53" s="1039" t="s">
        <v>459</v>
      </c>
      <c r="D53" s="1039"/>
      <c r="E53" s="1039"/>
      <c r="F53" s="192"/>
      <c r="G53" s="192"/>
      <c r="H53" s="192"/>
      <c r="I53" s="192"/>
      <c r="J53" s="193"/>
      <c r="K53" s="192"/>
      <c r="L53" s="193">
        <v>881.62</v>
      </c>
      <c r="M53" s="208"/>
      <c r="N53" s="194"/>
      <c r="V53" s="189"/>
      <c r="W53" s="195"/>
      <c r="AB53" s="195" t="s">
        <v>459</v>
      </c>
    </row>
    <row r="54" spans="1:29" s="160" customFormat="1" ht="101.25" x14ac:dyDescent="0.2">
      <c r="A54" s="190" t="s">
        <v>2768</v>
      </c>
      <c r="B54" s="191" t="s">
        <v>2769</v>
      </c>
      <c r="C54" s="1039" t="s">
        <v>2770</v>
      </c>
      <c r="D54" s="1039"/>
      <c r="E54" s="1039"/>
      <c r="F54" s="192" t="s">
        <v>1017</v>
      </c>
      <c r="G54" s="192"/>
      <c r="H54" s="192"/>
      <c r="I54" s="192" t="s">
        <v>423</v>
      </c>
      <c r="J54" s="193">
        <v>451068.28</v>
      </c>
      <c r="K54" s="192" t="s">
        <v>566</v>
      </c>
      <c r="L54" s="193">
        <v>92760.08</v>
      </c>
      <c r="M54" s="192" t="s">
        <v>1362</v>
      </c>
      <c r="N54" s="194">
        <v>460090</v>
      </c>
      <c r="V54" s="189"/>
      <c r="W54" s="195" t="s">
        <v>2770</v>
      </c>
      <c r="AB54" s="195"/>
    </row>
    <row r="55" spans="1:29" s="160" customFormat="1" ht="12" x14ac:dyDescent="0.2">
      <c r="A55" s="211"/>
      <c r="B55" s="212"/>
      <c r="C55" s="168" t="s">
        <v>1363</v>
      </c>
      <c r="D55" s="213"/>
      <c r="E55" s="213"/>
      <c r="F55" s="214"/>
      <c r="G55" s="214"/>
      <c r="H55" s="214"/>
      <c r="I55" s="214"/>
      <c r="J55" s="215"/>
      <c r="K55" s="214"/>
      <c r="L55" s="215"/>
      <c r="M55" s="216"/>
      <c r="N55" s="217"/>
      <c r="V55" s="189"/>
      <c r="W55" s="195"/>
      <c r="AB55" s="195"/>
    </row>
    <row r="56" spans="1:29" s="160" customFormat="1" ht="12" x14ac:dyDescent="0.2">
      <c r="A56" s="196"/>
      <c r="B56" s="197"/>
      <c r="C56" s="1037" t="s">
        <v>2771</v>
      </c>
      <c r="D56" s="1037"/>
      <c r="E56" s="1037"/>
      <c r="F56" s="1037"/>
      <c r="G56" s="1037"/>
      <c r="H56" s="1037"/>
      <c r="I56" s="1037"/>
      <c r="J56" s="1037"/>
      <c r="K56" s="1037"/>
      <c r="L56" s="1037"/>
      <c r="M56" s="1037"/>
      <c r="N56" s="1046"/>
      <c r="V56" s="189"/>
      <c r="W56" s="195"/>
      <c r="AB56" s="195"/>
      <c r="AC56" s="163" t="s">
        <v>2771</v>
      </c>
    </row>
    <row r="57" spans="1:29" s="160" customFormat="1" ht="22.5" x14ac:dyDescent="0.2">
      <c r="A57" s="198"/>
      <c r="B57" s="199" t="s">
        <v>568</v>
      </c>
      <c r="C57" s="1037" t="s">
        <v>569</v>
      </c>
      <c r="D57" s="1037"/>
      <c r="E57" s="1037"/>
      <c r="F57" s="1037"/>
      <c r="G57" s="1037"/>
      <c r="H57" s="1037"/>
      <c r="I57" s="1037"/>
      <c r="J57" s="1037"/>
      <c r="K57" s="1037"/>
      <c r="L57" s="1037"/>
      <c r="M57" s="1037"/>
      <c r="N57" s="1046"/>
      <c r="V57" s="189"/>
      <c r="W57" s="195"/>
      <c r="X57" s="163" t="s">
        <v>569</v>
      </c>
      <c r="AB57" s="195"/>
    </row>
    <row r="58" spans="1:29" s="160" customFormat="1" ht="45" x14ac:dyDescent="0.2">
      <c r="A58" s="190" t="s">
        <v>437</v>
      </c>
      <c r="B58" s="191" t="s">
        <v>2755</v>
      </c>
      <c r="C58" s="1039" t="s">
        <v>2772</v>
      </c>
      <c r="D58" s="1039"/>
      <c r="E58" s="1039"/>
      <c r="F58" s="192" t="s">
        <v>1017</v>
      </c>
      <c r="G58" s="192"/>
      <c r="H58" s="192"/>
      <c r="I58" s="192" t="s">
        <v>423</v>
      </c>
      <c r="J58" s="193"/>
      <c r="K58" s="192"/>
      <c r="L58" s="193"/>
      <c r="M58" s="192"/>
      <c r="N58" s="194"/>
      <c r="V58" s="189"/>
      <c r="W58" s="195" t="s">
        <v>2772</v>
      </c>
      <c r="AB58" s="195"/>
    </row>
    <row r="59" spans="1:29" s="160" customFormat="1" ht="22.5" x14ac:dyDescent="0.2">
      <c r="A59" s="198"/>
      <c r="B59" s="199" t="s">
        <v>2757</v>
      </c>
      <c r="C59" s="1037" t="s">
        <v>2773</v>
      </c>
      <c r="D59" s="1037"/>
      <c r="E59" s="1037"/>
      <c r="F59" s="1037"/>
      <c r="G59" s="1037"/>
      <c r="H59" s="1037"/>
      <c r="I59" s="1037"/>
      <c r="J59" s="1037"/>
      <c r="K59" s="1037"/>
      <c r="L59" s="1037"/>
      <c r="M59" s="1037"/>
      <c r="N59" s="1046"/>
      <c r="V59" s="189"/>
      <c r="W59" s="195"/>
      <c r="X59" s="163" t="s">
        <v>2773</v>
      </c>
      <c r="AB59" s="195"/>
    </row>
    <row r="60" spans="1:29" s="160" customFormat="1" ht="33.75" x14ac:dyDescent="0.2">
      <c r="A60" s="198"/>
      <c r="B60" s="199" t="s">
        <v>430</v>
      </c>
      <c r="C60" s="1037" t="s">
        <v>431</v>
      </c>
      <c r="D60" s="1037"/>
      <c r="E60" s="1037"/>
      <c r="F60" s="1037"/>
      <c r="G60" s="1037"/>
      <c r="H60" s="1037"/>
      <c r="I60" s="1037"/>
      <c r="J60" s="1037"/>
      <c r="K60" s="1037"/>
      <c r="L60" s="1037"/>
      <c r="M60" s="1037"/>
      <c r="N60" s="1046"/>
      <c r="V60" s="189"/>
      <c r="W60" s="195"/>
      <c r="X60" s="163" t="s">
        <v>431</v>
      </c>
      <c r="AB60" s="195"/>
    </row>
    <row r="61" spans="1:29" s="160" customFormat="1" ht="12" x14ac:dyDescent="0.2">
      <c r="A61" s="200"/>
      <c r="B61" s="199" t="s">
        <v>423</v>
      </c>
      <c r="C61" s="1037" t="s">
        <v>432</v>
      </c>
      <c r="D61" s="1037"/>
      <c r="E61" s="1037"/>
      <c r="F61" s="201"/>
      <c r="G61" s="201"/>
      <c r="H61" s="201"/>
      <c r="I61" s="201"/>
      <c r="J61" s="202">
        <v>203.8</v>
      </c>
      <c r="K61" s="201" t="s">
        <v>2774</v>
      </c>
      <c r="L61" s="202">
        <v>382.13</v>
      </c>
      <c r="M61" s="201"/>
      <c r="N61" s="203"/>
      <c r="V61" s="189"/>
      <c r="W61" s="195"/>
      <c r="Y61" s="163" t="s">
        <v>432</v>
      </c>
      <c r="AB61" s="195"/>
    </row>
    <row r="62" spans="1:29" s="160" customFormat="1" ht="12" x14ac:dyDescent="0.2">
      <c r="A62" s="200"/>
      <c r="B62" s="199" t="s">
        <v>434</v>
      </c>
      <c r="C62" s="1037" t="s">
        <v>435</v>
      </c>
      <c r="D62" s="1037"/>
      <c r="E62" s="1037"/>
      <c r="F62" s="201"/>
      <c r="G62" s="201"/>
      <c r="H62" s="201"/>
      <c r="I62" s="201"/>
      <c r="J62" s="202">
        <v>48.22</v>
      </c>
      <c r="K62" s="201" t="s">
        <v>2774</v>
      </c>
      <c r="L62" s="202">
        <v>90.41</v>
      </c>
      <c r="M62" s="201"/>
      <c r="N62" s="203"/>
      <c r="V62" s="189"/>
      <c r="W62" s="195"/>
      <c r="Y62" s="163" t="s">
        <v>435</v>
      </c>
      <c r="AB62" s="195"/>
    </row>
    <row r="63" spans="1:29" s="160" customFormat="1" ht="12" x14ac:dyDescent="0.2">
      <c r="A63" s="200"/>
      <c r="B63" s="199" t="s">
        <v>437</v>
      </c>
      <c r="C63" s="1037" t="s">
        <v>438</v>
      </c>
      <c r="D63" s="1037"/>
      <c r="E63" s="1037"/>
      <c r="F63" s="201"/>
      <c r="G63" s="201"/>
      <c r="H63" s="201"/>
      <c r="I63" s="201"/>
      <c r="J63" s="202">
        <v>4.0999999999999996</v>
      </c>
      <c r="K63" s="201" t="s">
        <v>2774</v>
      </c>
      <c r="L63" s="202">
        <v>7.69</v>
      </c>
      <c r="M63" s="201"/>
      <c r="N63" s="203"/>
      <c r="V63" s="189"/>
      <c r="W63" s="195"/>
      <c r="Y63" s="163" t="s">
        <v>438</v>
      </c>
      <c r="AB63" s="195"/>
    </row>
    <row r="64" spans="1:29" s="160" customFormat="1" ht="12" x14ac:dyDescent="0.2">
      <c r="A64" s="200"/>
      <c r="B64" s="199" t="s">
        <v>439</v>
      </c>
      <c r="C64" s="1037" t="s">
        <v>440</v>
      </c>
      <c r="D64" s="1037"/>
      <c r="E64" s="1037"/>
      <c r="F64" s="201"/>
      <c r="G64" s="201"/>
      <c r="H64" s="201"/>
      <c r="I64" s="201"/>
      <c r="J64" s="202">
        <v>246.58</v>
      </c>
      <c r="K64" s="201" t="s">
        <v>665</v>
      </c>
      <c r="L64" s="202">
        <v>369.87</v>
      </c>
      <c r="M64" s="201"/>
      <c r="N64" s="203"/>
      <c r="V64" s="189"/>
      <c r="W64" s="195"/>
      <c r="Y64" s="163" t="s">
        <v>440</v>
      </c>
      <c r="AB64" s="195"/>
    </row>
    <row r="65" spans="1:31" s="160" customFormat="1" ht="12" x14ac:dyDescent="0.2">
      <c r="A65" s="200"/>
      <c r="B65" s="199"/>
      <c r="C65" s="1037" t="s">
        <v>443</v>
      </c>
      <c r="D65" s="1037"/>
      <c r="E65" s="1037"/>
      <c r="F65" s="201" t="s">
        <v>444</v>
      </c>
      <c r="G65" s="201" t="s">
        <v>2604</v>
      </c>
      <c r="H65" s="201" t="s">
        <v>2774</v>
      </c>
      <c r="I65" s="201" t="s">
        <v>2775</v>
      </c>
      <c r="J65" s="202"/>
      <c r="K65" s="201"/>
      <c r="L65" s="202"/>
      <c r="M65" s="201"/>
      <c r="N65" s="203"/>
      <c r="V65" s="189"/>
      <c r="W65" s="195"/>
      <c r="Z65" s="163" t="s">
        <v>443</v>
      </c>
      <c r="AB65" s="195"/>
    </row>
    <row r="66" spans="1:31" s="160" customFormat="1" ht="12" x14ac:dyDescent="0.2">
      <c r="A66" s="200"/>
      <c r="B66" s="199"/>
      <c r="C66" s="1037" t="s">
        <v>447</v>
      </c>
      <c r="D66" s="1037"/>
      <c r="E66" s="1037"/>
      <c r="F66" s="201" t="s">
        <v>444</v>
      </c>
      <c r="G66" s="201" t="s">
        <v>2762</v>
      </c>
      <c r="H66" s="201" t="s">
        <v>2774</v>
      </c>
      <c r="I66" s="201" t="s">
        <v>2776</v>
      </c>
      <c r="J66" s="202"/>
      <c r="K66" s="201"/>
      <c r="L66" s="202"/>
      <c r="M66" s="201"/>
      <c r="N66" s="203"/>
      <c r="V66" s="189"/>
      <c r="W66" s="195"/>
      <c r="Z66" s="163" t="s">
        <v>447</v>
      </c>
      <c r="AB66" s="195"/>
    </row>
    <row r="67" spans="1:31" s="160" customFormat="1" ht="12" x14ac:dyDescent="0.2">
      <c r="A67" s="200"/>
      <c r="B67" s="199"/>
      <c r="C67" s="1047" t="s">
        <v>450</v>
      </c>
      <c r="D67" s="1047"/>
      <c r="E67" s="1047"/>
      <c r="F67" s="208"/>
      <c r="G67" s="208"/>
      <c r="H67" s="208"/>
      <c r="I67" s="208"/>
      <c r="J67" s="209">
        <v>498.6</v>
      </c>
      <c r="K67" s="208"/>
      <c r="L67" s="209">
        <v>842.41</v>
      </c>
      <c r="M67" s="208"/>
      <c r="N67" s="210"/>
      <c r="V67" s="189"/>
      <c r="W67" s="195"/>
      <c r="AA67" s="163" t="s">
        <v>450</v>
      </c>
      <c r="AB67" s="195"/>
    </row>
    <row r="68" spans="1:31" s="160" customFormat="1" ht="12" x14ac:dyDescent="0.2">
      <c r="A68" s="200"/>
      <c r="B68" s="199"/>
      <c r="C68" s="1037" t="s">
        <v>451</v>
      </c>
      <c r="D68" s="1037"/>
      <c r="E68" s="1037"/>
      <c r="F68" s="201"/>
      <c r="G68" s="201"/>
      <c r="H68" s="201"/>
      <c r="I68" s="201"/>
      <c r="J68" s="202"/>
      <c r="K68" s="201"/>
      <c r="L68" s="202">
        <v>389.82</v>
      </c>
      <c r="M68" s="201"/>
      <c r="N68" s="203"/>
      <c r="V68" s="189"/>
      <c r="W68" s="195"/>
      <c r="Z68" s="163" t="s">
        <v>451</v>
      </c>
      <c r="AB68" s="195"/>
    </row>
    <row r="69" spans="1:31" s="160" customFormat="1" ht="22.5" x14ac:dyDescent="0.2">
      <c r="A69" s="200"/>
      <c r="B69" s="199" t="s">
        <v>2764</v>
      </c>
      <c r="C69" s="1037" t="s">
        <v>2765</v>
      </c>
      <c r="D69" s="1037"/>
      <c r="E69" s="1037"/>
      <c r="F69" s="201" t="s">
        <v>454</v>
      </c>
      <c r="G69" s="201" t="s">
        <v>654</v>
      </c>
      <c r="H69" s="201"/>
      <c r="I69" s="201" t="s">
        <v>654</v>
      </c>
      <c r="J69" s="202"/>
      <c r="K69" s="201"/>
      <c r="L69" s="202">
        <v>358.63</v>
      </c>
      <c r="M69" s="201"/>
      <c r="N69" s="203"/>
      <c r="V69" s="189"/>
      <c r="W69" s="195"/>
      <c r="Z69" s="163" t="s">
        <v>2765</v>
      </c>
      <c r="AB69" s="195"/>
    </row>
    <row r="70" spans="1:31" s="160" customFormat="1" ht="22.5" x14ac:dyDescent="0.2">
      <c r="A70" s="200"/>
      <c r="B70" s="199" t="s">
        <v>2766</v>
      </c>
      <c r="C70" s="1037" t="s">
        <v>2767</v>
      </c>
      <c r="D70" s="1037"/>
      <c r="E70" s="1037"/>
      <c r="F70" s="201" t="s">
        <v>454</v>
      </c>
      <c r="G70" s="201" t="s">
        <v>890</v>
      </c>
      <c r="H70" s="201"/>
      <c r="I70" s="201" t="s">
        <v>890</v>
      </c>
      <c r="J70" s="202"/>
      <c r="K70" s="201"/>
      <c r="L70" s="202">
        <v>191.01</v>
      </c>
      <c r="M70" s="201"/>
      <c r="N70" s="203"/>
      <c r="V70" s="189"/>
      <c r="W70" s="195"/>
      <c r="Z70" s="163" t="s">
        <v>2767</v>
      </c>
      <c r="AB70" s="195"/>
    </row>
    <row r="71" spans="1:31" s="160" customFormat="1" ht="12" x14ac:dyDescent="0.2">
      <c r="A71" s="211"/>
      <c r="B71" s="212"/>
      <c r="C71" s="1039" t="s">
        <v>459</v>
      </c>
      <c r="D71" s="1039"/>
      <c r="E71" s="1039"/>
      <c r="F71" s="192"/>
      <c r="G71" s="192"/>
      <c r="H71" s="192"/>
      <c r="I71" s="192"/>
      <c r="J71" s="193"/>
      <c r="K71" s="192"/>
      <c r="L71" s="193">
        <v>1392.05</v>
      </c>
      <c r="M71" s="208"/>
      <c r="N71" s="194"/>
      <c r="V71" s="189"/>
      <c r="W71" s="195"/>
      <c r="AB71" s="195" t="s">
        <v>459</v>
      </c>
    </row>
    <row r="72" spans="1:31" s="160" customFormat="1" ht="90" x14ac:dyDescent="0.2">
      <c r="A72" s="190" t="s">
        <v>2777</v>
      </c>
      <c r="B72" s="191" t="s">
        <v>2778</v>
      </c>
      <c r="C72" s="1039" t="s">
        <v>2779</v>
      </c>
      <c r="D72" s="1039"/>
      <c r="E72" s="1039"/>
      <c r="F72" s="192" t="s">
        <v>1017</v>
      </c>
      <c r="G72" s="192"/>
      <c r="H72" s="192"/>
      <c r="I72" s="192" t="s">
        <v>423</v>
      </c>
      <c r="J72" s="193">
        <v>938874.95</v>
      </c>
      <c r="K72" s="192" t="s">
        <v>566</v>
      </c>
      <c r="L72" s="193">
        <v>193075</v>
      </c>
      <c r="M72" s="192" t="s">
        <v>1362</v>
      </c>
      <c r="N72" s="194">
        <v>957652</v>
      </c>
      <c r="V72" s="189"/>
      <c r="W72" s="195" t="s">
        <v>2779</v>
      </c>
      <c r="AB72" s="195"/>
    </row>
    <row r="73" spans="1:31" s="160" customFormat="1" ht="12" x14ac:dyDescent="0.2">
      <c r="A73" s="211"/>
      <c r="B73" s="212"/>
      <c r="C73" s="168" t="s">
        <v>1363</v>
      </c>
      <c r="D73" s="213"/>
      <c r="E73" s="213"/>
      <c r="F73" s="214"/>
      <c r="G73" s="214"/>
      <c r="H73" s="214"/>
      <c r="I73" s="214"/>
      <c r="J73" s="215"/>
      <c r="K73" s="214"/>
      <c r="L73" s="215"/>
      <c r="M73" s="216"/>
      <c r="N73" s="217"/>
      <c r="V73" s="189"/>
      <c r="W73" s="195"/>
      <c r="AB73" s="195"/>
    </row>
    <row r="74" spans="1:31" s="160" customFormat="1" ht="12" x14ac:dyDescent="0.2">
      <c r="A74" s="196"/>
      <c r="B74" s="197"/>
      <c r="C74" s="1037" t="s">
        <v>2780</v>
      </c>
      <c r="D74" s="1037"/>
      <c r="E74" s="1037"/>
      <c r="F74" s="1037"/>
      <c r="G74" s="1037"/>
      <c r="H74" s="1037"/>
      <c r="I74" s="1037"/>
      <c r="J74" s="1037"/>
      <c r="K74" s="1037"/>
      <c r="L74" s="1037"/>
      <c r="M74" s="1037"/>
      <c r="N74" s="1046"/>
      <c r="V74" s="189"/>
      <c r="W74" s="195"/>
      <c r="AB74" s="195"/>
      <c r="AC74" s="163" t="s">
        <v>2780</v>
      </c>
    </row>
    <row r="75" spans="1:31" s="160" customFormat="1" ht="22.5" x14ac:dyDescent="0.2">
      <c r="A75" s="198"/>
      <c r="B75" s="199" t="s">
        <v>568</v>
      </c>
      <c r="C75" s="1037" t="s">
        <v>569</v>
      </c>
      <c r="D75" s="1037"/>
      <c r="E75" s="1037"/>
      <c r="F75" s="1037"/>
      <c r="G75" s="1037"/>
      <c r="H75" s="1037"/>
      <c r="I75" s="1037"/>
      <c r="J75" s="1037"/>
      <c r="K75" s="1037"/>
      <c r="L75" s="1037"/>
      <c r="M75" s="1037"/>
      <c r="N75" s="1046"/>
      <c r="V75" s="189"/>
      <c r="W75" s="195"/>
      <c r="X75" s="163" t="s">
        <v>569</v>
      </c>
      <c r="AB75" s="195"/>
    </row>
    <row r="76" spans="1:31" s="160" customFormat="1" ht="12" x14ac:dyDescent="0.2">
      <c r="A76" s="1040" t="s">
        <v>2525</v>
      </c>
      <c r="B76" s="1041"/>
      <c r="C76" s="1041"/>
      <c r="D76" s="1041"/>
      <c r="E76" s="1041"/>
      <c r="F76" s="1041"/>
      <c r="G76" s="1041"/>
      <c r="H76" s="1041"/>
      <c r="I76" s="1041"/>
      <c r="J76" s="1041"/>
      <c r="K76" s="1041"/>
      <c r="L76" s="1041"/>
      <c r="M76" s="1041"/>
      <c r="N76" s="1042"/>
      <c r="V76" s="189"/>
      <c r="W76" s="195"/>
      <c r="AB76" s="195"/>
      <c r="AD76" s="195" t="s">
        <v>2525</v>
      </c>
    </row>
    <row r="77" spans="1:31" s="160" customFormat="1" ht="45" x14ac:dyDescent="0.2">
      <c r="A77" s="190" t="s">
        <v>472</v>
      </c>
      <c r="B77" s="191" t="s">
        <v>2781</v>
      </c>
      <c r="C77" s="1039" t="s">
        <v>2782</v>
      </c>
      <c r="D77" s="1039"/>
      <c r="E77" s="1039"/>
      <c r="F77" s="192" t="s">
        <v>1026</v>
      </c>
      <c r="G77" s="192"/>
      <c r="H77" s="192"/>
      <c r="I77" s="192" t="s">
        <v>2567</v>
      </c>
      <c r="J77" s="193"/>
      <c r="K77" s="192"/>
      <c r="L77" s="193"/>
      <c r="M77" s="192"/>
      <c r="N77" s="194"/>
      <c r="V77" s="189"/>
      <c r="W77" s="195" t="s">
        <v>2782</v>
      </c>
      <c r="AB77" s="195"/>
      <c r="AD77" s="195"/>
    </row>
    <row r="78" spans="1:31" s="160" customFormat="1" ht="12" x14ac:dyDescent="0.2">
      <c r="A78" s="196"/>
      <c r="B78" s="197"/>
      <c r="C78" s="1037" t="s">
        <v>2783</v>
      </c>
      <c r="D78" s="1037"/>
      <c r="E78" s="1037"/>
      <c r="F78" s="1037"/>
      <c r="G78" s="1037"/>
      <c r="H78" s="1037"/>
      <c r="I78" s="1037"/>
      <c r="J78" s="1037"/>
      <c r="K78" s="1037"/>
      <c r="L78" s="1037"/>
      <c r="M78" s="1037"/>
      <c r="N78" s="1046"/>
      <c r="V78" s="189"/>
      <c r="W78" s="195"/>
      <c r="AB78" s="195"/>
      <c r="AD78" s="195"/>
      <c r="AE78" s="163" t="s">
        <v>2783</v>
      </c>
    </row>
    <row r="79" spans="1:31" s="160" customFormat="1" ht="33.75" x14ac:dyDescent="0.2">
      <c r="A79" s="198"/>
      <c r="B79" s="199" t="s">
        <v>430</v>
      </c>
      <c r="C79" s="1037" t="s">
        <v>431</v>
      </c>
      <c r="D79" s="1037"/>
      <c r="E79" s="1037"/>
      <c r="F79" s="1037"/>
      <c r="G79" s="1037"/>
      <c r="H79" s="1037"/>
      <c r="I79" s="1037"/>
      <c r="J79" s="1037"/>
      <c r="K79" s="1037"/>
      <c r="L79" s="1037"/>
      <c r="M79" s="1037"/>
      <c r="N79" s="1046"/>
      <c r="V79" s="189"/>
      <c r="W79" s="195"/>
      <c r="X79" s="163" t="s">
        <v>431</v>
      </c>
      <c r="AB79" s="195"/>
      <c r="AD79" s="195"/>
    </row>
    <row r="80" spans="1:31" s="160" customFormat="1" ht="12" x14ac:dyDescent="0.2">
      <c r="A80" s="200"/>
      <c r="B80" s="199" t="s">
        <v>423</v>
      </c>
      <c r="C80" s="1037" t="s">
        <v>432</v>
      </c>
      <c r="D80" s="1037"/>
      <c r="E80" s="1037"/>
      <c r="F80" s="201"/>
      <c r="G80" s="201"/>
      <c r="H80" s="201"/>
      <c r="I80" s="201"/>
      <c r="J80" s="202">
        <v>416.55</v>
      </c>
      <c r="K80" s="201" t="s">
        <v>436</v>
      </c>
      <c r="L80" s="202">
        <v>468.62</v>
      </c>
      <c r="M80" s="201"/>
      <c r="N80" s="203"/>
      <c r="V80" s="189"/>
      <c r="W80" s="195"/>
      <c r="Y80" s="163" t="s">
        <v>432</v>
      </c>
      <c r="AB80" s="195"/>
      <c r="AD80" s="195"/>
    </row>
    <row r="81" spans="1:32" s="160" customFormat="1" ht="12" x14ac:dyDescent="0.2">
      <c r="A81" s="200"/>
      <c r="B81" s="199" t="s">
        <v>434</v>
      </c>
      <c r="C81" s="1037" t="s">
        <v>435</v>
      </c>
      <c r="D81" s="1037"/>
      <c r="E81" s="1037"/>
      <c r="F81" s="201"/>
      <c r="G81" s="201"/>
      <c r="H81" s="201"/>
      <c r="I81" s="201"/>
      <c r="J81" s="202">
        <v>72.959999999999994</v>
      </c>
      <c r="K81" s="201" t="s">
        <v>436</v>
      </c>
      <c r="L81" s="202">
        <v>82.08</v>
      </c>
      <c r="M81" s="201"/>
      <c r="N81" s="203"/>
      <c r="V81" s="189"/>
      <c r="W81" s="195"/>
      <c r="Y81" s="163" t="s">
        <v>435</v>
      </c>
      <c r="AB81" s="195"/>
      <c r="AD81" s="195"/>
    </row>
    <row r="82" spans="1:32" s="160" customFormat="1" ht="12" x14ac:dyDescent="0.2">
      <c r="A82" s="200"/>
      <c r="B82" s="199" t="s">
        <v>437</v>
      </c>
      <c r="C82" s="1037" t="s">
        <v>438</v>
      </c>
      <c r="D82" s="1037"/>
      <c r="E82" s="1037"/>
      <c r="F82" s="201"/>
      <c r="G82" s="201"/>
      <c r="H82" s="201"/>
      <c r="I82" s="201"/>
      <c r="J82" s="202">
        <v>11.86</v>
      </c>
      <c r="K82" s="201" t="s">
        <v>436</v>
      </c>
      <c r="L82" s="202">
        <v>13.34</v>
      </c>
      <c r="M82" s="201"/>
      <c r="N82" s="203"/>
      <c r="V82" s="189"/>
      <c r="W82" s="195"/>
      <c r="Y82" s="163" t="s">
        <v>438</v>
      </c>
      <c r="AB82" s="195"/>
      <c r="AD82" s="195"/>
    </row>
    <row r="83" spans="1:32" s="160" customFormat="1" ht="12" x14ac:dyDescent="0.2">
      <c r="A83" s="200"/>
      <c r="B83" s="199" t="s">
        <v>439</v>
      </c>
      <c r="C83" s="1037" t="s">
        <v>440</v>
      </c>
      <c r="D83" s="1037"/>
      <c r="E83" s="1037"/>
      <c r="F83" s="201"/>
      <c r="G83" s="201"/>
      <c r="H83" s="201"/>
      <c r="I83" s="201"/>
      <c r="J83" s="202">
        <v>47.2</v>
      </c>
      <c r="K83" s="201"/>
      <c r="L83" s="202">
        <v>42.48</v>
      </c>
      <c r="M83" s="201"/>
      <c r="N83" s="203"/>
      <c r="V83" s="189"/>
      <c r="W83" s="195"/>
      <c r="Y83" s="163" t="s">
        <v>440</v>
      </c>
      <c r="AB83" s="195"/>
      <c r="AD83" s="195"/>
    </row>
    <row r="84" spans="1:32" s="160" customFormat="1" ht="12" x14ac:dyDescent="0.2">
      <c r="A84" s="196"/>
      <c r="B84" s="204" t="s">
        <v>2784</v>
      </c>
      <c r="C84" s="1048" t="s">
        <v>2785</v>
      </c>
      <c r="D84" s="1048"/>
      <c r="E84" s="1048"/>
      <c r="F84" s="205" t="s">
        <v>1017</v>
      </c>
      <c r="G84" s="205" t="s">
        <v>489</v>
      </c>
      <c r="H84" s="205"/>
      <c r="I84" s="205" t="s">
        <v>489</v>
      </c>
      <c r="J84" s="199"/>
      <c r="K84" s="201"/>
      <c r="L84" s="202"/>
      <c r="M84" s="201"/>
      <c r="N84" s="206"/>
      <c r="V84" s="189"/>
      <c r="W84" s="195"/>
      <c r="AB84" s="195"/>
      <c r="AD84" s="195"/>
      <c r="AF84" s="207" t="s">
        <v>2785</v>
      </c>
    </row>
    <row r="85" spans="1:32" s="160" customFormat="1" ht="12" x14ac:dyDescent="0.2">
      <c r="A85" s="196"/>
      <c r="B85" s="204" t="s">
        <v>2786</v>
      </c>
      <c r="C85" s="1048" t="s">
        <v>2787</v>
      </c>
      <c r="D85" s="1048"/>
      <c r="E85" s="1048"/>
      <c r="F85" s="205" t="s">
        <v>1003</v>
      </c>
      <c r="G85" s="205" t="s">
        <v>1004</v>
      </c>
      <c r="H85" s="205"/>
      <c r="I85" s="205" t="s">
        <v>1083</v>
      </c>
      <c r="J85" s="199"/>
      <c r="K85" s="201"/>
      <c r="L85" s="202"/>
      <c r="M85" s="201"/>
      <c r="N85" s="206"/>
      <c r="V85" s="189"/>
      <c r="W85" s="195"/>
      <c r="AB85" s="195"/>
      <c r="AD85" s="195"/>
      <c r="AF85" s="207" t="s">
        <v>2787</v>
      </c>
    </row>
    <row r="86" spans="1:32" s="160" customFormat="1" ht="12" x14ac:dyDescent="0.2">
      <c r="A86" s="196"/>
      <c r="B86" s="204" t="s">
        <v>2531</v>
      </c>
      <c r="C86" s="1048" t="s">
        <v>2532</v>
      </c>
      <c r="D86" s="1048"/>
      <c r="E86" s="1048"/>
      <c r="F86" s="205" t="s">
        <v>488</v>
      </c>
      <c r="G86" s="205" t="s">
        <v>489</v>
      </c>
      <c r="H86" s="205"/>
      <c r="I86" s="205" t="s">
        <v>489</v>
      </c>
      <c r="J86" s="199"/>
      <c r="K86" s="201"/>
      <c r="L86" s="202"/>
      <c r="M86" s="201"/>
      <c r="N86" s="206"/>
      <c r="V86" s="189"/>
      <c r="W86" s="195"/>
      <c r="AB86" s="195"/>
      <c r="AD86" s="195"/>
      <c r="AF86" s="207" t="s">
        <v>2532</v>
      </c>
    </row>
    <row r="87" spans="1:32" s="160" customFormat="1" ht="12" x14ac:dyDescent="0.2">
      <c r="A87" s="200"/>
      <c r="B87" s="199"/>
      <c r="C87" s="1037" t="s">
        <v>443</v>
      </c>
      <c r="D87" s="1037"/>
      <c r="E87" s="1037"/>
      <c r="F87" s="201" t="s">
        <v>444</v>
      </c>
      <c r="G87" s="201" t="s">
        <v>2788</v>
      </c>
      <c r="H87" s="201" t="s">
        <v>436</v>
      </c>
      <c r="I87" s="201" t="s">
        <v>2789</v>
      </c>
      <c r="J87" s="202"/>
      <c r="K87" s="201"/>
      <c r="L87" s="202"/>
      <c r="M87" s="201"/>
      <c r="N87" s="203"/>
      <c r="V87" s="189"/>
      <c r="W87" s="195"/>
      <c r="Z87" s="163" t="s">
        <v>443</v>
      </c>
      <c r="AB87" s="195"/>
      <c r="AD87" s="195"/>
      <c r="AF87" s="207"/>
    </row>
    <row r="88" spans="1:32" s="160" customFormat="1" ht="12" x14ac:dyDescent="0.2">
      <c r="A88" s="200"/>
      <c r="B88" s="199"/>
      <c r="C88" s="1037" t="s">
        <v>447</v>
      </c>
      <c r="D88" s="1037"/>
      <c r="E88" s="1037"/>
      <c r="F88" s="201" t="s">
        <v>444</v>
      </c>
      <c r="G88" s="201" t="s">
        <v>2070</v>
      </c>
      <c r="H88" s="201" t="s">
        <v>436</v>
      </c>
      <c r="I88" s="201" t="s">
        <v>2790</v>
      </c>
      <c r="J88" s="202"/>
      <c r="K88" s="201"/>
      <c r="L88" s="202"/>
      <c r="M88" s="201"/>
      <c r="N88" s="203"/>
      <c r="V88" s="189"/>
      <c r="W88" s="195"/>
      <c r="Z88" s="163" t="s">
        <v>447</v>
      </c>
      <c r="AB88" s="195"/>
      <c r="AD88" s="195"/>
      <c r="AF88" s="207"/>
    </row>
    <row r="89" spans="1:32" s="160" customFormat="1" ht="12" x14ac:dyDescent="0.2">
      <c r="A89" s="200"/>
      <c r="B89" s="199"/>
      <c r="C89" s="1047" t="s">
        <v>450</v>
      </c>
      <c r="D89" s="1047"/>
      <c r="E89" s="1047"/>
      <c r="F89" s="208"/>
      <c r="G89" s="208"/>
      <c r="H89" s="208"/>
      <c r="I89" s="208"/>
      <c r="J89" s="209">
        <v>536.71</v>
      </c>
      <c r="K89" s="208"/>
      <c r="L89" s="209">
        <v>593.17999999999995</v>
      </c>
      <c r="M89" s="208"/>
      <c r="N89" s="210"/>
      <c r="V89" s="189"/>
      <c r="W89" s="195"/>
      <c r="AA89" s="163" t="s">
        <v>450</v>
      </c>
      <c r="AB89" s="195"/>
      <c r="AD89" s="195"/>
      <c r="AF89" s="207"/>
    </row>
    <row r="90" spans="1:32" s="160" customFormat="1" ht="12" x14ac:dyDescent="0.2">
      <c r="A90" s="200"/>
      <c r="B90" s="199"/>
      <c r="C90" s="1037" t="s">
        <v>451</v>
      </c>
      <c r="D90" s="1037"/>
      <c r="E90" s="1037"/>
      <c r="F90" s="201"/>
      <c r="G90" s="201"/>
      <c r="H90" s="201"/>
      <c r="I90" s="201"/>
      <c r="J90" s="202"/>
      <c r="K90" s="201"/>
      <c r="L90" s="202">
        <v>481.96</v>
      </c>
      <c r="M90" s="201"/>
      <c r="N90" s="203"/>
      <c r="V90" s="189"/>
      <c r="W90" s="195"/>
      <c r="Z90" s="163" t="s">
        <v>451</v>
      </c>
      <c r="AB90" s="195"/>
      <c r="AD90" s="195"/>
      <c r="AF90" s="207"/>
    </row>
    <row r="91" spans="1:32" s="160" customFormat="1" ht="45" x14ac:dyDescent="0.2">
      <c r="A91" s="200"/>
      <c r="B91" s="199" t="s">
        <v>2540</v>
      </c>
      <c r="C91" s="1037" t="s">
        <v>2541</v>
      </c>
      <c r="D91" s="1037"/>
      <c r="E91" s="1037"/>
      <c r="F91" s="201" t="s">
        <v>454</v>
      </c>
      <c r="G91" s="201" t="s">
        <v>1241</v>
      </c>
      <c r="H91" s="201"/>
      <c r="I91" s="201" t="s">
        <v>1241</v>
      </c>
      <c r="J91" s="202"/>
      <c r="K91" s="201"/>
      <c r="L91" s="202">
        <v>583.16999999999996</v>
      </c>
      <c r="M91" s="201"/>
      <c r="N91" s="203"/>
      <c r="V91" s="189"/>
      <c r="W91" s="195"/>
      <c r="Z91" s="163" t="s">
        <v>2541</v>
      </c>
      <c r="AB91" s="195"/>
      <c r="AD91" s="195"/>
      <c r="AF91" s="207"/>
    </row>
    <row r="92" spans="1:32" s="160" customFormat="1" ht="45" x14ac:dyDescent="0.2">
      <c r="A92" s="200"/>
      <c r="B92" s="199" t="s">
        <v>2542</v>
      </c>
      <c r="C92" s="1037" t="s">
        <v>2543</v>
      </c>
      <c r="D92" s="1037"/>
      <c r="E92" s="1037"/>
      <c r="F92" s="201" t="s">
        <v>454</v>
      </c>
      <c r="G92" s="201" t="s">
        <v>974</v>
      </c>
      <c r="H92" s="201"/>
      <c r="I92" s="201" t="s">
        <v>974</v>
      </c>
      <c r="J92" s="202"/>
      <c r="K92" s="201"/>
      <c r="L92" s="202">
        <v>347.01</v>
      </c>
      <c r="M92" s="201"/>
      <c r="N92" s="203"/>
      <c r="V92" s="189"/>
      <c r="W92" s="195"/>
      <c r="Z92" s="163" t="s">
        <v>2543</v>
      </c>
      <c r="AB92" s="195"/>
      <c r="AD92" s="195"/>
      <c r="AF92" s="207"/>
    </row>
    <row r="93" spans="1:32" s="160" customFormat="1" ht="12" x14ac:dyDescent="0.2">
      <c r="A93" s="211"/>
      <c r="B93" s="212"/>
      <c r="C93" s="1039" t="s">
        <v>459</v>
      </c>
      <c r="D93" s="1039"/>
      <c r="E93" s="1039"/>
      <c r="F93" s="192"/>
      <c r="G93" s="192"/>
      <c r="H93" s="192"/>
      <c r="I93" s="192"/>
      <c r="J93" s="193"/>
      <c r="K93" s="192"/>
      <c r="L93" s="193">
        <v>1523.36</v>
      </c>
      <c r="M93" s="208"/>
      <c r="N93" s="194"/>
      <c r="V93" s="189"/>
      <c r="W93" s="195"/>
      <c r="AB93" s="195" t="s">
        <v>459</v>
      </c>
      <c r="AD93" s="195"/>
      <c r="AF93" s="207"/>
    </row>
    <row r="94" spans="1:32" s="160" customFormat="1" ht="45" x14ac:dyDescent="0.2">
      <c r="A94" s="190" t="s">
        <v>476</v>
      </c>
      <c r="B94" s="191" t="s">
        <v>2791</v>
      </c>
      <c r="C94" s="1039" t="s">
        <v>2792</v>
      </c>
      <c r="D94" s="1039"/>
      <c r="E94" s="1039"/>
      <c r="F94" s="192" t="s">
        <v>1003</v>
      </c>
      <c r="G94" s="192"/>
      <c r="H94" s="192"/>
      <c r="I94" s="192" t="s">
        <v>1083</v>
      </c>
      <c r="J94" s="193">
        <v>60.37</v>
      </c>
      <c r="K94" s="192"/>
      <c r="L94" s="193">
        <v>5433.3</v>
      </c>
      <c r="M94" s="192"/>
      <c r="N94" s="194"/>
      <c r="V94" s="189"/>
      <c r="W94" s="195" t="s">
        <v>2792</v>
      </c>
      <c r="AB94" s="195"/>
      <c r="AD94" s="195"/>
      <c r="AF94" s="207"/>
    </row>
    <row r="95" spans="1:32" s="160" customFormat="1" ht="12" x14ac:dyDescent="0.2">
      <c r="A95" s="211"/>
      <c r="B95" s="212"/>
      <c r="C95" s="168" t="s">
        <v>462</v>
      </c>
      <c r="D95" s="213"/>
      <c r="E95" s="213"/>
      <c r="F95" s="214"/>
      <c r="G95" s="214"/>
      <c r="H95" s="214"/>
      <c r="I95" s="214"/>
      <c r="J95" s="215"/>
      <c r="K95" s="214"/>
      <c r="L95" s="215"/>
      <c r="M95" s="216"/>
      <c r="N95" s="217"/>
      <c r="V95" s="189"/>
      <c r="W95" s="195"/>
      <c r="AB95" s="195"/>
      <c r="AD95" s="195"/>
      <c r="AF95" s="207"/>
    </row>
    <row r="96" spans="1:32" s="160" customFormat="1" ht="45" x14ac:dyDescent="0.2">
      <c r="A96" s="190" t="s">
        <v>481</v>
      </c>
      <c r="B96" s="191" t="s">
        <v>2781</v>
      </c>
      <c r="C96" s="1039" t="s">
        <v>2782</v>
      </c>
      <c r="D96" s="1039"/>
      <c r="E96" s="1039"/>
      <c r="F96" s="192" t="s">
        <v>1026</v>
      </c>
      <c r="G96" s="192"/>
      <c r="H96" s="192"/>
      <c r="I96" s="192" t="s">
        <v>2083</v>
      </c>
      <c r="J96" s="193"/>
      <c r="K96" s="192"/>
      <c r="L96" s="193"/>
      <c r="M96" s="192"/>
      <c r="N96" s="194"/>
      <c r="V96" s="189"/>
      <c r="W96" s="195" t="s">
        <v>2782</v>
      </c>
      <c r="AB96" s="195"/>
      <c r="AD96" s="195"/>
      <c r="AF96" s="207"/>
    </row>
    <row r="97" spans="1:32" s="160" customFormat="1" ht="12" x14ac:dyDescent="0.2">
      <c r="A97" s="196"/>
      <c r="B97" s="197"/>
      <c r="C97" s="1037" t="s">
        <v>2528</v>
      </c>
      <c r="D97" s="1037"/>
      <c r="E97" s="1037"/>
      <c r="F97" s="1037"/>
      <c r="G97" s="1037"/>
      <c r="H97" s="1037"/>
      <c r="I97" s="1037"/>
      <c r="J97" s="1037"/>
      <c r="K97" s="1037"/>
      <c r="L97" s="1037"/>
      <c r="M97" s="1037"/>
      <c r="N97" s="1046"/>
      <c r="V97" s="189"/>
      <c r="W97" s="195"/>
      <c r="AB97" s="195"/>
      <c r="AD97" s="195"/>
      <c r="AE97" s="163" t="s">
        <v>2528</v>
      </c>
      <c r="AF97" s="207"/>
    </row>
    <row r="98" spans="1:32" s="160" customFormat="1" ht="22.5" x14ac:dyDescent="0.2">
      <c r="A98" s="198"/>
      <c r="B98" s="199" t="s">
        <v>2793</v>
      </c>
      <c r="C98" s="1037" t="s">
        <v>2794</v>
      </c>
      <c r="D98" s="1037"/>
      <c r="E98" s="1037"/>
      <c r="F98" s="1037"/>
      <c r="G98" s="1037"/>
      <c r="H98" s="1037"/>
      <c r="I98" s="1037"/>
      <c r="J98" s="1037"/>
      <c r="K98" s="1037"/>
      <c r="L98" s="1037"/>
      <c r="M98" s="1037"/>
      <c r="N98" s="1046"/>
      <c r="V98" s="189"/>
      <c r="W98" s="195"/>
      <c r="X98" s="163" t="s">
        <v>2794</v>
      </c>
      <c r="AB98" s="195"/>
      <c r="AD98" s="195"/>
      <c r="AF98" s="207"/>
    </row>
    <row r="99" spans="1:32" s="160" customFormat="1" ht="33.75" x14ac:dyDescent="0.2">
      <c r="A99" s="198"/>
      <c r="B99" s="199" t="s">
        <v>430</v>
      </c>
      <c r="C99" s="1037" t="s">
        <v>431</v>
      </c>
      <c r="D99" s="1037"/>
      <c r="E99" s="1037"/>
      <c r="F99" s="1037"/>
      <c r="G99" s="1037"/>
      <c r="H99" s="1037"/>
      <c r="I99" s="1037"/>
      <c r="J99" s="1037"/>
      <c r="K99" s="1037"/>
      <c r="L99" s="1037"/>
      <c r="M99" s="1037"/>
      <c r="N99" s="1046"/>
      <c r="V99" s="189"/>
      <c r="W99" s="195"/>
      <c r="X99" s="163" t="s">
        <v>431</v>
      </c>
      <c r="AB99" s="195"/>
      <c r="AD99" s="195"/>
      <c r="AF99" s="207"/>
    </row>
    <row r="100" spans="1:32" s="160" customFormat="1" ht="12" x14ac:dyDescent="0.2">
      <c r="A100" s="200"/>
      <c r="B100" s="199" t="s">
        <v>423</v>
      </c>
      <c r="C100" s="1037" t="s">
        <v>432</v>
      </c>
      <c r="D100" s="1037"/>
      <c r="E100" s="1037"/>
      <c r="F100" s="201"/>
      <c r="G100" s="201"/>
      <c r="H100" s="201"/>
      <c r="I100" s="201"/>
      <c r="J100" s="202">
        <v>416.55</v>
      </c>
      <c r="K100" s="201" t="s">
        <v>1573</v>
      </c>
      <c r="L100" s="202">
        <v>56.23</v>
      </c>
      <c r="M100" s="201"/>
      <c r="N100" s="203"/>
      <c r="V100" s="189"/>
      <c r="W100" s="195"/>
      <c r="Y100" s="163" t="s">
        <v>432</v>
      </c>
      <c r="AB100" s="195"/>
      <c r="AD100" s="195"/>
      <c r="AF100" s="207"/>
    </row>
    <row r="101" spans="1:32" s="160" customFormat="1" ht="12" x14ac:dyDescent="0.2">
      <c r="A101" s="200"/>
      <c r="B101" s="199" t="s">
        <v>434</v>
      </c>
      <c r="C101" s="1037" t="s">
        <v>435</v>
      </c>
      <c r="D101" s="1037"/>
      <c r="E101" s="1037"/>
      <c r="F101" s="201"/>
      <c r="G101" s="201"/>
      <c r="H101" s="201"/>
      <c r="I101" s="201"/>
      <c r="J101" s="202">
        <v>72.959999999999994</v>
      </c>
      <c r="K101" s="201" t="s">
        <v>436</v>
      </c>
      <c r="L101" s="202">
        <v>9.1199999999999992</v>
      </c>
      <c r="M101" s="201"/>
      <c r="N101" s="203"/>
      <c r="V101" s="189"/>
      <c r="W101" s="195"/>
      <c r="Y101" s="163" t="s">
        <v>435</v>
      </c>
      <c r="AB101" s="195"/>
      <c r="AD101" s="195"/>
      <c r="AF101" s="207"/>
    </row>
    <row r="102" spans="1:32" s="160" customFormat="1" ht="12" x14ac:dyDescent="0.2">
      <c r="A102" s="200"/>
      <c r="B102" s="199" t="s">
        <v>437</v>
      </c>
      <c r="C102" s="1037" t="s">
        <v>438</v>
      </c>
      <c r="D102" s="1037"/>
      <c r="E102" s="1037"/>
      <c r="F102" s="201"/>
      <c r="G102" s="201"/>
      <c r="H102" s="201"/>
      <c r="I102" s="201"/>
      <c r="J102" s="202">
        <v>11.86</v>
      </c>
      <c r="K102" s="201" t="s">
        <v>436</v>
      </c>
      <c r="L102" s="202">
        <v>1.48</v>
      </c>
      <c r="M102" s="201"/>
      <c r="N102" s="203"/>
      <c r="V102" s="189"/>
      <c r="W102" s="195"/>
      <c r="Y102" s="163" t="s">
        <v>438</v>
      </c>
      <c r="AB102" s="195"/>
      <c r="AD102" s="195"/>
      <c r="AF102" s="207"/>
    </row>
    <row r="103" spans="1:32" s="160" customFormat="1" ht="12" x14ac:dyDescent="0.2">
      <c r="A103" s="200"/>
      <c r="B103" s="199" t="s">
        <v>439</v>
      </c>
      <c r="C103" s="1037" t="s">
        <v>440</v>
      </c>
      <c r="D103" s="1037"/>
      <c r="E103" s="1037"/>
      <c r="F103" s="201"/>
      <c r="G103" s="201"/>
      <c r="H103" s="201"/>
      <c r="I103" s="201"/>
      <c r="J103" s="202">
        <v>47.2</v>
      </c>
      <c r="K103" s="201"/>
      <c r="L103" s="202">
        <v>4.72</v>
      </c>
      <c r="M103" s="201"/>
      <c r="N103" s="203"/>
      <c r="V103" s="189"/>
      <c r="W103" s="195"/>
      <c r="Y103" s="163" t="s">
        <v>440</v>
      </c>
      <c r="AB103" s="195"/>
      <c r="AD103" s="195"/>
      <c r="AF103" s="207"/>
    </row>
    <row r="104" spans="1:32" s="160" customFormat="1" ht="12" x14ac:dyDescent="0.2">
      <c r="A104" s="196"/>
      <c r="B104" s="204" t="s">
        <v>2784</v>
      </c>
      <c r="C104" s="1048" t="s">
        <v>2785</v>
      </c>
      <c r="D104" s="1048"/>
      <c r="E104" s="1048"/>
      <c r="F104" s="205" t="s">
        <v>1017</v>
      </c>
      <c r="G104" s="205" t="s">
        <v>489</v>
      </c>
      <c r="H104" s="205"/>
      <c r="I104" s="205" t="s">
        <v>489</v>
      </c>
      <c r="J104" s="199"/>
      <c r="K104" s="201"/>
      <c r="L104" s="202"/>
      <c r="M104" s="201"/>
      <c r="N104" s="206"/>
      <c r="V104" s="189"/>
      <c r="W104" s="195"/>
      <c r="AB104" s="195"/>
      <c r="AD104" s="195"/>
      <c r="AF104" s="207" t="s">
        <v>2785</v>
      </c>
    </row>
    <row r="105" spans="1:32" s="160" customFormat="1" ht="12" x14ac:dyDescent="0.2">
      <c r="A105" s="196"/>
      <c r="B105" s="204" t="s">
        <v>2786</v>
      </c>
      <c r="C105" s="1048" t="s">
        <v>2787</v>
      </c>
      <c r="D105" s="1048"/>
      <c r="E105" s="1048"/>
      <c r="F105" s="205" t="s">
        <v>1003</v>
      </c>
      <c r="G105" s="205" t="s">
        <v>1004</v>
      </c>
      <c r="H105" s="205"/>
      <c r="I105" s="205" t="s">
        <v>509</v>
      </c>
      <c r="J105" s="199"/>
      <c r="K105" s="201"/>
      <c r="L105" s="202"/>
      <c r="M105" s="201"/>
      <c r="N105" s="206"/>
      <c r="V105" s="189"/>
      <c r="W105" s="195"/>
      <c r="AB105" s="195"/>
      <c r="AD105" s="195"/>
      <c r="AF105" s="207" t="s">
        <v>2787</v>
      </c>
    </row>
    <row r="106" spans="1:32" s="160" customFormat="1" ht="12" x14ac:dyDescent="0.2">
      <c r="A106" s="196"/>
      <c r="B106" s="204" t="s">
        <v>2531</v>
      </c>
      <c r="C106" s="1048" t="s">
        <v>2532</v>
      </c>
      <c r="D106" s="1048"/>
      <c r="E106" s="1048"/>
      <c r="F106" s="205" t="s">
        <v>488</v>
      </c>
      <c r="G106" s="205" t="s">
        <v>489</v>
      </c>
      <c r="H106" s="205"/>
      <c r="I106" s="205" t="s">
        <v>489</v>
      </c>
      <c r="J106" s="199"/>
      <c r="K106" s="201"/>
      <c r="L106" s="202"/>
      <c r="M106" s="201"/>
      <c r="N106" s="206"/>
      <c r="V106" s="189"/>
      <c r="W106" s="195"/>
      <c r="AB106" s="195"/>
      <c r="AD106" s="195"/>
      <c r="AF106" s="207" t="s">
        <v>2532</v>
      </c>
    </row>
    <row r="107" spans="1:32" s="160" customFormat="1" ht="12" x14ac:dyDescent="0.2">
      <c r="A107" s="200"/>
      <c r="B107" s="199"/>
      <c r="C107" s="1037" t="s">
        <v>443</v>
      </c>
      <c r="D107" s="1037"/>
      <c r="E107" s="1037"/>
      <c r="F107" s="201" t="s">
        <v>444</v>
      </c>
      <c r="G107" s="201" t="s">
        <v>2788</v>
      </c>
      <c r="H107" s="201" t="s">
        <v>1573</v>
      </c>
      <c r="I107" s="201" t="s">
        <v>2795</v>
      </c>
      <c r="J107" s="202"/>
      <c r="K107" s="201"/>
      <c r="L107" s="202"/>
      <c r="M107" s="201"/>
      <c r="N107" s="203"/>
      <c r="V107" s="189"/>
      <c r="W107" s="195"/>
      <c r="Z107" s="163" t="s">
        <v>443</v>
      </c>
      <c r="AB107" s="195"/>
      <c r="AD107" s="195"/>
      <c r="AF107" s="207"/>
    </row>
    <row r="108" spans="1:32" s="160" customFormat="1" ht="12" x14ac:dyDescent="0.2">
      <c r="A108" s="200"/>
      <c r="B108" s="199"/>
      <c r="C108" s="1037" t="s">
        <v>447</v>
      </c>
      <c r="D108" s="1037"/>
      <c r="E108" s="1037"/>
      <c r="F108" s="201" t="s">
        <v>444</v>
      </c>
      <c r="G108" s="201" t="s">
        <v>2070</v>
      </c>
      <c r="H108" s="201" t="s">
        <v>436</v>
      </c>
      <c r="I108" s="201" t="s">
        <v>2796</v>
      </c>
      <c r="J108" s="202"/>
      <c r="K108" s="201"/>
      <c r="L108" s="202"/>
      <c r="M108" s="201"/>
      <c r="N108" s="203"/>
      <c r="V108" s="189"/>
      <c r="W108" s="195"/>
      <c r="Z108" s="163" t="s">
        <v>447</v>
      </c>
      <c r="AB108" s="195"/>
      <c r="AD108" s="195"/>
      <c r="AF108" s="207"/>
    </row>
    <row r="109" spans="1:32" s="160" customFormat="1" ht="12" x14ac:dyDescent="0.2">
      <c r="A109" s="200"/>
      <c r="B109" s="199"/>
      <c r="C109" s="1047" t="s">
        <v>450</v>
      </c>
      <c r="D109" s="1047"/>
      <c r="E109" s="1047"/>
      <c r="F109" s="208"/>
      <c r="G109" s="208"/>
      <c r="H109" s="208"/>
      <c r="I109" s="208"/>
      <c r="J109" s="209">
        <v>536.71</v>
      </c>
      <c r="K109" s="208"/>
      <c r="L109" s="209">
        <v>70.069999999999993</v>
      </c>
      <c r="M109" s="208"/>
      <c r="N109" s="210"/>
      <c r="V109" s="189"/>
      <c r="W109" s="195"/>
      <c r="AA109" s="163" t="s">
        <v>450</v>
      </c>
      <c r="AB109" s="195"/>
      <c r="AD109" s="195"/>
      <c r="AF109" s="207"/>
    </row>
    <row r="110" spans="1:32" s="160" customFormat="1" ht="12" x14ac:dyDescent="0.2">
      <c r="A110" s="200"/>
      <c r="B110" s="199"/>
      <c r="C110" s="1037" t="s">
        <v>451</v>
      </c>
      <c r="D110" s="1037"/>
      <c r="E110" s="1037"/>
      <c r="F110" s="201"/>
      <c r="G110" s="201"/>
      <c r="H110" s="201"/>
      <c r="I110" s="201"/>
      <c r="J110" s="202"/>
      <c r="K110" s="201"/>
      <c r="L110" s="202">
        <v>57.71</v>
      </c>
      <c r="M110" s="201"/>
      <c r="N110" s="203"/>
      <c r="V110" s="189"/>
      <c r="W110" s="195"/>
      <c r="Z110" s="163" t="s">
        <v>451</v>
      </c>
      <c r="AB110" s="195"/>
      <c r="AD110" s="195"/>
      <c r="AF110" s="207"/>
    </row>
    <row r="111" spans="1:32" s="160" customFormat="1" ht="45" x14ac:dyDescent="0.2">
      <c r="A111" s="200"/>
      <c r="B111" s="199" t="s">
        <v>2540</v>
      </c>
      <c r="C111" s="1037" t="s">
        <v>2541</v>
      </c>
      <c r="D111" s="1037"/>
      <c r="E111" s="1037"/>
      <c r="F111" s="201" t="s">
        <v>454</v>
      </c>
      <c r="G111" s="201" t="s">
        <v>1241</v>
      </c>
      <c r="H111" s="201"/>
      <c r="I111" s="201" t="s">
        <v>1241</v>
      </c>
      <c r="J111" s="202"/>
      <c r="K111" s="201"/>
      <c r="L111" s="202">
        <v>69.83</v>
      </c>
      <c r="M111" s="201"/>
      <c r="N111" s="203"/>
      <c r="V111" s="189"/>
      <c r="W111" s="195"/>
      <c r="Z111" s="163" t="s">
        <v>2541</v>
      </c>
      <c r="AB111" s="195"/>
      <c r="AD111" s="195"/>
      <c r="AF111" s="207"/>
    </row>
    <row r="112" spans="1:32" s="160" customFormat="1" ht="45" x14ac:dyDescent="0.2">
      <c r="A112" s="200"/>
      <c r="B112" s="199" t="s">
        <v>2542</v>
      </c>
      <c r="C112" s="1037" t="s">
        <v>2543</v>
      </c>
      <c r="D112" s="1037"/>
      <c r="E112" s="1037"/>
      <c r="F112" s="201" t="s">
        <v>454</v>
      </c>
      <c r="G112" s="201" t="s">
        <v>974</v>
      </c>
      <c r="H112" s="201"/>
      <c r="I112" s="201" t="s">
        <v>974</v>
      </c>
      <c r="J112" s="202"/>
      <c r="K112" s="201"/>
      <c r="L112" s="202">
        <v>41.55</v>
      </c>
      <c r="M112" s="201"/>
      <c r="N112" s="203"/>
      <c r="V112" s="189"/>
      <c r="W112" s="195"/>
      <c r="Z112" s="163" t="s">
        <v>2543</v>
      </c>
      <c r="AB112" s="195"/>
      <c r="AD112" s="195"/>
      <c r="AF112" s="207"/>
    </row>
    <row r="113" spans="1:32" s="160" customFormat="1" ht="12" x14ac:dyDescent="0.2">
      <c r="A113" s="211"/>
      <c r="B113" s="212"/>
      <c r="C113" s="1039" t="s">
        <v>459</v>
      </c>
      <c r="D113" s="1039"/>
      <c r="E113" s="1039"/>
      <c r="F113" s="192"/>
      <c r="G113" s="192"/>
      <c r="H113" s="192"/>
      <c r="I113" s="192"/>
      <c r="J113" s="193"/>
      <c r="K113" s="192"/>
      <c r="L113" s="193">
        <v>181.45</v>
      </c>
      <c r="M113" s="208"/>
      <c r="N113" s="194"/>
      <c r="V113" s="189"/>
      <c r="W113" s="195"/>
      <c r="AB113" s="195" t="s">
        <v>459</v>
      </c>
      <c r="AD113" s="195"/>
      <c r="AF113" s="207"/>
    </row>
    <row r="114" spans="1:32" s="160" customFormat="1" ht="45" x14ac:dyDescent="0.2">
      <c r="A114" s="190" t="s">
        <v>496</v>
      </c>
      <c r="B114" s="191" t="s">
        <v>2791</v>
      </c>
      <c r="C114" s="1039" t="s">
        <v>2792</v>
      </c>
      <c r="D114" s="1039"/>
      <c r="E114" s="1039"/>
      <c r="F114" s="192" t="s">
        <v>1003</v>
      </c>
      <c r="G114" s="192"/>
      <c r="H114" s="192"/>
      <c r="I114" s="192" t="s">
        <v>509</v>
      </c>
      <c r="J114" s="193">
        <v>60.37</v>
      </c>
      <c r="K114" s="192"/>
      <c r="L114" s="193">
        <v>603.70000000000005</v>
      </c>
      <c r="M114" s="192"/>
      <c r="N114" s="194"/>
      <c r="V114" s="189"/>
      <c r="W114" s="195" t="s">
        <v>2792</v>
      </c>
      <c r="AB114" s="195"/>
      <c r="AD114" s="195"/>
      <c r="AF114" s="207"/>
    </row>
    <row r="115" spans="1:32" s="160" customFormat="1" ht="12" x14ac:dyDescent="0.2">
      <c r="A115" s="211"/>
      <c r="B115" s="212"/>
      <c r="C115" s="168" t="s">
        <v>462</v>
      </c>
      <c r="D115" s="213"/>
      <c r="E115" s="213"/>
      <c r="F115" s="214"/>
      <c r="G115" s="214"/>
      <c r="H115" s="214"/>
      <c r="I115" s="214"/>
      <c r="J115" s="215"/>
      <c r="K115" s="214"/>
      <c r="L115" s="215"/>
      <c r="M115" s="216"/>
      <c r="N115" s="217"/>
      <c r="V115" s="189"/>
      <c r="W115" s="195"/>
      <c r="AB115" s="195"/>
      <c r="AD115" s="195"/>
      <c r="AF115" s="207"/>
    </row>
    <row r="116" spans="1:32" s="160" customFormat="1" ht="45" x14ac:dyDescent="0.2">
      <c r="A116" s="190" t="s">
        <v>499</v>
      </c>
      <c r="B116" s="191" t="s">
        <v>2797</v>
      </c>
      <c r="C116" s="1039" t="s">
        <v>2798</v>
      </c>
      <c r="D116" s="1039"/>
      <c r="E116" s="1039"/>
      <c r="F116" s="192" t="s">
        <v>1026</v>
      </c>
      <c r="G116" s="192"/>
      <c r="H116" s="192"/>
      <c r="I116" s="192" t="s">
        <v>423</v>
      </c>
      <c r="J116" s="193"/>
      <c r="K116" s="192"/>
      <c r="L116" s="193"/>
      <c r="M116" s="192"/>
      <c r="N116" s="194"/>
      <c r="V116" s="189"/>
      <c r="W116" s="195" t="s">
        <v>2798</v>
      </c>
      <c r="AB116" s="195"/>
      <c r="AD116" s="195"/>
      <c r="AF116" s="207"/>
    </row>
    <row r="117" spans="1:32" s="160" customFormat="1" ht="12" x14ac:dyDescent="0.2">
      <c r="A117" s="196"/>
      <c r="B117" s="197"/>
      <c r="C117" s="1037" t="s">
        <v>2799</v>
      </c>
      <c r="D117" s="1037"/>
      <c r="E117" s="1037"/>
      <c r="F117" s="1037"/>
      <c r="G117" s="1037"/>
      <c r="H117" s="1037"/>
      <c r="I117" s="1037"/>
      <c r="J117" s="1037"/>
      <c r="K117" s="1037"/>
      <c r="L117" s="1037"/>
      <c r="M117" s="1037"/>
      <c r="N117" s="1046"/>
      <c r="V117" s="189"/>
      <c r="W117" s="195"/>
      <c r="AB117" s="195"/>
      <c r="AD117" s="195"/>
      <c r="AE117" s="163" t="s">
        <v>2799</v>
      </c>
      <c r="AF117" s="207"/>
    </row>
    <row r="118" spans="1:32" s="160" customFormat="1" ht="33.75" x14ac:dyDescent="0.2">
      <c r="A118" s="198"/>
      <c r="B118" s="199" t="s">
        <v>430</v>
      </c>
      <c r="C118" s="1037" t="s">
        <v>431</v>
      </c>
      <c r="D118" s="1037"/>
      <c r="E118" s="1037"/>
      <c r="F118" s="1037"/>
      <c r="G118" s="1037"/>
      <c r="H118" s="1037"/>
      <c r="I118" s="1037"/>
      <c r="J118" s="1037"/>
      <c r="K118" s="1037"/>
      <c r="L118" s="1037"/>
      <c r="M118" s="1037"/>
      <c r="N118" s="1046"/>
      <c r="V118" s="189"/>
      <c r="W118" s="195"/>
      <c r="X118" s="163" t="s">
        <v>431</v>
      </c>
      <c r="AB118" s="195"/>
      <c r="AD118" s="195"/>
      <c r="AF118" s="207"/>
    </row>
    <row r="119" spans="1:32" s="160" customFormat="1" ht="12" x14ac:dyDescent="0.2">
      <c r="A119" s="200"/>
      <c r="B119" s="199" t="s">
        <v>423</v>
      </c>
      <c r="C119" s="1037" t="s">
        <v>432</v>
      </c>
      <c r="D119" s="1037"/>
      <c r="E119" s="1037"/>
      <c r="F119" s="201"/>
      <c r="G119" s="201"/>
      <c r="H119" s="201"/>
      <c r="I119" s="201"/>
      <c r="J119" s="202">
        <v>58.32</v>
      </c>
      <c r="K119" s="201" t="s">
        <v>436</v>
      </c>
      <c r="L119" s="202">
        <v>72.900000000000006</v>
      </c>
      <c r="M119" s="201"/>
      <c r="N119" s="203"/>
      <c r="V119" s="189"/>
      <c r="W119" s="195"/>
      <c r="Y119" s="163" t="s">
        <v>432</v>
      </c>
      <c r="AB119" s="195"/>
      <c r="AD119" s="195"/>
      <c r="AF119" s="207"/>
    </row>
    <row r="120" spans="1:32" s="160" customFormat="1" ht="12" x14ac:dyDescent="0.2">
      <c r="A120" s="200"/>
      <c r="B120" s="199" t="s">
        <v>434</v>
      </c>
      <c r="C120" s="1037" t="s">
        <v>435</v>
      </c>
      <c r="D120" s="1037"/>
      <c r="E120" s="1037"/>
      <c r="F120" s="201"/>
      <c r="G120" s="201"/>
      <c r="H120" s="201"/>
      <c r="I120" s="201"/>
      <c r="J120" s="202">
        <v>44.51</v>
      </c>
      <c r="K120" s="201" t="s">
        <v>436</v>
      </c>
      <c r="L120" s="202">
        <v>55.64</v>
      </c>
      <c r="M120" s="201"/>
      <c r="N120" s="203"/>
      <c r="V120" s="189"/>
      <c r="W120" s="195"/>
      <c r="Y120" s="163" t="s">
        <v>435</v>
      </c>
      <c r="AB120" s="195"/>
      <c r="AD120" s="195"/>
      <c r="AF120" s="207"/>
    </row>
    <row r="121" spans="1:32" s="160" customFormat="1" ht="12" x14ac:dyDescent="0.2">
      <c r="A121" s="200"/>
      <c r="B121" s="199" t="s">
        <v>439</v>
      </c>
      <c r="C121" s="1037" t="s">
        <v>440</v>
      </c>
      <c r="D121" s="1037"/>
      <c r="E121" s="1037"/>
      <c r="F121" s="201"/>
      <c r="G121" s="201"/>
      <c r="H121" s="201"/>
      <c r="I121" s="201"/>
      <c r="J121" s="202">
        <v>4.29</v>
      </c>
      <c r="K121" s="201"/>
      <c r="L121" s="202">
        <v>4.29</v>
      </c>
      <c r="M121" s="201"/>
      <c r="N121" s="203"/>
      <c r="V121" s="189"/>
      <c r="W121" s="195"/>
      <c r="Y121" s="163" t="s">
        <v>440</v>
      </c>
      <c r="AB121" s="195"/>
      <c r="AD121" s="195"/>
      <c r="AF121" s="207"/>
    </row>
    <row r="122" spans="1:32" s="160" customFormat="1" ht="12" x14ac:dyDescent="0.2">
      <c r="A122" s="200"/>
      <c r="B122" s="199"/>
      <c r="C122" s="1037" t="s">
        <v>443</v>
      </c>
      <c r="D122" s="1037"/>
      <c r="E122" s="1037"/>
      <c r="F122" s="201" t="s">
        <v>444</v>
      </c>
      <c r="G122" s="201" t="s">
        <v>2800</v>
      </c>
      <c r="H122" s="201" t="s">
        <v>436</v>
      </c>
      <c r="I122" s="201" t="s">
        <v>2801</v>
      </c>
      <c r="J122" s="202"/>
      <c r="K122" s="201"/>
      <c r="L122" s="202"/>
      <c r="M122" s="201"/>
      <c r="N122" s="203"/>
      <c r="V122" s="189"/>
      <c r="W122" s="195"/>
      <c r="Z122" s="163" t="s">
        <v>443</v>
      </c>
      <c r="AB122" s="195"/>
      <c r="AD122" s="195"/>
      <c r="AF122" s="207"/>
    </row>
    <row r="123" spans="1:32" s="160" customFormat="1" ht="12" x14ac:dyDescent="0.2">
      <c r="A123" s="200"/>
      <c r="B123" s="199"/>
      <c r="C123" s="1047" t="s">
        <v>450</v>
      </c>
      <c r="D123" s="1047"/>
      <c r="E123" s="1047"/>
      <c r="F123" s="208"/>
      <c r="G123" s="208"/>
      <c r="H123" s="208"/>
      <c r="I123" s="208"/>
      <c r="J123" s="209">
        <v>107.12</v>
      </c>
      <c r="K123" s="208"/>
      <c r="L123" s="209">
        <v>132.83000000000001</v>
      </c>
      <c r="M123" s="208"/>
      <c r="N123" s="210"/>
      <c r="V123" s="189"/>
      <c r="W123" s="195"/>
      <c r="AA123" s="163" t="s">
        <v>450</v>
      </c>
      <c r="AB123" s="195"/>
      <c r="AD123" s="195"/>
      <c r="AF123" s="207"/>
    </row>
    <row r="124" spans="1:32" s="160" customFormat="1" ht="12" x14ac:dyDescent="0.2">
      <c r="A124" s="200"/>
      <c r="B124" s="199"/>
      <c r="C124" s="1037" t="s">
        <v>451</v>
      </c>
      <c r="D124" s="1037"/>
      <c r="E124" s="1037"/>
      <c r="F124" s="201"/>
      <c r="G124" s="201"/>
      <c r="H124" s="201"/>
      <c r="I124" s="201"/>
      <c r="J124" s="202"/>
      <c r="K124" s="201"/>
      <c r="L124" s="202">
        <v>72.900000000000006</v>
      </c>
      <c r="M124" s="201"/>
      <c r="N124" s="203"/>
      <c r="V124" s="189"/>
      <c r="W124" s="195"/>
      <c r="Z124" s="163" t="s">
        <v>451</v>
      </c>
      <c r="AB124" s="195"/>
      <c r="AD124" s="195"/>
      <c r="AF124" s="207"/>
    </row>
    <row r="125" spans="1:32" s="160" customFormat="1" ht="45" x14ac:dyDescent="0.2">
      <c r="A125" s="200"/>
      <c r="B125" s="199" t="s">
        <v>2540</v>
      </c>
      <c r="C125" s="1037" t="s">
        <v>2541</v>
      </c>
      <c r="D125" s="1037"/>
      <c r="E125" s="1037"/>
      <c r="F125" s="201" t="s">
        <v>454</v>
      </c>
      <c r="G125" s="201" t="s">
        <v>1241</v>
      </c>
      <c r="H125" s="201"/>
      <c r="I125" s="201" t="s">
        <v>1241</v>
      </c>
      <c r="J125" s="202"/>
      <c r="K125" s="201"/>
      <c r="L125" s="202">
        <v>88.21</v>
      </c>
      <c r="M125" s="201"/>
      <c r="N125" s="203"/>
      <c r="V125" s="189"/>
      <c r="W125" s="195"/>
      <c r="Z125" s="163" t="s">
        <v>2541</v>
      </c>
      <c r="AB125" s="195"/>
      <c r="AD125" s="195"/>
      <c r="AF125" s="207"/>
    </row>
    <row r="126" spans="1:32" s="160" customFormat="1" ht="45" x14ac:dyDescent="0.2">
      <c r="A126" s="200"/>
      <c r="B126" s="199" t="s">
        <v>2542</v>
      </c>
      <c r="C126" s="1037" t="s">
        <v>2543</v>
      </c>
      <c r="D126" s="1037"/>
      <c r="E126" s="1037"/>
      <c r="F126" s="201" t="s">
        <v>454</v>
      </c>
      <c r="G126" s="201" t="s">
        <v>974</v>
      </c>
      <c r="H126" s="201"/>
      <c r="I126" s="201" t="s">
        <v>974</v>
      </c>
      <c r="J126" s="202"/>
      <c r="K126" s="201"/>
      <c r="L126" s="202">
        <v>52.49</v>
      </c>
      <c r="M126" s="201"/>
      <c r="N126" s="203"/>
      <c r="V126" s="189"/>
      <c r="W126" s="195"/>
      <c r="Z126" s="163" t="s">
        <v>2543</v>
      </c>
      <c r="AB126" s="195"/>
      <c r="AD126" s="195"/>
      <c r="AF126" s="207"/>
    </row>
    <row r="127" spans="1:32" s="160" customFormat="1" ht="12" x14ac:dyDescent="0.2">
      <c r="A127" s="211"/>
      <c r="B127" s="212"/>
      <c r="C127" s="1039" t="s">
        <v>459</v>
      </c>
      <c r="D127" s="1039"/>
      <c r="E127" s="1039"/>
      <c r="F127" s="192"/>
      <c r="G127" s="192"/>
      <c r="H127" s="192"/>
      <c r="I127" s="192"/>
      <c r="J127" s="193"/>
      <c r="K127" s="192"/>
      <c r="L127" s="193">
        <v>273.52999999999997</v>
      </c>
      <c r="M127" s="208"/>
      <c r="N127" s="194"/>
      <c r="V127" s="189"/>
      <c r="W127" s="195"/>
      <c r="AB127" s="195" t="s">
        <v>459</v>
      </c>
      <c r="AD127" s="195"/>
      <c r="AF127" s="207"/>
    </row>
    <row r="128" spans="1:32" s="160" customFormat="1" ht="45" x14ac:dyDescent="0.2">
      <c r="A128" s="190" t="s">
        <v>509</v>
      </c>
      <c r="B128" s="191" t="s">
        <v>2802</v>
      </c>
      <c r="C128" s="1039" t="s">
        <v>2803</v>
      </c>
      <c r="D128" s="1039"/>
      <c r="E128" s="1039"/>
      <c r="F128" s="192" t="s">
        <v>1026</v>
      </c>
      <c r="G128" s="192"/>
      <c r="H128" s="192"/>
      <c r="I128" s="192" t="s">
        <v>2159</v>
      </c>
      <c r="J128" s="193"/>
      <c r="K128" s="192"/>
      <c r="L128" s="193"/>
      <c r="M128" s="192"/>
      <c r="N128" s="194"/>
      <c r="V128" s="189"/>
      <c r="W128" s="195" t="s">
        <v>2803</v>
      </c>
      <c r="AB128" s="195"/>
      <c r="AD128" s="195"/>
      <c r="AF128" s="207"/>
    </row>
    <row r="129" spans="1:32" s="160" customFormat="1" ht="12" x14ac:dyDescent="0.2">
      <c r="A129" s="196"/>
      <c r="B129" s="197"/>
      <c r="C129" s="1037" t="s">
        <v>2804</v>
      </c>
      <c r="D129" s="1037"/>
      <c r="E129" s="1037"/>
      <c r="F129" s="1037"/>
      <c r="G129" s="1037"/>
      <c r="H129" s="1037"/>
      <c r="I129" s="1037"/>
      <c r="J129" s="1037"/>
      <c r="K129" s="1037"/>
      <c r="L129" s="1037"/>
      <c r="M129" s="1037"/>
      <c r="N129" s="1046"/>
      <c r="V129" s="189"/>
      <c r="W129" s="195"/>
      <c r="AB129" s="195"/>
      <c r="AD129" s="195"/>
      <c r="AE129" s="163" t="s">
        <v>2804</v>
      </c>
      <c r="AF129" s="207"/>
    </row>
    <row r="130" spans="1:32" s="160" customFormat="1" ht="33.75" x14ac:dyDescent="0.2">
      <c r="A130" s="198"/>
      <c r="B130" s="199" t="s">
        <v>430</v>
      </c>
      <c r="C130" s="1037" t="s">
        <v>431</v>
      </c>
      <c r="D130" s="1037"/>
      <c r="E130" s="1037"/>
      <c r="F130" s="1037"/>
      <c r="G130" s="1037"/>
      <c r="H130" s="1037"/>
      <c r="I130" s="1037"/>
      <c r="J130" s="1037"/>
      <c r="K130" s="1037"/>
      <c r="L130" s="1037"/>
      <c r="M130" s="1037"/>
      <c r="N130" s="1046"/>
      <c r="V130" s="189"/>
      <c r="W130" s="195"/>
      <c r="X130" s="163" t="s">
        <v>431</v>
      </c>
      <c r="AB130" s="195"/>
      <c r="AD130" s="195"/>
      <c r="AF130" s="207"/>
    </row>
    <row r="131" spans="1:32" s="160" customFormat="1" ht="12" x14ac:dyDescent="0.2">
      <c r="A131" s="200"/>
      <c r="B131" s="199" t="s">
        <v>423</v>
      </c>
      <c r="C131" s="1037" t="s">
        <v>432</v>
      </c>
      <c r="D131" s="1037"/>
      <c r="E131" s="1037"/>
      <c r="F131" s="201"/>
      <c r="G131" s="201"/>
      <c r="H131" s="201"/>
      <c r="I131" s="201"/>
      <c r="J131" s="202">
        <v>509.49</v>
      </c>
      <c r="K131" s="201" t="s">
        <v>436</v>
      </c>
      <c r="L131" s="202">
        <v>159.22</v>
      </c>
      <c r="M131" s="201"/>
      <c r="N131" s="203"/>
      <c r="V131" s="189"/>
      <c r="W131" s="195"/>
      <c r="Y131" s="163" t="s">
        <v>432</v>
      </c>
      <c r="AB131" s="195"/>
      <c r="AD131" s="195"/>
      <c r="AF131" s="207"/>
    </row>
    <row r="132" spans="1:32" s="160" customFormat="1" ht="12" x14ac:dyDescent="0.2">
      <c r="A132" s="200"/>
      <c r="B132" s="199" t="s">
        <v>434</v>
      </c>
      <c r="C132" s="1037" t="s">
        <v>435</v>
      </c>
      <c r="D132" s="1037"/>
      <c r="E132" s="1037"/>
      <c r="F132" s="201"/>
      <c r="G132" s="201"/>
      <c r="H132" s="201"/>
      <c r="I132" s="201"/>
      <c r="J132" s="202">
        <v>98.48</v>
      </c>
      <c r="K132" s="201" t="s">
        <v>436</v>
      </c>
      <c r="L132" s="202">
        <v>30.78</v>
      </c>
      <c r="M132" s="201"/>
      <c r="N132" s="203"/>
      <c r="V132" s="189"/>
      <c r="W132" s="195"/>
      <c r="Y132" s="163" t="s">
        <v>435</v>
      </c>
      <c r="AB132" s="195"/>
      <c r="AD132" s="195"/>
      <c r="AF132" s="207"/>
    </row>
    <row r="133" spans="1:32" s="160" customFormat="1" ht="12" x14ac:dyDescent="0.2">
      <c r="A133" s="200"/>
      <c r="B133" s="199" t="s">
        <v>437</v>
      </c>
      <c r="C133" s="1037" t="s">
        <v>438</v>
      </c>
      <c r="D133" s="1037"/>
      <c r="E133" s="1037"/>
      <c r="F133" s="201"/>
      <c r="G133" s="201"/>
      <c r="H133" s="201"/>
      <c r="I133" s="201"/>
      <c r="J133" s="202">
        <v>15.71</v>
      </c>
      <c r="K133" s="201" t="s">
        <v>436</v>
      </c>
      <c r="L133" s="202">
        <v>4.91</v>
      </c>
      <c r="M133" s="201"/>
      <c r="N133" s="203"/>
      <c r="V133" s="189"/>
      <c r="W133" s="195"/>
      <c r="Y133" s="163" t="s">
        <v>438</v>
      </c>
      <c r="AB133" s="195"/>
      <c r="AD133" s="195"/>
      <c r="AF133" s="207"/>
    </row>
    <row r="134" spans="1:32" s="160" customFormat="1" ht="12" x14ac:dyDescent="0.2">
      <c r="A134" s="200"/>
      <c r="B134" s="199" t="s">
        <v>439</v>
      </c>
      <c r="C134" s="1037" t="s">
        <v>440</v>
      </c>
      <c r="D134" s="1037"/>
      <c r="E134" s="1037"/>
      <c r="F134" s="201"/>
      <c r="G134" s="201"/>
      <c r="H134" s="201"/>
      <c r="I134" s="201"/>
      <c r="J134" s="202">
        <v>97.33</v>
      </c>
      <c r="K134" s="201"/>
      <c r="L134" s="202">
        <v>24.33</v>
      </c>
      <c r="M134" s="201"/>
      <c r="N134" s="203"/>
      <c r="V134" s="189"/>
      <c r="W134" s="195"/>
      <c r="Y134" s="163" t="s">
        <v>440</v>
      </c>
      <c r="AB134" s="195"/>
      <c r="AD134" s="195"/>
      <c r="AF134" s="207"/>
    </row>
    <row r="135" spans="1:32" s="160" customFormat="1" ht="12" x14ac:dyDescent="0.2">
      <c r="A135" s="196"/>
      <c r="B135" s="204" t="s">
        <v>2786</v>
      </c>
      <c r="C135" s="1048" t="s">
        <v>2787</v>
      </c>
      <c r="D135" s="1048"/>
      <c r="E135" s="1048"/>
      <c r="F135" s="205" t="s">
        <v>1003</v>
      </c>
      <c r="G135" s="205" t="s">
        <v>1004</v>
      </c>
      <c r="H135" s="205"/>
      <c r="I135" s="205" t="s">
        <v>630</v>
      </c>
      <c r="J135" s="199"/>
      <c r="K135" s="201"/>
      <c r="L135" s="202"/>
      <c r="M135" s="201"/>
      <c r="N135" s="206"/>
      <c r="V135" s="189"/>
      <c r="W135" s="195"/>
      <c r="AB135" s="195"/>
      <c r="AD135" s="195"/>
      <c r="AF135" s="207" t="s">
        <v>2787</v>
      </c>
    </row>
    <row r="136" spans="1:32" s="160" customFormat="1" ht="12" x14ac:dyDescent="0.2">
      <c r="A136" s="196"/>
      <c r="B136" s="204" t="s">
        <v>2531</v>
      </c>
      <c r="C136" s="1048" t="s">
        <v>2532</v>
      </c>
      <c r="D136" s="1048"/>
      <c r="E136" s="1048"/>
      <c r="F136" s="205" t="s">
        <v>488</v>
      </c>
      <c r="G136" s="205" t="s">
        <v>489</v>
      </c>
      <c r="H136" s="205"/>
      <c r="I136" s="205" t="s">
        <v>489</v>
      </c>
      <c r="J136" s="199"/>
      <c r="K136" s="201"/>
      <c r="L136" s="202"/>
      <c r="M136" s="201"/>
      <c r="N136" s="206"/>
      <c r="V136" s="189"/>
      <c r="W136" s="195"/>
      <c r="AB136" s="195"/>
      <c r="AD136" s="195"/>
      <c r="AF136" s="207" t="s">
        <v>2532</v>
      </c>
    </row>
    <row r="137" spans="1:32" s="160" customFormat="1" ht="12" x14ac:dyDescent="0.2">
      <c r="A137" s="200"/>
      <c r="B137" s="199"/>
      <c r="C137" s="1037" t="s">
        <v>443</v>
      </c>
      <c r="D137" s="1037"/>
      <c r="E137" s="1037"/>
      <c r="F137" s="201" t="s">
        <v>444</v>
      </c>
      <c r="G137" s="201" t="s">
        <v>2805</v>
      </c>
      <c r="H137" s="201" t="s">
        <v>436</v>
      </c>
      <c r="I137" s="201" t="s">
        <v>2806</v>
      </c>
      <c r="J137" s="202"/>
      <c r="K137" s="201"/>
      <c r="L137" s="202"/>
      <c r="M137" s="201"/>
      <c r="N137" s="203"/>
      <c r="V137" s="189"/>
      <c r="W137" s="195"/>
      <c r="Z137" s="163" t="s">
        <v>443</v>
      </c>
      <c r="AB137" s="195"/>
      <c r="AD137" s="195"/>
      <c r="AF137" s="207"/>
    </row>
    <row r="138" spans="1:32" s="160" customFormat="1" ht="12" x14ac:dyDescent="0.2">
      <c r="A138" s="200"/>
      <c r="B138" s="199"/>
      <c r="C138" s="1037" t="s">
        <v>447</v>
      </c>
      <c r="D138" s="1037"/>
      <c r="E138" s="1037"/>
      <c r="F138" s="201" t="s">
        <v>444</v>
      </c>
      <c r="G138" s="201" t="s">
        <v>2807</v>
      </c>
      <c r="H138" s="201" t="s">
        <v>436</v>
      </c>
      <c r="I138" s="201" t="s">
        <v>2808</v>
      </c>
      <c r="J138" s="202"/>
      <c r="K138" s="201"/>
      <c r="L138" s="202"/>
      <c r="M138" s="201"/>
      <c r="N138" s="203"/>
      <c r="V138" s="189"/>
      <c r="W138" s="195"/>
      <c r="Z138" s="163" t="s">
        <v>447</v>
      </c>
      <c r="AB138" s="195"/>
      <c r="AD138" s="195"/>
      <c r="AF138" s="207"/>
    </row>
    <row r="139" spans="1:32" s="160" customFormat="1" ht="12" x14ac:dyDescent="0.2">
      <c r="A139" s="200"/>
      <c r="B139" s="199"/>
      <c r="C139" s="1047" t="s">
        <v>450</v>
      </c>
      <c r="D139" s="1047"/>
      <c r="E139" s="1047"/>
      <c r="F139" s="208"/>
      <c r="G139" s="208"/>
      <c r="H139" s="208"/>
      <c r="I139" s="208"/>
      <c r="J139" s="209">
        <v>705.3</v>
      </c>
      <c r="K139" s="208"/>
      <c r="L139" s="209">
        <v>214.33</v>
      </c>
      <c r="M139" s="208"/>
      <c r="N139" s="210"/>
      <c r="V139" s="189"/>
      <c r="W139" s="195"/>
      <c r="AA139" s="163" t="s">
        <v>450</v>
      </c>
      <c r="AB139" s="195"/>
      <c r="AD139" s="195"/>
      <c r="AF139" s="207"/>
    </row>
    <row r="140" spans="1:32" s="160" customFormat="1" ht="12" x14ac:dyDescent="0.2">
      <c r="A140" s="200"/>
      <c r="B140" s="199"/>
      <c r="C140" s="1037" t="s">
        <v>451</v>
      </c>
      <c r="D140" s="1037"/>
      <c r="E140" s="1037"/>
      <c r="F140" s="201"/>
      <c r="G140" s="201"/>
      <c r="H140" s="201"/>
      <c r="I140" s="201"/>
      <c r="J140" s="202"/>
      <c r="K140" s="201"/>
      <c r="L140" s="202">
        <v>164.13</v>
      </c>
      <c r="M140" s="201"/>
      <c r="N140" s="203"/>
      <c r="V140" s="189"/>
      <c r="W140" s="195"/>
      <c r="Z140" s="163" t="s">
        <v>451</v>
      </c>
      <c r="AB140" s="195"/>
      <c r="AD140" s="195"/>
      <c r="AF140" s="207"/>
    </row>
    <row r="141" spans="1:32" s="160" customFormat="1" ht="45" x14ac:dyDescent="0.2">
      <c r="A141" s="200"/>
      <c r="B141" s="199" t="s">
        <v>2540</v>
      </c>
      <c r="C141" s="1037" t="s">
        <v>2541</v>
      </c>
      <c r="D141" s="1037"/>
      <c r="E141" s="1037"/>
      <c r="F141" s="201" t="s">
        <v>454</v>
      </c>
      <c r="G141" s="201" t="s">
        <v>1241</v>
      </c>
      <c r="H141" s="201"/>
      <c r="I141" s="201" t="s">
        <v>1241</v>
      </c>
      <c r="J141" s="202"/>
      <c r="K141" s="201"/>
      <c r="L141" s="202">
        <v>198.6</v>
      </c>
      <c r="M141" s="201"/>
      <c r="N141" s="203"/>
      <c r="V141" s="189"/>
      <c r="W141" s="195"/>
      <c r="Z141" s="163" t="s">
        <v>2541</v>
      </c>
      <c r="AB141" s="195"/>
      <c r="AD141" s="195"/>
      <c r="AF141" s="207"/>
    </row>
    <row r="142" spans="1:32" s="160" customFormat="1" ht="45" x14ac:dyDescent="0.2">
      <c r="A142" s="200"/>
      <c r="B142" s="199" t="s">
        <v>2542</v>
      </c>
      <c r="C142" s="1037" t="s">
        <v>2543</v>
      </c>
      <c r="D142" s="1037"/>
      <c r="E142" s="1037"/>
      <c r="F142" s="201" t="s">
        <v>454</v>
      </c>
      <c r="G142" s="201" t="s">
        <v>974</v>
      </c>
      <c r="H142" s="201"/>
      <c r="I142" s="201" t="s">
        <v>974</v>
      </c>
      <c r="J142" s="202"/>
      <c r="K142" s="201"/>
      <c r="L142" s="202">
        <v>118.17</v>
      </c>
      <c r="M142" s="201"/>
      <c r="N142" s="203"/>
      <c r="V142" s="189"/>
      <c r="W142" s="195"/>
      <c r="Z142" s="163" t="s">
        <v>2543</v>
      </c>
      <c r="AB142" s="195"/>
      <c r="AD142" s="195"/>
      <c r="AF142" s="207"/>
    </row>
    <row r="143" spans="1:32" s="160" customFormat="1" ht="12" x14ac:dyDescent="0.2">
      <c r="A143" s="211"/>
      <c r="B143" s="212"/>
      <c r="C143" s="1039" t="s">
        <v>459</v>
      </c>
      <c r="D143" s="1039"/>
      <c r="E143" s="1039"/>
      <c r="F143" s="192"/>
      <c r="G143" s="192"/>
      <c r="H143" s="192"/>
      <c r="I143" s="192"/>
      <c r="J143" s="193"/>
      <c r="K143" s="192"/>
      <c r="L143" s="193">
        <v>531.1</v>
      </c>
      <c r="M143" s="208"/>
      <c r="N143" s="194"/>
      <c r="V143" s="189"/>
      <c r="W143" s="195"/>
      <c r="AB143" s="195" t="s">
        <v>459</v>
      </c>
      <c r="AD143" s="195"/>
      <c r="AF143" s="207"/>
    </row>
    <row r="144" spans="1:32" s="160" customFormat="1" ht="45" x14ac:dyDescent="0.2">
      <c r="A144" s="190" t="s">
        <v>529</v>
      </c>
      <c r="B144" s="191" t="s">
        <v>2809</v>
      </c>
      <c r="C144" s="1039" t="s">
        <v>2810</v>
      </c>
      <c r="D144" s="1039"/>
      <c r="E144" s="1039"/>
      <c r="F144" s="192" t="s">
        <v>1003</v>
      </c>
      <c r="G144" s="192"/>
      <c r="H144" s="192"/>
      <c r="I144" s="192" t="s">
        <v>630</v>
      </c>
      <c r="J144" s="193">
        <v>82.14</v>
      </c>
      <c r="K144" s="192"/>
      <c r="L144" s="193">
        <v>2053.5</v>
      </c>
      <c r="M144" s="192"/>
      <c r="N144" s="194"/>
      <c r="V144" s="189"/>
      <c r="W144" s="195" t="s">
        <v>2810</v>
      </c>
      <c r="AB144" s="195"/>
      <c r="AD144" s="195"/>
      <c r="AF144" s="207"/>
    </row>
    <row r="145" spans="1:32" s="160" customFormat="1" ht="12" x14ac:dyDescent="0.2">
      <c r="A145" s="211"/>
      <c r="B145" s="212"/>
      <c r="C145" s="168" t="s">
        <v>462</v>
      </c>
      <c r="D145" s="213"/>
      <c r="E145" s="213"/>
      <c r="F145" s="214"/>
      <c r="G145" s="214"/>
      <c r="H145" s="214"/>
      <c r="I145" s="214"/>
      <c r="J145" s="215"/>
      <c r="K145" s="214"/>
      <c r="L145" s="215"/>
      <c r="M145" s="216"/>
      <c r="N145" s="217"/>
      <c r="V145" s="189"/>
      <c r="W145" s="195"/>
      <c r="AB145" s="195"/>
      <c r="AD145" s="195"/>
      <c r="AF145" s="207"/>
    </row>
    <row r="146" spans="1:32" s="160" customFormat="1" ht="45" x14ac:dyDescent="0.2">
      <c r="A146" s="190" t="s">
        <v>545</v>
      </c>
      <c r="B146" s="191" t="s">
        <v>2811</v>
      </c>
      <c r="C146" s="1039" t="s">
        <v>2812</v>
      </c>
      <c r="D146" s="1039"/>
      <c r="E146" s="1039"/>
      <c r="F146" s="192" t="s">
        <v>1026</v>
      </c>
      <c r="G146" s="192"/>
      <c r="H146" s="192"/>
      <c r="I146" s="192" t="s">
        <v>2159</v>
      </c>
      <c r="J146" s="193"/>
      <c r="K146" s="192"/>
      <c r="L146" s="193"/>
      <c r="M146" s="192"/>
      <c r="N146" s="194"/>
      <c r="V146" s="189"/>
      <c r="W146" s="195" t="s">
        <v>2812</v>
      </c>
      <c r="AB146" s="195"/>
      <c r="AD146" s="195"/>
      <c r="AF146" s="207"/>
    </row>
    <row r="147" spans="1:32" s="160" customFormat="1" ht="12" x14ac:dyDescent="0.2">
      <c r="A147" s="196"/>
      <c r="B147" s="197"/>
      <c r="C147" s="1037" t="s">
        <v>2804</v>
      </c>
      <c r="D147" s="1037"/>
      <c r="E147" s="1037"/>
      <c r="F147" s="1037"/>
      <c r="G147" s="1037"/>
      <c r="H147" s="1037"/>
      <c r="I147" s="1037"/>
      <c r="J147" s="1037"/>
      <c r="K147" s="1037"/>
      <c r="L147" s="1037"/>
      <c r="M147" s="1037"/>
      <c r="N147" s="1046"/>
      <c r="V147" s="189"/>
      <c r="W147" s="195"/>
      <c r="AB147" s="195"/>
      <c r="AD147" s="195"/>
      <c r="AE147" s="163" t="s">
        <v>2804</v>
      </c>
      <c r="AF147" s="207"/>
    </row>
    <row r="148" spans="1:32" s="160" customFormat="1" ht="33.75" x14ac:dyDescent="0.2">
      <c r="A148" s="198"/>
      <c r="B148" s="199" t="s">
        <v>430</v>
      </c>
      <c r="C148" s="1037" t="s">
        <v>431</v>
      </c>
      <c r="D148" s="1037"/>
      <c r="E148" s="1037"/>
      <c r="F148" s="1037"/>
      <c r="G148" s="1037"/>
      <c r="H148" s="1037"/>
      <c r="I148" s="1037"/>
      <c r="J148" s="1037"/>
      <c r="K148" s="1037"/>
      <c r="L148" s="1037"/>
      <c r="M148" s="1037"/>
      <c r="N148" s="1046"/>
      <c r="V148" s="189"/>
      <c r="W148" s="195"/>
      <c r="X148" s="163" t="s">
        <v>431</v>
      </c>
      <c r="AB148" s="195"/>
      <c r="AD148" s="195"/>
      <c r="AF148" s="207"/>
    </row>
    <row r="149" spans="1:32" s="160" customFormat="1" ht="12" x14ac:dyDescent="0.2">
      <c r="A149" s="200"/>
      <c r="B149" s="199" t="s">
        <v>423</v>
      </c>
      <c r="C149" s="1037" t="s">
        <v>432</v>
      </c>
      <c r="D149" s="1037"/>
      <c r="E149" s="1037"/>
      <c r="F149" s="201"/>
      <c r="G149" s="201"/>
      <c r="H149" s="201"/>
      <c r="I149" s="201"/>
      <c r="J149" s="202">
        <v>58.32</v>
      </c>
      <c r="K149" s="201" t="s">
        <v>436</v>
      </c>
      <c r="L149" s="202">
        <v>18.23</v>
      </c>
      <c r="M149" s="201"/>
      <c r="N149" s="203"/>
      <c r="V149" s="189"/>
      <c r="W149" s="195"/>
      <c r="Y149" s="163" t="s">
        <v>432</v>
      </c>
      <c r="AB149" s="195"/>
      <c r="AD149" s="195"/>
      <c r="AF149" s="207"/>
    </row>
    <row r="150" spans="1:32" s="160" customFormat="1" ht="12" x14ac:dyDescent="0.2">
      <c r="A150" s="200"/>
      <c r="B150" s="199" t="s">
        <v>434</v>
      </c>
      <c r="C150" s="1037" t="s">
        <v>435</v>
      </c>
      <c r="D150" s="1037"/>
      <c r="E150" s="1037"/>
      <c r="F150" s="201"/>
      <c r="G150" s="201"/>
      <c r="H150" s="201"/>
      <c r="I150" s="201"/>
      <c r="J150" s="202">
        <v>44.51</v>
      </c>
      <c r="K150" s="201" t="s">
        <v>436</v>
      </c>
      <c r="L150" s="202">
        <v>13.91</v>
      </c>
      <c r="M150" s="201"/>
      <c r="N150" s="203"/>
      <c r="V150" s="189"/>
      <c r="W150" s="195"/>
      <c r="Y150" s="163" t="s">
        <v>435</v>
      </c>
      <c r="AB150" s="195"/>
      <c r="AD150" s="195"/>
      <c r="AF150" s="207"/>
    </row>
    <row r="151" spans="1:32" s="160" customFormat="1" ht="12" x14ac:dyDescent="0.2">
      <c r="A151" s="200"/>
      <c r="B151" s="199" t="s">
        <v>439</v>
      </c>
      <c r="C151" s="1037" t="s">
        <v>440</v>
      </c>
      <c r="D151" s="1037"/>
      <c r="E151" s="1037"/>
      <c r="F151" s="201"/>
      <c r="G151" s="201"/>
      <c r="H151" s="201"/>
      <c r="I151" s="201"/>
      <c r="J151" s="202">
        <v>11.12</v>
      </c>
      <c r="K151" s="201"/>
      <c r="L151" s="202">
        <v>2.78</v>
      </c>
      <c r="M151" s="201"/>
      <c r="N151" s="203"/>
      <c r="V151" s="189"/>
      <c r="W151" s="195"/>
      <c r="Y151" s="163" t="s">
        <v>440</v>
      </c>
      <c r="AB151" s="195"/>
      <c r="AD151" s="195"/>
      <c r="AF151" s="207"/>
    </row>
    <row r="152" spans="1:32" s="160" customFormat="1" ht="12" x14ac:dyDescent="0.2">
      <c r="A152" s="200"/>
      <c r="B152" s="199"/>
      <c r="C152" s="1037" t="s">
        <v>443</v>
      </c>
      <c r="D152" s="1037"/>
      <c r="E152" s="1037"/>
      <c r="F152" s="201" t="s">
        <v>444</v>
      </c>
      <c r="G152" s="201" t="s">
        <v>2800</v>
      </c>
      <c r="H152" s="201" t="s">
        <v>436</v>
      </c>
      <c r="I152" s="201" t="s">
        <v>2813</v>
      </c>
      <c r="J152" s="202"/>
      <c r="K152" s="201"/>
      <c r="L152" s="202"/>
      <c r="M152" s="201"/>
      <c r="N152" s="203"/>
      <c r="V152" s="189"/>
      <c r="W152" s="195"/>
      <c r="Z152" s="163" t="s">
        <v>443</v>
      </c>
      <c r="AB152" s="195"/>
      <c r="AD152" s="195"/>
      <c r="AF152" s="207"/>
    </row>
    <row r="153" spans="1:32" s="160" customFormat="1" ht="12" x14ac:dyDescent="0.2">
      <c r="A153" s="200"/>
      <c r="B153" s="199"/>
      <c r="C153" s="1047" t="s">
        <v>450</v>
      </c>
      <c r="D153" s="1047"/>
      <c r="E153" s="1047"/>
      <c r="F153" s="208"/>
      <c r="G153" s="208"/>
      <c r="H153" s="208"/>
      <c r="I153" s="208"/>
      <c r="J153" s="209">
        <v>113.95</v>
      </c>
      <c r="K153" s="208"/>
      <c r="L153" s="209">
        <v>34.92</v>
      </c>
      <c r="M153" s="208"/>
      <c r="N153" s="210"/>
      <c r="V153" s="189"/>
      <c r="W153" s="195"/>
      <c r="AA153" s="163" t="s">
        <v>450</v>
      </c>
      <c r="AB153" s="195"/>
      <c r="AD153" s="195"/>
      <c r="AF153" s="207"/>
    </row>
    <row r="154" spans="1:32" s="160" customFormat="1" ht="12" x14ac:dyDescent="0.2">
      <c r="A154" s="200"/>
      <c r="B154" s="199"/>
      <c r="C154" s="1037" t="s">
        <v>451</v>
      </c>
      <c r="D154" s="1037"/>
      <c r="E154" s="1037"/>
      <c r="F154" s="201"/>
      <c r="G154" s="201"/>
      <c r="H154" s="201"/>
      <c r="I154" s="201"/>
      <c r="J154" s="202"/>
      <c r="K154" s="201"/>
      <c r="L154" s="202">
        <v>18.23</v>
      </c>
      <c r="M154" s="201"/>
      <c r="N154" s="203"/>
      <c r="V154" s="189"/>
      <c r="W154" s="195"/>
      <c r="Z154" s="163" t="s">
        <v>451</v>
      </c>
      <c r="AB154" s="195"/>
      <c r="AD154" s="195"/>
      <c r="AF154" s="207"/>
    </row>
    <row r="155" spans="1:32" s="160" customFormat="1" ht="45" x14ac:dyDescent="0.2">
      <c r="A155" s="200"/>
      <c r="B155" s="199" t="s">
        <v>2540</v>
      </c>
      <c r="C155" s="1037" t="s">
        <v>2541</v>
      </c>
      <c r="D155" s="1037"/>
      <c r="E155" s="1037"/>
      <c r="F155" s="201" t="s">
        <v>454</v>
      </c>
      <c r="G155" s="201" t="s">
        <v>1241</v>
      </c>
      <c r="H155" s="201"/>
      <c r="I155" s="201" t="s">
        <v>1241</v>
      </c>
      <c r="J155" s="202"/>
      <c r="K155" s="201"/>
      <c r="L155" s="202">
        <v>22.06</v>
      </c>
      <c r="M155" s="201"/>
      <c r="N155" s="203"/>
      <c r="V155" s="189"/>
      <c r="W155" s="195"/>
      <c r="Z155" s="163" t="s">
        <v>2541</v>
      </c>
      <c r="AB155" s="195"/>
      <c r="AD155" s="195"/>
      <c r="AF155" s="207"/>
    </row>
    <row r="156" spans="1:32" s="160" customFormat="1" ht="45" x14ac:dyDescent="0.2">
      <c r="A156" s="200"/>
      <c r="B156" s="199" t="s">
        <v>2542</v>
      </c>
      <c r="C156" s="1037" t="s">
        <v>2543</v>
      </c>
      <c r="D156" s="1037"/>
      <c r="E156" s="1037"/>
      <c r="F156" s="201" t="s">
        <v>454</v>
      </c>
      <c r="G156" s="201" t="s">
        <v>974</v>
      </c>
      <c r="H156" s="201"/>
      <c r="I156" s="201" t="s">
        <v>974</v>
      </c>
      <c r="J156" s="202"/>
      <c r="K156" s="201"/>
      <c r="L156" s="202">
        <v>13.13</v>
      </c>
      <c r="M156" s="201"/>
      <c r="N156" s="203"/>
      <c r="V156" s="189"/>
      <c r="W156" s="195"/>
      <c r="Z156" s="163" t="s">
        <v>2543</v>
      </c>
      <c r="AB156" s="195"/>
      <c r="AD156" s="195"/>
      <c r="AF156" s="207"/>
    </row>
    <row r="157" spans="1:32" s="160" customFormat="1" ht="12" x14ac:dyDescent="0.2">
      <c r="A157" s="211"/>
      <c r="B157" s="212"/>
      <c r="C157" s="1039" t="s">
        <v>459</v>
      </c>
      <c r="D157" s="1039"/>
      <c r="E157" s="1039"/>
      <c r="F157" s="192"/>
      <c r="G157" s="192"/>
      <c r="H157" s="192"/>
      <c r="I157" s="192"/>
      <c r="J157" s="193"/>
      <c r="K157" s="192"/>
      <c r="L157" s="193">
        <v>70.11</v>
      </c>
      <c r="M157" s="208"/>
      <c r="N157" s="194"/>
      <c r="V157" s="189"/>
      <c r="W157" s="195"/>
      <c r="AB157" s="195" t="s">
        <v>459</v>
      </c>
      <c r="AD157" s="195"/>
      <c r="AF157" s="207"/>
    </row>
    <row r="158" spans="1:32" s="160" customFormat="1" ht="56.25" x14ac:dyDescent="0.2">
      <c r="A158" s="190" t="s">
        <v>562</v>
      </c>
      <c r="B158" s="191" t="s">
        <v>2814</v>
      </c>
      <c r="C158" s="1039" t="s">
        <v>2815</v>
      </c>
      <c r="D158" s="1039"/>
      <c r="E158" s="1039"/>
      <c r="F158" s="192" t="s">
        <v>1026</v>
      </c>
      <c r="G158" s="192"/>
      <c r="H158" s="192"/>
      <c r="I158" s="192" t="s">
        <v>2816</v>
      </c>
      <c r="J158" s="193"/>
      <c r="K158" s="192"/>
      <c r="L158" s="193"/>
      <c r="M158" s="192"/>
      <c r="N158" s="194"/>
      <c r="V158" s="189"/>
      <c r="W158" s="195" t="s">
        <v>2815</v>
      </c>
      <c r="AB158" s="195"/>
      <c r="AD158" s="195"/>
      <c r="AF158" s="207"/>
    </row>
    <row r="159" spans="1:32" s="160" customFormat="1" ht="12" x14ac:dyDescent="0.2">
      <c r="A159" s="196"/>
      <c r="B159" s="197"/>
      <c r="C159" s="1037" t="s">
        <v>2817</v>
      </c>
      <c r="D159" s="1037"/>
      <c r="E159" s="1037"/>
      <c r="F159" s="1037"/>
      <c r="G159" s="1037"/>
      <c r="H159" s="1037"/>
      <c r="I159" s="1037"/>
      <c r="J159" s="1037"/>
      <c r="K159" s="1037"/>
      <c r="L159" s="1037"/>
      <c r="M159" s="1037"/>
      <c r="N159" s="1046"/>
      <c r="V159" s="189"/>
      <c r="W159" s="195"/>
      <c r="AB159" s="195"/>
      <c r="AD159" s="195"/>
      <c r="AE159" s="163" t="s">
        <v>2817</v>
      </c>
      <c r="AF159" s="207"/>
    </row>
    <row r="160" spans="1:32" s="160" customFormat="1" ht="33.75" x14ac:dyDescent="0.2">
      <c r="A160" s="198"/>
      <c r="B160" s="199" t="s">
        <v>430</v>
      </c>
      <c r="C160" s="1037" t="s">
        <v>431</v>
      </c>
      <c r="D160" s="1037"/>
      <c r="E160" s="1037"/>
      <c r="F160" s="1037"/>
      <c r="G160" s="1037"/>
      <c r="H160" s="1037"/>
      <c r="I160" s="1037"/>
      <c r="J160" s="1037"/>
      <c r="K160" s="1037"/>
      <c r="L160" s="1037"/>
      <c r="M160" s="1037"/>
      <c r="N160" s="1046"/>
      <c r="V160" s="189"/>
      <c r="W160" s="195"/>
      <c r="X160" s="163" t="s">
        <v>431</v>
      </c>
      <c r="AB160" s="195"/>
      <c r="AD160" s="195"/>
      <c r="AF160" s="207"/>
    </row>
    <row r="161" spans="1:32" s="160" customFormat="1" ht="12" x14ac:dyDescent="0.2">
      <c r="A161" s="200"/>
      <c r="B161" s="199" t="s">
        <v>423</v>
      </c>
      <c r="C161" s="1037" t="s">
        <v>432</v>
      </c>
      <c r="D161" s="1037"/>
      <c r="E161" s="1037"/>
      <c r="F161" s="201"/>
      <c r="G161" s="201"/>
      <c r="H161" s="201"/>
      <c r="I161" s="201"/>
      <c r="J161" s="202">
        <v>128.87</v>
      </c>
      <c r="K161" s="201" t="s">
        <v>436</v>
      </c>
      <c r="L161" s="202">
        <v>45.67</v>
      </c>
      <c r="M161" s="201"/>
      <c r="N161" s="203"/>
      <c r="V161" s="189"/>
      <c r="W161" s="195"/>
      <c r="Y161" s="163" t="s">
        <v>432</v>
      </c>
      <c r="AB161" s="195"/>
      <c r="AD161" s="195"/>
      <c r="AF161" s="207"/>
    </row>
    <row r="162" spans="1:32" s="160" customFormat="1" ht="12" x14ac:dyDescent="0.2">
      <c r="A162" s="200"/>
      <c r="B162" s="199" t="s">
        <v>434</v>
      </c>
      <c r="C162" s="1037" t="s">
        <v>435</v>
      </c>
      <c r="D162" s="1037"/>
      <c r="E162" s="1037"/>
      <c r="F162" s="201"/>
      <c r="G162" s="201"/>
      <c r="H162" s="201"/>
      <c r="I162" s="201"/>
      <c r="J162" s="202">
        <v>38.99</v>
      </c>
      <c r="K162" s="201" t="s">
        <v>436</v>
      </c>
      <c r="L162" s="202">
        <v>13.82</v>
      </c>
      <c r="M162" s="201"/>
      <c r="N162" s="203"/>
      <c r="V162" s="189"/>
      <c r="W162" s="195"/>
      <c r="Y162" s="163" t="s">
        <v>435</v>
      </c>
      <c r="AB162" s="195"/>
      <c r="AD162" s="195"/>
      <c r="AF162" s="207"/>
    </row>
    <row r="163" spans="1:32" s="160" customFormat="1" ht="12" x14ac:dyDescent="0.2">
      <c r="A163" s="200"/>
      <c r="B163" s="199" t="s">
        <v>437</v>
      </c>
      <c r="C163" s="1037" t="s">
        <v>438</v>
      </c>
      <c r="D163" s="1037"/>
      <c r="E163" s="1037"/>
      <c r="F163" s="201"/>
      <c r="G163" s="201"/>
      <c r="H163" s="201"/>
      <c r="I163" s="201"/>
      <c r="J163" s="202">
        <v>0.23</v>
      </c>
      <c r="K163" s="201" t="s">
        <v>436</v>
      </c>
      <c r="L163" s="202">
        <v>0.08</v>
      </c>
      <c r="M163" s="201"/>
      <c r="N163" s="203"/>
      <c r="V163" s="189"/>
      <c r="W163" s="195"/>
      <c r="Y163" s="163" t="s">
        <v>438</v>
      </c>
      <c r="AB163" s="195"/>
      <c r="AD163" s="195"/>
      <c r="AF163" s="207"/>
    </row>
    <row r="164" spans="1:32" s="160" customFormat="1" ht="12" x14ac:dyDescent="0.2">
      <c r="A164" s="200"/>
      <c r="B164" s="199" t="s">
        <v>439</v>
      </c>
      <c r="C164" s="1037" t="s">
        <v>440</v>
      </c>
      <c r="D164" s="1037"/>
      <c r="E164" s="1037"/>
      <c r="F164" s="201"/>
      <c r="G164" s="201"/>
      <c r="H164" s="201"/>
      <c r="I164" s="201"/>
      <c r="J164" s="202">
        <v>89.83</v>
      </c>
      <c r="K164" s="201"/>
      <c r="L164" s="202">
        <v>25.47</v>
      </c>
      <c r="M164" s="201"/>
      <c r="N164" s="203"/>
      <c r="V164" s="189"/>
      <c r="W164" s="195"/>
      <c r="Y164" s="163" t="s">
        <v>440</v>
      </c>
      <c r="AB164" s="195"/>
      <c r="AD164" s="195"/>
      <c r="AF164" s="207"/>
    </row>
    <row r="165" spans="1:32" s="160" customFormat="1" ht="12" x14ac:dyDescent="0.2">
      <c r="A165" s="196"/>
      <c r="B165" s="204" t="s">
        <v>2818</v>
      </c>
      <c r="C165" s="1048" t="s">
        <v>2819</v>
      </c>
      <c r="D165" s="1048"/>
      <c r="E165" s="1048"/>
      <c r="F165" s="205" t="s">
        <v>1017</v>
      </c>
      <c r="G165" s="205" t="s">
        <v>489</v>
      </c>
      <c r="H165" s="205"/>
      <c r="I165" s="205" t="s">
        <v>489</v>
      </c>
      <c r="J165" s="199"/>
      <c r="K165" s="201"/>
      <c r="L165" s="202"/>
      <c r="M165" s="201"/>
      <c r="N165" s="206"/>
      <c r="V165" s="189"/>
      <c r="W165" s="195"/>
      <c r="AB165" s="195"/>
      <c r="AD165" s="195"/>
      <c r="AF165" s="207" t="s">
        <v>2819</v>
      </c>
    </row>
    <row r="166" spans="1:32" s="160" customFormat="1" ht="12" x14ac:dyDescent="0.2">
      <c r="A166" s="196"/>
      <c r="B166" s="204" t="s">
        <v>2784</v>
      </c>
      <c r="C166" s="1048" t="s">
        <v>2785</v>
      </c>
      <c r="D166" s="1048"/>
      <c r="E166" s="1048"/>
      <c r="F166" s="205" t="s">
        <v>411</v>
      </c>
      <c r="G166" s="205" t="s">
        <v>489</v>
      </c>
      <c r="H166" s="205"/>
      <c r="I166" s="205" t="s">
        <v>489</v>
      </c>
      <c r="J166" s="199"/>
      <c r="K166" s="201"/>
      <c r="L166" s="202"/>
      <c r="M166" s="201"/>
      <c r="N166" s="206"/>
      <c r="V166" s="189"/>
      <c r="W166" s="195"/>
      <c r="AB166" s="195"/>
      <c r="AD166" s="195"/>
      <c r="AF166" s="207" t="s">
        <v>2785</v>
      </c>
    </row>
    <row r="167" spans="1:32" s="160" customFormat="1" ht="12" x14ac:dyDescent="0.2">
      <c r="A167" s="196"/>
      <c r="B167" s="204" t="s">
        <v>2820</v>
      </c>
      <c r="C167" s="1048" t="s">
        <v>2821</v>
      </c>
      <c r="D167" s="1048"/>
      <c r="E167" s="1048"/>
      <c r="F167" s="205" t="s">
        <v>1498</v>
      </c>
      <c r="G167" s="205" t="s">
        <v>2822</v>
      </c>
      <c r="H167" s="205"/>
      <c r="I167" s="205" t="s">
        <v>2823</v>
      </c>
      <c r="J167" s="199"/>
      <c r="K167" s="201"/>
      <c r="L167" s="202"/>
      <c r="M167" s="201"/>
      <c r="N167" s="206"/>
      <c r="V167" s="189"/>
      <c r="W167" s="195"/>
      <c r="AB167" s="195"/>
      <c r="AD167" s="195"/>
      <c r="AF167" s="207" t="s">
        <v>2821</v>
      </c>
    </row>
    <row r="168" spans="1:32" s="160" customFormat="1" ht="12" x14ac:dyDescent="0.2">
      <c r="A168" s="196"/>
      <c r="B168" s="204" t="s">
        <v>2824</v>
      </c>
      <c r="C168" s="1048" t="s">
        <v>2825</v>
      </c>
      <c r="D168" s="1048"/>
      <c r="E168" s="1048"/>
      <c r="F168" s="205" t="s">
        <v>1003</v>
      </c>
      <c r="G168" s="205" t="s">
        <v>2826</v>
      </c>
      <c r="H168" s="205"/>
      <c r="I168" s="205" t="s">
        <v>2827</v>
      </c>
      <c r="J168" s="199"/>
      <c r="K168" s="201"/>
      <c r="L168" s="202"/>
      <c r="M168" s="201"/>
      <c r="N168" s="206"/>
      <c r="V168" s="189"/>
      <c r="W168" s="195"/>
      <c r="AB168" s="195"/>
      <c r="AD168" s="195"/>
      <c r="AF168" s="207" t="s">
        <v>2825</v>
      </c>
    </row>
    <row r="169" spans="1:32" s="160" customFormat="1" ht="12" x14ac:dyDescent="0.2">
      <c r="A169" s="196"/>
      <c r="B169" s="204" t="s">
        <v>2828</v>
      </c>
      <c r="C169" s="1048" t="s">
        <v>2829</v>
      </c>
      <c r="D169" s="1048"/>
      <c r="E169" s="1048"/>
      <c r="F169" s="205" t="s">
        <v>1017</v>
      </c>
      <c r="G169" s="205" t="s">
        <v>489</v>
      </c>
      <c r="H169" s="205"/>
      <c r="I169" s="205" t="s">
        <v>489</v>
      </c>
      <c r="J169" s="199"/>
      <c r="K169" s="201"/>
      <c r="L169" s="202"/>
      <c r="M169" s="201"/>
      <c r="N169" s="206"/>
      <c r="V169" s="189"/>
      <c r="W169" s="195"/>
      <c r="AB169" s="195"/>
      <c r="AD169" s="195"/>
      <c r="AF169" s="207" t="s">
        <v>2829</v>
      </c>
    </row>
    <row r="170" spans="1:32" s="160" customFormat="1" ht="12" x14ac:dyDescent="0.2">
      <c r="A170" s="200"/>
      <c r="B170" s="199"/>
      <c r="C170" s="1037" t="s">
        <v>443</v>
      </c>
      <c r="D170" s="1037"/>
      <c r="E170" s="1037"/>
      <c r="F170" s="201" t="s">
        <v>444</v>
      </c>
      <c r="G170" s="201" t="s">
        <v>2830</v>
      </c>
      <c r="H170" s="201" t="s">
        <v>436</v>
      </c>
      <c r="I170" s="201" t="s">
        <v>2831</v>
      </c>
      <c r="J170" s="202"/>
      <c r="K170" s="201"/>
      <c r="L170" s="202"/>
      <c r="M170" s="201"/>
      <c r="N170" s="203"/>
      <c r="V170" s="189"/>
      <c r="W170" s="195"/>
      <c r="Z170" s="163" t="s">
        <v>443</v>
      </c>
      <c r="AB170" s="195"/>
      <c r="AD170" s="195"/>
      <c r="AF170" s="207"/>
    </row>
    <row r="171" spans="1:32" s="160" customFormat="1" ht="12" x14ac:dyDescent="0.2">
      <c r="A171" s="200"/>
      <c r="B171" s="199"/>
      <c r="C171" s="1037" t="s">
        <v>447</v>
      </c>
      <c r="D171" s="1037"/>
      <c r="E171" s="1037"/>
      <c r="F171" s="201" t="s">
        <v>444</v>
      </c>
      <c r="G171" s="201" t="s">
        <v>537</v>
      </c>
      <c r="H171" s="201" t="s">
        <v>436</v>
      </c>
      <c r="I171" s="201" t="s">
        <v>2832</v>
      </c>
      <c r="J171" s="202"/>
      <c r="K171" s="201"/>
      <c r="L171" s="202"/>
      <c r="M171" s="201"/>
      <c r="N171" s="203"/>
      <c r="V171" s="189"/>
      <c r="W171" s="195"/>
      <c r="Z171" s="163" t="s">
        <v>447</v>
      </c>
      <c r="AB171" s="195"/>
      <c r="AD171" s="195"/>
      <c r="AF171" s="207"/>
    </row>
    <row r="172" spans="1:32" s="160" customFormat="1" ht="12" x14ac:dyDescent="0.2">
      <c r="A172" s="200"/>
      <c r="B172" s="199"/>
      <c r="C172" s="1047" t="s">
        <v>450</v>
      </c>
      <c r="D172" s="1047"/>
      <c r="E172" s="1047"/>
      <c r="F172" s="208"/>
      <c r="G172" s="208"/>
      <c r="H172" s="208"/>
      <c r="I172" s="208"/>
      <c r="J172" s="209">
        <v>257.69</v>
      </c>
      <c r="K172" s="208"/>
      <c r="L172" s="209">
        <v>84.96</v>
      </c>
      <c r="M172" s="208"/>
      <c r="N172" s="210"/>
      <c r="V172" s="189"/>
      <c r="W172" s="195"/>
      <c r="AA172" s="163" t="s">
        <v>450</v>
      </c>
      <c r="AB172" s="195"/>
      <c r="AD172" s="195"/>
      <c r="AF172" s="207"/>
    </row>
    <row r="173" spans="1:32" s="160" customFormat="1" ht="12" x14ac:dyDescent="0.2">
      <c r="A173" s="200"/>
      <c r="B173" s="199"/>
      <c r="C173" s="1037" t="s">
        <v>451</v>
      </c>
      <c r="D173" s="1037"/>
      <c r="E173" s="1037"/>
      <c r="F173" s="201"/>
      <c r="G173" s="201"/>
      <c r="H173" s="201"/>
      <c r="I173" s="201"/>
      <c r="J173" s="202"/>
      <c r="K173" s="201"/>
      <c r="L173" s="202">
        <v>45.75</v>
      </c>
      <c r="M173" s="201"/>
      <c r="N173" s="203"/>
      <c r="V173" s="189"/>
      <c r="W173" s="195"/>
      <c r="Z173" s="163" t="s">
        <v>451</v>
      </c>
      <c r="AB173" s="195"/>
      <c r="AD173" s="195"/>
      <c r="AF173" s="207"/>
    </row>
    <row r="174" spans="1:32" s="160" customFormat="1" ht="45" x14ac:dyDescent="0.2">
      <c r="A174" s="200"/>
      <c r="B174" s="199" t="s">
        <v>2540</v>
      </c>
      <c r="C174" s="1037" t="s">
        <v>2541</v>
      </c>
      <c r="D174" s="1037"/>
      <c r="E174" s="1037"/>
      <c r="F174" s="201" t="s">
        <v>454</v>
      </c>
      <c r="G174" s="201" t="s">
        <v>1241</v>
      </c>
      <c r="H174" s="201"/>
      <c r="I174" s="201" t="s">
        <v>1241</v>
      </c>
      <c r="J174" s="202"/>
      <c r="K174" s="201"/>
      <c r="L174" s="202">
        <v>55.36</v>
      </c>
      <c r="M174" s="201"/>
      <c r="N174" s="203"/>
      <c r="V174" s="189"/>
      <c r="W174" s="195"/>
      <c r="Z174" s="163" t="s">
        <v>2541</v>
      </c>
      <c r="AB174" s="195"/>
      <c r="AD174" s="195"/>
      <c r="AF174" s="207"/>
    </row>
    <row r="175" spans="1:32" s="160" customFormat="1" ht="45" x14ac:dyDescent="0.2">
      <c r="A175" s="200"/>
      <c r="B175" s="199" t="s">
        <v>2542</v>
      </c>
      <c r="C175" s="1037" t="s">
        <v>2543</v>
      </c>
      <c r="D175" s="1037"/>
      <c r="E175" s="1037"/>
      <c r="F175" s="201" t="s">
        <v>454</v>
      </c>
      <c r="G175" s="201" t="s">
        <v>974</v>
      </c>
      <c r="H175" s="201"/>
      <c r="I175" s="201" t="s">
        <v>974</v>
      </c>
      <c r="J175" s="202"/>
      <c r="K175" s="201"/>
      <c r="L175" s="202">
        <v>32.94</v>
      </c>
      <c r="M175" s="201"/>
      <c r="N175" s="203"/>
      <c r="V175" s="189"/>
      <c r="W175" s="195"/>
      <c r="Z175" s="163" t="s">
        <v>2543</v>
      </c>
      <c r="AB175" s="195"/>
      <c r="AD175" s="195"/>
      <c r="AF175" s="207"/>
    </row>
    <row r="176" spans="1:32" s="160" customFormat="1" ht="12" x14ac:dyDescent="0.2">
      <c r="A176" s="211"/>
      <c r="B176" s="212"/>
      <c r="C176" s="1039" t="s">
        <v>459</v>
      </c>
      <c r="D176" s="1039"/>
      <c r="E176" s="1039"/>
      <c r="F176" s="192"/>
      <c r="G176" s="192"/>
      <c r="H176" s="192"/>
      <c r="I176" s="192"/>
      <c r="J176" s="193"/>
      <c r="K176" s="192"/>
      <c r="L176" s="193">
        <v>173.26</v>
      </c>
      <c r="M176" s="208"/>
      <c r="N176" s="194"/>
      <c r="V176" s="189"/>
      <c r="W176" s="195"/>
      <c r="AB176" s="195" t="s">
        <v>459</v>
      </c>
      <c r="AD176" s="195"/>
      <c r="AF176" s="207"/>
    </row>
    <row r="177" spans="1:32" s="160" customFormat="1" ht="33.75" x14ac:dyDescent="0.2">
      <c r="A177" s="190" t="s">
        <v>570</v>
      </c>
      <c r="B177" s="191" t="s">
        <v>2833</v>
      </c>
      <c r="C177" s="1039" t="s">
        <v>2834</v>
      </c>
      <c r="D177" s="1039"/>
      <c r="E177" s="1039"/>
      <c r="F177" s="192" t="s">
        <v>1003</v>
      </c>
      <c r="G177" s="192"/>
      <c r="H177" s="192"/>
      <c r="I177" s="192" t="s">
        <v>160</v>
      </c>
      <c r="J177" s="193">
        <v>3.7</v>
      </c>
      <c r="K177" s="192"/>
      <c r="L177" s="193">
        <v>103.6</v>
      </c>
      <c r="M177" s="192"/>
      <c r="N177" s="194"/>
      <c r="V177" s="189"/>
      <c r="W177" s="195" t="s">
        <v>2834</v>
      </c>
      <c r="AB177" s="195"/>
      <c r="AD177" s="195"/>
      <c r="AF177" s="207"/>
    </row>
    <row r="178" spans="1:32" s="160" customFormat="1" ht="12" x14ac:dyDescent="0.2">
      <c r="A178" s="211"/>
      <c r="B178" s="212"/>
      <c r="C178" s="168" t="s">
        <v>462</v>
      </c>
      <c r="D178" s="213"/>
      <c r="E178" s="213"/>
      <c r="F178" s="214"/>
      <c r="G178" s="214"/>
      <c r="H178" s="214"/>
      <c r="I178" s="214"/>
      <c r="J178" s="215"/>
      <c r="K178" s="214"/>
      <c r="L178" s="215"/>
      <c r="M178" s="216"/>
      <c r="N178" s="217"/>
      <c r="V178" s="189"/>
      <c r="W178" s="195"/>
      <c r="AB178" s="195"/>
      <c r="AD178" s="195"/>
      <c r="AF178" s="207"/>
    </row>
    <row r="179" spans="1:32" s="160" customFormat="1" ht="78.75" x14ac:dyDescent="0.2">
      <c r="A179" s="190" t="s">
        <v>577</v>
      </c>
      <c r="B179" s="191" t="s">
        <v>2835</v>
      </c>
      <c r="C179" s="1039" t="s">
        <v>2836</v>
      </c>
      <c r="D179" s="1039"/>
      <c r="E179" s="1039"/>
      <c r="F179" s="192" t="s">
        <v>1017</v>
      </c>
      <c r="G179" s="192"/>
      <c r="H179" s="192"/>
      <c r="I179" s="192" t="s">
        <v>439</v>
      </c>
      <c r="J179" s="193">
        <v>53.46</v>
      </c>
      <c r="K179" s="192"/>
      <c r="L179" s="193">
        <v>213.84</v>
      </c>
      <c r="M179" s="192"/>
      <c r="N179" s="194"/>
      <c r="V179" s="189"/>
      <c r="W179" s="195" t="s">
        <v>2836</v>
      </c>
      <c r="AB179" s="195"/>
      <c r="AD179" s="195"/>
      <c r="AF179" s="207"/>
    </row>
    <row r="180" spans="1:32" s="160" customFormat="1" ht="12" x14ac:dyDescent="0.2">
      <c r="A180" s="211"/>
      <c r="B180" s="212"/>
      <c r="C180" s="168" t="s">
        <v>462</v>
      </c>
      <c r="D180" s="213"/>
      <c r="E180" s="213"/>
      <c r="F180" s="214"/>
      <c r="G180" s="214"/>
      <c r="H180" s="214"/>
      <c r="I180" s="214"/>
      <c r="J180" s="215"/>
      <c r="K180" s="214"/>
      <c r="L180" s="215"/>
      <c r="M180" s="216"/>
      <c r="N180" s="217"/>
      <c r="V180" s="189"/>
      <c r="W180" s="195"/>
      <c r="AB180" s="195"/>
      <c r="AD180" s="195"/>
      <c r="AF180" s="207"/>
    </row>
    <row r="181" spans="1:32" s="160" customFormat="1" ht="78.75" x14ac:dyDescent="0.2">
      <c r="A181" s="190" t="s">
        <v>581</v>
      </c>
      <c r="B181" s="191" t="s">
        <v>2837</v>
      </c>
      <c r="C181" s="1039" t="s">
        <v>2838</v>
      </c>
      <c r="D181" s="1039"/>
      <c r="E181" s="1039"/>
      <c r="F181" s="192" t="s">
        <v>1017</v>
      </c>
      <c r="G181" s="192"/>
      <c r="H181" s="192"/>
      <c r="I181" s="192" t="s">
        <v>434</v>
      </c>
      <c r="J181" s="193">
        <v>80.44</v>
      </c>
      <c r="K181" s="192"/>
      <c r="L181" s="193">
        <v>160.88</v>
      </c>
      <c r="M181" s="192"/>
      <c r="N181" s="194"/>
      <c r="V181" s="189"/>
      <c r="W181" s="195" t="s">
        <v>2838</v>
      </c>
      <c r="AB181" s="195"/>
      <c r="AD181" s="195"/>
      <c r="AF181" s="207"/>
    </row>
    <row r="182" spans="1:32" s="160" customFormat="1" ht="12" x14ac:dyDescent="0.2">
      <c r="A182" s="211"/>
      <c r="B182" s="212"/>
      <c r="C182" s="168" t="s">
        <v>462</v>
      </c>
      <c r="D182" s="213"/>
      <c r="E182" s="213"/>
      <c r="F182" s="214"/>
      <c r="G182" s="214"/>
      <c r="H182" s="214"/>
      <c r="I182" s="214"/>
      <c r="J182" s="215"/>
      <c r="K182" s="214"/>
      <c r="L182" s="215"/>
      <c r="M182" s="216"/>
      <c r="N182" s="217"/>
      <c r="V182" s="189"/>
      <c r="W182" s="195"/>
      <c r="AB182" s="195"/>
      <c r="AD182" s="195"/>
      <c r="AF182" s="207"/>
    </row>
    <row r="183" spans="1:32" s="160" customFormat="1" ht="33.75" x14ac:dyDescent="0.2">
      <c r="A183" s="190" t="s">
        <v>586</v>
      </c>
      <c r="B183" s="191" t="s">
        <v>2839</v>
      </c>
      <c r="C183" s="1039" t="s">
        <v>2840</v>
      </c>
      <c r="D183" s="1039"/>
      <c r="E183" s="1039"/>
      <c r="F183" s="192" t="s">
        <v>1498</v>
      </c>
      <c r="G183" s="192"/>
      <c r="H183" s="192"/>
      <c r="I183" s="192" t="s">
        <v>2841</v>
      </c>
      <c r="J183" s="193">
        <v>57.5</v>
      </c>
      <c r="K183" s="192"/>
      <c r="L183" s="193">
        <v>212.75</v>
      </c>
      <c r="M183" s="192"/>
      <c r="N183" s="194"/>
      <c r="V183" s="189"/>
      <c r="W183" s="195" t="s">
        <v>2840</v>
      </c>
      <c r="AB183" s="195"/>
      <c r="AD183" s="195"/>
      <c r="AF183" s="207"/>
    </row>
    <row r="184" spans="1:32" s="160" customFormat="1" ht="12" x14ac:dyDescent="0.2">
      <c r="A184" s="211"/>
      <c r="B184" s="212"/>
      <c r="C184" s="168" t="s">
        <v>462</v>
      </c>
      <c r="D184" s="213"/>
      <c r="E184" s="213"/>
      <c r="F184" s="214"/>
      <c r="G184" s="214"/>
      <c r="H184" s="214"/>
      <c r="I184" s="214"/>
      <c r="J184" s="215"/>
      <c r="K184" s="214"/>
      <c r="L184" s="215"/>
      <c r="M184" s="216"/>
      <c r="N184" s="217"/>
      <c r="V184" s="189"/>
      <c r="W184" s="195"/>
      <c r="AB184" s="195"/>
      <c r="AD184" s="195"/>
      <c r="AF184" s="207"/>
    </row>
    <row r="185" spans="1:32" s="160" customFormat="1" ht="12" x14ac:dyDescent="0.2">
      <c r="A185" s="196"/>
      <c r="B185" s="197"/>
      <c r="C185" s="1037" t="s">
        <v>2842</v>
      </c>
      <c r="D185" s="1037"/>
      <c r="E185" s="1037"/>
      <c r="F185" s="1037"/>
      <c r="G185" s="1037"/>
      <c r="H185" s="1037"/>
      <c r="I185" s="1037"/>
      <c r="J185" s="1037"/>
      <c r="K185" s="1037"/>
      <c r="L185" s="1037"/>
      <c r="M185" s="1037"/>
      <c r="N185" s="1046"/>
      <c r="V185" s="189"/>
      <c r="W185" s="195"/>
      <c r="AB185" s="195"/>
      <c r="AD185" s="195"/>
      <c r="AE185" s="163" t="s">
        <v>2842</v>
      </c>
      <c r="AF185" s="207"/>
    </row>
    <row r="186" spans="1:32" s="160" customFormat="1" ht="56.25" x14ac:dyDescent="0.2">
      <c r="A186" s="190" t="s">
        <v>592</v>
      </c>
      <c r="B186" s="191" t="s">
        <v>2843</v>
      </c>
      <c r="C186" s="1039" t="s">
        <v>2844</v>
      </c>
      <c r="D186" s="1039"/>
      <c r="E186" s="1039"/>
      <c r="F186" s="192" t="s">
        <v>1026</v>
      </c>
      <c r="G186" s="192"/>
      <c r="H186" s="192"/>
      <c r="I186" s="192" t="s">
        <v>2845</v>
      </c>
      <c r="J186" s="193"/>
      <c r="K186" s="192"/>
      <c r="L186" s="193"/>
      <c r="M186" s="192"/>
      <c r="N186" s="194"/>
      <c r="V186" s="189"/>
      <c r="W186" s="195" t="s">
        <v>2844</v>
      </c>
      <c r="AB186" s="195"/>
      <c r="AD186" s="195"/>
      <c r="AF186" s="207"/>
    </row>
    <row r="187" spans="1:32" s="160" customFormat="1" ht="12" x14ac:dyDescent="0.2">
      <c r="A187" s="196"/>
      <c r="B187" s="197"/>
      <c r="C187" s="1037" t="s">
        <v>2846</v>
      </c>
      <c r="D187" s="1037"/>
      <c r="E187" s="1037"/>
      <c r="F187" s="1037"/>
      <c r="G187" s="1037"/>
      <c r="H187" s="1037"/>
      <c r="I187" s="1037"/>
      <c r="J187" s="1037"/>
      <c r="K187" s="1037"/>
      <c r="L187" s="1037"/>
      <c r="M187" s="1037"/>
      <c r="N187" s="1046"/>
      <c r="V187" s="189"/>
      <c r="W187" s="195"/>
      <c r="AB187" s="195"/>
      <c r="AD187" s="195"/>
      <c r="AE187" s="163" t="s">
        <v>2846</v>
      </c>
      <c r="AF187" s="207"/>
    </row>
    <row r="188" spans="1:32" s="160" customFormat="1" ht="33.75" x14ac:dyDescent="0.2">
      <c r="A188" s="198"/>
      <c r="B188" s="199" t="s">
        <v>430</v>
      </c>
      <c r="C188" s="1037" t="s">
        <v>431</v>
      </c>
      <c r="D188" s="1037"/>
      <c r="E188" s="1037"/>
      <c r="F188" s="1037"/>
      <c r="G188" s="1037"/>
      <c r="H188" s="1037"/>
      <c r="I188" s="1037"/>
      <c r="J188" s="1037"/>
      <c r="K188" s="1037"/>
      <c r="L188" s="1037"/>
      <c r="M188" s="1037"/>
      <c r="N188" s="1046"/>
      <c r="V188" s="189"/>
      <c r="W188" s="195"/>
      <c r="X188" s="163" t="s">
        <v>431</v>
      </c>
      <c r="AB188" s="195"/>
      <c r="AD188" s="195"/>
      <c r="AF188" s="207"/>
    </row>
    <row r="189" spans="1:32" s="160" customFormat="1" ht="12" x14ac:dyDescent="0.2">
      <c r="A189" s="200"/>
      <c r="B189" s="199" t="s">
        <v>423</v>
      </c>
      <c r="C189" s="1037" t="s">
        <v>432</v>
      </c>
      <c r="D189" s="1037"/>
      <c r="E189" s="1037"/>
      <c r="F189" s="201"/>
      <c r="G189" s="201"/>
      <c r="H189" s="201"/>
      <c r="I189" s="201"/>
      <c r="J189" s="202">
        <v>123.89</v>
      </c>
      <c r="K189" s="201" t="s">
        <v>436</v>
      </c>
      <c r="L189" s="202">
        <v>43.36</v>
      </c>
      <c r="M189" s="201"/>
      <c r="N189" s="203"/>
      <c r="V189" s="189"/>
      <c r="W189" s="195"/>
      <c r="Y189" s="163" t="s">
        <v>432</v>
      </c>
      <c r="AB189" s="195"/>
      <c r="AD189" s="195"/>
      <c r="AF189" s="207"/>
    </row>
    <row r="190" spans="1:32" s="160" customFormat="1" ht="12" x14ac:dyDescent="0.2">
      <c r="A190" s="200"/>
      <c r="B190" s="199" t="s">
        <v>434</v>
      </c>
      <c r="C190" s="1037" t="s">
        <v>435</v>
      </c>
      <c r="D190" s="1037"/>
      <c r="E190" s="1037"/>
      <c r="F190" s="201"/>
      <c r="G190" s="201"/>
      <c r="H190" s="201"/>
      <c r="I190" s="201"/>
      <c r="J190" s="202">
        <v>40.51</v>
      </c>
      <c r="K190" s="201" t="s">
        <v>436</v>
      </c>
      <c r="L190" s="202">
        <v>14.18</v>
      </c>
      <c r="M190" s="201"/>
      <c r="N190" s="203"/>
      <c r="V190" s="189"/>
      <c r="W190" s="195"/>
      <c r="Y190" s="163" t="s">
        <v>435</v>
      </c>
      <c r="AB190" s="195"/>
      <c r="AD190" s="195"/>
      <c r="AF190" s="207"/>
    </row>
    <row r="191" spans="1:32" s="160" customFormat="1" ht="12" x14ac:dyDescent="0.2">
      <c r="A191" s="200"/>
      <c r="B191" s="199" t="s">
        <v>437</v>
      </c>
      <c r="C191" s="1037" t="s">
        <v>438</v>
      </c>
      <c r="D191" s="1037"/>
      <c r="E191" s="1037"/>
      <c r="F191" s="201"/>
      <c r="G191" s="201"/>
      <c r="H191" s="201"/>
      <c r="I191" s="201"/>
      <c r="J191" s="202">
        <v>0.49</v>
      </c>
      <c r="K191" s="201" t="s">
        <v>436</v>
      </c>
      <c r="L191" s="202">
        <v>0.17</v>
      </c>
      <c r="M191" s="201"/>
      <c r="N191" s="203"/>
      <c r="V191" s="189"/>
      <c r="W191" s="195"/>
      <c r="Y191" s="163" t="s">
        <v>438</v>
      </c>
      <c r="AB191" s="195"/>
      <c r="AD191" s="195"/>
      <c r="AF191" s="207"/>
    </row>
    <row r="192" spans="1:32" s="160" customFormat="1" ht="12" x14ac:dyDescent="0.2">
      <c r="A192" s="200"/>
      <c r="B192" s="199" t="s">
        <v>439</v>
      </c>
      <c r="C192" s="1037" t="s">
        <v>440</v>
      </c>
      <c r="D192" s="1037"/>
      <c r="E192" s="1037"/>
      <c r="F192" s="201"/>
      <c r="G192" s="201"/>
      <c r="H192" s="201"/>
      <c r="I192" s="201"/>
      <c r="J192" s="202">
        <v>77.510000000000005</v>
      </c>
      <c r="K192" s="201"/>
      <c r="L192" s="202">
        <v>21.7</v>
      </c>
      <c r="M192" s="201"/>
      <c r="N192" s="203"/>
      <c r="V192" s="189"/>
      <c r="W192" s="195"/>
      <c r="Y192" s="163" t="s">
        <v>440</v>
      </c>
      <c r="AB192" s="195"/>
      <c r="AD192" s="195"/>
      <c r="AF192" s="207"/>
    </row>
    <row r="193" spans="1:32" s="160" customFormat="1" ht="12" x14ac:dyDescent="0.2">
      <c r="A193" s="196"/>
      <c r="B193" s="204" t="s">
        <v>2818</v>
      </c>
      <c r="C193" s="1048" t="s">
        <v>2819</v>
      </c>
      <c r="D193" s="1048"/>
      <c r="E193" s="1048"/>
      <c r="F193" s="205" t="s">
        <v>1017</v>
      </c>
      <c r="G193" s="205" t="s">
        <v>489</v>
      </c>
      <c r="H193" s="205"/>
      <c r="I193" s="205" t="s">
        <v>489</v>
      </c>
      <c r="J193" s="199"/>
      <c r="K193" s="201"/>
      <c r="L193" s="202"/>
      <c r="M193" s="201"/>
      <c r="N193" s="206"/>
      <c r="V193" s="189"/>
      <c r="W193" s="195"/>
      <c r="AB193" s="195"/>
      <c r="AD193" s="195"/>
      <c r="AF193" s="207" t="s">
        <v>2819</v>
      </c>
    </row>
    <row r="194" spans="1:32" s="160" customFormat="1" ht="12" x14ac:dyDescent="0.2">
      <c r="A194" s="196"/>
      <c r="B194" s="204" t="s">
        <v>2784</v>
      </c>
      <c r="C194" s="1048" t="s">
        <v>2785</v>
      </c>
      <c r="D194" s="1048"/>
      <c r="E194" s="1048"/>
      <c r="F194" s="205" t="s">
        <v>411</v>
      </c>
      <c r="G194" s="205" t="s">
        <v>489</v>
      </c>
      <c r="H194" s="205"/>
      <c r="I194" s="205" t="s">
        <v>489</v>
      </c>
      <c r="J194" s="199"/>
      <c r="K194" s="201"/>
      <c r="L194" s="202"/>
      <c r="M194" s="201"/>
      <c r="N194" s="206"/>
      <c r="V194" s="189"/>
      <c r="W194" s="195"/>
      <c r="AB194" s="195"/>
      <c r="AD194" s="195"/>
      <c r="AF194" s="207" t="s">
        <v>2785</v>
      </c>
    </row>
    <row r="195" spans="1:32" s="160" customFormat="1" ht="12" x14ac:dyDescent="0.2">
      <c r="A195" s="196"/>
      <c r="B195" s="204" t="s">
        <v>2820</v>
      </c>
      <c r="C195" s="1048" t="s">
        <v>2821</v>
      </c>
      <c r="D195" s="1048"/>
      <c r="E195" s="1048"/>
      <c r="F195" s="205" t="s">
        <v>1498</v>
      </c>
      <c r="G195" s="205" t="s">
        <v>2847</v>
      </c>
      <c r="H195" s="205"/>
      <c r="I195" s="205" t="s">
        <v>2848</v>
      </c>
      <c r="J195" s="199"/>
      <c r="K195" s="201"/>
      <c r="L195" s="202"/>
      <c r="M195" s="201"/>
      <c r="N195" s="206"/>
      <c r="V195" s="189"/>
      <c r="W195" s="195"/>
      <c r="AB195" s="195"/>
      <c r="AD195" s="195"/>
      <c r="AF195" s="207" t="s">
        <v>2821</v>
      </c>
    </row>
    <row r="196" spans="1:32" s="160" customFormat="1" ht="12" x14ac:dyDescent="0.2">
      <c r="A196" s="196"/>
      <c r="B196" s="204" t="s">
        <v>2824</v>
      </c>
      <c r="C196" s="1048" t="s">
        <v>2825</v>
      </c>
      <c r="D196" s="1048"/>
      <c r="E196" s="1048"/>
      <c r="F196" s="205" t="s">
        <v>1003</v>
      </c>
      <c r="G196" s="205" t="s">
        <v>2826</v>
      </c>
      <c r="H196" s="205"/>
      <c r="I196" s="205" t="s">
        <v>2849</v>
      </c>
      <c r="J196" s="199"/>
      <c r="K196" s="201"/>
      <c r="L196" s="202"/>
      <c r="M196" s="201"/>
      <c r="N196" s="206"/>
      <c r="V196" s="189"/>
      <c r="W196" s="195"/>
      <c r="AB196" s="195"/>
      <c r="AD196" s="195"/>
      <c r="AF196" s="207" t="s">
        <v>2825</v>
      </c>
    </row>
    <row r="197" spans="1:32" s="160" customFormat="1" ht="12" x14ac:dyDescent="0.2">
      <c r="A197" s="196"/>
      <c r="B197" s="204" t="s">
        <v>2828</v>
      </c>
      <c r="C197" s="1048" t="s">
        <v>2829</v>
      </c>
      <c r="D197" s="1048"/>
      <c r="E197" s="1048"/>
      <c r="F197" s="205" t="s">
        <v>1017</v>
      </c>
      <c r="G197" s="205" t="s">
        <v>489</v>
      </c>
      <c r="H197" s="205"/>
      <c r="I197" s="205" t="s">
        <v>489</v>
      </c>
      <c r="J197" s="199"/>
      <c r="K197" s="201"/>
      <c r="L197" s="202"/>
      <c r="M197" s="201"/>
      <c r="N197" s="206"/>
      <c r="V197" s="189"/>
      <c r="W197" s="195"/>
      <c r="AB197" s="195"/>
      <c r="AD197" s="195"/>
      <c r="AF197" s="207" t="s">
        <v>2829</v>
      </c>
    </row>
    <row r="198" spans="1:32" s="160" customFormat="1" ht="12" x14ac:dyDescent="0.2">
      <c r="A198" s="200"/>
      <c r="B198" s="199"/>
      <c r="C198" s="1037" t="s">
        <v>443</v>
      </c>
      <c r="D198" s="1037"/>
      <c r="E198" s="1037"/>
      <c r="F198" s="201" t="s">
        <v>444</v>
      </c>
      <c r="G198" s="201" t="s">
        <v>2850</v>
      </c>
      <c r="H198" s="201" t="s">
        <v>436</v>
      </c>
      <c r="I198" s="201" t="s">
        <v>2851</v>
      </c>
      <c r="J198" s="202"/>
      <c r="K198" s="201"/>
      <c r="L198" s="202"/>
      <c r="M198" s="201"/>
      <c r="N198" s="203"/>
      <c r="V198" s="189"/>
      <c r="W198" s="195"/>
      <c r="Z198" s="163" t="s">
        <v>443</v>
      </c>
      <c r="AB198" s="195"/>
      <c r="AD198" s="195"/>
      <c r="AF198" s="207"/>
    </row>
    <row r="199" spans="1:32" s="160" customFormat="1" ht="12" x14ac:dyDescent="0.2">
      <c r="A199" s="200"/>
      <c r="B199" s="199"/>
      <c r="C199" s="1037" t="s">
        <v>447</v>
      </c>
      <c r="D199" s="1037"/>
      <c r="E199" s="1037"/>
      <c r="F199" s="201" t="s">
        <v>444</v>
      </c>
      <c r="G199" s="201" t="s">
        <v>935</v>
      </c>
      <c r="H199" s="201" t="s">
        <v>436</v>
      </c>
      <c r="I199" s="201" t="s">
        <v>982</v>
      </c>
      <c r="J199" s="202"/>
      <c r="K199" s="201"/>
      <c r="L199" s="202"/>
      <c r="M199" s="201"/>
      <c r="N199" s="203"/>
      <c r="V199" s="189"/>
      <c r="W199" s="195"/>
      <c r="Z199" s="163" t="s">
        <v>447</v>
      </c>
      <c r="AB199" s="195"/>
      <c r="AD199" s="195"/>
      <c r="AF199" s="207"/>
    </row>
    <row r="200" spans="1:32" s="160" customFormat="1" ht="12" x14ac:dyDescent="0.2">
      <c r="A200" s="200"/>
      <c r="B200" s="199"/>
      <c r="C200" s="1047" t="s">
        <v>450</v>
      </c>
      <c r="D200" s="1047"/>
      <c r="E200" s="1047"/>
      <c r="F200" s="208"/>
      <c r="G200" s="208"/>
      <c r="H200" s="208"/>
      <c r="I200" s="208"/>
      <c r="J200" s="209">
        <v>241.91</v>
      </c>
      <c r="K200" s="208"/>
      <c r="L200" s="209">
        <v>79.239999999999995</v>
      </c>
      <c r="M200" s="208"/>
      <c r="N200" s="210"/>
      <c r="V200" s="189"/>
      <c r="W200" s="195"/>
      <c r="AA200" s="163" t="s">
        <v>450</v>
      </c>
      <c r="AB200" s="195"/>
      <c r="AD200" s="195"/>
      <c r="AF200" s="207"/>
    </row>
    <row r="201" spans="1:32" s="160" customFormat="1" ht="12" x14ac:dyDescent="0.2">
      <c r="A201" s="200"/>
      <c r="B201" s="199"/>
      <c r="C201" s="1037" t="s">
        <v>451</v>
      </c>
      <c r="D201" s="1037"/>
      <c r="E201" s="1037"/>
      <c r="F201" s="201"/>
      <c r="G201" s="201"/>
      <c r="H201" s="201"/>
      <c r="I201" s="201"/>
      <c r="J201" s="202"/>
      <c r="K201" s="201"/>
      <c r="L201" s="202">
        <v>43.53</v>
      </c>
      <c r="M201" s="201"/>
      <c r="N201" s="203"/>
      <c r="V201" s="189"/>
      <c r="W201" s="195"/>
      <c r="Z201" s="163" t="s">
        <v>451</v>
      </c>
      <c r="AB201" s="195"/>
      <c r="AD201" s="195"/>
      <c r="AF201" s="207"/>
    </row>
    <row r="202" spans="1:32" s="160" customFormat="1" ht="45" x14ac:dyDescent="0.2">
      <c r="A202" s="200"/>
      <c r="B202" s="199" t="s">
        <v>2540</v>
      </c>
      <c r="C202" s="1037" t="s">
        <v>2541</v>
      </c>
      <c r="D202" s="1037"/>
      <c r="E202" s="1037"/>
      <c r="F202" s="201" t="s">
        <v>454</v>
      </c>
      <c r="G202" s="201" t="s">
        <v>1241</v>
      </c>
      <c r="H202" s="201"/>
      <c r="I202" s="201" t="s">
        <v>1241</v>
      </c>
      <c r="J202" s="202"/>
      <c r="K202" s="201"/>
      <c r="L202" s="202">
        <v>52.67</v>
      </c>
      <c r="M202" s="201"/>
      <c r="N202" s="203"/>
      <c r="V202" s="189"/>
      <c r="W202" s="195"/>
      <c r="Z202" s="163" t="s">
        <v>2541</v>
      </c>
      <c r="AB202" s="195"/>
      <c r="AD202" s="195"/>
      <c r="AF202" s="207"/>
    </row>
    <row r="203" spans="1:32" s="160" customFormat="1" ht="45" x14ac:dyDescent="0.2">
      <c r="A203" s="200"/>
      <c r="B203" s="199" t="s">
        <v>2542</v>
      </c>
      <c r="C203" s="1037" t="s">
        <v>2543</v>
      </c>
      <c r="D203" s="1037"/>
      <c r="E203" s="1037"/>
      <c r="F203" s="201" t="s">
        <v>454</v>
      </c>
      <c r="G203" s="201" t="s">
        <v>974</v>
      </c>
      <c r="H203" s="201"/>
      <c r="I203" s="201" t="s">
        <v>974</v>
      </c>
      <c r="J203" s="202"/>
      <c r="K203" s="201"/>
      <c r="L203" s="202">
        <v>31.34</v>
      </c>
      <c r="M203" s="201"/>
      <c r="N203" s="203"/>
      <c r="V203" s="189"/>
      <c r="W203" s="195"/>
      <c r="Z203" s="163" t="s">
        <v>2543</v>
      </c>
      <c r="AB203" s="195"/>
      <c r="AD203" s="195"/>
      <c r="AF203" s="207"/>
    </row>
    <row r="204" spans="1:32" s="160" customFormat="1" ht="12" x14ac:dyDescent="0.2">
      <c r="A204" s="211"/>
      <c r="B204" s="212"/>
      <c r="C204" s="1039" t="s">
        <v>459</v>
      </c>
      <c r="D204" s="1039"/>
      <c r="E204" s="1039"/>
      <c r="F204" s="192"/>
      <c r="G204" s="192"/>
      <c r="H204" s="192"/>
      <c r="I204" s="192"/>
      <c r="J204" s="193"/>
      <c r="K204" s="192"/>
      <c r="L204" s="193">
        <v>163.25</v>
      </c>
      <c r="M204" s="208"/>
      <c r="N204" s="194"/>
      <c r="V204" s="189"/>
      <c r="W204" s="195"/>
      <c r="AB204" s="195" t="s">
        <v>459</v>
      </c>
      <c r="AD204" s="195"/>
      <c r="AF204" s="207"/>
    </row>
    <row r="205" spans="1:32" s="160" customFormat="1" ht="33.75" x14ac:dyDescent="0.2">
      <c r="A205" s="190" t="s">
        <v>596</v>
      </c>
      <c r="B205" s="191" t="s">
        <v>2852</v>
      </c>
      <c r="C205" s="1039" t="s">
        <v>2853</v>
      </c>
      <c r="D205" s="1039"/>
      <c r="E205" s="1039"/>
      <c r="F205" s="192" t="s">
        <v>1003</v>
      </c>
      <c r="G205" s="192"/>
      <c r="H205" s="192"/>
      <c r="I205" s="192" t="s">
        <v>160</v>
      </c>
      <c r="J205" s="193">
        <v>5.54</v>
      </c>
      <c r="K205" s="192"/>
      <c r="L205" s="193">
        <v>155.12</v>
      </c>
      <c r="M205" s="192"/>
      <c r="N205" s="194"/>
      <c r="V205" s="189"/>
      <c r="W205" s="195" t="s">
        <v>2853</v>
      </c>
      <c r="AB205" s="195"/>
      <c r="AD205" s="195"/>
      <c r="AF205" s="207"/>
    </row>
    <row r="206" spans="1:32" s="160" customFormat="1" ht="12" x14ac:dyDescent="0.2">
      <c r="A206" s="211"/>
      <c r="B206" s="212"/>
      <c r="C206" s="168" t="s">
        <v>462</v>
      </c>
      <c r="D206" s="213"/>
      <c r="E206" s="213"/>
      <c r="F206" s="214"/>
      <c r="G206" s="214"/>
      <c r="H206" s="214"/>
      <c r="I206" s="214"/>
      <c r="J206" s="215"/>
      <c r="K206" s="214"/>
      <c r="L206" s="215"/>
      <c r="M206" s="216"/>
      <c r="N206" s="217"/>
      <c r="V206" s="189"/>
      <c r="W206" s="195"/>
      <c r="AB206" s="195"/>
      <c r="AD206" s="195"/>
      <c r="AF206" s="207"/>
    </row>
    <row r="207" spans="1:32" s="160" customFormat="1" ht="33.75" x14ac:dyDescent="0.2">
      <c r="A207" s="190" t="s">
        <v>600</v>
      </c>
      <c r="B207" s="191" t="s">
        <v>2854</v>
      </c>
      <c r="C207" s="1039" t="s">
        <v>2855</v>
      </c>
      <c r="D207" s="1039"/>
      <c r="E207" s="1039"/>
      <c r="F207" s="192" t="s">
        <v>1498</v>
      </c>
      <c r="G207" s="192"/>
      <c r="H207" s="192"/>
      <c r="I207" s="192" t="s">
        <v>2856</v>
      </c>
      <c r="J207" s="193">
        <v>58.3</v>
      </c>
      <c r="K207" s="192"/>
      <c r="L207" s="193">
        <v>157.41</v>
      </c>
      <c r="M207" s="192"/>
      <c r="N207" s="194"/>
      <c r="V207" s="189"/>
      <c r="W207" s="195" t="s">
        <v>2855</v>
      </c>
      <c r="AB207" s="195"/>
      <c r="AD207" s="195"/>
      <c r="AF207" s="207"/>
    </row>
    <row r="208" spans="1:32" s="160" customFormat="1" ht="12" x14ac:dyDescent="0.2">
      <c r="A208" s="211"/>
      <c r="B208" s="212"/>
      <c r="C208" s="168" t="s">
        <v>462</v>
      </c>
      <c r="D208" s="213"/>
      <c r="E208" s="213"/>
      <c r="F208" s="214"/>
      <c r="G208" s="214"/>
      <c r="H208" s="214"/>
      <c r="I208" s="214"/>
      <c r="J208" s="215"/>
      <c r="K208" s="214"/>
      <c r="L208" s="215"/>
      <c r="M208" s="216"/>
      <c r="N208" s="217"/>
      <c r="V208" s="189"/>
      <c r="W208" s="195"/>
      <c r="AB208" s="195"/>
      <c r="AD208" s="195"/>
      <c r="AF208" s="207"/>
    </row>
    <row r="209" spans="1:32" s="160" customFormat="1" ht="12" x14ac:dyDescent="0.2">
      <c r="A209" s="196"/>
      <c r="B209" s="197"/>
      <c r="C209" s="1037" t="s">
        <v>2857</v>
      </c>
      <c r="D209" s="1037"/>
      <c r="E209" s="1037"/>
      <c r="F209" s="1037"/>
      <c r="G209" s="1037"/>
      <c r="H209" s="1037"/>
      <c r="I209" s="1037"/>
      <c r="J209" s="1037"/>
      <c r="K209" s="1037"/>
      <c r="L209" s="1037"/>
      <c r="M209" s="1037"/>
      <c r="N209" s="1046"/>
      <c r="V209" s="189"/>
      <c r="W209" s="195"/>
      <c r="AB209" s="195"/>
      <c r="AD209" s="195"/>
      <c r="AE209" s="163" t="s">
        <v>2857</v>
      </c>
      <c r="AF209" s="207"/>
    </row>
    <row r="210" spans="1:32" s="160" customFormat="1" ht="56.25" x14ac:dyDescent="0.2">
      <c r="A210" s="190" t="s">
        <v>607</v>
      </c>
      <c r="B210" s="191" t="s">
        <v>2858</v>
      </c>
      <c r="C210" s="1039" t="s">
        <v>2859</v>
      </c>
      <c r="D210" s="1039"/>
      <c r="E210" s="1039"/>
      <c r="F210" s="192" t="s">
        <v>1026</v>
      </c>
      <c r="G210" s="192"/>
      <c r="H210" s="192"/>
      <c r="I210" s="192" t="s">
        <v>935</v>
      </c>
      <c r="J210" s="193"/>
      <c r="K210" s="192"/>
      <c r="L210" s="193"/>
      <c r="M210" s="192"/>
      <c r="N210" s="194"/>
      <c r="V210" s="189"/>
      <c r="W210" s="195" t="s">
        <v>2859</v>
      </c>
      <c r="AB210" s="195"/>
      <c r="AD210" s="195"/>
      <c r="AF210" s="207"/>
    </row>
    <row r="211" spans="1:32" s="160" customFormat="1" ht="12" x14ac:dyDescent="0.2">
      <c r="A211" s="196"/>
      <c r="B211" s="197"/>
      <c r="C211" s="1037" t="s">
        <v>2860</v>
      </c>
      <c r="D211" s="1037"/>
      <c r="E211" s="1037"/>
      <c r="F211" s="1037"/>
      <c r="G211" s="1037"/>
      <c r="H211" s="1037"/>
      <c r="I211" s="1037"/>
      <c r="J211" s="1037"/>
      <c r="K211" s="1037"/>
      <c r="L211" s="1037"/>
      <c r="M211" s="1037"/>
      <c r="N211" s="1046"/>
      <c r="V211" s="189"/>
      <c r="W211" s="195"/>
      <c r="AB211" s="195"/>
      <c r="AD211" s="195"/>
      <c r="AE211" s="163" t="s">
        <v>2860</v>
      </c>
      <c r="AF211" s="207"/>
    </row>
    <row r="212" spans="1:32" s="160" customFormat="1" ht="33.75" x14ac:dyDescent="0.2">
      <c r="A212" s="198"/>
      <c r="B212" s="199" t="s">
        <v>430</v>
      </c>
      <c r="C212" s="1037" t="s">
        <v>431</v>
      </c>
      <c r="D212" s="1037"/>
      <c r="E212" s="1037"/>
      <c r="F212" s="1037"/>
      <c r="G212" s="1037"/>
      <c r="H212" s="1037"/>
      <c r="I212" s="1037"/>
      <c r="J212" s="1037"/>
      <c r="K212" s="1037"/>
      <c r="L212" s="1037"/>
      <c r="M212" s="1037"/>
      <c r="N212" s="1046"/>
      <c r="V212" s="189"/>
      <c r="W212" s="195"/>
      <c r="X212" s="163" t="s">
        <v>431</v>
      </c>
      <c r="AB212" s="195"/>
      <c r="AD212" s="195"/>
      <c r="AF212" s="207"/>
    </row>
    <row r="213" spans="1:32" s="160" customFormat="1" ht="12" x14ac:dyDescent="0.2">
      <c r="A213" s="200"/>
      <c r="B213" s="199" t="s">
        <v>423</v>
      </c>
      <c r="C213" s="1037" t="s">
        <v>432</v>
      </c>
      <c r="D213" s="1037"/>
      <c r="E213" s="1037"/>
      <c r="F213" s="201"/>
      <c r="G213" s="201"/>
      <c r="H213" s="201"/>
      <c r="I213" s="201"/>
      <c r="J213" s="202">
        <v>120.32</v>
      </c>
      <c r="K213" s="201" t="s">
        <v>436</v>
      </c>
      <c r="L213" s="202">
        <v>6.02</v>
      </c>
      <c r="M213" s="201"/>
      <c r="N213" s="203"/>
      <c r="V213" s="189"/>
      <c r="W213" s="195"/>
      <c r="Y213" s="163" t="s">
        <v>432</v>
      </c>
      <c r="AB213" s="195"/>
      <c r="AD213" s="195"/>
      <c r="AF213" s="207"/>
    </row>
    <row r="214" spans="1:32" s="160" customFormat="1" ht="12" x14ac:dyDescent="0.2">
      <c r="A214" s="200"/>
      <c r="B214" s="199" t="s">
        <v>434</v>
      </c>
      <c r="C214" s="1037" t="s">
        <v>435</v>
      </c>
      <c r="D214" s="1037"/>
      <c r="E214" s="1037"/>
      <c r="F214" s="201"/>
      <c r="G214" s="201"/>
      <c r="H214" s="201"/>
      <c r="I214" s="201"/>
      <c r="J214" s="202">
        <v>41.17</v>
      </c>
      <c r="K214" s="201" t="s">
        <v>436</v>
      </c>
      <c r="L214" s="202">
        <v>2.06</v>
      </c>
      <c r="M214" s="201"/>
      <c r="N214" s="203"/>
      <c r="V214" s="189"/>
      <c r="W214" s="195"/>
      <c r="Y214" s="163" t="s">
        <v>435</v>
      </c>
      <c r="AB214" s="195"/>
      <c r="AD214" s="195"/>
      <c r="AF214" s="207"/>
    </row>
    <row r="215" spans="1:32" s="160" customFormat="1" ht="12" x14ac:dyDescent="0.2">
      <c r="A215" s="200"/>
      <c r="B215" s="199" t="s">
        <v>437</v>
      </c>
      <c r="C215" s="1037" t="s">
        <v>438</v>
      </c>
      <c r="D215" s="1037"/>
      <c r="E215" s="1037"/>
      <c r="F215" s="201"/>
      <c r="G215" s="201"/>
      <c r="H215" s="201"/>
      <c r="I215" s="201"/>
      <c r="J215" s="202">
        <v>0.6</v>
      </c>
      <c r="K215" s="201" t="s">
        <v>436</v>
      </c>
      <c r="L215" s="202">
        <v>0.03</v>
      </c>
      <c r="M215" s="201"/>
      <c r="N215" s="203"/>
      <c r="V215" s="189"/>
      <c r="W215" s="195"/>
      <c r="Y215" s="163" t="s">
        <v>438</v>
      </c>
      <c r="AB215" s="195"/>
      <c r="AD215" s="195"/>
      <c r="AF215" s="207"/>
    </row>
    <row r="216" spans="1:32" s="160" customFormat="1" ht="12" x14ac:dyDescent="0.2">
      <c r="A216" s="200"/>
      <c r="B216" s="199" t="s">
        <v>439</v>
      </c>
      <c r="C216" s="1037" t="s">
        <v>440</v>
      </c>
      <c r="D216" s="1037"/>
      <c r="E216" s="1037"/>
      <c r="F216" s="201"/>
      <c r="G216" s="201"/>
      <c r="H216" s="201"/>
      <c r="I216" s="201"/>
      <c r="J216" s="202">
        <v>68.930000000000007</v>
      </c>
      <c r="K216" s="201"/>
      <c r="L216" s="202">
        <v>2.76</v>
      </c>
      <c r="M216" s="201"/>
      <c r="N216" s="203"/>
      <c r="V216" s="189"/>
      <c r="W216" s="195"/>
      <c r="Y216" s="163" t="s">
        <v>440</v>
      </c>
      <c r="AB216" s="195"/>
      <c r="AD216" s="195"/>
      <c r="AF216" s="207"/>
    </row>
    <row r="217" spans="1:32" s="160" customFormat="1" ht="12" x14ac:dyDescent="0.2">
      <c r="A217" s="196"/>
      <c r="B217" s="204" t="s">
        <v>2818</v>
      </c>
      <c r="C217" s="1048" t="s">
        <v>2819</v>
      </c>
      <c r="D217" s="1048"/>
      <c r="E217" s="1048"/>
      <c r="F217" s="205" t="s">
        <v>1017</v>
      </c>
      <c r="G217" s="205" t="s">
        <v>489</v>
      </c>
      <c r="H217" s="205"/>
      <c r="I217" s="205" t="s">
        <v>489</v>
      </c>
      <c r="J217" s="199"/>
      <c r="K217" s="201"/>
      <c r="L217" s="202"/>
      <c r="M217" s="201"/>
      <c r="N217" s="206"/>
      <c r="V217" s="189"/>
      <c r="W217" s="195"/>
      <c r="AB217" s="195"/>
      <c r="AD217" s="195"/>
      <c r="AF217" s="207" t="s">
        <v>2819</v>
      </c>
    </row>
    <row r="218" spans="1:32" s="160" customFormat="1" ht="12" x14ac:dyDescent="0.2">
      <c r="A218" s="196"/>
      <c r="B218" s="204" t="s">
        <v>2784</v>
      </c>
      <c r="C218" s="1048" t="s">
        <v>2785</v>
      </c>
      <c r="D218" s="1048"/>
      <c r="E218" s="1048"/>
      <c r="F218" s="205" t="s">
        <v>411</v>
      </c>
      <c r="G218" s="205" t="s">
        <v>489</v>
      </c>
      <c r="H218" s="205"/>
      <c r="I218" s="205" t="s">
        <v>489</v>
      </c>
      <c r="J218" s="199"/>
      <c r="K218" s="201"/>
      <c r="L218" s="202"/>
      <c r="M218" s="201"/>
      <c r="N218" s="206"/>
      <c r="V218" s="189"/>
      <c r="W218" s="195"/>
      <c r="AB218" s="195"/>
      <c r="AD218" s="195"/>
      <c r="AF218" s="207" t="s">
        <v>2785</v>
      </c>
    </row>
    <row r="219" spans="1:32" s="160" customFormat="1" ht="12" x14ac:dyDescent="0.2">
      <c r="A219" s="196"/>
      <c r="B219" s="204" t="s">
        <v>2820</v>
      </c>
      <c r="C219" s="1048" t="s">
        <v>2821</v>
      </c>
      <c r="D219" s="1048"/>
      <c r="E219" s="1048"/>
      <c r="F219" s="205" t="s">
        <v>1498</v>
      </c>
      <c r="G219" s="205" t="s">
        <v>967</v>
      </c>
      <c r="H219" s="205"/>
      <c r="I219" s="205" t="s">
        <v>757</v>
      </c>
      <c r="J219" s="199"/>
      <c r="K219" s="201"/>
      <c r="L219" s="202"/>
      <c r="M219" s="201"/>
      <c r="N219" s="206"/>
      <c r="V219" s="189"/>
      <c r="W219" s="195"/>
      <c r="AB219" s="195"/>
      <c r="AD219" s="195"/>
      <c r="AF219" s="207" t="s">
        <v>2821</v>
      </c>
    </row>
    <row r="220" spans="1:32" s="160" customFormat="1" ht="12" x14ac:dyDescent="0.2">
      <c r="A220" s="196"/>
      <c r="B220" s="204" t="s">
        <v>2824</v>
      </c>
      <c r="C220" s="1048" t="s">
        <v>2825</v>
      </c>
      <c r="D220" s="1048"/>
      <c r="E220" s="1048"/>
      <c r="F220" s="205" t="s">
        <v>1003</v>
      </c>
      <c r="G220" s="205" t="s">
        <v>2826</v>
      </c>
      <c r="H220" s="205"/>
      <c r="I220" s="205" t="s">
        <v>2861</v>
      </c>
      <c r="J220" s="199"/>
      <c r="K220" s="201"/>
      <c r="L220" s="202"/>
      <c r="M220" s="201"/>
      <c r="N220" s="206"/>
      <c r="V220" s="189"/>
      <c r="W220" s="195"/>
      <c r="AB220" s="195"/>
      <c r="AD220" s="195"/>
      <c r="AF220" s="207" t="s">
        <v>2825</v>
      </c>
    </row>
    <row r="221" spans="1:32" s="160" customFormat="1" ht="12" x14ac:dyDescent="0.2">
      <c r="A221" s="196"/>
      <c r="B221" s="204" t="s">
        <v>2828</v>
      </c>
      <c r="C221" s="1048" t="s">
        <v>2829</v>
      </c>
      <c r="D221" s="1048"/>
      <c r="E221" s="1048"/>
      <c r="F221" s="205" t="s">
        <v>1017</v>
      </c>
      <c r="G221" s="205" t="s">
        <v>489</v>
      </c>
      <c r="H221" s="205"/>
      <c r="I221" s="205" t="s">
        <v>489</v>
      </c>
      <c r="J221" s="199"/>
      <c r="K221" s="201"/>
      <c r="L221" s="202"/>
      <c r="M221" s="201"/>
      <c r="N221" s="206"/>
      <c r="V221" s="189"/>
      <c r="W221" s="195"/>
      <c r="AB221" s="195"/>
      <c r="AD221" s="195"/>
      <c r="AF221" s="207" t="s">
        <v>2829</v>
      </c>
    </row>
    <row r="222" spans="1:32" s="160" customFormat="1" ht="12" x14ac:dyDescent="0.2">
      <c r="A222" s="200"/>
      <c r="B222" s="199"/>
      <c r="C222" s="1037" t="s">
        <v>443</v>
      </c>
      <c r="D222" s="1037"/>
      <c r="E222" s="1037"/>
      <c r="F222" s="201" t="s">
        <v>444</v>
      </c>
      <c r="G222" s="201" t="s">
        <v>2862</v>
      </c>
      <c r="H222" s="201" t="s">
        <v>436</v>
      </c>
      <c r="I222" s="201" t="s">
        <v>2477</v>
      </c>
      <c r="J222" s="202"/>
      <c r="K222" s="201"/>
      <c r="L222" s="202"/>
      <c r="M222" s="201"/>
      <c r="N222" s="203"/>
      <c r="V222" s="189"/>
      <c r="W222" s="195"/>
      <c r="Z222" s="163" t="s">
        <v>443</v>
      </c>
      <c r="AB222" s="195"/>
      <c r="AD222" s="195"/>
      <c r="AF222" s="207"/>
    </row>
    <row r="223" spans="1:32" s="160" customFormat="1" ht="12" x14ac:dyDescent="0.2">
      <c r="A223" s="200"/>
      <c r="B223" s="199"/>
      <c r="C223" s="1037" t="s">
        <v>447</v>
      </c>
      <c r="D223" s="1037"/>
      <c r="E223" s="1037"/>
      <c r="F223" s="201" t="s">
        <v>444</v>
      </c>
      <c r="G223" s="201" t="s">
        <v>2201</v>
      </c>
      <c r="H223" s="201" t="s">
        <v>436</v>
      </c>
      <c r="I223" s="201" t="s">
        <v>2863</v>
      </c>
      <c r="J223" s="202"/>
      <c r="K223" s="201"/>
      <c r="L223" s="202"/>
      <c r="M223" s="201"/>
      <c r="N223" s="203"/>
      <c r="V223" s="189"/>
      <c r="W223" s="195"/>
      <c r="Z223" s="163" t="s">
        <v>447</v>
      </c>
      <c r="AB223" s="195"/>
      <c r="AD223" s="195"/>
      <c r="AF223" s="207"/>
    </row>
    <row r="224" spans="1:32" s="160" customFormat="1" ht="12" x14ac:dyDescent="0.2">
      <c r="A224" s="200"/>
      <c r="B224" s="199"/>
      <c r="C224" s="1047" t="s">
        <v>450</v>
      </c>
      <c r="D224" s="1047"/>
      <c r="E224" s="1047"/>
      <c r="F224" s="208"/>
      <c r="G224" s="208"/>
      <c r="H224" s="208"/>
      <c r="I224" s="208"/>
      <c r="J224" s="209">
        <v>230.42</v>
      </c>
      <c r="K224" s="208"/>
      <c r="L224" s="209">
        <v>10.84</v>
      </c>
      <c r="M224" s="208"/>
      <c r="N224" s="210"/>
      <c r="V224" s="189"/>
      <c r="W224" s="195"/>
      <c r="AA224" s="163" t="s">
        <v>450</v>
      </c>
      <c r="AB224" s="195"/>
      <c r="AD224" s="195"/>
      <c r="AF224" s="207"/>
    </row>
    <row r="225" spans="1:32" s="160" customFormat="1" ht="12" x14ac:dyDescent="0.2">
      <c r="A225" s="200"/>
      <c r="B225" s="199"/>
      <c r="C225" s="1037" t="s">
        <v>451</v>
      </c>
      <c r="D225" s="1037"/>
      <c r="E225" s="1037"/>
      <c r="F225" s="201"/>
      <c r="G225" s="201"/>
      <c r="H225" s="201"/>
      <c r="I225" s="201"/>
      <c r="J225" s="202"/>
      <c r="K225" s="201"/>
      <c r="L225" s="202">
        <v>6.05</v>
      </c>
      <c r="M225" s="201"/>
      <c r="N225" s="203"/>
      <c r="V225" s="189"/>
      <c r="W225" s="195"/>
      <c r="Z225" s="163" t="s">
        <v>451</v>
      </c>
      <c r="AB225" s="195"/>
      <c r="AD225" s="195"/>
      <c r="AF225" s="207"/>
    </row>
    <row r="226" spans="1:32" s="160" customFormat="1" ht="45" x14ac:dyDescent="0.2">
      <c r="A226" s="200"/>
      <c r="B226" s="199" t="s">
        <v>2540</v>
      </c>
      <c r="C226" s="1037" t="s">
        <v>2541</v>
      </c>
      <c r="D226" s="1037"/>
      <c r="E226" s="1037"/>
      <c r="F226" s="201" t="s">
        <v>454</v>
      </c>
      <c r="G226" s="201" t="s">
        <v>1241</v>
      </c>
      <c r="H226" s="201"/>
      <c r="I226" s="201" t="s">
        <v>1241</v>
      </c>
      <c r="J226" s="202"/>
      <c r="K226" s="201"/>
      <c r="L226" s="202">
        <v>7.32</v>
      </c>
      <c r="M226" s="201"/>
      <c r="N226" s="203"/>
      <c r="V226" s="189"/>
      <c r="W226" s="195"/>
      <c r="Z226" s="163" t="s">
        <v>2541</v>
      </c>
      <c r="AB226" s="195"/>
      <c r="AD226" s="195"/>
      <c r="AF226" s="207"/>
    </row>
    <row r="227" spans="1:32" s="160" customFormat="1" ht="45" x14ac:dyDescent="0.2">
      <c r="A227" s="200"/>
      <c r="B227" s="199" t="s">
        <v>2542</v>
      </c>
      <c r="C227" s="1037" t="s">
        <v>2543</v>
      </c>
      <c r="D227" s="1037"/>
      <c r="E227" s="1037"/>
      <c r="F227" s="201" t="s">
        <v>454</v>
      </c>
      <c r="G227" s="201" t="s">
        <v>974</v>
      </c>
      <c r="H227" s="201"/>
      <c r="I227" s="201" t="s">
        <v>974</v>
      </c>
      <c r="J227" s="202"/>
      <c r="K227" s="201"/>
      <c r="L227" s="202">
        <v>4.3600000000000003</v>
      </c>
      <c r="M227" s="201"/>
      <c r="N227" s="203"/>
      <c r="V227" s="189"/>
      <c r="W227" s="195"/>
      <c r="Z227" s="163" t="s">
        <v>2543</v>
      </c>
      <c r="AB227" s="195"/>
      <c r="AD227" s="195"/>
      <c r="AF227" s="207"/>
    </row>
    <row r="228" spans="1:32" s="160" customFormat="1" ht="12" x14ac:dyDescent="0.2">
      <c r="A228" s="211"/>
      <c r="B228" s="212"/>
      <c r="C228" s="1039" t="s">
        <v>459</v>
      </c>
      <c r="D228" s="1039"/>
      <c r="E228" s="1039"/>
      <c r="F228" s="192"/>
      <c r="G228" s="192"/>
      <c r="H228" s="192"/>
      <c r="I228" s="192"/>
      <c r="J228" s="193"/>
      <c r="K228" s="192"/>
      <c r="L228" s="193">
        <v>22.52</v>
      </c>
      <c r="M228" s="208"/>
      <c r="N228" s="194"/>
      <c r="V228" s="189"/>
      <c r="W228" s="195"/>
      <c r="AB228" s="195" t="s">
        <v>459</v>
      </c>
      <c r="AD228" s="195"/>
      <c r="AF228" s="207"/>
    </row>
    <row r="229" spans="1:32" s="160" customFormat="1" ht="33.75" x14ac:dyDescent="0.2">
      <c r="A229" s="190" t="s">
        <v>610</v>
      </c>
      <c r="B229" s="191" t="s">
        <v>2864</v>
      </c>
      <c r="C229" s="1039" t="s">
        <v>2865</v>
      </c>
      <c r="D229" s="1039"/>
      <c r="E229" s="1039"/>
      <c r="F229" s="192" t="s">
        <v>1003</v>
      </c>
      <c r="G229" s="192"/>
      <c r="H229" s="192"/>
      <c r="I229" s="192" t="s">
        <v>439</v>
      </c>
      <c r="J229" s="193">
        <v>9.0299999999999994</v>
      </c>
      <c r="K229" s="192"/>
      <c r="L229" s="193">
        <v>36.119999999999997</v>
      </c>
      <c r="M229" s="192"/>
      <c r="N229" s="194"/>
      <c r="V229" s="189"/>
      <c r="W229" s="195" t="s">
        <v>2865</v>
      </c>
      <c r="AB229" s="195"/>
      <c r="AD229" s="195"/>
      <c r="AF229" s="207"/>
    </row>
    <row r="230" spans="1:32" s="160" customFormat="1" ht="12" x14ac:dyDescent="0.2">
      <c r="A230" s="211"/>
      <c r="B230" s="212"/>
      <c r="C230" s="168" t="s">
        <v>462</v>
      </c>
      <c r="D230" s="213"/>
      <c r="E230" s="213"/>
      <c r="F230" s="214"/>
      <c r="G230" s="214"/>
      <c r="H230" s="214"/>
      <c r="I230" s="214"/>
      <c r="J230" s="215"/>
      <c r="K230" s="214"/>
      <c r="L230" s="215"/>
      <c r="M230" s="216"/>
      <c r="N230" s="217"/>
      <c r="V230" s="189"/>
      <c r="W230" s="195"/>
      <c r="AB230" s="195"/>
      <c r="AD230" s="195"/>
      <c r="AF230" s="207"/>
    </row>
    <row r="231" spans="1:32" s="160" customFormat="1" ht="33.75" x14ac:dyDescent="0.2">
      <c r="A231" s="190" t="s">
        <v>618</v>
      </c>
      <c r="B231" s="191" t="s">
        <v>2866</v>
      </c>
      <c r="C231" s="1039" t="s">
        <v>2867</v>
      </c>
      <c r="D231" s="1039"/>
      <c r="E231" s="1039"/>
      <c r="F231" s="192" t="s">
        <v>1498</v>
      </c>
      <c r="G231" s="192"/>
      <c r="H231" s="192"/>
      <c r="I231" s="192" t="s">
        <v>2868</v>
      </c>
      <c r="J231" s="193">
        <v>59.2</v>
      </c>
      <c r="K231" s="192"/>
      <c r="L231" s="193">
        <v>76.959999999999994</v>
      </c>
      <c r="M231" s="192"/>
      <c r="N231" s="194"/>
      <c r="V231" s="189"/>
      <c r="W231" s="195" t="s">
        <v>2867</v>
      </c>
      <c r="AB231" s="195"/>
      <c r="AD231" s="195"/>
      <c r="AF231" s="207"/>
    </row>
    <row r="232" spans="1:32" s="160" customFormat="1" ht="12" x14ac:dyDescent="0.2">
      <c r="A232" s="211"/>
      <c r="B232" s="212"/>
      <c r="C232" s="168" t="s">
        <v>462</v>
      </c>
      <c r="D232" s="213"/>
      <c r="E232" s="213"/>
      <c r="F232" s="214"/>
      <c r="G232" s="214"/>
      <c r="H232" s="214"/>
      <c r="I232" s="214"/>
      <c r="J232" s="215"/>
      <c r="K232" s="214"/>
      <c r="L232" s="215"/>
      <c r="M232" s="216"/>
      <c r="N232" s="217"/>
      <c r="V232" s="189"/>
      <c r="W232" s="195"/>
      <c r="AB232" s="195"/>
      <c r="AD232" s="195"/>
      <c r="AF232" s="207"/>
    </row>
    <row r="233" spans="1:32" s="160" customFormat="1" ht="12" x14ac:dyDescent="0.2">
      <c r="A233" s="196"/>
      <c r="B233" s="197"/>
      <c r="C233" s="1037" t="s">
        <v>2869</v>
      </c>
      <c r="D233" s="1037"/>
      <c r="E233" s="1037"/>
      <c r="F233" s="1037"/>
      <c r="G233" s="1037"/>
      <c r="H233" s="1037"/>
      <c r="I233" s="1037"/>
      <c r="J233" s="1037"/>
      <c r="K233" s="1037"/>
      <c r="L233" s="1037"/>
      <c r="M233" s="1037"/>
      <c r="N233" s="1046"/>
      <c r="V233" s="189"/>
      <c r="W233" s="195"/>
      <c r="AB233" s="195"/>
      <c r="AD233" s="195"/>
      <c r="AE233" s="163" t="s">
        <v>2869</v>
      </c>
      <c r="AF233" s="207"/>
    </row>
    <row r="234" spans="1:32" s="160" customFormat="1" ht="56.25" x14ac:dyDescent="0.2">
      <c r="A234" s="190" t="s">
        <v>625</v>
      </c>
      <c r="B234" s="191" t="s">
        <v>2870</v>
      </c>
      <c r="C234" s="1039" t="s">
        <v>2871</v>
      </c>
      <c r="D234" s="1039"/>
      <c r="E234" s="1039"/>
      <c r="F234" s="192" t="s">
        <v>1026</v>
      </c>
      <c r="G234" s="192"/>
      <c r="H234" s="192"/>
      <c r="I234" s="192" t="s">
        <v>1990</v>
      </c>
      <c r="J234" s="193"/>
      <c r="K234" s="192"/>
      <c r="L234" s="193"/>
      <c r="M234" s="192"/>
      <c r="N234" s="194"/>
      <c r="V234" s="189"/>
      <c r="W234" s="195" t="s">
        <v>2871</v>
      </c>
      <c r="AB234" s="195"/>
      <c r="AD234" s="195"/>
      <c r="AF234" s="207"/>
    </row>
    <row r="235" spans="1:32" s="160" customFormat="1" ht="12" x14ac:dyDescent="0.2">
      <c r="A235" s="196"/>
      <c r="B235" s="197"/>
      <c r="C235" s="1037" t="s">
        <v>2872</v>
      </c>
      <c r="D235" s="1037"/>
      <c r="E235" s="1037"/>
      <c r="F235" s="1037"/>
      <c r="G235" s="1037"/>
      <c r="H235" s="1037"/>
      <c r="I235" s="1037"/>
      <c r="J235" s="1037"/>
      <c r="K235" s="1037"/>
      <c r="L235" s="1037"/>
      <c r="M235" s="1037"/>
      <c r="N235" s="1046"/>
      <c r="V235" s="189"/>
      <c r="W235" s="195"/>
      <c r="AB235" s="195"/>
      <c r="AD235" s="195"/>
      <c r="AE235" s="163" t="s">
        <v>2872</v>
      </c>
      <c r="AF235" s="207"/>
    </row>
    <row r="236" spans="1:32" s="160" customFormat="1" ht="33.75" x14ac:dyDescent="0.2">
      <c r="A236" s="198"/>
      <c r="B236" s="199" t="s">
        <v>430</v>
      </c>
      <c r="C236" s="1037" t="s">
        <v>431</v>
      </c>
      <c r="D236" s="1037"/>
      <c r="E236" s="1037"/>
      <c r="F236" s="1037"/>
      <c r="G236" s="1037"/>
      <c r="H236" s="1037"/>
      <c r="I236" s="1037"/>
      <c r="J236" s="1037"/>
      <c r="K236" s="1037"/>
      <c r="L236" s="1037"/>
      <c r="M236" s="1037"/>
      <c r="N236" s="1046"/>
      <c r="V236" s="189"/>
      <c r="W236" s="195"/>
      <c r="X236" s="163" t="s">
        <v>431</v>
      </c>
      <c r="AB236" s="195"/>
      <c r="AD236" s="195"/>
      <c r="AF236" s="207"/>
    </row>
    <row r="237" spans="1:32" s="160" customFormat="1" ht="12" x14ac:dyDescent="0.2">
      <c r="A237" s="200"/>
      <c r="B237" s="199" t="s">
        <v>423</v>
      </c>
      <c r="C237" s="1037" t="s">
        <v>432</v>
      </c>
      <c r="D237" s="1037"/>
      <c r="E237" s="1037"/>
      <c r="F237" s="201"/>
      <c r="G237" s="201"/>
      <c r="H237" s="201"/>
      <c r="I237" s="201"/>
      <c r="J237" s="202">
        <v>117.59</v>
      </c>
      <c r="K237" s="201" t="s">
        <v>436</v>
      </c>
      <c r="L237" s="202">
        <v>11.76</v>
      </c>
      <c r="M237" s="201"/>
      <c r="N237" s="203"/>
      <c r="V237" s="189"/>
      <c r="W237" s="195"/>
      <c r="Y237" s="163" t="s">
        <v>432</v>
      </c>
      <c r="AB237" s="195"/>
      <c r="AD237" s="195"/>
      <c r="AF237" s="207"/>
    </row>
    <row r="238" spans="1:32" s="160" customFormat="1" ht="12" x14ac:dyDescent="0.2">
      <c r="A238" s="200"/>
      <c r="B238" s="199" t="s">
        <v>434</v>
      </c>
      <c r="C238" s="1037" t="s">
        <v>435</v>
      </c>
      <c r="D238" s="1037"/>
      <c r="E238" s="1037"/>
      <c r="F238" s="201"/>
      <c r="G238" s="201"/>
      <c r="H238" s="201"/>
      <c r="I238" s="201"/>
      <c r="J238" s="202">
        <v>43.35</v>
      </c>
      <c r="K238" s="201" t="s">
        <v>436</v>
      </c>
      <c r="L238" s="202">
        <v>4.34</v>
      </c>
      <c r="M238" s="201"/>
      <c r="N238" s="203"/>
      <c r="V238" s="189"/>
      <c r="W238" s="195"/>
      <c r="Y238" s="163" t="s">
        <v>435</v>
      </c>
      <c r="AB238" s="195"/>
      <c r="AD238" s="195"/>
      <c r="AF238" s="207"/>
    </row>
    <row r="239" spans="1:32" s="160" customFormat="1" ht="12" x14ac:dyDescent="0.2">
      <c r="A239" s="200"/>
      <c r="B239" s="199" t="s">
        <v>437</v>
      </c>
      <c r="C239" s="1037" t="s">
        <v>438</v>
      </c>
      <c r="D239" s="1037"/>
      <c r="E239" s="1037"/>
      <c r="F239" s="201"/>
      <c r="G239" s="201"/>
      <c r="H239" s="201"/>
      <c r="I239" s="201"/>
      <c r="J239" s="202">
        <v>0.97</v>
      </c>
      <c r="K239" s="201" t="s">
        <v>436</v>
      </c>
      <c r="L239" s="202">
        <v>0.1</v>
      </c>
      <c r="M239" s="201"/>
      <c r="N239" s="203"/>
      <c r="V239" s="189"/>
      <c r="W239" s="195"/>
      <c r="Y239" s="163" t="s">
        <v>438</v>
      </c>
      <c r="AB239" s="195"/>
      <c r="AD239" s="195"/>
      <c r="AF239" s="207"/>
    </row>
    <row r="240" spans="1:32" s="160" customFormat="1" ht="12" x14ac:dyDescent="0.2">
      <c r="A240" s="200"/>
      <c r="B240" s="199" t="s">
        <v>439</v>
      </c>
      <c r="C240" s="1037" t="s">
        <v>440</v>
      </c>
      <c r="D240" s="1037"/>
      <c r="E240" s="1037"/>
      <c r="F240" s="201"/>
      <c r="G240" s="201"/>
      <c r="H240" s="201"/>
      <c r="I240" s="201"/>
      <c r="J240" s="202">
        <v>62.59</v>
      </c>
      <c r="K240" s="201"/>
      <c r="L240" s="202">
        <v>5.01</v>
      </c>
      <c r="M240" s="201"/>
      <c r="N240" s="203"/>
      <c r="V240" s="189"/>
      <c r="W240" s="195"/>
      <c r="Y240" s="163" t="s">
        <v>440</v>
      </c>
      <c r="AB240" s="195"/>
      <c r="AD240" s="195"/>
      <c r="AF240" s="207"/>
    </row>
    <row r="241" spans="1:32" s="160" customFormat="1" ht="12" x14ac:dyDescent="0.2">
      <c r="A241" s="196"/>
      <c r="B241" s="204" t="s">
        <v>2818</v>
      </c>
      <c r="C241" s="1048" t="s">
        <v>2819</v>
      </c>
      <c r="D241" s="1048"/>
      <c r="E241" s="1048"/>
      <c r="F241" s="205" t="s">
        <v>1017</v>
      </c>
      <c r="G241" s="205" t="s">
        <v>489</v>
      </c>
      <c r="H241" s="205"/>
      <c r="I241" s="205" t="s">
        <v>489</v>
      </c>
      <c r="J241" s="199"/>
      <c r="K241" s="201"/>
      <c r="L241" s="202"/>
      <c r="M241" s="201"/>
      <c r="N241" s="206"/>
      <c r="V241" s="189"/>
      <c r="W241" s="195"/>
      <c r="AB241" s="195"/>
      <c r="AD241" s="195"/>
      <c r="AF241" s="207" t="s">
        <v>2819</v>
      </c>
    </row>
    <row r="242" spans="1:32" s="160" customFormat="1" ht="12" x14ac:dyDescent="0.2">
      <c r="A242" s="196"/>
      <c r="B242" s="204" t="s">
        <v>2784</v>
      </c>
      <c r="C242" s="1048" t="s">
        <v>2785</v>
      </c>
      <c r="D242" s="1048"/>
      <c r="E242" s="1048"/>
      <c r="F242" s="205" t="s">
        <v>411</v>
      </c>
      <c r="G242" s="205" t="s">
        <v>489</v>
      </c>
      <c r="H242" s="205"/>
      <c r="I242" s="205" t="s">
        <v>489</v>
      </c>
      <c r="J242" s="199"/>
      <c r="K242" s="201"/>
      <c r="L242" s="202"/>
      <c r="M242" s="201"/>
      <c r="N242" s="206"/>
      <c r="V242" s="189"/>
      <c r="W242" s="195"/>
      <c r="AB242" s="195"/>
      <c r="AD242" s="195"/>
      <c r="AF242" s="207" t="s">
        <v>2785</v>
      </c>
    </row>
    <row r="243" spans="1:32" s="160" customFormat="1" ht="12" x14ac:dyDescent="0.2">
      <c r="A243" s="196"/>
      <c r="B243" s="204" t="s">
        <v>2820</v>
      </c>
      <c r="C243" s="1048" t="s">
        <v>2821</v>
      </c>
      <c r="D243" s="1048"/>
      <c r="E243" s="1048"/>
      <c r="F243" s="205" t="s">
        <v>1498</v>
      </c>
      <c r="G243" s="205" t="s">
        <v>2605</v>
      </c>
      <c r="H243" s="205"/>
      <c r="I243" s="205" t="s">
        <v>2873</v>
      </c>
      <c r="J243" s="199"/>
      <c r="K243" s="201"/>
      <c r="L243" s="202"/>
      <c r="M243" s="201"/>
      <c r="N243" s="206"/>
      <c r="V243" s="189"/>
      <c r="W243" s="195"/>
      <c r="AB243" s="195"/>
      <c r="AD243" s="195"/>
      <c r="AF243" s="207" t="s">
        <v>2821</v>
      </c>
    </row>
    <row r="244" spans="1:32" s="160" customFormat="1" ht="12" x14ac:dyDescent="0.2">
      <c r="A244" s="196"/>
      <c r="B244" s="204" t="s">
        <v>2824</v>
      </c>
      <c r="C244" s="1048" t="s">
        <v>2825</v>
      </c>
      <c r="D244" s="1048"/>
      <c r="E244" s="1048"/>
      <c r="F244" s="205" t="s">
        <v>1003</v>
      </c>
      <c r="G244" s="205" t="s">
        <v>2826</v>
      </c>
      <c r="H244" s="205"/>
      <c r="I244" s="205" t="s">
        <v>2874</v>
      </c>
      <c r="J244" s="199"/>
      <c r="K244" s="201"/>
      <c r="L244" s="202"/>
      <c r="M244" s="201"/>
      <c r="N244" s="206"/>
      <c r="V244" s="189"/>
      <c r="W244" s="195"/>
      <c r="AB244" s="195"/>
      <c r="AD244" s="195"/>
      <c r="AF244" s="207" t="s">
        <v>2825</v>
      </c>
    </row>
    <row r="245" spans="1:32" s="160" customFormat="1" ht="12" x14ac:dyDescent="0.2">
      <c r="A245" s="196"/>
      <c r="B245" s="204" t="s">
        <v>2828</v>
      </c>
      <c r="C245" s="1048" t="s">
        <v>2829</v>
      </c>
      <c r="D245" s="1048"/>
      <c r="E245" s="1048"/>
      <c r="F245" s="205" t="s">
        <v>1017</v>
      </c>
      <c r="G245" s="205" t="s">
        <v>489</v>
      </c>
      <c r="H245" s="205"/>
      <c r="I245" s="205" t="s">
        <v>489</v>
      </c>
      <c r="J245" s="199"/>
      <c r="K245" s="201"/>
      <c r="L245" s="202"/>
      <c r="M245" s="201"/>
      <c r="N245" s="206"/>
      <c r="V245" s="189"/>
      <c r="W245" s="195"/>
      <c r="AB245" s="195"/>
      <c r="AD245" s="195"/>
      <c r="AF245" s="207" t="s">
        <v>2829</v>
      </c>
    </row>
    <row r="246" spans="1:32" s="160" customFormat="1" ht="12" x14ac:dyDescent="0.2">
      <c r="A246" s="200"/>
      <c r="B246" s="199"/>
      <c r="C246" s="1037" t="s">
        <v>443</v>
      </c>
      <c r="D246" s="1037"/>
      <c r="E246" s="1037"/>
      <c r="F246" s="201" t="s">
        <v>444</v>
      </c>
      <c r="G246" s="201" t="s">
        <v>2875</v>
      </c>
      <c r="H246" s="201" t="s">
        <v>436</v>
      </c>
      <c r="I246" s="201" t="s">
        <v>2876</v>
      </c>
      <c r="J246" s="202"/>
      <c r="K246" s="201"/>
      <c r="L246" s="202"/>
      <c r="M246" s="201"/>
      <c r="N246" s="203"/>
      <c r="V246" s="189"/>
      <c r="W246" s="195"/>
      <c r="Z246" s="163" t="s">
        <v>443</v>
      </c>
      <c r="AB246" s="195"/>
      <c r="AD246" s="195"/>
      <c r="AF246" s="207"/>
    </row>
    <row r="247" spans="1:32" s="160" customFormat="1" ht="12" x14ac:dyDescent="0.2">
      <c r="A247" s="200"/>
      <c r="B247" s="199"/>
      <c r="C247" s="1037" t="s">
        <v>447</v>
      </c>
      <c r="D247" s="1037"/>
      <c r="E247" s="1037"/>
      <c r="F247" s="201" t="s">
        <v>444</v>
      </c>
      <c r="G247" s="201" t="s">
        <v>1990</v>
      </c>
      <c r="H247" s="201" t="s">
        <v>436</v>
      </c>
      <c r="I247" s="201" t="s">
        <v>2877</v>
      </c>
      <c r="J247" s="202"/>
      <c r="K247" s="201"/>
      <c r="L247" s="202"/>
      <c r="M247" s="201"/>
      <c r="N247" s="203"/>
      <c r="V247" s="189"/>
      <c r="W247" s="195"/>
      <c r="Z247" s="163" t="s">
        <v>447</v>
      </c>
      <c r="AB247" s="195"/>
      <c r="AD247" s="195"/>
      <c r="AF247" s="207"/>
    </row>
    <row r="248" spans="1:32" s="160" customFormat="1" ht="12" x14ac:dyDescent="0.2">
      <c r="A248" s="200"/>
      <c r="B248" s="199"/>
      <c r="C248" s="1047" t="s">
        <v>450</v>
      </c>
      <c r="D248" s="1047"/>
      <c r="E248" s="1047"/>
      <c r="F248" s="208"/>
      <c r="G248" s="208"/>
      <c r="H248" s="208"/>
      <c r="I248" s="208"/>
      <c r="J248" s="209">
        <v>223.53</v>
      </c>
      <c r="K248" s="208"/>
      <c r="L248" s="209">
        <v>21.11</v>
      </c>
      <c r="M248" s="208"/>
      <c r="N248" s="210"/>
      <c r="V248" s="189"/>
      <c r="W248" s="195"/>
      <c r="AA248" s="163" t="s">
        <v>450</v>
      </c>
      <c r="AB248" s="195"/>
      <c r="AD248" s="195"/>
      <c r="AF248" s="207"/>
    </row>
    <row r="249" spans="1:32" s="160" customFormat="1" ht="12" x14ac:dyDescent="0.2">
      <c r="A249" s="200"/>
      <c r="B249" s="199"/>
      <c r="C249" s="1037" t="s">
        <v>451</v>
      </c>
      <c r="D249" s="1037"/>
      <c r="E249" s="1037"/>
      <c r="F249" s="201"/>
      <c r="G249" s="201"/>
      <c r="H249" s="201"/>
      <c r="I249" s="201"/>
      <c r="J249" s="202"/>
      <c r="K249" s="201"/>
      <c r="L249" s="202">
        <v>11.86</v>
      </c>
      <c r="M249" s="201"/>
      <c r="N249" s="203"/>
      <c r="V249" s="189"/>
      <c r="W249" s="195"/>
      <c r="Z249" s="163" t="s">
        <v>451</v>
      </c>
      <c r="AB249" s="195"/>
      <c r="AD249" s="195"/>
      <c r="AF249" s="207"/>
    </row>
    <row r="250" spans="1:32" s="160" customFormat="1" ht="45" x14ac:dyDescent="0.2">
      <c r="A250" s="200"/>
      <c r="B250" s="199" t="s">
        <v>2540</v>
      </c>
      <c r="C250" s="1037" t="s">
        <v>2541</v>
      </c>
      <c r="D250" s="1037"/>
      <c r="E250" s="1037"/>
      <c r="F250" s="201" t="s">
        <v>454</v>
      </c>
      <c r="G250" s="201" t="s">
        <v>1241</v>
      </c>
      <c r="H250" s="201"/>
      <c r="I250" s="201" t="s">
        <v>1241</v>
      </c>
      <c r="J250" s="202"/>
      <c r="K250" s="201"/>
      <c r="L250" s="202">
        <v>14.35</v>
      </c>
      <c r="M250" s="201"/>
      <c r="N250" s="203"/>
      <c r="V250" s="189"/>
      <c r="W250" s="195"/>
      <c r="Z250" s="163" t="s">
        <v>2541</v>
      </c>
      <c r="AB250" s="195"/>
      <c r="AD250" s="195"/>
      <c r="AF250" s="207"/>
    </row>
    <row r="251" spans="1:32" s="160" customFormat="1" ht="45" x14ac:dyDescent="0.2">
      <c r="A251" s="200"/>
      <c r="B251" s="199" t="s">
        <v>2542</v>
      </c>
      <c r="C251" s="1037" t="s">
        <v>2543</v>
      </c>
      <c r="D251" s="1037"/>
      <c r="E251" s="1037"/>
      <c r="F251" s="201" t="s">
        <v>454</v>
      </c>
      <c r="G251" s="201" t="s">
        <v>974</v>
      </c>
      <c r="H251" s="201"/>
      <c r="I251" s="201" t="s">
        <v>974</v>
      </c>
      <c r="J251" s="202"/>
      <c r="K251" s="201"/>
      <c r="L251" s="202">
        <v>8.5399999999999991</v>
      </c>
      <c r="M251" s="201"/>
      <c r="N251" s="203"/>
      <c r="V251" s="189"/>
      <c r="W251" s="195"/>
      <c r="Z251" s="163" t="s">
        <v>2543</v>
      </c>
      <c r="AB251" s="195"/>
      <c r="AD251" s="195"/>
      <c r="AF251" s="207"/>
    </row>
    <row r="252" spans="1:32" s="160" customFormat="1" ht="12" x14ac:dyDescent="0.2">
      <c r="A252" s="211"/>
      <c r="B252" s="212"/>
      <c r="C252" s="1039" t="s">
        <v>459</v>
      </c>
      <c r="D252" s="1039"/>
      <c r="E252" s="1039"/>
      <c r="F252" s="192"/>
      <c r="G252" s="192"/>
      <c r="H252" s="192"/>
      <c r="I252" s="192"/>
      <c r="J252" s="193"/>
      <c r="K252" s="192"/>
      <c r="L252" s="193">
        <v>44</v>
      </c>
      <c r="M252" s="208"/>
      <c r="N252" s="194"/>
      <c r="V252" s="189"/>
      <c r="W252" s="195"/>
      <c r="AB252" s="195" t="s">
        <v>459</v>
      </c>
      <c r="AD252" s="195"/>
      <c r="AF252" s="207"/>
    </row>
    <row r="253" spans="1:32" s="160" customFormat="1" ht="33.75" x14ac:dyDescent="0.2">
      <c r="A253" s="190" t="s">
        <v>630</v>
      </c>
      <c r="B253" s="191" t="s">
        <v>2878</v>
      </c>
      <c r="C253" s="1039" t="s">
        <v>2879</v>
      </c>
      <c r="D253" s="1039"/>
      <c r="E253" s="1039"/>
      <c r="F253" s="192" t="s">
        <v>1003</v>
      </c>
      <c r="G253" s="192"/>
      <c r="H253" s="192"/>
      <c r="I253" s="192" t="s">
        <v>496</v>
      </c>
      <c r="J253" s="193">
        <v>13.93</v>
      </c>
      <c r="K253" s="192"/>
      <c r="L253" s="193">
        <v>111.44</v>
      </c>
      <c r="M253" s="192"/>
      <c r="N253" s="194"/>
      <c r="V253" s="189"/>
      <c r="W253" s="195" t="s">
        <v>2879</v>
      </c>
      <c r="AB253" s="195"/>
      <c r="AD253" s="195"/>
      <c r="AF253" s="207"/>
    </row>
    <row r="254" spans="1:32" s="160" customFormat="1" ht="12" x14ac:dyDescent="0.2">
      <c r="A254" s="211"/>
      <c r="B254" s="212"/>
      <c r="C254" s="168" t="s">
        <v>462</v>
      </c>
      <c r="D254" s="213"/>
      <c r="E254" s="213"/>
      <c r="F254" s="214"/>
      <c r="G254" s="214"/>
      <c r="H254" s="214"/>
      <c r="I254" s="214"/>
      <c r="J254" s="215"/>
      <c r="K254" s="214"/>
      <c r="L254" s="215"/>
      <c r="M254" s="216"/>
      <c r="N254" s="217"/>
      <c r="V254" s="189"/>
      <c r="W254" s="195"/>
      <c r="AB254" s="195"/>
      <c r="AD254" s="195"/>
      <c r="AF254" s="207"/>
    </row>
    <row r="255" spans="1:32" s="160" customFormat="1" ht="33.75" x14ac:dyDescent="0.2">
      <c r="A255" s="190" t="s">
        <v>152</v>
      </c>
      <c r="B255" s="191" t="s">
        <v>2880</v>
      </c>
      <c r="C255" s="1039" t="s">
        <v>2881</v>
      </c>
      <c r="D255" s="1039"/>
      <c r="E255" s="1039"/>
      <c r="F255" s="192" t="s">
        <v>1498</v>
      </c>
      <c r="G255" s="192"/>
      <c r="H255" s="192"/>
      <c r="I255" s="192" t="s">
        <v>423</v>
      </c>
      <c r="J255" s="193">
        <v>60.1</v>
      </c>
      <c r="K255" s="192"/>
      <c r="L255" s="193">
        <v>60.1</v>
      </c>
      <c r="M255" s="192"/>
      <c r="N255" s="194"/>
      <c r="V255" s="189"/>
      <c r="W255" s="195" t="s">
        <v>2881</v>
      </c>
      <c r="AB255" s="195"/>
      <c r="AD255" s="195"/>
      <c r="AF255" s="207"/>
    </row>
    <row r="256" spans="1:32" s="160" customFormat="1" ht="12" x14ac:dyDescent="0.2">
      <c r="A256" s="211"/>
      <c r="B256" s="212"/>
      <c r="C256" s="168" t="s">
        <v>462</v>
      </c>
      <c r="D256" s="213"/>
      <c r="E256" s="213"/>
      <c r="F256" s="214"/>
      <c r="G256" s="214"/>
      <c r="H256" s="214"/>
      <c r="I256" s="214"/>
      <c r="J256" s="215"/>
      <c r="K256" s="214"/>
      <c r="L256" s="215"/>
      <c r="M256" s="216"/>
      <c r="N256" s="217"/>
      <c r="V256" s="189"/>
      <c r="W256" s="195"/>
      <c r="AB256" s="195"/>
      <c r="AD256" s="195"/>
      <c r="AF256" s="207"/>
    </row>
    <row r="257" spans="1:32" s="160" customFormat="1" ht="12" x14ac:dyDescent="0.2">
      <c r="A257" s="196"/>
      <c r="B257" s="197"/>
      <c r="C257" s="1037" t="s">
        <v>2882</v>
      </c>
      <c r="D257" s="1037"/>
      <c r="E257" s="1037"/>
      <c r="F257" s="1037"/>
      <c r="G257" s="1037"/>
      <c r="H257" s="1037"/>
      <c r="I257" s="1037"/>
      <c r="J257" s="1037"/>
      <c r="K257" s="1037"/>
      <c r="L257" s="1037"/>
      <c r="M257" s="1037"/>
      <c r="N257" s="1046"/>
      <c r="V257" s="189"/>
      <c r="W257" s="195"/>
      <c r="AB257" s="195"/>
      <c r="AD257" s="195"/>
      <c r="AE257" s="163" t="s">
        <v>2882</v>
      </c>
      <c r="AF257" s="207"/>
    </row>
    <row r="258" spans="1:32" s="160" customFormat="1" ht="56.25" x14ac:dyDescent="0.2">
      <c r="A258" s="190" t="s">
        <v>159</v>
      </c>
      <c r="B258" s="191" t="s">
        <v>2883</v>
      </c>
      <c r="C258" s="1039" t="s">
        <v>2884</v>
      </c>
      <c r="D258" s="1039"/>
      <c r="E258" s="1039"/>
      <c r="F258" s="192" t="s">
        <v>1026</v>
      </c>
      <c r="G258" s="192"/>
      <c r="H258" s="192"/>
      <c r="I258" s="192" t="s">
        <v>2885</v>
      </c>
      <c r="J258" s="193"/>
      <c r="K258" s="192"/>
      <c r="L258" s="193"/>
      <c r="M258" s="192"/>
      <c r="N258" s="194"/>
      <c r="V258" s="189"/>
      <c r="W258" s="195" t="s">
        <v>2884</v>
      </c>
      <c r="AB258" s="195"/>
      <c r="AD258" s="195"/>
      <c r="AF258" s="207"/>
    </row>
    <row r="259" spans="1:32" s="160" customFormat="1" ht="12" x14ac:dyDescent="0.2">
      <c r="A259" s="196"/>
      <c r="B259" s="197"/>
      <c r="C259" s="1037" t="s">
        <v>2886</v>
      </c>
      <c r="D259" s="1037"/>
      <c r="E259" s="1037"/>
      <c r="F259" s="1037"/>
      <c r="G259" s="1037"/>
      <c r="H259" s="1037"/>
      <c r="I259" s="1037"/>
      <c r="J259" s="1037"/>
      <c r="K259" s="1037"/>
      <c r="L259" s="1037"/>
      <c r="M259" s="1037"/>
      <c r="N259" s="1046"/>
      <c r="V259" s="189"/>
      <c r="W259" s="195"/>
      <c r="AB259" s="195"/>
      <c r="AD259" s="195"/>
      <c r="AE259" s="163" t="s">
        <v>2886</v>
      </c>
      <c r="AF259" s="207"/>
    </row>
    <row r="260" spans="1:32" s="160" customFormat="1" ht="33.75" x14ac:dyDescent="0.2">
      <c r="A260" s="198"/>
      <c r="B260" s="199" t="s">
        <v>430</v>
      </c>
      <c r="C260" s="1037" t="s">
        <v>431</v>
      </c>
      <c r="D260" s="1037"/>
      <c r="E260" s="1037"/>
      <c r="F260" s="1037"/>
      <c r="G260" s="1037"/>
      <c r="H260" s="1037"/>
      <c r="I260" s="1037"/>
      <c r="J260" s="1037"/>
      <c r="K260" s="1037"/>
      <c r="L260" s="1037"/>
      <c r="M260" s="1037"/>
      <c r="N260" s="1046"/>
      <c r="V260" s="189"/>
      <c r="W260" s="195"/>
      <c r="X260" s="163" t="s">
        <v>431</v>
      </c>
      <c r="AB260" s="195"/>
      <c r="AD260" s="195"/>
      <c r="AF260" s="207"/>
    </row>
    <row r="261" spans="1:32" s="160" customFormat="1" ht="12" x14ac:dyDescent="0.2">
      <c r="A261" s="200"/>
      <c r="B261" s="199" t="s">
        <v>423</v>
      </c>
      <c r="C261" s="1037" t="s">
        <v>432</v>
      </c>
      <c r="D261" s="1037"/>
      <c r="E261" s="1037"/>
      <c r="F261" s="201"/>
      <c r="G261" s="201"/>
      <c r="H261" s="201"/>
      <c r="I261" s="201"/>
      <c r="J261" s="202">
        <v>114.12</v>
      </c>
      <c r="K261" s="201" t="s">
        <v>436</v>
      </c>
      <c r="L261" s="202">
        <v>12.14</v>
      </c>
      <c r="M261" s="201"/>
      <c r="N261" s="203"/>
      <c r="V261" s="189"/>
      <c r="W261" s="195"/>
      <c r="Y261" s="163" t="s">
        <v>432</v>
      </c>
      <c r="AB261" s="195"/>
      <c r="AD261" s="195"/>
      <c r="AF261" s="207"/>
    </row>
    <row r="262" spans="1:32" s="160" customFormat="1" ht="12" x14ac:dyDescent="0.2">
      <c r="A262" s="200"/>
      <c r="B262" s="199" t="s">
        <v>434</v>
      </c>
      <c r="C262" s="1037" t="s">
        <v>435</v>
      </c>
      <c r="D262" s="1037"/>
      <c r="E262" s="1037"/>
      <c r="F262" s="201"/>
      <c r="G262" s="201"/>
      <c r="H262" s="201"/>
      <c r="I262" s="201"/>
      <c r="J262" s="202">
        <v>45.98</v>
      </c>
      <c r="K262" s="201" t="s">
        <v>436</v>
      </c>
      <c r="L262" s="202">
        <v>4.8899999999999997</v>
      </c>
      <c r="M262" s="201"/>
      <c r="N262" s="203"/>
      <c r="V262" s="189"/>
      <c r="W262" s="195"/>
      <c r="Y262" s="163" t="s">
        <v>435</v>
      </c>
      <c r="AB262" s="195"/>
      <c r="AD262" s="195"/>
      <c r="AF262" s="207"/>
    </row>
    <row r="263" spans="1:32" s="160" customFormat="1" ht="12" x14ac:dyDescent="0.2">
      <c r="A263" s="200"/>
      <c r="B263" s="199" t="s">
        <v>437</v>
      </c>
      <c r="C263" s="1037" t="s">
        <v>438</v>
      </c>
      <c r="D263" s="1037"/>
      <c r="E263" s="1037"/>
      <c r="F263" s="201"/>
      <c r="G263" s="201"/>
      <c r="H263" s="201"/>
      <c r="I263" s="201"/>
      <c r="J263" s="202">
        <v>1.43</v>
      </c>
      <c r="K263" s="201" t="s">
        <v>436</v>
      </c>
      <c r="L263" s="202">
        <v>0.15</v>
      </c>
      <c r="M263" s="201"/>
      <c r="N263" s="203"/>
      <c r="V263" s="189"/>
      <c r="W263" s="195"/>
      <c r="Y263" s="163" t="s">
        <v>438</v>
      </c>
      <c r="AB263" s="195"/>
      <c r="AD263" s="195"/>
      <c r="AF263" s="207"/>
    </row>
    <row r="264" spans="1:32" s="160" customFormat="1" ht="12" x14ac:dyDescent="0.2">
      <c r="A264" s="200"/>
      <c r="B264" s="199" t="s">
        <v>439</v>
      </c>
      <c r="C264" s="1037" t="s">
        <v>440</v>
      </c>
      <c r="D264" s="1037"/>
      <c r="E264" s="1037"/>
      <c r="F264" s="201"/>
      <c r="G264" s="201"/>
      <c r="H264" s="201"/>
      <c r="I264" s="201"/>
      <c r="J264" s="202">
        <v>53.79</v>
      </c>
      <c r="K264" s="201"/>
      <c r="L264" s="202">
        <v>4.58</v>
      </c>
      <c r="M264" s="201"/>
      <c r="N264" s="203"/>
      <c r="V264" s="189"/>
      <c r="W264" s="195"/>
      <c r="Y264" s="163" t="s">
        <v>440</v>
      </c>
      <c r="AB264" s="195"/>
      <c r="AD264" s="195"/>
      <c r="AF264" s="207"/>
    </row>
    <row r="265" spans="1:32" s="160" customFormat="1" ht="12" x14ac:dyDescent="0.2">
      <c r="A265" s="196"/>
      <c r="B265" s="204" t="s">
        <v>2818</v>
      </c>
      <c r="C265" s="1048" t="s">
        <v>2819</v>
      </c>
      <c r="D265" s="1048"/>
      <c r="E265" s="1048"/>
      <c r="F265" s="205" t="s">
        <v>1017</v>
      </c>
      <c r="G265" s="205" t="s">
        <v>489</v>
      </c>
      <c r="H265" s="205"/>
      <c r="I265" s="205" t="s">
        <v>489</v>
      </c>
      <c r="J265" s="199"/>
      <c r="K265" s="201"/>
      <c r="L265" s="202"/>
      <c r="M265" s="201"/>
      <c r="N265" s="206"/>
      <c r="V265" s="189"/>
      <c r="W265" s="195"/>
      <c r="AB265" s="195"/>
      <c r="AD265" s="195"/>
      <c r="AF265" s="207" t="s">
        <v>2819</v>
      </c>
    </row>
    <row r="266" spans="1:32" s="160" customFormat="1" ht="12" x14ac:dyDescent="0.2">
      <c r="A266" s="196"/>
      <c r="B266" s="204" t="s">
        <v>2784</v>
      </c>
      <c r="C266" s="1048" t="s">
        <v>2785</v>
      </c>
      <c r="D266" s="1048"/>
      <c r="E266" s="1048"/>
      <c r="F266" s="205" t="s">
        <v>411</v>
      </c>
      <c r="G266" s="205" t="s">
        <v>489</v>
      </c>
      <c r="H266" s="205"/>
      <c r="I266" s="205" t="s">
        <v>489</v>
      </c>
      <c r="J266" s="199"/>
      <c r="K266" s="201"/>
      <c r="L266" s="202"/>
      <c r="M266" s="201"/>
      <c r="N266" s="206"/>
      <c r="V266" s="189"/>
      <c r="W266" s="195"/>
      <c r="AB266" s="195"/>
      <c r="AD266" s="195"/>
      <c r="AF266" s="207" t="s">
        <v>2785</v>
      </c>
    </row>
    <row r="267" spans="1:32" s="160" customFormat="1" ht="12" x14ac:dyDescent="0.2">
      <c r="A267" s="196"/>
      <c r="B267" s="204" t="s">
        <v>2820</v>
      </c>
      <c r="C267" s="1048" t="s">
        <v>2821</v>
      </c>
      <c r="D267" s="1048"/>
      <c r="E267" s="1048"/>
      <c r="F267" s="205" t="s">
        <v>1498</v>
      </c>
      <c r="G267" s="205" t="s">
        <v>2887</v>
      </c>
      <c r="H267" s="205"/>
      <c r="I267" s="205" t="s">
        <v>2888</v>
      </c>
      <c r="J267" s="199"/>
      <c r="K267" s="201"/>
      <c r="L267" s="202"/>
      <c r="M267" s="201"/>
      <c r="N267" s="206"/>
      <c r="V267" s="189"/>
      <c r="W267" s="195"/>
      <c r="AB267" s="195"/>
      <c r="AD267" s="195"/>
      <c r="AF267" s="207" t="s">
        <v>2821</v>
      </c>
    </row>
    <row r="268" spans="1:32" s="160" customFormat="1" ht="12" x14ac:dyDescent="0.2">
      <c r="A268" s="196"/>
      <c r="B268" s="204" t="s">
        <v>2824</v>
      </c>
      <c r="C268" s="1048" t="s">
        <v>2825</v>
      </c>
      <c r="D268" s="1048"/>
      <c r="E268" s="1048"/>
      <c r="F268" s="205" t="s">
        <v>1003</v>
      </c>
      <c r="G268" s="205" t="s">
        <v>2826</v>
      </c>
      <c r="H268" s="205"/>
      <c r="I268" s="205" t="s">
        <v>2889</v>
      </c>
      <c r="J268" s="199"/>
      <c r="K268" s="201"/>
      <c r="L268" s="202"/>
      <c r="M268" s="201"/>
      <c r="N268" s="206"/>
      <c r="V268" s="189"/>
      <c r="W268" s="195"/>
      <c r="AB268" s="195"/>
      <c r="AD268" s="195"/>
      <c r="AF268" s="207" t="s">
        <v>2825</v>
      </c>
    </row>
    <row r="269" spans="1:32" s="160" customFormat="1" ht="12" x14ac:dyDescent="0.2">
      <c r="A269" s="196"/>
      <c r="B269" s="204" t="s">
        <v>2828</v>
      </c>
      <c r="C269" s="1048" t="s">
        <v>2829</v>
      </c>
      <c r="D269" s="1048"/>
      <c r="E269" s="1048"/>
      <c r="F269" s="205" t="s">
        <v>1017</v>
      </c>
      <c r="G269" s="205" t="s">
        <v>489</v>
      </c>
      <c r="H269" s="205"/>
      <c r="I269" s="205" t="s">
        <v>489</v>
      </c>
      <c r="J269" s="199"/>
      <c r="K269" s="201"/>
      <c r="L269" s="202"/>
      <c r="M269" s="201"/>
      <c r="N269" s="206"/>
      <c r="V269" s="189"/>
      <c r="W269" s="195"/>
      <c r="AB269" s="195"/>
      <c r="AD269" s="195"/>
      <c r="AF269" s="207" t="s">
        <v>2829</v>
      </c>
    </row>
    <row r="270" spans="1:32" s="160" customFormat="1" ht="12" x14ac:dyDescent="0.2">
      <c r="A270" s="200"/>
      <c r="B270" s="199"/>
      <c r="C270" s="1037" t="s">
        <v>443</v>
      </c>
      <c r="D270" s="1037"/>
      <c r="E270" s="1037"/>
      <c r="F270" s="201" t="s">
        <v>444</v>
      </c>
      <c r="G270" s="201" t="s">
        <v>2890</v>
      </c>
      <c r="H270" s="201" t="s">
        <v>436</v>
      </c>
      <c r="I270" s="201" t="s">
        <v>2891</v>
      </c>
      <c r="J270" s="202"/>
      <c r="K270" s="201"/>
      <c r="L270" s="202"/>
      <c r="M270" s="201"/>
      <c r="N270" s="203"/>
      <c r="V270" s="189"/>
      <c r="W270" s="195"/>
      <c r="Z270" s="163" t="s">
        <v>443</v>
      </c>
      <c r="AB270" s="195"/>
      <c r="AD270" s="195"/>
      <c r="AF270" s="207"/>
    </row>
    <row r="271" spans="1:32" s="160" customFormat="1" ht="12" x14ac:dyDescent="0.2">
      <c r="A271" s="200"/>
      <c r="B271" s="199"/>
      <c r="C271" s="1037" t="s">
        <v>447</v>
      </c>
      <c r="D271" s="1037"/>
      <c r="E271" s="1037"/>
      <c r="F271" s="201" t="s">
        <v>444</v>
      </c>
      <c r="G271" s="201" t="s">
        <v>960</v>
      </c>
      <c r="H271" s="201" t="s">
        <v>436</v>
      </c>
      <c r="I271" s="201" t="s">
        <v>2892</v>
      </c>
      <c r="J271" s="202"/>
      <c r="K271" s="201"/>
      <c r="L271" s="202"/>
      <c r="M271" s="201"/>
      <c r="N271" s="203"/>
      <c r="V271" s="189"/>
      <c r="W271" s="195"/>
      <c r="Z271" s="163" t="s">
        <v>447</v>
      </c>
      <c r="AB271" s="195"/>
      <c r="AD271" s="195"/>
      <c r="AF271" s="207"/>
    </row>
    <row r="272" spans="1:32" s="160" customFormat="1" ht="12" x14ac:dyDescent="0.2">
      <c r="A272" s="200"/>
      <c r="B272" s="199"/>
      <c r="C272" s="1047" t="s">
        <v>450</v>
      </c>
      <c r="D272" s="1047"/>
      <c r="E272" s="1047"/>
      <c r="F272" s="208"/>
      <c r="G272" s="208"/>
      <c r="H272" s="208"/>
      <c r="I272" s="208"/>
      <c r="J272" s="209">
        <v>213.89</v>
      </c>
      <c r="K272" s="208"/>
      <c r="L272" s="209">
        <v>21.61</v>
      </c>
      <c r="M272" s="208"/>
      <c r="N272" s="210"/>
      <c r="V272" s="189"/>
      <c r="W272" s="195"/>
      <c r="AA272" s="163" t="s">
        <v>450</v>
      </c>
      <c r="AB272" s="195"/>
      <c r="AD272" s="195"/>
      <c r="AF272" s="207"/>
    </row>
    <row r="273" spans="1:32" s="160" customFormat="1" ht="12" x14ac:dyDescent="0.2">
      <c r="A273" s="200"/>
      <c r="B273" s="199"/>
      <c r="C273" s="1037" t="s">
        <v>451</v>
      </c>
      <c r="D273" s="1037"/>
      <c r="E273" s="1037"/>
      <c r="F273" s="201"/>
      <c r="G273" s="201"/>
      <c r="H273" s="201"/>
      <c r="I273" s="201"/>
      <c r="J273" s="202"/>
      <c r="K273" s="201"/>
      <c r="L273" s="202">
        <v>12.29</v>
      </c>
      <c r="M273" s="201"/>
      <c r="N273" s="203"/>
      <c r="V273" s="189"/>
      <c r="W273" s="195"/>
      <c r="Z273" s="163" t="s">
        <v>451</v>
      </c>
      <c r="AB273" s="195"/>
      <c r="AD273" s="195"/>
      <c r="AF273" s="207"/>
    </row>
    <row r="274" spans="1:32" s="160" customFormat="1" ht="45" x14ac:dyDescent="0.2">
      <c r="A274" s="200"/>
      <c r="B274" s="199" t="s">
        <v>2540</v>
      </c>
      <c r="C274" s="1037" t="s">
        <v>2541</v>
      </c>
      <c r="D274" s="1037"/>
      <c r="E274" s="1037"/>
      <c r="F274" s="201" t="s">
        <v>454</v>
      </c>
      <c r="G274" s="201" t="s">
        <v>1241</v>
      </c>
      <c r="H274" s="201"/>
      <c r="I274" s="201" t="s">
        <v>1241</v>
      </c>
      <c r="J274" s="202"/>
      <c r="K274" s="201"/>
      <c r="L274" s="202">
        <v>14.87</v>
      </c>
      <c r="M274" s="201"/>
      <c r="N274" s="203"/>
      <c r="V274" s="189"/>
      <c r="W274" s="195"/>
      <c r="Z274" s="163" t="s">
        <v>2541</v>
      </c>
      <c r="AB274" s="195"/>
      <c r="AD274" s="195"/>
      <c r="AF274" s="207"/>
    </row>
    <row r="275" spans="1:32" s="160" customFormat="1" ht="45" x14ac:dyDescent="0.2">
      <c r="A275" s="200"/>
      <c r="B275" s="199" t="s">
        <v>2542</v>
      </c>
      <c r="C275" s="1037" t="s">
        <v>2543</v>
      </c>
      <c r="D275" s="1037"/>
      <c r="E275" s="1037"/>
      <c r="F275" s="201" t="s">
        <v>454</v>
      </c>
      <c r="G275" s="201" t="s">
        <v>974</v>
      </c>
      <c r="H275" s="201"/>
      <c r="I275" s="201" t="s">
        <v>974</v>
      </c>
      <c r="J275" s="202"/>
      <c r="K275" s="201"/>
      <c r="L275" s="202">
        <v>8.85</v>
      </c>
      <c r="M275" s="201"/>
      <c r="N275" s="203"/>
      <c r="V275" s="189"/>
      <c r="W275" s="195"/>
      <c r="Z275" s="163" t="s">
        <v>2543</v>
      </c>
      <c r="AB275" s="195"/>
      <c r="AD275" s="195"/>
      <c r="AF275" s="207"/>
    </row>
    <row r="276" spans="1:32" s="160" customFormat="1" ht="12" x14ac:dyDescent="0.2">
      <c r="A276" s="211"/>
      <c r="B276" s="212"/>
      <c r="C276" s="1039" t="s">
        <v>459</v>
      </c>
      <c r="D276" s="1039"/>
      <c r="E276" s="1039"/>
      <c r="F276" s="192"/>
      <c r="G276" s="192"/>
      <c r="H276" s="192"/>
      <c r="I276" s="192"/>
      <c r="J276" s="193"/>
      <c r="K276" s="192"/>
      <c r="L276" s="193">
        <v>45.33</v>
      </c>
      <c r="M276" s="208"/>
      <c r="N276" s="194"/>
      <c r="V276" s="189"/>
      <c r="W276" s="195"/>
      <c r="AB276" s="195" t="s">
        <v>459</v>
      </c>
      <c r="AD276" s="195"/>
      <c r="AF276" s="207"/>
    </row>
    <row r="277" spans="1:32" s="160" customFormat="1" ht="33.75" x14ac:dyDescent="0.2">
      <c r="A277" s="190" t="s">
        <v>160</v>
      </c>
      <c r="B277" s="191" t="s">
        <v>2893</v>
      </c>
      <c r="C277" s="1039" t="s">
        <v>2894</v>
      </c>
      <c r="D277" s="1039"/>
      <c r="E277" s="1039"/>
      <c r="F277" s="192" t="s">
        <v>1003</v>
      </c>
      <c r="G277" s="192"/>
      <c r="H277" s="192"/>
      <c r="I277" s="192" t="s">
        <v>496</v>
      </c>
      <c r="J277" s="193">
        <v>21.89</v>
      </c>
      <c r="K277" s="192"/>
      <c r="L277" s="193">
        <v>175.12</v>
      </c>
      <c r="M277" s="192"/>
      <c r="N277" s="194"/>
      <c r="V277" s="189"/>
      <c r="W277" s="195" t="s">
        <v>2894</v>
      </c>
      <c r="AB277" s="195"/>
      <c r="AD277" s="195"/>
      <c r="AF277" s="207"/>
    </row>
    <row r="278" spans="1:32" s="160" customFormat="1" ht="12" x14ac:dyDescent="0.2">
      <c r="A278" s="211"/>
      <c r="B278" s="212"/>
      <c r="C278" s="168" t="s">
        <v>462</v>
      </c>
      <c r="D278" s="213"/>
      <c r="E278" s="213"/>
      <c r="F278" s="214"/>
      <c r="G278" s="214"/>
      <c r="H278" s="214"/>
      <c r="I278" s="214"/>
      <c r="J278" s="215"/>
      <c r="K278" s="214"/>
      <c r="L278" s="215"/>
      <c r="M278" s="216"/>
      <c r="N278" s="217"/>
      <c r="V278" s="189"/>
      <c r="W278" s="195"/>
      <c r="AB278" s="195"/>
      <c r="AD278" s="195"/>
      <c r="AF278" s="207"/>
    </row>
    <row r="279" spans="1:32" s="160" customFormat="1" ht="33.75" x14ac:dyDescent="0.2">
      <c r="A279" s="190" t="s">
        <v>161</v>
      </c>
      <c r="B279" s="191" t="s">
        <v>2895</v>
      </c>
      <c r="C279" s="1039" t="s">
        <v>2896</v>
      </c>
      <c r="D279" s="1039"/>
      <c r="E279" s="1039"/>
      <c r="F279" s="192" t="s">
        <v>1498</v>
      </c>
      <c r="G279" s="192"/>
      <c r="H279" s="192"/>
      <c r="I279" s="192" t="s">
        <v>2897</v>
      </c>
      <c r="J279" s="193">
        <v>61</v>
      </c>
      <c r="K279" s="192"/>
      <c r="L279" s="193">
        <v>42.7</v>
      </c>
      <c r="M279" s="192"/>
      <c r="N279" s="194"/>
      <c r="V279" s="189"/>
      <c r="W279" s="195" t="s">
        <v>2896</v>
      </c>
      <c r="AB279" s="195"/>
      <c r="AD279" s="195"/>
      <c r="AF279" s="207"/>
    </row>
    <row r="280" spans="1:32" s="160" customFormat="1" ht="12" x14ac:dyDescent="0.2">
      <c r="A280" s="211"/>
      <c r="B280" s="212"/>
      <c r="C280" s="168" t="s">
        <v>462</v>
      </c>
      <c r="D280" s="213"/>
      <c r="E280" s="213"/>
      <c r="F280" s="214"/>
      <c r="G280" s="214"/>
      <c r="H280" s="214"/>
      <c r="I280" s="214"/>
      <c r="J280" s="215"/>
      <c r="K280" s="214"/>
      <c r="L280" s="215"/>
      <c r="M280" s="216"/>
      <c r="N280" s="217"/>
      <c r="V280" s="189"/>
      <c r="W280" s="195"/>
      <c r="AB280" s="195"/>
      <c r="AD280" s="195"/>
      <c r="AF280" s="207"/>
    </row>
    <row r="281" spans="1:32" s="160" customFormat="1" ht="12" x14ac:dyDescent="0.2">
      <c r="A281" s="196"/>
      <c r="B281" s="197"/>
      <c r="C281" s="1037" t="s">
        <v>2898</v>
      </c>
      <c r="D281" s="1037"/>
      <c r="E281" s="1037"/>
      <c r="F281" s="1037"/>
      <c r="G281" s="1037"/>
      <c r="H281" s="1037"/>
      <c r="I281" s="1037"/>
      <c r="J281" s="1037"/>
      <c r="K281" s="1037"/>
      <c r="L281" s="1037"/>
      <c r="M281" s="1037"/>
      <c r="N281" s="1046"/>
      <c r="V281" s="189"/>
      <c r="W281" s="195"/>
      <c r="AB281" s="195"/>
      <c r="AD281" s="195"/>
      <c r="AE281" s="163" t="s">
        <v>2898</v>
      </c>
      <c r="AF281" s="207"/>
    </row>
    <row r="282" spans="1:32" s="160" customFormat="1" ht="90" x14ac:dyDescent="0.2">
      <c r="A282" s="190" t="s">
        <v>162</v>
      </c>
      <c r="B282" s="191" t="s">
        <v>2899</v>
      </c>
      <c r="C282" s="1039" t="s">
        <v>2900</v>
      </c>
      <c r="D282" s="1039"/>
      <c r="E282" s="1039"/>
      <c r="F282" s="192" t="s">
        <v>1017</v>
      </c>
      <c r="G282" s="192"/>
      <c r="H282" s="192"/>
      <c r="I282" s="192" t="s">
        <v>472</v>
      </c>
      <c r="J282" s="193">
        <v>344.42</v>
      </c>
      <c r="K282" s="192"/>
      <c r="L282" s="193">
        <v>1722.1</v>
      </c>
      <c r="M282" s="192"/>
      <c r="N282" s="194"/>
      <c r="V282" s="189"/>
      <c r="W282" s="195" t="s">
        <v>2900</v>
      </c>
      <c r="AB282" s="195"/>
      <c r="AD282" s="195"/>
      <c r="AF282" s="207"/>
    </row>
    <row r="283" spans="1:32" s="160" customFormat="1" ht="12" x14ac:dyDescent="0.2">
      <c r="A283" s="211"/>
      <c r="B283" s="212"/>
      <c r="C283" s="168" t="s">
        <v>462</v>
      </c>
      <c r="D283" s="213"/>
      <c r="E283" s="213"/>
      <c r="F283" s="214"/>
      <c r="G283" s="214"/>
      <c r="H283" s="214"/>
      <c r="I283" s="214"/>
      <c r="J283" s="215"/>
      <c r="K283" s="214"/>
      <c r="L283" s="215"/>
      <c r="M283" s="216"/>
      <c r="N283" s="217"/>
      <c r="V283" s="189"/>
      <c r="W283" s="195"/>
      <c r="AB283" s="195"/>
      <c r="AD283" s="195"/>
      <c r="AF283" s="207"/>
    </row>
    <row r="284" spans="1:32" s="160" customFormat="1" ht="33.75" x14ac:dyDescent="0.2">
      <c r="A284" s="190" t="s">
        <v>163</v>
      </c>
      <c r="B284" s="191" t="s">
        <v>2901</v>
      </c>
      <c r="C284" s="1039" t="s">
        <v>2902</v>
      </c>
      <c r="D284" s="1039"/>
      <c r="E284" s="1039"/>
      <c r="F284" s="192" t="s">
        <v>532</v>
      </c>
      <c r="G284" s="192"/>
      <c r="H284" s="192"/>
      <c r="I284" s="192" t="s">
        <v>2159</v>
      </c>
      <c r="J284" s="193"/>
      <c r="K284" s="192"/>
      <c r="L284" s="193"/>
      <c r="M284" s="192"/>
      <c r="N284" s="194"/>
      <c r="V284" s="189"/>
      <c r="W284" s="195" t="s">
        <v>2902</v>
      </c>
      <c r="AB284" s="195"/>
      <c r="AD284" s="195"/>
      <c r="AF284" s="207"/>
    </row>
    <row r="285" spans="1:32" s="160" customFormat="1" ht="12" x14ac:dyDescent="0.2">
      <c r="A285" s="196"/>
      <c r="B285" s="197"/>
      <c r="C285" s="1037" t="s">
        <v>2804</v>
      </c>
      <c r="D285" s="1037"/>
      <c r="E285" s="1037"/>
      <c r="F285" s="1037"/>
      <c r="G285" s="1037"/>
      <c r="H285" s="1037"/>
      <c r="I285" s="1037"/>
      <c r="J285" s="1037"/>
      <c r="K285" s="1037"/>
      <c r="L285" s="1037"/>
      <c r="M285" s="1037"/>
      <c r="N285" s="1046"/>
      <c r="V285" s="189"/>
      <c r="W285" s="195"/>
      <c r="AB285" s="195"/>
      <c r="AD285" s="195"/>
      <c r="AE285" s="163" t="s">
        <v>2804</v>
      </c>
      <c r="AF285" s="207"/>
    </row>
    <row r="286" spans="1:32" s="160" customFormat="1" ht="33.75" x14ac:dyDescent="0.2">
      <c r="A286" s="198"/>
      <c r="B286" s="199" t="s">
        <v>430</v>
      </c>
      <c r="C286" s="1037" t="s">
        <v>431</v>
      </c>
      <c r="D286" s="1037"/>
      <c r="E286" s="1037"/>
      <c r="F286" s="1037"/>
      <c r="G286" s="1037"/>
      <c r="H286" s="1037"/>
      <c r="I286" s="1037"/>
      <c r="J286" s="1037"/>
      <c r="K286" s="1037"/>
      <c r="L286" s="1037"/>
      <c r="M286" s="1037"/>
      <c r="N286" s="1046"/>
      <c r="V286" s="189"/>
      <c r="W286" s="195"/>
      <c r="X286" s="163" t="s">
        <v>431</v>
      </c>
      <c r="AB286" s="195"/>
      <c r="AD286" s="195"/>
      <c r="AF286" s="207"/>
    </row>
    <row r="287" spans="1:32" s="160" customFormat="1" ht="12" x14ac:dyDescent="0.2">
      <c r="A287" s="200"/>
      <c r="B287" s="199" t="s">
        <v>423</v>
      </c>
      <c r="C287" s="1037" t="s">
        <v>432</v>
      </c>
      <c r="D287" s="1037"/>
      <c r="E287" s="1037"/>
      <c r="F287" s="201"/>
      <c r="G287" s="201"/>
      <c r="H287" s="201"/>
      <c r="I287" s="201"/>
      <c r="J287" s="202">
        <v>79.36</v>
      </c>
      <c r="K287" s="201" t="s">
        <v>436</v>
      </c>
      <c r="L287" s="202">
        <v>24.8</v>
      </c>
      <c r="M287" s="201"/>
      <c r="N287" s="203"/>
      <c r="V287" s="189"/>
      <c r="W287" s="195"/>
      <c r="Y287" s="163" t="s">
        <v>432</v>
      </c>
      <c r="AB287" s="195"/>
      <c r="AD287" s="195"/>
      <c r="AF287" s="207"/>
    </row>
    <row r="288" spans="1:32" s="160" customFormat="1" ht="12" x14ac:dyDescent="0.2">
      <c r="A288" s="200"/>
      <c r="B288" s="199" t="s">
        <v>434</v>
      </c>
      <c r="C288" s="1037" t="s">
        <v>435</v>
      </c>
      <c r="D288" s="1037"/>
      <c r="E288" s="1037"/>
      <c r="F288" s="201"/>
      <c r="G288" s="201"/>
      <c r="H288" s="201"/>
      <c r="I288" s="201"/>
      <c r="J288" s="202">
        <v>2.23</v>
      </c>
      <c r="K288" s="201" t="s">
        <v>436</v>
      </c>
      <c r="L288" s="202">
        <v>0.7</v>
      </c>
      <c r="M288" s="201"/>
      <c r="N288" s="203"/>
      <c r="V288" s="189"/>
      <c r="W288" s="195"/>
      <c r="Y288" s="163" t="s">
        <v>435</v>
      </c>
      <c r="AB288" s="195"/>
      <c r="AD288" s="195"/>
      <c r="AF288" s="207"/>
    </row>
    <row r="289" spans="1:32" s="160" customFormat="1" ht="12" x14ac:dyDescent="0.2">
      <c r="A289" s="200"/>
      <c r="B289" s="199" t="s">
        <v>437</v>
      </c>
      <c r="C289" s="1037" t="s">
        <v>438</v>
      </c>
      <c r="D289" s="1037"/>
      <c r="E289" s="1037"/>
      <c r="F289" s="201"/>
      <c r="G289" s="201"/>
      <c r="H289" s="201"/>
      <c r="I289" s="201"/>
      <c r="J289" s="202">
        <v>0.33</v>
      </c>
      <c r="K289" s="201" t="s">
        <v>436</v>
      </c>
      <c r="L289" s="202">
        <v>0.1</v>
      </c>
      <c r="M289" s="201"/>
      <c r="N289" s="203"/>
      <c r="V289" s="189"/>
      <c r="W289" s="195"/>
      <c r="Y289" s="163" t="s">
        <v>438</v>
      </c>
      <c r="AB289" s="195"/>
      <c r="AD289" s="195"/>
      <c r="AF289" s="207"/>
    </row>
    <row r="290" spans="1:32" s="160" customFormat="1" ht="12" x14ac:dyDescent="0.2">
      <c r="A290" s="200"/>
      <c r="B290" s="199" t="s">
        <v>439</v>
      </c>
      <c r="C290" s="1037" t="s">
        <v>440</v>
      </c>
      <c r="D290" s="1037"/>
      <c r="E290" s="1037"/>
      <c r="F290" s="201"/>
      <c r="G290" s="201"/>
      <c r="H290" s="201"/>
      <c r="I290" s="201"/>
      <c r="J290" s="202">
        <v>222.54</v>
      </c>
      <c r="K290" s="201"/>
      <c r="L290" s="202">
        <v>55.64</v>
      </c>
      <c r="M290" s="201"/>
      <c r="N290" s="203"/>
      <c r="V290" s="189"/>
      <c r="W290" s="195"/>
      <c r="Y290" s="163" t="s">
        <v>440</v>
      </c>
      <c r="AB290" s="195"/>
      <c r="AD290" s="195"/>
      <c r="AF290" s="207"/>
    </row>
    <row r="291" spans="1:32" s="160" customFormat="1" ht="12" x14ac:dyDescent="0.2">
      <c r="A291" s="200"/>
      <c r="B291" s="199"/>
      <c r="C291" s="1037" t="s">
        <v>443</v>
      </c>
      <c r="D291" s="1037"/>
      <c r="E291" s="1037"/>
      <c r="F291" s="201" t="s">
        <v>444</v>
      </c>
      <c r="G291" s="201" t="s">
        <v>2903</v>
      </c>
      <c r="H291" s="201" t="s">
        <v>436</v>
      </c>
      <c r="I291" s="201" t="s">
        <v>2904</v>
      </c>
      <c r="J291" s="202"/>
      <c r="K291" s="201"/>
      <c r="L291" s="202"/>
      <c r="M291" s="201"/>
      <c r="N291" s="203"/>
      <c r="V291" s="189"/>
      <c r="W291" s="195"/>
      <c r="Z291" s="163" t="s">
        <v>443</v>
      </c>
      <c r="AB291" s="195"/>
      <c r="AD291" s="195"/>
      <c r="AF291" s="207"/>
    </row>
    <row r="292" spans="1:32" s="160" customFormat="1" ht="12" x14ac:dyDescent="0.2">
      <c r="A292" s="200"/>
      <c r="B292" s="199"/>
      <c r="C292" s="1037" t="s">
        <v>447</v>
      </c>
      <c r="D292" s="1037"/>
      <c r="E292" s="1037"/>
      <c r="F292" s="201" t="s">
        <v>444</v>
      </c>
      <c r="G292" s="201" t="s">
        <v>605</v>
      </c>
      <c r="H292" s="201" t="s">
        <v>436</v>
      </c>
      <c r="I292" s="201" t="s">
        <v>2905</v>
      </c>
      <c r="J292" s="202"/>
      <c r="K292" s="201"/>
      <c r="L292" s="202"/>
      <c r="M292" s="201"/>
      <c r="N292" s="203"/>
      <c r="V292" s="189"/>
      <c r="W292" s="195"/>
      <c r="Z292" s="163" t="s">
        <v>447</v>
      </c>
      <c r="AB292" s="195"/>
      <c r="AD292" s="195"/>
      <c r="AF292" s="207"/>
    </row>
    <row r="293" spans="1:32" s="160" customFormat="1" ht="12" x14ac:dyDescent="0.2">
      <c r="A293" s="200"/>
      <c r="B293" s="199"/>
      <c r="C293" s="1047" t="s">
        <v>450</v>
      </c>
      <c r="D293" s="1047"/>
      <c r="E293" s="1047"/>
      <c r="F293" s="208"/>
      <c r="G293" s="208"/>
      <c r="H293" s="208"/>
      <c r="I293" s="208"/>
      <c r="J293" s="209">
        <v>304.13</v>
      </c>
      <c r="K293" s="208"/>
      <c r="L293" s="209">
        <v>81.14</v>
      </c>
      <c r="M293" s="208"/>
      <c r="N293" s="210"/>
      <c r="V293" s="189"/>
      <c r="W293" s="195"/>
      <c r="AA293" s="163" t="s">
        <v>450</v>
      </c>
      <c r="AB293" s="195"/>
      <c r="AD293" s="195"/>
      <c r="AF293" s="207"/>
    </row>
    <row r="294" spans="1:32" s="160" customFormat="1" ht="12" x14ac:dyDescent="0.2">
      <c r="A294" s="200"/>
      <c r="B294" s="199"/>
      <c r="C294" s="1037" t="s">
        <v>451</v>
      </c>
      <c r="D294" s="1037"/>
      <c r="E294" s="1037"/>
      <c r="F294" s="201"/>
      <c r="G294" s="201"/>
      <c r="H294" s="201"/>
      <c r="I294" s="201"/>
      <c r="J294" s="202"/>
      <c r="K294" s="201"/>
      <c r="L294" s="202">
        <v>24.9</v>
      </c>
      <c r="M294" s="201"/>
      <c r="N294" s="203"/>
      <c r="V294" s="189"/>
      <c r="W294" s="195"/>
      <c r="Z294" s="163" t="s">
        <v>451</v>
      </c>
      <c r="AB294" s="195"/>
      <c r="AD294" s="195"/>
      <c r="AF294" s="207"/>
    </row>
    <row r="295" spans="1:32" s="160" customFormat="1" ht="22.5" x14ac:dyDescent="0.2">
      <c r="A295" s="200"/>
      <c r="B295" s="199" t="s">
        <v>539</v>
      </c>
      <c r="C295" s="1037" t="s">
        <v>540</v>
      </c>
      <c r="D295" s="1037"/>
      <c r="E295" s="1037"/>
      <c r="F295" s="201" t="s">
        <v>454</v>
      </c>
      <c r="G295" s="201" t="s">
        <v>541</v>
      </c>
      <c r="H295" s="201"/>
      <c r="I295" s="201" t="s">
        <v>541</v>
      </c>
      <c r="J295" s="202"/>
      <c r="K295" s="201"/>
      <c r="L295" s="202">
        <v>23.41</v>
      </c>
      <c r="M295" s="201"/>
      <c r="N295" s="203"/>
      <c r="V295" s="189"/>
      <c r="W295" s="195"/>
      <c r="Z295" s="163" t="s">
        <v>540</v>
      </c>
      <c r="AB295" s="195"/>
      <c r="AD295" s="195"/>
      <c r="AF295" s="207"/>
    </row>
    <row r="296" spans="1:32" s="160" customFormat="1" ht="22.5" x14ac:dyDescent="0.2">
      <c r="A296" s="200"/>
      <c r="B296" s="199" t="s">
        <v>542</v>
      </c>
      <c r="C296" s="1037" t="s">
        <v>543</v>
      </c>
      <c r="D296" s="1037"/>
      <c r="E296" s="1037"/>
      <c r="F296" s="201" t="s">
        <v>454</v>
      </c>
      <c r="G296" s="201" t="s">
        <v>544</v>
      </c>
      <c r="H296" s="201"/>
      <c r="I296" s="201" t="s">
        <v>544</v>
      </c>
      <c r="J296" s="202"/>
      <c r="K296" s="201"/>
      <c r="L296" s="202">
        <v>12.7</v>
      </c>
      <c r="M296" s="201"/>
      <c r="N296" s="203"/>
      <c r="V296" s="189"/>
      <c r="W296" s="195"/>
      <c r="Z296" s="163" t="s">
        <v>543</v>
      </c>
      <c r="AB296" s="195"/>
      <c r="AD296" s="195"/>
      <c r="AF296" s="207"/>
    </row>
    <row r="297" spans="1:32" s="160" customFormat="1" ht="12" x14ac:dyDescent="0.2">
      <c r="A297" s="211"/>
      <c r="B297" s="212"/>
      <c r="C297" s="1039" t="s">
        <v>459</v>
      </c>
      <c r="D297" s="1039"/>
      <c r="E297" s="1039"/>
      <c r="F297" s="192"/>
      <c r="G297" s="192"/>
      <c r="H297" s="192"/>
      <c r="I297" s="192"/>
      <c r="J297" s="193"/>
      <c r="K297" s="192"/>
      <c r="L297" s="193">
        <v>117.25</v>
      </c>
      <c r="M297" s="208"/>
      <c r="N297" s="194"/>
      <c r="V297" s="189"/>
      <c r="W297" s="195"/>
      <c r="AB297" s="195" t="s">
        <v>459</v>
      </c>
      <c r="AD297" s="195"/>
      <c r="AF297" s="207"/>
    </row>
    <row r="298" spans="1:32" s="160" customFormat="1" ht="33.75" x14ac:dyDescent="0.2">
      <c r="A298" s="190" t="s">
        <v>164</v>
      </c>
      <c r="B298" s="191" t="s">
        <v>530</v>
      </c>
      <c r="C298" s="1039" t="s">
        <v>531</v>
      </c>
      <c r="D298" s="1039"/>
      <c r="E298" s="1039"/>
      <c r="F298" s="192" t="s">
        <v>532</v>
      </c>
      <c r="G298" s="192"/>
      <c r="H298" s="192"/>
      <c r="I298" s="192" t="s">
        <v>2159</v>
      </c>
      <c r="J298" s="193"/>
      <c r="K298" s="192"/>
      <c r="L298" s="193"/>
      <c r="M298" s="192"/>
      <c r="N298" s="194"/>
      <c r="V298" s="189"/>
      <c r="W298" s="195" t="s">
        <v>531</v>
      </c>
      <c r="AB298" s="195"/>
      <c r="AD298" s="195"/>
      <c r="AF298" s="207"/>
    </row>
    <row r="299" spans="1:32" s="160" customFormat="1" ht="12" x14ac:dyDescent="0.2">
      <c r="A299" s="196"/>
      <c r="B299" s="197"/>
      <c r="C299" s="1037" t="s">
        <v>2804</v>
      </c>
      <c r="D299" s="1037"/>
      <c r="E299" s="1037"/>
      <c r="F299" s="1037"/>
      <c r="G299" s="1037"/>
      <c r="H299" s="1037"/>
      <c r="I299" s="1037"/>
      <c r="J299" s="1037"/>
      <c r="K299" s="1037"/>
      <c r="L299" s="1037"/>
      <c r="M299" s="1037"/>
      <c r="N299" s="1046"/>
      <c r="V299" s="189"/>
      <c r="W299" s="195"/>
      <c r="AB299" s="195"/>
      <c r="AD299" s="195"/>
      <c r="AE299" s="163" t="s">
        <v>2804</v>
      </c>
      <c r="AF299" s="207"/>
    </row>
    <row r="300" spans="1:32" s="160" customFormat="1" ht="33.75" x14ac:dyDescent="0.2">
      <c r="A300" s="198"/>
      <c r="B300" s="199" t="s">
        <v>430</v>
      </c>
      <c r="C300" s="1037" t="s">
        <v>431</v>
      </c>
      <c r="D300" s="1037"/>
      <c r="E300" s="1037"/>
      <c r="F300" s="1037"/>
      <c r="G300" s="1037"/>
      <c r="H300" s="1037"/>
      <c r="I300" s="1037"/>
      <c r="J300" s="1037"/>
      <c r="K300" s="1037"/>
      <c r="L300" s="1037"/>
      <c r="M300" s="1037"/>
      <c r="N300" s="1046"/>
      <c r="V300" s="189"/>
      <c r="W300" s="195"/>
      <c r="X300" s="163" t="s">
        <v>431</v>
      </c>
      <c r="AB300" s="195"/>
      <c r="AD300" s="195"/>
      <c r="AF300" s="207"/>
    </row>
    <row r="301" spans="1:32" s="160" customFormat="1" ht="12" x14ac:dyDescent="0.2">
      <c r="A301" s="200"/>
      <c r="B301" s="199" t="s">
        <v>423</v>
      </c>
      <c r="C301" s="1037" t="s">
        <v>432</v>
      </c>
      <c r="D301" s="1037"/>
      <c r="E301" s="1037"/>
      <c r="F301" s="201"/>
      <c r="G301" s="201"/>
      <c r="H301" s="201"/>
      <c r="I301" s="201"/>
      <c r="J301" s="202">
        <v>56.55</v>
      </c>
      <c r="K301" s="201" t="s">
        <v>436</v>
      </c>
      <c r="L301" s="202">
        <v>17.670000000000002</v>
      </c>
      <c r="M301" s="201"/>
      <c r="N301" s="203"/>
      <c r="V301" s="189"/>
      <c r="W301" s="195"/>
      <c r="Y301" s="163" t="s">
        <v>432</v>
      </c>
      <c r="AB301" s="195"/>
      <c r="AD301" s="195"/>
      <c r="AF301" s="207"/>
    </row>
    <row r="302" spans="1:32" s="160" customFormat="1" ht="12" x14ac:dyDescent="0.2">
      <c r="A302" s="200"/>
      <c r="B302" s="199" t="s">
        <v>434</v>
      </c>
      <c r="C302" s="1037" t="s">
        <v>435</v>
      </c>
      <c r="D302" s="1037"/>
      <c r="E302" s="1037"/>
      <c r="F302" s="201"/>
      <c r="G302" s="201"/>
      <c r="H302" s="201"/>
      <c r="I302" s="201"/>
      <c r="J302" s="202">
        <v>9.2200000000000006</v>
      </c>
      <c r="K302" s="201" t="s">
        <v>436</v>
      </c>
      <c r="L302" s="202">
        <v>2.88</v>
      </c>
      <c r="M302" s="201"/>
      <c r="N302" s="203"/>
      <c r="V302" s="189"/>
      <c r="W302" s="195"/>
      <c r="Y302" s="163" t="s">
        <v>435</v>
      </c>
      <c r="AB302" s="195"/>
      <c r="AD302" s="195"/>
      <c r="AF302" s="207"/>
    </row>
    <row r="303" spans="1:32" s="160" customFormat="1" ht="12" x14ac:dyDescent="0.2">
      <c r="A303" s="200"/>
      <c r="B303" s="199" t="s">
        <v>437</v>
      </c>
      <c r="C303" s="1037" t="s">
        <v>438</v>
      </c>
      <c r="D303" s="1037"/>
      <c r="E303" s="1037"/>
      <c r="F303" s="201"/>
      <c r="G303" s="201"/>
      <c r="H303" s="201"/>
      <c r="I303" s="201"/>
      <c r="J303" s="202">
        <v>0.22</v>
      </c>
      <c r="K303" s="201" t="s">
        <v>436</v>
      </c>
      <c r="L303" s="202">
        <v>7.0000000000000007E-2</v>
      </c>
      <c r="M303" s="201"/>
      <c r="N303" s="203"/>
      <c r="V303" s="189"/>
      <c r="W303" s="195"/>
      <c r="Y303" s="163" t="s">
        <v>438</v>
      </c>
      <c r="AB303" s="195"/>
      <c r="AD303" s="195"/>
      <c r="AF303" s="207"/>
    </row>
    <row r="304" spans="1:32" s="160" customFormat="1" ht="12" x14ac:dyDescent="0.2">
      <c r="A304" s="200"/>
      <c r="B304" s="199" t="s">
        <v>439</v>
      </c>
      <c r="C304" s="1037" t="s">
        <v>440</v>
      </c>
      <c r="D304" s="1037"/>
      <c r="E304" s="1037"/>
      <c r="F304" s="201"/>
      <c r="G304" s="201"/>
      <c r="H304" s="201"/>
      <c r="I304" s="201"/>
      <c r="J304" s="202">
        <v>152.04</v>
      </c>
      <c r="K304" s="201"/>
      <c r="L304" s="202">
        <v>38.01</v>
      </c>
      <c r="M304" s="201"/>
      <c r="N304" s="203"/>
      <c r="V304" s="189"/>
      <c r="W304" s="195"/>
      <c r="Y304" s="163" t="s">
        <v>440</v>
      </c>
      <c r="AB304" s="195"/>
      <c r="AD304" s="195"/>
      <c r="AF304" s="207"/>
    </row>
    <row r="305" spans="1:32" s="160" customFormat="1" ht="12" x14ac:dyDescent="0.2">
      <c r="A305" s="200"/>
      <c r="B305" s="199"/>
      <c r="C305" s="1037" t="s">
        <v>443</v>
      </c>
      <c r="D305" s="1037"/>
      <c r="E305" s="1037"/>
      <c r="F305" s="201" t="s">
        <v>444</v>
      </c>
      <c r="G305" s="201" t="s">
        <v>535</v>
      </c>
      <c r="H305" s="201" t="s">
        <v>436</v>
      </c>
      <c r="I305" s="201" t="s">
        <v>2906</v>
      </c>
      <c r="J305" s="202"/>
      <c r="K305" s="201"/>
      <c r="L305" s="202"/>
      <c r="M305" s="201"/>
      <c r="N305" s="203"/>
      <c r="V305" s="189"/>
      <c r="W305" s="195"/>
      <c r="Z305" s="163" t="s">
        <v>443</v>
      </c>
      <c r="AB305" s="195"/>
      <c r="AD305" s="195"/>
      <c r="AF305" s="207"/>
    </row>
    <row r="306" spans="1:32" s="160" customFormat="1" ht="12" x14ac:dyDescent="0.2">
      <c r="A306" s="200"/>
      <c r="B306" s="199"/>
      <c r="C306" s="1037" t="s">
        <v>447</v>
      </c>
      <c r="D306" s="1037"/>
      <c r="E306" s="1037"/>
      <c r="F306" s="201" t="s">
        <v>444</v>
      </c>
      <c r="G306" s="201" t="s">
        <v>537</v>
      </c>
      <c r="H306" s="201" t="s">
        <v>436</v>
      </c>
      <c r="I306" s="201" t="s">
        <v>2907</v>
      </c>
      <c r="J306" s="202"/>
      <c r="K306" s="201"/>
      <c r="L306" s="202"/>
      <c r="M306" s="201"/>
      <c r="N306" s="203"/>
      <c r="V306" s="189"/>
      <c r="W306" s="195"/>
      <c r="Z306" s="163" t="s">
        <v>447</v>
      </c>
      <c r="AB306" s="195"/>
      <c r="AD306" s="195"/>
      <c r="AF306" s="207"/>
    </row>
    <row r="307" spans="1:32" s="160" customFormat="1" ht="12" x14ac:dyDescent="0.2">
      <c r="A307" s="200"/>
      <c r="B307" s="199"/>
      <c r="C307" s="1047" t="s">
        <v>450</v>
      </c>
      <c r="D307" s="1047"/>
      <c r="E307" s="1047"/>
      <c r="F307" s="208"/>
      <c r="G307" s="208"/>
      <c r="H307" s="208"/>
      <c r="I307" s="208"/>
      <c r="J307" s="209">
        <v>217.81</v>
      </c>
      <c r="K307" s="208"/>
      <c r="L307" s="209">
        <v>58.56</v>
      </c>
      <c r="M307" s="208"/>
      <c r="N307" s="210"/>
      <c r="V307" s="189"/>
      <c r="W307" s="195"/>
      <c r="AA307" s="163" t="s">
        <v>450</v>
      </c>
      <c r="AB307" s="195"/>
      <c r="AD307" s="195"/>
      <c r="AF307" s="207"/>
    </row>
    <row r="308" spans="1:32" s="160" customFormat="1" ht="12" x14ac:dyDescent="0.2">
      <c r="A308" s="200"/>
      <c r="B308" s="199"/>
      <c r="C308" s="1037" t="s">
        <v>451</v>
      </c>
      <c r="D308" s="1037"/>
      <c r="E308" s="1037"/>
      <c r="F308" s="201"/>
      <c r="G308" s="201"/>
      <c r="H308" s="201"/>
      <c r="I308" s="201"/>
      <c r="J308" s="202"/>
      <c r="K308" s="201"/>
      <c r="L308" s="202">
        <v>17.739999999999998</v>
      </c>
      <c r="M308" s="201"/>
      <c r="N308" s="203"/>
      <c r="V308" s="189"/>
      <c r="W308" s="195"/>
      <c r="Z308" s="163" t="s">
        <v>451</v>
      </c>
      <c r="AB308" s="195"/>
      <c r="AD308" s="195"/>
      <c r="AF308" s="207"/>
    </row>
    <row r="309" spans="1:32" s="160" customFormat="1" ht="22.5" x14ac:dyDescent="0.2">
      <c r="A309" s="200"/>
      <c r="B309" s="199" t="s">
        <v>539</v>
      </c>
      <c r="C309" s="1037" t="s">
        <v>540</v>
      </c>
      <c r="D309" s="1037"/>
      <c r="E309" s="1037"/>
      <c r="F309" s="201" t="s">
        <v>454</v>
      </c>
      <c r="G309" s="201" t="s">
        <v>541</v>
      </c>
      <c r="H309" s="201"/>
      <c r="I309" s="201" t="s">
        <v>541</v>
      </c>
      <c r="J309" s="202"/>
      <c r="K309" s="201"/>
      <c r="L309" s="202">
        <v>16.68</v>
      </c>
      <c r="M309" s="201"/>
      <c r="N309" s="203"/>
      <c r="V309" s="189"/>
      <c r="W309" s="195"/>
      <c r="Z309" s="163" t="s">
        <v>540</v>
      </c>
      <c r="AB309" s="195"/>
      <c r="AD309" s="195"/>
      <c r="AF309" s="207"/>
    </row>
    <row r="310" spans="1:32" s="160" customFormat="1" ht="22.5" x14ac:dyDescent="0.2">
      <c r="A310" s="200"/>
      <c r="B310" s="199" t="s">
        <v>542</v>
      </c>
      <c r="C310" s="1037" t="s">
        <v>543</v>
      </c>
      <c r="D310" s="1037"/>
      <c r="E310" s="1037"/>
      <c r="F310" s="201" t="s">
        <v>454</v>
      </c>
      <c r="G310" s="201" t="s">
        <v>544</v>
      </c>
      <c r="H310" s="201"/>
      <c r="I310" s="201" t="s">
        <v>544</v>
      </c>
      <c r="J310" s="202"/>
      <c r="K310" s="201"/>
      <c r="L310" s="202">
        <v>9.0500000000000007</v>
      </c>
      <c r="M310" s="201"/>
      <c r="N310" s="203"/>
      <c r="V310" s="189"/>
      <c r="W310" s="195"/>
      <c r="Z310" s="163" t="s">
        <v>543</v>
      </c>
      <c r="AB310" s="195"/>
      <c r="AD310" s="195"/>
      <c r="AF310" s="207"/>
    </row>
    <row r="311" spans="1:32" s="160" customFormat="1" ht="12" x14ac:dyDescent="0.2">
      <c r="A311" s="211"/>
      <c r="B311" s="212"/>
      <c r="C311" s="1039" t="s">
        <v>459</v>
      </c>
      <c r="D311" s="1039"/>
      <c r="E311" s="1039"/>
      <c r="F311" s="192"/>
      <c r="G311" s="192"/>
      <c r="H311" s="192"/>
      <c r="I311" s="192"/>
      <c r="J311" s="193"/>
      <c r="K311" s="192"/>
      <c r="L311" s="193">
        <v>84.29</v>
      </c>
      <c r="M311" s="208"/>
      <c r="N311" s="194"/>
      <c r="V311" s="189"/>
      <c r="W311" s="195"/>
      <c r="AB311" s="195" t="s">
        <v>459</v>
      </c>
      <c r="AD311" s="195"/>
      <c r="AF311" s="207"/>
    </row>
    <row r="312" spans="1:32" s="160" customFormat="1" ht="22.5" x14ac:dyDescent="0.2">
      <c r="A312" s="190" t="s">
        <v>165</v>
      </c>
      <c r="B312" s="191" t="s">
        <v>1041</v>
      </c>
      <c r="C312" s="1039" t="s">
        <v>2908</v>
      </c>
      <c r="D312" s="1039"/>
      <c r="E312" s="1039"/>
      <c r="F312" s="192" t="s">
        <v>532</v>
      </c>
      <c r="G312" s="192"/>
      <c r="H312" s="192"/>
      <c r="I312" s="192" t="s">
        <v>2159</v>
      </c>
      <c r="J312" s="193"/>
      <c r="K312" s="192"/>
      <c r="L312" s="193"/>
      <c r="M312" s="192"/>
      <c r="N312" s="194"/>
      <c r="V312" s="189"/>
      <c r="W312" s="195" t="s">
        <v>2908</v>
      </c>
      <c r="AB312" s="195"/>
      <c r="AD312" s="195"/>
      <c r="AF312" s="207"/>
    </row>
    <row r="313" spans="1:32" s="160" customFormat="1" ht="12" x14ac:dyDescent="0.2">
      <c r="A313" s="196"/>
      <c r="B313" s="197"/>
      <c r="C313" s="1037" t="s">
        <v>2804</v>
      </c>
      <c r="D313" s="1037"/>
      <c r="E313" s="1037"/>
      <c r="F313" s="1037"/>
      <c r="G313" s="1037"/>
      <c r="H313" s="1037"/>
      <c r="I313" s="1037"/>
      <c r="J313" s="1037"/>
      <c r="K313" s="1037"/>
      <c r="L313" s="1037"/>
      <c r="M313" s="1037"/>
      <c r="N313" s="1046"/>
      <c r="V313" s="189"/>
      <c r="W313" s="195"/>
      <c r="AB313" s="195"/>
      <c r="AD313" s="195"/>
      <c r="AE313" s="163" t="s">
        <v>2804</v>
      </c>
      <c r="AF313" s="207"/>
    </row>
    <row r="314" spans="1:32" s="160" customFormat="1" ht="12" x14ac:dyDescent="0.2">
      <c r="A314" s="198"/>
      <c r="B314" s="199"/>
      <c r="C314" s="1037" t="s">
        <v>2909</v>
      </c>
      <c r="D314" s="1037"/>
      <c r="E314" s="1037"/>
      <c r="F314" s="1037"/>
      <c r="G314" s="1037"/>
      <c r="H314" s="1037"/>
      <c r="I314" s="1037"/>
      <c r="J314" s="1037"/>
      <c r="K314" s="1037"/>
      <c r="L314" s="1037"/>
      <c r="M314" s="1037"/>
      <c r="N314" s="1046"/>
      <c r="V314" s="189"/>
      <c r="W314" s="195"/>
      <c r="X314" s="163" t="s">
        <v>2909</v>
      </c>
      <c r="AB314" s="195"/>
      <c r="AD314" s="195"/>
      <c r="AF314" s="207"/>
    </row>
    <row r="315" spans="1:32" s="160" customFormat="1" ht="33.75" x14ac:dyDescent="0.2">
      <c r="A315" s="198"/>
      <c r="B315" s="199" t="s">
        <v>430</v>
      </c>
      <c r="C315" s="1037" t="s">
        <v>431</v>
      </c>
      <c r="D315" s="1037"/>
      <c r="E315" s="1037"/>
      <c r="F315" s="1037"/>
      <c r="G315" s="1037"/>
      <c r="H315" s="1037"/>
      <c r="I315" s="1037"/>
      <c r="J315" s="1037"/>
      <c r="K315" s="1037"/>
      <c r="L315" s="1037"/>
      <c r="M315" s="1037"/>
      <c r="N315" s="1046"/>
      <c r="V315" s="189"/>
      <c r="W315" s="195"/>
      <c r="X315" s="163" t="s">
        <v>431</v>
      </c>
      <c r="AB315" s="195"/>
      <c r="AD315" s="195"/>
      <c r="AF315" s="207"/>
    </row>
    <row r="316" spans="1:32" s="160" customFormat="1" ht="12" x14ac:dyDescent="0.2">
      <c r="A316" s="200"/>
      <c r="B316" s="199" t="s">
        <v>423</v>
      </c>
      <c r="C316" s="1037" t="s">
        <v>432</v>
      </c>
      <c r="D316" s="1037"/>
      <c r="E316" s="1037"/>
      <c r="F316" s="201"/>
      <c r="G316" s="201"/>
      <c r="H316" s="201"/>
      <c r="I316" s="201"/>
      <c r="J316" s="202">
        <v>19.32</v>
      </c>
      <c r="K316" s="201" t="s">
        <v>1046</v>
      </c>
      <c r="L316" s="202">
        <v>12.08</v>
      </c>
      <c r="M316" s="201"/>
      <c r="N316" s="203"/>
      <c r="V316" s="189"/>
      <c r="W316" s="195"/>
      <c r="Y316" s="163" t="s">
        <v>432</v>
      </c>
      <c r="AB316" s="195"/>
      <c r="AD316" s="195"/>
      <c r="AF316" s="207"/>
    </row>
    <row r="317" spans="1:32" s="160" customFormat="1" ht="12" x14ac:dyDescent="0.2">
      <c r="A317" s="200"/>
      <c r="B317" s="199" t="s">
        <v>434</v>
      </c>
      <c r="C317" s="1037" t="s">
        <v>435</v>
      </c>
      <c r="D317" s="1037"/>
      <c r="E317" s="1037"/>
      <c r="F317" s="201"/>
      <c r="G317" s="201"/>
      <c r="H317" s="201"/>
      <c r="I317" s="201"/>
      <c r="J317" s="202">
        <v>6.01</v>
      </c>
      <c r="K317" s="201" t="s">
        <v>1046</v>
      </c>
      <c r="L317" s="202">
        <v>3.76</v>
      </c>
      <c r="M317" s="201"/>
      <c r="N317" s="203"/>
      <c r="V317" s="189"/>
      <c r="W317" s="195"/>
      <c r="Y317" s="163" t="s">
        <v>435</v>
      </c>
      <c r="AB317" s="195"/>
      <c r="AD317" s="195"/>
      <c r="AF317" s="207"/>
    </row>
    <row r="318" spans="1:32" s="160" customFormat="1" ht="12" x14ac:dyDescent="0.2">
      <c r="A318" s="200"/>
      <c r="B318" s="199" t="s">
        <v>437</v>
      </c>
      <c r="C318" s="1037" t="s">
        <v>438</v>
      </c>
      <c r="D318" s="1037"/>
      <c r="E318" s="1037"/>
      <c r="F318" s="201"/>
      <c r="G318" s="201"/>
      <c r="H318" s="201"/>
      <c r="I318" s="201"/>
      <c r="J318" s="202">
        <v>0.22</v>
      </c>
      <c r="K318" s="201" t="s">
        <v>1046</v>
      </c>
      <c r="L318" s="202">
        <v>0.14000000000000001</v>
      </c>
      <c r="M318" s="201"/>
      <c r="N318" s="203"/>
      <c r="V318" s="189"/>
      <c r="W318" s="195"/>
      <c r="Y318" s="163" t="s">
        <v>438</v>
      </c>
      <c r="AB318" s="195"/>
      <c r="AD318" s="195"/>
      <c r="AF318" s="207"/>
    </row>
    <row r="319" spans="1:32" s="160" customFormat="1" ht="12" x14ac:dyDescent="0.2">
      <c r="A319" s="200"/>
      <c r="B319" s="199" t="s">
        <v>439</v>
      </c>
      <c r="C319" s="1037" t="s">
        <v>440</v>
      </c>
      <c r="D319" s="1037"/>
      <c r="E319" s="1037"/>
      <c r="F319" s="201"/>
      <c r="G319" s="201"/>
      <c r="H319" s="201"/>
      <c r="I319" s="201"/>
      <c r="J319" s="202">
        <v>138.16</v>
      </c>
      <c r="K319" s="201" t="s">
        <v>434</v>
      </c>
      <c r="L319" s="202">
        <v>69.08</v>
      </c>
      <c r="M319" s="201"/>
      <c r="N319" s="203"/>
      <c r="V319" s="189"/>
      <c r="W319" s="195"/>
      <c r="Y319" s="163" t="s">
        <v>440</v>
      </c>
      <c r="AB319" s="195"/>
      <c r="AD319" s="195"/>
      <c r="AF319" s="207"/>
    </row>
    <row r="320" spans="1:32" s="160" customFormat="1" ht="12" x14ac:dyDescent="0.2">
      <c r="A320" s="200"/>
      <c r="B320" s="199"/>
      <c r="C320" s="1037" t="s">
        <v>443</v>
      </c>
      <c r="D320" s="1037"/>
      <c r="E320" s="1037"/>
      <c r="F320" s="201" t="s">
        <v>444</v>
      </c>
      <c r="G320" s="201" t="s">
        <v>747</v>
      </c>
      <c r="H320" s="201" t="s">
        <v>1046</v>
      </c>
      <c r="I320" s="201" t="s">
        <v>2910</v>
      </c>
      <c r="J320" s="202"/>
      <c r="K320" s="201"/>
      <c r="L320" s="202"/>
      <c r="M320" s="201"/>
      <c r="N320" s="203"/>
      <c r="V320" s="189"/>
      <c r="W320" s="195"/>
      <c r="Z320" s="163" t="s">
        <v>443</v>
      </c>
      <c r="AB320" s="195"/>
      <c r="AD320" s="195"/>
      <c r="AF320" s="207"/>
    </row>
    <row r="321" spans="1:32" s="160" customFormat="1" ht="12" x14ac:dyDescent="0.2">
      <c r="A321" s="200"/>
      <c r="B321" s="199"/>
      <c r="C321" s="1037" t="s">
        <v>447</v>
      </c>
      <c r="D321" s="1037"/>
      <c r="E321" s="1037"/>
      <c r="F321" s="201" t="s">
        <v>444</v>
      </c>
      <c r="G321" s="201" t="s">
        <v>537</v>
      </c>
      <c r="H321" s="201" t="s">
        <v>1046</v>
      </c>
      <c r="I321" s="201" t="s">
        <v>2911</v>
      </c>
      <c r="J321" s="202"/>
      <c r="K321" s="201"/>
      <c r="L321" s="202"/>
      <c r="M321" s="201"/>
      <c r="N321" s="203"/>
      <c r="V321" s="189"/>
      <c r="W321" s="195"/>
      <c r="Z321" s="163" t="s">
        <v>447</v>
      </c>
      <c r="AB321" s="195"/>
      <c r="AD321" s="195"/>
      <c r="AF321" s="207"/>
    </row>
    <row r="322" spans="1:32" s="160" customFormat="1" ht="12" x14ac:dyDescent="0.2">
      <c r="A322" s="200"/>
      <c r="B322" s="199"/>
      <c r="C322" s="1047" t="s">
        <v>450</v>
      </c>
      <c r="D322" s="1047"/>
      <c r="E322" s="1047"/>
      <c r="F322" s="208"/>
      <c r="G322" s="208"/>
      <c r="H322" s="208"/>
      <c r="I322" s="208"/>
      <c r="J322" s="209">
        <v>163.49</v>
      </c>
      <c r="K322" s="208"/>
      <c r="L322" s="209">
        <v>84.92</v>
      </c>
      <c r="M322" s="208"/>
      <c r="N322" s="210"/>
      <c r="V322" s="189"/>
      <c r="W322" s="195"/>
      <c r="AA322" s="163" t="s">
        <v>450</v>
      </c>
      <c r="AB322" s="195"/>
      <c r="AD322" s="195"/>
      <c r="AF322" s="207"/>
    </row>
    <row r="323" spans="1:32" s="160" customFormat="1" ht="12" x14ac:dyDescent="0.2">
      <c r="A323" s="200"/>
      <c r="B323" s="199"/>
      <c r="C323" s="1037" t="s">
        <v>451</v>
      </c>
      <c r="D323" s="1037"/>
      <c r="E323" s="1037"/>
      <c r="F323" s="201"/>
      <c r="G323" s="201"/>
      <c r="H323" s="201"/>
      <c r="I323" s="201"/>
      <c r="J323" s="202"/>
      <c r="K323" s="201"/>
      <c r="L323" s="202">
        <v>12.22</v>
      </c>
      <c r="M323" s="201"/>
      <c r="N323" s="203"/>
      <c r="V323" s="189"/>
      <c r="W323" s="195"/>
      <c r="Z323" s="163" t="s">
        <v>451</v>
      </c>
      <c r="AB323" s="195"/>
      <c r="AD323" s="195"/>
      <c r="AF323" s="207"/>
    </row>
    <row r="324" spans="1:32" s="160" customFormat="1" ht="22.5" x14ac:dyDescent="0.2">
      <c r="A324" s="200"/>
      <c r="B324" s="199" t="s">
        <v>539</v>
      </c>
      <c r="C324" s="1037" t="s">
        <v>540</v>
      </c>
      <c r="D324" s="1037"/>
      <c r="E324" s="1037"/>
      <c r="F324" s="201" t="s">
        <v>454</v>
      </c>
      <c r="G324" s="201" t="s">
        <v>541</v>
      </c>
      <c r="H324" s="201"/>
      <c r="I324" s="201" t="s">
        <v>541</v>
      </c>
      <c r="J324" s="202"/>
      <c r="K324" s="201"/>
      <c r="L324" s="202">
        <v>11.49</v>
      </c>
      <c r="M324" s="201"/>
      <c r="N324" s="203"/>
      <c r="V324" s="189"/>
      <c r="W324" s="195"/>
      <c r="Z324" s="163" t="s">
        <v>540</v>
      </c>
      <c r="AB324" s="195"/>
      <c r="AD324" s="195"/>
      <c r="AF324" s="207"/>
    </row>
    <row r="325" spans="1:32" s="160" customFormat="1" ht="22.5" x14ac:dyDescent="0.2">
      <c r="A325" s="200"/>
      <c r="B325" s="199" t="s">
        <v>542</v>
      </c>
      <c r="C325" s="1037" t="s">
        <v>543</v>
      </c>
      <c r="D325" s="1037"/>
      <c r="E325" s="1037"/>
      <c r="F325" s="201" t="s">
        <v>454</v>
      </c>
      <c r="G325" s="201" t="s">
        <v>544</v>
      </c>
      <c r="H325" s="201"/>
      <c r="I325" s="201" t="s">
        <v>544</v>
      </c>
      <c r="J325" s="202"/>
      <c r="K325" s="201"/>
      <c r="L325" s="202">
        <v>6.23</v>
      </c>
      <c r="M325" s="201"/>
      <c r="N325" s="203"/>
      <c r="V325" s="189"/>
      <c r="W325" s="195"/>
      <c r="Z325" s="163" t="s">
        <v>543</v>
      </c>
      <c r="AB325" s="195"/>
      <c r="AD325" s="195"/>
      <c r="AF325" s="207"/>
    </row>
    <row r="326" spans="1:32" s="160" customFormat="1" ht="12" x14ac:dyDescent="0.2">
      <c r="A326" s="211"/>
      <c r="B326" s="212"/>
      <c r="C326" s="1039" t="s">
        <v>459</v>
      </c>
      <c r="D326" s="1039"/>
      <c r="E326" s="1039"/>
      <c r="F326" s="192"/>
      <c r="G326" s="192"/>
      <c r="H326" s="192"/>
      <c r="I326" s="192"/>
      <c r="J326" s="193"/>
      <c r="K326" s="192"/>
      <c r="L326" s="193">
        <v>102.64</v>
      </c>
      <c r="M326" s="208"/>
      <c r="N326" s="194"/>
      <c r="V326" s="189"/>
      <c r="W326" s="195"/>
      <c r="AB326" s="195" t="s">
        <v>459</v>
      </c>
      <c r="AD326" s="195"/>
      <c r="AF326" s="207"/>
    </row>
    <row r="327" spans="1:32" s="160" customFormat="1" ht="12" x14ac:dyDescent="0.2">
      <c r="A327" s="1040" t="s">
        <v>2912</v>
      </c>
      <c r="B327" s="1041"/>
      <c r="C327" s="1041"/>
      <c r="D327" s="1041"/>
      <c r="E327" s="1041"/>
      <c r="F327" s="1041"/>
      <c r="G327" s="1041"/>
      <c r="H327" s="1041"/>
      <c r="I327" s="1041"/>
      <c r="J327" s="1041"/>
      <c r="K327" s="1041"/>
      <c r="L327" s="1041"/>
      <c r="M327" s="1041"/>
      <c r="N327" s="1042"/>
      <c r="V327" s="189"/>
      <c r="W327" s="195"/>
      <c r="AB327" s="195"/>
      <c r="AD327" s="195" t="s">
        <v>2912</v>
      </c>
      <c r="AF327" s="207"/>
    </row>
    <row r="328" spans="1:32" s="160" customFormat="1" ht="45" x14ac:dyDescent="0.2">
      <c r="A328" s="190" t="s">
        <v>166</v>
      </c>
      <c r="B328" s="191" t="s">
        <v>2913</v>
      </c>
      <c r="C328" s="1039" t="s">
        <v>2914</v>
      </c>
      <c r="D328" s="1039"/>
      <c r="E328" s="1039"/>
      <c r="F328" s="192" t="s">
        <v>1017</v>
      </c>
      <c r="G328" s="192"/>
      <c r="H328" s="192"/>
      <c r="I328" s="192" t="s">
        <v>423</v>
      </c>
      <c r="J328" s="193"/>
      <c r="K328" s="192"/>
      <c r="L328" s="193"/>
      <c r="M328" s="192"/>
      <c r="N328" s="194"/>
      <c r="V328" s="189"/>
      <c r="W328" s="195" t="s">
        <v>2914</v>
      </c>
      <c r="AB328" s="195"/>
      <c r="AD328" s="195"/>
      <c r="AF328" s="207"/>
    </row>
    <row r="329" spans="1:32" s="160" customFormat="1" ht="33.75" x14ac:dyDescent="0.2">
      <c r="A329" s="198"/>
      <c r="B329" s="199" t="s">
        <v>430</v>
      </c>
      <c r="C329" s="1037" t="s">
        <v>431</v>
      </c>
      <c r="D329" s="1037"/>
      <c r="E329" s="1037"/>
      <c r="F329" s="1037"/>
      <c r="G329" s="1037"/>
      <c r="H329" s="1037"/>
      <c r="I329" s="1037"/>
      <c r="J329" s="1037"/>
      <c r="K329" s="1037"/>
      <c r="L329" s="1037"/>
      <c r="M329" s="1037"/>
      <c r="N329" s="1046"/>
      <c r="V329" s="189"/>
      <c r="W329" s="195"/>
      <c r="X329" s="163" t="s">
        <v>431</v>
      </c>
      <c r="AB329" s="195"/>
      <c r="AD329" s="195"/>
      <c r="AF329" s="207"/>
    </row>
    <row r="330" spans="1:32" s="160" customFormat="1" ht="12" x14ac:dyDescent="0.2">
      <c r="A330" s="200"/>
      <c r="B330" s="199" t="s">
        <v>423</v>
      </c>
      <c r="C330" s="1037" t="s">
        <v>432</v>
      </c>
      <c r="D330" s="1037"/>
      <c r="E330" s="1037"/>
      <c r="F330" s="201"/>
      <c r="G330" s="201"/>
      <c r="H330" s="201"/>
      <c r="I330" s="201"/>
      <c r="J330" s="202">
        <v>13.33</v>
      </c>
      <c r="K330" s="201" t="s">
        <v>436</v>
      </c>
      <c r="L330" s="202">
        <v>16.66</v>
      </c>
      <c r="M330" s="201"/>
      <c r="N330" s="203"/>
      <c r="V330" s="189"/>
      <c r="W330" s="195"/>
      <c r="Y330" s="163" t="s">
        <v>432</v>
      </c>
      <c r="AB330" s="195"/>
      <c r="AD330" s="195"/>
      <c r="AF330" s="207"/>
    </row>
    <row r="331" spans="1:32" s="160" customFormat="1" ht="12" x14ac:dyDescent="0.2">
      <c r="A331" s="200"/>
      <c r="B331" s="199" t="s">
        <v>434</v>
      </c>
      <c r="C331" s="1037" t="s">
        <v>435</v>
      </c>
      <c r="D331" s="1037"/>
      <c r="E331" s="1037"/>
      <c r="F331" s="201"/>
      <c r="G331" s="201"/>
      <c r="H331" s="201"/>
      <c r="I331" s="201"/>
      <c r="J331" s="202">
        <v>4.1500000000000004</v>
      </c>
      <c r="K331" s="201" t="s">
        <v>436</v>
      </c>
      <c r="L331" s="202">
        <v>5.19</v>
      </c>
      <c r="M331" s="201"/>
      <c r="N331" s="203"/>
      <c r="V331" s="189"/>
      <c r="W331" s="195"/>
      <c r="Y331" s="163" t="s">
        <v>435</v>
      </c>
      <c r="AB331" s="195"/>
      <c r="AD331" s="195"/>
      <c r="AF331" s="207"/>
    </row>
    <row r="332" spans="1:32" s="160" customFormat="1" ht="12" x14ac:dyDescent="0.2">
      <c r="A332" s="200"/>
      <c r="B332" s="199" t="s">
        <v>437</v>
      </c>
      <c r="C332" s="1037" t="s">
        <v>438</v>
      </c>
      <c r="D332" s="1037"/>
      <c r="E332" s="1037"/>
      <c r="F332" s="201"/>
      <c r="G332" s="201"/>
      <c r="H332" s="201"/>
      <c r="I332" s="201"/>
      <c r="J332" s="202">
        <v>0.23</v>
      </c>
      <c r="K332" s="201" t="s">
        <v>436</v>
      </c>
      <c r="L332" s="202">
        <v>0.28999999999999998</v>
      </c>
      <c r="M332" s="201"/>
      <c r="N332" s="203"/>
      <c r="V332" s="189"/>
      <c r="W332" s="195"/>
      <c r="Y332" s="163" t="s">
        <v>438</v>
      </c>
      <c r="AB332" s="195"/>
      <c r="AD332" s="195"/>
      <c r="AF332" s="207"/>
    </row>
    <row r="333" spans="1:32" s="160" customFormat="1" ht="12" x14ac:dyDescent="0.2">
      <c r="A333" s="200"/>
      <c r="B333" s="199" t="s">
        <v>439</v>
      </c>
      <c r="C333" s="1037" t="s">
        <v>440</v>
      </c>
      <c r="D333" s="1037"/>
      <c r="E333" s="1037"/>
      <c r="F333" s="201"/>
      <c r="G333" s="201"/>
      <c r="H333" s="201"/>
      <c r="I333" s="201"/>
      <c r="J333" s="202">
        <v>24.66</v>
      </c>
      <c r="K333" s="201"/>
      <c r="L333" s="202">
        <v>24.66</v>
      </c>
      <c r="M333" s="201"/>
      <c r="N333" s="203"/>
      <c r="V333" s="189"/>
      <c r="W333" s="195"/>
      <c r="Y333" s="163" t="s">
        <v>440</v>
      </c>
      <c r="AB333" s="195"/>
      <c r="AD333" s="195"/>
      <c r="AF333" s="207"/>
    </row>
    <row r="334" spans="1:32" s="160" customFormat="1" ht="12" x14ac:dyDescent="0.2">
      <c r="A334" s="196"/>
      <c r="B334" s="204" t="s">
        <v>2529</v>
      </c>
      <c r="C334" s="1048" t="s">
        <v>2915</v>
      </c>
      <c r="D334" s="1048"/>
      <c r="E334" s="1048"/>
      <c r="F334" s="205" t="s">
        <v>1017</v>
      </c>
      <c r="G334" s="205" t="s">
        <v>423</v>
      </c>
      <c r="H334" s="205"/>
      <c r="I334" s="205" t="s">
        <v>423</v>
      </c>
      <c r="J334" s="199"/>
      <c r="K334" s="201"/>
      <c r="L334" s="202"/>
      <c r="M334" s="201"/>
      <c r="N334" s="206"/>
      <c r="V334" s="189"/>
      <c r="W334" s="195"/>
      <c r="AB334" s="195"/>
      <c r="AD334" s="195"/>
      <c r="AF334" s="207" t="s">
        <v>2915</v>
      </c>
    </row>
    <row r="335" spans="1:32" s="160" customFormat="1" ht="12" x14ac:dyDescent="0.2">
      <c r="A335" s="196"/>
      <c r="B335" s="204" t="s">
        <v>2666</v>
      </c>
      <c r="C335" s="1048" t="s">
        <v>2675</v>
      </c>
      <c r="D335" s="1048"/>
      <c r="E335" s="1048"/>
      <c r="F335" s="205" t="s">
        <v>1017</v>
      </c>
      <c r="G335" s="205" t="s">
        <v>434</v>
      </c>
      <c r="H335" s="205"/>
      <c r="I335" s="205" t="s">
        <v>434</v>
      </c>
      <c r="J335" s="199"/>
      <c r="K335" s="201"/>
      <c r="L335" s="202"/>
      <c r="M335" s="201"/>
      <c r="N335" s="206"/>
      <c r="V335" s="189"/>
      <c r="W335" s="195"/>
      <c r="AB335" s="195"/>
      <c r="AD335" s="195"/>
      <c r="AF335" s="207" t="s">
        <v>2675</v>
      </c>
    </row>
    <row r="336" spans="1:32" s="160" customFormat="1" ht="12" x14ac:dyDescent="0.2">
      <c r="A336" s="200"/>
      <c r="B336" s="199"/>
      <c r="C336" s="1037" t="s">
        <v>443</v>
      </c>
      <c r="D336" s="1037"/>
      <c r="E336" s="1037"/>
      <c r="F336" s="201" t="s">
        <v>444</v>
      </c>
      <c r="G336" s="201" t="s">
        <v>1007</v>
      </c>
      <c r="H336" s="201" t="s">
        <v>436</v>
      </c>
      <c r="I336" s="201" t="s">
        <v>2916</v>
      </c>
      <c r="J336" s="202"/>
      <c r="K336" s="201"/>
      <c r="L336" s="202"/>
      <c r="M336" s="201"/>
      <c r="N336" s="203"/>
      <c r="V336" s="189"/>
      <c r="W336" s="195"/>
      <c r="Z336" s="163" t="s">
        <v>443</v>
      </c>
      <c r="AB336" s="195"/>
      <c r="AD336" s="195"/>
      <c r="AF336" s="207"/>
    </row>
    <row r="337" spans="1:32" s="160" customFormat="1" ht="12" x14ac:dyDescent="0.2">
      <c r="A337" s="200"/>
      <c r="B337" s="199"/>
      <c r="C337" s="1037" t="s">
        <v>447</v>
      </c>
      <c r="D337" s="1037"/>
      <c r="E337" s="1037"/>
      <c r="F337" s="201" t="s">
        <v>444</v>
      </c>
      <c r="G337" s="201" t="s">
        <v>537</v>
      </c>
      <c r="H337" s="201" t="s">
        <v>436</v>
      </c>
      <c r="I337" s="201" t="s">
        <v>2650</v>
      </c>
      <c r="J337" s="202"/>
      <c r="K337" s="201"/>
      <c r="L337" s="202"/>
      <c r="M337" s="201"/>
      <c r="N337" s="203"/>
      <c r="V337" s="189"/>
      <c r="W337" s="195"/>
      <c r="Z337" s="163" t="s">
        <v>447</v>
      </c>
      <c r="AB337" s="195"/>
      <c r="AD337" s="195"/>
      <c r="AF337" s="207"/>
    </row>
    <row r="338" spans="1:32" s="160" customFormat="1" ht="12" x14ac:dyDescent="0.2">
      <c r="A338" s="200"/>
      <c r="B338" s="199"/>
      <c r="C338" s="1047" t="s">
        <v>450</v>
      </c>
      <c r="D338" s="1047"/>
      <c r="E338" s="1047"/>
      <c r="F338" s="208"/>
      <c r="G338" s="208"/>
      <c r="H338" s="208"/>
      <c r="I338" s="208"/>
      <c r="J338" s="209">
        <v>42.14</v>
      </c>
      <c r="K338" s="208"/>
      <c r="L338" s="209">
        <v>46.51</v>
      </c>
      <c r="M338" s="208"/>
      <c r="N338" s="210"/>
      <c r="V338" s="189"/>
      <c r="W338" s="195"/>
      <c r="AA338" s="163" t="s">
        <v>450</v>
      </c>
      <c r="AB338" s="195"/>
      <c r="AD338" s="195"/>
      <c r="AF338" s="207"/>
    </row>
    <row r="339" spans="1:32" s="160" customFormat="1" ht="12" x14ac:dyDescent="0.2">
      <c r="A339" s="200"/>
      <c r="B339" s="199"/>
      <c r="C339" s="1037" t="s">
        <v>451</v>
      </c>
      <c r="D339" s="1037"/>
      <c r="E339" s="1037"/>
      <c r="F339" s="201"/>
      <c r="G339" s="201"/>
      <c r="H339" s="201"/>
      <c r="I339" s="201"/>
      <c r="J339" s="202"/>
      <c r="K339" s="201"/>
      <c r="L339" s="202">
        <v>16.95</v>
      </c>
      <c r="M339" s="201"/>
      <c r="N339" s="203"/>
      <c r="V339" s="189"/>
      <c r="W339" s="195"/>
      <c r="Z339" s="163" t="s">
        <v>451</v>
      </c>
      <c r="AB339" s="195"/>
      <c r="AD339" s="195"/>
      <c r="AF339" s="207"/>
    </row>
    <row r="340" spans="1:32" s="160" customFormat="1" ht="45" x14ac:dyDescent="0.2">
      <c r="A340" s="200"/>
      <c r="B340" s="199" t="s">
        <v>2540</v>
      </c>
      <c r="C340" s="1037" t="s">
        <v>2541</v>
      </c>
      <c r="D340" s="1037"/>
      <c r="E340" s="1037"/>
      <c r="F340" s="201" t="s">
        <v>454</v>
      </c>
      <c r="G340" s="201" t="s">
        <v>1241</v>
      </c>
      <c r="H340" s="201"/>
      <c r="I340" s="201" t="s">
        <v>1241</v>
      </c>
      <c r="J340" s="202"/>
      <c r="K340" s="201"/>
      <c r="L340" s="202">
        <v>20.51</v>
      </c>
      <c r="M340" s="201"/>
      <c r="N340" s="203"/>
      <c r="V340" s="189"/>
      <c r="W340" s="195"/>
      <c r="Z340" s="163" t="s">
        <v>2541</v>
      </c>
      <c r="AB340" s="195"/>
      <c r="AD340" s="195"/>
      <c r="AF340" s="207"/>
    </row>
    <row r="341" spans="1:32" s="160" customFormat="1" ht="45" x14ac:dyDescent="0.2">
      <c r="A341" s="200"/>
      <c r="B341" s="199" t="s">
        <v>2542</v>
      </c>
      <c r="C341" s="1037" t="s">
        <v>2543</v>
      </c>
      <c r="D341" s="1037"/>
      <c r="E341" s="1037"/>
      <c r="F341" s="201" t="s">
        <v>454</v>
      </c>
      <c r="G341" s="201" t="s">
        <v>974</v>
      </c>
      <c r="H341" s="201"/>
      <c r="I341" s="201" t="s">
        <v>974</v>
      </c>
      <c r="J341" s="202"/>
      <c r="K341" s="201"/>
      <c r="L341" s="202">
        <v>12.2</v>
      </c>
      <c r="M341" s="201"/>
      <c r="N341" s="203"/>
      <c r="V341" s="189"/>
      <c r="W341" s="195"/>
      <c r="Z341" s="163" t="s">
        <v>2543</v>
      </c>
      <c r="AB341" s="195"/>
      <c r="AD341" s="195"/>
      <c r="AF341" s="207"/>
    </row>
    <row r="342" spans="1:32" s="160" customFormat="1" ht="12" x14ac:dyDescent="0.2">
      <c r="A342" s="211"/>
      <c r="B342" s="212"/>
      <c r="C342" s="1039" t="s">
        <v>459</v>
      </c>
      <c r="D342" s="1039"/>
      <c r="E342" s="1039"/>
      <c r="F342" s="192"/>
      <c r="G342" s="192"/>
      <c r="H342" s="192"/>
      <c r="I342" s="192"/>
      <c r="J342" s="193"/>
      <c r="K342" s="192"/>
      <c r="L342" s="193">
        <v>79.22</v>
      </c>
      <c r="M342" s="208"/>
      <c r="N342" s="194"/>
      <c r="V342" s="189"/>
      <c r="W342" s="195"/>
      <c r="AB342" s="195" t="s">
        <v>459</v>
      </c>
      <c r="AD342" s="195"/>
      <c r="AF342" s="207"/>
    </row>
    <row r="343" spans="1:32" s="160" customFormat="1" ht="67.5" x14ac:dyDescent="0.2">
      <c r="A343" s="190" t="s">
        <v>170</v>
      </c>
      <c r="B343" s="191" t="s">
        <v>2917</v>
      </c>
      <c r="C343" s="1039" t="s">
        <v>2918</v>
      </c>
      <c r="D343" s="1039"/>
      <c r="E343" s="1039"/>
      <c r="F343" s="192" t="s">
        <v>1017</v>
      </c>
      <c r="G343" s="192"/>
      <c r="H343" s="192"/>
      <c r="I343" s="192" t="s">
        <v>423</v>
      </c>
      <c r="J343" s="193">
        <v>817.99</v>
      </c>
      <c r="K343" s="192"/>
      <c r="L343" s="193">
        <v>817.99</v>
      </c>
      <c r="M343" s="192"/>
      <c r="N343" s="194"/>
      <c r="V343" s="189"/>
      <c r="W343" s="195" t="s">
        <v>2918</v>
      </c>
      <c r="AB343" s="195"/>
      <c r="AD343" s="195"/>
      <c r="AF343" s="207"/>
    </row>
    <row r="344" spans="1:32" s="160" customFormat="1" ht="12" x14ac:dyDescent="0.2">
      <c r="A344" s="211"/>
      <c r="B344" s="212"/>
      <c r="C344" s="168" t="s">
        <v>462</v>
      </c>
      <c r="D344" s="213"/>
      <c r="E344" s="213"/>
      <c r="F344" s="214"/>
      <c r="G344" s="214"/>
      <c r="H344" s="214"/>
      <c r="I344" s="214"/>
      <c r="J344" s="215"/>
      <c r="K344" s="214"/>
      <c r="L344" s="215"/>
      <c r="M344" s="216"/>
      <c r="N344" s="217"/>
      <c r="V344" s="189"/>
      <c r="W344" s="195"/>
      <c r="AB344" s="195"/>
      <c r="AD344" s="195"/>
      <c r="AF344" s="207"/>
    </row>
    <row r="345" spans="1:32" s="160" customFormat="1" ht="45" x14ac:dyDescent="0.2">
      <c r="A345" s="190" t="s">
        <v>828</v>
      </c>
      <c r="B345" s="191" t="s">
        <v>2919</v>
      </c>
      <c r="C345" s="1039" t="s">
        <v>2920</v>
      </c>
      <c r="D345" s="1039"/>
      <c r="E345" s="1039"/>
      <c r="F345" s="192" t="s">
        <v>1017</v>
      </c>
      <c r="G345" s="192"/>
      <c r="H345" s="192"/>
      <c r="I345" s="192" t="s">
        <v>423</v>
      </c>
      <c r="J345" s="193"/>
      <c r="K345" s="192"/>
      <c r="L345" s="193"/>
      <c r="M345" s="192"/>
      <c r="N345" s="194"/>
      <c r="V345" s="189"/>
      <c r="W345" s="195" t="s">
        <v>2920</v>
      </c>
      <c r="AB345" s="195"/>
      <c r="AD345" s="195"/>
      <c r="AF345" s="207"/>
    </row>
    <row r="346" spans="1:32" s="160" customFormat="1" ht="33.75" x14ac:dyDescent="0.2">
      <c r="A346" s="198"/>
      <c r="B346" s="199" t="s">
        <v>430</v>
      </c>
      <c r="C346" s="1037" t="s">
        <v>431</v>
      </c>
      <c r="D346" s="1037"/>
      <c r="E346" s="1037"/>
      <c r="F346" s="1037"/>
      <c r="G346" s="1037"/>
      <c r="H346" s="1037"/>
      <c r="I346" s="1037"/>
      <c r="J346" s="1037"/>
      <c r="K346" s="1037"/>
      <c r="L346" s="1037"/>
      <c r="M346" s="1037"/>
      <c r="N346" s="1046"/>
      <c r="V346" s="189"/>
      <c r="W346" s="195"/>
      <c r="X346" s="163" t="s">
        <v>431</v>
      </c>
      <c r="AB346" s="195"/>
      <c r="AD346" s="195"/>
      <c r="AF346" s="207"/>
    </row>
    <row r="347" spans="1:32" s="160" customFormat="1" ht="12" x14ac:dyDescent="0.2">
      <c r="A347" s="200"/>
      <c r="B347" s="199" t="s">
        <v>423</v>
      </c>
      <c r="C347" s="1037" t="s">
        <v>432</v>
      </c>
      <c r="D347" s="1037"/>
      <c r="E347" s="1037"/>
      <c r="F347" s="201"/>
      <c r="G347" s="201"/>
      <c r="H347" s="201"/>
      <c r="I347" s="201"/>
      <c r="J347" s="202">
        <v>23.58</v>
      </c>
      <c r="K347" s="201" t="s">
        <v>436</v>
      </c>
      <c r="L347" s="202">
        <v>29.48</v>
      </c>
      <c r="M347" s="201"/>
      <c r="N347" s="203"/>
      <c r="V347" s="189"/>
      <c r="W347" s="195"/>
      <c r="Y347" s="163" t="s">
        <v>432</v>
      </c>
      <c r="AB347" s="195"/>
      <c r="AD347" s="195"/>
      <c r="AF347" s="207"/>
    </row>
    <row r="348" spans="1:32" s="160" customFormat="1" ht="12" x14ac:dyDescent="0.2">
      <c r="A348" s="200"/>
      <c r="B348" s="199" t="s">
        <v>434</v>
      </c>
      <c r="C348" s="1037" t="s">
        <v>435</v>
      </c>
      <c r="D348" s="1037"/>
      <c r="E348" s="1037"/>
      <c r="F348" s="201"/>
      <c r="G348" s="201"/>
      <c r="H348" s="201"/>
      <c r="I348" s="201"/>
      <c r="J348" s="202">
        <v>8.42</v>
      </c>
      <c r="K348" s="201" t="s">
        <v>436</v>
      </c>
      <c r="L348" s="202">
        <v>10.53</v>
      </c>
      <c r="M348" s="201"/>
      <c r="N348" s="203"/>
      <c r="V348" s="189"/>
      <c r="W348" s="195"/>
      <c r="Y348" s="163" t="s">
        <v>435</v>
      </c>
      <c r="AB348" s="195"/>
      <c r="AD348" s="195"/>
      <c r="AF348" s="207"/>
    </row>
    <row r="349" spans="1:32" s="160" customFormat="1" ht="12" x14ac:dyDescent="0.2">
      <c r="A349" s="200"/>
      <c r="B349" s="199" t="s">
        <v>437</v>
      </c>
      <c r="C349" s="1037" t="s">
        <v>438</v>
      </c>
      <c r="D349" s="1037"/>
      <c r="E349" s="1037"/>
      <c r="F349" s="201"/>
      <c r="G349" s="201"/>
      <c r="H349" s="201"/>
      <c r="I349" s="201"/>
      <c r="J349" s="202">
        <v>0.51</v>
      </c>
      <c r="K349" s="201" t="s">
        <v>436</v>
      </c>
      <c r="L349" s="202">
        <v>0.64</v>
      </c>
      <c r="M349" s="201"/>
      <c r="N349" s="203"/>
      <c r="V349" s="189"/>
      <c r="W349" s="195"/>
      <c r="Y349" s="163" t="s">
        <v>438</v>
      </c>
      <c r="AB349" s="195"/>
      <c r="AD349" s="195"/>
      <c r="AF349" s="207"/>
    </row>
    <row r="350" spans="1:32" s="160" customFormat="1" ht="12" x14ac:dyDescent="0.2">
      <c r="A350" s="200"/>
      <c r="B350" s="199" t="s">
        <v>439</v>
      </c>
      <c r="C350" s="1037" t="s">
        <v>440</v>
      </c>
      <c r="D350" s="1037"/>
      <c r="E350" s="1037"/>
      <c r="F350" s="201"/>
      <c r="G350" s="201"/>
      <c r="H350" s="201"/>
      <c r="I350" s="201"/>
      <c r="J350" s="202">
        <v>45.42</v>
      </c>
      <c r="K350" s="201"/>
      <c r="L350" s="202">
        <v>45.42</v>
      </c>
      <c r="M350" s="201"/>
      <c r="N350" s="203"/>
      <c r="V350" s="189"/>
      <c r="W350" s="195"/>
      <c r="Y350" s="163" t="s">
        <v>440</v>
      </c>
      <c r="AB350" s="195"/>
      <c r="AD350" s="195"/>
      <c r="AF350" s="207"/>
    </row>
    <row r="351" spans="1:32" s="160" customFormat="1" ht="12" x14ac:dyDescent="0.2">
      <c r="A351" s="196"/>
      <c r="B351" s="204" t="s">
        <v>2529</v>
      </c>
      <c r="C351" s="1048" t="s">
        <v>2915</v>
      </c>
      <c r="D351" s="1048"/>
      <c r="E351" s="1048"/>
      <c r="F351" s="205" t="s">
        <v>1017</v>
      </c>
      <c r="G351" s="205" t="s">
        <v>423</v>
      </c>
      <c r="H351" s="205"/>
      <c r="I351" s="205" t="s">
        <v>423</v>
      </c>
      <c r="J351" s="199"/>
      <c r="K351" s="201"/>
      <c r="L351" s="202"/>
      <c r="M351" s="201"/>
      <c r="N351" s="206"/>
      <c r="V351" s="189"/>
      <c r="W351" s="195"/>
      <c r="AB351" s="195"/>
      <c r="AD351" s="195"/>
      <c r="AF351" s="207" t="s">
        <v>2915</v>
      </c>
    </row>
    <row r="352" spans="1:32" s="160" customFormat="1" ht="12" x14ac:dyDescent="0.2">
      <c r="A352" s="196"/>
      <c r="B352" s="204" t="s">
        <v>2666</v>
      </c>
      <c r="C352" s="1048" t="s">
        <v>2675</v>
      </c>
      <c r="D352" s="1048"/>
      <c r="E352" s="1048"/>
      <c r="F352" s="205" t="s">
        <v>1017</v>
      </c>
      <c r="G352" s="205" t="s">
        <v>434</v>
      </c>
      <c r="H352" s="205"/>
      <c r="I352" s="205" t="s">
        <v>434</v>
      </c>
      <c r="J352" s="199"/>
      <c r="K352" s="201"/>
      <c r="L352" s="202"/>
      <c r="M352" s="201"/>
      <c r="N352" s="206"/>
      <c r="V352" s="189"/>
      <c r="W352" s="195"/>
      <c r="AB352" s="195"/>
      <c r="AD352" s="195"/>
      <c r="AF352" s="207" t="s">
        <v>2675</v>
      </c>
    </row>
    <row r="353" spans="1:32" s="160" customFormat="1" ht="12" x14ac:dyDescent="0.2">
      <c r="A353" s="200"/>
      <c r="B353" s="199"/>
      <c r="C353" s="1037" t="s">
        <v>443</v>
      </c>
      <c r="D353" s="1037"/>
      <c r="E353" s="1037"/>
      <c r="F353" s="201" t="s">
        <v>444</v>
      </c>
      <c r="G353" s="201" t="s">
        <v>2921</v>
      </c>
      <c r="H353" s="201" t="s">
        <v>436</v>
      </c>
      <c r="I353" s="201" t="s">
        <v>2922</v>
      </c>
      <c r="J353" s="202"/>
      <c r="K353" s="201"/>
      <c r="L353" s="202"/>
      <c r="M353" s="201"/>
      <c r="N353" s="203"/>
      <c r="V353" s="189"/>
      <c r="W353" s="195"/>
      <c r="Z353" s="163" t="s">
        <v>443</v>
      </c>
      <c r="AB353" s="195"/>
      <c r="AD353" s="195"/>
      <c r="AF353" s="207"/>
    </row>
    <row r="354" spans="1:32" s="160" customFormat="1" ht="12" x14ac:dyDescent="0.2">
      <c r="A354" s="200"/>
      <c r="B354" s="199"/>
      <c r="C354" s="1037" t="s">
        <v>447</v>
      </c>
      <c r="D354" s="1037"/>
      <c r="E354" s="1037"/>
      <c r="F354" s="201" t="s">
        <v>444</v>
      </c>
      <c r="G354" s="201" t="s">
        <v>935</v>
      </c>
      <c r="H354" s="201" t="s">
        <v>436</v>
      </c>
      <c r="I354" s="201" t="s">
        <v>2201</v>
      </c>
      <c r="J354" s="202"/>
      <c r="K354" s="201"/>
      <c r="L354" s="202"/>
      <c r="M354" s="201"/>
      <c r="N354" s="203"/>
      <c r="V354" s="189"/>
      <c r="W354" s="195"/>
      <c r="Z354" s="163" t="s">
        <v>447</v>
      </c>
      <c r="AB354" s="195"/>
      <c r="AD354" s="195"/>
      <c r="AF354" s="207"/>
    </row>
    <row r="355" spans="1:32" s="160" customFormat="1" ht="12" x14ac:dyDescent="0.2">
      <c r="A355" s="200"/>
      <c r="B355" s="199"/>
      <c r="C355" s="1047" t="s">
        <v>450</v>
      </c>
      <c r="D355" s="1047"/>
      <c r="E355" s="1047"/>
      <c r="F355" s="208"/>
      <c r="G355" s="208"/>
      <c r="H355" s="208"/>
      <c r="I355" s="208"/>
      <c r="J355" s="209">
        <v>77.42</v>
      </c>
      <c r="K355" s="208"/>
      <c r="L355" s="209">
        <v>85.43</v>
      </c>
      <c r="M355" s="208"/>
      <c r="N355" s="210"/>
      <c r="V355" s="189"/>
      <c r="W355" s="195"/>
      <c r="AA355" s="163" t="s">
        <v>450</v>
      </c>
      <c r="AB355" s="195"/>
      <c r="AD355" s="195"/>
      <c r="AF355" s="207"/>
    </row>
    <row r="356" spans="1:32" s="160" customFormat="1" ht="12" x14ac:dyDescent="0.2">
      <c r="A356" s="200"/>
      <c r="B356" s="199"/>
      <c r="C356" s="1037" t="s">
        <v>451</v>
      </c>
      <c r="D356" s="1037"/>
      <c r="E356" s="1037"/>
      <c r="F356" s="201"/>
      <c r="G356" s="201"/>
      <c r="H356" s="201"/>
      <c r="I356" s="201"/>
      <c r="J356" s="202"/>
      <c r="K356" s="201"/>
      <c r="L356" s="202">
        <v>30.12</v>
      </c>
      <c r="M356" s="201"/>
      <c r="N356" s="203"/>
      <c r="V356" s="189"/>
      <c r="W356" s="195"/>
      <c r="Z356" s="163" t="s">
        <v>451</v>
      </c>
      <c r="AB356" s="195"/>
      <c r="AD356" s="195"/>
      <c r="AF356" s="207"/>
    </row>
    <row r="357" spans="1:32" s="160" customFormat="1" ht="45" x14ac:dyDescent="0.2">
      <c r="A357" s="200"/>
      <c r="B357" s="199" t="s">
        <v>2540</v>
      </c>
      <c r="C357" s="1037" t="s">
        <v>2541</v>
      </c>
      <c r="D357" s="1037"/>
      <c r="E357" s="1037"/>
      <c r="F357" s="201" t="s">
        <v>454</v>
      </c>
      <c r="G357" s="201" t="s">
        <v>1241</v>
      </c>
      <c r="H357" s="201"/>
      <c r="I357" s="201" t="s">
        <v>1241</v>
      </c>
      <c r="J357" s="202"/>
      <c r="K357" s="201"/>
      <c r="L357" s="202">
        <v>36.450000000000003</v>
      </c>
      <c r="M357" s="201"/>
      <c r="N357" s="203"/>
      <c r="V357" s="189"/>
      <c r="W357" s="195"/>
      <c r="Z357" s="163" t="s">
        <v>2541</v>
      </c>
      <c r="AB357" s="195"/>
      <c r="AD357" s="195"/>
      <c r="AF357" s="207"/>
    </row>
    <row r="358" spans="1:32" s="160" customFormat="1" ht="45" x14ac:dyDescent="0.2">
      <c r="A358" s="200"/>
      <c r="B358" s="199" t="s">
        <v>2542</v>
      </c>
      <c r="C358" s="1037" t="s">
        <v>2543</v>
      </c>
      <c r="D358" s="1037"/>
      <c r="E358" s="1037"/>
      <c r="F358" s="201" t="s">
        <v>454</v>
      </c>
      <c r="G358" s="201" t="s">
        <v>974</v>
      </c>
      <c r="H358" s="201"/>
      <c r="I358" s="201" t="s">
        <v>974</v>
      </c>
      <c r="J358" s="202"/>
      <c r="K358" s="201"/>
      <c r="L358" s="202">
        <v>21.69</v>
      </c>
      <c r="M358" s="201"/>
      <c r="N358" s="203"/>
      <c r="V358" s="189"/>
      <c r="W358" s="195"/>
      <c r="Z358" s="163" t="s">
        <v>2543</v>
      </c>
      <c r="AB358" s="195"/>
      <c r="AD358" s="195"/>
      <c r="AF358" s="207"/>
    </row>
    <row r="359" spans="1:32" s="160" customFormat="1" ht="12" x14ac:dyDescent="0.2">
      <c r="A359" s="211"/>
      <c r="B359" s="212"/>
      <c r="C359" s="1039" t="s">
        <v>459</v>
      </c>
      <c r="D359" s="1039"/>
      <c r="E359" s="1039"/>
      <c r="F359" s="192"/>
      <c r="G359" s="192"/>
      <c r="H359" s="192"/>
      <c r="I359" s="192"/>
      <c r="J359" s="193"/>
      <c r="K359" s="192"/>
      <c r="L359" s="193">
        <v>143.57</v>
      </c>
      <c r="M359" s="208"/>
      <c r="N359" s="194"/>
      <c r="V359" s="189"/>
      <c r="W359" s="195"/>
      <c r="AB359" s="195" t="s">
        <v>459</v>
      </c>
      <c r="AD359" s="195"/>
      <c r="AF359" s="207"/>
    </row>
    <row r="360" spans="1:32" s="160" customFormat="1" ht="67.5" x14ac:dyDescent="0.2">
      <c r="A360" s="190" t="s">
        <v>832</v>
      </c>
      <c r="B360" s="191" t="s">
        <v>2923</v>
      </c>
      <c r="C360" s="1039" t="s">
        <v>2924</v>
      </c>
      <c r="D360" s="1039"/>
      <c r="E360" s="1039"/>
      <c r="F360" s="192" t="s">
        <v>1017</v>
      </c>
      <c r="G360" s="192"/>
      <c r="H360" s="192"/>
      <c r="I360" s="192" t="s">
        <v>423</v>
      </c>
      <c r="J360" s="193">
        <v>917.75</v>
      </c>
      <c r="K360" s="192"/>
      <c r="L360" s="193">
        <v>917.75</v>
      </c>
      <c r="M360" s="192"/>
      <c r="N360" s="194"/>
      <c r="V360" s="189"/>
      <c r="W360" s="195" t="s">
        <v>2924</v>
      </c>
      <c r="AB360" s="195"/>
      <c r="AD360" s="195"/>
      <c r="AF360" s="207"/>
    </row>
    <row r="361" spans="1:32" s="160" customFormat="1" ht="12" x14ac:dyDescent="0.2">
      <c r="A361" s="211"/>
      <c r="B361" s="212"/>
      <c r="C361" s="168" t="s">
        <v>462</v>
      </c>
      <c r="D361" s="213"/>
      <c r="E361" s="213"/>
      <c r="F361" s="214"/>
      <c r="G361" s="214"/>
      <c r="H361" s="214"/>
      <c r="I361" s="214"/>
      <c r="J361" s="215"/>
      <c r="K361" s="214"/>
      <c r="L361" s="215"/>
      <c r="M361" s="216"/>
      <c r="N361" s="217"/>
      <c r="V361" s="189"/>
      <c r="W361" s="195"/>
      <c r="AB361" s="195"/>
      <c r="AD361" s="195"/>
      <c r="AF361" s="207"/>
    </row>
    <row r="362" spans="1:32" s="160" customFormat="1" ht="33.75" x14ac:dyDescent="0.2">
      <c r="A362" s="190" t="s">
        <v>841</v>
      </c>
      <c r="B362" s="191" t="s">
        <v>2925</v>
      </c>
      <c r="C362" s="1039" t="s">
        <v>2926</v>
      </c>
      <c r="D362" s="1039"/>
      <c r="E362" s="1039"/>
      <c r="F362" s="192" t="s">
        <v>1017</v>
      </c>
      <c r="G362" s="192"/>
      <c r="H362" s="192"/>
      <c r="I362" s="192" t="s">
        <v>434</v>
      </c>
      <c r="J362" s="193"/>
      <c r="K362" s="192"/>
      <c r="L362" s="193"/>
      <c r="M362" s="192"/>
      <c r="N362" s="194"/>
      <c r="V362" s="189"/>
      <c r="W362" s="195" t="s">
        <v>2926</v>
      </c>
      <c r="AB362" s="195"/>
      <c r="AD362" s="195"/>
      <c r="AF362" s="207"/>
    </row>
    <row r="363" spans="1:32" s="160" customFormat="1" ht="12" x14ac:dyDescent="0.2">
      <c r="A363" s="200"/>
      <c r="B363" s="199" t="s">
        <v>423</v>
      </c>
      <c r="C363" s="1037" t="s">
        <v>432</v>
      </c>
      <c r="D363" s="1037"/>
      <c r="E363" s="1037"/>
      <c r="F363" s="201"/>
      <c r="G363" s="201"/>
      <c r="H363" s="201"/>
      <c r="I363" s="201"/>
      <c r="J363" s="202">
        <v>50.99</v>
      </c>
      <c r="K363" s="201"/>
      <c r="L363" s="202">
        <v>101.98</v>
      </c>
      <c r="M363" s="201"/>
      <c r="N363" s="203"/>
      <c r="V363" s="189"/>
      <c r="W363" s="195"/>
      <c r="Y363" s="163" t="s">
        <v>432</v>
      </c>
      <c r="AB363" s="195"/>
      <c r="AD363" s="195"/>
      <c r="AF363" s="207"/>
    </row>
    <row r="364" spans="1:32" s="160" customFormat="1" ht="12" x14ac:dyDescent="0.2">
      <c r="A364" s="200"/>
      <c r="B364" s="199" t="s">
        <v>434</v>
      </c>
      <c r="C364" s="1037" t="s">
        <v>435</v>
      </c>
      <c r="D364" s="1037"/>
      <c r="E364" s="1037"/>
      <c r="F364" s="201"/>
      <c r="G364" s="201"/>
      <c r="H364" s="201"/>
      <c r="I364" s="201"/>
      <c r="J364" s="202">
        <v>98.6</v>
      </c>
      <c r="K364" s="201"/>
      <c r="L364" s="202">
        <v>197.2</v>
      </c>
      <c r="M364" s="201"/>
      <c r="N364" s="203"/>
      <c r="V364" s="189"/>
      <c r="W364" s="195"/>
      <c r="Y364" s="163" t="s">
        <v>435</v>
      </c>
      <c r="AB364" s="195"/>
      <c r="AD364" s="195"/>
      <c r="AF364" s="207"/>
    </row>
    <row r="365" spans="1:32" s="160" customFormat="1" ht="12" x14ac:dyDescent="0.2">
      <c r="A365" s="200"/>
      <c r="B365" s="199" t="s">
        <v>437</v>
      </c>
      <c r="C365" s="1037" t="s">
        <v>438</v>
      </c>
      <c r="D365" s="1037"/>
      <c r="E365" s="1037"/>
      <c r="F365" s="201"/>
      <c r="G365" s="201"/>
      <c r="H365" s="201"/>
      <c r="I365" s="201"/>
      <c r="J365" s="202">
        <v>11.84</v>
      </c>
      <c r="K365" s="201"/>
      <c r="L365" s="202">
        <v>23.68</v>
      </c>
      <c r="M365" s="201"/>
      <c r="N365" s="203"/>
      <c r="V365" s="189"/>
      <c r="W365" s="195"/>
      <c r="Y365" s="163" t="s">
        <v>438</v>
      </c>
      <c r="AB365" s="195"/>
      <c r="AD365" s="195"/>
      <c r="AF365" s="207"/>
    </row>
    <row r="366" spans="1:32" s="160" customFormat="1" ht="12" x14ac:dyDescent="0.2">
      <c r="A366" s="200"/>
      <c r="B366" s="199" t="s">
        <v>439</v>
      </c>
      <c r="C366" s="1037" t="s">
        <v>440</v>
      </c>
      <c r="D366" s="1037"/>
      <c r="E366" s="1037"/>
      <c r="F366" s="201"/>
      <c r="G366" s="201"/>
      <c r="H366" s="201"/>
      <c r="I366" s="201"/>
      <c r="J366" s="202">
        <v>3.79</v>
      </c>
      <c r="K366" s="201"/>
      <c r="L366" s="202">
        <v>7.58</v>
      </c>
      <c r="M366" s="201"/>
      <c r="N366" s="203"/>
      <c r="V366" s="189"/>
      <c r="W366" s="195"/>
      <c r="Y366" s="163" t="s">
        <v>440</v>
      </c>
      <c r="AB366" s="195"/>
      <c r="AD366" s="195"/>
      <c r="AF366" s="207"/>
    </row>
    <row r="367" spans="1:32" s="160" customFormat="1" ht="12" x14ac:dyDescent="0.2">
      <c r="A367" s="200"/>
      <c r="B367" s="199"/>
      <c r="C367" s="1037" t="s">
        <v>443</v>
      </c>
      <c r="D367" s="1037"/>
      <c r="E367" s="1037"/>
      <c r="F367" s="201" t="s">
        <v>444</v>
      </c>
      <c r="G367" s="201" t="s">
        <v>1547</v>
      </c>
      <c r="H367" s="201"/>
      <c r="I367" s="201" t="s">
        <v>2927</v>
      </c>
      <c r="J367" s="202"/>
      <c r="K367" s="201"/>
      <c r="L367" s="202"/>
      <c r="M367" s="201"/>
      <c r="N367" s="203"/>
      <c r="V367" s="189"/>
      <c r="W367" s="195"/>
      <c r="Z367" s="163" t="s">
        <v>443</v>
      </c>
      <c r="AB367" s="195"/>
      <c r="AD367" s="195"/>
      <c r="AF367" s="207"/>
    </row>
    <row r="368" spans="1:32" s="160" customFormat="1" ht="12" x14ac:dyDescent="0.2">
      <c r="A368" s="200"/>
      <c r="B368" s="199"/>
      <c r="C368" s="1037" t="s">
        <v>447</v>
      </c>
      <c r="D368" s="1037"/>
      <c r="E368" s="1037"/>
      <c r="F368" s="201" t="s">
        <v>444</v>
      </c>
      <c r="G368" s="201" t="s">
        <v>2928</v>
      </c>
      <c r="H368" s="201"/>
      <c r="I368" s="201" t="s">
        <v>2929</v>
      </c>
      <c r="J368" s="202"/>
      <c r="K368" s="201"/>
      <c r="L368" s="202"/>
      <c r="M368" s="201"/>
      <c r="N368" s="203"/>
      <c r="V368" s="189"/>
      <c r="W368" s="195"/>
      <c r="Z368" s="163" t="s">
        <v>447</v>
      </c>
      <c r="AB368" s="195"/>
      <c r="AD368" s="195"/>
      <c r="AF368" s="207"/>
    </row>
    <row r="369" spans="1:32" s="160" customFormat="1" ht="12" x14ac:dyDescent="0.2">
      <c r="A369" s="200"/>
      <c r="B369" s="199"/>
      <c r="C369" s="1047" t="s">
        <v>450</v>
      </c>
      <c r="D369" s="1047"/>
      <c r="E369" s="1047"/>
      <c r="F369" s="208"/>
      <c r="G369" s="208"/>
      <c r="H369" s="208"/>
      <c r="I369" s="208"/>
      <c r="J369" s="209">
        <v>153.38</v>
      </c>
      <c r="K369" s="208"/>
      <c r="L369" s="209">
        <v>306.76</v>
      </c>
      <c r="M369" s="208"/>
      <c r="N369" s="210"/>
      <c r="V369" s="189"/>
      <c r="W369" s="195"/>
      <c r="AA369" s="163" t="s">
        <v>450</v>
      </c>
      <c r="AB369" s="195"/>
      <c r="AD369" s="195"/>
      <c r="AF369" s="207"/>
    </row>
    <row r="370" spans="1:32" s="160" customFormat="1" ht="12" x14ac:dyDescent="0.2">
      <c r="A370" s="200"/>
      <c r="B370" s="199"/>
      <c r="C370" s="1037" t="s">
        <v>451</v>
      </c>
      <c r="D370" s="1037"/>
      <c r="E370" s="1037"/>
      <c r="F370" s="201"/>
      <c r="G370" s="201"/>
      <c r="H370" s="201"/>
      <c r="I370" s="201"/>
      <c r="J370" s="202"/>
      <c r="K370" s="201"/>
      <c r="L370" s="202">
        <v>125.66</v>
      </c>
      <c r="M370" s="201"/>
      <c r="N370" s="203"/>
      <c r="V370" s="189"/>
      <c r="W370" s="195"/>
      <c r="Z370" s="163" t="s">
        <v>451</v>
      </c>
      <c r="AB370" s="195"/>
      <c r="AD370" s="195"/>
      <c r="AF370" s="207"/>
    </row>
    <row r="371" spans="1:32" s="160" customFormat="1" ht="12" x14ac:dyDescent="0.2">
      <c r="A371" s="200"/>
      <c r="B371" s="199"/>
      <c r="C371" s="1037" t="s">
        <v>2930</v>
      </c>
      <c r="D371" s="1037"/>
      <c r="E371" s="1037"/>
      <c r="F371" s="201" t="s">
        <v>454</v>
      </c>
      <c r="G371" s="201" t="s">
        <v>489</v>
      </c>
      <c r="H371" s="201"/>
      <c r="I371" s="201" t="s">
        <v>489</v>
      </c>
      <c r="J371" s="202"/>
      <c r="K371" s="201"/>
      <c r="L371" s="202"/>
      <c r="M371" s="201"/>
      <c r="N371" s="203"/>
      <c r="V371" s="189"/>
      <c r="W371" s="195"/>
      <c r="Z371" s="163" t="s">
        <v>2930</v>
      </c>
      <c r="AB371" s="195"/>
      <c r="AD371" s="195"/>
      <c r="AF371" s="207"/>
    </row>
    <row r="372" spans="1:32" s="160" customFormat="1" ht="12" x14ac:dyDescent="0.2">
      <c r="A372" s="200"/>
      <c r="B372" s="199"/>
      <c r="C372" s="1037" t="s">
        <v>2931</v>
      </c>
      <c r="D372" s="1037"/>
      <c r="E372" s="1037"/>
      <c r="F372" s="201" t="s">
        <v>454</v>
      </c>
      <c r="G372" s="201" t="s">
        <v>489</v>
      </c>
      <c r="H372" s="201"/>
      <c r="I372" s="201" t="s">
        <v>489</v>
      </c>
      <c r="J372" s="202"/>
      <c r="K372" s="201"/>
      <c r="L372" s="202"/>
      <c r="M372" s="201"/>
      <c r="N372" s="203"/>
      <c r="V372" s="189"/>
      <c r="W372" s="195"/>
      <c r="Z372" s="163" t="s">
        <v>2931</v>
      </c>
      <c r="AB372" s="195"/>
      <c r="AD372" s="195"/>
      <c r="AF372" s="207"/>
    </row>
    <row r="373" spans="1:32" s="160" customFormat="1" ht="12" x14ac:dyDescent="0.2">
      <c r="A373" s="211"/>
      <c r="B373" s="212"/>
      <c r="C373" s="1039" t="s">
        <v>459</v>
      </c>
      <c r="D373" s="1039"/>
      <c r="E373" s="1039"/>
      <c r="F373" s="192"/>
      <c r="G373" s="192"/>
      <c r="H373" s="192"/>
      <c r="I373" s="192"/>
      <c r="J373" s="193"/>
      <c r="K373" s="192"/>
      <c r="L373" s="193">
        <v>306.76</v>
      </c>
      <c r="M373" s="208"/>
      <c r="N373" s="194"/>
      <c r="V373" s="189"/>
      <c r="W373" s="195"/>
      <c r="AB373" s="195" t="s">
        <v>459</v>
      </c>
      <c r="AD373" s="195"/>
      <c r="AF373" s="207"/>
    </row>
    <row r="374" spans="1:32" s="160" customFormat="1" ht="67.5" x14ac:dyDescent="0.2">
      <c r="A374" s="190" t="s">
        <v>845</v>
      </c>
      <c r="B374" s="191" t="s">
        <v>2923</v>
      </c>
      <c r="C374" s="1039" t="s">
        <v>2924</v>
      </c>
      <c r="D374" s="1039"/>
      <c r="E374" s="1039"/>
      <c r="F374" s="192" t="s">
        <v>1017</v>
      </c>
      <c r="G374" s="192"/>
      <c r="H374" s="192"/>
      <c r="I374" s="192" t="s">
        <v>434</v>
      </c>
      <c r="J374" s="193">
        <v>917.75</v>
      </c>
      <c r="K374" s="192"/>
      <c r="L374" s="193">
        <v>1835.5</v>
      </c>
      <c r="M374" s="192"/>
      <c r="N374" s="194"/>
      <c r="V374" s="189"/>
      <c r="W374" s="195" t="s">
        <v>2924</v>
      </c>
      <c r="AB374" s="195"/>
      <c r="AD374" s="195"/>
      <c r="AF374" s="207"/>
    </row>
    <row r="375" spans="1:32" s="160" customFormat="1" ht="12" x14ac:dyDescent="0.2">
      <c r="A375" s="211"/>
      <c r="B375" s="212"/>
      <c r="C375" s="168" t="s">
        <v>2932</v>
      </c>
      <c r="D375" s="213"/>
      <c r="E375" s="213"/>
      <c r="F375" s="214"/>
      <c r="G375" s="214"/>
      <c r="H375" s="214"/>
      <c r="I375" s="214"/>
      <c r="J375" s="215"/>
      <c r="K375" s="214"/>
      <c r="L375" s="215"/>
      <c r="M375" s="216"/>
      <c r="N375" s="217"/>
      <c r="V375" s="189"/>
      <c r="W375" s="195"/>
      <c r="AB375" s="195"/>
      <c r="AD375" s="195"/>
      <c r="AF375" s="207"/>
    </row>
    <row r="376" spans="1:32" s="160" customFormat="1" ht="33.75" x14ac:dyDescent="0.2">
      <c r="A376" s="190" t="s">
        <v>673</v>
      </c>
      <c r="B376" s="191" t="s">
        <v>2933</v>
      </c>
      <c r="C376" s="1039" t="s">
        <v>2934</v>
      </c>
      <c r="D376" s="1039"/>
      <c r="E376" s="1039"/>
      <c r="F376" s="192" t="s">
        <v>1017</v>
      </c>
      <c r="G376" s="192"/>
      <c r="H376" s="192"/>
      <c r="I376" s="192" t="s">
        <v>434</v>
      </c>
      <c r="J376" s="193">
        <v>7723.33</v>
      </c>
      <c r="K376" s="192" t="s">
        <v>566</v>
      </c>
      <c r="L376" s="193">
        <v>1679.74</v>
      </c>
      <c r="M376" s="192" t="s">
        <v>567</v>
      </c>
      <c r="N376" s="194">
        <v>15756</v>
      </c>
      <c r="V376" s="189"/>
      <c r="W376" s="195" t="s">
        <v>2934</v>
      </c>
      <c r="AB376" s="195"/>
      <c r="AD376" s="195"/>
      <c r="AF376" s="207"/>
    </row>
    <row r="377" spans="1:32" s="160" customFormat="1" ht="12" x14ac:dyDescent="0.2">
      <c r="A377" s="211"/>
      <c r="B377" s="212"/>
      <c r="C377" s="168" t="s">
        <v>2932</v>
      </c>
      <c r="D377" s="213"/>
      <c r="E377" s="213"/>
      <c r="F377" s="214"/>
      <c r="G377" s="214"/>
      <c r="H377" s="214"/>
      <c r="I377" s="214"/>
      <c r="J377" s="215"/>
      <c r="K377" s="214"/>
      <c r="L377" s="215"/>
      <c r="M377" s="216"/>
      <c r="N377" s="217"/>
      <c r="V377" s="189"/>
      <c r="W377" s="195"/>
      <c r="AB377" s="195"/>
      <c r="AD377" s="195"/>
      <c r="AF377" s="207"/>
    </row>
    <row r="378" spans="1:32" s="160" customFormat="1" ht="12" x14ac:dyDescent="0.2">
      <c r="A378" s="196"/>
      <c r="B378" s="197"/>
      <c r="C378" s="1037" t="s">
        <v>2935</v>
      </c>
      <c r="D378" s="1037"/>
      <c r="E378" s="1037"/>
      <c r="F378" s="1037"/>
      <c r="G378" s="1037"/>
      <c r="H378" s="1037"/>
      <c r="I378" s="1037"/>
      <c r="J378" s="1037"/>
      <c r="K378" s="1037"/>
      <c r="L378" s="1037"/>
      <c r="M378" s="1037"/>
      <c r="N378" s="1046"/>
      <c r="V378" s="189"/>
      <c r="W378" s="195"/>
      <c r="AB378" s="195"/>
      <c r="AC378" s="163" t="s">
        <v>2935</v>
      </c>
      <c r="AD378" s="195"/>
      <c r="AF378" s="207"/>
    </row>
    <row r="379" spans="1:32" s="160" customFormat="1" ht="22.5" x14ac:dyDescent="0.2">
      <c r="A379" s="198"/>
      <c r="B379" s="199" t="s">
        <v>568</v>
      </c>
      <c r="C379" s="1037" t="s">
        <v>569</v>
      </c>
      <c r="D379" s="1037"/>
      <c r="E379" s="1037"/>
      <c r="F379" s="1037"/>
      <c r="G379" s="1037"/>
      <c r="H379" s="1037"/>
      <c r="I379" s="1037"/>
      <c r="J379" s="1037"/>
      <c r="K379" s="1037"/>
      <c r="L379" s="1037"/>
      <c r="M379" s="1037"/>
      <c r="N379" s="1046"/>
      <c r="V379" s="189"/>
      <c r="W379" s="195"/>
      <c r="X379" s="163" t="s">
        <v>569</v>
      </c>
      <c r="AB379" s="195"/>
      <c r="AD379" s="195"/>
      <c r="AF379" s="207"/>
    </row>
    <row r="380" spans="1:32" s="160" customFormat="1" ht="33.75" x14ac:dyDescent="0.2">
      <c r="A380" s="190" t="s">
        <v>2936</v>
      </c>
      <c r="B380" s="191" t="s">
        <v>2937</v>
      </c>
      <c r="C380" s="1039" t="s">
        <v>2938</v>
      </c>
      <c r="D380" s="1039"/>
      <c r="E380" s="1039"/>
      <c r="F380" s="192" t="s">
        <v>1017</v>
      </c>
      <c r="G380" s="192"/>
      <c r="H380" s="192"/>
      <c r="I380" s="192" t="s">
        <v>434</v>
      </c>
      <c r="J380" s="193">
        <v>137079.17000000001</v>
      </c>
      <c r="K380" s="192" t="s">
        <v>1361</v>
      </c>
      <c r="L380" s="193">
        <v>55937.1</v>
      </c>
      <c r="M380" s="192" t="s">
        <v>1362</v>
      </c>
      <c r="N380" s="194">
        <v>277448</v>
      </c>
      <c r="V380" s="189"/>
      <c r="W380" s="195" t="s">
        <v>2938</v>
      </c>
      <c r="AB380" s="195"/>
      <c r="AD380" s="195"/>
      <c r="AF380" s="207"/>
    </row>
    <row r="381" spans="1:32" s="160" customFormat="1" ht="12" x14ac:dyDescent="0.2">
      <c r="A381" s="211"/>
      <c r="B381" s="212"/>
      <c r="C381" s="168" t="s">
        <v>1363</v>
      </c>
      <c r="D381" s="213"/>
      <c r="E381" s="213"/>
      <c r="F381" s="214"/>
      <c r="G381" s="214"/>
      <c r="H381" s="214"/>
      <c r="I381" s="214"/>
      <c r="J381" s="215"/>
      <c r="K381" s="214"/>
      <c r="L381" s="215"/>
      <c r="M381" s="216"/>
      <c r="N381" s="217"/>
      <c r="V381" s="189"/>
      <c r="W381" s="195"/>
      <c r="AB381" s="195"/>
      <c r="AD381" s="195"/>
      <c r="AF381" s="207"/>
    </row>
    <row r="382" spans="1:32" s="160" customFormat="1" ht="12" x14ac:dyDescent="0.2">
      <c r="A382" s="196"/>
      <c r="B382" s="197"/>
      <c r="C382" s="1037" t="s">
        <v>2939</v>
      </c>
      <c r="D382" s="1037"/>
      <c r="E382" s="1037"/>
      <c r="F382" s="1037"/>
      <c r="G382" s="1037"/>
      <c r="H382" s="1037"/>
      <c r="I382" s="1037"/>
      <c r="J382" s="1037"/>
      <c r="K382" s="1037"/>
      <c r="L382" s="1037"/>
      <c r="M382" s="1037"/>
      <c r="N382" s="1046"/>
      <c r="V382" s="189"/>
      <c r="W382" s="195"/>
      <c r="AB382" s="195"/>
      <c r="AC382" s="163" t="s">
        <v>2939</v>
      </c>
      <c r="AD382" s="195"/>
      <c r="AF382" s="207"/>
    </row>
    <row r="383" spans="1:32" s="160" customFormat="1" ht="22.5" x14ac:dyDescent="0.2">
      <c r="A383" s="198"/>
      <c r="B383" s="199" t="s">
        <v>1365</v>
      </c>
      <c r="C383" s="1037" t="s">
        <v>1366</v>
      </c>
      <c r="D383" s="1037"/>
      <c r="E383" s="1037"/>
      <c r="F383" s="1037"/>
      <c r="G383" s="1037"/>
      <c r="H383" s="1037"/>
      <c r="I383" s="1037"/>
      <c r="J383" s="1037"/>
      <c r="K383" s="1037"/>
      <c r="L383" s="1037"/>
      <c r="M383" s="1037"/>
      <c r="N383" s="1046"/>
      <c r="V383" s="189"/>
      <c r="W383" s="195"/>
      <c r="X383" s="163" t="s">
        <v>1366</v>
      </c>
      <c r="AB383" s="195"/>
      <c r="AD383" s="195"/>
      <c r="AF383" s="207"/>
    </row>
    <row r="384" spans="1:32" s="160" customFormat="1" ht="22.5" x14ac:dyDescent="0.2">
      <c r="A384" s="190" t="s">
        <v>857</v>
      </c>
      <c r="B384" s="191" t="s">
        <v>2940</v>
      </c>
      <c r="C384" s="1039" t="s">
        <v>2941</v>
      </c>
      <c r="D384" s="1039"/>
      <c r="E384" s="1039"/>
      <c r="F384" s="192" t="s">
        <v>1017</v>
      </c>
      <c r="G384" s="192"/>
      <c r="H384" s="192"/>
      <c r="I384" s="192" t="s">
        <v>545</v>
      </c>
      <c r="J384" s="193"/>
      <c r="K384" s="192"/>
      <c r="L384" s="193"/>
      <c r="M384" s="192"/>
      <c r="N384" s="194"/>
      <c r="V384" s="189"/>
      <c r="W384" s="195" t="s">
        <v>2941</v>
      </c>
      <c r="AB384" s="195"/>
      <c r="AD384" s="195"/>
      <c r="AF384" s="207"/>
    </row>
    <row r="385" spans="1:32" s="160" customFormat="1" ht="33.75" x14ac:dyDescent="0.2">
      <c r="A385" s="198"/>
      <c r="B385" s="199" t="s">
        <v>430</v>
      </c>
      <c r="C385" s="1037" t="s">
        <v>431</v>
      </c>
      <c r="D385" s="1037"/>
      <c r="E385" s="1037"/>
      <c r="F385" s="1037"/>
      <c r="G385" s="1037"/>
      <c r="H385" s="1037"/>
      <c r="I385" s="1037"/>
      <c r="J385" s="1037"/>
      <c r="K385" s="1037"/>
      <c r="L385" s="1037"/>
      <c r="M385" s="1037"/>
      <c r="N385" s="1046"/>
      <c r="V385" s="189"/>
      <c r="W385" s="195"/>
      <c r="X385" s="163" t="s">
        <v>431</v>
      </c>
      <c r="AB385" s="195"/>
      <c r="AD385" s="195"/>
      <c r="AF385" s="207"/>
    </row>
    <row r="386" spans="1:32" s="160" customFormat="1" ht="12" x14ac:dyDescent="0.2">
      <c r="A386" s="200"/>
      <c r="B386" s="199" t="s">
        <v>423</v>
      </c>
      <c r="C386" s="1037" t="s">
        <v>432</v>
      </c>
      <c r="D386" s="1037"/>
      <c r="E386" s="1037"/>
      <c r="F386" s="201"/>
      <c r="G386" s="201"/>
      <c r="H386" s="201"/>
      <c r="I386" s="201"/>
      <c r="J386" s="202">
        <v>8.66</v>
      </c>
      <c r="K386" s="201" t="s">
        <v>436</v>
      </c>
      <c r="L386" s="202">
        <v>129.9</v>
      </c>
      <c r="M386" s="201"/>
      <c r="N386" s="203"/>
      <c r="V386" s="189"/>
      <c r="W386" s="195"/>
      <c r="Y386" s="163" t="s">
        <v>432</v>
      </c>
      <c r="AB386" s="195"/>
      <c r="AD386" s="195"/>
      <c r="AF386" s="207"/>
    </row>
    <row r="387" spans="1:32" s="160" customFormat="1" ht="12" x14ac:dyDescent="0.2">
      <c r="A387" s="200"/>
      <c r="B387" s="199" t="s">
        <v>434</v>
      </c>
      <c r="C387" s="1037" t="s">
        <v>435</v>
      </c>
      <c r="D387" s="1037"/>
      <c r="E387" s="1037"/>
      <c r="F387" s="201"/>
      <c r="G387" s="201"/>
      <c r="H387" s="201"/>
      <c r="I387" s="201"/>
      <c r="J387" s="202">
        <v>2.17</v>
      </c>
      <c r="K387" s="201" t="s">
        <v>436</v>
      </c>
      <c r="L387" s="202">
        <v>32.549999999999997</v>
      </c>
      <c r="M387" s="201"/>
      <c r="N387" s="203"/>
      <c r="V387" s="189"/>
      <c r="W387" s="195"/>
      <c r="Y387" s="163" t="s">
        <v>435</v>
      </c>
      <c r="AB387" s="195"/>
      <c r="AD387" s="195"/>
      <c r="AF387" s="207"/>
    </row>
    <row r="388" spans="1:32" s="160" customFormat="1" ht="12" x14ac:dyDescent="0.2">
      <c r="A388" s="200"/>
      <c r="B388" s="199" t="s">
        <v>437</v>
      </c>
      <c r="C388" s="1037" t="s">
        <v>438</v>
      </c>
      <c r="D388" s="1037"/>
      <c r="E388" s="1037"/>
      <c r="F388" s="201"/>
      <c r="G388" s="201"/>
      <c r="H388" s="201"/>
      <c r="I388" s="201"/>
      <c r="J388" s="202">
        <v>0.37</v>
      </c>
      <c r="K388" s="201" t="s">
        <v>436</v>
      </c>
      <c r="L388" s="202">
        <v>5.55</v>
      </c>
      <c r="M388" s="201"/>
      <c r="N388" s="203"/>
      <c r="V388" s="189"/>
      <c r="W388" s="195"/>
      <c r="Y388" s="163" t="s">
        <v>438</v>
      </c>
      <c r="AB388" s="195"/>
      <c r="AD388" s="195"/>
      <c r="AF388" s="207"/>
    </row>
    <row r="389" spans="1:32" s="160" customFormat="1" ht="12" x14ac:dyDescent="0.2">
      <c r="A389" s="200"/>
      <c r="B389" s="199" t="s">
        <v>439</v>
      </c>
      <c r="C389" s="1037" t="s">
        <v>440</v>
      </c>
      <c r="D389" s="1037"/>
      <c r="E389" s="1037"/>
      <c r="F389" s="201"/>
      <c r="G389" s="201"/>
      <c r="H389" s="201"/>
      <c r="I389" s="201"/>
      <c r="J389" s="202">
        <v>729.38</v>
      </c>
      <c r="K389" s="201"/>
      <c r="L389" s="202">
        <v>8752.56</v>
      </c>
      <c r="M389" s="201"/>
      <c r="N389" s="203"/>
      <c r="V389" s="189"/>
      <c r="W389" s="195"/>
      <c r="Y389" s="163" t="s">
        <v>440</v>
      </c>
      <c r="AB389" s="195"/>
      <c r="AD389" s="195"/>
      <c r="AF389" s="207"/>
    </row>
    <row r="390" spans="1:32" s="160" customFormat="1" ht="12" x14ac:dyDescent="0.2">
      <c r="A390" s="200"/>
      <c r="B390" s="199"/>
      <c r="C390" s="1037" t="s">
        <v>443</v>
      </c>
      <c r="D390" s="1037"/>
      <c r="E390" s="1037"/>
      <c r="F390" s="201" t="s">
        <v>444</v>
      </c>
      <c r="G390" s="201" t="s">
        <v>2567</v>
      </c>
      <c r="H390" s="201" t="s">
        <v>436</v>
      </c>
      <c r="I390" s="201" t="s">
        <v>2942</v>
      </c>
      <c r="J390" s="202"/>
      <c r="K390" s="201"/>
      <c r="L390" s="202"/>
      <c r="M390" s="201"/>
      <c r="N390" s="203"/>
      <c r="V390" s="189"/>
      <c r="W390" s="195"/>
      <c r="Z390" s="163" t="s">
        <v>443</v>
      </c>
      <c r="AB390" s="195"/>
      <c r="AD390" s="195"/>
      <c r="AF390" s="207"/>
    </row>
    <row r="391" spans="1:32" s="160" customFormat="1" ht="12" x14ac:dyDescent="0.2">
      <c r="A391" s="200"/>
      <c r="B391" s="199"/>
      <c r="C391" s="1037" t="s">
        <v>447</v>
      </c>
      <c r="D391" s="1037"/>
      <c r="E391" s="1037"/>
      <c r="F391" s="201" t="s">
        <v>444</v>
      </c>
      <c r="G391" s="201" t="s">
        <v>605</v>
      </c>
      <c r="H391" s="201" t="s">
        <v>436</v>
      </c>
      <c r="I391" s="201" t="s">
        <v>1825</v>
      </c>
      <c r="J391" s="202"/>
      <c r="K391" s="201"/>
      <c r="L391" s="202"/>
      <c r="M391" s="201"/>
      <c r="N391" s="203"/>
      <c r="V391" s="189"/>
      <c r="W391" s="195"/>
      <c r="Z391" s="163" t="s">
        <v>447</v>
      </c>
      <c r="AB391" s="195"/>
      <c r="AD391" s="195"/>
      <c r="AF391" s="207"/>
    </row>
    <row r="392" spans="1:32" s="160" customFormat="1" ht="12" x14ac:dyDescent="0.2">
      <c r="A392" s="200"/>
      <c r="B392" s="199"/>
      <c r="C392" s="1047" t="s">
        <v>450</v>
      </c>
      <c r="D392" s="1047"/>
      <c r="E392" s="1047"/>
      <c r="F392" s="208"/>
      <c r="G392" s="208"/>
      <c r="H392" s="208"/>
      <c r="I392" s="208"/>
      <c r="J392" s="209">
        <v>740.21</v>
      </c>
      <c r="K392" s="208"/>
      <c r="L392" s="209">
        <v>8915.01</v>
      </c>
      <c r="M392" s="208"/>
      <c r="N392" s="210"/>
      <c r="V392" s="189"/>
      <c r="W392" s="195"/>
      <c r="AA392" s="163" t="s">
        <v>450</v>
      </c>
      <c r="AB392" s="195"/>
      <c r="AD392" s="195"/>
      <c r="AF392" s="207"/>
    </row>
    <row r="393" spans="1:32" s="160" customFormat="1" ht="12" x14ac:dyDescent="0.2">
      <c r="A393" s="200"/>
      <c r="B393" s="199"/>
      <c r="C393" s="1037" t="s">
        <v>451</v>
      </c>
      <c r="D393" s="1037"/>
      <c r="E393" s="1037"/>
      <c r="F393" s="201"/>
      <c r="G393" s="201"/>
      <c r="H393" s="201"/>
      <c r="I393" s="201"/>
      <c r="J393" s="202"/>
      <c r="K393" s="201"/>
      <c r="L393" s="202">
        <v>135.44999999999999</v>
      </c>
      <c r="M393" s="201"/>
      <c r="N393" s="203"/>
      <c r="V393" s="189"/>
      <c r="W393" s="195"/>
      <c r="Z393" s="163" t="s">
        <v>451</v>
      </c>
      <c r="AB393" s="195"/>
      <c r="AD393" s="195"/>
      <c r="AF393" s="207"/>
    </row>
    <row r="394" spans="1:32" s="160" customFormat="1" ht="45" x14ac:dyDescent="0.2">
      <c r="A394" s="200"/>
      <c r="B394" s="199" t="s">
        <v>2540</v>
      </c>
      <c r="C394" s="1037" t="s">
        <v>2541</v>
      </c>
      <c r="D394" s="1037"/>
      <c r="E394" s="1037"/>
      <c r="F394" s="201" t="s">
        <v>454</v>
      </c>
      <c r="G394" s="201" t="s">
        <v>1241</v>
      </c>
      <c r="H394" s="201"/>
      <c r="I394" s="201" t="s">
        <v>1241</v>
      </c>
      <c r="J394" s="202"/>
      <c r="K394" s="201"/>
      <c r="L394" s="202">
        <v>163.89</v>
      </c>
      <c r="M394" s="201"/>
      <c r="N394" s="203"/>
      <c r="V394" s="189"/>
      <c r="W394" s="195"/>
      <c r="Z394" s="163" t="s">
        <v>2541</v>
      </c>
      <c r="AB394" s="195"/>
      <c r="AD394" s="195"/>
      <c r="AF394" s="207"/>
    </row>
    <row r="395" spans="1:32" s="160" customFormat="1" ht="45" x14ac:dyDescent="0.2">
      <c r="A395" s="200"/>
      <c r="B395" s="199" t="s">
        <v>2542</v>
      </c>
      <c r="C395" s="1037" t="s">
        <v>2543</v>
      </c>
      <c r="D395" s="1037"/>
      <c r="E395" s="1037"/>
      <c r="F395" s="201" t="s">
        <v>454</v>
      </c>
      <c r="G395" s="201" t="s">
        <v>974</v>
      </c>
      <c r="H395" s="201"/>
      <c r="I395" s="201" t="s">
        <v>974</v>
      </c>
      <c r="J395" s="202"/>
      <c r="K395" s="201"/>
      <c r="L395" s="202">
        <v>97.52</v>
      </c>
      <c r="M395" s="201"/>
      <c r="N395" s="203"/>
      <c r="V395" s="189"/>
      <c r="W395" s="195"/>
      <c r="Z395" s="163" t="s">
        <v>2543</v>
      </c>
      <c r="AB395" s="195"/>
      <c r="AD395" s="195"/>
      <c r="AF395" s="207"/>
    </row>
    <row r="396" spans="1:32" s="160" customFormat="1" ht="12" x14ac:dyDescent="0.2">
      <c r="A396" s="211"/>
      <c r="B396" s="212"/>
      <c r="C396" s="1039" t="s">
        <v>459</v>
      </c>
      <c r="D396" s="1039"/>
      <c r="E396" s="1039"/>
      <c r="F396" s="192"/>
      <c r="G396" s="192"/>
      <c r="H396" s="192"/>
      <c r="I396" s="192"/>
      <c r="J396" s="193"/>
      <c r="K396" s="192"/>
      <c r="L396" s="193">
        <v>9176.42</v>
      </c>
      <c r="M396" s="208"/>
      <c r="N396" s="194"/>
      <c r="V396" s="189"/>
      <c r="W396" s="195"/>
      <c r="AB396" s="195" t="s">
        <v>459</v>
      </c>
      <c r="AD396" s="195"/>
      <c r="AF396" s="207"/>
    </row>
    <row r="397" spans="1:32" s="160" customFormat="1" ht="45" x14ac:dyDescent="0.2">
      <c r="A397" s="190" t="s">
        <v>866</v>
      </c>
      <c r="B397" s="191" t="s">
        <v>2943</v>
      </c>
      <c r="C397" s="1039" t="s">
        <v>2944</v>
      </c>
      <c r="D397" s="1039"/>
      <c r="E397" s="1039"/>
      <c r="F397" s="192" t="s">
        <v>1017</v>
      </c>
      <c r="G397" s="192"/>
      <c r="H397" s="192"/>
      <c r="I397" s="192" t="s">
        <v>2945</v>
      </c>
      <c r="J397" s="193">
        <v>14.2</v>
      </c>
      <c r="K397" s="192"/>
      <c r="L397" s="193">
        <v>-511.2</v>
      </c>
      <c r="M397" s="192"/>
      <c r="N397" s="194"/>
      <c r="V397" s="189"/>
      <c r="W397" s="195" t="s">
        <v>2944</v>
      </c>
      <c r="AB397" s="195"/>
      <c r="AD397" s="195"/>
      <c r="AF397" s="207"/>
    </row>
    <row r="398" spans="1:32" s="160" customFormat="1" ht="12" x14ac:dyDescent="0.2">
      <c r="A398" s="211"/>
      <c r="B398" s="212"/>
      <c r="C398" s="168" t="s">
        <v>462</v>
      </c>
      <c r="D398" s="213"/>
      <c r="E398" s="213"/>
      <c r="F398" s="214"/>
      <c r="G398" s="214"/>
      <c r="H398" s="214"/>
      <c r="I398" s="214"/>
      <c r="J398" s="215"/>
      <c r="K398" s="214"/>
      <c r="L398" s="215"/>
      <c r="M398" s="216"/>
      <c r="N398" s="217"/>
      <c r="V398" s="189"/>
      <c r="W398" s="195"/>
      <c r="AB398" s="195"/>
      <c r="AD398" s="195"/>
      <c r="AF398" s="207"/>
    </row>
    <row r="399" spans="1:32" s="160" customFormat="1" ht="22.5" x14ac:dyDescent="0.2">
      <c r="A399" s="190" t="s">
        <v>870</v>
      </c>
      <c r="B399" s="191" t="s">
        <v>2946</v>
      </c>
      <c r="C399" s="1039" t="s">
        <v>2947</v>
      </c>
      <c r="D399" s="1039"/>
      <c r="E399" s="1039"/>
      <c r="F399" s="192" t="s">
        <v>1003</v>
      </c>
      <c r="G399" s="192"/>
      <c r="H399" s="192"/>
      <c r="I399" s="192" t="s">
        <v>2948</v>
      </c>
      <c r="J399" s="193">
        <v>36.200000000000003</v>
      </c>
      <c r="K399" s="192"/>
      <c r="L399" s="193">
        <v>-4344</v>
      </c>
      <c r="M399" s="192"/>
      <c r="N399" s="194"/>
      <c r="V399" s="189"/>
      <c r="W399" s="195" t="s">
        <v>2947</v>
      </c>
      <c r="AB399" s="195"/>
      <c r="AD399" s="195"/>
      <c r="AF399" s="207"/>
    </row>
    <row r="400" spans="1:32" s="160" customFormat="1" ht="12" x14ac:dyDescent="0.2">
      <c r="A400" s="211"/>
      <c r="B400" s="212"/>
      <c r="C400" s="168" t="s">
        <v>462</v>
      </c>
      <c r="D400" s="213"/>
      <c r="E400" s="213"/>
      <c r="F400" s="214"/>
      <c r="G400" s="214"/>
      <c r="H400" s="214"/>
      <c r="I400" s="214"/>
      <c r="J400" s="215"/>
      <c r="K400" s="214"/>
      <c r="L400" s="215"/>
      <c r="M400" s="216"/>
      <c r="N400" s="217"/>
      <c r="V400" s="189"/>
      <c r="W400" s="195"/>
      <c r="AB400" s="195"/>
      <c r="AD400" s="195"/>
      <c r="AF400" s="207"/>
    </row>
    <row r="401" spans="1:32" s="160" customFormat="1" ht="22.5" x14ac:dyDescent="0.2">
      <c r="A401" s="190" t="s">
        <v>872</v>
      </c>
      <c r="B401" s="191" t="s">
        <v>2946</v>
      </c>
      <c r="C401" s="1039" t="s">
        <v>2947</v>
      </c>
      <c r="D401" s="1039"/>
      <c r="E401" s="1039"/>
      <c r="F401" s="192" t="s">
        <v>1003</v>
      </c>
      <c r="G401" s="192"/>
      <c r="H401" s="192"/>
      <c r="I401" s="192" t="s">
        <v>2398</v>
      </c>
      <c r="J401" s="193">
        <v>36.200000000000003</v>
      </c>
      <c r="K401" s="192"/>
      <c r="L401" s="193">
        <v>8688</v>
      </c>
      <c r="M401" s="192"/>
      <c r="N401" s="194"/>
      <c r="V401" s="189"/>
      <c r="W401" s="195" t="s">
        <v>2947</v>
      </c>
      <c r="AB401" s="195"/>
      <c r="AD401" s="195"/>
      <c r="AF401" s="207"/>
    </row>
    <row r="402" spans="1:32" s="160" customFormat="1" ht="12" x14ac:dyDescent="0.2">
      <c r="A402" s="211"/>
      <c r="B402" s="212"/>
      <c r="C402" s="168" t="s">
        <v>462</v>
      </c>
      <c r="D402" s="213"/>
      <c r="E402" s="213"/>
      <c r="F402" s="214"/>
      <c r="G402" s="214"/>
      <c r="H402" s="214"/>
      <c r="I402" s="214"/>
      <c r="J402" s="215"/>
      <c r="K402" s="214"/>
      <c r="L402" s="215"/>
      <c r="M402" s="216"/>
      <c r="N402" s="217"/>
      <c r="V402" s="189"/>
      <c r="W402" s="195"/>
      <c r="AB402" s="195"/>
      <c r="AD402" s="195"/>
      <c r="AF402" s="207"/>
    </row>
    <row r="403" spans="1:32" s="160" customFormat="1" ht="12" x14ac:dyDescent="0.2">
      <c r="A403" s="196"/>
      <c r="B403" s="197"/>
      <c r="C403" s="1037" t="s">
        <v>2949</v>
      </c>
      <c r="D403" s="1037"/>
      <c r="E403" s="1037"/>
      <c r="F403" s="1037"/>
      <c r="G403" s="1037"/>
      <c r="H403" s="1037"/>
      <c r="I403" s="1037"/>
      <c r="J403" s="1037"/>
      <c r="K403" s="1037"/>
      <c r="L403" s="1037"/>
      <c r="M403" s="1037"/>
      <c r="N403" s="1046"/>
      <c r="V403" s="189"/>
      <c r="W403" s="195"/>
      <c r="AB403" s="195"/>
      <c r="AD403" s="195"/>
      <c r="AE403" s="163" t="s">
        <v>2949</v>
      </c>
      <c r="AF403" s="207"/>
    </row>
    <row r="404" spans="1:32" s="160" customFormat="1" ht="45" x14ac:dyDescent="0.2">
      <c r="A404" s="190" t="s">
        <v>657</v>
      </c>
      <c r="B404" s="191" t="s">
        <v>2950</v>
      </c>
      <c r="C404" s="1039" t="s">
        <v>2951</v>
      </c>
      <c r="D404" s="1039"/>
      <c r="E404" s="1039"/>
      <c r="F404" s="192" t="s">
        <v>1017</v>
      </c>
      <c r="G404" s="192"/>
      <c r="H404" s="192"/>
      <c r="I404" s="192" t="s">
        <v>545</v>
      </c>
      <c r="J404" s="193">
        <v>23.95</v>
      </c>
      <c r="K404" s="192"/>
      <c r="L404" s="193">
        <v>287.39999999999998</v>
      </c>
      <c r="M404" s="192"/>
      <c r="N404" s="194"/>
      <c r="V404" s="189"/>
      <c r="W404" s="195" t="s">
        <v>2951</v>
      </c>
      <c r="AB404" s="195"/>
      <c r="AD404" s="195"/>
      <c r="AF404" s="207"/>
    </row>
    <row r="405" spans="1:32" s="160" customFormat="1" ht="12" x14ac:dyDescent="0.2">
      <c r="A405" s="211"/>
      <c r="B405" s="212"/>
      <c r="C405" s="168" t="s">
        <v>462</v>
      </c>
      <c r="D405" s="213"/>
      <c r="E405" s="213"/>
      <c r="F405" s="214"/>
      <c r="G405" s="214"/>
      <c r="H405" s="214"/>
      <c r="I405" s="214"/>
      <c r="J405" s="215"/>
      <c r="K405" s="214"/>
      <c r="L405" s="215"/>
      <c r="M405" s="216"/>
      <c r="N405" s="217"/>
      <c r="V405" s="189"/>
      <c r="W405" s="195"/>
      <c r="AB405" s="195"/>
      <c r="AD405" s="195"/>
      <c r="AF405" s="207"/>
    </row>
    <row r="406" spans="1:32" s="160" customFormat="1" ht="22.5" x14ac:dyDescent="0.2">
      <c r="A406" s="190" t="s">
        <v>885</v>
      </c>
      <c r="B406" s="191" t="s">
        <v>2952</v>
      </c>
      <c r="C406" s="1039" t="s">
        <v>2953</v>
      </c>
      <c r="D406" s="1039"/>
      <c r="E406" s="1039"/>
      <c r="F406" s="192" t="s">
        <v>769</v>
      </c>
      <c r="G406" s="192"/>
      <c r="H406" s="192"/>
      <c r="I406" s="192" t="s">
        <v>960</v>
      </c>
      <c r="J406" s="193"/>
      <c r="K406" s="192"/>
      <c r="L406" s="193"/>
      <c r="M406" s="192"/>
      <c r="N406" s="194"/>
      <c r="V406" s="189"/>
      <c r="W406" s="195" t="s">
        <v>2953</v>
      </c>
      <c r="AB406" s="195"/>
      <c r="AD406" s="195"/>
      <c r="AF406" s="207"/>
    </row>
    <row r="407" spans="1:32" s="160" customFormat="1" ht="12" x14ac:dyDescent="0.2">
      <c r="A407" s="196"/>
      <c r="B407" s="197"/>
      <c r="C407" s="1037" t="s">
        <v>2954</v>
      </c>
      <c r="D407" s="1037"/>
      <c r="E407" s="1037"/>
      <c r="F407" s="1037"/>
      <c r="G407" s="1037"/>
      <c r="H407" s="1037"/>
      <c r="I407" s="1037"/>
      <c r="J407" s="1037"/>
      <c r="K407" s="1037"/>
      <c r="L407" s="1037"/>
      <c r="M407" s="1037"/>
      <c r="N407" s="1046"/>
      <c r="V407" s="189"/>
      <c r="W407" s="195"/>
      <c r="AB407" s="195"/>
      <c r="AD407" s="195"/>
      <c r="AE407" s="163" t="s">
        <v>2954</v>
      </c>
      <c r="AF407" s="207"/>
    </row>
    <row r="408" spans="1:32" s="160" customFormat="1" ht="33.75" x14ac:dyDescent="0.2">
      <c r="A408" s="198"/>
      <c r="B408" s="199" t="s">
        <v>430</v>
      </c>
      <c r="C408" s="1037" t="s">
        <v>431</v>
      </c>
      <c r="D408" s="1037"/>
      <c r="E408" s="1037"/>
      <c r="F408" s="1037"/>
      <c r="G408" s="1037"/>
      <c r="H408" s="1037"/>
      <c r="I408" s="1037"/>
      <c r="J408" s="1037"/>
      <c r="K408" s="1037"/>
      <c r="L408" s="1037"/>
      <c r="M408" s="1037"/>
      <c r="N408" s="1046"/>
      <c r="V408" s="189"/>
      <c r="W408" s="195"/>
      <c r="X408" s="163" t="s">
        <v>431</v>
      </c>
      <c r="AB408" s="195"/>
      <c r="AD408" s="195"/>
      <c r="AF408" s="207"/>
    </row>
    <row r="409" spans="1:32" s="160" customFormat="1" ht="12" x14ac:dyDescent="0.2">
      <c r="A409" s="200"/>
      <c r="B409" s="199" t="s">
        <v>423</v>
      </c>
      <c r="C409" s="1037" t="s">
        <v>432</v>
      </c>
      <c r="D409" s="1037"/>
      <c r="E409" s="1037"/>
      <c r="F409" s="201"/>
      <c r="G409" s="201"/>
      <c r="H409" s="201"/>
      <c r="I409" s="201"/>
      <c r="J409" s="202">
        <v>542.95000000000005</v>
      </c>
      <c r="K409" s="201" t="s">
        <v>436</v>
      </c>
      <c r="L409" s="202">
        <v>81.44</v>
      </c>
      <c r="M409" s="201"/>
      <c r="N409" s="203"/>
      <c r="V409" s="189"/>
      <c r="W409" s="195"/>
      <c r="Y409" s="163" t="s">
        <v>432</v>
      </c>
      <c r="AB409" s="195"/>
      <c r="AD409" s="195"/>
      <c r="AF409" s="207"/>
    </row>
    <row r="410" spans="1:32" s="160" customFormat="1" ht="12" x14ac:dyDescent="0.2">
      <c r="A410" s="200"/>
      <c r="B410" s="199" t="s">
        <v>434</v>
      </c>
      <c r="C410" s="1037" t="s">
        <v>435</v>
      </c>
      <c r="D410" s="1037"/>
      <c r="E410" s="1037"/>
      <c r="F410" s="201"/>
      <c r="G410" s="201"/>
      <c r="H410" s="201"/>
      <c r="I410" s="201"/>
      <c r="J410" s="202">
        <v>216.38</v>
      </c>
      <c r="K410" s="201" t="s">
        <v>436</v>
      </c>
      <c r="L410" s="202">
        <v>32.46</v>
      </c>
      <c r="M410" s="201"/>
      <c r="N410" s="203"/>
      <c r="V410" s="189"/>
      <c r="W410" s="195"/>
      <c r="Y410" s="163" t="s">
        <v>435</v>
      </c>
      <c r="AB410" s="195"/>
      <c r="AD410" s="195"/>
      <c r="AF410" s="207"/>
    </row>
    <row r="411" spans="1:32" s="160" customFormat="1" ht="12" x14ac:dyDescent="0.2">
      <c r="A411" s="200"/>
      <c r="B411" s="199" t="s">
        <v>437</v>
      </c>
      <c r="C411" s="1037" t="s">
        <v>438</v>
      </c>
      <c r="D411" s="1037"/>
      <c r="E411" s="1037"/>
      <c r="F411" s="201"/>
      <c r="G411" s="201"/>
      <c r="H411" s="201"/>
      <c r="I411" s="201"/>
      <c r="J411" s="202">
        <v>52.01</v>
      </c>
      <c r="K411" s="201" t="s">
        <v>436</v>
      </c>
      <c r="L411" s="202">
        <v>7.8</v>
      </c>
      <c r="M411" s="201"/>
      <c r="N411" s="203"/>
      <c r="V411" s="189"/>
      <c r="W411" s="195"/>
      <c r="Y411" s="163" t="s">
        <v>438</v>
      </c>
      <c r="AB411" s="195"/>
      <c r="AD411" s="195"/>
      <c r="AF411" s="207"/>
    </row>
    <row r="412" spans="1:32" s="160" customFormat="1" ht="12" x14ac:dyDescent="0.2">
      <c r="A412" s="200"/>
      <c r="B412" s="199" t="s">
        <v>439</v>
      </c>
      <c r="C412" s="1037" t="s">
        <v>440</v>
      </c>
      <c r="D412" s="1037"/>
      <c r="E412" s="1037"/>
      <c r="F412" s="201"/>
      <c r="G412" s="201"/>
      <c r="H412" s="201"/>
      <c r="I412" s="201"/>
      <c r="J412" s="202">
        <v>1633.36</v>
      </c>
      <c r="K412" s="201"/>
      <c r="L412" s="202">
        <v>196</v>
      </c>
      <c r="M412" s="201"/>
      <c r="N412" s="203"/>
      <c r="V412" s="189"/>
      <c r="W412" s="195"/>
      <c r="Y412" s="163" t="s">
        <v>440</v>
      </c>
      <c r="AB412" s="195"/>
      <c r="AD412" s="195"/>
      <c r="AF412" s="207"/>
    </row>
    <row r="413" spans="1:32" s="160" customFormat="1" ht="12" x14ac:dyDescent="0.2">
      <c r="A413" s="196"/>
      <c r="B413" s="204" t="s">
        <v>2955</v>
      </c>
      <c r="C413" s="1048" t="s">
        <v>2956</v>
      </c>
      <c r="D413" s="1048"/>
      <c r="E413" s="1048"/>
      <c r="F413" s="205" t="s">
        <v>1017</v>
      </c>
      <c r="G413" s="205" t="s">
        <v>1004</v>
      </c>
      <c r="H413" s="205"/>
      <c r="I413" s="205" t="s">
        <v>545</v>
      </c>
      <c r="J413" s="199"/>
      <c r="K413" s="201"/>
      <c r="L413" s="202"/>
      <c r="M413" s="201"/>
      <c r="N413" s="206"/>
      <c r="V413" s="189"/>
      <c r="W413" s="195"/>
      <c r="AB413" s="195"/>
      <c r="AD413" s="195"/>
      <c r="AF413" s="207" t="s">
        <v>2956</v>
      </c>
    </row>
    <row r="414" spans="1:32" s="160" customFormat="1" ht="12" x14ac:dyDescent="0.2">
      <c r="A414" s="200"/>
      <c r="B414" s="199"/>
      <c r="C414" s="1037" t="s">
        <v>443</v>
      </c>
      <c r="D414" s="1037"/>
      <c r="E414" s="1037"/>
      <c r="F414" s="201" t="s">
        <v>444</v>
      </c>
      <c r="G414" s="201" t="s">
        <v>2957</v>
      </c>
      <c r="H414" s="201" t="s">
        <v>436</v>
      </c>
      <c r="I414" s="201" t="s">
        <v>2958</v>
      </c>
      <c r="J414" s="202"/>
      <c r="K414" s="201"/>
      <c r="L414" s="202"/>
      <c r="M414" s="201"/>
      <c r="N414" s="203"/>
      <c r="V414" s="189"/>
      <c r="W414" s="195"/>
      <c r="Z414" s="163" t="s">
        <v>443</v>
      </c>
      <c r="AB414" s="195"/>
      <c r="AD414" s="195"/>
      <c r="AF414" s="207"/>
    </row>
    <row r="415" spans="1:32" s="160" customFormat="1" ht="12" x14ac:dyDescent="0.2">
      <c r="A415" s="200"/>
      <c r="B415" s="199"/>
      <c r="C415" s="1037" t="s">
        <v>447</v>
      </c>
      <c r="D415" s="1037"/>
      <c r="E415" s="1037"/>
      <c r="F415" s="201" t="s">
        <v>444</v>
      </c>
      <c r="G415" s="201" t="s">
        <v>2959</v>
      </c>
      <c r="H415" s="201" t="s">
        <v>436</v>
      </c>
      <c r="I415" s="201" t="s">
        <v>2960</v>
      </c>
      <c r="J415" s="202"/>
      <c r="K415" s="201"/>
      <c r="L415" s="202"/>
      <c r="M415" s="201"/>
      <c r="N415" s="203"/>
      <c r="V415" s="189"/>
      <c r="W415" s="195"/>
      <c r="Z415" s="163" t="s">
        <v>447</v>
      </c>
      <c r="AB415" s="195"/>
      <c r="AD415" s="195"/>
      <c r="AF415" s="207"/>
    </row>
    <row r="416" spans="1:32" s="160" customFormat="1" ht="12" x14ac:dyDescent="0.2">
      <c r="A416" s="200"/>
      <c r="B416" s="199"/>
      <c r="C416" s="1047" t="s">
        <v>450</v>
      </c>
      <c r="D416" s="1047"/>
      <c r="E416" s="1047"/>
      <c r="F416" s="208"/>
      <c r="G416" s="208"/>
      <c r="H416" s="208"/>
      <c r="I416" s="208"/>
      <c r="J416" s="209">
        <v>2392.69</v>
      </c>
      <c r="K416" s="208"/>
      <c r="L416" s="209">
        <v>309.89999999999998</v>
      </c>
      <c r="M416" s="208"/>
      <c r="N416" s="210"/>
      <c r="V416" s="189"/>
      <c r="W416" s="195"/>
      <c r="AA416" s="163" t="s">
        <v>450</v>
      </c>
      <c r="AB416" s="195"/>
      <c r="AD416" s="195"/>
      <c r="AF416" s="207"/>
    </row>
    <row r="417" spans="1:32" s="160" customFormat="1" ht="12" x14ac:dyDescent="0.2">
      <c r="A417" s="200"/>
      <c r="B417" s="199"/>
      <c r="C417" s="1037" t="s">
        <v>451</v>
      </c>
      <c r="D417" s="1037"/>
      <c r="E417" s="1037"/>
      <c r="F417" s="201"/>
      <c r="G417" s="201"/>
      <c r="H417" s="201"/>
      <c r="I417" s="201"/>
      <c r="J417" s="202"/>
      <c r="K417" s="201"/>
      <c r="L417" s="202">
        <v>89.24</v>
      </c>
      <c r="M417" s="201"/>
      <c r="N417" s="203"/>
      <c r="V417" s="189"/>
      <c r="W417" s="195"/>
      <c r="Z417" s="163" t="s">
        <v>451</v>
      </c>
      <c r="AB417" s="195"/>
      <c r="AD417" s="195"/>
      <c r="AF417" s="207"/>
    </row>
    <row r="418" spans="1:32" s="160" customFormat="1" ht="22.5" x14ac:dyDescent="0.2">
      <c r="A418" s="200"/>
      <c r="B418" s="199" t="s">
        <v>1294</v>
      </c>
      <c r="C418" s="1037" t="s">
        <v>1295</v>
      </c>
      <c r="D418" s="1037"/>
      <c r="E418" s="1037"/>
      <c r="F418" s="201" t="s">
        <v>454</v>
      </c>
      <c r="G418" s="201" t="s">
        <v>819</v>
      </c>
      <c r="H418" s="201"/>
      <c r="I418" s="201" t="s">
        <v>819</v>
      </c>
      <c r="J418" s="202"/>
      <c r="K418" s="201"/>
      <c r="L418" s="202">
        <v>96.38</v>
      </c>
      <c r="M418" s="201"/>
      <c r="N418" s="203"/>
      <c r="V418" s="189"/>
      <c r="W418" s="195"/>
      <c r="Z418" s="163" t="s">
        <v>1295</v>
      </c>
      <c r="AB418" s="195"/>
      <c r="AD418" s="195"/>
      <c r="AF418" s="207"/>
    </row>
    <row r="419" spans="1:32" s="160" customFormat="1" ht="22.5" x14ac:dyDescent="0.2">
      <c r="A419" s="200"/>
      <c r="B419" s="199" t="s">
        <v>1296</v>
      </c>
      <c r="C419" s="1037" t="s">
        <v>1297</v>
      </c>
      <c r="D419" s="1037"/>
      <c r="E419" s="1037"/>
      <c r="F419" s="201" t="s">
        <v>454</v>
      </c>
      <c r="G419" s="201" t="s">
        <v>561</v>
      </c>
      <c r="H419" s="201"/>
      <c r="I419" s="201" t="s">
        <v>561</v>
      </c>
      <c r="J419" s="202"/>
      <c r="K419" s="201"/>
      <c r="L419" s="202">
        <v>49.08</v>
      </c>
      <c r="M419" s="201"/>
      <c r="N419" s="203"/>
      <c r="V419" s="189"/>
      <c r="W419" s="195"/>
      <c r="Z419" s="163" t="s">
        <v>1297</v>
      </c>
      <c r="AB419" s="195"/>
      <c r="AD419" s="195"/>
      <c r="AF419" s="207"/>
    </row>
    <row r="420" spans="1:32" s="160" customFormat="1" ht="12" x14ac:dyDescent="0.2">
      <c r="A420" s="211"/>
      <c r="B420" s="212"/>
      <c r="C420" s="1039" t="s">
        <v>459</v>
      </c>
      <c r="D420" s="1039"/>
      <c r="E420" s="1039"/>
      <c r="F420" s="192"/>
      <c r="G420" s="192"/>
      <c r="H420" s="192"/>
      <c r="I420" s="192"/>
      <c r="J420" s="193"/>
      <c r="K420" s="192"/>
      <c r="L420" s="193">
        <v>455.36</v>
      </c>
      <c r="M420" s="208"/>
      <c r="N420" s="194"/>
      <c r="V420" s="189"/>
      <c r="W420" s="195"/>
      <c r="AB420" s="195" t="s">
        <v>459</v>
      </c>
      <c r="AD420" s="195"/>
      <c r="AF420" s="207"/>
    </row>
    <row r="421" spans="1:32" s="160" customFormat="1" ht="22.5" x14ac:dyDescent="0.2">
      <c r="A421" s="190" t="s">
        <v>889</v>
      </c>
      <c r="B421" s="191" t="s">
        <v>2961</v>
      </c>
      <c r="C421" s="1039" t="s">
        <v>2962</v>
      </c>
      <c r="D421" s="1039"/>
      <c r="E421" s="1039"/>
      <c r="F421" s="192" t="s">
        <v>1017</v>
      </c>
      <c r="G421" s="192"/>
      <c r="H421" s="192"/>
      <c r="I421" s="192" t="s">
        <v>545</v>
      </c>
      <c r="J421" s="193">
        <v>360.51</v>
      </c>
      <c r="K421" s="192"/>
      <c r="L421" s="193">
        <v>4326.12</v>
      </c>
      <c r="M421" s="192"/>
      <c r="N421" s="194"/>
      <c r="V421" s="189"/>
      <c r="W421" s="195" t="s">
        <v>2962</v>
      </c>
      <c r="AB421" s="195"/>
      <c r="AD421" s="195"/>
      <c r="AF421" s="207"/>
    </row>
    <row r="422" spans="1:32" s="160" customFormat="1" ht="12" x14ac:dyDescent="0.2">
      <c r="A422" s="211"/>
      <c r="B422" s="212"/>
      <c r="C422" s="168" t="s">
        <v>462</v>
      </c>
      <c r="D422" s="213"/>
      <c r="E422" s="213"/>
      <c r="F422" s="214"/>
      <c r="G422" s="214"/>
      <c r="H422" s="214"/>
      <c r="I422" s="214"/>
      <c r="J422" s="215"/>
      <c r="K422" s="214"/>
      <c r="L422" s="215"/>
      <c r="M422" s="216"/>
      <c r="N422" s="217"/>
      <c r="V422" s="189"/>
      <c r="W422" s="195"/>
      <c r="AB422" s="195"/>
      <c r="AD422" s="195"/>
      <c r="AF422" s="207"/>
    </row>
    <row r="423" spans="1:32" s="160" customFormat="1" ht="33.75" x14ac:dyDescent="0.2">
      <c r="A423" s="190" t="s">
        <v>890</v>
      </c>
      <c r="B423" s="191" t="s">
        <v>2963</v>
      </c>
      <c r="C423" s="1039" t="s">
        <v>2964</v>
      </c>
      <c r="D423" s="1039"/>
      <c r="E423" s="1039"/>
      <c r="F423" s="192" t="s">
        <v>2965</v>
      </c>
      <c r="G423" s="192"/>
      <c r="H423" s="192"/>
      <c r="I423" s="192" t="s">
        <v>437</v>
      </c>
      <c r="J423" s="193"/>
      <c r="K423" s="192"/>
      <c r="L423" s="193"/>
      <c r="M423" s="192"/>
      <c r="N423" s="194"/>
      <c r="V423" s="189"/>
      <c r="W423" s="195" t="s">
        <v>2964</v>
      </c>
      <c r="AB423" s="195"/>
      <c r="AD423" s="195"/>
      <c r="AF423" s="207"/>
    </row>
    <row r="424" spans="1:32" s="160" customFormat="1" ht="33.75" x14ac:dyDescent="0.2">
      <c r="A424" s="198"/>
      <c r="B424" s="199" t="s">
        <v>430</v>
      </c>
      <c r="C424" s="1037" t="s">
        <v>431</v>
      </c>
      <c r="D424" s="1037"/>
      <c r="E424" s="1037"/>
      <c r="F424" s="1037"/>
      <c r="G424" s="1037"/>
      <c r="H424" s="1037"/>
      <c r="I424" s="1037"/>
      <c r="J424" s="1037"/>
      <c r="K424" s="1037"/>
      <c r="L424" s="1037"/>
      <c r="M424" s="1037"/>
      <c r="N424" s="1046"/>
      <c r="V424" s="189"/>
      <c r="W424" s="195"/>
      <c r="X424" s="163" t="s">
        <v>431</v>
      </c>
      <c r="AB424" s="195"/>
      <c r="AD424" s="195"/>
      <c r="AF424" s="207"/>
    </row>
    <row r="425" spans="1:32" s="160" customFormat="1" ht="12" x14ac:dyDescent="0.2">
      <c r="A425" s="200"/>
      <c r="B425" s="199" t="s">
        <v>423</v>
      </c>
      <c r="C425" s="1037" t="s">
        <v>432</v>
      </c>
      <c r="D425" s="1037"/>
      <c r="E425" s="1037"/>
      <c r="F425" s="201"/>
      <c r="G425" s="201"/>
      <c r="H425" s="201"/>
      <c r="I425" s="201"/>
      <c r="J425" s="202">
        <v>9.52</v>
      </c>
      <c r="K425" s="201" t="s">
        <v>436</v>
      </c>
      <c r="L425" s="202">
        <v>35.700000000000003</v>
      </c>
      <c r="M425" s="201"/>
      <c r="N425" s="203"/>
      <c r="V425" s="189"/>
      <c r="W425" s="195"/>
      <c r="Y425" s="163" t="s">
        <v>432</v>
      </c>
      <c r="AB425" s="195"/>
      <c r="AD425" s="195"/>
      <c r="AF425" s="207"/>
    </row>
    <row r="426" spans="1:32" s="160" customFormat="1" ht="12" x14ac:dyDescent="0.2">
      <c r="A426" s="200"/>
      <c r="B426" s="199" t="s">
        <v>434</v>
      </c>
      <c r="C426" s="1037" t="s">
        <v>435</v>
      </c>
      <c r="D426" s="1037"/>
      <c r="E426" s="1037"/>
      <c r="F426" s="201"/>
      <c r="G426" s="201"/>
      <c r="H426" s="201"/>
      <c r="I426" s="201"/>
      <c r="J426" s="202">
        <v>4.22</v>
      </c>
      <c r="K426" s="201" t="s">
        <v>436</v>
      </c>
      <c r="L426" s="202">
        <v>15.83</v>
      </c>
      <c r="M426" s="201"/>
      <c r="N426" s="203"/>
      <c r="V426" s="189"/>
      <c r="W426" s="195"/>
      <c r="Y426" s="163" t="s">
        <v>435</v>
      </c>
      <c r="AB426" s="195"/>
      <c r="AD426" s="195"/>
      <c r="AF426" s="207"/>
    </row>
    <row r="427" spans="1:32" s="160" customFormat="1" ht="12" x14ac:dyDescent="0.2">
      <c r="A427" s="200"/>
      <c r="B427" s="199" t="s">
        <v>437</v>
      </c>
      <c r="C427" s="1037" t="s">
        <v>438</v>
      </c>
      <c r="D427" s="1037"/>
      <c r="E427" s="1037"/>
      <c r="F427" s="201"/>
      <c r="G427" s="201"/>
      <c r="H427" s="201"/>
      <c r="I427" s="201"/>
      <c r="J427" s="202">
        <v>0.12</v>
      </c>
      <c r="K427" s="201" t="s">
        <v>436</v>
      </c>
      <c r="L427" s="202">
        <v>0.45</v>
      </c>
      <c r="M427" s="201"/>
      <c r="N427" s="203"/>
      <c r="V427" s="189"/>
      <c r="W427" s="195"/>
      <c r="Y427" s="163" t="s">
        <v>438</v>
      </c>
      <c r="AB427" s="195"/>
      <c r="AD427" s="195"/>
      <c r="AF427" s="207"/>
    </row>
    <row r="428" spans="1:32" s="160" customFormat="1" ht="12" x14ac:dyDescent="0.2">
      <c r="A428" s="200"/>
      <c r="B428" s="199" t="s">
        <v>439</v>
      </c>
      <c r="C428" s="1037" t="s">
        <v>440</v>
      </c>
      <c r="D428" s="1037"/>
      <c r="E428" s="1037"/>
      <c r="F428" s="201"/>
      <c r="G428" s="201"/>
      <c r="H428" s="201"/>
      <c r="I428" s="201"/>
      <c r="J428" s="202">
        <v>14.09</v>
      </c>
      <c r="K428" s="201"/>
      <c r="L428" s="202">
        <v>42.27</v>
      </c>
      <c r="M428" s="201"/>
      <c r="N428" s="203"/>
      <c r="V428" s="189"/>
      <c r="W428" s="195"/>
      <c r="Y428" s="163" t="s">
        <v>440</v>
      </c>
      <c r="AB428" s="195"/>
      <c r="AD428" s="195"/>
      <c r="AF428" s="207"/>
    </row>
    <row r="429" spans="1:32" s="160" customFormat="1" ht="12" x14ac:dyDescent="0.2">
      <c r="A429" s="196"/>
      <c r="B429" s="204" t="s">
        <v>2666</v>
      </c>
      <c r="C429" s="1048" t="s">
        <v>2675</v>
      </c>
      <c r="D429" s="1048"/>
      <c r="E429" s="1048"/>
      <c r="F429" s="205" t="s">
        <v>1017</v>
      </c>
      <c r="G429" s="205" t="s">
        <v>434</v>
      </c>
      <c r="H429" s="205"/>
      <c r="I429" s="205" t="s">
        <v>476</v>
      </c>
      <c r="J429" s="199"/>
      <c r="K429" s="201"/>
      <c r="L429" s="202"/>
      <c r="M429" s="201"/>
      <c r="N429" s="206"/>
      <c r="V429" s="189"/>
      <c r="W429" s="195"/>
      <c r="AB429" s="195"/>
      <c r="AD429" s="195"/>
      <c r="AF429" s="207" t="s">
        <v>2675</v>
      </c>
    </row>
    <row r="430" spans="1:32" s="160" customFormat="1" ht="12" x14ac:dyDescent="0.2">
      <c r="A430" s="200"/>
      <c r="B430" s="199"/>
      <c r="C430" s="1037" t="s">
        <v>443</v>
      </c>
      <c r="D430" s="1037"/>
      <c r="E430" s="1037"/>
      <c r="F430" s="201" t="s">
        <v>444</v>
      </c>
      <c r="G430" s="201" t="s">
        <v>2966</v>
      </c>
      <c r="H430" s="201" t="s">
        <v>436</v>
      </c>
      <c r="I430" s="201" t="s">
        <v>1483</v>
      </c>
      <c r="J430" s="202"/>
      <c r="K430" s="201"/>
      <c r="L430" s="202"/>
      <c r="M430" s="201"/>
      <c r="N430" s="203"/>
      <c r="V430" s="189"/>
      <c r="W430" s="195"/>
      <c r="Z430" s="163" t="s">
        <v>443</v>
      </c>
      <c r="AB430" s="195"/>
      <c r="AD430" s="195"/>
      <c r="AF430" s="207"/>
    </row>
    <row r="431" spans="1:32" s="160" customFormat="1" ht="12" x14ac:dyDescent="0.2">
      <c r="A431" s="200"/>
      <c r="B431" s="199"/>
      <c r="C431" s="1037" t="s">
        <v>447</v>
      </c>
      <c r="D431" s="1037"/>
      <c r="E431" s="1037"/>
      <c r="F431" s="201" t="s">
        <v>444</v>
      </c>
      <c r="G431" s="201" t="s">
        <v>2649</v>
      </c>
      <c r="H431" s="201" t="s">
        <v>436</v>
      </c>
      <c r="I431" s="201" t="s">
        <v>2967</v>
      </c>
      <c r="J431" s="202"/>
      <c r="K431" s="201"/>
      <c r="L431" s="202"/>
      <c r="M431" s="201"/>
      <c r="N431" s="203"/>
      <c r="V431" s="189"/>
      <c r="W431" s="195"/>
      <c r="Z431" s="163" t="s">
        <v>447</v>
      </c>
      <c r="AB431" s="195"/>
      <c r="AD431" s="195"/>
      <c r="AF431" s="207"/>
    </row>
    <row r="432" spans="1:32" s="160" customFormat="1" ht="12" x14ac:dyDescent="0.2">
      <c r="A432" s="200"/>
      <c r="B432" s="199"/>
      <c r="C432" s="1047" t="s">
        <v>450</v>
      </c>
      <c r="D432" s="1047"/>
      <c r="E432" s="1047"/>
      <c r="F432" s="208"/>
      <c r="G432" s="208"/>
      <c r="H432" s="208"/>
      <c r="I432" s="208"/>
      <c r="J432" s="209">
        <v>27.83</v>
      </c>
      <c r="K432" s="208"/>
      <c r="L432" s="209">
        <v>93.8</v>
      </c>
      <c r="M432" s="208"/>
      <c r="N432" s="210"/>
      <c r="V432" s="189"/>
      <c r="W432" s="195"/>
      <c r="AA432" s="163" t="s">
        <v>450</v>
      </c>
      <c r="AB432" s="195"/>
      <c r="AD432" s="195"/>
      <c r="AF432" s="207"/>
    </row>
    <row r="433" spans="1:32" s="160" customFormat="1" ht="12" x14ac:dyDescent="0.2">
      <c r="A433" s="200"/>
      <c r="B433" s="199"/>
      <c r="C433" s="1037" t="s">
        <v>451</v>
      </c>
      <c r="D433" s="1037"/>
      <c r="E433" s="1037"/>
      <c r="F433" s="201"/>
      <c r="G433" s="201"/>
      <c r="H433" s="201"/>
      <c r="I433" s="201"/>
      <c r="J433" s="202"/>
      <c r="K433" s="201"/>
      <c r="L433" s="202">
        <v>36.15</v>
      </c>
      <c r="M433" s="201"/>
      <c r="N433" s="203"/>
      <c r="V433" s="189"/>
      <c r="W433" s="195"/>
      <c r="Z433" s="163" t="s">
        <v>451</v>
      </c>
      <c r="AB433" s="195"/>
      <c r="AD433" s="195"/>
      <c r="AF433" s="207"/>
    </row>
    <row r="434" spans="1:32" s="160" customFormat="1" ht="45" x14ac:dyDescent="0.2">
      <c r="A434" s="200"/>
      <c r="B434" s="199" t="s">
        <v>2540</v>
      </c>
      <c r="C434" s="1037" t="s">
        <v>2541</v>
      </c>
      <c r="D434" s="1037"/>
      <c r="E434" s="1037"/>
      <c r="F434" s="201" t="s">
        <v>454</v>
      </c>
      <c r="G434" s="201" t="s">
        <v>1241</v>
      </c>
      <c r="H434" s="201"/>
      <c r="I434" s="201" t="s">
        <v>1241</v>
      </c>
      <c r="J434" s="202"/>
      <c r="K434" s="201"/>
      <c r="L434" s="202">
        <v>43.74</v>
      </c>
      <c r="M434" s="201"/>
      <c r="N434" s="203"/>
      <c r="V434" s="189"/>
      <c r="W434" s="195"/>
      <c r="Z434" s="163" t="s">
        <v>2541</v>
      </c>
      <c r="AB434" s="195"/>
      <c r="AD434" s="195"/>
      <c r="AF434" s="207"/>
    </row>
    <row r="435" spans="1:32" s="160" customFormat="1" ht="45" x14ac:dyDescent="0.2">
      <c r="A435" s="200"/>
      <c r="B435" s="199" t="s">
        <v>2542</v>
      </c>
      <c r="C435" s="1037" t="s">
        <v>2543</v>
      </c>
      <c r="D435" s="1037"/>
      <c r="E435" s="1037"/>
      <c r="F435" s="201" t="s">
        <v>454</v>
      </c>
      <c r="G435" s="201" t="s">
        <v>974</v>
      </c>
      <c r="H435" s="201"/>
      <c r="I435" s="201" t="s">
        <v>974</v>
      </c>
      <c r="J435" s="202"/>
      <c r="K435" s="201"/>
      <c r="L435" s="202">
        <v>26.03</v>
      </c>
      <c r="M435" s="201"/>
      <c r="N435" s="203"/>
      <c r="V435" s="189"/>
      <c r="W435" s="195"/>
      <c r="Z435" s="163" t="s">
        <v>2543</v>
      </c>
      <c r="AB435" s="195"/>
      <c r="AD435" s="195"/>
      <c r="AF435" s="207"/>
    </row>
    <row r="436" spans="1:32" s="160" customFormat="1" ht="12" x14ac:dyDescent="0.2">
      <c r="A436" s="211"/>
      <c r="B436" s="212"/>
      <c r="C436" s="1039" t="s">
        <v>459</v>
      </c>
      <c r="D436" s="1039"/>
      <c r="E436" s="1039"/>
      <c r="F436" s="192"/>
      <c r="G436" s="192"/>
      <c r="H436" s="192"/>
      <c r="I436" s="192"/>
      <c r="J436" s="193"/>
      <c r="K436" s="192"/>
      <c r="L436" s="193">
        <v>163.57</v>
      </c>
      <c r="M436" s="208"/>
      <c r="N436" s="194"/>
      <c r="V436" s="189"/>
      <c r="W436" s="195"/>
      <c r="AB436" s="195" t="s">
        <v>459</v>
      </c>
      <c r="AD436" s="195"/>
      <c r="AF436" s="207"/>
    </row>
    <row r="437" spans="1:32" s="160" customFormat="1" ht="33.75" x14ac:dyDescent="0.2">
      <c r="A437" s="190" t="s">
        <v>891</v>
      </c>
      <c r="B437" s="191" t="s">
        <v>2968</v>
      </c>
      <c r="C437" s="1039" t="s">
        <v>2969</v>
      </c>
      <c r="D437" s="1039"/>
      <c r="E437" s="1039"/>
      <c r="F437" s="192" t="s">
        <v>877</v>
      </c>
      <c r="G437" s="192"/>
      <c r="H437" s="192"/>
      <c r="I437" s="192" t="s">
        <v>476</v>
      </c>
      <c r="J437" s="193">
        <v>73.39</v>
      </c>
      <c r="K437" s="192"/>
      <c r="L437" s="193">
        <v>440.34</v>
      </c>
      <c r="M437" s="192"/>
      <c r="N437" s="194"/>
      <c r="V437" s="189"/>
      <c r="W437" s="195" t="s">
        <v>2969</v>
      </c>
      <c r="AB437" s="195"/>
      <c r="AD437" s="195"/>
      <c r="AF437" s="207"/>
    </row>
    <row r="438" spans="1:32" s="160" customFormat="1" ht="12" x14ac:dyDescent="0.2">
      <c r="A438" s="211"/>
      <c r="B438" s="212"/>
      <c r="C438" s="168" t="s">
        <v>462</v>
      </c>
      <c r="D438" s="213"/>
      <c r="E438" s="213"/>
      <c r="F438" s="214"/>
      <c r="G438" s="214"/>
      <c r="H438" s="214"/>
      <c r="I438" s="214"/>
      <c r="J438" s="215"/>
      <c r="K438" s="214"/>
      <c r="L438" s="215"/>
      <c r="M438" s="216"/>
      <c r="N438" s="217"/>
      <c r="V438" s="189"/>
      <c r="W438" s="195"/>
      <c r="AB438" s="195"/>
      <c r="AD438" s="195"/>
      <c r="AF438" s="207"/>
    </row>
    <row r="439" spans="1:32" s="160" customFormat="1" ht="33.75" x14ac:dyDescent="0.2">
      <c r="A439" s="190" t="s">
        <v>544</v>
      </c>
      <c r="B439" s="191" t="s">
        <v>2970</v>
      </c>
      <c r="C439" s="1039" t="s">
        <v>2971</v>
      </c>
      <c r="D439" s="1039"/>
      <c r="E439" s="1039"/>
      <c r="F439" s="192" t="s">
        <v>2965</v>
      </c>
      <c r="G439" s="192"/>
      <c r="H439" s="192"/>
      <c r="I439" s="192" t="s">
        <v>437</v>
      </c>
      <c r="J439" s="193"/>
      <c r="K439" s="192"/>
      <c r="L439" s="193"/>
      <c r="M439" s="192"/>
      <c r="N439" s="194"/>
      <c r="V439" s="189"/>
      <c r="W439" s="195" t="s">
        <v>2971</v>
      </c>
      <c r="AB439" s="195"/>
      <c r="AD439" s="195"/>
      <c r="AF439" s="207"/>
    </row>
    <row r="440" spans="1:32" s="160" customFormat="1" ht="33.75" x14ac:dyDescent="0.2">
      <c r="A440" s="198"/>
      <c r="B440" s="199" t="s">
        <v>430</v>
      </c>
      <c r="C440" s="1037" t="s">
        <v>431</v>
      </c>
      <c r="D440" s="1037"/>
      <c r="E440" s="1037"/>
      <c r="F440" s="1037"/>
      <c r="G440" s="1037"/>
      <c r="H440" s="1037"/>
      <c r="I440" s="1037"/>
      <c r="J440" s="1037"/>
      <c r="K440" s="1037"/>
      <c r="L440" s="1037"/>
      <c r="M440" s="1037"/>
      <c r="N440" s="1046"/>
      <c r="V440" s="189"/>
      <c r="W440" s="195"/>
      <c r="X440" s="163" t="s">
        <v>431</v>
      </c>
      <c r="AB440" s="195"/>
      <c r="AD440" s="195"/>
      <c r="AF440" s="207"/>
    </row>
    <row r="441" spans="1:32" s="160" customFormat="1" ht="12" x14ac:dyDescent="0.2">
      <c r="A441" s="200"/>
      <c r="B441" s="199" t="s">
        <v>423</v>
      </c>
      <c r="C441" s="1037" t="s">
        <v>432</v>
      </c>
      <c r="D441" s="1037"/>
      <c r="E441" s="1037"/>
      <c r="F441" s="201"/>
      <c r="G441" s="201"/>
      <c r="H441" s="201"/>
      <c r="I441" s="201"/>
      <c r="J441" s="202">
        <v>14.48</v>
      </c>
      <c r="K441" s="201" t="s">
        <v>436</v>
      </c>
      <c r="L441" s="202">
        <v>54.3</v>
      </c>
      <c r="M441" s="201"/>
      <c r="N441" s="203"/>
      <c r="V441" s="189"/>
      <c r="W441" s="195"/>
      <c r="Y441" s="163" t="s">
        <v>432</v>
      </c>
      <c r="AB441" s="195"/>
      <c r="AD441" s="195"/>
      <c r="AF441" s="207"/>
    </row>
    <row r="442" spans="1:32" s="160" customFormat="1" ht="12" x14ac:dyDescent="0.2">
      <c r="A442" s="200"/>
      <c r="B442" s="199" t="s">
        <v>434</v>
      </c>
      <c r="C442" s="1037" t="s">
        <v>435</v>
      </c>
      <c r="D442" s="1037"/>
      <c r="E442" s="1037"/>
      <c r="F442" s="201"/>
      <c r="G442" s="201"/>
      <c r="H442" s="201"/>
      <c r="I442" s="201"/>
      <c r="J442" s="202">
        <v>6.74</v>
      </c>
      <c r="K442" s="201" t="s">
        <v>436</v>
      </c>
      <c r="L442" s="202">
        <v>25.28</v>
      </c>
      <c r="M442" s="201"/>
      <c r="N442" s="203"/>
      <c r="V442" s="189"/>
      <c r="W442" s="195"/>
      <c r="Y442" s="163" t="s">
        <v>435</v>
      </c>
      <c r="AB442" s="195"/>
      <c r="AD442" s="195"/>
      <c r="AF442" s="207"/>
    </row>
    <row r="443" spans="1:32" s="160" customFormat="1" ht="12" x14ac:dyDescent="0.2">
      <c r="A443" s="200"/>
      <c r="B443" s="199" t="s">
        <v>437</v>
      </c>
      <c r="C443" s="1037" t="s">
        <v>438</v>
      </c>
      <c r="D443" s="1037"/>
      <c r="E443" s="1037"/>
      <c r="F443" s="201"/>
      <c r="G443" s="201"/>
      <c r="H443" s="201"/>
      <c r="I443" s="201"/>
      <c r="J443" s="202">
        <v>0.12</v>
      </c>
      <c r="K443" s="201" t="s">
        <v>436</v>
      </c>
      <c r="L443" s="202">
        <v>0.45</v>
      </c>
      <c r="M443" s="201"/>
      <c r="N443" s="203"/>
      <c r="V443" s="189"/>
      <c r="W443" s="195"/>
      <c r="Y443" s="163" t="s">
        <v>438</v>
      </c>
      <c r="AB443" s="195"/>
      <c r="AD443" s="195"/>
      <c r="AF443" s="207"/>
    </row>
    <row r="444" spans="1:32" s="160" customFormat="1" ht="12" x14ac:dyDescent="0.2">
      <c r="A444" s="200"/>
      <c r="B444" s="199" t="s">
        <v>439</v>
      </c>
      <c r="C444" s="1037" t="s">
        <v>440</v>
      </c>
      <c r="D444" s="1037"/>
      <c r="E444" s="1037"/>
      <c r="F444" s="201"/>
      <c r="G444" s="201"/>
      <c r="H444" s="201"/>
      <c r="I444" s="201"/>
      <c r="J444" s="202">
        <v>18.260000000000002</v>
      </c>
      <c r="K444" s="201"/>
      <c r="L444" s="202">
        <v>54.78</v>
      </c>
      <c r="M444" s="201"/>
      <c r="N444" s="203"/>
      <c r="V444" s="189"/>
      <c r="W444" s="195"/>
      <c r="Y444" s="163" t="s">
        <v>440</v>
      </c>
      <c r="AB444" s="195"/>
      <c r="AD444" s="195"/>
      <c r="AF444" s="207"/>
    </row>
    <row r="445" spans="1:32" s="160" customFormat="1" ht="12" x14ac:dyDescent="0.2">
      <c r="A445" s="196"/>
      <c r="B445" s="204" t="s">
        <v>2666</v>
      </c>
      <c r="C445" s="1048" t="s">
        <v>2675</v>
      </c>
      <c r="D445" s="1048"/>
      <c r="E445" s="1048"/>
      <c r="F445" s="205" t="s">
        <v>1017</v>
      </c>
      <c r="G445" s="205" t="s">
        <v>434</v>
      </c>
      <c r="H445" s="205"/>
      <c r="I445" s="205" t="s">
        <v>476</v>
      </c>
      <c r="J445" s="199"/>
      <c r="K445" s="201"/>
      <c r="L445" s="202"/>
      <c r="M445" s="201"/>
      <c r="N445" s="206"/>
      <c r="V445" s="189"/>
      <c r="W445" s="195"/>
      <c r="AB445" s="195"/>
      <c r="AD445" s="195"/>
      <c r="AF445" s="207" t="s">
        <v>2675</v>
      </c>
    </row>
    <row r="446" spans="1:32" s="160" customFormat="1" ht="12" x14ac:dyDescent="0.2">
      <c r="A446" s="200"/>
      <c r="B446" s="199"/>
      <c r="C446" s="1037" t="s">
        <v>443</v>
      </c>
      <c r="D446" s="1037"/>
      <c r="E446" s="1037"/>
      <c r="F446" s="201" t="s">
        <v>444</v>
      </c>
      <c r="G446" s="201" t="s">
        <v>2972</v>
      </c>
      <c r="H446" s="201" t="s">
        <v>436</v>
      </c>
      <c r="I446" s="201" t="s">
        <v>2973</v>
      </c>
      <c r="J446" s="202"/>
      <c r="K446" s="201"/>
      <c r="L446" s="202"/>
      <c r="M446" s="201"/>
      <c r="N446" s="203"/>
      <c r="V446" s="189"/>
      <c r="W446" s="195"/>
      <c r="Z446" s="163" t="s">
        <v>443</v>
      </c>
      <c r="AB446" s="195"/>
      <c r="AD446" s="195"/>
      <c r="AF446" s="207"/>
    </row>
    <row r="447" spans="1:32" s="160" customFormat="1" ht="12" x14ac:dyDescent="0.2">
      <c r="A447" s="200"/>
      <c r="B447" s="199"/>
      <c r="C447" s="1037" t="s">
        <v>447</v>
      </c>
      <c r="D447" s="1037"/>
      <c r="E447" s="1037"/>
      <c r="F447" s="201" t="s">
        <v>444</v>
      </c>
      <c r="G447" s="201" t="s">
        <v>2649</v>
      </c>
      <c r="H447" s="201" t="s">
        <v>436</v>
      </c>
      <c r="I447" s="201" t="s">
        <v>2967</v>
      </c>
      <c r="J447" s="202"/>
      <c r="K447" s="201"/>
      <c r="L447" s="202"/>
      <c r="M447" s="201"/>
      <c r="N447" s="203"/>
      <c r="V447" s="189"/>
      <c r="W447" s="195"/>
      <c r="Z447" s="163" t="s">
        <v>447</v>
      </c>
      <c r="AB447" s="195"/>
      <c r="AD447" s="195"/>
      <c r="AF447" s="207"/>
    </row>
    <row r="448" spans="1:32" s="160" customFormat="1" ht="12" x14ac:dyDescent="0.2">
      <c r="A448" s="200"/>
      <c r="B448" s="199"/>
      <c r="C448" s="1047" t="s">
        <v>450</v>
      </c>
      <c r="D448" s="1047"/>
      <c r="E448" s="1047"/>
      <c r="F448" s="208"/>
      <c r="G448" s="208"/>
      <c r="H448" s="208"/>
      <c r="I448" s="208"/>
      <c r="J448" s="209">
        <v>39.479999999999997</v>
      </c>
      <c r="K448" s="208"/>
      <c r="L448" s="209">
        <v>134.36000000000001</v>
      </c>
      <c r="M448" s="208"/>
      <c r="N448" s="210"/>
      <c r="V448" s="189"/>
      <c r="W448" s="195"/>
      <c r="AA448" s="163" t="s">
        <v>450</v>
      </c>
      <c r="AB448" s="195"/>
      <c r="AD448" s="195"/>
      <c r="AF448" s="207"/>
    </row>
    <row r="449" spans="1:32" s="160" customFormat="1" ht="12" x14ac:dyDescent="0.2">
      <c r="A449" s="200"/>
      <c r="B449" s="199"/>
      <c r="C449" s="1037" t="s">
        <v>451</v>
      </c>
      <c r="D449" s="1037"/>
      <c r="E449" s="1037"/>
      <c r="F449" s="201"/>
      <c r="G449" s="201"/>
      <c r="H449" s="201"/>
      <c r="I449" s="201"/>
      <c r="J449" s="202"/>
      <c r="K449" s="201"/>
      <c r="L449" s="202">
        <v>54.75</v>
      </c>
      <c r="M449" s="201"/>
      <c r="N449" s="203"/>
      <c r="V449" s="189"/>
      <c r="W449" s="195"/>
      <c r="Z449" s="163" t="s">
        <v>451</v>
      </c>
      <c r="AB449" s="195"/>
      <c r="AD449" s="195"/>
      <c r="AF449" s="207"/>
    </row>
    <row r="450" spans="1:32" s="160" customFormat="1" ht="45" x14ac:dyDescent="0.2">
      <c r="A450" s="200"/>
      <c r="B450" s="199" t="s">
        <v>2540</v>
      </c>
      <c r="C450" s="1037" t="s">
        <v>2541</v>
      </c>
      <c r="D450" s="1037"/>
      <c r="E450" s="1037"/>
      <c r="F450" s="201" t="s">
        <v>454</v>
      </c>
      <c r="G450" s="201" t="s">
        <v>1241</v>
      </c>
      <c r="H450" s="201"/>
      <c r="I450" s="201" t="s">
        <v>1241</v>
      </c>
      <c r="J450" s="202"/>
      <c r="K450" s="201"/>
      <c r="L450" s="202">
        <v>66.25</v>
      </c>
      <c r="M450" s="201"/>
      <c r="N450" s="203"/>
      <c r="V450" s="189"/>
      <c r="W450" s="195"/>
      <c r="Z450" s="163" t="s">
        <v>2541</v>
      </c>
      <c r="AB450" s="195"/>
      <c r="AD450" s="195"/>
      <c r="AF450" s="207"/>
    </row>
    <row r="451" spans="1:32" s="160" customFormat="1" ht="45" x14ac:dyDescent="0.2">
      <c r="A451" s="200"/>
      <c r="B451" s="199" t="s">
        <v>2542</v>
      </c>
      <c r="C451" s="1037" t="s">
        <v>2543</v>
      </c>
      <c r="D451" s="1037"/>
      <c r="E451" s="1037"/>
      <c r="F451" s="201" t="s">
        <v>454</v>
      </c>
      <c r="G451" s="201" t="s">
        <v>974</v>
      </c>
      <c r="H451" s="201"/>
      <c r="I451" s="201" t="s">
        <v>974</v>
      </c>
      <c r="J451" s="202"/>
      <c r="K451" s="201"/>
      <c r="L451" s="202">
        <v>39.42</v>
      </c>
      <c r="M451" s="201"/>
      <c r="N451" s="203"/>
      <c r="V451" s="189"/>
      <c r="W451" s="195"/>
      <c r="Z451" s="163" t="s">
        <v>2543</v>
      </c>
      <c r="AB451" s="195"/>
      <c r="AD451" s="195"/>
      <c r="AF451" s="207"/>
    </row>
    <row r="452" spans="1:32" s="160" customFormat="1" ht="12" x14ac:dyDescent="0.2">
      <c r="A452" s="211"/>
      <c r="B452" s="212"/>
      <c r="C452" s="1039" t="s">
        <v>459</v>
      </c>
      <c r="D452" s="1039"/>
      <c r="E452" s="1039"/>
      <c r="F452" s="192"/>
      <c r="G452" s="192"/>
      <c r="H452" s="192"/>
      <c r="I452" s="192"/>
      <c r="J452" s="193"/>
      <c r="K452" s="192"/>
      <c r="L452" s="193">
        <v>240.03</v>
      </c>
      <c r="M452" s="208"/>
      <c r="N452" s="194"/>
      <c r="V452" s="189"/>
      <c r="W452" s="195"/>
      <c r="AB452" s="195" t="s">
        <v>459</v>
      </c>
      <c r="AD452" s="195"/>
      <c r="AF452" s="207"/>
    </row>
    <row r="453" spans="1:32" s="160" customFormat="1" ht="33.75" x14ac:dyDescent="0.2">
      <c r="A453" s="190" t="s">
        <v>897</v>
      </c>
      <c r="B453" s="191" t="s">
        <v>2974</v>
      </c>
      <c r="C453" s="1039" t="s">
        <v>2975</v>
      </c>
      <c r="D453" s="1039"/>
      <c r="E453" s="1039"/>
      <c r="F453" s="192" t="s">
        <v>877</v>
      </c>
      <c r="G453" s="192"/>
      <c r="H453" s="192"/>
      <c r="I453" s="192" t="s">
        <v>476</v>
      </c>
      <c r="J453" s="193">
        <v>122.79</v>
      </c>
      <c r="K453" s="192"/>
      <c r="L453" s="193">
        <v>736.74</v>
      </c>
      <c r="M453" s="192"/>
      <c r="N453" s="194"/>
      <c r="V453" s="189"/>
      <c r="W453" s="195" t="s">
        <v>2975</v>
      </c>
      <c r="AB453" s="195"/>
      <c r="AD453" s="195"/>
      <c r="AF453" s="207"/>
    </row>
    <row r="454" spans="1:32" s="160" customFormat="1" ht="12" x14ac:dyDescent="0.2">
      <c r="A454" s="211"/>
      <c r="B454" s="212"/>
      <c r="C454" s="168" t="s">
        <v>462</v>
      </c>
      <c r="D454" s="213"/>
      <c r="E454" s="213"/>
      <c r="F454" s="214"/>
      <c r="G454" s="214"/>
      <c r="H454" s="214"/>
      <c r="I454" s="214"/>
      <c r="J454" s="215"/>
      <c r="K454" s="214"/>
      <c r="L454" s="215"/>
      <c r="M454" s="216"/>
      <c r="N454" s="217"/>
      <c r="V454" s="189"/>
      <c r="W454" s="195"/>
      <c r="AB454" s="195"/>
      <c r="AD454" s="195"/>
      <c r="AF454" s="207"/>
    </row>
    <row r="455" spans="1:32" s="160" customFormat="1" ht="12" x14ac:dyDescent="0.2">
      <c r="A455" s="1040" t="s">
        <v>2976</v>
      </c>
      <c r="B455" s="1041"/>
      <c r="C455" s="1041"/>
      <c r="D455" s="1041"/>
      <c r="E455" s="1041"/>
      <c r="F455" s="1041"/>
      <c r="G455" s="1041"/>
      <c r="H455" s="1041"/>
      <c r="I455" s="1041"/>
      <c r="J455" s="1041"/>
      <c r="K455" s="1041"/>
      <c r="L455" s="1041"/>
      <c r="M455" s="1041"/>
      <c r="N455" s="1042"/>
      <c r="V455" s="189"/>
      <c r="W455" s="195"/>
      <c r="AB455" s="195"/>
      <c r="AD455" s="195" t="s">
        <v>2976</v>
      </c>
      <c r="AF455" s="207"/>
    </row>
    <row r="456" spans="1:32" s="160" customFormat="1" ht="22.5" x14ac:dyDescent="0.2">
      <c r="A456" s="190" t="s">
        <v>899</v>
      </c>
      <c r="B456" s="191" t="s">
        <v>2977</v>
      </c>
      <c r="C456" s="1039" t="s">
        <v>2978</v>
      </c>
      <c r="D456" s="1039"/>
      <c r="E456" s="1039"/>
      <c r="F456" s="192" t="s">
        <v>1017</v>
      </c>
      <c r="G456" s="192"/>
      <c r="H456" s="192"/>
      <c r="I456" s="192" t="s">
        <v>423</v>
      </c>
      <c r="J456" s="193"/>
      <c r="K456" s="192"/>
      <c r="L456" s="193"/>
      <c r="M456" s="192"/>
      <c r="N456" s="194"/>
      <c r="V456" s="189"/>
      <c r="W456" s="195" t="s">
        <v>2978</v>
      </c>
      <c r="AB456" s="195"/>
      <c r="AD456" s="195"/>
      <c r="AF456" s="207"/>
    </row>
    <row r="457" spans="1:32" s="160" customFormat="1" ht="33.75" x14ac:dyDescent="0.2">
      <c r="A457" s="198"/>
      <c r="B457" s="199" t="s">
        <v>430</v>
      </c>
      <c r="C457" s="1037" t="s">
        <v>431</v>
      </c>
      <c r="D457" s="1037"/>
      <c r="E457" s="1037"/>
      <c r="F457" s="1037"/>
      <c r="G457" s="1037"/>
      <c r="H457" s="1037"/>
      <c r="I457" s="1037"/>
      <c r="J457" s="1037"/>
      <c r="K457" s="1037"/>
      <c r="L457" s="1037"/>
      <c r="M457" s="1037"/>
      <c r="N457" s="1046"/>
      <c r="V457" s="189"/>
      <c r="W457" s="195"/>
      <c r="X457" s="163" t="s">
        <v>431</v>
      </c>
      <c r="AB457" s="195"/>
      <c r="AD457" s="195"/>
      <c r="AF457" s="207"/>
    </row>
    <row r="458" spans="1:32" s="160" customFormat="1" ht="12" x14ac:dyDescent="0.2">
      <c r="A458" s="200"/>
      <c r="B458" s="199" t="s">
        <v>423</v>
      </c>
      <c r="C458" s="1037" t="s">
        <v>432</v>
      </c>
      <c r="D458" s="1037"/>
      <c r="E458" s="1037"/>
      <c r="F458" s="201"/>
      <c r="G458" s="201"/>
      <c r="H458" s="201"/>
      <c r="I458" s="201"/>
      <c r="J458" s="202">
        <v>3.85</v>
      </c>
      <c r="K458" s="201" t="s">
        <v>436</v>
      </c>
      <c r="L458" s="202">
        <v>4.8099999999999996</v>
      </c>
      <c r="M458" s="201"/>
      <c r="N458" s="203"/>
      <c r="V458" s="189"/>
      <c r="W458" s="195"/>
      <c r="Y458" s="163" t="s">
        <v>432</v>
      </c>
      <c r="AB458" s="195"/>
      <c r="AD458" s="195"/>
      <c r="AF458" s="207"/>
    </row>
    <row r="459" spans="1:32" s="160" customFormat="1" ht="12" x14ac:dyDescent="0.2">
      <c r="A459" s="200"/>
      <c r="B459" s="199" t="s">
        <v>434</v>
      </c>
      <c r="C459" s="1037" t="s">
        <v>435</v>
      </c>
      <c r="D459" s="1037"/>
      <c r="E459" s="1037"/>
      <c r="F459" s="201"/>
      <c r="G459" s="201"/>
      <c r="H459" s="201"/>
      <c r="I459" s="201"/>
      <c r="J459" s="202">
        <v>0.66</v>
      </c>
      <c r="K459" s="201" t="s">
        <v>436</v>
      </c>
      <c r="L459" s="202">
        <v>0.83</v>
      </c>
      <c r="M459" s="201"/>
      <c r="N459" s="203"/>
      <c r="V459" s="189"/>
      <c r="W459" s="195"/>
      <c r="Y459" s="163" t="s">
        <v>435</v>
      </c>
      <c r="AB459" s="195"/>
      <c r="AD459" s="195"/>
      <c r="AF459" s="207"/>
    </row>
    <row r="460" spans="1:32" s="160" customFormat="1" ht="12" x14ac:dyDescent="0.2">
      <c r="A460" s="200"/>
      <c r="B460" s="199" t="s">
        <v>437</v>
      </c>
      <c r="C460" s="1037" t="s">
        <v>438</v>
      </c>
      <c r="D460" s="1037"/>
      <c r="E460" s="1037"/>
      <c r="F460" s="201"/>
      <c r="G460" s="201"/>
      <c r="H460" s="201"/>
      <c r="I460" s="201"/>
      <c r="J460" s="202">
        <v>0.12</v>
      </c>
      <c r="K460" s="201" t="s">
        <v>436</v>
      </c>
      <c r="L460" s="202">
        <v>0.15</v>
      </c>
      <c r="M460" s="201"/>
      <c r="N460" s="203"/>
      <c r="V460" s="189"/>
      <c r="W460" s="195"/>
      <c r="Y460" s="163" t="s">
        <v>438</v>
      </c>
      <c r="AB460" s="195"/>
      <c r="AD460" s="195"/>
      <c r="AF460" s="207"/>
    </row>
    <row r="461" spans="1:32" s="160" customFormat="1" ht="12" x14ac:dyDescent="0.2">
      <c r="A461" s="200"/>
      <c r="B461" s="199" t="s">
        <v>439</v>
      </c>
      <c r="C461" s="1037" t="s">
        <v>440</v>
      </c>
      <c r="D461" s="1037"/>
      <c r="E461" s="1037"/>
      <c r="F461" s="201"/>
      <c r="G461" s="201"/>
      <c r="H461" s="201"/>
      <c r="I461" s="201"/>
      <c r="J461" s="202">
        <v>0.84</v>
      </c>
      <c r="K461" s="201"/>
      <c r="L461" s="202">
        <v>0.84</v>
      </c>
      <c r="M461" s="201"/>
      <c r="N461" s="203"/>
      <c r="V461" s="189"/>
      <c r="W461" s="195"/>
      <c r="Y461" s="163" t="s">
        <v>440</v>
      </c>
      <c r="AB461" s="195"/>
      <c r="AD461" s="195"/>
      <c r="AF461" s="207"/>
    </row>
    <row r="462" spans="1:32" s="160" customFormat="1" ht="12" x14ac:dyDescent="0.2">
      <c r="A462" s="200"/>
      <c r="B462" s="199"/>
      <c r="C462" s="1037" t="s">
        <v>443</v>
      </c>
      <c r="D462" s="1037"/>
      <c r="E462" s="1037"/>
      <c r="F462" s="201" t="s">
        <v>444</v>
      </c>
      <c r="G462" s="201" t="s">
        <v>1540</v>
      </c>
      <c r="H462" s="201" t="s">
        <v>436</v>
      </c>
      <c r="I462" s="201" t="s">
        <v>2979</v>
      </c>
      <c r="J462" s="202"/>
      <c r="K462" s="201"/>
      <c r="L462" s="202"/>
      <c r="M462" s="201"/>
      <c r="N462" s="203"/>
      <c r="V462" s="189"/>
      <c r="W462" s="195"/>
      <c r="Z462" s="163" t="s">
        <v>443</v>
      </c>
      <c r="AB462" s="195"/>
      <c r="AD462" s="195"/>
      <c r="AF462" s="207"/>
    </row>
    <row r="463" spans="1:32" s="160" customFormat="1" ht="12" x14ac:dyDescent="0.2">
      <c r="A463" s="200"/>
      <c r="B463" s="199"/>
      <c r="C463" s="1037" t="s">
        <v>447</v>
      </c>
      <c r="D463" s="1037"/>
      <c r="E463" s="1037"/>
      <c r="F463" s="201" t="s">
        <v>444</v>
      </c>
      <c r="G463" s="201" t="s">
        <v>2649</v>
      </c>
      <c r="H463" s="201" t="s">
        <v>436</v>
      </c>
      <c r="I463" s="201" t="s">
        <v>2911</v>
      </c>
      <c r="J463" s="202"/>
      <c r="K463" s="201"/>
      <c r="L463" s="202"/>
      <c r="M463" s="201"/>
      <c r="N463" s="203"/>
      <c r="V463" s="189"/>
      <c r="W463" s="195"/>
      <c r="Z463" s="163" t="s">
        <v>447</v>
      </c>
      <c r="AB463" s="195"/>
      <c r="AD463" s="195"/>
      <c r="AF463" s="207"/>
    </row>
    <row r="464" spans="1:32" s="160" customFormat="1" ht="12" x14ac:dyDescent="0.2">
      <c r="A464" s="200"/>
      <c r="B464" s="199"/>
      <c r="C464" s="1047" t="s">
        <v>450</v>
      </c>
      <c r="D464" s="1047"/>
      <c r="E464" s="1047"/>
      <c r="F464" s="208"/>
      <c r="G464" s="208"/>
      <c r="H464" s="208"/>
      <c r="I464" s="208"/>
      <c r="J464" s="209">
        <v>5.35</v>
      </c>
      <c r="K464" s="208"/>
      <c r="L464" s="209">
        <v>6.48</v>
      </c>
      <c r="M464" s="208"/>
      <c r="N464" s="210"/>
      <c r="V464" s="189"/>
      <c r="W464" s="195"/>
      <c r="AA464" s="163" t="s">
        <v>450</v>
      </c>
      <c r="AB464" s="195"/>
      <c r="AD464" s="195"/>
      <c r="AF464" s="207"/>
    </row>
    <row r="465" spans="1:32" s="160" customFormat="1" ht="12" x14ac:dyDescent="0.2">
      <c r="A465" s="200"/>
      <c r="B465" s="199"/>
      <c r="C465" s="1037" t="s">
        <v>451</v>
      </c>
      <c r="D465" s="1037"/>
      <c r="E465" s="1037"/>
      <c r="F465" s="201"/>
      <c r="G465" s="201"/>
      <c r="H465" s="201"/>
      <c r="I465" s="201"/>
      <c r="J465" s="202"/>
      <c r="K465" s="201"/>
      <c r="L465" s="202">
        <v>4.96</v>
      </c>
      <c r="M465" s="201"/>
      <c r="N465" s="203"/>
      <c r="V465" s="189"/>
      <c r="W465" s="195"/>
      <c r="Z465" s="163" t="s">
        <v>451</v>
      </c>
      <c r="AB465" s="195"/>
      <c r="AD465" s="195"/>
      <c r="AF465" s="207"/>
    </row>
    <row r="466" spans="1:32" s="160" customFormat="1" ht="45" x14ac:dyDescent="0.2">
      <c r="A466" s="200"/>
      <c r="B466" s="199" t="s">
        <v>2540</v>
      </c>
      <c r="C466" s="1037" t="s">
        <v>2541</v>
      </c>
      <c r="D466" s="1037"/>
      <c r="E466" s="1037"/>
      <c r="F466" s="201" t="s">
        <v>454</v>
      </c>
      <c r="G466" s="201" t="s">
        <v>1241</v>
      </c>
      <c r="H466" s="201"/>
      <c r="I466" s="201" t="s">
        <v>1241</v>
      </c>
      <c r="J466" s="202"/>
      <c r="K466" s="201"/>
      <c r="L466" s="202">
        <v>6</v>
      </c>
      <c r="M466" s="201"/>
      <c r="N466" s="203"/>
      <c r="V466" s="189"/>
      <c r="W466" s="195"/>
      <c r="Z466" s="163" t="s">
        <v>2541</v>
      </c>
      <c r="AB466" s="195"/>
      <c r="AD466" s="195"/>
      <c r="AF466" s="207"/>
    </row>
    <row r="467" spans="1:32" s="160" customFormat="1" ht="45" x14ac:dyDescent="0.2">
      <c r="A467" s="200"/>
      <c r="B467" s="199" t="s">
        <v>2542</v>
      </c>
      <c r="C467" s="1037" t="s">
        <v>2543</v>
      </c>
      <c r="D467" s="1037"/>
      <c r="E467" s="1037"/>
      <c r="F467" s="201" t="s">
        <v>454</v>
      </c>
      <c r="G467" s="201" t="s">
        <v>974</v>
      </c>
      <c r="H467" s="201"/>
      <c r="I467" s="201" t="s">
        <v>974</v>
      </c>
      <c r="J467" s="202"/>
      <c r="K467" s="201"/>
      <c r="L467" s="202">
        <v>3.57</v>
      </c>
      <c r="M467" s="201"/>
      <c r="N467" s="203"/>
      <c r="V467" s="189"/>
      <c r="W467" s="195"/>
      <c r="Z467" s="163" t="s">
        <v>2543</v>
      </c>
      <c r="AB467" s="195"/>
      <c r="AD467" s="195"/>
      <c r="AF467" s="207"/>
    </row>
    <row r="468" spans="1:32" s="160" customFormat="1" ht="12" x14ac:dyDescent="0.2">
      <c r="A468" s="211"/>
      <c r="B468" s="212"/>
      <c r="C468" s="1039" t="s">
        <v>459</v>
      </c>
      <c r="D468" s="1039"/>
      <c r="E468" s="1039"/>
      <c r="F468" s="192"/>
      <c r="G468" s="192"/>
      <c r="H468" s="192"/>
      <c r="I468" s="192"/>
      <c r="J468" s="193"/>
      <c r="K468" s="192"/>
      <c r="L468" s="193">
        <v>16.05</v>
      </c>
      <c r="M468" s="208"/>
      <c r="N468" s="194"/>
      <c r="V468" s="189"/>
      <c r="W468" s="195"/>
      <c r="AB468" s="195" t="s">
        <v>459</v>
      </c>
      <c r="AD468" s="195"/>
      <c r="AF468" s="207"/>
    </row>
    <row r="469" spans="1:32" s="160" customFormat="1" ht="22.5" x14ac:dyDescent="0.2">
      <c r="A469" s="190" t="s">
        <v>901</v>
      </c>
      <c r="B469" s="191" t="s">
        <v>2980</v>
      </c>
      <c r="C469" s="1039" t="s">
        <v>2981</v>
      </c>
      <c r="D469" s="1039"/>
      <c r="E469" s="1039"/>
      <c r="F469" s="192" t="s">
        <v>1017</v>
      </c>
      <c r="G469" s="192"/>
      <c r="H469" s="192"/>
      <c r="I469" s="192" t="s">
        <v>423</v>
      </c>
      <c r="J469" s="193">
        <v>1464.24</v>
      </c>
      <c r="K469" s="192"/>
      <c r="L469" s="193">
        <v>1464.24</v>
      </c>
      <c r="M469" s="192"/>
      <c r="N469" s="194"/>
      <c r="V469" s="189"/>
      <c r="W469" s="195" t="s">
        <v>2981</v>
      </c>
      <c r="AB469" s="195"/>
      <c r="AD469" s="195"/>
      <c r="AF469" s="207"/>
    </row>
    <row r="470" spans="1:32" s="160" customFormat="1" ht="12" x14ac:dyDescent="0.2">
      <c r="A470" s="211"/>
      <c r="B470" s="212"/>
      <c r="C470" s="168" t="s">
        <v>462</v>
      </c>
      <c r="D470" s="213"/>
      <c r="E470" s="213"/>
      <c r="F470" s="214"/>
      <c r="G470" s="214"/>
      <c r="H470" s="214"/>
      <c r="I470" s="214"/>
      <c r="J470" s="215"/>
      <c r="K470" s="214"/>
      <c r="L470" s="215"/>
      <c r="M470" s="216"/>
      <c r="N470" s="217"/>
      <c r="V470" s="189"/>
      <c r="W470" s="195"/>
      <c r="AB470" s="195"/>
      <c r="AD470" s="195"/>
      <c r="AF470" s="207"/>
    </row>
    <row r="471" spans="1:32" s="160" customFormat="1" ht="12" x14ac:dyDescent="0.2">
      <c r="A471" s="190" t="s">
        <v>561</v>
      </c>
      <c r="B471" s="191" t="s">
        <v>2982</v>
      </c>
      <c r="C471" s="1039" t="s">
        <v>2983</v>
      </c>
      <c r="D471" s="1039"/>
      <c r="E471" s="1039"/>
      <c r="F471" s="192" t="s">
        <v>1498</v>
      </c>
      <c r="G471" s="192"/>
      <c r="H471" s="192"/>
      <c r="I471" s="192" t="s">
        <v>2083</v>
      </c>
      <c r="J471" s="193"/>
      <c r="K471" s="192"/>
      <c r="L471" s="193"/>
      <c r="M471" s="192"/>
      <c r="N471" s="194"/>
      <c r="V471" s="189"/>
      <c r="W471" s="195" t="s">
        <v>2983</v>
      </c>
      <c r="AB471" s="195"/>
      <c r="AD471" s="195"/>
      <c r="AF471" s="207"/>
    </row>
    <row r="472" spans="1:32" s="160" customFormat="1" ht="12" x14ac:dyDescent="0.2">
      <c r="A472" s="196"/>
      <c r="B472" s="197"/>
      <c r="C472" s="1037" t="s">
        <v>2579</v>
      </c>
      <c r="D472" s="1037"/>
      <c r="E472" s="1037"/>
      <c r="F472" s="1037"/>
      <c r="G472" s="1037"/>
      <c r="H472" s="1037"/>
      <c r="I472" s="1037"/>
      <c r="J472" s="1037"/>
      <c r="K472" s="1037"/>
      <c r="L472" s="1037"/>
      <c r="M472" s="1037"/>
      <c r="N472" s="1046"/>
      <c r="V472" s="189"/>
      <c r="W472" s="195"/>
      <c r="AB472" s="195"/>
      <c r="AD472" s="195"/>
      <c r="AE472" s="163" t="s">
        <v>2579</v>
      </c>
      <c r="AF472" s="207"/>
    </row>
    <row r="473" spans="1:32" s="160" customFormat="1" ht="33.75" x14ac:dyDescent="0.2">
      <c r="A473" s="198"/>
      <c r="B473" s="199" t="s">
        <v>430</v>
      </c>
      <c r="C473" s="1037" t="s">
        <v>431</v>
      </c>
      <c r="D473" s="1037"/>
      <c r="E473" s="1037"/>
      <c r="F473" s="1037"/>
      <c r="G473" s="1037"/>
      <c r="H473" s="1037"/>
      <c r="I473" s="1037"/>
      <c r="J473" s="1037"/>
      <c r="K473" s="1037"/>
      <c r="L473" s="1037"/>
      <c r="M473" s="1037"/>
      <c r="N473" s="1046"/>
      <c r="V473" s="189"/>
      <c r="W473" s="195"/>
      <c r="X473" s="163" t="s">
        <v>431</v>
      </c>
      <c r="AB473" s="195"/>
      <c r="AD473" s="195"/>
      <c r="AF473" s="207"/>
    </row>
    <row r="474" spans="1:32" s="160" customFormat="1" ht="12" x14ac:dyDescent="0.2">
      <c r="A474" s="200"/>
      <c r="B474" s="199" t="s">
        <v>423</v>
      </c>
      <c r="C474" s="1037" t="s">
        <v>432</v>
      </c>
      <c r="D474" s="1037"/>
      <c r="E474" s="1037"/>
      <c r="F474" s="201"/>
      <c r="G474" s="201"/>
      <c r="H474" s="201"/>
      <c r="I474" s="201"/>
      <c r="J474" s="202">
        <v>70.5</v>
      </c>
      <c r="K474" s="201" t="s">
        <v>436</v>
      </c>
      <c r="L474" s="202">
        <v>8.81</v>
      </c>
      <c r="M474" s="201"/>
      <c r="N474" s="203"/>
      <c r="V474" s="189"/>
      <c r="W474" s="195"/>
      <c r="Y474" s="163" t="s">
        <v>432</v>
      </c>
      <c r="AB474" s="195"/>
      <c r="AD474" s="195"/>
      <c r="AF474" s="207"/>
    </row>
    <row r="475" spans="1:32" s="160" customFormat="1" ht="12" x14ac:dyDescent="0.2">
      <c r="A475" s="200"/>
      <c r="B475" s="199" t="s">
        <v>434</v>
      </c>
      <c r="C475" s="1037" t="s">
        <v>435</v>
      </c>
      <c r="D475" s="1037"/>
      <c r="E475" s="1037"/>
      <c r="F475" s="201"/>
      <c r="G475" s="201"/>
      <c r="H475" s="201"/>
      <c r="I475" s="201"/>
      <c r="J475" s="202">
        <v>41.62</v>
      </c>
      <c r="K475" s="201" t="s">
        <v>436</v>
      </c>
      <c r="L475" s="202">
        <v>5.2</v>
      </c>
      <c r="M475" s="201"/>
      <c r="N475" s="203"/>
      <c r="V475" s="189"/>
      <c r="W475" s="195"/>
      <c r="Y475" s="163" t="s">
        <v>435</v>
      </c>
      <c r="AB475" s="195"/>
      <c r="AD475" s="195"/>
      <c r="AF475" s="207"/>
    </row>
    <row r="476" spans="1:32" s="160" customFormat="1" ht="12" x14ac:dyDescent="0.2">
      <c r="A476" s="200"/>
      <c r="B476" s="199" t="s">
        <v>437</v>
      </c>
      <c r="C476" s="1037" t="s">
        <v>438</v>
      </c>
      <c r="D476" s="1037"/>
      <c r="E476" s="1037"/>
      <c r="F476" s="201"/>
      <c r="G476" s="201"/>
      <c r="H476" s="201"/>
      <c r="I476" s="201"/>
      <c r="J476" s="202">
        <v>3.85</v>
      </c>
      <c r="K476" s="201" t="s">
        <v>436</v>
      </c>
      <c r="L476" s="202">
        <v>0.48</v>
      </c>
      <c r="M476" s="201"/>
      <c r="N476" s="203"/>
      <c r="V476" s="189"/>
      <c r="W476" s="195"/>
      <c r="Y476" s="163" t="s">
        <v>438</v>
      </c>
      <c r="AB476" s="195"/>
      <c r="AD476" s="195"/>
      <c r="AF476" s="207"/>
    </row>
    <row r="477" spans="1:32" s="160" customFormat="1" ht="12" x14ac:dyDescent="0.2">
      <c r="A477" s="200"/>
      <c r="B477" s="199" t="s">
        <v>439</v>
      </c>
      <c r="C477" s="1037" t="s">
        <v>440</v>
      </c>
      <c r="D477" s="1037"/>
      <c r="E477" s="1037"/>
      <c r="F477" s="201"/>
      <c r="G477" s="201"/>
      <c r="H477" s="201"/>
      <c r="I477" s="201"/>
      <c r="J477" s="202">
        <v>7.25</v>
      </c>
      <c r="K477" s="201"/>
      <c r="L477" s="202">
        <v>0.73</v>
      </c>
      <c r="M477" s="201"/>
      <c r="N477" s="203"/>
      <c r="V477" s="189"/>
      <c r="W477" s="195"/>
      <c r="Y477" s="163" t="s">
        <v>440</v>
      </c>
      <c r="AB477" s="195"/>
      <c r="AD477" s="195"/>
      <c r="AF477" s="207"/>
    </row>
    <row r="478" spans="1:32" s="160" customFormat="1" ht="12" x14ac:dyDescent="0.2">
      <c r="A478" s="196"/>
      <c r="B478" s="204" t="s">
        <v>2984</v>
      </c>
      <c r="C478" s="1048" t="s">
        <v>2985</v>
      </c>
      <c r="D478" s="1048"/>
      <c r="E478" s="1048"/>
      <c r="F478" s="205" t="s">
        <v>1017</v>
      </c>
      <c r="G478" s="205" t="s">
        <v>509</v>
      </c>
      <c r="H478" s="205"/>
      <c r="I478" s="205" t="s">
        <v>423</v>
      </c>
      <c r="J478" s="199"/>
      <c r="K478" s="201"/>
      <c r="L478" s="202"/>
      <c r="M478" s="201"/>
      <c r="N478" s="206"/>
      <c r="V478" s="189"/>
      <c r="W478" s="195"/>
      <c r="AB478" s="195"/>
      <c r="AD478" s="195"/>
      <c r="AF478" s="207" t="s">
        <v>2985</v>
      </c>
    </row>
    <row r="479" spans="1:32" s="160" customFormat="1" ht="12" x14ac:dyDescent="0.2">
      <c r="A479" s="200"/>
      <c r="B479" s="199"/>
      <c r="C479" s="1037" t="s">
        <v>443</v>
      </c>
      <c r="D479" s="1037"/>
      <c r="E479" s="1037"/>
      <c r="F479" s="201" t="s">
        <v>444</v>
      </c>
      <c r="G479" s="201" t="s">
        <v>2078</v>
      </c>
      <c r="H479" s="201" t="s">
        <v>436</v>
      </c>
      <c r="I479" s="201" t="s">
        <v>2986</v>
      </c>
      <c r="J479" s="202"/>
      <c r="K479" s="201"/>
      <c r="L479" s="202"/>
      <c r="M479" s="201"/>
      <c r="N479" s="203"/>
      <c r="V479" s="189"/>
      <c r="W479" s="195"/>
      <c r="Z479" s="163" t="s">
        <v>443</v>
      </c>
      <c r="AB479" s="195"/>
      <c r="AD479" s="195"/>
      <c r="AF479" s="207"/>
    </row>
    <row r="480" spans="1:32" s="160" customFormat="1" ht="12" x14ac:dyDescent="0.2">
      <c r="A480" s="200"/>
      <c r="B480" s="199"/>
      <c r="C480" s="1037" t="s">
        <v>447</v>
      </c>
      <c r="D480" s="1037"/>
      <c r="E480" s="1037"/>
      <c r="F480" s="201" t="s">
        <v>444</v>
      </c>
      <c r="G480" s="201" t="s">
        <v>765</v>
      </c>
      <c r="H480" s="201" t="s">
        <v>436</v>
      </c>
      <c r="I480" s="201" t="s">
        <v>2987</v>
      </c>
      <c r="J480" s="202"/>
      <c r="K480" s="201"/>
      <c r="L480" s="202"/>
      <c r="M480" s="201"/>
      <c r="N480" s="203"/>
      <c r="V480" s="189"/>
      <c r="W480" s="195"/>
      <c r="Z480" s="163" t="s">
        <v>447</v>
      </c>
      <c r="AB480" s="195"/>
      <c r="AD480" s="195"/>
      <c r="AF480" s="207"/>
    </row>
    <row r="481" spans="1:32" s="160" customFormat="1" ht="12" x14ac:dyDescent="0.2">
      <c r="A481" s="200"/>
      <c r="B481" s="199"/>
      <c r="C481" s="1047" t="s">
        <v>450</v>
      </c>
      <c r="D481" s="1047"/>
      <c r="E481" s="1047"/>
      <c r="F481" s="208"/>
      <c r="G481" s="208"/>
      <c r="H481" s="208"/>
      <c r="I481" s="208"/>
      <c r="J481" s="209">
        <v>119.37</v>
      </c>
      <c r="K481" s="208"/>
      <c r="L481" s="209">
        <v>14.74</v>
      </c>
      <c r="M481" s="208"/>
      <c r="N481" s="210"/>
      <c r="V481" s="189"/>
      <c r="W481" s="195"/>
      <c r="AA481" s="163" t="s">
        <v>450</v>
      </c>
      <c r="AB481" s="195"/>
      <c r="AD481" s="195"/>
      <c r="AF481" s="207"/>
    </row>
    <row r="482" spans="1:32" s="160" customFormat="1" ht="12" x14ac:dyDescent="0.2">
      <c r="A482" s="200"/>
      <c r="B482" s="199"/>
      <c r="C482" s="1037" t="s">
        <v>451</v>
      </c>
      <c r="D482" s="1037"/>
      <c r="E482" s="1037"/>
      <c r="F482" s="201"/>
      <c r="G482" s="201"/>
      <c r="H482" s="201"/>
      <c r="I482" s="201"/>
      <c r="J482" s="202"/>
      <c r="K482" s="201"/>
      <c r="L482" s="202">
        <v>9.2899999999999991</v>
      </c>
      <c r="M482" s="201"/>
      <c r="N482" s="203"/>
      <c r="V482" s="189"/>
      <c r="W482" s="195"/>
      <c r="Z482" s="163" t="s">
        <v>451</v>
      </c>
      <c r="AB482" s="195"/>
      <c r="AD482" s="195"/>
      <c r="AF482" s="207"/>
    </row>
    <row r="483" spans="1:32" s="160" customFormat="1" ht="45" x14ac:dyDescent="0.2">
      <c r="A483" s="200"/>
      <c r="B483" s="199" t="s">
        <v>2540</v>
      </c>
      <c r="C483" s="1037" t="s">
        <v>2541</v>
      </c>
      <c r="D483" s="1037"/>
      <c r="E483" s="1037"/>
      <c r="F483" s="201" t="s">
        <v>454</v>
      </c>
      <c r="G483" s="201" t="s">
        <v>1241</v>
      </c>
      <c r="H483" s="201"/>
      <c r="I483" s="201" t="s">
        <v>1241</v>
      </c>
      <c r="J483" s="202"/>
      <c r="K483" s="201"/>
      <c r="L483" s="202">
        <v>11.24</v>
      </c>
      <c r="M483" s="201"/>
      <c r="N483" s="203"/>
      <c r="V483" s="189"/>
      <c r="W483" s="195"/>
      <c r="Z483" s="163" t="s">
        <v>2541</v>
      </c>
      <c r="AB483" s="195"/>
      <c r="AD483" s="195"/>
      <c r="AF483" s="207"/>
    </row>
    <row r="484" spans="1:32" s="160" customFormat="1" ht="45" x14ac:dyDescent="0.2">
      <c r="A484" s="200"/>
      <c r="B484" s="199" t="s">
        <v>2542</v>
      </c>
      <c r="C484" s="1037" t="s">
        <v>2543</v>
      </c>
      <c r="D484" s="1037"/>
      <c r="E484" s="1037"/>
      <c r="F484" s="201" t="s">
        <v>454</v>
      </c>
      <c r="G484" s="201" t="s">
        <v>974</v>
      </c>
      <c r="H484" s="201"/>
      <c r="I484" s="201" t="s">
        <v>974</v>
      </c>
      <c r="J484" s="202"/>
      <c r="K484" s="201"/>
      <c r="L484" s="202">
        <v>6.69</v>
      </c>
      <c r="M484" s="201"/>
      <c r="N484" s="203"/>
      <c r="V484" s="189"/>
      <c r="W484" s="195"/>
      <c r="Z484" s="163" t="s">
        <v>2543</v>
      </c>
      <c r="AB484" s="195"/>
      <c r="AD484" s="195"/>
      <c r="AF484" s="207"/>
    </row>
    <row r="485" spans="1:32" s="160" customFormat="1" ht="12" x14ac:dyDescent="0.2">
      <c r="A485" s="211"/>
      <c r="B485" s="212"/>
      <c r="C485" s="1039" t="s">
        <v>459</v>
      </c>
      <c r="D485" s="1039"/>
      <c r="E485" s="1039"/>
      <c r="F485" s="192"/>
      <c r="G485" s="192"/>
      <c r="H485" s="192"/>
      <c r="I485" s="192"/>
      <c r="J485" s="193"/>
      <c r="K485" s="192"/>
      <c r="L485" s="193">
        <v>32.67</v>
      </c>
      <c r="M485" s="208"/>
      <c r="N485" s="194"/>
      <c r="V485" s="189"/>
      <c r="W485" s="195"/>
      <c r="AB485" s="195" t="s">
        <v>459</v>
      </c>
      <c r="AD485" s="195"/>
      <c r="AF485" s="207"/>
    </row>
    <row r="486" spans="1:32" s="160" customFormat="1" ht="22.5" x14ac:dyDescent="0.2">
      <c r="A486" s="190" t="s">
        <v>905</v>
      </c>
      <c r="B486" s="191" t="s">
        <v>2988</v>
      </c>
      <c r="C486" s="1039" t="s">
        <v>2989</v>
      </c>
      <c r="D486" s="1039"/>
      <c r="E486" s="1039"/>
      <c r="F486" s="192" t="s">
        <v>1017</v>
      </c>
      <c r="G486" s="192"/>
      <c r="H486" s="192"/>
      <c r="I486" s="192" t="s">
        <v>423</v>
      </c>
      <c r="J486" s="193">
        <v>323.13</v>
      </c>
      <c r="K486" s="192"/>
      <c r="L486" s="193">
        <v>323.13</v>
      </c>
      <c r="M486" s="192"/>
      <c r="N486" s="194"/>
      <c r="V486" s="189"/>
      <c r="W486" s="195" t="s">
        <v>2989</v>
      </c>
      <c r="AB486" s="195"/>
      <c r="AD486" s="195"/>
      <c r="AF486" s="207"/>
    </row>
    <row r="487" spans="1:32" s="160" customFormat="1" ht="12" x14ac:dyDescent="0.2">
      <c r="A487" s="211"/>
      <c r="B487" s="212"/>
      <c r="C487" s="168" t="s">
        <v>462</v>
      </c>
      <c r="D487" s="213"/>
      <c r="E487" s="213"/>
      <c r="F487" s="214"/>
      <c r="G487" s="214"/>
      <c r="H487" s="214"/>
      <c r="I487" s="214"/>
      <c r="J487" s="215"/>
      <c r="K487" s="214"/>
      <c r="L487" s="215"/>
      <c r="M487" s="216"/>
      <c r="N487" s="217"/>
      <c r="V487" s="189"/>
      <c r="W487" s="195"/>
      <c r="AB487" s="195"/>
      <c r="AD487" s="195"/>
      <c r="AF487" s="207"/>
    </row>
    <row r="488" spans="1:32" s="160" customFormat="1" ht="22.5" x14ac:dyDescent="0.2">
      <c r="A488" s="190" t="s">
        <v>910</v>
      </c>
      <c r="B488" s="191" t="s">
        <v>2990</v>
      </c>
      <c r="C488" s="1039" t="s">
        <v>2991</v>
      </c>
      <c r="D488" s="1039"/>
      <c r="E488" s="1039"/>
      <c r="F488" s="192" t="s">
        <v>877</v>
      </c>
      <c r="G488" s="192"/>
      <c r="H488" s="192"/>
      <c r="I488" s="192" t="s">
        <v>423</v>
      </c>
      <c r="J488" s="193"/>
      <c r="K488" s="192"/>
      <c r="L488" s="193"/>
      <c r="M488" s="192"/>
      <c r="N488" s="194"/>
      <c r="V488" s="189"/>
      <c r="W488" s="195" t="s">
        <v>2991</v>
      </c>
      <c r="AB488" s="195"/>
      <c r="AD488" s="195"/>
      <c r="AF488" s="207"/>
    </row>
    <row r="489" spans="1:32" s="160" customFormat="1" ht="33.75" x14ac:dyDescent="0.2">
      <c r="A489" s="198"/>
      <c r="B489" s="199" t="s">
        <v>430</v>
      </c>
      <c r="C489" s="1037" t="s">
        <v>431</v>
      </c>
      <c r="D489" s="1037"/>
      <c r="E489" s="1037"/>
      <c r="F489" s="1037"/>
      <c r="G489" s="1037"/>
      <c r="H489" s="1037"/>
      <c r="I489" s="1037"/>
      <c r="J489" s="1037"/>
      <c r="K489" s="1037"/>
      <c r="L489" s="1037"/>
      <c r="M489" s="1037"/>
      <c r="N489" s="1046"/>
      <c r="V489" s="189"/>
      <c r="W489" s="195"/>
      <c r="X489" s="163" t="s">
        <v>431</v>
      </c>
      <c r="AB489" s="195"/>
      <c r="AD489" s="195"/>
      <c r="AF489" s="207"/>
    </row>
    <row r="490" spans="1:32" s="160" customFormat="1" ht="12" x14ac:dyDescent="0.2">
      <c r="A490" s="200"/>
      <c r="B490" s="199" t="s">
        <v>423</v>
      </c>
      <c r="C490" s="1037" t="s">
        <v>432</v>
      </c>
      <c r="D490" s="1037"/>
      <c r="E490" s="1037"/>
      <c r="F490" s="201"/>
      <c r="G490" s="201"/>
      <c r="H490" s="201"/>
      <c r="I490" s="201"/>
      <c r="J490" s="202">
        <v>2.1800000000000002</v>
      </c>
      <c r="K490" s="201" t="s">
        <v>436</v>
      </c>
      <c r="L490" s="202">
        <v>2.73</v>
      </c>
      <c r="M490" s="201"/>
      <c r="N490" s="203"/>
      <c r="V490" s="189"/>
      <c r="W490" s="195"/>
      <c r="Y490" s="163" t="s">
        <v>432</v>
      </c>
      <c r="AB490" s="195"/>
      <c r="AD490" s="195"/>
      <c r="AF490" s="207"/>
    </row>
    <row r="491" spans="1:32" s="160" customFormat="1" ht="12" x14ac:dyDescent="0.2">
      <c r="A491" s="200"/>
      <c r="B491" s="199" t="s">
        <v>439</v>
      </c>
      <c r="C491" s="1037" t="s">
        <v>440</v>
      </c>
      <c r="D491" s="1037"/>
      <c r="E491" s="1037"/>
      <c r="F491" s="201"/>
      <c r="G491" s="201"/>
      <c r="H491" s="201"/>
      <c r="I491" s="201"/>
      <c r="J491" s="202">
        <v>0.84</v>
      </c>
      <c r="K491" s="201"/>
      <c r="L491" s="202">
        <v>0.84</v>
      </c>
      <c r="M491" s="201"/>
      <c r="N491" s="203"/>
      <c r="V491" s="189"/>
      <c r="W491" s="195"/>
      <c r="Y491" s="163" t="s">
        <v>440</v>
      </c>
      <c r="AB491" s="195"/>
      <c r="AD491" s="195"/>
      <c r="AF491" s="207"/>
    </row>
    <row r="492" spans="1:32" s="160" customFormat="1" ht="12" x14ac:dyDescent="0.2">
      <c r="A492" s="200"/>
      <c r="B492" s="199"/>
      <c r="C492" s="1037" t="s">
        <v>443</v>
      </c>
      <c r="D492" s="1037"/>
      <c r="E492" s="1037"/>
      <c r="F492" s="201" t="s">
        <v>444</v>
      </c>
      <c r="G492" s="201" t="s">
        <v>1501</v>
      </c>
      <c r="H492" s="201" t="s">
        <v>436</v>
      </c>
      <c r="I492" s="201" t="s">
        <v>2992</v>
      </c>
      <c r="J492" s="202"/>
      <c r="K492" s="201"/>
      <c r="L492" s="202"/>
      <c r="M492" s="201"/>
      <c r="N492" s="203"/>
      <c r="V492" s="189"/>
      <c r="W492" s="195"/>
      <c r="Z492" s="163" t="s">
        <v>443</v>
      </c>
      <c r="AB492" s="195"/>
      <c r="AD492" s="195"/>
      <c r="AF492" s="207"/>
    </row>
    <row r="493" spans="1:32" s="160" customFormat="1" ht="12" x14ac:dyDescent="0.2">
      <c r="A493" s="200"/>
      <c r="B493" s="199"/>
      <c r="C493" s="1047" t="s">
        <v>450</v>
      </c>
      <c r="D493" s="1047"/>
      <c r="E493" s="1047"/>
      <c r="F493" s="208"/>
      <c r="G493" s="208"/>
      <c r="H493" s="208"/>
      <c r="I493" s="208"/>
      <c r="J493" s="209">
        <v>3.02</v>
      </c>
      <c r="K493" s="208"/>
      <c r="L493" s="209">
        <v>3.57</v>
      </c>
      <c r="M493" s="208"/>
      <c r="N493" s="210"/>
      <c r="V493" s="189"/>
      <c r="W493" s="195"/>
      <c r="AA493" s="163" t="s">
        <v>450</v>
      </c>
      <c r="AB493" s="195"/>
      <c r="AD493" s="195"/>
      <c r="AF493" s="207"/>
    </row>
    <row r="494" spans="1:32" s="160" customFormat="1" ht="12" x14ac:dyDescent="0.2">
      <c r="A494" s="200"/>
      <c r="B494" s="199"/>
      <c r="C494" s="1037" t="s">
        <v>451</v>
      </c>
      <c r="D494" s="1037"/>
      <c r="E494" s="1037"/>
      <c r="F494" s="201"/>
      <c r="G494" s="201"/>
      <c r="H494" s="201"/>
      <c r="I494" s="201"/>
      <c r="J494" s="202"/>
      <c r="K494" s="201"/>
      <c r="L494" s="202">
        <v>2.73</v>
      </c>
      <c r="M494" s="201"/>
      <c r="N494" s="203"/>
      <c r="V494" s="189"/>
      <c r="W494" s="195"/>
      <c r="Z494" s="163" t="s">
        <v>451</v>
      </c>
      <c r="AB494" s="195"/>
      <c r="AD494" s="195"/>
      <c r="AF494" s="207"/>
    </row>
    <row r="495" spans="1:32" s="160" customFormat="1" ht="45" x14ac:dyDescent="0.2">
      <c r="A495" s="200"/>
      <c r="B495" s="199" t="s">
        <v>2540</v>
      </c>
      <c r="C495" s="1037" t="s">
        <v>2541</v>
      </c>
      <c r="D495" s="1037"/>
      <c r="E495" s="1037"/>
      <c r="F495" s="201" t="s">
        <v>454</v>
      </c>
      <c r="G495" s="201" t="s">
        <v>1241</v>
      </c>
      <c r="H495" s="201"/>
      <c r="I495" s="201" t="s">
        <v>1241</v>
      </c>
      <c r="J495" s="202"/>
      <c r="K495" s="201"/>
      <c r="L495" s="202">
        <v>3.3</v>
      </c>
      <c r="M495" s="201"/>
      <c r="N495" s="203"/>
      <c r="V495" s="189"/>
      <c r="W495" s="195"/>
      <c r="Z495" s="163" t="s">
        <v>2541</v>
      </c>
      <c r="AB495" s="195"/>
      <c r="AD495" s="195"/>
      <c r="AF495" s="207"/>
    </row>
    <row r="496" spans="1:32" s="160" customFormat="1" ht="45" x14ac:dyDescent="0.2">
      <c r="A496" s="200"/>
      <c r="B496" s="199" t="s">
        <v>2542</v>
      </c>
      <c r="C496" s="1037" t="s">
        <v>2543</v>
      </c>
      <c r="D496" s="1037"/>
      <c r="E496" s="1037"/>
      <c r="F496" s="201" t="s">
        <v>454</v>
      </c>
      <c r="G496" s="201" t="s">
        <v>974</v>
      </c>
      <c r="H496" s="201"/>
      <c r="I496" s="201" t="s">
        <v>974</v>
      </c>
      <c r="J496" s="202"/>
      <c r="K496" s="201"/>
      <c r="L496" s="202">
        <v>1.97</v>
      </c>
      <c r="M496" s="201"/>
      <c r="N496" s="203"/>
      <c r="V496" s="189"/>
      <c r="W496" s="195"/>
      <c r="Z496" s="163" t="s">
        <v>2543</v>
      </c>
      <c r="AB496" s="195"/>
      <c r="AD496" s="195"/>
      <c r="AF496" s="207"/>
    </row>
    <row r="497" spans="1:32" s="160" customFormat="1" ht="12" x14ac:dyDescent="0.2">
      <c r="A497" s="211"/>
      <c r="B497" s="212"/>
      <c r="C497" s="1039" t="s">
        <v>459</v>
      </c>
      <c r="D497" s="1039"/>
      <c r="E497" s="1039"/>
      <c r="F497" s="192"/>
      <c r="G497" s="192"/>
      <c r="H497" s="192"/>
      <c r="I497" s="192"/>
      <c r="J497" s="193"/>
      <c r="K497" s="192"/>
      <c r="L497" s="193">
        <v>8.84</v>
      </c>
      <c r="M497" s="208"/>
      <c r="N497" s="194"/>
      <c r="V497" s="189"/>
      <c r="W497" s="195"/>
      <c r="AB497" s="195" t="s">
        <v>459</v>
      </c>
      <c r="AD497" s="195"/>
      <c r="AF497" s="207"/>
    </row>
    <row r="498" spans="1:32" s="160" customFormat="1" ht="33.75" x14ac:dyDescent="0.2">
      <c r="A498" s="190" t="s">
        <v>2993</v>
      </c>
      <c r="B498" s="191" t="s">
        <v>2994</v>
      </c>
      <c r="C498" s="1039" t="s">
        <v>2995</v>
      </c>
      <c r="D498" s="1039"/>
      <c r="E498" s="1039"/>
      <c r="F498" s="192" t="s">
        <v>1017</v>
      </c>
      <c r="G498" s="192"/>
      <c r="H498" s="192"/>
      <c r="I498" s="192" t="s">
        <v>423</v>
      </c>
      <c r="J498" s="193">
        <v>541.66999999999996</v>
      </c>
      <c r="K498" s="192" t="s">
        <v>1361</v>
      </c>
      <c r="L498" s="193">
        <v>110.48</v>
      </c>
      <c r="M498" s="192" t="s">
        <v>1362</v>
      </c>
      <c r="N498" s="194">
        <v>548</v>
      </c>
      <c r="V498" s="189"/>
      <c r="W498" s="195" t="s">
        <v>2995</v>
      </c>
      <c r="AB498" s="195"/>
      <c r="AD498" s="195"/>
      <c r="AF498" s="207"/>
    </row>
    <row r="499" spans="1:32" s="160" customFormat="1" ht="12" x14ac:dyDescent="0.2">
      <c r="A499" s="211"/>
      <c r="B499" s="212"/>
      <c r="C499" s="168" t="s">
        <v>1363</v>
      </c>
      <c r="D499" s="213"/>
      <c r="E499" s="213"/>
      <c r="F499" s="214"/>
      <c r="G499" s="214"/>
      <c r="H499" s="214"/>
      <c r="I499" s="214"/>
      <c r="J499" s="215"/>
      <c r="K499" s="214"/>
      <c r="L499" s="215"/>
      <c r="M499" s="216"/>
      <c r="N499" s="217"/>
      <c r="V499" s="189"/>
      <c r="W499" s="195"/>
      <c r="AB499" s="195"/>
      <c r="AD499" s="195"/>
      <c r="AF499" s="207"/>
    </row>
    <row r="500" spans="1:32" s="160" customFormat="1" ht="12" x14ac:dyDescent="0.2">
      <c r="A500" s="196"/>
      <c r="B500" s="197"/>
      <c r="C500" s="1037" t="s">
        <v>2996</v>
      </c>
      <c r="D500" s="1037"/>
      <c r="E500" s="1037"/>
      <c r="F500" s="1037"/>
      <c r="G500" s="1037"/>
      <c r="H500" s="1037"/>
      <c r="I500" s="1037"/>
      <c r="J500" s="1037"/>
      <c r="K500" s="1037"/>
      <c r="L500" s="1037"/>
      <c r="M500" s="1037"/>
      <c r="N500" s="1046"/>
      <c r="V500" s="189"/>
      <c r="W500" s="195"/>
      <c r="AB500" s="195"/>
      <c r="AC500" s="163" t="s">
        <v>2996</v>
      </c>
      <c r="AD500" s="195"/>
      <c r="AF500" s="207"/>
    </row>
    <row r="501" spans="1:32" s="160" customFormat="1" ht="22.5" x14ac:dyDescent="0.2">
      <c r="A501" s="198"/>
      <c r="B501" s="199" t="s">
        <v>1365</v>
      </c>
      <c r="C501" s="1037" t="s">
        <v>1366</v>
      </c>
      <c r="D501" s="1037"/>
      <c r="E501" s="1037"/>
      <c r="F501" s="1037"/>
      <c r="G501" s="1037"/>
      <c r="H501" s="1037"/>
      <c r="I501" s="1037"/>
      <c r="J501" s="1037"/>
      <c r="K501" s="1037"/>
      <c r="L501" s="1037"/>
      <c r="M501" s="1037"/>
      <c r="N501" s="1046"/>
      <c r="V501" s="189"/>
      <c r="W501" s="195"/>
      <c r="X501" s="163" t="s">
        <v>1366</v>
      </c>
      <c r="AB501" s="195"/>
      <c r="AD501" s="195"/>
      <c r="AF501" s="207"/>
    </row>
    <row r="502" spans="1:32" s="160" customFormat="1" ht="33.75" x14ac:dyDescent="0.2">
      <c r="A502" s="190" t="s">
        <v>912</v>
      </c>
      <c r="B502" s="191" t="s">
        <v>2997</v>
      </c>
      <c r="C502" s="1039" t="s">
        <v>2998</v>
      </c>
      <c r="D502" s="1039"/>
      <c r="E502" s="1039"/>
      <c r="F502" s="192" t="s">
        <v>1017</v>
      </c>
      <c r="G502" s="192"/>
      <c r="H502" s="192"/>
      <c r="I502" s="192" t="s">
        <v>423</v>
      </c>
      <c r="J502" s="193">
        <v>626.66999999999996</v>
      </c>
      <c r="K502" s="192" t="s">
        <v>566</v>
      </c>
      <c r="L502" s="193">
        <v>68.12</v>
      </c>
      <c r="M502" s="192" t="s">
        <v>567</v>
      </c>
      <c r="N502" s="194">
        <v>639</v>
      </c>
      <c r="V502" s="189"/>
      <c r="W502" s="195" t="s">
        <v>2998</v>
      </c>
      <c r="AB502" s="195"/>
      <c r="AD502" s="195"/>
      <c r="AF502" s="207"/>
    </row>
    <row r="503" spans="1:32" s="160" customFormat="1" ht="12" x14ac:dyDescent="0.2">
      <c r="A503" s="211"/>
      <c r="B503" s="212"/>
      <c r="C503" s="168" t="s">
        <v>462</v>
      </c>
      <c r="D503" s="213"/>
      <c r="E503" s="213"/>
      <c r="F503" s="214"/>
      <c r="G503" s="214"/>
      <c r="H503" s="214"/>
      <c r="I503" s="214"/>
      <c r="J503" s="215"/>
      <c r="K503" s="214"/>
      <c r="L503" s="215"/>
      <c r="M503" s="216"/>
      <c r="N503" s="217"/>
      <c r="V503" s="189"/>
      <c r="W503" s="195"/>
      <c r="AB503" s="195"/>
      <c r="AD503" s="195"/>
      <c r="AF503" s="207"/>
    </row>
    <row r="504" spans="1:32" s="160" customFormat="1" ht="12" x14ac:dyDescent="0.2">
      <c r="A504" s="196"/>
      <c r="B504" s="197"/>
      <c r="C504" s="1037" t="s">
        <v>2999</v>
      </c>
      <c r="D504" s="1037"/>
      <c r="E504" s="1037"/>
      <c r="F504" s="1037"/>
      <c r="G504" s="1037"/>
      <c r="H504" s="1037"/>
      <c r="I504" s="1037"/>
      <c r="J504" s="1037"/>
      <c r="K504" s="1037"/>
      <c r="L504" s="1037"/>
      <c r="M504" s="1037"/>
      <c r="N504" s="1046"/>
      <c r="V504" s="189"/>
      <c r="W504" s="195"/>
      <c r="AB504" s="195"/>
      <c r="AC504" s="163" t="s">
        <v>2999</v>
      </c>
      <c r="AD504" s="195"/>
      <c r="AF504" s="207"/>
    </row>
    <row r="505" spans="1:32" s="160" customFormat="1" ht="22.5" x14ac:dyDescent="0.2">
      <c r="A505" s="198"/>
      <c r="B505" s="199" t="s">
        <v>568</v>
      </c>
      <c r="C505" s="1037" t="s">
        <v>569</v>
      </c>
      <c r="D505" s="1037"/>
      <c r="E505" s="1037"/>
      <c r="F505" s="1037"/>
      <c r="G505" s="1037"/>
      <c r="H505" s="1037"/>
      <c r="I505" s="1037"/>
      <c r="J505" s="1037"/>
      <c r="K505" s="1037"/>
      <c r="L505" s="1037"/>
      <c r="M505" s="1037"/>
      <c r="N505" s="1046"/>
      <c r="V505" s="189"/>
      <c r="W505" s="195"/>
      <c r="X505" s="163" t="s">
        <v>569</v>
      </c>
      <c r="AB505" s="195"/>
      <c r="AD505" s="195"/>
      <c r="AF505" s="207"/>
    </row>
    <row r="506" spans="1:32" s="160" customFormat="1" ht="78.75" x14ac:dyDescent="0.2">
      <c r="A506" s="190" t="s">
        <v>915</v>
      </c>
      <c r="B506" s="191" t="s">
        <v>3000</v>
      </c>
      <c r="C506" s="1039" t="s">
        <v>3001</v>
      </c>
      <c r="D506" s="1039"/>
      <c r="E506" s="1039"/>
      <c r="F506" s="192" t="s">
        <v>1017</v>
      </c>
      <c r="G506" s="192"/>
      <c r="H506" s="192"/>
      <c r="I506" s="192" t="s">
        <v>437</v>
      </c>
      <c r="J506" s="193">
        <v>117.5</v>
      </c>
      <c r="K506" s="192"/>
      <c r="L506" s="193">
        <v>352.5</v>
      </c>
      <c r="M506" s="192"/>
      <c r="N506" s="194"/>
      <c r="V506" s="189"/>
      <c r="W506" s="195" t="s">
        <v>3001</v>
      </c>
      <c r="AB506" s="195"/>
      <c r="AD506" s="195"/>
      <c r="AF506" s="207"/>
    </row>
    <row r="507" spans="1:32" s="160" customFormat="1" ht="12" x14ac:dyDescent="0.2">
      <c r="A507" s="211"/>
      <c r="B507" s="212"/>
      <c r="C507" s="168" t="s">
        <v>462</v>
      </c>
      <c r="D507" s="213"/>
      <c r="E507" s="213"/>
      <c r="F507" s="214"/>
      <c r="G507" s="214"/>
      <c r="H507" s="214"/>
      <c r="I507" s="214"/>
      <c r="J507" s="215"/>
      <c r="K507" s="214"/>
      <c r="L507" s="215"/>
      <c r="M507" s="216"/>
      <c r="N507" s="217"/>
      <c r="V507" s="189"/>
      <c r="W507" s="195"/>
      <c r="AB507" s="195"/>
      <c r="AD507" s="195"/>
      <c r="AF507" s="207"/>
    </row>
    <row r="508" spans="1:32" s="160" customFormat="1" ht="33.75" x14ac:dyDescent="0.2">
      <c r="A508" s="190" t="s">
        <v>918</v>
      </c>
      <c r="B508" s="191" t="s">
        <v>3002</v>
      </c>
      <c r="C508" s="1039" t="s">
        <v>3003</v>
      </c>
      <c r="D508" s="1039"/>
      <c r="E508" s="1039"/>
      <c r="F508" s="192" t="s">
        <v>1017</v>
      </c>
      <c r="G508" s="192"/>
      <c r="H508" s="192"/>
      <c r="I508" s="192" t="s">
        <v>434</v>
      </c>
      <c r="J508" s="193">
        <v>1737.1</v>
      </c>
      <c r="K508" s="192"/>
      <c r="L508" s="193">
        <v>3474.2</v>
      </c>
      <c r="M508" s="192"/>
      <c r="N508" s="194"/>
      <c r="V508" s="189"/>
      <c r="W508" s="195" t="s">
        <v>3003</v>
      </c>
      <c r="AB508" s="195"/>
      <c r="AD508" s="195"/>
      <c r="AF508" s="207"/>
    </row>
    <row r="509" spans="1:32" s="160" customFormat="1" ht="12" x14ac:dyDescent="0.2">
      <c r="A509" s="211"/>
      <c r="B509" s="212"/>
      <c r="C509" s="168" t="s">
        <v>462</v>
      </c>
      <c r="D509" s="213"/>
      <c r="E509" s="213"/>
      <c r="F509" s="214"/>
      <c r="G509" s="214"/>
      <c r="H509" s="214"/>
      <c r="I509" s="214"/>
      <c r="J509" s="215"/>
      <c r="K509" s="214"/>
      <c r="L509" s="215"/>
      <c r="M509" s="216"/>
      <c r="N509" s="217"/>
      <c r="V509" s="189"/>
      <c r="W509" s="195"/>
      <c r="AB509" s="195"/>
      <c r="AD509" s="195"/>
      <c r="AF509" s="207"/>
    </row>
    <row r="510" spans="1:32" s="160" customFormat="1" ht="33.75" x14ac:dyDescent="0.2">
      <c r="A510" s="190" t="s">
        <v>458</v>
      </c>
      <c r="B510" s="191" t="s">
        <v>3004</v>
      </c>
      <c r="C510" s="1039" t="s">
        <v>3005</v>
      </c>
      <c r="D510" s="1039"/>
      <c r="E510" s="1039"/>
      <c r="F510" s="192" t="s">
        <v>1017</v>
      </c>
      <c r="G510" s="192"/>
      <c r="H510" s="192"/>
      <c r="I510" s="192" t="s">
        <v>434</v>
      </c>
      <c r="J510" s="193">
        <v>183.01</v>
      </c>
      <c r="K510" s="192"/>
      <c r="L510" s="193">
        <v>366.02</v>
      </c>
      <c r="M510" s="192"/>
      <c r="N510" s="194"/>
      <c r="V510" s="189"/>
      <c r="W510" s="195" t="s">
        <v>3005</v>
      </c>
      <c r="AB510" s="195"/>
      <c r="AD510" s="195"/>
      <c r="AF510" s="207"/>
    </row>
    <row r="511" spans="1:32" s="160" customFormat="1" ht="12" x14ac:dyDescent="0.2">
      <c r="A511" s="211"/>
      <c r="B511" s="212"/>
      <c r="C511" s="168" t="s">
        <v>462</v>
      </c>
      <c r="D511" s="213"/>
      <c r="E511" s="213"/>
      <c r="F511" s="214"/>
      <c r="G511" s="214"/>
      <c r="H511" s="214"/>
      <c r="I511" s="214"/>
      <c r="J511" s="215"/>
      <c r="K511" s="214"/>
      <c r="L511" s="215"/>
      <c r="M511" s="216"/>
      <c r="N511" s="217"/>
      <c r="V511" s="189"/>
      <c r="W511" s="195"/>
      <c r="AB511" s="195"/>
      <c r="AD511" s="195"/>
      <c r="AF511" s="207"/>
    </row>
    <row r="512" spans="1:32" s="160" customFormat="1" ht="45" x14ac:dyDescent="0.2">
      <c r="A512" s="190" t="s">
        <v>930</v>
      </c>
      <c r="B512" s="191" t="s">
        <v>3006</v>
      </c>
      <c r="C512" s="1039" t="s">
        <v>3007</v>
      </c>
      <c r="D512" s="1039"/>
      <c r="E512" s="1039"/>
      <c r="F512" s="192" t="s">
        <v>1026</v>
      </c>
      <c r="G512" s="192"/>
      <c r="H512" s="192"/>
      <c r="I512" s="192" t="s">
        <v>921</v>
      </c>
      <c r="J512" s="193"/>
      <c r="K512" s="192"/>
      <c r="L512" s="193"/>
      <c r="M512" s="192"/>
      <c r="N512" s="194"/>
      <c r="V512" s="189"/>
      <c r="W512" s="195" t="s">
        <v>3007</v>
      </c>
      <c r="AB512" s="195"/>
      <c r="AD512" s="195"/>
      <c r="AF512" s="207"/>
    </row>
    <row r="513" spans="1:32" s="160" customFormat="1" ht="12" x14ac:dyDescent="0.2">
      <c r="A513" s="196"/>
      <c r="B513" s="197"/>
      <c r="C513" s="1037" t="s">
        <v>922</v>
      </c>
      <c r="D513" s="1037"/>
      <c r="E513" s="1037"/>
      <c r="F513" s="1037"/>
      <c r="G513" s="1037"/>
      <c r="H513" s="1037"/>
      <c r="I513" s="1037"/>
      <c r="J513" s="1037"/>
      <c r="K513" s="1037"/>
      <c r="L513" s="1037"/>
      <c r="M513" s="1037"/>
      <c r="N513" s="1046"/>
      <c r="V513" s="189"/>
      <c r="W513" s="195"/>
      <c r="AB513" s="195"/>
      <c r="AD513" s="195"/>
      <c r="AE513" s="163" t="s">
        <v>922</v>
      </c>
      <c r="AF513" s="207"/>
    </row>
    <row r="514" spans="1:32" s="160" customFormat="1" ht="33.75" x14ac:dyDescent="0.2">
      <c r="A514" s="198"/>
      <c r="B514" s="199" t="s">
        <v>430</v>
      </c>
      <c r="C514" s="1037" t="s">
        <v>431</v>
      </c>
      <c r="D514" s="1037"/>
      <c r="E514" s="1037"/>
      <c r="F514" s="1037"/>
      <c r="G514" s="1037"/>
      <c r="H514" s="1037"/>
      <c r="I514" s="1037"/>
      <c r="J514" s="1037"/>
      <c r="K514" s="1037"/>
      <c r="L514" s="1037"/>
      <c r="M514" s="1037"/>
      <c r="N514" s="1046"/>
      <c r="V514" s="189"/>
      <c r="W514" s="195"/>
      <c r="X514" s="163" t="s">
        <v>431</v>
      </c>
      <c r="AB514" s="195"/>
      <c r="AD514" s="195"/>
      <c r="AF514" s="207"/>
    </row>
    <row r="515" spans="1:32" s="160" customFormat="1" ht="12" x14ac:dyDescent="0.2">
      <c r="A515" s="200"/>
      <c r="B515" s="199" t="s">
        <v>423</v>
      </c>
      <c r="C515" s="1037" t="s">
        <v>432</v>
      </c>
      <c r="D515" s="1037"/>
      <c r="E515" s="1037"/>
      <c r="F515" s="201"/>
      <c r="G515" s="201"/>
      <c r="H515" s="201"/>
      <c r="I515" s="201"/>
      <c r="J515" s="202">
        <v>324.19</v>
      </c>
      <c r="K515" s="201" t="s">
        <v>436</v>
      </c>
      <c r="L515" s="202">
        <v>6.08</v>
      </c>
      <c r="M515" s="201"/>
      <c r="N515" s="203"/>
      <c r="V515" s="189"/>
      <c r="W515" s="195"/>
      <c r="Y515" s="163" t="s">
        <v>432</v>
      </c>
      <c r="AB515" s="195"/>
      <c r="AD515" s="195"/>
      <c r="AF515" s="207"/>
    </row>
    <row r="516" spans="1:32" s="160" customFormat="1" ht="12" x14ac:dyDescent="0.2">
      <c r="A516" s="200"/>
      <c r="B516" s="199" t="s">
        <v>434</v>
      </c>
      <c r="C516" s="1037" t="s">
        <v>435</v>
      </c>
      <c r="D516" s="1037"/>
      <c r="E516" s="1037"/>
      <c r="F516" s="201"/>
      <c r="G516" s="201"/>
      <c r="H516" s="201"/>
      <c r="I516" s="201"/>
      <c r="J516" s="202">
        <v>41.54</v>
      </c>
      <c r="K516" s="201" t="s">
        <v>436</v>
      </c>
      <c r="L516" s="202">
        <v>0.78</v>
      </c>
      <c r="M516" s="201"/>
      <c r="N516" s="203"/>
      <c r="V516" s="189"/>
      <c r="W516" s="195"/>
      <c r="Y516" s="163" t="s">
        <v>435</v>
      </c>
      <c r="AB516" s="195"/>
      <c r="AD516" s="195"/>
      <c r="AF516" s="207"/>
    </row>
    <row r="517" spans="1:32" s="160" customFormat="1" ht="12" x14ac:dyDescent="0.2">
      <c r="A517" s="200"/>
      <c r="B517" s="199" t="s">
        <v>437</v>
      </c>
      <c r="C517" s="1037" t="s">
        <v>438</v>
      </c>
      <c r="D517" s="1037"/>
      <c r="E517" s="1037"/>
      <c r="F517" s="201"/>
      <c r="G517" s="201"/>
      <c r="H517" s="201"/>
      <c r="I517" s="201"/>
      <c r="J517" s="202">
        <v>6.53</v>
      </c>
      <c r="K517" s="201" t="s">
        <v>436</v>
      </c>
      <c r="L517" s="202">
        <v>0.12</v>
      </c>
      <c r="M517" s="201"/>
      <c r="N517" s="203"/>
      <c r="V517" s="189"/>
      <c r="W517" s="195"/>
      <c r="Y517" s="163" t="s">
        <v>438</v>
      </c>
      <c r="AB517" s="195"/>
      <c r="AD517" s="195"/>
      <c r="AF517" s="207"/>
    </row>
    <row r="518" spans="1:32" s="160" customFormat="1" ht="12" x14ac:dyDescent="0.2">
      <c r="A518" s="200"/>
      <c r="B518" s="199" t="s">
        <v>439</v>
      </c>
      <c r="C518" s="1037" t="s">
        <v>440</v>
      </c>
      <c r="D518" s="1037"/>
      <c r="E518" s="1037"/>
      <c r="F518" s="201"/>
      <c r="G518" s="201"/>
      <c r="H518" s="201"/>
      <c r="I518" s="201"/>
      <c r="J518" s="202">
        <v>32.53</v>
      </c>
      <c r="K518" s="201"/>
      <c r="L518" s="202">
        <v>0.49</v>
      </c>
      <c r="M518" s="201"/>
      <c r="N518" s="203"/>
      <c r="V518" s="189"/>
      <c r="W518" s="195"/>
      <c r="Y518" s="163" t="s">
        <v>440</v>
      </c>
      <c r="AB518" s="195"/>
      <c r="AD518" s="195"/>
      <c r="AF518" s="207"/>
    </row>
    <row r="519" spans="1:32" s="160" customFormat="1" ht="12" x14ac:dyDescent="0.2">
      <c r="A519" s="196"/>
      <c r="B519" s="204" t="s">
        <v>2784</v>
      </c>
      <c r="C519" s="1048" t="s">
        <v>2785</v>
      </c>
      <c r="D519" s="1048"/>
      <c r="E519" s="1048"/>
      <c r="F519" s="205" t="s">
        <v>1017</v>
      </c>
      <c r="G519" s="205" t="s">
        <v>489</v>
      </c>
      <c r="H519" s="205"/>
      <c r="I519" s="205" t="s">
        <v>489</v>
      </c>
      <c r="J519" s="199"/>
      <c r="K519" s="201"/>
      <c r="L519" s="202"/>
      <c r="M519" s="201"/>
      <c r="N519" s="206"/>
      <c r="V519" s="189"/>
      <c r="W519" s="195"/>
      <c r="AB519" s="195"/>
      <c r="AD519" s="195"/>
      <c r="AF519" s="207" t="s">
        <v>2785</v>
      </c>
    </row>
    <row r="520" spans="1:32" s="160" customFormat="1" ht="12" x14ac:dyDescent="0.2">
      <c r="A520" s="196"/>
      <c r="B520" s="204" t="s">
        <v>2786</v>
      </c>
      <c r="C520" s="1048" t="s">
        <v>2787</v>
      </c>
      <c r="D520" s="1048"/>
      <c r="E520" s="1048"/>
      <c r="F520" s="205" t="s">
        <v>1003</v>
      </c>
      <c r="G520" s="205" t="s">
        <v>1004</v>
      </c>
      <c r="H520" s="205"/>
      <c r="I520" s="205" t="s">
        <v>665</v>
      </c>
      <c r="J520" s="199"/>
      <c r="K520" s="201"/>
      <c r="L520" s="202"/>
      <c r="M520" s="201"/>
      <c r="N520" s="206"/>
      <c r="V520" s="189"/>
      <c r="W520" s="195"/>
      <c r="AB520" s="195"/>
      <c r="AD520" s="195"/>
      <c r="AF520" s="207" t="s">
        <v>2787</v>
      </c>
    </row>
    <row r="521" spans="1:32" s="160" customFormat="1" ht="12" x14ac:dyDescent="0.2">
      <c r="A521" s="196"/>
      <c r="B521" s="204" t="s">
        <v>2531</v>
      </c>
      <c r="C521" s="1048" t="s">
        <v>2532</v>
      </c>
      <c r="D521" s="1048"/>
      <c r="E521" s="1048"/>
      <c r="F521" s="205" t="s">
        <v>488</v>
      </c>
      <c r="G521" s="205" t="s">
        <v>489</v>
      </c>
      <c r="H521" s="205"/>
      <c r="I521" s="205" t="s">
        <v>489</v>
      </c>
      <c r="J521" s="199"/>
      <c r="K521" s="201"/>
      <c r="L521" s="202"/>
      <c r="M521" s="201"/>
      <c r="N521" s="206"/>
      <c r="V521" s="189"/>
      <c r="W521" s="195"/>
      <c r="AB521" s="195"/>
      <c r="AD521" s="195"/>
      <c r="AF521" s="207" t="s">
        <v>2532</v>
      </c>
    </row>
    <row r="522" spans="1:32" s="160" customFormat="1" ht="12" x14ac:dyDescent="0.2">
      <c r="A522" s="200"/>
      <c r="B522" s="199"/>
      <c r="C522" s="1037" t="s">
        <v>443</v>
      </c>
      <c r="D522" s="1037"/>
      <c r="E522" s="1037"/>
      <c r="F522" s="201" t="s">
        <v>444</v>
      </c>
      <c r="G522" s="201" t="s">
        <v>3008</v>
      </c>
      <c r="H522" s="201" t="s">
        <v>436</v>
      </c>
      <c r="I522" s="201" t="s">
        <v>3009</v>
      </c>
      <c r="J522" s="202"/>
      <c r="K522" s="201"/>
      <c r="L522" s="202"/>
      <c r="M522" s="201"/>
      <c r="N522" s="203"/>
      <c r="V522" s="189"/>
      <c r="W522" s="195"/>
      <c r="Z522" s="163" t="s">
        <v>443</v>
      </c>
      <c r="AB522" s="195"/>
      <c r="AD522" s="195"/>
      <c r="AF522" s="207"/>
    </row>
    <row r="523" spans="1:32" s="160" customFormat="1" ht="12" x14ac:dyDescent="0.2">
      <c r="A523" s="200"/>
      <c r="B523" s="199"/>
      <c r="C523" s="1037" t="s">
        <v>447</v>
      </c>
      <c r="D523" s="1037"/>
      <c r="E523" s="1037"/>
      <c r="F523" s="201" t="s">
        <v>444</v>
      </c>
      <c r="G523" s="201" t="s">
        <v>3010</v>
      </c>
      <c r="H523" s="201" t="s">
        <v>436</v>
      </c>
      <c r="I523" s="201" t="s">
        <v>3011</v>
      </c>
      <c r="J523" s="202"/>
      <c r="K523" s="201"/>
      <c r="L523" s="202"/>
      <c r="M523" s="201"/>
      <c r="N523" s="203"/>
      <c r="V523" s="189"/>
      <c r="W523" s="195"/>
      <c r="Z523" s="163" t="s">
        <v>447</v>
      </c>
      <c r="AB523" s="195"/>
      <c r="AD523" s="195"/>
      <c r="AF523" s="207"/>
    </row>
    <row r="524" spans="1:32" s="160" customFormat="1" ht="12" x14ac:dyDescent="0.2">
      <c r="A524" s="200"/>
      <c r="B524" s="199"/>
      <c r="C524" s="1047" t="s">
        <v>450</v>
      </c>
      <c r="D524" s="1047"/>
      <c r="E524" s="1047"/>
      <c r="F524" s="208"/>
      <c r="G524" s="208"/>
      <c r="H524" s="208"/>
      <c r="I524" s="208"/>
      <c r="J524" s="209">
        <v>398.26</v>
      </c>
      <c r="K524" s="208"/>
      <c r="L524" s="209">
        <v>7.35</v>
      </c>
      <c r="M524" s="208"/>
      <c r="N524" s="210"/>
      <c r="V524" s="189"/>
      <c r="W524" s="195"/>
      <c r="AA524" s="163" t="s">
        <v>450</v>
      </c>
      <c r="AB524" s="195"/>
      <c r="AD524" s="195"/>
      <c r="AF524" s="207"/>
    </row>
    <row r="525" spans="1:32" s="160" customFormat="1" ht="12" x14ac:dyDescent="0.2">
      <c r="A525" s="200"/>
      <c r="B525" s="199"/>
      <c r="C525" s="1037" t="s">
        <v>451</v>
      </c>
      <c r="D525" s="1037"/>
      <c r="E525" s="1037"/>
      <c r="F525" s="201"/>
      <c r="G525" s="201"/>
      <c r="H525" s="201"/>
      <c r="I525" s="201"/>
      <c r="J525" s="202"/>
      <c r="K525" s="201"/>
      <c r="L525" s="202">
        <v>6.2</v>
      </c>
      <c r="M525" s="201"/>
      <c r="N525" s="203"/>
      <c r="V525" s="189"/>
      <c r="W525" s="195"/>
      <c r="Z525" s="163" t="s">
        <v>451</v>
      </c>
      <c r="AB525" s="195"/>
      <c r="AD525" s="195"/>
      <c r="AF525" s="207"/>
    </row>
    <row r="526" spans="1:32" s="160" customFormat="1" ht="45" x14ac:dyDescent="0.2">
      <c r="A526" s="200"/>
      <c r="B526" s="199" t="s">
        <v>2540</v>
      </c>
      <c r="C526" s="1037" t="s">
        <v>2541</v>
      </c>
      <c r="D526" s="1037"/>
      <c r="E526" s="1037"/>
      <c r="F526" s="201" t="s">
        <v>454</v>
      </c>
      <c r="G526" s="201" t="s">
        <v>1241</v>
      </c>
      <c r="H526" s="201"/>
      <c r="I526" s="201" t="s">
        <v>1241</v>
      </c>
      <c r="J526" s="202"/>
      <c r="K526" s="201"/>
      <c r="L526" s="202">
        <v>7.5</v>
      </c>
      <c r="M526" s="201"/>
      <c r="N526" s="203"/>
      <c r="V526" s="189"/>
      <c r="W526" s="195"/>
      <c r="Z526" s="163" t="s">
        <v>2541</v>
      </c>
      <c r="AB526" s="195"/>
      <c r="AD526" s="195"/>
      <c r="AF526" s="207"/>
    </row>
    <row r="527" spans="1:32" s="160" customFormat="1" ht="45" x14ac:dyDescent="0.2">
      <c r="A527" s="200"/>
      <c r="B527" s="199" t="s">
        <v>2542</v>
      </c>
      <c r="C527" s="1037" t="s">
        <v>2543</v>
      </c>
      <c r="D527" s="1037"/>
      <c r="E527" s="1037"/>
      <c r="F527" s="201" t="s">
        <v>454</v>
      </c>
      <c r="G527" s="201" t="s">
        <v>974</v>
      </c>
      <c r="H527" s="201"/>
      <c r="I527" s="201" t="s">
        <v>974</v>
      </c>
      <c r="J527" s="202"/>
      <c r="K527" s="201"/>
      <c r="L527" s="202">
        <v>4.46</v>
      </c>
      <c r="M527" s="201"/>
      <c r="N527" s="203"/>
      <c r="V527" s="189"/>
      <c r="W527" s="195"/>
      <c r="Z527" s="163" t="s">
        <v>2543</v>
      </c>
      <c r="AB527" s="195"/>
      <c r="AD527" s="195"/>
      <c r="AF527" s="207"/>
    </row>
    <row r="528" spans="1:32" s="160" customFormat="1" ht="12" x14ac:dyDescent="0.2">
      <c r="A528" s="211"/>
      <c r="B528" s="212"/>
      <c r="C528" s="1039" t="s">
        <v>459</v>
      </c>
      <c r="D528" s="1039"/>
      <c r="E528" s="1039"/>
      <c r="F528" s="192"/>
      <c r="G528" s="192"/>
      <c r="H528" s="192"/>
      <c r="I528" s="192"/>
      <c r="J528" s="193"/>
      <c r="K528" s="192"/>
      <c r="L528" s="193">
        <v>19.309999999999999</v>
      </c>
      <c r="M528" s="208"/>
      <c r="N528" s="194"/>
      <c r="V528" s="189"/>
      <c r="W528" s="195"/>
      <c r="AB528" s="195" t="s">
        <v>459</v>
      </c>
      <c r="AD528" s="195"/>
      <c r="AF528" s="207"/>
    </row>
    <row r="529" spans="1:32" s="160" customFormat="1" ht="45" x14ac:dyDescent="0.2">
      <c r="A529" s="190" t="s">
        <v>934</v>
      </c>
      <c r="B529" s="191" t="s">
        <v>3012</v>
      </c>
      <c r="C529" s="1039" t="s">
        <v>3013</v>
      </c>
      <c r="D529" s="1039"/>
      <c r="E529" s="1039"/>
      <c r="F529" s="192" t="s">
        <v>1003</v>
      </c>
      <c r="G529" s="192"/>
      <c r="H529" s="192"/>
      <c r="I529" s="192" t="s">
        <v>665</v>
      </c>
      <c r="J529" s="193">
        <v>31.2</v>
      </c>
      <c r="K529" s="192"/>
      <c r="L529" s="193">
        <v>46.8</v>
      </c>
      <c r="M529" s="192"/>
      <c r="N529" s="194"/>
      <c r="V529" s="189"/>
      <c r="W529" s="195" t="s">
        <v>3013</v>
      </c>
      <c r="AB529" s="195"/>
      <c r="AD529" s="195"/>
      <c r="AF529" s="207"/>
    </row>
    <row r="530" spans="1:32" s="160" customFormat="1" ht="12" x14ac:dyDescent="0.2">
      <c r="A530" s="211"/>
      <c r="B530" s="212"/>
      <c r="C530" s="168" t="s">
        <v>462</v>
      </c>
      <c r="D530" s="213"/>
      <c r="E530" s="213"/>
      <c r="F530" s="214"/>
      <c r="G530" s="214"/>
      <c r="H530" s="214"/>
      <c r="I530" s="214"/>
      <c r="J530" s="215"/>
      <c r="K530" s="214"/>
      <c r="L530" s="215"/>
      <c r="M530" s="216"/>
      <c r="N530" s="217"/>
      <c r="V530" s="189"/>
      <c r="W530" s="195"/>
      <c r="AB530" s="195"/>
      <c r="AD530" s="195"/>
      <c r="AF530" s="207"/>
    </row>
    <row r="531" spans="1:32" s="160" customFormat="1" ht="22.5" x14ac:dyDescent="0.2">
      <c r="A531" s="190" t="s">
        <v>936</v>
      </c>
      <c r="B531" s="191" t="s">
        <v>3014</v>
      </c>
      <c r="C531" s="1039" t="s">
        <v>3015</v>
      </c>
      <c r="D531" s="1039"/>
      <c r="E531" s="1039"/>
      <c r="F531" s="192" t="s">
        <v>1017</v>
      </c>
      <c r="G531" s="192"/>
      <c r="H531" s="192"/>
      <c r="I531" s="192" t="s">
        <v>439</v>
      </c>
      <c r="J531" s="193"/>
      <c r="K531" s="192"/>
      <c r="L531" s="193"/>
      <c r="M531" s="192"/>
      <c r="N531" s="194"/>
      <c r="V531" s="189"/>
      <c r="W531" s="195" t="s">
        <v>3015</v>
      </c>
      <c r="AB531" s="195"/>
      <c r="AD531" s="195"/>
      <c r="AF531" s="207"/>
    </row>
    <row r="532" spans="1:32" s="160" customFormat="1" ht="12" x14ac:dyDescent="0.2">
      <c r="A532" s="196"/>
      <c r="B532" s="197"/>
      <c r="C532" s="1037" t="s">
        <v>3016</v>
      </c>
      <c r="D532" s="1037"/>
      <c r="E532" s="1037"/>
      <c r="F532" s="1037"/>
      <c r="G532" s="1037"/>
      <c r="H532" s="1037"/>
      <c r="I532" s="1037"/>
      <c r="J532" s="1037"/>
      <c r="K532" s="1037"/>
      <c r="L532" s="1037"/>
      <c r="M532" s="1037"/>
      <c r="N532" s="1046"/>
      <c r="V532" s="189"/>
      <c r="W532" s="195"/>
      <c r="AB532" s="195"/>
      <c r="AD532" s="195"/>
      <c r="AE532" s="163" t="s">
        <v>3016</v>
      </c>
      <c r="AF532" s="207"/>
    </row>
    <row r="533" spans="1:32" s="160" customFormat="1" ht="33.75" x14ac:dyDescent="0.2">
      <c r="A533" s="198"/>
      <c r="B533" s="199" t="s">
        <v>430</v>
      </c>
      <c r="C533" s="1037" t="s">
        <v>431</v>
      </c>
      <c r="D533" s="1037"/>
      <c r="E533" s="1037"/>
      <c r="F533" s="1037"/>
      <c r="G533" s="1037"/>
      <c r="H533" s="1037"/>
      <c r="I533" s="1037"/>
      <c r="J533" s="1037"/>
      <c r="K533" s="1037"/>
      <c r="L533" s="1037"/>
      <c r="M533" s="1037"/>
      <c r="N533" s="1046"/>
      <c r="V533" s="189"/>
      <c r="W533" s="195"/>
      <c r="X533" s="163" t="s">
        <v>431</v>
      </c>
      <c r="AB533" s="195"/>
      <c r="AD533" s="195"/>
      <c r="AF533" s="207"/>
    </row>
    <row r="534" spans="1:32" s="160" customFormat="1" ht="12" x14ac:dyDescent="0.2">
      <c r="A534" s="200"/>
      <c r="B534" s="199" t="s">
        <v>423</v>
      </c>
      <c r="C534" s="1037" t="s">
        <v>432</v>
      </c>
      <c r="D534" s="1037"/>
      <c r="E534" s="1037"/>
      <c r="F534" s="201"/>
      <c r="G534" s="201"/>
      <c r="H534" s="201"/>
      <c r="I534" s="201"/>
      <c r="J534" s="202">
        <v>2.89</v>
      </c>
      <c r="K534" s="201" t="s">
        <v>436</v>
      </c>
      <c r="L534" s="202">
        <v>14.45</v>
      </c>
      <c r="M534" s="201"/>
      <c r="N534" s="203"/>
      <c r="V534" s="189"/>
      <c r="W534" s="195"/>
      <c r="Y534" s="163" t="s">
        <v>432</v>
      </c>
      <c r="AB534" s="195"/>
      <c r="AD534" s="195"/>
      <c r="AF534" s="207"/>
    </row>
    <row r="535" spans="1:32" s="160" customFormat="1" ht="12" x14ac:dyDescent="0.2">
      <c r="A535" s="200"/>
      <c r="B535" s="199" t="s">
        <v>439</v>
      </c>
      <c r="C535" s="1037" t="s">
        <v>440</v>
      </c>
      <c r="D535" s="1037"/>
      <c r="E535" s="1037"/>
      <c r="F535" s="201"/>
      <c r="G535" s="201"/>
      <c r="H535" s="201"/>
      <c r="I535" s="201"/>
      <c r="J535" s="202">
        <v>791.97</v>
      </c>
      <c r="K535" s="201"/>
      <c r="L535" s="202">
        <v>3167.88</v>
      </c>
      <c r="M535" s="201"/>
      <c r="N535" s="203"/>
      <c r="V535" s="189"/>
      <c r="W535" s="195"/>
      <c r="Y535" s="163" t="s">
        <v>440</v>
      </c>
      <c r="AB535" s="195"/>
      <c r="AD535" s="195"/>
      <c r="AF535" s="207"/>
    </row>
    <row r="536" spans="1:32" s="160" customFormat="1" ht="12" x14ac:dyDescent="0.2">
      <c r="A536" s="200"/>
      <c r="B536" s="199"/>
      <c r="C536" s="1037" t="s">
        <v>443</v>
      </c>
      <c r="D536" s="1037"/>
      <c r="E536" s="1037"/>
      <c r="F536" s="201" t="s">
        <v>444</v>
      </c>
      <c r="G536" s="201" t="s">
        <v>1537</v>
      </c>
      <c r="H536" s="201" t="s">
        <v>436</v>
      </c>
      <c r="I536" s="201" t="s">
        <v>665</v>
      </c>
      <c r="J536" s="202"/>
      <c r="K536" s="201"/>
      <c r="L536" s="202"/>
      <c r="M536" s="201"/>
      <c r="N536" s="203"/>
      <c r="V536" s="189"/>
      <c r="W536" s="195"/>
      <c r="Z536" s="163" t="s">
        <v>443</v>
      </c>
      <c r="AB536" s="195"/>
      <c r="AD536" s="195"/>
      <c r="AF536" s="207"/>
    </row>
    <row r="537" spans="1:32" s="160" customFormat="1" ht="12" x14ac:dyDescent="0.2">
      <c r="A537" s="200"/>
      <c r="B537" s="199"/>
      <c r="C537" s="1047" t="s">
        <v>450</v>
      </c>
      <c r="D537" s="1047"/>
      <c r="E537" s="1047"/>
      <c r="F537" s="208"/>
      <c r="G537" s="208"/>
      <c r="H537" s="208"/>
      <c r="I537" s="208"/>
      <c r="J537" s="209">
        <v>794.86</v>
      </c>
      <c r="K537" s="208"/>
      <c r="L537" s="209">
        <v>3182.33</v>
      </c>
      <c r="M537" s="208"/>
      <c r="N537" s="210"/>
      <c r="V537" s="189"/>
      <c r="W537" s="195"/>
      <c r="AA537" s="163" t="s">
        <v>450</v>
      </c>
      <c r="AB537" s="195"/>
      <c r="AD537" s="195"/>
      <c r="AF537" s="207"/>
    </row>
    <row r="538" spans="1:32" s="160" customFormat="1" ht="12" x14ac:dyDescent="0.2">
      <c r="A538" s="200"/>
      <c r="B538" s="199"/>
      <c r="C538" s="1037" t="s">
        <v>451</v>
      </c>
      <c r="D538" s="1037"/>
      <c r="E538" s="1037"/>
      <c r="F538" s="201"/>
      <c r="G538" s="201"/>
      <c r="H538" s="201"/>
      <c r="I538" s="201"/>
      <c r="J538" s="202"/>
      <c r="K538" s="201"/>
      <c r="L538" s="202">
        <v>14.45</v>
      </c>
      <c r="M538" s="201"/>
      <c r="N538" s="203"/>
      <c r="V538" s="189"/>
      <c r="W538" s="195"/>
      <c r="Z538" s="163" t="s">
        <v>451</v>
      </c>
      <c r="AB538" s="195"/>
      <c r="AD538" s="195"/>
      <c r="AF538" s="207"/>
    </row>
    <row r="539" spans="1:32" s="160" customFormat="1" ht="45" x14ac:dyDescent="0.2">
      <c r="A539" s="200"/>
      <c r="B539" s="199" t="s">
        <v>2540</v>
      </c>
      <c r="C539" s="1037" t="s">
        <v>2541</v>
      </c>
      <c r="D539" s="1037"/>
      <c r="E539" s="1037"/>
      <c r="F539" s="201" t="s">
        <v>454</v>
      </c>
      <c r="G539" s="201" t="s">
        <v>1241</v>
      </c>
      <c r="H539" s="201"/>
      <c r="I539" s="201" t="s">
        <v>1241</v>
      </c>
      <c r="J539" s="202"/>
      <c r="K539" s="201"/>
      <c r="L539" s="202">
        <v>17.48</v>
      </c>
      <c r="M539" s="201"/>
      <c r="N539" s="203"/>
      <c r="V539" s="189"/>
      <c r="W539" s="195"/>
      <c r="Z539" s="163" t="s">
        <v>2541</v>
      </c>
      <c r="AB539" s="195"/>
      <c r="AD539" s="195"/>
      <c r="AF539" s="207"/>
    </row>
    <row r="540" spans="1:32" s="160" customFormat="1" ht="45" x14ac:dyDescent="0.2">
      <c r="A540" s="200"/>
      <c r="B540" s="199" t="s">
        <v>2542</v>
      </c>
      <c r="C540" s="1037" t="s">
        <v>2543</v>
      </c>
      <c r="D540" s="1037"/>
      <c r="E540" s="1037"/>
      <c r="F540" s="201" t="s">
        <v>454</v>
      </c>
      <c r="G540" s="201" t="s">
        <v>974</v>
      </c>
      <c r="H540" s="201"/>
      <c r="I540" s="201" t="s">
        <v>974</v>
      </c>
      <c r="J540" s="202"/>
      <c r="K540" s="201"/>
      <c r="L540" s="202">
        <v>10.4</v>
      </c>
      <c r="M540" s="201"/>
      <c r="N540" s="203"/>
      <c r="V540" s="189"/>
      <c r="W540" s="195"/>
      <c r="Z540" s="163" t="s">
        <v>2543</v>
      </c>
      <c r="AB540" s="195"/>
      <c r="AD540" s="195"/>
      <c r="AF540" s="207"/>
    </row>
    <row r="541" spans="1:32" s="160" customFormat="1" ht="12" x14ac:dyDescent="0.2">
      <c r="A541" s="211"/>
      <c r="B541" s="212"/>
      <c r="C541" s="1039" t="s">
        <v>459</v>
      </c>
      <c r="D541" s="1039"/>
      <c r="E541" s="1039"/>
      <c r="F541" s="192"/>
      <c r="G541" s="192"/>
      <c r="H541" s="192"/>
      <c r="I541" s="192"/>
      <c r="J541" s="193"/>
      <c r="K541" s="192"/>
      <c r="L541" s="193">
        <v>3210.21</v>
      </c>
      <c r="M541" s="208"/>
      <c r="N541" s="194"/>
      <c r="V541" s="189"/>
      <c r="W541" s="195"/>
      <c r="AB541" s="195" t="s">
        <v>459</v>
      </c>
      <c r="AD541" s="195"/>
      <c r="AF541" s="207"/>
    </row>
    <row r="542" spans="1:32" s="160" customFormat="1" ht="56.25" x14ac:dyDescent="0.2">
      <c r="A542" s="190" t="s">
        <v>941</v>
      </c>
      <c r="B542" s="191" t="s">
        <v>3017</v>
      </c>
      <c r="C542" s="1039" t="s">
        <v>3018</v>
      </c>
      <c r="D542" s="1039"/>
      <c r="E542" s="1039"/>
      <c r="F542" s="192" t="s">
        <v>1017</v>
      </c>
      <c r="G542" s="192"/>
      <c r="H542" s="192"/>
      <c r="I542" s="192" t="s">
        <v>3019</v>
      </c>
      <c r="J542" s="193">
        <v>23.45</v>
      </c>
      <c r="K542" s="192"/>
      <c r="L542" s="193">
        <v>-93.8</v>
      </c>
      <c r="M542" s="192"/>
      <c r="N542" s="194"/>
      <c r="V542" s="189"/>
      <c r="W542" s="195" t="s">
        <v>3018</v>
      </c>
      <c r="AB542" s="195"/>
      <c r="AD542" s="195"/>
      <c r="AF542" s="207"/>
    </row>
    <row r="543" spans="1:32" s="160" customFormat="1" ht="12" x14ac:dyDescent="0.2">
      <c r="A543" s="211"/>
      <c r="B543" s="212"/>
      <c r="C543" s="168" t="s">
        <v>462</v>
      </c>
      <c r="D543" s="213"/>
      <c r="E543" s="213"/>
      <c r="F543" s="214"/>
      <c r="G543" s="214"/>
      <c r="H543" s="214"/>
      <c r="I543" s="214"/>
      <c r="J543" s="215"/>
      <c r="K543" s="214"/>
      <c r="L543" s="215"/>
      <c r="M543" s="216"/>
      <c r="N543" s="217"/>
      <c r="V543" s="189"/>
      <c r="W543" s="195"/>
      <c r="AB543" s="195"/>
      <c r="AD543" s="195"/>
      <c r="AF543" s="207"/>
    </row>
    <row r="544" spans="1:32" s="160" customFormat="1" ht="45" x14ac:dyDescent="0.2">
      <c r="A544" s="190" t="s">
        <v>944</v>
      </c>
      <c r="B544" s="191" t="s">
        <v>3020</v>
      </c>
      <c r="C544" s="1039" t="s">
        <v>3021</v>
      </c>
      <c r="D544" s="1039"/>
      <c r="E544" s="1039"/>
      <c r="F544" s="192" t="s">
        <v>1017</v>
      </c>
      <c r="G544" s="192"/>
      <c r="H544" s="192"/>
      <c r="I544" s="192" t="s">
        <v>3022</v>
      </c>
      <c r="J544" s="193">
        <v>3.84</v>
      </c>
      <c r="K544" s="192"/>
      <c r="L544" s="193">
        <v>-30.72</v>
      </c>
      <c r="M544" s="192"/>
      <c r="N544" s="194"/>
      <c r="V544" s="189"/>
      <c r="W544" s="195" t="s">
        <v>3021</v>
      </c>
      <c r="AB544" s="195"/>
      <c r="AD544" s="195"/>
      <c r="AF544" s="207"/>
    </row>
    <row r="545" spans="1:32" s="160" customFormat="1" ht="12" x14ac:dyDescent="0.2">
      <c r="A545" s="211"/>
      <c r="B545" s="212"/>
      <c r="C545" s="168" t="s">
        <v>462</v>
      </c>
      <c r="D545" s="213"/>
      <c r="E545" s="213"/>
      <c r="F545" s="214"/>
      <c r="G545" s="214"/>
      <c r="H545" s="214"/>
      <c r="I545" s="214"/>
      <c r="J545" s="215"/>
      <c r="K545" s="214"/>
      <c r="L545" s="215"/>
      <c r="M545" s="216"/>
      <c r="N545" s="217"/>
      <c r="V545" s="189"/>
      <c r="W545" s="195"/>
      <c r="AB545" s="195"/>
      <c r="AD545" s="195"/>
      <c r="AF545" s="207"/>
    </row>
    <row r="546" spans="1:32" s="160" customFormat="1" ht="12" x14ac:dyDescent="0.2">
      <c r="A546" s="190" t="s">
        <v>958</v>
      </c>
      <c r="B546" s="191" t="s">
        <v>3023</v>
      </c>
      <c r="C546" s="1039" t="s">
        <v>3024</v>
      </c>
      <c r="D546" s="1039"/>
      <c r="E546" s="1039"/>
      <c r="F546" s="192" t="s">
        <v>1003</v>
      </c>
      <c r="G546" s="192"/>
      <c r="H546" s="192"/>
      <c r="I546" s="192" t="s">
        <v>3025</v>
      </c>
      <c r="J546" s="193">
        <v>38</v>
      </c>
      <c r="K546" s="192"/>
      <c r="L546" s="193">
        <v>-3040</v>
      </c>
      <c r="M546" s="192"/>
      <c r="N546" s="194"/>
      <c r="V546" s="189"/>
      <c r="W546" s="195" t="s">
        <v>3024</v>
      </c>
      <c r="AB546" s="195"/>
      <c r="AD546" s="195"/>
      <c r="AF546" s="207"/>
    </row>
    <row r="547" spans="1:32" s="160" customFormat="1" ht="12" x14ac:dyDescent="0.2">
      <c r="A547" s="211"/>
      <c r="B547" s="212"/>
      <c r="C547" s="168" t="s">
        <v>462</v>
      </c>
      <c r="D547" s="213"/>
      <c r="E547" s="213"/>
      <c r="F547" s="214"/>
      <c r="G547" s="214"/>
      <c r="H547" s="214"/>
      <c r="I547" s="214"/>
      <c r="J547" s="215"/>
      <c r="K547" s="214"/>
      <c r="L547" s="215"/>
      <c r="M547" s="216"/>
      <c r="N547" s="217"/>
      <c r="V547" s="189"/>
      <c r="W547" s="195"/>
      <c r="AB547" s="195"/>
      <c r="AD547" s="195"/>
      <c r="AF547" s="207"/>
    </row>
    <row r="548" spans="1:32" s="160" customFormat="1" ht="33.75" x14ac:dyDescent="0.2">
      <c r="A548" s="190" t="s">
        <v>959</v>
      </c>
      <c r="B548" s="191" t="s">
        <v>3026</v>
      </c>
      <c r="C548" s="1039" t="s">
        <v>3027</v>
      </c>
      <c r="D548" s="1039"/>
      <c r="E548" s="1039"/>
      <c r="F548" s="192" t="s">
        <v>1017</v>
      </c>
      <c r="G548" s="192"/>
      <c r="H548" s="192"/>
      <c r="I548" s="192" t="s">
        <v>434</v>
      </c>
      <c r="J548" s="193">
        <v>904.17</v>
      </c>
      <c r="K548" s="192" t="s">
        <v>566</v>
      </c>
      <c r="L548" s="193">
        <v>196.7</v>
      </c>
      <c r="M548" s="192" t="s">
        <v>567</v>
      </c>
      <c r="N548" s="194">
        <v>1845</v>
      </c>
      <c r="V548" s="189"/>
      <c r="W548" s="195" t="s">
        <v>3027</v>
      </c>
      <c r="AB548" s="195"/>
      <c r="AD548" s="195"/>
      <c r="AF548" s="207"/>
    </row>
    <row r="549" spans="1:32" s="160" customFormat="1" ht="12" x14ac:dyDescent="0.2">
      <c r="A549" s="211"/>
      <c r="B549" s="212"/>
      <c r="C549" s="168" t="s">
        <v>462</v>
      </c>
      <c r="D549" s="213"/>
      <c r="E549" s="213"/>
      <c r="F549" s="214"/>
      <c r="G549" s="214"/>
      <c r="H549" s="214"/>
      <c r="I549" s="214"/>
      <c r="J549" s="215"/>
      <c r="K549" s="214"/>
      <c r="L549" s="215"/>
      <c r="M549" s="216"/>
      <c r="N549" s="217"/>
      <c r="V549" s="189"/>
      <c r="W549" s="195"/>
      <c r="AB549" s="195"/>
      <c r="AD549" s="195"/>
      <c r="AF549" s="207"/>
    </row>
    <row r="550" spans="1:32" s="160" customFormat="1" ht="12" x14ac:dyDescent="0.2">
      <c r="A550" s="196"/>
      <c r="B550" s="197"/>
      <c r="C550" s="1037" t="s">
        <v>3028</v>
      </c>
      <c r="D550" s="1037"/>
      <c r="E550" s="1037"/>
      <c r="F550" s="1037"/>
      <c r="G550" s="1037"/>
      <c r="H550" s="1037"/>
      <c r="I550" s="1037"/>
      <c r="J550" s="1037"/>
      <c r="K550" s="1037"/>
      <c r="L550" s="1037"/>
      <c r="M550" s="1037"/>
      <c r="N550" s="1046"/>
      <c r="V550" s="189"/>
      <c r="W550" s="195"/>
      <c r="AB550" s="195"/>
      <c r="AC550" s="163" t="s">
        <v>3028</v>
      </c>
      <c r="AD550" s="195"/>
      <c r="AF550" s="207"/>
    </row>
    <row r="551" spans="1:32" s="160" customFormat="1" ht="22.5" x14ac:dyDescent="0.2">
      <c r="A551" s="198"/>
      <c r="B551" s="199" t="s">
        <v>568</v>
      </c>
      <c r="C551" s="1037" t="s">
        <v>569</v>
      </c>
      <c r="D551" s="1037"/>
      <c r="E551" s="1037"/>
      <c r="F551" s="1037"/>
      <c r="G551" s="1037"/>
      <c r="H551" s="1037"/>
      <c r="I551" s="1037"/>
      <c r="J551" s="1037"/>
      <c r="K551" s="1037"/>
      <c r="L551" s="1037"/>
      <c r="M551" s="1037"/>
      <c r="N551" s="1046"/>
      <c r="V551" s="189"/>
      <c r="W551" s="195"/>
      <c r="X551" s="163" t="s">
        <v>569</v>
      </c>
      <c r="AB551" s="195"/>
      <c r="AD551" s="195"/>
      <c r="AF551" s="207"/>
    </row>
    <row r="552" spans="1:32" s="160" customFormat="1" ht="33.75" x14ac:dyDescent="0.2">
      <c r="A552" s="190" t="s">
        <v>961</v>
      </c>
      <c r="B552" s="191" t="s">
        <v>3029</v>
      </c>
      <c r="C552" s="1039" t="s">
        <v>3030</v>
      </c>
      <c r="D552" s="1039"/>
      <c r="E552" s="1039"/>
      <c r="F552" s="192" t="s">
        <v>1017</v>
      </c>
      <c r="G552" s="192"/>
      <c r="H552" s="192"/>
      <c r="I552" s="192" t="s">
        <v>434</v>
      </c>
      <c r="J552" s="193">
        <v>595.83000000000004</v>
      </c>
      <c r="K552" s="192" t="s">
        <v>566</v>
      </c>
      <c r="L552" s="193">
        <v>129.53</v>
      </c>
      <c r="M552" s="192" t="s">
        <v>567</v>
      </c>
      <c r="N552" s="194">
        <v>1215</v>
      </c>
      <c r="V552" s="189"/>
      <c r="W552" s="195" t="s">
        <v>3030</v>
      </c>
      <c r="AB552" s="195"/>
      <c r="AD552" s="195"/>
      <c r="AF552" s="207"/>
    </row>
    <row r="553" spans="1:32" s="160" customFormat="1" ht="12" x14ac:dyDescent="0.2">
      <c r="A553" s="211"/>
      <c r="B553" s="212"/>
      <c r="C553" s="168" t="s">
        <v>462</v>
      </c>
      <c r="D553" s="213"/>
      <c r="E553" s="213"/>
      <c r="F553" s="214"/>
      <c r="G553" s="214"/>
      <c r="H553" s="214"/>
      <c r="I553" s="214"/>
      <c r="J553" s="215"/>
      <c r="K553" s="214"/>
      <c r="L553" s="215"/>
      <c r="M553" s="216"/>
      <c r="N553" s="217"/>
      <c r="V553" s="189"/>
      <c r="W553" s="195"/>
      <c r="AB553" s="195"/>
      <c r="AD553" s="195"/>
      <c r="AF553" s="207"/>
    </row>
    <row r="554" spans="1:32" s="160" customFormat="1" ht="12" x14ac:dyDescent="0.2">
      <c r="A554" s="196"/>
      <c r="B554" s="197"/>
      <c r="C554" s="1037" t="s">
        <v>3031</v>
      </c>
      <c r="D554" s="1037"/>
      <c r="E554" s="1037"/>
      <c r="F554" s="1037"/>
      <c r="G554" s="1037"/>
      <c r="H554" s="1037"/>
      <c r="I554" s="1037"/>
      <c r="J554" s="1037"/>
      <c r="K554" s="1037"/>
      <c r="L554" s="1037"/>
      <c r="M554" s="1037"/>
      <c r="N554" s="1046"/>
      <c r="V554" s="189"/>
      <c r="W554" s="195"/>
      <c r="AB554" s="195"/>
      <c r="AC554" s="163" t="s">
        <v>3031</v>
      </c>
      <c r="AD554" s="195"/>
      <c r="AF554" s="207"/>
    </row>
    <row r="555" spans="1:32" s="160" customFormat="1" ht="22.5" x14ac:dyDescent="0.2">
      <c r="A555" s="198"/>
      <c r="B555" s="199" t="s">
        <v>568</v>
      </c>
      <c r="C555" s="1037" t="s">
        <v>569</v>
      </c>
      <c r="D555" s="1037"/>
      <c r="E555" s="1037"/>
      <c r="F555" s="1037"/>
      <c r="G555" s="1037"/>
      <c r="H555" s="1037"/>
      <c r="I555" s="1037"/>
      <c r="J555" s="1037"/>
      <c r="K555" s="1037"/>
      <c r="L555" s="1037"/>
      <c r="M555" s="1037"/>
      <c r="N555" s="1046"/>
      <c r="V555" s="189"/>
      <c r="W555" s="195"/>
      <c r="X555" s="163" t="s">
        <v>569</v>
      </c>
      <c r="AB555" s="195"/>
      <c r="AD555" s="195"/>
      <c r="AF555" s="207"/>
    </row>
    <row r="556" spans="1:32" s="160" customFormat="1" ht="22.5" x14ac:dyDescent="0.2">
      <c r="A556" s="190" t="s">
        <v>973</v>
      </c>
      <c r="B556" s="191" t="s">
        <v>3032</v>
      </c>
      <c r="C556" s="1039" t="s">
        <v>3033</v>
      </c>
      <c r="D556" s="1039"/>
      <c r="E556" s="1039"/>
      <c r="F556" s="192" t="s">
        <v>1017</v>
      </c>
      <c r="G556" s="192"/>
      <c r="H556" s="192"/>
      <c r="I556" s="192" t="s">
        <v>423</v>
      </c>
      <c r="J556" s="193"/>
      <c r="K556" s="192"/>
      <c r="L556" s="193"/>
      <c r="M556" s="192"/>
      <c r="N556" s="194"/>
      <c r="V556" s="189"/>
      <c r="W556" s="195" t="s">
        <v>3033</v>
      </c>
      <c r="AB556" s="195"/>
      <c r="AD556" s="195"/>
      <c r="AF556" s="207"/>
    </row>
    <row r="557" spans="1:32" s="160" customFormat="1" ht="33.75" x14ac:dyDescent="0.2">
      <c r="A557" s="198"/>
      <c r="B557" s="199" t="s">
        <v>430</v>
      </c>
      <c r="C557" s="1037" t="s">
        <v>431</v>
      </c>
      <c r="D557" s="1037"/>
      <c r="E557" s="1037"/>
      <c r="F557" s="1037"/>
      <c r="G557" s="1037"/>
      <c r="H557" s="1037"/>
      <c r="I557" s="1037"/>
      <c r="J557" s="1037"/>
      <c r="K557" s="1037"/>
      <c r="L557" s="1037"/>
      <c r="M557" s="1037"/>
      <c r="N557" s="1046"/>
      <c r="V557" s="189"/>
      <c r="W557" s="195"/>
      <c r="X557" s="163" t="s">
        <v>431</v>
      </c>
      <c r="AB557" s="195"/>
      <c r="AD557" s="195"/>
      <c r="AF557" s="207"/>
    </row>
    <row r="558" spans="1:32" s="160" customFormat="1" ht="12" x14ac:dyDescent="0.2">
      <c r="A558" s="200"/>
      <c r="B558" s="199" t="s">
        <v>423</v>
      </c>
      <c r="C558" s="1037" t="s">
        <v>432</v>
      </c>
      <c r="D558" s="1037"/>
      <c r="E558" s="1037"/>
      <c r="F558" s="201"/>
      <c r="G558" s="201"/>
      <c r="H558" s="201"/>
      <c r="I558" s="201"/>
      <c r="J558" s="202">
        <v>11.47</v>
      </c>
      <c r="K558" s="201" t="s">
        <v>436</v>
      </c>
      <c r="L558" s="202">
        <v>14.34</v>
      </c>
      <c r="M558" s="201"/>
      <c r="N558" s="203"/>
      <c r="V558" s="189"/>
      <c r="W558" s="195"/>
      <c r="Y558" s="163" t="s">
        <v>432</v>
      </c>
      <c r="AB558" s="195"/>
      <c r="AD558" s="195"/>
      <c r="AF558" s="207"/>
    </row>
    <row r="559" spans="1:32" s="160" customFormat="1" ht="12" x14ac:dyDescent="0.2">
      <c r="A559" s="200"/>
      <c r="B559" s="199" t="s">
        <v>434</v>
      </c>
      <c r="C559" s="1037" t="s">
        <v>435</v>
      </c>
      <c r="D559" s="1037"/>
      <c r="E559" s="1037"/>
      <c r="F559" s="201"/>
      <c r="G559" s="201"/>
      <c r="H559" s="201"/>
      <c r="I559" s="201"/>
      <c r="J559" s="202">
        <v>4.1500000000000004</v>
      </c>
      <c r="K559" s="201" t="s">
        <v>436</v>
      </c>
      <c r="L559" s="202">
        <v>5.19</v>
      </c>
      <c r="M559" s="201"/>
      <c r="N559" s="203"/>
      <c r="V559" s="189"/>
      <c r="W559" s="195"/>
      <c r="Y559" s="163" t="s">
        <v>435</v>
      </c>
      <c r="AB559" s="195"/>
      <c r="AD559" s="195"/>
      <c r="AF559" s="207"/>
    </row>
    <row r="560" spans="1:32" s="160" customFormat="1" ht="12" x14ac:dyDescent="0.2">
      <c r="A560" s="200"/>
      <c r="B560" s="199" t="s">
        <v>437</v>
      </c>
      <c r="C560" s="1037" t="s">
        <v>438</v>
      </c>
      <c r="D560" s="1037"/>
      <c r="E560" s="1037"/>
      <c r="F560" s="201"/>
      <c r="G560" s="201"/>
      <c r="H560" s="201"/>
      <c r="I560" s="201"/>
      <c r="J560" s="202">
        <v>0.23</v>
      </c>
      <c r="K560" s="201" t="s">
        <v>436</v>
      </c>
      <c r="L560" s="202">
        <v>0.28999999999999998</v>
      </c>
      <c r="M560" s="201"/>
      <c r="N560" s="203"/>
      <c r="V560" s="189"/>
      <c r="W560" s="195"/>
      <c r="Y560" s="163" t="s">
        <v>438</v>
      </c>
      <c r="AB560" s="195"/>
      <c r="AD560" s="195"/>
      <c r="AF560" s="207"/>
    </row>
    <row r="561" spans="1:34" s="160" customFormat="1" ht="12" x14ac:dyDescent="0.2">
      <c r="A561" s="200"/>
      <c r="B561" s="199" t="s">
        <v>439</v>
      </c>
      <c r="C561" s="1037" t="s">
        <v>440</v>
      </c>
      <c r="D561" s="1037"/>
      <c r="E561" s="1037"/>
      <c r="F561" s="201"/>
      <c r="G561" s="201"/>
      <c r="H561" s="201"/>
      <c r="I561" s="201"/>
      <c r="J561" s="202">
        <v>22</v>
      </c>
      <c r="K561" s="201"/>
      <c r="L561" s="202">
        <v>22</v>
      </c>
      <c r="M561" s="201"/>
      <c r="N561" s="203"/>
      <c r="V561" s="189"/>
      <c r="W561" s="195"/>
      <c r="Y561" s="163" t="s">
        <v>440</v>
      </c>
      <c r="AB561" s="195"/>
      <c r="AD561" s="195"/>
      <c r="AF561" s="207"/>
    </row>
    <row r="562" spans="1:34" s="160" customFormat="1" ht="12" x14ac:dyDescent="0.2">
      <c r="A562" s="196"/>
      <c r="B562" s="204" t="s">
        <v>2666</v>
      </c>
      <c r="C562" s="1048" t="s">
        <v>2675</v>
      </c>
      <c r="D562" s="1048"/>
      <c r="E562" s="1048"/>
      <c r="F562" s="205" t="s">
        <v>1017</v>
      </c>
      <c r="G562" s="205" t="s">
        <v>434</v>
      </c>
      <c r="H562" s="205"/>
      <c r="I562" s="205" t="s">
        <v>434</v>
      </c>
      <c r="J562" s="199"/>
      <c r="K562" s="201"/>
      <c r="L562" s="202"/>
      <c r="M562" s="201"/>
      <c r="N562" s="206"/>
      <c r="V562" s="189"/>
      <c r="W562" s="195"/>
      <c r="AB562" s="195"/>
      <c r="AD562" s="195"/>
      <c r="AF562" s="207" t="s">
        <v>2675</v>
      </c>
    </row>
    <row r="563" spans="1:34" s="160" customFormat="1" ht="12" x14ac:dyDescent="0.2">
      <c r="A563" s="200"/>
      <c r="B563" s="199"/>
      <c r="C563" s="1037" t="s">
        <v>443</v>
      </c>
      <c r="D563" s="1037"/>
      <c r="E563" s="1037"/>
      <c r="F563" s="201" t="s">
        <v>444</v>
      </c>
      <c r="G563" s="201" t="s">
        <v>3034</v>
      </c>
      <c r="H563" s="201" t="s">
        <v>436</v>
      </c>
      <c r="I563" s="201" t="s">
        <v>3035</v>
      </c>
      <c r="J563" s="202"/>
      <c r="K563" s="201"/>
      <c r="L563" s="202"/>
      <c r="M563" s="201"/>
      <c r="N563" s="203"/>
      <c r="V563" s="189"/>
      <c r="W563" s="195"/>
      <c r="Z563" s="163" t="s">
        <v>443</v>
      </c>
      <c r="AB563" s="195"/>
      <c r="AD563" s="195"/>
      <c r="AF563" s="207"/>
    </row>
    <row r="564" spans="1:34" s="160" customFormat="1" ht="12" x14ac:dyDescent="0.2">
      <c r="A564" s="200"/>
      <c r="B564" s="199"/>
      <c r="C564" s="1037" t="s">
        <v>447</v>
      </c>
      <c r="D564" s="1037"/>
      <c r="E564" s="1037"/>
      <c r="F564" s="201" t="s">
        <v>444</v>
      </c>
      <c r="G564" s="201" t="s">
        <v>537</v>
      </c>
      <c r="H564" s="201" t="s">
        <v>436</v>
      </c>
      <c r="I564" s="201" t="s">
        <v>2650</v>
      </c>
      <c r="J564" s="202"/>
      <c r="K564" s="201"/>
      <c r="L564" s="202"/>
      <c r="M564" s="201"/>
      <c r="N564" s="203"/>
      <c r="V564" s="189"/>
      <c r="W564" s="195"/>
      <c r="Z564" s="163" t="s">
        <v>447</v>
      </c>
      <c r="AB564" s="195"/>
      <c r="AD564" s="195"/>
      <c r="AF564" s="207"/>
    </row>
    <row r="565" spans="1:34" s="160" customFormat="1" ht="12" x14ac:dyDescent="0.2">
      <c r="A565" s="200"/>
      <c r="B565" s="199"/>
      <c r="C565" s="1047" t="s">
        <v>450</v>
      </c>
      <c r="D565" s="1047"/>
      <c r="E565" s="1047"/>
      <c r="F565" s="208"/>
      <c r="G565" s="208"/>
      <c r="H565" s="208"/>
      <c r="I565" s="208"/>
      <c r="J565" s="209">
        <v>37.619999999999997</v>
      </c>
      <c r="K565" s="208"/>
      <c r="L565" s="209">
        <v>41.53</v>
      </c>
      <c r="M565" s="208"/>
      <c r="N565" s="210"/>
      <c r="V565" s="189"/>
      <c r="W565" s="195"/>
      <c r="AA565" s="163" t="s">
        <v>450</v>
      </c>
      <c r="AB565" s="195"/>
      <c r="AD565" s="195"/>
      <c r="AF565" s="207"/>
    </row>
    <row r="566" spans="1:34" s="160" customFormat="1" ht="12" x14ac:dyDescent="0.2">
      <c r="A566" s="200"/>
      <c r="B566" s="199"/>
      <c r="C566" s="1037" t="s">
        <v>451</v>
      </c>
      <c r="D566" s="1037"/>
      <c r="E566" s="1037"/>
      <c r="F566" s="201"/>
      <c r="G566" s="201"/>
      <c r="H566" s="201"/>
      <c r="I566" s="201"/>
      <c r="J566" s="202"/>
      <c r="K566" s="201"/>
      <c r="L566" s="202">
        <v>14.63</v>
      </c>
      <c r="M566" s="201"/>
      <c r="N566" s="203"/>
      <c r="V566" s="189"/>
      <c r="W566" s="195"/>
      <c r="Z566" s="163" t="s">
        <v>451</v>
      </c>
      <c r="AB566" s="195"/>
      <c r="AD566" s="195"/>
      <c r="AF566" s="207"/>
    </row>
    <row r="567" spans="1:34" s="160" customFormat="1" ht="45" x14ac:dyDescent="0.2">
      <c r="A567" s="200"/>
      <c r="B567" s="199" t="s">
        <v>2540</v>
      </c>
      <c r="C567" s="1037" t="s">
        <v>2541</v>
      </c>
      <c r="D567" s="1037"/>
      <c r="E567" s="1037"/>
      <c r="F567" s="201" t="s">
        <v>454</v>
      </c>
      <c r="G567" s="201" t="s">
        <v>1241</v>
      </c>
      <c r="H567" s="201"/>
      <c r="I567" s="201" t="s">
        <v>1241</v>
      </c>
      <c r="J567" s="202"/>
      <c r="K567" s="201"/>
      <c r="L567" s="202">
        <v>17.7</v>
      </c>
      <c r="M567" s="201"/>
      <c r="N567" s="203"/>
      <c r="V567" s="189"/>
      <c r="W567" s="195"/>
      <c r="Z567" s="163" t="s">
        <v>2541</v>
      </c>
      <c r="AB567" s="195"/>
      <c r="AD567" s="195"/>
      <c r="AF567" s="207"/>
    </row>
    <row r="568" spans="1:34" s="160" customFormat="1" ht="45" x14ac:dyDescent="0.2">
      <c r="A568" s="200"/>
      <c r="B568" s="199" t="s">
        <v>2542</v>
      </c>
      <c r="C568" s="1037" t="s">
        <v>2543</v>
      </c>
      <c r="D568" s="1037"/>
      <c r="E568" s="1037"/>
      <c r="F568" s="201" t="s">
        <v>454</v>
      </c>
      <c r="G568" s="201" t="s">
        <v>974</v>
      </c>
      <c r="H568" s="201"/>
      <c r="I568" s="201" t="s">
        <v>974</v>
      </c>
      <c r="J568" s="202"/>
      <c r="K568" s="201"/>
      <c r="L568" s="202">
        <v>10.53</v>
      </c>
      <c r="M568" s="201"/>
      <c r="N568" s="203"/>
      <c r="V568" s="189"/>
      <c r="W568" s="195"/>
      <c r="Z568" s="163" t="s">
        <v>2543</v>
      </c>
      <c r="AB568" s="195"/>
      <c r="AD568" s="195"/>
      <c r="AF568" s="207"/>
    </row>
    <row r="569" spans="1:34" s="160" customFormat="1" ht="12" x14ac:dyDescent="0.2">
      <c r="A569" s="211"/>
      <c r="B569" s="212"/>
      <c r="C569" s="1039" t="s">
        <v>459</v>
      </c>
      <c r="D569" s="1039"/>
      <c r="E569" s="1039"/>
      <c r="F569" s="192"/>
      <c r="G569" s="192"/>
      <c r="H569" s="192"/>
      <c r="I569" s="192"/>
      <c r="J569" s="193"/>
      <c r="K569" s="192"/>
      <c r="L569" s="193">
        <v>69.760000000000005</v>
      </c>
      <c r="M569" s="208"/>
      <c r="N569" s="194"/>
      <c r="V569" s="189"/>
      <c r="W569" s="195"/>
      <c r="AB569" s="195" t="s">
        <v>459</v>
      </c>
      <c r="AD569" s="195"/>
      <c r="AF569" s="207"/>
    </row>
    <row r="570" spans="1:34" s="160" customFormat="1" ht="22.5" x14ac:dyDescent="0.2">
      <c r="A570" s="190" t="s">
        <v>3036</v>
      </c>
      <c r="B570" s="191" t="s">
        <v>3037</v>
      </c>
      <c r="C570" s="1039" t="s">
        <v>3038</v>
      </c>
      <c r="D570" s="1039"/>
      <c r="E570" s="1039"/>
      <c r="F570" s="192" t="s">
        <v>1017</v>
      </c>
      <c r="G570" s="192"/>
      <c r="H570" s="192"/>
      <c r="I570" s="192" t="s">
        <v>423</v>
      </c>
      <c r="J570" s="193">
        <v>2274.1999999999998</v>
      </c>
      <c r="K570" s="192"/>
      <c r="L570" s="193">
        <v>2274.1999999999998</v>
      </c>
      <c r="M570" s="192"/>
      <c r="N570" s="194"/>
      <c r="V570" s="189"/>
      <c r="W570" s="195" t="s">
        <v>3038</v>
      </c>
      <c r="AB570" s="195"/>
      <c r="AD570" s="195"/>
      <c r="AF570" s="207"/>
    </row>
    <row r="571" spans="1:34" s="160" customFormat="1" ht="12" x14ac:dyDescent="0.2">
      <c r="A571" s="211"/>
      <c r="B571" s="212"/>
      <c r="C571" s="168" t="s">
        <v>3039</v>
      </c>
      <c r="D571" s="213"/>
      <c r="E571" s="213"/>
      <c r="F571" s="214"/>
      <c r="G571" s="214"/>
      <c r="H571" s="214"/>
      <c r="I571" s="214"/>
      <c r="J571" s="215"/>
      <c r="K571" s="214"/>
      <c r="L571" s="215"/>
      <c r="M571" s="216"/>
      <c r="N571" s="217"/>
      <c r="V571" s="189"/>
      <c r="W571" s="195"/>
      <c r="AB571" s="195"/>
      <c r="AD571" s="195"/>
      <c r="AF571" s="207"/>
    </row>
    <row r="572" spans="1:34" s="160" customFormat="1" ht="1.5" customHeight="1" x14ac:dyDescent="0.2">
      <c r="A572" s="214"/>
      <c r="B572" s="212"/>
      <c r="C572" s="212"/>
      <c r="D572" s="212"/>
      <c r="E572" s="212"/>
      <c r="F572" s="214"/>
      <c r="G572" s="214"/>
      <c r="H572" s="214"/>
      <c r="I572" s="214"/>
      <c r="J572" s="218"/>
      <c r="K572" s="214"/>
      <c r="L572" s="218"/>
      <c r="M572" s="201"/>
      <c r="N572" s="218"/>
      <c r="V572" s="189"/>
      <c r="W572" s="195"/>
      <c r="AB572" s="195"/>
      <c r="AD572" s="195"/>
      <c r="AF572" s="207"/>
    </row>
    <row r="573" spans="1:34" s="160" customFormat="1" ht="12" x14ac:dyDescent="0.2">
      <c r="A573" s="219"/>
      <c r="B573" s="220"/>
      <c r="C573" s="1039" t="s">
        <v>3040</v>
      </c>
      <c r="D573" s="1039"/>
      <c r="E573" s="1039"/>
      <c r="F573" s="1039"/>
      <c r="G573" s="1039"/>
      <c r="H573" s="1039"/>
      <c r="I573" s="1039"/>
      <c r="J573" s="1039"/>
      <c r="K573" s="1039"/>
      <c r="L573" s="221"/>
      <c r="M573" s="222"/>
      <c r="N573" s="223"/>
      <c r="V573" s="189"/>
      <c r="W573" s="195"/>
      <c r="AB573" s="195"/>
      <c r="AD573" s="195"/>
      <c r="AF573" s="207"/>
      <c r="AG573" s="195" t="s">
        <v>3040</v>
      </c>
    </row>
    <row r="574" spans="1:34" s="160" customFormat="1" ht="12" x14ac:dyDescent="0.2">
      <c r="A574" s="224"/>
      <c r="B574" s="199"/>
      <c r="C574" s="1037" t="s">
        <v>512</v>
      </c>
      <c r="D574" s="1037"/>
      <c r="E574" s="1037"/>
      <c r="F574" s="1037"/>
      <c r="G574" s="1037"/>
      <c r="H574" s="1037"/>
      <c r="I574" s="1037"/>
      <c r="J574" s="1037"/>
      <c r="K574" s="1037"/>
      <c r="L574" s="225">
        <v>45461.15</v>
      </c>
      <c r="M574" s="226"/>
      <c r="N574" s="227"/>
      <c r="V574" s="189"/>
      <c r="W574" s="195"/>
      <c r="AB574" s="195"/>
      <c r="AD574" s="195"/>
      <c r="AF574" s="207"/>
      <c r="AG574" s="195"/>
      <c r="AH574" s="163" t="s">
        <v>512</v>
      </c>
    </row>
    <row r="575" spans="1:34" s="160" customFormat="1" ht="12" x14ac:dyDescent="0.2">
      <c r="A575" s="224"/>
      <c r="B575" s="199"/>
      <c r="C575" s="1037" t="s">
        <v>513</v>
      </c>
      <c r="D575" s="1037"/>
      <c r="E575" s="1037"/>
      <c r="F575" s="1037"/>
      <c r="G575" s="1037"/>
      <c r="H575" s="1037"/>
      <c r="I575" s="1037"/>
      <c r="J575" s="1037"/>
      <c r="K575" s="1037"/>
      <c r="L575" s="225"/>
      <c r="M575" s="226"/>
      <c r="N575" s="227"/>
      <c r="V575" s="189"/>
      <c r="W575" s="195"/>
      <c r="AB575" s="195"/>
      <c r="AD575" s="195"/>
      <c r="AF575" s="207"/>
      <c r="AG575" s="195"/>
      <c r="AH575" s="163" t="s">
        <v>513</v>
      </c>
    </row>
    <row r="576" spans="1:34" s="160" customFormat="1" ht="12" x14ac:dyDescent="0.2">
      <c r="A576" s="224"/>
      <c r="B576" s="199"/>
      <c r="C576" s="1037" t="s">
        <v>514</v>
      </c>
      <c r="D576" s="1037"/>
      <c r="E576" s="1037"/>
      <c r="F576" s="1037"/>
      <c r="G576" s="1037"/>
      <c r="H576" s="1037"/>
      <c r="I576" s="1037"/>
      <c r="J576" s="1037"/>
      <c r="K576" s="1037"/>
      <c r="L576" s="225">
        <v>2073.52</v>
      </c>
      <c r="M576" s="226"/>
      <c r="N576" s="227"/>
      <c r="V576" s="189"/>
      <c r="W576" s="195"/>
      <c r="AB576" s="195"/>
      <c r="AD576" s="195"/>
      <c r="AF576" s="207"/>
      <c r="AG576" s="195"/>
      <c r="AH576" s="163" t="s">
        <v>514</v>
      </c>
    </row>
    <row r="577" spans="1:34" s="160" customFormat="1" ht="12" x14ac:dyDescent="0.2">
      <c r="A577" s="224"/>
      <c r="B577" s="199"/>
      <c r="C577" s="1037" t="s">
        <v>515</v>
      </c>
      <c r="D577" s="1037"/>
      <c r="E577" s="1037"/>
      <c r="F577" s="1037"/>
      <c r="G577" s="1037"/>
      <c r="H577" s="1037"/>
      <c r="I577" s="1037"/>
      <c r="J577" s="1037"/>
      <c r="K577" s="1037"/>
      <c r="L577" s="225">
        <v>716.87</v>
      </c>
      <c r="M577" s="226"/>
      <c r="N577" s="227"/>
      <c r="V577" s="189"/>
      <c r="W577" s="195"/>
      <c r="AB577" s="195"/>
      <c r="AD577" s="195"/>
      <c r="AF577" s="207"/>
      <c r="AG577" s="195"/>
      <c r="AH577" s="163" t="s">
        <v>515</v>
      </c>
    </row>
    <row r="578" spans="1:34" s="160" customFormat="1" ht="12" x14ac:dyDescent="0.2">
      <c r="A578" s="224"/>
      <c r="B578" s="199"/>
      <c r="C578" s="1037" t="s">
        <v>516</v>
      </c>
      <c r="D578" s="1037"/>
      <c r="E578" s="1037"/>
      <c r="F578" s="1037"/>
      <c r="G578" s="1037"/>
      <c r="H578" s="1037"/>
      <c r="I578" s="1037"/>
      <c r="J578" s="1037"/>
      <c r="K578" s="1037"/>
      <c r="L578" s="225">
        <v>73.03</v>
      </c>
      <c r="M578" s="226"/>
      <c r="N578" s="227"/>
      <c r="V578" s="189"/>
      <c r="W578" s="195"/>
      <c r="AB578" s="195"/>
      <c r="AD578" s="195"/>
      <c r="AF578" s="207"/>
      <c r="AG578" s="195"/>
      <c r="AH578" s="163" t="s">
        <v>516</v>
      </c>
    </row>
    <row r="579" spans="1:34" s="160" customFormat="1" ht="12" x14ac:dyDescent="0.2">
      <c r="A579" s="224"/>
      <c r="B579" s="199"/>
      <c r="C579" s="1037" t="s">
        <v>517</v>
      </c>
      <c r="D579" s="1037"/>
      <c r="E579" s="1037"/>
      <c r="F579" s="1037"/>
      <c r="G579" s="1037"/>
      <c r="H579" s="1037"/>
      <c r="I579" s="1037"/>
      <c r="J579" s="1037"/>
      <c r="K579" s="1037"/>
      <c r="L579" s="225">
        <v>42670.76</v>
      </c>
      <c r="M579" s="226"/>
      <c r="N579" s="227"/>
      <c r="V579" s="189"/>
      <c r="W579" s="195"/>
      <c r="AB579" s="195"/>
      <c r="AD579" s="195"/>
      <c r="AF579" s="207"/>
      <c r="AG579" s="195"/>
      <c r="AH579" s="163" t="s">
        <v>517</v>
      </c>
    </row>
    <row r="580" spans="1:34" s="160" customFormat="1" ht="12" x14ac:dyDescent="0.2">
      <c r="A580" s="224"/>
      <c r="B580" s="199"/>
      <c r="C580" s="1037" t="s">
        <v>518</v>
      </c>
      <c r="D580" s="1037"/>
      <c r="E580" s="1037"/>
      <c r="F580" s="1037"/>
      <c r="G580" s="1037"/>
      <c r="H580" s="1037"/>
      <c r="I580" s="1037"/>
      <c r="J580" s="1037"/>
      <c r="K580" s="1037"/>
      <c r="L580" s="225">
        <v>43188.36</v>
      </c>
      <c r="M580" s="226"/>
      <c r="N580" s="227"/>
      <c r="V580" s="189"/>
      <c r="W580" s="195"/>
      <c r="AB580" s="195"/>
      <c r="AD580" s="195"/>
      <c r="AF580" s="207"/>
      <c r="AG580" s="195"/>
      <c r="AH580" s="163" t="s">
        <v>518</v>
      </c>
    </row>
    <row r="581" spans="1:34" s="160" customFormat="1" ht="12" x14ac:dyDescent="0.2">
      <c r="A581" s="224"/>
      <c r="B581" s="199"/>
      <c r="C581" s="1037" t="s">
        <v>513</v>
      </c>
      <c r="D581" s="1037"/>
      <c r="E581" s="1037"/>
      <c r="F581" s="1037"/>
      <c r="G581" s="1037"/>
      <c r="H581" s="1037"/>
      <c r="I581" s="1037"/>
      <c r="J581" s="1037"/>
      <c r="K581" s="1037"/>
      <c r="L581" s="225"/>
      <c r="M581" s="226"/>
      <c r="N581" s="227"/>
      <c r="V581" s="189"/>
      <c r="W581" s="195"/>
      <c r="AB581" s="195"/>
      <c r="AD581" s="195"/>
      <c r="AF581" s="207"/>
      <c r="AG581" s="195"/>
      <c r="AH581" s="163" t="s">
        <v>513</v>
      </c>
    </row>
    <row r="582" spans="1:34" s="160" customFormat="1" ht="12" x14ac:dyDescent="0.2">
      <c r="A582" s="224"/>
      <c r="B582" s="199"/>
      <c r="C582" s="1037" t="s">
        <v>519</v>
      </c>
      <c r="D582" s="1037"/>
      <c r="E582" s="1037"/>
      <c r="F582" s="1037"/>
      <c r="G582" s="1037"/>
      <c r="H582" s="1037"/>
      <c r="I582" s="1037"/>
      <c r="J582" s="1037"/>
      <c r="K582" s="1037"/>
      <c r="L582" s="225">
        <v>1449.38</v>
      </c>
      <c r="M582" s="226"/>
      <c r="N582" s="227"/>
      <c r="V582" s="189"/>
      <c r="W582" s="195"/>
      <c r="AB582" s="195"/>
      <c r="AD582" s="195"/>
      <c r="AF582" s="207"/>
      <c r="AG582" s="195"/>
      <c r="AH582" s="163" t="s">
        <v>519</v>
      </c>
    </row>
    <row r="583" spans="1:34" s="160" customFormat="1" ht="12" x14ac:dyDescent="0.2">
      <c r="A583" s="224"/>
      <c r="B583" s="199"/>
      <c r="C583" s="1037" t="s">
        <v>520</v>
      </c>
      <c r="D583" s="1037"/>
      <c r="E583" s="1037"/>
      <c r="F583" s="1037"/>
      <c r="G583" s="1037"/>
      <c r="H583" s="1037"/>
      <c r="I583" s="1037"/>
      <c r="J583" s="1037"/>
      <c r="K583" s="1037"/>
      <c r="L583" s="225">
        <v>569.20000000000005</v>
      </c>
      <c r="M583" s="226"/>
      <c r="N583" s="227"/>
      <c r="V583" s="189"/>
      <c r="W583" s="195"/>
      <c r="AB583" s="195"/>
      <c r="AD583" s="195"/>
      <c r="AF583" s="207"/>
      <c r="AG583" s="195"/>
      <c r="AH583" s="163" t="s">
        <v>520</v>
      </c>
    </row>
    <row r="584" spans="1:34" s="160" customFormat="1" ht="12" x14ac:dyDescent="0.2">
      <c r="A584" s="224"/>
      <c r="B584" s="199"/>
      <c r="C584" s="1037" t="s">
        <v>521</v>
      </c>
      <c r="D584" s="1037"/>
      <c r="E584" s="1037"/>
      <c r="F584" s="1037"/>
      <c r="G584" s="1037"/>
      <c r="H584" s="1037"/>
      <c r="I584" s="1037"/>
      <c r="J584" s="1037"/>
      <c r="K584" s="1037"/>
      <c r="L584" s="225">
        <v>38551.4</v>
      </c>
      <c r="M584" s="226"/>
      <c r="N584" s="227"/>
      <c r="V584" s="189"/>
      <c r="W584" s="195"/>
      <c r="AB584" s="195"/>
      <c r="AD584" s="195"/>
      <c r="AF584" s="207"/>
      <c r="AG584" s="195"/>
      <c r="AH584" s="163" t="s">
        <v>521</v>
      </c>
    </row>
    <row r="585" spans="1:34" s="160" customFormat="1" ht="12" x14ac:dyDescent="0.2">
      <c r="A585" s="224"/>
      <c r="B585" s="199"/>
      <c r="C585" s="1037" t="s">
        <v>522</v>
      </c>
      <c r="D585" s="1037"/>
      <c r="E585" s="1037"/>
      <c r="F585" s="1037"/>
      <c r="G585" s="1037"/>
      <c r="H585" s="1037"/>
      <c r="I585" s="1037"/>
      <c r="J585" s="1037"/>
      <c r="K585" s="1037"/>
      <c r="L585" s="225">
        <v>1648.46</v>
      </c>
      <c r="M585" s="226"/>
      <c r="N585" s="227"/>
      <c r="V585" s="189"/>
      <c r="W585" s="195"/>
      <c r="AB585" s="195"/>
      <c r="AD585" s="195"/>
      <c r="AF585" s="207"/>
      <c r="AG585" s="195"/>
      <c r="AH585" s="163" t="s">
        <v>522</v>
      </c>
    </row>
    <row r="586" spans="1:34" s="160" customFormat="1" ht="12" x14ac:dyDescent="0.2">
      <c r="A586" s="224"/>
      <c r="B586" s="199"/>
      <c r="C586" s="1037" t="s">
        <v>523</v>
      </c>
      <c r="D586" s="1037"/>
      <c r="E586" s="1037"/>
      <c r="F586" s="1037"/>
      <c r="G586" s="1037"/>
      <c r="H586" s="1037"/>
      <c r="I586" s="1037"/>
      <c r="J586" s="1037"/>
      <c r="K586" s="1037"/>
      <c r="L586" s="225">
        <v>969.92</v>
      </c>
      <c r="M586" s="226"/>
      <c r="N586" s="227"/>
      <c r="V586" s="189"/>
      <c r="W586" s="195"/>
      <c r="AB586" s="195"/>
      <c r="AD586" s="195"/>
      <c r="AF586" s="207"/>
      <c r="AG586" s="195"/>
      <c r="AH586" s="163" t="s">
        <v>523</v>
      </c>
    </row>
    <row r="587" spans="1:34" s="160" customFormat="1" ht="12" x14ac:dyDescent="0.2">
      <c r="A587" s="224"/>
      <c r="B587" s="199"/>
      <c r="C587" s="1037" t="s">
        <v>3041</v>
      </c>
      <c r="D587" s="1037"/>
      <c r="E587" s="1037"/>
      <c r="F587" s="1037"/>
      <c r="G587" s="1037"/>
      <c r="H587" s="1037"/>
      <c r="I587" s="1037"/>
      <c r="J587" s="1037"/>
      <c r="K587" s="1037"/>
      <c r="L587" s="225">
        <v>5788.91</v>
      </c>
      <c r="M587" s="226"/>
      <c r="N587" s="227"/>
      <c r="V587" s="189"/>
      <c r="W587" s="195"/>
      <c r="AB587" s="195"/>
      <c r="AD587" s="195"/>
      <c r="AF587" s="207"/>
      <c r="AG587" s="195"/>
      <c r="AH587" s="163" t="s">
        <v>3041</v>
      </c>
    </row>
    <row r="588" spans="1:34" s="160" customFormat="1" ht="12" x14ac:dyDescent="0.2">
      <c r="A588" s="224"/>
      <c r="B588" s="199"/>
      <c r="C588" s="1037" t="s">
        <v>513</v>
      </c>
      <c r="D588" s="1037"/>
      <c r="E588" s="1037"/>
      <c r="F588" s="1037"/>
      <c r="G588" s="1037"/>
      <c r="H588" s="1037"/>
      <c r="I588" s="1037"/>
      <c r="J588" s="1037"/>
      <c r="K588" s="1037"/>
      <c r="L588" s="225"/>
      <c r="M588" s="226"/>
      <c r="N588" s="227"/>
      <c r="V588" s="189"/>
      <c r="W588" s="195"/>
      <c r="AB588" s="195"/>
      <c r="AD588" s="195"/>
      <c r="AF588" s="207"/>
      <c r="AG588" s="195"/>
      <c r="AH588" s="163" t="s">
        <v>513</v>
      </c>
    </row>
    <row r="589" spans="1:34" s="160" customFormat="1" ht="12" x14ac:dyDescent="0.2">
      <c r="A589" s="224"/>
      <c r="B589" s="199"/>
      <c r="C589" s="1037" t="s">
        <v>519</v>
      </c>
      <c r="D589" s="1037"/>
      <c r="E589" s="1037"/>
      <c r="F589" s="1037"/>
      <c r="G589" s="1037"/>
      <c r="H589" s="1037"/>
      <c r="I589" s="1037"/>
      <c r="J589" s="1037"/>
      <c r="K589" s="1037"/>
      <c r="L589" s="225">
        <v>624.14</v>
      </c>
      <c r="M589" s="226"/>
      <c r="N589" s="227"/>
      <c r="V589" s="189"/>
      <c r="W589" s="195"/>
      <c r="AB589" s="195"/>
      <c r="AD589" s="195"/>
      <c r="AF589" s="207"/>
      <c r="AG589" s="195"/>
      <c r="AH589" s="163" t="s">
        <v>519</v>
      </c>
    </row>
    <row r="590" spans="1:34" s="160" customFormat="1" ht="12" x14ac:dyDescent="0.2">
      <c r="A590" s="224"/>
      <c r="B590" s="199"/>
      <c r="C590" s="1037" t="s">
        <v>520</v>
      </c>
      <c r="D590" s="1037"/>
      <c r="E590" s="1037"/>
      <c r="F590" s="1037"/>
      <c r="G590" s="1037"/>
      <c r="H590" s="1037"/>
      <c r="I590" s="1037"/>
      <c r="J590" s="1037"/>
      <c r="K590" s="1037"/>
      <c r="L590" s="225">
        <v>147.66999999999999</v>
      </c>
      <c r="M590" s="226"/>
      <c r="N590" s="227"/>
      <c r="V590" s="189"/>
      <c r="W590" s="195"/>
      <c r="AB590" s="195"/>
      <c r="AD590" s="195"/>
      <c r="AF590" s="207"/>
      <c r="AG590" s="195"/>
      <c r="AH590" s="163" t="s">
        <v>520</v>
      </c>
    </row>
    <row r="591" spans="1:34" s="160" customFormat="1" ht="12" x14ac:dyDescent="0.2">
      <c r="A591" s="224"/>
      <c r="B591" s="199"/>
      <c r="C591" s="1037" t="s">
        <v>521</v>
      </c>
      <c r="D591" s="1037"/>
      <c r="E591" s="1037"/>
      <c r="F591" s="1037"/>
      <c r="G591" s="1037"/>
      <c r="H591" s="1037"/>
      <c r="I591" s="1037"/>
      <c r="J591" s="1037"/>
      <c r="K591" s="1037"/>
      <c r="L591" s="225">
        <v>4119.3599999999997</v>
      </c>
      <c r="M591" s="226"/>
      <c r="N591" s="227"/>
      <c r="V591" s="189"/>
      <c r="W591" s="195"/>
      <c r="AB591" s="195"/>
      <c r="AD591" s="195"/>
      <c r="AF591" s="207"/>
      <c r="AG591" s="195"/>
      <c r="AH591" s="163" t="s">
        <v>521</v>
      </c>
    </row>
    <row r="592" spans="1:34" s="160" customFormat="1" ht="12" x14ac:dyDescent="0.2">
      <c r="A592" s="224"/>
      <c r="B592" s="199"/>
      <c r="C592" s="1037" t="s">
        <v>522</v>
      </c>
      <c r="D592" s="1037"/>
      <c r="E592" s="1037"/>
      <c r="F592" s="1037"/>
      <c r="G592" s="1037"/>
      <c r="H592" s="1037"/>
      <c r="I592" s="1037"/>
      <c r="J592" s="1037"/>
      <c r="K592" s="1037"/>
      <c r="L592" s="225">
        <v>585.76</v>
      </c>
      <c r="M592" s="226"/>
      <c r="N592" s="227"/>
      <c r="V592" s="189"/>
      <c r="W592" s="195"/>
      <c r="AB592" s="195"/>
      <c r="AD592" s="195"/>
      <c r="AF592" s="207"/>
      <c r="AG592" s="195"/>
      <c r="AH592" s="163" t="s">
        <v>522</v>
      </c>
    </row>
    <row r="593" spans="1:35" s="160" customFormat="1" ht="12" x14ac:dyDescent="0.2">
      <c r="A593" s="224"/>
      <c r="B593" s="199"/>
      <c r="C593" s="1037" t="s">
        <v>523</v>
      </c>
      <c r="D593" s="1037"/>
      <c r="E593" s="1037"/>
      <c r="F593" s="1037"/>
      <c r="G593" s="1037"/>
      <c r="H593" s="1037"/>
      <c r="I593" s="1037"/>
      <c r="J593" s="1037"/>
      <c r="K593" s="1037"/>
      <c r="L593" s="225">
        <v>311.98</v>
      </c>
      <c r="M593" s="226"/>
      <c r="N593" s="227"/>
      <c r="V593" s="189"/>
      <c r="W593" s="195"/>
      <c r="AB593" s="195"/>
      <c r="AD593" s="195"/>
      <c r="AF593" s="207"/>
      <c r="AG593" s="195"/>
      <c r="AH593" s="163" t="s">
        <v>523</v>
      </c>
    </row>
    <row r="594" spans="1:35" s="160" customFormat="1" ht="12" x14ac:dyDescent="0.2">
      <c r="A594" s="224"/>
      <c r="B594" s="199"/>
      <c r="C594" s="1037" t="s">
        <v>1374</v>
      </c>
      <c r="D594" s="1037"/>
      <c r="E594" s="1037"/>
      <c r="F594" s="1037"/>
      <c r="G594" s="1037"/>
      <c r="H594" s="1037"/>
      <c r="I594" s="1037"/>
      <c r="J594" s="1037"/>
      <c r="K594" s="1037"/>
      <c r="L594" s="225">
        <v>344156.86</v>
      </c>
      <c r="M594" s="226"/>
      <c r="N594" s="227"/>
      <c r="V594" s="189"/>
      <c r="W594" s="195"/>
      <c r="AB594" s="195"/>
      <c r="AD594" s="195"/>
      <c r="AF594" s="207"/>
      <c r="AG594" s="195"/>
      <c r="AH594" s="163" t="s">
        <v>1374</v>
      </c>
    </row>
    <row r="595" spans="1:35" s="160" customFormat="1" ht="12" x14ac:dyDescent="0.2">
      <c r="A595" s="224"/>
      <c r="B595" s="199"/>
      <c r="C595" s="1037" t="s">
        <v>3042</v>
      </c>
      <c r="D595" s="1037"/>
      <c r="E595" s="1037"/>
      <c r="F595" s="1037"/>
      <c r="G595" s="1037"/>
      <c r="H595" s="1037"/>
      <c r="I595" s="1037"/>
      <c r="J595" s="1037"/>
      <c r="K595" s="1037"/>
      <c r="L595" s="225">
        <v>341882.66</v>
      </c>
      <c r="M595" s="226"/>
      <c r="N595" s="227"/>
      <c r="V595" s="189"/>
      <c r="W595" s="195"/>
      <c r="AB595" s="195"/>
      <c r="AD595" s="195"/>
      <c r="AF595" s="207"/>
      <c r="AG595" s="195"/>
      <c r="AH595" s="163" t="s">
        <v>3042</v>
      </c>
    </row>
    <row r="596" spans="1:35" s="160" customFormat="1" ht="12" x14ac:dyDescent="0.2">
      <c r="A596" s="224"/>
      <c r="B596" s="199"/>
      <c r="C596" s="1037" t="s">
        <v>3043</v>
      </c>
      <c r="D596" s="1037"/>
      <c r="E596" s="1037"/>
      <c r="F596" s="1037"/>
      <c r="G596" s="1037"/>
      <c r="H596" s="1037"/>
      <c r="I596" s="1037"/>
      <c r="J596" s="1037"/>
      <c r="K596" s="1037"/>
      <c r="L596" s="225">
        <v>2274.1999999999998</v>
      </c>
      <c r="M596" s="226"/>
      <c r="N596" s="227"/>
      <c r="V596" s="189"/>
      <c r="W596" s="195"/>
      <c r="AB596" s="195"/>
      <c r="AD596" s="195"/>
      <c r="AF596" s="207"/>
      <c r="AG596" s="195"/>
      <c r="AH596" s="163" t="s">
        <v>3043</v>
      </c>
    </row>
    <row r="597" spans="1:35" s="160" customFormat="1" ht="12" x14ac:dyDescent="0.2">
      <c r="A597" s="224"/>
      <c r="B597" s="199"/>
      <c r="C597" s="1037" t="s">
        <v>524</v>
      </c>
      <c r="D597" s="1037"/>
      <c r="E597" s="1037"/>
      <c r="F597" s="1037"/>
      <c r="G597" s="1037"/>
      <c r="H597" s="1037"/>
      <c r="I597" s="1037"/>
      <c r="J597" s="1037"/>
      <c r="K597" s="1037"/>
      <c r="L597" s="225">
        <v>2146.5500000000002</v>
      </c>
      <c r="M597" s="226"/>
      <c r="N597" s="227"/>
      <c r="V597" s="189"/>
      <c r="W597" s="195"/>
      <c r="AB597" s="195"/>
      <c r="AD597" s="195"/>
      <c r="AF597" s="207"/>
      <c r="AG597" s="195"/>
      <c r="AH597" s="163" t="s">
        <v>524</v>
      </c>
    </row>
    <row r="598" spans="1:35" s="160" customFormat="1" ht="12" x14ac:dyDescent="0.2">
      <c r="A598" s="224"/>
      <c r="B598" s="199"/>
      <c r="C598" s="1037" t="s">
        <v>525</v>
      </c>
      <c r="D598" s="1037"/>
      <c r="E598" s="1037"/>
      <c r="F598" s="1037"/>
      <c r="G598" s="1037"/>
      <c r="H598" s="1037"/>
      <c r="I598" s="1037"/>
      <c r="J598" s="1037"/>
      <c r="K598" s="1037"/>
      <c r="L598" s="225">
        <v>2234.2199999999998</v>
      </c>
      <c r="M598" s="226"/>
      <c r="N598" s="227"/>
      <c r="V598" s="189"/>
      <c r="W598" s="195"/>
      <c r="AB598" s="195"/>
      <c r="AD598" s="195"/>
      <c r="AF598" s="207"/>
      <c r="AG598" s="195"/>
      <c r="AH598" s="163" t="s">
        <v>525</v>
      </c>
    </row>
    <row r="599" spans="1:35" s="160" customFormat="1" ht="12" x14ac:dyDescent="0.2">
      <c r="A599" s="224"/>
      <c r="B599" s="199"/>
      <c r="C599" s="1037" t="s">
        <v>526</v>
      </c>
      <c r="D599" s="1037"/>
      <c r="E599" s="1037"/>
      <c r="F599" s="1037"/>
      <c r="G599" s="1037"/>
      <c r="H599" s="1037"/>
      <c r="I599" s="1037"/>
      <c r="J599" s="1037"/>
      <c r="K599" s="1037"/>
      <c r="L599" s="225">
        <v>1281.9000000000001</v>
      </c>
      <c r="M599" s="226"/>
      <c r="N599" s="227"/>
      <c r="V599" s="189"/>
      <c r="W599" s="195"/>
      <c r="AB599" s="195"/>
      <c r="AD599" s="195"/>
      <c r="AF599" s="207"/>
      <c r="AG599" s="195"/>
      <c r="AH599" s="163" t="s">
        <v>526</v>
      </c>
    </row>
    <row r="600" spans="1:35" s="160" customFormat="1" ht="12" x14ac:dyDescent="0.2">
      <c r="A600" s="224"/>
      <c r="B600" s="218"/>
      <c r="C600" s="1038" t="s">
        <v>3044</v>
      </c>
      <c r="D600" s="1038"/>
      <c r="E600" s="1038"/>
      <c r="F600" s="1038"/>
      <c r="G600" s="1038"/>
      <c r="H600" s="1038"/>
      <c r="I600" s="1038"/>
      <c r="J600" s="1038"/>
      <c r="K600" s="1038"/>
      <c r="L600" s="228">
        <v>393134.13</v>
      </c>
      <c r="M600" s="229"/>
      <c r="N600" s="230"/>
      <c r="V600" s="189"/>
      <c r="W600" s="195"/>
      <c r="AB600" s="195"/>
      <c r="AD600" s="195"/>
      <c r="AF600" s="207"/>
      <c r="AG600" s="195"/>
      <c r="AI600" s="195" t="s">
        <v>3044</v>
      </c>
    </row>
    <row r="601" spans="1:35" s="160" customFormat="1" ht="12" x14ac:dyDescent="0.2">
      <c r="A601" s="224"/>
      <c r="B601" s="199"/>
      <c r="C601" s="1037" t="s">
        <v>513</v>
      </c>
      <c r="D601" s="1037"/>
      <c r="E601" s="1037"/>
      <c r="F601" s="1037"/>
      <c r="G601" s="1037"/>
      <c r="H601" s="1037"/>
      <c r="I601" s="1037"/>
      <c r="J601" s="1037"/>
      <c r="K601" s="1037"/>
      <c r="L601" s="225"/>
      <c r="M601" s="226"/>
      <c r="N601" s="227"/>
      <c r="V601" s="189"/>
      <c r="W601" s="195"/>
      <c r="AB601" s="195"/>
      <c r="AD601" s="195"/>
      <c r="AF601" s="207"/>
      <c r="AG601" s="195"/>
      <c r="AH601" s="163" t="s">
        <v>513</v>
      </c>
      <c r="AI601" s="195"/>
    </row>
    <row r="602" spans="1:35" s="160" customFormat="1" ht="12" x14ac:dyDescent="0.2">
      <c r="A602" s="224"/>
      <c r="B602" s="199"/>
      <c r="C602" s="1037" t="s">
        <v>615</v>
      </c>
      <c r="D602" s="1037"/>
      <c r="E602" s="1037"/>
      <c r="F602" s="1037"/>
      <c r="G602" s="1037"/>
      <c r="H602" s="1037"/>
      <c r="I602" s="1037"/>
      <c r="J602" s="1037"/>
      <c r="K602" s="1037"/>
      <c r="L602" s="225">
        <v>2074.09</v>
      </c>
      <c r="M602" s="226"/>
      <c r="N602" s="227"/>
      <c r="V602" s="189"/>
      <c r="W602" s="195"/>
      <c r="AB602" s="195"/>
      <c r="AD602" s="195"/>
      <c r="AF602" s="207"/>
      <c r="AG602" s="195"/>
      <c r="AH602" s="163" t="s">
        <v>615</v>
      </c>
      <c r="AI602" s="195"/>
    </row>
    <row r="603" spans="1:35" s="160" customFormat="1" ht="12" x14ac:dyDescent="0.2">
      <c r="A603" s="224"/>
      <c r="B603" s="199"/>
      <c r="C603" s="1037" t="s">
        <v>1376</v>
      </c>
      <c r="D603" s="1037"/>
      <c r="E603" s="1037"/>
      <c r="F603" s="1037"/>
      <c r="G603" s="1037"/>
      <c r="H603" s="1037"/>
      <c r="I603" s="1037"/>
      <c r="J603" s="1037"/>
      <c r="K603" s="1037"/>
      <c r="L603" s="225">
        <v>341882.66</v>
      </c>
      <c r="M603" s="226"/>
      <c r="N603" s="227"/>
      <c r="V603" s="189"/>
      <c r="W603" s="195"/>
      <c r="AB603" s="195"/>
      <c r="AD603" s="195"/>
      <c r="AF603" s="207"/>
      <c r="AG603" s="195"/>
      <c r="AH603" s="163" t="s">
        <v>1376</v>
      </c>
      <c r="AI603" s="195"/>
    </row>
    <row r="604" spans="1:35" s="160" customFormat="1" ht="12" x14ac:dyDescent="0.2">
      <c r="A604" s="1043" t="s">
        <v>3045</v>
      </c>
      <c r="B604" s="1044"/>
      <c r="C604" s="1044"/>
      <c r="D604" s="1044"/>
      <c r="E604" s="1044"/>
      <c r="F604" s="1044"/>
      <c r="G604" s="1044"/>
      <c r="H604" s="1044"/>
      <c r="I604" s="1044"/>
      <c r="J604" s="1044"/>
      <c r="K604" s="1044"/>
      <c r="L604" s="1044"/>
      <c r="M604" s="1044"/>
      <c r="N604" s="1045"/>
      <c r="V604" s="189" t="s">
        <v>3045</v>
      </c>
      <c r="W604" s="195"/>
      <c r="AB604" s="195"/>
      <c r="AD604" s="195"/>
      <c r="AF604" s="207"/>
      <c r="AG604" s="195"/>
      <c r="AI604" s="195"/>
    </row>
    <row r="605" spans="1:35" s="160" customFormat="1" ht="12" x14ac:dyDescent="0.2">
      <c r="A605" s="1040" t="s">
        <v>2525</v>
      </c>
      <c r="B605" s="1041"/>
      <c r="C605" s="1041"/>
      <c r="D605" s="1041"/>
      <c r="E605" s="1041"/>
      <c r="F605" s="1041"/>
      <c r="G605" s="1041"/>
      <c r="H605" s="1041"/>
      <c r="I605" s="1041"/>
      <c r="J605" s="1041"/>
      <c r="K605" s="1041"/>
      <c r="L605" s="1041"/>
      <c r="M605" s="1041"/>
      <c r="N605" s="1042"/>
      <c r="V605" s="189"/>
      <c r="W605" s="195"/>
      <c r="AB605" s="195"/>
      <c r="AD605" s="195" t="s">
        <v>2525</v>
      </c>
      <c r="AF605" s="207"/>
      <c r="AG605" s="195"/>
      <c r="AI605" s="195"/>
    </row>
    <row r="606" spans="1:35" s="160" customFormat="1" ht="56.25" x14ac:dyDescent="0.2">
      <c r="A606" s="190" t="s">
        <v>976</v>
      </c>
      <c r="B606" s="191" t="s">
        <v>2814</v>
      </c>
      <c r="C606" s="1039" t="s">
        <v>2815</v>
      </c>
      <c r="D606" s="1039"/>
      <c r="E606" s="1039"/>
      <c r="F606" s="192" t="s">
        <v>1026</v>
      </c>
      <c r="G606" s="192"/>
      <c r="H606" s="192"/>
      <c r="I606" s="192" t="s">
        <v>3046</v>
      </c>
      <c r="J606" s="193"/>
      <c r="K606" s="192"/>
      <c r="L606" s="193"/>
      <c r="M606" s="192"/>
      <c r="N606" s="194"/>
      <c r="V606" s="189"/>
      <c r="W606" s="195" t="s">
        <v>2815</v>
      </c>
      <c r="AB606" s="195"/>
      <c r="AD606" s="195"/>
      <c r="AF606" s="207"/>
      <c r="AG606" s="195"/>
      <c r="AI606" s="195"/>
    </row>
    <row r="607" spans="1:35" s="160" customFormat="1" ht="12" x14ac:dyDescent="0.2">
      <c r="A607" s="196"/>
      <c r="B607" s="197"/>
      <c r="C607" s="1037" t="s">
        <v>3047</v>
      </c>
      <c r="D607" s="1037"/>
      <c r="E607" s="1037"/>
      <c r="F607" s="1037"/>
      <c r="G607" s="1037"/>
      <c r="H607" s="1037"/>
      <c r="I607" s="1037"/>
      <c r="J607" s="1037"/>
      <c r="K607" s="1037"/>
      <c r="L607" s="1037"/>
      <c r="M607" s="1037"/>
      <c r="N607" s="1046"/>
      <c r="V607" s="189"/>
      <c r="W607" s="195"/>
      <c r="AB607" s="195"/>
      <c r="AD607" s="195"/>
      <c r="AE607" s="163" t="s">
        <v>3047</v>
      </c>
      <c r="AF607" s="207"/>
      <c r="AG607" s="195"/>
      <c r="AI607" s="195"/>
    </row>
    <row r="608" spans="1:35" s="160" customFormat="1" ht="33.75" x14ac:dyDescent="0.2">
      <c r="A608" s="198"/>
      <c r="B608" s="199" t="s">
        <v>430</v>
      </c>
      <c r="C608" s="1037" t="s">
        <v>431</v>
      </c>
      <c r="D608" s="1037"/>
      <c r="E608" s="1037"/>
      <c r="F608" s="1037"/>
      <c r="G608" s="1037"/>
      <c r="H608" s="1037"/>
      <c r="I608" s="1037"/>
      <c r="J608" s="1037"/>
      <c r="K608" s="1037"/>
      <c r="L608" s="1037"/>
      <c r="M608" s="1037"/>
      <c r="N608" s="1046"/>
      <c r="V608" s="189"/>
      <c r="W608" s="195"/>
      <c r="X608" s="163" t="s">
        <v>431</v>
      </c>
      <c r="AB608" s="195"/>
      <c r="AD608" s="195"/>
      <c r="AF608" s="207"/>
      <c r="AG608" s="195"/>
      <c r="AI608" s="195"/>
    </row>
    <row r="609" spans="1:35" s="160" customFormat="1" ht="12" x14ac:dyDescent="0.2">
      <c r="A609" s="200"/>
      <c r="B609" s="199" t="s">
        <v>423</v>
      </c>
      <c r="C609" s="1037" t="s">
        <v>432</v>
      </c>
      <c r="D609" s="1037"/>
      <c r="E609" s="1037"/>
      <c r="F609" s="201"/>
      <c r="G609" s="201"/>
      <c r="H609" s="201"/>
      <c r="I609" s="201"/>
      <c r="J609" s="202">
        <v>128.87</v>
      </c>
      <c r="K609" s="201" t="s">
        <v>436</v>
      </c>
      <c r="L609" s="202">
        <v>26.65</v>
      </c>
      <c r="M609" s="201"/>
      <c r="N609" s="203"/>
      <c r="V609" s="189"/>
      <c r="W609" s="195"/>
      <c r="Y609" s="163" t="s">
        <v>432</v>
      </c>
      <c r="AB609" s="195"/>
      <c r="AD609" s="195"/>
      <c r="AF609" s="207"/>
      <c r="AG609" s="195"/>
      <c r="AI609" s="195"/>
    </row>
    <row r="610" spans="1:35" s="160" customFormat="1" ht="12" x14ac:dyDescent="0.2">
      <c r="A610" s="200"/>
      <c r="B610" s="199" t="s">
        <v>434</v>
      </c>
      <c r="C610" s="1037" t="s">
        <v>435</v>
      </c>
      <c r="D610" s="1037"/>
      <c r="E610" s="1037"/>
      <c r="F610" s="201"/>
      <c r="G610" s="201"/>
      <c r="H610" s="201"/>
      <c r="I610" s="201"/>
      <c r="J610" s="202">
        <v>38.99</v>
      </c>
      <c r="K610" s="201" t="s">
        <v>436</v>
      </c>
      <c r="L610" s="202">
        <v>8.06</v>
      </c>
      <c r="M610" s="201"/>
      <c r="N610" s="203"/>
      <c r="V610" s="189"/>
      <c r="W610" s="195"/>
      <c r="Y610" s="163" t="s">
        <v>435</v>
      </c>
      <c r="AB610" s="195"/>
      <c r="AD610" s="195"/>
      <c r="AF610" s="207"/>
      <c r="AG610" s="195"/>
      <c r="AI610" s="195"/>
    </row>
    <row r="611" spans="1:35" s="160" customFormat="1" ht="12" x14ac:dyDescent="0.2">
      <c r="A611" s="200"/>
      <c r="B611" s="199" t="s">
        <v>437</v>
      </c>
      <c r="C611" s="1037" t="s">
        <v>438</v>
      </c>
      <c r="D611" s="1037"/>
      <c r="E611" s="1037"/>
      <c r="F611" s="201"/>
      <c r="G611" s="201"/>
      <c r="H611" s="201"/>
      <c r="I611" s="201"/>
      <c r="J611" s="202">
        <v>0.23</v>
      </c>
      <c r="K611" s="201" t="s">
        <v>436</v>
      </c>
      <c r="L611" s="202">
        <v>0.05</v>
      </c>
      <c r="M611" s="201"/>
      <c r="N611" s="203"/>
      <c r="V611" s="189"/>
      <c r="W611" s="195"/>
      <c r="Y611" s="163" t="s">
        <v>438</v>
      </c>
      <c r="AB611" s="195"/>
      <c r="AD611" s="195"/>
      <c r="AF611" s="207"/>
      <c r="AG611" s="195"/>
      <c r="AI611" s="195"/>
    </row>
    <row r="612" spans="1:35" s="160" customFormat="1" ht="12" x14ac:dyDescent="0.2">
      <c r="A612" s="200"/>
      <c r="B612" s="199" t="s">
        <v>439</v>
      </c>
      <c r="C612" s="1037" t="s">
        <v>440</v>
      </c>
      <c r="D612" s="1037"/>
      <c r="E612" s="1037"/>
      <c r="F612" s="201"/>
      <c r="G612" s="201"/>
      <c r="H612" s="201"/>
      <c r="I612" s="201"/>
      <c r="J612" s="202">
        <v>89.83</v>
      </c>
      <c r="K612" s="201"/>
      <c r="L612" s="202">
        <v>14.86</v>
      </c>
      <c r="M612" s="201"/>
      <c r="N612" s="203"/>
      <c r="V612" s="189"/>
      <c r="W612" s="195"/>
      <c r="Y612" s="163" t="s">
        <v>440</v>
      </c>
      <c r="AB612" s="195"/>
      <c r="AD612" s="195"/>
      <c r="AF612" s="207"/>
      <c r="AG612" s="195"/>
      <c r="AI612" s="195"/>
    </row>
    <row r="613" spans="1:35" s="160" customFormat="1" ht="12" x14ac:dyDescent="0.2">
      <c r="A613" s="196"/>
      <c r="B613" s="204" t="s">
        <v>2818</v>
      </c>
      <c r="C613" s="1048" t="s">
        <v>2819</v>
      </c>
      <c r="D613" s="1048"/>
      <c r="E613" s="1048"/>
      <c r="F613" s="205" t="s">
        <v>1017</v>
      </c>
      <c r="G613" s="205" t="s">
        <v>489</v>
      </c>
      <c r="H613" s="205"/>
      <c r="I613" s="205" t="s">
        <v>489</v>
      </c>
      <c r="J613" s="199"/>
      <c r="K613" s="201"/>
      <c r="L613" s="202"/>
      <c r="M613" s="201"/>
      <c r="N613" s="206"/>
      <c r="V613" s="189"/>
      <c r="W613" s="195"/>
      <c r="AB613" s="195"/>
      <c r="AD613" s="195"/>
      <c r="AF613" s="207" t="s">
        <v>2819</v>
      </c>
      <c r="AG613" s="195"/>
      <c r="AI613" s="195"/>
    </row>
    <row r="614" spans="1:35" s="160" customFormat="1" ht="12" x14ac:dyDescent="0.2">
      <c r="A614" s="196"/>
      <c r="B614" s="204" t="s">
        <v>2784</v>
      </c>
      <c r="C614" s="1048" t="s">
        <v>2785</v>
      </c>
      <c r="D614" s="1048"/>
      <c r="E614" s="1048"/>
      <c r="F614" s="205" t="s">
        <v>411</v>
      </c>
      <c r="G614" s="205" t="s">
        <v>489</v>
      </c>
      <c r="H614" s="205"/>
      <c r="I614" s="205" t="s">
        <v>489</v>
      </c>
      <c r="J614" s="199"/>
      <c r="K614" s="201"/>
      <c r="L614" s="202"/>
      <c r="M614" s="201"/>
      <c r="N614" s="206"/>
      <c r="V614" s="189"/>
      <c r="W614" s="195"/>
      <c r="AB614" s="195"/>
      <c r="AD614" s="195"/>
      <c r="AF614" s="207" t="s">
        <v>2785</v>
      </c>
      <c r="AG614" s="195"/>
      <c r="AI614" s="195"/>
    </row>
    <row r="615" spans="1:35" s="160" customFormat="1" ht="12" x14ac:dyDescent="0.2">
      <c r="A615" s="196"/>
      <c r="B615" s="204" t="s">
        <v>2820</v>
      </c>
      <c r="C615" s="1048" t="s">
        <v>2821</v>
      </c>
      <c r="D615" s="1048"/>
      <c r="E615" s="1048"/>
      <c r="F615" s="205" t="s">
        <v>1498</v>
      </c>
      <c r="G615" s="205" t="s">
        <v>2822</v>
      </c>
      <c r="H615" s="205"/>
      <c r="I615" s="205" t="s">
        <v>3048</v>
      </c>
      <c r="J615" s="199"/>
      <c r="K615" s="201"/>
      <c r="L615" s="202"/>
      <c r="M615" s="201"/>
      <c r="N615" s="206"/>
      <c r="V615" s="189"/>
      <c r="W615" s="195"/>
      <c r="AB615" s="195"/>
      <c r="AD615" s="195"/>
      <c r="AF615" s="207" t="s">
        <v>2821</v>
      </c>
      <c r="AG615" s="195"/>
      <c r="AI615" s="195"/>
    </row>
    <row r="616" spans="1:35" s="160" customFormat="1" ht="12" x14ac:dyDescent="0.2">
      <c r="A616" s="196"/>
      <c r="B616" s="204" t="s">
        <v>2824</v>
      </c>
      <c r="C616" s="1048" t="s">
        <v>2825</v>
      </c>
      <c r="D616" s="1048"/>
      <c r="E616" s="1048"/>
      <c r="F616" s="205" t="s">
        <v>1003</v>
      </c>
      <c r="G616" s="205" t="s">
        <v>2826</v>
      </c>
      <c r="H616" s="205"/>
      <c r="I616" s="205" t="s">
        <v>3049</v>
      </c>
      <c r="J616" s="199"/>
      <c r="K616" s="201"/>
      <c r="L616" s="202"/>
      <c r="M616" s="201"/>
      <c r="N616" s="206"/>
      <c r="V616" s="189"/>
      <c r="W616" s="195"/>
      <c r="AB616" s="195"/>
      <c r="AD616" s="195"/>
      <c r="AF616" s="207" t="s">
        <v>2825</v>
      </c>
      <c r="AG616" s="195"/>
      <c r="AI616" s="195"/>
    </row>
    <row r="617" spans="1:35" s="160" customFormat="1" ht="12" x14ac:dyDescent="0.2">
      <c r="A617" s="196"/>
      <c r="B617" s="204" t="s">
        <v>2828</v>
      </c>
      <c r="C617" s="1048" t="s">
        <v>2829</v>
      </c>
      <c r="D617" s="1048"/>
      <c r="E617" s="1048"/>
      <c r="F617" s="205" t="s">
        <v>1017</v>
      </c>
      <c r="G617" s="205" t="s">
        <v>489</v>
      </c>
      <c r="H617" s="205"/>
      <c r="I617" s="205" t="s">
        <v>489</v>
      </c>
      <c r="J617" s="199"/>
      <c r="K617" s="201"/>
      <c r="L617" s="202"/>
      <c r="M617" s="201"/>
      <c r="N617" s="206"/>
      <c r="V617" s="189"/>
      <c r="W617" s="195"/>
      <c r="AB617" s="195"/>
      <c r="AD617" s="195"/>
      <c r="AF617" s="207" t="s">
        <v>2829</v>
      </c>
      <c r="AG617" s="195"/>
      <c r="AI617" s="195"/>
    </row>
    <row r="618" spans="1:35" s="160" customFormat="1" ht="12" x14ac:dyDescent="0.2">
      <c r="A618" s="200"/>
      <c r="B618" s="199"/>
      <c r="C618" s="1037" t="s">
        <v>443</v>
      </c>
      <c r="D618" s="1037"/>
      <c r="E618" s="1037"/>
      <c r="F618" s="201" t="s">
        <v>444</v>
      </c>
      <c r="G618" s="201" t="s">
        <v>2830</v>
      </c>
      <c r="H618" s="201" t="s">
        <v>436</v>
      </c>
      <c r="I618" s="201" t="s">
        <v>3050</v>
      </c>
      <c r="J618" s="202"/>
      <c r="K618" s="201"/>
      <c r="L618" s="202"/>
      <c r="M618" s="201"/>
      <c r="N618" s="203"/>
      <c r="V618" s="189"/>
      <c r="W618" s="195"/>
      <c r="Z618" s="163" t="s">
        <v>443</v>
      </c>
      <c r="AB618" s="195"/>
      <c r="AD618" s="195"/>
      <c r="AF618" s="207"/>
      <c r="AG618" s="195"/>
      <c r="AI618" s="195"/>
    </row>
    <row r="619" spans="1:35" s="160" customFormat="1" ht="12" x14ac:dyDescent="0.2">
      <c r="A619" s="200"/>
      <c r="B619" s="199"/>
      <c r="C619" s="1037" t="s">
        <v>447</v>
      </c>
      <c r="D619" s="1037"/>
      <c r="E619" s="1037"/>
      <c r="F619" s="201" t="s">
        <v>444</v>
      </c>
      <c r="G619" s="201" t="s">
        <v>537</v>
      </c>
      <c r="H619" s="201" t="s">
        <v>436</v>
      </c>
      <c r="I619" s="201" t="s">
        <v>3051</v>
      </c>
      <c r="J619" s="202"/>
      <c r="K619" s="201"/>
      <c r="L619" s="202"/>
      <c r="M619" s="201"/>
      <c r="N619" s="203"/>
      <c r="V619" s="189"/>
      <c r="W619" s="195"/>
      <c r="Z619" s="163" t="s">
        <v>447</v>
      </c>
      <c r="AB619" s="195"/>
      <c r="AD619" s="195"/>
      <c r="AF619" s="207"/>
      <c r="AG619" s="195"/>
      <c r="AI619" s="195"/>
    </row>
    <row r="620" spans="1:35" s="160" customFormat="1" ht="12" x14ac:dyDescent="0.2">
      <c r="A620" s="200"/>
      <c r="B620" s="199"/>
      <c r="C620" s="1047" t="s">
        <v>450</v>
      </c>
      <c r="D620" s="1047"/>
      <c r="E620" s="1047"/>
      <c r="F620" s="208"/>
      <c r="G620" s="208"/>
      <c r="H620" s="208"/>
      <c r="I620" s="208"/>
      <c r="J620" s="209">
        <v>257.69</v>
      </c>
      <c r="K620" s="208"/>
      <c r="L620" s="209">
        <v>49.57</v>
      </c>
      <c r="M620" s="208"/>
      <c r="N620" s="210"/>
      <c r="V620" s="189"/>
      <c r="W620" s="195"/>
      <c r="AA620" s="163" t="s">
        <v>450</v>
      </c>
      <c r="AB620" s="195"/>
      <c r="AD620" s="195"/>
      <c r="AF620" s="207"/>
      <c r="AG620" s="195"/>
      <c r="AI620" s="195"/>
    </row>
    <row r="621" spans="1:35" s="160" customFormat="1" ht="12" x14ac:dyDescent="0.2">
      <c r="A621" s="200"/>
      <c r="B621" s="199"/>
      <c r="C621" s="1037" t="s">
        <v>451</v>
      </c>
      <c r="D621" s="1037"/>
      <c r="E621" s="1037"/>
      <c r="F621" s="201"/>
      <c r="G621" s="201"/>
      <c r="H621" s="201"/>
      <c r="I621" s="201"/>
      <c r="J621" s="202"/>
      <c r="K621" s="201"/>
      <c r="L621" s="202">
        <v>26.7</v>
      </c>
      <c r="M621" s="201"/>
      <c r="N621" s="203"/>
      <c r="V621" s="189"/>
      <c r="W621" s="195"/>
      <c r="Z621" s="163" t="s">
        <v>451</v>
      </c>
      <c r="AB621" s="195"/>
      <c r="AD621" s="195"/>
      <c r="AF621" s="207"/>
      <c r="AG621" s="195"/>
      <c r="AI621" s="195"/>
    </row>
    <row r="622" spans="1:35" s="160" customFormat="1" ht="45" x14ac:dyDescent="0.2">
      <c r="A622" s="200"/>
      <c r="B622" s="199" t="s">
        <v>2540</v>
      </c>
      <c r="C622" s="1037" t="s">
        <v>2541</v>
      </c>
      <c r="D622" s="1037"/>
      <c r="E622" s="1037"/>
      <c r="F622" s="201" t="s">
        <v>454</v>
      </c>
      <c r="G622" s="201" t="s">
        <v>1241</v>
      </c>
      <c r="H622" s="201"/>
      <c r="I622" s="201" t="s">
        <v>1241</v>
      </c>
      <c r="J622" s="202"/>
      <c r="K622" s="201"/>
      <c r="L622" s="202">
        <v>32.31</v>
      </c>
      <c r="M622" s="201"/>
      <c r="N622" s="203"/>
      <c r="V622" s="189"/>
      <c r="W622" s="195"/>
      <c r="Z622" s="163" t="s">
        <v>2541</v>
      </c>
      <c r="AB622" s="195"/>
      <c r="AD622" s="195"/>
      <c r="AF622" s="207"/>
      <c r="AG622" s="195"/>
      <c r="AI622" s="195"/>
    </row>
    <row r="623" spans="1:35" s="160" customFormat="1" ht="45" x14ac:dyDescent="0.2">
      <c r="A623" s="200"/>
      <c r="B623" s="199" t="s">
        <v>2542</v>
      </c>
      <c r="C623" s="1037" t="s">
        <v>2543</v>
      </c>
      <c r="D623" s="1037"/>
      <c r="E623" s="1037"/>
      <c r="F623" s="201" t="s">
        <v>454</v>
      </c>
      <c r="G623" s="201" t="s">
        <v>974</v>
      </c>
      <c r="H623" s="201"/>
      <c r="I623" s="201" t="s">
        <v>974</v>
      </c>
      <c r="J623" s="202"/>
      <c r="K623" s="201"/>
      <c r="L623" s="202">
        <v>19.22</v>
      </c>
      <c r="M623" s="201"/>
      <c r="N623" s="203"/>
      <c r="V623" s="189"/>
      <c r="W623" s="195"/>
      <c r="Z623" s="163" t="s">
        <v>2543</v>
      </c>
      <c r="AB623" s="195"/>
      <c r="AD623" s="195"/>
      <c r="AF623" s="207"/>
      <c r="AG623" s="195"/>
      <c r="AI623" s="195"/>
    </row>
    <row r="624" spans="1:35" s="160" customFormat="1" ht="12" x14ac:dyDescent="0.2">
      <c r="A624" s="211"/>
      <c r="B624" s="212"/>
      <c r="C624" s="1039" t="s">
        <v>459</v>
      </c>
      <c r="D624" s="1039"/>
      <c r="E624" s="1039"/>
      <c r="F624" s="192"/>
      <c r="G624" s="192"/>
      <c r="H624" s="192"/>
      <c r="I624" s="192"/>
      <c r="J624" s="193"/>
      <c r="K624" s="192"/>
      <c r="L624" s="193">
        <v>101.1</v>
      </c>
      <c r="M624" s="208"/>
      <c r="N624" s="194"/>
      <c r="V624" s="189"/>
      <c r="W624" s="195"/>
      <c r="AB624" s="195" t="s">
        <v>459</v>
      </c>
      <c r="AD624" s="195"/>
      <c r="AF624" s="207"/>
      <c r="AG624" s="195"/>
      <c r="AI624" s="195"/>
    </row>
    <row r="625" spans="1:35" s="160" customFormat="1" ht="33.75" x14ac:dyDescent="0.2">
      <c r="A625" s="190" t="s">
        <v>980</v>
      </c>
      <c r="B625" s="191" t="s">
        <v>2833</v>
      </c>
      <c r="C625" s="1039" t="s">
        <v>2834</v>
      </c>
      <c r="D625" s="1039"/>
      <c r="E625" s="1039"/>
      <c r="F625" s="192" t="s">
        <v>1003</v>
      </c>
      <c r="G625" s="192"/>
      <c r="H625" s="192"/>
      <c r="I625" s="192" t="s">
        <v>581</v>
      </c>
      <c r="J625" s="193">
        <v>3.7</v>
      </c>
      <c r="K625" s="192"/>
      <c r="L625" s="193">
        <v>59.2</v>
      </c>
      <c r="M625" s="192"/>
      <c r="N625" s="194"/>
      <c r="V625" s="189"/>
      <c r="W625" s="195" t="s">
        <v>2834</v>
      </c>
      <c r="AB625" s="195"/>
      <c r="AD625" s="195"/>
      <c r="AF625" s="207"/>
      <c r="AG625" s="195"/>
      <c r="AI625" s="195"/>
    </row>
    <row r="626" spans="1:35" s="160" customFormat="1" ht="12" x14ac:dyDescent="0.2">
      <c r="A626" s="211"/>
      <c r="B626" s="212"/>
      <c r="C626" s="168" t="s">
        <v>462</v>
      </c>
      <c r="D626" s="213"/>
      <c r="E626" s="213"/>
      <c r="F626" s="214"/>
      <c r="G626" s="214"/>
      <c r="H626" s="214"/>
      <c r="I626" s="214"/>
      <c r="J626" s="215"/>
      <c r="K626" s="214"/>
      <c r="L626" s="215"/>
      <c r="M626" s="216"/>
      <c r="N626" s="217"/>
      <c r="V626" s="189"/>
      <c r="W626" s="195"/>
      <c r="AB626" s="195"/>
      <c r="AD626" s="195"/>
      <c r="AF626" s="207"/>
      <c r="AG626" s="195"/>
      <c r="AI626" s="195"/>
    </row>
    <row r="627" spans="1:35" s="160" customFormat="1" ht="67.5" x14ac:dyDescent="0.2">
      <c r="A627" s="190" t="s">
        <v>984</v>
      </c>
      <c r="B627" s="191" t="s">
        <v>3052</v>
      </c>
      <c r="C627" s="1039" t="s">
        <v>3053</v>
      </c>
      <c r="D627" s="1039"/>
      <c r="E627" s="1039"/>
      <c r="F627" s="192" t="s">
        <v>1017</v>
      </c>
      <c r="G627" s="192"/>
      <c r="H627" s="192"/>
      <c r="I627" s="192" t="s">
        <v>434</v>
      </c>
      <c r="J627" s="193">
        <v>73.12</v>
      </c>
      <c r="K627" s="192"/>
      <c r="L627" s="193">
        <v>146.24</v>
      </c>
      <c r="M627" s="192"/>
      <c r="N627" s="194"/>
      <c r="V627" s="189"/>
      <c r="W627" s="195" t="s">
        <v>3053</v>
      </c>
      <c r="AB627" s="195"/>
      <c r="AD627" s="195"/>
      <c r="AF627" s="207"/>
      <c r="AG627" s="195"/>
      <c r="AI627" s="195"/>
    </row>
    <row r="628" spans="1:35" s="160" customFormat="1" ht="12" x14ac:dyDescent="0.2">
      <c r="A628" s="211"/>
      <c r="B628" s="212"/>
      <c r="C628" s="168" t="s">
        <v>462</v>
      </c>
      <c r="D628" s="213"/>
      <c r="E628" s="213"/>
      <c r="F628" s="214"/>
      <c r="G628" s="214"/>
      <c r="H628" s="214"/>
      <c r="I628" s="214"/>
      <c r="J628" s="215"/>
      <c r="K628" s="214"/>
      <c r="L628" s="215"/>
      <c r="M628" s="216"/>
      <c r="N628" s="217"/>
      <c r="V628" s="189"/>
      <c r="W628" s="195"/>
      <c r="AB628" s="195"/>
      <c r="AD628" s="195"/>
      <c r="AF628" s="207"/>
      <c r="AG628" s="195"/>
      <c r="AI628" s="195"/>
    </row>
    <row r="629" spans="1:35" s="160" customFormat="1" ht="78.75" x14ac:dyDescent="0.2">
      <c r="A629" s="190" t="s">
        <v>985</v>
      </c>
      <c r="B629" s="191" t="s">
        <v>3054</v>
      </c>
      <c r="C629" s="1039" t="s">
        <v>3055</v>
      </c>
      <c r="D629" s="1039"/>
      <c r="E629" s="1039"/>
      <c r="F629" s="192" t="s">
        <v>1017</v>
      </c>
      <c r="G629" s="192"/>
      <c r="H629" s="192"/>
      <c r="I629" s="192" t="s">
        <v>434</v>
      </c>
      <c r="J629" s="193">
        <v>220.53</v>
      </c>
      <c r="K629" s="192"/>
      <c r="L629" s="193">
        <v>441.06</v>
      </c>
      <c r="M629" s="192"/>
      <c r="N629" s="194"/>
      <c r="V629" s="189"/>
      <c r="W629" s="195" t="s">
        <v>3055</v>
      </c>
      <c r="AB629" s="195"/>
      <c r="AD629" s="195"/>
      <c r="AF629" s="207"/>
      <c r="AG629" s="195"/>
      <c r="AI629" s="195"/>
    </row>
    <row r="630" spans="1:35" s="160" customFormat="1" ht="12" x14ac:dyDescent="0.2">
      <c r="A630" s="211"/>
      <c r="B630" s="212"/>
      <c r="C630" s="168" t="s">
        <v>462</v>
      </c>
      <c r="D630" s="213"/>
      <c r="E630" s="213"/>
      <c r="F630" s="214"/>
      <c r="G630" s="214"/>
      <c r="H630" s="214"/>
      <c r="I630" s="214"/>
      <c r="J630" s="215"/>
      <c r="K630" s="214"/>
      <c r="L630" s="215"/>
      <c r="M630" s="216"/>
      <c r="N630" s="217"/>
      <c r="V630" s="189"/>
      <c r="W630" s="195"/>
      <c r="AB630" s="195"/>
      <c r="AD630" s="195"/>
      <c r="AF630" s="207"/>
      <c r="AG630" s="195"/>
      <c r="AI630" s="195"/>
    </row>
    <row r="631" spans="1:35" s="160" customFormat="1" ht="33.75" x14ac:dyDescent="0.2">
      <c r="A631" s="190" t="s">
        <v>993</v>
      </c>
      <c r="B631" s="191" t="s">
        <v>3056</v>
      </c>
      <c r="C631" s="1039" t="s">
        <v>3057</v>
      </c>
      <c r="D631" s="1039"/>
      <c r="E631" s="1039"/>
      <c r="F631" s="192" t="s">
        <v>1017</v>
      </c>
      <c r="G631" s="192"/>
      <c r="H631" s="192"/>
      <c r="I631" s="192" t="s">
        <v>434</v>
      </c>
      <c r="J631" s="193">
        <v>120.2</v>
      </c>
      <c r="K631" s="192"/>
      <c r="L631" s="193">
        <v>240.4</v>
      </c>
      <c r="M631" s="192"/>
      <c r="N631" s="194"/>
      <c r="V631" s="189"/>
      <c r="W631" s="195" t="s">
        <v>3057</v>
      </c>
      <c r="AB631" s="195"/>
      <c r="AD631" s="195"/>
      <c r="AF631" s="207"/>
      <c r="AG631" s="195"/>
      <c r="AI631" s="195"/>
    </row>
    <row r="632" spans="1:35" s="160" customFormat="1" ht="12" x14ac:dyDescent="0.2">
      <c r="A632" s="211"/>
      <c r="B632" s="212"/>
      <c r="C632" s="168" t="s">
        <v>462</v>
      </c>
      <c r="D632" s="213"/>
      <c r="E632" s="213"/>
      <c r="F632" s="214"/>
      <c r="G632" s="214"/>
      <c r="H632" s="214"/>
      <c r="I632" s="214"/>
      <c r="J632" s="215"/>
      <c r="K632" s="214"/>
      <c r="L632" s="215"/>
      <c r="M632" s="216"/>
      <c r="N632" s="217"/>
      <c r="V632" s="189"/>
      <c r="W632" s="195"/>
      <c r="AB632" s="195"/>
      <c r="AD632" s="195"/>
      <c r="AF632" s="207"/>
      <c r="AG632" s="195"/>
      <c r="AI632" s="195"/>
    </row>
    <row r="633" spans="1:35" s="160" customFormat="1" ht="56.25" x14ac:dyDescent="0.2">
      <c r="A633" s="190" t="s">
        <v>994</v>
      </c>
      <c r="B633" s="191" t="s">
        <v>2843</v>
      </c>
      <c r="C633" s="1039" t="s">
        <v>2844</v>
      </c>
      <c r="D633" s="1039"/>
      <c r="E633" s="1039"/>
      <c r="F633" s="192" t="s">
        <v>1026</v>
      </c>
      <c r="G633" s="192"/>
      <c r="H633" s="192"/>
      <c r="I633" s="192" t="s">
        <v>935</v>
      </c>
      <c r="J633" s="193"/>
      <c r="K633" s="192"/>
      <c r="L633" s="193"/>
      <c r="M633" s="192"/>
      <c r="N633" s="194"/>
      <c r="V633" s="189"/>
      <c r="W633" s="195" t="s">
        <v>2844</v>
      </c>
      <c r="AB633" s="195"/>
      <c r="AD633" s="195"/>
      <c r="AF633" s="207"/>
      <c r="AG633" s="195"/>
      <c r="AI633" s="195"/>
    </row>
    <row r="634" spans="1:35" s="160" customFormat="1" ht="12" x14ac:dyDescent="0.2">
      <c r="A634" s="196"/>
      <c r="B634" s="197"/>
      <c r="C634" s="1037" t="s">
        <v>2860</v>
      </c>
      <c r="D634" s="1037"/>
      <c r="E634" s="1037"/>
      <c r="F634" s="1037"/>
      <c r="G634" s="1037"/>
      <c r="H634" s="1037"/>
      <c r="I634" s="1037"/>
      <c r="J634" s="1037"/>
      <c r="K634" s="1037"/>
      <c r="L634" s="1037"/>
      <c r="M634" s="1037"/>
      <c r="N634" s="1046"/>
      <c r="V634" s="189"/>
      <c r="W634" s="195"/>
      <c r="AB634" s="195"/>
      <c r="AD634" s="195"/>
      <c r="AE634" s="163" t="s">
        <v>2860</v>
      </c>
      <c r="AF634" s="207"/>
      <c r="AG634" s="195"/>
      <c r="AI634" s="195"/>
    </row>
    <row r="635" spans="1:35" s="160" customFormat="1" ht="33.75" x14ac:dyDescent="0.2">
      <c r="A635" s="198"/>
      <c r="B635" s="199" t="s">
        <v>430</v>
      </c>
      <c r="C635" s="1037" t="s">
        <v>431</v>
      </c>
      <c r="D635" s="1037"/>
      <c r="E635" s="1037"/>
      <c r="F635" s="1037"/>
      <c r="G635" s="1037"/>
      <c r="H635" s="1037"/>
      <c r="I635" s="1037"/>
      <c r="J635" s="1037"/>
      <c r="K635" s="1037"/>
      <c r="L635" s="1037"/>
      <c r="M635" s="1037"/>
      <c r="N635" s="1046"/>
      <c r="V635" s="189"/>
      <c r="W635" s="195"/>
      <c r="X635" s="163" t="s">
        <v>431</v>
      </c>
      <c r="AB635" s="195"/>
      <c r="AD635" s="195"/>
      <c r="AF635" s="207"/>
      <c r="AG635" s="195"/>
      <c r="AI635" s="195"/>
    </row>
    <row r="636" spans="1:35" s="160" customFormat="1" ht="12" x14ac:dyDescent="0.2">
      <c r="A636" s="200"/>
      <c r="B636" s="199" t="s">
        <v>423</v>
      </c>
      <c r="C636" s="1037" t="s">
        <v>432</v>
      </c>
      <c r="D636" s="1037"/>
      <c r="E636" s="1037"/>
      <c r="F636" s="201"/>
      <c r="G636" s="201"/>
      <c r="H636" s="201"/>
      <c r="I636" s="201"/>
      <c r="J636" s="202">
        <v>123.89</v>
      </c>
      <c r="K636" s="201" t="s">
        <v>436</v>
      </c>
      <c r="L636" s="202">
        <v>6.19</v>
      </c>
      <c r="M636" s="201"/>
      <c r="N636" s="203"/>
      <c r="V636" s="189"/>
      <c r="W636" s="195"/>
      <c r="Y636" s="163" t="s">
        <v>432</v>
      </c>
      <c r="AB636" s="195"/>
      <c r="AD636" s="195"/>
      <c r="AF636" s="207"/>
      <c r="AG636" s="195"/>
      <c r="AI636" s="195"/>
    </row>
    <row r="637" spans="1:35" s="160" customFormat="1" ht="12" x14ac:dyDescent="0.2">
      <c r="A637" s="200"/>
      <c r="B637" s="199" t="s">
        <v>434</v>
      </c>
      <c r="C637" s="1037" t="s">
        <v>435</v>
      </c>
      <c r="D637" s="1037"/>
      <c r="E637" s="1037"/>
      <c r="F637" s="201"/>
      <c r="G637" s="201"/>
      <c r="H637" s="201"/>
      <c r="I637" s="201"/>
      <c r="J637" s="202">
        <v>40.51</v>
      </c>
      <c r="K637" s="201" t="s">
        <v>436</v>
      </c>
      <c r="L637" s="202">
        <v>2.0299999999999998</v>
      </c>
      <c r="M637" s="201"/>
      <c r="N637" s="203"/>
      <c r="V637" s="189"/>
      <c r="W637" s="195"/>
      <c r="Y637" s="163" t="s">
        <v>435</v>
      </c>
      <c r="AB637" s="195"/>
      <c r="AD637" s="195"/>
      <c r="AF637" s="207"/>
      <c r="AG637" s="195"/>
      <c r="AI637" s="195"/>
    </row>
    <row r="638" spans="1:35" s="160" customFormat="1" ht="12" x14ac:dyDescent="0.2">
      <c r="A638" s="200"/>
      <c r="B638" s="199" t="s">
        <v>437</v>
      </c>
      <c r="C638" s="1037" t="s">
        <v>438</v>
      </c>
      <c r="D638" s="1037"/>
      <c r="E638" s="1037"/>
      <c r="F638" s="201"/>
      <c r="G638" s="201"/>
      <c r="H638" s="201"/>
      <c r="I638" s="201"/>
      <c r="J638" s="202">
        <v>0.49</v>
      </c>
      <c r="K638" s="201" t="s">
        <v>436</v>
      </c>
      <c r="L638" s="202">
        <v>0.02</v>
      </c>
      <c r="M638" s="201"/>
      <c r="N638" s="203"/>
      <c r="V638" s="189"/>
      <c r="W638" s="195"/>
      <c r="Y638" s="163" t="s">
        <v>438</v>
      </c>
      <c r="AB638" s="195"/>
      <c r="AD638" s="195"/>
      <c r="AF638" s="207"/>
      <c r="AG638" s="195"/>
      <c r="AI638" s="195"/>
    </row>
    <row r="639" spans="1:35" s="160" customFormat="1" ht="12" x14ac:dyDescent="0.2">
      <c r="A639" s="200"/>
      <c r="B639" s="199" t="s">
        <v>439</v>
      </c>
      <c r="C639" s="1037" t="s">
        <v>440</v>
      </c>
      <c r="D639" s="1037"/>
      <c r="E639" s="1037"/>
      <c r="F639" s="201"/>
      <c r="G639" s="201"/>
      <c r="H639" s="201"/>
      <c r="I639" s="201"/>
      <c r="J639" s="202">
        <v>77.510000000000005</v>
      </c>
      <c r="K639" s="201"/>
      <c r="L639" s="202">
        <v>3.1</v>
      </c>
      <c r="M639" s="201"/>
      <c r="N639" s="203"/>
      <c r="V639" s="189"/>
      <c r="W639" s="195"/>
      <c r="Y639" s="163" t="s">
        <v>440</v>
      </c>
      <c r="AB639" s="195"/>
      <c r="AD639" s="195"/>
      <c r="AF639" s="207"/>
      <c r="AG639" s="195"/>
      <c r="AI639" s="195"/>
    </row>
    <row r="640" spans="1:35" s="160" customFormat="1" ht="12" x14ac:dyDescent="0.2">
      <c r="A640" s="196"/>
      <c r="B640" s="204" t="s">
        <v>2818</v>
      </c>
      <c r="C640" s="1048" t="s">
        <v>2819</v>
      </c>
      <c r="D640" s="1048"/>
      <c r="E640" s="1048"/>
      <c r="F640" s="205" t="s">
        <v>1017</v>
      </c>
      <c r="G640" s="205" t="s">
        <v>489</v>
      </c>
      <c r="H640" s="205"/>
      <c r="I640" s="205" t="s">
        <v>489</v>
      </c>
      <c r="J640" s="199"/>
      <c r="K640" s="201"/>
      <c r="L640" s="202"/>
      <c r="M640" s="201"/>
      <c r="N640" s="206"/>
      <c r="V640" s="189"/>
      <c r="W640" s="195"/>
      <c r="AB640" s="195"/>
      <c r="AD640" s="195"/>
      <c r="AF640" s="207" t="s">
        <v>2819</v>
      </c>
      <c r="AG640" s="195"/>
      <c r="AI640" s="195"/>
    </row>
    <row r="641" spans="1:35" s="160" customFormat="1" ht="12" x14ac:dyDescent="0.2">
      <c r="A641" s="196"/>
      <c r="B641" s="204" t="s">
        <v>2784</v>
      </c>
      <c r="C641" s="1048" t="s">
        <v>2785</v>
      </c>
      <c r="D641" s="1048"/>
      <c r="E641" s="1048"/>
      <c r="F641" s="205" t="s">
        <v>411</v>
      </c>
      <c r="G641" s="205" t="s">
        <v>489</v>
      </c>
      <c r="H641" s="205"/>
      <c r="I641" s="205" t="s">
        <v>489</v>
      </c>
      <c r="J641" s="199"/>
      <c r="K641" s="201"/>
      <c r="L641" s="202"/>
      <c r="M641" s="201"/>
      <c r="N641" s="206"/>
      <c r="V641" s="189"/>
      <c r="W641" s="195"/>
      <c r="AB641" s="195"/>
      <c r="AD641" s="195"/>
      <c r="AF641" s="207" t="s">
        <v>2785</v>
      </c>
      <c r="AG641" s="195"/>
      <c r="AI641" s="195"/>
    </row>
    <row r="642" spans="1:35" s="160" customFormat="1" ht="12" x14ac:dyDescent="0.2">
      <c r="A642" s="196"/>
      <c r="B642" s="204" t="s">
        <v>2820</v>
      </c>
      <c r="C642" s="1048" t="s">
        <v>2821</v>
      </c>
      <c r="D642" s="1048"/>
      <c r="E642" s="1048"/>
      <c r="F642" s="205" t="s">
        <v>1498</v>
      </c>
      <c r="G642" s="205" t="s">
        <v>2847</v>
      </c>
      <c r="H642" s="205"/>
      <c r="I642" s="205" t="s">
        <v>3058</v>
      </c>
      <c r="J642" s="199"/>
      <c r="K642" s="201"/>
      <c r="L642" s="202"/>
      <c r="M642" s="201"/>
      <c r="N642" s="206"/>
      <c r="V642" s="189"/>
      <c r="W642" s="195"/>
      <c r="AB642" s="195"/>
      <c r="AD642" s="195"/>
      <c r="AF642" s="207" t="s">
        <v>2821</v>
      </c>
      <c r="AG642" s="195"/>
      <c r="AI642" s="195"/>
    </row>
    <row r="643" spans="1:35" s="160" customFormat="1" ht="12" x14ac:dyDescent="0.2">
      <c r="A643" s="196"/>
      <c r="B643" s="204" t="s">
        <v>2824</v>
      </c>
      <c r="C643" s="1048" t="s">
        <v>2825</v>
      </c>
      <c r="D643" s="1048"/>
      <c r="E643" s="1048"/>
      <c r="F643" s="205" t="s">
        <v>1003</v>
      </c>
      <c r="G643" s="205" t="s">
        <v>2826</v>
      </c>
      <c r="H643" s="205"/>
      <c r="I643" s="205" t="s">
        <v>2861</v>
      </c>
      <c r="J643" s="199"/>
      <c r="K643" s="201"/>
      <c r="L643" s="202"/>
      <c r="M643" s="201"/>
      <c r="N643" s="206"/>
      <c r="V643" s="189"/>
      <c r="W643" s="195"/>
      <c r="AB643" s="195"/>
      <c r="AD643" s="195"/>
      <c r="AF643" s="207" t="s">
        <v>2825</v>
      </c>
      <c r="AG643" s="195"/>
      <c r="AI643" s="195"/>
    </row>
    <row r="644" spans="1:35" s="160" customFormat="1" ht="12" x14ac:dyDescent="0.2">
      <c r="A644" s="196"/>
      <c r="B644" s="204" t="s">
        <v>2828</v>
      </c>
      <c r="C644" s="1048" t="s">
        <v>2829</v>
      </c>
      <c r="D644" s="1048"/>
      <c r="E644" s="1048"/>
      <c r="F644" s="205" t="s">
        <v>1017</v>
      </c>
      <c r="G644" s="205" t="s">
        <v>489</v>
      </c>
      <c r="H644" s="205"/>
      <c r="I644" s="205" t="s">
        <v>489</v>
      </c>
      <c r="J644" s="199"/>
      <c r="K644" s="201"/>
      <c r="L644" s="202"/>
      <c r="M644" s="201"/>
      <c r="N644" s="206"/>
      <c r="V644" s="189"/>
      <c r="W644" s="195"/>
      <c r="AB644" s="195"/>
      <c r="AD644" s="195"/>
      <c r="AF644" s="207" t="s">
        <v>2829</v>
      </c>
      <c r="AG644" s="195"/>
      <c r="AI644" s="195"/>
    </row>
    <row r="645" spans="1:35" s="160" customFormat="1" ht="12" x14ac:dyDescent="0.2">
      <c r="A645" s="200"/>
      <c r="B645" s="199"/>
      <c r="C645" s="1037" t="s">
        <v>443</v>
      </c>
      <c r="D645" s="1037"/>
      <c r="E645" s="1037"/>
      <c r="F645" s="201" t="s">
        <v>444</v>
      </c>
      <c r="G645" s="201" t="s">
        <v>2850</v>
      </c>
      <c r="H645" s="201" t="s">
        <v>436</v>
      </c>
      <c r="I645" s="201" t="s">
        <v>3059</v>
      </c>
      <c r="J645" s="202"/>
      <c r="K645" s="201"/>
      <c r="L645" s="202"/>
      <c r="M645" s="201"/>
      <c r="N645" s="203"/>
      <c r="V645" s="189"/>
      <c r="W645" s="195"/>
      <c r="Z645" s="163" t="s">
        <v>443</v>
      </c>
      <c r="AB645" s="195"/>
      <c r="AD645" s="195"/>
      <c r="AF645" s="207"/>
      <c r="AG645" s="195"/>
      <c r="AI645" s="195"/>
    </row>
    <row r="646" spans="1:35" s="160" customFormat="1" ht="12" x14ac:dyDescent="0.2">
      <c r="A646" s="200"/>
      <c r="B646" s="199"/>
      <c r="C646" s="1037" t="s">
        <v>447</v>
      </c>
      <c r="D646" s="1037"/>
      <c r="E646" s="1037"/>
      <c r="F646" s="201" t="s">
        <v>444</v>
      </c>
      <c r="G646" s="201" t="s">
        <v>935</v>
      </c>
      <c r="H646" s="201" t="s">
        <v>436</v>
      </c>
      <c r="I646" s="201" t="s">
        <v>2741</v>
      </c>
      <c r="J646" s="202"/>
      <c r="K646" s="201"/>
      <c r="L646" s="202"/>
      <c r="M646" s="201"/>
      <c r="N646" s="203"/>
      <c r="V646" s="189"/>
      <c r="W646" s="195"/>
      <c r="Z646" s="163" t="s">
        <v>447</v>
      </c>
      <c r="AB646" s="195"/>
      <c r="AD646" s="195"/>
      <c r="AF646" s="207"/>
      <c r="AG646" s="195"/>
      <c r="AI646" s="195"/>
    </row>
    <row r="647" spans="1:35" s="160" customFormat="1" ht="12" x14ac:dyDescent="0.2">
      <c r="A647" s="200"/>
      <c r="B647" s="199"/>
      <c r="C647" s="1047" t="s">
        <v>450</v>
      </c>
      <c r="D647" s="1047"/>
      <c r="E647" s="1047"/>
      <c r="F647" s="208"/>
      <c r="G647" s="208"/>
      <c r="H647" s="208"/>
      <c r="I647" s="208"/>
      <c r="J647" s="209">
        <v>241.91</v>
      </c>
      <c r="K647" s="208"/>
      <c r="L647" s="209">
        <v>11.32</v>
      </c>
      <c r="M647" s="208"/>
      <c r="N647" s="210"/>
      <c r="V647" s="189"/>
      <c r="W647" s="195"/>
      <c r="AA647" s="163" t="s">
        <v>450</v>
      </c>
      <c r="AB647" s="195"/>
      <c r="AD647" s="195"/>
      <c r="AF647" s="207"/>
      <c r="AG647" s="195"/>
      <c r="AI647" s="195"/>
    </row>
    <row r="648" spans="1:35" s="160" customFormat="1" ht="12" x14ac:dyDescent="0.2">
      <c r="A648" s="200"/>
      <c r="B648" s="199"/>
      <c r="C648" s="1037" t="s">
        <v>451</v>
      </c>
      <c r="D648" s="1037"/>
      <c r="E648" s="1037"/>
      <c r="F648" s="201"/>
      <c r="G648" s="201"/>
      <c r="H648" s="201"/>
      <c r="I648" s="201"/>
      <c r="J648" s="202"/>
      <c r="K648" s="201"/>
      <c r="L648" s="202">
        <v>6.21</v>
      </c>
      <c r="M648" s="201"/>
      <c r="N648" s="203"/>
      <c r="V648" s="189"/>
      <c r="W648" s="195"/>
      <c r="Z648" s="163" t="s">
        <v>451</v>
      </c>
      <c r="AB648" s="195"/>
      <c r="AD648" s="195"/>
      <c r="AF648" s="207"/>
      <c r="AG648" s="195"/>
      <c r="AI648" s="195"/>
    </row>
    <row r="649" spans="1:35" s="160" customFormat="1" ht="45" x14ac:dyDescent="0.2">
      <c r="A649" s="200"/>
      <c r="B649" s="199" t="s">
        <v>2540</v>
      </c>
      <c r="C649" s="1037" t="s">
        <v>2541</v>
      </c>
      <c r="D649" s="1037"/>
      <c r="E649" s="1037"/>
      <c r="F649" s="201" t="s">
        <v>454</v>
      </c>
      <c r="G649" s="201" t="s">
        <v>1241</v>
      </c>
      <c r="H649" s="201"/>
      <c r="I649" s="201" t="s">
        <v>1241</v>
      </c>
      <c r="J649" s="202"/>
      <c r="K649" s="201"/>
      <c r="L649" s="202">
        <v>7.51</v>
      </c>
      <c r="M649" s="201"/>
      <c r="N649" s="203"/>
      <c r="V649" s="189"/>
      <c r="W649" s="195"/>
      <c r="Z649" s="163" t="s">
        <v>2541</v>
      </c>
      <c r="AB649" s="195"/>
      <c r="AD649" s="195"/>
      <c r="AF649" s="207"/>
      <c r="AG649" s="195"/>
      <c r="AI649" s="195"/>
    </row>
    <row r="650" spans="1:35" s="160" customFormat="1" ht="45" x14ac:dyDescent="0.2">
      <c r="A650" s="200"/>
      <c r="B650" s="199" t="s">
        <v>2542</v>
      </c>
      <c r="C650" s="1037" t="s">
        <v>2543</v>
      </c>
      <c r="D650" s="1037"/>
      <c r="E650" s="1037"/>
      <c r="F650" s="201" t="s">
        <v>454</v>
      </c>
      <c r="G650" s="201" t="s">
        <v>974</v>
      </c>
      <c r="H650" s="201"/>
      <c r="I650" s="201" t="s">
        <v>974</v>
      </c>
      <c r="J650" s="202"/>
      <c r="K650" s="201"/>
      <c r="L650" s="202">
        <v>4.47</v>
      </c>
      <c r="M650" s="201"/>
      <c r="N650" s="203"/>
      <c r="V650" s="189"/>
      <c r="W650" s="195"/>
      <c r="Z650" s="163" t="s">
        <v>2543</v>
      </c>
      <c r="AB650" s="195"/>
      <c r="AD650" s="195"/>
      <c r="AF650" s="207"/>
      <c r="AG650" s="195"/>
      <c r="AI650" s="195"/>
    </row>
    <row r="651" spans="1:35" s="160" customFormat="1" ht="12" x14ac:dyDescent="0.2">
      <c r="A651" s="211"/>
      <c r="B651" s="212"/>
      <c r="C651" s="1039" t="s">
        <v>459</v>
      </c>
      <c r="D651" s="1039"/>
      <c r="E651" s="1039"/>
      <c r="F651" s="192"/>
      <c r="G651" s="192"/>
      <c r="H651" s="192"/>
      <c r="I651" s="192"/>
      <c r="J651" s="193"/>
      <c r="K651" s="192"/>
      <c r="L651" s="193">
        <v>23.3</v>
      </c>
      <c r="M651" s="208"/>
      <c r="N651" s="194"/>
      <c r="V651" s="189"/>
      <c r="W651" s="195"/>
      <c r="AB651" s="195" t="s">
        <v>459</v>
      </c>
      <c r="AD651" s="195"/>
      <c r="AF651" s="207"/>
      <c r="AG651" s="195"/>
      <c r="AI651" s="195"/>
    </row>
    <row r="652" spans="1:35" s="160" customFormat="1" ht="33.75" x14ac:dyDescent="0.2">
      <c r="A652" s="190" t="s">
        <v>995</v>
      </c>
      <c r="B652" s="191" t="s">
        <v>2852</v>
      </c>
      <c r="C652" s="1039" t="s">
        <v>2853</v>
      </c>
      <c r="D652" s="1039"/>
      <c r="E652" s="1039"/>
      <c r="F652" s="192" t="s">
        <v>1003</v>
      </c>
      <c r="G652" s="192"/>
      <c r="H652" s="192"/>
      <c r="I652" s="192" t="s">
        <v>439</v>
      </c>
      <c r="J652" s="193">
        <v>5.54</v>
      </c>
      <c r="K652" s="192"/>
      <c r="L652" s="193">
        <v>22.16</v>
      </c>
      <c r="M652" s="192"/>
      <c r="N652" s="194"/>
      <c r="V652" s="189"/>
      <c r="W652" s="195" t="s">
        <v>2853</v>
      </c>
      <c r="AB652" s="195"/>
      <c r="AD652" s="195"/>
      <c r="AF652" s="207"/>
      <c r="AG652" s="195"/>
      <c r="AI652" s="195"/>
    </row>
    <row r="653" spans="1:35" s="160" customFormat="1" ht="12" x14ac:dyDescent="0.2">
      <c r="A653" s="211"/>
      <c r="B653" s="212"/>
      <c r="C653" s="168" t="s">
        <v>462</v>
      </c>
      <c r="D653" s="213"/>
      <c r="E653" s="213"/>
      <c r="F653" s="214"/>
      <c r="G653" s="214"/>
      <c r="H653" s="214"/>
      <c r="I653" s="214"/>
      <c r="J653" s="215"/>
      <c r="K653" s="214"/>
      <c r="L653" s="215"/>
      <c r="M653" s="216"/>
      <c r="N653" s="217"/>
      <c r="V653" s="189"/>
      <c r="W653" s="195"/>
      <c r="AB653" s="195"/>
      <c r="AD653" s="195"/>
      <c r="AF653" s="207"/>
      <c r="AG653" s="195"/>
      <c r="AI653" s="195"/>
    </row>
    <row r="654" spans="1:35" s="160" customFormat="1" ht="56.25" x14ac:dyDescent="0.2">
      <c r="A654" s="190" t="s">
        <v>1014</v>
      </c>
      <c r="B654" s="191" t="s">
        <v>2858</v>
      </c>
      <c r="C654" s="1039" t="s">
        <v>2859</v>
      </c>
      <c r="D654" s="1039"/>
      <c r="E654" s="1039"/>
      <c r="F654" s="192" t="s">
        <v>1026</v>
      </c>
      <c r="G654" s="192"/>
      <c r="H654" s="192"/>
      <c r="I654" s="192" t="s">
        <v>960</v>
      </c>
      <c r="J654" s="193"/>
      <c r="K654" s="192"/>
      <c r="L654" s="193"/>
      <c r="M654" s="192"/>
      <c r="N654" s="194"/>
      <c r="V654" s="189"/>
      <c r="W654" s="195" t="s">
        <v>2859</v>
      </c>
      <c r="AB654" s="195"/>
      <c r="AD654" s="195"/>
      <c r="AF654" s="207"/>
      <c r="AG654" s="195"/>
      <c r="AI654" s="195"/>
    </row>
    <row r="655" spans="1:35" s="160" customFormat="1" ht="12" x14ac:dyDescent="0.2">
      <c r="A655" s="196"/>
      <c r="B655" s="197"/>
      <c r="C655" s="1037" t="s">
        <v>2954</v>
      </c>
      <c r="D655" s="1037"/>
      <c r="E655" s="1037"/>
      <c r="F655" s="1037"/>
      <c r="G655" s="1037"/>
      <c r="H655" s="1037"/>
      <c r="I655" s="1037"/>
      <c r="J655" s="1037"/>
      <c r="K655" s="1037"/>
      <c r="L655" s="1037"/>
      <c r="M655" s="1037"/>
      <c r="N655" s="1046"/>
      <c r="V655" s="189"/>
      <c r="W655" s="195"/>
      <c r="AB655" s="195"/>
      <c r="AD655" s="195"/>
      <c r="AE655" s="163" t="s">
        <v>2954</v>
      </c>
      <c r="AF655" s="207"/>
      <c r="AG655" s="195"/>
      <c r="AI655" s="195"/>
    </row>
    <row r="656" spans="1:35" s="160" customFormat="1" ht="33.75" x14ac:dyDescent="0.2">
      <c r="A656" s="198"/>
      <c r="B656" s="199" t="s">
        <v>430</v>
      </c>
      <c r="C656" s="1037" t="s">
        <v>431</v>
      </c>
      <c r="D656" s="1037"/>
      <c r="E656" s="1037"/>
      <c r="F656" s="1037"/>
      <c r="G656" s="1037"/>
      <c r="H656" s="1037"/>
      <c r="I656" s="1037"/>
      <c r="J656" s="1037"/>
      <c r="K656" s="1037"/>
      <c r="L656" s="1037"/>
      <c r="M656" s="1037"/>
      <c r="N656" s="1046"/>
      <c r="V656" s="189"/>
      <c r="W656" s="195"/>
      <c r="X656" s="163" t="s">
        <v>431</v>
      </c>
      <c r="AB656" s="195"/>
      <c r="AD656" s="195"/>
      <c r="AF656" s="207"/>
      <c r="AG656" s="195"/>
      <c r="AI656" s="195"/>
    </row>
    <row r="657" spans="1:35" s="160" customFormat="1" ht="12" x14ac:dyDescent="0.2">
      <c r="A657" s="200"/>
      <c r="B657" s="199" t="s">
        <v>423</v>
      </c>
      <c r="C657" s="1037" t="s">
        <v>432</v>
      </c>
      <c r="D657" s="1037"/>
      <c r="E657" s="1037"/>
      <c r="F657" s="201"/>
      <c r="G657" s="201"/>
      <c r="H657" s="201"/>
      <c r="I657" s="201"/>
      <c r="J657" s="202">
        <v>120.32</v>
      </c>
      <c r="K657" s="201" t="s">
        <v>436</v>
      </c>
      <c r="L657" s="202">
        <v>18.05</v>
      </c>
      <c r="M657" s="201"/>
      <c r="N657" s="203"/>
      <c r="V657" s="189"/>
      <c r="W657" s="195"/>
      <c r="Y657" s="163" t="s">
        <v>432</v>
      </c>
      <c r="AB657" s="195"/>
      <c r="AD657" s="195"/>
      <c r="AF657" s="207"/>
      <c r="AG657" s="195"/>
      <c r="AI657" s="195"/>
    </row>
    <row r="658" spans="1:35" s="160" customFormat="1" ht="12" x14ac:dyDescent="0.2">
      <c r="A658" s="200"/>
      <c r="B658" s="199" t="s">
        <v>434</v>
      </c>
      <c r="C658" s="1037" t="s">
        <v>435</v>
      </c>
      <c r="D658" s="1037"/>
      <c r="E658" s="1037"/>
      <c r="F658" s="201"/>
      <c r="G658" s="201"/>
      <c r="H658" s="201"/>
      <c r="I658" s="201"/>
      <c r="J658" s="202">
        <v>41.17</v>
      </c>
      <c r="K658" s="201" t="s">
        <v>436</v>
      </c>
      <c r="L658" s="202">
        <v>6.18</v>
      </c>
      <c r="M658" s="201"/>
      <c r="N658" s="203"/>
      <c r="V658" s="189"/>
      <c r="W658" s="195"/>
      <c r="Y658" s="163" t="s">
        <v>435</v>
      </c>
      <c r="AB658" s="195"/>
      <c r="AD658" s="195"/>
      <c r="AF658" s="207"/>
      <c r="AG658" s="195"/>
      <c r="AI658" s="195"/>
    </row>
    <row r="659" spans="1:35" s="160" customFormat="1" ht="12" x14ac:dyDescent="0.2">
      <c r="A659" s="200"/>
      <c r="B659" s="199" t="s">
        <v>437</v>
      </c>
      <c r="C659" s="1037" t="s">
        <v>438</v>
      </c>
      <c r="D659" s="1037"/>
      <c r="E659" s="1037"/>
      <c r="F659" s="201"/>
      <c r="G659" s="201"/>
      <c r="H659" s="201"/>
      <c r="I659" s="201"/>
      <c r="J659" s="202">
        <v>0.6</v>
      </c>
      <c r="K659" s="201" t="s">
        <v>436</v>
      </c>
      <c r="L659" s="202">
        <v>0.09</v>
      </c>
      <c r="M659" s="201"/>
      <c r="N659" s="203"/>
      <c r="V659" s="189"/>
      <c r="W659" s="195"/>
      <c r="Y659" s="163" t="s">
        <v>438</v>
      </c>
      <c r="AB659" s="195"/>
      <c r="AD659" s="195"/>
      <c r="AF659" s="207"/>
      <c r="AG659" s="195"/>
      <c r="AI659" s="195"/>
    </row>
    <row r="660" spans="1:35" s="160" customFormat="1" ht="12" x14ac:dyDescent="0.2">
      <c r="A660" s="200"/>
      <c r="B660" s="199" t="s">
        <v>439</v>
      </c>
      <c r="C660" s="1037" t="s">
        <v>440</v>
      </c>
      <c r="D660" s="1037"/>
      <c r="E660" s="1037"/>
      <c r="F660" s="201"/>
      <c r="G660" s="201"/>
      <c r="H660" s="201"/>
      <c r="I660" s="201"/>
      <c r="J660" s="202">
        <v>68.930000000000007</v>
      </c>
      <c r="K660" s="201"/>
      <c r="L660" s="202">
        <v>8.27</v>
      </c>
      <c r="M660" s="201"/>
      <c r="N660" s="203"/>
      <c r="V660" s="189"/>
      <c r="W660" s="195"/>
      <c r="Y660" s="163" t="s">
        <v>440</v>
      </c>
      <c r="AB660" s="195"/>
      <c r="AD660" s="195"/>
      <c r="AF660" s="207"/>
      <c r="AG660" s="195"/>
      <c r="AI660" s="195"/>
    </row>
    <row r="661" spans="1:35" s="160" customFormat="1" ht="12" x14ac:dyDescent="0.2">
      <c r="A661" s="196"/>
      <c r="B661" s="204" t="s">
        <v>2818</v>
      </c>
      <c r="C661" s="1048" t="s">
        <v>2819</v>
      </c>
      <c r="D661" s="1048"/>
      <c r="E661" s="1048"/>
      <c r="F661" s="205" t="s">
        <v>1017</v>
      </c>
      <c r="G661" s="205" t="s">
        <v>489</v>
      </c>
      <c r="H661" s="205"/>
      <c r="I661" s="205" t="s">
        <v>489</v>
      </c>
      <c r="J661" s="199"/>
      <c r="K661" s="201"/>
      <c r="L661" s="202"/>
      <c r="M661" s="201"/>
      <c r="N661" s="206"/>
      <c r="V661" s="189"/>
      <c r="W661" s="195"/>
      <c r="AB661" s="195"/>
      <c r="AD661" s="195"/>
      <c r="AF661" s="207" t="s">
        <v>2819</v>
      </c>
      <c r="AG661" s="195"/>
      <c r="AI661" s="195"/>
    </row>
    <row r="662" spans="1:35" s="160" customFormat="1" ht="12" x14ac:dyDescent="0.2">
      <c r="A662" s="196"/>
      <c r="B662" s="204" t="s">
        <v>2784</v>
      </c>
      <c r="C662" s="1048" t="s">
        <v>2785</v>
      </c>
      <c r="D662" s="1048"/>
      <c r="E662" s="1048"/>
      <c r="F662" s="205" t="s">
        <v>411</v>
      </c>
      <c r="G662" s="205" t="s">
        <v>489</v>
      </c>
      <c r="H662" s="205"/>
      <c r="I662" s="205" t="s">
        <v>489</v>
      </c>
      <c r="J662" s="199"/>
      <c r="K662" s="201"/>
      <c r="L662" s="202"/>
      <c r="M662" s="201"/>
      <c r="N662" s="206"/>
      <c r="V662" s="189"/>
      <c r="W662" s="195"/>
      <c r="AB662" s="195"/>
      <c r="AD662" s="195"/>
      <c r="AF662" s="207" t="s">
        <v>2785</v>
      </c>
      <c r="AG662" s="195"/>
      <c r="AI662" s="195"/>
    </row>
    <row r="663" spans="1:35" s="160" customFormat="1" ht="12" x14ac:dyDescent="0.2">
      <c r="A663" s="196"/>
      <c r="B663" s="204" t="s">
        <v>2820</v>
      </c>
      <c r="C663" s="1048" t="s">
        <v>2821</v>
      </c>
      <c r="D663" s="1048"/>
      <c r="E663" s="1048"/>
      <c r="F663" s="205" t="s">
        <v>1498</v>
      </c>
      <c r="G663" s="205" t="s">
        <v>967</v>
      </c>
      <c r="H663" s="205"/>
      <c r="I663" s="205" t="s">
        <v>665</v>
      </c>
      <c r="J663" s="199"/>
      <c r="K663" s="201"/>
      <c r="L663" s="202"/>
      <c r="M663" s="201"/>
      <c r="N663" s="206"/>
      <c r="V663" s="189"/>
      <c r="W663" s="195"/>
      <c r="AB663" s="195"/>
      <c r="AD663" s="195"/>
      <c r="AF663" s="207" t="s">
        <v>2821</v>
      </c>
      <c r="AG663" s="195"/>
      <c r="AI663" s="195"/>
    </row>
    <row r="664" spans="1:35" s="160" customFormat="1" ht="12" x14ac:dyDescent="0.2">
      <c r="A664" s="196"/>
      <c r="B664" s="204" t="s">
        <v>2824</v>
      </c>
      <c r="C664" s="1048" t="s">
        <v>2825</v>
      </c>
      <c r="D664" s="1048"/>
      <c r="E664" s="1048"/>
      <c r="F664" s="205" t="s">
        <v>1003</v>
      </c>
      <c r="G664" s="205" t="s">
        <v>2826</v>
      </c>
      <c r="H664" s="205"/>
      <c r="I664" s="205" t="s">
        <v>3060</v>
      </c>
      <c r="J664" s="199"/>
      <c r="K664" s="201"/>
      <c r="L664" s="202"/>
      <c r="M664" s="201"/>
      <c r="N664" s="206"/>
      <c r="V664" s="189"/>
      <c r="W664" s="195"/>
      <c r="AB664" s="195"/>
      <c r="AD664" s="195"/>
      <c r="AF664" s="207" t="s">
        <v>2825</v>
      </c>
      <c r="AG664" s="195"/>
      <c r="AI664" s="195"/>
    </row>
    <row r="665" spans="1:35" s="160" customFormat="1" ht="12" x14ac:dyDescent="0.2">
      <c r="A665" s="196"/>
      <c r="B665" s="204" t="s">
        <v>2828</v>
      </c>
      <c r="C665" s="1048" t="s">
        <v>2829</v>
      </c>
      <c r="D665" s="1048"/>
      <c r="E665" s="1048"/>
      <c r="F665" s="205" t="s">
        <v>1017</v>
      </c>
      <c r="G665" s="205" t="s">
        <v>489</v>
      </c>
      <c r="H665" s="205"/>
      <c r="I665" s="205" t="s">
        <v>489</v>
      </c>
      <c r="J665" s="199"/>
      <c r="K665" s="201"/>
      <c r="L665" s="202"/>
      <c r="M665" s="201"/>
      <c r="N665" s="206"/>
      <c r="V665" s="189"/>
      <c r="W665" s="195"/>
      <c r="AB665" s="195"/>
      <c r="AD665" s="195"/>
      <c r="AF665" s="207" t="s">
        <v>2829</v>
      </c>
      <c r="AG665" s="195"/>
      <c r="AI665" s="195"/>
    </row>
    <row r="666" spans="1:35" s="160" customFormat="1" ht="12" x14ac:dyDescent="0.2">
      <c r="A666" s="200"/>
      <c r="B666" s="199"/>
      <c r="C666" s="1037" t="s">
        <v>443</v>
      </c>
      <c r="D666" s="1037"/>
      <c r="E666" s="1037"/>
      <c r="F666" s="201" t="s">
        <v>444</v>
      </c>
      <c r="G666" s="201" t="s">
        <v>2862</v>
      </c>
      <c r="H666" s="201" t="s">
        <v>436</v>
      </c>
      <c r="I666" s="201" t="s">
        <v>3061</v>
      </c>
      <c r="J666" s="202"/>
      <c r="K666" s="201"/>
      <c r="L666" s="202"/>
      <c r="M666" s="201"/>
      <c r="N666" s="203"/>
      <c r="V666" s="189"/>
      <c r="W666" s="195"/>
      <c r="Z666" s="163" t="s">
        <v>443</v>
      </c>
      <c r="AB666" s="195"/>
      <c r="AD666" s="195"/>
      <c r="AF666" s="207"/>
      <c r="AG666" s="195"/>
      <c r="AI666" s="195"/>
    </row>
    <row r="667" spans="1:35" s="160" customFormat="1" ht="12" x14ac:dyDescent="0.2">
      <c r="A667" s="200"/>
      <c r="B667" s="199"/>
      <c r="C667" s="1037" t="s">
        <v>447</v>
      </c>
      <c r="D667" s="1037"/>
      <c r="E667" s="1037"/>
      <c r="F667" s="201" t="s">
        <v>444</v>
      </c>
      <c r="G667" s="201" t="s">
        <v>2201</v>
      </c>
      <c r="H667" s="201" t="s">
        <v>436</v>
      </c>
      <c r="I667" s="201" t="s">
        <v>3062</v>
      </c>
      <c r="J667" s="202"/>
      <c r="K667" s="201"/>
      <c r="L667" s="202"/>
      <c r="M667" s="201"/>
      <c r="N667" s="203"/>
      <c r="V667" s="189"/>
      <c r="W667" s="195"/>
      <c r="Z667" s="163" t="s">
        <v>447</v>
      </c>
      <c r="AB667" s="195"/>
      <c r="AD667" s="195"/>
      <c r="AF667" s="207"/>
      <c r="AG667" s="195"/>
      <c r="AI667" s="195"/>
    </row>
    <row r="668" spans="1:35" s="160" customFormat="1" ht="12" x14ac:dyDescent="0.2">
      <c r="A668" s="200"/>
      <c r="B668" s="199"/>
      <c r="C668" s="1047" t="s">
        <v>450</v>
      </c>
      <c r="D668" s="1047"/>
      <c r="E668" s="1047"/>
      <c r="F668" s="208"/>
      <c r="G668" s="208"/>
      <c r="H668" s="208"/>
      <c r="I668" s="208"/>
      <c r="J668" s="209">
        <v>230.42</v>
      </c>
      <c r="K668" s="208"/>
      <c r="L668" s="209">
        <v>32.5</v>
      </c>
      <c r="M668" s="208"/>
      <c r="N668" s="210"/>
      <c r="V668" s="189"/>
      <c r="W668" s="195"/>
      <c r="AA668" s="163" t="s">
        <v>450</v>
      </c>
      <c r="AB668" s="195"/>
      <c r="AD668" s="195"/>
      <c r="AF668" s="207"/>
      <c r="AG668" s="195"/>
      <c r="AI668" s="195"/>
    </row>
    <row r="669" spans="1:35" s="160" customFormat="1" ht="12" x14ac:dyDescent="0.2">
      <c r="A669" s="200"/>
      <c r="B669" s="199"/>
      <c r="C669" s="1037" t="s">
        <v>451</v>
      </c>
      <c r="D669" s="1037"/>
      <c r="E669" s="1037"/>
      <c r="F669" s="201"/>
      <c r="G669" s="201"/>
      <c r="H669" s="201"/>
      <c r="I669" s="201"/>
      <c r="J669" s="202"/>
      <c r="K669" s="201"/>
      <c r="L669" s="202">
        <v>18.14</v>
      </c>
      <c r="M669" s="201"/>
      <c r="N669" s="203"/>
      <c r="V669" s="189"/>
      <c r="W669" s="195"/>
      <c r="Z669" s="163" t="s">
        <v>451</v>
      </c>
      <c r="AB669" s="195"/>
      <c r="AD669" s="195"/>
      <c r="AF669" s="207"/>
      <c r="AG669" s="195"/>
      <c r="AI669" s="195"/>
    </row>
    <row r="670" spans="1:35" s="160" customFormat="1" ht="45" x14ac:dyDescent="0.2">
      <c r="A670" s="200"/>
      <c r="B670" s="199" t="s">
        <v>2540</v>
      </c>
      <c r="C670" s="1037" t="s">
        <v>2541</v>
      </c>
      <c r="D670" s="1037"/>
      <c r="E670" s="1037"/>
      <c r="F670" s="201" t="s">
        <v>454</v>
      </c>
      <c r="G670" s="201" t="s">
        <v>1241</v>
      </c>
      <c r="H670" s="201"/>
      <c r="I670" s="201" t="s">
        <v>1241</v>
      </c>
      <c r="J670" s="202"/>
      <c r="K670" s="201"/>
      <c r="L670" s="202">
        <v>21.95</v>
      </c>
      <c r="M670" s="201"/>
      <c r="N670" s="203"/>
      <c r="V670" s="189"/>
      <c r="W670" s="195"/>
      <c r="Z670" s="163" t="s">
        <v>2541</v>
      </c>
      <c r="AB670" s="195"/>
      <c r="AD670" s="195"/>
      <c r="AF670" s="207"/>
      <c r="AG670" s="195"/>
      <c r="AI670" s="195"/>
    </row>
    <row r="671" spans="1:35" s="160" customFormat="1" ht="45" x14ac:dyDescent="0.2">
      <c r="A671" s="200"/>
      <c r="B671" s="199" t="s">
        <v>2542</v>
      </c>
      <c r="C671" s="1037" t="s">
        <v>2543</v>
      </c>
      <c r="D671" s="1037"/>
      <c r="E671" s="1037"/>
      <c r="F671" s="201" t="s">
        <v>454</v>
      </c>
      <c r="G671" s="201" t="s">
        <v>974</v>
      </c>
      <c r="H671" s="201"/>
      <c r="I671" s="201" t="s">
        <v>974</v>
      </c>
      <c r="J671" s="202"/>
      <c r="K671" s="201"/>
      <c r="L671" s="202">
        <v>13.06</v>
      </c>
      <c r="M671" s="201"/>
      <c r="N671" s="203"/>
      <c r="V671" s="189"/>
      <c r="W671" s="195"/>
      <c r="Z671" s="163" t="s">
        <v>2543</v>
      </c>
      <c r="AB671" s="195"/>
      <c r="AD671" s="195"/>
      <c r="AF671" s="207"/>
      <c r="AG671" s="195"/>
      <c r="AI671" s="195"/>
    </row>
    <row r="672" spans="1:35" s="160" customFormat="1" ht="12" x14ac:dyDescent="0.2">
      <c r="A672" s="211"/>
      <c r="B672" s="212"/>
      <c r="C672" s="1039" t="s">
        <v>459</v>
      </c>
      <c r="D672" s="1039"/>
      <c r="E672" s="1039"/>
      <c r="F672" s="192"/>
      <c r="G672" s="192"/>
      <c r="H672" s="192"/>
      <c r="I672" s="192"/>
      <c r="J672" s="193"/>
      <c r="K672" s="192"/>
      <c r="L672" s="193">
        <v>67.510000000000005</v>
      </c>
      <c r="M672" s="208"/>
      <c r="N672" s="194"/>
      <c r="V672" s="189"/>
      <c r="W672" s="195"/>
      <c r="AB672" s="195" t="s">
        <v>459</v>
      </c>
      <c r="AD672" s="195"/>
      <c r="AF672" s="207"/>
      <c r="AG672" s="195"/>
      <c r="AI672" s="195"/>
    </row>
    <row r="673" spans="1:35" s="160" customFormat="1" ht="33.75" x14ac:dyDescent="0.2">
      <c r="A673" s="190" t="s">
        <v>599</v>
      </c>
      <c r="B673" s="191" t="s">
        <v>2864</v>
      </c>
      <c r="C673" s="1039" t="s">
        <v>2865</v>
      </c>
      <c r="D673" s="1039"/>
      <c r="E673" s="1039"/>
      <c r="F673" s="192" t="s">
        <v>1003</v>
      </c>
      <c r="G673" s="192"/>
      <c r="H673" s="192"/>
      <c r="I673" s="192" t="s">
        <v>545</v>
      </c>
      <c r="J673" s="193">
        <v>9.0299999999999994</v>
      </c>
      <c r="K673" s="192"/>
      <c r="L673" s="193">
        <v>108.36</v>
      </c>
      <c r="M673" s="192"/>
      <c r="N673" s="194"/>
      <c r="V673" s="189"/>
      <c r="W673" s="195" t="s">
        <v>2865</v>
      </c>
      <c r="AB673" s="195"/>
      <c r="AD673" s="195"/>
      <c r="AF673" s="207"/>
      <c r="AG673" s="195"/>
      <c r="AI673" s="195"/>
    </row>
    <row r="674" spans="1:35" s="160" customFormat="1" ht="12" x14ac:dyDescent="0.2">
      <c r="A674" s="211"/>
      <c r="B674" s="212"/>
      <c r="C674" s="168" t="s">
        <v>462</v>
      </c>
      <c r="D674" s="213"/>
      <c r="E674" s="213"/>
      <c r="F674" s="214"/>
      <c r="G674" s="214"/>
      <c r="H674" s="214"/>
      <c r="I674" s="214"/>
      <c r="J674" s="215"/>
      <c r="K674" s="214"/>
      <c r="L674" s="215"/>
      <c r="M674" s="216"/>
      <c r="N674" s="217"/>
      <c r="V674" s="189"/>
      <c r="W674" s="195"/>
      <c r="AB674" s="195"/>
      <c r="AD674" s="195"/>
      <c r="AF674" s="207"/>
      <c r="AG674" s="195"/>
      <c r="AI674" s="195"/>
    </row>
    <row r="675" spans="1:35" s="160" customFormat="1" ht="56.25" x14ac:dyDescent="0.2">
      <c r="A675" s="190" t="s">
        <v>1020</v>
      </c>
      <c r="B675" s="191" t="s">
        <v>2870</v>
      </c>
      <c r="C675" s="1039" t="s">
        <v>2871</v>
      </c>
      <c r="D675" s="1039"/>
      <c r="E675" s="1039"/>
      <c r="F675" s="192" t="s">
        <v>1026</v>
      </c>
      <c r="G675" s="192"/>
      <c r="H675" s="192"/>
      <c r="I675" s="192" t="s">
        <v>3063</v>
      </c>
      <c r="J675" s="193"/>
      <c r="K675" s="192"/>
      <c r="L675" s="193"/>
      <c r="M675" s="192"/>
      <c r="N675" s="194"/>
      <c r="V675" s="189"/>
      <c r="W675" s="195" t="s">
        <v>2871</v>
      </c>
      <c r="AB675" s="195"/>
      <c r="AD675" s="195"/>
      <c r="AF675" s="207"/>
      <c r="AG675" s="195"/>
      <c r="AI675" s="195"/>
    </row>
    <row r="676" spans="1:35" s="160" customFormat="1" ht="12" x14ac:dyDescent="0.2">
      <c r="A676" s="196"/>
      <c r="B676" s="197"/>
      <c r="C676" s="1037" t="s">
        <v>3064</v>
      </c>
      <c r="D676" s="1037"/>
      <c r="E676" s="1037"/>
      <c r="F676" s="1037"/>
      <c r="G676" s="1037"/>
      <c r="H676" s="1037"/>
      <c r="I676" s="1037"/>
      <c r="J676" s="1037"/>
      <c r="K676" s="1037"/>
      <c r="L676" s="1037"/>
      <c r="M676" s="1037"/>
      <c r="N676" s="1046"/>
      <c r="V676" s="189"/>
      <c r="W676" s="195"/>
      <c r="AB676" s="195"/>
      <c r="AD676" s="195"/>
      <c r="AE676" s="163" t="s">
        <v>3064</v>
      </c>
      <c r="AF676" s="207"/>
      <c r="AG676" s="195"/>
      <c r="AI676" s="195"/>
    </row>
    <row r="677" spans="1:35" s="160" customFormat="1" ht="33.75" x14ac:dyDescent="0.2">
      <c r="A677" s="198"/>
      <c r="B677" s="199" t="s">
        <v>430</v>
      </c>
      <c r="C677" s="1037" t="s">
        <v>431</v>
      </c>
      <c r="D677" s="1037"/>
      <c r="E677" s="1037"/>
      <c r="F677" s="1037"/>
      <c r="G677" s="1037"/>
      <c r="H677" s="1037"/>
      <c r="I677" s="1037"/>
      <c r="J677" s="1037"/>
      <c r="K677" s="1037"/>
      <c r="L677" s="1037"/>
      <c r="M677" s="1037"/>
      <c r="N677" s="1046"/>
      <c r="V677" s="189"/>
      <c r="W677" s="195"/>
      <c r="X677" s="163" t="s">
        <v>431</v>
      </c>
      <c r="AB677" s="195"/>
      <c r="AD677" s="195"/>
      <c r="AF677" s="207"/>
      <c r="AG677" s="195"/>
      <c r="AI677" s="195"/>
    </row>
    <row r="678" spans="1:35" s="160" customFormat="1" ht="12" x14ac:dyDescent="0.2">
      <c r="A678" s="200"/>
      <c r="B678" s="199" t="s">
        <v>423</v>
      </c>
      <c r="C678" s="1037" t="s">
        <v>432</v>
      </c>
      <c r="D678" s="1037"/>
      <c r="E678" s="1037"/>
      <c r="F678" s="201"/>
      <c r="G678" s="201"/>
      <c r="H678" s="201"/>
      <c r="I678" s="201"/>
      <c r="J678" s="202">
        <v>117.59</v>
      </c>
      <c r="K678" s="201" t="s">
        <v>436</v>
      </c>
      <c r="L678" s="202">
        <v>5.95</v>
      </c>
      <c r="M678" s="201"/>
      <c r="N678" s="203"/>
      <c r="V678" s="189"/>
      <c r="W678" s="195"/>
      <c r="Y678" s="163" t="s">
        <v>432</v>
      </c>
      <c r="AB678" s="195"/>
      <c r="AD678" s="195"/>
      <c r="AF678" s="207"/>
      <c r="AG678" s="195"/>
      <c r="AI678" s="195"/>
    </row>
    <row r="679" spans="1:35" s="160" customFormat="1" ht="12" x14ac:dyDescent="0.2">
      <c r="A679" s="200"/>
      <c r="B679" s="199" t="s">
        <v>434</v>
      </c>
      <c r="C679" s="1037" t="s">
        <v>435</v>
      </c>
      <c r="D679" s="1037"/>
      <c r="E679" s="1037"/>
      <c r="F679" s="201"/>
      <c r="G679" s="201"/>
      <c r="H679" s="201"/>
      <c r="I679" s="201"/>
      <c r="J679" s="202">
        <v>43.35</v>
      </c>
      <c r="K679" s="201" t="s">
        <v>436</v>
      </c>
      <c r="L679" s="202">
        <v>2.19</v>
      </c>
      <c r="M679" s="201"/>
      <c r="N679" s="203"/>
      <c r="V679" s="189"/>
      <c r="W679" s="195"/>
      <c r="Y679" s="163" t="s">
        <v>435</v>
      </c>
      <c r="AB679" s="195"/>
      <c r="AD679" s="195"/>
      <c r="AF679" s="207"/>
      <c r="AG679" s="195"/>
      <c r="AI679" s="195"/>
    </row>
    <row r="680" spans="1:35" s="160" customFormat="1" ht="12" x14ac:dyDescent="0.2">
      <c r="A680" s="200"/>
      <c r="B680" s="199" t="s">
        <v>437</v>
      </c>
      <c r="C680" s="1037" t="s">
        <v>438</v>
      </c>
      <c r="D680" s="1037"/>
      <c r="E680" s="1037"/>
      <c r="F680" s="201"/>
      <c r="G680" s="201"/>
      <c r="H680" s="201"/>
      <c r="I680" s="201"/>
      <c r="J680" s="202">
        <v>0.97</v>
      </c>
      <c r="K680" s="201" t="s">
        <v>436</v>
      </c>
      <c r="L680" s="202">
        <v>0.05</v>
      </c>
      <c r="M680" s="201"/>
      <c r="N680" s="203"/>
      <c r="V680" s="189"/>
      <c r="W680" s="195"/>
      <c r="Y680" s="163" t="s">
        <v>438</v>
      </c>
      <c r="AB680" s="195"/>
      <c r="AD680" s="195"/>
      <c r="AF680" s="207"/>
      <c r="AG680" s="195"/>
      <c r="AI680" s="195"/>
    </row>
    <row r="681" spans="1:35" s="160" customFormat="1" ht="12" x14ac:dyDescent="0.2">
      <c r="A681" s="200"/>
      <c r="B681" s="199" t="s">
        <v>439</v>
      </c>
      <c r="C681" s="1037" t="s">
        <v>440</v>
      </c>
      <c r="D681" s="1037"/>
      <c r="E681" s="1037"/>
      <c r="F681" s="201"/>
      <c r="G681" s="201"/>
      <c r="H681" s="201"/>
      <c r="I681" s="201"/>
      <c r="J681" s="202">
        <v>62.59</v>
      </c>
      <c r="K681" s="201"/>
      <c r="L681" s="202">
        <v>2.5299999999999998</v>
      </c>
      <c r="M681" s="201"/>
      <c r="N681" s="203"/>
      <c r="V681" s="189"/>
      <c r="W681" s="195"/>
      <c r="Y681" s="163" t="s">
        <v>440</v>
      </c>
      <c r="AB681" s="195"/>
      <c r="AD681" s="195"/>
      <c r="AF681" s="207"/>
      <c r="AG681" s="195"/>
      <c r="AI681" s="195"/>
    </row>
    <row r="682" spans="1:35" s="160" customFormat="1" ht="12" x14ac:dyDescent="0.2">
      <c r="A682" s="196"/>
      <c r="B682" s="204" t="s">
        <v>2818</v>
      </c>
      <c r="C682" s="1048" t="s">
        <v>2819</v>
      </c>
      <c r="D682" s="1048"/>
      <c r="E682" s="1048"/>
      <c r="F682" s="205" t="s">
        <v>1017</v>
      </c>
      <c r="G682" s="205" t="s">
        <v>489</v>
      </c>
      <c r="H682" s="205"/>
      <c r="I682" s="205" t="s">
        <v>489</v>
      </c>
      <c r="J682" s="199"/>
      <c r="K682" s="201"/>
      <c r="L682" s="202"/>
      <c r="M682" s="201"/>
      <c r="N682" s="206"/>
      <c r="V682" s="189"/>
      <c r="W682" s="195"/>
      <c r="AB682" s="195"/>
      <c r="AD682" s="195"/>
      <c r="AF682" s="207" t="s">
        <v>2819</v>
      </c>
      <c r="AG682" s="195"/>
      <c r="AI682" s="195"/>
    </row>
    <row r="683" spans="1:35" s="160" customFormat="1" ht="12" x14ac:dyDescent="0.2">
      <c r="A683" s="196"/>
      <c r="B683" s="204" t="s">
        <v>2784</v>
      </c>
      <c r="C683" s="1048" t="s">
        <v>2785</v>
      </c>
      <c r="D683" s="1048"/>
      <c r="E683" s="1048"/>
      <c r="F683" s="205" t="s">
        <v>411</v>
      </c>
      <c r="G683" s="205" t="s">
        <v>489</v>
      </c>
      <c r="H683" s="205"/>
      <c r="I683" s="205" t="s">
        <v>489</v>
      </c>
      <c r="J683" s="199"/>
      <c r="K683" s="201"/>
      <c r="L683" s="202"/>
      <c r="M683" s="201"/>
      <c r="N683" s="206"/>
      <c r="V683" s="189"/>
      <c r="W683" s="195"/>
      <c r="AB683" s="195"/>
      <c r="AD683" s="195"/>
      <c r="AF683" s="207" t="s">
        <v>2785</v>
      </c>
      <c r="AG683" s="195"/>
      <c r="AI683" s="195"/>
    </row>
    <row r="684" spans="1:35" s="160" customFormat="1" ht="12" x14ac:dyDescent="0.2">
      <c r="A684" s="196"/>
      <c r="B684" s="204" t="s">
        <v>2820</v>
      </c>
      <c r="C684" s="1048" t="s">
        <v>2821</v>
      </c>
      <c r="D684" s="1048"/>
      <c r="E684" s="1048"/>
      <c r="F684" s="205" t="s">
        <v>1498</v>
      </c>
      <c r="G684" s="205" t="s">
        <v>2605</v>
      </c>
      <c r="H684" s="205"/>
      <c r="I684" s="205" t="s">
        <v>3065</v>
      </c>
      <c r="J684" s="199"/>
      <c r="K684" s="201"/>
      <c r="L684" s="202"/>
      <c r="M684" s="201"/>
      <c r="N684" s="206"/>
      <c r="V684" s="189"/>
      <c r="W684" s="195"/>
      <c r="AB684" s="195"/>
      <c r="AD684" s="195"/>
      <c r="AF684" s="207" t="s">
        <v>2821</v>
      </c>
      <c r="AG684" s="195"/>
      <c r="AI684" s="195"/>
    </row>
    <row r="685" spans="1:35" s="160" customFormat="1" ht="12" x14ac:dyDescent="0.2">
      <c r="A685" s="196"/>
      <c r="B685" s="204" t="s">
        <v>2824</v>
      </c>
      <c r="C685" s="1048" t="s">
        <v>2825</v>
      </c>
      <c r="D685" s="1048"/>
      <c r="E685" s="1048"/>
      <c r="F685" s="205" t="s">
        <v>1003</v>
      </c>
      <c r="G685" s="205" t="s">
        <v>2826</v>
      </c>
      <c r="H685" s="205"/>
      <c r="I685" s="205" t="s">
        <v>3066</v>
      </c>
      <c r="J685" s="199"/>
      <c r="K685" s="201"/>
      <c r="L685" s="202"/>
      <c r="M685" s="201"/>
      <c r="N685" s="206"/>
      <c r="V685" s="189"/>
      <c r="W685" s="195"/>
      <c r="AB685" s="195"/>
      <c r="AD685" s="195"/>
      <c r="AF685" s="207" t="s">
        <v>2825</v>
      </c>
      <c r="AG685" s="195"/>
      <c r="AI685" s="195"/>
    </row>
    <row r="686" spans="1:35" s="160" customFormat="1" ht="12" x14ac:dyDescent="0.2">
      <c r="A686" s="196"/>
      <c r="B686" s="204" t="s">
        <v>2828</v>
      </c>
      <c r="C686" s="1048" t="s">
        <v>2829</v>
      </c>
      <c r="D686" s="1048"/>
      <c r="E686" s="1048"/>
      <c r="F686" s="205" t="s">
        <v>1017</v>
      </c>
      <c r="G686" s="205" t="s">
        <v>489</v>
      </c>
      <c r="H686" s="205"/>
      <c r="I686" s="205" t="s">
        <v>489</v>
      </c>
      <c r="J686" s="199"/>
      <c r="K686" s="201"/>
      <c r="L686" s="202"/>
      <c r="M686" s="201"/>
      <c r="N686" s="206"/>
      <c r="V686" s="189"/>
      <c r="W686" s="195"/>
      <c r="AB686" s="195"/>
      <c r="AD686" s="195"/>
      <c r="AF686" s="207" t="s">
        <v>2829</v>
      </c>
      <c r="AG686" s="195"/>
      <c r="AI686" s="195"/>
    </row>
    <row r="687" spans="1:35" s="160" customFormat="1" ht="12" x14ac:dyDescent="0.2">
      <c r="A687" s="200"/>
      <c r="B687" s="199"/>
      <c r="C687" s="1037" t="s">
        <v>443</v>
      </c>
      <c r="D687" s="1037"/>
      <c r="E687" s="1037"/>
      <c r="F687" s="201" t="s">
        <v>444</v>
      </c>
      <c r="G687" s="201" t="s">
        <v>2875</v>
      </c>
      <c r="H687" s="201" t="s">
        <v>436</v>
      </c>
      <c r="I687" s="201" t="s">
        <v>3067</v>
      </c>
      <c r="J687" s="202"/>
      <c r="K687" s="201"/>
      <c r="L687" s="202"/>
      <c r="M687" s="201"/>
      <c r="N687" s="203"/>
      <c r="V687" s="189"/>
      <c r="W687" s="195"/>
      <c r="Z687" s="163" t="s">
        <v>443</v>
      </c>
      <c r="AB687" s="195"/>
      <c r="AD687" s="195"/>
      <c r="AF687" s="207"/>
      <c r="AG687" s="195"/>
      <c r="AI687" s="195"/>
    </row>
    <row r="688" spans="1:35" s="160" customFormat="1" ht="12" x14ac:dyDescent="0.2">
      <c r="A688" s="200"/>
      <c r="B688" s="199"/>
      <c r="C688" s="1037" t="s">
        <v>447</v>
      </c>
      <c r="D688" s="1037"/>
      <c r="E688" s="1037"/>
      <c r="F688" s="201" t="s">
        <v>444</v>
      </c>
      <c r="G688" s="201" t="s">
        <v>1990</v>
      </c>
      <c r="H688" s="201" t="s">
        <v>436</v>
      </c>
      <c r="I688" s="201" t="s">
        <v>3068</v>
      </c>
      <c r="J688" s="202"/>
      <c r="K688" s="201"/>
      <c r="L688" s="202"/>
      <c r="M688" s="201"/>
      <c r="N688" s="203"/>
      <c r="V688" s="189"/>
      <c r="W688" s="195"/>
      <c r="Z688" s="163" t="s">
        <v>447</v>
      </c>
      <c r="AB688" s="195"/>
      <c r="AD688" s="195"/>
      <c r="AF688" s="207"/>
      <c r="AG688" s="195"/>
      <c r="AI688" s="195"/>
    </row>
    <row r="689" spans="1:35" s="160" customFormat="1" ht="12" x14ac:dyDescent="0.2">
      <c r="A689" s="200"/>
      <c r="B689" s="199"/>
      <c r="C689" s="1047" t="s">
        <v>450</v>
      </c>
      <c r="D689" s="1047"/>
      <c r="E689" s="1047"/>
      <c r="F689" s="208"/>
      <c r="G689" s="208"/>
      <c r="H689" s="208"/>
      <c r="I689" s="208"/>
      <c r="J689" s="209">
        <v>223.53</v>
      </c>
      <c r="K689" s="208"/>
      <c r="L689" s="209">
        <v>10.67</v>
      </c>
      <c r="M689" s="208"/>
      <c r="N689" s="210"/>
      <c r="V689" s="189"/>
      <c r="W689" s="195"/>
      <c r="AA689" s="163" t="s">
        <v>450</v>
      </c>
      <c r="AB689" s="195"/>
      <c r="AD689" s="195"/>
      <c r="AF689" s="207"/>
      <c r="AG689" s="195"/>
      <c r="AI689" s="195"/>
    </row>
    <row r="690" spans="1:35" s="160" customFormat="1" ht="12" x14ac:dyDescent="0.2">
      <c r="A690" s="200"/>
      <c r="B690" s="199"/>
      <c r="C690" s="1037" t="s">
        <v>451</v>
      </c>
      <c r="D690" s="1037"/>
      <c r="E690" s="1037"/>
      <c r="F690" s="201"/>
      <c r="G690" s="201"/>
      <c r="H690" s="201"/>
      <c r="I690" s="201"/>
      <c r="J690" s="202"/>
      <c r="K690" s="201"/>
      <c r="L690" s="202">
        <v>6</v>
      </c>
      <c r="M690" s="201"/>
      <c r="N690" s="203"/>
      <c r="V690" s="189"/>
      <c r="W690" s="195"/>
      <c r="Z690" s="163" t="s">
        <v>451</v>
      </c>
      <c r="AB690" s="195"/>
      <c r="AD690" s="195"/>
      <c r="AF690" s="207"/>
      <c r="AG690" s="195"/>
      <c r="AI690" s="195"/>
    </row>
    <row r="691" spans="1:35" s="160" customFormat="1" ht="45" x14ac:dyDescent="0.2">
      <c r="A691" s="200"/>
      <c r="B691" s="199" t="s">
        <v>2540</v>
      </c>
      <c r="C691" s="1037" t="s">
        <v>2541</v>
      </c>
      <c r="D691" s="1037"/>
      <c r="E691" s="1037"/>
      <c r="F691" s="201" t="s">
        <v>454</v>
      </c>
      <c r="G691" s="201" t="s">
        <v>1241</v>
      </c>
      <c r="H691" s="201"/>
      <c r="I691" s="201" t="s">
        <v>1241</v>
      </c>
      <c r="J691" s="202"/>
      <c r="K691" s="201"/>
      <c r="L691" s="202">
        <v>7.26</v>
      </c>
      <c r="M691" s="201"/>
      <c r="N691" s="203"/>
      <c r="V691" s="189"/>
      <c r="W691" s="195"/>
      <c r="Z691" s="163" t="s">
        <v>2541</v>
      </c>
      <c r="AB691" s="195"/>
      <c r="AD691" s="195"/>
      <c r="AF691" s="207"/>
      <c r="AG691" s="195"/>
      <c r="AI691" s="195"/>
    </row>
    <row r="692" spans="1:35" s="160" customFormat="1" ht="45" x14ac:dyDescent="0.2">
      <c r="A692" s="200"/>
      <c r="B692" s="199" t="s">
        <v>2542</v>
      </c>
      <c r="C692" s="1037" t="s">
        <v>2543</v>
      </c>
      <c r="D692" s="1037"/>
      <c r="E692" s="1037"/>
      <c r="F692" s="201" t="s">
        <v>454</v>
      </c>
      <c r="G692" s="201" t="s">
        <v>974</v>
      </c>
      <c r="H692" s="201"/>
      <c r="I692" s="201" t="s">
        <v>974</v>
      </c>
      <c r="J692" s="202"/>
      <c r="K692" s="201"/>
      <c r="L692" s="202">
        <v>4.32</v>
      </c>
      <c r="M692" s="201"/>
      <c r="N692" s="203"/>
      <c r="V692" s="189"/>
      <c r="W692" s="195"/>
      <c r="Z692" s="163" t="s">
        <v>2543</v>
      </c>
      <c r="AB692" s="195"/>
      <c r="AD692" s="195"/>
      <c r="AF692" s="207"/>
      <c r="AG692" s="195"/>
      <c r="AI692" s="195"/>
    </row>
    <row r="693" spans="1:35" s="160" customFormat="1" ht="12" x14ac:dyDescent="0.2">
      <c r="A693" s="211"/>
      <c r="B693" s="212"/>
      <c r="C693" s="1039" t="s">
        <v>459</v>
      </c>
      <c r="D693" s="1039"/>
      <c r="E693" s="1039"/>
      <c r="F693" s="192"/>
      <c r="G693" s="192"/>
      <c r="H693" s="192"/>
      <c r="I693" s="192"/>
      <c r="J693" s="193"/>
      <c r="K693" s="192"/>
      <c r="L693" s="193">
        <v>22.25</v>
      </c>
      <c r="M693" s="208"/>
      <c r="N693" s="194"/>
      <c r="V693" s="189"/>
      <c r="W693" s="195"/>
      <c r="AB693" s="195" t="s">
        <v>459</v>
      </c>
      <c r="AD693" s="195"/>
      <c r="AF693" s="207"/>
      <c r="AG693" s="195"/>
      <c r="AI693" s="195"/>
    </row>
    <row r="694" spans="1:35" s="160" customFormat="1" ht="33.75" x14ac:dyDescent="0.2">
      <c r="A694" s="190" t="s">
        <v>1023</v>
      </c>
      <c r="B694" s="191" t="s">
        <v>2878</v>
      </c>
      <c r="C694" s="1039" t="s">
        <v>2879</v>
      </c>
      <c r="D694" s="1039"/>
      <c r="E694" s="1039"/>
      <c r="F694" s="192" t="s">
        <v>1003</v>
      </c>
      <c r="G694" s="192"/>
      <c r="H694" s="192"/>
      <c r="I694" s="192" t="s">
        <v>439</v>
      </c>
      <c r="J694" s="193">
        <v>13.93</v>
      </c>
      <c r="K694" s="192"/>
      <c r="L694" s="193">
        <v>55.72</v>
      </c>
      <c r="M694" s="192"/>
      <c r="N694" s="194"/>
      <c r="V694" s="189"/>
      <c r="W694" s="195" t="s">
        <v>2879</v>
      </c>
      <c r="AB694" s="195"/>
      <c r="AD694" s="195"/>
      <c r="AF694" s="207"/>
      <c r="AG694" s="195"/>
      <c r="AI694" s="195"/>
    </row>
    <row r="695" spans="1:35" s="160" customFormat="1" ht="12" x14ac:dyDescent="0.2">
      <c r="A695" s="211"/>
      <c r="B695" s="212"/>
      <c r="C695" s="168" t="s">
        <v>462</v>
      </c>
      <c r="D695" s="213"/>
      <c r="E695" s="213"/>
      <c r="F695" s="214"/>
      <c r="G695" s="214"/>
      <c r="H695" s="214"/>
      <c r="I695" s="214"/>
      <c r="J695" s="215"/>
      <c r="K695" s="214"/>
      <c r="L695" s="215"/>
      <c r="M695" s="216"/>
      <c r="N695" s="217"/>
      <c r="V695" s="189"/>
      <c r="W695" s="195"/>
      <c r="AB695" s="195"/>
      <c r="AD695" s="195"/>
      <c r="AF695" s="207"/>
      <c r="AG695" s="195"/>
      <c r="AI695" s="195"/>
    </row>
    <row r="696" spans="1:35" s="160" customFormat="1" ht="33.75" x14ac:dyDescent="0.2">
      <c r="A696" s="190" t="s">
        <v>1031</v>
      </c>
      <c r="B696" s="191" t="s">
        <v>3029</v>
      </c>
      <c r="C696" s="1039" t="s">
        <v>3069</v>
      </c>
      <c r="D696" s="1039"/>
      <c r="E696" s="1039"/>
      <c r="F696" s="192" t="s">
        <v>1017</v>
      </c>
      <c r="G696" s="192"/>
      <c r="H696" s="192"/>
      <c r="I696" s="192" t="s">
        <v>423</v>
      </c>
      <c r="J696" s="193">
        <v>3164.17</v>
      </c>
      <c r="K696" s="192" t="s">
        <v>566</v>
      </c>
      <c r="L696" s="193">
        <v>344.03</v>
      </c>
      <c r="M696" s="192" t="s">
        <v>567</v>
      </c>
      <c r="N696" s="194">
        <v>3227</v>
      </c>
      <c r="V696" s="189"/>
      <c r="W696" s="195" t="s">
        <v>3069</v>
      </c>
      <c r="AB696" s="195"/>
      <c r="AD696" s="195"/>
      <c r="AF696" s="207"/>
      <c r="AG696" s="195"/>
      <c r="AI696" s="195"/>
    </row>
    <row r="697" spans="1:35" s="160" customFormat="1" ht="12" x14ac:dyDescent="0.2">
      <c r="A697" s="211"/>
      <c r="B697" s="212"/>
      <c r="C697" s="168" t="s">
        <v>462</v>
      </c>
      <c r="D697" s="213"/>
      <c r="E697" s="213"/>
      <c r="F697" s="214"/>
      <c r="G697" s="214"/>
      <c r="H697" s="214"/>
      <c r="I697" s="214"/>
      <c r="J697" s="215"/>
      <c r="K697" s="214"/>
      <c r="L697" s="215"/>
      <c r="M697" s="216"/>
      <c r="N697" s="217"/>
      <c r="V697" s="189"/>
      <c r="W697" s="195"/>
      <c r="AB697" s="195"/>
      <c r="AD697" s="195"/>
      <c r="AF697" s="207"/>
      <c r="AG697" s="195"/>
      <c r="AI697" s="195"/>
    </row>
    <row r="698" spans="1:35" s="160" customFormat="1" ht="12" x14ac:dyDescent="0.2">
      <c r="A698" s="196"/>
      <c r="B698" s="197"/>
      <c r="C698" s="1037" t="s">
        <v>3070</v>
      </c>
      <c r="D698" s="1037"/>
      <c r="E698" s="1037"/>
      <c r="F698" s="1037"/>
      <c r="G698" s="1037"/>
      <c r="H698" s="1037"/>
      <c r="I698" s="1037"/>
      <c r="J698" s="1037"/>
      <c r="K698" s="1037"/>
      <c r="L698" s="1037"/>
      <c r="M698" s="1037"/>
      <c r="N698" s="1046"/>
      <c r="V698" s="189"/>
      <c r="W698" s="195"/>
      <c r="AB698" s="195"/>
      <c r="AC698" s="163" t="s">
        <v>3070</v>
      </c>
      <c r="AD698" s="195"/>
      <c r="AF698" s="207"/>
      <c r="AG698" s="195"/>
      <c r="AI698" s="195"/>
    </row>
    <row r="699" spans="1:35" s="160" customFormat="1" ht="22.5" x14ac:dyDescent="0.2">
      <c r="A699" s="198"/>
      <c r="B699" s="199" t="s">
        <v>568</v>
      </c>
      <c r="C699" s="1037" t="s">
        <v>569</v>
      </c>
      <c r="D699" s="1037"/>
      <c r="E699" s="1037"/>
      <c r="F699" s="1037"/>
      <c r="G699" s="1037"/>
      <c r="H699" s="1037"/>
      <c r="I699" s="1037"/>
      <c r="J699" s="1037"/>
      <c r="K699" s="1037"/>
      <c r="L699" s="1037"/>
      <c r="M699" s="1037"/>
      <c r="N699" s="1046"/>
      <c r="V699" s="189"/>
      <c r="W699" s="195"/>
      <c r="X699" s="163" t="s">
        <v>569</v>
      </c>
      <c r="AB699" s="195"/>
      <c r="AD699" s="195"/>
      <c r="AF699" s="207"/>
      <c r="AG699" s="195"/>
      <c r="AI699" s="195"/>
    </row>
    <row r="700" spans="1:35" s="160" customFormat="1" ht="12" x14ac:dyDescent="0.2">
      <c r="A700" s="1040" t="s">
        <v>2563</v>
      </c>
      <c r="B700" s="1041"/>
      <c r="C700" s="1041"/>
      <c r="D700" s="1041"/>
      <c r="E700" s="1041"/>
      <c r="F700" s="1041"/>
      <c r="G700" s="1041"/>
      <c r="H700" s="1041"/>
      <c r="I700" s="1041"/>
      <c r="J700" s="1041"/>
      <c r="K700" s="1041"/>
      <c r="L700" s="1041"/>
      <c r="M700" s="1041"/>
      <c r="N700" s="1042"/>
      <c r="V700" s="189"/>
      <c r="W700" s="195"/>
      <c r="AB700" s="195"/>
      <c r="AD700" s="195" t="s">
        <v>2563</v>
      </c>
      <c r="AF700" s="207"/>
      <c r="AG700" s="195"/>
      <c r="AI700" s="195"/>
    </row>
    <row r="701" spans="1:35" s="160" customFormat="1" ht="12" x14ac:dyDescent="0.2">
      <c r="A701" s="190" t="s">
        <v>1040</v>
      </c>
      <c r="B701" s="191" t="s">
        <v>3071</v>
      </c>
      <c r="C701" s="1039" t="s">
        <v>3072</v>
      </c>
      <c r="D701" s="1039"/>
      <c r="E701" s="1039"/>
      <c r="F701" s="192" t="s">
        <v>1498</v>
      </c>
      <c r="G701" s="192"/>
      <c r="H701" s="192"/>
      <c r="I701" s="192" t="s">
        <v>847</v>
      </c>
      <c r="J701" s="193"/>
      <c r="K701" s="192"/>
      <c r="L701" s="193"/>
      <c r="M701" s="192"/>
      <c r="N701" s="194"/>
      <c r="V701" s="189"/>
      <c r="W701" s="195" t="s">
        <v>3072</v>
      </c>
      <c r="AB701" s="195"/>
      <c r="AD701" s="195"/>
      <c r="AF701" s="207"/>
      <c r="AG701" s="195"/>
      <c r="AI701" s="195"/>
    </row>
    <row r="702" spans="1:35" s="160" customFormat="1" ht="12" x14ac:dyDescent="0.2">
      <c r="A702" s="196"/>
      <c r="B702" s="197"/>
      <c r="C702" s="1037" t="s">
        <v>2591</v>
      </c>
      <c r="D702" s="1037"/>
      <c r="E702" s="1037"/>
      <c r="F702" s="1037"/>
      <c r="G702" s="1037"/>
      <c r="H702" s="1037"/>
      <c r="I702" s="1037"/>
      <c r="J702" s="1037"/>
      <c r="K702" s="1037"/>
      <c r="L702" s="1037"/>
      <c r="M702" s="1037"/>
      <c r="N702" s="1046"/>
      <c r="V702" s="189"/>
      <c r="W702" s="195"/>
      <c r="AB702" s="195"/>
      <c r="AD702" s="195"/>
      <c r="AE702" s="163" t="s">
        <v>2591</v>
      </c>
      <c r="AF702" s="207"/>
      <c r="AG702" s="195"/>
      <c r="AI702" s="195"/>
    </row>
    <row r="703" spans="1:35" s="160" customFormat="1" ht="33.75" x14ac:dyDescent="0.2">
      <c r="A703" s="198"/>
      <c r="B703" s="199" t="s">
        <v>430</v>
      </c>
      <c r="C703" s="1037" t="s">
        <v>431</v>
      </c>
      <c r="D703" s="1037"/>
      <c r="E703" s="1037"/>
      <c r="F703" s="1037"/>
      <c r="G703" s="1037"/>
      <c r="H703" s="1037"/>
      <c r="I703" s="1037"/>
      <c r="J703" s="1037"/>
      <c r="K703" s="1037"/>
      <c r="L703" s="1037"/>
      <c r="M703" s="1037"/>
      <c r="N703" s="1046"/>
      <c r="V703" s="189"/>
      <c r="W703" s="195"/>
      <c r="X703" s="163" t="s">
        <v>431</v>
      </c>
      <c r="AB703" s="195"/>
      <c r="AD703" s="195"/>
      <c r="AF703" s="207"/>
      <c r="AG703" s="195"/>
      <c r="AI703" s="195"/>
    </row>
    <row r="704" spans="1:35" s="160" customFormat="1" ht="12" x14ac:dyDescent="0.2">
      <c r="A704" s="200"/>
      <c r="B704" s="199" t="s">
        <v>423</v>
      </c>
      <c r="C704" s="1037" t="s">
        <v>432</v>
      </c>
      <c r="D704" s="1037"/>
      <c r="E704" s="1037"/>
      <c r="F704" s="201"/>
      <c r="G704" s="201"/>
      <c r="H704" s="201"/>
      <c r="I704" s="201"/>
      <c r="J704" s="202">
        <v>67.34</v>
      </c>
      <c r="K704" s="201" t="s">
        <v>436</v>
      </c>
      <c r="L704" s="202">
        <v>33.67</v>
      </c>
      <c r="M704" s="201"/>
      <c r="N704" s="203"/>
      <c r="V704" s="189"/>
      <c r="W704" s="195"/>
      <c r="Y704" s="163" t="s">
        <v>432</v>
      </c>
      <c r="AB704" s="195"/>
      <c r="AD704" s="195"/>
      <c r="AF704" s="207"/>
      <c r="AG704" s="195"/>
      <c r="AI704" s="195"/>
    </row>
    <row r="705" spans="1:35" s="160" customFormat="1" ht="12" x14ac:dyDescent="0.2">
      <c r="A705" s="200"/>
      <c r="B705" s="199" t="s">
        <v>439</v>
      </c>
      <c r="C705" s="1037" t="s">
        <v>440</v>
      </c>
      <c r="D705" s="1037"/>
      <c r="E705" s="1037"/>
      <c r="F705" s="201"/>
      <c r="G705" s="201"/>
      <c r="H705" s="201"/>
      <c r="I705" s="201"/>
      <c r="J705" s="202">
        <v>15.42</v>
      </c>
      <c r="K705" s="201"/>
      <c r="L705" s="202">
        <v>6.17</v>
      </c>
      <c r="M705" s="201"/>
      <c r="N705" s="203"/>
      <c r="V705" s="189"/>
      <c r="W705" s="195"/>
      <c r="Y705" s="163" t="s">
        <v>440</v>
      </c>
      <c r="AB705" s="195"/>
      <c r="AD705" s="195"/>
      <c r="AF705" s="207"/>
      <c r="AG705" s="195"/>
      <c r="AI705" s="195"/>
    </row>
    <row r="706" spans="1:35" s="160" customFormat="1" ht="12" x14ac:dyDescent="0.2">
      <c r="A706" s="196"/>
      <c r="B706" s="204" t="s">
        <v>3073</v>
      </c>
      <c r="C706" s="1048" t="s">
        <v>3074</v>
      </c>
      <c r="D706" s="1048"/>
      <c r="E706" s="1048"/>
      <c r="F706" s="205" t="s">
        <v>1017</v>
      </c>
      <c r="G706" s="205" t="s">
        <v>509</v>
      </c>
      <c r="H706" s="205"/>
      <c r="I706" s="205" t="s">
        <v>439</v>
      </c>
      <c r="J706" s="199"/>
      <c r="K706" s="201"/>
      <c r="L706" s="202"/>
      <c r="M706" s="201"/>
      <c r="N706" s="206"/>
      <c r="V706" s="189"/>
      <c r="W706" s="195"/>
      <c r="AB706" s="195"/>
      <c r="AD706" s="195"/>
      <c r="AF706" s="207" t="s">
        <v>3074</v>
      </c>
      <c r="AG706" s="195"/>
      <c r="AI706" s="195"/>
    </row>
    <row r="707" spans="1:35" s="160" customFormat="1" ht="12" x14ac:dyDescent="0.2">
      <c r="A707" s="200"/>
      <c r="B707" s="199"/>
      <c r="C707" s="1037" t="s">
        <v>443</v>
      </c>
      <c r="D707" s="1037"/>
      <c r="E707" s="1037"/>
      <c r="F707" s="201" t="s">
        <v>444</v>
      </c>
      <c r="G707" s="201" t="s">
        <v>481</v>
      </c>
      <c r="H707" s="201" t="s">
        <v>436</v>
      </c>
      <c r="I707" s="201" t="s">
        <v>3075</v>
      </c>
      <c r="J707" s="202"/>
      <c r="K707" s="201"/>
      <c r="L707" s="202"/>
      <c r="M707" s="201"/>
      <c r="N707" s="203"/>
      <c r="V707" s="189"/>
      <c r="W707" s="195"/>
      <c r="Z707" s="163" t="s">
        <v>443</v>
      </c>
      <c r="AB707" s="195"/>
      <c r="AD707" s="195"/>
      <c r="AF707" s="207"/>
      <c r="AG707" s="195"/>
      <c r="AI707" s="195"/>
    </row>
    <row r="708" spans="1:35" s="160" customFormat="1" ht="12" x14ac:dyDescent="0.2">
      <c r="A708" s="200"/>
      <c r="B708" s="199"/>
      <c r="C708" s="1047" t="s">
        <v>450</v>
      </c>
      <c r="D708" s="1047"/>
      <c r="E708" s="1047"/>
      <c r="F708" s="208"/>
      <c r="G708" s="208"/>
      <c r="H708" s="208"/>
      <c r="I708" s="208"/>
      <c r="J708" s="209">
        <v>82.76</v>
      </c>
      <c r="K708" s="208"/>
      <c r="L708" s="209">
        <v>39.840000000000003</v>
      </c>
      <c r="M708" s="208"/>
      <c r="N708" s="210"/>
      <c r="V708" s="189"/>
      <c r="W708" s="195"/>
      <c r="AA708" s="163" t="s">
        <v>450</v>
      </c>
      <c r="AB708" s="195"/>
      <c r="AD708" s="195"/>
      <c r="AF708" s="207"/>
      <c r="AG708" s="195"/>
      <c r="AI708" s="195"/>
    </row>
    <row r="709" spans="1:35" s="160" customFormat="1" ht="12" x14ac:dyDescent="0.2">
      <c r="A709" s="200"/>
      <c r="B709" s="199"/>
      <c r="C709" s="1037" t="s">
        <v>451</v>
      </c>
      <c r="D709" s="1037"/>
      <c r="E709" s="1037"/>
      <c r="F709" s="201"/>
      <c r="G709" s="201"/>
      <c r="H709" s="201"/>
      <c r="I709" s="201"/>
      <c r="J709" s="202"/>
      <c r="K709" s="201"/>
      <c r="L709" s="202">
        <v>33.67</v>
      </c>
      <c r="M709" s="201"/>
      <c r="N709" s="203"/>
      <c r="V709" s="189"/>
      <c r="W709" s="195"/>
      <c r="Z709" s="163" t="s">
        <v>451</v>
      </c>
      <c r="AB709" s="195"/>
      <c r="AD709" s="195"/>
      <c r="AF709" s="207"/>
      <c r="AG709" s="195"/>
      <c r="AI709" s="195"/>
    </row>
    <row r="710" spans="1:35" s="160" customFormat="1" ht="45" x14ac:dyDescent="0.2">
      <c r="A710" s="200"/>
      <c r="B710" s="199" t="s">
        <v>2540</v>
      </c>
      <c r="C710" s="1037" t="s">
        <v>2541</v>
      </c>
      <c r="D710" s="1037"/>
      <c r="E710" s="1037"/>
      <c r="F710" s="201" t="s">
        <v>454</v>
      </c>
      <c r="G710" s="201" t="s">
        <v>1241</v>
      </c>
      <c r="H710" s="201"/>
      <c r="I710" s="201" t="s">
        <v>1241</v>
      </c>
      <c r="J710" s="202"/>
      <c r="K710" s="201"/>
      <c r="L710" s="202">
        <v>40.74</v>
      </c>
      <c r="M710" s="201"/>
      <c r="N710" s="203"/>
      <c r="V710" s="189"/>
      <c r="W710" s="195"/>
      <c r="Z710" s="163" t="s">
        <v>2541</v>
      </c>
      <c r="AB710" s="195"/>
      <c r="AD710" s="195"/>
      <c r="AF710" s="207"/>
      <c r="AG710" s="195"/>
      <c r="AI710" s="195"/>
    </row>
    <row r="711" spans="1:35" s="160" customFormat="1" ht="45" x14ac:dyDescent="0.2">
      <c r="A711" s="200"/>
      <c r="B711" s="199" t="s">
        <v>2542</v>
      </c>
      <c r="C711" s="1037" t="s">
        <v>2543</v>
      </c>
      <c r="D711" s="1037"/>
      <c r="E711" s="1037"/>
      <c r="F711" s="201" t="s">
        <v>454</v>
      </c>
      <c r="G711" s="201" t="s">
        <v>974</v>
      </c>
      <c r="H711" s="201"/>
      <c r="I711" s="201" t="s">
        <v>974</v>
      </c>
      <c r="J711" s="202"/>
      <c r="K711" s="201"/>
      <c r="L711" s="202">
        <v>24.24</v>
      </c>
      <c r="M711" s="201"/>
      <c r="N711" s="203"/>
      <c r="V711" s="189"/>
      <c r="W711" s="195"/>
      <c r="Z711" s="163" t="s">
        <v>2543</v>
      </c>
      <c r="AB711" s="195"/>
      <c r="AD711" s="195"/>
      <c r="AF711" s="207"/>
      <c r="AG711" s="195"/>
      <c r="AI711" s="195"/>
    </row>
    <row r="712" spans="1:35" s="160" customFormat="1" ht="12" x14ac:dyDescent="0.2">
      <c r="A712" s="211"/>
      <c r="B712" s="212"/>
      <c r="C712" s="1039" t="s">
        <v>459</v>
      </c>
      <c r="D712" s="1039"/>
      <c r="E712" s="1039"/>
      <c r="F712" s="192"/>
      <c r="G712" s="192"/>
      <c r="H712" s="192"/>
      <c r="I712" s="192"/>
      <c r="J712" s="193"/>
      <c r="K712" s="192"/>
      <c r="L712" s="193">
        <v>104.82</v>
      </c>
      <c r="M712" s="208"/>
      <c r="N712" s="194"/>
      <c r="V712" s="189"/>
      <c r="W712" s="195"/>
      <c r="AB712" s="195" t="s">
        <v>459</v>
      </c>
      <c r="AD712" s="195"/>
      <c r="AF712" s="207"/>
      <c r="AG712" s="195"/>
      <c r="AI712" s="195"/>
    </row>
    <row r="713" spans="1:35" s="160" customFormat="1" ht="33.75" x14ac:dyDescent="0.2">
      <c r="A713" s="190" t="s">
        <v>1049</v>
      </c>
      <c r="B713" s="191" t="s">
        <v>3076</v>
      </c>
      <c r="C713" s="1039" t="s">
        <v>3077</v>
      </c>
      <c r="D713" s="1039"/>
      <c r="E713" s="1039"/>
      <c r="F713" s="192" t="s">
        <v>877</v>
      </c>
      <c r="G713" s="192"/>
      <c r="H713" s="192"/>
      <c r="I713" s="192" t="s">
        <v>509</v>
      </c>
      <c r="J713" s="193">
        <v>87.17</v>
      </c>
      <c r="K713" s="192"/>
      <c r="L713" s="193">
        <v>871.7</v>
      </c>
      <c r="M713" s="192"/>
      <c r="N713" s="194"/>
      <c r="V713" s="189"/>
      <c r="W713" s="195" t="s">
        <v>3077</v>
      </c>
      <c r="AB713" s="195"/>
      <c r="AD713" s="195"/>
      <c r="AF713" s="207"/>
      <c r="AG713" s="195"/>
      <c r="AI713" s="195"/>
    </row>
    <row r="714" spans="1:35" s="160" customFormat="1" ht="12" x14ac:dyDescent="0.2">
      <c r="A714" s="211"/>
      <c r="B714" s="212"/>
      <c r="C714" s="168" t="s">
        <v>462</v>
      </c>
      <c r="D714" s="213"/>
      <c r="E714" s="213"/>
      <c r="F714" s="214"/>
      <c r="G714" s="214"/>
      <c r="H714" s="214"/>
      <c r="I714" s="214"/>
      <c r="J714" s="215"/>
      <c r="K714" s="214"/>
      <c r="L714" s="215"/>
      <c r="M714" s="216"/>
      <c r="N714" s="217"/>
      <c r="V714" s="189"/>
      <c r="W714" s="195"/>
      <c r="AB714" s="195"/>
      <c r="AD714" s="195"/>
      <c r="AF714" s="207"/>
      <c r="AG714" s="195"/>
      <c r="AI714" s="195"/>
    </row>
    <row r="715" spans="1:35" s="160" customFormat="1" ht="33.75" x14ac:dyDescent="0.2">
      <c r="A715" s="190" t="s">
        <v>1066</v>
      </c>
      <c r="B715" s="191" t="s">
        <v>3078</v>
      </c>
      <c r="C715" s="1039" t="s">
        <v>3079</v>
      </c>
      <c r="D715" s="1039"/>
      <c r="E715" s="1039"/>
      <c r="F715" s="192" t="s">
        <v>877</v>
      </c>
      <c r="G715" s="192"/>
      <c r="H715" s="192"/>
      <c r="I715" s="192" t="s">
        <v>439</v>
      </c>
      <c r="J715" s="193">
        <v>119.57</v>
      </c>
      <c r="K715" s="192"/>
      <c r="L715" s="193">
        <v>478.28</v>
      </c>
      <c r="M715" s="192"/>
      <c r="N715" s="194"/>
      <c r="V715" s="189"/>
      <c r="W715" s="195" t="s">
        <v>3079</v>
      </c>
      <c r="AB715" s="195"/>
      <c r="AD715" s="195"/>
      <c r="AF715" s="207"/>
      <c r="AG715" s="195"/>
      <c r="AI715" s="195"/>
    </row>
    <row r="716" spans="1:35" s="160" customFormat="1" ht="12" x14ac:dyDescent="0.2">
      <c r="A716" s="211"/>
      <c r="B716" s="212"/>
      <c r="C716" s="168" t="s">
        <v>462</v>
      </c>
      <c r="D716" s="213"/>
      <c r="E716" s="213"/>
      <c r="F716" s="214"/>
      <c r="G716" s="214"/>
      <c r="H716" s="214"/>
      <c r="I716" s="214"/>
      <c r="J716" s="215"/>
      <c r="K716" s="214"/>
      <c r="L716" s="215"/>
      <c r="M716" s="216"/>
      <c r="N716" s="217"/>
      <c r="V716" s="189"/>
      <c r="W716" s="195"/>
      <c r="AB716" s="195"/>
      <c r="AD716" s="195"/>
      <c r="AF716" s="207"/>
      <c r="AG716" s="195"/>
      <c r="AI716" s="195"/>
    </row>
    <row r="717" spans="1:35" s="160" customFormat="1" ht="33.75" x14ac:dyDescent="0.2">
      <c r="A717" s="190" t="s">
        <v>1071</v>
      </c>
      <c r="B717" s="191" t="s">
        <v>2611</v>
      </c>
      <c r="C717" s="1039" t="s">
        <v>2612</v>
      </c>
      <c r="D717" s="1039"/>
      <c r="E717" s="1039"/>
      <c r="F717" s="192" t="s">
        <v>1498</v>
      </c>
      <c r="G717" s="192"/>
      <c r="H717" s="192"/>
      <c r="I717" s="192" t="s">
        <v>434</v>
      </c>
      <c r="J717" s="193">
        <v>160.19999999999999</v>
      </c>
      <c r="K717" s="192"/>
      <c r="L717" s="193">
        <v>320.39999999999998</v>
      </c>
      <c r="M717" s="192"/>
      <c r="N717" s="194"/>
      <c r="V717" s="189"/>
      <c r="W717" s="195" t="s">
        <v>2612</v>
      </c>
      <c r="AB717" s="195"/>
      <c r="AD717" s="195"/>
      <c r="AF717" s="207"/>
      <c r="AG717" s="195"/>
      <c r="AI717" s="195"/>
    </row>
    <row r="718" spans="1:35" s="160" customFormat="1" ht="12" x14ac:dyDescent="0.2">
      <c r="A718" s="211"/>
      <c r="B718" s="212"/>
      <c r="C718" s="168" t="s">
        <v>462</v>
      </c>
      <c r="D718" s="213"/>
      <c r="E718" s="213"/>
      <c r="F718" s="214"/>
      <c r="G718" s="214"/>
      <c r="H718" s="214"/>
      <c r="I718" s="214"/>
      <c r="J718" s="215"/>
      <c r="K718" s="214"/>
      <c r="L718" s="215"/>
      <c r="M718" s="216"/>
      <c r="N718" s="217"/>
      <c r="V718" s="189"/>
      <c r="W718" s="195"/>
      <c r="AB718" s="195"/>
      <c r="AD718" s="195"/>
      <c r="AF718" s="207"/>
      <c r="AG718" s="195"/>
      <c r="AI718" s="195"/>
    </row>
    <row r="719" spans="1:35" s="160" customFormat="1" ht="12" x14ac:dyDescent="0.2">
      <c r="A719" s="196"/>
      <c r="B719" s="197"/>
      <c r="C719" s="1037" t="s">
        <v>3080</v>
      </c>
      <c r="D719" s="1037"/>
      <c r="E719" s="1037"/>
      <c r="F719" s="1037"/>
      <c r="G719" s="1037"/>
      <c r="H719" s="1037"/>
      <c r="I719" s="1037"/>
      <c r="J719" s="1037"/>
      <c r="K719" s="1037"/>
      <c r="L719" s="1037"/>
      <c r="M719" s="1037"/>
      <c r="N719" s="1046"/>
      <c r="V719" s="189"/>
      <c r="W719" s="195"/>
      <c r="AB719" s="195"/>
      <c r="AD719" s="195"/>
      <c r="AE719" s="163" t="s">
        <v>3080</v>
      </c>
      <c r="AF719" s="207"/>
      <c r="AG719" s="195"/>
      <c r="AI719" s="195"/>
    </row>
    <row r="720" spans="1:35" s="160" customFormat="1" ht="22.5" x14ac:dyDescent="0.2">
      <c r="A720" s="190" t="s">
        <v>670</v>
      </c>
      <c r="B720" s="191" t="s">
        <v>3014</v>
      </c>
      <c r="C720" s="1039" t="s">
        <v>3015</v>
      </c>
      <c r="D720" s="1039"/>
      <c r="E720" s="1039"/>
      <c r="F720" s="192" t="s">
        <v>1017</v>
      </c>
      <c r="G720" s="192"/>
      <c r="H720" s="192"/>
      <c r="I720" s="192" t="s">
        <v>434</v>
      </c>
      <c r="J720" s="193"/>
      <c r="K720" s="192"/>
      <c r="L720" s="193"/>
      <c r="M720" s="192"/>
      <c r="N720" s="194"/>
      <c r="V720" s="189"/>
      <c r="W720" s="195" t="s">
        <v>3015</v>
      </c>
      <c r="AB720" s="195"/>
      <c r="AD720" s="195"/>
      <c r="AF720" s="207"/>
      <c r="AG720" s="195"/>
      <c r="AI720" s="195"/>
    </row>
    <row r="721" spans="1:35" s="160" customFormat="1" ht="33.75" x14ac:dyDescent="0.2">
      <c r="A721" s="198"/>
      <c r="B721" s="199" t="s">
        <v>430</v>
      </c>
      <c r="C721" s="1037" t="s">
        <v>431</v>
      </c>
      <c r="D721" s="1037"/>
      <c r="E721" s="1037"/>
      <c r="F721" s="1037"/>
      <c r="G721" s="1037"/>
      <c r="H721" s="1037"/>
      <c r="I721" s="1037"/>
      <c r="J721" s="1037"/>
      <c r="K721" s="1037"/>
      <c r="L721" s="1037"/>
      <c r="M721" s="1037"/>
      <c r="N721" s="1046"/>
      <c r="V721" s="189"/>
      <c r="W721" s="195"/>
      <c r="X721" s="163" t="s">
        <v>431</v>
      </c>
      <c r="AB721" s="195"/>
      <c r="AD721" s="195"/>
      <c r="AF721" s="207"/>
      <c r="AG721" s="195"/>
      <c r="AI721" s="195"/>
    </row>
    <row r="722" spans="1:35" s="160" customFormat="1" ht="12" x14ac:dyDescent="0.2">
      <c r="A722" s="200"/>
      <c r="B722" s="199" t="s">
        <v>423</v>
      </c>
      <c r="C722" s="1037" t="s">
        <v>432</v>
      </c>
      <c r="D722" s="1037"/>
      <c r="E722" s="1037"/>
      <c r="F722" s="201"/>
      <c r="G722" s="201"/>
      <c r="H722" s="201"/>
      <c r="I722" s="201"/>
      <c r="J722" s="202">
        <v>2.89</v>
      </c>
      <c r="K722" s="201" t="s">
        <v>436</v>
      </c>
      <c r="L722" s="202">
        <v>7.23</v>
      </c>
      <c r="M722" s="201"/>
      <c r="N722" s="203"/>
      <c r="V722" s="189"/>
      <c r="W722" s="195"/>
      <c r="Y722" s="163" t="s">
        <v>432</v>
      </c>
      <c r="AB722" s="195"/>
      <c r="AD722" s="195"/>
      <c r="AF722" s="207"/>
      <c r="AG722" s="195"/>
      <c r="AI722" s="195"/>
    </row>
    <row r="723" spans="1:35" s="160" customFormat="1" ht="12" x14ac:dyDescent="0.2">
      <c r="A723" s="200"/>
      <c r="B723" s="199" t="s">
        <v>439</v>
      </c>
      <c r="C723" s="1037" t="s">
        <v>440</v>
      </c>
      <c r="D723" s="1037"/>
      <c r="E723" s="1037"/>
      <c r="F723" s="201"/>
      <c r="G723" s="201"/>
      <c r="H723" s="201"/>
      <c r="I723" s="201"/>
      <c r="J723" s="202">
        <v>791.97</v>
      </c>
      <c r="K723" s="201"/>
      <c r="L723" s="202">
        <v>1583.94</v>
      </c>
      <c r="M723" s="201"/>
      <c r="N723" s="203"/>
      <c r="V723" s="189"/>
      <c r="W723" s="195"/>
      <c r="Y723" s="163" t="s">
        <v>440</v>
      </c>
      <c r="AB723" s="195"/>
      <c r="AD723" s="195"/>
      <c r="AF723" s="207"/>
      <c r="AG723" s="195"/>
      <c r="AI723" s="195"/>
    </row>
    <row r="724" spans="1:35" s="160" customFormat="1" ht="12" x14ac:dyDescent="0.2">
      <c r="A724" s="200"/>
      <c r="B724" s="199"/>
      <c r="C724" s="1037" t="s">
        <v>443</v>
      </c>
      <c r="D724" s="1037"/>
      <c r="E724" s="1037"/>
      <c r="F724" s="201" t="s">
        <v>444</v>
      </c>
      <c r="G724" s="201" t="s">
        <v>1537</v>
      </c>
      <c r="H724" s="201" t="s">
        <v>436</v>
      </c>
      <c r="I724" s="201" t="s">
        <v>812</v>
      </c>
      <c r="J724" s="202"/>
      <c r="K724" s="201"/>
      <c r="L724" s="202"/>
      <c r="M724" s="201"/>
      <c r="N724" s="203"/>
      <c r="V724" s="189"/>
      <c r="W724" s="195"/>
      <c r="Z724" s="163" t="s">
        <v>443</v>
      </c>
      <c r="AB724" s="195"/>
      <c r="AD724" s="195"/>
      <c r="AF724" s="207"/>
      <c r="AG724" s="195"/>
      <c r="AI724" s="195"/>
    </row>
    <row r="725" spans="1:35" s="160" customFormat="1" ht="12" x14ac:dyDescent="0.2">
      <c r="A725" s="200"/>
      <c r="B725" s="199"/>
      <c r="C725" s="1047" t="s">
        <v>450</v>
      </c>
      <c r="D725" s="1047"/>
      <c r="E725" s="1047"/>
      <c r="F725" s="208"/>
      <c r="G725" s="208"/>
      <c r="H725" s="208"/>
      <c r="I725" s="208"/>
      <c r="J725" s="209">
        <v>794.86</v>
      </c>
      <c r="K725" s="208"/>
      <c r="L725" s="209">
        <v>1591.17</v>
      </c>
      <c r="M725" s="208"/>
      <c r="N725" s="210"/>
      <c r="V725" s="189"/>
      <c r="W725" s="195"/>
      <c r="AA725" s="163" t="s">
        <v>450</v>
      </c>
      <c r="AB725" s="195"/>
      <c r="AD725" s="195"/>
      <c r="AF725" s="207"/>
      <c r="AG725" s="195"/>
      <c r="AI725" s="195"/>
    </row>
    <row r="726" spans="1:35" s="160" customFormat="1" ht="12" x14ac:dyDescent="0.2">
      <c r="A726" s="200"/>
      <c r="B726" s="199"/>
      <c r="C726" s="1037" t="s">
        <v>451</v>
      </c>
      <c r="D726" s="1037"/>
      <c r="E726" s="1037"/>
      <c r="F726" s="201"/>
      <c r="G726" s="201"/>
      <c r="H726" s="201"/>
      <c r="I726" s="201"/>
      <c r="J726" s="202"/>
      <c r="K726" s="201"/>
      <c r="L726" s="202">
        <v>7.23</v>
      </c>
      <c r="M726" s="201"/>
      <c r="N726" s="203"/>
      <c r="V726" s="189"/>
      <c r="W726" s="195"/>
      <c r="Z726" s="163" t="s">
        <v>451</v>
      </c>
      <c r="AB726" s="195"/>
      <c r="AD726" s="195"/>
      <c r="AF726" s="207"/>
      <c r="AG726" s="195"/>
      <c r="AI726" s="195"/>
    </row>
    <row r="727" spans="1:35" s="160" customFormat="1" ht="45" x14ac:dyDescent="0.2">
      <c r="A727" s="200"/>
      <c r="B727" s="199" t="s">
        <v>2540</v>
      </c>
      <c r="C727" s="1037" t="s">
        <v>2541</v>
      </c>
      <c r="D727" s="1037"/>
      <c r="E727" s="1037"/>
      <c r="F727" s="201" t="s">
        <v>454</v>
      </c>
      <c r="G727" s="201" t="s">
        <v>1241</v>
      </c>
      <c r="H727" s="201"/>
      <c r="I727" s="201" t="s">
        <v>1241</v>
      </c>
      <c r="J727" s="202"/>
      <c r="K727" s="201"/>
      <c r="L727" s="202">
        <v>8.75</v>
      </c>
      <c r="M727" s="201"/>
      <c r="N727" s="203"/>
      <c r="V727" s="189"/>
      <c r="W727" s="195"/>
      <c r="Z727" s="163" t="s">
        <v>2541</v>
      </c>
      <c r="AB727" s="195"/>
      <c r="AD727" s="195"/>
      <c r="AF727" s="207"/>
      <c r="AG727" s="195"/>
      <c r="AI727" s="195"/>
    </row>
    <row r="728" spans="1:35" s="160" customFormat="1" ht="45" x14ac:dyDescent="0.2">
      <c r="A728" s="200"/>
      <c r="B728" s="199" t="s">
        <v>2542</v>
      </c>
      <c r="C728" s="1037" t="s">
        <v>2543</v>
      </c>
      <c r="D728" s="1037"/>
      <c r="E728" s="1037"/>
      <c r="F728" s="201" t="s">
        <v>454</v>
      </c>
      <c r="G728" s="201" t="s">
        <v>974</v>
      </c>
      <c r="H728" s="201"/>
      <c r="I728" s="201" t="s">
        <v>974</v>
      </c>
      <c r="J728" s="202"/>
      <c r="K728" s="201"/>
      <c r="L728" s="202">
        <v>5.21</v>
      </c>
      <c r="M728" s="201"/>
      <c r="N728" s="203"/>
      <c r="V728" s="189"/>
      <c r="W728" s="195"/>
      <c r="Z728" s="163" t="s">
        <v>2543</v>
      </c>
      <c r="AB728" s="195"/>
      <c r="AD728" s="195"/>
      <c r="AF728" s="207"/>
      <c r="AG728" s="195"/>
      <c r="AI728" s="195"/>
    </row>
    <row r="729" spans="1:35" s="160" customFormat="1" ht="12" x14ac:dyDescent="0.2">
      <c r="A729" s="211"/>
      <c r="B729" s="212"/>
      <c r="C729" s="1039" t="s">
        <v>459</v>
      </c>
      <c r="D729" s="1039"/>
      <c r="E729" s="1039"/>
      <c r="F729" s="192"/>
      <c r="G729" s="192"/>
      <c r="H729" s="192"/>
      <c r="I729" s="192"/>
      <c r="J729" s="193"/>
      <c r="K729" s="192"/>
      <c r="L729" s="193">
        <v>1605.13</v>
      </c>
      <c r="M729" s="208"/>
      <c r="N729" s="194"/>
      <c r="V729" s="189"/>
      <c r="W729" s="195"/>
      <c r="AB729" s="195" t="s">
        <v>459</v>
      </c>
      <c r="AD729" s="195"/>
      <c r="AF729" s="207"/>
      <c r="AG729" s="195"/>
      <c r="AI729" s="195"/>
    </row>
    <row r="730" spans="1:35" s="160" customFormat="1" ht="33.75" x14ac:dyDescent="0.2">
      <c r="A730" s="190" t="s">
        <v>1083</v>
      </c>
      <c r="B730" s="191" t="s">
        <v>3029</v>
      </c>
      <c r="C730" s="1039" t="s">
        <v>3030</v>
      </c>
      <c r="D730" s="1039"/>
      <c r="E730" s="1039"/>
      <c r="F730" s="192" t="s">
        <v>1017</v>
      </c>
      <c r="G730" s="192"/>
      <c r="H730" s="192"/>
      <c r="I730" s="192" t="s">
        <v>434</v>
      </c>
      <c r="J730" s="193">
        <v>595.83000000000004</v>
      </c>
      <c r="K730" s="192" t="s">
        <v>566</v>
      </c>
      <c r="L730" s="193">
        <v>129.53</v>
      </c>
      <c r="M730" s="192" t="s">
        <v>567</v>
      </c>
      <c r="N730" s="194">
        <v>1215</v>
      </c>
      <c r="V730" s="189"/>
      <c r="W730" s="195" t="s">
        <v>3030</v>
      </c>
      <c r="AB730" s="195"/>
      <c r="AD730" s="195"/>
      <c r="AF730" s="207"/>
      <c r="AG730" s="195"/>
      <c r="AI730" s="195"/>
    </row>
    <row r="731" spans="1:35" s="160" customFormat="1" ht="12" x14ac:dyDescent="0.2">
      <c r="A731" s="211"/>
      <c r="B731" s="212"/>
      <c r="C731" s="168" t="s">
        <v>462</v>
      </c>
      <c r="D731" s="213"/>
      <c r="E731" s="213"/>
      <c r="F731" s="214"/>
      <c r="G731" s="214"/>
      <c r="H731" s="214"/>
      <c r="I731" s="214"/>
      <c r="J731" s="215"/>
      <c r="K731" s="214"/>
      <c r="L731" s="215"/>
      <c r="M731" s="216"/>
      <c r="N731" s="217"/>
      <c r="V731" s="189"/>
      <c r="W731" s="195"/>
      <c r="AB731" s="195"/>
      <c r="AD731" s="195"/>
      <c r="AF731" s="207"/>
      <c r="AG731" s="195"/>
      <c r="AI731" s="195"/>
    </row>
    <row r="732" spans="1:35" s="160" customFormat="1" ht="12" x14ac:dyDescent="0.2">
      <c r="A732" s="196"/>
      <c r="B732" s="197"/>
      <c r="C732" s="1037" t="s">
        <v>3031</v>
      </c>
      <c r="D732" s="1037"/>
      <c r="E732" s="1037"/>
      <c r="F732" s="1037"/>
      <c r="G732" s="1037"/>
      <c r="H732" s="1037"/>
      <c r="I732" s="1037"/>
      <c r="J732" s="1037"/>
      <c r="K732" s="1037"/>
      <c r="L732" s="1037"/>
      <c r="M732" s="1037"/>
      <c r="N732" s="1046"/>
      <c r="V732" s="189"/>
      <c r="W732" s="195"/>
      <c r="AB732" s="195"/>
      <c r="AC732" s="163" t="s">
        <v>3031</v>
      </c>
      <c r="AD732" s="195"/>
      <c r="AF732" s="207"/>
      <c r="AG732" s="195"/>
      <c r="AI732" s="195"/>
    </row>
    <row r="733" spans="1:35" s="160" customFormat="1" ht="22.5" x14ac:dyDescent="0.2">
      <c r="A733" s="198"/>
      <c r="B733" s="199" t="s">
        <v>568</v>
      </c>
      <c r="C733" s="1037" t="s">
        <v>569</v>
      </c>
      <c r="D733" s="1037"/>
      <c r="E733" s="1037"/>
      <c r="F733" s="1037"/>
      <c r="G733" s="1037"/>
      <c r="H733" s="1037"/>
      <c r="I733" s="1037"/>
      <c r="J733" s="1037"/>
      <c r="K733" s="1037"/>
      <c r="L733" s="1037"/>
      <c r="M733" s="1037"/>
      <c r="N733" s="1046"/>
      <c r="V733" s="189"/>
      <c r="W733" s="195"/>
      <c r="X733" s="163" t="s">
        <v>569</v>
      </c>
      <c r="AB733" s="195"/>
      <c r="AD733" s="195"/>
      <c r="AF733" s="207"/>
      <c r="AG733" s="195"/>
      <c r="AI733" s="195"/>
    </row>
    <row r="734" spans="1:35" s="160" customFormat="1" ht="45" x14ac:dyDescent="0.2">
      <c r="A734" s="190" t="s">
        <v>1091</v>
      </c>
      <c r="B734" s="191" t="s">
        <v>3081</v>
      </c>
      <c r="C734" s="1039" t="s">
        <v>3082</v>
      </c>
      <c r="D734" s="1039"/>
      <c r="E734" s="1039"/>
      <c r="F734" s="192" t="s">
        <v>3083</v>
      </c>
      <c r="G734" s="192"/>
      <c r="H734" s="192"/>
      <c r="I734" s="192" t="s">
        <v>3084</v>
      </c>
      <c r="J734" s="193"/>
      <c r="K734" s="192"/>
      <c r="L734" s="193"/>
      <c r="M734" s="192"/>
      <c r="N734" s="194"/>
      <c r="V734" s="189"/>
      <c r="W734" s="195" t="s">
        <v>3082</v>
      </c>
      <c r="AB734" s="195"/>
      <c r="AD734" s="195"/>
      <c r="AF734" s="207"/>
      <c r="AG734" s="195"/>
      <c r="AI734" s="195"/>
    </row>
    <row r="735" spans="1:35" s="160" customFormat="1" ht="12" x14ac:dyDescent="0.2">
      <c r="A735" s="196"/>
      <c r="B735" s="197"/>
      <c r="C735" s="1037" t="s">
        <v>3085</v>
      </c>
      <c r="D735" s="1037"/>
      <c r="E735" s="1037"/>
      <c r="F735" s="1037"/>
      <c r="G735" s="1037"/>
      <c r="H735" s="1037"/>
      <c r="I735" s="1037"/>
      <c r="J735" s="1037"/>
      <c r="K735" s="1037"/>
      <c r="L735" s="1037"/>
      <c r="M735" s="1037"/>
      <c r="N735" s="1046"/>
      <c r="V735" s="189"/>
      <c r="W735" s="195"/>
      <c r="AB735" s="195"/>
      <c r="AD735" s="195"/>
      <c r="AE735" s="163" t="s">
        <v>3085</v>
      </c>
      <c r="AF735" s="207"/>
      <c r="AG735" s="195"/>
      <c r="AI735" s="195"/>
    </row>
    <row r="736" spans="1:35" s="160" customFormat="1" ht="33.75" x14ac:dyDescent="0.2">
      <c r="A736" s="198"/>
      <c r="B736" s="199" t="s">
        <v>430</v>
      </c>
      <c r="C736" s="1037" t="s">
        <v>431</v>
      </c>
      <c r="D736" s="1037"/>
      <c r="E736" s="1037"/>
      <c r="F736" s="1037"/>
      <c r="G736" s="1037"/>
      <c r="H736" s="1037"/>
      <c r="I736" s="1037"/>
      <c r="J736" s="1037"/>
      <c r="K736" s="1037"/>
      <c r="L736" s="1037"/>
      <c r="M736" s="1037"/>
      <c r="N736" s="1046"/>
      <c r="V736" s="189"/>
      <c r="W736" s="195"/>
      <c r="X736" s="163" t="s">
        <v>431</v>
      </c>
      <c r="AB736" s="195"/>
      <c r="AD736" s="195"/>
      <c r="AF736" s="207"/>
      <c r="AG736" s="195"/>
      <c r="AI736" s="195"/>
    </row>
    <row r="737" spans="1:35" s="160" customFormat="1" ht="12" x14ac:dyDescent="0.2">
      <c r="A737" s="200"/>
      <c r="B737" s="199" t="s">
        <v>423</v>
      </c>
      <c r="C737" s="1037" t="s">
        <v>432</v>
      </c>
      <c r="D737" s="1037"/>
      <c r="E737" s="1037"/>
      <c r="F737" s="201"/>
      <c r="G737" s="201"/>
      <c r="H737" s="201"/>
      <c r="I737" s="201"/>
      <c r="J737" s="202">
        <v>21.82</v>
      </c>
      <c r="K737" s="201" t="s">
        <v>436</v>
      </c>
      <c r="L737" s="202">
        <v>43.64</v>
      </c>
      <c r="M737" s="201"/>
      <c r="N737" s="203"/>
      <c r="V737" s="189"/>
      <c r="W737" s="195"/>
      <c r="Y737" s="163" t="s">
        <v>432</v>
      </c>
      <c r="AB737" s="195"/>
      <c r="AD737" s="195"/>
      <c r="AF737" s="207"/>
      <c r="AG737" s="195"/>
      <c r="AI737" s="195"/>
    </row>
    <row r="738" spans="1:35" s="160" customFormat="1" ht="12" x14ac:dyDescent="0.2">
      <c r="A738" s="200"/>
      <c r="B738" s="199" t="s">
        <v>434</v>
      </c>
      <c r="C738" s="1037" t="s">
        <v>435</v>
      </c>
      <c r="D738" s="1037"/>
      <c r="E738" s="1037"/>
      <c r="F738" s="201"/>
      <c r="G738" s="201"/>
      <c r="H738" s="201"/>
      <c r="I738" s="201"/>
      <c r="J738" s="202">
        <v>17.27</v>
      </c>
      <c r="K738" s="201" t="s">
        <v>436</v>
      </c>
      <c r="L738" s="202">
        <v>34.54</v>
      </c>
      <c r="M738" s="201"/>
      <c r="N738" s="203"/>
      <c r="V738" s="189"/>
      <c r="W738" s="195"/>
      <c r="Y738" s="163" t="s">
        <v>435</v>
      </c>
      <c r="AB738" s="195"/>
      <c r="AD738" s="195"/>
      <c r="AF738" s="207"/>
      <c r="AG738" s="195"/>
      <c r="AI738" s="195"/>
    </row>
    <row r="739" spans="1:35" s="160" customFormat="1" ht="12" x14ac:dyDescent="0.2">
      <c r="A739" s="200"/>
      <c r="B739" s="199" t="s">
        <v>437</v>
      </c>
      <c r="C739" s="1037" t="s">
        <v>438</v>
      </c>
      <c r="D739" s="1037"/>
      <c r="E739" s="1037"/>
      <c r="F739" s="201"/>
      <c r="G739" s="201"/>
      <c r="H739" s="201"/>
      <c r="I739" s="201"/>
      <c r="J739" s="202">
        <v>2.9</v>
      </c>
      <c r="K739" s="201" t="s">
        <v>436</v>
      </c>
      <c r="L739" s="202">
        <v>5.8</v>
      </c>
      <c r="M739" s="201"/>
      <c r="N739" s="203"/>
      <c r="V739" s="189"/>
      <c r="W739" s="195"/>
      <c r="Y739" s="163" t="s">
        <v>438</v>
      </c>
      <c r="AB739" s="195"/>
      <c r="AD739" s="195"/>
      <c r="AF739" s="207"/>
      <c r="AG739" s="195"/>
      <c r="AI739" s="195"/>
    </row>
    <row r="740" spans="1:35" s="160" customFormat="1" ht="12" x14ac:dyDescent="0.2">
      <c r="A740" s="200"/>
      <c r="B740" s="199" t="s">
        <v>439</v>
      </c>
      <c r="C740" s="1037" t="s">
        <v>440</v>
      </c>
      <c r="D740" s="1037"/>
      <c r="E740" s="1037"/>
      <c r="F740" s="201"/>
      <c r="G740" s="201"/>
      <c r="H740" s="201"/>
      <c r="I740" s="201"/>
      <c r="J740" s="202">
        <v>89.78</v>
      </c>
      <c r="K740" s="201"/>
      <c r="L740" s="202">
        <v>143.65</v>
      </c>
      <c r="M740" s="201"/>
      <c r="N740" s="203"/>
      <c r="V740" s="189"/>
      <c r="W740" s="195"/>
      <c r="Y740" s="163" t="s">
        <v>440</v>
      </c>
      <c r="AB740" s="195"/>
      <c r="AD740" s="195"/>
      <c r="AF740" s="207"/>
      <c r="AG740" s="195"/>
      <c r="AI740" s="195"/>
    </row>
    <row r="741" spans="1:35" s="160" customFormat="1" ht="22.5" x14ac:dyDescent="0.2">
      <c r="A741" s="196"/>
      <c r="B741" s="204" t="s">
        <v>3086</v>
      </c>
      <c r="C741" s="1048" t="s">
        <v>3087</v>
      </c>
      <c r="D741" s="1048"/>
      <c r="E741" s="1048"/>
      <c r="F741" s="205" t="s">
        <v>1003</v>
      </c>
      <c r="G741" s="205" t="s">
        <v>529</v>
      </c>
      <c r="H741" s="205"/>
      <c r="I741" s="205" t="s">
        <v>3088</v>
      </c>
      <c r="J741" s="199"/>
      <c r="K741" s="201"/>
      <c r="L741" s="202"/>
      <c r="M741" s="201"/>
      <c r="N741" s="206"/>
      <c r="V741" s="189"/>
      <c r="W741" s="195"/>
      <c r="AB741" s="195"/>
      <c r="AD741" s="195"/>
      <c r="AF741" s="207" t="s">
        <v>3087</v>
      </c>
      <c r="AG741" s="195"/>
      <c r="AI741" s="195"/>
    </row>
    <row r="742" spans="1:35" s="160" customFormat="1" ht="33.75" x14ac:dyDescent="0.2">
      <c r="A742" s="196"/>
      <c r="B742" s="204" t="s">
        <v>3089</v>
      </c>
      <c r="C742" s="1048" t="s">
        <v>3090</v>
      </c>
      <c r="D742" s="1048"/>
      <c r="E742" s="1048"/>
      <c r="F742" s="205" t="s">
        <v>2108</v>
      </c>
      <c r="G742" s="205" t="s">
        <v>489</v>
      </c>
      <c r="H742" s="205"/>
      <c r="I742" s="205" t="s">
        <v>489</v>
      </c>
      <c r="J742" s="199"/>
      <c r="K742" s="201"/>
      <c r="L742" s="202"/>
      <c r="M742" s="201"/>
      <c r="N742" s="206"/>
      <c r="V742" s="189"/>
      <c r="W742" s="195"/>
      <c r="AB742" s="195"/>
      <c r="AD742" s="195"/>
      <c r="AF742" s="207" t="s">
        <v>3090</v>
      </c>
      <c r="AG742" s="195"/>
      <c r="AI742" s="195"/>
    </row>
    <row r="743" spans="1:35" s="160" customFormat="1" ht="12" x14ac:dyDescent="0.2">
      <c r="A743" s="200"/>
      <c r="B743" s="199"/>
      <c r="C743" s="1037" t="s">
        <v>443</v>
      </c>
      <c r="D743" s="1037"/>
      <c r="E743" s="1037"/>
      <c r="F743" s="201" t="s">
        <v>444</v>
      </c>
      <c r="G743" s="201" t="s">
        <v>3091</v>
      </c>
      <c r="H743" s="201" t="s">
        <v>436</v>
      </c>
      <c r="I743" s="201" t="s">
        <v>3092</v>
      </c>
      <c r="J743" s="202"/>
      <c r="K743" s="201"/>
      <c r="L743" s="202"/>
      <c r="M743" s="201"/>
      <c r="N743" s="203"/>
      <c r="V743" s="189"/>
      <c r="W743" s="195"/>
      <c r="Z743" s="163" t="s">
        <v>443</v>
      </c>
      <c r="AB743" s="195"/>
      <c r="AD743" s="195"/>
      <c r="AF743" s="207"/>
      <c r="AG743" s="195"/>
      <c r="AI743" s="195"/>
    </row>
    <row r="744" spans="1:35" s="160" customFormat="1" ht="12" x14ac:dyDescent="0.2">
      <c r="A744" s="200"/>
      <c r="B744" s="199"/>
      <c r="C744" s="1037" t="s">
        <v>447</v>
      </c>
      <c r="D744" s="1037"/>
      <c r="E744" s="1037"/>
      <c r="F744" s="201" t="s">
        <v>444</v>
      </c>
      <c r="G744" s="201" t="s">
        <v>2159</v>
      </c>
      <c r="H744" s="201" t="s">
        <v>436</v>
      </c>
      <c r="I744" s="201" t="s">
        <v>757</v>
      </c>
      <c r="J744" s="202"/>
      <c r="K744" s="201"/>
      <c r="L744" s="202"/>
      <c r="M744" s="201"/>
      <c r="N744" s="203"/>
      <c r="V744" s="189"/>
      <c r="W744" s="195"/>
      <c r="Z744" s="163" t="s">
        <v>447</v>
      </c>
      <c r="AB744" s="195"/>
      <c r="AD744" s="195"/>
      <c r="AF744" s="207"/>
      <c r="AG744" s="195"/>
      <c r="AI744" s="195"/>
    </row>
    <row r="745" spans="1:35" s="160" customFormat="1" ht="12" x14ac:dyDescent="0.2">
      <c r="A745" s="200"/>
      <c r="B745" s="199"/>
      <c r="C745" s="1047" t="s">
        <v>450</v>
      </c>
      <c r="D745" s="1047"/>
      <c r="E745" s="1047"/>
      <c r="F745" s="208"/>
      <c r="G745" s="208"/>
      <c r="H745" s="208"/>
      <c r="I745" s="208"/>
      <c r="J745" s="209">
        <v>128.87</v>
      </c>
      <c r="K745" s="208"/>
      <c r="L745" s="209">
        <v>221.83</v>
      </c>
      <c r="M745" s="208"/>
      <c r="N745" s="210"/>
      <c r="V745" s="189"/>
      <c r="W745" s="195"/>
      <c r="AA745" s="163" t="s">
        <v>450</v>
      </c>
      <c r="AB745" s="195"/>
      <c r="AD745" s="195"/>
      <c r="AF745" s="207"/>
      <c r="AG745" s="195"/>
      <c r="AI745" s="195"/>
    </row>
    <row r="746" spans="1:35" s="160" customFormat="1" ht="12" x14ac:dyDescent="0.2">
      <c r="A746" s="200"/>
      <c r="B746" s="199"/>
      <c r="C746" s="1037" t="s">
        <v>451</v>
      </c>
      <c r="D746" s="1037"/>
      <c r="E746" s="1037"/>
      <c r="F746" s="201"/>
      <c r="G746" s="201"/>
      <c r="H746" s="201"/>
      <c r="I746" s="201"/>
      <c r="J746" s="202"/>
      <c r="K746" s="201"/>
      <c r="L746" s="202">
        <v>49.44</v>
      </c>
      <c r="M746" s="201"/>
      <c r="N746" s="203"/>
      <c r="V746" s="189"/>
      <c r="W746" s="195"/>
      <c r="Z746" s="163" t="s">
        <v>451</v>
      </c>
      <c r="AB746" s="195"/>
      <c r="AD746" s="195"/>
      <c r="AF746" s="207"/>
      <c r="AG746" s="195"/>
      <c r="AI746" s="195"/>
    </row>
    <row r="747" spans="1:35" s="160" customFormat="1" ht="22.5" x14ac:dyDescent="0.2">
      <c r="A747" s="200"/>
      <c r="B747" s="199" t="s">
        <v>556</v>
      </c>
      <c r="C747" s="1037" t="s">
        <v>557</v>
      </c>
      <c r="D747" s="1037"/>
      <c r="E747" s="1037"/>
      <c r="F747" s="201" t="s">
        <v>454</v>
      </c>
      <c r="G747" s="201" t="s">
        <v>558</v>
      </c>
      <c r="H747" s="201"/>
      <c r="I747" s="201" t="s">
        <v>558</v>
      </c>
      <c r="J747" s="202"/>
      <c r="K747" s="201"/>
      <c r="L747" s="202">
        <v>47.96</v>
      </c>
      <c r="M747" s="201"/>
      <c r="N747" s="203"/>
      <c r="V747" s="189"/>
      <c r="W747" s="195"/>
      <c r="Z747" s="163" t="s">
        <v>557</v>
      </c>
      <c r="AB747" s="195"/>
      <c r="AD747" s="195"/>
      <c r="AF747" s="207"/>
      <c r="AG747" s="195"/>
      <c r="AI747" s="195"/>
    </row>
    <row r="748" spans="1:35" s="160" customFormat="1" ht="22.5" x14ac:dyDescent="0.2">
      <c r="A748" s="200"/>
      <c r="B748" s="199" t="s">
        <v>559</v>
      </c>
      <c r="C748" s="1037" t="s">
        <v>560</v>
      </c>
      <c r="D748" s="1037"/>
      <c r="E748" s="1037"/>
      <c r="F748" s="201" t="s">
        <v>454</v>
      </c>
      <c r="G748" s="201" t="s">
        <v>561</v>
      </c>
      <c r="H748" s="201"/>
      <c r="I748" s="201" t="s">
        <v>561</v>
      </c>
      <c r="J748" s="202"/>
      <c r="K748" s="201"/>
      <c r="L748" s="202">
        <v>27.19</v>
      </c>
      <c r="M748" s="201"/>
      <c r="N748" s="203"/>
      <c r="V748" s="189"/>
      <c r="W748" s="195"/>
      <c r="Z748" s="163" t="s">
        <v>560</v>
      </c>
      <c r="AB748" s="195"/>
      <c r="AD748" s="195"/>
      <c r="AF748" s="207"/>
      <c r="AG748" s="195"/>
      <c r="AI748" s="195"/>
    </row>
    <row r="749" spans="1:35" s="160" customFormat="1" ht="12" x14ac:dyDescent="0.2">
      <c r="A749" s="211"/>
      <c r="B749" s="212"/>
      <c r="C749" s="1039" t="s">
        <v>459</v>
      </c>
      <c r="D749" s="1039"/>
      <c r="E749" s="1039"/>
      <c r="F749" s="192"/>
      <c r="G749" s="192"/>
      <c r="H749" s="192"/>
      <c r="I749" s="192"/>
      <c r="J749" s="193"/>
      <c r="K749" s="192"/>
      <c r="L749" s="193">
        <v>296.98</v>
      </c>
      <c r="M749" s="208"/>
      <c r="N749" s="194"/>
      <c r="V749" s="189"/>
      <c r="W749" s="195"/>
      <c r="AB749" s="195" t="s">
        <v>459</v>
      </c>
      <c r="AD749" s="195"/>
      <c r="AF749" s="207"/>
      <c r="AG749" s="195"/>
      <c r="AI749" s="195"/>
    </row>
    <row r="750" spans="1:35" s="160" customFormat="1" ht="45" x14ac:dyDescent="0.2">
      <c r="A750" s="190" t="s">
        <v>654</v>
      </c>
      <c r="B750" s="191" t="s">
        <v>3093</v>
      </c>
      <c r="C750" s="1039" t="s">
        <v>3094</v>
      </c>
      <c r="D750" s="1039"/>
      <c r="E750" s="1039"/>
      <c r="F750" s="192" t="s">
        <v>3083</v>
      </c>
      <c r="G750" s="192"/>
      <c r="H750" s="192"/>
      <c r="I750" s="192" t="s">
        <v>1635</v>
      </c>
      <c r="J750" s="193">
        <v>424.9</v>
      </c>
      <c r="K750" s="192"/>
      <c r="L750" s="193">
        <v>186.96</v>
      </c>
      <c r="M750" s="192"/>
      <c r="N750" s="194"/>
      <c r="V750" s="189"/>
      <c r="W750" s="195" t="s">
        <v>3094</v>
      </c>
      <c r="AB750" s="195"/>
      <c r="AD750" s="195"/>
      <c r="AF750" s="207"/>
      <c r="AG750" s="195"/>
      <c r="AI750" s="195"/>
    </row>
    <row r="751" spans="1:35" s="160" customFormat="1" ht="12" x14ac:dyDescent="0.2">
      <c r="A751" s="211"/>
      <c r="B751" s="212"/>
      <c r="C751" s="168" t="s">
        <v>462</v>
      </c>
      <c r="D751" s="213"/>
      <c r="E751" s="213"/>
      <c r="F751" s="214"/>
      <c r="G751" s="214"/>
      <c r="H751" s="214"/>
      <c r="I751" s="214"/>
      <c r="J751" s="215"/>
      <c r="K751" s="214"/>
      <c r="L751" s="215"/>
      <c r="M751" s="216"/>
      <c r="N751" s="217"/>
      <c r="V751" s="189"/>
      <c r="W751" s="195"/>
      <c r="AB751" s="195"/>
      <c r="AD751" s="195"/>
      <c r="AF751" s="207"/>
      <c r="AG751" s="195"/>
      <c r="AI751" s="195"/>
    </row>
    <row r="752" spans="1:35" s="160" customFormat="1" ht="12" x14ac:dyDescent="0.2">
      <c r="A752" s="196"/>
      <c r="B752" s="197"/>
      <c r="C752" s="1037" t="s">
        <v>3095</v>
      </c>
      <c r="D752" s="1037"/>
      <c r="E752" s="1037"/>
      <c r="F752" s="1037"/>
      <c r="G752" s="1037"/>
      <c r="H752" s="1037"/>
      <c r="I752" s="1037"/>
      <c r="J752" s="1037"/>
      <c r="K752" s="1037"/>
      <c r="L752" s="1037"/>
      <c r="M752" s="1037"/>
      <c r="N752" s="1046"/>
      <c r="V752" s="189"/>
      <c r="W752" s="195"/>
      <c r="AB752" s="195"/>
      <c r="AD752" s="195"/>
      <c r="AE752" s="163" t="s">
        <v>3095</v>
      </c>
      <c r="AF752" s="207"/>
      <c r="AG752" s="195"/>
      <c r="AI752" s="195"/>
    </row>
    <row r="753" spans="1:35" s="160" customFormat="1" ht="45" x14ac:dyDescent="0.2">
      <c r="A753" s="190" t="s">
        <v>455</v>
      </c>
      <c r="B753" s="191" t="s">
        <v>3096</v>
      </c>
      <c r="C753" s="1039" t="s">
        <v>3097</v>
      </c>
      <c r="D753" s="1039"/>
      <c r="E753" s="1039"/>
      <c r="F753" s="192" t="s">
        <v>3083</v>
      </c>
      <c r="G753" s="192"/>
      <c r="H753" s="192"/>
      <c r="I753" s="192" t="s">
        <v>3098</v>
      </c>
      <c r="J753" s="193">
        <v>360.9</v>
      </c>
      <c r="K753" s="192"/>
      <c r="L753" s="193">
        <v>476.39</v>
      </c>
      <c r="M753" s="192"/>
      <c r="N753" s="194"/>
      <c r="V753" s="189"/>
      <c r="W753" s="195" t="s">
        <v>3097</v>
      </c>
      <c r="AB753" s="195"/>
      <c r="AD753" s="195"/>
      <c r="AF753" s="207"/>
      <c r="AG753" s="195"/>
      <c r="AI753" s="195"/>
    </row>
    <row r="754" spans="1:35" s="160" customFormat="1" ht="12" x14ac:dyDescent="0.2">
      <c r="A754" s="211"/>
      <c r="B754" s="212"/>
      <c r="C754" s="168" t="s">
        <v>462</v>
      </c>
      <c r="D754" s="213"/>
      <c r="E754" s="213"/>
      <c r="F754" s="214"/>
      <c r="G754" s="214"/>
      <c r="H754" s="214"/>
      <c r="I754" s="214"/>
      <c r="J754" s="215"/>
      <c r="K754" s="214"/>
      <c r="L754" s="215"/>
      <c r="M754" s="216"/>
      <c r="N754" s="217"/>
      <c r="V754" s="189"/>
      <c r="W754" s="195"/>
      <c r="AB754" s="195"/>
      <c r="AD754" s="195"/>
      <c r="AF754" s="207"/>
      <c r="AG754" s="195"/>
      <c r="AI754" s="195"/>
    </row>
    <row r="755" spans="1:35" s="160" customFormat="1" ht="12" x14ac:dyDescent="0.2">
      <c r="A755" s="196"/>
      <c r="B755" s="197"/>
      <c r="C755" s="1037" t="s">
        <v>3099</v>
      </c>
      <c r="D755" s="1037"/>
      <c r="E755" s="1037"/>
      <c r="F755" s="1037"/>
      <c r="G755" s="1037"/>
      <c r="H755" s="1037"/>
      <c r="I755" s="1037"/>
      <c r="J755" s="1037"/>
      <c r="K755" s="1037"/>
      <c r="L755" s="1037"/>
      <c r="M755" s="1037"/>
      <c r="N755" s="1046"/>
      <c r="V755" s="189"/>
      <c r="W755" s="195"/>
      <c r="AB755" s="195"/>
      <c r="AD755" s="195"/>
      <c r="AE755" s="163" t="s">
        <v>3099</v>
      </c>
      <c r="AF755" s="207"/>
      <c r="AG755" s="195"/>
      <c r="AI755" s="195"/>
    </row>
    <row r="756" spans="1:35" s="160" customFormat="1" ht="1.5" customHeight="1" x14ac:dyDescent="0.2">
      <c r="A756" s="214"/>
      <c r="B756" s="212"/>
      <c r="C756" s="212"/>
      <c r="D756" s="212"/>
      <c r="E756" s="212"/>
      <c r="F756" s="214"/>
      <c r="G756" s="214"/>
      <c r="H756" s="214"/>
      <c r="I756" s="214"/>
      <c r="J756" s="218"/>
      <c r="K756" s="214"/>
      <c r="L756" s="218"/>
      <c r="M756" s="201"/>
      <c r="N756" s="218"/>
      <c r="V756" s="189"/>
      <c r="W756" s="195"/>
      <c r="AB756" s="195"/>
      <c r="AD756" s="195"/>
      <c r="AF756" s="207"/>
      <c r="AG756" s="195"/>
      <c r="AI756" s="195"/>
    </row>
    <row r="757" spans="1:35" s="160" customFormat="1" ht="12" x14ac:dyDescent="0.2">
      <c r="A757" s="219"/>
      <c r="B757" s="220"/>
      <c r="C757" s="1039" t="s">
        <v>3100</v>
      </c>
      <c r="D757" s="1039"/>
      <c r="E757" s="1039"/>
      <c r="F757" s="1039"/>
      <c r="G757" s="1039"/>
      <c r="H757" s="1039"/>
      <c r="I757" s="1039"/>
      <c r="J757" s="1039"/>
      <c r="K757" s="1039"/>
      <c r="L757" s="221"/>
      <c r="M757" s="222"/>
      <c r="N757" s="223"/>
      <c r="V757" s="189"/>
      <c r="W757" s="195"/>
      <c r="AB757" s="195"/>
      <c r="AD757" s="195"/>
      <c r="AF757" s="207"/>
      <c r="AG757" s="195" t="s">
        <v>3100</v>
      </c>
      <c r="AI757" s="195"/>
    </row>
    <row r="758" spans="1:35" s="160" customFormat="1" ht="12" x14ac:dyDescent="0.2">
      <c r="A758" s="224"/>
      <c r="B758" s="199"/>
      <c r="C758" s="1037" t="s">
        <v>512</v>
      </c>
      <c r="D758" s="1037"/>
      <c r="E758" s="1037"/>
      <c r="F758" s="1037"/>
      <c r="G758" s="1037"/>
      <c r="H758" s="1037"/>
      <c r="I758" s="1037"/>
      <c r="J758" s="1037"/>
      <c r="K758" s="1037"/>
      <c r="L758" s="225">
        <v>5837.33</v>
      </c>
      <c r="M758" s="226"/>
      <c r="N758" s="227"/>
      <c r="V758" s="189"/>
      <c r="W758" s="195"/>
      <c r="AB758" s="195"/>
      <c r="AD758" s="195"/>
      <c r="AF758" s="207"/>
      <c r="AG758" s="195"/>
      <c r="AH758" s="163" t="s">
        <v>512</v>
      </c>
      <c r="AI758" s="195"/>
    </row>
    <row r="759" spans="1:35" s="160" customFormat="1" ht="12" x14ac:dyDescent="0.2">
      <c r="A759" s="224"/>
      <c r="B759" s="199"/>
      <c r="C759" s="1037" t="s">
        <v>513</v>
      </c>
      <c r="D759" s="1037"/>
      <c r="E759" s="1037"/>
      <c r="F759" s="1037"/>
      <c r="G759" s="1037"/>
      <c r="H759" s="1037"/>
      <c r="I759" s="1037"/>
      <c r="J759" s="1037"/>
      <c r="K759" s="1037"/>
      <c r="L759" s="225"/>
      <c r="M759" s="226"/>
      <c r="N759" s="227"/>
      <c r="V759" s="189"/>
      <c r="W759" s="195"/>
      <c r="AB759" s="195"/>
      <c r="AD759" s="195"/>
      <c r="AF759" s="207"/>
      <c r="AG759" s="195"/>
      <c r="AH759" s="163" t="s">
        <v>513</v>
      </c>
      <c r="AI759" s="195"/>
    </row>
    <row r="760" spans="1:35" s="160" customFormat="1" ht="12" x14ac:dyDescent="0.2">
      <c r="A760" s="224"/>
      <c r="B760" s="199"/>
      <c r="C760" s="1037" t="s">
        <v>514</v>
      </c>
      <c r="D760" s="1037"/>
      <c r="E760" s="1037"/>
      <c r="F760" s="1037"/>
      <c r="G760" s="1037"/>
      <c r="H760" s="1037"/>
      <c r="I760" s="1037"/>
      <c r="J760" s="1037"/>
      <c r="K760" s="1037"/>
      <c r="L760" s="225">
        <v>141.38</v>
      </c>
      <c r="M760" s="226"/>
      <c r="N760" s="227"/>
      <c r="V760" s="189"/>
      <c r="W760" s="195"/>
      <c r="AB760" s="195"/>
      <c r="AD760" s="195"/>
      <c r="AF760" s="207"/>
      <c r="AG760" s="195"/>
      <c r="AH760" s="163" t="s">
        <v>514</v>
      </c>
      <c r="AI760" s="195"/>
    </row>
    <row r="761" spans="1:35" s="160" customFormat="1" ht="12" x14ac:dyDescent="0.2">
      <c r="A761" s="224"/>
      <c r="B761" s="199"/>
      <c r="C761" s="1037" t="s">
        <v>515</v>
      </c>
      <c r="D761" s="1037"/>
      <c r="E761" s="1037"/>
      <c r="F761" s="1037"/>
      <c r="G761" s="1037"/>
      <c r="H761" s="1037"/>
      <c r="I761" s="1037"/>
      <c r="J761" s="1037"/>
      <c r="K761" s="1037"/>
      <c r="L761" s="225">
        <v>53</v>
      </c>
      <c r="M761" s="226"/>
      <c r="N761" s="227"/>
      <c r="V761" s="189"/>
      <c r="W761" s="195"/>
      <c r="AB761" s="195"/>
      <c r="AD761" s="195"/>
      <c r="AF761" s="207"/>
      <c r="AG761" s="195"/>
      <c r="AH761" s="163" t="s">
        <v>515</v>
      </c>
      <c r="AI761" s="195"/>
    </row>
    <row r="762" spans="1:35" s="160" customFormat="1" ht="12" x14ac:dyDescent="0.2">
      <c r="A762" s="224"/>
      <c r="B762" s="199"/>
      <c r="C762" s="1037" t="s">
        <v>516</v>
      </c>
      <c r="D762" s="1037"/>
      <c r="E762" s="1037"/>
      <c r="F762" s="1037"/>
      <c r="G762" s="1037"/>
      <c r="H762" s="1037"/>
      <c r="I762" s="1037"/>
      <c r="J762" s="1037"/>
      <c r="K762" s="1037"/>
      <c r="L762" s="225">
        <v>6.01</v>
      </c>
      <c r="M762" s="226"/>
      <c r="N762" s="227"/>
      <c r="V762" s="189"/>
      <c r="W762" s="195"/>
      <c r="AB762" s="195"/>
      <c r="AD762" s="195"/>
      <c r="AF762" s="207"/>
      <c r="AG762" s="195"/>
      <c r="AH762" s="163" t="s">
        <v>516</v>
      </c>
      <c r="AI762" s="195"/>
    </row>
    <row r="763" spans="1:35" s="160" customFormat="1" ht="12" x14ac:dyDescent="0.2">
      <c r="A763" s="224"/>
      <c r="B763" s="199"/>
      <c r="C763" s="1037" t="s">
        <v>517</v>
      </c>
      <c r="D763" s="1037"/>
      <c r="E763" s="1037"/>
      <c r="F763" s="1037"/>
      <c r="G763" s="1037"/>
      <c r="H763" s="1037"/>
      <c r="I763" s="1037"/>
      <c r="J763" s="1037"/>
      <c r="K763" s="1037"/>
      <c r="L763" s="225">
        <v>5642.95</v>
      </c>
      <c r="M763" s="226"/>
      <c r="N763" s="227"/>
      <c r="V763" s="189"/>
      <c r="W763" s="195"/>
      <c r="AB763" s="195"/>
      <c r="AD763" s="195"/>
      <c r="AF763" s="207"/>
      <c r="AG763" s="195"/>
      <c r="AH763" s="163" t="s">
        <v>517</v>
      </c>
      <c r="AI763" s="195"/>
    </row>
    <row r="764" spans="1:35" s="160" customFormat="1" ht="12" x14ac:dyDescent="0.2">
      <c r="A764" s="224"/>
      <c r="B764" s="199"/>
      <c r="C764" s="1037" t="s">
        <v>518</v>
      </c>
      <c r="D764" s="1037"/>
      <c r="E764" s="1037"/>
      <c r="F764" s="1037"/>
      <c r="G764" s="1037"/>
      <c r="H764" s="1037"/>
      <c r="I764" s="1037"/>
      <c r="J764" s="1037"/>
      <c r="K764" s="1037"/>
      <c r="L764" s="225">
        <v>6101.52</v>
      </c>
      <c r="M764" s="226"/>
      <c r="N764" s="227"/>
      <c r="V764" s="189"/>
      <c r="W764" s="195"/>
      <c r="AB764" s="195"/>
      <c r="AD764" s="195"/>
      <c r="AF764" s="207"/>
      <c r="AG764" s="195"/>
      <c r="AH764" s="163" t="s">
        <v>518</v>
      </c>
      <c r="AI764" s="195"/>
    </row>
    <row r="765" spans="1:35" s="160" customFormat="1" ht="12" x14ac:dyDescent="0.2">
      <c r="A765" s="224"/>
      <c r="B765" s="199"/>
      <c r="C765" s="1037" t="s">
        <v>513</v>
      </c>
      <c r="D765" s="1037"/>
      <c r="E765" s="1037"/>
      <c r="F765" s="1037"/>
      <c r="G765" s="1037"/>
      <c r="H765" s="1037"/>
      <c r="I765" s="1037"/>
      <c r="J765" s="1037"/>
      <c r="K765" s="1037"/>
      <c r="L765" s="225"/>
      <c r="M765" s="226"/>
      <c r="N765" s="227"/>
      <c r="V765" s="189"/>
      <c r="W765" s="195"/>
      <c r="AB765" s="195"/>
      <c r="AD765" s="195"/>
      <c r="AF765" s="207"/>
      <c r="AG765" s="195"/>
      <c r="AH765" s="163" t="s">
        <v>513</v>
      </c>
      <c r="AI765" s="195"/>
    </row>
    <row r="766" spans="1:35" s="160" customFormat="1" ht="12" x14ac:dyDescent="0.2">
      <c r="A766" s="224"/>
      <c r="B766" s="199"/>
      <c r="C766" s="1037" t="s">
        <v>519</v>
      </c>
      <c r="D766" s="1037"/>
      <c r="E766" s="1037"/>
      <c r="F766" s="1037"/>
      <c r="G766" s="1037"/>
      <c r="H766" s="1037"/>
      <c r="I766" s="1037"/>
      <c r="J766" s="1037"/>
      <c r="K766" s="1037"/>
      <c r="L766" s="225">
        <v>141.38</v>
      </c>
      <c r="M766" s="226"/>
      <c r="N766" s="227"/>
      <c r="V766" s="189"/>
      <c r="W766" s="195"/>
      <c r="AB766" s="195"/>
      <c r="AD766" s="195"/>
      <c r="AF766" s="207"/>
      <c r="AG766" s="195"/>
      <c r="AH766" s="163" t="s">
        <v>519</v>
      </c>
      <c r="AI766" s="195"/>
    </row>
    <row r="767" spans="1:35" s="160" customFormat="1" ht="12" x14ac:dyDescent="0.2">
      <c r="A767" s="224"/>
      <c r="B767" s="199"/>
      <c r="C767" s="1037" t="s">
        <v>520</v>
      </c>
      <c r="D767" s="1037"/>
      <c r="E767" s="1037"/>
      <c r="F767" s="1037"/>
      <c r="G767" s="1037"/>
      <c r="H767" s="1037"/>
      <c r="I767" s="1037"/>
      <c r="J767" s="1037"/>
      <c r="K767" s="1037"/>
      <c r="L767" s="225">
        <v>53</v>
      </c>
      <c r="M767" s="226"/>
      <c r="N767" s="227"/>
      <c r="V767" s="189"/>
      <c r="W767" s="195"/>
      <c r="AB767" s="195"/>
      <c r="AD767" s="195"/>
      <c r="AF767" s="207"/>
      <c r="AG767" s="195"/>
      <c r="AH767" s="163" t="s">
        <v>520</v>
      </c>
      <c r="AI767" s="195"/>
    </row>
    <row r="768" spans="1:35" s="160" customFormat="1" ht="12" x14ac:dyDescent="0.2">
      <c r="A768" s="224"/>
      <c r="B768" s="199"/>
      <c r="C768" s="1037" t="s">
        <v>521</v>
      </c>
      <c r="D768" s="1037"/>
      <c r="E768" s="1037"/>
      <c r="F768" s="1037"/>
      <c r="G768" s="1037"/>
      <c r="H768" s="1037"/>
      <c r="I768" s="1037"/>
      <c r="J768" s="1037"/>
      <c r="K768" s="1037"/>
      <c r="L768" s="225">
        <v>5642.95</v>
      </c>
      <c r="M768" s="226"/>
      <c r="N768" s="227"/>
      <c r="V768" s="189"/>
      <c r="W768" s="195"/>
      <c r="AB768" s="195"/>
      <c r="AD768" s="195"/>
      <c r="AF768" s="207"/>
      <c r="AG768" s="195"/>
      <c r="AH768" s="163" t="s">
        <v>521</v>
      </c>
      <c r="AI768" s="195"/>
    </row>
    <row r="769" spans="1:35" s="160" customFormat="1" ht="12" x14ac:dyDescent="0.2">
      <c r="A769" s="224"/>
      <c r="B769" s="199"/>
      <c r="C769" s="1037" t="s">
        <v>522</v>
      </c>
      <c r="D769" s="1037"/>
      <c r="E769" s="1037"/>
      <c r="F769" s="1037"/>
      <c r="G769" s="1037"/>
      <c r="H769" s="1037"/>
      <c r="I769" s="1037"/>
      <c r="J769" s="1037"/>
      <c r="K769" s="1037"/>
      <c r="L769" s="225">
        <v>166.48</v>
      </c>
      <c r="M769" s="226"/>
      <c r="N769" s="227"/>
      <c r="V769" s="189"/>
      <c r="W769" s="195"/>
      <c r="AB769" s="195"/>
      <c r="AD769" s="195"/>
      <c r="AF769" s="207"/>
      <c r="AG769" s="195"/>
      <c r="AH769" s="163" t="s">
        <v>522</v>
      </c>
      <c r="AI769" s="195"/>
    </row>
    <row r="770" spans="1:35" s="160" customFormat="1" ht="12" x14ac:dyDescent="0.2">
      <c r="A770" s="224"/>
      <c r="B770" s="199"/>
      <c r="C770" s="1037" t="s">
        <v>523</v>
      </c>
      <c r="D770" s="1037"/>
      <c r="E770" s="1037"/>
      <c r="F770" s="1037"/>
      <c r="G770" s="1037"/>
      <c r="H770" s="1037"/>
      <c r="I770" s="1037"/>
      <c r="J770" s="1037"/>
      <c r="K770" s="1037"/>
      <c r="L770" s="225">
        <v>97.71</v>
      </c>
      <c r="M770" s="226"/>
      <c r="N770" s="227"/>
      <c r="V770" s="189"/>
      <c r="W770" s="195"/>
      <c r="AB770" s="195"/>
      <c r="AD770" s="195"/>
      <c r="AF770" s="207"/>
      <c r="AG770" s="195"/>
      <c r="AH770" s="163" t="s">
        <v>523</v>
      </c>
      <c r="AI770" s="195"/>
    </row>
    <row r="771" spans="1:35" s="160" customFormat="1" ht="12" x14ac:dyDescent="0.2">
      <c r="A771" s="224"/>
      <c r="B771" s="199"/>
      <c r="C771" s="1037" t="s">
        <v>524</v>
      </c>
      <c r="D771" s="1037"/>
      <c r="E771" s="1037"/>
      <c r="F771" s="1037"/>
      <c r="G771" s="1037"/>
      <c r="H771" s="1037"/>
      <c r="I771" s="1037"/>
      <c r="J771" s="1037"/>
      <c r="K771" s="1037"/>
      <c r="L771" s="225">
        <v>147.38999999999999</v>
      </c>
      <c r="M771" s="226"/>
      <c r="N771" s="227"/>
      <c r="V771" s="189"/>
      <c r="W771" s="195"/>
      <c r="AB771" s="195"/>
      <c r="AD771" s="195"/>
      <c r="AF771" s="207"/>
      <c r="AG771" s="195"/>
      <c r="AH771" s="163" t="s">
        <v>524</v>
      </c>
      <c r="AI771" s="195"/>
    </row>
    <row r="772" spans="1:35" s="160" customFormat="1" ht="12" x14ac:dyDescent="0.2">
      <c r="A772" s="224"/>
      <c r="B772" s="199"/>
      <c r="C772" s="1037" t="s">
        <v>525</v>
      </c>
      <c r="D772" s="1037"/>
      <c r="E772" s="1037"/>
      <c r="F772" s="1037"/>
      <c r="G772" s="1037"/>
      <c r="H772" s="1037"/>
      <c r="I772" s="1037"/>
      <c r="J772" s="1037"/>
      <c r="K772" s="1037"/>
      <c r="L772" s="225">
        <v>166.48</v>
      </c>
      <c r="M772" s="226"/>
      <c r="N772" s="227"/>
      <c r="V772" s="189"/>
      <c r="W772" s="195"/>
      <c r="AB772" s="195"/>
      <c r="AD772" s="195"/>
      <c r="AF772" s="207"/>
      <c r="AG772" s="195"/>
      <c r="AH772" s="163" t="s">
        <v>525</v>
      </c>
      <c r="AI772" s="195"/>
    </row>
    <row r="773" spans="1:35" s="160" customFormat="1" ht="12" x14ac:dyDescent="0.2">
      <c r="A773" s="224"/>
      <c r="B773" s="199"/>
      <c r="C773" s="1037" t="s">
        <v>526</v>
      </c>
      <c r="D773" s="1037"/>
      <c r="E773" s="1037"/>
      <c r="F773" s="1037"/>
      <c r="G773" s="1037"/>
      <c r="H773" s="1037"/>
      <c r="I773" s="1037"/>
      <c r="J773" s="1037"/>
      <c r="K773" s="1037"/>
      <c r="L773" s="225">
        <v>97.71</v>
      </c>
      <c r="M773" s="226"/>
      <c r="N773" s="227"/>
      <c r="V773" s="189"/>
      <c r="W773" s="195"/>
      <c r="AB773" s="195"/>
      <c r="AD773" s="195"/>
      <c r="AF773" s="207"/>
      <c r="AG773" s="195"/>
      <c r="AH773" s="163" t="s">
        <v>526</v>
      </c>
      <c r="AI773" s="195"/>
    </row>
    <row r="774" spans="1:35" s="160" customFormat="1" ht="12" x14ac:dyDescent="0.2">
      <c r="A774" s="224"/>
      <c r="B774" s="218"/>
      <c r="C774" s="1038" t="s">
        <v>3101</v>
      </c>
      <c r="D774" s="1038"/>
      <c r="E774" s="1038"/>
      <c r="F774" s="1038"/>
      <c r="G774" s="1038"/>
      <c r="H774" s="1038"/>
      <c r="I774" s="1038"/>
      <c r="J774" s="1038"/>
      <c r="K774" s="1038"/>
      <c r="L774" s="228">
        <v>6101.52</v>
      </c>
      <c r="M774" s="229"/>
      <c r="N774" s="230"/>
      <c r="V774" s="189"/>
      <c r="W774" s="195"/>
      <c r="AB774" s="195"/>
      <c r="AD774" s="195"/>
      <c r="AF774" s="207"/>
      <c r="AG774" s="195"/>
      <c r="AI774" s="195" t="s">
        <v>3101</v>
      </c>
    </row>
    <row r="775" spans="1:35" s="160" customFormat="1" ht="12" x14ac:dyDescent="0.2">
      <c r="A775" s="224"/>
      <c r="B775" s="199"/>
      <c r="C775" s="1037" t="s">
        <v>513</v>
      </c>
      <c r="D775" s="1037"/>
      <c r="E775" s="1037"/>
      <c r="F775" s="1037"/>
      <c r="G775" s="1037"/>
      <c r="H775" s="1037"/>
      <c r="I775" s="1037"/>
      <c r="J775" s="1037"/>
      <c r="K775" s="1037"/>
      <c r="L775" s="225"/>
      <c r="M775" s="226"/>
      <c r="N775" s="227"/>
      <c r="V775" s="189"/>
      <c r="W775" s="195"/>
      <c r="AB775" s="195"/>
      <c r="AD775" s="195"/>
      <c r="AF775" s="207"/>
      <c r="AG775" s="195"/>
      <c r="AH775" s="163" t="s">
        <v>513</v>
      </c>
      <c r="AI775" s="195"/>
    </row>
    <row r="776" spans="1:35" s="160" customFormat="1" ht="12" x14ac:dyDescent="0.2">
      <c r="A776" s="224"/>
      <c r="B776" s="199"/>
      <c r="C776" s="1037" t="s">
        <v>615</v>
      </c>
      <c r="D776" s="1037"/>
      <c r="E776" s="1037"/>
      <c r="F776" s="1037"/>
      <c r="G776" s="1037"/>
      <c r="H776" s="1037"/>
      <c r="I776" s="1037"/>
      <c r="J776" s="1037"/>
      <c r="K776" s="1037"/>
      <c r="L776" s="225">
        <v>473.56</v>
      </c>
      <c r="M776" s="226"/>
      <c r="N776" s="227"/>
      <c r="V776" s="189"/>
      <c r="W776" s="195"/>
      <c r="AB776" s="195"/>
      <c r="AD776" s="195"/>
      <c r="AF776" s="207"/>
      <c r="AG776" s="195"/>
      <c r="AH776" s="163" t="s">
        <v>615</v>
      </c>
      <c r="AI776" s="195"/>
    </row>
    <row r="777" spans="1:35" s="160" customFormat="1" ht="12" x14ac:dyDescent="0.2">
      <c r="A777" s="1043" t="s">
        <v>3102</v>
      </c>
      <c r="B777" s="1044"/>
      <c r="C777" s="1044"/>
      <c r="D777" s="1044"/>
      <c r="E777" s="1044"/>
      <c r="F777" s="1044"/>
      <c r="G777" s="1044"/>
      <c r="H777" s="1044"/>
      <c r="I777" s="1044"/>
      <c r="J777" s="1044"/>
      <c r="K777" s="1044"/>
      <c r="L777" s="1044"/>
      <c r="M777" s="1044"/>
      <c r="N777" s="1045"/>
      <c r="V777" s="189" t="s">
        <v>3102</v>
      </c>
      <c r="W777" s="195"/>
      <c r="AB777" s="195"/>
      <c r="AD777" s="195"/>
      <c r="AF777" s="207"/>
      <c r="AG777" s="195"/>
      <c r="AI777" s="195"/>
    </row>
    <row r="778" spans="1:35" s="160" customFormat="1" ht="56.25" x14ac:dyDescent="0.2">
      <c r="A778" s="190" t="s">
        <v>541</v>
      </c>
      <c r="B778" s="191" t="s">
        <v>2814</v>
      </c>
      <c r="C778" s="1039" t="s">
        <v>2815</v>
      </c>
      <c r="D778" s="1039"/>
      <c r="E778" s="1039"/>
      <c r="F778" s="192" t="s">
        <v>1026</v>
      </c>
      <c r="G778" s="192"/>
      <c r="H778" s="192"/>
      <c r="I778" s="192" t="s">
        <v>2548</v>
      </c>
      <c r="J778" s="193"/>
      <c r="K778" s="192"/>
      <c r="L778" s="193"/>
      <c r="M778" s="192"/>
      <c r="N778" s="194"/>
      <c r="V778" s="189"/>
      <c r="W778" s="195" t="s">
        <v>2815</v>
      </c>
      <c r="AB778" s="195"/>
      <c r="AD778" s="195"/>
      <c r="AF778" s="207"/>
      <c r="AG778" s="195"/>
      <c r="AI778" s="195"/>
    </row>
    <row r="779" spans="1:35" s="160" customFormat="1" ht="12" x14ac:dyDescent="0.2">
      <c r="A779" s="196"/>
      <c r="B779" s="197"/>
      <c r="C779" s="1037" t="s">
        <v>3103</v>
      </c>
      <c r="D779" s="1037"/>
      <c r="E779" s="1037"/>
      <c r="F779" s="1037"/>
      <c r="G779" s="1037"/>
      <c r="H779" s="1037"/>
      <c r="I779" s="1037"/>
      <c r="J779" s="1037"/>
      <c r="K779" s="1037"/>
      <c r="L779" s="1037"/>
      <c r="M779" s="1037"/>
      <c r="N779" s="1046"/>
      <c r="V779" s="189"/>
      <c r="W779" s="195"/>
      <c r="AB779" s="195"/>
      <c r="AD779" s="195"/>
      <c r="AE779" s="163" t="s">
        <v>3103</v>
      </c>
      <c r="AF779" s="207"/>
      <c r="AG779" s="195"/>
      <c r="AI779" s="195"/>
    </row>
    <row r="780" spans="1:35" s="160" customFormat="1" ht="12" x14ac:dyDescent="0.2">
      <c r="A780" s="200"/>
      <c r="B780" s="199" t="s">
        <v>423</v>
      </c>
      <c r="C780" s="1037" t="s">
        <v>432</v>
      </c>
      <c r="D780" s="1037"/>
      <c r="E780" s="1037"/>
      <c r="F780" s="201"/>
      <c r="G780" s="201"/>
      <c r="H780" s="201"/>
      <c r="I780" s="201"/>
      <c r="J780" s="202">
        <v>128.87</v>
      </c>
      <c r="K780" s="201"/>
      <c r="L780" s="202">
        <v>20.62</v>
      </c>
      <c r="M780" s="201"/>
      <c r="N780" s="203"/>
      <c r="V780" s="189"/>
      <c r="W780" s="195"/>
      <c r="Y780" s="163" t="s">
        <v>432</v>
      </c>
      <c r="AB780" s="195"/>
      <c r="AD780" s="195"/>
      <c r="AF780" s="207"/>
      <c r="AG780" s="195"/>
      <c r="AI780" s="195"/>
    </row>
    <row r="781" spans="1:35" s="160" customFormat="1" ht="12" x14ac:dyDescent="0.2">
      <c r="A781" s="200"/>
      <c r="B781" s="199" t="s">
        <v>434</v>
      </c>
      <c r="C781" s="1037" t="s">
        <v>435</v>
      </c>
      <c r="D781" s="1037"/>
      <c r="E781" s="1037"/>
      <c r="F781" s="201"/>
      <c r="G781" s="201"/>
      <c r="H781" s="201"/>
      <c r="I781" s="201"/>
      <c r="J781" s="202">
        <v>38.99</v>
      </c>
      <c r="K781" s="201"/>
      <c r="L781" s="202">
        <v>6.24</v>
      </c>
      <c r="M781" s="201"/>
      <c r="N781" s="203"/>
      <c r="V781" s="189"/>
      <c r="W781" s="195"/>
      <c r="Y781" s="163" t="s">
        <v>435</v>
      </c>
      <c r="AB781" s="195"/>
      <c r="AD781" s="195"/>
      <c r="AF781" s="207"/>
      <c r="AG781" s="195"/>
      <c r="AI781" s="195"/>
    </row>
    <row r="782" spans="1:35" s="160" customFormat="1" ht="12" x14ac:dyDescent="0.2">
      <c r="A782" s="200"/>
      <c r="B782" s="199" t="s">
        <v>437</v>
      </c>
      <c r="C782" s="1037" t="s">
        <v>438</v>
      </c>
      <c r="D782" s="1037"/>
      <c r="E782" s="1037"/>
      <c r="F782" s="201"/>
      <c r="G782" s="201"/>
      <c r="H782" s="201"/>
      <c r="I782" s="201"/>
      <c r="J782" s="202">
        <v>0.23</v>
      </c>
      <c r="K782" s="201"/>
      <c r="L782" s="202">
        <v>0.04</v>
      </c>
      <c r="M782" s="201"/>
      <c r="N782" s="203"/>
      <c r="V782" s="189"/>
      <c r="W782" s="195"/>
      <c r="Y782" s="163" t="s">
        <v>438</v>
      </c>
      <c r="AB782" s="195"/>
      <c r="AD782" s="195"/>
      <c r="AF782" s="207"/>
      <c r="AG782" s="195"/>
      <c r="AI782" s="195"/>
    </row>
    <row r="783" spans="1:35" s="160" customFormat="1" ht="12" x14ac:dyDescent="0.2">
      <c r="A783" s="200"/>
      <c r="B783" s="199" t="s">
        <v>439</v>
      </c>
      <c r="C783" s="1037" t="s">
        <v>440</v>
      </c>
      <c r="D783" s="1037"/>
      <c r="E783" s="1037"/>
      <c r="F783" s="201"/>
      <c r="G783" s="201"/>
      <c r="H783" s="201"/>
      <c r="I783" s="201"/>
      <c r="J783" s="202">
        <v>89.83</v>
      </c>
      <c r="K783" s="201"/>
      <c r="L783" s="202">
        <v>14.37</v>
      </c>
      <c r="M783" s="201"/>
      <c r="N783" s="203"/>
      <c r="V783" s="189"/>
      <c r="W783" s="195"/>
      <c r="Y783" s="163" t="s">
        <v>440</v>
      </c>
      <c r="AB783" s="195"/>
      <c r="AD783" s="195"/>
      <c r="AF783" s="207"/>
      <c r="AG783" s="195"/>
      <c r="AI783" s="195"/>
    </row>
    <row r="784" spans="1:35" s="160" customFormat="1" ht="12" x14ac:dyDescent="0.2">
      <c r="A784" s="196"/>
      <c r="B784" s="204" t="s">
        <v>2818</v>
      </c>
      <c r="C784" s="1048" t="s">
        <v>2819</v>
      </c>
      <c r="D784" s="1048"/>
      <c r="E784" s="1048"/>
      <c r="F784" s="205" t="s">
        <v>1017</v>
      </c>
      <c r="G784" s="205" t="s">
        <v>489</v>
      </c>
      <c r="H784" s="205"/>
      <c r="I784" s="205" t="s">
        <v>489</v>
      </c>
      <c r="J784" s="199"/>
      <c r="K784" s="201"/>
      <c r="L784" s="202"/>
      <c r="M784" s="201"/>
      <c r="N784" s="206"/>
      <c r="V784" s="189"/>
      <c r="W784" s="195"/>
      <c r="AB784" s="195"/>
      <c r="AD784" s="195"/>
      <c r="AF784" s="207" t="s">
        <v>2819</v>
      </c>
      <c r="AG784" s="195"/>
      <c r="AI784" s="195"/>
    </row>
    <row r="785" spans="1:35" s="160" customFormat="1" ht="12" x14ac:dyDescent="0.2">
      <c r="A785" s="196"/>
      <c r="B785" s="204" t="s">
        <v>2784</v>
      </c>
      <c r="C785" s="1048" t="s">
        <v>2785</v>
      </c>
      <c r="D785" s="1048"/>
      <c r="E785" s="1048"/>
      <c r="F785" s="205" t="s">
        <v>411</v>
      </c>
      <c r="G785" s="205" t="s">
        <v>489</v>
      </c>
      <c r="H785" s="205"/>
      <c r="I785" s="205" t="s">
        <v>489</v>
      </c>
      <c r="J785" s="199"/>
      <c r="K785" s="201"/>
      <c r="L785" s="202"/>
      <c r="M785" s="201"/>
      <c r="N785" s="206"/>
      <c r="V785" s="189"/>
      <c r="W785" s="195"/>
      <c r="AB785" s="195"/>
      <c r="AD785" s="195"/>
      <c r="AF785" s="207" t="s">
        <v>2785</v>
      </c>
      <c r="AG785" s="195"/>
      <c r="AI785" s="195"/>
    </row>
    <row r="786" spans="1:35" s="160" customFormat="1" ht="12" x14ac:dyDescent="0.2">
      <c r="A786" s="196"/>
      <c r="B786" s="204" t="s">
        <v>2820</v>
      </c>
      <c r="C786" s="1048" t="s">
        <v>2821</v>
      </c>
      <c r="D786" s="1048"/>
      <c r="E786" s="1048"/>
      <c r="F786" s="205" t="s">
        <v>1498</v>
      </c>
      <c r="G786" s="205" t="s">
        <v>2822</v>
      </c>
      <c r="H786" s="205"/>
      <c r="I786" s="205" t="s">
        <v>3104</v>
      </c>
      <c r="J786" s="199"/>
      <c r="K786" s="201"/>
      <c r="L786" s="202"/>
      <c r="M786" s="201"/>
      <c r="N786" s="206"/>
      <c r="V786" s="189"/>
      <c r="W786" s="195"/>
      <c r="AB786" s="195"/>
      <c r="AD786" s="195"/>
      <c r="AF786" s="207" t="s">
        <v>2821</v>
      </c>
      <c r="AG786" s="195"/>
      <c r="AI786" s="195"/>
    </row>
    <row r="787" spans="1:35" s="160" customFormat="1" ht="12" x14ac:dyDescent="0.2">
      <c r="A787" s="196"/>
      <c r="B787" s="204" t="s">
        <v>2824</v>
      </c>
      <c r="C787" s="1048" t="s">
        <v>2825</v>
      </c>
      <c r="D787" s="1048"/>
      <c r="E787" s="1048"/>
      <c r="F787" s="205" t="s">
        <v>1003</v>
      </c>
      <c r="G787" s="205" t="s">
        <v>2826</v>
      </c>
      <c r="H787" s="205"/>
      <c r="I787" s="205" t="s">
        <v>3105</v>
      </c>
      <c r="J787" s="199"/>
      <c r="K787" s="201"/>
      <c r="L787" s="202"/>
      <c r="M787" s="201"/>
      <c r="N787" s="206"/>
      <c r="V787" s="189"/>
      <c r="W787" s="195"/>
      <c r="AB787" s="195"/>
      <c r="AD787" s="195"/>
      <c r="AF787" s="207" t="s">
        <v>2825</v>
      </c>
      <c r="AG787" s="195"/>
      <c r="AI787" s="195"/>
    </row>
    <row r="788" spans="1:35" s="160" customFormat="1" ht="12" x14ac:dyDescent="0.2">
      <c r="A788" s="196"/>
      <c r="B788" s="204" t="s">
        <v>2828</v>
      </c>
      <c r="C788" s="1048" t="s">
        <v>2829</v>
      </c>
      <c r="D788" s="1048"/>
      <c r="E788" s="1048"/>
      <c r="F788" s="205" t="s">
        <v>1017</v>
      </c>
      <c r="G788" s="205" t="s">
        <v>489</v>
      </c>
      <c r="H788" s="205"/>
      <c r="I788" s="205" t="s">
        <v>489</v>
      </c>
      <c r="J788" s="199"/>
      <c r="K788" s="201"/>
      <c r="L788" s="202"/>
      <c r="M788" s="201"/>
      <c r="N788" s="206"/>
      <c r="V788" s="189"/>
      <c r="W788" s="195"/>
      <c r="AB788" s="195"/>
      <c r="AD788" s="195"/>
      <c r="AF788" s="207" t="s">
        <v>2829</v>
      </c>
      <c r="AG788" s="195"/>
      <c r="AI788" s="195"/>
    </row>
    <row r="789" spans="1:35" s="160" customFormat="1" ht="12" x14ac:dyDescent="0.2">
      <c r="A789" s="200"/>
      <c r="B789" s="199"/>
      <c r="C789" s="1037" t="s">
        <v>443</v>
      </c>
      <c r="D789" s="1037"/>
      <c r="E789" s="1037"/>
      <c r="F789" s="201" t="s">
        <v>444</v>
      </c>
      <c r="G789" s="201" t="s">
        <v>2830</v>
      </c>
      <c r="H789" s="201"/>
      <c r="I789" s="201" t="s">
        <v>3106</v>
      </c>
      <c r="J789" s="202"/>
      <c r="K789" s="201"/>
      <c r="L789" s="202"/>
      <c r="M789" s="201"/>
      <c r="N789" s="203"/>
      <c r="V789" s="189"/>
      <c r="W789" s="195"/>
      <c r="Z789" s="163" t="s">
        <v>443</v>
      </c>
      <c r="AB789" s="195"/>
      <c r="AD789" s="195"/>
      <c r="AF789" s="207"/>
      <c r="AG789" s="195"/>
      <c r="AI789" s="195"/>
    </row>
    <row r="790" spans="1:35" s="160" customFormat="1" ht="12" x14ac:dyDescent="0.2">
      <c r="A790" s="200"/>
      <c r="B790" s="199"/>
      <c r="C790" s="1037" t="s">
        <v>447</v>
      </c>
      <c r="D790" s="1037"/>
      <c r="E790" s="1037"/>
      <c r="F790" s="201" t="s">
        <v>444</v>
      </c>
      <c r="G790" s="201" t="s">
        <v>537</v>
      </c>
      <c r="H790" s="201"/>
      <c r="I790" s="201" t="s">
        <v>3107</v>
      </c>
      <c r="J790" s="202"/>
      <c r="K790" s="201"/>
      <c r="L790" s="202"/>
      <c r="M790" s="201"/>
      <c r="N790" s="203"/>
      <c r="V790" s="189"/>
      <c r="W790" s="195"/>
      <c r="Z790" s="163" t="s">
        <v>447</v>
      </c>
      <c r="AB790" s="195"/>
      <c r="AD790" s="195"/>
      <c r="AF790" s="207"/>
      <c r="AG790" s="195"/>
      <c r="AI790" s="195"/>
    </row>
    <row r="791" spans="1:35" s="160" customFormat="1" ht="12" x14ac:dyDescent="0.2">
      <c r="A791" s="200"/>
      <c r="B791" s="199"/>
      <c r="C791" s="1047" t="s">
        <v>450</v>
      </c>
      <c r="D791" s="1047"/>
      <c r="E791" s="1047"/>
      <c r="F791" s="208"/>
      <c r="G791" s="208"/>
      <c r="H791" s="208"/>
      <c r="I791" s="208"/>
      <c r="J791" s="209">
        <v>257.69</v>
      </c>
      <c r="K791" s="208"/>
      <c r="L791" s="209">
        <v>41.23</v>
      </c>
      <c r="M791" s="208"/>
      <c r="N791" s="210"/>
      <c r="V791" s="189"/>
      <c r="W791" s="195"/>
      <c r="AA791" s="163" t="s">
        <v>450</v>
      </c>
      <c r="AB791" s="195"/>
      <c r="AD791" s="195"/>
      <c r="AF791" s="207"/>
      <c r="AG791" s="195"/>
      <c r="AI791" s="195"/>
    </row>
    <row r="792" spans="1:35" s="160" customFormat="1" ht="12" x14ac:dyDescent="0.2">
      <c r="A792" s="200"/>
      <c r="B792" s="199"/>
      <c r="C792" s="1037" t="s">
        <v>451</v>
      </c>
      <c r="D792" s="1037"/>
      <c r="E792" s="1037"/>
      <c r="F792" s="201"/>
      <c r="G792" s="201"/>
      <c r="H792" s="201"/>
      <c r="I792" s="201"/>
      <c r="J792" s="202"/>
      <c r="K792" s="201"/>
      <c r="L792" s="202">
        <v>20.66</v>
      </c>
      <c r="M792" s="201"/>
      <c r="N792" s="203"/>
      <c r="V792" s="189"/>
      <c r="W792" s="195"/>
      <c r="Z792" s="163" t="s">
        <v>451</v>
      </c>
      <c r="AB792" s="195"/>
      <c r="AD792" s="195"/>
      <c r="AF792" s="207"/>
      <c r="AG792" s="195"/>
      <c r="AI792" s="195"/>
    </row>
    <row r="793" spans="1:35" s="160" customFormat="1" ht="45" x14ac:dyDescent="0.2">
      <c r="A793" s="200"/>
      <c r="B793" s="199" t="s">
        <v>2540</v>
      </c>
      <c r="C793" s="1037" t="s">
        <v>2541</v>
      </c>
      <c r="D793" s="1037"/>
      <c r="E793" s="1037"/>
      <c r="F793" s="201" t="s">
        <v>454</v>
      </c>
      <c r="G793" s="201" t="s">
        <v>1241</v>
      </c>
      <c r="H793" s="201"/>
      <c r="I793" s="201" t="s">
        <v>1241</v>
      </c>
      <c r="J793" s="202"/>
      <c r="K793" s="201"/>
      <c r="L793" s="202">
        <v>25</v>
      </c>
      <c r="M793" s="201"/>
      <c r="N793" s="203"/>
      <c r="V793" s="189"/>
      <c r="W793" s="195"/>
      <c r="Z793" s="163" t="s">
        <v>2541</v>
      </c>
      <c r="AB793" s="195"/>
      <c r="AD793" s="195"/>
      <c r="AF793" s="207"/>
      <c r="AG793" s="195"/>
      <c r="AI793" s="195"/>
    </row>
    <row r="794" spans="1:35" s="160" customFormat="1" ht="45" x14ac:dyDescent="0.2">
      <c r="A794" s="200"/>
      <c r="B794" s="199" t="s">
        <v>2542</v>
      </c>
      <c r="C794" s="1037" t="s">
        <v>2543</v>
      </c>
      <c r="D794" s="1037"/>
      <c r="E794" s="1037"/>
      <c r="F794" s="201" t="s">
        <v>454</v>
      </c>
      <c r="G794" s="201" t="s">
        <v>974</v>
      </c>
      <c r="H794" s="201"/>
      <c r="I794" s="201" t="s">
        <v>974</v>
      </c>
      <c r="J794" s="202"/>
      <c r="K794" s="201"/>
      <c r="L794" s="202">
        <v>14.88</v>
      </c>
      <c r="M794" s="201"/>
      <c r="N794" s="203"/>
      <c r="V794" s="189"/>
      <c r="W794" s="195"/>
      <c r="Z794" s="163" t="s">
        <v>2543</v>
      </c>
      <c r="AB794" s="195"/>
      <c r="AD794" s="195"/>
      <c r="AF794" s="207"/>
      <c r="AG794" s="195"/>
      <c r="AI794" s="195"/>
    </row>
    <row r="795" spans="1:35" s="160" customFormat="1" ht="12" x14ac:dyDescent="0.2">
      <c r="A795" s="211"/>
      <c r="B795" s="212"/>
      <c r="C795" s="1039" t="s">
        <v>459</v>
      </c>
      <c r="D795" s="1039"/>
      <c r="E795" s="1039"/>
      <c r="F795" s="192"/>
      <c r="G795" s="192"/>
      <c r="H795" s="192"/>
      <c r="I795" s="192"/>
      <c r="J795" s="193"/>
      <c r="K795" s="192"/>
      <c r="L795" s="193">
        <v>81.11</v>
      </c>
      <c r="M795" s="208"/>
      <c r="N795" s="194"/>
      <c r="V795" s="189"/>
      <c r="W795" s="195"/>
      <c r="AB795" s="195" t="s">
        <v>459</v>
      </c>
      <c r="AD795" s="195"/>
      <c r="AF795" s="207"/>
      <c r="AG795" s="195"/>
      <c r="AI795" s="195"/>
    </row>
    <row r="796" spans="1:35" s="160" customFormat="1" ht="33.75" x14ac:dyDescent="0.2">
      <c r="A796" s="190" t="s">
        <v>1099</v>
      </c>
      <c r="B796" s="191" t="s">
        <v>2833</v>
      </c>
      <c r="C796" s="1039" t="s">
        <v>2834</v>
      </c>
      <c r="D796" s="1039"/>
      <c r="E796" s="1039"/>
      <c r="F796" s="192" t="s">
        <v>1003</v>
      </c>
      <c r="G796" s="192"/>
      <c r="H796" s="192"/>
      <c r="I796" s="192" t="s">
        <v>3105</v>
      </c>
      <c r="J796" s="193">
        <v>3.7</v>
      </c>
      <c r="K796" s="192"/>
      <c r="L796" s="193">
        <v>60.68</v>
      </c>
      <c r="M796" s="192"/>
      <c r="N796" s="194"/>
      <c r="V796" s="189"/>
      <c r="W796" s="195" t="s">
        <v>2834</v>
      </c>
      <c r="AB796" s="195"/>
      <c r="AD796" s="195"/>
      <c r="AF796" s="207"/>
      <c r="AG796" s="195"/>
      <c r="AI796" s="195"/>
    </row>
    <row r="797" spans="1:35" s="160" customFormat="1" ht="12" x14ac:dyDescent="0.2">
      <c r="A797" s="211"/>
      <c r="B797" s="212"/>
      <c r="C797" s="168" t="s">
        <v>462</v>
      </c>
      <c r="D797" s="213"/>
      <c r="E797" s="213"/>
      <c r="F797" s="214"/>
      <c r="G797" s="214"/>
      <c r="H797" s="214"/>
      <c r="I797" s="214"/>
      <c r="J797" s="215"/>
      <c r="K797" s="214"/>
      <c r="L797" s="215"/>
      <c r="M797" s="216"/>
      <c r="N797" s="217"/>
      <c r="V797" s="189"/>
      <c r="W797" s="195"/>
      <c r="AB797" s="195"/>
      <c r="AD797" s="195"/>
      <c r="AF797" s="207"/>
      <c r="AG797" s="195"/>
      <c r="AI797" s="195"/>
    </row>
    <row r="798" spans="1:35" s="160" customFormat="1" ht="45" x14ac:dyDescent="0.2">
      <c r="A798" s="190" t="s">
        <v>1107</v>
      </c>
      <c r="B798" s="191" t="s">
        <v>3081</v>
      </c>
      <c r="C798" s="1039" t="s">
        <v>3082</v>
      </c>
      <c r="D798" s="1039"/>
      <c r="E798" s="1039"/>
      <c r="F798" s="192" t="s">
        <v>3083</v>
      </c>
      <c r="G798" s="192"/>
      <c r="H798" s="192"/>
      <c r="I798" s="192" t="s">
        <v>3084</v>
      </c>
      <c r="J798" s="193"/>
      <c r="K798" s="192"/>
      <c r="L798" s="193"/>
      <c r="M798" s="192"/>
      <c r="N798" s="194"/>
      <c r="V798" s="189"/>
      <c r="W798" s="195" t="s">
        <v>3082</v>
      </c>
      <c r="AB798" s="195"/>
      <c r="AD798" s="195"/>
      <c r="AF798" s="207"/>
      <c r="AG798" s="195"/>
      <c r="AI798" s="195"/>
    </row>
    <row r="799" spans="1:35" s="160" customFormat="1" ht="12" x14ac:dyDescent="0.2">
      <c r="A799" s="196"/>
      <c r="B799" s="197"/>
      <c r="C799" s="1037" t="s">
        <v>3108</v>
      </c>
      <c r="D799" s="1037"/>
      <c r="E799" s="1037"/>
      <c r="F799" s="1037"/>
      <c r="G799" s="1037"/>
      <c r="H799" s="1037"/>
      <c r="I799" s="1037"/>
      <c r="J799" s="1037"/>
      <c r="K799" s="1037"/>
      <c r="L799" s="1037"/>
      <c r="M799" s="1037"/>
      <c r="N799" s="1046"/>
      <c r="V799" s="189"/>
      <c r="W799" s="195"/>
      <c r="AB799" s="195"/>
      <c r="AD799" s="195"/>
      <c r="AE799" s="163" t="s">
        <v>3108</v>
      </c>
      <c r="AF799" s="207"/>
      <c r="AG799" s="195"/>
      <c r="AI799" s="195"/>
    </row>
    <row r="800" spans="1:35" s="160" customFormat="1" ht="12" x14ac:dyDescent="0.2">
      <c r="A800" s="200"/>
      <c r="B800" s="199" t="s">
        <v>423</v>
      </c>
      <c r="C800" s="1037" t="s">
        <v>432</v>
      </c>
      <c r="D800" s="1037"/>
      <c r="E800" s="1037"/>
      <c r="F800" s="201"/>
      <c r="G800" s="201"/>
      <c r="H800" s="201"/>
      <c r="I800" s="201"/>
      <c r="J800" s="202">
        <v>21.82</v>
      </c>
      <c r="K800" s="201"/>
      <c r="L800" s="202">
        <v>34.909999999999997</v>
      </c>
      <c r="M800" s="201"/>
      <c r="N800" s="203"/>
      <c r="V800" s="189"/>
      <c r="W800" s="195"/>
      <c r="Y800" s="163" t="s">
        <v>432</v>
      </c>
      <c r="AB800" s="195"/>
      <c r="AD800" s="195"/>
      <c r="AF800" s="207"/>
      <c r="AG800" s="195"/>
      <c r="AI800" s="195"/>
    </row>
    <row r="801" spans="1:35" s="160" customFormat="1" ht="12" x14ac:dyDescent="0.2">
      <c r="A801" s="200"/>
      <c r="B801" s="199" t="s">
        <v>434</v>
      </c>
      <c r="C801" s="1037" t="s">
        <v>435</v>
      </c>
      <c r="D801" s="1037"/>
      <c r="E801" s="1037"/>
      <c r="F801" s="201"/>
      <c r="G801" s="201"/>
      <c r="H801" s="201"/>
      <c r="I801" s="201"/>
      <c r="J801" s="202">
        <v>17.27</v>
      </c>
      <c r="K801" s="201"/>
      <c r="L801" s="202">
        <v>27.63</v>
      </c>
      <c r="M801" s="201"/>
      <c r="N801" s="203"/>
      <c r="V801" s="189"/>
      <c r="W801" s="195"/>
      <c r="Y801" s="163" t="s">
        <v>435</v>
      </c>
      <c r="AB801" s="195"/>
      <c r="AD801" s="195"/>
      <c r="AF801" s="207"/>
      <c r="AG801" s="195"/>
      <c r="AI801" s="195"/>
    </row>
    <row r="802" spans="1:35" s="160" customFormat="1" ht="12" x14ac:dyDescent="0.2">
      <c r="A802" s="200"/>
      <c r="B802" s="199" t="s">
        <v>437</v>
      </c>
      <c r="C802" s="1037" t="s">
        <v>438</v>
      </c>
      <c r="D802" s="1037"/>
      <c r="E802" s="1037"/>
      <c r="F802" s="201"/>
      <c r="G802" s="201"/>
      <c r="H802" s="201"/>
      <c r="I802" s="201"/>
      <c r="J802" s="202">
        <v>2.9</v>
      </c>
      <c r="K802" s="201"/>
      <c r="L802" s="202">
        <v>4.6399999999999997</v>
      </c>
      <c r="M802" s="201"/>
      <c r="N802" s="203"/>
      <c r="V802" s="189"/>
      <c r="W802" s="195"/>
      <c r="Y802" s="163" t="s">
        <v>438</v>
      </c>
      <c r="AB802" s="195"/>
      <c r="AD802" s="195"/>
      <c r="AF802" s="207"/>
      <c r="AG802" s="195"/>
      <c r="AI802" s="195"/>
    </row>
    <row r="803" spans="1:35" s="160" customFormat="1" ht="12" x14ac:dyDescent="0.2">
      <c r="A803" s="200"/>
      <c r="B803" s="199" t="s">
        <v>439</v>
      </c>
      <c r="C803" s="1037" t="s">
        <v>440</v>
      </c>
      <c r="D803" s="1037"/>
      <c r="E803" s="1037"/>
      <c r="F803" s="201"/>
      <c r="G803" s="201"/>
      <c r="H803" s="201"/>
      <c r="I803" s="201"/>
      <c r="J803" s="202">
        <v>89.78</v>
      </c>
      <c r="K803" s="201"/>
      <c r="L803" s="202">
        <v>143.65</v>
      </c>
      <c r="M803" s="201"/>
      <c r="N803" s="203"/>
      <c r="V803" s="189"/>
      <c r="W803" s="195"/>
      <c r="Y803" s="163" t="s">
        <v>440</v>
      </c>
      <c r="AB803" s="195"/>
      <c r="AD803" s="195"/>
      <c r="AF803" s="207"/>
      <c r="AG803" s="195"/>
      <c r="AI803" s="195"/>
    </row>
    <row r="804" spans="1:35" s="160" customFormat="1" ht="22.5" x14ac:dyDescent="0.2">
      <c r="A804" s="196"/>
      <c r="B804" s="204" t="s">
        <v>3086</v>
      </c>
      <c r="C804" s="1048" t="s">
        <v>3087</v>
      </c>
      <c r="D804" s="1048"/>
      <c r="E804" s="1048"/>
      <c r="F804" s="205" t="s">
        <v>1003</v>
      </c>
      <c r="G804" s="205" t="s">
        <v>529</v>
      </c>
      <c r="H804" s="205"/>
      <c r="I804" s="205" t="s">
        <v>3088</v>
      </c>
      <c r="J804" s="199"/>
      <c r="K804" s="201"/>
      <c r="L804" s="202"/>
      <c r="M804" s="201"/>
      <c r="N804" s="206"/>
      <c r="V804" s="189"/>
      <c r="W804" s="195"/>
      <c r="AB804" s="195"/>
      <c r="AD804" s="195"/>
      <c r="AF804" s="207" t="s">
        <v>3087</v>
      </c>
      <c r="AG804" s="195"/>
      <c r="AI804" s="195"/>
    </row>
    <row r="805" spans="1:35" s="160" customFormat="1" ht="33.75" x14ac:dyDescent="0.2">
      <c r="A805" s="196"/>
      <c r="B805" s="204" t="s">
        <v>3089</v>
      </c>
      <c r="C805" s="1048" t="s">
        <v>3090</v>
      </c>
      <c r="D805" s="1048"/>
      <c r="E805" s="1048"/>
      <c r="F805" s="205" t="s">
        <v>2108</v>
      </c>
      <c r="G805" s="205" t="s">
        <v>489</v>
      </c>
      <c r="H805" s="205"/>
      <c r="I805" s="205" t="s">
        <v>489</v>
      </c>
      <c r="J805" s="199"/>
      <c r="K805" s="201"/>
      <c r="L805" s="202"/>
      <c r="M805" s="201"/>
      <c r="N805" s="206"/>
      <c r="V805" s="189"/>
      <c r="W805" s="195"/>
      <c r="AB805" s="195"/>
      <c r="AD805" s="195"/>
      <c r="AF805" s="207" t="s">
        <v>3090</v>
      </c>
      <c r="AG805" s="195"/>
      <c r="AI805" s="195"/>
    </row>
    <row r="806" spans="1:35" s="160" customFormat="1" ht="12" x14ac:dyDescent="0.2">
      <c r="A806" s="200"/>
      <c r="B806" s="199"/>
      <c r="C806" s="1037" t="s">
        <v>443</v>
      </c>
      <c r="D806" s="1037"/>
      <c r="E806" s="1037"/>
      <c r="F806" s="201" t="s">
        <v>444</v>
      </c>
      <c r="G806" s="201" t="s">
        <v>3091</v>
      </c>
      <c r="H806" s="201"/>
      <c r="I806" s="201" t="s">
        <v>3109</v>
      </c>
      <c r="J806" s="202"/>
      <c r="K806" s="201"/>
      <c r="L806" s="202"/>
      <c r="M806" s="201"/>
      <c r="N806" s="203"/>
      <c r="V806" s="189"/>
      <c r="W806" s="195"/>
      <c r="Z806" s="163" t="s">
        <v>443</v>
      </c>
      <c r="AB806" s="195"/>
      <c r="AD806" s="195"/>
      <c r="AF806" s="207"/>
      <c r="AG806" s="195"/>
      <c r="AI806" s="195"/>
    </row>
    <row r="807" spans="1:35" s="160" customFormat="1" ht="12" x14ac:dyDescent="0.2">
      <c r="A807" s="200"/>
      <c r="B807" s="199"/>
      <c r="C807" s="1037" t="s">
        <v>447</v>
      </c>
      <c r="D807" s="1037"/>
      <c r="E807" s="1037"/>
      <c r="F807" s="201" t="s">
        <v>444</v>
      </c>
      <c r="G807" s="201" t="s">
        <v>2159</v>
      </c>
      <c r="H807" s="201"/>
      <c r="I807" s="201" t="s">
        <v>847</v>
      </c>
      <c r="J807" s="202"/>
      <c r="K807" s="201"/>
      <c r="L807" s="202"/>
      <c r="M807" s="201"/>
      <c r="N807" s="203"/>
      <c r="V807" s="189"/>
      <c r="W807" s="195"/>
      <c r="Z807" s="163" t="s">
        <v>447</v>
      </c>
      <c r="AB807" s="195"/>
      <c r="AD807" s="195"/>
      <c r="AF807" s="207"/>
      <c r="AG807" s="195"/>
      <c r="AI807" s="195"/>
    </row>
    <row r="808" spans="1:35" s="160" customFormat="1" ht="12" x14ac:dyDescent="0.2">
      <c r="A808" s="200"/>
      <c r="B808" s="199"/>
      <c r="C808" s="1047" t="s">
        <v>450</v>
      </c>
      <c r="D808" s="1047"/>
      <c r="E808" s="1047"/>
      <c r="F808" s="208"/>
      <c r="G808" s="208"/>
      <c r="H808" s="208"/>
      <c r="I808" s="208"/>
      <c r="J808" s="209">
        <v>128.87</v>
      </c>
      <c r="K808" s="208"/>
      <c r="L808" s="209">
        <v>206.19</v>
      </c>
      <c r="M808" s="208"/>
      <c r="N808" s="210"/>
      <c r="V808" s="189"/>
      <c r="W808" s="195"/>
      <c r="AA808" s="163" t="s">
        <v>450</v>
      </c>
      <c r="AB808" s="195"/>
      <c r="AD808" s="195"/>
      <c r="AF808" s="207"/>
      <c r="AG808" s="195"/>
      <c r="AI808" s="195"/>
    </row>
    <row r="809" spans="1:35" s="160" customFormat="1" ht="12" x14ac:dyDescent="0.2">
      <c r="A809" s="200"/>
      <c r="B809" s="199"/>
      <c r="C809" s="1037" t="s">
        <v>451</v>
      </c>
      <c r="D809" s="1037"/>
      <c r="E809" s="1037"/>
      <c r="F809" s="201"/>
      <c r="G809" s="201"/>
      <c r="H809" s="201"/>
      <c r="I809" s="201"/>
      <c r="J809" s="202"/>
      <c r="K809" s="201"/>
      <c r="L809" s="202">
        <v>39.549999999999997</v>
      </c>
      <c r="M809" s="201"/>
      <c r="N809" s="203"/>
      <c r="V809" s="189"/>
      <c r="W809" s="195"/>
      <c r="Z809" s="163" t="s">
        <v>451</v>
      </c>
      <c r="AB809" s="195"/>
      <c r="AD809" s="195"/>
      <c r="AF809" s="207"/>
      <c r="AG809" s="195"/>
      <c r="AI809" s="195"/>
    </row>
    <row r="810" spans="1:35" s="160" customFormat="1" ht="22.5" x14ac:dyDescent="0.2">
      <c r="A810" s="200"/>
      <c r="B810" s="199" t="s">
        <v>556</v>
      </c>
      <c r="C810" s="1037" t="s">
        <v>557</v>
      </c>
      <c r="D810" s="1037"/>
      <c r="E810" s="1037"/>
      <c r="F810" s="201" t="s">
        <v>454</v>
      </c>
      <c r="G810" s="201" t="s">
        <v>558</v>
      </c>
      <c r="H810" s="201"/>
      <c r="I810" s="201" t="s">
        <v>558</v>
      </c>
      <c r="J810" s="202"/>
      <c r="K810" s="201"/>
      <c r="L810" s="202">
        <v>38.36</v>
      </c>
      <c r="M810" s="201"/>
      <c r="N810" s="203"/>
      <c r="V810" s="189"/>
      <c r="W810" s="195"/>
      <c r="Z810" s="163" t="s">
        <v>557</v>
      </c>
      <c r="AB810" s="195"/>
      <c r="AD810" s="195"/>
      <c r="AF810" s="207"/>
      <c r="AG810" s="195"/>
      <c r="AI810" s="195"/>
    </row>
    <row r="811" spans="1:35" s="160" customFormat="1" ht="22.5" x14ac:dyDescent="0.2">
      <c r="A811" s="200"/>
      <c r="B811" s="199" t="s">
        <v>559</v>
      </c>
      <c r="C811" s="1037" t="s">
        <v>560</v>
      </c>
      <c r="D811" s="1037"/>
      <c r="E811" s="1037"/>
      <c r="F811" s="201" t="s">
        <v>454</v>
      </c>
      <c r="G811" s="201" t="s">
        <v>561</v>
      </c>
      <c r="H811" s="201"/>
      <c r="I811" s="201" t="s">
        <v>561</v>
      </c>
      <c r="J811" s="202"/>
      <c r="K811" s="201"/>
      <c r="L811" s="202">
        <v>21.75</v>
      </c>
      <c r="M811" s="201"/>
      <c r="N811" s="203"/>
      <c r="V811" s="189"/>
      <c r="W811" s="195"/>
      <c r="Z811" s="163" t="s">
        <v>560</v>
      </c>
      <c r="AB811" s="195"/>
      <c r="AD811" s="195"/>
      <c r="AF811" s="207"/>
      <c r="AG811" s="195"/>
      <c r="AI811" s="195"/>
    </row>
    <row r="812" spans="1:35" s="160" customFormat="1" ht="12" x14ac:dyDescent="0.2">
      <c r="A812" s="211"/>
      <c r="B812" s="212"/>
      <c r="C812" s="1039" t="s">
        <v>459</v>
      </c>
      <c r="D812" s="1039"/>
      <c r="E812" s="1039"/>
      <c r="F812" s="192"/>
      <c r="G812" s="192"/>
      <c r="H812" s="192"/>
      <c r="I812" s="192"/>
      <c r="J812" s="193"/>
      <c r="K812" s="192"/>
      <c r="L812" s="193">
        <v>266.3</v>
      </c>
      <c r="M812" s="208"/>
      <c r="N812" s="194"/>
      <c r="V812" s="189"/>
      <c r="W812" s="195"/>
      <c r="AB812" s="195" t="s">
        <v>459</v>
      </c>
      <c r="AD812" s="195"/>
      <c r="AF812" s="207"/>
      <c r="AG812" s="195"/>
      <c r="AI812" s="195"/>
    </row>
    <row r="813" spans="1:35" s="160" customFormat="1" ht="45" x14ac:dyDescent="0.2">
      <c r="A813" s="190" t="s">
        <v>558</v>
      </c>
      <c r="B813" s="191" t="s">
        <v>3110</v>
      </c>
      <c r="C813" s="1039" t="s">
        <v>3111</v>
      </c>
      <c r="D813" s="1039"/>
      <c r="E813" s="1039"/>
      <c r="F813" s="192" t="s">
        <v>3083</v>
      </c>
      <c r="G813" s="192"/>
      <c r="H813" s="192"/>
      <c r="I813" s="192" t="s">
        <v>3112</v>
      </c>
      <c r="J813" s="193">
        <v>253.9</v>
      </c>
      <c r="K813" s="192"/>
      <c r="L813" s="193">
        <v>446.86</v>
      </c>
      <c r="M813" s="192"/>
      <c r="N813" s="194"/>
      <c r="V813" s="189"/>
      <c r="W813" s="195" t="s">
        <v>3111</v>
      </c>
      <c r="AB813" s="195"/>
      <c r="AD813" s="195"/>
      <c r="AF813" s="207"/>
      <c r="AG813" s="195"/>
      <c r="AI813" s="195"/>
    </row>
    <row r="814" spans="1:35" s="160" customFormat="1" ht="12" x14ac:dyDescent="0.2">
      <c r="A814" s="211"/>
      <c r="B814" s="212"/>
      <c r="C814" s="168" t="s">
        <v>462</v>
      </c>
      <c r="D814" s="213"/>
      <c r="E814" s="213"/>
      <c r="F814" s="214"/>
      <c r="G814" s="214"/>
      <c r="H814" s="214"/>
      <c r="I814" s="214"/>
      <c r="J814" s="215"/>
      <c r="K814" s="214"/>
      <c r="L814" s="215"/>
      <c r="M814" s="216"/>
      <c r="N814" s="217"/>
      <c r="V814" s="189"/>
      <c r="W814" s="195"/>
      <c r="AB814" s="195"/>
      <c r="AD814" s="195"/>
      <c r="AF814" s="207"/>
      <c r="AG814" s="195"/>
      <c r="AI814" s="195"/>
    </row>
    <row r="815" spans="1:35" s="160" customFormat="1" ht="12" x14ac:dyDescent="0.2">
      <c r="A815" s="196"/>
      <c r="B815" s="197"/>
      <c r="C815" s="1037" t="s">
        <v>3113</v>
      </c>
      <c r="D815" s="1037"/>
      <c r="E815" s="1037"/>
      <c r="F815" s="1037"/>
      <c r="G815" s="1037"/>
      <c r="H815" s="1037"/>
      <c r="I815" s="1037"/>
      <c r="J815" s="1037"/>
      <c r="K815" s="1037"/>
      <c r="L815" s="1037"/>
      <c r="M815" s="1037"/>
      <c r="N815" s="1046"/>
      <c r="V815" s="189"/>
      <c r="W815" s="195"/>
      <c r="AB815" s="195"/>
      <c r="AD815" s="195"/>
      <c r="AE815" s="163" t="s">
        <v>3113</v>
      </c>
      <c r="AF815" s="207"/>
      <c r="AG815" s="195"/>
      <c r="AI815" s="195"/>
    </row>
    <row r="816" spans="1:35" s="160" customFormat="1" ht="1.5" customHeight="1" x14ac:dyDescent="0.2">
      <c r="A816" s="214"/>
      <c r="B816" s="212"/>
      <c r="C816" s="212"/>
      <c r="D816" s="212"/>
      <c r="E816" s="212"/>
      <c r="F816" s="214"/>
      <c r="G816" s="214"/>
      <c r="H816" s="214"/>
      <c r="I816" s="214"/>
      <c r="J816" s="218"/>
      <c r="K816" s="214"/>
      <c r="L816" s="218"/>
      <c r="M816" s="201"/>
      <c r="N816" s="218"/>
      <c r="V816" s="189"/>
      <c r="W816" s="195"/>
      <c r="AB816" s="195"/>
      <c r="AD816" s="195"/>
      <c r="AF816" s="207"/>
      <c r="AG816" s="195"/>
      <c r="AI816" s="195"/>
    </row>
    <row r="817" spans="1:35" s="160" customFormat="1" ht="12" x14ac:dyDescent="0.2">
      <c r="A817" s="219"/>
      <c r="B817" s="220"/>
      <c r="C817" s="1039" t="s">
        <v>3114</v>
      </c>
      <c r="D817" s="1039"/>
      <c r="E817" s="1039"/>
      <c r="F817" s="1039"/>
      <c r="G817" s="1039"/>
      <c r="H817" s="1039"/>
      <c r="I817" s="1039"/>
      <c r="J817" s="1039"/>
      <c r="K817" s="1039"/>
      <c r="L817" s="221"/>
      <c r="M817" s="222"/>
      <c r="N817" s="223"/>
      <c r="V817" s="189"/>
      <c r="W817" s="195"/>
      <c r="AB817" s="195"/>
      <c r="AD817" s="195"/>
      <c r="AF817" s="207"/>
      <c r="AG817" s="195" t="s">
        <v>3114</v>
      </c>
      <c r="AI817" s="195"/>
    </row>
    <row r="818" spans="1:35" s="160" customFormat="1" ht="12" x14ac:dyDescent="0.2">
      <c r="A818" s="224"/>
      <c r="B818" s="199"/>
      <c r="C818" s="1037" t="s">
        <v>512</v>
      </c>
      <c r="D818" s="1037"/>
      <c r="E818" s="1037"/>
      <c r="F818" s="1037"/>
      <c r="G818" s="1037"/>
      <c r="H818" s="1037"/>
      <c r="I818" s="1037"/>
      <c r="J818" s="1037"/>
      <c r="K818" s="1037"/>
      <c r="L818" s="225">
        <v>754.96</v>
      </c>
      <c r="M818" s="226"/>
      <c r="N818" s="227"/>
      <c r="V818" s="189"/>
      <c r="W818" s="195"/>
      <c r="AB818" s="195"/>
      <c r="AD818" s="195"/>
      <c r="AF818" s="207"/>
      <c r="AG818" s="195"/>
      <c r="AH818" s="163" t="s">
        <v>512</v>
      </c>
      <c r="AI818" s="195"/>
    </row>
    <row r="819" spans="1:35" s="160" customFormat="1" ht="12" x14ac:dyDescent="0.2">
      <c r="A819" s="224"/>
      <c r="B819" s="199"/>
      <c r="C819" s="1037" t="s">
        <v>513</v>
      </c>
      <c r="D819" s="1037"/>
      <c r="E819" s="1037"/>
      <c r="F819" s="1037"/>
      <c r="G819" s="1037"/>
      <c r="H819" s="1037"/>
      <c r="I819" s="1037"/>
      <c r="J819" s="1037"/>
      <c r="K819" s="1037"/>
      <c r="L819" s="225"/>
      <c r="M819" s="226"/>
      <c r="N819" s="227"/>
      <c r="V819" s="189"/>
      <c r="W819" s="195"/>
      <c r="AB819" s="195"/>
      <c r="AD819" s="195"/>
      <c r="AF819" s="207"/>
      <c r="AG819" s="195"/>
      <c r="AH819" s="163" t="s">
        <v>513</v>
      </c>
      <c r="AI819" s="195"/>
    </row>
    <row r="820" spans="1:35" s="160" customFormat="1" ht="12" x14ac:dyDescent="0.2">
      <c r="A820" s="224"/>
      <c r="B820" s="199"/>
      <c r="C820" s="1037" t="s">
        <v>514</v>
      </c>
      <c r="D820" s="1037"/>
      <c r="E820" s="1037"/>
      <c r="F820" s="1037"/>
      <c r="G820" s="1037"/>
      <c r="H820" s="1037"/>
      <c r="I820" s="1037"/>
      <c r="J820" s="1037"/>
      <c r="K820" s="1037"/>
      <c r="L820" s="225">
        <v>55.53</v>
      </c>
      <c r="M820" s="226"/>
      <c r="N820" s="227"/>
      <c r="V820" s="189"/>
      <c r="W820" s="195"/>
      <c r="AB820" s="195"/>
      <c r="AD820" s="195"/>
      <c r="AF820" s="207"/>
      <c r="AG820" s="195"/>
      <c r="AH820" s="163" t="s">
        <v>514</v>
      </c>
      <c r="AI820" s="195"/>
    </row>
    <row r="821" spans="1:35" s="160" customFormat="1" ht="12" x14ac:dyDescent="0.2">
      <c r="A821" s="224"/>
      <c r="B821" s="199"/>
      <c r="C821" s="1037" t="s">
        <v>515</v>
      </c>
      <c r="D821" s="1037"/>
      <c r="E821" s="1037"/>
      <c r="F821" s="1037"/>
      <c r="G821" s="1037"/>
      <c r="H821" s="1037"/>
      <c r="I821" s="1037"/>
      <c r="J821" s="1037"/>
      <c r="K821" s="1037"/>
      <c r="L821" s="225">
        <v>33.869999999999997</v>
      </c>
      <c r="M821" s="226"/>
      <c r="N821" s="227"/>
      <c r="V821" s="189"/>
      <c r="W821" s="195"/>
      <c r="AB821" s="195"/>
      <c r="AD821" s="195"/>
      <c r="AF821" s="207"/>
      <c r="AG821" s="195"/>
      <c r="AH821" s="163" t="s">
        <v>515</v>
      </c>
      <c r="AI821" s="195"/>
    </row>
    <row r="822" spans="1:35" s="160" customFormat="1" ht="12" x14ac:dyDescent="0.2">
      <c r="A822" s="224"/>
      <c r="B822" s="199"/>
      <c r="C822" s="1037" t="s">
        <v>516</v>
      </c>
      <c r="D822" s="1037"/>
      <c r="E822" s="1037"/>
      <c r="F822" s="1037"/>
      <c r="G822" s="1037"/>
      <c r="H822" s="1037"/>
      <c r="I822" s="1037"/>
      <c r="J822" s="1037"/>
      <c r="K822" s="1037"/>
      <c r="L822" s="225">
        <v>4.68</v>
      </c>
      <c r="M822" s="226"/>
      <c r="N822" s="227"/>
      <c r="V822" s="189"/>
      <c r="W822" s="195"/>
      <c r="AB822" s="195"/>
      <c r="AD822" s="195"/>
      <c r="AF822" s="207"/>
      <c r="AG822" s="195"/>
      <c r="AH822" s="163" t="s">
        <v>516</v>
      </c>
      <c r="AI822" s="195"/>
    </row>
    <row r="823" spans="1:35" s="160" customFormat="1" ht="12" x14ac:dyDescent="0.2">
      <c r="A823" s="224"/>
      <c r="B823" s="199"/>
      <c r="C823" s="1037" t="s">
        <v>517</v>
      </c>
      <c r="D823" s="1037"/>
      <c r="E823" s="1037"/>
      <c r="F823" s="1037"/>
      <c r="G823" s="1037"/>
      <c r="H823" s="1037"/>
      <c r="I823" s="1037"/>
      <c r="J823" s="1037"/>
      <c r="K823" s="1037"/>
      <c r="L823" s="225">
        <v>665.56</v>
      </c>
      <c r="M823" s="226"/>
      <c r="N823" s="227"/>
      <c r="V823" s="189"/>
      <c r="W823" s="195"/>
      <c r="AB823" s="195"/>
      <c r="AD823" s="195"/>
      <c r="AF823" s="207"/>
      <c r="AG823" s="195"/>
      <c r="AH823" s="163" t="s">
        <v>517</v>
      </c>
      <c r="AI823" s="195"/>
    </row>
    <row r="824" spans="1:35" s="160" customFormat="1" ht="12" x14ac:dyDescent="0.2">
      <c r="A824" s="224"/>
      <c r="B824" s="199"/>
      <c r="C824" s="1037" t="s">
        <v>518</v>
      </c>
      <c r="D824" s="1037"/>
      <c r="E824" s="1037"/>
      <c r="F824" s="1037"/>
      <c r="G824" s="1037"/>
      <c r="H824" s="1037"/>
      <c r="I824" s="1037"/>
      <c r="J824" s="1037"/>
      <c r="K824" s="1037"/>
      <c r="L824" s="225">
        <v>854.95</v>
      </c>
      <c r="M824" s="226"/>
      <c r="N824" s="227"/>
      <c r="V824" s="189"/>
      <c r="W824" s="195"/>
      <c r="AB824" s="195"/>
      <c r="AD824" s="195"/>
      <c r="AF824" s="207"/>
      <c r="AG824" s="195"/>
      <c r="AH824" s="163" t="s">
        <v>518</v>
      </c>
      <c r="AI824" s="195"/>
    </row>
    <row r="825" spans="1:35" s="160" customFormat="1" ht="12" x14ac:dyDescent="0.2">
      <c r="A825" s="224"/>
      <c r="B825" s="199"/>
      <c r="C825" s="1037" t="s">
        <v>513</v>
      </c>
      <c r="D825" s="1037"/>
      <c r="E825" s="1037"/>
      <c r="F825" s="1037"/>
      <c r="G825" s="1037"/>
      <c r="H825" s="1037"/>
      <c r="I825" s="1037"/>
      <c r="J825" s="1037"/>
      <c r="K825" s="1037"/>
      <c r="L825" s="225"/>
      <c r="M825" s="226"/>
      <c r="N825" s="227"/>
      <c r="V825" s="189"/>
      <c r="W825" s="195"/>
      <c r="AB825" s="195"/>
      <c r="AD825" s="195"/>
      <c r="AF825" s="207"/>
      <c r="AG825" s="195"/>
      <c r="AH825" s="163" t="s">
        <v>513</v>
      </c>
      <c r="AI825" s="195"/>
    </row>
    <row r="826" spans="1:35" s="160" customFormat="1" ht="12" x14ac:dyDescent="0.2">
      <c r="A826" s="224"/>
      <c r="B826" s="199"/>
      <c r="C826" s="1037" t="s">
        <v>519</v>
      </c>
      <c r="D826" s="1037"/>
      <c r="E826" s="1037"/>
      <c r="F826" s="1037"/>
      <c r="G826" s="1037"/>
      <c r="H826" s="1037"/>
      <c r="I826" s="1037"/>
      <c r="J826" s="1037"/>
      <c r="K826" s="1037"/>
      <c r="L826" s="225">
        <v>55.53</v>
      </c>
      <c r="M826" s="226"/>
      <c r="N826" s="227"/>
      <c r="V826" s="189"/>
      <c r="W826" s="195"/>
      <c r="AB826" s="195"/>
      <c r="AD826" s="195"/>
      <c r="AF826" s="207"/>
      <c r="AG826" s="195"/>
      <c r="AH826" s="163" t="s">
        <v>519</v>
      </c>
      <c r="AI826" s="195"/>
    </row>
    <row r="827" spans="1:35" s="160" customFormat="1" ht="12" x14ac:dyDescent="0.2">
      <c r="A827" s="224"/>
      <c r="B827" s="199"/>
      <c r="C827" s="1037" t="s">
        <v>520</v>
      </c>
      <c r="D827" s="1037"/>
      <c r="E827" s="1037"/>
      <c r="F827" s="1037"/>
      <c r="G827" s="1037"/>
      <c r="H827" s="1037"/>
      <c r="I827" s="1037"/>
      <c r="J827" s="1037"/>
      <c r="K827" s="1037"/>
      <c r="L827" s="225">
        <v>33.869999999999997</v>
      </c>
      <c r="M827" s="226"/>
      <c r="N827" s="227"/>
      <c r="V827" s="189"/>
      <c r="W827" s="195"/>
      <c r="AB827" s="195"/>
      <c r="AD827" s="195"/>
      <c r="AF827" s="207"/>
      <c r="AG827" s="195"/>
      <c r="AH827" s="163" t="s">
        <v>520</v>
      </c>
      <c r="AI827" s="195"/>
    </row>
    <row r="828" spans="1:35" s="160" customFormat="1" ht="12" x14ac:dyDescent="0.2">
      <c r="A828" s="224"/>
      <c r="B828" s="199"/>
      <c r="C828" s="1037" t="s">
        <v>521</v>
      </c>
      <c r="D828" s="1037"/>
      <c r="E828" s="1037"/>
      <c r="F828" s="1037"/>
      <c r="G828" s="1037"/>
      <c r="H828" s="1037"/>
      <c r="I828" s="1037"/>
      <c r="J828" s="1037"/>
      <c r="K828" s="1037"/>
      <c r="L828" s="225">
        <v>665.56</v>
      </c>
      <c r="M828" s="226"/>
      <c r="N828" s="227"/>
      <c r="V828" s="189"/>
      <c r="W828" s="195"/>
      <c r="AB828" s="195"/>
      <c r="AD828" s="195"/>
      <c r="AF828" s="207"/>
      <c r="AG828" s="195"/>
      <c r="AH828" s="163" t="s">
        <v>521</v>
      </c>
      <c r="AI828" s="195"/>
    </row>
    <row r="829" spans="1:35" s="160" customFormat="1" ht="12" x14ac:dyDescent="0.2">
      <c r="A829" s="224"/>
      <c r="B829" s="199"/>
      <c r="C829" s="1037" t="s">
        <v>522</v>
      </c>
      <c r="D829" s="1037"/>
      <c r="E829" s="1037"/>
      <c r="F829" s="1037"/>
      <c r="G829" s="1037"/>
      <c r="H829" s="1037"/>
      <c r="I829" s="1037"/>
      <c r="J829" s="1037"/>
      <c r="K829" s="1037"/>
      <c r="L829" s="225">
        <v>63.36</v>
      </c>
      <c r="M829" s="226"/>
      <c r="N829" s="227"/>
      <c r="V829" s="189"/>
      <c r="W829" s="195"/>
      <c r="AB829" s="195"/>
      <c r="AD829" s="195"/>
      <c r="AF829" s="207"/>
      <c r="AG829" s="195"/>
      <c r="AH829" s="163" t="s">
        <v>522</v>
      </c>
      <c r="AI829" s="195"/>
    </row>
    <row r="830" spans="1:35" s="160" customFormat="1" ht="12" x14ac:dyDescent="0.2">
      <c r="A830" s="224"/>
      <c r="B830" s="199"/>
      <c r="C830" s="1037" t="s">
        <v>523</v>
      </c>
      <c r="D830" s="1037"/>
      <c r="E830" s="1037"/>
      <c r="F830" s="1037"/>
      <c r="G830" s="1037"/>
      <c r="H830" s="1037"/>
      <c r="I830" s="1037"/>
      <c r="J830" s="1037"/>
      <c r="K830" s="1037"/>
      <c r="L830" s="225">
        <v>36.630000000000003</v>
      </c>
      <c r="M830" s="226"/>
      <c r="N830" s="227"/>
      <c r="V830" s="189"/>
      <c r="W830" s="195"/>
      <c r="AB830" s="195"/>
      <c r="AD830" s="195"/>
      <c r="AF830" s="207"/>
      <c r="AG830" s="195"/>
      <c r="AH830" s="163" t="s">
        <v>523</v>
      </c>
      <c r="AI830" s="195"/>
    </row>
    <row r="831" spans="1:35" s="160" customFormat="1" ht="12" x14ac:dyDescent="0.2">
      <c r="A831" s="224"/>
      <c r="B831" s="199"/>
      <c r="C831" s="1037" t="s">
        <v>524</v>
      </c>
      <c r="D831" s="1037"/>
      <c r="E831" s="1037"/>
      <c r="F831" s="1037"/>
      <c r="G831" s="1037"/>
      <c r="H831" s="1037"/>
      <c r="I831" s="1037"/>
      <c r="J831" s="1037"/>
      <c r="K831" s="1037"/>
      <c r="L831" s="225">
        <v>60.21</v>
      </c>
      <c r="M831" s="226"/>
      <c r="N831" s="227"/>
      <c r="V831" s="189"/>
      <c r="W831" s="195"/>
      <c r="AB831" s="195"/>
      <c r="AD831" s="195"/>
      <c r="AF831" s="207"/>
      <c r="AG831" s="195"/>
      <c r="AH831" s="163" t="s">
        <v>524</v>
      </c>
      <c r="AI831" s="195"/>
    </row>
    <row r="832" spans="1:35" s="160" customFormat="1" ht="12" x14ac:dyDescent="0.2">
      <c r="A832" s="224"/>
      <c r="B832" s="199"/>
      <c r="C832" s="1037" t="s">
        <v>525</v>
      </c>
      <c r="D832" s="1037"/>
      <c r="E832" s="1037"/>
      <c r="F832" s="1037"/>
      <c r="G832" s="1037"/>
      <c r="H832" s="1037"/>
      <c r="I832" s="1037"/>
      <c r="J832" s="1037"/>
      <c r="K832" s="1037"/>
      <c r="L832" s="225">
        <v>63.36</v>
      </c>
      <c r="M832" s="226"/>
      <c r="N832" s="227"/>
      <c r="V832" s="189"/>
      <c r="W832" s="195"/>
      <c r="AB832" s="195"/>
      <c r="AD832" s="195"/>
      <c r="AF832" s="207"/>
      <c r="AG832" s="195"/>
      <c r="AH832" s="163" t="s">
        <v>525</v>
      </c>
      <c r="AI832" s="195"/>
    </row>
    <row r="833" spans="1:35" s="160" customFormat="1" ht="12" x14ac:dyDescent="0.2">
      <c r="A833" s="224"/>
      <c r="B833" s="199"/>
      <c r="C833" s="1037" t="s">
        <v>526</v>
      </c>
      <c r="D833" s="1037"/>
      <c r="E833" s="1037"/>
      <c r="F833" s="1037"/>
      <c r="G833" s="1037"/>
      <c r="H833" s="1037"/>
      <c r="I833" s="1037"/>
      <c r="J833" s="1037"/>
      <c r="K833" s="1037"/>
      <c r="L833" s="225">
        <v>36.630000000000003</v>
      </c>
      <c r="M833" s="226"/>
      <c r="N833" s="227"/>
      <c r="V833" s="189"/>
      <c r="W833" s="195"/>
      <c r="AB833" s="195"/>
      <c r="AD833" s="195"/>
      <c r="AF833" s="207"/>
      <c r="AG833" s="195"/>
      <c r="AH833" s="163" t="s">
        <v>526</v>
      </c>
      <c r="AI833" s="195"/>
    </row>
    <row r="834" spans="1:35" s="160" customFormat="1" ht="12" x14ac:dyDescent="0.2">
      <c r="A834" s="224"/>
      <c r="B834" s="218"/>
      <c r="C834" s="1038" t="s">
        <v>3115</v>
      </c>
      <c r="D834" s="1038"/>
      <c r="E834" s="1038"/>
      <c r="F834" s="1038"/>
      <c r="G834" s="1038"/>
      <c r="H834" s="1038"/>
      <c r="I834" s="1038"/>
      <c r="J834" s="1038"/>
      <c r="K834" s="1038"/>
      <c r="L834" s="228">
        <v>854.95</v>
      </c>
      <c r="M834" s="229"/>
      <c r="N834" s="230"/>
      <c r="V834" s="189"/>
      <c r="W834" s="195"/>
      <c r="AB834" s="195"/>
      <c r="AD834" s="195"/>
      <c r="AF834" s="207"/>
      <c r="AG834" s="195"/>
      <c r="AI834" s="195" t="s">
        <v>3115</v>
      </c>
    </row>
    <row r="835" spans="1:35" s="160" customFormat="1" ht="12" x14ac:dyDescent="0.2">
      <c r="A835" s="1043" t="s">
        <v>2723</v>
      </c>
      <c r="B835" s="1044"/>
      <c r="C835" s="1044"/>
      <c r="D835" s="1044"/>
      <c r="E835" s="1044"/>
      <c r="F835" s="1044"/>
      <c r="G835" s="1044"/>
      <c r="H835" s="1044"/>
      <c r="I835" s="1044"/>
      <c r="J835" s="1044"/>
      <c r="K835" s="1044"/>
      <c r="L835" s="1044"/>
      <c r="M835" s="1044"/>
      <c r="N835" s="1045"/>
      <c r="V835" s="189" t="s">
        <v>2723</v>
      </c>
      <c r="W835" s="195"/>
      <c r="AB835" s="195"/>
      <c r="AD835" s="195"/>
      <c r="AF835" s="207"/>
      <c r="AG835" s="195"/>
      <c r="AI835" s="195"/>
    </row>
    <row r="836" spans="1:35" s="160" customFormat="1" ht="22.5" x14ac:dyDescent="0.2">
      <c r="A836" s="1040" t="s">
        <v>2724</v>
      </c>
      <c r="B836" s="1041"/>
      <c r="C836" s="1041"/>
      <c r="D836" s="1041"/>
      <c r="E836" s="1041"/>
      <c r="F836" s="1041"/>
      <c r="G836" s="1041"/>
      <c r="H836" s="1041"/>
      <c r="I836" s="1041"/>
      <c r="J836" s="1041"/>
      <c r="K836" s="1041"/>
      <c r="L836" s="1041"/>
      <c r="M836" s="1041"/>
      <c r="N836" s="1042"/>
      <c r="V836" s="189"/>
      <c r="W836" s="195"/>
      <c r="AB836" s="195"/>
      <c r="AD836" s="195" t="s">
        <v>2724</v>
      </c>
      <c r="AF836" s="207"/>
      <c r="AG836" s="195"/>
      <c r="AI836" s="195"/>
    </row>
    <row r="837" spans="1:35" s="160" customFormat="1" ht="33.75" x14ac:dyDescent="0.2">
      <c r="A837" s="190" t="s">
        <v>1109</v>
      </c>
      <c r="B837" s="191" t="s">
        <v>2502</v>
      </c>
      <c r="C837" s="1039" t="s">
        <v>2503</v>
      </c>
      <c r="D837" s="1039"/>
      <c r="E837" s="1039"/>
      <c r="F837" s="192" t="s">
        <v>621</v>
      </c>
      <c r="G837" s="192"/>
      <c r="H837" s="192"/>
      <c r="I837" s="192" t="s">
        <v>2741</v>
      </c>
      <c r="J837" s="193">
        <v>61.63</v>
      </c>
      <c r="K837" s="192"/>
      <c r="L837" s="193">
        <v>0.12</v>
      </c>
      <c r="M837" s="192"/>
      <c r="N837" s="194"/>
      <c r="V837" s="189"/>
      <c r="W837" s="195" t="s">
        <v>2503</v>
      </c>
      <c r="AB837" s="195"/>
      <c r="AD837" s="195"/>
      <c r="AF837" s="207"/>
      <c r="AG837" s="195"/>
      <c r="AI837" s="195"/>
    </row>
    <row r="838" spans="1:35" s="160" customFormat="1" ht="12" x14ac:dyDescent="0.2">
      <c r="A838" s="211"/>
      <c r="B838" s="212"/>
      <c r="C838" s="168" t="s">
        <v>623</v>
      </c>
      <c r="D838" s="213"/>
      <c r="E838" s="213"/>
      <c r="F838" s="214"/>
      <c r="G838" s="214"/>
      <c r="H838" s="214"/>
      <c r="I838" s="214"/>
      <c r="J838" s="215"/>
      <c r="K838" s="214"/>
      <c r="L838" s="215"/>
      <c r="M838" s="216"/>
      <c r="N838" s="217"/>
      <c r="V838" s="189"/>
      <c r="W838" s="195"/>
      <c r="AB838" s="195"/>
      <c r="AD838" s="195"/>
      <c r="AF838" s="207"/>
      <c r="AG838" s="195"/>
      <c r="AI838" s="195"/>
    </row>
    <row r="839" spans="1:35" s="160" customFormat="1" ht="22.5" x14ac:dyDescent="0.2">
      <c r="A839" s="1040" t="s">
        <v>2726</v>
      </c>
      <c r="B839" s="1041"/>
      <c r="C839" s="1041"/>
      <c r="D839" s="1041"/>
      <c r="E839" s="1041"/>
      <c r="F839" s="1041"/>
      <c r="G839" s="1041"/>
      <c r="H839" s="1041"/>
      <c r="I839" s="1041"/>
      <c r="J839" s="1041"/>
      <c r="K839" s="1041"/>
      <c r="L839" s="1041"/>
      <c r="M839" s="1041"/>
      <c r="N839" s="1042"/>
      <c r="V839" s="189"/>
      <c r="W839" s="195"/>
      <c r="AB839" s="195"/>
      <c r="AD839" s="195" t="s">
        <v>2726</v>
      </c>
      <c r="AF839" s="207"/>
      <c r="AG839" s="195"/>
      <c r="AI839" s="195"/>
    </row>
    <row r="840" spans="1:35" s="160" customFormat="1" ht="33.75" x14ac:dyDescent="0.2">
      <c r="A840" s="190" t="s">
        <v>1110</v>
      </c>
      <c r="B840" s="191" t="s">
        <v>619</v>
      </c>
      <c r="C840" s="1039" t="s">
        <v>620</v>
      </c>
      <c r="D840" s="1039"/>
      <c r="E840" s="1039"/>
      <c r="F840" s="192" t="s">
        <v>621</v>
      </c>
      <c r="G840" s="192"/>
      <c r="H840" s="192"/>
      <c r="I840" s="192" t="s">
        <v>3116</v>
      </c>
      <c r="J840" s="193">
        <v>64.680000000000007</v>
      </c>
      <c r="K840" s="192"/>
      <c r="L840" s="193">
        <v>57.11</v>
      </c>
      <c r="M840" s="192"/>
      <c r="N840" s="194"/>
      <c r="V840" s="189"/>
      <c r="W840" s="195" t="s">
        <v>620</v>
      </c>
      <c r="AB840" s="195"/>
      <c r="AD840" s="195"/>
      <c r="AF840" s="207"/>
      <c r="AG840" s="195"/>
      <c r="AI840" s="195"/>
    </row>
    <row r="841" spans="1:35" s="160" customFormat="1" ht="12" x14ac:dyDescent="0.2">
      <c r="A841" s="211"/>
      <c r="B841" s="212"/>
      <c r="C841" s="168" t="s">
        <v>623</v>
      </c>
      <c r="D841" s="213"/>
      <c r="E841" s="213"/>
      <c r="F841" s="214"/>
      <c r="G841" s="214"/>
      <c r="H841" s="214"/>
      <c r="I841" s="214"/>
      <c r="J841" s="215"/>
      <c r="K841" s="214"/>
      <c r="L841" s="215"/>
      <c r="M841" s="216"/>
      <c r="N841" s="217"/>
      <c r="V841" s="189"/>
      <c r="W841" s="195"/>
      <c r="AB841" s="195"/>
      <c r="AD841" s="195"/>
      <c r="AF841" s="207"/>
      <c r="AG841" s="195"/>
      <c r="AI841" s="195"/>
    </row>
    <row r="842" spans="1:35" s="160" customFormat="1" ht="12" x14ac:dyDescent="0.2">
      <c r="A842" s="196"/>
      <c r="B842" s="197"/>
      <c r="C842" s="1037" t="s">
        <v>3117</v>
      </c>
      <c r="D842" s="1037"/>
      <c r="E842" s="1037"/>
      <c r="F842" s="1037"/>
      <c r="G842" s="1037"/>
      <c r="H842" s="1037"/>
      <c r="I842" s="1037"/>
      <c r="J842" s="1037"/>
      <c r="K842" s="1037"/>
      <c r="L842" s="1037"/>
      <c r="M842" s="1037"/>
      <c r="N842" s="1046"/>
      <c r="V842" s="189"/>
      <c r="W842" s="195"/>
      <c r="AB842" s="195"/>
      <c r="AD842" s="195"/>
      <c r="AE842" s="163" t="s">
        <v>3117</v>
      </c>
      <c r="AF842" s="207"/>
      <c r="AG842" s="195"/>
      <c r="AI842" s="195"/>
    </row>
    <row r="843" spans="1:35" s="160" customFormat="1" ht="22.5" x14ac:dyDescent="0.2">
      <c r="A843" s="1040" t="s">
        <v>2732</v>
      </c>
      <c r="B843" s="1041"/>
      <c r="C843" s="1041"/>
      <c r="D843" s="1041"/>
      <c r="E843" s="1041"/>
      <c r="F843" s="1041"/>
      <c r="G843" s="1041"/>
      <c r="H843" s="1041"/>
      <c r="I843" s="1041"/>
      <c r="J843" s="1041"/>
      <c r="K843" s="1041"/>
      <c r="L843" s="1041"/>
      <c r="M843" s="1041"/>
      <c r="N843" s="1042"/>
      <c r="V843" s="189"/>
      <c r="W843" s="195"/>
      <c r="AB843" s="195"/>
      <c r="AD843" s="195" t="s">
        <v>2732</v>
      </c>
      <c r="AF843" s="207"/>
      <c r="AG843" s="195"/>
      <c r="AI843" s="195"/>
    </row>
    <row r="844" spans="1:35" s="160" customFormat="1" ht="33.75" x14ac:dyDescent="0.2">
      <c r="A844" s="190" t="s">
        <v>1004</v>
      </c>
      <c r="B844" s="191" t="s">
        <v>619</v>
      </c>
      <c r="C844" s="1039" t="s">
        <v>620</v>
      </c>
      <c r="D844" s="1039"/>
      <c r="E844" s="1039"/>
      <c r="F844" s="192" t="s">
        <v>621</v>
      </c>
      <c r="G844" s="192"/>
      <c r="H844" s="192"/>
      <c r="I844" s="192" t="s">
        <v>3118</v>
      </c>
      <c r="J844" s="193">
        <v>64.680000000000007</v>
      </c>
      <c r="K844" s="192"/>
      <c r="L844" s="193">
        <v>12.03</v>
      </c>
      <c r="M844" s="192"/>
      <c r="N844" s="194"/>
      <c r="V844" s="189"/>
      <c r="W844" s="195" t="s">
        <v>620</v>
      </c>
      <c r="AB844" s="195"/>
      <c r="AD844" s="195"/>
      <c r="AF844" s="207"/>
      <c r="AG844" s="195"/>
      <c r="AI844" s="195"/>
    </row>
    <row r="845" spans="1:35" s="160" customFormat="1" ht="12" x14ac:dyDescent="0.2">
      <c r="A845" s="211"/>
      <c r="B845" s="212"/>
      <c r="C845" s="168" t="s">
        <v>623</v>
      </c>
      <c r="D845" s="213"/>
      <c r="E845" s="213"/>
      <c r="F845" s="214"/>
      <c r="G845" s="214"/>
      <c r="H845" s="214"/>
      <c r="I845" s="214"/>
      <c r="J845" s="215"/>
      <c r="K845" s="214"/>
      <c r="L845" s="215"/>
      <c r="M845" s="216"/>
      <c r="N845" s="217"/>
      <c r="V845" s="189"/>
      <c r="W845" s="195"/>
      <c r="AB845" s="195"/>
      <c r="AD845" s="195"/>
      <c r="AF845" s="207"/>
      <c r="AG845" s="195"/>
      <c r="AI845" s="195"/>
    </row>
    <row r="846" spans="1:35" s="160" customFormat="1" ht="22.5" x14ac:dyDescent="0.2">
      <c r="A846" s="1040" t="s">
        <v>2734</v>
      </c>
      <c r="B846" s="1041"/>
      <c r="C846" s="1041"/>
      <c r="D846" s="1041"/>
      <c r="E846" s="1041"/>
      <c r="F846" s="1041"/>
      <c r="G846" s="1041"/>
      <c r="H846" s="1041"/>
      <c r="I846" s="1041"/>
      <c r="J846" s="1041"/>
      <c r="K846" s="1041"/>
      <c r="L846" s="1041"/>
      <c r="M846" s="1041"/>
      <c r="N846" s="1042"/>
      <c r="V846" s="189"/>
      <c r="W846" s="195"/>
      <c r="AB846" s="195"/>
      <c r="AD846" s="195" t="s">
        <v>2734</v>
      </c>
      <c r="AF846" s="207"/>
      <c r="AG846" s="195"/>
      <c r="AI846" s="195"/>
    </row>
    <row r="847" spans="1:35" s="160" customFormat="1" ht="33.75" x14ac:dyDescent="0.2">
      <c r="A847" s="190" t="s">
        <v>1124</v>
      </c>
      <c r="B847" s="191" t="s">
        <v>2735</v>
      </c>
      <c r="C847" s="1039" t="s">
        <v>2736</v>
      </c>
      <c r="D847" s="1039"/>
      <c r="E847" s="1039"/>
      <c r="F847" s="192" t="s">
        <v>621</v>
      </c>
      <c r="G847" s="192"/>
      <c r="H847" s="192"/>
      <c r="I847" s="192" t="s">
        <v>3119</v>
      </c>
      <c r="J847" s="193">
        <v>76.09</v>
      </c>
      <c r="K847" s="192"/>
      <c r="L847" s="193">
        <v>40.479999999999997</v>
      </c>
      <c r="M847" s="192"/>
      <c r="N847" s="194"/>
      <c r="V847" s="189"/>
      <c r="W847" s="195" t="s">
        <v>2736</v>
      </c>
      <c r="AB847" s="195"/>
      <c r="AD847" s="195"/>
      <c r="AF847" s="207"/>
      <c r="AG847" s="195"/>
      <c r="AI847" s="195"/>
    </row>
    <row r="848" spans="1:35" s="160" customFormat="1" ht="12" x14ac:dyDescent="0.2">
      <c r="A848" s="211"/>
      <c r="B848" s="212"/>
      <c r="C848" s="168" t="s">
        <v>623</v>
      </c>
      <c r="D848" s="213"/>
      <c r="E848" s="213"/>
      <c r="F848" s="214"/>
      <c r="G848" s="214"/>
      <c r="H848" s="214"/>
      <c r="I848" s="214"/>
      <c r="J848" s="215"/>
      <c r="K848" s="214"/>
      <c r="L848" s="215"/>
      <c r="M848" s="216"/>
      <c r="N848" s="217"/>
      <c r="V848" s="189"/>
      <c r="W848" s="195"/>
      <c r="AB848" s="195"/>
      <c r="AD848" s="195"/>
      <c r="AF848" s="207"/>
      <c r="AG848" s="195"/>
      <c r="AI848" s="195"/>
    </row>
    <row r="849" spans="1:37" s="160" customFormat="1" ht="12" x14ac:dyDescent="0.2">
      <c r="A849" s="196"/>
      <c r="B849" s="197"/>
      <c r="C849" s="1037" t="s">
        <v>3120</v>
      </c>
      <c r="D849" s="1037"/>
      <c r="E849" s="1037"/>
      <c r="F849" s="1037"/>
      <c r="G849" s="1037"/>
      <c r="H849" s="1037"/>
      <c r="I849" s="1037"/>
      <c r="J849" s="1037"/>
      <c r="K849" s="1037"/>
      <c r="L849" s="1037"/>
      <c r="M849" s="1037"/>
      <c r="N849" s="1046"/>
      <c r="V849" s="189"/>
      <c r="W849" s="195"/>
      <c r="AB849" s="195"/>
      <c r="AD849" s="195"/>
      <c r="AE849" s="163" t="s">
        <v>3120</v>
      </c>
      <c r="AF849" s="207"/>
      <c r="AG849" s="195"/>
      <c r="AI849" s="195"/>
    </row>
    <row r="850" spans="1:37" s="160" customFormat="1" ht="22.5" x14ac:dyDescent="0.2">
      <c r="A850" s="1040" t="s">
        <v>2738</v>
      </c>
      <c r="B850" s="1041"/>
      <c r="C850" s="1041"/>
      <c r="D850" s="1041"/>
      <c r="E850" s="1041"/>
      <c r="F850" s="1041"/>
      <c r="G850" s="1041"/>
      <c r="H850" s="1041"/>
      <c r="I850" s="1041"/>
      <c r="J850" s="1041"/>
      <c r="K850" s="1041"/>
      <c r="L850" s="1041"/>
      <c r="M850" s="1041"/>
      <c r="N850" s="1042"/>
      <c r="V850" s="189"/>
      <c r="W850" s="195"/>
      <c r="AB850" s="195"/>
      <c r="AD850" s="195" t="s">
        <v>2738</v>
      </c>
      <c r="AF850" s="207"/>
      <c r="AG850" s="195"/>
      <c r="AI850" s="195"/>
    </row>
    <row r="851" spans="1:37" s="160" customFormat="1" ht="33.75" x14ac:dyDescent="0.2">
      <c r="A851" s="190" t="s">
        <v>716</v>
      </c>
      <c r="B851" s="191" t="s">
        <v>2739</v>
      </c>
      <c r="C851" s="1039" t="s">
        <v>2740</v>
      </c>
      <c r="D851" s="1039"/>
      <c r="E851" s="1039"/>
      <c r="F851" s="192" t="s">
        <v>621</v>
      </c>
      <c r="G851" s="192"/>
      <c r="H851" s="192"/>
      <c r="I851" s="192" t="s">
        <v>1990</v>
      </c>
      <c r="J851" s="193">
        <v>106.91</v>
      </c>
      <c r="K851" s="192"/>
      <c r="L851" s="193">
        <v>8.5500000000000007</v>
      </c>
      <c r="M851" s="192"/>
      <c r="N851" s="194"/>
      <c r="V851" s="189"/>
      <c r="W851" s="195" t="s">
        <v>2740</v>
      </c>
      <c r="AB851" s="195"/>
      <c r="AD851" s="195"/>
      <c r="AF851" s="207"/>
      <c r="AG851" s="195"/>
      <c r="AI851" s="195"/>
    </row>
    <row r="852" spans="1:37" s="160" customFormat="1" ht="12" x14ac:dyDescent="0.2">
      <c r="A852" s="211"/>
      <c r="B852" s="212"/>
      <c r="C852" s="168" t="s">
        <v>623</v>
      </c>
      <c r="D852" s="213"/>
      <c r="E852" s="213"/>
      <c r="F852" s="214"/>
      <c r="G852" s="214"/>
      <c r="H852" s="214"/>
      <c r="I852" s="214"/>
      <c r="J852" s="215"/>
      <c r="K852" s="214"/>
      <c r="L852" s="215"/>
      <c r="M852" s="216"/>
      <c r="N852" s="217"/>
      <c r="V852" s="189"/>
      <c r="W852" s="195"/>
      <c r="AB852" s="195"/>
      <c r="AD852" s="195"/>
      <c r="AF852" s="207"/>
      <c r="AG852" s="195"/>
      <c r="AI852" s="195"/>
    </row>
    <row r="853" spans="1:37" s="160" customFormat="1" ht="1.5" customHeight="1" x14ac:dyDescent="0.2">
      <c r="A853" s="214"/>
      <c r="B853" s="212"/>
      <c r="C853" s="212"/>
      <c r="D853" s="212"/>
      <c r="E853" s="212"/>
      <c r="F853" s="214"/>
      <c r="G853" s="214"/>
      <c r="H853" s="214"/>
      <c r="I853" s="214"/>
      <c r="J853" s="218"/>
      <c r="K853" s="214"/>
      <c r="L853" s="218"/>
      <c r="M853" s="201"/>
      <c r="N853" s="218"/>
      <c r="V853" s="189"/>
      <c r="W853" s="195"/>
      <c r="AB853" s="195"/>
      <c r="AD853" s="195"/>
      <c r="AF853" s="207"/>
      <c r="AG853" s="195"/>
      <c r="AI853" s="195"/>
    </row>
    <row r="854" spans="1:37" s="160" customFormat="1" ht="22.5" x14ac:dyDescent="0.2">
      <c r="A854" s="219"/>
      <c r="B854" s="220"/>
      <c r="C854" s="1039" t="s">
        <v>2742</v>
      </c>
      <c r="D854" s="1039"/>
      <c r="E854" s="1039"/>
      <c r="F854" s="1039"/>
      <c r="G854" s="1039"/>
      <c r="H854" s="1039"/>
      <c r="I854" s="1039"/>
      <c r="J854" s="1039"/>
      <c r="K854" s="1039"/>
      <c r="L854" s="221"/>
      <c r="M854" s="222"/>
      <c r="N854" s="223"/>
      <c r="V854" s="189"/>
      <c r="W854" s="195"/>
      <c r="AB854" s="195"/>
      <c r="AD854" s="195"/>
      <c r="AF854" s="207"/>
      <c r="AG854" s="195" t="s">
        <v>2742</v>
      </c>
      <c r="AI854" s="195"/>
    </row>
    <row r="855" spans="1:37" s="160" customFormat="1" ht="12" x14ac:dyDescent="0.2">
      <c r="A855" s="224"/>
      <c r="B855" s="199"/>
      <c r="C855" s="1037" t="s">
        <v>512</v>
      </c>
      <c r="D855" s="1037"/>
      <c r="E855" s="1037"/>
      <c r="F855" s="1037"/>
      <c r="G855" s="1037"/>
      <c r="H855" s="1037"/>
      <c r="I855" s="1037"/>
      <c r="J855" s="1037"/>
      <c r="K855" s="1037"/>
      <c r="L855" s="225">
        <v>118.29</v>
      </c>
      <c r="M855" s="226"/>
      <c r="N855" s="227"/>
      <c r="V855" s="189"/>
      <c r="W855" s="195"/>
      <c r="AB855" s="195"/>
      <c r="AD855" s="195"/>
      <c r="AF855" s="207"/>
      <c r="AG855" s="195"/>
      <c r="AH855" s="163" t="s">
        <v>512</v>
      </c>
      <c r="AI855" s="195"/>
    </row>
    <row r="856" spans="1:37" s="160" customFormat="1" ht="12" x14ac:dyDescent="0.2">
      <c r="A856" s="224"/>
      <c r="B856" s="199"/>
      <c r="C856" s="1037" t="s">
        <v>513</v>
      </c>
      <c r="D856" s="1037"/>
      <c r="E856" s="1037"/>
      <c r="F856" s="1037"/>
      <c r="G856" s="1037"/>
      <c r="H856" s="1037"/>
      <c r="I856" s="1037"/>
      <c r="J856" s="1037"/>
      <c r="K856" s="1037"/>
      <c r="L856" s="225"/>
      <c r="M856" s="226"/>
      <c r="N856" s="227"/>
      <c r="V856" s="189"/>
      <c r="W856" s="195"/>
      <c r="AB856" s="195"/>
      <c r="AD856" s="195"/>
      <c r="AF856" s="207"/>
      <c r="AG856" s="195"/>
      <c r="AH856" s="163" t="s">
        <v>513</v>
      </c>
      <c r="AI856" s="195"/>
    </row>
    <row r="857" spans="1:37" s="160" customFormat="1" ht="12" x14ac:dyDescent="0.2">
      <c r="A857" s="224"/>
      <c r="B857" s="199"/>
      <c r="C857" s="1037" t="s">
        <v>517</v>
      </c>
      <c r="D857" s="1037"/>
      <c r="E857" s="1037"/>
      <c r="F857" s="1037"/>
      <c r="G857" s="1037"/>
      <c r="H857" s="1037"/>
      <c r="I857" s="1037"/>
      <c r="J857" s="1037"/>
      <c r="K857" s="1037"/>
      <c r="L857" s="225">
        <v>118.29</v>
      </c>
      <c r="M857" s="226"/>
      <c r="N857" s="227"/>
      <c r="V857" s="189"/>
      <c r="W857" s="195"/>
      <c r="AB857" s="195"/>
      <c r="AD857" s="195"/>
      <c r="AF857" s="207"/>
      <c r="AG857" s="195"/>
      <c r="AH857" s="163" t="s">
        <v>517</v>
      </c>
      <c r="AI857" s="195"/>
    </row>
    <row r="858" spans="1:37" s="160" customFormat="1" ht="12" x14ac:dyDescent="0.2">
      <c r="A858" s="224"/>
      <c r="B858" s="199"/>
      <c r="C858" s="1037" t="s">
        <v>518</v>
      </c>
      <c r="D858" s="1037"/>
      <c r="E858" s="1037"/>
      <c r="F858" s="1037"/>
      <c r="G858" s="1037"/>
      <c r="H858" s="1037"/>
      <c r="I858" s="1037"/>
      <c r="J858" s="1037"/>
      <c r="K858" s="1037"/>
      <c r="L858" s="225">
        <v>118.29</v>
      </c>
      <c r="M858" s="226"/>
      <c r="N858" s="227"/>
      <c r="V858" s="189"/>
      <c r="W858" s="195"/>
      <c r="AB858" s="195"/>
      <c r="AD858" s="195"/>
      <c r="AF858" s="207"/>
      <c r="AG858" s="195"/>
      <c r="AH858" s="163" t="s">
        <v>518</v>
      </c>
      <c r="AI858" s="195"/>
    </row>
    <row r="859" spans="1:37" s="160" customFormat="1" ht="12" x14ac:dyDescent="0.2">
      <c r="A859" s="224"/>
      <c r="B859" s="199"/>
      <c r="C859" s="1037" t="s">
        <v>513</v>
      </c>
      <c r="D859" s="1037"/>
      <c r="E859" s="1037"/>
      <c r="F859" s="1037"/>
      <c r="G859" s="1037"/>
      <c r="H859" s="1037"/>
      <c r="I859" s="1037"/>
      <c r="J859" s="1037"/>
      <c r="K859" s="1037"/>
      <c r="L859" s="225"/>
      <c r="M859" s="226"/>
      <c r="N859" s="227"/>
      <c r="V859" s="189"/>
      <c r="W859" s="195"/>
      <c r="AB859" s="195"/>
      <c r="AD859" s="195"/>
      <c r="AF859" s="207"/>
      <c r="AG859" s="195"/>
      <c r="AH859" s="163" t="s">
        <v>513</v>
      </c>
      <c r="AI859" s="195"/>
    </row>
    <row r="860" spans="1:37" s="160" customFormat="1" ht="12" x14ac:dyDescent="0.2">
      <c r="A860" s="224"/>
      <c r="B860" s="199"/>
      <c r="C860" s="1037" t="s">
        <v>521</v>
      </c>
      <c r="D860" s="1037"/>
      <c r="E860" s="1037"/>
      <c r="F860" s="1037"/>
      <c r="G860" s="1037"/>
      <c r="H860" s="1037"/>
      <c r="I860" s="1037"/>
      <c r="J860" s="1037"/>
      <c r="K860" s="1037"/>
      <c r="L860" s="225">
        <v>118.29</v>
      </c>
      <c r="M860" s="226"/>
      <c r="N860" s="227"/>
      <c r="V860" s="189"/>
      <c r="W860" s="195"/>
      <c r="AB860" s="195"/>
      <c r="AD860" s="195"/>
      <c r="AF860" s="207"/>
      <c r="AG860" s="195"/>
      <c r="AH860" s="163" t="s">
        <v>521</v>
      </c>
      <c r="AI860" s="195"/>
    </row>
    <row r="861" spans="1:37" s="160" customFormat="1" ht="22.5" x14ac:dyDescent="0.2">
      <c r="A861" s="224"/>
      <c r="B861" s="218"/>
      <c r="C861" s="1038" t="s">
        <v>2743</v>
      </c>
      <c r="D861" s="1038"/>
      <c r="E861" s="1038"/>
      <c r="F861" s="1038"/>
      <c r="G861" s="1038"/>
      <c r="H861" s="1038"/>
      <c r="I861" s="1038"/>
      <c r="J861" s="1038"/>
      <c r="K861" s="1038"/>
      <c r="L861" s="228">
        <v>118.29</v>
      </c>
      <c r="M861" s="229"/>
      <c r="N861" s="230"/>
      <c r="V861" s="189"/>
      <c r="W861" s="195"/>
      <c r="AB861" s="195"/>
      <c r="AD861" s="195"/>
      <c r="AF861" s="207"/>
      <c r="AG861" s="195"/>
      <c r="AI861" s="195" t="s">
        <v>2743</v>
      </c>
    </row>
    <row r="862" spans="1:37" s="160" customFormat="1" ht="2.25" customHeight="1" x14ac:dyDescent="0.2"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231"/>
      <c r="M862" s="232"/>
      <c r="N862" s="233"/>
    </row>
    <row r="863" spans="1:37" s="160" customFormat="1" x14ac:dyDescent="0.2">
      <c r="A863" s="219"/>
      <c r="B863" s="220"/>
      <c r="C863" s="1039" t="s">
        <v>636</v>
      </c>
      <c r="D863" s="1039"/>
      <c r="E863" s="1039"/>
      <c r="F863" s="1039"/>
      <c r="G863" s="1039"/>
      <c r="H863" s="1039"/>
      <c r="I863" s="1039"/>
      <c r="J863" s="1039"/>
      <c r="K863" s="1039"/>
      <c r="L863" s="221"/>
      <c r="M863" s="234"/>
      <c r="N863" s="223"/>
      <c r="AJ863" s="195" t="s">
        <v>636</v>
      </c>
    </row>
    <row r="864" spans="1:37" s="160" customFormat="1" x14ac:dyDescent="0.2">
      <c r="A864" s="224"/>
      <c r="B864" s="199"/>
      <c r="C864" s="1037" t="s">
        <v>512</v>
      </c>
      <c r="D864" s="1037"/>
      <c r="E864" s="1037"/>
      <c r="F864" s="1037"/>
      <c r="G864" s="1037"/>
      <c r="H864" s="1037"/>
      <c r="I864" s="1037"/>
      <c r="J864" s="1037"/>
      <c r="K864" s="1037"/>
      <c r="L864" s="225">
        <v>52171.73</v>
      </c>
      <c r="M864" s="235"/>
      <c r="N864" s="227"/>
      <c r="AJ864" s="195"/>
      <c r="AK864" s="163" t="s">
        <v>512</v>
      </c>
    </row>
    <row r="865" spans="1:37" s="160" customFormat="1" x14ac:dyDescent="0.2">
      <c r="A865" s="224"/>
      <c r="B865" s="199"/>
      <c r="C865" s="1037" t="s">
        <v>513</v>
      </c>
      <c r="D865" s="1037"/>
      <c r="E865" s="1037"/>
      <c r="F865" s="1037"/>
      <c r="G865" s="1037"/>
      <c r="H865" s="1037"/>
      <c r="I865" s="1037"/>
      <c r="J865" s="1037"/>
      <c r="K865" s="1037"/>
      <c r="L865" s="225"/>
      <c r="M865" s="235"/>
      <c r="N865" s="227"/>
      <c r="AJ865" s="195"/>
      <c r="AK865" s="163" t="s">
        <v>513</v>
      </c>
    </row>
    <row r="866" spans="1:37" s="160" customFormat="1" x14ac:dyDescent="0.2">
      <c r="A866" s="224"/>
      <c r="B866" s="199"/>
      <c r="C866" s="1037" t="s">
        <v>514</v>
      </c>
      <c r="D866" s="1037"/>
      <c r="E866" s="1037"/>
      <c r="F866" s="1037"/>
      <c r="G866" s="1037"/>
      <c r="H866" s="1037"/>
      <c r="I866" s="1037"/>
      <c r="J866" s="1037"/>
      <c r="K866" s="1037"/>
      <c r="L866" s="225">
        <v>2270.4299999999998</v>
      </c>
      <c r="M866" s="235"/>
      <c r="N866" s="227"/>
      <c r="AJ866" s="195"/>
      <c r="AK866" s="163" t="s">
        <v>514</v>
      </c>
    </row>
    <row r="867" spans="1:37" s="160" customFormat="1" x14ac:dyDescent="0.2">
      <c r="A867" s="224"/>
      <c r="B867" s="199"/>
      <c r="C867" s="1037" t="s">
        <v>515</v>
      </c>
      <c r="D867" s="1037"/>
      <c r="E867" s="1037"/>
      <c r="F867" s="1037"/>
      <c r="G867" s="1037"/>
      <c r="H867" s="1037"/>
      <c r="I867" s="1037"/>
      <c r="J867" s="1037"/>
      <c r="K867" s="1037"/>
      <c r="L867" s="225">
        <v>803.74</v>
      </c>
      <c r="M867" s="235"/>
      <c r="N867" s="227"/>
      <c r="AJ867" s="195"/>
      <c r="AK867" s="163" t="s">
        <v>515</v>
      </c>
    </row>
    <row r="868" spans="1:37" s="160" customFormat="1" x14ac:dyDescent="0.2">
      <c r="A868" s="224"/>
      <c r="B868" s="199"/>
      <c r="C868" s="1037" t="s">
        <v>516</v>
      </c>
      <c r="D868" s="1037"/>
      <c r="E868" s="1037"/>
      <c r="F868" s="1037"/>
      <c r="G868" s="1037"/>
      <c r="H868" s="1037"/>
      <c r="I868" s="1037"/>
      <c r="J868" s="1037"/>
      <c r="K868" s="1037"/>
      <c r="L868" s="225">
        <v>83.72</v>
      </c>
      <c r="M868" s="235"/>
      <c r="N868" s="227"/>
      <c r="AJ868" s="195"/>
      <c r="AK868" s="163" t="s">
        <v>516</v>
      </c>
    </row>
    <row r="869" spans="1:37" s="160" customFormat="1" x14ac:dyDescent="0.2">
      <c r="A869" s="224"/>
      <c r="B869" s="199"/>
      <c r="C869" s="1037" t="s">
        <v>517</v>
      </c>
      <c r="D869" s="1037"/>
      <c r="E869" s="1037"/>
      <c r="F869" s="1037"/>
      <c r="G869" s="1037"/>
      <c r="H869" s="1037"/>
      <c r="I869" s="1037"/>
      <c r="J869" s="1037"/>
      <c r="K869" s="1037"/>
      <c r="L869" s="225">
        <v>49097.56</v>
      </c>
      <c r="M869" s="235"/>
      <c r="N869" s="227"/>
      <c r="AJ869" s="195"/>
      <c r="AK869" s="163" t="s">
        <v>517</v>
      </c>
    </row>
    <row r="870" spans="1:37" s="160" customFormat="1" x14ac:dyDescent="0.2">
      <c r="A870" s="224"/>
      <c r="B870" s="199" t="s">
        <v>423</v>
      </c>
      <c r="C870" s="1037" t="s">
        <v>518</v>
      </c>
      <c r="D870" s="1037"/>
      <c r="E870" s="1037"/>
      <c r="F870" s="1037"/>
      <c r="G870" s="1037"/>
      <c r="H870" s="1037"/>
      <c r="I870" s="1037"/>
      <c r="J870" s="1037"/>
      <c r="K870" s="1037"/>
      <c r="L870" s="225">
        <v>50263.12</v>
      </c>
      <c r="M870" s="235" t="s">
        <v>567</v>
      </c>
      <c r="N870" s="227">
        <v>471468</v>
      </c>
      <c r="AJ870" s="195"/>
      <c r="AK870" s="163" t="s">
        <v>518</v>
      </c>
    </row>
    <row r="871" spans="1:37" s="160" customFormat="1" x14ac:dyDescent="0.2">
      <c r="A871" s="224"/>
      <c r="B871" s="199"/>
      <c r="C871" s="1037" t="s">
        <v>513</v>
      </c>
      <c r="D871" s="1037"/>
      <c r="E871" s="1037"/>
      <c r="F871" s="1037"/>
      <c r="G871" s="1037"/>
      <c r="H871" s="1037"/>
      <c r="I871" s="1037"/>
      <c r="J871" s="1037"/>
      <c r="K871" s="1037"/>
      <c r="L871" s="225"/>
      <c r="M871" s="235"/>
      <c r="N871" s="227"/>
      <c r="AJ871" s="195"/>
      <c r="AK871" s="163" t="s">
        <v>513</v>
      </c>
    </row>
    <row r="872" spans="1:37" s="160" customFormat="1" x14ac:dyDescent="0.2">
      <c r="A872" s="224"/>
      <c r="B872" s="199"/>
      <c r="C872" s="1037" t="s">
        <v>519</v>
      </c>
      <c r="D872" s="1037"/>
      <c r="E872" s="1037"/>
      <c r="F872" s="1037"/>
      <c r="G872" s="1037"/>
      <c r="H872" s="1037"/>
      <c r="I872" s="1037"/>
      <c r="J872" s="1037"/>
      <c r="K872" s="1037"/>
      <c r="L872" s="225">
        <v>1646.29</v>
      </c>
      <c r="M872" s="235"/>
      <c r="N872" s="227"/>
      <c r="AJ872" s="195"/>
      <c r="AK872" s="163" t="s">
        <v>519</v>
      </c>
    </row>
    <row r="873" spans="1:37" s="160" customFormat="1" x14ac:dyDescent="0.2">
      <c r="A873" s="224"/>
      <c r="B873" s="199"/>
      <c r="C873" s="1037" t="s">
        <v>520</v>
      </c>
      <c r="D873" s="1037"/>
      <c r="E873" s="1037"/>
      <c r="F873" s="1037"/>
      <c r="G873" s="1037"/>
      <c r="H873" s="1037"/>
      <c r="I873" s="1037"/>
      <c r="J873" s="1037"/>
      <c r="K873" s="1037"/>
      <c r="L873" s="225">
        <v>656.07</v>
      </c>
      <c r="M873" s="235"/>
      <c r="N873" s="227"/>
      <c r="AJ873" s="195"/>
      <c r="AK873" s="163" t="s">
        <v>520</v>
      </c>
    </row>
    <row r="874" spans="1:37" s="160" customFormat="1" x14ac:dyDescent="0.2">
      <c r="A874" s="224"/>
      <c r="B874" s="199"/>
      <c r="C874" s="1037" t="s">
        <v>521</v>
      </c>
      <c r="D874" s="1037"/>
      <c r="E874" s="1037"/>
      <c r="F874" s="1037"/>
      <c r="G874" s="1037"/>
      <c r="H874" s="1037"/>
      <c r="I874" s="1037"/>
      <c r="J874" s="1037"/>
      <c r="K874" s="1037"/>
      <c r="L874" s="225">
        <v>44978.2</v>
      </c>
      <c r="M874" s="235"/>
      <c r="N874" s="227"/>
      <c r="AJ874" s="195"/>
      <c r="AK874" s="163" t="s">
        <v>521</v>
      </c>
    </row>
    <row r="875" spans="1:37" s="160" customFormat="1" x14ac:dyDescent="0.2">
      <c r="A875" s="224"/>
      <c r="B875" s="199"/>
      <c r="C875" s="1037" t="s">
        <v>522</v>
      </c>
      <c r="D875" s="1037"/>
      <c r="E875" s="1037"/>
      <c r="F875" s="1037"/>
      <c r="G875" s="1037"/>
      <c r="H875" s="1037"/>
      <c r="I875" s="1037"/>
      <c r="J875" s="1037"/>
      <c r="K875" s="1037"/>
      <c r="L875" s="225">
        <v>1878.3</v>
      </c>
      <c r="M875" s="235"/>
      <c r="N875" s="227"/>
      <c r="AJ875" s="195"/>
      <c r="AK875" s="163" t="s">
        <v>522</v>
      </c>
    </row>
    <row r="876" spans="1:37" s="160" customFormat="1" x14ac:dyDescent="0.2">
      <c r="A876" s="224"/>
      <c r="B876" s="199"/>
      <c r="C876" s="1037" t="s">
        <v>523</v>
      </c>
      <c r="D876" s="1037"/>
      <c r="E876" s="1037"/>
      <c r="F876" s="1037"/>
      <c r="G876" s="1037"/>
      <c r="H876" s="1037"/>
      <c r="I876" s="1037"/>
      <c r="J876" s="1037"/>
      <c r="K876" s="1037"/>
      <c r="L876" s="225">
        <v>1104.26</v>
      </c>
      <c r="M876" s="235"/>
      <c r="N876" s="227"/>
      <c r="AJ876" s="195"/>
      <c r="AK876" s="163" t="s">
        <v>523</v>
      </c>
    </row>
    <row r="877" spans="1:37" s="160" customFormat="1" x14ac:dyDescent="0.2">
      <c r="A877" s="224"/>
      <c r="B877" s="199" t="s">
        <v>423</v>
      </c>
      <c r="C877" s="1037" t="s">
        <v>3041</v>
      </c>
      <c r="D877" s="1037"/>
      <c r="E877" s="1037"/>
      <c r="F877" s="1037"/>
      <c r="G877" s="1037"/>
      <c r="H877" s="1037"/>
      <c r="I877" s="1037"/>
      <c r="J877" s="1037"/>
      <c r="K877" s="1037"/>
      <c r="L877" s="225">
        <v>5788.91</v>
      </c>
      <c r="M877" s="235" t="s">
        <v>567</v>
      </c>
      <c r="N877" s="227">
        <v>54300</v>
      </c>
      <c r="AJ877" s="195"/>
      <c r="AK877" s="163" t="s">
        <v>3041</v>
      </c>
    </row>
    <row r="878" spans="1:37" s="160" customFormat="1" x14ac:dyDescent="0.2">
      <c r="A878" s="224"/>
      <c r="B878" s="199"/>
      <c r="C878" s="1037" t="s">
        <v>513</v>
      </c>
      <c r="D878" s="1037"/>
      <c r="E878" s="1037"/>
      <c r="F878" s="1037"/>
      <c r="G878" s="1037"/>
      <c r="H878" s="1037"/>
      <c r="I878" s="1037"/>
      <c r="J878" s="1037"/>
      <c r="K878" s="1037"/>
      <c r="L878" s="225"/>
      <c r="M878" s="235"/>
      <c r="N878" s="227"/>
      <c r="AJ878" s="195"/>
      <c r="AK878" s="163" t="s">
        <v>513</v>
      </c>
    </row>
    <row r="879" spans="1:37" s="160" customFormat="1" x14ac:dyDescent="0.2">
      <c r="A879" s="224"/>
      <c r="B879" s="199"/>
      <c r="C879" s="1037" t="s">
        <v>519</v>
      </c>
      <c r="D879" s="1037"/>
      <c r="E879" s="1037"/>
      <c r="F879" s="1037"/>
      <c r="G879" s="1037"/>
      <c r="H879" s="1037"/>
      <c r="I879" s="1037"/>
      <c r="J879" s="1037"/>
      <c r="K879" s="1037"/>
      <c r="L879" s="225">
        <v>624.14</v>
      </c>
      <c r="M879" s="235"/>
      <c r="N879" s="227"/>
      <c r="AJ879" s="195"/>
      <c r="AK879" s="163" t="s">
        <v>519</v>
      </c>
    </row>
    <row r="880" spans="1:37" s="160" customFormat="1" x14ac:dyDescent="0.2">
      <c r="A880" s="224"/>
      <c r="B880" s="199"/>
      <c r="C880" s="1037" t="s">
        <v>520</v>
      </c>
      <c r="D880" s="1037"/>
      <c r="E880" s="1037"/>
      <c r="F880" s="1037"/>
      <c r="G880" s="1037"/>
      <c r="H880" s="1037"/>
      <c r="I880" s="1037"/>
      <c r="J880" s="1037"/>
      <c r="K880" s="1037"/>
      <c r="L880" s="225">
        <v>147.66999999999999</v>
      </c>
      <c r="M880" s="235"/>
      <c r="N880" s="227"/>
      <c r="AJ880" s="195"/>
      <c r="AK880" s="163" t="s">
        <v>520</v>
      </c>
    </row>
    <row r="881" spans="1:38" x14ac:dyDescent="0.2">
      <c r="A881" s="224"/>
      <c r="B881" s="199"/>
      <c r="C881" s="1037" t="s">
        <v>521</v>
      </c>
      <c r="D881" s="1037"/>
      <c r="E881" s="1037"/>
      <c r="F881" s="1037"/>
      <c r="G881" s="1037"/>
      <c r="H881" s="1037"/>
      <c r="I881" s="1037"/>
      <c r="J881" s="1037"/>
      <c r="K881" s="1037"/>
      <c r="L881" s="225">
        <v>4119.3599999999997</v>
      </c>
      <c r="M881" s="235"/>
      <c r="N881" s="227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95"/>
      <c r="AK881" s="163" t="s">
        <v>521</v>
      </c>
      <c r="AL881" s="160"/>
    </row>
    <row r="882" spans="1:38" x14ac:dyDescent="0.2">
      <c r="A882" s="224"/>
      <c r="B882" s="199"/>
      <c r="C882" s="1037" t="s">
        <v>522</v>
      </c>
      <c r="D882" s="1037"/>
      <c r="E882" s="1037"/>
      <c r="F882" s="1037"/>
      <c r="G882" s="1037"/>
      <c r="H882" s="1037"/>
      <c r="I882" s="1037"/>
      <c r="J882" s="1037"/>
      <c r="K882" s="1037"/>
      <c r="L882" s="225">
        <v>585.76</v>
      </c>
      <c r="M882" s="235"/>
      <c r="N882" s="227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95"/>
      <c r="AK882" s="163" t="s">
        <v>522</v>
      </c>
      <c r="AL882" s="160"/>
    </row>
    <row r="883" spans="1:38" x14ac:dyDescent="0.2">
      <c r="A883" s="224"/>
      <c r="B883" s="199"/>
      <c r="C883" s="1037" t="s">
        <v>523</v>
      </c>
      <c r="D883" s="1037"/>
      <c r="E883" s="1037"/>
      <c r="F883" s="1037"/>
      <c r="G883" s="1037"/>
      <c r="H883" s="1037"/>
      <c r="I883" s="1037"/>
      <c r="J883" s="1037"/>
      <c r="K883" s="1037"/>
      <c r="L883" s="225">
        <v>311.98</v>
      </c>
      <c r="M883" s="235"/>
      <c r="N883" s="227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95"/>
      <c r="AK883" s="163" t="s">
        <v>523</v>
      </c>
      <c r="AL883" s="160"/>
    </row>
    <row r="884" spans="1:38" x14ac:dyDescent="0.2">
      <c r="A884" s="224"/>
      <c r="B884" s="199"/>
      <c r="C884" s="1037" t="s">
        <v>1374</v>
      </c>
      <c r="D884" s="1037"/>
      <c r="E884" s="1037"/>
      <c r="F884" s="1037"/>
      <c r="G884" s="1037"/>
      <c r="H884" s="1037"/>
      <c r="I884" s="1037"/>
      <c r="J884" s="1037"/>
      <c r="K884" s="1037"/>
      <c r="L884" s="225">
        <v>344156.86</v>
      </c>
      <c r="M884" s="235"/>
      <c r="N884" s="227">
        <v>1707018</v>
      </c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95"/>
      <c r="AK884" s="163" t="s">
        <v>1374</v>
      </c>
      <c r="AL884" s="160"/>
    </row>
    <row r="885" spans="1:38" x14ac:dyDescent="0.2">
      <c r="A885" s="224"/>
      <c r="B885" s="199" t="s">
        <v>434</v>
      </c>
      <c r="C885" s="1037" t="s">
        <v>3042</v>
      </c>
      <c r="D885" s="1037"/>
      <c r="E885" s="1037"/>
      <c r="F885" s="1037"/>
      <c r="G885" s="1037"/>
      <c r="H885" s="1037"/>
      <c r="I885" s="1037"/>
      <c r="J885" s="1037"/>
      <c r="K885" s="1037"/>
      <c r="L885" s="225">
        <v>341882.66</v>
      </c>
      <c r="M885" s="235" t="s">
        <v>1362</v>
      </c>
      <c r="N885" s="227">
        <v>1695738</v>
      </c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  <c r="AH885" s="160"/>
      <c r="AI885" s="160"/>
      <c r="AJ885" s="195"/>
      <c r="AK885" s="163" t="s">
        <v>3042</v>
      </c>
      <c r="AL885" s="160"/>
    </row>
    <row r="886" spans="1:38" x14ac:dyDescent="0.2">
      <c r="A886" s="224"/>
      <c r="B886" s="199" t="s">
        <v>434</v>
      </c>
      <c r="C886" s="1037" t="s">
        <v>3043</v>
      </c>
      <c r="D886" s="1037"/>
      <c r="E886" s="1037"/>
      <c r="F886" s="1037"/>
      <c r="G886" s="1037"/>
      <c r="H886" s="1037"/>
      <c r="I886" s="1037"/>
      <c r="J886" s="1037"/>
      <c r="K886" s="1037"/>
      <c r="L886" s="225">
        <v>2274.1999999999998</v>
      </c>
      <c r="M886" s="235" t="s">
        <v>1362</v>
      </c>
      <c r="N886" s="227">
        <v>11280</v>
      </c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  <c r="AH886" s="160"/>
      <c r="AI886" s="160"/>
      <c r="AJ886" s="195"/>
      <c r="AK886" s="163" t="s">
        <v>3043</v>
      </c>
      <c r="AL886" s="160"/>
    </row>
    <row r="887" spans="1:38" x14ac:dyDescent="0.2">
      <c r="A887" s="224"/>
      <c r="B887" s="199"/>
      <c r="C887" s="1037" t="s">
        <v>524</v>
      </c>
      <c r="D887" s="1037"/>
      <c r="E887" s="1037"/>
      <c r="F887" s="1037"/>
      <c r="G887" s="1037"/>
      <c r="H887" s="1037"/>
      <c r="I887" s="1037"/>
      <c r="J887" s="1037"/>
      <c r="K887" s="1037"/>
      <c r="L887" s="225">
        <v>2354.15</v>
      </c>
      <c r="M887" s="235"/>
      <c r="N887" s="227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  <c r="AH887" s="160"/>
      <c r="AI887" s="160"/>
      <c r="AJ887" s="195"/>
      <c r="AK887" s="163" t="s">
        <v>524</v>
      </c>
      <c r="AL887" s="160"/>
    </row>
    <row r="888" spans="1:38" x14ac:dyDescent="0.2">
      <c r="A888" s="224"/>
      <c r="B888" s="199"/>
      <c r="C888" s="1037" t="s">
        <v>525</v>
      </c>
      <c r="D888" s="1037"/>
      <c r="E888" s="1037"/>
      <c r="F888" s="1037"/>
      <c r="G888" s="1037"/>
      <c r="H888" s="1037"/>
      <c r="I888" s="1037"/>
      <c r="J888" s="1037"/>
      <c r="K888" s="1037"/>
      <c r="L888" s="225">
        <v>2464.06</v>
      </c>
      <c r="M888" s="235"/>
      <c r="N888" s="227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  <c r="AH888" s="160"/>
      <c r="AI888" s="160"/>
      <c r="AJ888" s="195"/>
      <c r="AK888" s="163" t="s">
        <v>525</v>
      </c>
      <c r="AL888" s="160"/>
    </row>
    <row r="889" spans="1:38" x14ac:dyDescent="0.2">
      <c r="A889" s="224"/>
      <c r="B889" s="199"/>
      <c r="C889" s="1037" t="s">
        <v>526</v>
      </c>
      <c r="D889" s="1037"/>
      <c r="E889" s="1037"/>
      <c r="F889" s="1037"/>
      <c r="G889" s="1037"/>
      <c r="H889" s="1037"/>
      <c r="I889" s="1037"/>
      <c r="J889" s="1037"/>
      <c r="K889" s="1037"/>
      <c r="L889" s="225">
        <v>1416.24</v>
      </c>
      <c r="M889" s="235"/>
      <c r="N889" s="227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95"/>
      <c r="AK889" s="163" t="s">
        <v>526</v>
      </c>
      <c r="AL889" s="160"/>
    </row>
    <row r="890" spans="1:38" x14ac:dyDescent="0.2">
      <c r="A890" s="224"/>
      <c r="B890" s="218"/>
      <c r="C890" s="1038" t="s">
        <v>637</v>
      </c>
      <c r="D890" s="1038"/>
      <c r="E890" s="1038"/>
      <c r="F890" s="1038"/>
      <c r="G890" s="1038"/>
      <c r="H890" s="1038"/>
      <c r="I890" s="1038"/>
      <c r="J890" s="1038"/>
      <c r="K890" s="1038"/>
      <c r="L890" s="228">
        <v>400208.89</v>
      </c>
      <c r="M890" s="236"/>
      <c r="N890" s="237">
        <v>2232786</v>
      </c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  <c r="AH890" s="160"/>
      <c r="AI890" s="160"/>
      <c r="AJ890" s="195"/>
      <c r="AK890" s="160"/>
      <c r="AL890" s="195" t="s">
        <v>637</v>
      </c>
    </row>
    <row r="891" spans="1:38" x14ac:dyDescent="0.2">
      <c r="A891" s="224"/>
      <c r="B891" s="199"/>
      <c r="C891" s="1037" t="s">
        <v>513</v>
      </c>
      <c r="D891" s="1037"/>
      <c r="E891" s="1037"/>
      <c r="F891" s="1037"/>
      <c r="G891" s="1037"/>
      <c r="H891" s="1037"/>
      <c r="I891" s="1037"/>
      <c r="J891" s="1037"/>
      <c r="K891" s="1037"/>
      <c r="L891" s="225"/>
      <c r="M891" s="235"/>
      <c r="N891" s="227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  <c r="AH891" s="160"/>
      <c r="AI891" s="160"/>
      <c r="AJ891" s="195"/>
      <c r="AK891" s="163" t="s">
        <v>513</v>
      </c>
      <c r="AL891" s="195"/>
    </row>
    <row r="892" spans="1:38" x14ac:dyDescent="0.2">
      <c r="A892" s="224"/>
      <c r="B892" s="199"/>
      <c r="C892" s="1037" t="s">
        <v>615</v>
      </c>
      <c r="D892" s="1037"/>
      <c r="E892" s="1037"/>
      <c r="F892" s="1037"/>
      <c r="G892" s="1037"/>
      <c r="H892" s="1037"/>
      <c r="I892" s="1037"/>
      <c r="J892" s="1037"/>
      <c r="K892" s="1037"/>
      <c r="L892" s="225"/>
      <c r="M892" s="235"/>
      <c r="N892" s="227">
        <v>23897</v>
      </c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  <c r="AH892" s="160"/>
      <c r="AI892" s="160"/>
      <c r="AJ892" s="195"/>
      <c r="AK892" s="163" t="s">
        <v>615</v>
      </c>
      <c r="AL892" s="195"/>
    </row>
    <row r="893" spans="1:38" x14ac:dyDescent="0.2">
      <c r="A893" s="224"/>
      <c r="B893" s="199"/>
      <c r="C893" s="1037" t="s">
        <v>1376</v>
      </c>
      <c r="D893" s="1037"/>
      <c r="E893" s="1037"/>
      <c r="F893" s="1037"/>
      <c r="G893" s="1037"/>
      <c r="H893" s="1037"/>
      <c r="I893" s="1037"/>
      <c r="J893" s="1037"/>
      <c r="K893" s="1037"/>
      <c r="L893" s="225"/>
      <c r="M893" s="235"/>
      <c r="N893" s="227">
        <v>1695738</v>
      </c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  <c r="AH893" s="160"/>
      <c r="AI893" s="160"/>
      <c r="AJ893" s="195"/>
      <c r="AK893" s="163" t="s">
        <v>1376</v>
      </c>
      <c r="AL893" s="195"/>
    </row>
    <row r="894" spans="1:38" ht="1.5" customHeight="1" x14ac:dyDescent="0.2">
      <c r="B894" s="218"/>
      <c r="C894" s="212"/>
      <c r="D894" s="212"/>
      <c r="E894" s="212"/>
      <c r="F894" s="212"/>
      <c r="G894" s="212"/>
      <c r="H894" s="212"/>
      <c r="I894" s="212"/>
      <c r="J894" s="212"/>
      <c r="K894" s="212"/>
      <c r="L894" s="228"/>
      <c r="M894" s="229"/>
      <c r="N894" s="238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  <c r="AK894" s="160"/>
      <c r="AL894" s="160"/>
    </row>
    <row r="895" spans="1:38" ht="53.25" customHeight="1" x14ac:dyDescent="0.2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  <c r="AK895" s="160"/>
      <c r="AL895" s="160"/>
    </row>
    <row r="896" spans="1:38" x14ac:dyDescent="0.2">
      <c r="B896" s="240" t="s">
        <v>376</v>
      </c>
      <c r="C896" s="1035" t="s">
        <v>2744</v>
      </c>
      <c r="D896" s="1035"/>
      <c r="E896" s="1035"/>
      <c r="F896" s="1035"/>
      <c r="G896" s="1035"/>
      <c r="H896" s="1035"/>
      <c r="I896" s="1035"/>
      <c r="J896" s="1035"/>
      <c r="K896" s="1035"/>
      <c r="L896" s="1035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  <c r="AK896" s="160"/>
      <c r="AL896" s="160"/>
    </row>
    <row r="897" spans="2:38" ht="13.5" customHeight="1" x14ac:dyDescent="0.2">
      <c r="B897" s="161"/>
      <c r="C897" s="1036" t="s">
        <v>92</v>
      </c>
      <c r="D897" s="1036"/>
      <c r="E897" s="1036"/>
      <c r="F897" s="1036"/>
      <c r="G897" s="1036"/>
      <c r="H897" s="1036"/>
      <c r="I897" s="1036"/>
      <c r="J897" s="1036"/>
      <c r="K897" s="1036"/>
      <c r="L897" s="1036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</row>
    <row r="898" spans="2:38" ht="12.75" customHeight="1" x14ac:dyDescent="0.2">
      <c r="B898" s="240" t="s">
        <v>377</v>
      </c>
      <c r="C898" s="1035" t="s">
        <v>2745</v>
      </c>
      <c r="D898" s="1035"/>
      <c r="E898" s="1035"/>
      <c r="F898" s="1035"/>
      <c r="G898" s="1035"/>
      <c r="H898" s="1035"/>
      <c r="I898" s="1035"/>
      <c r="J898" s="1035"/>
      <c r="K898" s="1035"/>
      <c r="L898" s="1035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  <c r="AK898" s="160"/>
      <c r="AL898" s="160"/>
    </row>
    <row r="899" spans="2:38" ht="13.5" customHeight="1" x14ac:dyDescent="0.2">
      <c r="C899" s="1036" t="s">
        <v>92</v>
      </c>
      <c r="D899" s="1036"/>
      <c r="E899" s="1036"/>
      <c r="F899" s="1036"/>
      <c r="G899" s="1036"/>
      <c r="H899" s="1036"/>
      <c r="I899" s="1036"/>
      <c r="J899" s="1036"/>
      <c r="K899" s="1036"/>
      <c r="L899" s="1036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  <c r="AK899" s="160"/>
      <c r="AL899" s="160"/>
    </row>
    <row r="901" spans="2:38" x14ac:dyDescent="0.2">
      <c r="B901" s="241"/>
      <c r="D901" s="241"/>
      <c r="F901" s="241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  <c r="AK901" s="160"/>
      <c r="AL901" s="160"/>
    </row>
    <row r="918" spans="15:38" x14ac:dyDescent="0.2"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160"/>
      <c r="AI918" s="160"/>
      <c r="AJ918" s="160"/>
      <c r="AK918" s="160"/>
      <c r="AL918" s="160"/>
    </row>
    <row r="919" spans="15:38" x14ac:dyDescent="0.2"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160"/>
      <c r="AI919" s="160"/>
      <c r="AJ919" s="160"/>
      <c r="AK919" s="160"/>
      <c r="AL919" s="160"/>
    </row>
    <row r="922" spans="15:38" x14ac:dyDescent="0.2"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160"/>
      <c r="AI922" s="160"/>
      <c r="AJ922" s="160"/>
      <c r="AK922" s="160"/>
      <c r="AL922" s="160"/>
    </row>
  </sheetData>
  <mergeCells count="815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4:E54"/>
    <mergeCell ref="C56:N56"/>
    <mergeCell ref="C57:N57"/>
    <mergeCell ref="C58:E58"/>
    <mergeCell ref="C59:N59"/>
    <mergeCell ref="C47:E47"/>
    <mergeCell ref="C48:E48"/>
    <mergeCell ref="C49:E49"/>
    <mergeCell ref="C50:E50"/>
    <mergeCell ref="C51:E51"/>
    <mergeCell ref="C52:E52"/>
    <mergeCell ref="C66:E66"/>
    <mergeCell ref="C67:E67"/>
    <mergeCell ref="C68:E68"/>
    <mergeCell ref="C69:E69"/>
    <mergeCell ref="C70:E70"/>
    <mergeCell ref="C71:E71"/>
    <mergeCell ref="C60:N60"/>
    <mergeCell ref="C61:E61"/>
    <mergeCell ref="C62:E62"/>
    <mergeCell ref="C63:E63"/>
    <mergeCell ref="C64:E64"/>
    <mergeCell ref="C65:E65"/>
    <mergeCell ref="C79:N79"/>
    <mergeCell ref="C80:E80"/>
    <mergeCell ref="C81:E81"/>
    <mergeCell ref="C82:E82"/>
    <mergeCell ref="C83:E83"/>
    <mergeCell ref="C84:E84"/>
    <mergeCell ref="C72:E72"/>
    <mergeCell ref="C74:N74"/>
    <mergeCell ref="C75:N75"/>
    <mergeCell ref="A76:N76"/>
    <mergeCell ref="C77:E77"/>
    <mergeCell ref="C78:N78"/>
    <mergeCell ref="C91:E91"/>
    <mergeCell ref="C92:E92"/>
    <mergeCell ref="C93:E93"/>
    <mergeCell ref="C94:E94"/>
    <mergeCell ref="C96:E96"/>
    <mergeCell ref="C97:N97"/>
    <mergeCell ref="C85:E85"/>
    <mergeCell ref="C86:E86"/>
    <mergeCell ref="C87:E87"/>
    <mergeCell ref="C88:E88"/>
    <mergeCell ref="C89:E89"/>
    <mergeCell ref="C90:E90"/>
    <mergeCell ref="C104:E104"/>
    <mergeCell ref="C105:E105"/>
    <mergeCell ref="C106:E106"/>
    <mergeCell ref="C107:E107"/>
    <mergeCell ref="C108:E108"/>
    <mergeCell ref="C109:E109"/>
    <mergeCell ref="C98:N98"/>
    <mergeCell ref="C99:N99"/>
    <mergeCell ref="C100:E100"/>
    <mergeCell ref="C101:E101"/>
    <mergeCell ref="C102:E102"/>
    <mergeCell ref="C103:E103"/>
    <mergeCell ref="C117:N117"/>
    <mergeCell ref="C118:N118"/>
    <mergeCell ref="C119:E119"/>
    <mergeCell ref="C120:E120"/>
    <mergeCell ref="C121:E121"/>
    <mergeCell ref="C122:E122"/>
    <mergeCell ref="C110:E110"/>
    <mergeCell ref="C111:E111"/>
    <mergeCell ref="C112:E112"/>
    <mergeCell ref="C113:E113"/>
    <mergeCell ref="C114:E114"/>
    <mergeCell ref="C116:E116"/>
    <mergeCell ref="C129:N129"/>
    <mergeCell ref="C130:N130"/>
    <mergeCell ref="C131:E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41:E141"/>
    <mergeCell ref="C142:E142"/>
    <mergeCell ref="C143:E143"/>
    <mergeCell ref="C144:E144"/>
    <mergeCell ref="C146:E146"/>
    <mergeCell ref="C147:N147"/>
    <mergeCell ref="C135:E135"/>
    <mergeCell ref="C136:E136"/>
    <mergeCell ref="C137:E137"/>
    <mergeCell ref="C138:E138"/>
    <mergeCell ref="C139:E139"/>
    <mergeCell ref="C140:E140"/>
    <mergeCell ref="C154:E154"/>
    <mergeCell ref="C155:E155"/>
    <mergeCell ref="C156:E156"/>
    <mergeCell ref="C157:E157"/>
    <mergeCell ref="C158:E158"/>
    <mergeCell ref="C159:N159"/>
    <mergeCell ref="C148:N148"/>
    <mergeCell ref="C149:E149"/>
    <mergeCell ref="C150:E150"/>
    <mergeCell ref="C151:E151"/>
    <mergeCell ref="C152:E152"/>
    <mergeCell ref="C153:E153"/>
    <mergeCell ref="C166:E166"/>
    <mergeCell ref="C167:E167"/>
    <mergeCell ref="C168:E168"/>
    <mergeCell ref="C169:E169"/>
    <mergeCell ref="C170:E170"/>
    <mergeCell ref="C171:E171"/>
    <mergeCell ref="C160:N160"/>
    <mergeCell ref="C161:E161"/>
    <mergeCell ref="C162:E162"/>
    <mergeCell ref="C163:E163"/>
    <mergeCell ref="C164:E164"/>
    <mergeCell ref="C165:E165"/>
    <mergeCell ref="C179:E179"/>
    <mergeCell ref="C181:E181"/>
    <mergeCell ref="C183:E183"/>
    <mergeCell ref="C185:N185"/>
    <mergeCell ref="C186:E186"/>
    <mergeCell ref="C187:N187"/>
    <mergeCell ref="C172:E172"/>
    <mergeCell ref="C173:E173"/>
    <mergeCell ref="C174:E174"/>
    <mergeCell ref="C175:E175"/>
    <mergeCell ref="C176:E176"/>
    <mergeCell ref="C177:E177"/>
    <mergeCell ref="C194:E194"/>
    <mergeCell ref="C195:E195"/>
    <mergeCell ref="C196:E196"/>
    <mergeCell ref="C197:E197"/>
    <mergeCell ref="C198:E198"/>
    <mergeCell ref="C199:E199"/>
    <mergeCell ref="C188:N188"/>
    <mergeCell ref="C189:E189"/>
    <mergeCell ref="C190:E190"/>
    <mergeCell ref="C191:E191"/>
    <mergeCell ref="C192:E192"/>
    <mergeCell ref="C193:E193"/>
    <mergeCell ref="C207:E207"/>
    <mergeCell ref="C209:N209"/>
    <mergeCell ref="C210:E210"/>
    <mergeCell ref="C211:N211"/>
    <mergeCell ref="C212:N212"/>
    <mergeCell ref="C213:E213"/>
    <mergeCell ref="C200:E200"/>
    <mergeCell ref="C201:E201"/>
    <mergeCell ref="C202:E202"/>
    <mergeCell ref="C203:E203"/>
    <mergeCell ref="C204:E204"/>
    <mergeCell ref="C205:E205"/>
    <mergeCell ref="C220:E220"/>
    <mergeCell ref="C221:E221"/>
    <mergeCell ref="C222:E222"/>
    <mergeCell ref="C223:E223"/>
    <mergeCell ref="C224:E224"/>
    <mergeCell ref="C225:E225"/>
    <mergeCell ref="C214:E214"/>
    <mergeCell ref="C215:E215"/>
    <mergeCell ref="C216:E216"/>
    <mergeCell ref="C217:E217"/>
    <mergeCell ref="C218:E218"/>
    <mergeCell ref="C219:E219"/>
    <mergeCell ref="C234:E234"/>
    <mergeCell ref="C235:N235"/>
    <mergeCell ref="C236:N236"/>
    <mergeCell ref="C237:E237"/>
    <mergeCell ref="C238:E238"/>
    <mergeCell ref="C239:E239"/>
    <mergeCell ref="C226:E226"/>
    <mergeCell ref="C227:E227"/>
    <mergeCell ref="C228:E228"/>
    <mergeCell ref="C229:E229"/>
    <mergeCell ref="C231:E231"/>
    <mergeCell ref="C233:N233"/>
    <mergeCell ref="C246:E246"/>
    <mergeCell ref="C247:E247"/>
    <mergeCell ref="C248:E248"/>
    <mergeCell ref="C249:E249"/>
    <mergeCell ref="C250:E250"/>
    <mergeCell ref="C251:E251"/>
    <mergeCell ref="C240:E240"/>
    <mergeCell ref="C241:E241"/>
    <mergeCell ref="C242:E242"/>
    <mergeCell ref="C243:E243"/>
    <mergeCell ref="C244:E244"/>
    <mergeCell ref="C245:E245"/>
    <mergeCell ref="C260:N260"/>
    <mergeCell ref="C261:E261"/>
    <mergeCell ref="C262:E262"/>
    <mergeCell ref="C263:E263"/>
    <mergeCell ref="C264:E264"/>
    <mergeCell ref="C265:E265"/>
    <mergeCell ref="C252:E252"/>
    <mergeCell ref="C253:E253"/>
    <mergeCell ref="C255:E255"/>
    <mergeCell ref="C257:N257"/>
    <mergeCell ref="C258:E258"/>
    <mergeCell ref="C259:N259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87:E287"/>
    <mergeCell ref="C288:E288"/>
    <mergeCell ref="C289:E289"/>
    <mergeCell ref="C290:E290"/>
    <mergeCell ref="C291:E291"/>
    <mergeCell ref="C292:E292"/>
    <mergeCell ref="C279:E279"/>
    <mergeCell ref="C281:N281"/>
    <mergeCell ref="C282:E282"/>
    <mergeCell ref="C284:E284"/>
    <mergeCell ref="C285:N285"/>
    <mergeCell ref="C286:N286"/>
    <mergeCell ref="C299:N299"/>
    <mergeCell ref="C300:N300"/>
    <mergeCell ref="C301:E301"/>
    <mergeCell ref="C302:E302"/>
    <mergeCell ref="C303:E303"/>
    <mergeCell ref="C304:E304"/>
    <mergeCell ref="C293:E293"/>
    <mergeCell ref="C294:E294"/>
    <mergeCell ref="C295:E295"/>
    <mergeCell ref="C296:E296"/>
    <mergeCell ref="C297:E297"/>
    <mergeCell ref="C298:E298"/>
    <mergeCell ref="C311:E311"/>
    <mergeCell ref="C312:E312"/>
    <mergeCell ref="C313:N313"/>
    <mergeCell ref="C314:N314"/>
    <mergeCell ref="C315:N315"/>
    <mergeCell ref="C316:E316"/>
    <mergeCell ref="C305:E305"/>
    <mergeCell ref="C306:E306"/>
    <mergeCell ref="C307:E307"/>
    <mergeCell ref="C308:E308"/>
    <mergeCell ref="C309:E309"/>
    <mergeCell ref="C310:E310"/>
    <mergeCell ref="C323:E323"/>
    <mergeCell ref="C324:E324"/>
    <mergeCell ref="C325:E325"/>
    <mergeCell ref="C326:E326"/>
    <mergeCell ref="A327:N327"/>
    <mergeCell ref="C328:E328"/>
    <mergeCell ref="C317:E317"/>
    <mergeCell ref="C318:E318"/>
    <mergeCell ref="C319:E319"/>
    <mergeCell ref="C320:E320"/>
    <mergeCell ref="C321:E321"/>
    <mergeCell ref="C322:E322"/>
    <mergeCell ref="C335:E335"/>
    <mergeCell ref="C336:E336"/>
    <mergeCell ref="C337:E337"/>
    <mergeCell ref="C338:E338"/>
    <mergeCell ref="C339:E339"/>
    <mergeCell ref="C340:E340"/>
    <mergeCell ref="C329:N329"/>
    <mergeCell ref="C330:E330"/>
    <mergeCell ref="C331:E331"/>
    <mergeCell ref="C332:E332"/>
    <mergeCell ref="C333:E333"/>
    <mergeCell ref="C334:E334"/>
    <mergeCell ref="C348:E348"/>
    <mergeCell ref="C349:E349"/>
    <mergeCell ref="C350:E350"/>
    <mergeCell ref="C351:E351"/>
    <mergeCell ref="C352:E352"/>
    <mergeCell ref="C353:E353"/>
    <mergeCell ref="C341:E341"/>
    <mergeCell ref="C342:E342"/>
    <mergeCell ref="C343:E343"/>
    <mergeCell ref="C345:E345"/>
    <mergeCell ref="C346:N346"/>
    <mergeCell ref="C347:E347"/>
    <mergeCell ref="C360:E360"/>
    <mergeCell ref="C362:E362"/>
    <mergeCell ref="C363:E363"/>
    <mergeCell ref="C364:E364"/>
    <mergeCell ref="C365:E365"/>
    <mergeCell ref="C366:E366"/>
    <mergeCell ref="C354:E354"/>
    <mergeCell ref="C355:E355"/>
    <mergeCell ref="C356:E356"/>
    <mergeCell ref="C357:E357"/>
    <mergeCell ref="C358:E358"/>
    <mergeCell ref="C359:E359"/>
    <mergeCell ref="C373:E373"/>
    <mergeCell ref="C374:E374"/>
    <mergeCell ref="C376:E376"/>
    <mergeCell ref="C378:N378"/>
    <mergeCell ref="C379:N379"/>
    <mergeCell ref="C380:E380"/>
    <mergeCell ref="C367:E367"/>
    <mergeCell ref="C368:E368"/>
    <mergeCell ref="C369:E369"/>
    <mergeCell ref="C370:E370"/>
    <mergeCell ref="C371:E371"/>
    <mergeCell ref="C372:E372"/>
    <mergeCell ref="C388:E388"/>
    <mergeCell ref="C389:E389"/>
    <mergeCell ref="C390:E390"/>
    <mergeCell ref="C391:E391"/>
    <mergeCell ref="C392:E392"/>
    <mergeCell ref="C393:E393"/>
    <mergeCell ref="C382:N382"/>
    <mergeCell ref="C383:N383"/>
    <mergeCell ref="C384:E384"/>
    <mergeCell ref="C385:N385"/>
    <mergeCell ref="C386:E386"/>
    <mergeCell ref="C387:E387"/>
    <mergeCell ref="C403:N403"/>
    <mergeCell ref="C404:E404"/>
    <mergeCell ref="C406:E406"/>
    <mergeCell ref="C407:N407"/>
    <mergeCell ref="C408:N408"/>
    <mergeCell ref="C409:E409"/>
    <mergeCell ref="C394:E394"/>
    <mergeCell ref="C395:E395"/>
    <mergeCell ref="C396:E396"/>
    <mergeCell ref="C397:E397"/>
    <mergeCell ref="C399:E399"/>
    <mergeCell ref="C401:E401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29:E429"/>
    <mergeCell ref="C430:E430"/>
    <mergeCell ref="C431:E431"/>
    <mergeCell ref="C432:E432"/>
    <mergeCell ref="C433:E433"/>
    <mergeCell ref="C434:E434"/>
    <mergeCell ref="C423:E423"/>
    <mergeCell ref="C424:N424"/>
    <mergeCell ref="C425:E425"/>
    <mergeCell ref="C426:E426"/>
    <mergeCell ref="C427:E427"/>
    <mergeCell ref="C428:E428"/>
    <mergeCell ref="C442:E442"/>
    <mergeCell ref="C443:E443"/>
    <mergeCell ref="C444:E444"/>
    <mergeCell ref="C445:E445"/>
    <mergeCell ref="C446:E446"/>
    <mergeCell ref="C447:E447"/>
    <mergeCell ref="C435:E435"/>
    <mergeCell ref="C436:E436"/>
    <mergeCell ref="C437:E437"/>
    <mergeCell ref="C439:E439"/>
    <mergeCell ref="C440:N440"/>
    <mergeCell ref="C441:E441"/>
    <mergeCell ref="A455:N455"/>
    <mergeCell ref="C456:E456"/>
    <mergeCell ref="C457:N457"/>
    <mergeCell ref="C458:E458"/>
    <mergeCell ref="C459:E459"/>
    <mergeCell ref="C460:E460"/>
    <mergeCell ref="C448:E448"/>
    <mergeCell ref="C449:E449"/>
    <mergeCell ref="C450:E450"/>
    <mergeCell ref="C451:E451"/>
    <mergeCell ref="C452:E452"/>
    <mergeCell ref="C453:E453"/>
    <mergeCell ref="C467:E467"/>
    <mergeCell ref="C468:E468"/>
    <mergeCell ref="C469:E469"/>
    <mergeCell ref="C471:E471"/>
    <mergeCell ref="C472:N472"/>
    <mergeCell ref="C473:N473"/>
    <mergeCell ref="C461:E461"/>
    <mergeCell ref="C462:E462"/>
    <mergeCell ref="C463:E463"/>
    <mergeCell ref="C464:E464"/>
    <mergeCell ref="C465:E465"/>
    <mergeCell ref="C466:E466"/>
    <mergeCell ref="C480:E480"/>
    <mergeCell ref="C481:E481"/>
    <mergeCell ref="C482:E482"/>
    <mergeCell ref="C483:E483"/>
    <mergeCell ref="C484:E484"/>
    <mergeCell ref="C485:E485"/>
    <mergeCell ref="C474:E474"/>
    <mergeCell ref="C475:E475"/>
    <mergeCell ref="C476:E476"/>
    <mergeCell ref="C477:E477"/>
    <mergeCell ref="C478:E478"/>
    <mergeCell ref="C479:E479"/>
    <mergeCell ref="C493:E493"/>
    <mergeCell ref="C494:E494"/>
    <mergeCell ref="C495:E495"/>
    <mergeCell ref="C496:E496"/>
    <mergeCell ref="C497:E497"/>
    <mergeCell ref="C498:E498"/>
    <mergeCell ref="C486:E486"/>
    <mergeCell ref="C488:E488"/>
    <mergeCell ref="C489:N489"/>
    <mergeCell ref="C490:E490"/>
    <mergeCell ref="C491:E491"/>
    <mergeCell ref="C492:E492"/>
    <mergeCell ref="C508:E508"/>
    <mergeCell ref="C510:E510"/>
    <mergeCell ref="C512:E512"/>
    <mergeCell ref="C513:N513"/>
    <mergeCell ref="C514:N514"/>
    <mergeCell ref="C515:E515"/>
    <mergeCell ref="C500:N500"/>
    <mergeCell ref="C501:N501"/>
    <mergeCell ref="C502:E502"/>
    <mergeCell ref="C504:N504"/>
    <mergeCell ref="C505:N505"/>
    <mergeCell ref="C506:E506"/>
    <mergeCell ref="C522:E522"/>
    <mergeCell ref="C523:E523"/>
    <mergeCell ref="C524:E524"/>
    <mergeCell ref="C525:E525"/>
    <mergeCell ref="C526:E526"/>
    <mergeCell ref="C527:E527"/>
    <mergeCell ref="C516:E516"/>
    <mergeCell ref="C517:E517"/>
    <mergeCell ref="C518:E518"/>
    <mergeCell ref="C519:E519"/>
    <mergeCell ref="C520:E520"/>
    <mergeCell ref="C521:E521"/>
    <mergeCell ref="C535:E535"/>
    <mergeCell ref="C536:E536"/>
    <mergeCell ref="C537:E537"/>
    <mergeCell ref="C538:E538"/>
    <mergeCell ref="C539:E539"/>
    <mergeCell ref="C540:E540"/>
    <mergeCell ref="C528:E528"/>
    <mergeCell ref="C529:E529"/>
    <mergeCell ref="C531:E531"/>
    <mergeCell ref="C532:N532"/>
    <mergeCell ref="C533:N533"/>
    <mergeCell ref="C534:E534"/>
    <mergeCell ref="C551:N551"/>
    <mergeCell ref="C552:E552"/>
    <mergeCell ref="C554:N554"/>
    <mergeCell ref="C555:N555"/>
    <mergeCell ref="C556:E556"/>
    <mergeCell ref="C557:N557"/>
    <mergeCell ref="C541:E541"/>
    <mergeCell ref="C542:E542"/>
    <mergeCell ref="C544:E544"/>
    <mergeCell ref="C546:E546"/>
    <mergeCell ref="C548:E548"/>
    <mergeCell ref="C550:N550"/>
    <mergeCell ref="C564:E564"/>
    <mergeCell ref="C565:E565"/>
    <mergeCell ref="C566:E566"/>
    <mergeCell ref="C567:E567"/>
    <mergeCell ref="C568:E568"/>
    <mergeCell ref="C569:E569"/>
    <mergeCell ref="C558:E558"/>
    <mergeCell ref="C559:E559"/>
    <mergeCell ref="C560:E560"/>
    <mergeCell ref="C561:E561"/>
    <mergeCell ref="C562:E562"/>
    <mergeCell ref="C563:E563"/>
    <mergeCell ref="C578:K578"/>
    <mergeCell ref="C579:K579"/>
    <mergeCell ref="C580:K580"/>
    <mergeCell ref="C581:K581"/>
    <mergeCell ref="C582:K582"/>
    <mergeCell ref="C583:K583"/>
    <mergeCell ref="C570:E570"/>
    <mergeCell ref="C573:K573"/>
    <mergeCell ref="C574:K574"/>
    <mergeCell ref="C575:K575"/>
    <mergeCell ref="C576:K576"/>
    <mergeCell ref="C577:K577"/>
    <mergeCell ref="C590:K590"/>
    <mergeCell ref="C591:K591"/>
    <mergeCell ref="C592:K592"/>
    <mergeCell ref="C593:K593"/>
    <mergeCell ref="C594:K594"/>
    <mergeCell ref="C595:K595"/>
    <mergeCell ref="C584:K584"/>
    <mergeCell ref="C585:K585"/>
    <mergeCell ref="C586:K586"/>
    <mergeCell ref="C587:K587"/>
    <mergeCell ref="C588:K588"/>
    <mergeCell ref="C589:K589"/>
    <mergeCell ref="C602:K602"/>
    <mergeCell ref="C603:K603"/>
    <mergeCell ref="A604:N604"/>
    <mergeCell ref="A605:N605"/>
    <mergeCell ref="C606:E606"/>
    <mergeCell ref="C607:N607"/>
    <mergeCell ref="C596:K596"/>
    <mergeCell ref="C597:K597"/>
    <mergeCell ref="C598:K598"/>
    <mergeCell ref="C599:K599"/>
    <mergeCell ref="C600:K600"/>
    <mergeCell ref="C601:K601"/>
    <mergeCell ref="C614:E614"/>
    <mergeCell ref="C615:E615"/>
    <mergeCell ref="C616:E616"/>
    <mergeCell ref="C617:E617"/>
    <mergeCell ref="C618:E618"/>
    <mergeCell ref="C619:E619"/>
    <mergeCell ref="C608:N608"/>
    <mergeCell ref="C609:E609"/>
    <mergeCell ref="C610:E610"/>
    <mergeCell ref="C611:E611"/>
    <mergeCell ref="C612:E612"/>
    <mergeCell ref="C613:E613"/>
    <mergeCell ref="C627:E627"/>
    <mergeCell ref="C629:E629"/>
    <mergeCell ref="C631:E631"/>
    <mergeCell ref="C633:E633"/>
    <mergeCell ref="C634:N634"/>
    <mergeCell ref="C635:N635"/>
    <mergeCell ref="C620:E620"/>
    <mergeCell ref="C621:E621"/>
    <mergeCell ref="C622:E622"/>
    <mergeCell ref="C623:E623"/>
    <mergeCell ref="C624:E624"/>
    <mergeCell ref="C625:E625"/>
    <mergeCell ref="C642:E642"/>
    <mergeCell ref="C643:E643"/>
    <mergeCell ref="C644:E644"/>
    <mergeCell ref="C645:E645"/>
    <mergeCell ref="C646:E646"/>
    <mergeCell ref="C647:E647"/>
    <mergeCell ref="C636:E636"/>
    <mergeCell ref="C637:E637"/>
    <mergeCell ref="C638:E638"/>
    <mergeCell ref="C639:E639"/>
    <mergeCell ref="C640:E640"/>
    <mergeCell ref="C641:E641"/>
    <mergeCell ref="C655:N655"/>
    <mergeCell ref="C656:N656"/>
    <mergeCell ref="C657:E657"/>
    <mergeCell ref="C658:E658"/>
    <mergeCell ref="C659:E659"/>
    <mergeCell ref="C660:E660"/>
    <mergeCell ref="C648:E648"/>
    <mergeCell ref="C649:E649"/>
    <mergeCell ref="C650:E650"/>
    <mergeCell ref="C651:E651"/>
    <mergeCell ref="C652:E652"/>
    <mergeCell ref="C654:E654"/>
    <mergeCell ref="C667:E667"/>
    <mergeCell ref="C668:E668"/>
    <mergeCell ref="C669:E669"/>
    <mergeCell ref="C670:E670"/>
    <mergeCell ref="C671:E671"/>
    <mergeCell ref="C672:E672"/>
    <mergeCell ref="C661:E661"/>
    <mergeCell ref="C662:E662"/>
    <mergeCell ref="C663:E663"/>
    <mergeCell ref="C664:E664"/>
    <mergeCell ref="C665:E665"/>
    <mergeCell ref="C666:E666"/>
    <mergeCell ref="C680:E680"/>
    <mergeCell ref="C681:E681"/>
    <mergeCell ref="C682:E682"/>
    <mergeCell ref="C683:E683"/>
    <mergeCell ref="C684:E684"/>
    <mergeCell ref="C685:E685"/>
    <mergeCell ref="C673:E673"/>
    <mergeCell ref="C675:E675"/>
    <mergeCell ref="C676:N676"/>
    <mergeCell ref="C677:N677"/>
    <mergeCell ref="C678:E678"/>
    <mergeCell ref="C679:E679"/>
    <mergeCell ref="C692:E692"/>
    <mergeCell ref="C693:E693"/>
    <mergeCell ref="C694:E694"/>
    <mergeCell ref="C696:E696"/>
    <mergeCell ref="C698:N698"/>
    <mergeCell ref="C699:N699"/>
    <mergeCell ref="C686:E686"/>
    <mergeCell ref="C687:E687"/>
    <mergeCell ref="C688:E688"/>
    <mergeCell ref="C689:E689"/>
    <mergeCell ref="C690:E690"/>
    <mergeCell ref="C691:E691"/>
    <mergeCell ref="C706:E706"/>
    <mergeCell ref="C707:E707"/>
    <mergeCell ref="C708:E708"/>
    <mergeCell ref="C709:E709"/>
    <mergeCell ref="C710:E710"/>
    <mergeCell ref="C711:E711"/>
    <mergeCell ref="A700:N700"/>
    <mergeCell ref="C701:E701"/>
    <mergeCell ref="C702:N702"/>
    <mergeCell ref="C703:N703"/>
    <mergeCell ref="C704:E704"/>
    <mergeCell ref="C705:E705"/>
    <mergeCell ref="C721:N721"/>
    <mergeCell ref="C722:E722"/>
    <mergeCell ref="C723:E723"/>
    <mergeCell ref="C724:E724"/>
    <mergeCell ref="C725:E725"/>
    <mergeCell ref="C726:E726"/>
    <mergeCell ref="C712:E712"/>
    <mergeCell ref="C713:E713"/>
    <mergeCell ref="C715:E715"/>
    <mergeCell ref="C717:E717"/>
    <mergeCell ref="C719:N719"/>
    <mergeCell ref="C720:E720"/>
    <mergeCell ref="C734:E734"/>
    <mergeCell ref="C735:N735"/>
    <mergeCell ref="C736:N736"/>
    <mergeCell ref="C737:E737"/>
    <mergeCell ref="C738:E738"/>
    <mergeCell ref="C739:E739"/>
    <mergeCell ref="C727:E727"/>
    <mergeCell ref="C728:E728"/>
    <mergeCell ref="C729:E729"/>
    <mergeCell ref="C730:E730"/>
    <mergeCell ref="C732:N732"/>
    <mergeCell ref="C733:N733"/>
    <mergeCell ref="C746:E746"/>
    <mergeCell ref="C747:E747"/>
    <mergeCell ref="C748:E748"/>
    <mergeCell ref="C749:E749"/>
    <mergeCell ref="C750:E750"/>
    <mergeCell ref="C752:N752"/>
    <mergeCell ref="C740:E740"/>
    <mergeCell ref="C741:E741"/>
    <mergeCell ref="C742:E742"/>
    <mergeCell ref="C743:E743"/>
    <mergeCell ref="C744:E744"/>
    <mergeCell ref="C745:E745"/>
    <mergeCell ref="C761:K761"/>
    <mergeCell ref="C762:K762"/>
    <mergeCell ref="C763:K763"/>
    <mergeCell ref="C764:K764"/>
    <mergeCell ref="C765:K765"/>
    <mergeCell ref="C766:K766"/>
    <mergeCell ref="C753:E753"/>
    <mergeCell ref="C755:N755"/>
    <mergeCell ref="C757:K757"/>
    <mergeCell ref="C758:K758"/>
    <mergeCell ref="C759:K759"/>
    <mergeCell ref="C760:K760"/>
    <mergeCell ref="C773:K773"/>
    <mergeCell ref="C774:K774"/>
    <mergeCell ref="C775:K775"/>
    <mergeCell ref="C776:K776"/>
    <mergeCell ref="A777:N777"/>
    <mergeCell ref="C778:E778"/>
    <mergeCell ref="C767:K767"/>
    <mergeCell ref="C768:K768"/>
    <mergeCell ref="C769:K769"/>
    <mergeCell ref="C770:K770"/>
    <mergeCell ref="C771:K771"/>
    <mergeCell ref="C772:K772"/>
    <mergeCell ref="C785:E785"/>
    <mergeCell ref="C786:E786"/>
    <mergeCell ref="C787:E787"/>
    <mergeCell ref="C788:E788"/>
    <mergeCell ref="C789:E789"/>
    <mergeCell ref="C790:E790"/>
    <mergeCell ref="C779:N779"/>
    <mergeCell ref="C780:E780"/>
    <mergeCell ref="C781:E781"/>
    <mergeCell ref="C782:E782"/>
    <mergeCell ref="C783:E783"/>
    <mergeCell ref="C784:E784"/>
    <mergeCell ref="C798:E798"/>
    <mergeCell ref="C799:N799"/>
    <mergeCell ref="C800:E800"/>
    <mergeCell ref="C801:E801"/>
    <mergeCell ref="C802:E802"/>
    <mergeCell ref="C803:E803"/>
    <mergeCell ref="C791:E791"/>
    <mergeCell ref="C792:E792"/>
    <mergeCell ref="C793:E793"/>
    <mergeCell ref="C794:E794"/>
    <mergeCell ref="C795:E795"/>
    <mergeCell ref="C796:E796"/>
    <mergeCell ref="C810:E810"/>
    <mergeCell ref="C811:E811"/>
    <mergeCell ref="C812:E812"/>
    <mergeCell ref="C813:E813"/>
    <mergeCell ref="C815:N815"/>
    <mergeCell ref="C817:K817"/>
    <mergeCell ref="C804:E804"/>
    <mergeCell ref="C805:E805"/>
    <mergeCell ref="C806:E806"/>
    <mergeCell ref="C807:E807"/>
    <mergeCell ref="C808:E808"/>
    <mergeCell ref="C809:E809"/>
    <mergeCell ref="C824:K824"/>
    <mergeCell ref="C825:K825"/>
    <mergeCell ref="C826:K826"/>
    <mergeCell ref="C827:K827"/>
    <mergeCell ref="C828:K828"/>
    <mergeCell ref="C829:K829"/>
    <mergeCell ref="C818:K818"/>
    <mergeCell ref="C819:K819"/>
    <mergeCell ref="C820:K820"/>
    <mergeCell ref="C821:K821"/>
    <mergeCell ref="C822:K822"/>
    <mergeCell ref="C823:K823"/>
    <mergeCell ref="A836:N836"/>
    <mergeCell ref="C837:E837"/>
    <mergeCell ref="A839:N839"/>
    <mergeCell ref="C840:E840"/>
    <mergeCell ref="C842:N842"/>
    <mergeCell ref="A843:N843"/>
    <mergeCell ref="C830:K830"/>
    <mergeCell ref="C831:K831"/>
    <mergeCell ref="C832:K832"/>
    <mergeCell ref="C833:K833"/>
    <mergeCell ref="C834:K834"/>
    <mergeCell ref="A835:N835"/>
    <mergeCell ref="C854:K854"/>
    <mergeCell ref="C855:K855"/>
    <mergeCell ref="C856:K856"/>
    <mergeCell ref="C857:K857"/>
    <mergeCell ref="C858:K858"/>
    <mergeCell ref="C859:K859"/>
    <mergeCell ref="C844:E844"/>
    <mergeCell ref="A846:N846"/>
    <mergeCell ref="C847:E847"/>
    <mergeCell ref="C849:N849"/>
    <mergeCell ref="A850:N850"/>
    <mergeCell ref="C851:E851"/>
    <mergeCell ref="C867:K867"/>
    <mergeCell ref="C868:K868"/>
    <mergeCell ref="C869:K869"/>
    <mergeCell ref="C870:K870"/>
    <mergeCell ref="C871:K871"/>
    <mergeCell ref="C872:K872"/>
    <mergeCell ref="C860:K860"/>
    <mergeCell ref="C861:K861"/>
    <mergeCell ref="C863:K863"/>
    <mergeCell ref="C864:K864"/>
    <mergeCell ref="C865:K865"/>
    <mergeCell ref="C866:K866"/>
    <mergeCell ref="C879:K879"/>
    <mergeCell ref="C880:K880"/>
    <mergeCell ref="C881:K881"/>
    <mergeCell ref="C882:K882"/>
    <mergeCell ref="C883:K883"/>
    <mergeCell ref="C884:K884"/>
    <mergeCell ref="C873:K873"/>
    <mergeCell ref="C874:K874"/>
    <mergeCell ref="C875:K875"/>
    <mergeCell ref="C876:K876"/>
    <mergeCell ref="C877:K877"/>
    <mergeCell ref="C878:K878"/>
    <mergeCell ref="C899:L899"/>
    <mergeCell ref="C891:K891"/>
    <mergeCell ref="C892:K892"/>
    <mergeCell ref="C893:K893"/>
    <mergeCell ref="C896:L896"/>
    <mergeCell ref="C897:L897"/>
    <mergeCell ref="C898:L898"/>
    <mergeCell ref="C885:K885"/>
    <mergeCell ref="C886:K886"/>
    <mergeCell ref="C887:K887"/>
    <mergeCell ref="C888:K888"/>
    <mergeCell ref="C889:K889"/>
    <mergeCell ref="C890:K890"/>
  </mergeCells>
  <printOptions horizontalCentered="1"/>
  <pageMargins left="0.39370078740157483" right="0.23622047244094491" top="0.55118110236220474" bottom="0.70866141732283472" header="0.31496062992125984" footer="0.31496062992125984"/>
  <pageSetup paperSize="9" firstPageNumber="147" orientation="landscape" useFirstPageNumber="1" r:id="rId1"/>
  <headerFooter>
    <oddFooter>&amp;R&amp;8&amp;P</oddFooter>
  </headerFooter>
  <rowBreaks count="1" manualBreakCount="1">
    <brk id="34" max="9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316"/>
  <sheetViews>
    <sheetView topLeftCell="A4261" zoomScale="115" zoomScaleNormal="115" workbookViewId="0">
      <selection activeCell="N4272" sqref="N4272"/>
    </sheetView>
  </sheetViews>
  <sheetFormatPr defaultColWidth="9.140625" defaultRowHeight="11.25" customHeight="1" x14ac:dyDescent="0.25"/>
  <cols>
    <col min="1" max="1" width="8.140625" style="160" customWidth="1"/>
    <col min="2" max="2" width="20.140625" style="160" customWidth="1"/>
    <col min="3" max="4" width="10.42578125" style="160" customWidth="1"/>
    <col min="5" max="5" width="13.28515625" style="160" customWidth="1"/>
    <col min="6" max="6" width="8.5703125" style="160" customWidth="1"/>
    <col min="7" max="7" width="7.85546875" style="160" customWidth="1"/>
    <col min="8" max="8" width="8.42578125" style="160" customWidth="1"/>
    <col min="9" max="9" width="8.7109375" style="160" customWidth="1"/>
    <col min="10" max="10" width="8.140625" style="160" customWidth="1"/>
    <col min="11" max="11" width="8.5703125" style="160" customWidth="1"/>
    <col min="12" max="12" width="10" style="160" customWidth="1"/>
    <col min="13" max="13" width="6" style="160" customWidth="1"/>
    <col min="14" max="14" width="9.7109375" style="160" customWidth="1"/>
    <col min="15" max="15" width="9.140625" style="112"/>
    <col min="16" max="16" width="49.140625" style="163" hidden="1" customWidth="1"/>
    <col min="17" max="17" width="42.42578125" style="163" hidden="1" customWidth="1"/>
    <col min="18" max="18" width="99.7109375" style="163" hidden="1" customWidth="1"/>
    <col min="19" max="23" width="138.42578125" style="163" hidden="1" customWidth="1"/>
    <col min="24" max="24" width="34.140625" style="163" hidden="1" customWidth="1"/>
    <col min="25" max="25" width="110.140625" style="163" hidden="1" customWidth="1"/>
    <col min="26" max="29" width="34.140625" style="163" hidden="1" customWidth="1"/>
    <col min="30" max="31" width="110.140625" style="163" hidden="1" customWidth="1"/>
    <col min="32" max="32" width="34.140625" style="163" hidden="1" customWidth="1"/>
    <col min="33" max="38" width="84.42578125" style="163" hidden="1" customWidth="1"/>
    <col min="39" max="16384" width="9.140625" style="160"/>
  </cols>
  <sheetData>
    <row r="1" spans="1:20" s="160" customFormat="1" x14ac:dyDescent="0.2">
      <c r="N1" s="161" t="s">
        <v>381</v>
      </c>
    </row>
    <row r="2" spans="1:20" s="160" customFormat="1" x14ac:dyDescent="0.2">
      <c r="N2" s="161" t="s">
        <v>1</v>
      </c>
    </row>
    <row r="3" spans="1:20" s="160" customFormat="1" ht="8.25" customHeight="1" x14ac:dyDescent="0.2">
      <c r="N3" s="161"/>
    </row>
    <row r="4" spans="1:20" s="160" customFormat="1" ht="14.25" customHeight="1" x14ac:dyDescent="0.2">
      <c r="A4" s="1057" t="s">
        <v>382</v>
      </c>
      <c r="B4" s="1057"/>
      <c r="C4" s="1057"/>
      <c r="D4" s="162"/>
      <c r="K4" s="1057" t="s">
        <v>383</v>
      </c>
      <c r="L4" s="1057"/>
      <c r="M4" s="1057"/>
      <c r="N4" s="1057"/>
    </row>
    <row r="5" spans="1:20" s="160" customFormat="1" ht="12" customHeight="1" x14ac:dyDescent="0.2">
      <c r="A5" s="1058"/>
      <c r="B5" s="1058"/>
      <c r="C5" s="1058"/>
      <c r="D5" s="1058"/>
      <c r="E5" s="163"/>
      <c r="J5" s="1059"/>
      <c r="K5" s="1059"/>
      <c r="L5" s="1059"/>
      <c r="M5" s="1059"/>
      <c r="N5" s="1059"/>
    </row>
    <row r="6" spans="1:20" s="160" customFormat="1" x14ac:dyDescent="0.2">
      <c r="A6" s="1037"/>
      <c r="B6" s="1037"/>
      <c r="C6" s="1037"/>
      <c r="D6" s="1037"/>
      <c r="J6" s="1037"/>
      <c r="K6" s="1037"/>
      <c r="L6" s="1037"/>
      <c r="M6" s="1037"/>
      <c r="N6" s="1037"/>
      <c r="P6" s="163" t="s">
        <v>108</v>
      </c>
      <c r="Q6" s="163" t="s">
        <v>108</v>
      </c>
    </row>
    <row r="7" spans="1:20" s="160" customFormat="1" ht="17.25" customHeight="1" x14ac:dyDescent="0.2">
      <c r="A7" s="164"/>
      <c r="B7" s="165"/>
      <c r="C7" s="163"/>
      <c r="D7" s="163"/>
      <c r="K7" s="164"/>
      <c r="L7" s="164"/>
      <c r="M7" s="164"/>
      <c r="N7" s="165"/>
    </row>
    <row r="8" spans="1:20" s="160" customFormat="1" ht="16.5" customHeight="1" x14ac:dyDescent="0.2">
      <c r="A8" s="160" t="s">
        <v>384</v>
      </c>
      <c r="B8" s="166"/>
      <c r="C8" s="166"/>
      <c r="D8" s="166"/>
      <c r="L8" s="166"/>
      <c r="M8" s="166"/>
      <c r="N8" s="161" t="s">
        <v>384</v>
      </c>
    </row>
    <row r="9" spans="1:20" s="160" customFormat="1" ht="15.75" customHeight="1" x14ac:dyDescent="0.2">
      <c r="F9" s="167"/>
    </row>
    <row r="10" spans="1:20" s="160" customFormat="1" ht="56.25" x14ac:dyDescent="0.2">
      <c r="A10" s="168" t="s">
        <v>385</v>
      </c>
      <c r="B10" s="166"/>
      <c r="D10" s="1037" t="s">
        <v>386</v>
      </c>
      <c r="E10" s="1037"/>
      <c r="F10" s="1037"/>
      <c r="G10" s="1037"/>
      <c r="H10" s="1037"/>
      <c r="I10" s="1037"/>
      <c r="J10" s="1037"/>
      <c r="K10" s="1037"/>
      <c r="L10" s="1037"/>
      <c r="M10" s="1037"/>
      <c r="N10" s="1037"/>
      <c r="R10" s="163" t="s">
        <v>386</v>
      </c>
    </row>
    <row r="11" spans="1:20" s="160" customFormat="1" ht="15" customHeight="1" x14ac:dyDescent="0.2">
      <c r="A11" s="169" t="s">
        <v>387</v>
      </c>
      <c r="D11" s="164" t="s">
        <v>388</v>
      </c>
      <c r="E11" s="164"/>
      <c r="F11" s="170"/>
      <c r="G11" s="170"/>
      <c r="H11" s="170"/>
      <c r="I11" s="170"/>
      <c r="J11" s="170"/>
      <c r="K11" s="170"/>
      <c r="L11" s="170"/>
      <c r="M11" s="170"/>
      <c r="N11" s="170"/>
    </row>
    <row r="12" spans="1:20" s="160" customFormat="1" ht="8.25" customHeight="1" x14ac:dyDescent="0.2">
      <c r="A12" s="169"/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20" s="160" customFormat="1" x14ac:dyDescent="0.2">
      <c r="A13" s="1055" t="s">
        <v>2517</v>
      </c>
      <c r="B13" s="1055"/>
      <c r="C13" s="1055"/>
      <c r="D13" s="1055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S13" s="163" t="s">
        <v>2517</v>
      </c>
    </row>
    <row r="14" spans="1:20" s="160" customFormat="1" x14ac:dyDescent="0.2">
      <c r="A14" s="1052" t="s">
        <v>6</v>
      </c>
      <c r="B14" s="1052"/>
      <c r="C14" s="1052"/>
      <c r="D14" s="1052"/>
      <c r="E14" s="1052"/>
      <c r="F14" s="1052"/>
      <c r="G14" s="1052"/>
      <c r="H14" s="1052"/>
      <c r="I14" s="1052"/>
      <c r="J14" s="1052"/>
      <c r="K14" s="1052"/>
      <c r="L14" s="1052"/>
      <c r="M14" s="1052"/>
      <c r="N14" s="1052"/>
    </row>
    <row r="15" spans="1:20" s="160" customFormat="1" ht="8.25" customHeight="1" x14ac:dyDescent="0.2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</row>
    <row r="16" spans="1:20" s="160" customFormat="1" ht="11.25" customHeight="1" x14ac:dyDescent="0.2">
      <c r="A16" s="1055" t="s">
        <v>338</v>
      </c>
      <c r="B16" s="1055"/>
      <c r="C16" s="1055"/>
      <c r="D16" s="1055"/>
      <c r="E16" s="1055"/>
      <c r="F16" s="1055"/>
      <c r="G16" s="1055"/>
      <c r="H16" s="1055"/>
      <c r="I16" s="1055"/>
      <c r="J16" s="1055"/>
      <c r="K16" s="1055"/>
      <c r="L16" s="1055"/>
      <c r="M16" s="1055"/>
      <c r="N16" s="1055"/>
      <c r="T16" s="163" t="s">
        <v>3121</v>
      </c>
    </row>
    <row r="17" spans="1:21" s="160" customFormat="1" x14ac:dyDescent="0.2">
      <c r="A17" s="1052" t="s">
        <v>339</v>
      </c>
      <c r="B17" s="1052"/>
      <c r="C17" s="1052"/>
      <c r="D17" s="1052"/>
      <c r="E17" s="1052"/>
      <c r="F17" s="1052"/>
      <c r="G17" s="1052"/>
      <c r="H17" s="1052"/>
      <c r="I17" s="1052"/>
      <c r="J17" s="1052"/>
      <c r="K17" s="1052"/>
      <c r="L17" s="1052"/>
      <c r="M17" s="1052"/>
      <c r="N17" s="1052"/>
    </row>
    <row r="18" spans="1:21" s="160" customFormat="1" ht="24" customHeight="1" x14ac:dyDescent="0.25">
      <c r="A18" s="1056" t="s">
        <v>3122</v>
      </c>
      <c r="B18" s="1056"/>
      <c r="C18" s="1056"/>
      <c r="D18" s="1056"/>
      <c r="E18" s="1056"/>
      <c r="F18" s="1056"/>
      <c r="G18" s="1056"/>
      <c r="H18" s="1056"/>
      <c r="I18" s="1056"/>
      <c r="J18" s="1056"/>
      <c r="K18" s="1056"/>
      <c r="L18" s="1056"/>
      <c r="M18" s="1056"/>
      <c r="N18" s="1056"/>
    </row>
    <row r="19" spans="1:21" s="160" customFormat="1" ht="8.25" customHeight="1" x14ac:dyDescent="0.25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</row>
    <row r="20" spans="1:21" s="160" customFormat="1" x14ac:dyDescent="0.2">
      <c r="A20" s="1051" t="s">
        <v>275</v>
      </c>
      <c r="B20" s="1051"/>
      <c r="C20" s="1051"/>
      <c r="D20" s="1051"/>
      <c r="E20" s="1051"/>
      <c r="F20" s="1051"/>
      <c r="G20" s="1051"/>
      <c r="H20" s="1051"/>
      <c r="I20" s="1051"/>
      <c r="J20" s="1051"/>
      <c r="K20" s="1051"/>
      <c r="L20" s="1051"/>
      <c r="M20" s="1051"/>
      <c r="N20" s="1051"/>
      <c r="U20" s="163" t="s">
        <v>275</v>
      </c>
    </row>
    <row r="21" spans="1:21" s="160" customFormat="1" ht="13.5" customHeight="1" x14ac:dyDescent="0.2">
      <c r="A21" s="1052" t="s">
        <v>391</v>
      </c>
      <c r="B21" s="1052"/>
      <c r="C21" s="1052"/>
      <c r="D21" s="1052"/>
      <c r="E21" s="1052"/>
      <c r="F21" s="1052"/>
      <c r="G21" s="1052"/>
      <c r="H21" s="1052"/>
      <c r="I21" s="1052"/>
      <c r="J21" s="1052"/>
      <c r="K21" s="1052"/>
      <c r="L21" s="1052"/>
      <c r="M21" s="1052"/>
      <c r="N21" s="1052"/>
    </row>
    <row r="22" spans="1:21" s="160" customFormat="1" ht="15" customHeight="1" x14ac:dyDescent="0.2">
      <c r="A22" s="160" t="s">
        <v>392</v>
      </c>
      <c r="B22" s="173" t="s">
        <v>393</v>
      </c>
      <c r="C22" s="160" t="s">
        <v>394</v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21" s="160" customFormat="1" ht="18" customHeight="1" x14ac:dyDescent="0.2">
      <c r="A23" s="160" t="s">
        <v>395</v>
      </c>
      <c r="B23" s="1051" t="s">
        <v>3123</v>
      </c>
      <c r="C23" s="1051"/>
      <c r="D23" s="1051"/>
      <c r="E23" s="1051"/>
      <c r="F23" s="1051"/>
      <c r="G23" s="163"/>
      <c r="H23" s="163"/>
      <c r="I23" s="163"/>
      <c r="J23" s="163"/>
      <c r="K23" s="163"/>
      <c r="L23" s="163"/>
      <c r="M23" s="163"/>
      <c r="N23" s="163"/>
    </row>
    <row r="24" spans="1:21" s="160" customFormat="1" x14ac:dyDescent="0.2">
      <c r="B24" s="1053" t="s">
        <v>342</v>
      </c>
      <c r="C24" s="1053"/>
      <c r="D24" s="1053"/>
      <c r="E24" s="1053"/>
      <c r="F24" s="1053"/>
      <c r="G24" s="174"/>
      <c r="H24" s="174"/>
      <c r="I24" s="174"/>
      <c r="J24" s="174"/>
      <c r="K24" s="174"/>
      <c r="L24" s="174"/>
      <c r="M24" s="175"/>
      <c r="N24" s="174"/>
    </row>
    <row r="25" spans="1:21" s="160" customFormat="1" ht="9.75" customHeight="1" x14ac:dyDescent="0.2">
      <c r="D25" s="176"/>
      <c r="E25" s="176"/>
      <c r="F25" s="176"/>
      <c r="G25" s="176"/>
      <c r="H25" s="176"/>
      <c r="I25" s="176"/>
      <c r="J25" s="176"/>
      <c r="K25" s="176"/>
      <c r="L25" s="176"/>
      <c r="M25" s="174"/>
      <c r="N25" s="174"/>
    </row>
    <row r="26" spans="1:21" s="160" customFormat="1" x14ac:dyDescent="0.2">
      <c r="A26" s="177" t="s">
        <v>397</v>
      </c>
      <c r="D26" s="164" t="s">
        <v>398</v>
      </c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1" s="160" customFormat="1" ht="9.75" customHeight="1" x14ac:dyDescent="0.2"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1:21" s="160" customFormat="1" ht="12.75" customHeight="1" x14ac:dyDescent="0.2">
      <c r="A28" s="177" t="s">
        <v>399</v>
      </c>
      <c r="C28" s="179">
        <v>6173.28</v>
      </c>
      <c r="D28" s="180" t="s">
        <v>3124</v>
      </c>
      <c r="E28" s="168" t="s">
        <v>401</v>
      </c>
      <c r="L28" s="181"/>
      <c r="M28" s="181"/>
    </row>
    <row r="29" spans="1:21" s="160" customFormat="1" ht="12.75" customHeight="1" x14ac:dyDescent="0.2">
      <c r="B29" s="160" t="s">
        <v>402</v>
      </c>
      <c r="C29" s="182"/>
      <c r="D29" s="183"/>
      <c r="E29" s="168"/>
    </row>
    <row r="30" spans="1:21" s="160" customFormat="1" ht="12.75" customHeight="1" x14ac:dyDescent="0.2">
      <c r="B30" s="160" t="s">
        <v>403</v>
      </c>
      <c r="C30" s="179">
        <v>1439.62</v>
      </c>
      <c r="D30" s="180" t="s">
        <v>3125</v>
      </c>
      <c r="E30" s="168" t="s">
        <v>401</v>
      </c>
      <c r="G30" s="160" t="s">
        <v>404</v>
      </c>
      <c r="L30" s="179">
        <v>0</v>
      </c>
      <c r="M30" s="180" t="s">
        <v>3126</v>
      </c>
      <c r="N30" s="168" t="s">
        <v>401</v>
      </c>
    </row>
    <row r="31" spans="1:21" s="160" customFormat="1" ht="12.75" customHeight="1" x14ac:dyDescent="0.2">
      <c r="B31" s="160" t="s">
        <v>10</v>
      </c>
      <c r="C31" s="179">
        <v>18.739999999999998</v>
      </c>
      <c r="D31" s="184" t="s">
        <v>3127</v>
      </c>
      <c r="E31" s="168" t="s">
        <v>401</v>
      </c>
      <c r="G31" s="160" t="s">
        <v>407</v>
      </c>
      <c r="L31" s="185"/>
      <c r="M31" s="185">
        <v>1165.0899999999999</v>
      </c>
      <c r="N31" s="169" t="s">
        <v>408</v>
      </c>
    </row>
    <row r="32" spans="1:21" s="160" customFormat="1" ht="12.75" customHeight="1" x14ac:dyDescent="0.2">
      <c r="B32" s="160" t="s">
        <v>11</v>
      </c>
      <c r="C32" s="179">
        <v>4714.93</v>
      </c>
      <c r="D32" s="184" t="s">
        <v>3128</v>
      </c>
      <c r="E32" s="168" t="s">
        <v>401</v>
      </c>
      <c r="G32" s="160" t="s">
        <v>409</v>
      </c>
      <c r="L32" s="185"/>
      <c r="M32" s="185">
        <v>22.26</v>
      </c>
      <c r="N32" s="169" t="s">
        <v>408</v>
      </c>
    </row>
    <row r="33" spans="1:27" s="160" customFormat="1" ht="12.75" customHeight="1" x14ac:dyDescent="0.2">
      <c r="B33" s="160" t="s">
        <v>12</v>
      </c>
      <c r="C33" s="179">
        <v>0</v>
      </c>
      <c r="D33" s="180" t="s">
        <v>406</v>
      </c>
      <c r="E33" s="168" t="s">
        <v>401</v>
      </c>
      <c r="G33" s="160" t="s">
        <v>410</v>
      </c>
      <c r="L33" s="1054" t="s">
        <v>3129</v>
      </c>
      <c r="M33" s="1054"/>
    </row>
    <row r="34" spans="1:27" s="160" customFormat="1" ht="9.75" customHeight="1" x14ac:dyDescent="0.2">
      <c r="A34" s="186"/>
    </row>
    <row r="35" spans="1:27" s="160" customFormat="1" ht="36" customHeight="1" x14ac:dyDescent="0.2">
      <c r="A35" s="1049" t="s">
        <v>412</v>
      </c>
      <c r="B35" s="1049" t="s">
        <v>8</v>
      </c>
      <c r="C35" s="1049" t="s">
        <v>413</v>
      </c>
      <c r="D35" s="1049"/>
      <c r="E35" s="1049"/>
      <c r="F35" s="1049" t="s">
        <v>414</v>
      </c>
      <c r="G35" s="1049" t="s">
        <v>415</v>
      </c>
      <c r="H35" s="1049"/>
      <c r="I35" s="1049"/>
      <c r="J35" s="1049" t="s">
        <v>416</v>
      </c>
      <c r="K35" s="1049"/>
      <c r="L35" s="1049"/>
      <c r="M35" s="1049" t="s">
        <v>417</v>
      </c>
      <c r="N35" s="1049" t="s">
        <v>418</v>
      </c>
    </row>
    <row r="36" spans="1:27" s="160" customFormat="1" ht="36.75" customHeight="1" x14ac:dyDescent="0.2">
      <c r="A36" s="1049"/>
      <c r="B36" s="1049"/>
      <c r="C36" s="1049"/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</row>
    <row r="37" spans="1:27" s="160" customFormat="1" ht="42.75" customHeight="1" x14ac:dyDescent="0.2">
      <c r="A37" s="1049"/>
      <c r="B37" s="1049"/>
      <c r="C37" s="1049"/>
      <c r="D37" s="1049"/>
      <c r="E37" s="1049"/>
      <c r="F37" s="1049"/>
      <c r="G37" s="187" t="s">
        <v>419</v>
      </c>
      <c r="H37" s="187" t="s">
        <v>420</v>
      </c>
      <c r="I37" s="187" t="s">
        <v>421</v>
      </c>
      <c r="J37" s="187" t="s">
        <v>419</v>
      </c>
      <c r="K37" s="187" t="s">
        <v>420</v>
      </c>
      <c r="L37" s="187" t="s">
        <v>13</v>
      </c>
      <c r="M37" s="1049"/>
      <c r="N37" s="1049"/>
    </row>
    <row r="38" spans="1:27" s="160" customFormat="1" x14ac:dyDescent="0.2">
      <c r="A38" s="188">
        <v>1</v>
      </c>
      <c r="B38" s="188">
        <v>2</v>
      </c>
      <c r="C38" s="1050">
        <v>3</v>
      </c>
      <c r="D38" s="1050"/>
      <c r="E38" s="1050"/>
      <c r="F38" s="188">
        <v>4</v>
      </c>
      <c r="G38" s="188">
        <v>5</v>
      </c>
      <c r="H38" s="188">
        <v>6</v>
      </c>
      <c r="I38" s="188">
        <v>7</v>
      </c>
      <c r="J38" s="188">
        <v>8</v>
      </c>
      <c r="K38" s="188">
        <v>9</v>
      </c>
      <c r="L38" s="188">
        <v>10</v>
      </c>
      <c r="M38" s="188">
        <v>11</v>
      </c>
      <c r="N38" s="188">
        <v>12</v>
      </c>
    </row>
    <row r="39" spans="1:27" s="160" customFormat="1" ht="12" x14ac:dyDescent="0.2">
      <c r="A39" s="1043" t="s">
        <v>3130</v>
      </c>
      <c r="B39" s="1044"/>
      <c r="C39" s="1044"/>
      <c r="D39" s="1044"/>
      <c r="E39" s="1044"/>
      <c r="F39" s="1044"/>
      <c r="G39" s="1044"/>
      <c r="H39" s="1044"/>
      <c r="I39" s="1044"/>
      <c r="J39" s="1044"/>
      <c r="K39" s="1044"/>
      <c r="L39" s="1044"/>
      <c r="M39" s="1044"/>
      <c r="N39" s="1045"/>
      <c r="V39" s="189" t="s">
        <v>3130</v>
      </c>
    </row>
    <row r="40" spans="1:27" s="160" customFormat="1" ht="12" x14ac:dyDescent="0.2">
      <c r="A40" s="1040" t="s">
        <v>3131</v>
      </c>
      <c r="B40" s="1041"/>
      <c r="C40" s="1041"/>
      <c r="D40" s="1041"/>
      <c r="E40" s="1041"/>
      <c r="F40" s="1041"/>
      <c r="G40" s="1041"/>
      <c r="H40" s="1041"/>
      <c r="I40" s="1041"/>
      <c r="J40" s="1041"/>
      <c r="K40" s="1041"/>
      <c r="L40" s="1041"/>
      <c r="M40" s="1041"/>
      <c r="N40" s="1042"/>
      <c r="V40" s="189"/>
      <c r="W40" s="195" t="s">
        <v>3131</v>
      </c>
    </row>
    <row r="41" spans="1:27" s="160" customFormat="1" ht="56.25" x14ac:dyDescent="0.2">
      <c r="A41" s="190" t="s">
        <v>423</v>
      </c>
      <c r="B41" s="191" t="s">
        <v>3132</v>
      </c>
      <c r="C41" s="1039" t="s">
        <v>3133</v>
      </c>
      <c r="D41" s="1039"/>
      <c r="E41" s="1039"/>
      <c r="F41" s="192" t="s">
        <v>1017</v>
      </c>
      <c r="G41" s="192"/>
      <c r="H41" s="192"/>
      <c r="I41" s="192" t="s">
        <v>423</v>
      </c>
      <c r="J41" s="193"/>
      <c r="K41" s="192"/>
      <c r="L41" s="193"/>
      <c r="M41" s="192"/>
      <c r="N41" s="194"/>
      <c r="V41" s="189"/>
      <c r="W41" s="195"/>
      <c r="X41" s="195" t="s">
        <v>3133</v>
      </c>
    </row>
    <row r="42" spans="1:27" s="160" customFormat="1" ht="33.75" x14ac:dyDescent="0.2">
      <c r="A42" s="198"/>
      <c r="B42" s="199" t="s">
        <v>430</v>
      </c>
      <c r="C42" s="1037" t="s">
        <v>431</v>
      </c>
      <c r="D42" s="1037"/>
      <c r="E42" s="1037"/>
      <c r="F42" s="1037"/>
      <c r="G42" s="1037"/>
      <c r="H42" s="1037"/>
      <c r="I42" s="1037"/>
      <c r="J42" s="1037"/>
      <c r="K42" s="1037"/>
      <c r="L42" s="1037"/>
      <c r="M42" s="1037"/>
      <c r="N42" s="1046"/>
      <c r="V42" s="189"/>
      <c r="W42" s="195"/>
      <c r="X42" s="195"/>
      <c r="Y42" s="163" t="s">
        <v>431</v>
      </c>
    </row>
    <row r="43" spans="1:27" s="160" customFormat="1" ht="12" x14ac:dyDescent="0.2">
      <c r="A43" s="198"/>
      <c r="B43" s="199" t="s">
        <v>3134</v>
      </c>
      <c r="C43" s="1037" t="s">
        <v>3135</v>
      </c>
      <c r="D43" s="1037"/>
      <c r="E43" s="1037"/>
      <c r="F43" s="1037"/>
      <c r="G43" s="1037"/>
      <c r="H43" s="1037"/>
      <c r="I43" s="1037"/>
      <c r="J43" s="1037"/>
      <c r="K43" s="1037"/>
      <c r="L43" s="1037"/>
      <c r="M43" s="1037"/>
      <c r="N43" s="1046"/>
      <c r="V43" s="189"/>
      <c r="W43" s="195"/>
      <c r="X43" s="195"/>
      <c r="Y43" s="163" t="s">
        <v>3135</v>
      </c>
    </row>
    <row r="44" spans="1:27" s="160" customFormat="1" ht="12" x14ac:dyDescent="0.2">
      <c r="A44" s="200"/>
      <c r="B44" s="199" t="s">
        <v>423</v>
      </c>
      <c r="C44" s="1037" t="s">
        <v>432</v>
      </c>
      <c r="D44" s="1037"/>
      <c r="E44" s="1037"/>
      <c r="F44" s="201"/>
      <c r="G44" s="201"/>
      <c r="H44" s="201"/>
      <c r="I44" s="201"/>
      <c r="J44" s="202">
        <v>368.12</v>
      </c>
      <c r="K44" s="201" t="s">
        <v>3136</v>
      </c>
      <c r="L44" s="202">
        <v>483.16</v>
      </c>
      <c r="M44" s="201"/>
      <c r="N44" s="203"/>
      <c r="V44" s="189"/>
      <c r="W44" s="195"/>
      <c r="X44" s="195"/>
      <c r="Z44" s="163" t="s">
        <v>432</v>
      </c>
    </row>
    <row r="45" spans="1:27" s="160" customFormat="1" ht="12" x14ac:dyDescent="0.2">
      <c r="A45" s="200"/>
      <c r="B45" s="199" t="s">
        <v>434</v>
      </c>
      <c r="C45" s="1037" t="s">
        <v>435</v>
      </c>
      <c r="D45" s="1037"/>
      <c r="E45" s="1037"/>
      <c r="F45" s="201"/>
      <c r="G45" s="201"/>
      <c r="H45" s="201"/>
      <c r="I45" s="201"/>
      <c r="J45" s="202">
        <v>93.88</v>
      </c>
      <c r="K45" s="201" t="s">
        <v>3136</v>
      </c>
      <c r="L45" s="202">
        <v>123.22</v>
      </c>
      <c r="M45" s="201"/>
      <c r="N45" s="203"/>
      <c r="V45" s="189"/>
      <c r="W45" s="195"/>
      <c r="X45" s="195"/>
      <c r="Z45" s="163" t="s">
        <v>435</v>
      </c>
    </row>
    <row r="46" spans="1:27" s="160" customFormat="1" ht="12" x14ac:dyDescent="0.2">
      <c r="A46" s="200"/>
      <c r="B46" s="199" t="s">
        <v>437</v>
      </c>
      <c r="C46" s="1037" t="s">
        <v>438</v>
      </c>
      <c r="D46" s="1037"/>
      <c r="E46" s="1037"/>
      <c r="F46" s="201"/>
      <c r="G46" s="201"/>
      <c r="H46" s="201"/>
      <c r="I46" s="201"/>
      <c r="J46" s="202">
        <v>6.18</v>
      </c>
      <c r="K46" s="201" t="s">
        <v>3136</v>
      </c>
      <c r="L46" s="202">
        <v>8.11</v>
      </c>
      <c r="M46" s="201"/>
      <c r="N46" s="203"/>
      <c r="V46" s="189"/>
      <c r="W46" s="195"/>
      <c r="X46" s="195"/>
      <c r="Z46" s="163" t="s">
        <v>438</v>
      </c>
    </row>
    <row r="47" spans="1:27" s="160" customFormat="1" ht="12" x14ac:dyDescent="0.2">
      <c r="A47" s="200"/>
      <c r="B47" s="199" t="s">
        <v>439</v>
      </c>
      <c r="C47" s="1037" t="s">
        <v>440</v>
      </c>
      <c r="D47" s="1037"/>
      <c r="E47" s="1037"/>
      <c r="F47" s="201"/>
      <c r="G47" s="201"/>
      <c r="H47" s="201"/>
      <c r="I47" s="201"/>
      <c r="J47" s="202">
        <v>196.98</v>
      </c>
      <c r="K47" s="201"/>
      <c r="L47" s="202">
        <v>196.98</v>
      </c>
      <c r="M47" s="201"/>
      <c r="N47" s="203"/>
      <c r="V47" s="189"/>
      <c r="W47" s="195"/>
      <c r="X47" s="195"/>
      <c r="Z47" s="163" t="s">
        <v>440</v>
      </c>
    </row>
    <row r="48" spans="1:27" s="160" customFormat="1" ht="12" x14ac:dyDescent="0.2">
      <c r="A48" s="200"/>
      <c r="B48" s="199"/>
      <c r="C48" s="1037" t="s">
        <v>443</v>
      </c>
      <c r="D48" s="1037"/>
      <c r="E48" s="1037"/>
      <c r="F48" s="201" t="s">
        <v>444</v>
      </c>
      <c r="G48" s="201" t="s">
        <v>3137</v>
      </c>
      <c r="H48" s="201" t="s">
        <v>3136</v>
      </c>
      <c r="I48" s="201" t="s">
        <v>3138</v>
      </c>
      <c r="J48" s="202"/>
      <c r="K48" s="201"/>
      <c r="L48" s="202"/>
      <c r="M48" s="201"/>
      <c r="N48" s="203"/>
      <c r="V48" s="189"/>
      <c r="W48" s="195"/>
      <c r="X48" s="195"/>
      <c r="AA48" s="163" t="s">
        <v>443</v>
      </c>
    </row>
    <row r="49" spans="1:30" s="160" customFormat="1" ht="12" x14ac:dyDescent="0.2">
      <c r="A49" s="200"/>
      <c r="B49" s="199"/>
      <c r="C49" s="1037" t="s">
        <v>447</v>
      </c>
      <c r="D49" s="1037"/>
      <c r="E49" s="1037"/>
      <c r="F49" s="201" t="s">
        <v>444</v>
      </c>
      <c r="G49" s="201" t="s">
        <v>757</v>
      </c>
      <c r="H49" s="201" t="s">
        <v>3136</v>
      </c>
      <c r="I49" s="201" t="s">
        <v>3139</v>
      </c>
      <c r="J49" s="202"/>
      <c r="K49" s="201"/>
      <c r="L49" s="202"/>
      <c r="M49" s="201"/>
      <c r="N49" s="203"/>
      <c r="V49" s="189"/>
      <c r="W49" s="195"/>
      <c r="X49" s="195"/>
      <c r="AA49" s="163" t="s">
        <v>447</v>
      </c>
    </row>
    <row r="50" spans="1:30" s="160" customFormat="1" ht="12" x14ac:dyDescent="0.2">
      <c r="A50" s="200"/>
      <c r="B50" s="199"/>
      <c r="C50" s="1047" t="s">
        <v>450</v>
      </c>
      <c r="D50" s="1047"/>
      <c r="E50" s="1047"/>
      <c r="F50" s="208"/>
      <c r="G50" s="208"/>
      <c r="H50" s="208"/>
      <c r="I50" s="208"/>
      <c r="J50" s="209">
        <v>658.98</v>
      </c>
      <c r="K50" s="208"/>
      <c r="L50" s="209">
        <v>803.36</v>
      </c>
      <c r="M50" s="208"/>
      <c r="N50" s="210"/>
      <c r="V50" s="189"/>
      <c r="W50" s="195"/>
      <c r="X50" s="195"/>
      <c r="AB50" s="163" t="s">
        <v>450</v>
      </c>
    </row>
    <row r="51" spans="1:30" s="160" customFormat="1" ht="12" x14ac:dyDescent="0.2">
      <c r="A51" s="200"/>
      <c r="B51" s="199"/>
      <c r="C51" s="1037" t="s">
        <v>451</v>
      </c>
      <c r="D51" s="1037"/>
      <c r="E51" s="1037"/>
      <c r="F51" s="201"/>
      <c r="G51" s="201"/>
      <c r="H51" s="201"/>
      <c r="I51" s="201"/>
      <c r="J51" s="202"/>
      <c r="K51" s="201"/>
      <c r="L51" s="202">
        <v>491.27</v>
      </c>
      <c r="M51" s="201"/>
      <c r="N51" s="203"/>
      <c r="V51" s="189"/>
      <c r="W51" s="195"/>
      <c r="X51" s="195"/>
      <c r="AA51" s="163" t="s">
        <v>451</v>
      </c>
    </row>
    <row r="52" spans="1:30" s="160" customFormat="1" ht="45" x14ac:dyDescent="0.2">
      <c r="A52" s="200"/>
      <c r="B52" s="199" t="s">
        <v>2540</v>
      </c>
      <c r="C52" s="1037" t="s">
        <v>2541</v>
      </c>
      <c r="D52" s="1037"/>
      <c r="E52" s="1037"/>
      <c r="F52" s="201" t="s">
        <v>454</v>
      </c>
      <c r="G52" s="201" t="s">
        <v>1241</v>
      </c>
      <c r="H52" s="201"/>
      <c r="I52" s="201" t="s">
        <v>1241</v>
      </c>
      <c r="J52" s="202"/>
      <c r="K52" s="201"/>
      <c r="L52" s="202">
        <v>594.44000000000005</v>
      </c>
      <c r="M52" s="201"/>
      <c r="N52" s="203"/>
      <c r="V52" s="189"/>
      <c r="W52" s="195"/>
      <c r="X52" s="195"/>
      <c r="AA52" s="163" t="s">
        <v>2541</v>
      </c>
    </row>
    <row r="53" spans="1:30" s="160" customFormat="1" ht="45" x14ac:dyDescent="0.2">
      <c r="A53" s="200"/>
      <c r="B53" s="199" t="s">
        <v>2542</v>
      </c>
      <c r="C53" s="1037" t="s">
        <v>2543</v>
      </c>
      <c r="D53" s="1037"/>
      <c r="E53" s="1037"/>
      <c r="F53" s="201" t="s">
        <v>454</v>
      </c>
      <c r="G53" s="201" t="s">
        <v>974</v>
      </c>
      <c r="H53" s="201"/>
      <c r="I53" s="201" t="s">
        <v>974</v>
      </c>
      <c r="J53" s="202"/>
      <c r="K53" s="201"/>
      <c r="L53" s="202">
        <v>353.71</v>
      </c>
      <c r="M53" s="201"/>
      <c r="N53" s="203"/>
      <c r="V53" s="189"/>
      <c r="W53" s="195"/>
      <c r="X53" s="195"/>
      <c r="AA53" s="163" t="s">
        <v>2543</v>
      </c>
    </row>
    <row r="54" spans="1:30" s="160" customFormat="1" ht="12" x14ac:dyDescent="0.2">
      <c r="A54" s="211"/>
      <c r="B54" s="212"/>
      <c r="C54" s="1039" t="s">
        <v>459</v>
      </c>
      <c r="D54" s="1039"/>
      <c r="E54" s="1039"/>
      <c r="F54" s="192"/>
      <c r="G54" s="192"/>
      <c r="H54" s="192"/>
      <c r="I54" s="192"/>
      <c r="J54" s="193"/>
      <c r="K54" s="192"/>
      <c r="L54" s="193">
        <v>1751.51</v>
      </c>
      <c r="M54" s="208"/>
      <c r="N54" s="194"/>
      <c r="V54" s="189"/>
      <c r="W54" s="195"/>
      <c r="X54" s="195"/>
      <c r="AC54" s="195" t="s">
        <v>459</v>
      </c>
    </row>
    <row r="55" spans="1:30" s="160" customFormat="1" ht="101.25" x14ac:dyDescent="0.2">
      <c r="A55" s="190" t="s">
        <v>2768</v>
      </c>
      <c r="B55" s="191" t="s">
        <v>3140</v>
      </c>
      <c r="C55" s="1039" t="s">
        <v>3141</v>
      </c>
      <c r="D55" s="1039"/>
      <c r="E55" s="1039"/>
      <c r="F55" s="192" t="s">
        <v>1017</v>
      </c>
      <c r="G55" s="192"/>
      <c r="H55" s="192"/>
      <c r="I55" s="192" t="s">
        <v>423</v>
      </c>
      <c r="J55" s="193">
        <v>125768</v>
      </c>
      <c r="K55" s="192" t="s">
        <v>1361</v>
      </c>
      <c r="L55" s="193">
        <v>25660.69</v>
      </c>
      <c r="M55" s="192" t="s">
        <v>1362</v>
      </c>
      <c r="N55" s="194">
        <v>127277</v>
      </c>
      <c r="V55" s="189"/>
      <c r="W55" s="195"/>
      <c r="X55" s="195" t="s">
        <v>3141</v>
      </c>
      <c r="AC55" s="195"/>
    </row>
    <row r="56" spans="1:30" s="160" customFormat="1" ht="12" x14ac:dyDescent="0.2">
      <c r="A56" s="211"/>
      <c r="B56" s="212"/>
      <c r="C56" s="168" t="s">
        <v>3039</v>
      </c>
      <c r="D56" s="213"/>
      <c r="E56" s="213"/>
      <c r="F56" s="214"/>
      <c r="G56" s="214"/>
      <c r="H56" s="214"/>
      <c r="I56" s="214"/>
      <c r="J56" s="215"/>
      <c r="K56" s="214"/>
      <c r="L56" s="215"/>
      <c r="M56" s="216"/>
      <c r="N56" s="217"/>
      <c r="V56" s="189"/>
      <c r="W56" s="195"/>
      <c r="X56" s="195"/>
      <c r="AC56" s="195"/>
    </row>
    <row r="57" spans="1:30" s="160" customFormat="1" ht="12" x14ac:dyDescent="0.2">
      <c r="A57" s="196"/>
      <c r="B57" s="197"/>
      <c r="C57" s="1037" t="s">
        <v>3142</v>
      </c>
      <c r="D57" s="1037"/>
      <c r="E57" s="1037"/>
      <c r="F57" s="1037"/>
      <c r="G57" s="1037"/>
      <c r="H57" s="1037"/>
      <c r="I57" s="1037"/>
      <c r="J57" s="1037"/>
      <c r="K57" s="1037"/>
      <c r="L57" s="1037"/>
      <c r="M57" s="1037"/>
      <c r="N57" s="1046"/>
      <c r="V57" s="189"/>
      <c r="W57" s="195"/>
      <c r="X57" s="195"/>
      <c r="AC57" s="195"/>
      <c r="AD57" s="163" t="s">
        <v>3142</v>
      </c>
    </row>
    <row r="58" spans="1:30" s="160" customFormat="1" ht="22.5" x14ac:dyDescent="0.2">
      <c r="A58" s="198"/>
      <c r="B58" s="199" t="s">
        <v>1365</v>
      </c>
      <c r="C58" s="1037" t="s">
        <v>1366</v>
      </c>
      <c r="D58" s="1037"/>
      <c r="E58" s="1037"/>
      <c r="F58" s="1037"/>
      <c r="G58" s="1037"/>
      <c r="H58" s="1037"/>
      <c r="I58" s="1037"/>
      <c r="J58" s="1037"/>
      <c r="K58" s="1037"/>
      <c r="L58" s="1037"/>
      <c r="M58" s="1037"/>
      <c r="N58" s="1046"/>
      <c r="V58" s="189"/>
      <c r="W58" s="195"/>
      <c r="X58" s="195"/>
      <c r="Y58" s="163" t="s">
        <v>1366</v>
      </c>
      <c r="AC58" s="195"/>
    </row>
    <row r="59" spans="1:30" s="160" customFormat="1" ht="45" x14ac:dyDescent="0.2">
      <c r="A59" s="190" t="s">
        <v>437</v>
      </c>
      <c r="B59" s="191" t="s">
        <v>3143</v>
      </c>
      <c r="C59" s="1039" t="s">
        <v>3144</v>
      </c>
      <c r="D59" s="1039"/>
      <c r="E59" s="1039"/>
      <c r="F59" s="192" t="s">
        <v>1017</v>
      </c>
      <c r="G59" s="192"/>
      <c r="H59" s="192"/>
      <c r="I59" s="192" t="s">
        <v>423</v>
      </c>
      <c r="J59" s="193"/>
      <c r="K59" s="192"/>
      <c r="L59" s="193"/>
      <c r="M59" s="192"/>
      <c r="N59" s="194"/>
      <c r="V59" s="189"/>
      <c r="W59" s="195"/>
      <c r="X59" s="195" t="s">
        <v>3144</v>
      </c>
      <c r="AC59" s="195"/>
    </row>
    <row r="60" spans="1:30" s="160" customFormat="1" ht="33.75" x14ac:dyDescent="0.2">
      <c r="A60" s="198"/>
      <c r="B60" s="199" t="s">
        <v>430</v>
      </c>
      <c r="C60" s="1037" t="s">
        <v>431</v>
      </c>
      <c r="D60" s="1037"/>
      <c r="E60" s="1037"/>
      <c r="F60" s="1037"/>
      <c r="G60" s="1037"/>
      <c r="H60" s="1037"/>
      <c r="I60" s="1037"/>
      <c r="J60" s="1037"/>
      <c r="K60" s="1037"/>
      <c r="L60" s="1037"/>
      <c r="M60" s="1037"/>
      <c r="N60" s="1046"/>
      <c r="V60" s="189"/>
      <c r="W60" s="195"/>
      <c r="X60" s="195"/>
      <c r="Y60" s="163" t="s">
        <v>431</v>
      </c>
      <c r="AC60" s="195"/>
    </row>
    <row r="61" spans="1:30" s="160" customFormat="1" ht="12" x14ac:dyDescent="0.2">
      <c r="A61" s="200"/>
      <c r="B61" s="199" t="s">
        <v>423</v>
      </c>
      <c r="C61" s="1037" t="s">
        <v>432</v>
      </c>
      <c r="D61" s="1037"/>
      <c r="E61" s="1037"/>
      <c r="F61" s="201"/>
      <c r="G61" s="201"/>
      <c r="H61" s="201"/>
      <c r="I61" s="201"/>
      <c r="J61" s="202">
        <v>20.440000000000001</v>
      </c>
      <c r="K61" s="201" t="s">
        <v>436</v>
      </c>
      <c r="L61" s="202">
        <v>25.55</v>
      </c>
      <c r="M61" s="201"/>
      <c r="N61" s="203"/>
      <c r="V61" s="189"/>
      <c r="W61" s="195"/>
      <c r="X61" s="195"/>
      <c r="Z61" s="163" t="s">
        <v>432</v>
      </c>
      <c r="AC61" s="195"/>
    </row>
    <row r="62" spans="1:30" s="160" customFormat="1" ht="12" x14ac:dyDescent="0.2">
      <c r="A62" s="200"/>
      <c r="B62" s="199" t="s">
        <v>434</v>
      </c>
      <c r="C62" s="1037" t="s">
        <v>435</v>
      </c>
      <c r="D62" s="1037"/>
      <c r="E62" s="1037"/>
      <c r="F62" s="201"/>
      <c r="G62" s="201"/>
      <c r="H62" s="201"/>
      <c r="I62" s="201"/>
      <c r="J62" s="202">
        <v>33.47</v>
      </c>
      <c r="K62" s="201" t="s">
        <v>436</v>
      </c>
      <c r="L62" s="202">
        <v>41.84</v>
      </c>
      <c r="M62" s="201"/>
      <c r="N62" s="203"/>
      <c r="V62" s="189"/>
      <c r="W62" s="195"/>
      <c r="X62" s="195"/>
      <c r="Z62" s="163" t="s">
        <v>435</v>
      </c>
      <c r="AC62" s="195"/>
    </row>
    <row r="63" spans="1:30" s="160" customFormat="1" ht="12" x14ac:dyDescent="0.2">
      <c r="A63" s="200"/>
      <c r="B63" s="199" t="s">
        <v>437</v>
      </c>
      <c r="C63" s="1037" t="s">
        <v>438</v>
      </c>
      <c r="D63" s="1037"/>
      <c r="E63" s="1037"/>
      <c r="F63" s="201"/>
      <c r="G63" s="201"/>
      <c r="H63" s="201"/>
      <c r="I63" s="201"/>
      <c r="J63" s="202">
        <v>3.42</v>
      </c>
      <c r="K63" s="201" t="s">
        <v>436</v>
      </c>
      <c r="L63" s="202">
        <v>4.28</v>
      </c>
      <c r="M63" s="201"/>
      <c r="N63" s="203"/>
      <c r="V63" s="189"/>
      <c r="W63" s="195"/>
      <c r="X63" s="195"/>
      <c r="Z63" s="163" t="s">
        <v>438</v>
      </c>
      <c r="AC63" s="195"/>
    </row>
    <row r="64" spans="1:30" s="160" customFormat="1" ht="12" x14ac:dyDescent="0.2">
      <c r="A64" s="200"/>
      <c r="B64" s="199" t="s">
        <v>439</v>
      </c>
      <c r="C64" s="1037" t="s">
        <v>440</v>
      </c>
      <c r="D64" s="1037"/>
      <c r="E64" s="1037"/>
      <c r="F64" s="201"/>
      <c r="G64" s="201"/>
      <c r="H64" s="201"/>
      <c r="I64" s="201"/>
      <c r="J64" s="202">
        <v>2.94</v>
      </c>
      <c r="K64" s="201"/>
      <c r="L64" s="202">
        <v>2.94</v>
      </c>
      <c r="M64" s="201"/>
      <c r="N64" s="203"/>
      <c r="V64" s="189"/>
      <c r="W64" s="195"/>
      <c r="X64" s="195"/>
      <c r="Z64" s="163" t="s">
        <v>440</v>
      </c>
      <c r="AC64" s="195"/>
    </row>
    <row r="65" spans="1:31" s="160" customFormat="1" ht="12" x14ac:dyDescent="0.2">
      <c r="A65" s="200"/>
      <c r="B65" s="199"/>
      <c r="C65" s="1037" t="s">
        <v>443</v>
      </c>
      <c r="D65" s="1037"/>
      <c r="E65" s="1037"/>
      <c r="F65" s="201" t="s">
        <v>444</v>
      </c>
      <c r="G65" s="201" t="s">
        <v>3145</v>
      </c>
      <c r="H65" s="201" t="s">
        <v>436</v>
      </c>
      <c r="I65" s="201" t="s">
        <v>2648</v>
      </c>
      <c r="J65" s="202"/>
      <c r="K65" s="201"/>
      <c r="L65" s="202"/>
      <c r="M65" s="201"/>
      <c r="N65" s="203"/>
      <c r="V65" s="189"/>
      <c r="W65" s="195"/>
      <c r="X65" s="195"/>
      <c r="AA65" s="163" t="s">
        <v>443</v>
      </c>
      <c r="AC65" s="195"/>
    </row>
    <row r="66" spans="1:31" s="160" customFormat="1" ht="12" x14ac:dyDescent="0.2">
      <c r="A66" s="200"/>
      <c r="B66" s="199"/>
      <c r="C66" s="1037" t="s">
        <v>447</v>
      </c>
      <c r="D66" s="1037"/>
      <c r="E66" s="1037"/>
      <c r="F66" s="201" t="s">
        <v>444</v>
      </c>
      <c r="G66" s="201" t="s">
        <v>2762</v>
      </c>
      <c r="H66" s="201" t="s">
        <v>436</v>
      </c>
      <c r="I66" s="201" t="s">
        <v>3146</v>
      </c>
      <c r="J66" s="202"/>
      <c r="K66" s="201"/>
      <c r="L66" s="202"/>
      <c r="M66" s="201"/>
      <c r="N66" s="203"/>
      <c r="V66" s="189"/>
      <c r="W66" s="195"/>
      <c r="X66" s="195"/>
      <c r="AA66" s="163" t="s">
        <v>447</v>
      </c>
      <c r="AC66" s="195"/>
    </row>
    <row r="67" spans="1:31" s="160" customFormat="1" ht="12" x14ac:dyDescent="0.2">
      <c r="A67" s="200"/>
      <c r="B67" s="199"/>
      <c r="C67" s="1047" t="s">
        <v>450</v>
      </c>
      <c r="D67" s="1047"/>
      <c r="E67" s="1047"/>
      <c r="F67" s="208"/>
      <c r="G67" s="208"/>
      <c r="H67" s="208"/>
      <c r="I67" s="208"/>
      <c r="J67" s="209">
        <v>56.85</v>
      </c>
      <c r="K67" s="208"/>
      <c r="L67" s="209">
        <v>70.33</v>
      </c>
      <c r="M67" s="208"/>
      <c r="N67" s="210"/>
      <c r="V67" s="189"/>
      <c r="W67" s="195"/>
      <c r="X67" s="195"/>
      <c r="AB67" s="163" t="s">
        <v>450</v>
      </c>
      <c r="AC67" s="195"/>
    </row>
    <row r="68" spans="1:31" s="160" customFormat="1" ht="12" x14ac:dyDescent="0.2">
      <c r="A68" s="200"/>
      <c r="B68" s="199"/>
      <c r="C68" s="1037" t="s">
        <v>451</v>
      </c>
      <c r="D68" s="1037"/>
      <c r="E68" s="1037"/>
      <c r="F68" s="201"/>
      <c r="G68" s="201"/>
      <c r="H68" s="201"/>
      <c r="I68" s="201"/>
      <c r="J68" s="202"/>
      <c r="K68" s="201"/>
      <c r="L68" s="202">
        <v>29.83</v>
      </c>
      <c r="M68" s="201"/>
      <c r="N68" s="203"/>
      <c r="V68" s="189"/>
      <c r="W68" s="195"/>
      <c r="X68" s="195"/>
      <c r="AA68" s="163" t="s">
        <v>451</v>
      </c>
      <c r="AC68" s="195"/>
    </row>
    <row r="69" spans="1:31" s="160" customFormat="1" ht="22.5" x14ac:dyDescent="0.2">
      <c r="A69" s="200"/>
      <c r="B69" s="199" t="s">
        <v>3147</v>
      </c>
      <c r="C69" s="1037" t="s">
        <v>3148</v>
      </c>
      <c r="D69" s="1037"/>
      <c r="E69" s="1037"/>
      <c r="F69" s="201" t="s">
        <v>454</v>
      </c>
      <c r="G69" s="201" t="s">
        <v>558</v>
      </c>
      <c r="H69" s="201"/>
      <c r="I69" s="201" t="s">
        <v>558</v>
      </c>
      <c r="J69" s="202"/>
      <c r="K69" s="201"/>
      <c r="L69" s="202">
        <v>28.94</v>
      </c>
      <c r="M69" s="201"/>
      <c r="N69" s="203"/>
      <c r="V69" s="189"/>
      <c r="W69" s="195"/>
      <c r="X69" s="195"/>
      <c r="AA69" s="163" t="s">
        <v>3148</v>
      </c>
      <c r="AC69" s="195"/>
    </row>
    <row r="70" spans="1:31" s="160" customFormat="1" ht="22.5" x14ac:dyDescent="0.2">
      <c r="A70" s="200"/>
      <c r="B70" s="199" t="s">
        <v>3149</v>
      </c>
      <c r="C70" s="1037" t="s">
        <v>3150</v>
      </c>
      <c r="D70" s="1037"/>
      <c r="E70" s="1037"/>
      <c r="F70" s="201" t="s">
        <v>454</v>
      </c>
      <c r="G70" s="201" t="s">
        <v>544</v>
      </c>
      <c r="H70" s="201"/>
      <c r="I70" s="201" t="s">
        <v>544</v>
      </c>
      <c r="J70" s="202"/>
      <c r="K70" s="201"/>
      <c r="L70" s="202">
        <v>15.21</v>
      </c>
      <c r="M70" s="201"/>
      <c r="N70" s="203"/>
      <c r="V70" s="189"/>
      <c r="W70" s="195"/>
      <c r="X70" s="195"/>
      <c r="AA70" s="163" t="s">
        <v>3150</v>
      </c>
      <c r="AC70" s="195"/>
    </row>
    <row r="71" spans="1:31" s="160" customFormat="1" ht="12" x14ac:dyDescent="0.2">
      <c r="A71" s="211"/>
      <c r="B71" s="212"/>
      <c r="C71" s="1039" t="s">
        <v>459</v>
      </c>
      <c r="D71" s="1039"/>
      <c r="E71" s="1039"/>
      <c r="F71" s="192"/>
      <c r="G71" s="192"/>
      <c r="H71" s="192"/>
      <c r="I71" s="192"/>
      <c r="J71" s="193"/>
      <c r="K71" s="192"/>
      <c r="L71" s="193">
        <v>114.48</v>
      </c>
      <c r="M71" s="208"/>
      <c r="N71" s="194"/>
      <c r="V71" s="189"/>
      <c r="W71" s="195"/>
      <c r="X71" s="195"/>
      <c r="AC71" s="195" t="s">
        <v>459</v>
      </c>
    </row>
    <row r="72" spans="1:31" s="160" customFormat="1" ht="202.5" x14ac:dyDescent="0.2">
      <c r="A72" s="190" t="s">
        <v>2777</v>
      </c>
      <c r="B72" s="191" t="s">
        <v>3151</v>
      </c>
      <c r="C72" s="1039" t="s">
        <v>3152</v>
      </c>
      <c r="D72" s="1039"/>
      <c r="E72" s="1039"/>
      <c r="F72" s="192" t="s">
        <v>1017</v>
      </c>
      <c r="G72" s="192"/>
      <c r="H72" s="192"/>
      <c r="I72" s="192" t="s">
        <v>423</v>
      </c>
      <c r="J72" s="193">
        <v>289176.25</v>
      </c>
      <c r="K72" s="192" t="s">
        <v>1361</v>
      </c>
      <c r="L72" s="193">
        <v>59001.21</v>
      </c>
      <c r="M72" s="192" t="s">
        <v>1362</v>
      </c>
      <c r="N72" s="194">
        <v>292646</v>
      </c>
      <c r="V72" s="189"/>
      <c r="W72" s="195"/>
      <c r="X72" s="195" t="s">
        <v>3152</v>
      </c>
      <c r="AC72" s="195"/>
    </row>
    <row r="73" spans="1:31" s="160" customFormat="1" ht="12" x14ac:dyDescent="0.2">
      <c r="A73" s="211"/>
      <c r="B73" s="212"/>
      <c r="C73" s="168" t="s">
        <v>3039</v>
      </c>
      <c r="D73" s="213"/>
      <c r="E73" s="213"/>
      <c r="F73" s="214"/>
      <c r="G73" s="214"/>
      <c r="H73" s="214"/>
      <c r="I73" s="214"/>
      <c r="J73" s="215"/>
      <c r="K73" s="214"/>
      <c r="L73" s="215"/>
      <c r="M73" s="216"/>
      <c r="N73" s="217"/>
      <c r="V73" s="189"/>
      <c r="W73" s="195"/>
      <c r="X73" s="195"/>
      <c r="AC73" s="195"/>
    </row>
    <row r="74" spans="1:31" s="160" customFormat="1" ht="12" x14ac:dyDescent="0.2">
      <c r="A74" s="196"/>
      <c r="B74" s="197"/>
      <c r="C74" s="1037" t="s">
        <v>3153</v>
      </c>
      <c r="D74" s="1037"/>
      <c r="E74" s="1037"/>
      <c r="F74" s="1037"/>
      <c r="G74" s="1037"/>
      <c r="H74" s="1037"/>
      <c r="I74" s="1037"/>
      <c r="J74" s="1037"/>
      <c r="K74" s="1037"/>
      <c r="L74" s="1037"/>
      <c r="M74" s="1037"/>
      <c r="N74" s="1046"/>
      <c r="V74" s="189"/>
      <c r="W74" s="195"/>
      <c r="X74" s="195"/>
      <c r="AC74" s="195"/>
      <c r="AD74" s="163" t="s">
        <v>3153</v>
      </c>
    </row>
    <row r="75" spans="1:31" s="160" customFormat="1" ht="22.5" x14ac:dyDescent="0.2">
      <c r="A75" s="198"/>
      <c r="B75" s="199" t="s">
        <v>1365</v>
      </c>
      <c r="C75" s="1037" t="s">
        <v>1366</v>
      </c>
      <c r="D75" s="1037"/>
      <c r="E75" s="1037"/>
      <c r="F75" s="1037"/>
      <c r="G75" s="1037"/>
      <c r="H75" s="1037"/>
      <c r="I75" s="1037"/>
      <c r="J75" s="1037"/>
      <c r="K75" s="1037"/>
      <c r="L75" s="1037"/>
      <c r="M75" s="1037"/>
      <c r="N75" s="1046"/>
      <c r="V75" s="189"/>
      <c r="W75" s="195"/>
      <c r="X75" s="195"/>
      <c r="Y75" s="163" t="s">
        <v>1366</v>
      </c>
      <c r="AC75" s="195"/>
    </row>
    <row r="76" spans="1:31" s="160" customFormat="1" ht="45" x14ac:dyDescent="0.2">
      <c r="A76" s="190" t="s">
        <v>472</v>
      </c>
      <c r="B76" s="191" t="s">
        <v>3154</v>
      </c>
      <c r="C76" s="1039" t="s">
        <v>3155</v>
      </c>
      <c r="D76" s="1039"/>
      <c r="E76" s="1039"/>
      <c r="F76" s="192" t="s">
        <v>532</v>
      </c>
      <c r="G76" s="192"/>
      <c r="H76" s="192"/>
      <c r="I76" s="192" t="s">
        <v>2234</v>
      </c>
      <c r="J76" s="193"/>
      <c r="K76" s="192"/>
      <c r="L76" s="193"/>
      <c r="M76" s="192"/>
      <c r="N76" s="194"/>
      <c r="V76" s="189"/>
      <c r="W76" s="195"/>
      <c r="X76" s="195" t="s">
        <v>3155</v>
      </c>
      <c r="AC76" s="195"/>
    </row>
    <row r="77" spans="1:31" s="160" customFormat="1" ht="12" x14ac:dyDescent="0.2">
      <c r="A77" s="196"/>
      <c r="B77" s="197"/>
      <c r="C77" s="1037" t="s">
        <v>3156</v>
      </c>
      <c r="D77" s="1037"/>
      <c r="E77" s="1037"/>
      <c r="F77" s="1037"/>
      <c r="G77" s="1037"/>
      <c r="H77" s="1037"/>
      <c r="I77" s="1037"/>
      <c r="J77" s="1037"/>
      <c r="K77" s="1037"/>
      <c r="L77" s="1037"/>
      <c r="M77" s="1037"/>
      <c r="N77" s="1046"/>
      <c r="V77" s="189"/>
      <c r="W77" s="195"/>
      <c r="X77" s="195"/>
      <c r="AC77" s="195"/>
      <c r="AE77" s="163" t="s">
        <v>3156</v>
      </c>
    </row>
    <row r="78" spans="1:31" s="160" customFormat="1" ht="33.75" x14ac:dyDescent="0.2">
      <c r="A78" s="198"/>
      <c r="B78" s="199" t="s">
        <v>430</v>
      </c>
      <c r="C78" s="1037" t="s">
        <v>431</v>
      </c>
      <c r="D78" s="1037"/>
      <c r="E78" s="1037"/>
      <c r="F78" s="1037"/>
      <c r="G78" s="1037"/>
      <c r="H78" s="1037"/>
      <c r="I78" s="1037"/>
      <c r="J78" s="1037"/>
      <c r="K78" s="1037"/>
      <c r="L78" s="1037"/>
      <c r="M78" s="1037"/>
      <c r="N78" s="1046"/>
      <c r="V78" s="189"/>
      <c r="W78" s="195"/>
      <c r="X78" s="195"/>
      <c r="Y78" s="163" t="s">
        <v>431</v>
      </c>
      <c r="AC78" s="195"/>
    </row>
    <row r="79" spans="1:31" s="160" customFormat="1" ht="12" x14ac:dyDescent="0.2">
      <c r="A79" s="198"/>
      <c r="B79" s="199" t="s">
        <v>3134</v>
      </c>
      <c r="C79" s="1037" t="s">
        <v>3135</v>
      </c>
      <c r="D79" s="1037"/>
      <c r="E79" s="1037"/>
      <c r="F79" s="1037"/>
      <c r="G79" s="1037"/>
      <c r="H79" s="1037"/>
      <c r="I79" s="1037"/>
      <c r="J79" s="1037"/>
      <c r="K79" s="1037"/>
      <c r="L79" s="1037"/>
      <c r="M79" s="1037"/>
      <c r="N79" s="1046"/>
      <c r="V79" s="189"/>
      <c r="W79" s="195"/>
      <c r="X79" s="195"/>
      <c r="Y79" s="163" t="s">
        <v>3135</v>
      </c>
      <c r="AC79" s="195"/>
    </row>
    <row r="80" spans="1:31" s="160" customFormat="1" ht="12" x14ac:dyDescent="0.2">
      <c r="A80" s="200"/>
      <c r="B80" s="199" t="s">
        <v>423</v>
      </c>
      <c r="C80" s="1037" t="s">
        <v>432</v>
      </c>
      <c r="D80" s="1037"/>
      <c r="E80" s="1037"/>
      <c r="F80" s="201"/>
      <c r="G80" s="201"/>
      <c r="H80" s="201"/>
      <c r="I80" s="201"/>
      <c r="J80" s="202">
        <v>1345.96</v>
      </c>
      <c r="K80" s="201" t="s">
        <v>3136</v>
      </c>
      <c r="L80" s="202">
        <v>97.16</v>
      </c>
      <c r="M80" s="201"/>
      <c r="N80" s="203"/>
      <c r="V80" s="189"/>
      <c r="W80" s="195"/>
      <c r="X80" s="195"/>
      <c r="Z80" s="163" t="s">
        <v>432</v>
      </c>
      <c r="AC80" s="195"/>
    </row>
    <row r="81" spans="1:32" s="160" customFormat="1" ht="12" x14ac:dyDescent="0.2">
      <c r="A81" s="200"/>
      <c r="B81" s="199" t="s">
        <v>434</v>
      </c>
      <c r="C81" s="1037" t="s">
        <v>435</v>
      </c>
      <c r="D81" s="1037"/>
      <c r="E81" s="1037"/>
      <c r="F81" s="201"/>
      <c r="G81" s="201"/>
      <c r="H81" s="201"/>
      <c r="I81" s="201"/>
      <c r="J81" s="202">
        <v>117.43</v>
      </c>
      <c r="K81" s="201" t="s">
        <v>3136</v>
      </c>
      <c r="L81" s="202">
        <v>8.48</v>
      </c>
      <c r="M81" s="201"/>
      <c r="N81" s="203"/>
      <c r="V81" s="189"/>
      <c r="W81" s="195"/>
      <c r="X81" s="195"/>
      <c r="Z81" s="163" t="s">
        <v>435</v>
      </c>
      <c r="AC81" s="195"/>
    </row>
    <row r="82" spans="1:32" s="160" customFormat="1" ht="12" x14ac:dyDescent="0.2">
      <c r="A82" s="200"/>
      <c r="B82" s="199" t="s">
        <v>437</v>
      </c>
      <c r="C82" s="1037" t="s">
        <v>438</v>
      </c>
      <c r="D82" s="1037"/>
      <c r="E82" s="1037"/>
      <c r="F82" s="201"/>
      <c r="G82" s="201"/>
      <c r="H82" s="201"/>
      <c r="I82" s="201"/>
      <c r="J82" s="202">
        <v>14.83</v>
      </c>
      <c r="K82" s="201" t="s">
        <v>3136</v>
      </c>
      <c r="L82" s="202">
        <v>1.07</v>
      </c>
      <c r="M82" s="201"/>
      <c r="N82" s="203"/>
      <c r="V82" s="189"/>
      <c r="W82" s="195"/>
      <c r="X82" s="195"/>
      <c r="Z82" s="163" t="s">
        <v>438</v>
      </c>
      <c r="AC82" s="195"/>
    </row>
    <row r="83" spans="1:32" s="160" customFormat="1" ht="12" x14ac:dyDescent="0.2">
      <c r="A83" s="200"/>
      <c r="B83" s="199" t="s">
        <v>439</v>
      </c>
      <c r="C83" s="1037" t="s">
        <v>440</v>
      </c>
      <c r="D83" s="1037"/>
      <c r="E83" s="1037"/>
      <c r="F83" s="201"/>
      <c r="G83" s="201"/>
      <c r="H83" s="201"/>
      <c r="I83" s="201"/>
      <c r="J83" s="202">
        <v>434.65</v>
      </c>
      <c r="K83" s="201"/>
      <c r="L83" s="202">
        <v>23.91</v>
      </c>
      <c r="M83" s="201"/>
      <c r="N83" s="203"/>
      <c r="V83" s="189"/>
      <c r="W83" s="195"/>
      <c r="X83" s="195"/>
      <c r="Z83" s="163" t="s">
        <v>440</v>
      </c>
      <c r="AC83" s="195"/>
    </row>
    <row r="84" spans="1:32" s="160" customFormat="1" ht="12" x14ac:dyDescent="0.2">
      <c r="A84" s="196"/>
      <c r="B84" s="204" t="s">
        <v>1973</v>
      </c>
      <c r="C84" s="1048" t="s">
        <v>3157</v>
      </c>
      <c r="D84" s="1048"/>
      <c r="E84" s="1048"/>
      <c r="F84" s="205" t="s">
        <v>347</v>
      </c>
      <c r="G84" s="205" t="s">
        <v>489</v>
      </c>
      <c r="H84" s="205"/>
      <c r="I84" s="205" t="s">
        <v>489</v>
      </c>
      <c r="J84" s="199"/>
      <c r="K84" s="201"/>
      <c r="L84" s="202"/>
      <c r="M84" s="201"/>
      <c r="N84" s="206"/>
      <c r="V84" s="189"/>
      <c r="W84" s="195"/>
      <c r="X84" s="195"/>
      <c r="AC84" s="195"/>
      <c r="AF84" s="207" t="s">
        <v>3157</v>
      </c>
    </row>
    <row r="85" spans="1:32" s="160" customFormat="1" ht="12" x14ac:dyDescent="0.2">
      <c r="A85" s="196"/>
      <c r="B85" s="204" t="s">
        <v>3158</v>
      </c>
      <c r="C85" s="1048" t="s">
        <v>3159</v>
      </c>
      <c r="D85" s="1048"/>
      <c r="E85" s="1048"/>
      <c r="F85" s="205" t="s">
        <v>347</v>
      </c>
      <c r="G85" s="205" t="s">
        <v>1004</v>
      </c>
      <c r="H85" s="205"/>
      <c r="I85" s="205" t="s">
        <v>3160</v>
      </c>
      <c r="J85" s="199"/>
      <c r="K85" s="201"/>
      <c r="L85" s="202"/>
      <c r="M85" s="201"/>
      <c r="N85" s="206"/>
      <c r="V85" s="189"/>
      <c r="W85" s="195"/>
      <c r="X85" s="195"/>
      <c r="AC85" s="195"/>
      <c r="AF85" s="207" t="s">
        <v>3159</v>
      </c>
    </row>
    <row r="86" spans="1:32" s="160" customFormat="1" ht="12" x14ac:dyDescent="0.2">
      <c r="A86" s="196"/>
      <c r="B86" s="204" t="s">
        <v>3161</v>
      </c>
      <c r="C86" s="1048" t="s">
        <v>3162</v>
      </c>
      <c r="D86" s="1048"/>
      <c r="E86" s="1048"/>
      <c r="F86" s="205" t="s">
        <v>1017</v>
      </c>
      <c r="G86" s="205" t="s">
        <v>489</v>
      </c>
      <c r="H86" s="205"/>
      <c r="I86" s="205" t="s">
        <v>489</v>
      </c>
      <c r="J86" s="199"/>
      <c r="K86" s="201"/>
      <c r="L86" s="202"/>
      <c r="M86" s="201"/>
      <c r="N86" s="206"/>
      <c r="V86" s="189"/>
      <c r="W86" s="195"/>
      <c r="X86" s="195"/>
      <c r="AC86" s="195"/>
      <c r="AF86" s="207" t="s">
        <v>3162</v>
      </c>
    </row>
    <row r="87" spans="1:32" s="160" customFormat="1" ht="12" x14ac:dyDescent="0.2">
      <c r="A87" s="196"/>
      <c r="B87" s="204" t="s">
        <v>3161</v>
      </c>
      <c r="C87" s="1048" t="s">
        <v>2532</v>
      </c>
      <c r="D87" s="1048"/>
      <c r="E87" s="1048"/>
      <c r="F87" s="205" t="s">
        <v>488</v>
      </c>
      <c r="G87" s="205" t="s">
        <v>489</v>
      </c>
      <c r="H87" s="205"/>
      <c r="I87" s="205" t="s">
        <v>489</v>
      </c>
      <c r="J87" s="199"/>
      <c r="K87" s="201"/>
      <c r="L87" s="202"/>
      <c r="M87" s="201"/>
      <c r="N87" s="206"/>
      <c r="V87" s="189"/>
      <c r="W87" s="195"/>
      <c r="X87" s="195"/>
      <c r="AC87" s="195"/>
      <c r="AF87" s="207" t="s">
        <v>2532</v>
      </c>
    </row>
    <row r="88" spans="1:32" s="160" customFormat="1" ht="12" x14ac:dyDescent="0.2">
      <c r="A88" s="196"/>
      <c r="B88" s="204" t="s">
        <v>3163</v>
      </c>
      <c r="C88" s="1048" t="s">
        <v>3164</v>
      </c>
      <c r="D88" s="1048"/>
      <c r="E88" s="1048"/>
      <c r="F88" s="205" t="s">
        <v>1017</v>
      </c>
      <c r="G88" s="205" t="s">
        <v>489</v>
      </c>
      <c r="H88" s="205"/>
      <c r="I88" s="205" t="s">
        <v>489</v>
      </c>
      <c r="J88" s="199"/>
      <c r="K88" s="201"/>
      <c r="L88" s="202"/>
      <c r="M88" s="201"/>
      <c r="N88" s="206"/>
      <c r="V88" s="189"/>
      <c r="W88" s="195"/>
      <c r="X88" s="195"/>
      <c r="AC88" s="195"/>
      <c r="AF88" s="207" t="s">
        <v>3164</v>
      </c>
    </row>
    <row r="89" spans="1:32" s="160" customFormat="1" ht="12" x14ac:dyDescent="0.2">
      <c r="A89" s="196"/>
      <c r="B89" s="204" t="s">
        <v>3165</v>
      </c>
      <c r="C89" s="1048" t="s">
        <v>3166</v>
      </c>
      <c r="D89" s="1048"/>
      <c r="E89" s="1048"/>
      <c r="F89" s="205" t="s">
        <v>1017</v>
      </c>
      <c r="G89" s="205" t="s">
        <v>489</v>
      </c>
      <c r="H89" s="205"/>
      <c r="I89" s="205" t="s">
        <v>489</v>
      </c>
      <c r="J89" s="199"/>
      <c r="K89" s="201"/>
      <c r="L89" s="202"/>
      <c r="M89" s="201"/>
      <c r="N89" s="206"/>
      <c r="V89" s="189"/>
      <c r="W89" s="195"/>
      <c r="X89" s="195"/>
      <c r="AC89" s="195"/>
      <c r="AF89" s="207" t="s">
        <v>3166</v>
      </c>
    </row>
    <row r="90" spans="1:32" s="160" customFormat="1" ht="12" x14ac:dyDescent="0.2">
      <c r="A90" s="200"/>
      <c r="B90" s="199"/>
      <c r="C90" s="1037" t="s">
        <v>443</v>
      </c>
      <c r="D90" s="1037"/>
      <c r="E90" s="1037"/>
      <c r="F90" s="201" t="s">
        <v>444</v>
      </c>
      <c r="G90" s="201" t="s">
        <v>1890</v>
      </c>
      <c r="H90" s="201" t="s">
        <v>3136</v>
      </c>
      <c r="I90" s="201" t="s">
        <v>3167</v>
      </c>
      <c r="J90" s="202"/>
      <c r="K90" s="201"/>
      <c r="L90" s="202"/>
      <c r="M90" s="201"/>
      <c r="N90" s="203"/>
      <c r="V90" s="189"/>
      <c r="W90" s="195"/>
      <c r="X90" s="195"/>
      <c r="AA90" s="163" t="s">
        <v>443</v>
      </c>
      <c r="AC90" s="195"/>
      <c r="AF90" s="207"/>
    </row>
    <row r="91" spans="1:32" s="160" customFormat="1" ht="12" x14ac:dyDescent="0.2">
      <c r="A91" s="200"/>
      <c r="B91" s="199"/>
      <c r="C91" s="1037" t="s">
        <v>447</v>
      </c>
      <c r="D91" s="1037"/>
      <c r="E91" s="1037"/>
      <c r="F91" s="201" t="s">
        <v>444</v>
      </c>
      <c r="G91" s="201" t="s">
        <v>1160</v>
      </c>
      <c r="H91" s="201" t="s">
        <v>3136</v>
      </c>
      <c r="I91" s="201" t="s">
        <v>3168</v>
      </c>
      <c r="J91" s="202"/>
      <c r="K91" s="201"/>
      <c r="L91" s="202"/>
      <c r="M91" s="201"/>
      <c r="N91" s="203"/>
      <c r="V91" s="189"/>
      <c r="W91" s="195"/>
      <c r="X91" s="195"/>
      <c r="AA91" s="163" t="s">
        <v>447</v>
      </c>
      <c r="AC91" s="195"/>
      <c r="AF91" s="207"/>
    </row>
    <row r="92" spans="1:32" s="160" customFormat="1" ht="12" x14ac:dyDescent="0.2">
      <c r="A92" s="200"/>
      <c r="B92" s="199"/>
      <c r="C92" s="1047" t="s">
        <v>450</v>
      </c>
      <c r="D92" s="1047"/>
      <c r="E92" s="1047"/>
      <c r="F92" s="208"/>
      <c r="G92" s="208"/>
      <c r="H92" s="208"/>
      <c r="I92" s="208"/>
      <c r="J92" s="209">
        <v>1898.04</v>
      </c>
      <c r="K92" s="208"/>
      <c r="L92" s="209">
        <v>129.55000000000001</v>
      </c>
      <c r="M92" s="208"/>
      <c r="N92" s="210"/>
      <c r="V92" s="189"/>
      <c r="W92" s="195"/>
      <c r="X92" s="195"/>
      <c r="AB92" s="163" t="s">
        <v>450</v>
      </c>
      <c r="AC92" s="195"/>
      <c r="AF92" s="207"/>
    </row>
    <row r="93" spans="1:32" s="160" customFormat="1" ht="12" x14ac:dyDescent="0.2">
      <c r="A93" s="200"/>
      <c r="B93" s="199"/>
      <c r="C93" s="1037" t="s">
        <v>451</v>
      </c>
      <c r="D93" s="1037"/>
      <c r="E93" s="1037"/>
      <c r="F93" s="201"/>
      <c r="G93" s="201"/>
      <c r="H93" s="201"/>
      <c r="I93" s="201"/>
      <c r="J93" s="202"/>
      <c r="K93" s="201"/>
      <c r="L93" s="202">
        <v>98.23</v>
      </c>
      <c r="M93" s="201"/>
      <c r="N93" s="203"/>
      <c r="V93" s="189"/>
      <c r="W93" s="195"/>
      <c r="X93" s="195"/>
      <c r="AA93" s="163" t="s">
        <v>451</v>
      </c>
      <c r="AC93" s="195"/>
      <c r="AF93" s="207"/>
    </row>
    <row r="94" spans="1:32" s="160" customFormat="1" ht="45" x14ac:dyDescent="0.2">
      <c r="A94" s="200"/>
      <c r="B94" s="199" t="s">
        <v>2540</v>
      </c>
      <c r="C94" s="1037" t="s">
        <v>2541</v>
      </c>
      <c r="D94" s="1037"/>
      <c r="E94" s="1037"/>
      <c r="F94" s="201" t="s">
        <v>454</v>
      </c>
      <c r="G94" s="201" t="s">
        <v>1241</v>
      </c>
      <c r="H94" s="201"/>
      <c r="I94" s="201" t="s">
        <v>1241</v>
      </c>
      <c r="J94" s="202"/>
      <c r="K94" s="201"/>
      <c r="L94" s="202">
        <v>118.86</v>
      </c>
      <c r="M94" s="201"/>
      <c r="N94" s="203"/>
      <c r="V94" s="189"/>
      <c r="W94" s="195"/>
      <c r="X94" s="195"/>
      <c r="AA94" s="163" t="s">
        <v>2541</v>
      </c>
      <c r="AC94" s="195"/>
      <c r="AF94" s="207"/>
    </row>
    <row r="95" spans="1:32" s="160" customFormat="1" ht="45" x14ac:dyDescent="0.2">
      <c r="A95" s="200"/>
      <c r="B95" s="199" t="s">
        <v>2542</v>
      </c>
      <c r="C95" s="1037" t="s">
        <v>2543</v>
      </c>
      <c r="D95" s="1037"/>
      <c r="E95" s="1037"/>
      <c r="F95" s="201" t="s">
        <v>454</v>
      </c>
      <c r="G95" s="201" t="s">
        <v>974</v>
      </c>
      <c r="H95" s="201"/>
      <c r="I95" s="201" t="s">
        <v>974</v>
      </c>
      <c r="J95" s="202"/>
      <c r="K95" s="201"/>
      <c r="L95" s="202">
        <v>70.73</v>
      </c>
      <c r="M95" s="201"/>
      <c r="N95" s="203"/>
      <c r="V95" s="189"/>
      <c r="W95" s="195"/>
      <c r="X95" s="195"/>
      <c r="AA95" s="163" t="s">
        <v>2543</v>
      </c>
      <c r="AC95" s="195"/>
      <c r="AF95" s="207"/>
    </row>
    <row r="96" spans="1:32" s="160" customFormat="1" ht="12" x14ac:dyDescent="0.2">
      <c r="A96" s="211"/>
      <c r="B96" s="212"/>
      <c r="C96" s="1039" t="s">
        <v>459</v>
      </c>
      <c r="D96" s="1039"/>
      <c r="E96" s="1039"/>
      <c r="F96" s="192"/>
      <c r="G96" s="192"/>
      <c r="H96" s="192"/>
      <c r="I96" s="192"/>
      <c r="J96" s="193"/>
      <c r="K96" s="192"/>
      <c r="L96" s="193">
        <v>319.14</v>
      </c>
      <c r="M96" s="208"/>
      <c r="N96" s="194"/>
      <c r="V96" s="189"/>
      <c r="W96" s="195"/>
      <c r="X96" s="195"/>
      <c r="AC96" s="195" t="s">
        <v>459</v>
      </c>
      <c r="AF96" s="207"/>
    </row>
    <row r="97" spans="1:32" s="160" customFormat="1" ht="33.75" x14ac:dyDescent="0.2">
      <c r="A97" s="190" t="s">
        <v>476</v>
      </c>
      <c r="B97" s="191" t="s">
        <v>3169</v>
      </c>
      <c r="C97" s="1039" t="s">
        <v>3170</v>
      </c>
      <c r="D97" s="1039"/>
      <c r="E97" s="1039"/>
      <c r="F97" s="192" t="s">
        <v>347</v>
      </c>
      <c r="G97" s="192"/>
      <c r="H97" s="192"/>
      <c r="I97" s="192" t="s">
        <v>3160</v>
      </c>
      <c r="J97" s="193">
        <v>102.41</v>
      </c>
      <c r="K97" s="192"/>
      <c r="L97" s="193">
        <v>563.26</v>
      </c>
      <c r="M97" s="192"/>
      <c r="N97" s="194"/>
      <c r="V97" s="189"/>
      <c r="W97" s="195"/>
      <c r="X97" s="195" t="s">
        <v>3170</v>
      </c>
      <c r="AC97" s="195"/>
      <c r="AF97" s="207"/>
    </row>
    <row r="98" spans="1:32" s="160" customFormat="1" ht="12" x14ac:dyDescent="0.2">
      <c r="A98" s="211"/>
      <c r="B98" s="212"/>
      <c r="C98" s="168" t="s">
        <v>462</v>
      </c>
      <c r="D98" s="213"/>
      <c r="E98" s="213"/>
      <c r="F98" s="214"/>
      <c r="G98" s="214"/>
      <c r="H98" s="214"/>
      <c r="I98" s="214"/>
      <c r="J98" s="215"/>
      <c r="K98" s="214"/>
      <c r="L98" s="215"/>
      <c r="M98" s="216"/>
      <c r="N98" s="217"/>
      <c r="V98" s="189"/>
      <c r="W98" s="195"/>
      <c r="X98" s="195"/>
      <c r="AC98" s="195"/>
      <c r="AF98" s="207"/>
    </row>
    <row r="99" spans="1:32" s="160" customFormat="1" ht="45" x14ac:dyDescent="0.2">
      <c r="A99" s="190" t="s">
        <v>481</v>
      </c>
      <c r="B99" s="191" t="s">
        <v>3171</v>
      </c>
      <c r="C99" s="1039" t="s">
        <v>3172</v>
      </c>
      <c r="D99" s="1039"/>
      <c r="E99" s="1039"/>
      <c r="F99" s="192" t="s">
        <v>1017</v>
      </c>
      <c r="G99" s="192"/>
      <c r="H99" s="192"/>
      <c r="I99" s="192" t="s">
        <v>423</v>
      </c>
      <c r="J99" s="193">
        <v>43.68</v>
      </c>
      <c r="K99" s="192"/>
      <c r="L99" s="193">
        <v>43.68</v>
      </c>
      <c r="M99" s="192"/>
      <c r="N99" s="194"/>
      <c r="V99" s="189"/>
      <c r="W99" s="195"/>
      <c r="X99" s="195" t="s">
        <v>3172</v>
      </c>
      <c r="AC99" s="195"/>
      <c r="AF99" s="207"/>
    </row>
    <row r="100" spans="1:32" s="160" customFormat="1" ht="12" x14ac:dyDescent="0.2">
      <c r="A100" s="211"/>
      <c r="B100" s="212"/>
      <c r="C100" s="168" t="s">
        <v>3173</v>
      </c>
      <c r="D100" s="213"/>
      <c r="E100" s="213"/>
      <c r="F100" s="214"/>
      <c r="G100" s="214"/>
      <c r="H100" s="214"/>
      <c r="I100" s="214"/>
      <c r="J100" s="215"/>
      <c r="K100" s="214"/>
      <c r="L100" s="215"/>
      <c r="M100" s="216"/>
      <c r="N100" s="217"/>
      <c r="V100" s="189"/>
      <c r="W100" s="195"/>
      <c r="X100" s="195"/>
      <c r="AC100" s="195"/>
      <c r="AF100" s="207"/>
    </row>
    <row r="101" spans="1:32" s="160" customFormat="1" ht="45" x14ac:dyDescent="0.2">
      <c r="A101" s="190" t="s">
        <v>496</v>
      </c>
      <c r="B101" s="191" t="s">
        <v>3174</v>
      </c>
      <c r="C101" s="1039" t="s">
        <v>3175</v>
      </c>
      <c r="D101" s="1039"/>
      <c r="E101" s="1039"/>
      <c r="F101" s="192" t="s">
        <v>532</v>
      </c>
      <c r="G101" s="192"/>
      <c r="H101" s="192"/>
      <c r="I101" s="192" t="s">
        <v>605</v>
      </c>
      <c r="J101" s="193"/>
      <c r="K101" s="192"/>
      <c r="L101" s="193"/>
      <c r="M101" s="192"/>
      <c r="N101" s="194"/>
      <c r="V101" s="189"/>
      <c r="W101" s="195"/>
      <c r="X101" s="195" t="s">
        <v>3175</v>
      </c>
      <c r="AC101" s="195"/>
      <c r="AF101" s="207"/>
    </row>
    <row r="102" spans="1:32" s="160" customFormat="1" ht="12" x14ac:dyDescent="0.2">
      <c r="A102" s="196"/>
      <c r="B102" s="197"/>
      <c r="C102" s="1037" t="s">
        <v>3176</v>
      </c>
      <c r="D102" s="1037"/>
      <c r="E102" s="1037"/>
      <c r="F102" s="1037"/>
      <c r="G102" s="1037"/>
      <c r="H102" s="1037"/>
      <c r="I102" s="1037"/>
      <c r="J102" s="1037"/>
      <c r="K102" s="1037"/>
      <c r="L102" s="1037"/>
      <c r="M102" s="1037"/>
      <c r="N102" s="1046"/>
      <c r="V102" s="189"/>
      <c r="W102" s="195"/>
      <c r="X102" s="195"/>
      <c r="AC102" s="195"/>
      <c r="AE102" s="163" t="s">
        <v>3176</v>
      </c>
      <c r="AF102" s="207"/>
    </row>
    <row r="103" spans="1:32" s="160" customFormat="1" ht="33.75" x14ac:dyDescent="0.2">
      <c r="A103" s="198"/>
      <c r="B103" s="199" t="s">
        <v>430</v>
      </c>
      <c r="C103" s="1037" t="s">
        <v>431</v>
      </c>
      <c r="D103" s="1037"/>
      <c r="E103" s="1037"/>
      <c r="F103" s="1037"/>
      <c r="G103" s="1037"/>
      <c r="H103" s="1037"/>
      <c r="I103" s="1037"/>
      <c r="J103" s="1037"/>
      <c r="K103" s="1037"/>
      <c r="L103" s="1037"/>
      <c r="M103" s="1037"/>
      <c r="N103" s="1046"/>
      <c r="V103" s="189"/>
      <c r="W103" s="195"/>
      <c r="X103" s="195"/>
      <c r="Y103" s="163" t="s">
        <v>431</v>
      </c>
      <c r="AC103" s="195"/>
      <c r="AF103" s="207"/>
    </row>
    <row r="104" spans="1:32" s="160" customFormat="1" ht="12" x14ac:dyDescent="0.2">
      <c r="A104" s="198"/>
      <c r="B104" s="199" t="s">
        <v>3134</v>
      </c>
      <c r="C104" s="1037" t="s">
        <v>3135</v>
      </c>
      <c r="D104" s="1037"/>
      <c r="E104" s="1037"/>
      <c r="F104" s="1037"/>
      <c r="G104" s="1037"/>
      <c r="H104" s="1037"/>
      <c r="I104" s="1037"/>
      <c r="J104" s="1037"/>
      <c r="K104" s="1037"/>
      <c r="L104" s="1037"/>
      <c r="M104" s="1037"/>
      <c r="N104" s="1046"/>
      <c r="V104" s="189"/>
      <c r="W104" s="195"/>
      <c r="X104" s="195"/>
      <c r="Y104" s="163" t="s">
        <v>3135</v>
      </c>
      <c r="AC104" s="195"/>
      <c r="AF104" s="207"/>
    </row>
    <row r="105" spans="1:32" s="160" customFormat="1" ht="12" x14ac:dyDescent="0.2">
      <c r="A105" s="200"/>
      <c r="B105" s="199" t="s">
        <v>423</v>
      </c>
      <c r="C105" s="1037" t="s">
        <v>432</v>
      </c>
      <c r="D105" s="1037"/>
      <c r="E105" s="1037"/>
      <c r="F105" s="201"/>
      <c r="G105" s="201"/>
      <c r="H105" s="201"/>
      <c r="I105" s="201"/>
      <c r="J105" s="202">
        <v>1232.3399999999999</v>
      </c>
      <c r="K105" s="201" t="s">
        <v>3136</v>
      </c>
      <c r="L105" s="202">
        <v>48.52</v>
      </c>
      <c r="M105" s="201"/>
      <c r="N105" s="203"/>
      <c r="V105" s="189"/>
      <c r="W105" s="195"/>
      <c r="X105" s="195"/>
      <c r="Z105" s="163" t="s">
        <v>432</v>
      </c>
      <c r="AC105" s="195"/>
      <c r="AF105" s="207"/>
    </row>
    <row r="106" spans="1:32" s="160" customFormat="1" ht="12" x14ac:dyDescent="0.2">
      <c r="A106" s="200"/>
      <c r="B106" s="199" t="s">
        <v>434</v>
      </c>
      <c r="C106" s="1037" t="s">
        <v>435</v>
      </c>
      <c r="D106" s="1037"/>
      <c r="E106" s="1037"/>
      <c r="F106" s="201"/>
      <c r="G106" s="201"/>
      <c r="H106" s="201"/>
      <c r="I106" s="201"/>
      <c r="J106" s="202">
        <v>94.25</v>
      </c>
      <c r="K106" s="201" t="s">
        <v>3136</v>
      </c>
      <c r="L106" s="202">
        <v>3.71</v>
      </c>
      <c r="M106" s="201"/>
      <c r="N106" s="203"/>
      <c r="V106" s="189"/>
      <c r="W106" s="195"/>
      <c r="X106" s="195"/>
      <c r="Z106" s="163" t="s">
        <v>435</v>
      </c>
      <c r="AC106" s="195"/>
      <c r="AF106" s="207"/>
    </row>
    <row r="107" spans="1:32" s="160" customFormat="1" ht="12" x14ac:dyDescent="0.2">
      <c r="A107" s="200"/>
      <c r="B107" s="199" t="s">
        <v>437</v>
      </c>
      <c r="C107" s="1037" t="s">
        <v>438</v>
      </c>
      <c r="D107" s="1037"/>
      <c r="E107" s="1037"/>
      <c r="F107" s="201"/>
      <c r="G107" s="201"/>
      <c r="H107" s="201"/>
      <c r="I107" s="201"/>
      <c r="J107" s="202">
        <v>11.63</v>
      </c>
      <c r="K107" s="201" t="s">
        <v>3136</v>
      </c>
      <c r="L107" s="202">
        <v>0.46</v>
      </c>
      <c r="M107" s="201"/>
      <c r="N107" s="203"/>
      <c r="V107" s="189"/>
      <c r="W107" s="195"/>
      <c r="X107" s="195"/>
      <c r="Z107" s="163" t="s">
        <v>438</v>
      </c>
      <c r="AC107" s="195"/>
      <c r="AF107" s="207"/>
    </row>
    <row r="108" spans="1:32" s="160" customFormat="1" ht="12" x14ac:dyDescent="0.2">
      <c r="A108" s="200"/>
      <c r="B108" s="199" t="s">
        <v>439</v>
      </c>
      <c r="C108" s="1037" t="s">
        <v>440</v>
      </c>
      <c r="D108" s="1037"/>
      <c r="E108" s="1037"/>
      <c r="F108" s="201"/>
      <c r="G108" s="201"/>
      <c r="H108" s="201"/>
      <c r="I108" s="201"/>
      <c r="J108" s="202">
        <v>434.24</v>
      </c>
      <c r="K108" s="201"/>
      <c r="L108" s="202">
        <v>13.03</v>
      </c>
      <c r="M108" s="201"/>
      <c r="N108" s="203"/>
      <c r="V108" s="189"/>
      <c r="W108" s="195"/>
      <c r="X108" s="195"/>
      <c r="Z108" s="163" t="s">
        <v>440</v>
      </c>
      <c r="AC108" s="195"/>
      <c r="AF108" s="207"/>
    </row>
    <row r="109" spans="1:32" s="160" customFormat="1" ht="12" x14ac:dyDescent="0.2">
      <c r="A109" s="196"/>
      <c r="B109" s="204" t="s">
        <v>1973</v>
      </c>
      <c r="C109" s="1048" t="s">
        <v>3157</v>
      </c>
      <c r="D109" s="1048"/>
      <c r="E109" s="1048"/>
      <c r="F109" s="205" t="s">
        <v>347</v>
      </c>
      <c r="G109" s="205" t="s">
        <v>489</v>
      </c>
      <c r="H109" s="205"/>
      <c r="I109" s="205" t="s">
        <v>489</v>
      </c>
      <c r="J109" s="199"/>
      <c r="K109" s="201"/>
      <c r="L109" s="202"/>
      <c r="M109" s="201"/>
      <c r="N109" s="206"/>
      <c r="V109" s="189"/>
      <c r="W109" s="195"/>
      <c r="X109" s="195"/>
      <c r="AC109" s="195"/>
      <c r="AF109" s="207" t="s">
        <v>3157</v>
      </c>
    </row>
    <row r="110" spans="1:32" s="160" customFormat="1" ht="12" x14ac:dyDescent="0.2">
      <c r="A110" s="196"/>
      <c r="B110" s="204" t="s">
        <v>3158</v>
      </c>
      <c r="C110" s="1048" t="s">
        <v>3159</v>
      </c>
      <c r="D110" s="1048"/>
      <c r="E110" s="1048"/>
      <c r="F110" s="205" t="s">
        <v>347</v>
      </c>
      <c r="G110" s="205" t="s">
        <v>1004</v>
      </c>
      <c r="H110" s="205"/>
      <c r="I110" s="205" t="s">
        <v>437</v>
      </c>
      <c r="J110" s="199"/>
      <c r="K110" s="201"/>
      <c r="L110" s="202"/>
      <c r="M110" s="201"/>
      <c r="N110" s="206"/>
      <c r="V110" s="189"/>
      <c r="W110" s="195"/>
      <c r="X110" s="195"/>
      <c r="AC110" s="195"/>
      <c r="AF110" s="207" t="s">
        <v>3159</v>
      </c>
    </row>
    <row r="111" spans="1:32" s="160" customFormat="1" ht="12" x14ac:dyDescent="0.2">
      <c r="A111" s="196"/>
      <c r="B111" s="204" t="s">
        <v>3161</v>
      </c>
      <c r="C111" s="1048" t="s">
        <v>3162</v>
      </c>
      <c r="D111" s="1048"/>
      <c r="E111" s="1048"/>
      <c r="F111" s="205" t="s">
        <v>1017</v>
      </c>
      <c r="G111" s="205" t="s">
        <v>489</v>
      </c>
      <c r="H111" s="205"/>
      <c r="I111" s="205" t="s">
        <v>489</v>
      </c>
      <c r="J111" s="199"/>
      <c r="K111" s="201"/>
      <c r="L111" s="202"/>
      <c r="M111" s="201"/>
      <c r="N111" s="206"/>
      <c r="V111" s="189"/>
      <c r="W111" s="195"/>
      <c r="X111" s="195"/>
      <c r="AC111" s="195"/>
      <c r="AF111" s="207" t="s">
        <v>3162</v>
      </c>
    </row>
    <row r="112" spans="1:32" s="160" customFormat="1" ht="12" x14ac:dyDescent="0.2">
      <c r="A112" s="196"/>
      <c r="B112" s="204" t="s">
        <v>3161</v>
      </c>
      <c r="C112" s="1048" t="s">
        <v>2532</v>
      </c>
      <c r="D112" s="1048"/>
      <c r="E112" s="1048"/>
      <c r="F112" s="205" t="s">
        <v>488</v>
      </c>
      <c r="G112" s="205" t="s">
        <v>489</v>
      </c>
      <c r="H112" s="205"/>
      <c r="I112" s="205" t="s">
        <v>489</v>
      </c>
      <c r="J112" s="199"/>
      <c r="K112" s="201"/>
      <c r="L112" s="202"/>
      <c r="M112" s="201"/>
      <c r="N112" s="206"/>
      <c r="V112" s="189"/>
      <c r="W112" s="195"/>
      <c r="X112" s="195"/>
      <c r="AC112" s="195"/>
      <c r="AF112" s="207" t="s">
        <v>2532</v>
      </c>
    </row>
    <row r="113" spans="1:32" s="160" customFormat="1" ht="12" x14ac:dyDescent="0.2">
      <c r="A113" s="196"/>
      <c r="B113" s="204" t="s">
        <v>3163</v>
      </c>
      <c r="C113" s="1048" t="s">
        <v>3164</v>
      </c>
      <c r="D113" s="1048"/>
      <c r="E113" s="1048"/>
      <c r="F113" s="205" t="s">
        <v>1017</v>
      </c>
      <c r="G113" s="205" t="s">
        <v>489</v>
      </c>
      <c r="H113" s="205"/>
      <c r="I113" s="205" t="s">
        <v>489</v>
      </c>
      <c r="J113" s="199"/>
      <c r="K113" s="201"/>
      <c r="L113" s="202"/>
      <c r="M113" s="201"/>
      <c r="N113" s="206"/>
      <c r="V113" s="189"/>
      <c r="W113" s="195"/>
      <c r="X113" s="195"/>
      <c r="AC113" s="195"/>
      <c r="AF113" s="207" t="s">
        <v>3164</v>
      </c>
    </row>
    <row r="114" spans="1:32" s="160" customFormat="1" ht="12" x14ac:dyDescent="0.2">
      <c r="A114" s="200"/>
      <c r="B114" s="199"/>
      <c r="C114" s="1037" t="s">
        <v>443</v>
      </c>
      <c r="D114" s="1037"/>
      <c r="E114" s="1037"/>
      <c r="F114" s="201" t="s">
        <v>444</v>
      </c>
      <c r="G114" s="201" t="s">
        <v>1837</v>
      </c>
      <c r="H114" s="201" t="s">
        <v>3136</v>
      </c>
      <c r="I114" s="201" t="s">
        <v>3177</v>
      </c>
      <c r="J114" s="202"/>
      <c r="K114" s="201"/>
      <c r="L114" s="202"/>
      <c r="M114" s="201"/>
      <c r="N114" s="203"/>
      <c r="V114" s="189"/>
      <c r="W114" s="195"/>
      <c r="X114" s="195"/>
      <c r="AA114" s="163" t="s">
        <v>443</v>
      </c>
      <c r="AC114" s="195"/>
      <c r="AF114" s="207"/>
    </row>
    <row r="115" spans="1:32" s="160" customFormat="1" ht="12" x14ac:dyDescent="0.2">
      <c r="A115" s="200"/>
      <c r="B115" s="199"/>
      <c r="C115" s="1037" t="s">
        <v>447</v>
      </c>
      <c r="D115" s="1037"/>
      <c r="E115" s="1037"/>
      <c r="F115" s="201" t="s">
        <v>444</v>
      </c>
      <c r="G115" s="201" t="s">
        <v>3178</v>
      </c>
      <c r="H115" s="201" t="s">
        <v>3136</v>
      </c>
      <c r="I115" s="201" t="s">
        <v>3179</v>
      </c>
      <c r="J115" s="202"/>
      <c r="K115" s="201"/>
      <c r="L115" s="202"/>
      <c r="M115" s="201"/>
      <c r="N115" s="203"/>
      <c r="V115" s="189"/>
      <c r="W115" s="195"/>
      <c r="X115" s="195"/>
      <c r="AA115" s="163" t="s">
        <v>447</v>
      </c>
      <c r="AC115" s="195"/>
      <c r="AF115" s="207"/>
    </row>
    <row r="116" spans="1:32" s="160" customFormat="1" ht="12" x14ac:dyDescent="0.2">
      <c r="A116" s="200"/>
      <c r="B116" s="199"/>
      <c r="C116" s="1047" t="s">
        <v>450</v>
      </c>
      <c r="D116" s="1047"/>
      <c r="E116" s="1047"/>
      <c r="F116" s="208"/>
      <c r="G116" s="208"/>
      <c r="H116" s="208"/>
      <c r="I116" s="208"/>
      <c r="J116" s="209">
        <v>1760.83</v>
      </c>
      <c r="K116" s="208"/>
      <c r="L116" s="209">
        <v>65.260000000000005</v>
      </c>
      <c r="M116" s="208"/>
      <c r="N116" s="210"/>
      <c r="V116" s="189"/>
      <c r="W116" s="195"/>
      <c r="X116" s="195"/>
      <c r="AB116" s="163" t="s">
        <v>450</v>
      </c>
      <c r="AC116" s="195"/>
      <c r="AF116" s="207"/>
    </row>
    <row r="117" spans="1:32" s="160" customFormat="1" ht="12" x14ac:dyDescent="0.2">
      <c r="A117" s="200"/>
      <c r="B117" s="199"/>
      <c r="C117" s="1037" t="s">
        <v>451</v>
      </c>
      <c r="D117" s="1037"/>
      <c r="E117" s="1037"/>
      <c r="F117" s="201"/>
      <c r="G117" s="201"/>
      <c r="H117" s="201"/>
      <c r="I117" s="201"/>
      <c r="J117" s="202"/>
      <c r="K117" s="201"/>
      <c r="L117" s="202">
        <v>48.98</v>
      </c>
      <c r="M117" s="201"/>
      <c r="N117" s="203"/>
      <c r="V117" s="189"/>
      <c r="W117" s="195"/>
      <c r="X117" s="195"/>
      <c r="AA117" s="163" t="s">
        <v>451</v>
      </c>
      <c r="AC117" s="195"/>
      <c r="AF117" s="207"/>
    </row>
    <row r="118" spans="1:32" s="160" customFormat="1" ht="45" x14ac:dyDescent="0.2">
      <c r="A118" s="200"/>
      <c r="B118" s="199" t="s">
        <v>2540</v>
      </c>
      <c r="C118" s="1037" t="s">
        <v>2541</v>
      </c>
      <c r="D118" s="1037"/>
      <c r="E118" s="1037"/>
      <c r="F118" s="201" t="s">
        <v>454</v>
      </c>
      <c r="G118" s="201" t="s">
        <v>1241</v>
      </c>
      <c r="H118" s="201"/>
      <c r="I118" s="201" t="s">
        <v>1241</v>
      </c>
      <c r="J118" s="202"/>
      <c r="K118" s="201"/>
      <c r="L118" s="202">
        <v>59.27</v>
      </c>
      <c r="M118" s="201"/>
      <c r="N118" s="203"/>
      <c r="V118" s="189"/>
      <c r="W118" s="195"/>
      <c r="X118" s="195"/>
      <c r="AA118" s="163" t="s">
        <v>2541</v>
      </c>
      <c r="AC118" s="195"/>
      <c r="AF118" s="207"/>
    </row>
    <row r="119" spans="1:32" s="160" customFormat="1" ht="45" x14ac:dyDescent="0.2">
      <c r="A119" s="200"/>
      <c r="B119" s="199" t="s">
        <v>2542</v>
      </c>
      <c r="C119" s="1037" t="s">
        <v>2543</v>
      </c>
      <c r="D119" s="1037"/>
      <c r="E119" s="1037"/>
      <c r="F119" s="201" t="s">
        <v>454</v>
      </c>
      <c r="G119" s="201" t="s">
        <v>974</v>
      </c>
      <c r="H119" s="201"/>
      <c r="I119" s="201" t="s">
        <v>974</v>
      </c>
      <c r="J119" s="202"/>
      <c r="K119" s="201"/>
      <c r="L119" s="202">
        <v>35.270000000000003</v>
      </c>
      <c r="M119" s="201"/>
      <c r="N119" s="203"/>
      <c r="V119" s="189"/>
      <c r="W119" s="195"/>
      <c r="X119" s="195"/>
      <c r="AA119" s="163" t="s">
        <v>2543</v>
      </c>
      <c r="AC119" s="195"/>
      <c r="AF119" s="207"/>
    </row>
    <row r="120" spans="1:32" s="160" customFormat="1" ht="12" x14ac:dyDescent="0.2">
      <c r="A120" s="211"/>
      <c r="B120" s="212"/>
      <c r="C120" s="1039" t="s">
        <v>459</v>
      </c>
      <c r="D120" s="1039"/>
      <c r="E120" s="1039"/>
      <c r="F120" s="192"/>
      <c r="G120" s="192"/>
      <c r="H120" s="192"/>
      <c r="I120" s="192"/>
      <c r="J120" s="193"/>
      <c r="K120" s="192"/>
      <c r="L120" s="193">
        <v>159.80000000000001</v>
      </c>
      <c r="M120" s="208"/>
      <c r="N120" s="194"/>
      <c r="V120" s="189"/>
      <c r="W120" s="195"/>
      <c r="X120" s="195"/>
      <c r="AC120" s="195" t="s">
        <v>459</v>
      </c>
      <c r="AF120" s="207"/>
    </row>
    <row r="121" spans="1:32" s="160" customFormat="1" ht="33.75" x14ac:dyDescent="0.2">
      <c r="A121" s="190" t="s">
        <v>499</v>
      </c>
      <c r="B121" s="191" t="s">
        <v>3180</v>
      </c>
      <c r="C121" s="1039" t="s">
        <v>3181</v>
      </c>
      <c r="D121" s="1039"/>
      <c r="E121" s="1039"/>
      <c r="F121" s="192" t="s">
        <v>347</v>
      </c>
      <c r="G121" s="192"/>
      <c r="H121" s="192"/>
      <c r="I121" s="192" t="s">
        <v>437</v>
      </c>
      <c r="J121" s="193">
        <v>111.37</v>
      </c>
      <c r="K121" s="192"/>
      <c r="L121" s="193">
        <v>334.11</v>
      </c>
      <c r="M121" s="192"/>
      <c r="N121" s="194"/>
      <c r="V121" s="189"/>
      <c r="W121" s="195"/>
      <c r="X121" s="195" t="s">
        <v>3181</v>
      </c>
      <c r="AC121" s="195"/>
      <c r="AF121" s="207"/>
    </row>
    <row r="122" spans="1:32" s="160" customFormat="1" ht="12" x14ac:dyDescent="0.2">
      <c r="A122" s="211"/>
      <c r="B122" s="212"/>
      <c r="C122" s="168" t="s">
        <v>462</v>
      </c>
      <c r="D122" s="213"/>
      <c r="E122" s="213"/>
      <c r="F122" s="214"/>
      <c r="G122" s="214"/>
      <c r="H122" s="214"/>
      <c r="I122" s="214"/>
      <c r="J122" s="215"/>
      <c r="K122" s="214"/>
      <c r="L122" s="215"/>
      <c r="M122" s="216"/>
      <c r="N122" s="217"/>
      <c r="V122" s="189"/>
      <c r="W122" s="195"/>
      <c r="X122" s="195"/>
      <c r="AC122" s="195"/>
      <c r="AF122" s="207"/>
    </row>
    <row r="123" spans="1:32" s="160" customFormat="1" ht="45" x14ac:dyDescent="0.2">
      <c r="A123" s="190" t="s">
        <v>509</v>
      </c>
      <c r="B123" s="191" t="s">
        <v>3182</v>
      </c>
      <c r="C123" s="1039" t="s">
        <v>3183</v>
      </c>
      <c r="D123" s="1039"/>
      <c r="E123" s="1039"/>
      <c r="F123" s="192" t="s">
        <v>532</v>
      </c>
      <c r="G123" s="192"/>
      <c r="H123" s="192"/>
      <c r="I123" s="192" t="s">
        <v>761</v>
      </c>
      <c r="J123" s="193"/>
      <c r="K123" s="192"/>
      <c r="L123" s="193"/>
      <c r="M123" s="192"/>
      <c r="N123" s="194"/>
      <c r="V123" s="189"/>
      <c r="W123" s="195"/>
      <c r="X123" s="195" t="s">
        <v>3183</v>
      </c>
      <c r="AC123" s="195"/>
      <c r="AF123" s="207"/>
    </row>
    <row r="124" spans="1:32" s="160" customFormat="1" ht="12" x14ac:dyDescent="0.2">
      <c r="A124" s="196"/>
      <c r="B124" s="197"/>
      <c r="C124" s="1037" t="s">
        <v>3184</v>
      </c>
      <c r="D124" s="1037"/>
      <c r="E124" s="1037"/>
      <c r="F124" s="1037"/>
      <c r="G124" s="1037"/>
      <c r="H124" s="1037"/>
      <c r="I124" s="1037"/>
      <c r="J124" s="1037"/>
      <c r="K124" s="1037"/>
      <c r="L124" s="1037"/>
      <c r="M124" s="1037"/>
      <c r="N124" s="1046"/>
      <c r="V124" s="189"/>
      <c r="W124" s="195"/>
      <c r="X124" s="195"/>
      <c r="AC124" s="195"/>
      <c r="AE124" s="163" t="s">
        <v>3184</v>
      </c>
      <c r="AF124" s="207"/>
    </row>
    <row r="125" spans="1:32" s="160" customFormat="1" ht="33.75" x14ac:dyDescent="0.2">
      <c r="A125" s="198"/>
      <c r="B125" s="199" t="s">
        <v>430</v>
      </c>
      <c r="C125" s="1037" t="s">
        <v>431</v>
      </c>
      <c r="D125" s="1037"/>
      <c r="E125" s="1037"/>
      <c r="F125" s="1037"/>
      <c r="G125" s="1037"/>
      <c r="H125" s="1037"/>
      <c r="I125" s="1037"/>
      <c r="J125" s="1037"/>
      <c r="K125" s="1037"/>
      <c r="L125" s="1037"/>
      <c r="M125" s="1037"/>
      <c r="N125" s="1046"/>
      <c r="V125" s="189"/>
      <c r="W125" s="195"/>
      <c r="X125" s="195"/>
      <c r="Y125" s="163" t="s">
        <v>431</v>
      </c>
      <c r="AC125" s="195"/>
      <c r="AF125" s="207"/>
    </row>
    <row r="126" spans="1:32" s="160" customFormat="1" ht="12" x14ac:dyDescent="0.2">
      <c r="A126" s="198"/>
      <c r="B126" s="199" t="s">
        <v>3134</v>
      </c>
      <c r="C126" s="1037" t="s">
        <v>3135</v>
      </c>
      <c r="D126" s="1037"/>
      <c r="E126" s="1037"/>
      <c r="F126" s="1037"/>
      <c r="G126" s="1037"/>
      <c r="H126" s="1037"/>
      <c r="I126" s="1037"/>
      <c r="J126" s="1037"/>
      <c r="K126" s="1037"/>
      <c r="L126" s="1037"/>
      <c r="M126" s="1037"/>
      <c r="N126" s="1046"/>
      <c r="V126" s="189"/>
      <c r="W126" s="195"/>
      <c r="X126" s="195"/>
      <c r="Y126" s="163" t="s">
        <v>3135</v>
      </c>
      <c r="AC126" s="195"/>
      <c r="AF126" s="207"/>
    </row>
    <row r="127" spans="1:32" s="160" customFormat="1" ht="12" x14ac:dyDescent="0.2">
      <c r="A127" s="200"/>
      <c r="B127" s="199" t="s">
        <v>423</v>
      </c>
      <c r="C127" s="1037" t="s">
        <v>432</v>
      </c>
      <c r="D127" s="1037"/>
      <c r="E127" s="1037"/>
      <c r="F127" s="201"/>
      <c r="G127" s="201"/>
      <c r="H127" s="201"/>
      <c r="I127" s="201"/>
      <c r="J127" s="202">
        <v>1066.28</v>
      </c>
      <c r="K127" s="201" t="s">
        <v>3136</v>
      </c>
      <c r="L127" s="202">
        <v>137.15</v>
      </c>
      <c r="M127" s="201"/>
      <c r="N127" s="203"/>
      <c r="V127" s="189"/>
      <c r="W127" s="195"/>
      <c r="X127" s="195"/>
      <c r="Z127" s="163" t="s">
        <v>432</v>
      </c>
      <c r="AC127" s="195"/>
      <c r="AF127" s="207"/>
    </row>
    <row r="128" spans="1:32" s="160" customFormat="1" ht="12" x14ac:dyDescent="0.2">
      <c r="A128" s="200"/>
      <c r="B128" s="199" t="s">
        <v>434</v>
      </c>
      <c r="C128" s="1037" t="s">
        <v>435</v>
      </c>
      <c r="D128" s="1037"/>
      <c r="E128" s="1037"/>
      <c r="F128" s="201"/>
      <c r="G128" s="201"/>
      <c r="H128" s="201"/>
      <c r="I128" s="201"/>
      <c r="J128" s="202">
        <v>87.59</v>
      </c>
      <c r="K128" s="201" t="s">
        <v>3136</v>
      </c>
      <c r="L128" s="202">
        <v>11.27</v>
      </c>
      <c r="M128" s="201"/>
      <c r="N128" s="203"/>
      <c r="V128" s="189"/>
      <c r="W128" s="195"/>
      <c r="X128" s="195"/>
      <c r="Z128" s="163" t="s">
        <v>435</v>
      </c>
      <c r="AC128" s="195"/>
      <c r="AF128" s="207"/>
    </row>
    <row r="129" spans="1:32" s="160" customFormat="1" ht="12" x14ac:dyDescent="0.2">
      <c r="A129" s="200"/>
      <c r="B129" s="199" t="s">
        <v>437</v>
      </c>
      <c r="C129" s="1037" t="s">
        <v>438</v>
      </c>
      <c r="D129" s="1037"/>
      <c r="E129" s="1037"/>
      <c r="F129" s="201"/>
      <c r="G129" s="201"/>
      <c r="H129" s="201"/>
      <c r="I129" s="201"/>
      <c r="J129" s="202">
        <v>10.76</v>
      </c>
      <c r="K129" s="201" t="s">
        <v>3136</v>
      </c>
      <c r="L129" s="202">
        <v>1.38</v>
      </c>
      <c r="M129" s="201"/>
      <c r="N129" s="203"/>
      <c r="V129" s="189"/>
      <c r="W129" s="195"/>
      <c r="X129" s="195"/>
      <c r="Z129" s="163" t="s">
        <v>438</v>
      </c>
      <c r="AC129" s="195"/>
      <c r="AF129" s="207"/>
    </row>
    <row r="130" spans="1:32" s="160" customFormat="1" ht="12" x14ac:dyDescent="0.2">
      <c r="A130" s="200"/>
      <c r="B130" s="199" t="s">
        <v>439</v>
      </c>
      <c r="C130" s="1037" t="s">
        <v>440</v>
      </c>
      <c r="D130" s="1037"/>
      <c r="E130" s="1037"/>
      <c r="F130" s="201"/>
      <c r="G130" s="201"/>
      <c r="H130" s="201"/>
      <c r="I130" s="201"/>
      <c r="J130" s="202">
        <v>388.91</v>
      </c>
      <c r="K130" s="201"/>
      <c r="L130" s="202">
        <v>38.11</v>
      </c>
      <c r="M130" s="201"/>
      <c r="N130" s="203"/>
      <c r="V130" s="189"/>
      <c r="W130" s="195"/>
      <c r="X130" s="195"/>
      <c r="Z130" s="163" t="s">
        <v>440</v>
      </c>
      <c r="AC130" s="195"/>
      <c r="AF130" s="207"/>
    </row>
    <row r="131" spans="1:32" s="160" customFormat="1" ht="12" x14ac:dyDescent="0.2">
      <c r="A131" s="196"/>
      <c r="B131" s="204" t="s">
        <v>1973</v>
      </c>
      <c r="C131" s="1048" t="s">
        <v>3157</v>
      </c>
      <c r="D131" s="1048"/>
      <c r="E131" s="1048"/>
      <c r="F131" s="205" t="s">
        <v>347</v>
      </c>
      <c r="G131" s="205" t="s">
        <v>489</v>
      </c>
      <c r="H131" s="205"/>
      <c r="I131" s="205" t="s">
        <v>489</v>
      </c>
      <c r="J131" s="199"/>
      <c r="K131" s="201"/>
      <c r="L131" s="202"/>
      <c r="M131" s="201"/>
      <c r="N131" s="206"/>
      <c r="V131" s="189"/>
      <c r="W131" s="195"/>
      <c r="X131" s="195"/>
      <c r="AC131" s="195"/>
      <c r="AF131" s="207" t="s">
        <v>3157</v>
      </c>
    </row>
    <row r="132" spans="1:32" s="160" customFormat="1" ht="12" x14ac:dyDescent="0.2">
      <c r="A132" s="196"/>
      <c r="B132" s="204" t="s">
        <v>3158</v>
      </c>
      <c r="C132" s="1048" t="s">
        <v>3159</v>
      </c>
      <c r="D132" s="1048"/>
      <c r="E132" s="1048"/>
      <c r="F132" s="205" t="s">
        <v>347</v>
      </c>
      <c r="G132" s="205" t="s">
        <v>1004</v>
      </c>
      <c r="H132" s="205"/>
      <c r="I132" s="205" t="s">
        <v>3185</v>
      </c>
      <c r="J132" s="199"/>
      <c r="K132" s="201"/>
      <c r="L132" s="202"/>
      <c r="M132" s="201"/>
      <c r="N132" s="206"/>
      <c r="V132" s="189"/>
      <c r="W132" s="195"/>
      <c r="X132" s="195"/>
      <c r="AC132" s="195"/>
      <c r="AF132" s="207" t="s">
        <v>3159</v>
      </c>
    </row>
    <row r="133" spans="1:32" s="160" customFormat="1" ht="12" x14ac:dyDescent="0.2">
      <c r="A133" s="196"/>
      <c r="B133" s="204" t="s">
        <v>3161</v>
      </c>
      <c r="C133" s="1048" t="s">
        <v>3162</v>
      </c>
      <c r="D133" s="1048"/>
      <c r="E133" s="1048"/>
      <c r="F133" s="205" t="s">
        <v>1017</v>
      </c>
      <c r="G133" s="205" t="s">
        <v>489</v>
      </c>
      <c r="H133" s="205"/>
      <c r="I133" s="205" t="s">
        <v>489</v>
      </c>
      <c r="J133" s="199"/>
      <c r="K133" s="201"/>
      <c r="L133" s="202"/>
      <c r="M133" s="201"/>
      <c r="N133" s="206"/>
      <c r="V133" s="189"/>
      <c r="W133" s="195"/>
      <c r="X133" s="195"/>
      <c r="AC133" s="195"/>
      <c r="AF133" s="207" t="s">
        <v>3162</v>
      </c>
    </row>
    <row r="134" spans="1:32" s="160" customFormat="1" ht="12" x14ac:dyDescent="0.2">
      <c r="A134" s="196"/>
      <c r="B134" s="204" t="s">
        <v>3161</v>
      </c>
      <c r="C134" s="1048" t="s">
        <v>2532</v>
      </c>
      <c r="D134" s="1048"/>
      <c r="E134" s="1048"/>
      <c r="F134" s="205" t="s">
        <v>488</v>
      </c>
      <c r="G134" s="205" t="s">
        <v>489</v>
      </c>
      <c r="H134" s="205"/>
      <c r="I134" s="205" t="s">
        <v>489</v>
      </c>
      <c r="J134" s="199"/>
      <c r="K134" s="201"/>
      <c r="L134" s="202"/>
      <c r="M134" s="201"/>
      <c r="N134" s="206"/>
      <c r="V134" s="189"/>
      <c r="W134" s="195"/>
      <c r="X134" s="195"/>
      <c r="AC134" s="195"/>
      <c r="AF134" s="207" t="s">
        <v>2532</v>
      </c>
    </row>
    <row r="135" spans="1:32" s="160" customFormat="1" ht="12" x14ac:dyDescent="0.2">
      <c r="A135" s="196"/>
      <c r="B135" s="204" t="s">
        <v>3163</v>
      </c>
      <c r="C135" s="1048" t="s">
        <v>3164</v>
      </c>
      <c r="D135" s="1048"/>
      <c r="E135" s="1048"/>
      <c r="F135" s="205" t="s">
        <v>1017</v>
      </c>
      <c r="G135" s="205" t="s">
        <v>489</v>
      </c>
      <c r="H135" s="205"/>
      <c r="I135" s="205" t="s">
        <v>489</v>
      </c>
      <c r="J135" s="199"/>
      <c r="K135" s="201"/>
      <c r="L135" s="202"/>
      <c r="M135" s="201"/>
      <c r="N135" s="206"/>
      <c r="V135" s="189"/>
      <c r="W135" s="195"/>
      <c r="X135" s="195"/>
      <c r="AC135" s="195"/>
      <c r="AF135" s="207" t="s">
        <v>3164</v>
      </c>
    </row>
    <row r="136" spans="1:32" s="160" customFormat="1" ht="12" x14ac:dyDescent="0.2">
      <c r="A136" s="200"/>
      <c r="B136" s="199"/>
      <c r="C136" s="1037" t="s">
        <v>443</v>
      </c>
      <c r="D136" s="1037"/>
      <c r="E136" s="1037"/>
      <c r="F136" s="201" t="s">
        <v>444</v>
      </c>
      <c r="G136" s="201" t="s">
        <v>1769</v>
      </c>
      <c r="H136" s="201" t="s">
        <v>3136</v>
      </c>
      <c r="I136" s="201" t="s">
        <v>3186</v>
      </c>
      <c r="J136" s="202"/>
      <c r="K136" s="201"/>
      <c r="L136" s="202"/>
      <c r="M136" s="201"/>
      <c r="N136" s="203"/>
      <c r="V136" s="189"/>
      <c r="W136" s="195"/>
      <c r="X136" s="195"/>
      <c r="AA136" s="163" t="s">
        <v>443</v>
      </c>
      <c r="AC136" s="195"/>
      <c r="AF136" s="207"/>
    </row>
    <row r="137" spans="1:32" s="160" customFormat="1" ht="12" x14ac:dyDescent="0.2">
      <c r="A137" s="200"/>
      <c r="B137" s="199"/>
      <c r="C137" s="1037" t="s">
        <v>447</v>
      </c>
      <c r="D137" s="1037"/>
      <c r="E137" s="1037"/>
      <c r="F137" s="201" t="s">
        <v>444</v>
      </c>
      <c r="G137" s="201" t="s">
        <v>3187</v>
      </c>
      <c r="H137" s="201" t="s">
        <v>3136</v>
      </c>
      <c r="I137" s="201" t="s">
        <v>3188</v>
      </c>
      <c r="J137" s="202"/>
      <c r="K137" s="201"/>
      <c r="L137" s="202"/>
      <c r="M137" s="201"/>
      <c r="N137" s="203"/>
      <c r="V137" s="189"/>
      <c r="W137" s="195"/>
      <c r="X137" s="195"/>
      <c r="AA137" s="163" t="s">
        <v>447</v>
      </c>
      <c r="AC137" s="195"/>
      <c r="AF137" s="207"/>
    </row>
    <row r="138" spans="1:32" s="160" customFormat="1" ht="12" x14ac:dyDescent="0.2">
      <c r="A138" s="200"/>
      <c r="B138" s="199"/>
      <c r="C138" s="1047" t="s">
        <v>450</v>
      </c>
      <c r="D138" s="1047"/>
      <c r="E138" s="1047"/>
      <c r="F138" s="208"/>
      <c r="G138" s="208"/>
      <c r="H138" s="208"/>
      <c r="I138" s="208"/>
      <c r="J138" s="209">
        <v>1542.78</v>
      </c>
      <c r="K138" s="208"/>
      <c r="L138" s="209">
        <v>186.53</v>
      </c>
      <c r="M138" s="208"/>
      <c r="N138" s="210"/>
      <c r="V138" s="189"/>
      <c r="W138" s="195"/>
      <c r="X138" s="195"/>
      <c r="AB138" s="163" t="s">
        <v>450</v>
      </c>
      <c r="AC138" s="195"/>
      <c r="AF138" s="207"/>
    </row>
    <row r="139" spans="1:32" s="160" customFormat="1" ht="12" x14ac:dyDescent="0.2">
      <c r="A139" s="200"/>
      <c r="B139" s="199"/>
      <c r="C139" s="1037" t="s">
        <v>451</v>
      </c>
      <c r="D139" s="1037"/>
      <c r="E139" s="1037"/>
      <c r="F139" s="201"/>
      <c r="G139" s="201"/>
      <c r="H139" s="201"/>
      <c r="I139" s="201"/>
      <c r="J139" s="202"/>
      <c r="K139" s="201"/>
      <c r="L139" s="202">
        <v>138.53</v>
      </c>
      <c r="M139" s="201"/>
      <c r="N139" s="203"/>
      <c r="V139" s="189"/>
      <c r="W139" s="195"/>
      <c r="X139" s="195"/>
      <c r="AA139" s="163" t="s">
        <v>451</v>
      </c>
      <c r="AC139" s="195"/>
      <c r="AF139" s="207"/>
    </row>
    <row r="140" spans="1:32" s="160" customFormat="1" ht="45" x14ac:dyDescent="0.2">
      <c r="A140" s="200"/>
      <c r="B140" s="199" t="s">
        <v>2540</v>
      </c>
      <c r="C140" s="1037" t="s">
        <v>2541</v>
      </c>
      <c r="D140" s="1037"/>
      <c r="E140" s="1037"/>
      <c r="F140" s="201" t="s">
        <v>454</v>
      </c>
      <c r="G140" s="201" t="s">
        <v>1241</v>
      </c>
      <c r="H140" s="201"/>
      <c r="I140" s="201" t="s">
        <v>1241</v>
      </c>
      <c r="J140" s="202"/>
      <c r="K140" s="201"/>
      <c r="L140" s="202">
        <v>167.62</v>
      </c>
      <c r="M140" s="201"/>
      <c r="N140" s="203"/>
      <c r="V140" s="189"/>
      <c r="W140" s="195"/>
      <c r="X140" s="195"/>
      <c r="AA140" s="163" t="s">
        <v>2541</v>
      </c>
      <c r="AC140" s="195"/>
      <c r="AF140" s="207"/>
    </row>
    <row r="141" spans="1:32" s="160" customFormat="1" ht="45" x14ac:dyDescent="0.2">
      <c r="A141" s="200"/>
      <c r="B141" s="199" t="s">
        <v>2542</v>
      </c>
      <c r="C141" s="1037" t="s">
        <v>2543</v>
      </c>
      <c r="D141" s="1037"/>
      <c r="E141" s="1037"/>
      <c r="F141" s="201" t="s">
        <v>454</v>
      </c>
      <c r="G141" s="201" t="s">
        <v>974</v>
      </c>
      <c r="H141" s="201"/>
      <c r="I141" s="201" t="s">
        <v>974</v>
      </c>
      <c r="J141" s="202"/>
      <c r="K141" s="201"/>
      <c r="L141" s="202">
        <v>99.74</v>
      </c>
      <c r="M141" s="201"/>
      <c r="N141" s="203"/>
      <c r="V141" s="189"/>
      <c r="W141" s="195"/>
      <c r="X141" s="195"/>
      <c r="AA141" s="163" t="s">
        <v>2543</v>
      </c>
      <c r="AC141" s="195"/>
      <c r="AF141" s="207"/>
    </row>
    <row r="142" spans="1:32" s="160" customFormat="1" ht="12" x14ac:dyDescent="0.2">
      <c r="A142" s="211"/>
      <c r="B142" s="212"/>
      <c r="C142" s="1039" t="s">
        <v>459</v>
      </c>
      <c r="D142" s="1039"/>
      <c r="E142" s="1039"/>
      <c r="F142" s="192"/>
      <c r="G142" s="192"/>
      <c r="H142" s="192"/>
      <c r="I142" s="192"/>
      <c r="J142" s="193"/>
      <c r="K142" s="192"/>
      <c r="L142" s="193">
        <v>453.89</v>
      </c>
      <c r="M142" s="208"/>
      <c r="N142" s="194"/>
      <c r="V142" s="189"/>
      <c r="W142" s="195"/>
      <c r="X142" s="195"/>
      <c r="AC142" s="195" t="s">
        <v>459</v>
      </c>
      <c r="AF142" s="207"/>
    </row>
    <row r="143" spans="1:32" s="160" customFormat="1" ht="33.75" x14ac:dyDescent="0.2">
      <c r="A143" s="190" t="s">
        <v>529</v>
      </c>
      <c r="B143" s="191" t="s">
        <v>3189</v>
      </c>
      <c r="C143" s="1039" t="s">
        <v>3190</v>
      </c>
      <c r="D143" s="1039"/>
      <c r="E143" s="1039"/>
      <c r="F143" s="192" t="s">
        <v>347</v>
      </c>
      <c r="G143" s="192"/>
      <c r="H143" s="192"/>
      <c r="I143" s="192" t="s">
        <v>3185</v>
      </c>
      <c r="J143" s="193">
        <v>104.33</v>
      </c>
      <c r="K143" s="192"/>
      <c r="L143" s="193">
        <v>1022.43</v>
      </c>
      <c r="M143" s="192"/>
      <c r="N143" s="194"/>
      <c r="V143" s="189"/>
      <c r="W143" s="195"/>
      <c r="X143" s="195" t="s">
        <v>3190</v>
      </c>
      <c r="AC143" s="195"/>
      <c r="AF143" s="207"/>
    </row>
    <row r="144" spans="1:32" s="160" customFormat="1" ht="12" x14ac:dyDescent="0.2">
      <c r="A144" s="211"/>
      <c r="B144" s="212"/>
      <c r="C144" s="168" t="s">
        <v>462</v>
      </c>
      <c r="D144" s="213"/>
      <c r="E144" s="213"/>
      <c r="F144" s="214"/>
      <c r="G144" s="214"/>
      <c r="H144" s="214"/>
      <c r="I144" s="214"/>
      <c r="J144" s="215"/>
      <c r="K144" s="214"/>
      <c r="L144" s="215"/>
      <c r="M144" s="216"/>
      <c r="N144" s="217"/>
      <c r="V144" s="189"/>
      <c r="W144" s="195"/>
      <c r="X144" s="195"/>
      <c r="AC144" s="195"/>
      <c r="AF144" s="207"/>
    </row>
    <row r="145" spans="1:32" s="160" customFormat="1" ht="45" x14ac:dyDescent="0.2">
      <c r="A145" s="190" t="s">
        <v>545</v>
      </c>
      <c r="B145" s="191" t="s">
        <v>3191</v>
      </c>
      <c r="C145" s="1039" t="s">
        <v>3192</v>
      </c>
      <c r="D145" s="1039"/>
      <c r="E145" s="1039"/>
      <c r="F145" s="192" t="s">
        <v>1017</v>
      </c>
      <c r="G145" s="192"/>
      <c r="H145" s="192"/>
      <c r="I145" s="192" t="s">
        <v>423</v>
      </c>
      <c r="J145" s="193">
        <v>111.74</v>
      </c>
      <c r="K145" s="192"/>
      <c r="L145" s="193">
        <v>111.74</v>
      </c>
      <c r="M145" s="192"/>
      <c r="N145" s="194"/>
      <c r="V145" s="189"/>
      <c r="W145" s="195"/>
      <c r="X145" s="195" t="s">
        <v>3192</v>
      </c>
      <c r="AC145" s="195"/>
      <c r="AF145" s="207"/>
    </row>
    <row r="146" spans="1:32" s="160" customFormat="1" ht="12" x14ac:dyDescent="0.2">
      <c r="A146" s="211"/>
      <c r="B146" s="212"/>
      <c r="C146" s="168" t="s">
        <v>3173</v>
      </c>
      <c r="D146" s="213"/>
      <c r="E146" s="213"/>
      <c r="F146" s="214"/>
      <c r="G146" s="214"/>
      <c r="H146" s="214"/>
      <c r="I146" s="214"/>
      <c r="J146" s="215"/>
      <c r="K146" s="214"/>
      <c r="L146" s="215"/>
      <c r="M146" s="216"/>
      <c r="N146" s="217"/>
      <c r="V146" s="189"/>
      <c r="W146" s="195"/>
      <c r="X146" s="195"/>
      <c r="AC146" s="195"/>
      <c r="AF146" s="207"/>
    </row>
    <row r="147" spans="1:32" s="160" customFormat="1" ht="22.5" x14ac:dyDescent="0.2">
      <c r="A147" s="190" t="s">
        <v>562</v>
      </c>
      <c r="B147" s="191" t="s">
        <v>3193</v>
      </c>
      <c r="C147" s="1039" t="s">
        <v>3194</v>
      </c>
      <c r="D147" s="1039"/>
      <c r="E147" s="1039"/>
      <c r="F147" s="192" t="s">
        <v>1017</v>
      </c>
      <c r="G147" s="192"/>
      <c r="H147" s="192"/>
      <c r="I147" s="192" t="s">
        <v>476</v>
      </c>
      <c r="J147" s="193"/>
      <c r="K147" s="192"/>
      <c r="L147" s="193"/>
      <c r="M147" s="192"/>
      <c r="N147" s="194"/>
      <c r="V147" s="189"/>
      <c r="W147" s="195"/>
      <c r="X147" s="195" t="s">
        <v>3194</v>
      </c>
      <c r="AC147" s="195"/>
      <c r="AF147" s="207"/>
    </row>
    <row r="148" spans="1:32" s="160" customFormat="1" ht="12" x14ac:dyDescent="0.2">
      <c r="A148" s="196"/>
      <c r="B148" s="197"/>
      <c r="C148" s="1037" t="s">
        <v>3195</v>
      </c>
      <c r="D148" s="1037"/>
      <c r="E148" s="1037"/>
      <c r="F148" s="1037"/>
      <c r="G148" s="1037"/>
      <c r="H148" s="1037"/>
      <c r="I148" s="1037"/>
      <c r="J148" s="1037"/>
      <c r="K148" s="1037"/>
      <c r="L148" s="1037"/>
      <c r="M148" s="1037"/>
      <c r="N148" s="1046"/>
      <c r="V148" s="189"/>
      <c r="W148" s="195"/>
      <c r="X148" s="195"/>
      <c r="AC148" s="195"/>
      <c r="AE148" s="163" t="s">
        <v>3195</v>
      </c>
      <c r="AF148" s="207"/>
    </row>
    <row r="149" spans="1:32" s="160" customFormat="1" ht="33.75" x14ac:dyDescent="0.2">
      <c r="A149" s="198"/>
      <c r="B149" s="199" t="s">
        <v>430</v>
      </c>
      <c r="C149" s="1037" t="s">
        <v>431</v>
      </c>
      <c r="D149" s="1037"/>
      <c r="E149" s="1037"/>
      <c r="F149" s="1037"/>
      <c r="G149" s="1037"/>
      <c r="H149" s="1037"/>
      <c r="I149" s="1037"/>
      <c r="J149" s="1037"/>
      <c r="K149" s="1037"/>
      <c r="L149" s="1037"/>
      <c r="M149" s="1037"/>
      <c r="N149" s="1046"/>
      <c r="V149" s="189"/>
      <c r="W149" s="195"/>
      <c r="X149" s="195"/>
      <c r="Y149" s="163" t="s">
        <v>431</v>
      </c>
      <c r="AC149" s="195"/>
      <c r="AF149" s="207"/>
    </row>
    <row r="150" spans="1:32" s="160" customFormat="1" ht="12" x14ac:dyDescent="0.2">
      <c r="A150" s="198"/>
      <c r="B150" s="199" t="s">
        <v>3134</v>
      </c>
      <c r="C150" s="1037" t="s">
        <v>3135</v>
      </c>
      <c r="D150" s="1037"/>
      <c r="E150" s="1037"/>
      <c r="F150" s="1037"/>
      <c r="G150" s="1037"/>
      <c r="H150" s="1037"/>
      <c r="I150" s="1037"/>
      <c r="J150" s="1037"/>
      <c r="K150" s="1037"/>
      <c r="L150" s="1037"/>
      <c r="M150" s="1037"/>
      <c r="N150" s="1046"/>
      <c r="V150" s="189"/>
      <c r="W150" s="195"/>
      <c r="X150" s="195"/>
      <c r="Y150" s="163" t="s">
        <v>3135</v>
      </c>
      <c r="AC150" s="195"/>
      <c r="AF150" s="207"/>
    </row>
    <row r="151" spans="1:32" s="160" customFormat="1" ht="12" x14ac:dyDescent="0.2">
      <c r="A151" s="200"/>
      <c r="B151" s="199" t="s">
        <v>423</v>
      </c>
      <c r="C151" s="1037" t="s">
        <v>432</v>
      </c>
      <c r="D151" s="1037"/>
      <c r="E151" s="1037"/>
      <c r="F151" s="201"/>
      <c r="G151" s="201"/>
      <c r="H151" s="201"/>
      <c r="I151" s="201"/>
      <c r="J151" s="202">
        <v>9.6</v>
      </c>
      <c r="K151" s="201" t="s">
        <v>3136</v>
      </c>
      <c r="L151" s="202">
        <v>75.599999999999994</v>
      </c>
      <c r="M151" s="201"/>
      <c r="N151" s="203"/>
      <c r="V151" s="189"/>
      <c r="W151" s="195"/>
      <c r="X151" s="195"/>
      <c r="Z151" s="163" t="s">
        <v>432</v>
      </c>
      <c r="AC151" s="195"/>
      <c r="AF151" s="207"/>
    </row>
    <row r="152" spans="1:32" s="160" customFormat="1" ht="12" x14ac:dyDescent="0.2">
      <c r="A152" s="200"/>
      <c r="B152" s="199" t="s">
        <v>434</v>
      </c>
      <c r="C152" s="1037" t="s">
        <v>435</v>
      </c>
      <c r="D152" s="1037"/>
      <c r="E152" s="1037"/>
      <c r="F152" s="201"/>
      <c r="G152" s="201"/>
      <c r="H152" s="201"/>
      <c r="I152" s="201"/>
      <c r="J152" s="202">
        <v>1.47</v>
      </c>
      <c r="K152" s="201" t="s">
        <v>3136</v>
      </c>
      <c r="L152" s="202">
        <v>11.58</v>
      </c>
      <c r="M152" s="201"/>
      <c r="N152" s="203"/>
      <c r="V152" s="189"/>
      <c r="W152" s="195"/>
      <c r="X152" s="195"/>
      <c r="Z152" s="163" t="s">
        <v>435</v>
      </c>
      <c r="AC152" s="195"/>
      <c r="AF152" s="207"/>
    </row>
    <row r="153" spans="1:32" s="160" customFormat="1" ht="12" x14ac:dyDescent="0.2">
      <c r="A153" s="200"/>
      <c r="B153" s="199" t="s">
        <v>437</v>
      </c>
      <c r="C153" s="1037" t="s">
        <v>438</v>
      </c>
      <c r="D153" s="1037"/>
      <c r="E153" s="1037"/>
      <c r="F153" s="201"/>
      <c r="G153" s="201"/>
      <c r="H153" s="201"/>
      <c r="I153" s="201"/>
      <c r="J153" s="202">
        <v>0.12</v>
      </c>
      <c r="K153" s="201" t="s">
        <v>3136</v>
      </c>
      <c r="L153" s="202">
        <v>0.95</v>
      </c>
      <c r="M153" s="201"/>
      <c r="N153" s="203"/>
      <c r="V153" s="189"/>
      <c r="W153" s="195"/>
      <c r="X153" s="195"/>
      <c r="Z153" s="163" t="s">
        <v>438</v>
      </c>
      <c r="AC153" s="195"/>
      <c r="AF153" s="207"/>
    </row>
    <row r="154" spans="1:32" s="160" customFormat="1" ht="12" x14ac:dyDescent="0.2">
      <c r="A154" s="200"/>
      <c r="B154" s="199" t="s">
        <v>439</v>
      </c>
      <c r="C154" s="1037" t="s">
        <v>440</v>
      </c>
      <c r="D154" s="1037"/>
      <c r="E154" s="1037"/>
      <c r="F154" s="201"/>
      <c r="G154" s="201"/>
      <c r="H154" s="201"/>
      <c r="I154" s="201"/>
      <c r="J154" s="202">
        <v>4.0999999999999996</v>
      </c>
      <c r="K154" s="201"/>
      <c r="L154" s="202">
        <v>24.6</v>
      </c>
      <c r="M154" s="201"/>
      <c r="N154" s="203"/>
      <c r="V154" s="189"/>
      <c r="W154" s="195"/>
      <c r="X154" s="195"/>
      <c r="Z154" s="163" t="s">
        <v>440</v>
      </c>
      <c r="AC154" s="195"/>
      <c r="AF154" s="207"/>
    </row>
    <row r="155" spans="1:32" s="160" customFormat="1" ht="12" x14ac:dyDescent="0.2">
      <c r="A155" s="196"/>
      <c r="B155" s="204" t="s">
        <v>3196</v>
      </c>
      <c r="C155" s="1048" t="s">
        <v>3197</v>
      </c>
      <c r="D155" s="1048"/>
      <c r="E155" s="1048"/>
      <c r="F155" s="205" t="s">
        <v>1017</v>
      </c>
      <c r="G155" s="205" t="s">
        <v>423</v>
      </c>
      <c r="H155" s="205"/>
      <c r="I155" s="205" t="s">
        <v>476</v>
      </c>
      <c r="J155" s="199"/>
      <c r="K155" s="201"/>
      <c r="L155" s="202"/>
      <c r="M155" s="201"/>
      <c r="N155" s="206"/>
      <c r="V155" s="189"/>
      <c r="W155" s="195"/>
      <c r="X155" s="195"/>
      <c r="AC155" s="195"/>
      <c r="AF155" s="207" t="s">
        <v>3197</v>
      </c>
    </row>
    <row r="156" spans="1:32" s="160" customFormat="1" ht="12" x14ac:dyDescent="0.2">
      <c r="A156" s="200"/>
      <c r="B156" s="199"/>
      <c r="C156" s="1037" t="s">
        <v>443</v>
      </c>
      <c r="D156" s="1037"/>
      <c r="E156" s="1037"/>
      <c r="F156" s="201" t="s">
        <v>444</v>
      </c>
      <c r="G156" s="201" t="s">
        <v>3198</v>
      </c>
      <c r="H156" s="201" t="s">
        <v>3136</v>
      </c>
      <c r="I156" s="201" t="s">
        <v>3199</v>
      </c>
      <c r="J156" s="202"/>
      <c r="K156" s="201"/>
      <c r="L156" s="202"/>
      <c r="M156" s="201"/>
      <c r="N156" s="203"/>
      <c r="V156" s="189"/>
      <c r="W156" s="195"/>
      <c r="X156" s="195"/>
      <c r="AA156" s="163" t="s">
        <v>443</v>
      </c>
      <c r="AC156" s="195"/>
      <c r="AF156" s="207"/>
    </row>
    <row r="157" spans="1:32" s="160" customFormat="1" ht="12" x14ac:dyDescent="0.2">
      <c r="A157" s="200"/>
      <c r="B157" s="199"/>
      <c r="C157" s="1037" t="s">
        <v>447</v>
      </c>
      <c r="D157" s="1037"/>
      <c r="E157" s="1037"/>
      <c r="F157" s="201" t="s">
        <v>444</v>
      </c>
      <c r="G157" s="201" t="s">
        <v>2649</v>
      </c>
      <c r="H157" s="201" t="s">
        <v>3136</v>
      </c>
      <c r="I157" s="201" t="s">
        <v>3200</v>
      </c>
      <c r="J157" s="202"/>
      <c r="K157" s="201"/>
      <c r="L157" s="202"/>
      <c r="M157" s="201"/>
      <c r="N157" s="203"/>
      <c r="V157" s="189"/>
      <c r="W157" s="195"/>
      <c r="X157" s="195"/>
      <c r="AA157" s="163" t="s">
        <v>447</v>
      </c>
      <c r="AC157" s="195"/>
      <c r="AF157" s="207"/>
    </row>
    <row r="158" spans="1:32" s="160" customFormat="1" ht="12" x14ac:dyDescent="0.2">
      <c r="A158" s="200"/>
      <c r="B158" s="199"/>
      <c r="C158" s="1047" t="s">
        <v>450</v>
      </c>
      <c r="D158" s="1047"/>
      <c r="E158" s="1047"/>
      <c r="F158" s="208"/>
      <c r="G158" s="208"/>
      <c r="H158" s="208"/>
      <c r="I158" s="208"/>
      <c r="J158" s="209">
        <v>15.17</v>
      </c>
      <c r="K158" s="208"/>
      <c r="L158" s="209">
        <v>111.78</v>
      </c>
      <c r="M158" s="208"/>
      <c r="N158" s="210"/>
      <c r="V158" s="189"/>
      <c r="W158" s="195"/>
      <c r="X158" s="195"/>
      <c r="AB158" s="163" t="s">
        <v>450</v>
      </c>
      <c r="AC158" s="195"/>
      <c r="AF158" s="207"/>
    </row>
    <row r="159" spans="1:32" s="160" customFormat="1" ht="12" x14ac:dyDescent="0.2">
      <c r="A159" s="200"/>
      <c r="B159" s="199"/>
      <c r="C159" s="1037" t="s">
        <v>451</v>
      </c>
      <c r="D159" s="1037"/>
      <c r="E159" s="1037"/>
      <c r="F159" s="201"/>
      <c r="G159" s="201"/>
      <c r="H159" s="201"/>
      <c r="I159" s="201"/>
      <c r="J159" s="202"/>
      <c r="K159" s="201"/>
      <c r="L159" s="202">
        <v>76.55</v>
      </c>
      <c r="M159" s="201"/>
      <c r="N159" s="203"/>
      <c r="V159" s="189"/>
      <c r="W159" s="195"/>
      <c r="X159" s="195"/>
      <c r="AA159" s="163" t="s">
        <v>451</v>
      </c>
      <c r="AC159" s="195"/>
      <c r="AF159" s="207"/>
    </row>
    <row r="160" spans="1:32" s="160" customFormat="1" ht="45" x14ac:dyDescent="0.2">
      <c r="A160" s="200"/>
      <c r="B160" s="199" t="s">
        <v>2540</v>
      </c>
      <c r="C160" s="1037" t="s">
        <v>2541</v>
      </c>
      <c r="D160" s="1037"/>
      <c r="E160" s="1037"/>
      <c r="F160" s="201" t="s">
        <v>454</v>
      </c>
      <c r="G160" s="201" t="s">
        <v>1241</v>
      </c>
      <c r="H160" s="201"/>
      <c r="I160" s="201" t="s">
        <v>1241</v>
      </c>
      <c r="J160" s="202"/>
      <c r="K160" s="201"/>
      <c r="L160" s="202">
        <v>92.63</v>
      </c>
      <c r="M160" s="201"/>
      <c r="N160" s="203"/>
      <c r="V160" s="189"/>
      <c r="W160" s="195"/>
      <c r="X160" s="195"/>
      <c r="AA160" s="163" t="s">
        <v>2541</v>
      </c>
      <c r="AC160" s="195"/>
      <c r="AF160" s="207"/>
    </row>
    <row r="161" spans="1:32" s="160" customFormat="1" ht="45" x14ac:dyDescent="0.2">
      <c r="A161" s="200"/>
      <c r="B161" s="199" t="s">
        <v>2542</v>
      </c>
      <c r="C161" s="1037" t="s">
        <v>2543</v>
      </c>
      <c r="D161" s="1037"/>
      <c r="E161" s="1037"/>
      <c r="F161" s="201" t="s">
        <v>454</v>
      </c>
      <c r="G161" s="201" t="s">
        <v>974</v>
      </c>
      <c r="H161" s="201"/>
      <c r="I161" s="201" t="s">
        <v>974</v>
      </c>
      <c r="J161" s="202"/>
      <c r="K161" s="201"/>
      <c r="L161" s="202">
        <v>55.12</v>
      </c>
      <c r="M161" s="201"/>
      <c r="N161" s="203"/>
      <c r="V161" s="189"/>
      <c r="W161" s="195"/>
      <c r="X161" s="195"/>
      <c r="AA161" s="163" t="s">
        <v>2543</v>
      </c>
      <c r="AC161" s="195"/>
      <c r="AF161" s="207"/>
    </row>
    <row r="162" spans="1:32" s="160" customFormat="1" ht="12" x14ac:dyDescent="0.2">
      <c r="A162" s="211"/>
      <c r="B162" s="212"/>
      <c r="C162" s="1039" t="s">
        <v>459</v>
      </c>
      <c r="D162" s="1039"/>
      <c r="E162" s="1039"/>
      <c r="F162" s="192"/>
      <c r="G162" s="192"/>
      <c r="H162" s="192"/>
      <c r="I162" s="192"/>
      <c r="J162" s="193"/>
      <c r="K162" s="192"/>
      <c r="L162" s="193">
        <v>259.52999999999997</v>
      </c>
      <c r="M162" s="208"/>
      <c r="N162" s="194"/>
      <c r="V162" s="189"/>
      <c r="W162" s="195"/>
      <c r="X162" s="195"/>
      <c r="AC162" s="195" t="s">
        <v>459</v>
      </c>
      <c r="AF162" s="207"/>
    </row>
    <row r="163" spans="1:32" s="160" customFormat="1" ht="33.75" x14ac:dyDescent="0.2">
      <c r="A163" s="190" t="s">
        <v>570</v>
      </c>
      <c r="B163" s="191" t="s">
        <v>3201</v>
      </c>
      <c r="C163" s="1039" t="s">
        <v>3202</v>
      </c>
      <c r="D163" s="1039"/>
      <c r="E163" s="1039"/>
      <c r="F163" s="192" t="s">
        <v>1017</v>
      </c>
      <c r="G163" s="192"/>
      <c r="H163" s="192"/>
      <c r="I163" s="192" t="s">
        <v>423</v>
      </c>
      <c r="J163" s="193">
        <v>166.44</v>
      </c>
      <c r="K163" s="192"/>
      <c r="L163" s="193">
        <v>166.44</v>
      </c>
      <c r="M163" s="192"/>
      <c r="N163" s="194"/>
      <c r="V163" s="189"/>
      <c r="W163" s="195"/>
      <c r="X163" s="195" t="s">
        <v>3202</v>
      </c>
      <c r="AC163" s="195"/>
      <c r="AF163" s="207"/>
    </row>
    <row r="164" spans="1:32" s="160" customFormat="1" ht="12" x14ac:dyDescent="0.2">
      <c r="A164" s="211"/>
      <c r="B164" s="212"/>
      <c r="C164" s="168" t="s">
        <v>462</v>
      </c>
      <c r="D164" s="213"/>
      <c r="E164" s="213"/>
      <c r="F164" s="214"/>
      <c r="G164" s="214"/>
      <c r="H164" s="214"/>
      <c r="I164" s="214"/>
      <c r="J164" s="215"/>
      <c r="K164" s="214"/>
      <c r="L164" s="215"/>
      <c r="M164" s="216"/>
      <c r="N164" s="217"/>
      <c r="V164" s="189"/>
      <c r="W164" s="195"/>
      <c r="X164" s="195"/>
      <c r="AC164" s="195"/>
      <c r="AF164" s="207"/>
    </row>
    <row r="165" spans="1:32" s="160" customFormat="1" ht="33.75" x14ac:dyDescent="0.2">
      <c r="A165" s="190" t="s">
        <v>577</v>
      </c>
      <c r="B165" s="191" t="s">
        <v>3203</v>
      </c>
      <c r="C165" s="1039" t="s">
        <v>3204</v>
      </c>
      <c r="D165" s="1039"/>
      <c r="E165" s="1039"/>
      <c r="F165" s="192" t="s">
        <v>1017</v>
      </c>
      <c r="G165" s="192"/>
      <c r="H165" s="192"/>
      <c r="I165" s="192" t="s">
        <v>439</v>
      </c>
      <c r="J165" s="193">
        <v>180.48</v>
      </c>
      <c r="K165" s="192"/>
      <c r="L165" s="193">
        <v>721.92</v>
      </c>
      <c r="M165" s="192"/>
      <c r="N165" s="194"/>
      <c r="V165" s="189"/>
      <c r="W165" s="195"/>
      <c r="X165" s="195" t="s">
        <v>3204</v>
      </c>
      <c r="AC165" s="195"/>
      <c r="AF165" s="207"/>
    </row>
    <row r="166" spans="1:32" s="160" customFormat="1" ht="12" x14ac:dyDescent="0.2">
      <c r="A166" s="211"/>
      <c r="B166" s="212"/>
      <c r="C166" s="168" t="s">
        <v>462</v>
      </c>
      <c r="D166" s="213"/>
      <c r="E166" s="213"/>
      <c r="F166" s="214"/>
      <c r="G166" s="214"/>
      <c r="H166" s="214"/>
      <c r="I166" s="214"/>
      <c r="J166" s="215"/>
      <c r="K166" s="214"/>
      <c r="L166" s="215"/>
      <c r="M166" s="216"/>
      <c r="N166" s="217"/>
      <c r="V166" s="189"/>
      <c r="W166" s="195"/>
      <c r="X166" s="195"/>
      <c r="AC166" s="195"/>
      <c r="AF166" s="207"/>
    </row>
    <row r="167" spans="1:32" s="160" customFormat="1" ht="33.75" x14ac:dyDescent="0.2">
      <c r="A167" s="190" t="s">
        <v>581</v>
      </c>
      <c r="B167" s="191" t="s">
        <v>3205</v>
      </c>
      <c r="C167" s="1039" t="s">
        <v>3206</v>
      </c>
      <c r="D167" s="1039"/>
      <c r="E167" s="1039"/>
      <c r="F167" s="192" t="s">
        <v>1017</v>
      </c>
      <c r="G167" s="192"/>
      <c r="H167" s="192"/>
      <c r="I167" s="192" t="s">
        <v>423</v>
      </c>
      <c r="J167" s="193">
        <v>3850</v>
      </c>
      <c r="K167" s="192" t="s">
        <v>566</v>
      </c>
      <c r="L167" s="193">
        <v>418.66</v>
      </c>
      <c r="M167" s="192" t="s">
        <v>567</v>
      </c>
      <c r="N167" s="194">
        <v>3927</v>
      </c>
      <c r="V167" s="189"/>
      <c r="W167" s="195"/>
      <c r="X167" s="195" t="s">
        <v>3206</v>
      </c>
      <c r="AC167" s="195"/>
      <c r="AF167" s="207"/>
    </row>
    <row r="168" spans="1:32" s="160" customFormat="1" ht="12" x14ac:dyDescent="0.2">
      <c r="A168" s="211"/>
      <c r="B168" s="212"/>
      <c r="C168" s="168" t="s">
        <v>462</v>
      </c>
      <c r="D168" s="213"/>
      <c r="E168" s="213"/>
      <c r="F168" s="214"/>
      <c r="G168" s="214"/>
      <c r="H168" s="214"/>
      <c r="I168" s="214"/>
      <c r="J168" s="215"/>
      <c r="K168" s="214"/>
      <c r="L168" s="215"/>
      <c r="M168" s="216"/>
      <c r="N168" s="217"/>
      <c r="V168" s="189"/>
      <c r="W168" s="195"/>
      <c r="X168" s="195"/>
      <c r="AC168" s="195"/>
      <c r="AF168" s="207"/>
    </row>
    <row r="169" spans="1:32" s="160" customFormat="1" ht="12" x14ac:dyDescent="0.2">
      <c r="A169" s="196"/>
      <c r="B169" s="197"/>
      <c r="C169" s="1037" t="s">
        <v>3207</v>
      </c>
      <c r="D169" s="1037"/>
      <c r="E169" s="1037"/>
      <c r="F169" s="1037"/>
      <c r="G169" s="1037"/>
      <c r="H169" s="1037"/>
      <c r="I169" s="1037"/>
      <c r="J169" s="1037"/>
      <c r="K169" s="1037"/>
      <c r="L169" s="1037"/>
      <c r="M169" s="1037"/>
      <c r="N169" s="1046"/>
      <c r="V169" s="189"/>
      <c r="W169" s="195"/>
      <c r="X169" s="195"/>
      <c r="AC169" s="195"/>
      <c r="AD169" s="163" t="s">
        <v>3207</v>
      </c>
      <c r="AF169" s="207"/>
    </row>
    <row r="170" spans="1:32" s="160" customFormat="1" ht="22.5" x14ac:dyDescent="0.2">
      <c r="A170" s="198"/>
      <c r="B170" s="199" t="s">
        <v>568</v>
      </c>
      <c r="C170" s="1037" t="s">
        <v>569</v>
      </c>
      <c r="D170" s="1037"/>
      <c r="E170" s="1037"/>
      <c r="F170" s="1037"/>
      <c r="G170" s="1037"/>
      <c r="H170" s="1037"/>
      <c r="I170" s="1037"/>
      <c r="J170" s="1037"/>
      <c r="K170" s="1037"/>
      <c r="L170" s="1037"/>
      <c r="M170" s="1037"/>
      <c r="N170" s="1046"/>
      <c r="V170" s="189"/>
      <c r="W170" s="195"/>
      <c r="X170" s="195"/>
      <c r="Y170" s="163" t="s">
        <v>569</v>
      </c>
      <c r="AC170" s="195"/>
      <c r="AF170" s="207"/>
    </row>
    <row r="171" spans="1:32" s="160" customFormat="1" ht="33.75" x14ac:dyDescent="0.2">
      <c r="A171" s="190" t="s">
        <v>586</v>
      </c>
      <c r="B171" s="191" t="s">
        <v>3208</v>
      </c>
      <c r="C171" s="1039" t="s">
        <v>3209</v>
      </c>
      <c r="D171" s="1039"/>
      <c r="E171" s="1039"/>
      <c r="F171" s="192" t="s">
        <v>532</v>
      </c>
      <c r="G171" s="192"/>
      <c r="H171" s="192"/>
      <c r="I171" s="192" t="s">
        <v>2649</v>
      </c>
      <c r="J171" s="193"/>
      <c r="K171" s="192"/>
      <c r="L171" s="193"/>
      <c r="M171" s="192"/>
      <c r="N171" s="194"/>
      <c r="V171" s="189"/>
      <c r="W171" s="195"/>
      <c r="X171" s="195" t="s">
        <v>3209</v>
      </c>
      <c r="AC171" s="195"/>
      <c r="AF171" s="207"/>
    </row>
    <row r="172" spans="1:32" s="160" customFormat="1" ht="12" x14ac:dyDescent="0.2">
      <c r="A172" s="196"/>
      <c r="B172" s="197"/>
      <c r="C172" s="1037" t="s">
        <v>3210</v>
      </c>
      <c r="D172" s="1037"/>
      <c r="E172" s="1037"/>
      <c r="F172" s="1037"/>
      <c r="G172" s="1037"/>
      <c r="H172" s="1037"/>
      <c r="I172" s="1037"/>
      <c r="J172" s="1037"/>
      <c r="K172" s="1037"/>
      <c r="L172" s="1037"/>
      <c r="M172" s="1037"/>
      <c r="N172" s="1046"/>
      <c r="V172" s="189"/>
      <c r="W172" s="195"/>
      <c r="X172" s="195"/>
      <c r="AC172" s="195"/>
      <c r="AE172" s="163" t="s">
        <v>3210</v>
      </c>
      <c r="AF172" s="207"/>
    </row>
    <row r="173" spans="1:32" s="160" customFormat="1" ht="33.75" x14ac:dyDescent="0.2">
      <c r="A173" s="198"/>
      <c r="B173" s="199" t="s">
        <v>430</v>
      </c>
      <c r="C173" s="1037" t="s">
        <v>431</v>
      </c>
      <c r="D173" s="1037"/>
      <c r="E173" s="1037"/>
      <c r="F173" s="1037"/>
      <c r="G173" s="1037"/>
      <c r="H173" s="1037"/>
      <c r="I173" s="1037"/>
      <c r="J173" s="1037"/>
      <c r="K173" s="1037"/>
      <c r="L173" s="1037"/>
      <c r="M173" s="1037"/>
      <c r="N173" s="1046"/>
      <c r="V173" s="189"/>
      <c r="W173" s="195"/>
      <c r="X173" s="195"/>
      <c r="Y173" s="163" t="s">
        <v>431</v>
      </c>
      <c r="AC173" s="195"/>
      <c r="AF173" s="207"/>
    </row>
    <row r="174" spans="1:32" s="160" customFormat="1" ht="12" x14ac:dyDescent="0.2">
      <c r="A174" s="200"/>
      <c r="B174" s="199" t="s">
        <v>423</v>
      </c>
      <c r="C174" s="1037" t="s">
        <v>432</v>
      </c>
      <c r="D174" s="1037"/>
      <c r="E174" s="1037"/>
      <c r="F174" s="201"/>
      <c r="G174" s="201"/>
      <c r="H174" s="201"/>
      <c r="I174" s="201"/>
      <c r="J174" s="202">
        <v>259.2</v>
      </c>
      <c r="K174" s="201" t="s">
        <v>436</v>
      </c>
      <c r="L174" s="202">
        <v>3.24</v>
      </c>
      <c r="M174" s="201"/>
      <c r="N174" s="203"/>
      <c r="V174" s="189"/>
      <c r="W174" s="195"/>
      <c r="X174" s="195"/>
      <c r="Z174" s="163" t="s">
        <v>432</v>
      </c>
      <c r="AC174" s="195"/>
      <c r="AF174" s="207"/>
    </row>
    <row r="175" spans="1:32" s="160" customFormat="1" ht="12" x14ac:dyDescent="0.2">
      <c r="A175" s="200"/>
      <c r="B175" s="199" t="s">
        <v>434</v>
      </c>
      <c r="C175" s="1037" t="s">
        <v>435</v>
      </c>
      <c r="D175" s="1037"/>
      <c r="E175" s="1037"/>
      <c r="F175" s="201"/>
      <c r="G175" s="201"/>
      <c r="H175" s="201"/>
      <c r="I175" s="201"/>
      <c r="J175" s="202">
        <v>37.880000000000003</v>
      </c>
      <c r="K175" s="201" t="s">
        <v>436</v>
      </c>
      <c r="L175" s="202">
        <v>0.47</v>
      </c>
      <c r="M175" s="201"/>
      <c r="N175" s="203"/>
      <c r="V175" s="189"/>
      <c r="W175" s="195"/>
      <c r="X175" s="195"/>
      <c r="Z175" s="163" t="s">
        <v>435</v>
      </c>
      <c r="AC175" s="195"/>
      <c r="AF175" s="207"/>
    </row>
    <row r="176" spans="1:32" s="160" customFormat="1" ht="12" x14ac:dyDescent="0.2">
      <c r="A176" s="200"/>
      <c r="B176" s="199" t="s">
        <v>437</v>
      </c>
      <c r="C176" s="1037" t="s">
        <v>438</v>
      </c>
      <c r="D176" s="1037"/>
      <c r="E176" s="1037"/>
      <c r="F176" s="201"/>
      <c r="G176" s="201"/>
      <c r="H176" s="201"/>
      <c r="I176" s="201"/>
      <c r="J176" s="202">
        <v>4.99</v>
      </c>
      <c r="K176" s="201" t="s">
        <v>436</v>
      </c>
      <c r="L176" s="202">
        <v>0.06</v>
      </c>
      <c r="M176" s="201"/>
      <c r="N176" s="203"/>
      <c r="V176" s="189"/>
      <c r="W176" s="195"/>
      <c r="X176" s="195"/>
      <c r="Z176" s="163" t="s">
        <v>438</v>
      </c>
      <c r="AC176" s="195"/>
      <c r="AF176" s="207"/>
    </row>
    <row r="177" spans="1:32" s="160" customFormat="1" ht="12" x14ac:dyDescent="0.2">
      <c r="A177" s="200"/>
      <c r="B177" s="199" t="s">
        <v>439</v>
      </c>
      <c r="C177" s="1037" t="s">
        <v>440</v>
      </c>
      <c r="D177" s="1037"/>
      <c r="E177" s="1037"/>
      <c r="F177" s="201"/>
      <c r="G177" s="201"/>
      <c r="H177" s="201"/>
      <c r="I177" s="201"/>
      <c r="J177" s="202">
        <v>505.36</v>
      </c>
      <c r="K177" s="201"/>
      <c r="L177" s="202">
        <v>5.05</v>
      </c>
      <c r="M177" s="201"/>
      <c r="N177" s="203"/>
      <c r="V177" s="189"/>
      <c r="W177" s="195"/>
      <c r="X177" s="195"/>
      <c r="Z177" s="163" t="s">
        <v>440</v>
      </c>
      <c r="AC177" s="195"/>
      <c r="AF177" s="207"/>
    </row>
    <row r="178" spans="1:32" s="160" customFormat="1" ht="12" x14ac:dyDescent="0.2">
      <c r="A178" s="196"/>
      <c r="B178" s="204" t="s">
        <v>1606</v>
      </c>
      <c r="C178" s="1048" t="s">
        <v>1607</v>
      </c>
      <c r="D178" s="1048"/>
      <c r="E178" s="1048"/>
      <c r="F178" s="205" t="s">
        <v>347</v>
      </c>
      <c r="G178" s="205" t="s">
        <v>1188</v>
      </c>
      <c r="H178" s="205"/>
      <c r="I178" s="205" t="s">
        <v>3211</v>
      </c>
      <c r="J178" s="199"/>
      <c r="K178" s="201"/>
      <c r="L178" s="202"/>
      <c r="M178" s="201"/>
      <c r="N178" s="206"/>
      <c r="V178" s="189"/>
      <c r="W178" s="195"/>
      <c r="X178" s="195"/>
      <c r="AC178" s="195"/>
      <c r="AF178" s="207" t="s">
        <v>1607</v>
      </c>
    </row>
    <row r="179" spans="1:32" s="160" customFormat="1" ht="12" x14ac:dyDescent="0.2">
      <c r="A179" s="200"/>
      <c r="B179" s="199"/>
      <c r="C179" s="1037" t="s">
        <v>443</v>
      </c>
      <c r="D179" s="1037"/>
      <c r="E179" s="1037"/>
      <c r="F179" s="201" t="s">
        <v>444</v>
      </c>
      <c r="G179" s="201" t="s">
        <v>162</v>
      </c>
      <c r="H179" s="201" t="s">
        <v>436</v>
      </c>
      <c r="I179" s="201" t="s">
        <v>2208</v>
      </c>
      <c r="J179" s="202"/>
      <c r="K179" s="201"/>
      <c r="L179" s="202"/>
      <c r="M179" s="201"/>
      <c r="N179" s="203"/>
      <c r="V179" s="189"/>
      <c r="W179" s="195"/>
      <c r="X179" s="195"/>
      <c r="AA179" s="163" t="s">
        <v>443</v>
      </c>
      <c r="AC179" s="195"/>
      <c r="AF179" s="207"/>
    </row>
    <row r="180" spans="1:32" s="160" customFormat="1" ht="12" x14ac:dyDescent="0.2">
      <c r="A180" s="200"/>
      <c r="B180" s="199"/>
      <c r="C180" s="1037" t="s">
        <v>447</v>
      </c>
      <c r="D180" s="1037"/>
      <c r="E180" s="1037"/>
      <c r="F180" s="201" t="s">
        <v>444</v>
      </c>
      <c r="G180" s="201" t="s">
        <v>3212</v>
      </c>
      <c r="H180" s="201" t="s">
        <v>436</v>
      </c>
      <c r="I180" s="201" t="s">
        <v>3213</v>
      </c>
      <c r="J180" s="202"/>
      <c r="K180" s="201"/>
      <c r="L180" s="202"/>
      <c r="M180" s="201"/>
      <c r="N180" s="203"/>
      <c r="V180" s="189"/>
      <c r="W180" s="195"/>
      <c r="X180" s="195"/>
      <c r="AA180" s="163" t="s">
        <v>447</v>
      </c>
      <c r="AC180" s="195"/>
      <c r="AF180" s="207"/>
    </row>
    <row r="181" spans="1:32" s="160" customFormat="1" ht="12" x14ac:dyDescent="0.2">
      <c r="A181" s="200"/>
      <c r="B181" s="199"/>
      <c r="C181" s="1047" t="s">
        <v>450</v>
      </c>
      <c r="D181" s="1047"/>
      <c r="E181" s="1047"/>
      <c r="F181" s="208"/>
      <c r="G181" s="208"/>
      <c r="H181" s="208"/>
      <c r="I181" s="208"/>
      <c r="J181" s="209">
        <v>802.44</v>
      </c>
      <c r="K181" s="208"/>
      <c r="L181" s="209">
        <v>8.76</v>
      </c>
      <c r="M181" s="208"/>
      <c r="N181" s="210"/>
      <c r="V181" s="189"/>
      <c r="W181" s="195"/>
      <c r="X181" s="195"/>
      <c r="AB181" s="163" t="s">
        <v>450</v>
      </c>
      <c r="AC181" s="195"/>
      <c r="AF181" s="207"/>
    </row>
    <row r="182" spans="1:32" s="160" customFormat="1" ht="12" x14ac:dyDescent="0.2">
      <c r="A182" s="200"/>
      <c r="B182" s="199"/>
      <c r="C182" s="1037" t="s">
        <v>451</v>
      </c>
      <c r="D182" s="1037"/>
      <c r="E182" s="1037"/>
      <c r="F182" s="201"/>
      <c r="G182" s="201"/>
      <c r="H182" s="201"/>
      <c r="I182" s="201"/>
      <c r="J182" s="202"/>
      <c r="K182" s="201"/>
      <c r="L182" s="202">
        <v>3.3</v>
      </c>
      <c r="M182" s="201"/>
      <c r="N182" s="203"/>
      <c r="V182" s="189"/>
      <c r="W182" s="195"/>
      <c r="X182" s="195"/>
      <c r="AA182" s="163" t="s">
        <v>451</v>
      </c>
      <c r="AC182" s="195"/>
      <c r="AF182" s="207"/>
    </row>
    <row r="183" spans="1:32" s="160" customFormat="1" ht="22.5" x14ac:dyDescent="0.2">
      <c r="A183" s="200"/>
      <c r="B183" s="199" t="s">
        <v>556</v>
      </c>
      <c r="C183" s="1037" t="s">
        <v>557</v>
      </c>
      <c r="D183" s="1037"/>
      <c r="E183" s="1037"/>
      <c r="F183" s="201" t="s">
        <v>454</v>
      </c>
      <c r="G183" s="201" t="s">
        <v>558</v>
      </c>
      <c r="H183" s="201"/>
      <c r="I183" s="201" t="s">
        <v>558</v>
      </c>
      <c r="J183" s="202"/>
      <c r="K183" s="201"/>
      <c r="L183" s="202">
        <v>3.2</v>
      </c>
      <c r="M183" s="201"/>
      <c r="N183" s="203"/>
      <c r="V183" s="189"/>
      <c r="W183" s="195"/>
      <c r="X183" s="195"/>
      <c r="AA183" s="163" t="s">
        <v>557</v>
      </c>
      <c r="AC183" s="195"/>
      <c r="AF183" s="207"/>
    </row>
    <row r="184" spans="1:32" s="160" customFormat="1" ht="22.5" x14ac:dyDescent="0.2">
      <c r="A184" s="200"/>
      <c r="B184" s="199" t="s">
        <v>559</v>
      </c>
      <c r="C184" s="1037" t="s">
        <v>560</v>
      </c>
      <c r="D184" s="1037"/>
      <c r="E184" s="1037"/>
      <c r="F184" s="201" t="s">
        <v>454</v>
      </c>
      <c r="G184" s="201" t="s">
        <v>561</v>
      </c>
      <c r="H184" s="201"/>
      <c r="I184" s="201" t="s">
        <v>561</v>
      </c>
      <c r="J184" s="202"/>
      <c r="K184" s="201"/>
      <c r="L184" s="202">
        <v>1.82</v>
      </c>
      <c r="M184" s="201"/>
      <c r="N184" s="203"/>
      <c r="V184" s="189"/>
      <c r="W184" s="195"/>
      <c r="X184" s="195"/>
      <c r="AA184" s="163" t="s">
        <v>560</v>
      </c>
      <c r="AC184" s="195"/>
      <c r="AF184" s="207"/>
    </row>
    <row r="185" spans="1:32" s="160" customFormat="1" ht="12" x14ac:dyDescent="0.2">
      <c r="A185" s="211"/>
      <c r="B185" s="212"/>
      <c r="C185" s="1039" t="s">
        <v>459</v>
      </c>
      <c r="D185" s="1039"/>
      <c r="E185" s="1039"/>
      <c r="F185" s="192"/>
      <c r="G185" s="192"/>
      <c r="H185" s="192"/>
      <c r="I185" s="192"/>
      <c r="J185" s="193"/>
      <c r="K185" s="192"/>
      <c r="L185" s="193">
        <v>13.78</v>
      </c>
      <c r="M185" s="208"/>
      <c r="N185" s="194"/>
      <c r="V185" s="189"/>
      <c r="W185" s="195"/>
      <c r="X185" s="195"/>
      <c r="AC185" s="195" t="s">
        <v>459</v>
      </c>
      <c r="AF185" s="207"/>
    </row>
    <row r="186" spans="1:32" s="160" customFormat="1" ht="12" x14ac:dyDescent="0.2">
      <c r="A186" s="190" t="s">
        <v>592</v>
      </c>
      <c r="B186" s="191" t="s">
        <v>3214</v>
      </c>
      <c r="C186" s="1039" t="s">
        <v>3215</v>
      </c>
      <c r="D186" s="1039"/>
      <c r="E186" s="1039"/>
      <c r="F186" s="192" t="s">
        <v>411</v>
      </c>
      <c r="G186" s="192"/>
      <c r="H186" s="192"/>
      <c r="I186" s="192" t="s">
        <v>3216</v>
      </c>
      <c r="J186" s="193">
        <v>9550.01</v>
      </c>
      <c r="K186" s="192"/>
      <c r="L186" s="193">
        <v>-0.12</v>
      </c>
      <c r="M186" s="192"/>
      <c r="N186" s="194"/>
      <c r="V186" s="189"/>
      <c r="W186" s="195"/>
      <c r="X186" s="195" t="s">
        <v>3215</v>
      </c>
      <c r="AC186" s="195"/>
      <c r="AF186" s="207"/>
    </row>
    <row r="187" spans="1:32" s="160" customFormat="1" ht="12" x14ac:dyDescent="0.2">
      <c r="A187" s="211"/>
      <c r="B187" s="212"/>
      <c r="C187" s="168" t="s">
        <v>3217</v>
      </c>
      <c r="D187" s="213"/>
      <c r="E187" s="213"/>
      <c r="F187" s="214"/>
      <c r="G187" s="214"/>
      <c r="H187" s="214"/>
      <c r="I187" s="214"/>
      <c r="J187" s="215"/>
      <c r="K187" s="214"/>
      <c r="L187" s="215"/>
      <c r="M187" s="216"/>
      <c r="N187" s="217"/>
      <c r="V187" s="189"/>
      <c r="W187" s="195"/>
      <c r="X187" s="195"/>
      <c r="AC187" s="195"/>
      <c r="AF187" s="207"/>
    </row>
    <row r="188" spans="1:32" s="160" customFormat="1" ht="22.5" x14ac:dyDescent="0.2">
      <c r="A188" s="190" t="s">
        <v>596</v>
      </c>
      <c r="B188" s="191" t="s">
        <v>3218</v>
      </c>
      <c r="C188" s="1039" t="s">
        <v>3219</v>
      </c>
      <c r="D188" s="1039"/>
      <c r="E188" s="1039"/>
      <c r="F188" s="192" t="s">
        <v>411</v>
      </c>
      <c r="G188" s="192"/>
      <c r="H188" s="192"/>
      <c r="I188" s="192" t="s">
        <v>3220</v>
      </c>
      <c r="J188" s="193">
        <v>7590</v>
      </c>
      <c r="K188" s="192"/>
      <c r="L188" s="193">
        <v>-3.57</v>
      </c>
      <c r="M188" s="192"/>
      <c r="N188" s="194"/>
      <c r="V188" s="189"/>
      <c r="W188" s="195"/>
      <c r="X188" s="195" t="s">
        <v>3219</v>
      </c>
      <c r="AC188" s="195"/>
      <c r="AF188" s="207"/>
    </row>
    <row r="189" spans="1:32" s="160" customFormat="1" ht="12" x14ac:dyDescent="0.2">
      <c r="A189" s="211"/>
      <c r="B189" s="212"/>
      <c r="C189" s="168" t="s">
        <v>3217</v>
      </c>
      <c r="D189" s="213"/>
      <c r="E189" s="213"/>
      <c r="F189" s="214"/>
      <c r="G189" s="214"/>
      <c r="H189" s="214"/>
      <c r="I189" s="214"/>
      <c r="J189" s="215"/>
      <c r="K189" s="214"/>
      <c r="L189" s="215"/>
      <c r="M189" s="216"/>
      <c r="N189" s="217"/>
      <c r="V189" s="189"/>
      <c r="W189" s="195"/>
      <c r="X189" s="195"/>
      <c r="AC189" s="195"/>
      <c r="AF189" s="207"/>
    </row>
    <row r="190" spans="1:32" s="160" customFormat="1" ht="22.5" x14ac:dyDescent="0.2">
      <c r="A190" s="190" t="s">
        <v>600</v>
      </c>
      <c r="B190" s="191" t="s">
        <v>3221</v>
      </c>
      <c r="C190" s="1039" t="s">
        <v>3222</v>
      </c>
      <c r="D190" s="1039"/>
      <c r="E190" s="1039"/>
      <c r="F190" s="192" t="s">
        <v>411</v>
      </c>
      <c r="G190" s="192"/>
      <c r="H190" s="192"/>
      <c r="I190" s="192" t="s">
        <v>3223</v>
      </c>
      <c r="J190" s="193">
        <v>3960</v>
      </c>
      <c r="K190" s="192"/>
      <c r="L190" s="193">
        <v>-1.19</v>
      </c>
      <c r="M190" s="192"/>
      <c r="N190" s="194"/>
      <c r="V190" s="189"/>
      <c r="W190" s="195"/>
      <c r="X190" s="195" t="s">
        <v>3222</v>
      </c>
      <c r="AC190" s="195"/>
      <c r="AF190" s="207"/>
    </row>
    <row r="191" spans="1:32" s="160" customFormat="1" ht="12" x14ac:dyDescent="0.2">
      <c r="A191" s="211"/>
      <c r="B191" s="212"/>
      <c r="C191" s="168" t="s">
        <v>3217</v>
      </c>
      <c r="D191" s="213"/>
      <c r="E191" s="213"/>
      <c r="F191" s="214"/>
      <c r="G191" s="214"/>
      <c r="H191" s="214"/>
      <c r="I191" s="214"/>
      <c r="J191" s="215"/>
      <c r="K191" s="214"/>
      <c r="L191" s="215"/>
      <c r="M191" s="216"/>
      <c r="N191" s="217"/>
      <c r="V191" s="189"/>
      <c r="W191" s="195"/>
      <c r="X191" s="195"/>
      <c r="AC191" s="195"/>
      <c r="AF191" s="207"/>
    </row>
    <row r="192" spans="1:32" s="160" customFormat="1" ht="22.5" x14ac:dyDescent="0.2">
      <c r="A192" s="190" t="s">
        <v>607</v>
      </c>
      <c r="B192" s="191" t="s">
        <v>3224</v>
      </c>
      <c r="C192" s="1039" t="s">
        <v>3225</v>
      </c>
      <c r="D192" s="1039"/>
      <c r="E192" s="1039"/>
      <c r="F192" s="192" t="s">
        <v>411</v>
      </c>
      <c r="G192" s="192"/>
      <c r="H192" s="192"/>
      <c r="I192" s="192" t="s">
        <v>3226</v>
      </c>
      <c r="J192" s="193">
        <v>1412.5</v>
      </c>
      <c r="K192" s="192"/>
      <c r="L192" s="193">
        <v>-0.18</v>
      </c>
      <c r="M192" s="192"/>
      <c r="N192" s="194"/>
      <c r="V192" s="189"/>
      <c r="W192" s="195"/>
      <c r="X192" s="195" t="s">
        <v>3225</v>
      </c>
      <c r="AC192" s="195"/>
      <c r="AF192" s="207"/>
    </row>
    <row r="193" spans="1:32" s="160" customFormat="1" ht="12" x14ac:dyDescent="0.2">
      <c r="A193" s="211"/>
      <c r="B193" s="212"/>
      <c r="C193" s="168" t="s">
        <v>3217</v>
      </c>
      <c r="D193" s="213"/>
      <c r="E193" s="213"/>
      <c r="F193" s="214"/>
      <c r="G193" s="214"/>
      <c r="H193" s="214"/>
      <c r="I193" s="214"/>
      <c r="J193" s="215"/>
      <c r="K193" s="214"/>
      <c r="L193" s="215"/>
      <c r="M193" s="216"/>
      <c r="N193" s="217"/>
      <c r="V193" s="189"/>
      <c r="W193" s="195"/>
      <c r="X193" s="195"/>
      <c r="AC193" s="195"/>
      <c r="AF193" s="207"/>
    </row>
    <row r="194" spans="1:32" s="160" customFormat="1" ht="22.5" x14ac:dyDescent="0.2">
      <c r="A194" s="190" t="s">
        <v>610</v>
      </c>
      <c r="B194" s="191" t="s">
        <v>3227</v>
      </c>
      <c r="C194" s="1039" t="s">
        <v>3228</v>
      </c>
      <c r="D194" s="1039"/>
      <c r="E194" s="1039"/>
      <c r="F194" s="192" t="s">
        <v>347</v>
      </c>
      <c r="G194" s="192"/>
      <c r="H194" s="192"/>
      <c r="I194" s="192" t="s">
        <v>423</v>
      </c>
      <c r="J194" s="193">
        <v>50.01</v>
      </c>
      <c r="K194" s="192"/>
      <c r="L194" s="193">
        <v>50.01</v>
      </c>
      <c r="M194" s="192"/>
      <c r="N194" s="194"/>
      <c r="V194" s="189"/>
      <c r="W194" s="195"/>
      <c r="X194" s="195" t="s">
        <v>3228</v>
      </c>
      <c r="AC194" s="195"/>
      <c r="AF194" s="207"/>
    </row>
    <row r="195" spans="1:32" s="160" customFormat="1" ht="12" x14ac:dyDescent="0.2">
      <c r="A195" s="211"/>
      <c r="B195" s="212"/>
      <c r="C195" s="168" t="s">
        <v>462</v>
      </c>
      <c r="D195" s="213"/>
      <c r="E195" s="213"/>
      <c r="F195" s="214"/>
      <c r="G195" s="214"/>
      <c r="H195" s="214"/>
      <c r="I195" s="214"/>
      <c r="J195" s="215"/>
      <c r="K195" s="214"/>
      <c r="L195" s="215"/>
      <c r="M195" s="216"/>
      <c r="N195" s="217"/>
      <c r="V195" s="189"/>
      <c r="W195" s="195"/>
      <c r="X195" s="195"/>
      <c r="AC195" s="195"/>
      <c r="AF195" s="207"/>
    </row>
    <row r="196" spans="1:32" s="160" customFormat="1" ht="12" x14ac:dyDescent="0.2">
      <c r="A196" s="1040" t="s">
        <v>3229</v>
      </c>
      <c r="B196" s="1041"/>
      <c r="C196" s="1041"/>
      <c r="D196" s="1041"/>
      <c r="E196" s="1041"/>
      <c r="F196" s="1041"/>
      <c r="G196" s="1041"/>
      <c r="H196" s="1041"/>
      <c r="I196" s="1041"/>
      <c r="J196" s="1041"/>
      <c r="K196" s="1041"/>
      <c r="L196" s="1041"/>
      <c r="M196" s="1041"/>
      <c r="N196" s="1042"/>
      <c r="V196" s="189"/>
      <c r="W196" s="195" t="s">
        <v>3229</v>
      </c>
      <c r="X196" s="195"/>
      <c r="AC196" s="195"/>
      <c r="AF196" s="207"/>
    </row>
    <row r="197" spans="1:32" s="160" customFormat="1" ht="56.25" x14ac:dyDescent="0.2">
      <c r="A197" s="190" t="s">
        <v>618</v>
      </c>
      <c r="B197" s="191" t="s">
        <v>3132</v>
      </c>
      <c r="C197" s="1039" t="s">
        <v>3230</v>
      </c>
      <c r="D197" s="1039"/>
      <c r="E197" s="1039"/>
      <c r="F197" s="192" t="s">
        <v>1017</v>
      </c>
      <c r="G197" s="192"/>
      <c r="H197" s="192"/>
      <c r="I197" s="192" t="s">
        <v>423</v>
      </c>
      <c r="J197" s="193"/>
      <c r="K197" s="192"/>
      <c r="L197" s="193"/>
      <c r="M197" s="192"/>
      <c r="N197" s="194"/>
      <c r="V197" s="189"/>
      <c r="W197" s="195"/>
      <c r="X197" s="195" t="s">
        <v>3230</v>
      </c>
      <c r="AC197" s="195"/>
      <c r="AF197" s="207"/>
    </row>
    <row r="198" spans="1:32" s="160" customFormat="1" ht="33.75" x14ac:dyDescent="0.2">
      <c r="A198" s="198"/>
      <c r="B198" s="199" t="s">
        <v>430</v>
      </c>
      <c r="C198" s="1037" t="s">
        <v>431</v>
      </c>
      <c r="D198" s="1037"/>
      <c r="E198" s="1037"/>
      <c r="F198" s="1037"/>
      <c r="G198" s="1037"/>
      <c r="H198" s="1037"/>
      <c r="I198" s="1037"/>
      <c r="J198" s="1037"/>
      <c r="K198" s="1037"/>
      <c r="L198" s="1037"/>
      <c r="M198" s="1037"/>
      <c r="N198" s="1046"/>
      <c r="V198" s="189"/>
      <c r="W198" s="195"/>
      <c r="X198" s="195"/>
      <c r="Y198" s="163" t="s">
        <v>431</v>
      </c>
      <c r="AC198" s="195"/>
      <c r="AF198" s="207"/>
    </row>
    <row r="199" spans="1:32" s="160" customFormat="1" ht="12" x14ac:dyDescent="0.2">
      <c r="A199" s="198"/>
      <c r="B199" s="199" t="s">
        <v>3134</v>
      </c>
      <c r="C199" s="1037" t="s">
        <v>3135</v>
      </c>
      <c r="D199" s="1037"/>
      <c r="E199" s="1037"/>
      <c r="F199" s="1037"/>
      <c r="G199" s="1037"/>
      <c r="H199" s="1037"/>
      <c r="I199" s="1037"/>
      <c r="J199" s="1037"/>
      <c r="K199" s="1037"/>
      <c r="L199" s="1037"/>
      <c r="M199" s="1037"/>
      <c r="N199" s="1046"/>
      <c r="V199" s="189"/>
      <c r="W199" s="195"/>
      <c r="X199" s="195"/>
      <c r="Y199" s="163" t="s">
        <v>3135</v>
      </c>
      <c r="AC199" s="195"/>
      <c r="AF199" s="207"/>
    </row>
    <row r="200" spans="1:32" s="160" customFormat="1" ht="12" x14ac:dyDescent="0.2">
      <c r="A200" s="200"/>
      <c r="B200" s="199" t="s">
        <v>423</v>
      </c>
      <c r="C200" s="1037" t="s">
        <v>432</v>
      </c>
      <c r="D200" s="1037"/>
      <c r="E200" s="1037"/>
      <c r="F200" s="201"/>
      <c r="G200" s="201"/>
      <c r="H200" s="201"/>
      <c r="I200" s="201"/>
      <c r="J200" s="202">
        <v>368.12</v>
      </c>
      <c r="K200" s="201" t="s">
        <v>3136</v>
      </c>
      <c r="L200" s="202">
        <v>483.16</v>
      </c>
      <c r="M200" s="201"/>
      <c r="N200" s="203"/>
      <c r="V200" s="189"/>
      <c r="W200" s="195"/>
      <c r="X200" s="195"/>
      <c r="Z200" s="163" t="s">
        <v>432</v>
      </c>
      <c r="AC200" s="195"/>
      <c r="AF200" s="207"/>
    </row>
    <row r="201" spans="1:32" s="160" customFormat="1" ht="12" x14ac:dyDescent="0.2">
      <c r="A201" s="200"/>
      <c r="B201" s="199" t="s">
        <v>434</v>
      </c>
      <c r="C201" s="1037" t="s">
        <v>435</v>
      </c>
      <c r="D201" s="1037"/>
      <c r="E201" s="1037"/>
      <c r="F201" s="201"/>
      <c r="G201" s="201"/>
      <c r="H201" s="201"/>
      <c r="I201" s="201"/>
      <c r="J201" s="202">
        <v>93.88</v>
      </c>
      <c r="K201" s="201" t="s">
        <v>3136</v>
      </c>
      <c r="L201" s="202">
        <v>123.22</v>
      </c>
      <c r="M201" s="201"/>
      <c r="N201" s="203"/>
      <c r="V201" s="189"/>
      <c r="W201" s="195"/>
      <c r="X201" s="195"/>
      <c r="Z201" s="163" t="s">
        <v>435</v>
      </c>
      <c r="AC201" s="195"/>
      <c r="AF201" s="207"/>
    </row>
    <row r="202" spans="1:32" s="160" customFormat="1" ht="12" x14ac:dyDescent="0.2">
      <c r="A202" s="200"/>
      <c r="B202" s="199" t="s">
        <v>437</v>
      </c>
      <c r="C202" s="1037" t="s">
        <v>438</v>
      </c>
      <c r="D202" s="1037"/>
      <c r="E202" s="1037"/>
      <c r="F202" s="201"/>
      <c r="G202" s="201"/>
      <c r="H202" s="201"/>
      <c r="I202" s="201"/>
      <c r="J202" s="202">
        <v>6.18</v>
      </c>
      <c r="K202" s="201" t="s">
        <v>3136</v>
      </c>
      <c r="L202" s="202">
        <v>8.11</v>
      </c>
      <c r="M202" s="201"/>
      <c r="N202" s="203"/>
      <c r="V202" s="189"/>
      <c r="W202" s="195"/>
      <c r="X202" s="195"/>
      <c r="Z202" s="163" t="s">
        <v>438</v>
      </c>
      <c r="AC202" s="195"/>
      <c r="AF202" s="207"/>
    </row>
    <row r="203" spans="1:32" s="160" customFormat="1" ht="12" x14ac:dyDescent="0.2">
      <c r="A203" s="200"/>
      <c r="B203" s="199" t="s">
        <v>439</v>
      </c>
      <c r="C203" s="1037" t="s">
        <v>440</v>
      </c>
      <c r="D203" s="1037"/>
      <c r="E203" s="1037"/>
      <c r="F203" s="201"/>
      <c r="G203" s="201"/>
      <c r="H203" s="201"/>
      <c r="I203" s="201"/>
      <c r="J203" s="202">
        <v>196.98</v>
      </c>
      <c r="K203" s="201"/>
      <c r="L203" s="202">
        <v>196.98</v>
      </c>
      <c r="M203" s="201"/>
      <c r="N203" s="203"/>
      <c r="V203" s="189"/>
      <c r="W203" s="195"/>
      <c r="X203" s="195"/>
      <c r="Z203" s="163" t="s">
        <v>440</v>
      </c>
      <c r="AC203" s="195"/>
      <c r="AF203" s="207"/>
    </row>
    <row r="204" spans="1:32" s="160" customFormat="1" ht="12" x14ac:dyDescent="0.2">
      <c r="A204" s="200"/>
      <c r="B204" s="199"/>
      <c r="C204" s="1037" t="s">
        <v>443</v>
      </c>
      <c r="D204" s="1037"/>
      <c r="E204" s="1037"/>
      <c r="F204" s="201" t="s">
        <v>444</v>
      </c>
      <c r="G204" s="201" t="s">
        <v>3137</v>
      </c>
      <c r="H204" s="201" t="s">
        <v>3136</v>
      </c>
      <c r="I204" s="201" t="s">
        <v>3138</v>
      </c>
      <c r="J204" s="202"/>
      <c r="K204" s="201"/>
      <c r="L204" s="202"/>
      <c r="M204" s="201"/>
      <c r="N204" s="203"/>
      <c r="V204" s="189"/>
      <c r="W204" s="195"/>
      <c r="X204" s="195"/>
      <c r="AA204" s="163" t="s">
        <v>443</v>
      </c>
      <c r="AC204" s="195"/>
      <c r="AF204" s="207"/>
    </row>
    <row r="205" spans="1:32" s="160" customFormat="1" ht="12" x14ac:dyDescent="0.2">
      <c r="A205" s="200"/>
      <c r="B205" s="199"/>
      <c r="C205" s="1037" t="s">
        <v>447</v>
      </c>
      <c r="D205" s="1037"/>
      <c r="E205" s="1037"/>
      <c r="F205" s="201" t="s">
        <v>444</v>
      </c>
      <c r="G205" s="201" t="s">
        <v>757</v>
      </c>
      <c r="H205" s="201" t="s">
        <v>3136</v>
      </c>
      <c r="I205" s="201" t="s">
        <v>3139</v>
      </c>
      <c r="J205" s="202"/>
      <c r="K205" s="201"/>
      <c r="L205" s="202"/>
      <c r="M205" s="201"/>
      <c r="N205" s="203"/>
      <c r="V205" s="189"/>
      <c r="W205" s="195"/>
      <c r="X205" s="195"/>
      <c r="AA205" s="163" t="s">
        <v>447</v>
      </c>
      <c r="AC205" s="195"/>
      <c r="AF205" s="207"/>
    </row>
    <row r="206" spans="1:32" s="160" customFormat="1" ht="12" x14ac:dyDescent="0.2">
      <c r="A206" s="200"/>
      <c r="B206" s="199"/>
      <c r="C206" s="1047" t="s">
        <v>450</v>
      </c>
      <c r="D206" s="1047"/>
      <c r="E206" s="1047"/>
      <c r="F206" s="208"/>
      <c r="G206" s="208"/>
      <c r="H206" s="208"/>
      <c r="I206" s="208"/>
      <c r="J206" s="209">
        <v>658.98</v>
      </c>
      <c r="K206" s="208"/>
      <c r="L206" s="209">
        <v>803.36</v>
      </c>
      <c r="M206" s="208"/>
      <c r="N206" s="210"/>
      <c r="V206" s="189"/>
      <c r="W206" s="195"/>
      <c r="X206" s="195"/>
      <c r="AB206" s="163" t="s">
        <v>450</v>
      </c>
      <c r="AC206" s="195"/>
      <c r="AF206" s="207"/>
    </row>
    <row r="207" spans="1:32" s="160" customFormat="1" ht="12" x14ac:dyDescent="0.2">
      <c r="A207" s="200"/>
      <c r="B207" s="199"/>
      <c r="C207" s="1037" t="s">
        <v>451</v>
      </c>
      <c r="D207" s="1037"/>
      <c r="E207" s="1037"/>
      <c r="F207" s="201"/>
      <c r="G207" s="201"/>
      <c r="H207" s="201"/>
      <c r="I207" s="201"/>
      <c r="J207" s="202"/>
      <c r="K207" s="201"/>
      <c r="L207" s="202">
        <v>491.27</v>
      </c>
      <c r="M207" s="201"/>
      <c r="N207" s="203"/>
      <c r="V207" s="189"/>
      <c r="W207" s="195"/>
      <c r="X207" s="195"/>
      <c r="AA207" s="163" t="s">
        <v>451</v>
      </c>
      <c r="AC207" s="195"/>
      <c r="AF207" s="207"/>
    </row>
    <row r="208" spans="1:32" s="160" customFormat="1" ht="45" x14ac:dyDescent="0.2">
      <c r="A208" s="200"/>
      <c r="B208" s="199" t="s">
        <v>2540</v>
      </c>
      <c r="C208" s="1037" t="s">
        <v>2541</v>
      </c>
      <c r="D208" s="1037"/>
      <c r="E208" s="1037"/>
      <c r="F208" s="201" t="s">
        <v>454</v>
      </c>
      <c r="G208" s="201" t="s">
        <v>1241</v>
      </c>
      <c r="H208" s="201"/>
      <c r="I208" s="201" t="s">
        <v>1241</v>
      </c>
      <c r="J208" s="202"/>
      <c r="K208" s="201"/>
      <c r="L208" s="202">
        <v>594.44000000000005</v>
      </c>
      <c r="M208" s="201"/>
      <c r="N208" s="203"/>
      <c r="V208" s="189"/>
      <c r="W208" s="195"/>
      <c r="X208" s="195"/>
      <c r="AA208" s="163" t="s">
        <v>2541</v>
      </c>
      <c r="AC208" s="195"/>
      <c r="AF208" s="207"/>
    </row>
    <row r="209" spans="1:32" s="160" customFormat="1" ht="45" x14ac:dyDescent="0.2">
      <c r="A209" s="200"/>
      <c r="B209" s="199" t="s">
        <v>2542</v>
      </c>
      <c r="C209" s="1037" t="s">
        <v>2543</v>
      </c>
      <c r="D209" s="1037"/>
      <c r="E209" s="1037"/>
      <c r="F209" s="201" t="s">
        <v>454</v>
      </c>
      <c r="G209" s="201" t="s">
        <v>974</v>
      </c>
      <c r="H209" s="201"/>
      <c r="I209" s="201" t="s">
        <v>974</v>
      </c>
      <c r="J209" s="202"/>
      <c r="K209" s="201"/>
      <c r="L209" s="202">
        <v>353.71</v>
      </c>
      <c r="M209" s="201"/>
      <c r="N209" s="203"/>
      <c r="V209" s="189"/>
      <c r="W209" s="195"/>
      <c r="X209" s="195"/>
      <c r="AA209" s="163" t="s">
        <v>2543</v>
      </c>
      <c r="AC209" s="195"/>
      <c r="AF209" s="207"/>
    </row>
    <row r="210" spans="1:32" s="160" customFormat="1" ht="12" x14ac:dyDescent="0.2">
      <c r="A210" s="211"/>
      <c r="B210" s="212"/>
      <c r="C210" s="1039" t="s">
        <v>459</v>
      </c>
      <c r="D210" s="1039"/>
      <c r="E210" s="1039"/>
      <c r="F210" s="192"/>
      <c r="G210" s="192"/>
      <c r="H210" s="192"/>
      <c r="I210" s="192"/>
      <c r="J210" s="193"/>
      <c r="K210" s="192"/>
      <c r="L210" s="193">
        <v>1751.51</v>
      </c>
      <c r="M210" s="208"/>
      <c r="N210" s="194"/>
      <c r="V210" s="189"/>
      <c r="W210" s="195"/>
      <c r="X210" s="195"/>
      <c r="AC210" s="195" t="s">
        <v>459</v>
      </c>
      <c r="AF210" s="207"/>
    </row>
    <row r="211" spans="1:32" s="160" customFormat="1" ht="112.5" x14ac:dyDescent="0.2">
      <c r="A211" s="190" t="s">
        <v>3231</v>
      </c>
      <c r="B211" s="191" t="s">
        <v>3232</v>
      </c>
      <c r="C211" s="1039" t="s">
        <v>3233</v>
      </c>
      <c r="D211" s="1039"/>
      <c r="E211" s="1039"/>
      <c r="F211" s="192" t="s">
        <v>1017</v>
      </c>
      <c r="G211" s="192"/>
      <c r="H211" s="192"/>
      <c r="I211" s="192" t="s">
        <v>423</v>
      </c>
      <c r="J211" s="193">
        <v>158834.25</v>
      </c>
      <c r="K211" s="192" t="s">
        <v>1361</v>
      </c>
      <c r="L211" s="193">
        <v>32407.26</v>
      </c>
      <c r="M211" s="192" t="s">
        <v>1362</v>
      </c>
      <c r="N211" s="194">
        <v>160740</v>
      </c>
      <c r="V211" s="189"/>
      <c r="W211" s="195"/>
      <c r="X211" s="195" t="s">
        <v>3233</v>
      </c>
      <c r="AC211" s="195"/>
      <c r="AF211" s="207"/>
    </row>
    <row r="212" spans="1:32" s="160" customFormat="1" ht="12" x14ac:dyDescent="0.2">
      <c r="A212" s="211"/>
      <c r="B212" s="212"/>
      <c r="C212" s="168" t="s">
        <v>3039</v>
      </c>
      <c r="D212" s="213"/>
      <c r="E212" s="213"/>
      <c r="F212" s="214"/>
      <c r="G212" s="214"/>
      <c r="H212" s="214"/>
      <c r="I212" s="214"/>
      <c r="J212" s="215"/>
      <c r="K212" s="214"/>
      <c r="L212" s="215"/>
      <c r="M212" s="216"/>
      <c r="N212" s="217"/>
      <c r="V212" s="189"/>
      <c r="W212" s="195"/>
      <c r="X212" s="195"/>
      <c r="AC212" s="195"/>
      <c r="AF212" s="207"/>
    </row>
    <row r="213" spans="1:32" s="160" customFormat="1" ht="12" x14ac:dyDescent="0.2">
      <c r="A213" s="196"/>
      <c r="B213" s="197"/>
      <c r="C213" s="1037" t="s">
        <v>3234</v>
      </c>
      <c r="D213" s="1037"/>
      <c r="E213" s="1037"/>
      <c r="F213" s="1037"/>
      <c r="G213" s="1037"/>
      <c r="H213" s="1037"/>
      <c r="I213" s="1037"/>
      <c r="J213" s="1037"/>
      <c r="K213" s="1037"/>
      <c r="L213" s="1037"/>
      <c r="M213" s="1037"/>
      <c r="N213" s="1046"/>
      <c r="V213" s="189"/>
      <c r="W213" s="195"/>
      <c r="X213" s="195"/>
      <c r="AC213" s="195"/>
      <c r="AD213" s="163" t="s">
        <v>3234</v>
      </c>
      <c r="AF213" s="207"/>
    </row>
    <row r="214" spans="1:32" s="160" customFormat="1" ht="22.5" x14ac:dyDescent="0.2">
      <c r="A214" s="198"/>
      <c r="B214" s="199" t="s">
        <v>1365</v>
      </c>
      <c r="C214" s="1037" t="s">
        <v>1366</v>
      </c>
      <c r="D214" s="1037"/>
      <c r="E214" s="1037"/>
      <c r="F214" s="1037"/>
      <c r="G214" s="1037"/>
      <c r="H214" s="1037"/>
      <c r="I214" s="1037"/>
      <c r="J214" s="1037"/>
      <c r="K214" s="1037"/>
      <c r="L214" s="1037"/>
      <c r="M214" s="1037"/>
      <c r="N214" s="1046"/>
      <c r="V214" s="189"/>
      <c r="W214" s="195"/>
      <c r="X214" s="195"/>
      <c r="Y214" s="163" t="s">
        <v>1366</v>
      </c>
      <c r="AC214" s="195"/>
      <c r="AF214" s="207"/>
    </row>
    <row r="215" spans="1:32" s="160" customFormat="1" ht="45" x14ac:dyDescent="0.2">
      <c r="A215" s="190" t="s">
        <v>630</v>
      </c>
      <c r="B215" s="191" t="s">
        <v>3143</v>
      </c>
      <c r="C215" s="1039" t="s">
        <v>3144</v>
      </c>
      <c r="D215" s="1039"/>
      <c r="E215" s="1039"/>
      <c r="F215" s="192" t="s">
        <v>1017</v>
      </c>
      <c r="G215" s="192"/>
      <c r="H215" s="192"/>
      <c r="I215" s="192" t="s">
        <v>423</v>
      </c>
      <c r="J215" s="193"/>
      <c r="K215" s="192"/>
      <c r="L215" s="193"/>
      <c r="M215" s="192"/>
      <c r="N215" s="194"/>
      <c r="V215" s="189"/>
      <c r="W215" s="195"/>
      <c r="X215" s="195" t="s">
        <v>3144</v>
      </c>
      <c r="AC215" s="195"/>
      <c r="AF215" s="207"/>
    </row>
    <row r="216" spans="1:32" s="160" customFormat="1" ht="33.75" x14ac:dyDescent="0.2">
      <c r="A216" s="198"/>
      <c r="B216" s="199" t="s">
        <v>430</v>
      </c>
      <c r="C216" s="1037" t="s">
        <v>431</v>
      </c>
      <c r="D216" s="1037"/>
      <c r="E216" s="1037"/>
      <c r="F216" s="1037"/>
      <c r="G216" s="1037"/>
      <c r="H216" s="1037"/>
      <c r="I216" s="1037"/>
      <c r="J216" s="1037"/>
      <c r="K216" s="1037"/>
      <c r="L216" s="1037"/>
      <c r="M216" s="1037"/>
      <c r="N216" s="1046"/>
      <c r="V216" s="189"/>
      <c r="W216" s="195"/>
      <c r="X216" s="195"/>
      <c r="Y216" s="163" t="s">
        <v>431</v>
      </c>
      <c r="AC216" s="195"/>
      <c r="AF216" s="207"/>
    </row>
    <row r="217" spans="1:32" s="160" customFormat="1" ht="12" x14ac:dyDescent="0.2">
      <c r="A217" s="200"/>
      <c r="B217" s="199" t="s">
        <v>423</v>
      </c>
      <c r="C217" s="1037" t="s">
        <v>432</v>
      </c>
      <c r="D217" s="1037"/>
      <c r="E217" s="1037"/>
      <c r="F217" s="201"/>
      <c r="G217" s="201"/>
      <c r="H217" s="201"/>
      <c r="I217" s="201"/>
      <c r="J217" s="202">
        <v>20.440000000000001</v>
      </c>
      <c r="K217" s="201" t="s">
        <v>436</v>
      </c>
      <c r="L217" s="202">
        <v>25.55</v>
      </c>
      <c r="M217" s="201"/>
      <c r="N217" s="203"/>
      <c r="V217" s="189"/>
      <c r="W217" s="195"/>
      <c r="X217" s="195"/>
      <c r="Z217" s="163" t="s">
        <v>432</v>
      </c>
      <c r="AC217" s="195"/>
      <c r="AF217" s="207"/>
    </row>
    <row r="218" spans="1:32" s="160" customFormat="1" ht="12" x14ac:dyDescent="0.2">
      <c r="A218" s="200"/>
      <c r="B218" s="199" t="s">
        <v>434</v>
      </c>
      <c r="C218" s="1037" t="s">
        <v>435</v>
      </c>
      <c r="D218" s="1037"/>
      <c r="E218" s="1037"/>
      <c r="F218" s="201"/>
      <c r="G218" s="201"/>
      <c r="H218" s="201"/>
      <c r="I218" s="201"/>
      <c r="J218" s="202">
        <v>33.47</v>
      </c>
      <c r="K218" s="201" t="s">
        <v>436</v>
      </c>
      <c r="L218" s="202">
        <v>41.84</v>
      </c>
      <c r="M218" s="201"/>
      <c r="N218" s="203"/>
      <c r="V218" s="189"/>
      <c r="W218" s="195"/>
      <c r="X218" s="195"/>
      <c r="Z218" s="163" t="s">
        <v>435</v>
      </c>
      <c r="AC218" s="195"/>
      <c r="AF218" s="207"/>
    </row>
    <row r="219" spans="1:32" s="160" customFormat="1" ht="12" x14ac:dyDescent="0.2">
      <c r="A219" s="200"/>
      <c r="B219" s="199" t="s">
        <v>437</v>
      </c>
      <c r="C219" s="1037" t="s">
        <v>438</v>
      </c>
      <c r="D219" s="1037"/>
      <c r="E219" s="1037"/>
      <c r="F219" s="201"/>
      <c r="G219" s="201"/>
      <c r="H219" s="201"/>
      <c r="I219" s="201"/>
      <c r="J219" s="202">
        <v>3.42</v>
      </c>
      <c r="K219" s="201" t="s">
        <v>436</v>
      </c>
      <c r="L219" s="202">
        <v>4.28</v>
      </c>
      <c r="M219" s="201"/>
      <c r="N219" s="203"/>
      <c r="V219" s="189"/>
      <c r="W219" s="195"/>
      <c r="X219" s="195"/>
      <c r="Z219" s="163" t="s">
        <v>438</v>
      </c>
      <c r="AC219" s="195"/>
      <c r="AF219" s="207"/>
    </row>
    <row r="220" spans="1:32" s="160" customFormat="1" ht="12" x14ac:dyDescent="0.2">
      <c r="A220" s="200"/>
      <c r="B220" s="199" t="s">
        <v>439</v>
      </c>
      <c r="C220" s="1037" t="s">
        <v>440</v>
      </c>
      <c r="D220" s="1037"/>
      <c r="E220" s="1037"/>
      <c r="F220" s="201"/>
      <c r="G220" s="201"/>
      <c r="H220" s="201"/>
      <c r="I220" s="201"/>
      <c r="J220" s="202">
        <v>2.94</v>
      </c>
      <c r="K220" s="201"/>
      <c r="L220" s="202">
        <v>2.94</v>
      </c>
      <c r="M220" s="201"/>
      <c r="N220" s="203"/>
      <c r="V220" s="189"/>
      <c r="W220" s="195"/>
      <c r="X220" s="195"/>
      <c r="Z220" s="163" t="s">
        <v>440</v>
      </c>
      <c r="AC220" s="195"/>
      <c r="AF220" s="207"/>
    </row>
    <row r="221" spans="1:32" s="160" customFormat="1" ht="12" x14ac:dyDescent="0.2">
      <c r="A221" s="200"/>
      <c r="B221" s="199"/>
      <c r="C221" s="1037" t="s">
        <v>443</v>
      </c>
      <c r="D221" s="1037"/>
      <c r="E221" s="1037"/>
      <c r="F221" s="201" t="s">
        <v>444</v>
      </c>
      <c r="G221" s="201" t="s">
        <v>3145</v>
      </c>
      <c r="H221" s="201" t="s">
        <v>436</v>
      </c>
      <c r="I221" s="201" t="s">
        <v>2648</v>
      </c>
      <c r="J221" s="202"/>
      <c r="K221" s="201"/>
      <c r="L221" s="202"/>
      <c r="M221" s="201"/>
      <c r="N221" s="203"/>
      <c r="V221" s="189"/>
      <c r="W221" s="195"/>
      <c r="X221" s="195"/>
      <c r="AA221" s="163" t="s">
        <v>443</v>
      </c>
      <c r="AC221" s="195"/>
      <c r="AF221" s="207"/>
    </row>
    <row r="222" spans="1:32" s="160" customFormat="1" ht="12" x14ac:dyDescent="0.2">
      <c r="A222" s="200"/>
      <c r="B222" s="199"/>
      <c r="C222" s="1037" t="s">
        <v>447</v>
      </c>
      <c r="D222" s="1037"/>
      <c r="E222" s="1037"/>
      <c r="F222" s="201" t="s">
        <v>444</v>
      </c>
      <c r="G222" s="201" t="s">
        <v>2762</v>
      </c>
      <c r="H222" s="201" t="s">
        <v>436</v>
      </c>
      <c r="I222" s="201" t="s">
        <v>3146</v>
      </c>
      <c r="J222" s="202"/>
      <c r="K222" s="201"/>
      <c r="L222" s="202"/>
      <c r="M222" s="201"/>
      <c r="N222" s="203"/>
      <c r="V222" s="189"/>
      <c r="W222" s="195"/>
      <c r="X222" s="195"/>
      <c r="AA222" s="163" t="s">
        <v>447</v>
      </c>
      <c r="AC222" s="195"/>
      <c r="AF222" s="207"/>
    </row>
    <row r="223" spans="1:32" s="160" customFormat="1" ht="12" x14ac:dyDescent="0.2">
      <c r="A223" s="200"/>
      <c r="B223" s="199"/>
      <c r="C223" s="1047" t="s">
        <v>450</v>
      </c>
      <c r="D223" s="1047"/>
      <c r="E223" s="1047"/>
      <c r="F223" s="208"/>
      <c r="G223" s="208"/>
      <c r="H223" s="208"/>
      <c r="I223" s="208"/>
      <c r="J223" s="209">
        <v>56.85</v>
      </c>
      <c r="K223" s="208"/>
      <c r="L223" s="209">
        <v>70.33</v>
      </c>
      <c r="M223" s="208"/>
      <c r="N223" s="210"/>
      <c r="V223" s="189"/>
      <c r="W223" s="195"/>
      <c r="X223" s="195"/>
      <c r="AB223" s="163" t="s">
        <v>450</v>
      </c>
      <c r="AC223" s="195"/>
      <c r="AF223" s="207"/>
    </row>
    <row r="224" spans="1:32" s="160" customFormat="1" ht="12" x14ac:dyDescent="0.2">
      <c r="A224" s="200"/>
      <c r="B224" s="199"/>
      <c r="C224" s="1037" t="s">
        <v>451</v>
      </c>
      <c r="D224" s="1037"/>
      <c r="E224" s="1037"/>
      <c r="F224" s="201"/>
      <c r="G224" s="201"/>
      <c r="H224" s="201"/>
      <c r="I224" s="201"/>
      <c r="J224" s="202"/>
      <c r="K224" s="201"/>
      <c r="L224" s="202">
        <v>29.83</v>
      </c>
      <c r="M224" s="201"/>
      <c r="N224" s="203"/>
      <c r="V224" s="189"/>
      <c r="W224" s="195"/>
      <c r="X224" s="195"/>
      <c r="AA224" s="163" t="s">
        <v>451</v>
      </c>
      <c r="AC224" s="195"/>
      <c r="AF224" s="207"/>
    </row>
    <row r="225" spans="1:32" s="160" customFormat="1" ht="22.5" x14ac:dyDescent="0.2">
      <c r="A225" s="200"/>
      <c r="B225" s="199" t="s">
        <v>3147</v>
      </c>
      <c r="C225" s="1037" t="s">
        <v>3148</v>
      </c>
      <c r="D225" s="1037"/>
      <c r="E225" s="1037"/>
      <c r="F225" s="201" t="s">
        <v>454</v>
      </c>
      <c r="G225" s="201" t="s">
        <v>558</v>
      </c>
      <c r="H225" s="201"/>
      <c r="I225" s="201" t="s">
        <v>558</v>
      </c>
      <c r="J225" s="202"/>
      <c r="K225" s="201"/>
      <c r="L225" s="202">
        <v>28.94</v>
      </c>
      <c r="M225" s="201"/>
      <c r="N225" s="203"/>
      <c r="V225" s="189"/>
      <c r="W225" s="195"/>
      <c r="X225" s="195"/>
      <c r="AA225" s="163" t="s">
        <v>3148</v>
      </c>
      <c r="AC225" s="195"/>
      <c r="AF225" s="207"/>
    </row>
    <row r="226" spans="1:32" s="160" customFormat="1" ht="22.5" x14ac:dyDescent="0.2">
      <c r="A226" s="200"/>
      <c r="B226" s="199" t="s">
        <v>3149</v>
      </c>
      <c r="C226" s="1037" t="s">
        <v>3150</v>
      </c>
      <c r="D226" s="1037"/>
      <c r="E226" s="1037"/>
      <c r="F226" s="201" t="s">
        <v>454</v>
      </c>
      <c r="G226" s="201" t="s">
        <v>544</v>
      </c>
      <c r="H226" s="201"/>
      <c r="I226" s="201" t="s">
        <v>544</v>
      </c>
      <c r="J226" s="202"/>
      <c r="K226" s="201"/>
      <c r="L226" s="202">
        <v>15.21</v>
      </c>
      <c r="M226" s="201"/>
      <c r="N226" s="203"/>
      <c r="V226" s="189"/>
      <c r="W226" s="195"/>
      <c r="X226" s="195"/>
      <c r="AA226" s="163" t="s">
        <v>3150</v>
      </c>
      <c r="AC226" s="195"/>
      <c r="AF226" s="207"/>
    </row>
    <row r="227" spans="1:32" s="160" customFormat="1" ht="12" x14ac:dyDescent="0.2">
      <c r="A227" s="211"/>
      <c r="B227" s="212"/>
      <c r="C227" s="1039" t="s">
        <v>459</v>
      </c>
      <c r="D227" s="1039"/>
      <c r="E227" s="1039"/>
      <c r="F227" s="192"/>
      <c r="G227" s="192"/>
      <c r="H227" s="192"/>
      <c r="I227" s="192"/>
      <c r="J227" s="193"/>
      <c r="K227" s="192"/>
      <c r="L227" s="193">
        <v>114.48</v>
      </c>
      <c r="M227" s="208"/>
      <c r="N227" s="194"/>
      <c r="V227" s="189"/>
      <c r="W227" s="195"/>
      <c r="X227" s="195"/>
      <c r="AC227" s="195" t="s">
        <v>459</v>
      </c>
      <c r="AF227" s="207"/>
    </row>
    <row r="228" spans="1:32" s="160" customFormat="1" ht="191.25" x14ac:dyDescent="0.2">
      <c r="A228" s="190" t="s">
        <v>3235</v>
      </c>
      <c r="B228" s="191" t="s">
        <v>3236</v>
      </c>
      <c r="C228" s="1039" t="s">
        <v>3237</v>
      </c>
      <c r="D228" s="1039"/>
      <c r="E228" s="1039"/>
      <c r="F228" s="192" t="s">
        <v>1017</v>
      </c>
      <c r="G228" s="192"/>
      <c r="H228" s="192"/>
      <c r="I228" s="192" t="s">
        <v>423</v>
      </c>
      <c r="J228" s="193">
        <v>316775.25</v>
      </c>
      <c r="K228" s="192" t="s">
        <v>1361</v>
      </c>
      <c r="L228" s="193">
        <v>64632.46</v>
      </c>
      <c r="M228" s="192" t="s">
        <v>1362</v>
      </c>
      <c r="N228" s="194">
        <v>320577</v>
      </c>
      <c r="V228" s="189"/>
      <c r="W228" s="195"/>
      <c r="X228" s="195" t="s">
        <v>3237</v>
      </c>
      <c r="AC228" s="195"/>
      <c r="AF228" s="207"/>
    </row>
    <row r="229" spans="1:32" s="160" customFormat="1" ht="12" x14ac:dyDescent="0.2">
      <c r="A229" s="211"/>
      <c r="B229" s="212"/>
      <c r="C229" s="168" t="s">
        <v>3039</v>
      </c>
      <c r="D229" s="213"/>
      <c r="E229" s="213"/>
      <c r="F229" s="214"/>
      <c r="G229" s="214"/>
      <c r="H229" s="214"/>
      <c r="I229" s="214"/>
      <c r="J229" s="215"/>
      <c r="K229" s="214"/>
      <c r="L229" s="215"/>
      <c r="M229" s="216"/>
      <c r="N229" s="217"/>
      <c r="V229" s="189"/>
      <c r="W229" s="195"/>
      <c r="X229" s="195"/>
      <c r="AC229" s="195"/>
      <c r="AF229" s="207"/>
    </row>
    <row r="230" spans="1:32" s="160" customFormat="1" ht="12" x14ac:dyDescent="0.2">
      <c r="A230" s="196"/>
      <c r="B230" s="197"/>
      <c r="C230" s="1037" t="s">
        <v>3238</v>
      </c>
      <c r="D230" s="1037"/>
      <c r="E230" s="1037"/>
      <c r="F230" s="1037"/>
      <c r="G230" s="1037"/>
      <c r="H230" s="1037"/>
      <c r="I230" s="1037"/>
      <c r="J230" s="1037"/>
      <c r="K230" s="1037"/>
      <c r="L230" s="1037"/>
      <c r="M230" s="1037"/>
      <c r="N230" s="1046"/>
      <c r="V230" s="189"/>
      <c r="W230" s="195"/>
      <c r="X230" s="195"/>
      <c r="AC230" s="195"/>
      <c r="AD230" s="163" t="s">
        <v>3238</v>
      </c>
      <c r="AF230" s="207"/>
    </row>
    <row r="231" spans="1:32" s="160" customFormat="1" ht="22.5" x14ac:dyDescent="0.2">
      <c r="A231" s="198"/>
      <c r="B231" s="199" t="s">
        <v>1365</v>
      </c>
      <c r="C231" s="1037" t="s">
        <v>1366</v>
      </c>
      <c r="D231" s="1037"/>
      <c r="E231" s="1037"/>
      <c r="F231" s="1037"/>
      <c r="G231" s="1037"/>
      <c r="H231" s="1037"/>
      <c r="I231" s="1037"/>
      <c r="J231" s="1037"/>
      <c r="K231" s="1037"/>
      <c r="L231" s="1037"/>
      <c r="M231" s="1037"/>
      <c r="N231" s="1046"/>
      <c r="V231" s="189"/>
      <c r="W231" s="195"/>
      <c r="X231" s="195"/>
      <c r="Y231" s="163" t="s">
        <v>1366</v>
      </c>
      <c r="AC231" s="195"/>
      <c r="AF231" s="207"/>
    </row>
    <row r="232" spans="1:32" s="160" customFormat="1" ht="45" x14ac:dyDescent="0.2">
      <c r="A232" s="190" t="s">
        <v>159</v>
      </c>
      <c r="B232" s="191" t="s">
        <v>3239</v>
      </c>
      <c r="C232" s="1039" t="s">
        <v>3240</v>
      </c>
      <c r="D232" s="1039"/>
      <c r="E232" s="1039"/>
      <c r="F232" s="192" t="s">
        <v>532</v>
      </c>
      <c r="G232" s="192"/>
      <c r="H232" s="192"/>
      <c r="I232" s="192" t="s">
        <v>3241</v>
      </c>
      <c r="J232" s="193"/>
      <c r="K232" s="192"/>
      <c r="L232" s="193"/>
      <c r="M232" s="192"/>
      <c r="N232" s="194"/>
      <c r="V232" s="189"/>
      <c r="W232" s="195"/>
      <c r="X232" s="195" t="s">
        <v>3240</v>
      </c>
      <c r="AC232" s="195"/>
      <c r="AF232" s="207"/>
    </row>
    <row r="233" spans="1:32" s="160" customFormat="1" ht="12" x14ac:dyDescent="0.2">
      <c r="A233" s="196"/>
      <c r="B233" s="197"/>
      <c r="C233" s="1037" t="s">
        <v>3242</v>
      </c>
      <c r="D233" s="1037"/>
      <c r="E233" s="1037"/>
      <c r="F233" s="1037"/>
      <c r="G233" s="1037"/>
      <c r="H233" s="1037"/>
      <c r="I233" s="1037"/>
      <c r="J233" s="1037"/>
      <c r="K233" s="1037"/>
      <c r="L233" s="1037"/>
      <c r="M233" s="1037"/>
      <c r="N233" s="1046"/>
      <c r="V233" s="189"/>
      <c r="W233" s="195"/>
      <c r="X233" s="195"/>
      <c r="AC233" s="195"/>
      <c r="AE233" s="163" t="s">
        <v>3242</v>
      </c>
      <c r="AF233" s="207"/>
    </row>
    <row r="234" spans="1:32" s="160" customFormat="1" ht="33.75" x14ac:dyDescent="0.2">
      <c r="A234" s="198"/>
      <c r="B234" s="199" t="s">
        <v>430</v>
      </c>
      <c r="C234" s="1037" t="s">
        <v>431</v>
      </c>
      <c r="D234" s="1037"/>
      <c r="E234" s="1037"/>
      <c r="F234" s="1037"/>
      <c r="G234" s="1037"/>
      <c r="H234" s="1037"/>
      <c r="I234" s="1037"/>
      <c r="J234" s="1037"/>
      <c r="K234" s="1037"/>
      <c r="L234" s="1037"/>
      <c r="M234" s="1037"/>
      <c r="N234" s="1046"/>
      <c r="V234" s="189"/>
      <c r="W234" s="195"/>
      <c r="X234" s="195"/>
      <c r="Y234" s="163" t="s">
        <v>431</v>
      </c>
      <c r="AC234" s="195"/>
      <c r="AF234" s="207"/>
    </row>
    <row r="235" spans="1:32" s="160" customFormat="1" ht="12" x14ac:dyDescent="0.2">
      <c r="A235" s="198"/>
      <c r="B235" s="199" t="s">
        <v>3134</v>
      </c>
      <c r="C235" s="1037" t="s">
        <v>3135</v>
      </c>
      <c r="D235" s="1037"/>
      <c r="E235" s="1037"/>
      <c r="F235" s="1037"/>
      <c r="G235" s="1037"/>
      <c r="H235" s="1037"/>
      <c r="I235" s="1037"/>
      <c r="J235" s="1037"/>
      <c r="K235" s="1037"/>
      <c r="L235" s="1037"/>
      <c r="M235" s="1037"/>
      <c r="N235" s="1046"/>
      <c r="V235" s="189"/>
      <c r="W235" s="195"/>
      <c r="X235" s="195"/>
      <c r="Y235" s="163" t="s">
        <v>3135</v>
      </c>
      <c r="AC235" s="195"/>
      <c r="AF235" s="207"/>
    </row>
    <row r="236" spans="1:32" s="160" customFormat="1" ht="12" x14ac:dyDescent="0.2">
      <c r="A236" s="200"/>
      <c r="B236" s="199" t="s">
        <v>423</v>
      </c>
      <c r="C236" s="1037" t="s">
        <v>432</v>
      </c>
      <c r="D236" s="1037"/>
      <c r="E236" s="1037"/>
      <c r="F236" s="201"/>
      <c r="G236" s="201"/>
      <c r="H236" s="201"/>
      <c r="I236" s="201"/>
      <c r="J236" s="202">
        <v>1345.96</v>
      </c>
      <c r="K236" s="201" t="s">
        <v>3136</v>
      </c>
      <c r="L236" s="202">
        <v>422.92</v>
      </c>
      <c r="M236" s="201"/>
      <c r="N236" s="203"/>
      <c r="V236" s="189"/>
      <c r="W236" s="195"/>
      <c r="X236" s="195"/>
      <c r="Z236" s="163" t="s">
        <v>432</v>
      </c>
      <c r="AC236" s="195"/>
      <c r="AF236" s="207"/>
    </row>
    <row r="237" spans="1:32" s="160" customFormat="1" ht="12" x14ac:dyDescent="0.2">
      <c r="A237" s="200"/>
      <c r="B237" s="199" t="s">
        <v>434</v>
      </c>
      <c r="C237" s="1037" t="s">
        <v>435</v>
      </c>
      <c r="D237" s="1037"/>
      <c r="E237" s="1037"/>
      <c r="F237" s="201"/>
      <c r="G237" s="201"/>
      <c r="H237" s="201"/>
      <c r="I237" s="201"/>
      <c r="J237" s="202">
        <v>117.43</v>
      </c>
      <c r="K237" s="201" t="s">
        <v>3136</v>
      </c>
      <c r="L237" s="202">
        <v>36.9</v>
      </c>
      <c r="M237" s="201"/>
      <c r="N237" s="203"/>
      <c r="V237" s="189"/>
      <c r="W237" s="195"/>
      <c r="X237" s="195"/>
      <c r="Z237" s="163" t="s">
        <v>435</v>
      </c>
      <c r="AC237" s="195"/>
      <c r="AF237" s="207"/>
    </row>
    <row r="238" spans="1:32" s="160" customFormat="1" ht="12" x14ac:dyDescent="0.2">
      <c r="A238" s="200"/>
      <c r="B238" s="199" t="s">
        <v>437</v>
      </c>
      <c r="C238" s="1037" t="s">
        <v>438</v>
      </c>
      <c r="D238" s="1037"/>
      <c r="E238" s="1037"/>
      <c r="F238" s="201"/>
      <c r="G238" s="201"/>
      <c r="H238" s="201"/>
      <c r="I238" s="201"/>
      <c r="J238" s="202">
        <v>14.83</v>
      </c>
      <c r="K238" s="201" t="s">
        <v>3136</v>
      </c>
      <c r="L238" s="202">
        <v>4.66</v>
      </c>
      <c r="M238" s="201"/>
      <c r="N238" s="203"/>
      <c r="V238" s="189"/>
      <c r="W238" s="195"/>
      <c r="X238" s="195"/>
      <c r="Z238" s="163" t="s">
        <v>438</v>
      </c>
      <c r="AC238" s="195"/>
      <c r="AF238" s="207"/>
    </row>
    <row r="239" spans="1:32" s="160" customFormat="1" ht="12" x14ac:dyDescent="0.2">
      <c r="A239" s="200"/>
      <c r="B239" s="199" t="s">
        <v>439</v>
      </c>
      <c r="C239" s="1037" t="s">
        <v>440</v>
      </c>
      <c r="D239" s="1037"/>
      <c r="E239" s="1037"/>
      <c r="F239" s="201"/>
      <c r="G239" s="201"/>
      <c r="H239" s="201"/>
      <c r="I239" s="201"/>
      <c r="J239" s="202">
        <v>434.65</v>
      </c>
      <c r="K239" s="201"/>
      <c r="L239" s="202">
        <v>104.06</v>
      </c>
      <c r="M239" s="201"/>
      <c r="N239" s="203"/>
      <c r="V239" s="189"/>
      <c r="W239" s="195"/>
      <c r="X239" s="195"/>
      <c r="Z239" s="163" t="s">
        <v>440</v>
      </c>
      <c r="AC239" s="195"/>
      <c r="AF239" s="207"/>
    </row>
    <row r="240" spans="1:32" s="160" customFormat="1" ht="12" x14ac:dyDescent="0.2">
      <c r="A240" s="196"/>
      <c r="B240" s="204" t="s">
        <v>1973</v>
      </c>
      <c r="C240" s="1048" t="s">
        <v>3157</v>
      </c>
      <c r="D240" s="1048"/>
      <c r="E240" s="1048"/>
      <c r="F240" s="205" t="s">
        <v>347</v>
      </c>
      <c r="G240" s="205" t="s">
        <v>489</v>
      </c>
      <c r="H240" s="205"/>
      <c r="I240" s="205" t="s">
        <v>489</v>
      </c>
      <c r="J240" s="199"/>
      <c r="K240" s="201"/>
      <c r="L240" s="202"/>
      <c r="M240" s="201"/>
      <c r="N240" s="206"/>
      <c r="V240" s="189"/>
      <c r="W240" s="195"/>
      <c r="X240" s="195"/>
      <c r="AC240" s="195"/>
      <c r="AF240" s="207" t="s">
        <v>3157</v>
      </c>
    </row>
    <row r="241" spans="1:32" s="160" customFormat="1" ht="12" x14ac:dyDescent="0.2">
      <c r="A241" s="196"/>
      <c r="B241" s="204" t="s">
        <v>3158</v>
      </c>
      <c r="C241" s="1048" t="s">
        <v>3159</v>
      </c>
      <c r="D241" s="1048"/>
      <c r="E241" s="1048"/>
      <c r="F241" s="205" t="s">
        <v>347</v>
      </c>
      <c r="G241" s="205" t="s">
        <v>1004</v>
      </c>
      <c r="H241" s="205"/>
      <c r="I241" s="205" t="s">
        <v>3243</v>
      </c>
      <c r="J241" s="199"/>
      <c r="K241" s="201"/>
      <c r="L241" s="202"/>
      <c r="M241" s="201"/>
      <c r="N241" s="206"/>
      <c r="V241" s="189"/>
      <c r="W241" s="195"/>
      <c r="X241" s="195"/>
      <c r="AC241" s="195"/>
      <c r="AF241" s="207" t="s">
        <v>3159</v>
      </c>
    </row>
    <row r="242" spans="1:32" s="160" customFormat="1" ht="12" x14ac:dyDescent="0.2">
      <c r="A242" s="196"/>
      <c r="B242" s="204" t="s">
        <v>3161</v>
      </c>
      <c r="C242" s="1048" t="s">
        <v>3162</v>
      </c>
      <c r="D242" s="1048"/>
      <c r="E242" s="1048"/>
      <c r="F242" s="205" t="s">
        <v>1017</v>
      </c>
      <c r="G242" s="205" t="s">
        <v>489</v>
      </c>
      <c r="H242" s="205"/>
      <c r="I242" s="205" t="s">
        <v>489</v>
      </c>
      <c r="J242" s="199"/>
      <c r="K242" s="201"/>
      <c r="L242" s="202"/>
      <c r="M242" s="201"/>
      <c r="N242" s="206"/>
      <c r="V242" s="189"/>
      <c r="W242" s="195"/>
      <c r="X242" s="195"/>
      <c r="AC242" s="195"/>
      <c r="AF242" s="207" t="s">
        <v>3162</v>
      </c>
    </row>
    <row r="243" spans="1:32" s="160" customFormat="1" ht="12" x14ac:dyDescent="0.2">
      <c r="A243" s="196"/>
      <c r="B243" s="204" t="s">
        <v>3161</v>
      </c>
      <c r="C243" s="1048" t="s">
        <v>2532</v>
      </c>
      <c r="D243" s="1048"/>
      <c r="E243" s="1048"/>
      <c r="F243" s="205" t="s">
        <v>488</v>
      </c>
      <c r="G243" s="205" t="s">
        <v>489</v>
      </c>
      <c r="H243" s="205"/>
      <c r="I243" s="205" t="s">
        <v>489</v>
      </c>
      <c r="J243" s="199"/>
      <c r="K243" s="201"/>
      <c r="L243" s="202"/>
      <c r="M243" s="201"/>
      <c r="N243" s="206"/>
      <c r="V243" s="189"/>
      <c r="W243" s="195"/>
      <c r="X243" s="195"/>
      <c r="AC243" s="195"/>
      <c r="AF243" s="207" t="s">
        <v>2532</v>
      </c>
    </row>
    <row r="244" spans="1:32" s="160" customFormat="1" ht="12" x14ac:dyDescent="0.2">
      <c r="A244" s="196"/>
      <c r="B244" s="204" t="s">
        <v>3163</v>
      </c>
      <c r="C244" s="1048" t="s">
        <v>3164</v>
      </c>
      <c r="D244" s="1048"/>
      <c r="E244" s="1048"/>
      <c r="F244" s="205" t="s">
        <v>1017</v>
      </c>
      <c r="G244" s="205" t="s">
        <v>489</v>
      </c>
      <c r="H244" s="205"/>
      <c r="I244" s="205" t="s">
        <v>489</v>
      </c>
      <c r="J244" s="199"/>
      <c r="K244" s="201"/>
      <c r="L244" s="202"/>
      <c r="M244" s="201"/>
      <c r="N244" s="206"/>
      <c r="V244" s="189"/>
      <c r="W244" s="195"/>
      <c r="X244" s="195"/>
      <c r="AC244" s="195"/>
      <c r="AF244" s="207" t="s">
        <v>3164</v>
      </c>
    </row>
    <row r="245" spans="1:32" s="160" customFormat="1" ht="12" x14ac:dyDescent="0.2">
      <c r="A245" s="196"/>
      <c r="B245" s="204" t="s">
        <v>3165</v>
      </c>
      <c r="C245" s="1048" t="s">
        <v>3166</v>
      </c>
      <c r="D245" s="1048"/>
      <c r="E245" s="1048"/>
      <c r="F245" s="205" t="s">
        <v>1017</v>
      </c>
      <c r="G245" s="205" t="s">
        <v>489</v>
      </c>
      <c r="H245" s="205"/>
      <c r="I245" s="205" t="s">
        <v>489</v>
      </c>
      <c r="J245" s="199"/>
      <c r="K245" s="201"/>
      <c r="L245" s="202"/>
      <c r="M245" s="201"/>
      <c r="N245" s="206"/>
      <c r="V245" s="189"/>
      <c r="W245" s="195"/>
      <c r="X245" s="195"/>
      <c r="AC245" s="195"/>
      <c r="AF245" s="207" t="s">
        <v>3166</v>
      </c>
    </row>
    <row r="246" spans="1:32" s="160" customFormat="1" ht="12" x14ac:dyDescent="0.2">
      <c r="A246" s="200"/>
      <c r="B246" s="199"/>
      <c r="C246" s="1037" t="s">
        <v>443</v>
      </c>
      <c r="D246" s="1037"/>
      <c r="E246" s="1037"/>
      <c r="F246" s="201" t="s">
        <v>444</v>
      </c>
      <c r="G246" s="201" t="s">
        <v>1890</v>
      </c>
      <c r="H246" s="201" t="s">
        <v>3136</v>
      </c>
      <c r="I246" s="201" t="s">
        <v>3244</v>
      </c>
      <c r="J246" s="202"/>
      <c r="K246" s="201"/>
      <c r="L246" s="202"/>
      <c r="M246" s="201"/>
      <c r="N246" s="203"/>
      <c r="V246" s="189"/>
      <c r="W246" s="195"/>
      <c r="X246" s="195"/>
      <c r="AA246" s="163" t="s">
        <v>443</v>
      </c>
      <c r="AC246" s="195"/>
      <c r="AF246" s="207"/>
    </row>
    <row r="247" spans="1:32" s="160" customFormat="1" ht="12" x14ac:dyDescent="0.2">
      <c r="A247" s="200"/>
      <c r="B247" s="199"/>
      <c r="C247" s="1037" t="s">
        <v>447</v>
      </c>
      <c r="D247" s="1037"/>
      <c r="E247" s="1037"/>
      <c r="F247" s="201" t="s">
        <v>444</v>
      </c>
      <c r="G247" s="201" t="s">
        <v>1160</v>
      </c>
      <c r="H247" s="201" t="s">
        <v>3136</v>
      </c>
      <c r="I247" s="201" t="s">
        <v>3245</v>
      </c>
      <c r="J247" s="202"/>
      <c r="K247" s="201"/>
      <c r="L247" s="202"/>
      <c r="M247" s="201"/>
      <c r="N247" s="203"/>
      <c r="V247" s="189"/>
      <c r="W247" s="195"/>
      <c r="X247" s="195"/>
      <c r="AA247" s="163" t="s">
        <v>447</v>
      </c>
      <c r="AC247" s="195"/>
      <c r="AF247" s="207"/>
    </row>
    <row r="248" spans="1:32" s="160" customFormat="1" ht="12" x14ac:dyDescent="0.2">
      <c r="A248" s="200"/>
      <c r="B248" s="199"/>
      <c r="C248" s="1047" t="s">
        <v>450</v>
      </c>
      <c r="D248" s="1047"/>
      <c r="E248" s="1047"/>
      <c r="F248" s="208"/>
      <c r="G248" s="208"/>
      <c r="H248" s="208"/>
      <c r="I248" s="208"/>
      <c r="J248" s="209">
        <v>1898.04</v>
      </c>
      <c r="K248" s="208"/>
      <c r="L248" s="209">
        <v>563.88</v>
      </c>
      <c r="M248" s="208"/>
      <c r="N248" s="210"/>
      <c r="V248" s="189"/>
      <c r="W248" s="195"/>
      <c r="X248" s="195"/>
      <c r="AB248" s="163" t="s">
        <v>450</v>
      </c>
      <c r="AC248" s="195"/>
      <c r="AF248" s="207"/>
    </row>
    <row r="249" spans="1:32" s="160" customFormat="1" ht="12" x14ac:dyDescent="0.2">
      <c r="A249" s="200"/>
      <c r="B249" s="199"/>
      <c r="C249" s="1037" t="s">
        <v>451</v>
      </c>
      <c r="D249" s="1037"/>
      <c r="E249" s="1037"/>
      <c r="F249" s="201"/>
      <c r="G249" s="201"/>
      <c r="H249" s="201"/>
      <c r="I249" s="201"/>
      <c r="J249" s="202"/>
      <c r="K249" s="201"/>
      <c r="L249" s="202">
        <v>427.58</v>
      </c>
      <c r="M249" s="201"/>
      <c r="N249" s="203"/>
      <c r="V249" s="189"/>
      <c r="W249" s="195"/>
      <c r="X249" s="195"/>
      <c r="AA249" s="163" t="s">
        <v>451</v>
      </c>
      <c r="AC249" s="195"/>
      <c r="AF249" s="207"/>
    </row>
    <row r="250" spans="1:32" s="160" customFormat="1" ht="45" x14ac:dyDescent="0.2">
      <c r="A250" s="200"/>
      <c r="B250" s="199" t="s">
        <v>2540</v>
      </c>
      <c r="C250" s="1037" t="s">
        <v>2541</v>
      </c>
      <c r="D250" s="1037"/>
      <c r="E250" s="1037"/>
      <c r="F250" s="201" t="s">
        <v>454</v>
      </c>
      <c r="G250" s="201" t="s">
        <v>1241</v>
      </c>
      <c r="H250" s="201"/>
      <c r="I250" s="201" t="s">
        <v>1241</v>
      </c>
      <c r="J250" s="202"/>
      <c r="K250" s="201"/>
      <c r="L250" s="202">
        <v>517.37</v>
      </c>
      <c r="M250" s="201"/>
      <c r="N250" s="203"/>
      <c r="V250" s="189"/>
      <c r="W250" s="195"/>
      <c r="X250" s="195"/>
      <c r="AA250" s="163" t="s">
        <v>2541</v>
      </c>
      <c r="AC250" s="195"/>
      <c r="AF250" s="207"/>
    </row>
    <row r="251" spans="1:32" s="160" customFormat="1" ht="45" x14ac:dyDescent="0.2">
      <c r="A251" s="200"/>
      <c r="B251" s="199" t="s">
        <v>2542</v>
      </c>
      <c r="C251" s="1037" t="s">
        <v>2543</v>
      </c>
      <c r="D251" s="1037"/>
      <c r="E251" s="1037"/>
      <c r="F251" s="201" t="s">
        <v>454</v>
      </c>
      <c r="G251" s="201" t="s">
        <v>974</v>
      </c>
      <c r="H251" s="201"/>
      <c r="I251" s="201" t="s">
        <v>974</v>
      </c>
      <c r="J251" s="202"/>
      <c r="K251" s="201"/>
      <c r="L251" s="202">
        <v>307.86</v>
      </c>
      <c r="M251" s="201"/>
      <c r="N251" s="203"/>
      <c r="V251" s="189"/>
      <c r="W251" s="195"/>
      <c r="X251" s="195"/>
      <c r="AA251" s="163" t="s">
        <v>2543</v>
      </c>
      <c r="AC251" s="195"/>
      <c r="AF251" s="207"/>
    </row>
    <row r="252" spans="1:32" s="160" customFormat="1" ht="12" x14ac:dyDescent="0.2">
      <c r="A252" s="211"/>
      <c r="B252" s="212"/>
      <c r="C252" s="1039" t="s">
        <v>459</v>
      </c>
      <c r="D252" s="1039"/>
      <c r="E252" s="1039"/>
      <c r="F252" s="192"/>
      <c r="G252" s="192"/>
      <c r="H252" s="192"/>
      <c r="I252" s="192"/>
      <c r="J252" s="193"/>
      <c r="K252" s="192"/>
      <c r="L252" s="193">
        <v>1389.11</v>
      </c>
      <c r="M252" s="208"/>
      <c r="N252" s="194"/>
      <c r="V252" s="189"/>
      <c r="W252" s="195"/>
      <c r="X252" s="195"/>
      <c r="AC252" s="195" t="s">
        <v>459</v>
      </c>
      <c r="AF252" s="207"/>
    </row>
    <row r="253" spans="1:32" s="160" customFormat="1" ht="22.5" x14ac:dyDescent="0.2">
      <c r="A253" s="190" t="s">
        <v>160</v>
      </c>
      <c r="B253" s="191" t="s">
        <v>3246</v>
      </c>
      <c r="C253" s="1039" t="s">
        <v>3247</v>
      </c>
      <c r="D253" s="1039"/>
      <c r="E253" s="1039"/>
      <c r="F253" s="192" t="s">
        <v>347</v>
      </c>
      <c r="G253" s="192"/>
      <c r="H253" s="192"/>
      <c r="I253" s="192" t="s">
        <v>3243</v>
      </c>
      <c r="J253" s="193">
        <v>96.29</v>
      </c>
      <c r="K253" s="192"/>
      <c r="L253" s="193">
        <v>2305.1799999999998</v>
      </c>
      <c r="M253" s="192"/>
      <c r="N253" s="194"/>
      <c r="V253" s="189"/>
      <c r="W253" s="195"/>
      <c r="X253" s="195" t="s">
        <v>3247</v>
      </c>
      <c r="AC253" s="195"/>
      <c r="AF253" s="207"/>
    </row>
    <row r="254" spans="1:32" s="160" customFormat="1" ht="12" x14ac:dyDescent="0.2">
      <c r="A254" s="211"/>
      <c r="B254" s="212"/>
      <c r="C254" s="168" t="s">
        <v>462</v>
      </c>
      <c r="D254" s="213"/>
      <c r="E254" s="213"/>
      <c r="F254" s="214"/>
      <c r="G254" s="214"/>
      <c r="H254" s="214"/>
      <c r="I254" s="214"/>
      <c r="J254" s="215"/>
      <c r="K254" s="214"/>
      <c r="L254" s="215"/>
      <c r="M254" s="216"/>
      <c r="N254" s="217"/>
      <c r="V254" s="189"/>
      <c r="W254" s="195"/>
      <c r="X254" s="195"/>
      <c r="AC254" s="195"/>
      <c r="AF254" s="207"/>
    </row>
    <row r="255" spans="1:32" s="160" customFormat="1" ht="33.75" x14ac:dyDescent="0.2">
      <c r="A255" s="190" t="s">
        <v>161</v>
      </c>
      <c r="B255" s="191" t="s">
        <v>3248</v>
      </c>
      <c r="C255" s="1039" t="s">
        <v>3249</v>
      </c>
      <c r="D255" s="1039"/>
      <c r="E255" s="1039"/>
      <c r="F255" s="192" t="s">
        <v>1017</v>
      </c>
      <c r="G255" s="192"/>
      <c r="H255" s="192"/>
      <c r="I255" s="192" t="s">
        <v>437</v>
      </c>
      <c r="J255" s="193">
        <v>675</v>
      </c>
      <c r="K255" s="192" t="s">
        <v>566</v>
      </c>
      <c r="L255" s="193">
        <v>220.26</v>
      </c>
      <c r="M255" s="192" t="s">
        <v>567</v>
      </c>
      <c r="N255" s="194">
        <v>2066</v>
      </c>
      <c r="V255" s="189"/>
      <c r="W255" s="195"/>
      <c r="X255" s="195" t="s">
        <v>3249</v>
      </c>
      <c r="AC255" s="195"/>
      <c r="AF255" s="207"/>
    </row>
    <row r="256" spans="1:32" s="160" customFormat="1" ht="12" x14ac:dyDescent="0.2">
      <c r="A256" s="211"/>
      <c r="B256" s="212"/>
      <c r="C256" s="168" t="s">
        <v>462</v>
      </c>
      <c r="D256" s="213"/>
      <c r="E256" s="213"/>
      <c r="F256" s="214"/>
      <c r="G256" s="214"/>
      <c r="H256" s="214"/>
      <c r="I256" s="214"/>
      <c r="J256" s="215"/>
      <c r="K256" s="214"/>
      <c r="L256" s="215"/>
      <c r="M256" s="216"/>
      <c r="N256" s="217"/>
      <c r="V256" s="189"/>
      <c r="W256" s="195"/>
      <c r="X256" s="195"/>
      <c r="AC256" s="195"/>
      <c r="AF256" s="207"/>
    </row>
    <row r="257" spans="1:32" s="160" customFormat="1" ht="12" x14ac:dyDescent="0.2">
      <c r="A257" s="196"/>
      <c r="B257" s="197"/>
      <c r="C257" s="1037" t="s">
        <v>3250</v>
      </c>
      <c r="D257" s="1037"/>
      <c r="E257" s="1037"/>
      <c r="F257" s="1037"/>
      <c r="G257" s="1037"/>
      <c r="H257" s="1037"/>
      <c r="I257" s="1037"/>
      <c r="J257" s="1037"/>
      <c r="K257" s="1037"/>
      <c r="L257" s="1037"/>
      <c r="M257" s="1037"/>
      <c r="N257" s="1046"/>
      <c r="V257" s="189"/>
      <c r="W257" s="195"/>
      <c r="X257" s="195"/>
      <c r="AC257" s="195"/>
      <c r="AD257" s="163" t="s">
        <v>3250</v>
      </c>
      <c r="AF257" s="207"/>
    </row>
    <row r="258" spans="1:32" s="160" customFormat="1" ht="22.5" x14ac:dyDescent="0.2">
      <c r="A258" s="198"/>
      <c r="B258" s="199" t="s">
        <v>568</v>
      </c>
      <c r="C258" s="1037" t="s">
        <v>569</v>
      </c>
      <c r="D258" s="1037"/>
      <c r="E258" s="1037"/>
      <c r="F258" s="1037"/>
      <c r="G258" s="1037"/>
      <c r="H258" s="1037"/>
      <c r="I258" s="1037"/>
      <c r="J258" s="1037"/>
      <c r="K258" s="1037"/>
      <c r="L258" s="1037"/>
      <c r="M258" s="1037"/>
      <c r="N258" s="1046"/>
      <c r="V258" s="189"/>
      <c r="W258" s="195"/>
      <c r="X258" s="195"/>
      <c r="Y258" s="163" t="s">
        <v>569</v>
      </c>
      <c r="AC258" s="195"/>
      <c r="AF258" s="207"/>
    </row>
    <row r="259" spans="1:32" s="160" customFormat="1" ht="33.75" x14ac:dyDescent="0.2">
      <c r="A259" s="190" t="s">
        <v>162</v>
      </c>
      <c r="B259" s="191" t="s">
        <v>3251</v>
      </c>
      <c r="C259" s="1039" t="s">
        <v>3252</v>
      </c>
      <c r="D259" s="1039"/>
      <c r="E259" s="1039"/>
      <c r="F259" s="192" t="s">
        <v>1017</v>
      </c>
      <c r="G259" s="192"/>
      <c r="H259" s="192"/>
      <c r="I259" s="192" t="s">
        <v>529</v>
      </c>
      <c r="J259" s="193">
        <v>820</v>
      </c>
      <c r="K259" s="192" t="s">
        <v>566</v>
      </c>
      <c r="L259" s="193">
        <v>980.81</v>
      </c>
      <c r="M259" s="192" t="s">
        <v>567</v>
      </c>
      <c r="N259" s="194">
        <v>9200</v>
      </c>
      <c r="V259" s="189"/>
      <c r="W259" s="195"/>
      <c r="X259" s="195" t="s">
        <v>3252</v>
      </c>
      <c r="AC259" s="195"/>
      <c r="AF259" s="207"/>
    </row>
    <row r="260" spans="1:32" s="160" customFormat="1" ht="12" x14ac:dyDescent="0.2">
      <c r="A260" s="211"/>
      <c r="B260" s="212"/>
      <c r="C260" s="168" t="s">
        <v>462</v>
      </c>
      <c r="D260" s="213"/>
      <c r="E260" s="213"/>
      <c r="F260" s="214"/>
      <c r="G260" s="214"/>
      <c r="H260" s="214"/>
      <c r="I260" s="214"/>
      <c r="J260" s="215"/>
      <c r="K260" s="214"/>
      <c r="L260" s="215"/>
      <c r="M260" s="216"/>
      <c r="N260" s="217"/>
      <c r="V260" s="189"/>
      <c r="W260" s="195"/>
      <c r="X260" s="195"/>
      <c r="AC260" s="195"/>
      <c r="AF260" s="207"/>
    </row>
    <row r="261" spans="1:32" s="160" customFormat="1" ht="12" x14ac:dyDescent="0.2">
      <c r="A261" s="196"/>
      <c r="B261" s="197"/>
      <c r="C261" s="1037" t="s">
        <v>3253</v>
      </c>
      <c r="D261" s="1037"/>
      <c r="E261" s="1037"/>
      <c r="F261" s="1037"/>
      <c r="G261" s="1037"/>
      <c r="H261" s="1037"/>
      <c r="I261" s="1037"/>
      <c r="J261" s="1037"/>
      <c r="K261" s="1037"/>
      <c r="L261" s="1037"/>
      <c r="M261" s="1037"/>
      <c r="N261" s="1046"/>
      <c r="V261" s="189"/>
      <c r="W261" s="195"/>
      <c r="X261" s="195"/>
      <c r="AC261" s="195"/>
      <c r="AD261" s="163" t="s">
        <v>3253</v>
      </c>
      <c r="AF261" s="207"/>
    </row>
    <row r="262" spans="1:32" s="160" customFormat="1" ht="22.5" x14ac:dyDescent="0.2">
      <c r="A262" s="198"/>
      <c r="B262" s="199" t="s">
        <v>568</v>
      </c>
      <c r="C262" s="1037" t="s">
        <v>569</v>
      </c>
      <c r="D262" s="1037"/>
      <c r="E262" s="1037"/>
      <c r="F262" s="1037"/>
      <c r="G262" s="1037"/>
      <c r="H262" s="1037"/>
      <c r="I262" s="1037"/>
      <c r="J262" s="1037"/>
      <c r="K262" s="1037"/>
      <c r="L262" s="1037"/>
      <c r="M262" s="1037"/>
      <c r="N262" s="1046"/>
      <c r="V262" s="189"/>
      <c r="W262" s="195"/>
      <c r="X262" s="195"/>
      <c r="Y262" s="163" t="s">
        <v>569</v>
      </c>
      <c r="AC262" s="195"/>
      <c r="AF262" s="207"/>
    </row>
    <row r="263" spans="1:32" s="160" customFormat="1" ht="56.25" x14ac:dyDescent="0.2">
      <c r="A263" s="190" t="s">
        <v>163</v>
      </c>
      <c r="B263" s="191" t="s">
        <v>3254</v>
      </c>
      <c r="C263" s="1039" t="s">
        <v>3255</v>
      </c>
      <c r="D263" s="1039"/>
      <c r="E263" s="1039"/>
      <c r="F263" s="192" t="s">
        <v>532</v>
      </c>
      <c r="G263" s="192"/>
      <c r="H263" s="192"/>
      <c r="I263" s="192" t="s">
        <v>3256</v>
      </c>
      <c r="J263" s="193"/>
      <c r="K263" s="192"/>
      <c r="L263" s="193"/>
      <c r="M263" s="192"/>
      <c r="N263" s="194"/>
      <c r="V263" s="189"/>
      <c r="W263" s="195"/>
      <c r="X263" s="195" t="s">
        <v>3255</v>
      </c>
      <c r="AC263" s="195"/>
      <c r="AF263" s="207"/>
    </row>
    <row r="264" spans="1:32" s="160" customFormat="1" ht="12" x14ac:dyDescent="0.2">
      <c r="A264" s="196"/>
      <c r="B264" s="197"/>
      <c r="C264" s="1037" t="s">
        <v>3257</v>
      </c>
      <c r="D264" s="1037"/>
      <c r="E264" s="1037"/>
      <c r="F264" s="1037"/>
      <c r="G264" s="1037"/>
      <c r="H264" s="1037"/>
      <c r="I264" s="1037"/>
      <c r="J264" s="1037"/>
      <c r="K264" s="1037"/>
      <c r="L264" s="1037"/>
      <c r="M264" s="1037"/>
      <c r="N264" s="1046"/>
      <c r="V264" s="189"/>
      <c r="W264" s="195"/>
      <c r="X264" s="195"/>
      <c r="AC264" s="195"/>
      <c r="AE264" s="163" t="s">
        <v>3257</v>
      </c>
      <c r="AF264" s="207"/>
    </row>
    <row r="265" spans="1:32" s="160" customFormat="1" ht="33.75" x14ac:dyDescent="0.2">
      <c r="A265" s="198"/>
      <c r="B265" s="199" t="s">
        <v>430</v>
      </c>
      <c r="C265" s="1037" t="s">
        <v>431</v>
      </c>
      <c r="D265" s="1037"/>
      <c r="E265" s="1037"/>
      <c r="F265" s="1037"/>
      <c r="G265" s="1037"/>
      <c r="H265" s="1037"/>
      <c r="I265" s="1037"/>
      <c r="J265" s="1037"/>
      <c r="K265" s="1037"/>
      <c r="L265" s="1037"/>
      <c r="M265" s="1037"/>
      <c r="N265" s="1046"/>
      <c r="V265" s="189"/>
      <c r="W265" s="195"/>
      <c r="X265" s="195"/>
      <c r="Y265" s="163" t="s">
        <v>431</v>
      </c>
      <c r="AC265" s="195"/>
      <c r="AF265" s="207"/>
    </row>
    <row r="266" spans="1:32" s="160" customFormat="1" ht="12" x14ac:dyDescent="0.2">
      <c r="A266" s="198"/>
      <c r="B266" s="199" t="s">
        <v>3134</v>
      </c>
      <c r="C266" s="1037" t="s">
        <v>3135</v>
      </c>
      <c r="D266" s="1037"/>
      <c r="E266" s="1037"/>
      <c r="F266" s="1037"/>
      <c r="G266" s="1037"/>
      <c r="H266" s="1037"/>
      <c r="I266" s="1037"/>
      <c r="J266" s="1037"/>
      <c r="K266" s="1037"/>
      <c r="L266" s="1037"/>
      <c r="M266" s="1037"/>
      <c r="N266" s="1046"/>
      <c r="V266" s="189"/>
      <c r="W266" s="195"/>
      <c r="X266" s="195"/>
      <c r="Y266" s="163" t="s">
        <v>3135</v>
      </c>
      <c r="AC266" s="195"/>
      <c r="AF266" s="207"/>
    </row>
    <row r="267" spans="1:32" s="160" customFormat="1" ht="12" x14ac:dyDescent="0.2">
      <c r="A267" s="200"/>
      <c r="B267" s="199" t="s">
        <v>423</v>
      </c>
      <c r="C267" s="1037" t="s">
        <v>432</v>
      </c>
      <c r="D267" s="1037"/>
      <c r="E267" s="1037"/>
      <c r="F267" s="201"/>
      <c r="G267" s="201"/>
      <c r="H267" s="201"/>
      <c r="I267" s="201"/>
      <c r="J267" s="202">
        <v>1345.96</v>
      </c>
      <c r="K267" s="201" t="s">
        <v>3136</v>
      </c>
      <c r="L267" s="202">
        <v>27.91</v>
      </c>
      <c r="M267" s="201"/>
      <c r="N267" s="203"/>
      <c r="V267" s="189"/>
      <c r="W267" s="195"/>
      <c r="X267" s="195"/>
      <c r="Z267" s="163" t="s">
        <v>432</v>
      </c>
      <c r="AC267" s="195"/>
      <c r="AF267" s="207"/>
    </row>
    <row r="268" spans="1:32" s="160" customFormat="1" ht="12" x14ac:dyDescent="0.2">
      <c r="A268" s="200"/>
      <c r="B268" s="199" t="s">
        <v>434</v>
      </c>
      <c r="C268" s="1037" t="s">
        <v>435</v>
      </c>
      <c r="D268" s="1037"/>
      <c r="E268" s="1037"/>
      <c r="F268" s="201"/>
      <c r="G268" s="201"/>
      <c r="H268" s="201"/>
      <c r="I268" s="201"/>
      <c r="J268" s="202">
        <v>118.09</v>
      </c>
      <c r="K268" s="201" t="s">
        <v>3136</v>
      </c>
      <c r="L268" s="202">
        <v>2.4500000000000002</v>
      </c>
      <c r="M268" s="201"/>
      <c r="N268" s="203"/>
      <c r="V268" s="189"/>
      <c r="W268" s="195"/>
      <c r="X268" s="195"/>
      <c r="Z268" s="163" t="s">
        <v>435</v>
      </c>
      <c r="AC268" s="195"/>
      <c r="AF268" s="207"/>
    </row>
    <row r="269" spans="1:32" s="160" customFormat="1" ht="12" x14ac:dyDescent="0.2">
      <c r="A269" s="200"/>
      <c r="B269" s="199" t="s">
        <v>437</v>
      </c>
      <c r="C269" s="1037" t="s">
        <v>438</v>
      </c>
      <c r="D269" s="1037"/>
      <c r="E269" s="1037"/>
      <c r="F269" s="201"/>
      <c r="G269" s="201"/>
      <c r="H269" s="201"/>
      <c r="I269" s="201"/>
      <c r="J269" s="202">
        <v>14.95</v>
      </c>
      <c r="K269" s="201" t="s">
        <v>3136</v>
      </c>
      <c r="L269" s="202">
        <v>0.31</v>
      </c>
      <c r="M269" s="201"/>
      <c r="N269" s="203"/>
      <c r="V269" s="189"/>
      <c r="W269" s="195"/>
      <c r="X269" s="195"/>
      <c r="Z269" s="163" t="s">
        <v>438</v>
      </c>
      <c r="AC269" s="195"/>
      <c r="AF269" s="207"/>
    </row>
    <row r="270" spans="1:32" s="160" customFormat="1" ht="12" x14ac:dyDescent="0.2">
      <c r="A270" s="200"/>
      <c r="B270" s="199" t="s">
        <v>439</v>
      </c>
      <c r="C270" s="1037" t="s">
        <v>440</v>
      </c>
      <c r="D270" s="1037"/>
      <c r="E270" s="1037"/>
      <c r="F270" s="201"/>
      <c r="G270" s="201"/>
      <c r="H270" s="201"/>
      <c r="I270" s="201"/>
      <c r="J270" s="202">
        <v>434.65</v>
      </c>
      <c r="K270" s="201"/>
      <c r="L270" s="202">
        <v>6.87</v>
      </c>
      <c r="M270" s="201"/>
      <c r="N270" s="203"/>
      <c r="V270" s="189"/>
      <c r="W270" s="195"/>
      <c r="X270" s="195"/>
      <c r="Z270" s="163" t="s">
        <v>440</v>
      </c>
      <c r="AC270" s="195"/>
      <c r="AF270" s="207"/>
    </row>
    <row r="271" spans="1:32" s="160" customFormat="1" ht="12" x14ac:dyDescent="0.2">
      <c r="A271" s="196"/>
      <c r="B271" s="204" t="s">
        <v>1973</v>
      </c>
      <c r="C271" s="1048" t="s">
        <v>3157</v>
      </c>
      <c r="D271" s="1048"/>
      <c r="E271" s="1048"/>
      <c r="F271" s="205" t="s">
        <v>347</v>
      </c>
      <c r="G271" s="205" t="s">
        <v>489</v>
      </c>
      <c r="H271" s="205"/>
      <c r="I271" s="205" t="s">
        <v>489</v>
      </c>
      <c r="J271" s="199"/>
      <c r="K271" s="201"/>
      <c r="L271" s="202"/>
      <c r="M271" s="201"/>
      <c r="N271" s="206"/>
      <c r="V271" s="189"/>
      <c r="W271" s="195"/>
      <c r="X271" s="195"/>
      <c r="AC271" s="195"/>
      <c r="AF271" s="207" t="s">
        <v>3157</v>
      </c>
    </row>
    <row r="272" spans="1:32" s="160" customFormat="1" ht="12" x14ac:dyDescent="0.2">
      <c r="A272" s="196"/>
      <c r="B272" s="204" t="s">
        <v>3158</v>
      </c>
      <c r="C272" s="1048" t="s">
        <v>3159</v>
      </c>
      <c r="D272" s="1048"/>
      <c r="E272" s="1048"/>
      <c r="F272" s="205" t="s">
        <v>347</v>
      </c>
      <c r="G272" s="205" t="s">
        <v>1004</v>
      </c>
      <c r="H272" s="205"/>
      <c r="I272" s="205" t="s">
        <v>3258</v>
      </c>
      <c r="J272" s="199"/>
      <c r="K272" s="201"/>
      <c r="L272" s="202"/>
      <c r="M272" s="201"/>
      <c r="N272" s="206"/>
      <c r="V272" s="189"/>
      <c r="W272" s="195"/>
      <c r="X272" s="195"/>
      <c r="AC272" s="195"/>
      <c r="AF272" s="207" t="s">
        <v>3159</v>
      </c>
    </row>
    <row r="273" spans="1:32" s="160" customFormat="1" ht="12" x14ac:dyDescent="0.2">
      <c r="A273" s="196"/>
      <c r="B273" s="204" t="s">
        <v>3161</v>
      </c>
      <c r="C273" s="1048" t="s">
        <v>3162</v>
      </c>
      <c r="D273" s="1048"/>
      <c r="E273" s="1048"/>
      <c r="F273" s="205" t="s">
        <v>1017</v>
      </c>
      <c r="G273" s="205" t="s">
        <v>489</v>
      </c>
      <c r="H273" s="205"/>
      <c r="I273" s="205" t="s">
        <v>489</v>
      </c>
      <c r="J273" s="199"/>
      <c r="K273" s="201"/>
      <c r="L273" s="202"/>
      <c r="M273" s="201"/>
      <c r="N273" s="206"/>
      <c r="V273" s="189"/>
      <c r="W273" s="195"/>
      <c r="X273" s="195"/>
      <c r="AC273" s="195"/>
      <c r="AF273" s="207" t="s">
        <v>3162</v>
      </c>
    </row>
    <row r="274" spans="1:32" s="160" customFormat="1" ht="12" x14ac:dyDescent="0.2">
      <c r="A274" s="196"/>
      <c r="B274" s="204" t="s">
        <v>3161</v>
      </c>
      <c r="C274" s="1048" t="s">
        <v>2532</v>
      </c>
      <c r="D274" s="1048"/>
      <c r="E274" s="1048"/>
      <c r="F274" s="205" t="s">
        <v>488</v>
      </c>
      <c r="G274" s="205" t="s">
        <v>489</v>
      </c>
      <c r="H274" s="205"/>
      <c r="I274" s="205" t="s">
        <v>489</v>
      </c>
      <c r="J274" s="199"/>
      <c r="K274" s="201"/>
      <c r="L274" s="202"/>
      <c r="M274" s="201"/>
      <c r="N274" s="206"/>
      <c r="V274" s="189"/>
      <c r="W274" s="195"/>
      <c r="X274" s="195"/>
      <c r="AC274" s="195"/>
      <c r="AF274" s="207" t="s">
        <v>2532</v>
      </c>
    </row>
    <row r="275" spans="1:32" s="160" customFormat="1" ht="12" x14ac:dyDescent="0.2">
      <c r="A275" s="196"/>
      <c r="B275" s="204" t="s">
        <v>3163</v>
      </c>
      <c r="C275" s="1048" t="s">
        <v>3164</v>
      </c>
      <c r="D275" s="1048"/>
      <c r="E275" s="1048"/>
      <c r="F275" s="205" t="s">
        <v>1017</v>
      </c>
      <c r="G275" s="205" t="s">
        <v>489</v>
      </c>
      <c r="H275" s="205"/>
      <c r="I275" s="205" t="s">
        <v>489</v>
      </c>
      <c r="J275" s="199"/>
      <c r="K275" s="201"/>
      <c r="L275" s="202"/>
      <c r="M275" s="201"/>
      <c r="N275" s="206"/>
      <c r="V275" s="189"/>
      <c r="W275" s="195"/>
      <c r="X275" s="195"/>
      <c r="AC275" s="195"/>
      <c r="AF275" s="207" t="s">
        <v>3164</v>
      </c>
    </row>
    <row r="276" spans="1:32" s="160" customFormat="1" ht="12" x14ac:dyDescent="0.2">
      <c r="A276" s="196"/>
      <c r="B276" s="204" t="s">
        <v>3165</v>
      </c>
      <c r="C276" s="1048" t="s">
        <v>3166</v>
      </c>
      <c r="D276" s="1048"/>
      <c r="E276" s="1048"/>
      <c r="F276" s="205" t="s">
        <v>1017</v>
      </c>
      <c r="G276" s="205" t="s">
        <v>489</v>
      </c>
      <c r="H276" s="205"/>
      <c r="I276" s="205" t="s">
        <v>489</v>
      </c>
      <c r="J276" s="199"/>
      <c r="K276" s="201"/>
      <c r="L276" s="202"/>
      <c r="M276" s="201"/>
      <c r="N276" s="206"/>
      <c r="V276" s="189"/>
      <c r="W276" s="195"/>
      <c r="X276" s="195"/>
      <c r="AC276" s="195"/>
      <c r="AF276" s="207" t="s">
        <v>3166</v>
      </c>
    </row>
    <row r="277" spans="1:32" s="160" customFormat="1" ht="12" x14ac:dyDescent="0.2">
      <c r="A277" s="200"/>
      <c r="B277" s="199"/>
      <c r="C277" s="1037" t="s">
        <v>443</v>
      </c>
      <c r="D277" s="1037"/>
      <c r="E277" s="1037"/>
      <c r="F277" s="201" t="s">
        <v>444</v>
      </c>
      <c r="G277" s="201" t="s">
        <v>1890</v>
      </c>
      <c r="H277" s="201" t="s">
        <v>3136</v>
      </c>
      <c r="I277" s="201" t="s">
        <v>3259</v>
      </c>
      <c r="J277" s="202"/>
      <c r="K277" s="201"/>
      <c r="L277" s="202"/>
      <c r="M277" s="201"/>
      <c r="N277" s="203"/>
      <c r="V277" s="189"/>
      <c r="W277" s="195"/>
      <c r="X277" s="195"/>
      <c r="AA277" s="163" t="s">
        <v>443</v>
      </c>
      <c r="AC277" s="195"/>
      <c r="AF277" s="207"/>
    </row>
    <row r="278" spans="1:32" s="160" customFormat="1" ht="12" x14ac:dyDescent="0.2">
      <c r="A278" s="200"/>
      <c r="B278" s="199"/>
      <c r="C278" s="1037" t="s">
        <v>447</v>
      </c>
      <c r="D278" s="1037"/>
      <c r="E278" s="1037"/>
      <c r="F278" s="201" t="s">
        <v>444</v>
      </c>
      <c r="G278" s="201" t="s">
        <v>3260</v>
      </c>
      <c r="H278" s="201" t="s">
        <v>3136</v>
      </c>
      <c r="I278" s="201" t="s">
        <v>3261</v>
      </c>
      <c r="J278" s="202"/>
      <c r="K278" s="201"/>
      <c r="L278" s="202"/>
      <c r="M278" s="201"/>
      <c r="N278" s="203"/>
      <c r="V278" s="189"/>
      <c r="W278" s="195"/>
      <c r="X278" s="195"/>
      <c r="AA278" s="163" t="s">
        <v>447</v>
      </c>
      <c r="AC278" s="195"/>
      <c r="AF278" s="207"/>
    </row>
    <row r="279" spans="1:32" s="160" customFormat="1" ht="12" x14ac:dyDescent="0.2">
      <c r="A279" s="200"/>
      <c r="B279" s="199"/>
      <c r="C279" s="1047" t="s">
        <v>450</v>
      </c>
      <c r="D279" s="1047"/>
      <c r="E279" s="1047"/>
      <c r="F279" s="208"/>
      <c r="G279" s="208"/>
      <c r="H279" s="208"/>
      <c r="I279" s="208"/>
      <c r="J279" s="209">
        <v>1898.7</v>
      </c>
      <c r="K279" s="208"/>
      <c r="L279" s="209">
        <v>37.229999999999997</v>
      </c>
      <c r="M279" s="208"/>
      <c r="N279" s="210"/>
      <c r="V279" s="189"/>
      <c r="W279" s="195"/>
      <c r="X279" s="195"/>
      <c r="AB279" s="163" t="s">
        <v>450</v>
      </c>
      <c r="AC279" s="195"/>
      <c r="AF279" s="207"/>
    </row>
    <row r="280" spans="1:32" s="160" customFormat="1" ht="12" x14ac:dyDescent="0.2">
      <c r="A280" s="200"/>
      <c r="B280" s="199"/>
      <c r="C280" s="1037" t="s">
        <v>451</v>
      </c>
      <c r="D280" s="1037"/>
      <c r="E280" s="1037"/>
      <c r="F280" s="201"/>
      <c r="G280" s="201"/>
      <c r="H280" s="201"/>
      <c r="I280" s="201"/>
      <c r="J280" s="202"/>
      <c r="K280" s="201"/>
      <c r="L280" s="202">
        <v>28.22</v>
      </c>
      <c r="M280" s="201"/>
      <c r="N280" s="203"/>
      <c r="V280" s="189"/>
      <c r="W280" s="195"/>
      <c r="X280" s="195"/>
      <c r="AA280" s="163" t="s">
        <v>451</v>
      </c>
      <c r="AC280" s="195"/>
      <c r="AF280" s="207"/>
    </row>
    <row r="281" spans="1:32" s="160" customFormat="1" ht="45" x14ac:dyDescent="0.2">
      <c r="A281" s="200"/>
      <c r="B281" s="199" t="s">
        <v>2540</v>
      </c>
      <c r="C281" s="1037" t="s">
        <v>2541</v>
      </c>
      <c r="D281" s="1037"/>
      <c r="E281" s="1037"/>
      <c r="F281" s="201" t="s">
        <v>454</v>
      </c>
      <c r="G281" s="201" t="s">
        <v>1241</v>
      </c>
      <c r="H281" s="201"/>
      <c r="I281" s="201" t="s">
        <v>1241</v>
      </c>
      <c r="J281" s="202"/>
      <c r="K281" s="201"/>
      <c r="L281" s="202">
        <v>34.15</v>
      </c>
      <c r="M281" s="201"/>
      <c r="N281" s="203"/>
      <c r="V281" s="189"/>
      <c r="W281" s="195"/>
      <c r="X281" s="195"/>
      <c r="AA281" s="163" t="s">
        <v>2541</v>
      </c>
      <c r="AC281" s="195"/>
      <c r="AF281" s="207"/>
    </row>
    <row r="282" spans="1:32" s="160" customFormat="1" ht="45" x14ac:dyDescent="0.2">
      <c r="A282" s="200"/>
      <c r="B282" s="199" t="s">
        <v>2542</v>
      </c>
      <c r="C282" s="1037" t="s">
        <v>2543</v>
      </c>
      <c r="D282" s="1037"/>
      <c r="E282" s="1037"/>
      <c r="F282" s="201" t="s">
        <v>454</v>
      </c>
      <c r="G282" s="201" t="s">
        <v>974</v>
      </c>
      <c r="H282" s="201"/>
      <c r="I282" s="201" t="s">
        <v>974</v>
      </c>
      <c r="J282" s="202"/>
      <c r="K282" s="201"/>
      <c r="L282" s="202">
        <v>20.32</v>
      </c>
      <c r="M282" s="201"/>
      <c r="N282" s="203"/>
      <c r="V282" s="189"/>
      <c r="W282" s="195"/>
      <c r="X282" s="195"/>
      <c r="AA282" s="163" t="s">
        <v>2543</v>
      </c>
      <c r="AC282" s="195"/>
      <c r="AF282" s="207"/>
    </row>
    <row r="283" spans="1:32" s="160" customFormat="1" ht="12" x14ac:dyDescent="0.2">
      <c r="A283" s="211"/>
      <c r="B283" s="212"/>
      <c r="C283" s="1039" t="s">
        <v>459</v>
      </c>
      <c r="D283" s="1039"/>
      <c r="E283" s="1039"/>
      <c r="F283" s="192"/>
      <c r="G283" s="192"/>
      <c r="H283" s="192"/>
      <c r="I283" s="192"/>
      <c r="J283" s="193"/>
      <c r="K283" s="192"/>
      <c r="L283" s="193">
        <v>91.7</v>
      </c>
      <c r="M283" s="208"/>
      <c r="N283" s="194"/>
      <c r="V283" s="189"/>
      <c r="W283" s="195"/>
      <c r="X283" s="195"/>
      <c r="AC283" s="195" t="s">
        <v>459</v>
      </c>
      <c r="AF283" s="207"/>
    </row>
    <row r="284" spans="1:32" s="160" customFormat="1" ht="33.75" x14ac:dyDescent="0.2">
      <c r="A284" s="190" t="s">
        <v>164</v>
      </c>
      <c r="B284" s="191" t="s">
        <v>3262</v>
      </c>
      <c r="C284" s="1039" t="s">
        <v>3263</v>
      </c>
      <c r="D284" s="1039"/>
      <c r="E284" s="1039"/>
      <c r="F284" s="192" t="s">
        <v>347</v>
      </c>
      <c r="G284" s="192"/>
      <c r="H284" s="192"/>
      <c r="I284" s="192" t="s">
        <v>3258</v>
      </c>
      <c r="J284" s="193">
        <v>93.52</v>
      </c>
      <c r="K284" s="192"/>
      <c r="L284" s="193">
        <v>147.76</v>
      </c>
      <c r="M284" s="192"/>
      <c r="N284" s="194"/>
      <c r="V284" s="189"/>
      <c r="W284" s="195"/>
      <c r="X284" s="195" t="s">
        <v>3263</v>
      </c>
      <c r="AC284" s="195"/>
      <c r="AF284" s="207"/>
    </row>
    <row r="285" spans="1:32" s="160" customFormat="1" ht="12" x14ac:dyDescent="0.2">
      <c r="A285" s="211"/>
      <c r="B285" s="212"/>
      <c r="C285" s="168" t="s">
        <v>462</v>
      </c>
      <c r="D285" s="213"/>
      <c r="E285" s="213"/>
      <c r="F285" s="214"/>
      <c r="G285" s="214"/>
      <c r="H285" s="214"/>
      <c r="I285" s="214"/>
      <c r="J285" s="215"/>
      <c r="K285" s="214"/>
      <c r="L285" s="215"/>
      <c r="M285" s="216"/>
      <c r="N285" s="217"/>
      <c r="V285" s="189"/>
      <c r="W285" s="195"/>
      <c r="X285" s="195"/>
      <c r="AC285" s="195"/>
      <c r="AF285" s="207"/>
    </row>
    <row r="286" spans="1:32" s="160" customFormat="1" ht="45" x14ac:dyDescent="0.2">
      <c r="A286" s="190" t="s">
        <v>165</v>
      </c>
      <c r="B286" s="191" t="s">
        <v>3182</v>
      </c>
      <c r="C286" s="1039" t="s">
        <v>3183</v>
      </c>
      <c r="D286" s="1039"/>
      <c r="E286" s="1039"/>
      <c r="F286" s="192" t="s">
        <v>532</v>
      </c>
      <c r="G286" s="192"/>
      <c r="H286" s="192"/>
      <c r="I286" s="192" t="s">
        <v>761</v>
      </c>
      <c r="J286" s="193"/>
      <c r="K286" s="192"/>
      <c r="L286" s="193"/>
      <c r="M286" s="192"/>
      <c r="N286" s="194"/>
      <c r="V286" s="189"/>
      <c r="W286" s="195"/>
      <c r="X286" s="195" t="s">
        <v>3183</v>
      </c>
      <c r="AC286" s="195"/>
      <c r="AF286" s="207"/>
    </row>
    <row r="287" spans="1:32" s="160" customFormat="1" ht="12" x14ac:dyDescent="0.2">
      <c r="A287" s="196"/>
      <c r="B287" s="197"/>
      <c r="C287" s="1037" t="s">
        <v>3264</v>
      </c>
      <c r="D287" s="1037"/>
      <c r="E287" s="1037"/>
      <c r="F287" s="1037"/>
      <c r="G287" s="1037"/>
      <c r="H287" s="1037"/>
      <c r="I287" s="1037"/>
      <c r="J287" s="1037"/>
      <c r="K287" s="1037"/>
      <c r="L287" s="1037"/>
      <c r="M287" s="1037"/>
      <c r="N287" s="1046"/>
      <c r="V287" s="189"/>
      <c r="W287" s="195"/>
      <c r="X287" s="195"/>
      <c r="AC287" s="195"/>
      <c r="AE287" s="163" t="s">
        <v>3264</v>
      </c>
      <c r="AF287" s="207"/>
    </row>
    <row r="288" spans="1:32" s="160" customFormat="1" ht="33.75" x14ac:dyDescent="0.2">
      <c r="A288" s="198"/>
      <c r="B288" s="199" t="s">
        <v>430</v>
      </c>
      <c r="C288" s="1037" t="s">
        <v>431</v>
      </c>
      <c r="D288" s="1037"/>
      <c r="E288" s="1037"/>
      <c r="F288" s="1037"/>
      <c r="G288" s="1037"/>
      <c r="H288" s="1037"/>
      <c r="I288" s="1037"/>
      <c r="J288" s="1037"/>
      <c r="K288" s="1037"/>
      <c r="L288" s="1037"/>
      <c r="M288" s="1037"/>
      <c r="N288" s="1046"/>
      <c r="V288" s="189"/>
      <c r="W288" s="195"/>
      <c r="X288" s="195"/>
      <c r="Y288" s="163" t="s">
        <v>431</v>
      </c>
      <c r="AC288" s="195"/>
      <c r="AF288" s="207"/>
    </row>
    <row r="289" spans="1:32" s="160" customFormat="1" ht="12" x14ac:dyDescent="0.2">
      <c r="A289" s="198"/>
      <c r="B289" s="199" t="s">
        <v>3134</v>
      </c>
      <c r="C289" s="1037" t="s">
        <v>3135</v>
      </c>
      <c r="D289" s="1037"/>
      <c r="E289" s="1037"/>
      <c r="F289" s="1037"/>
      <c r="G289" s="1037"/>
      <c r="H289" s="1037"/>
      <c r="I289" s="1037"/>
      <c r="J289" s="1037"/>
      <c r="K289" s="1037"/>
      <c r="L289" s="1037"/>
      <c r="M289" s="1037"/>
      <c r="N289" s="1046"/>
      <c r="V289" s="189"/>
      <c r="W289" s="195"/>
      <c r="X289" s="195"/>
      <c r="Y289" s="163" t="s">
        <v>3135</v>
      </c>
      <c r="AC289" s="195"/>
      <c r="AF289" s="207"/>
    </row>
    <row r="290" spans="1:32" s="160" customFormat="1" ht="12" x14ac:dyDescent="0.2">
      <c r="A290" s="200"/>
      <c r="B290" s="199" t="s">
        <v>423</v>
      </c>
      <c r="C290" s="1037" t="s">
        <v>432</v>
      </c>
      <c r="D290" s="1037"/>
      <c r="E290" s="1037"/>
      <c r="F290" s="201"/>
      <c r="G290" s="201"/>
      <c r="H290" s="201"/>
      <c r="I290" s="201"/>
      <c r="J290" s="202">
        <v>1066.28</v>
      </c>
      <c r="K290" s="201" t="s">
        <v>3136</v>
      </c>
      <c r="L290" s="202">
        <v>137.15</v>
      </c>
      <c r="M290" s="201"/>
      <c r="N290" s="203"/>
      <c r="V290" s="189"/>
      <c r="W290" s="195"/>
      <c r="X290" s="195"/>
      <c r="Z290" s="163" t="s">
        <v>432</v>
      </c>
      <c r="AC290" s="195"/>
      <c r="AF290" s="207"/>
    </row>
    <row r="291" spans="1:32" s="160" customFormat="1" ht="12" x14ac:dyDescent="0.2">
      <c r="A291" s="200"/>
      <c r="B291" s="199" t="s">
        <v>434</v>
      </c>
      <c r="C291" s="1037" t="s">
        <v>435</v>
      </c>
      <c r="D291" s="1037"/>
      <c r="E291" s="1037"/>
      <c r="F291" s="201"/>
      <c r="G291" s="201"/>
      <c r="H291" s="201"/>
      <c r="I291" s="201"/>
      <c r="J291" s="202">
        <v>87.59</v>
      </c>
      <c r="K291" s="201" t="s">
        <v>3136</v>
      </c>
      <c r="L291" s="202">
        <v>11.27</v>
      </c>
      <c r="M291" s="201"/>
      <c r="N291" s="203"/>
      <c r="V291" s="189"/>
      <c r="W291" s="195"/>
      <c r="X291" s="195"/>
      <c r="Z291" s="163" t="s">
        <v>435</v>
      </c>
      <c r="AC291" s="195"/>
      <c r="AF291" s="207"/>
    </row>
    <row r="292" spans="1:32" s="160" customFormat="1" ht="12" x14ac:dyDescent="0.2">
      <c r="A292" s="200"/>
      <c r="B292" s="199" t="s">
        <v>437</v>
      </c>
      <c r="C292" s="1037" t="s">
        <v>438</v>
      </c>
      <c r="D292" s="1037"/>
      <c r="E292" s="1037"/>
      <c r="F292" s="201"/>
      <c r="G292" s="201"/>
      <c r="H292" s="201"/>
      <c r="I292" s="201"/>
      <c r="J292" s="202">
        <v>10.76</v>
      </c>
      <c r="K292" s="201" t="s">
        <v>3136</v>
      </c>
      <c r="L292" s="202">
        <v>1.38</v>
      </c>
      <c r="M292" s="201"/>
      <c r="N292" s="203"/>
      <c r="V292" s="189"/>
      <c r="W292" s="195"/>
      <c r="X292" s="195"/>
      <c r="Z292" s="163" t="s">
        <v>438</v>
      </c>
      <c r="AC292" s="195"/>
      <c r="AF292" s="207"/>
    </row>
    <row r="293" spans="1:32" s="160" customFormat="1" ht="12" x14ac:dyDescent="0.2">
      <c r="A293" s="200"/>
      <c r="B293" s="199" t="s">
        <v>439</v>
      </c>
      <c r="C293" s="1037" t="s">
        <v>440</v>
      </c>
      <c r="D293" s="1037"/>
      <c r="E293" s="1037"/>
      <c r="F293" s="201"/>
      <c r="G293" s="201"/>
      <c r="H293" s="201"/>
      <c r="I293" s="201"/>
      <c r="J293" s="202">
        <v>388.91</v>
      </c>
      <c r="K293" s="201"/>
      <c r="L293" s="202">
        <v>38.11</v>
      </c>
      <c r="M293" s="201"/>
      <c r="N293" s="203"/>
      <c r="V293" s="189"/>
      <c r="W293" s="195"/>
      <c r="X293" s="195"/>
      <c r="Z293" s="163" t="s">
        <v>440</v>
      </c>
      <c r="AC293" s="195"/>
      <c r="AF293" s="207"/>
    </row>
    <row r="294" spans="1:32" s="160" customFormat="1" ht="12" x14ac:dyDescent="0.2">
      <c r="A294" s="196"/>
      <c r="B294" s="204" t="s">
        <v>1973</v>
      </c>
      <c r="C294" s="1048" t="s">
        <v>3157</v>
      </c>
      <c r="D294" s="1048"/>
      <c r="E294" s="1048"/>
      <c r="F294" s="205" t="s">
        <v>347</v>
      </c>
      <c r="G294" s="205" t="s">
        <v>489</v>
      </c>
      <c r="H294" s="205"/>
      <c r="I294" s="205" t="s">
        <v>489</v>
      </c>
      <c r="J294" s="199"/>
      <c r="K294" s="201"/>
      <c r="L294" s="202"/>
      <c r="M294" s="201"/>
      <c r="N294" s="206"/>
      <c r="V294" s="189"/>
      <c r="W294" s="195"/>
      <c r="X294" s="195"/>
      <c r="AC294" s="195"/>
      <c r="AF294" s="207" t="s">
        <v>3157</v>
      </c>
    </row>
    <row r="295" spans="1:32" s="160" customFormat="1" ht="12" x14ac:dyDescent="0.2">
      <c r="A295" s="196"/>
      <c r="B295" s="204" t="s">
        <v>3158</v>
      </c>
      <c r="C295" s="1048" t="s">
        <v>3159</v>
      </c>
      <c r="D295" s="1048"/>
      <c r="E295" s="1048"/>
      <c r="F295" s="205" t="s">
        <v>347</v>
      </c>
      <c r="G295" s="205" t="s">
        <v>1004</v>
      </c>
      <c r="H295" s="205"/>
      <c r="I295" s="205" t="s">
        <v>3185</v>
      </c>
      <c r="J295" s="199"/>
      <c r="K295" s="201"/>
      <c r="L295" s="202"/>
      <c r="M295" s="201"/>
      <c r="N295" s="206"/>
      <c r="V295" s="189"/>
      <c r="W295" s="195"/>
      <c r="X295" s="195"/>
      <c r="AC295" s="195"/>
      <c r="AF295" s="207" t="s">
        <v>3159</v>
      </c>
    </row>
    <row r="296" spans="1:32" s="160" customFormat="1" ht="12" x14ac:dyDescent="0.2">
      <c r="A296" s="196"/>
      <c r="B296" s="204" t="s">
        <v>3161</v>
      </c>
      <c r="C296" s="1048" t="s">
        <v>3162</v>
      </c>
      <c r="D296" s="1048"/>
      <c r="E296" s="1048"/>
      <c r="F296" s="205" t="s">
        <v>1017</v>
      </c>
      <c r="G296" s="205" t="s">
        <v>489</v>
      </c>
      <c r="H296" s="205"/>
      <c r="I296" s="205" t="s">
        <v>489</v>
      </c>
      <c r="J296" s="199"/>
      <c r="K296" s="201"/>
      <c r="L296" s="202"/>
      <c r="M296" s="201"/>
      <c r="N296" s="206"/>
      <c r="V296" s="189"/>
      <c r="W296" s="195"/>
      <c r="X296" s="195"/>
      <c r="AC296" s="195"/>
      <c r="AF296" s="207" t="s">
        <v>3162</v>
      </c>
    </row>
    <row r="297" spans="1:32" s="160" customFormat="1" ht="12" x14ac:dyDescent="0.2">
      <c r="A297" s="196"/>
      <c r="B297" s="204" t="s">
        <v>3161</v>
      </c>
      <c r="C297" s="1048" t="s">
        <v>2532</v>
      </c>
      <c r="D297" s="1048"/>
      <c r="E297" s="1048"/>
      <c r="F297" s="205" t="s">
        <v>488</v>
      </c>
      <c r="G297" s="205" t="s">
        <v>489</v>
      </c>
      <c r="H297" s="205"/>
      <c r="I297" s="205" t="s">
        <v>489</v>
      </c>
      <c r="J297" s="199"/>
      <c r="K297" s="201"/>
      <c r="L297" s="202"/>
      <c r="M297" s="201"/>
      <c r="N297" s="206"/>
      <c r="V297" s="189"/>
      <c r="W297" s="195"/>
      <c r="X297" s="195"/>
      <c r="AC297" s="195"/>
      <c r="AF297" s="207" t="s">
        <v>2532</v>
      </c>
    </row>
    <row r="298" spans="1:32" s="160" customFormat="1" ht="12" x14ac:dyDescent="0.2">
      <c r="A298" s="196"/>
      <c r="B298" s="204" t="s">
        <v>3163</v>
      </c>
      <c r="C298" s="1048" t="s">
        <v>3164</v>
      </c>
      <c r="D298" s="1048"/>
      <c r="E298" s="1048"/>
      <c r="F298" s="205" t="s">
        <v>1017</v>
      </c>
      <c r="G298" s="205" t="s">
        <v>489</v>
      </c>
      <c r="H298" s="205"/>
      <c r="I298" s="205" t="s">
        <v>489</v>
      </c>
      <c r="J298" s="199"/>
      <c r="K298" s="201"/>
      <c r="L298" s="202"/>
      <c r="M298" s="201"/>
      <c r="N298" s="206"/>
      <c r="V298" s="189"/>
      <c r="W298" s="195"/>
      <c r="X298" s="195"/>
      <c r="AC298" s="195"/>
      <c r="AF298" s="207" t="s">
        <v>3164</v>
      </c>
    </row>
    <row r="299" spans="1:32" s="160" customFormat="1" ht="12" x14ac:dyDescent="0.2">
      <c r="A299" s="200"/>
      <c r="B299" s="199"/>
      <c r="C299" s="1037" t="s">
        <v>443</v>
      </c>
      <c r="D299" s="1037"/>
      <c r="E299" s="1037"/>
      <c r="F299" s="201" t="s">
        <v>444</v>
      </c>
      <c r="G299" s="201" t="s">
        <v>1769</v>
      </c>
      <c r="H299" s="201" t="s">
        <v>3136</v>
      </c>
      <c r="I299" s="201" t="s">
        <v>3186</v>
      </c>
      <c r="J299" s="202"/>
      <c r="K299" s="201"/>
      <c r="L299" s="202"/>
      <c r="M299" s="201"/>
      <c r="N299" s="203"/>
      <c r="V299" s="189"/>
      <c r="W299" s="195"/>
      <c r="X299" s="195"/>
      <c r="AA299" s="163" t="s">
        <v>443</v>
      </c>
      <c r="AC299" s="195"/>
      <c r="AF299" s="207"/>
    </row>
    <row r="300" spans="1:32" s="160" customFormat="1" ht="12" x14ac:dyDescent="0.2">
      <c r="A300" s="200"/>
      <c r="B300" s="199"/>
      <c r="C300" s="1037" t="s">
        <v>447</v>
      </c>
      <c r="D300" s="1037"/>
      <c r="E300" s="1037"/>
      <c r="F300" s="201" t="s">
        <v>444</v>
      </c>
      <c r="G300" s="201" t="s">
        <v>3187</v>
      </c>
      <c r="H300" s="201" t="s">
        <v>3136</v>
      </c>
      <c r="I300" s="201" t="s">
        <v>3188</v>
      </c>
      <c r="J300" s="202"/>
      <c r="K300" s="201"/>
      <c r="L300" s="202"/>
      <c r="M300" s="201"/>
      <c r="N300" s="203"/>
      <c r="V300" s="189"/>
      <c r="W300" s="195"/>
      <c r="X300" s="195"/>
      <c r="AA300" s="163" t="s">
        <v>447</v>
      </c>
      <c r="AC300" s="195"/>
      <c r="AF300" s="207"/>
    </row>
    <row r="301" spans="1:32" s="160" customFormat="1" ht="12" x14ac:dyDescent="0.2">
      <c r="A301" s="200"/>
      <c r="B301" s="199"/>
      <c r="C301" s="1047" t="s">
        <v>450</v>
      </c>
      <c r="D301" s="1047"/>
      <c r="E301" s="1047"/>
      <c r="F301" s="208"/>
      <c r="G301" s="208"/>
      <c r="H301" s="208"/>
      <c r="I301" s="208"/>
      <c r="J301" s="209">
        <v>1542.78</v>
      </c>
      <c r="K301" s="208"/>
      <c r="L301" s="209">
        <v>186.53</v>
      </c>
      <c r="M301" s="208"/>
      <c r="N301" s="210"/>
      <c r="V301" s="189"/>
      <c r="W301" s="195"/>
      <c r="X301" s="195"/>
      <c r="AB301" s="163" t="s">
        <v>450</v>
      </c>
      <c r="AC301" s="195"/>
      <c r="AF301" s="207"/>
    </row>
    <row r="302" spans="1:32" s="160" customFormat="1" ht="12" x14ac:dyDescent="0.2">
      <c r="A302" s="200"/>
      <c r="B302" s="199"/>
      <c r="C302" s="1037" t="s">
        <v>451</v>
      </c>
      <c r="D302" s="1037"/>
      <c r="E302" s="1037"/>
      <c r="F302" s="201"/>
      <c r="G302" s="201"/>
      <c r="H302" s="201"/>
      <c r="I302" s="201"/>
      <c r="J302" s="202"/>
      <c r="K302" s="201"/>
      <c r="L302" s="202">
        <v>138.53</v>
      </c>
      <c r="M302" s="201"/>
      <c r="N302" s="203"/>
      <c r="V302" s="189"/>
      <c r="W302" s="195"/>
      <c r="X302" s="195"/>
      <c r="AA302" s="163" t="s">
        <v>451</v>
      </c>
      <c r="AC302" s="195"/>
      <c r="AF302" s="207"/>
    </row>
    <row r="303" spans="1:32" s="160" customFormat="1" ht="45" x14ac:dyDescent="0.2">
      <c r="A303" s="200"/>
      <c r="B303" s="199" t="s">
        <v>2540</v>
      </c>
      <c r="C303" s="1037" t="s">
        <v>2541</v>
      </c>
      <c r="D303" s="1037"/>
      <c r="E303" s="1037"/>
      <c r="F303" s="201" t="s">
        <v>454</v>
      </c>
      <c r="G303" s="201" t="s">
        <v>1241</v>
      </c>
      <c r="H303" s="201"/>
      <c r="I303" s="201" t="s">
        <v>1241</v>
      </c>
      <c r="J303" s="202"/>
      <c r="K303" s="201"/>
      <c r="L303" s="202">
        <v>167.62</v>
      </c>
      <c r="M303" s="201"/>
      <c r="N303" s="203"/>
      <c r="V303" s="189"/>
      <c r="W303" s="195"/>
      <c r="X303" s="195"/>
      <c r="AA303" s="163" t="s">
        <v>2541</v>
      </c>
      <c r="AC303" s="195"/>
      <c r="AF303" s="207"/>
    </row>
    <row r="304" spans="1:32" s="160" customFormat="1" ht="45" x14ac:dyDescent="0.2">
      <c r="A304" s="200"/>
      <c r="B304" s="199" t="s">
        <v>2542</v>
      </c>
      <c r="C304" s="1037" t="s">
        <v>2543</v>
      </c>
      <c r="D304" s="1037"/>
      <c r="E304" s="1037"/>
      <c r="F304" s="201" t="s">
        <v>454</v>
      </c>
      <c r="G304" s="201" t="s">
        <v>974</v>
      </c>
      <c r="H304" s="201"/>
      <c r="I304" s="201" t="s">
        <v>974</v>
      </c>
      <c r="J304" s="202"/>
      <c r="K304" s="201"/>
      <c r="L304" s="202">
        <v>99.74</v>
      </c>
      <c r="M304" s="201"/>
      <c r="N304" s="203"/>
      <c r="V304" s="189"/>
      <c r="W304" s="195"/>
      <c r="X304" s="195"/>
      <c r="AA304" s="163" t="s">
        <v>2543</v>
      </c>
      <c r="AC304" s="195"/>
      <c r="AF304" s="207"/>
    </row>
    <row r="305" spans="1:32" s="160" customFormat="1" ht="12" x14ac:dyDescent="0.2">
      <c r="A305" s="211"/>
      <c r="B305" s="212"/>
      <c r="C305" s="1039" t="s">
        <v>459</v>
      </c>
      <c r="D305" s="1039"/>
      <c r="E305" s="1039"/>
      <c r="F305" s="192"/>
      <c r="G305" s="192"/>
      <c r="H305" s="192"/>
      <c r="I305" s="192"/>
      <c r="J305" s="193"/>
      <c r="K305" s="192"/>
      <c r="L305" s="193">
        <v>453.89</v>
      </c>
      <c r="M305" s="208"/>
      <c r="N305" s="194"/>
      <c r="V305" s="189"/>
      <c r="W305" s="195"/>
      <c r="X305" s="195"/>
      <c r="AC305" s="195" t="s">
        <v>459</v>
      </c>
      <c r="AF305" s="207"/>
    </row>
    <row r="306" spans="1:32" s="160" customFormat="1" ht="33.75" x14ac:dyDescent="0.2">
      <c r="A306" s="190" t="s">
        <v>166</v>
      </c>
      <c r="B306" s="191" t="s">
        <v>3189</v>
      </c>
      <c r="C306" s="1039" t="s">
        <v>3190</v>
      </c>
      <c r="D306" s="1039"/>
      <c r="E306" s="1039"/>
      <c r="F306" s="192" t="s">
        <v>347</v>
      </c>
      <c r="G306" s="192"/>
      <c r="H306" s="192"/>
      <c r="I306" s="192" t="s">
        <v>3185</v>
      </c>
      <c r="J306" s="193">
        <v>104.33</v>
      </c>
      <c r="K306" s="192"/>
      <c r="L306" s="193">
        <v>1022.43</v>
      </c>
      <c r="M306" s="192"/>
      <c r="N306" s="194"/>
      <c r="V306" s="189"/>
      <c r="W306" s="195"/>
      <c r="X306" s="195" t="s">
        <v>3190</v>
      </c>
      <c r="AC306" s="195"/>
      <c r="AF306" s="207"/>
    </row>
    <row r="307" spans="1:32" s="160" customFormat="1" ht="12" x14ac:dyDescent="0.2">
      <c r="A307" s="211"/>
      <c r="B307" s="212"/>
      <c r="C307" s="168" t="s">
        <v>462</v>
      </c>
      <c r="D307" s="213"/>
      <c r="E307" s="213"/>
      <c r="F307" s="214"/>
      <c r="G307" s="214"/>
      <c r="H307" s="214"/>
      <c r="I307" s="214"/>
      <c r="J307" s="215"/>
      <c r="K307" s="214"/>
      <c r="L307" s="215"/>
      <c r="M307" s="216"/>
      <c r="N307" s="217"/>
      <c r="V307" s="189"/>
      <c r="W307" s="195"/>
      <c r="X307" s="195"/>
      <c r="AC307" s="195"/>
      <c r="AF307" s="207"/>
    </row>
    <row r="308" spans="1:32" s="160" customFormat="1" ht="45" x14ac:dyDescent="0.2">
      <c r="A308" s="190" t="s">
        <v>170</v>
      </c>
      <c r="B308" s="191" t="s">
        <v>3265</v>
      </c>
      <c r="C308" s="1039" t="s">
        <v>3266</v>
      </c>
      <c r="D308" s="1039"/>
      <c r="E308" s="1039"/>
      <c r="F308" s="192" t="s">
        <v>532</v>
      </c>
      <c r="G308" s="192"/>
      <c r="H308" s="192"/>
      <c r="I308" s="192" t="s">
        <v>3267</v>
      </c>
      <c r="J308" s="193"/>
      <c r="K308" s="192"/>
      <c r="L308" s="193"/>
      <c r="M308" s="192"/>
      <c r="N308" s="194"/>
      <c r="V308" s="189"/>
      <c r="W308" s="195"/>
      <c r="X308" s="195" t="s">
        <v>3266</v>
      </c>
      <c r="AC308" s="195"/>
      <c r="AF308" s="207"/>
    </row>
    <row r="309" spans="1:32" s="160" customFormat="1" ht="12" x14ac:dyDescent="0.2">
      <c r="A309" s="196"/>
      <c r="B309" s="197"/>
      <c r="C309" s="1037" t="s">
        <v>3268</v>
      </c>
      <c r="D309" s="1037"/>
      <c r="E309" s="1037"/>
      <c r="F309" s="1037"/>
      <c r="G309" s="1037"/>
      <c r="H309" s="1037"/>
      <c r="I309" s="1037"/>
      <c r="J309" s="1037"/>
      <c r="K309" s="1037"/>
      <c r="L309" s="1037"/>
      <c r="M309" s="1037"/>
      <c r="N309" s="1046"/>
      <c r="V309" s="189"/>
      <c r="W309" s="195"/>
      <c r="X309" s="195"/>
      <c r="AC309" s="195"/>
      <c r="AE309" s="163" t="s">
        <v>3268</v>
      </c>
      <c r="AF309" s="207"/>
    </row>
    <row r="310" spans="1:32" s="160" customFormat="1" ht="33.75" x14ac:dyDescent="0.2">
      <c r="A310" s="198"/>
      <c r="B310" s="199" t="s">
        <v>430</v>
      </c>
      <c r="C310" s="1037" t="s">
        <v>431</v>
      </c>
      <c r="D310" s="1037"/>
      <c r="E310" s="1037"/>
      <c r="F310" s="1037"/>
      <c r="G310" s="1037"/>
      <c r="H310" s="1037"/>
      <c r="I310" s="1037"/>
      <c r="J310" s="1037"/>
      <c r="K310" s="1037"/>
      <c r="L310" s="1037"/>
      <c r="M310" s="1037"/>
      <c r="N310" s="1046"/>
      <c r="V310" s="189"/>
      <c r="W310" s="195"/>
      <c r="X310" s="195"/>
      <c r="Y310" s="163" t="s">
        <v>431</v>
      </c>
      <c r="AC310" s="195"/>
      <c r="AF310" s="207"/>
    </row>
    <row r="311" spans="1:32" s="160" customFormat="1" ht="12" x14ac:dyDescent="0.2">
      <c r="A311" s="198"/>
      <c r="B311" s="199" t="s">
        <v>3134</v>
      </c>
      <c r="C311" s="1037" t="s">
        <v>3135</v>
      </c>
      <c r="D311" s="1037"/>
      <c r="E311" s="1037"/>
      <c r="F311" s="1037"/>
      <c r="G311" s="1037"/>
      <c r="H311" s="1037"/>
      <c r="I311" s="1037"/>
      <c r="J311" s="1037"/>
      <c r="K311" s="1037"/>
      <c r="L311" s="1037"/>
      <c r="M311" s="1037"/>
      <c r="N311" s="1046"/>
      <c r="V311" s="189"/>
      <c r="W311" s="195"/>
      <c r="X311" s="195"/>
      <c r="Y311" s="163" t="s">
        <v>3135</v>
      </c>
      <c r="AC311" s="195"/>
      <c r="AF311" s="207"/>
    </row>
    <row r="312" spans="1:32" s="160" customFormat="1" ht="12" x14ac:dyDescent="0.2">
      <c r="A312" s="200"/>
      <c r="B312" s="199" t="s">
        <v>423</v>
      </c>
      <c r="C312" s="1037" t="s">
        <v>432</v>
      </c>
      <c r="D312" s="1037"/>
      <c r="E312" s="1037"/>
      <c r="F312" s="201"/>
      <c r="G312" s="201"/>
      <c r="H312" s="201"/>
      <c r="I312" s="201"/>
      <c r="J312" s="202">
        <v>802.33</v>
      </c>
      <c r="K312" s="201" t="s">
        <v>3136</v>
      </c>
      <c r="L312" s="202">
        <v>18.96</v>
      </c>
      <c r="M312" s="201"/>
      <c r="N312" s="203"/>
      <c r="V312" s="189"/>
      <c r="W312" s="195"/>
      <c r="X312" s="195"/>
      <c r="Z312" s="163" t="s">
        <v>432</v>
      </c>
      <c r="AC312" s="195"/>
      <c r="AF312" s="207"/>
    </row>
    <row r="313" spans="1:32" s="160" customFormat="1" ht="12" x14ac:dyDescent="0.2">
      <c r="A313" s="200"/>
      <c r="B313" s="199" t="s">
        <v>434</v>
      </c>
      <c r="C313" s="1037" t="s">
        <v>435</v>
      </c>
      <c r="D313" s="1037"/>
      <c r="E313" s="1037"/>
      <c r="F313" s="201"/>
      <c r="G313" s="201"/>
      <c r="H313" s="201"/>
      <c r="I313" s="201"/>
      <c r="J313" s="202">
        <v>97.27</v>
      </c>
      <c r="K313" s="201" t="s">
        <v>3136</v>
      </c>
      <c r="L313" s="202">
        <v>2.2999999999999998</v>
      </c>
      <c r="M313" s="201"/>
      <c r="N313" s="203"/>
      <c r="V313" s="189"/>
      <c r="W313" s="195"/>
      <c r="X313" s="195"/>
      <c r="Z313" s="163" t="s">
        <v>435</v>
      </c>
      <c r="AC313" s="195"/>
      <c r="AF313" s="207"/>
    </row>
    <row r="314" spans="1:32" s="160" customFormat="1" ht="12" x14ac:dyDescent="0.2">
      <c r="A314" s="200"/>
      <c r="B314" s="199" t="s">
        <v>437</v>
      </c>
      <c r="C314" s="1037" t="s">
        <v>438</v>
      </c>
      <c r="D314" s="1037"/>
      <c r="E314" s="1037"/>
      <c r="F314" s="201"/>
      <c r="G314" s="201"/>
      <c r="H314" s="201"/>
      <c r="I314" s="201"/>
      <c r="J314" s="202">
        <v>8.0299999999999994</v>
      </c>
      <c r="K314" s="201" t="s">
        <v>3136</v>
      </c>
      <c r="L314" s="202">
        <v>0.19</v>
      </c>
      <c r="M314" s="201"/>
      <c r="N314" s="203"/>
      <c r="V314" s="189"/>
      <c r="W314" s="195"/>
      <c r="X314" s="195"/>
      <c r="Z314" s="163" t="s">
        <v>438</v>
      </c>
      <c r="AC314" s="195"/>
      <c r="AF314" s="207"/>
    </row>
    <row r="315" spans="1:32" s="160" customFormat="1" ht="12" x14ac:dyDescent="0.2">
      <c r="A315" s="200"/>
      <c r="B315" s="199" t="s">
        <v>439</v>
      </c>
      <c r="C315" s="1037" t="s">
        <v>440</v>
      </c>
      <c r="D315" s="1037"/>
      <c r="E315" s="1037"/>
      <c r="F315" s="201"/>
      <c r="G315" s="201"/>
      <c r="H315" s="201"/>
      <c r="I315" s="201"/>
      <c r="J315" s="202">
        <v>379.93</v>
      </c>
      <c r="K315" s="201"/>
      <c r="L315" s="202">
        <v>6.84</v>
      </c>
      <c r="M315" s="201"/>
      <c r="N315" s="203"/>
      <c r="V315" s="189"/>
      <c r="W315" s="195"/>
      <c r="X315" s="195"/>
      <c r="Z315" s="163" t="s">
        <v>440</v>
      </c>
      <c r="AC315" s="195"/>
      <c r="AF315" s="207"/>
    </row>
    <row r="316" spans="1:32" s="160" customFormat="1" ht="12" x14ac:dyDescent="0.2">
      <c r="A316" s="196"/>
      <c r="B316" s="204" t="s">
        <v>1973</v>
      </c>
      <c r="C316" s="1048" t="s">
        <v>3157</v>
      </c>
      <c r="D316" s="1048"/>
      <c r="E316" s="1048"/>
      <c r="F316" s="205" t="s">
        <v>347</v>
      </c>
      <c r="G316" s="205" t="s">
        <v>489</v>
      </c>
      <c r="H316" s="205"/>
      <c r="I316" s="205" t="s">
        <v>489</v>
      </c>
      <c r="J316" s="199"/>
      <c r="K316" s="201"/>
      <c r="L316" s="202"/>
      <c r="M316" s="201"/>
      <c r="N316" s="206"/>
      <c r="V316" s="189"/>
      <c r="W316" s="195"/>
      <c r="X316" s="195"/>
      <c r="AC316" s="195"/>
      <c r="AF316" s="207" t="s">
        <v>3157</v>
      </c>
    </row>
    <row r="317" spans="1:32" s="160" customFormat="1" ht="12" x14ac:dyDescent="0.2">
      <c r="A317" s="196"/>
      <c r="B317" s="204" t="s">
        <v>3158</v>
      </c>
      <c r="C317" s="1048" t="s">
        <v>3159</v>
      </c>
      <c r="D317" s="1048"/>
      <c r="E317" s="1048"/>
      <c r="F317" s="205" t="s">
        <v>347</v>
      </c>
      <c r="G317" s="205" t="s">
        <v>1004</v>
      </c>
      <c r="H317" s="205"/>
      <c r="I317" s="205" t="s">
        <v>2707</v>
      </c>
      <c r="J317" s="199"/>
      <c r="K317" s="201"/>
      <c r="L317" s="202"/>
      <c r="M317" s="201"/>
      <c r="N317" s="206"/>
      <c r="V317" s="189"/>
      <c r="W317" s="195"/>
      <c r="X317" s="195"/>
      <c r="AC317" s="195"/>
      <c r="AF317" s="207" t="s">
        <v>3159</v>
      </c>
    </row>
    <row r="318" spans="1:32" s="160" customFormat="1" ht="12" x14ac:dyDescent="0.2">
      <c r="A318" s="196"/>
      <c r="B318" s="204" t="s">
        <v>3161</v>
      </c>
      <c r="C318" s="1048" t="s">
        <v>3162</v>
      </c>
      <c r="D318" s="1048"/>
      <c r="E318" s="1048"/>
      <c r="F318" s="205" t="s">
        <v>1017</v>
      </c>
      <c r="G318" s="205" t="s">
        <v>489</v>
      </c>
      <c r="H318" s="205"/>
      <c r="I318" s="205" t="s">
        <v>489</v>
      </c>
      <c r="J318" s="199"/>
      <c r="K318" s="201"/>
      <c r="L318" s="202"/>
      <c r="M318" s="201"/>
      <c r="N318" s="206"/>
      <c r="V318" s="189"/>
      <c r="W318" s="195"/>
      <c r="X318" s="195"/>
      <c r="AC318" s="195"/>
      <c r="AF318" s="207" t="s">
        <v>3162</v>
      </c>
    </row>
    <row r="319" spans="1:32" s="160" customFormat="1" ht="12" x14ac:dyDescent="0.2">
      <c r="A319" s="196"/>
      <c r="B319" s="204" t="s">
        <v>3161</v>
      </c>
      <c r="C319" s="1048" t="s">
        <v>2532</v>
      </c>
      <c r="D319" s="1048"/>
      <c r="E319" s="1048"/>
      <c r="F319" s="205" t="s">
        <v>488</v>
      </c>
      <c r="G319" s="205" t="s">
        <v>489</v>
      </c>
      <c r="H319" s="205"/>
      <c r="I319" s="205" t="s">
        <v>489</v>
      </c>
      <c r="J319" s="199"/>
      <c r="K319" s="201"/>
      <c r="L319" s="202"/>
      <c r="M319" s="201"/>
      <c r="N319" s="206"/>
      <c r="V319" s="189"/>
      <c r="W319" s="195"/>
      <c r="X319" s="195"/>
      <c r="AC319" s="195"/>
      <c r="AF319" s="207" t="s">
        <v>2532</v>
      </c>
    </row>
    <row r="320" spans="1:32" s="160" customFormat="1" ht="12" x14ac:dyDescent="0.2">
      <c r="A320" s="196"/>
      <c r="B320" s="204" t="s">
        <v>3163</v>
      </c>
      <c r="C320" s="1048" t="s">
        <v>3164</v>
      </c>
      <c r="D320" s="1048"/>
      <c r="E320" s="1048"/>
      <c r="F320" s="205" t="s">
        <v>1017</v>
      </c>
      <c r="G320" s="205" t="s">
        <v>489</v>
      </c>
      <c r="H320" s="205"/>
      <c r="I320" s="205" t="s">
        <v>489</v>
      </c>
      <c r="J320" s="199"/>
      <c r="K320" s="201"/>
      <c r="L320" s="202"/>
      <c r="M320" s="201"/>
      <c r="N320" s="206"/>
      <c r="V320" s="189"/>
      <c r="W320" s="195"/>
      <c r="X320" s="195"/>
      <c r="AC320" s="195"/>
      <c r="AF320" s="207" t="s">
        <v>3164</v>
      </c>
    </row>
    <row r="321" spans="1:32" s="160" customFormat="1" ht="12" x14ac:dyDescent="0.2">
      <c r="A321" s="200"/>
      <c r="B321" s="199"/>
      <c r="C321" s="1037" t="s">
        <v>443</v>
      </c>
      <c r="D321" s="1037"/>
      <c r="E321" s="1037"/>
      <c r="F321" s="201" t="s">
        <v>444</v>
      </c>
      <c r="G321" s="201" t="s">
        <v>3269</v>
      </c>
      <c r="H321" s="201" t="s">
        <v>3136</v>
      </c>
      <c r="I321" s="201" t="s">
        <v>3270</v>
      </c>
      <c r="J321" s="202"/>
      <c r="K321" s="201"/>
      <c r="L321" s="202"/>
      <c r="M321" s="201"/>
      <c r="N321" s="203"/>
      <c r="V321" s="189"/>
      <c r="W321" s="195"/>
      <c r="X321" s="195"/>
      <c r="AA321" s="163" t="s">
        <v>443</v>
      </c>
      <c r="AC321" s="195"/>
      <c r="AF321" s="207"/>
    </row>
    <row r="322" spans="1:32" s="160" customFormat="1" ht="12" x14ac:dyDescent="0.2">
      <c r="A322" s="200"/>
      <c r="B322" s="199"/>
      <c r="C322" s="1037" t="s">
        <v>447</v>
      </c>
      <c r="D322" s="1037"/>
      <c r="E322" s="1037"/>
      <c r="F322" s="201" t="s">
        <v>444</v>
      </c>
      <c r="G322" s="201" t="s">
        <v>2396</v>
      </c>
      <c r="H322" s="201" t="s">
        <v>3136</v>
      </c>
      <c r="I322" s="201" t="s">
        <v>3271</v>
      </c>
      <c r="J322" s="202"/>
      <c r="K322" s="201"/>
      <c r="L322" s="202"/>
      <c r="M322" s="201"/>
      <c r="N322" s="203"/>
      <c r="V322" s="189"/>
      <c r="W322" s="195"/>
      <c r="X322" s="195"/>
      <c r="AA322" s="163" t="s">
        <v>447</v>
      </c>
      <c r="AC322" s="195"/>
      <c r="AF322" s="207"/>
    </row>
    <row r="323" spans="1:32" s="160" customFormat="1" ht="12" x14ac:dyDescent="0.2">
      <c r="A323" s="200"/>
      <c r="B323" s="199"/>
      <c r="C323" s="1047" t="s">
        <v>450</v>
      </c>
      <c r="D323" s="1047"/>
      <c r="E323" s="1047"/>
      <c r="F323" s="208"/>
      <c r="G323" s="208"/>
      <c r="H323" s="208"/>
      <c r="I323" s="208"/>
      <c r="J323" s="209">
        <v>1279.53</v>
      </c>
      <c r="K323" s="208"/>
      <c r="L323" s="209">
        <v>28.1</v>
      </c>
      <c r="M323" s="208"/>
      <c r="N323" s="210"/>
      <c r="V323" s="189"/>
      <c r="W323" s="195"/>
      <c r="X323" s="195"/>
      <c r="AB323" s="163" t="s">
        <v>450</v>
      </c>
      <c r="AC323" s="195"/>
      <c r="AF323" s="207"/>
    </row>
    <row r="324" spans="1:32" s="160" customFormat="1" ht="12" x14ac:dyDescent="0.2">
      <c r="A324" s="200"/>
      <c r="B324" s="199"/>
      <c r="C324" s="1037" t="s">
        <v>451</v>
      </c>
      <c r="D324" s="1037"/>
      <c r="E324" s="1037"/>
      <c r="F324" s="201"/>
      <c r="G324" s="201"/>
      <c r="H324" s="201"/>
      <c r="I324" s="201"/>
      <c r="J324" s="202"/>
      <c r="K324" s="201"/>
      <c r="L324" s="202">
        <v>19.149999999999999</v>
      </c>
      <c r="M324" s="201"/>
      <c r="N324" s="203"/>
      <c r="V324" s="189"/>
      <c r="W324" s="195"/>
      <c r="X324" s="195"/>
      <c r="AA324" s="163" t="s">
        <v>451</v>
      </c>
      <c r="AC324" s="195"/>
      <c r="AF324" s="207"/>
    </row>
    <row r="325" spans="1:32" s="160" customFormat="1" ht="45" x14ac:dyDescent="0.2">
      <c r="A325" s="200"/>
      <c r="B325" s="199" t="s">
        <v>2540</v>
      </c>
      <c r="C325" s="1037" t="s">
        <v>2541</v>
      </c>
      <c r="D325" s="1037"/>
      <c r="E325" s="1037"/>
      <c r="F325" s="201" t="s">
        <v>454</v>
      </c>
      <c r="G325" s="201" t="s">
        <v>1241</v>
      </c>
      <c r="H325" s="201"/>
      <c r="I325" s="201" t="s">
        <v>1241</v>
      </c>
      <c r="J325" s="202"/>
      <c r="K325" s="201"/>
      <c r="L325" s="202">
        <v>23.17</v>
      </c>
      <c r="M325" s="201"/>
      <c r="N325" s="203"/>
      <c r="V325" s="189"/>
      <c r="W325" s="195"/>
      <c r="X325" s="195"/>
      <c r="AA325" s="163" t="s">
        <v>2541</v>
      </c>
      <c r="AC325" s="195"/>
      <c r="AF325" s="207"/>
    </row>
    <row r="326" spans="1:32" s="160" customFormat="1" ht="45" x14ac:dyDescent="0.2">
      <c r="A326" s="200"/>
      <c r="B326" s="199" t="s">
        <v>2542</v>
      </c>
      <c r="C326" s="1037" t="s">
        <v>2543</v>
      </c>
      <c r="D326" s="1037"/>
      <c r="E326" s="1037"/>
      <c r="F326" s="201" t="s">
        <v>454</v>
      </c>
      <c r="G326" s="201" t="s">
        <v>974</v>
      </c>
      <c r="H326" s="201"/>
      <c r="I326" s="201" t="s">
        <v>974</v>
      </c>
      <c r="J326" s="202"/>
      <c r="K326" s="201"/>
      <c r="L326" s="202">
        <v>13.79</v>
      </c>
      <c r="M326" s="201"/>
      <c r="N326" s="203"/>
      <c r="V326" s="189"/>
      <c r="W326" s="195"/>
      <c r="X326" s="195"/>
      <c r="AA326" s="163" t="s">
        <v>2543</v>
      </c>
      <c r="AC326" s="195"/>
      <c r="AF326" s="207"/>
    </row>
    <row r="327" spans="1:32" s="160" customFormat="1" ht="12" x14ac:dyDescent="0.2">
      <c r="A327" s="211"/>
      <c r="B327" s="212"/>
      <c r="C327" s="1039" t="s">
        <v>459</v>
      </c>
      <c r="D327" s="1039"/>
      <c r="E327" s="1039"/>
      <c r="F327" s="192"/>
      <c r="G327" s="192"/>
      <c r="H327" s="192"/>
      <c r="I327" s="192"/>
      <c r="J327" s="193"/>
      <c r="K327" s="192"/>
      <c r="L327" s="193">
        <v>65.06</v>
      </c>
      <c r="M327" s="208"/>
      <c r="N327" s="194"/>
      <c r="V327" s="189"/>
      <c r="W327" s="195"/>
      <c r="X327" s="195"/>
      <c r="AC327" s="195" t="s">
        <v>459</v>
      </c>
      <c r="AF327" s="207"/>
    </row>
    <row r="328" spans="1:32" s="160" customFormat="1" ht="33.75" x14ac:dyDescent="0.2">
      <c r="A328" s="190" t="s">
        <v>828</v>
      </c>
      <c r="B328" s="191" t="s">
        <v>3272</v>
      </c>
      <c r="C328" s="1039" t="s">
        <v>3273</v>
      </c>
      <c r="D328" s="1039"/>
      <c r="E328" s="1039"/>
      <c r="F328" s="192" t="s">
        <v>347</v>
      </c>
      <c r="G328" s="192"/>
      <c r="H328" s="192"/>
      <c r="I328" s="192" t="s">
        <v>2707</v>
      </c>
      <c r="J328" s="193">
        <v>109.09</v>
      </c>
      <c r="K328" s="192"/>
      <c r="L328" s="193">
        <v>196.36</v>
      </c>
      <c r="M328" s="192"/>
      <c r="N328" s="194"/>
      <c r="V328" s="189"/>
      <c r="W328" s="195"/>
      <c r="X328" s="195" t="s">
        <v>3273</v>
      </c>
      <c r="AC328" s="195"/>
      <c r="AF328" s="207"/>
    </row>
    <row r="329" spans="1:32" s="160" customFormat="1" ht="12" x14ac:dyDescent="0.2">
      <c r="A329" s="211"/>
      <c r="B329" s="212"/>
      <c r="C329" s="168" t="s">
        <v>462</v>
      </c>
      <c r="D329" s="213"/>
      <c r="E329" s="213"/>
      <c r="F329" s="214"/>
      <c r="G329" s="214"/>
      <c r="H329" s="214"/>
      <c r="I329" s="214"/>
      <c r="J329" s="215"/>
      <c r="K329" s="214"/>
      <c r="L329" s="215"/>
      <c r="M329" s="216"/>
      <c r="N329" s="217"/>
      <c r="V329" s="189"/>
      <c r="W329" s="195"/>
      <c r="X329" s="195"/>
      <c r="AC329" s="195"/>
      <c r="AF329" s="207"/>
    </row>
    <row r="330" spans="1:32" s="160" customFormat="1" ht="12" x14ac:dyDescent="0.2">
      <c r="A330" s="196"/>
      <c r="B330" s="197"/>
      <c r="C330" s="1037" t="s">
        <v>3274</v>
      </c>
      <c r="D330" s="1037"/>
      <c r="E330" s="1037"/>
      <c r="F330" s="1037"/>
      <c r="G330" s="1037"/>
      <c r="H330" s="1037"/>
      <c r="I330" s="1037"/>
      <c r="J330" s="1037"/>
      <c r="K330" s="1037"/>
      <c r="L330" s="1037"/>
      <c r="M330" s="1037"/>
      <c r="N330" s="1046"/>
      <c r="V330" s="189"/>
      <c r="W330" s="195"/>
      <c r="X330" s="195"/>
      <c r="AC330" s="195"/>
      <c r="AE330" s="163" t="s">
        <v>3274</v>
      </c>
      <c r="AF330" s="207"/>
    </row>
    <row r="331" spans="1:32" s="160" customFormat="1" ht="56.25" x14ac:dyDescent="0.2">
      <c r="A331" s="190" t="s">
        <v>832</v>
      </c>
      <c r="B331" s="191" t="s">
        <v>3239</v>
      </c>
      <c r="C331" s="1039" t="s">
        <v>3275</v>
      </c>
      <c r="D331" s="1039"/>
      <c r="E331" s="1039"/>
      <c r="F331" s="192" t="s">
        <v>532</v>
      </c>
      <c r="G331" s="192"/>
      <c r="H331" s="192"/>
      <c r="I331" s="192" t="s">
        <v>3276</v>
      </c>
      <c r="J331" s="193"/>
      <c r="K331" s="192"/>
      <c r="L331" s="193"/>
      <c r="M331" s="192"/>
      <c r="N331" s="194"/>
      <c r="V331" s="189"/>
      <c r="W331" s="195"/>
      <c r="X331" s="195" t="s">
        <v>3275</v>
      </c>
      <c r="AC331" s="195"/>
      <c r="AF331" s="207"/>
    </row>
    <row r="332" spans="1:32" s="160" customFormat="1" ht="12" x14ac:dyDescent="0.2">
      <c r="A332" s="196"/>
      <c r="B332" s="197"/>
      <c r="C332" s="1037" t="s">
        <v>3277</v>
      </c>
      <c r="D332" s="1037"/>
      <c r="E332" s="1037"/>
      <c r="F332" s="1037"/>
      <c r="G332" s="1037"/>
      <c r="H332" s="1037"/>
      <c r="I332" s="1037"/>
      <c r="J332" s="1037"/>
      <c r="K332" s="1037"/>
      <c r="L332" s="1037"/>
      <c r="M332" s="1037"/>
      <c r="N332" s="1046"/>
      <c r="V332" s="189"/>
      <c r="W332" s="195"/>
      <c r="X332" s="195"/>
      <c r="AC332" s="195"/>
      <c r="AE332" s="163" t="s">
        <v>3277</v>
      </c>
      <c r="AF332" s="207"/>
    </row>
    <row r="333" spans="1:32" s="160" customFormat="1" ht="33.75" x14ac:dyDescent="0.2">
      <c r="A333" s="198"/>
      <c r="B333" s="199" t="s">
        <v>430</v>
      </c>
      <c r="C333" s="1037" t="s">
        <v>431</v>
      </c>
      <c r="D333" s="1037"/>
      <c r="E333" s="1037"/>
      <c r="F333" s="1037"/>
      <c r="G333" s="1037"/>
      <c r="H333" s="1037"/>
      <c r="I333" s="1037"/>
      <c r="J333" s="1037"/>
      <c r="K333" s="1037"/>
      <c r="L333" s="1037"/>
      <c r="M333" s="1037"/>
      <c r="N333" s="1046"/>
      <c r="V333" s="189"/>
      <c r="W333" s="195"/>
      <c r="X333" s="195"/>
      <c r="Y333" s="163" t="s">
        <v>431</v>
      </c>
      <c r="AC333" s="195"/>
      <c r="AF333" s="207"/>
    </row>
    <row r="334" spans="1:32" s="160" customFormat="1" ht="12" x14ac:dyDescent="0.2">
      <c r="A334" s="198"/>
      <c r="B334" s="199" t="s">
        <v>3134</v>
      </c>
      <c r="C334" s="1037" t="s">
        <v>3135</v>
      </c>
      <c r="D334" s="1037"/>
      <c r="E334" s="1037"/>
      <c r="F334" s="1037"/>
      <c r="G334" s="1037"/>
      <c r="H334" s="1037"/>
      <c r="I334" s="1037"/>
      <c r="J334" s="1037"/>
      <c r="K334" s="1037"/>
      <c r="L334" s="1037"/>
      <c r="M334" s="1037"/>
      <c r="N334" s="1046"/>
      <c r="V334" s="189"/>
      <c r="W334" s="195"/>
      <c r="X334" s="195"/>
      <c r="Y334" s="163" t="s">
        <v>3135</v>
      </c>
      <c r="AC334" s="195"/>
      <c r="AF334" s="207"/>
    </row>
    <row r="335" spans="1:32" s="160" customFormat="1" ht="12" x14ac:dyDescent="0.2">
      <c r="A335" s="200"/>
      <c r="B335" s="199" t="s">
        <v>423</v>
      </c>
      <c r="C335" s="1037" t="s">
        <v>432</v>
      </c>
      <c r="D335" s="1037"/>
      <c r="E335" s="1037"/>
      <c r="F335" s="201"/>
      <c r="G335" s="201"/>
      <c r="H335" s="201"/>
      <c r="I335" s="201"/>
      <c r="J335" s="202">
        <v>1345.96</v>
      </c>
      <c r="K335" s="201" t="s">
        <v>3136</v>
      </c>
      <c r="L335" s="202">
        <v>64.13</v>
      </c>
      <c r="M335" s="201"/>
      <c r="N335" s="203"/>
      <c r="V335" s="189"/>
      <c r="W335" s="195"/>
      <c r="X335" s="195"/>
      <c r="Z335" s="163" t="s">
        <v>432</v>
      </c>
      <c r="AC335" s="195"/>
      <c r="AF335" s="207"/>
    </row>
    <row r="336" spans="1:32" s="160" customFormat="1" ht="12" x14ac:dyDescent="0.2">
      <c r="A336" s="200"/>
      <c r="B336" s="199" t="s">
        <v>434</v>
      </c>
      <c r="C336" s="1037" t="s">
        <v>435</v>
      </c>
      <c r="D336" s="1037"/>
      <c r="E336" s="1037"/>
      <c r="F336" s="201"/>
      <c r="G336" s="201"/>
      <c r="H336" s="201"/>
      <c r="I336" s="201"/>
      <c r="J336" s="202">
        <v>117.43</v>
      </c>
      <c r="K336" s="201" t="s">
        <v>3136</v>
      </c>
      <c r="L336" s="202">
        <v>5.59</v>
      </c>
      <c r="M336" s="201"/>
      <c r="N336" s="203"/>
      <c r="V336" s="189"/>
      <c r="W336" s="195"/>
      <c r="X336" s="195"/>
      <c r="Z336" s="163" t="s">
        <v>435</v>
      </c>
      <c r="AC336" s="195"/>
      <c r="AF336" s="207"/>
    </row>
    <row r="337" spans="1:32" s="160" customFormat="1" ht="12" x14ac:dyDescent="0.2">
      <c r="A337" s="200"/>
      <c r="B337" s="199" t="s">
        <v>437</v>
      </c>
      <c r="C337" s="1037" t="s">
        <v>438</v>
      </c>
      <c r="D337" s="1037"/>
      <c r="E337" s="1037"/>
      <c r="F337" s="201"/>
      <c r="G337" s="201"/>
      <c r="H337" s="201"/>
      <c r="I337" s="201"/>
      <c r="J337" s="202">
        <v>14.83</v>
      </c>
      <c r="K337" s="201" t="s">
        <v>3136</v>
      </c>
      <c r="L337" s="202">
        <v>0.71</v>
      </c>
      <c r="M337" s="201"/>
      <c r="N337" s="203"/>
      <c r="V337" s="189"/>
      <c r="W337" s="195"/>
      <c r="X337" s="195"/>
      <c r="Z337" s="163" t="s">
        <v>438</v>
      </c>
      <c r="AC337" s="195"/>
      <c r="AF337" s="207"/>
    </row>
    <row r="338" spans="1:32" s="160" customFormat="1" ht="12" x14ac:dyDescent="0.2">
      <c r="A338" s="200"/>
      <c r="B338" s="199" t="s">
        <v>439</v>
      </c>
      <c r="C338" s="1037" t="s">
        <v>440</v>
      </c>
      <c r="D338" s="1037"/>
      <c r="E338" s="1037"/>
      <c r="F338" s="201"/>
      <c r="G338" s="201"/>
      <c r="H338" s="201"/>
      <c r="I338" s="201"/>
      <c r="J338" s="202">
        <v>434.65</v>
      </c>
      <c r="K338" s="201"/>
      <c r="L338" s="202">
        <v>15.78</v>
      </c>
      <c r="M338" s="201"/>
      <c r="N338" s="203"/>
      <c r="V338" s="189"/>
      <c r="W338" s="195"/>
      <c r="X338" s="195"/>
      <c r="Z338" s="163" t="s">
        <v>440</v>
      </c>
      <c r="AC338" s="195"/>
      <c r="AF338" s="207"/>
    </row>
    <row r="339" spans="1:32" s="160" customFormat="1" ht="12" x14ac:dyDescent="0.2">
      <c r="A339" s="196"/>
      <c r="B339" s="204" t="s">
        <v>1973</v>
      </c>
      <c r="C339" s="1048" t="s">
        <v>3157</v>
      </c>
      <c r="D339" s="1048"/>
      <c r="E339" s="1048"/>
      <c r="F339" s="205" t="s">
        <v>347</v>
      </c>
      <c r="G339" s="205" t="s">
        <v>489</v>
      </c>
      <c r="H339" s="205"/>
      <c r="I339" s="205" t="s">
        <v>489</v>
      </c>
      <c r="J339" s="199"/>
      <c r="K339" s="201"/>
      <c r="L339" s="202"/>
      <c r="M339" s="201"/>
      <c r="N339" s="206"/>
      <c r="V339" s="189"/>
      <c r="W339" s="195"/>
      <c r="X339" s="195"/>
      <c r="AC339" s="195"/>
      <c r="AF339" s="207" t="s">
        <v>3157</v>
      </c>
    </row>
    <row r="340" spans="1:32" s="160" customFormat="1" ht="12" x14ac:dyDescent="0.2">
      <c r="A340" s="196"/>
      <c r="B340" s="204" t="s">
        <v>3158</v>
      </c>
      <c r="C340" s="1048" t="s">
        <v>3159</v>
      </c>
      <c r="D340" s="1048"/>
      <c r="E340" s="1048"/>
      <c r="F340" s="205" t="s">
        <v>347</v>
      </c>
      <c r="G340" s="205" t="s">
        <v>1004</v>
      </c>
      <c r="H340" s="205"/>
      <c r="I340" s="205" t="s">
        <v>3278</v>
      </c>
      <c r="J340" s="199"/>
      <c r="K340" s="201"/>
      <c r="L340" s="202"/>
      <c r="M340" s="201"/>
      <c r="N340" s="206"/>
      <c r="V340" s="189"/>
      <c r="W340" s="195"/>
      <c r="X340" s="195"/>
      <c r="AC340" s="195"/>
      <c r="AF340" s="207" t="s">
        <v>3159</v>
      </c>
    </row>
    <row r="341" spans="1:32" s="160" customFormat="1" ht="12" x14ac:dyDescent="0.2">
      <c r="A341" s="196"/>
      <c r="B341" s="204" t="s">
        <v>3161</v>
      </c>
      <c r="C341" s="1048" t="s">
        <v>3162</v>
      </c>
      <c r="D341" s="1048"/>
      <c r="E341" s="1048"/>
      <c r="F341" s="205" t="s">
        <v>1017</v>
      </c>
      <c r="G341" s="205" t="s">
        <v>489</v>
      </c>
      <c r="H341" s="205"/>
      <c r="I341" s="205" t="s">
        <v>489</v>
      </c>
      <c r="J341" s="199"/>
      <c r="K341" s="201"/>
      <c r="L341" s="202"/>
      <c r="M341" s="201"/>
      <c r="N341" s="206"/>
      <c r="V341" s="189"/>
      <c r="W341" s="195"/>
      <c r="X341" s="195"/>
      <c r="AC341" s="195"/>
      <c r="AF341" s="207" t="s">
        <v>3162</v>
      </c>
    </row>
    <row r="342" spans="1:32" s="160" customFormat="1" ht="12" x14ac:dyDescent="0.2">
      <c r="A342" s="196"/>
      <c r="B342" s="204" t="s">
        <v>3161</v>
      </c>
      <c r="C342" s="1048" t="s">
        <v>2532</v>
      </c>
      <c r="D342" s="1048"/>
      <c r="E342" s="1048"/>
      <c r="F342" s="205" t="s">
        <v>488</v>
      </c>
      <c r="G342" s="205" t="s">
        <v>489</v>
      </c>
      <c r="H342" s="205"/>
      <c r="I342" s="205" t="s">
        <v>489</v>
      </c>
      <c r="J342" s="199"/>
      <c r="K342" s="201"/>
      <c r="L342" s="202"/>
      <c r="M342" s="201"/>
      <c r="N342" s="206"/>
      <c r="V342" s="189"/>
      <c r="W342" s="195"/>
      <c r="X342" s="195"/>
      <c r="AC342" s="195"/>
      <c r="AF342" s="207" t="s">
        <v>2532</v>
      </c>
    </row>
    <row r="343" spans="1:32" s="160" customFormat="1" ht="12" x14ac:dyDescent="0.2">
      <c r="A343" s="196"/>
      <c r="B343" s="204" t="s">
        <v>3163</v>
      </c>
      <c r="C343" s="1048" t="s">
        <v>3164</v>
      </c>
      <c r="D343" s="1048"/>
      <c r="E343" s="1048"/>
      <c r="F343" s="205" t="s">
        <v>1017</v>
      </c>
      <c r="G343" s="205" t="s">
        <v>489</v>
      </c>
      <c r="H343" s="205"/>
      <c r="I343" s="205" t="s">
        <v>489</v>
      </c>
      <c r="J343" s="199"/>
      <c r="K343" s="201"/>
      <c r="L343" s="202"/>
      <c r="M343" s="201"/>
      <c r="N343" s="206"/>
      <c r="V343" s="189"/>
      <c r="W343" s="195"/>
      <c r="X343" s="195"/>
      <c r="AC343" s="195"/>
      <c r="AF343" s="207" t="s">
        <v>3164</v>
      </c>
    </row>
    <row r="344" spans="1:32" s="160" customFormat="1" ht="12" x14ac:dyDescent="0.2">
      <c r="A344" s="196"/>
      <c r="B344" s="204" t="s">
        <v>3165</v>
      </c>
      <c r="C344" s="1048" t="s">
        <v>3166</v>
      </c>
      <c r="D344" s="1048"/>
      <c r="E344" s="1048"/>
      <c r="F344" s="205" t="s">
        <v>1017</v>
      </c>
      <c r="G344" s="205" t="s">
        <v>489</v>
      </c>
      <c r="H344" s="205"/>
      <c r="I344" s="205" t="s">
        <v>489</v>
      </c>
      <c r="J344" s="199"/>
      <c r="K344" s="201"/>
      <c r="L344" s="202"/>
      <c r="M344" s="201"/>
      <c r="N344" s="206"/>
      <c r="V344" s="189"/>
      <c r="W344" s="195"/>
      <c r="X344" s="195"/>
      <c r="AC344" s="195"/>
      <c r="AF344" s="207" t="s">
        <v>3166</v>
      </c>
    </row>
    <row r="345" spans="1:32" s="160" customFormat="1" ht="12" x14ac:dyDescent="0.2">
      <c r="A345" s="200"/>
      <c r="B345" s="199"/>
      <c r="C345" s="1037" t="s">
        <v>443</v>
      </c>
      <c r="D345" s="1037"/>
      <c r="E345" s="1037"/>
      <c r="F345" s="201" t="s">
        <v>444</v>
      </c>
      <c r="G345" s="201" t="s">
        <v>1890</v>
      </c>
      <c r="H345" s="201" t="s">
        <v>3136</v>
      </c>
      <c r="I345" s="201" t="s">
        <v>3279</v>
      </c>
      <c r="J345" s="202"/>
      <c r="K345" s="201"/>
      <c r="L345" s="202"/>
      <c r="M345" s="201"/>
      <c r="N345" s="203"/>
      <c r="V345" s="189"/>
      <c r="W345" s="195"/>
      <c r="X345" s="195"/>
      <c r="AA345" s="163" t="s">
        <v>443</v>
      </c>
      <c r="AC345" s="195"/>
      <c r="AF345" s="207"/>
    </row>
    <row r="346" spans="1:32" s="160" customFormat="1" ht="12" x14ac:dyDescent="0.2">
      <c r="A346" s="200"/>
      <c r="B346" s="199"/>
      <c r="C346" s="1037" t="s">
        <v>447</v>
      </c>
      <c r="D346" s="1037"/>
      <c r="E346" s="1037"/>
      <c r="F346" s="201" t="s">
        <v>444</v>
      </c>
      <c r="G346" s="201" t="s">
        <v>1160</v>
      </c>
      <c r="H346" s="201" t="s">
        <v>3136</v>
      </c>
      <c r="I346" s="201" t="s">
        <v>3280</v>
      </c>
      <c r="J346" s="202"/>
      <c r="K346" s="201"/>
      <c r="L346" s="202"/>
      <c r="M346" s="201"/>
      <c r="N346" s="203"/>
      <c r="V346" s="189"/>
      <c r="W346" s="195"/>
      <c r="X346" s="195"/>
      <c r="AA346" s="163" t="s">
        <v>447</v>
      </c>
      <c r="AC346" s="195"/>
      <c r="AF346" s="207"/>
    </row>
    <row r="347" spans="1:32" s="160" customFormat="1" ht="12" x14ac:dyDescent="0.2">
      <c r="A347" s="200"/>
      <c r="B347" s="199"/>
      <c r="C347" s="1047" t="s">
        <v>450</v>
      </c>
      <c r="D347" s="1047"/>
      <c r="E347" s="1047"/>
      <c r="F347" s="208"/>
      <c r="G347" s="208"/>
      <c r="H347" s="208"/>
      <c r="I347" s="208"/>
      <c r="J347" s="209">
        <v>1898.04</v>
      </c>
      <c r="K347" s="208"/>
      <c r="L347" s="209">
        <v>85.5</v>
      </c>
      <c r="M347" s="208"/>
      <c r="N347" s="210"/>
      <c r="V347" s="189"/>
      <c r="W347" s="195"/>
      <c r="X347" s="195"/>
      <c r="AB347" s="163" t="s">
        <v>450</v>
      </c>
      <c r="AC347" s="195"/>
      <c r="AF347" s="207"/>
    </row>
    <row r="348" spans="1:32" s="160" customFormat="1" ht="12" x14ac:dyDescent="0.2">
      <c r="A348" s="200"/>
      <c r="B348" s="199"/>
      <c r="C348" s="1037" t="s">
        <v>451</v>
      </c>
      <c r="D348" s="1037"/>
      <c r="E348" s="1037"/>
      <c r="F348" s="201"/>
      <c r="G348" s="201"/>
      <c r="H348" s="201"/>
      <c r="I348" s="201"/>
      <c r="J348" s="202"/>
      <c r="K348" s="201"/>
      <c r="L348" s="202">
        <v>64.84</v>
      </c>
      <c r="M348" s="201"/>
      <c r="N348" s="203"/>
      <c r="V348" s="189"/>
      <c r="W348" s="195"/>
      <c r="X348" s="195"/>
      <c r="AA348" s="163" t="s">
        <v>451</v>
      </c>
      <c r="AC348" s="195"/>
      <c r="AF348" s="207"/>
    </row>
    <row r="349" spans="1:32" s="160" customFormat="1" ht="45" x14ac:dyDescent="0.2">
      <c r="A349" s="200"/>
      <c r="B349" s="199" t="s">
        <v>2540</v>
      </c>
      <c r="C349" s="1037" t="s">
        <v>2541</v>
      </c>
      <c r="D349" s="1037"/>
      <c r="E349" s="1037"/>
      <c r="F349" s="201" t="s">
        <v>454</v>
      </c>
      <c r="G349" s="201" t="s">
        <v>1241</v>
      </c>
      <c r="H349" s="201"/>
      <c r="I349" s="201" t="s">
        <v>1241</v>
      </c>
      <c r="J349" s="202"/>
      <c r="K349" s="201"/>
      <c r="L349" s="202">
        <v>78.459999999999994</v>
      </c>
      <c r="M349" s="201"/>
      <c r="N349" s="203"/>
      <c r="V349" s="189"/>
      <c r="W349" s="195"/>
      <c r="X349" s="195"/>
      <c r="AA349" s="163" t="s">
        <v>2541</v>
      </c>
      <c r="AC349" s="195"/>
      <c r="AF349" s="207"/>
    </row>
    <row r="350" spans="1:32" s="160" customFormat="1" ht="45" x14ac:dyDescent="0.2">
      <c r="A350" s="200"/>
      <c r="B350" s="199" t="s">
        <v>2542</v>
      </c>
      <c r="C350" s="1037" t="s">
        <v>2543</v>
      </c>
      <c r="D350" s="1037"/>
      <c r="E350" s="1037"/>
      <c r="F350" s="201" t="s">
        <v>454</v>
      </c>
      <c r="G350" s="201" t="s">
        <v>974</v>
      </c>
      <c r="H350" s="201"/>
      <c r="I350" s="201" t="s">
        <v>974</v>
      </c>
      <c r="J350" s="202"/>
      <c r="K350" s="201"/>
      <c r="L350" s="202">
        <v>46.68</v>
      </c>
      <c r="M350" s="201"/>
      <c r="N350" s="203"/>
      <c r="V350" s="189"/>
      <c r="W350" s="195"/>
      <c r="X350" s="195"/>
      <c r="AA350" s="163" t="s">
        <v>2543</v>
      </c>
      <c r="AC350" s="195"/>
      <c r="AF350" s="207"/>
    </row>
    <row r="351" spans="1:32" s="160" customFormat="1" ht="12" x14ac:dyDescent="0.2">
      <c r="A351" s="211"/>
      <c r="B351" s="212"/>
      <c r="C351" s="1039" t="s">
        <v>459</v>
      </c>
      <c r="D351" s="1039"/>
      <c r="E351" s="1039"/>
      <c r="F351" s="192"/>
      <c r="G351" s="192"/>
      <c r="H351" s="192"/>
      <c r="I351" s="192"/>
      <c r="J351" s="193"/>
      <c r="K351" s="192"/>
      <c r="L351" s="193">
        <v>210.64</v>
      </c>
      <c r="M351" s="208"/>
      <c r="N351" s="194"/>
      <c r="V351" s="189"/>
      <c r="W351" s="195"/>
      <c r="X351" s="195"/>
      <c r="AC351" s="195" t="s">
        <v>459</v>
      </c>
      <c r="AF351" s="207"/>
    </row>
    <row r="352" spans="1:32" s="160" customFormat="1" ht="33.75" x14ac:dyDescent="0.2">
      <c r="A352" s="190" t="s">
        <v>841</v>
      </c>
      <c r="B352" s="191" t="s">
        <v>3281</v>
      </c>
      <c r="C352" s="1039" t="s">
        <v>3282</v>
      </c>
      <c r="D352" s="1039"/>
      <c r="E352" s="1039"/>
      <c r="F352" s="192" t="s">
        <v>347</v>
      </c>
      <c r="G352" s="192"/>
      <c r="H352" s="192"/>
      <c r="I352" s="192" t="s">
        <v>437</v>
      </c>
      <c r="J352" s="193">
        <v>72.7</v>
      </c>
      <c r="K352" s="192"/>
      <c r="L352" s="193">
        <v>218.1</v>
      </c>
      <c r="M352" s="192"/>
      <c r="N352" s="194"/>
      <c r="V352" s="189"/>
      <c r="W352" s="195"/>
      <c r="X352" s="195" t="s">
        <v>3282</v>
      </c>
      <c r="AC352" s="195"/>
      <c r="AF352" s="207"/>
    </row>
    <row r="353" spans="1:32" s="160" customFormat="1" ht="12" x14ac:dyDescent="0.2">
      <c r="A353" s="211"/>
      <c r="B353" s="212"/>
      <c r="C353" s="168" t="s">
        <v>3173</v>
      </c>
      <c r="D353" s="213"/>
      <c r="E353" s="213"/>
      <c r="F353" s="214"/>
      <c r="G353" s="214"/>
      <c r="H353" s="214"/>
      <c r="I353" s="214"/>
      <c r="J353" s="215"/>
      <c r="K353" s="214"/>
      <c r="L353" s="215"/>
      <c r="M353" s="216"/>
      <c r="N353" s="217"/>
      <c r="V353" s="189"/>
      <c r="W353" s="195"/>
      <c r="X353" s="195"/>
      <c r="AC353" s="195"/>
      <c r="AF353" s="207"/>
    </row>
    <row r="354" spans="1:32" s="160" customFormat="1" ht="12" x14ac:dyDescent="0.2">
      <c r="A354" s="196"/>
      <c r="B354" s="197"/>
      <c r="C354" s="1037" t="s">
        <v>3283</v>
      </c>
      <c r="D354" s="1037"/>
      <c r="E354" s="1037"/>
      <c r="F354" s="1037"/>
      <c r="G354" s="1037"/>
      <c r="H354" s="1037"/>
      <c r="I354" s="1037"/>
      <c r="J354" s="1037"/>
      <c r="K354" s="1037"/>
      <c r="L354" s="1037"/>
      <c r="M354" s="1037"/>
      <c r="N354" s="1046"/>
      <c r="V354" s="189"/>
      <c r="W354" s="195"/>
      <c r="X354" s="195"/>
      <c r="AC354" s="195"/>
      <c r="AE354" s="163" t="s">
        <v>3283</v>
      </c>
      <c r="AF354" s="207"/>
    </row>
    <row r="355" spans="1:32" s="160" customFormat="1" ht="33.75" x14ac:dyDescent="0.2">
      <c r="A355" s="190" t="s">
        <v>845</v>
      </c>
      <c r="B355" s="191" t="s">
        <v>3284</v>
      </c>
      <c r="C355" s="1039" t="s">
        <v>3285</v>
      </c>
      <c r="D355" s="1039"/>
      <c r="E355" s="1039"/>
      <c r="F355" s="192" t="s">
        <v>347</v>
      </c>
      <c r="G355" s="192"/>
      <c r="H355" s="192"/>
      <c r="I355" s="192" t="s">
        <v>2960</v>
      </c>
      <c r="J355" s="193">
        <v>84.01</v>
      </c>
      <c r="K355" s="192"/>
      <c r="L355" s="193">
        <v>52.93</v>
      </c>
      <c r="M355" s="192"/>
      <c r="N355" s="194"/>
      <c r="V355" s="189"/>
      <c r="W355" s="195"/>
      <c r="X355" s="195" t="s">
        <v>3285</v>
      </c>
      <c r="AC355" s="195"/>
      <c r="AF355" s="207"/>
    </row>
    <row r="356" spans="1:32" s="160" customFormat="1" ht="12" x14ac:dyDescent="0.2">
      <c r="A356" s="211"/>
      <c r="B356" s="212"/>
      <c r="C356" s="168" t="s">
        <v>3173</v>
      </c>
      <c r="D356" s="213"/>
      <c r="E356" s="213"/>
      <c r="F356" s="214"/>
      <c r="G356" s="214"/>
      <c r="H356" s="214"/>
      <c r="I356" s="214"/>
      <c r="J356" s="215"/>
      <c r="K356" s="214"/>
      <c r="L356" s="215"/>
      <c r="M356" s="216"/>
      <c r="N356" s="217"/>
      <c r="V356" s="189"/>
      <c r="W356" s="195"/>
      <c r="X356" s="195"/>
      <c r="AC356" s="195"/>
      <c r="AF356" s="207"/>
    </row>
    <row r="357" spans="1:32" s="160" customFormat="1" ht="12" x14ac:dyDescent="0.2">
      <c r="A357" s="196"/>
      <c r="B357" s="197"/>
      <c r="C357" s="1037" t="s">
        <v>3286</v>
      </c>
      <c r="D357" s="1037"/>
      <c r="E357" s="1037"/>
      <c r="F357" s="1037"/>
      <c r="G357" s="1037"/>
      <c r="H357" s="1037"/>
      <c r="I357" s="1037"/>
      <c r="J357" s="1037"/>
      <c r="K357" s="1037"/>
      <c r="L357" s="1037"/>
      <c r="M357" s="1037"/>
      <c r="N357" s="1046"/>
      <c r="V357" s="189"/>
      <c r="W357" s="195"/>
      <c r="X357" s="195"/>
      <c r="AC357" s="195"/>
      <c r="AE357" s="163" t="s">
        <v>3286</v>
      </c>
      <c r="AF357" s="207"/>
    </row>
    <row r="358" spans="1:32" s="160" customFormat="1" ht="22.5" x14ac:dyDescent="0.2">
      <c r="A358" s="190" t="s">
        <v>673</v>
      </c>
      <c r="B358" s="191" t="s">
        <v>3287</v>
      </c>
      <c r="C358" s="1039" t="s">
        <v>3288</v>
      </c>
      <c r="D358" s="1039"/>
      <c r="E358" s="1039"/>
      <c r="F358" s="192" t="s">
        <v>1017</v>
      </c>
      <c r="G358" s="192"/>
      <c r="H358" s="192"/>
      <c r="I358" s="192" t="s">
        <v>545</v>
      </c>
      <c r="J358" s="193">
        <v>40.01</v>
      </c>
      <c r="K358" s="192"/>
      <c r="L358" s="193">
        <v>480.12</v>
      </c>
      <c r="M358" s="192"/>
      <c r="N358" s="194"/>
      <c r="V358" s="189"/>
      <c r="W358" s="195"/>
      <c r="X358" s="195" t="s">
        <v>3288</v>
      </c>
      <c r="AC358" s="195"/>
      <c r="AF358" s="207"/>
    </row>
    <row r="359" spans="1:32" s="160" customFormat="1" ht="12" x14ac:dyDescent="0.2">
      <c r="A359" s="211"/>
      <c r="B359" s="212"/>
      <c r="C359" s="168" t="s">
        <v>462</v>
      </c>
      <c r="D359" s="213"/>
      <c r="E359" s="213"/>
      <c r="F359" s="214"/>
      <c r="G359" s="214"/>
      <c r="H359" s="214"/>
      <c r="I359" s="214"/>
      <c r="J359" s="215"/>
      <c r="K359" s="214"/>
      <c r="L359" s="215"/>
      <c r="M359" s="216"/>
      <c r="N359" s="217"/>
      <c r="V359" s="189"/>
      <c r="W359" s="195"/>
      <c r="X359" s="195"/>
      <c r="AC359" s="195"/>
      <c r="AF359" s="207"/>
    </row>
    <row r="360" spans="1:32" s="160" customFormat="1" ht="22.5" x14ac:dyDescent="0.2">
      <c r="A360" s="190" t="s">
        <v>854</v>
      </c>
      <c r="B360" s="191" t="s">
        <v>3289</v>
      </c>
      <c r="C360" s="1039" t="s">
        <v>3290</v>
      </c>
      <c r="D360" s="1039"/>
      <c r="E360" s="1039"/>
      <c r="F360" s="192" t="s">
        <v>1017</v>
      </c>
      <c r="G360" s="192"/>
      <c r="H360" s="192"/>
      <c r="I360" s="192" t="s">
        <v>434</v>
      </c>
      <c r="J360" s="193">
        <v>46.9</v>
      </c>
      <c r="K360" s="192"/>
      <c r="L360" s="193">
        <v>93.8</v>
      </c>
      <c r="M360" s="192"/>
      <c r="N360" s="194"/>
      <c r="V360" s="189"/>
      <c r="W360" s="195"/>
      <c r="X360" s="195" t="s">
        <v>3290</v>
      </c>
      <c r="AC360" s="195"/>
      <c r="AF360" s="207"/>
    </row>
    <row r="361" spans="1:32" s="160" customFormat="1" ht="12" x14ac:dyDescent="0.2">
      <c r="A361" s="211"/>
      <c r="B361" s="212"/>
      <c r="C361" s="168" t="s">
        <v>462</v>
      </c>
      <c r="D361" s="213"/>
      <c r="E361" s="213"/>
      <c r="F361" s="214"/>
      <c r="G361" s="214"/>
      <c r="H361" s="214"/>
      <c r="I361" s="214"/>
      <c r="J361" s="215"/>
      <c r="K361" s="214"/>
      <c r="L361" s="215"/>
      <c r="M361" s="216"/>
      <c r="N361" s="217"/>
      <c r="V361" s="189"/>
      <c r="W361" s="195"/>
      <c r="X361" s="195"/>
      <c r="AC361" s="195"/>
      <c r="AF361" s="207"/>
    </row>
    <row r="362" spans="1:32" s="160" customFormat="1" ht="45" x14ac:dyDescent="0.2">
      <c r="A362" s="190" t="s">
        <v>857</v>
      </c>
      <c r="B362" s="191" t="s">
        <v>3291</v>
      </c>
      <c r="C362" s="1039" t="s">
        <v>3292</v>
      </c>
      <c r="D362" s="1039"/>
      <c r="E362" s="1039"/>
      <c r="F362" s="192" t="s">
        <v>1017</v>
      </c>
      <c r="G362" s="192"/>
      <c r="H362" s="192"/>
      <c r="I362" s="192" t="s">
        <v>423</v>
      </c>
      <c r="J362" s="193"/>
      <c r="K362" s="192"/>
      <c r="L362" s="193"/>
      <c r="M362" s="192"/>
      <c r="N362" s="194"/>
      <c r="V362" s="189"/>
      <c r="W362" s="195"/>
      <c r="X362" s="195" t="s">
        <v>3292</v>
      </c>
      <c r="AC362" s="195"/>
      <c r="AF362" s="207"/>
    </row>
    <row r="363" spans="1:32" s="160" customFormat="1" ht="33.75" x14ac:dyDescent="0.2">
      <c r="A363" s="198"/>
      <c r="B363" s="199" t="s">
        <v>430</v>
      </c>
      <c r="C363" s="1037" t="s">
        <v>431</v>
      </c>
      <c r="D363" s="1037"/>
      <c r="E363" s="1037"/>
      <c r="F363" s="1037"/>
      <c r="G363" s="1037"/>
      <c r="H363" s="1037"/>
      <c r="I363" s="1037"/>
      <c r="J363" s="1037"/>
      <c r="K363" s="1037"/>
      <c r="L363" s="1037"/>
      <c r="M363" s="1037"/>
      <c r="N363" s="1046"/>
      <c r="V363" s="189"/>
      <c r="W363" s="195"/>
      <c r="X363" s="195"/>
      <c r="Y363" s="163" t="s">
        <v>431</v>
      </c>
      <c r="AC363" s="195"/>
      <c r="AF363" s="207"/>
    </row>
    <row r="364" spans="1:32" s="160" customFormat="1" ht="12" x14ac:dyDescent="0.2">
      <c r="A364" s="198"/>
      <c r="B364" s="199" t="s">
        <v>3134</v>
      </c>
      <c r="C364" s="1037" t="s">
        <v>3135</v>
      </c>
      <c r="D364" s="1037"/>
      <c r="E364" s="1037"/>
      <c r="F364" s="1037"/>
      <c r="G364" s="1037"/>
      <c r="H364" s="1037"/>
      <c r="I364" s="1037"/>
      <c r="J364" s="1037"/>
      <c r="K364" s="1037"/>
      <c r="L364" s="1037"/>
      <c r="M364" s="1037"/>
      <c r="N364" s="1046"/>
      <c r="V364" s="189"/>
      <c r="W364" s="195"/>
      <c r="X364" s="195"/>
      <c r="Y364" s="163" t="s">
        <v>3135</v>
      </c>
      <c r="AC364" s="195"/>
      <c r="AF364" s="207"/>
    </row>
    <row r="365" spans="1:32" s="160" customFormat="1" ht="12" x14ac:dyDescent="0.2">
      <c r="A365" s="200"/>
      <c r="B365" s="199" t="s">
        <v>423</v>
      </c>
      <c r="C365" s="1037" t="s">
        <v>432</v>
      </c>
      <c r="D365" s="1037"/>
      <c r="E365" s="1037"/>
      <c r="F365" s="201"/>
      <c r="G365" s="201"/>
      <c r="H365" s="201"/>
      <c r="I365" s="201"/>
      <c r="J365" s="202">
        <v>12.74</v>
      </c>
      <c r="K365" s="201" t="s">
        <v>3136</v>
      </c>
      <c r="L365" s="202">
        <v>16.72</v>
      </c>
      <c r="M365" s="201"/>
      <c r="N365" s="203"/>
      <c r="V365" s="189"/>
      <c r="W365" s="195"/>
      <c r="X365" s="195"/>
      <c r="Z365" s="163" t="s">
        <v>432</v>
      </c>
      <c r="AC365" s="195"/>
      <c r="AF365" s="207"/>
    </row>
    <row r="366" spans="1:32" s="160" customFormat="1" ht="12" x14ac:dyDescent="0.2">
      <c r="A366" s="200"/>
      <c r="B366" s="199" t="s">
        <v>434</v>
      </c>
      <c r="C366" s="1037" t="s">
        <v>435</v>
      </c>
      <c r="D366" s="1037"/>
      <c r="E366" s="1037"/>
      <c r="F366" s="201"/>
      <c r="G366" s="201"/>
      <c r="H366" s="201"/>
      <c r="I366" s="201"/>
      <c r="J366" s="202">
        <v>1.75</v>
      </c>
      <c r="K366" s="201" t="s">
        <v>3136</v>
      </c>
      <c r="L366" s="202">
        <v>2.2999999999999998</v>
      </c>
      <c r="M366" s="201"/>
      <c r="N366" s="203"/>
      <c r="V366" s="189"/>
      <c r="W366" s="195"/>
      <c r="X366" s="195"/>
      <c r="Z366" s="163" t="s">
        <v>435</v>
      </c>
      <c r="AC366" s="195"/>
      <c r="AF366" s="207"/>
    </row>
    <row r="367" spans="1:32" s="160" customFormat="1" ht="12" x14ac:dyDescent="0.2">
      <c r="A367" s="200"/>
      <c r="B367" s="199" t="s">
        <v>437</v>
      </c>
      <c r="C367" s="1037" t="s">
        <v>438</v>
      </c>
      <c r="D367" s="1037"/>
      <c r="E367" s="1037"/>
      <c r="F367" s="201"/>
      <c r="G367" s="201"/>
      <c r="H367" s="201"/>
      <c r="I367" s="201"/>
      <c r="J367" s="202">
        <v>0.12</v>
      </c>
      <c r="K367" s="201" t="s">
        <v>3136</v>
      </c>
      <c r="L367" s="202">
        <v>0.16</v>
      </c>
      <c r="M367" s="201"/>
      <c r="N367" s="203"/>
      <c r="V367" s="189"/>
      <c r="W367" s="195"/>
      <c r="X367" s="195"/>
      <c r="Z367" s="163" t="s">
        <v>438</v>
      </c>
      <c r="AC367" s="195"/>
      <c r="AF367" s="207"/>
    </row>
    <row r="368" spans="1:32" s="160" customFormat="1" ht="12" x14ac:dyDescent="0.2">
      <c r="A368" s="200"/>
      <c r="B368" s="199" t="s">
        <v>439</v>
      </c>
      <c r="C368" s="1037" t="s">
        <v>440</v>
      </c>
      <c r="D368" s="1037"/>
      <c r="E368" s="1037"/>
      <c r="F368" s="201"/>
      <c r="G368" s="201"/>
      <c r="H368" s="201"/>
      <c r="I368" s="201"/>
      <c r="J368" s="202">
        <v>14.74</v>
      </c>
      <c r="K368" s="201"/>
      <c r="L368" s="202">
        <v>14.74</v>
      </c>
      <c r="M368" s="201"/>
      <c r="N368" s="203"/>
      <c r="V368" s="189"/>
      <c r="W368" s="195"/>
      <c r="X368" s="195"/>
      <c r="Z368" s="163" t="s">
        <v>440</v>
      </c>
      <c r="AC368" s="195"/>
      <c r="AF368" s="207"/>
    </row>
    <row r="369" spans="1:32" s="160" customFormat="1" ht="12" x14ac:dyDescent="0.2">
      <c r="A369" s="196"/>
      <c r="B369" s="204" t="s">
        <v>3293</v>
      </c>
      <c r="C369" s="1048" t="s">
        <v>3294</v>
      </c>
      <c r="D369" s="1048"/>
      <c r="E369" s="1048"/>
      <c r="F369" s="205" t="s">
        <v>1017</v>
      </c>
      <c r="G369" s="205" t="s">
        <v>423</v>
      </c>
      <c r="H369" s="205"/>
      <c r="I369" s="205" t="s">
        <v>423</v>
      </c>
      <c r="J369" s="199"/>
      <c r="K369" s="201"/>
      <c r="L369" s="202"/>
      <c r="M369" s="201"/>
      <c r="N369" s="206"/>
      <c r="V369" s="189"/>
      <c r="W369" s="195"/>
      <c r="X369" s="195"/>
      <c r="AC369" s="195"/>
      <c r="AF369" s="207" t="s">
        <v>3294</v>
      </c>
    </row>
    <row r="370" spans="1:32" s="160" customFormat="1" ht="12" x14ac:dyDescent="0.2">
      <c r="A370" s="200"/>
      <c r="B370" s="199"/>
      <c r="C370" s="1037" t="s">
        <v>443</v>
      </c>
      <c r="D370" s="1037"/>
      <c r="E370" s="1037"/>
      <c r="F370" s="201" t="s">
        <v>444</v>
      </c>
      <c r="G370" s="201" t="s">
        <v>3295</v>
      </c>
      <c r="H370" s="201" t="s">
        <v>3136</v>
      </c>
      <c r="I370" s="201" t="s">
        <v>3296</v>
      </c>
      <c r="J370" s="202"/>
      <c r="K370" s="201"/>
      <c r="L370" s="202"/>
      <c r="M370" s="201"/>
      <c r="N370" s="203"/>
      <c r="V370" s="189"/>
      <c r="W370" s="195"/>
      <c r="X370" s="195"/>
      <c r="AA370" s="163" t="s">
        <v>443</v>
      </c>
      <c r="AC370" s="195"/>
      <c r="AF370" s="207"/>
    </row>
    <row r="371" spans="1:32" s="160" customFormat="1" ht="12" x14ac:dyDescent="0.2">
      <c r="A371" s="200"/>
      <c r="B371" s="199"/>
      <c r="C371" s="1037" t="s">
        <v>447</v>
      </c>
      <c r="D371" s="1037"/>
      <c r="E371" s="1037"/>
      <c r="F371" s="201" t="s">
        <v>444</v>
      </c>
      <c r="G371" s="201" t="s">
        <v>2649</v>
      </c>
      <c r="H371" s="201" t="s">
        <v>3136</v>
      </c>
      <c r="I371" s="201" t="s">
        <v>3297</v>
      </c>
      <c r="J371" s="202"/>
      <c r="K371" s="201"/>
      <c r="L371" s="202"/>
      <c r="M371" s="201"/>
      <c r="N371" s="203"/>
      <c r="V371" s="189"/>
      <c r="W371" s="195"/>
      <c r="X371" s="195"/>
      <c r="AA371" s="163" t="s">
        <v>447</v>
      </c>
      <c r="AC371" s="195"/>
      <c r="AF371" s="207"/>
    </row>
    <row r="372" spans="1:32" s="160" customFormat="1" ht="12" x14ac:dyDescent="0.2">
      <c r="A372" s="200"/>
      <c r="B372" s="199"/>
      <c r="C372" s="1047" t="s">
        <v>450</v>
      </c>
      <c r="D372" s="1047"/>
      <c r="E372" s="1047"/>
      <c r="F372" s="208"/>
      <c r="G372" s="208"/>
      <c r="H372" s="208"/>
      <c r="I372" s="208"/>
      <c r="J372" s="209">
        <v>29.23</v>
      </c>
      <c r="K372" s="208"/>
      <c r="L372" s="209">
        <v>33.76</v>
      </c>
      <c r="M372" s="208"/>
      <c r="N372" s="210"/>
      <c r="V372" s="189"/>
      <c r="W372" s="195"/>
      <c r="X372" s="195"/>
      <c r="AB372" s="163" t="s">
        <v>450</v>
      </c>
      <c r="AC372" s="195"/>
      <c r="AF372" s="207"/>
    </row>
    <row r="373" spans="1:32" s="160" customFormat="1" ht="12" x14ac:dyDescent="0.2">
      <c r="A373" s="200"/>
      <c r="B373" s="199"/>
      <c r="C373" s="1037" t="s">
        <v>451</v>
      </c>
      <c r="D373" s="1037"/>
      <c r="E373" s="1037"/>
      <c r="F373" s="201"/>
      <c r="G373" s="201"/>
      <c r="H373" s="201"/>
      <c r="I373" s="201"/>
      <c r="J373" s="202"/>
      <c r="K373" s="201"/>
      <c r="L373" s="202">
        <v>16.88</v>
      </c>
      <c r="M373" s="201"/>
      <c r="N373" s="203"/>
      <c r="V373" s="189"/>
      <c r="W373" s="195"/>
      <c r="X373" s="195"/>
      <c r="AA373" s="163" t="s">
        <v>451</v>
      </c>
      <c r="AC373" s="195"/>
      <c r="AF373" s="207"/>
    </row>
    <row r="374" spans="1:32" s="160" customFormat="1" ht="45" x14ac:dyDescent="0.2">
      <c r="A374" s="200"/>
      <c r="B374" s="199" t="s">
        <v>2540</v>
      </c>
      <c r="C374" s="1037" t="s">
        <v>2541</v>
      </c>
      <c r="D374" s="1037"/>
      <c r="E374" s="1037"/>
      <c r="F374" s="201" t="s">
        <v>454</v>
      </c>
      <c r="G374" s="201" t="s">
        <v>1241</v>
      </c>
      <c r="H374" s="201"/>
      <c r="I374" s="201" t="s">
        <v>1241</v>
      </c>
      <c r="J374" s="202"/>
      <c r="K374" s="201"/>
      <c r="L374" s="202">
        <v>20.420000000000002</v>
      </c>
      <c r="M374" s="201"/>
      <c r="N374" s="203"/>
      <c r="V374" s="189"/>
      <c r="W374" s="195"/>
      <c r="X374" s="195"/>
      <c r="AA374" s="163" t="s">
        <v>2541</v>
      </c>
      <c r="AC374" s="195"/>
      <c r="AF374" s="207"/>
    </row>
    <row r="375" spans="1:32" s="160" customFormat="1" ht="45" x14ac:dyDescent="0.2">
      <c r="A375" s="200"/>
      <c r="B375" s="199" t="s">
        <v>2542</v>
      </c>
      <c r="C375" s="1037" t="s">
        <v>2543</v>
      </c>
      <c r="D375" s="1037"/>
      <c r="E375" s="1037"/>
      <c r="F375" s="201" t="s">
        <v>454</v>
      </c>
      <c r="G375" s="201" t="s">
        <v>974</v>
      </c>
      <c r="H375" s="201"/>
      <c r="I375" s="201" t="s">
        <v>974</v>
      </c>
      <c r="J375" s="202"/>
      <c r="K375" s="201"/>
      <c r="L375" s="202">
        <v>12.15</v>
      </c>
      <c r="M375" s="201"/>
      <c r="N375" s="203"/>
      <c r="V375" s="189"/>
      <c r="W375" s="195"/>
      <c r="X375" s="195"/>
      <c r="AA375" s="163" t="s">
        <v>2543</v>
      </c>
      <c r="AC375" s="195"/>
      <c r="AF375" s="207"/>
    </row>
    <row r="376" spans="1:32" s="160" customFormat="1" ht="12" x14ac:dyDescent="0.2">
      <c r="A376" s="211"/>
      <c r="B376" s="212"/>
      <c r="C376" s="1039" t="s">
        <v>459</v>
      </c>
      <c r="D376" s="1039"/>
      <c r="E376" s="1039"/>
      <c r="F376" s="192"/>
      <c r="G376" s="192"/>
      <c r="H376" s="192"/>
      <c r="I376" s="192"/>
      <c r="J376" s="193"/>
      <c r="K376" s="192"/>
      <c r="L376" s="193">
        <v>66.33</v>
      </c>
      <c r="M376" s="208"/>
      <c r="N376" s="194"/>
      <c r="V376" s="189"/>
      <c r="W376" s="195"/>
      <c r="X376" s="195"/>
      <c r="AC376" s="195" t="s">
        <v>459</v>
      </c>
      <c r="AF376" s="207"/>
    </row>
    <row r="377" spans="1:32" s="160" customFormat="1" ht="33.75" x14ac:dyDescent="0.2">
      <c r="A377" s="190" t="s">
        <v>3298</v>
      </c>
      <c r="B377" s="191" t="s">
        <v>3299</v>
      </c>
      <c r="C377" s="1039" t="s">
        <v>3300</v>
      </c>
      <c r="D377" s="1039"/>
      <c r="E377" s="1039"/>
      <c r="F377" s="192" t="s">
        <v>1017</v>
      </c>
      <c r="G377" s="192"/>
      <c r="H377" s="192"/>
      <c r="I377" s="192" t="s">
        <v>423</v>
      </c>
      <c r="J377" s="193">
        <v>17008.330000000002</v>
      </c>
      <c r="K377" s="192" t="s">
        <v>1361</v>
      </c>
      <c r="L377" s="193">
        <v>3470.16</v>
      </c>
      <c r="M377" s="192" t="s">
        <v>1362</v>
      </c>
      <c r="N377" s="194">
        <v>17212</v>
      </c>
      <c r="V377" s="189"/>
      <c r="W377" s="195"/>
      <c r="X377" s="195" t="s">
        <v>3300</v>
      </c>
      <c r="AC377" s="195"/>
      <c r="AF377" s="207"/>
    </row>
    <row r="378" spans="1:32" s="160" customFormat="1" ht="12" x14ac:dyDescent="0.2">
      <c r="A378" s="211"/>
      <c r="B378" s="212"/>
      <c r="C378" s="168" t="s">
        <v>3039</v>
      </c>
      <c r="D378" s="213"/>
      <c r="E378" s="213"/>
      <c r="F378" s="214"/>
      <c r="G378" s="214"/>
      <c r="H378" s="214"/>
      <c r="I378" s="214"/>
      <c r="J378" s="215"/>
      <c r="K378" s="214"/>
      <c r="L378" s="215"/>
      <c r="M378" s="216"/>
      <c r="N378" s="217"/>
      <c r="V378" s="189"/>
      <c r="W378" s="195"/>
      <c r="X378" s="195"/>
      <c r="AC378" s="195"/>
      <c r="AF378" s="207"/>
    </row>
    <row r="379" spans="1:32" s="160" customFormat="1" ht="12" x14ac:dyDescent="0.2">
      <c r="A379" s="196"/>
      <c r="B379" s="197"/>
      <c r="C379" s="1037" t="s">
        <v>3301</v>
      </c>
      <c r="D379" s="1037"/>
      <c r="E379" s="1037"/>
      <c r="F379" s="1037"/>
      <c r="G379" s="1037"/>
      <c r="H379" s="1037"/>
      <c r="I379" s="1037"/>
      <c r="J379" s="1037"/>
      <c r="K379" s="1037"/>
      <c r="L379" s="1037"/>
      <c r="M379" s="1037"/>
      <c r="N379" s="1046"/>
      <c r="V379" s="189"/>
      <c r="W379" s="195"/>
      <c r="X379" s="195"/>
      <c r="AC379" s="195"/>
      <c r="AD379" s="163" t="s">
        <v>3301</v>
      </c>
      <c r="AF379" s="207"/>
    </row>
    <row r="380" spans="1:32" s="160" customFormat="1" ht="22.5" x14ac:dyDescent="0.2">
      <c r="A380" s="198"/>
      <c r="B380" s="199" t="s">
        <v>1365</v>
      </c>
      <c r="C380" s="1037" t="s">
        <v>1366</v>
      </c>
      <c r="D380" s="1037"/>
      <c r="E380" s="1037"/>
      <c r="F380" s="1037"/>
      <c r="G380" s="1037"/>
      <c r="H380" s="1037"/>
      <c r="I380" s="1037"/>
      <c r="J380" s="1037"/>
      <c r="K380" s="1037"/>
      <c r="L380" s="1037"/>
      <c r="M380" s="1037"/>
      <c r="N380" s="1046"/>
      <c r="V380" s="189"/>
      <c r="W380" s="195"/>
      <c r="X380" s="195"/>
      <c r="Y380" s="163" t="s">
        <v>1366</v>
      </c>
      <c r="AC380" s="195"/>
      <c r="AF380" s="207"/>
    </row>
    <row r="381" spans="1:32" s="160" customFormat="1" ht="45" x14ac:dyDescent="0.2">
      <c r="A381" s="190" t="s">
        <v>870</v>
      </c>
      <c r="B381" s="191" t="s">
        <v>3302</v>
      </c>
      <c r="C381" s="1039" t="s">
        <v>3303</v>
      </c>
      <c r="D381" s="1039"/>
      <c r="E381" s="1039"/>
      <c r="F381" s="192" t="s">
        <v>1017</v>
      </c>
      <c r="G381" s="192"/>
      <c r="H381" s="192"/>
      <c r="I381" s="192" t="s">
        <v>423</v>
      </c>
      <c r="J381" s="193"/>
      <c r="K381" s="192"/>
      <c r="L381" s="193"/>
      <c r="M381" s="192"/>
      <c r="N381" s="194"/>
      <c r="V381" s="189"/>
      <c r="W381" s="195"/>
      <c r="X381" s="195" t="s">
        <v>3303</v>
      </c>
      <c r="AC381" s="195"/>
      <c r="AF381" s="207"/>
    </row>
    <row r="382" spans="1:32" s="160" customFormat="1" ht="33.75" x14ac:dyDescent="0.2">
      <c r="A382" s="198"/>
      <c r="B382" s="199" t="s">
        <v>430</v>
      </c>
      <c r="C382" s="1037" t="s">
        <v>431</v>
      </c>
      <c r="D382" s="1037"/>
      <c r="E382" s="1037"/>
      <c r="F382" s="1037"/>
      <c r="G382" s="1037"/>
      <c r="H382" s="1037"/>
      <c r="I382" s="1037"/>
      <c r="J382" s="1037"/>
      <c r="K382" s="1037"/>
      <c r="L382" s="1037"/>
      <c r="M382" s="1037"/>
      <c r="N382" s="1046"/>
      <c r="V382" s="189"/>
      <c r="W382" s="195"/>
      <c r="X382" s="195"/>
      <c r="Y382" s="163" t="s">
        <v>431</v>
      </c>
      <c r="AC382" s="195"/>
      <c r="AF382" s="207"/>
    </row>
    <row r="383" spans="1:32" s="160" customFormat="1" ht="12" x14ac:dyDescent="0.2">
      <c r="A383" s="198"/>
      <c r="B383" s="199" t="s">
        <v>3134</v>
      </c>
      <c r="C383" s="1037" t="s">
        <v>3135</v>
      </c>
      <c r="D383" s="1037"/>
      <c r="E383" s="1037"/>
      <c r="F383" s="1037"/>
      <c r="G383" s="1037"/>
      <c r="H383" s="1037"/>
      <c r="I383" s="1037"/>
      <c r="J383" s="1037"/>
      <c r="K383" s="1037"/>
      <c r="L383" s="1037"/>
      <c r="M383" s="1037"/>
      <c r="N383" s="1046"/>
      <c r="V383" s="189"/>
      <c r="W383" s="195"/>
      <c r="X383" s="195"/>
      <c r="Y383" s="163" t="s">
        <v>3135</v>
      </c>
      <c r="AC383" s="195"/>
      <c r="AF383" s="207"/>
    </row>
    <row r="384" spans="1:32" s="160" customFormat="1" ht="12" x14ac:dyDescent="0.2">
      <c r="A384" s="200"/>
      <c r="B384" s="199" t="s">
        <v>423</v>
      </c>
      <c r="C384" s="1037" t="s">
        <v>432</v>
      </c>
      <c r="D384" s="1037"/>
      <c r="E384" s="1037"/>
      <c r="F384" s="201"/>
      <c r="G384" s="201"/>
      <c r="H384" s="201"/>
      <c r="I384" s="201"/>
      <c r="J384" s="202">
        <v>14.35</v>
      </c>
      <c r="K384" s="201" t="s">
        <v>3136</v>
      </c>
      <c r="L384" s="202">
        <v>18.829999999999998</v>
      </c>
      <c r="M384" s="201"/>
      <c r="N384" s="203"/>
      <c r="V384" s="189"/>
      <c r="W384" s="195"/>
      <c r="X384" s="195"/>
      <c r="Z384" s="163" t="s">
        <v>432</v>
      </c>
      <c r="AC384" s="195"/>
      <c r="AF384" s="207"/>
    </row>
    <row r="385" spans="1:32" s="160" customFormat="1" ht="12" x14ac:dyDescent="0.2">
      <c r="A385" s="200"/>
      <c r="B385" s="199" t="s">
        <v>434</v>
      </c>
      <c r="C385" s="1037" t="s">
        <v>435</v>
      </c>
      <c r="D385" s="1037"/>
      <c r="E385" s="1037"/>
      <c r="F385" s="201"/>
      <c r="G385" s="201"/>
      <c r="H385" s="201"/>
      <c r="I385" s="201"/>
      <c r="J385" s="202">
        <v>1.91</v>
      </c>
      <c r="K385" s="201" t="s">
        <v>3136</v>
      </c>
      <c r="L385" s="202">
        <v>2.5099999999999998</v>
      </c>
      <c r="M385" s="201"/>
      <c r="N385" s="203"/>
      <c r="V385" s="189"/>
      <c r="W385" s="195"/>
      <c r="X385" s="195"/>
      <c r="Z385" s="163" t="s">
        <v>435</v>
      </c>
      <c r="AC385" s="195"/>
      <c r="AF385" s="207"/>
    </row>
    <row r="386" spans="1:32" s="160" customFormat="1" ht="12" x14ac:dyDescent="0.2">
      <c r="A386" s="200"/>
      <c r="B386" s="199" t="s">
        <v>437</v>
      </c>
      <c r="C386" s="1037" t="s">
        <v>438</v>
      </c>
      <c r="D386" s="1037"/>
      <c r="E386" s="1037"/>
      <c r="F386" s="201"/>
      <c r="G386" s="201"/>
      <c r="H386" s="201"/>
      <c r="I386" s="201"/>
      <c r="J386" s="202">
        <v>0.12</v>
      </c>
      <c r="K386" s="201" t="s">
        <v>3136</v>
      </c>
      <c r="L386" s="202">
        <v>0.16</v>
      </c>
      <c r="M386" s="201"/>
      <c r="N386" s="203"/>
      <c r="V386" s="189"/>
      <c r="W386" s="195"/>
      <c r="X386" s="195"/>
      <c r="Z386" s="163" t="s">
        <v>438</v>
      </c>
      <c r="AC386" s="195"/>
      <c r="AF386" s="207"/>
    </row>
    <row r="387" spans="1:32" s="160" customFormat="1" ht="12" x14ac:dyDescent="0.2">
      <c r="A387" s="200"/>
      <c r="B387" s="199" t="s">
        <v>439</v>
      </c>
      <c r="C387" s="1037" t="s">
        <v>440</v>
      </c>
      <c r="D387" s="1037"/>
      <c r="E387" s="1037"/>
      <c r="F387" s="201"/>
      <c r="G387" s="201"/>
      <c r="H387" s="201"/>
      <c r="I387" s="201"/>
      <c r="J387" s="202">
        <v>10.1</v>
      </c>
      <c r="K387" s="201"/>
      <c r="L387" s="202">
        <v>10.1</v>
      </c>
      <c r="M387" s="201"/>
      <c r="N387" s="203"/>
      <c r="V387" s="189"/>
      <c r="W387" s="195"/>
      <c r="X387" s="195"/>
      <c r="Z387" s="163" t="s">
        <v>440</v>
      </c>
      <c r="AC387" s="195"/>
      <c r="AF387" s="207"/>
    </row>
    <row r="388" spans="1:32" s="160" customFormat="1" ht="12" x14ac:dyDescent="0.2">
      <c r="A388" s="196"/>
      <c r="B388" s="204" t="s">
        <v>3293</v>
      </c>
      <c r="C388" s="1048" t="s">
        <v>3294</v>
      </c>
      <c r="D388" s="1048"/>
      <c r="E388" s="1048"/>
      <c r="F388" s="205" t="s">
        <v>1017</v>
      </c>
      <c r="G388" s="205" t="s">
        <v>423</v>
      </c>
      <c r="H388" s="205"/>
      <c r="I388" s="205" t="s">
        <v>423</v>
      </c>
      <c r="J388" s="199"/>
      <c r="K388" s="201"/>
      <c r="L388" s="202"/>
      <c r="M388" s="201"/>
      <c r="N388" s="206"/>
      <c r="V388" s="189"/>
      <c r="W388" s="195"/>
      <c r="X388" s="195"/>
      <c r="AC388" s="195"/>
      <c r="AF388" s="207" t="s">
        <v>3294</v>
      </c>
    </row>
    <row r="389" spans="1:32" s="160" customFormat="1" ht="12" x14ac:dyDescent="0.2">
      <c r="A389" s="200"/>
      <c r="B389" s="199"/>
      <c r="C389" s="1037" t="s">
        <v>443</v>
      </c>
      <c r="D389" s="1037"/>
      <c r="E389" s="1037"/>
      <c r="F389" s="201" t="s">
        <v>444</v>
      </c>
      <c r="G389" s="201" t="s">
        <v>3084</v>
      </c>
      <c r="H389" s="201" t="s">
        <v>3136</v>
      </c>
      <c r="I389" s="201" t="s">
        <v>3304</v>
      </c>
      <c r="J389" s="202"/>
      <c r="K389" s="201"/>
      <c r="L389" s="202"/>
      <c r="M389" s="201"/>
      <c r="N389" s="203"/>
      <c r="V389" s="189"/>
      <c r="W389" s="195"/>
      <c r="X389" s="195"/>
      <c r="AA389" s="163" t="s">
        <v>443</v>
      </c>
      <c r="AC389" s="195"/>
      <c r="AF389" s="207"/>
    </row>
    <row r="390" spans="1:32" s="160" customFormat="1" ht="12" x14ac:dyDescent="0.2">
      <c r="A390" s="200"/>
      <c r="B390" s="199"/>
      <c r="C390" s="1037" t="s">
        <v>447</v>
      </c>
      <c r="D390" s="1037"/>
      <c r="E390" s="1037"/>
      <c r="F390" s="201" t="s">
        <v>444</v>
      </c>
      <c r="G390" s="201" t="s">
        <v>2649</v>
      </c>
      <c r="H390" s="201" t="s">
        <v>3136</v>
      </c>
      <c r="I390" s="201" t="s">
        <v>3297</v>
      </c>
      <c r="J390" s="202"/>
      <c r="K390" s="201"/>
      <c r="L390" s="202"/>
      <c r="M390" s="201"/>
      <c r="N390" s="203"/>
      <c r="V390" s="189"/>
      <c r="W390" s="195"/>
      <c r="X390" s="195"/>
      <c r="AA390" s="163" t="s">
        <v>447</v>
      </c>
      <c r="AC390" s="195"/>
      <c r="AF390" s="207"/>
    </row>
    <row r="391" spans="1:32" s="160" customFormat="1" ht="12" x14ac:dyDescent="0.2">
      <c r="A391" s="200"/>
      <c r="B391" s="199"/>
      <c r="C391" s="1047" t="s">
        <v>450</v>
      </c>
      <c r="D391" s="1047"/>
      <c r="E391" s="1047"/>
      <c r="F391" s="208"/>
      <c r="G391" s="208"/>
      <c r="H391" s="208"/>
      <c r="I391" s="208"/>
      <c r="J391" s="209">
        <v>26.36</v>
      </c>
      <c r="K391" s="208"/>
      <c r="L391" s="209">
        <v>31.44</v>
      </c>
      <c r="M391" s="208"/>
      <c r="N391" s="210"/>
      <c r="V391" s="189"/>
      <c r="W391" s="195"/>
      <c r="X391" s="195"/>
      <c r="AB391" s="163" t="s">
        <v>450</v>
      </c>
      <c r="AC391" s="195"/>
      <c r="AF391" s="207"/>
    </row>
    <row r="392" spans="1:32" s="160" customFormat="1" ht="12" x14ac:dyDescent="0.2">
      <c r="A392" s="200"/>
      <c r="B392" s="199"/>
      <c r="C392" s="1037" t="s">
        <v>451</v>
      </c>
      <c r="D392" s="1037"/>
      <c r="E392" s="1037"/>
      <c r="F392" s="201"/>
      <c r="G392" s="201"/>
      <c r="H392" s="201"/>
      <c r="I392" s="201"/>
      <c r="J392" s="202"/>
      <c r="K392" s="201"/>
      <c r="L392" s="202">
        <v>18.989999999999998</v>
      </c>
      <c r="M392" s="201"/>
      <c r="N392" s="203"/>
      <c r="V392" s="189"/>
      <c r="W392" s="195"/>
      <c r="X392" s="195"/>
      <c r="AA392" s="163" t="s">
        <v>451</v>
      </c>
      <c r="AC392" s="195"/>
      <c r="AF392" s="207"/>
    </row>
    <row r="393" spans="1:32" s="160" customFormat="1" ht="45" x14ac:dyDescent="0.2">
      <c r="A393" s="200"/>
      <c r="B393" s="199" t="s">
        <v>2540</v>
      </c>
      <c r="C393" s="1037" t="s">
        <v>2541</v>
      </c>
      <c r="D393" s="1037"/>
      <c r="E393" s="1037"/>
      <c r="F393" s="201" t="s">
        <v>454</v>
      </c>
      <c r="G393" s="201" t="s">
        <v>1241</v>
      </c>
      <c r="H393" s="201"/>
      <c r="I393" s="201" t="s">
        <v>1241</v>
      </c>
      <c r="J393" s="202"/>
      <c r="K393" s="201"/>
      <c r="L393" s="202">
        <v>22.98</v>
      </c>
      <c r="M393" s="201"/>
      <c r="N393" s="203"/>
      <c r="V393" s="189"/>
      <c r="W393" s="195"/>
      <c r="X393" s="195"/>
      <c r="AA393" s="163" t="s">
        <v>2541</v>
      </c>
      <c r="AC393" s="195"/>
      <c r="AF393" s="207"/>
    </row>
    <row r="394" spans="1:32" s="160" customFormat="1" ht="45" x14ac:dyDescent="0.2">
      <c r="A394" s="200"/>
      <c r="B394" s="199" t="s">
        <v>2542</v>
      </c>
      <c r="C394" s="1037" t="s">
        <v>2543</v>
      </c>
      <c r="D394" s="1037"/>
      <c r="E394" s="1037"/>
      <c r="F394" s="201" t="s">
        <v>454</v>
      </c>
      <c r="G394" s="201" t="s">
        <v>974</v>
      </c>
      <c r="H394" s="201"/>
      <c r="I394" s="201" t="s">
        <v>974</v>
      </c>
      <c r="J394" s="202"/>
      <c r="K394" s="201"/>
      <c r="L394" s="202">
        <v>13.67</v>
      </c>
      <c r="M394" s="201"/>
      <c r="N394" s="203"/>
      <c r="V394" s="189"/>
      <c r="W394" s="195"/>
      <c r="X394" s="195"/>
      <c r="AA394" s="163" t="s">
        <v>2543</v>
      </c>
      <c r="AC394" s="195"/>
      <c r="AF394" s="207"/>
    </row>
    <row r="395" spans="1:32" s="160" customFormat="1" ht="12" x14ac:dyDescent="0.2">
      <c r="A395" s="211"/>
      <c r="B395" s="212"/>
      <c r="C395" s="1039" t="s">
        <v>459</v>
      </c>
      <c r="D395" s="1039"/>
      <c r="E395" s="1039"/>
      <c r="F395" s="192"/>
      <c r="G395" s="192"/>
      <c r="H395" s="192"/>
      <c r="I395" s="192"/>
      <c r="J395" s="193"/>
      <c r="K395" s="192"/>
      <c r="L395" s="193">
        <v>68.09</v>
      </c>
      <c r="M395" s="208"/>
      <c r="N395" s="194"/>
      <c r="V395" s="189"/>
      <c r="W395" s="195"/>
      <c r="X395" s="195"/>
      <c r="AC395" s="195" t="s">
        <v>459</v>
      </c>
      <c r="AF395" s="207"/>
    </row>
    <row r="396" spans="1:32" s="160" customFormat="1" ht="33.75" x14ac:dyDescent="0.2">
      <c r="A396" s="190" t="s">
        <v>3305</v>
      </c>
      <c r="B396" s="191" t="s">
        <v>3306</v>
      </c>
      <c r="C396" s="1039" t="s">
        <v>3307</v>
      </c>
      <c r="D396" s="1039"/>
      <c r="E396" s="1039"/>
      <c r="F396" s="192" t="s">
        <v>1017</v>
      </c>
      <c r="G396" s="192"/>
      <c r="H396" s="192"/>
      <c r="I396" s="192" t="s">
        <v>423</v>
      </c>
      <c r="J396" s="193">
        <v>18166.669999999998</v>
      </c>
      <c r="K396" s="192" t="s">
        <v>1361</v>
      </c>
      <c r="L396" s="193">
        <v>3706.65</v>
      </c>
      <c r="M396" s="192" t="s">
        <v>1362</v>
      </c>
      <c r="N396" s="194">
        <v>18385</v>
      </c>
      <c r="V396" s="189"/>
      <c r="W396" s="195"/>
      <c r="X396" s="195" t="s">
        <v>3307</v>
      </c>
      <c r="AC396" s="195"/>
      <c r="AF396" s="207"/>
    </row>
    <row r="397" spans="1:32" s="160" customFormat="1" ht="12" x14ac:dyDescent="0.2">
      <c r="A397" s="211"/>
      <c r="B397" s="212"/>
      <c r="C397" s="168" t="s">
        <v>3039</v>
      </c>
      <c r="D397" s="213"/>
      <c r="E397" s="213"/>
      <c r="F397" s="214"/>
      <c r="G397" s="214"/>
      <c r="H397" s="214"/>
      <c r="I397" s="214"/>
      <c r="J397" s="215"/>
      <c r="K397" s="214"/>
      <c r="L397" s="215"/>
      <c r="M397" s="216"/>
      <c r="N397" s="217"/>
      <c r="V397" s="189"/>
      <c r="W397" s="195"/>
      <c r="X397" s="195"/>
      <c r="AC397" s="195"/>
      <c r="AF397" s="207"/>
    </row>
    <row r="398" spans="1:32" s="160" customFormat="1" ht="12" x14ac:dyDescent="0.2">
      <c r="A398" s="196"/>
      <c r="B398" s="197"/>
      <c r="C398" s="1037" t="s">
        <v>3308</v>
      </c>
      <c r="D398" s="1037"/>
      <c r="E398" s="1037"/>
      <c r="F398" s="1037"/>
      <c r="G398" s="1037"/>
      <c r="H398" s="1037"/>
      <c r="I398" s="1037"/>
      <c r="J398" s="1037"/>
      <c r="K398" s="1037"/>
      <c r="L398" s="1037"/>
      <c r="M398" s="1037"/>
      <c r="N398" s="1046"/>
      <c r="V398" s="189"/>
      <c r="W398" s="195"/>
      <c r="X398" s="195"/>
      <c r="AC398" s="195"/>
      <c r="AD398" s="163" t="s">
        <v>3308</v>
      </c>
      <c r="AF398" s="207"/>
    </row>
    <row r="399" spans="1:32" s="160" customFormat="1" ht="22.5" x14ac:dyDescent="0.2">
      <c r="A399" s="198"/>
      <c r="B399" s="199" t="s">
        <v>1365</v>
      </c>
      <c r="C399" s="1037" t="s">
        <v>1366</v>
      </c>
      <c r="D399" s="1037"/>
      <c r="E399" s="1037"/>
      <c r="F399" s="1037"/>
      <c r="G399" s="1037"/>
      <c r="H399" s="1037"/>
      <c r="I399" s="1037"/>
      <c r="J399" s="1037"/>
      <c r="K399" s="1037"/>
      <c r="L399" s="1037"/>
      <c r="M399" s="1037"/>
      <c r="N399" s="1046"/>
      <c r="V399" s="189"/>
      <c r="W399" s="195"/>
      <c r="X399" s="195"/>
      <c r="Y399" s="163" t="s">
        <v>1366</v>
      </c>
      <c r="AC399" s="195"/>
      <c r="AF399" s="207"/>
    </row>
    <row r="400" spans="1:32" s="160" customFormat="1" ht="22.5" x14ac:dyDescent="0.2">
      <c r="A400" s="190" t="s">
        <v>657</v>
      </c>
      <c r="B400" s="191" t="s">
        <v>3193</v>
      </c>
      <c r="C400" s="1039" t="s">
        <v>3194</v>
      </c>
      <c r="D400" s="1039"/>
      <c r="E400" s="1039"/>
      <c r="F400" s="192" t="s">
        <v>1017</v>
      </c>
      <c r="G400" s="192"/>
      <c r="H400" s="192"/>
      <c r="I400" s="192" t="s">
        <v>423</v>
      </c>
      <c r="J400" s="193"/>
      <c r="K400" s="192"/>
      <c r="L400" s="193"/>
      <c r="M400" s="192"/>
      <c r="N400" s="194"/>
      <c r="V400" s="189"/>
      <c r="W400" s="195"/>
      <c r="X400" s="195" t="s">
        <v>3194</v>
      </c>
      <c r="AC400" s="195"/>
      <c r="AF400" s="207"/>
    </row>
    <row r="401" spans="1:32" s="160" customFormat="1" ht="33.75" x14ac:dyDescent="0.2">
      <c r="A401" s="198"/>
      <c r="B401" s="199" t="s">
        <v>430</v>
      </c>
      <c r="C401" s="1037" t="s">
        <v>431</v>
      </c>
      <c r="D401" s="1037"/>
      <c r="E401" s="1037"/>
      <c r="F401" s="1037"/>
      <c r="G401" s="1037"/>
      <c r="H401" s="1037"/>
      <c r="I401" s="1037"/>
      <c r="J401" s="1037"/>
      <c r="K401" s="1037"/>
      <c r="L401" s="1037"/>
      <c r="M401" s="1037"/>
      <c r="N401" s="1046"/>
      <c r="V401" s="189"/>
      <c r="W401" s="195"/>
      <c r="X401" s="195"/>
      <c r="Y401" s="163" t="s">
        <v>431</v>
      </c>
      <c r="AC401" s="195"/>
      <c r="AF401" s="207"/>
    </row>
    <row r="402" spans="1:32" s="160" customFormat="1" ht="12" x14ac:dyDescent="0.2">
      <c r="A402" s="198"/>
      <c r="B402" s="199" t="s">
        <v>3134</v>
      </c>
      <c r="C402" s="1037" t="s">
        <v>3135</v>
      </c>
      <c r="D402" s="1037"/>
      <c r="E402" s="1037"/>
      <c r="F402" s="1037"/>
      <c r="G402" s="1037"/>
      <c r="H402" s="1037"/>
      <c r="I402" s="1037"/>
      <c r="J402" s="1037"/>
      <c r="K402" s="1037"/>
      <c r="L402" s="1037"/>
      <c r="M402" s="1037"/>
      <c r="N402" s="1046"/>
      <c r="V402" s="189"/>
      <c r="W402" s="195"/>
      <c r="X402" s="195"/>
      <c r="Y402" s="163" t="s">
        <v>3135</v>
      </c>
      <c r="AC402" s="195"/>
      <c r="AF402" s="207"/>
    </row>
    <row r="403" spans="1:32" s="160" customFormat="1" ht="12" x14ac:dyDescent="0.2">
      <c r="A403" s="200"/>
      <c r="B403" s="199" t="s">
        <v>423</v>
      </c>
      <c r="C403" s="1037" t="s">
        <v>432</v>
      </c>
      <c r="D403" s="1037"/>
      <c r="E403" s="1037"/>
      <c r="F403" s="201"/>
      <c r="G403" s="201"/>
      <c r="H403" s="201"/>
      <c r="I403" s="201"/>
      <c r="J403" s="202">
        <v>9.6</v>
      </c>
      <c r="K403" s="201" t="s">
        <v>3136</v>
      </c>
      <c r="L403" s="202">
        <v>12.6</v>
      </c>
      <c r="M403" s="201"/>
      <c r="N403" s="203"/>
      <c r="V403" s="189"/>
      <c r="W403" s="195"/>
      <c r="X403" s="195"/>
      <c r="Z403" s="163" t="s">
        <v>432</v>
      </c>
      <c r="AC403" s="195"/>
      <c r="AF403" s="207"/>
    </row>
    <row r="404" spans="1:32" s="160" customFormat="1" ht="12" x14ac:dyDescent="0.2">
      <c r="A404" s="200"/>
      <c r="B404" s="199" t="s">
        <v>434</v>
      </c>
      <c r="C404" s="1037" t="s">
        <v>435</v>
      </c>
      <c r="D404" s="1037"/>
      <c r="E404" s="1037"/>
      <c r="F404" s="201"/>
      <c r="G404" s="201"/>
      <c r="H404" s="201"/>
      <c r="I404" s="201"/>
      <c r="J404" s="202">
        <v>1.47</v>
      </c>
      <c r="K404" s="201" t="s">
        <v>3136</v>
      </c>
      <c r="L404" s="202">
        <v>1.93</v>
      </c>
      <c r="M404" s="201"/>
      <c r="N404" s="203"/>
      <c r="V404" s="189"/>
      <c r="W404" s="195"/>
      <c r="X404" s="195"/>
      <c r="Z404" s="163" t="s">
        <v>435</v>
      </c>
      <c r="AC404" s="195"/>
      <c r="AF404" s="207"/>
    </row>
    <row r="405" spans="1:32" s="160" customFormat="1" ht="12" x14ac:dyDescent="0.2">
      <c r="A405" s="200"/>
      <c r="B405" s="199" t="s">
        <v>437</v>
      </c>
      <c r="C405" s="1037" t="s">
        <v>438</v>
      </c>
      <c r="D405" s="1037"/>
      <c r="E405" s="1037"/>
      <c r="F405" s="201"/>
      <c r="G405" s="201"/>
      <c r="H405" s="201"/>
      <c r="I405" s="201"/>
      <c r="J405" s="202">
        <v>0.12</v>
      </c>
      <c r="K405" s="201" t="s">
        <v>3136</v>
      </c>
      <c r="L405" s="202">
        <v>0.16</v>
      </c>
      <c r="M405" s="201"/>
      <c r="N405" s="203"/>
      <c r="V405" s="189"/>
      <c r="W405" s="195"/>
      <c r="X405" s="195"/>
      <c r="Z405" s="163" t="s">
        <v>438</v>
      </c>
      <c r="AC405" s="195"/>
      <c r="AF405" s="207"/>
    </row>
    <row r="406" spans="1:32" s="160" customFormat="1" ht="12" x14ac:dyDescent="0.2">
      <c r="A406" s="200"/>
      <c r="B406" s="199" t="s">
        <v>439</v>
      </c>
      <c r="C406" s="1037" t="s">
        <v>440</v>
      </c>
      <c r="D406" s="1037"/>
      <c r="E406" s="1037"/>
      <c r="F406" s="201"/>
      <c r="G406" s="201"/>
      <c r="H406" s="201"/>
      <c r="I406" s="201"/>
      <c r="J406" s="202">
        <v>4.0999999999999996</v>
      </c>
      <c r="K406" s="201"/>
      <c r="L406" s="202">
        <v>4.0999999999999996</v>
      </c>
      <c r="M406" s="201"/>
      <c r="N406" s="203"/>
      <c r="V406" s="189"/>
      <c r="W406" s="195"/>
      <c r="X406" s="195"/>
      <c r="Z406" s="163" t="s">
        <v>440</v>
      </c>
      <c r="AC406" s="195"/>
      <c r="AF406" s="207"/>
    </row>
    <row r="407" spans="1:32" s="160" customFormat="1" ht="12" x14ac:dyDescent="0.2">
      <c r="A407" s="196"/>
      <c r="B407" s="204" t="s">
        <v>3196</v>
      </c>
      <c r="C407" s="1048" t="s">
        <v>3197</v>
      </c>
      <c r="D407" s="1048"/>
      <c r="E407" s="1048"/>
      <c r="F407" s="205" t="s">
        <v>1017</v>
      </c>
      <c r="G407" s="205" t="s">
        <v>423</v>
      </c>
      <c r="H407" s="205"/>
      <c r="I407" s="205" t="s">
        <v>423</v>
      </c>
      <c r="J407" s="199"/>
      <c r="K407" s="201"/>
      <c r="L407" s="202"/>
      <c r="M407" s="201"/>
      <c r="N407" s="206"/>
      <c r="V407" s="189"/>
      <c r="W407" s="195"/>
      <c r="X407" s="195"/>
      <c r="AC407" s="195"/>
      <c r="AF407" s="207" t="s">
        <v>3197</v>
      </c>
    </row>
    <row r="408" spans="1:32" s="160" customFormat="1" ht="12" x14ac:dyDescent="0.2">
      <c r="A408" s="200"/>
      <c r="B408" s="199"/>
      <c r="C408" s="1037" t="s">
        <v>443</v>
      </c>
      <c r="D408" s="1037"/>
      <c r="E408" s="1037"/>
      <c r="F408" s="201" t="s">
        <v>444</v>
      </c>
      <c r="G408" s="201" t="s">
        <v>3198</v>
      </c>
      <c r="H408" s="201" t="s">
        <v>3136</v>
      </c>
      <c r="I408" s="201" t="s">
        <v>3309</v>
      </c>
      <c r="J408" s="202"/>
      <c r="K408" s="201"/>
      <c r="L408" s="202"/>
      <c r="M408" s="201"/>
      <c r="N408" s="203"/>
      <c r="V408" s="189"/>
      <c r="W408" s="195"/>
      <c r="X408" s="195"/>
      <c r="AA408" s="163" t="s">
        <v>443</v>
      </c>
      <c r="AC408" s="195"/>
      <c r="AF408" s="207"/>
    </row>
    <row r="409" spans="1:32" s="160" customFormat="1" ht="12" x14ac:dyDescent="0.2">
      <c r="A409" s="200"/>
      <c r="B409" s="199"/>
      <c r="C409" s="1037" t="s">
        <v>447</v>
      </c>
      <c r="D409" s="1037"/>
      <c r="E409" s="1037"/>
      <c r="F409" s="201" t="s">
        <v>444</v>
      </c>
      <c r="G409" s="201" t="s">
        <v>2649</v>
      </c>
      <c r="H409" s="201" t="s">
        <v>3136</v>
      </c>
      <c r="I409" s="201" t="s">
        <v>3297</v>
      </c>
      <c r="J409" s="202"/>
      <c r="K409" s="201"/>
      <c r="L409" s="202"/>
      <c r="M409" s="201"/>
      <c r="N409" s="203"/>
      <c r="V409" s="189"/>
      <c r="W409" s="195"/>
      <c r="X409" s="195"/>
      <c r="AA409" s="163" t="s">
        <v>447</v>
      </c>
      <c r="AC409" s="195"/>
      <c r="AF409" s="207"/>
    </row>
    <row r="410" spans="1:32" s="160" customFormat="1" ht="12" x14ac:dyDescent="0.2">
      <c r="A410" s="200"/>
      <c r="B410" s="199"/>
      <c r="C410" s="1047" t="s">
        <v>450</v>
      </c>
      <c r="D410" s="1047"/>
      <c r="E410" s="1047"/>
      <c r="F410" s="208"/>
      <c r="G410" s="208"/>
      <c r="H410" s="208"/>
      <c r="I410" s="208"/>
      <c r="J410" s="209">
        <v>15.17</v>
      </c>
      <c r="K410" s="208"/>
      <c r="L410" s="209">
        <v>18.63</v>
      </c>
      <c r="M410" s="208"/>
      <c r="N410" s="210"/>
      <c r="V410" s="189"/>
      <c r="W410" s="195"/>
      <c r="X410" s="195"/>
      <c r="AB410" s="163" t="s">
        <v>450</v>
      </c>
      <c r="AC410" s="195"/>
      <c r="AF410" s="207"/>
    </row>
    <row r="411" spans="1:32" s="160" customFormat="1" ht="12" x14ac:dyDescent="0.2">
      <c r="A411" s="200"/>
      <c r="B411" s="199"/>
      <c r="C411" s="1037" t="s">
        <v>451</v>
      </c>
      <c r="D411" s="1037"/>
      <c r="E411" s="1037"/>
      <c r="F411" s="201"/>
      <c r="G411" s="201"/>
      <c r="H411" s="201"/>
      <c r="I411" s="201"/>
      <c r="J411" s="202"/>
      <c r="K411" s="201"/>
      <c r="L411" s="202">
        <v>12.76</v>
      </c>
      <c r="M411" s="201"/>
      <c r="N411" s="203"/>
      <c r="V411" s="189"/>
      <c r="W411" s="195"/>
      <c r="X411" s="195"/>
      <c r="AA411" s="163" t="s">
        <v>451</v>
      </c>
      <c r="AC411" s="195"/>
      <c r="AF411" s="207"/>
    </row>
    <row r="412" spans="1:32" s="160" customFormat="1" ht="45" x14ac:dyDescent="0.2">
      <c r="A412" s="200"/>
      <c r="B412" s="199" t="s">
        <v>2540</v>
      </c>
      <c r="C412" s="1037" t="s">
        <v>2541</v>
      </c>
      <c r="D412" s="1037"/>
      <c r="E412" s="1037"/>
      <c r="F412" s="201" t="s">
        <v>454</v>
      </c>
      <c r="G412" s="201" t="s">
        <v>1241</v>
      </c>
      <c r="H412" s="201"/>
      <c r="I412" s="201" t="s">
        <v>1241</v>
      </c>
      <c r="J412" s="202"/>
      <c r="K412" s="201"/>
      <c r="L412" s="202">
        <v>15.44</v>
      </c>
      <c r="M412" s="201"/>
      <c r="N412" s="203"/>
      <c r="V412" s="189"/>
      <c r="W412" s="195"/>
      <c r="X412" s="195"/>
      <c r="AA412" s="163" t="s">
        <v>2541</v>
      </c>
      <c r="AC412" s="195"/>
      <c r="AF412" s="207"/>
    </row>
    <row r="413" spans="1:32" s="160" customFormat="1" ht="45" x14ac:dyDescent="0.2">
      <c r="A413" s="200"/>
      <c r="B413" s="199" t="s">
        <v>2542</v>
      </c>
      <c r="C413" s="1037" t="s">
        <v>2543</v>
      </c>
      <c r="D413" s="1037"/>
      <c r="E413" s="1037"/>
      <c r="F413" s="201" t="s">
        <v>454</v>
      </c>
      <c r="G413" s="201" t="s">
        <v>974</v>
      </c>
      <c r="H413" s="201"/>
      <c r="I413" s="201" t="s">
        <v>974</v>
      </c>
      <c r="J413" s="202"/>
      <c r="K413" s="201"/>
      <c r="L413" s="202">
        <v>9.19</v>
      </c>
      <c r="M413" s="201"/>
      <c r="N413" s="203"/>
      <c r="V413" s="189"/>
      <c r="W413" s="195"/>
      <c r="X413" s="195"/>
      <c r="AA413" s="163" t="s">
        <v>2543</v>
      </c>
      <c r="AC413" s="195"/>
      <c r="AF413" s="207"/>
    </row>
    <row r="414" spans="1:32" s="160" customFormat="1" ht="12" x14ac:dyDescent="0.2">
      <c r="A414" s="211"/>
      <c r="B414" s="212"/>
      <c r="C414" s="1039" t="s">
        <v>459</v>
      </c>
      <c r="D414" s="1039"/>
      <c r="E414" s="1039"/>
      <c r="F414" s="192"/>
      <c r="G414" s="192"/>
      <c r="H414" s="192"/>
      <c r="I414" s="192"/>
      <c r="J414" s="193"/>
      <c r="K414" s="192"/>
      <c r="L414" s="193">
        <v>43.26</v>
      </c>
      <c r="M414" s="208"/>
      <c r="N414" s="194"/>
      <c r="V414" s="189"/>
      <c r="W414" s="195"/>
      <c r="X414" s="195"/>
      <c r="AC414" s="195" t="s">
        <v>459</v>
      </c>
      <c r="AF414" s="207"/>
    </row>
    <row r="415" spans="1:32" s="160" customFormat="1" ht="33.75" x14ac:dyDescent="0.2">
      <c r="A415" s="190" t="s">
        <v>885</v>
      </c>
      <c r="B415" s="191" t="s">
        <v>3310</v>
      </c>
      <c r="C415" s="1039" t="s">
        <v>3311</v>
      </c>
      <c r="D415" s="1039"/>
      <c r="E415" s="1039"/>
      <c r="F415" s="192" t="s">
        <v>1017</v>
      </c>
      <c r="G415" s="192"/>
      <c r="H415" s="192"/>
      <c r="I415" s="192" t="s">
        <v>423</v>
      </c>
      <c r="J415" s="193">
        <v>5116.67</v>
      </c>
      <c r="K415" s="192" t="s">
        <v>566</v>
      </c>
      <c r="L415" s="193">
        <v>556.4</v>
      </c>
      <c r="M415" s="192" t="s">
        <v>567</v>
      </c>
      <c r="N415" s="194">
        <v>5219</v>
      </c>
      <c r="V415" s="189"/>
      <c r="W415" s="195"/>
      <c r="X415" s="195" t="s">
        <v>3311</v>
      </c>
      <c r="AC415" s="195"/>
      <c r="AF415" s="207"/>
    </row>
    <row r="416" spans="1:32" s="160" customFormat="1" ht="12" x14ac:dyDescent="0.2">
      <c r="A416" s="211"/>
      <c r="B416" s="212"/>
      <c r="C416" s="168" t="s">
        <v>462</v>
      </c>
      <c r="D416" s="213"/>
      <c r="E416" s="213"/>
      <c r="F416" s="214"/>
      <c r="G416" s="214"/>
      <c r="H416" s="214"/>
      <c r="I416" s="214"/>
      <c r="J416" s="215"/>
      <c r="K416" s="214"/>
      <c r="L416" s="215"/>
      <c r="M416" s="216"/>
      <c r="N416" s="217"/>
      <c r="V416" s="189"/>
      <c r="W416" s="195"/>
      <c r="X416" s="195"/>
      <c r="AC416" s="195"/>
      <c r="AF416" s="207"/>
    </row>
    <row r="417" spans="1:32" s="160" customFormat="1" ht="12" x14ac:dyDescent="0.2">
      <c r="A417" s="196"/>
      <c r="B417" s="197"/>
      <c r="C417" s="1037" t="s">
        <v>3312</v>
      </c>
      <c r="D417" s="1037"/>
      <c r="E417" s="1037"/>
      <c r="F417" s="1037"/>
      <c r="G417" s="1037"/>
      <c r="H417" s="1037"/>
      <c r="I417" s="1037"/>
      <c r="J417" s="1037"/>
      <c r="K417" s="1037"/>
      <c r="L417" s="1037"/>
      <c r="M417" s="1037"/>
      <c r="N417" s="1046"/>
      <c r="V417" s="189"/>
      <c r="W417" s="195"/>
      <c r="X417" s="195"/>
      <c r="AC417" s="195"/>
      <c r="AD417" s="163" t="s">
        <v>3312</v>
      </c>
      <c r="AF417" s="207"/>
    </row>
    <row r="418" spans="1:32" s="160" customFormat="1" ht="22.5" x14ac:dyDescent="0.2">
      <c r="A418" s="198"/>
      <c r="B418" s="199" t="s">
        <v>568</v>
      </c>
      <c r="C418" s="1037" t="s">
        <v>569</v>
      </c>
      <c r="D418" s="1037"/>
      <c r="E418" s="1037"/>
      <c r="F418" s="1037"/>
      <c r="G418" s="1037"/>
      <c r="H418" s="1037"/>
      <c r="I418" s="1037"/>
      <c r="J418" s="1037"/>
      <c r="K418" s="1037"/>
      <c r="L418" s="1037"/>
      <c r="M418" s="1037"/>
      <c r="N418" s="1046"/>
      <c r="V418" s="189"/>
      <c r="W418" s="195"/>
      <c r="X418" s="195"/>
      <c r="Y418" s="163" t="s">
        <v>569</v>
      </c>
      <c r="AC418" s="195"/>
      <c r="AF418" s="207"/>
    </row>
    <row r="419" spans="1:32" s="160" customFormat="1" ht="33.75" x14ac:dyDescent="0.2">
      <c r="A419" s="190" t="s">
        <v>889</v>
      </c>
      <c r="B419" s="191" t="s">
        <v>3208</v>
      </c>
      <c r="C419" s="1039" t="s">
        <v>3209</v>
      </c>
      <c r="D419" s="1039"/>
      <c r="E419" s="1039"/>
      <c r="F419" s="192" t="s">
        <v>532</v>
      </c>
      <c r="G419" s="192"/>
      <c r="H419" s="192"/>
      <c r="I419" s="192" t="s">
        <v>2649</v>
      </c>
      <c r="J419" s="193"/>
      <c r="K419" s="192"/>
      <c r="L419" s="193"/>
      <c r="M419" s="192"/>
      <c r="N419" s="194"/>
      <c r="V419" s="189"/>
      <c r="W419" s="195"/>
      <c r="X419" s="195" t="s">
        <v>3209</v>
      </c>
      <c r="AC419" s="195"/>
      <c r="AF419" s="207"/>
    </row>
    <row r="420" spans="1:32" s="160" customFormat="1" ht="12" x14ac:dyDescent="0.2">
      <c r="A420" s="196"/>
      <c r="B420" s="197"/>
      <c r="C420" s="1037" t="s">
        <v>3210</v>
      </c>
      <c r="D420" s="1037"/>
      <c r="E420" s="1037"/>
      <c r="F420" s="1037"/>
      <c r="G420" s="1037"/>
      <c r="H420" s="1037"/>
      <c r="I420" s="1037"/>
      <c r="J420" s="1037"/>
      <c r="K420" s="1037"/>
      <c r="L420" s="1037"/>
      <c r="M420" s="1037"/>
      <c r="N420" s="1046"/>
      <c r="V420" s="189"/>
      <c r="W420" s="195"/>
      <c r="X420" s="195"/>
      <c r="AC420" s="195"/>
      <c r="AE420" s="163" t="s">
        <v>3210</v>
      </c>
      <c r="AF420" s="207"/>
    </row>
    <row r="421" spans="1:32" s="160" customFormat="1" ht="33.75" x14ac:dyDescent="0.2">
      <c r="A421" s="198"/>
      <c r="B421" s="199" t="s">
        <v>430</v>
      </c>
      <c r="C421" s="1037" t="s">
        <v>431</v>
      </c>
      <c r="D421" s="1037"/>
      <c r="E421" s="1037"/>
      <c r="F421" s="1037"/>
      <c r="G421" s="1037"/>
      <c r="H421" s="1037"/>
      <c r="I421" s="1037"/>
      <c r="J421" s="1037"/>
      <c r="K421" s="1037"/>
      <c r="L421" s="1037"/>
      <c r="M421" s="1037"/>
      <c r="N421" s="1046"/>
      <c r="V421" s="189"/>
      <c r="W421" s="195"/>
      <c r="X421" s="195"/>
      <c r="Y421" s="163" t="s">
        <v>431</v>
      </c>
      <c r="AC421" s="195"/>
      <c r="AF421" s="207"/>
    </row>
    <row r="422" spans="1:32" s="160" customFormat="1" ht="12" x14ac:dyDescent="0.2">
      <c r="A422" s="200"/>
      <c r="B422" s="199" t="s">
        <v>423</v>
      </c>
      <c r="C422" s="1037" t="s">
        <v>432</v>
      </c>
      <c r="D422" s="1037"/>
      <c r="E422" s="1037"/>
      <c r="F422" s="201"/>
      <c r="G422" s="201"/>
      <c r="H422" s="201"/>
      <c r="I422" s="201"/>
      <c r="J422" s="202">
        <v>259.2</v>
      </c>
      <c r="K422" s="201" t="s">
        <v>436</v>
      </c>
      <c r="L422" s="202">
        <v>3.24</v>
      </c>
      <c r="M422" s="201"/>
      <c r="N422" s="203"/>
      <c r="V422" s="189"/>
      <c r="W422" s="195"/>
      <c r="X422" s="195"/>
      <c r="Z422" s="163" t="s">
        <v>432</v>
      </c>
      <c r="AC422" s="195"/>
      <c r="AF422" s="207"/>
    </row>
    <row r="423" spans="1:32" s="160" customFormat="1" ht="12" x14ac:dyDescent="0.2">
      <c r="A423" s="200"/>
      <c r="B423" s="199" t="s">
        <v>434</v>
      </c>
      <c r="C423" s="1037" t="s">
        <v>435</v>
      </c>
      <c r="D423" s="1037"/>
      <c r="E423" s="1037"/>
      <c r="F423" s="201"/>
      <c r="G423" s="201"/>
      <c r="H423" s="201"/>
      <c r="I423" s="201"/>
      <c r="J423" s="202">
        <v>37.880000000000003</v>
      </c>
      <c r="K423" s="201" t="s">
        <v>436</v>
      </c>
      <c r="L423" s="202">
        <v>0.47</v>
      </c>
      <c r="M423" s="201"/>
      <c r="N423" s="203"/>
      <c r="V423" s="189"/>
      <c r="W423" s="195"/>
      <c r="X423" s="195"/>
      <c r="Z423" s="163" t="s">
        <v>435</v>
      </c>
      <c r="AC423" s="195"/>
      <c r="AF423" s="207"/>
    </row>
    <row r="424" spans="1:32" s="160" customFormat="1" ht="12" x14ac:dyDescent="0.2">
      <c r="A424" s="200"/>
      <c r="B424" s="199" t="s">
        <v>437</v>
      </c>
      <c r="C424" s="1037" t="s">
        <v>438</v>
      </c>
      <c r="D424" s="1037"/>
      <c r="E424" s="1037"/>
      <c r="F424" s="201"/>
      <c r="G424" s="201"/>
      <c r="H424" s="201"/>
      <c r="I424" s="201"/>
      <c r="J424" s="202">
        <v>4.99</v>
      </c>
      <c r="K424" s="201" t="s">
        <v>436</v>
      </c>
      <c r="L424" s="202">
        <v>0.06</v>
      </c>
      <c r="M424" s="201"/>
      <c r="N424" s="203"/>
      <c r="V424" s="189"/>
      <c r="W424" s="195"/>
      <c r="X424" s="195"/>
      <c r="Z424" s="163" t="s">
        <v>438</v>
      </c>
      <c r="AC424" s="195"/>
      <c r="AF424" s="207"/>
    </row>
    <row r="425" spans="1:32" s="160" customFormat="1" ht="12" x14ac:dyDescent="0.2">
      <c r="A425" s="200"/>
      <c r="B425" s="199" t="s">
        <v>439</v>
      </c>
      <c r="C425" s="1037" t="s">
        <v>440</v>
      </c>
      <c r="D425" s="1037"/>
      <c r="E425" s="1037"/>
      <c r="F425" s="201"/>
      <c r="G425" s="201"/>
      <c r="H425" s="201"/>
      <c r="I425" s="201"/>
      <c r="J425" s="202">
        <v>505.36</v>
      </c>
      <c r="K425" s="201"/>
      <c r="L425" s="202">
        <v>5.05</v>
      </c>
      <c r="M425" s="201"/>
      <c r="N425" s="203"/>
      <c r="V425" s="189"/>
      <c r="W425" s="195"/>
      <c r="X425" s="195"/>
      <c r="Z425" s="163" t="s">
        <v>440</v>
      </c>
      <c r="AC425" s="195"/>
      <c r="AF425" s="207"/>
    </row>
    <row r="426" spans="1:32" s="160" customFormat="1" ht="12" x14ac:dyDescent="0.2">
      <c r="A426" s="196"/>
      <c r="B426" s="204" t="s">
        <v>1606</v>
      </c>
      <c r="C426" s="1048" t="s">
        <v>1607</v>
      </c>
      <c r="D426" s="1048"/>
      <c r="E426" s="1048"/>
      <c r="F426" s="205" t="s">
        <v>347</v>
      </c>
      <c r="G426" s="205" t="s">
        <v>1188</v>
      </c>
      <c r="H426" s="205"/>
      <c r="I426" s="205" t="s">
        <v>3211</v>
      </c>
      <c r="J426" s="199"/>
      <c r="K426" s="201"/>
      <c r="L426" s="202"/>
      <c r="M426" s="201"/>
      <c r="N426" s="206"/>
      <c r="V426" s="189"/>
      <c r="W426" s="195"/>
      <c r="X426" s="195"/>
      <c r="AC426" s="195"/>
      <c r="AF426" s="207" t="s">
        <v>1607</v>
      </c>
    </row>
    <row r="427" spans="1:32" s="160" customFormat="1" ht="12" x14ac:dyDescent="0.2">
      <c r="A427" s="200"/>
      <c r="B427" s="199"/>
      <c r="C427" s="1037" t="s">
        <v>443</v>
      </c>
      <c r="D427" s="1037"/>
      <c r="E427" s="1037"/>
      <c r="F427" s="201" t="s">
        <v>444</v>
      </c>
      <c r="G427" s="201" t="s">
        <v>162</v>
      </c>
      <c r="H427" s="201" t="s">
        <v>436</v>
      </c>
      <c r="I427" s="201" t="s">
        <v>2208</v>
      </c>
      <c r="J427" s="202"/>
      <c r="K427" s="201"/>
      <c r="L427" s="202"/>
      <c r="M427" s="201"/>
      <c r="N427" s="203"/>
      <c r="V427" s="189"/>
      <c r="W427" s="195"/>
      <c r="X427" s="195"/>
      <c r="AA427" s="163" t="s">
        <v>443</v>
      </c>
      <c r="AC427" s="195"/>
      <c r="AF427" s="207"/>
    </row>
    <row r="428" spans="1:32" s="160" customFormat="1" ht="12" x14ac:dyDescent="0.2">
      <c r="A428" s="200"/>
      <c r="B428" s="199"/>
      <c r="C428" s="1037" t="s">
        <v>447</v>
      </c>
      <c r="D428" s="1037"/>
      <c r="E428" s="1037"/>
      <c r="F428" s="201" t="s">
        <v>444</v>
      </c>
      <c r="G428" s="201" t="s">
        <v>3212</v>
      </c>
      <c r="H428" s="201" t="s">
        <v>436</v>
      </c>
      <c r="I428" s="201" t="s">
        <v>3213</v>
      </c>
      <c r="J428" s="202"/>
      <c r="K428" s="201"/>
      <c r="L428" s="202"/>
      <c r="M428" s="201"/>
      <c r="N428" s="203"/>
      <c r="V428" s="189"/>
      <c r="W428" s="195"/>
      <c r="X428" s="195"/>
      <c r="AA428" s="163" t="s">
        <v>447</v>
      </c>
      <c r="AC428" s="195"/>
      <c r="AF428" s="207"/>
    </row>
    <row r="429" spans="1:32" s="160" customFormat="1" ht="12" x14ac:dyDescent="0.2">
      <c r="A429" s="200"/>
      <c r="B429" s="199"/>
      <c r="C429" s="1047" t="s">
        <v>450</v>
      </c>
      <c r="D429" s="1047"/>
      <c r="E429" s="1047"/>
      <c r="F429" s="208"/>
      <c r="G429" s="208"/>
      <c r="H429" s="208"/>
      <c r="I429" s="208"/>
      <c r="J429" s="209">
        <v>802.44</v>
      </c>
      <c r="K429" s="208"/>
      <c r="L429" s="209">
        <v>8.76</v>
      </c>
      <c r="M429" s="208"/>
      <c r="N429" s="210"/>
      <c r="V429" s="189"/>
      <c r="W429" s="195"/>
      <c r="X429" s="195"/>
      <c r="AB429" s="163" t="s">
        <v>450</v>
      </c>
      <c r="AC429" s="195"/>
      <c r="AF429" s="207"/>
    </row>
    <row r="430" spans="1:32" s="160" customFormat="1" ht="12" x14ac:dyDescent="0.2">
      <c r="A430" s="200"/>
      <c r="B430" s="199"/>
      <c r="C430" s="1037" t="s">
        <v>451</v>
      </c>
      <c r="D430" s="1037"/>
      <c r="E430" s="1037"/>
      <c r="F430" s="201"/>
      <c r="G430" s="201"/>
      <c r="H430" s="201"/>
      <c r="I430" s="201"/>
      <c r="J430" s="202"/>
      <c r="K430" s="201"/>
      <c r="L430" s="202">
        <v>3.3</v>
      </c>
      <c r="M430" s="201"/>
      <c r="N430" s="203"/>
      <c r="V430" s="189"/>
      <c r="W430" s="195"/>
      <c r="X430" s="195"/>
      <c r="AA430" s="163" t="s">
        <v>451</v>
      </c>
      <c r="AC430" s="195"/>
      <c r="AF430" s="207"/>
    </row>
    <row r="431" spans="1:32" s="160" customFormat="1" ht="22.5" x14ac:dyDescent="0.2">
      <c r="A431" s="200"/>
      <c r="B431" s="199" t="s">
        <v>556</v>
      </c>
      <c r="C431" s="1037" t="s">
        <v>557</v>
      </c>
      <c r="D431" s="1037"/>
      <c r="E431" s="1037"/>
      <c r="F431" s="201" t="s">
        <v>454</v>
      </c>
      <c r="G431" s="201" t="s">
        <v>558</v>
      </c>
      <c r="H431" s="201"/>
      <c r="I431" s="201" t="s">
        <v>558</v>
      </c>
      <c r="J431" s="202"/>
      <c r="K431" s="201"/>
      <c r="L431" s="202">
        <v>3.2</v>
      </c>
      <c r="M431" s="201"/>
      <c r="N431" s="203"/>
      <c r="V431" s="189"/>
      <c r="W431" s="195"/>
      <c r="X431" s="195"/>
      <c r="AA431" s="163" t="s">
        <v>557</v>
      </c>
      <c r="AC431" s="195"/>
      <c r="AF431" s="207"/>
    </row>
    <row r="432" spans="1:32" s="160" customFormat="1" ht="22.5" x14ac:dyDescent="0.2">
      <c r="A432" s="200"/>
      <c r="B432" s="199" t="s">
        <v>559</v>
      </c>
      <c r="C432" s="1037" t="s">
        <v>560</v>
      </c>
      <c r="D432" s="1037"/>
      <c r="E432" s="1037"/>
      <c r="F432" s="201" t="s">
        <v>454</v>
      </c>
      <c r="G432" s="201" t="s">
        <v>561</v>
      </c>
      <c r="H432" s="201"/>
      <c r="I432" s="201" t="s">
        <v>561</v>
      </c>
      <c r="J432" s="202"/>
      <c r="K432" s="201"/>
      <c r="L432" s="202">
        <v>1.82</v>
      </c>
      <c r="M432" s="201"/>
      <c r="N432" s="203"/>
      <c r="V432" s="189"/>
      <c r="W432" s="195"/>
      <c r="X432" s="195"/>
      <c r="AA432" s="163" t="s">
        <v>560</v>
      </c>
      <c r="AC432" s="195"/>
      <c r="AF432" s="207"/>
    </row>
    <row r="433" spans="1:32" s="160" customFormat="1" ht="12" x14ac:dyDescent="0.2">
      <c r="A433" s="211"/>
      <c r="B433" s="212"/>
      <c r="C433" s="1039" t="s">
        <v>459</v>
      </c>
      <c r="D433" s="1039"/>
      <c r="E433" s="1039"/>
      <c r="F433" s="192"/>
      <c r="G433" s="192"/>
      <c r="H433" s="192"/>
      <c r="I433" s="192"/>
      <c r="J433" s="193"/>
      <c r="K433" s="192"/>
      <c r="L433" s="193">
        <v>13.78</v>
      </c>
      <c r="M433" s="208"/>
      <c r="N433" s="194"/>
      <c r="V433" s="189"/>
      <c r="W433" s="195"/>
      <c r="X433" s="195"/>
      <c r="AC433" s="195" t="s">
        <v>459</v>
      </c>
      <c r="AF433" s="207"/>
    </row>
    <row r="434" spans="1:32" s="160" customFormat="1" ht="12" x14ac:dyDescent="0.2">
      <c r="A434" s="190" t="s">
        <v>890</v>
      </c>
      <c r="B434" s="191" t="s">
        <v>3214</v>
      </c>
      <c r="C434" s="1039" t="s">
        <v>3215</v>
      </c>
      <c r="D434" s="1039"/>
      <c r="E434" s="1039"/>
      <c r="F434" s="192" t="s">
        <v>411</v>
      </c>
      <c r="G434" s="192"/>
      <c r="H434" s="192"/>
      <c r="I434" s="192" t="s">
        <v>3216</v>
      </c>
      <c r="J434" s="193">
        <v>9550.01</v>
      </c>
      <c r="K434" s="192"/>
      <c r="L434" s="193">
        <v>-0.12</v>
      </c>
      <c r="M434" s="192"/>
      <c r="N434" s="194"/>
      <c r="V434" s="189"/>
      <c r="W434" s="195"/>
      <c r="X434" s="195" t="s">
        <v>3215</v>
      </c>
      <c r="AC434" s="195"/>
      <c r="AF434" s="207"/>
    </row>
    <row r="435" spans="1:32" s="160" customFormat="1" ht="12" x14ac:dyDescent="0.2">
      <c r="A435" s="211"/>
      <c r="B435" s="212"/>
      <c r="C435" s="168" t="s">
        <v>3217</v>
      </c>
      <c r="D435" s="213"/>
      <c r="E435" s="213"/>
      <c r="F435" s="214"/>
      <c r="G435" s="214"/>
      <c r="H435" s="214"/>
      <c r="I435" s="214"/>
      <c r="J435" s="215"/>
      <c r="K435" s="214"/>
      <c r="L435" s="215"/>
      <c r="M435" s="216"/>
      <c r="N435" s="217"/>
      <c r="V435" s="189"/>
      <c r="W435" s="195"/>
      <c r="X435" s="195"/>
      <c r="AC435" s="195"/>
      <c r="AF435" s="207"/>
    </row>
    <row r="436" spans="1:32" s="160" customFormat="1" ht="22.5" x14ac:dyDescent="0.2">
      <c r="A436" s="190" t="s">
        <v>891</v>
      </c>
      <c r="B436" s="191" t="s">
        <v>3218</v>
      </c>
      <c r="C436" s="1039" t="s">
        <v>3219</v>
      </c>
      <c r="D436" s="1039"/>
      <c r="E436" s="1039"/>
      <c r="F436" s="192" t="s">
        <v>411</v>
      </c>
      <c r="G436" s="192"/>
      <c r="H436" s="192"/>
      <c r="I436" s="192" t="s">
        <v>3220</v>
      </c>
      <c r="J436" s="193">
        <v>7590</v>
      </c>
      <c r="K436" s="192"/>
      <c r="L436" s="193">
        <v>-3.57</v>
      </c>
      <c r="M436" s="192"/>
      <c r="N436" s="194"/>
      <c r="V436" s="189"/>
      <c r="W436" s="195"/>
      <c r="X436" s="195" t="s">
        <v>3219</v>
      </c>
      <c r="AC436" s="195"/>
      <c r="AF436" s="207"/>
    </row>
    <row r="437" spans="1:32" s="160" customFormat="1" ht="12" x14ac:dyDescent="0.2">
      <c r="A437" s="211"/>
      <c r="B437" s="212"/>
      <c r="C437" s="168" t="s">
        <v>3217</v>
      </c>
      <c r="D437" s="213"/>
      <c r="E437" s="213"/>
      <c r="F437" s="214"/>
      <c r="G437" s="214"/>
      <c r="H437" s="214"/>
      <c r="I437" s="214"/>
      <c r="J437" s="215"/>
      <c r="K437" s="214"/>
      <c r="L437" s="215"/>
      <c r="M437" s="216"/>
      <c r="N437" s="217"/>
      <c r="V437" s="189"/>
      <c r="W437" s="195"/>
      <c r="X437" s="195"/>
      <c r="AC437" s="195"/>
      <c r="AF437" s="207"/>
    </row>
    <row r="438" spans="1:32" s="160" customFormat="1" ht="22.5" x14ac:dyDescent="0.2">
      <c r="A438" s="190" t="s">
        <v>544</v>
      </c>
      <c r="B438" s="191" t="s">
        <v>3221</v>
      </c>
      <c r="C438" s="1039" t="s">
        <v>3222</v>
      </c>
      <c r="D438" s="1039"/>
      <c r="E438" s="1039"/>
      <c r="F438" s="192" t="s">
        <v>411</v>
      </c>
      <c r="G438" s="192"/>
      <c r="H438" s="192"/>
      <c r="I438" s="192" t="s">
        <v>3223</v>
      </c>
      <c r="J438" s="193">
        <v>3960</v>
      </c>
      <c r="K438" s="192"/>
      <c r="L438" s="193">
        <v>-1.19</v>
      </c>
      <c r="M438" s="192"/>
      <c r="N438" s="194"/>
      <c r="V438" s="189"/>
      <c r="W438" s="195"/>
      <c r="X438" s="195" t="s">
        <v>3222</v>
      </c>
      <c r="AC438" s="195"/>
      <c r="AF438" s="207"/>
    </row>
    <row r="439" spans="1:32" s="160" customFormat="1" ht="12" x14ac:dyDescent="0.2">
      <c r="A439" s="211"/>
      <c r="B439" s="212"/>
      <c r="C439" s="168" t="s">
        <v>3217</v>
      </c>
      <c r="D439" s="213"/>
      <c r="E439" s="213"/>
      <c r="F439" s="214"/>
      <c r="G439" s="214"/>
      <c r="H439" s="214"/>
      <c r="I439" s="214"/>
      <c r="J439" s="215"/>
      <c r="K439" s="214"/>
      <c r="L439" s="215"/>
      <c r="M439" s="216"/>
      <c r="N439" s="217"/>
      <c r="V439" s="189"/>
      <c r="W439" s="195"/>
      <c r="X439" s="195"/>
      <c r="AC439" s="195"/>
      <c r="AF439" s="207"/>
    </row>
    <row r="440" spans="1:32" s="160" customFormat="1" ht="22.5" x14ac:dyDescent="0.2">
      <c r="A440" s="190" t="s">
        <v>897</v>
      </c>
      <c r="B440" s="191" t="s">
        <v>3224</v>
      </c>
      <c r="C440" s="1039" t="s">
        <v>3225</v>
      </c>
      <c r="D440" s="1039"/>
      <c r="E440" s="1039"/>
      <c r="F440" s="192" t="s">
        <v>411</v>
      </c>
      <c r="G440" s="192"/>
      <c r="H440" s="192"/>
      <c r="I440" s="192" t="s">
        <v>3226</v>
      </c>
      <c r="J440" s="193">
        <v>1412.5</v>
      </c>
      <c r="K440" s="192"/>
      <c r="L440" s="193">
        <v>-0.18</v>
      </c>
      <c r="M440" s="192"/>
      <c r="N440" s="194"/>
      <c r="V440" s="189"/>
      <c r="W440" s="195"/>
      <c r="X440" s="195" t="s">
        <v>3225</v>
      </c>
      <c r="AC440" s="195"/>
      <c r="AF440" s="207"/>
    </row>
    <row r="441" spans="1:32" s="160" customFormat="1" ht="12" x14ac:dyDescent="0.2">
      <c r="A441" s="211"/>
      <c r="B441" s="212"/>
      <c r="C441" s="168" t="s">
        <v>3217</v>
      </c>
      <c r="D441" s="213"/>
      <c r="E441" s="213"/>
      <c r="F441" s="214"/>
      <c r="G441" s="214"/>
      <c r="H441" s="214"/>
      <c r="I441" s="214"/>
      <c r="J441" s="215"/>
      <c r="K441" s="214"/>
      <c r="L441" s="215"/>
      <c r="M441" s="216"/>
      <c r="N441" s="217"/>
      <c r="V441" s="189"/>
      <c r="W441" s="195"/>
      <c r="X441" s="195"/>
      <c r="AC441" s="195"/>
      <c r="AF441" s="207"/>
    </row>
    <row r="442" spans="1:32" s="160" customFormat="1" ht="22.5" x14ac:dyDescent="0.2">
      <c r="A442" s="190" t="s">
        <v>899</v>
      </c>
      <c r="B442" s="191" t="s">
        <v>3227</v>
      </c>
      <c r="C442" s="1039" t="s">
        <v>3228</v>
      </c>
      <c r="D442" s="1039"/>
      <c r="E442" s="1039"/>
      <c r="F442" s="192" t="s">
        <v>347</v>
      </c>
      <c r="G442" s="192"/>
      <c r="H442" s="192"/>
      <c r="I442" s="192" t="s">
        <v>423</v>
      </c>
      <c r="J442" s="193">
        <v>50.01</v>
      </c>
      <c r="K442" s="192"/>
      <c r="L442" s="193">
        <v>50.01</v>
      </c>
      <c r="M442" s="192"/>
      <c r="N442" s="194"/>
      <c r="V442" s="189"/>
      <c r="W442" s="195"/>
      <c r="X442" s="195" t="s">
        <v>3228</v>
      </c>
      <c r="AC442" s="195"/>
      <c r="AF442" s="207"/>
    </row>
    <row r="443" spans="1:32" s="160" customFormat="1" ht="12" x14ac:dyDescent="0.2">
      <c r="A443" s="211"/>
      <c r="B443" s="212"/>
      <c r="C443" s="168" t="s">
        <v>462</v>
      </c>
      <c r="D443" s="213"/>
      <c r="E443" s="213"/>
      <c r="F443" s="214"/>
      <c r="G443" s="214"/>
      <c r="H443" s="214"/>
      <c r="I443" s="214"/>
      <c r="J443" s="215"/>
      <c r="K443" s="214"/>
      <c r="L443" s="215"/>
      <c r="M443" s="216"/>
      <c r="N443" s="217"/>
      <c r="V443" s="189"/>
      <c r="W443" s="195"/>
      <c r="X443" s="195"/>
      <c r="AC443" s="195"/>
      <c r="AF443" s="207"/>
    </row>
    <row r="444" spans="1:32" s="160" customFormat="1" ht="12" x14ac:dyDescent="0.2">
      <c r="A444" s="1040" t="s">
        <v>3313</v>
      </c>
      <c r="B444" s="1041"/>
      <c r="C444" s="1041"/>
      <c r="D444" s="1041"/>
      <c r="E444" s="1041"/>
      <c r="F444" s="1041"/>
      <c r="G444" s="1041"/>
      <c r="H444" s="1041"/>
      <c r="I444" s="1041"/>
      <c r="J444" s="1041"/>
      <c r="K444" s="1041"/>
      <c r="L444" s="1041"/>
      <c r="M444" s="1041"/>
      <c r="N444" s="1042"/>
      <c r="V444" s="189"/>
      <c r="W444" s="195" t="s">
        <v>3313</v>
      </c>
      <c r="X444" s="195"/>
      <c r="AC444" s="195"/>
      <c r="AF444" s="207"/>
    </row>
    <row r="445" spans="1:32" s="160" customFormat="1" ht="12" x14ac:dyDescent="0.2">
      <c r="A445" s="1040" t="s">
        <v>3314</v>
      </c>
      <c r="B445" s="1041"/>
      <c r="C445" s="1041"/>
      <c r="D445" s="1041"/>
      <c r="E445" s="1041"/>
      <c r="F445" s="1041"/>
      <c r="G445" s="1041"/>
      <c r="H445" s="1041"/>
      <c r="I445" s="1041"/>
      <c r="J445" s="1041"/>
      <c r="K445" s="1041"/>
      <c r="L445" s="1041"/>
      <c r="M445" s="1041"/>
      <c r="N445" s="1042"/>
      <c r="V445" s="189"/>
      <c r="W445" s="195" t="s">
        <v>3314</v>
      </c>
      <c r="X445" s="195"/>
      <c r="AC445" s="195"/>
      <c r="AF445" s="207"/>
    </row>
    <row r="446" spans="1:32" s="160" customFormat="1" ht="33.75" x14ac:dyDescent="0.2">
      <c r="A446" s="190" t="s">
        <v>901</v>
      </c>
      <c r="B446" s="191" t="s">
        <v>3315</v>
      </c>
      <c r="C446" s="1039" t="s">
        <v>3316</v>
      </c>
      <c r="D446" s="1039"/>
      <c r="E446" s="1039"/>
      <c r="F446" s="192" t="s">
        <v>1017</v>
      </c>
      <c r="G446" s="192"/>
      <c r="H446" s="192"/>
      <c r="I446" s="192" t="s">
        <v>423</v>
      </c>
      <c r="J446" s="193"/>
      <c r="K446" s="192"/>
      <c r="L446" s="193"/>
      <c r="M446" s="192"/>
      <c r="N446" s="194"/>
      <c r="V446" s="189"/>
      <c r="W446" s="195"/>
      <c r="X446" s="195" t="s">
        <v>3316</v>
      </c>
      <c r="AC446" s="195"/>
      <c r="AF446" s="207"/>
    </row>
    <row r="447" spans="1:32" s="160" customFormat="1" ht="33.75" x14ac:dyDescent="0.2">
      <c r="A447" s="198"/>
      <c r="B447" s="199" t="s">
        <v>430</v>
      </c>
      <c r="C447" s="1037" t="s">
        <v>431</v>
      </c>
      <c r="D447" s="1037"/>
      <c r="E447" s="1037"/>
      <c r="F447" s="1037"/>
      <c r="G447" s="1037"/>
      <c r="H447" s="1037"/>
      <c r="I447" s="1037"/>
      <c r="J447" s="1037"/>
      <c r="K447" s="1037"/>
      <c r="L447" s="1037"/>
      <c r="M447" s="1037"/>
      <c r="N447" s="1046"/>
      <c r="V447" s="189"/>
      <c r="W447" s="195"/>
      <c r="X447" s="195"/>
      <c r="Y447" s="163" t="s">
        <v>431</v>
      </c>
      <c r="AC447" s="195"/>
      <c r="AF447" s="207"/>
    </row>
    <row r="448" spans="1:32" s="160" customFormat="1" ht="12" x14ac:dyDescent="0.2">
      <c r="A448" s="198"/>
      <c r="B448" s="199" t="s">
        <v>3134</v>
      </c>
      <c r="C448" s="1037" t="s">
        <v>3135</v>
      </c>
      <c r="D448" s="1037"/>
      <c r="E448" s="1037"/>
      <c r="F448" s="1037"/>
      <c r="G448" s="1037"/>
      <c r="H448" s="1037"/>
      <c r="I448" s="1037"/>
      <c r="J448" s="1037"/>
      <c r="K448" s="1037"/>
      <c r="L448" s="1037"/>
      <c r="M448" s="1037"/>
      <c r="N448" s="1046"/>
      <c r="V448" s="189"/>
      <c r="W448" s="195"/>
      <c r="X448" s="195"/>
      <c r="Y448" s="163" t="s">
        <v>3135</v>
      </c>
      <c r="AC448" s="195"/>
      <c r="AF448" s="207"/>
    </row>
    <row r="449" spans="1:32" s="160" customFormat="1" ht="12" x14ac:dyDescent="0.2">
      <c r="A449" s="200"/>
      <c r="B449" s="199" t="s">
        <v>423</v>
      </c>
      <c r="C449" s="1037" t="s">
        <v>432</v>
      </c>
      <c r="D449" s="1037"/>
      <c r="E449" s="1037"/>
      <c r="F449" s="201"/>
      <c r="G449" s="201"/>
      <c r="H449" s="201"/>
      <c r="I449" s="201"/>
      <c r="J449" s="202">
        <v>51.18</v>
      </c>
      <c r="K449" s="201" t="s">
        <v>3136</v>
      </c>
      <c r="L449" s="202">
        <v>67.17</v>
      </c>
      <c r="M449" s="201"/>
      <c r="N449" s="203"/>
      <c r="V449" s="189"/>
      <c r="W449" s="195"/>
      <c r="X449" s="195"/>
      <c r="Z449" s="163" t="s">
        <v>432</v>
      </c>
      <c r="AC449" s="195"/>
      <c r="AF449" s="207"/>
    </row>
    <row r="450" spans="1:32" s="160" customFormat="1" ht="12" x14ac:dyDescent="0.2">
      <c r="A450" s="200"/>
      <c r="B450" s="199" t="s">
        <v>434</v>
      </c>
      <c r="C450" s="1037" t="s">
        <v>435</v>
      </c>
      <c r="D450" s="1037"/>
      <c r="E450" s="1037"/>
      <c r="F450" s="201"/>
      <c r="G450" s="201"/>
      <c r="H450" s="201"/>
      <c r="I450" s="201"/>
      <c r="J450" s="202">
        <v>6.49</v>
      </c>
      <c r="K450" s="201" t="s">
        <v>3136</v>
      </c>
      <c r="L450" s="202">
        <v>8.52</v>
      </c>
      <c r="M450" s="201"/>
      <c r="N450" s="203"/>
      <c r="V450" s="189"/>
      <c r="W450" s="195"/>
      <c r="X450" s="195"/>
      <c r="Z450" s="163" t="s">
        <v>435</v>
      </c>
      <c r="AC450" s="195"/>
      <c r="AF450" s="207"/>
    </row>
    <row r="451" spans="1:32" s="160" customFormat="1" ht="12" x14ac:dyDescent="0.2">
      <c r="A451" s="200"/>
      <c r="B451" s="199" t="s">
        <v>437</v>
      </c>
      <c r="C451" s="1037" t="s">
        <v>438</v>
      </c>
      <c r="D451" s="1037"/>
      <c r="E451" s="1037"/>
      <c r="F451" s="201"/>
      <c r="G451" s="201"/>
      <c r="H451" s="201"/>
      <c r="I451" s="201"/>
      <c r="J451" s="202">
        <v>0.26</v>
      </c>
      <c r="K451" s="201" t="s">
        <v>3136</v>
      </c>
      <c r="L451" s="202">
        <v>0.34</v>
      </c>
      <c r="M451" s="201"/>
      <c r="N451" s="203"/>
      <c r="V451" s="189"/>
      <c r="W451" s="195"/>
      <c r="X451" s="195"/>
      <c r="Z451" s="163" t="s">
        <v>438</v>
      </c>
      <c r="AC451" s="195"/>
      <c r="AF451" s="207"/>
    </row>
    <row r="452" spans="1:32" s="160" customFormat="1" ht="12" x14ac:dyDescent="0.2">
      <c r="A452" s="200"/>
      <c r="B452" s="199" t="s">
        <v>439</v>
      </c>
      <c r="C452" s="1037" t="s">
        <v>440</v>
      </c>
      <c r="D452" s="1037"/>
      <c r="E452" s="1037"/>
      <c r="F452" s="201"/>
      <c r="G452" s="201"/>
      <c r="H452" s="201"/>
      <c r="I452" s="201"/>
      <c r="J452" s="202">
        <v>14.1</v>
      </c>
      <c r="K452" s="201"/>
      <c r="L452" s="202">
        <v>14.1</v>
      </c>
      <c r="M452" s="201"/>
      <c r="N452" s="203"/>
      <c r="V452" s="189"/>
      <c r="W452" s="195"/>
      <c r="X452" s="195"/>
      <c r="Z452" s="163" t="s">
        <v>440</v>
      </c>
      <c r="AC452" s="195"/>
      <c r="AF452" s="207"/>
    </row>
    <row r="453" spans="1:32" s="160" customFormat="1" ht="12" x14ac:dyDescent="0.2">
      <c r="A453" s="200"/>
      <c r="B453" s="199"/>
      <c r="C453" s="1037" t="s">
        <v>443</v>
      </c>
      <c r="D453" s="1037"/>
      <c r="E453" s="1037"/>
      <c r="F453" s="201" t="s">
        <v>444</v>
      </c>
      <c r="G453" s="201" t="s">
        <v>476</v>
      </c>
      <c r="H453" s="201" t="s">
        <v>3136</v>
      </c>
      <c r="I453" s="201" t="s">
        <v>3317</v>
      </c>
      <c r="J453" s="202"/>
      <c r="K453" s="201"/>
      <c r="L453" s="202"/>
      <c r="M453" s="201"/>
      <c r="N453" s="203"/>
      <c r="V453" s="189"/>
      <c r="W453" s="195"/>
      <c r="X453" s="195"/>
      <c r="AA453" s="163" t="s">
        <v>443</v>
      </c>
      <c r="AC453" s="195"/>
      <c r="AF453" s="207"/>
    </row>
    <row r="454" spans="1:32" s="160" customFormat="1" ht="12" x14ac:dyDescent="0.2">
      <c r="A454" s="200"/>
      <c r="B454" s="199"/>
      <c r="C454" s="1037" t="s">
        <v>447</v>
      </c>
      <c r="D454" s="1037"/>
      <c r="E454" s="1037"/>
      <c r="F454" s="201" t="s">
        <v>444</v>
      </c>
      <c r="G454" s="201" t="s">
        <v>537</v>
      </c>
      <c r="H454" s="201" t="s">
        <v>3136</v>
      </c>
      <c r="I454" s="201" t="s">
        <v>3318</v>
      </c>
      <c r="J454" s="202"/>
      <c r="K454" s="201"/>
      <c r="L454" s="202"/>
      <c r="M454" s="201"/>
      <c r="N454" s="203"/>
      <c r="V454" s="189"/>
      <c r="W454" s="195"/>
      <c r="X454" s="195"/>
      <c r="AA454" s="163" t="s">
        <v>447</v>
      </c>
      <c r="AC454" s="195"/>
      <c r="AF454" s="207"/>
    </row>
    <row r="455" spans="1:32" s="160" customFormat="1" ht="12" x14ac:dyDescent="0.2">
      <c r="A455" s="200"/>
      <c r="B455" s="199"/>
      <c r="C455" s="1047" t="s">
        <v>450</v>
      </c>
      <c r="D455" s="1047"/>
      <c r="E455" s="1047"/>
      <c r="F455" s="208"/>
      <c r="G455" s="208"/>
      <c r="H455" s="208"/>
      <c r="I455" s="208"/>
      <c r="J455" s="209">
        <v>71.77</v>
      </c>
      <c r="K455" s="208"/>
      <c r="L455" s="209">
        <v>89.79</v>
      </c>
      <c r="M455" s="208"/>
      <c r="N455" s="210"/>
      <c r="V455" s="189"/>
      <c r="W455" s="195"/>
      <c r="X455" s="195"/>
      <c r="AB455" s="163" t="s">
        <v>450</v>
      </c>
      <c r="AC455" s="195"/>
      <c r="AF455" s="207"/>
    </row>
    <row r="456" spans="1:32" s="160" customFormat="1" ht="12" x14ac:dyDescent="0.2">
      <c r="A456" s="200"/>
      <c r="B456" s="199"/>
      <c r="C456" s="1037" t="s">
        <v>451</v>
      </c>
      <c r="D456" s="1037"/>
      <c r="E456" s="1037"/>
      <c r="F456" s="201"/>
      <c r="G456" s="201"/>
      <c r="H456" s="201"/>
      <c r="I456" s="201"/>
      <c r="J456" s="202"/>
      <c r="K456" s="201"/>
      <c r="L456" s="202">
        <v>67.510000000000005</v>
      </c>
      <c r="M456" s="201"/>
      <c r="N456" s="203"/>
      <c r="V456" s="189"/>
      <c r="W456" s="195"/>
      <c r="X456" s="195"/>
      <c r="AA456" s="163" t="s">
        <v>451</v>
      </c>
      <c r="AC456" s="195"/>
      <c r="AF456" s="207"/>
    </row>
    <row r="457" spans="1:32" s="160" customFormat="1" ht="45" x14ac:dyDescent="0.2">
      <c r="A457" s="200"/>
      <c r="B457" s="199" t="s">
        <v>2540</v>
      </c>
      <c r="C457" s="1037" t="s">
        <v>2541</v>
      </c>
      <c r="D457" s="1037"/>
      <c r="E457" s="1037"/>
      <c r="F457" s="201" t="s">
        <v>454</v>
      </c>
      <c r="G457" s="201" t="s">
        <v>1241</v>
      </c>
      <c r="H457" s="201"/>
      <c r="I457" s="201" t="s">
        <v>1241</v>
      </c>
      <c r="J457" s="202"/>
      <c r="K457" s="201"/>
      <c r="L457" s="202">
        <v>81.69</v>
      </c>
      <c r="M457" s="201"/>
      <c r="N457" s="203"/>
      <c r="V457" s="189"/>
      <c r="W457" s="195"/>
      <c r="X457" s="195"/>
      <c r="AA457" s="163" t="s">
        <v>2541</v>
      </c>
      <c r="AC457" s="195"/>
      <c r="AF457" s="207"/>
    </row>
    <row r="458" spans="1:32" s="160" customFormat="1" ht="45" x14ac:dyDescent="0.2">
      <c r="A458" s="200"/>
      <c r="B458" s="199" t="s">
        <v>2542</v>
      </c>
      <c r="C458" s="1037" t="s">
        <v>2543</v>
      </c>
      <c r="D458" s="1037"/>
      <c r="E458" s="1037"/>
      <c r="F458" s="201" t="s">
        <v>454</v>
      </c>
      <c r="G458" s="201" t="s">
        <v>974</v>
      </c>
      <c r="H458" s="201"/>
      <c r="I458" s="201" t="s">
        <v>974</v>
      </c>
      <c r="J458" s="202"/>
      <c r="K458" s="201"/>
      <c r="L458" s="202">
        <v>48.61</v>
      </c>
      <c r="M458" s="201"/>
      <c r="N458" s="203"/>
      <c r="V458" s="189"/>
      <c r="W458" s="195"/>
      <c r="X458" s="195"/>
      <c r="AA458" s="163" t="s">
        <v>2543</v>
      </c>
      <c r="AC458" s="195"/>
      <c r="AF458" s="207"/>
    </row>
    <row r="459" spans="1:32" s="160" customFormat="1" ht="12" x14ac:dyDescent="0.2">
      <c r="A459" s="211"/>
      <c r="B459" s="212"/>
      <c r="C459" s="1039" t="s">
        <v>459</v>
      </c>
      <c r="D459" s="1039"/>
      <c r="E459" s="1039"/>
      <c r="F459" s="192"/>
      <c r="G459" s="192"/>
      <c r="H459" s="192"/>
      <c r="I459" s="192"/>
      <c r="J459" s="193"/>
      <c r="K459" s="192"/>
      <c r="L459" s="193">
        <v>220.09</v>
      </c>
      <c r="M459" s="208"/>
      <c r="N459" s="194"/>
      <c r="V459" s="189"/>
      <c r="W459" s="195"/>
      <c r="X459" s="195"/>
      <c r="AC459" s="195" t="s">
        <v>459</v>
      </c>
      <c r="AF459" s="207"/>
    </row>
    <row r="460" spans="1:32" s="160" customFormat="1" ht="33.75" x14ac:dyDescent="0.2">
      <c r="A460" s="190" t="s">
        <v>3319</v>
      </c>
      <c r="B460" s="191" t="s">
        <v>3320</v>
      </c>
      <c r="C460" s="1039" t="s">
        <v>3321</v>
      </c>
      <c r="D460" s="1039"/>
      <c r="E460" s="1039"/>
      <c r="F460" s="192" t="s">
        <v>1017</v>
      </c>
      <c r="G460" s="192"/>
      <c r="H460" s="192"/>
      <c r="I460" s="192" t="s">
        <v>423</v>
      </c>
      <c r="J460" s="193">
        <v>63460.75</v>
      </c>
      <c r="K460" s="192" t="s">
        <v>1361</v>
      </c>
      <c r="L460" s="193">
        <v>12947.98</v>
      </c>
      <c r="M460" s="192" t="s">
        <v>1362</v>
      </c>
      <c r="N460" s="194">
        <v>64222</v>
      </c>
      <c r="V460" s="189"/>
      <c r="W460" s="195"/>
      <c r="X460" s="195" t="s">
        <v>3321</v>
      </c>
      <c r="AC460" s="195"/>
      <c r="AF460" s="207"/>
    </row>
    <row r="461" spans="1:32" s="160" customFormat="1" ht="12" x14ac:dyDescent="0.2">
      <c r="A461" s="211"/>
      <c r="B461" s="212"/>
      <c r="C461" s="168" t="s">
        <v>3039</v>
      </c>
      <c r="D461" s="213"/>
      <c r="E461" s="213"/>
      <c r="F461" s="214"/>
      <c r="G461" s="214"/>
      <c r="H461" s="214"/>
      <c r="I461" s="214"/>
      <c r="J461" s="215"/>
      <c r="K461" s="214"/>
      <c r="L461" s="215"/>
      <c r="M461" s="216"/>
      <c r="N461" s="217"/>
      <c r="V461" s="189"/>
      <c r="W461" s="195"/>
      <c r="X461" s="195"/>
      <c r="AC461" s="195"/>
      <c r="AF461" s="207"/>
    </row>
    <row r="462" spans="1:32" s="160" customFormat="1" ht="12" x14ac:dyDescent="0.2">
      <c r="A462" s="196"/>
      <c r="B462" s="197"/>
      <c r="C462" s="1037" t="s">
        <v>3322</v>
      </c>
      <c r="D462" s="1037"/>
      <c r="E462" s="1037"/>
      <c r="F462" s="1037"/>
      <c r="G462" s="1037"/>
      <c r="H462" s="1037"/>
      <c r="I462" s="1037"/>
      <c r="J462" s="1037"/>
      <c r="K462" s="1037"/>
      <c r="L462" s="1037"/>
      <c r="M462" s="1037"/>
      <c r="N462" s="1046"/>
      <c r="V462" s="189"/>
      <c r="W462" s="195"/>
      <c r="X462" s="195"/>
      <c r="AC462" s="195"/>
      <c r="AD462" s="163" t="s">
        <v>3322</v>
      </c>
      <c r="AF462" s="207"/>
    </row>
    <row r="463" spans="1:32" s="160" customFormat="1" ht="22.5" x14ac:dyDescent="0.2">
      <c r="A463" s="198"/>
      <c r="B463" s="199" t="s">
        <v>1365</v>
      </c>
      <c r="C463" s="1037" t="s">
        <v>1366</v>
      </c>
      <c r="D463" s="1037"/>
      <c r="E463" s="1037"/>
      <c r="F463" s="1037"/>
      <c r="G463" s="1037"/>
      <c r="H463" s="1037"/>
      <c r="I463" s="1037"/>
      <c r="J463" s="1037"/>
      <c r="K463" s="1037"/>
      <c r="L463" s="1037"/>
      <c r="M463" s="1037"/>
      <c r="N463" s="1046"/>
      <c r="V463" s="189"/>
      <c r="W463" s="195"/>
      <c r="X463" s="195"/>
      <c r="Y463" s="163" t="s">
        <v>1366</v>
      </c>
      <c r="AC463" s="195"/>
      <c r="AF463" s="207"/>
    </row>
    <row r="464" spans="1:32" s="160" customFormat="1" ht="22.5" x14ac:dyDescent="0.2">
      <c r="A464" s="190" t="s">
        <v>905</v>
      </c>
      <c r="B464" s="191" t="s">
        <v>3323</v>
      </c>
      <c r="C464" s="1039" t="s">
        <v>3324</v>
      </c>
      <c r="D464" s="1039"/>
      <c r="E464" s="1039"/>
      <c r="F464" s="192" t="s">
        <v>347</v>
      </c>
      <c r="G464" s="192"/>
      <c r="H464" s="192"/>
      <c r="I464" s="192" t="s">
        <v>1611</v>
      </c>
      <c r="J464" s="193"/>
      <c r="K464" s="192"/>
      <c r="L464" s="193"/>
      <c r="M464" s="192"/>
      <c r="N464" s="194"/>
      <c r="V464" s="189"/>
      <c r="W464" s="195"/>
      <c r="X464" s="195" t="s">
        <v>3324</v>
      </c>
      <c r="AC464" s="195"/>
      <c r="AF464" s="207"/>
    </row>
    <row r="465" spans="1:32" s="160" customFormat="1" ht="12" x14ac:dyDescent="0.2">
      <c r="A465" s="196"/>
      <c r="B465" s="197"/>
      <c r="C465" s="1037" t="s">
        <v>3325</v>
      </c>
      <c r="D465" s="1037"/>
      <c r="E465" s="1037"/>
      <c r="F465" s="1037"/>
      <c r="G465" s="1037"/>
      <c r="H465" s="1037"/>
      <c r="I465" s="1037"/>
      <c r="J465" s="1037"/>
      <c r="K465" s="1037"/>
      <c r="L465" s="1037"/>
      <c r="M465" s="1037"/>
      <c r="N465" s="1046"/>
      <c r="V465" s="189"/>
      <c r="W465" s="195"/>
      <c r="X465" s="195"/>
      <c r="AC465" s="195"/>
      <c r="AE465" s="163" t="s">
        <v>3325</v>
      </c>
      <c r="AF465" s="207"/>
    </row>
    <row r="466" spans="1:32" s="160" customFormat="1" ht="33.75" x14ac:dyDescent="0.2">
      <c r="A466" s="198"/>
      <c r="B466" s="199" t="s">
        <v>430</v>
      </c>
      <c r="C466" s="1037" t="s">
        <v>431</v>
      </c>
      <c r="D466" s="1037"/>
      <c r="E466" s="1037"/>
      <c r="F466" s="1037"/>
      <c r="G466" s="1037"/>
      <c r="H466" s="1037"/>
      <c r="I466" s="1037"/>
      <c r="J466" s="1037"/>
      <c r="K466" s="1037"/>
      <c r="L466" s="1037"/>
      <c r="M466" s="1037"/>
      <c r="N466" s="1046"/>
      <c r="V466" s="189"/>
      <c r="W466" s="195"/>
      <c r="X466" s="195"/>
      <c r="Y466" s="163" t="s">
        <v>431</v>
      </c>
      <c r="AC466" s="195"/>
      <c r="AF466" s="207"/>
    </row>
    <row r="467" spans="1:32" s="160" customFormat="1" ht="12" x14ac:dyDescent="0.2">
      <c r="A467" s="198"/>
      <c r="B467" s="199" t="s">
        <v>3134</v>
      </c>
      <c r="C467" s="1037" t="s">
        <v>3135</v>
      </c>
      <c r="D467" s="1037"/>
      <c r="E467" s="1037"/>
      <c r="F467" s="1037"/>
      <c r="G467" s="1037"/>
      <c r="H467" s="1037"/>
      <c r="I467" s="1037"/>
      <c r="J467" s="1037"/>
      <c r="K467" s="1037"/>
      <c r="L467" s="1037"/>
      <c r="M467" s="1037"/>
      <c r="N467" s="1046"/>
      <c r="V467" s="189"/>
      <c r="W467" s="195"/>
      <c r="X467" s="195"/>
      <c r="Y467" s="163" t="s">
        <v>3135</v>
      </c>
      <c r="AC467" s="195"/>
      <c r="AF467" s="207"/>
    </row>
    <row r="468" spans="1:32" s="160" customFormat="1" ht="12" x14ac:dyDescent="0.2">
      <c r="A468" s="200"/>
      <c r="B468" s="199" t="s">
        <v>423</v>
      </c>
      <c r="C468" s="1037" t="s">
        <v>432</v>
      </c>
      <c r="D468" s="1037"/>
      <c r="E468" s="1037"/>
      <c r="F468" s="201"/>
      <c r="G468" s="201"/>
      <c r="H468" s="201"/>
      <c r="I468" s="201"/>
      <c r="J468" s="202">
        <v>50.26</v>
      </c>
      <c r="K468" s="201" t="s">
        <v>3136</v>
      </c>
      <c r="L468" s="202">
        <v>36.94</v>
      </c>
      <c r="M468" s="201"/>
      <c r="N468" s="203"/>
      <c r="V468" s="189"/>
      <c r="W468" s="195"/>
      <c r="X468" s="195"/>
      <c r="Z468" s="163" t="s">
        <v>432</v>
      </c>
      <c r="AC468" s="195"/>
      <c r="AF468" s="207"/>
    </row>
    <row r="469" spans="1:32" s="160" customFormat="1" ht="12" x14ac:dyDescent="0.2">
      <c r="A469" s="200"/>
      <c r="B469" s="199" t="s">
        <v>434</v>
      </c>
      <c r="C469" s="1037" t="s">
        <v>435</v>
      </c>
      <c r="D469" s="1037"/>
      <c r="E469" s="1037"/>
      <c r="F469" s="201"/>
      <c r="G469" s="201"/>
      <c r="H469" s="201"/>
      <c r="I469" s="201"/>
      <c r="J469" s="202">
        <v>0.66</v>
      </c>
      <c r="K469" s="201" t="s">
        <v>3136</v>
      </c>
      <c r="L469" s="202">
        <v>0.49</v>
      </c>
      <c r="M469" s="201"/>
      <c r="N469" s="203"/>
      <c r="V469" s="189"/>
      <c r="W469" s="195"/>
      <c r="X469" s="195"/>
      <c r="Z469" s="163" t="s">
        <v>435</v>
      </c>
      <c r="AC469" s="195"/>
      <c r="AF469" s="207"/>
    </row>
    <row r="470" spans="1:32" s="160" customFormat="1" ht="12" x14ac:dyDescent="0.2">
      <c r="A470" s="200"/>
      <c r="B470" s="199" t="s">
        <v>437</v>
      </c>
      <c r="C470" s="1037" t="s">
        <v>438</v>
      </c>
      <c r="D470" s="1037"/>
      <c r="E470" s="1037"/>
      <c r="F470" s="201"/>
      <c r="G470" s="201"/>
      <c r="H470" s="201"/>
      <c r="I470" s="201"/>
      <c r="J470" s="202">
        <v>0.12</v>
      </c>
      <c r="K470" s="201" t="s">
        <v>3136</v>
      </c>
      <c r="L470" s="202">
        <v>0.09</v>
      </c>
      <c r="M470" s="201"/>
      <c r="N470" s="203"/>
      <c r="V470" s="189"/>
      <c r="W470" s="195"/>
      <c r="X470" s="195"/>
      <c r="Z470" s="163" t="s">
        <v>438</v>
      </c>
      <c r="AC470" s="195"/>
      <c r="AF470" s="207"/>
    </row>
    <row r="471" spans="1:32" s="160" customFormat="1" ht="12" x14ac:dyDescent="0.2">
      <c r="A471" s="200"/>
      <c r="B471" s="199" t="s">
        <v>439</v>
      </c>
      <c r="C471" s="1037" t="s">
        <v>440</v>
      </c>
      <c r="D471" s="1037"/>
      <c r="E471" s="1037"/>
      <c r="F471" s="201"/>
      <c r="G471" s="201"/>
      <c r="H471" s="201"/>
      <c r="I471" s="201"/>
      <c r="J471" s="202">
        <v>2.39</v>
      </c>
      <c r="K471" s="201"/>
      <c r="L471" s="202">
        <v>1.34</v>
      </c>
      <c r="M471" s="201"/>
      <c r="N471" s="203"/>
      <c r="V471" s="189"/>
      <c r="W471" s="195"/>
      <c r="X471" s="195"/>
      <c r="Z471" s="163" t="s">
        <v>440</v>
      </c>
      <c r="AC471" s="195"/>
      <c r="AF471" s="207"/>
    </row>
    <row r="472" spans="1:32" s="160" customFormat="1" ht="12" x14ac:dyDescent="0.2">
      <c r="A472" s="196"/>
      <c r="B472" s="204" t="s">
        <v>3326</v>
      </c>
      <c r="C472" s="1048" t="s">
        <v>3327</v>
      </c>
      <c r="D472" s="1048"/>
      <c r="E472" s="1048"/>
      <c r="F472" s="205" t="s">
        <v>347</v>
      </c>
      <c r="G472" s="205" t="s">
        <v>423</v>
      </c>
      <c r="H472" s="205"/>
      <c r="I472" s="205" t="s">
        <v>1611</v>
      </c>
      <c r="J472" s="199"/>
      <c r="K472" s="201"/>
      <c r="L472" s="202"/>
      <c r="M472" s="201"/>
      <c r="N472" s="206"/>
      <c r="V472" s="189"/>
      <c r="W472" s="195"/>
      <c r="X472" s="195"/>
      <c r="AC472" s="195"/>
      <c r="AF472" s="207" t="s">
        <v>3327</v>
      </c>
    </row>
    <row r="473" spans="1:32" s="160" customFormat="1" ht="12" x14ac:dyDescent="0.2">
      <c r="A473" s="200"/>
      <c r="B473" s="199"/>
      <c r="C473" s="1037" t="s">
        <v>443</v>
      </c>
      <c r="D473" s="1037"/>
      <c r="E473" s="1037"/>
      <c r="F473" s="201" t="s">
        <v>444</v>
      </c>
      <c r="G473" s="201" t="s">
        <v>3328</v>
      </c>
      <c r="H473" s="201" t="s">
        <v>3136</v>
      </c>
      <c r="I473" s="201" t="s">
        <v>3329</v>
      </c>
      <c r="J473" s="202"/>
      <c r="K473" s="201"/>
      <c r="L473" s="202"/>
      <c r="M473" s="201"/>
      <c r="N473" s="203"/>
      <c r="V473" s="189"/>
      <c r="W473" s="195"/>
      <c r="X473" s="195"/>
      <c r="AA473" s="163" t="s">
        <v>443</v>
      </c>
      <c r="AC473" s="195"/>
      <c r="AF473" s="207"/>
    </row>
    <row r="474" spans="1:32" s="160" customFormat="1" ht="12" x14ac:dyDescent="0.2">
      <c r="A474" s="200"/>
      <c r="B474" s="199"/>
      <c r="C474" s="1037" t="s">
        <v>447</v>
      </c>
      <c r="D474" s="1037"/>
      <c r="E474" s="1037"/>
      <c r="F474" s="201" t="s">
        <v>444</v>
      </c>
      <c r="G474" s="201" t="s">
        <v>2649</v>
      </c>
      <c r="H474" s="201" t="s">
        <v>3136</v>
      </c>
      <c r="I474" s="201" t="s">
        <v>3330</v>
      </c>
      <c r="J474" s="202"/>
      <c r="K474" s="201"/>
      <c r="L474" s="202"/>
      <c r="M474" s="201"/>
      <c r="N474" s="203"/>
      <c r="V474" s="189"/>
      <c r="W474" s="195"/>
      <c r="X474" s="195"/>
      <c r="AA474" s="163" t="s">
        <v>447</v>
      </c>
      <c r="AC474" s="195"/>
      <c r="AF474" s="207"/>
    </row>
    <row r="475" spans="1:32" s="160" customFormat="1" ht="12" x14ac:dyDescent="0.2">
      <c r="A475" s="200"/>
      <c r="B475" s="199"/>
      <c r="C475" s="1047" t="s">
        <v>450</v>
      </c>
      <c r="D475" s="1047"/>
      <c r="E475" s="1047"/>
      <c r="F475" s="208"/>
      <c r="G475" s="208"/>
      <c r="H475" s="208"/>
      <c r="I475" s="208"/>
      <c r="J475" s="209">
        <v>53.31</v>
      </c>
      <c r="K475" s="208"/>
      <c r="L475" s="209">
        <v>38.770000000000003</v>
      </c>
      <c r="M475" s="208"/>
      <c r="N475" s="210"/>
      <c r="V475" s="189"/>
      <c r="W475" s="195"/>
      <c r="X475" s="195"/>
      <c r="AB475" s="163" t="s">
        <v>450</v>
      </c>
      <c r="AC475" s="195"/>
      <c r="AF475" s="207"/>
    </row>
    <row r="476" spans="1:32" s="160" customFormat="1" ht="12" x14ac:dyDescent="0.2">
      <c r="A476" s="200"/>
      <c r="B476" s="199"/>
      <c r="C476" s="1037" t="s">
        <v>451</v>
      </c>
      <c r="D476" s="1037"/>
      <c r="E476" s="1037"/>
      <c r="F476" s="201"/>
      <c r="G476" s="201"/>
      <c r="H476" s="201"/>
      <c r="I476" s="201"/>
      <c r="J476" s="202"/>
      <c r="K476" s="201"/>
      <c r="L476" s="202">
        <v>37.03</v>
      </c>
      <c r="M476" s="201"/>
      <c r="N476" s="203"/>
      <c r="V476" s="189"/>
      <c r="W476" s="195"/>
      <c r="X476" s="195"/>
      <c r="AA476" s="163" t="s">
        <v>451</v>
      </c>
      <c r="AC476" s="195"/>
      <c r="AF476" s="207"/>
    </row>
    <row r="477" spans="1:32" s="160" customFormat="1" ht="45" x14ac:dyDescent="0.2">
      <c r="A477" s="200"/>
      <c r="B477" s="199" t="s">
        <v>2540</v>
      </c>
      <c r="C477" s="1037" t="s">
        <v>2541</v>
      </c>
      <c r="D477" s="1037"/>
      <c r="E477" s="1037"/>
      <c r="F477" s="201" t="s">
        <v>454</v>
      </c>
      <c r="G477" s="201" t="s">
        <v>1241</v>
      </c>
      <c r="H477" s="201"/>
      <c r="I477" s="201" t="s">
        <v>1241</v>
      </c>
      <c r="J477" s="202"/>
      <c r="K477" s="201"/>
      <c r="L477" s="202">
        <v>44.81</v>
      </c>
      <c r="M477" s="201"/>
      <c r="N477" s="203"/>
      <c r="V477" s="189"/>
      <c r="W477" s="195"/>
      <c r="X477" s="195"/>
      <c r="AA477" s="163" t="s">
        <v>2541</v>
      </c>
      <c r="AC477" s="195"/>
      <c r="AF477" s="207"/>
    </row>
    <row r="478" spans="1:32" s="160" customFormat="1" ht="45" x14ac:dyDescent="0.2">
      <c r="A478" s="200"/>
      <c r="B478" s="199" t="s">
        <v>2542</v>
      </c>
      <c r="C478" s="1037" t="s">
        <v>2543</v>
      </c>
      <c r="D478" s="1037"/>
      <c r="E478" s="1037"/>
      <c r="F478" s="201" t="s">
        <v>454</v>
      </c>
      <c r="G478" s="201" t="s">
        <v>974</v>
      </c>
      <c r="H478" s="201"/>
      <c r="I478" s="201" t="s">
        <v>974</v>
      </c>
      <c r="J478" s="202"/>
      <c r="K478" s="201"/>
      <c r="L478" s="202">
        <v>26.66</v>
      </c>
      <c r="M478" s="201"/>
      <c r="N478" s="203"/>
      <c r="V478" s="189"/>
      <c r="W478" s="195"/>
      <c r="X478" s="195"/>
      <c r="AA478" s="163" t="s">
        <v>2543</v>
      </c>
      <c r="AC478" s="195"/>
      <c r="AF478" s="207"/>
    </row>
    <row r="479" spans="1:32" s="160" customFormat="1" ht="12" x14ac:dyDescent="0.2">
      <c r="A479" s="211"/>
      <c r="B479" s="212"/>
      <c r="C479" s="1039" t="s">
        <v>459</v>
      </c>
      <c r="D479" s="1039"/>
      <c r="E479" s="1039"/>
      <c r="F479" s="192"/>
      <c r="G479" s="192"/>
      <c r="H479" s="192"/>
      <c r="I479" s="192"/>
      <c r="J479" s="193"/>
      <c r="K479" s="192"/>
      <c r="L479" s="193">
        <v>110.24</v>
      </c>
      <c r="M479" s="208"/>
      <c r="N479" s="194"/>
      <c r="V479" s="189"/>
      <c r="W479" s="195"/>
      <c r="X479" s="195"/>
      <c r="AC479" s="195" t="s">
        <v>459</v>
      </c>
      <c r="AF479" s="207"/>
    </row>
    <row r="480" spans="1:32" s="160" customFormat="1" ht="33.75" x14ac:dyDescent="0.2">
      <c r="A480" s="190" t="s">
        <v>910</v>
      </c>
      <c r="B480" s="191" t="s">
        <v>3331</v>
      </c>
      <c r="C480" s="1039" t="s">
        <v>3332</v>
      </c>
      <c r="D480" s="1039"/>
      <c r="E480" s="1039"/>
      <c r="F480" s="192" t="s">
        <v>1017</v>
      </c>
      <c r="G480" s="192"/>
      <c r="H480" s="192"/>
      <c r="I480" s="192" t="s">
        <v>434</v>
      </c>
      <c r="J480" s="193">
        <v>3002.75</v>
      </c>
      <c r="K480" s="192" t="s">
        <v>566</v>
      </c>
      <c r="L480" s="193">
        <v>653.09</v>
      </c>
      <c r="M480" s="192" t="s">
        <v>567</v>
      </c>
      <c r="N480" s="194">
        <v>6126</v>
      </c>
      <c r="V480" s="189"/>
      <c r="W480" s="195"/>
      <c r="X480" s="195" t="s">
        <v>3332</v>
      </c>
      <c r="AC480" s="195"/>
      <c r="AF480" s="207"/>
    </row>
    <row r="481" spans="1:32" s="160" customFormat="1" ht="12" x14ac:dyDescent="0.2">
      <c r="A481" s="211"/>
      <c r="B481" s="212"/>
      <c r="C481" s="168" t="s">
        <v>462</v>
      </c>
      <c r="D481" s="213"/>
      <c r="E481" s="213"/>
      <c r="F481" s="214"/>
      <c r="G481" s="214"/>
      <c r="H481" s="214"/>
      <c r="I481" s="214"/>
      <c r="J481" s="215"/>
      <c r="K481" s="214"/>
      <c r="L481" s="215"/>
      <c r="M481" s="216"/>
      <c r="N481" s="217"/>
      <c r="V481" s="189"/>
      <c r="W481" s="195"/>
      <c r="X481" s="195"/>
      <c r="AC481" s="195"/>
      <c r="AF481" s="207"/>
    </row>
    <row r="482" spans="1:32" s="160" customFormat="1" ht="12" x14ac:dyDescent="0.2">
      <c r="A482" s="196"/>
      <c r="B482" s="197"/>
      <c r="C482" s="1037" t="s">
        <v>3333</v>
      </c>
      <c r="D482" s="1037"/>
      <c r="E482" s="1037"/>
      <c r="F482" s="1037"/>
      <c r="G482" s="1037"/>
      <c r="H482" s="1037"/>
      <c r="I482" s="1037"/>
      <c r="J482" s="1037"/>
      <c r="K482" s="1037"/>
      <c r="L482" s="1037"/>
      <c r="M482" s="1037"/>
      <c r="N482" s="1046"/>
      <c r="V482" s="189"/>
      <c r="W482" s="195"/>
      <c r="X482" s="195"/>
      <c r="AC482" s="195"/>
      <c r="AD482" s="163" t="s">
        <v>3333</v>
      </c>
      <c r="AF482" s="207"/>
    </row>
    <row r="483" spans="1:32" s="160" customFormat="1" ht="22.5" x14ac:dyDescent="0.2">
      <c r="A483" s="198"/>
      <c r="B483" s="199" t="s">
        <v>568</v>
      </c>
      <c r="C483" s="1037" t="s">
        <v>569</v>
      </c>
      <c r="D483" s="1037"/>
      <c r="E483" s="1037"/>
      <c r="F483" s="1037"/>
      <c r="G483" s="1037"/>
      <c r="H483" s="1037"/>
      <c r="I483" s="1037"/>
      <c r="J483" s="1037"/>
      <c r="K483" s="1037"/>
      <c r="L483" s="1037"/>
      <c r="M483" s="1037"/>
      <c r="N483" s="1046"/>
      <c r="V483" s="189"/>
      <c r="W483" s="195"/>
      <c r="X483" s="195"/>
      <c r="Y483" s="163" t="s">
        <v>569</v>
      </c>
      <c r="AC483" s="195"/>
      <c r="AF483" s="207"/>
    </row>
    <row r="484" spans="1:32" s="160" customFormat="1" ht="45" x14ac:dyDescent="0.2">
      <c r="A484" s="190" t="s">
        <v>719</v>
      </c>
      <c r="B484" s="191" t="s">
        <v>3334</v>
      </c>
      <c r="C484" s="1039" t="s">
        <v>3335</v>
      </c>
      <c r="D484" s="1039"/>
      <c r="E484" s="1039"/>
      <c r="F484" s="192" t="s">
        <v>1017</v>
      </c>
      <c r="G484" s="192"/>
      <c r="H484" s="192"/>
      <c r="I484" s="192" t="s">
        <v>423</v>
      </c>
      <c r="J484" s="193"/>
      <c r="K484" s="192"/>
      <c r="L484" s="193"/>
      <c r="M484" s="192"/>
      <c r="N484" s="194"/>
      <c r="V484" s="189"/>
      <c r="W484" s="195"/>
      <c r="X484" s="195" t="s">
        <v>3335</v>
      </c>
      <c r="AC484" s="195"/>
      <c r="AF484" s="207"/>
    </row>
    <row r="485" spans="1:32" s="160" customFormat="1" ht="33.75" x14ac:dyDescent="0.2">
      <c r="A485" s="198"/>
      <c r="B485" s="199" t="s">
        <v>430</v>
      </c>
      <c r="C485" s="1037" t="s">
        <v>431</v>
      </c>
      <c r="D485" s="1037"/>
      <c r="E485" s="1037"/>
      <c r="F485" s="1037"/>
      <c r="G485" s="1037"/>
      <c r="H485" s="1037"/>
      <c r="I485" s="1037"/>
      <c r="J485" s="1037"/>
      <c r="K485" s="1037"/>
      <c r="L485" s="1037"/>
      <c r="M485" s="1037"/>
      <c r="N485" s="1046"/>
      <c r="V485" s="189"/>
      <c r="W485" s="195"/>
      <c r="X485" s="195"/>
      <c r="Y485" s="163" t="s">
        <v>431</v>
      </c>
      <c r="AC485" s="195"/>
      <c r="AF485" s="207"/>
    </row>
    <row r="486" spans="1:32" s="160" customFormat="1" ht="12" x14ac:dyDescent="0.2">
      <c r="A486" s="200"/>
      <c r="B486" s="199" t="s">
        <v>423</v>
      </c>
      <c r="C486" s="1037" t="s">
        <v>432</v>
      </c>
      <c r="D486" s="1037"/>
      <c r="E486" s="1037"/>
      <c r="F486" s="201"/>
      <c r="G486" s="201"/>
      <c r="H486" s="201"/>
      <c r="I486" s="201"/>
      <c r="J486" s="202">
        <v>5.16</v>
      </c>
      <c r="K486" s="201" t="s">
        <v>436</v>
      </c>
      <c r="L486" s="202">
        <v>6.45</v>
      </c>
      <c r="M486" s="201"/>
      <c r="N486" s="203"/>
      <c r="V486" s="189"/>
      <c r="W486" s="195"/>
      <c r="X486" s="195"/>
      <c r="Z486" s="163" t="s">
        <v>432</v>
      </c>
      <c r="AC486" s="195"/>
      <c r="AF486" s="207"/>
    </row>
    <row r="487" spans="1:32" s="160" customFormat="1" ht="12" x14ac:dyDescent="0.2">
      <c r="A487" s="200"/>
      <c r="B487" s="199" t="s">
        <v>439</v>
      </c>
      <c r="C487" s="1037" t="s">
        <v>440</v>
      </c>
      <c r="D487" s="1037"/>
      <c r="E487" s="1037"/>
      <c r="F487" s="201"/>
      <c r="G487" s="201"/>
      <c r="H487" s="201"/>
      <c r="I487" s="201"/>
      <c r="J487" s="202">
        <v>1.0900000000000001</v>
      </c>
      <c r="K487" s="201"/>
      <c r="L487" s="202">
        <v>1.0900000000000001</v>
      </c>
      <c r="M487" s="201"/>
      <c r="N487" s="203"/>
      <c r="V487" s="189"/>
      <c r="W487" s="195"/>
      <c r="X487" s="195"/>
      <c r="Z487" s="163" t="s">
        <v>440</v>
      </c>
      <c r="AC487" s="195"/>
      <c r="AF487" s="207"/>
    </row>
    <row r="488" spans="1:32" s="160" customFormat="1" ht="12" x14ac:dyDescent="0.2">
      <c r="A488" s="200"/>
      <c r="B488" s="199"/>
      <c r="C488" s="1037" t="s">
        <v>443</v>
      </c>
      <c r="D488" s="1037"/>
      <c r="E488" s="1037"/>
      <c r="F488" s="201" t="s">
        <v>444</v>
      </c>
      <c r="G488" s="201" t="s">
        <v>1671</v>
      </c>
      <c r="H488" s="201" t="s">
        <v>436</v>
      </c>
      <c r="I488" s="201" t="s">
        <v>2396</v>
      </c>
      <c r="J488" s="202"/>
      <c r="K488" s="201"/>
      <c r="L488" s="202"/>
      <c r="M488" s="201"/>
      <c r="N488" s="203"/>
      <c r="V488" s="189"/>
      <c r="W488" s="195"/>
      <c r="X488" s="195"/>
      <c r="AA488" s="163" t="s">
        <v>443</v>
      </c>
      <c r="AC488" s="195"/>
      <c r="AF488" s="207"/>
    </row>
    <row r="489" spans="1:32" s="160" customFormat="1" ht="12" x14ac:dyDescent="0.2">
      <c r="A489" s="200"/>
      <c r="B489" s="199"/>
      <c r="C489" s="1047" t="s">
        <v>450</v>
      </c>
      <c r="D489" s="1047"/>
      <c r="E489" s="1047"/>
      <c r="F489" s="208"/>
      <c r="G489" s="208"/>
      <c r="H489" s="208"/>
      <c r="I489" s="208"/>
      <c r="J489" s="209">
        <v>6.25</v>
      </c>
      <c r="K489" s="208"/>
      <c r="L489" s="209">
        <v>7.54</v>
      </c>
      <c r="M489" s="208"/>
      <c r="N489" s="210"/>
      <c r="V489" s="189"/>
      <c r="W489" s="195"/>
      <c r="X489" s="195"/>
      <c r="AB489" s="163" t="s">
        <v>450</v>
      </c>
      <c r="AC489" s="195"/>
      <c r="AF489" s="207"/>
    </row>
    <row r="490" spans="1:32" s="160" customFormat="1" ht="12" x14ac:dyDescent="0.2">
      <c r="A490" s="200"/>
      <c r="B490" s="199"/>
      <c r="C490" s="1037" t="s">
        <v>451</v>
      </c>
      <c r="D490" s="1037"/>
      <c r="E490" s="1037"/>
      <c r="F490" s="201"/>
      <c r="G490" s="201"/>
      <c r="H490" s="201"/>
      <c r="I490" s="201"/>
      <c r="J490" s="202"/>
      <c r="K490" s="201"/>
      <c r="L490" s="202">
        <v>6.45</v>
      </c>
      <c r="M490" s="201"/>
      <c r="N490" s="203"/>
      <c r="V490" s="189"/>
      <c r="W490" s="195"/>
      <c r="X490" s="195"/>
      <c r="AA490" s="163" t="s">
        <v>451</v>
      </c>
      <c r="AC490" s="195"/>
      <c r="AF490" s="207"/>
    </row>
    <row r="491" spans="1:32" s="160" customFormat="1" ht="22.5" x14ac:dyDescent="0.2">
      <c r="A491" s="200"/>
      <c r="B491" s="199" t="s">
        <v>3336</v>
      </c>
      <c r="C491" s="1037" t="s">
        <v>3337</v>
      </c>
      <c r="D491" s="1037"/>
      <c r="E491" s="1037"/>
      <c r="F491" s="201" t="s">
        <v>454</v>
      </c>
      <c r="G491" s="201" t="s">
        <v>1083</v>
      </c>
      <c r="H491" s="201"/>
      <c r="I491" s="201" t="s">
        <v>1083</v>
      </c>
      <c r="J491" s="202"/>
      <c r="K491" s="201"/>
      <c r="L491" s="202">
        <v>5.81</v>
      </c>
      <c r="M491" s="201"/>
      <c r="N491" s="203"/>
      <c r="V491" s="189"/>
      <c r="W491" s="195"/>
      <c r="X491" s="195"/>
      <c r="AA491" s="163" t="s">
        <v>3337</v>
      </c>
      <c r="AC491" s="195"/>
      <c r="AF491" s="207"/>
    </row>
    <row r="492" spans="1:32" s="160" customFormat="1" ht="22.5" x14ac:dyDescent="0.2">
      <c r="A492" s="200"/>
      <c r="B492" s="199" t="s">
        <v>3338</v>
      </c>
      <c r="C492" s="1037" t="s">
        <v>3339</v>
      </c>
      <c r="D492" s="1037"/>
      <c r="E492" s="1037"/>
      <c r="F492" s="201" t="s">
        <v>454</v>
      </c>
      <c r="G492" s="201" t="s">
        <v>657</v>
      </c>
      <c r="H492" s="201"/>
      <c r="I492" s="201" t="s">
        <v>657</v>
      </c>
      <c r="J492" s="202"/>
      <c r="K492" s="201"/>
      <c r="L492" s="202">
        <v>2.97</v>
      </c>
      <c r="M492" s="201"/>
      <c r="N492" s="203"/>
      <c r="V492" s="189"/>
      <c r="W492" s="195"/>
      <c r="X492" s="195"/>
      <c r="AA492" s="163" t="s">
        <v>3339</v>
      </c>
      <c r="AC492" s="195"/>
      <c r="AF492" s="207"/>
    </row>
    <row r="493" spans="1:32" s="160" customFormat="1" ht="12" x14ac:dyDescent="0.2">
      <c r="A493" s="211"/>
      <c r="B493" s="212"/>
      <c r="C493" s="1039" t="s">
        <v>459</v>
      </c>
      <c r="D493" s="1039"/>
      <c r="E493" s="1039"/>
      <c r="F493" s="192"/>
      <c r="G493" s="192"/>
      <c r="H493" s="192"/>
      <c r="I493" s="192"/>
      <c r="J493" s="193"/>
      <c r="K493" s="192"/>
      <c r="L493" s="193">
        <v>16.32</v>
      </c>
      <c r="M493" s="208"/>
      <c r="N493" s="194"/>
      <c r="V493" s="189"/>
      <c r="W493" s="195"/>
      <c r="X493" s="195"/>
      <c r="AC493" s="195" t="s">
        <v>459</v>
      </c>
      <c r="AF493" s="207"/>
    </row>
    <row r="494" spans="1:32" s="160" customFormat="1" ht="33.75" x14ac:dyDescent="0.2">
      <c r="A494" s="190" t="s">
        <v>3340</v>
      </c>
      <c r="B494" s="191" t="s">
        <v>3341</v>
      </c>
      <c r="C494" s="1039" t="s">
        <v>3342</v>
      </c>
      <c r="D494" s="1039"/>
      <c r="E494" s="1039"/>
      <c r="F494" s="192" t="s">
        <v>1017</v>
      </c>
      <c r="G494" s="192"/>
      <c r="H494" s="192"/>
      <c r="I494" s="192" t="s">
        <v>423</v>
      </c>
      <c r="J494" s="193">
        <v>19135</v>
      </c>
      <c r="K494" s="192" t="s">
        <v>1361</v>
      </c>
      <c r="L494" s="193">
        <v>3904.23</v>
      </c>
      <c r="M494" s="192" t="s">
        <v>1362</v>
      </c>
      <c r="N494" s="194">
        <v>19365</v>
      </c>
      <c r="V494" s="189"/>
      <c r="W494" s="195"/>
      <c r="X494" s="195" t="s">
        <v>3342</v>
      </c>
      <c r="AC494" s="195"/>
      <c r="AF494" s="207"/>
    </row>
    <row r="495" spans="1:32" s="160" customFormat="1" ht="12" x14ac:dyDescent="0.2">
      <c r="A495" s="211"/>
      <c r="B495" s="212"/>
      <c r="C495" s="168" t="s">
        <v>3039</v>
      </c>
      <c r="D495" s="213"/>
      <c r="E495" s="213"/>
      <c r="F495" s="214"/>
      <c r="G495" s="214"/>
      <c r="H495" s="214"/>
      <c r="I495" s="214"/>
      <c r="J495" s="215"/>
      <c r="K495" s="214"/>
      <c r="L495" s="215"/>
      <c r="M495" s="216"/>
      <c r="N495" s="217"/>
      <c r="V495" s="189"/>
      <c r="W495" s="195"/>
      <c r="X495" s="195"/>
      <c r="AC495" s="195"/>
      <c r="AF495" s="207"/>
    </row>
    <row r="496" spans="1:32" s="160" customFormat="1" ht="12" x14ac:dyDescent="0.2">
      <c r="A496" s="196"/>
      <c r="B496" s="197"/>
      <c r="C496" s="1037" t="s">
        <v>3343</v>
      </c>
      <c r="D496" s="1037"/>
      <c r="E496" s="1037"/>
      <c r="F496" s="1037"/>
      <c r="G496" s="1037"/>
      <c r="H496" s="1037"/>
      <c r="I496" s="1037"/>
      <c r="J496" s="1037"/>
      <c r="K496" s="1037"/>
      <c r="L496" s="1037"/>
      <c r="M496" s="1037"/>
      <c r="N496" s="1046"/>
      <c r="V496" s="189"/>
      <c r="W496" s="195"/>
      <c r="X496" s="195"/>
      <c r="AC496" s="195"/>
      <c r="AD496" s="163" t="s">
        <v>3343</v>
      </c>
      <c r="AF496" s="207"/>
    </row>
    <row r="497" spans="1:32" s="160" customFormat="1" ht="22.5" x14ac:dyDescent="0.2">
      <c r="A497" s="198"/>
      <c r="B497" s="199" t="s">
        <v>1365</v>
      </c>
      <c r="C497" s="1037" t="s">
        <v>1366</v>
      </c>
      <c r="D497" s="1037"/>
      <c r="E497" s="1037"/>
      <c r="F497" s="1037"/>
      <c r="G497" s="1037"/>
      <c r="H497" s="1037"/>
      <c r="I497" s="1037"/>
      <c r="J497" s="1037"/>
      <c r="K497" s="1037"/>
      <c r="L497" s="1037"/>
      <c r="M497" s="1037"/>
      <c r="N497" s="1046"/>
      <c r="V497" s="189"/>
      <c r="W497" s="195"/>
      <c r="X497" s="195"/>
      <c r="Y497" s="163" t="s">
        <v>1366</v>
      </c>
      <c r="AC497" s="195"/>
      <c r="AF497" s="207"/>
    </row>
    <row r="498" spans="1:32" s="160" customFormat="1" ht="22.5" x14ac:dyDescent="0.2">
      <c r="A498" s="190" t="s">
        <v>915</v>
      </c>
      <c r="B498" s="191" t="s">
        <v>3344</v>
      </c>
      <c r="C498" s="1039" t="s">
        <v>3345</v>
      </c>
      <c r="D498" s="1039"/>
      <c r="E498" s="1039"/>
      <c r="F498" s="192" t="s">
        <v>1017</v>
      </c>
      <c r="G498" s="192"/>
      <c r="H498" s="192"/>
      <c r="I498" s="192" t="s">
        <v>423</v>
      </c>
      <c r="J498" s="193"/>
      <c r="K498" s="192"/>
      <c r="L498" s="193"/>
      <c r="M498" s="192"/>
      <c r="N498" s="194"/>
      <c r="V498" s="189"/>
      <c r="W498" s="195"/>
      <c r="X498" s="195" t="s">
        <v>3345</v>
      </c>
      <c r="AC498" s="195"/>
      <c r="AF498" s="207"/>
    </row>
    <row r="499" spans="1:32" s="160" customFormat="1" ht="33.75" x14ac:dyDescent="0.2">
      <c r="A499" s="198"/>
      <c r="B499" s="199" t="s">
        <v>430</v>
      </c>
      <c r="C499" s="1037" t="s">
        <v>431</v>
      </c>
      <c r="D499" s="1037"/>
      <c r="E499" s="1037"/>
      <c r="F499" s="1037"/>
      <c r="G499" s="1037"/>
      <c r="H499" s="1037"/>
      <c r="I499" s="1037"/>
      <c r="J499" s="1037"/>
      <c r="K499" s="1037"/>
      <c r="L499" s="1037"/>
      <c r="M499" s="1037"/>
      <c r="N499" s="1046"/>
      <c r="V499" s="189"/>
      <c r="W499" s="195"/>
      <c r="X499" s="195"/>
      <c r="Y499" s="163" t="s">
        <v>431</v>
      </c>
      <c r="AC499" s="195"/>
      <c r="AF499" s="207"/>
    </row>
    <row r="500" spans="1:32" s="160" customFormat="1" ht="12" x14ac:dyDescent="0.2">
      <c r="A500" s="198"/>
      <c r="B500" s="199" t="s">
        <v>3134</v>
      </c>
      <c r="C500" s="1037" t="s">
        <v>3135</v>
      </c>
      <c r="D500" s="1037"/>
      <c r="E500" s="1037"/>
      <c r="F500" s="1037"/>
      <c r="G500" s="1037"/>
      <c r="H500" s="1037"/>
      <c r="I500" s="1037"/>
      <c r="J500" s="1037"/>
      <c r="K500" s="1037"/>
      <c r="L500" s="1037"/>
      <c r="M500" s="1037"/>
      <c r="N500" s="1046"/>
      <c r="V500" s="189"/>
      <c r="W500" s="195"/>
      <c r="X500" s="195"/>
      <c r="Y500" s="163" t="s">
        <v>3135</v>
      </c>
      <c r="AC500" s="195"/>
      <c r="AF500" s="207"/>
    </row>
    <row r="501" spans="1:32" s="160" customFormat="1" ht="12" x14ac:dyDescent="0.2">
      <c r="A501" s="200"/>
      <c r="B501" s="199" t="s">
        <v>423</v>
      </c>
      <c r="C501" s="1037" t="s">
        <v>432</v>
      </c>
      <c r="D501" s="1037"/>
      <c r="E501" s="1037"/>
      <c r="F501" s="201"/>
      <c r="G501" s="201"/>
      <c r="H501" s="201"/>
      <c r="I501" s="201"/>
      <c r="J501" s="202">
        <v>11.34</v>
      </c>
      <c r="K501" s="201" t="s">
        <v>3136</v>
      </c>
      <c r="L501" s="202">
        <v>14.88</v>
      </c>
      <c r="M501" s="201"/>
      <c r="N501" s="203"/>
      <c r="V501" s="189"/>
      <c r="W501" s="195"/>
      <c r="X501" s="195"/>
      <c r="Z501" s="163" t="s">
        <v>432</v>
      </c>
      <c r="AC501" s="195"/>
      <c r="AF501" s="207"/>
    </row>
    <row r="502" spans="1:32" s="160" customFormat="1" ht="12" x14ac:dyDescent="0.2">
      <c r="A502" s="200"/>
      <c r="B502" s="199" t="s">
        <v>434</v>
      </c>
      <c r="C502" s="1037" t="s">
        <v>435</v>
      </c>
      <c r="D502" s="1037"/>
      <c r="E502" s="1037"/>
      <c r="F502" s="201"/>
      <c r="G502" s="201"/>
      <c r="H502" s="201"/>
      <c r="I502" s="201"/>
      <c r="J502" s="202">
        <v>1.66</v>
      </c>
      <c r="K502" s="201" t="s">
        <v>3136</v>
      </c>
      <c r="L502" s="202">
        <v>2.1800000000000002</v>
      </c>
      <c r="M502" s="201"/>
      <c r="N502" s="203"/>
      <c r="V502" s="189"/>
      <c r="W502" s="195"/>
      <c r="X502" s="195"/>
      <c r="Z502" s="163" t="s">
        <v>435</v>
      </c>
      <c r="AC502" s="195"/>
      <c r="AF502" s="207"/>
    </row>
    <row r="503" spans="1:32" s="160" customFormat="1" ht="12" x14ac:dyDescent="0.2">
      <c r="A503" s="200"/>
      <c r="B503" s="199" t="s">
        <v>437</v>
      </c>
      <c r="C503" s="1037" t="s">
        <v>438</v>
      </c>
      <c r="D503" s="1037"/>
      <c r="E503" s="1037"/>
      <c r="F503" s="201"/>
      <c r="G503" s="201"/>
      <c r="H503" s="201"/>
      <c r="I503" s="201"/>
      <c r="J503" s="202">
        <v>0.12</v>
      </c>
      <c r="K503" s="201" t="s">
        <v>3136</v>
      </c>
      <c r="L503" s="202">
        <v>0.16</v>
      </c>
      <c r="M503" s="201"/>
      <c r="N503" s="203"/>
      <c r="V503" s="189"/>
      <c r="W503" s="195"/>
      <c r="X503" s="195"/>
      <c r="Z503" s="163" t="s">
        <v>438</v>
      </c>
      <c r="AC503" s="195"/>
      <c r="AF503" s="207"/>
    </row>
    <row r="504" spans="1:32" s="160" customFormat="1" ht="12" x14ac:dyDescent="0.2">
      <c r="A504" s="200"/>
      <c r="B504" s="199" t="s">
        <v>439</v>
      </c>
      <c r="C504" s="1037" t="s">
        <v>440</v>
      </c>
      <c r="D504" s="1037"/>
      <c r="E504" s="1037"/>
      <c r="F504" s="201"/>
      <c r="G504" s="201"/>
      <c r="H504" s="201"/>
      <c r="I504" s="201"/>
      <c r="J504" s="202">
        <v>9.75</v>
      </c>
      <c r="K504" s="201"/>
      <c r="L504" s="202">
        <v>9.75</v>
      </c>
      <c r="M504" s="201"/>
      <c r="N504" s="203"/>
      <c r="V504" s="189"/>
      <c r="W504" s="195"/>
      <c r="X504" s="195"/>
      <c r="Z504" s="163" t="s">
        <v>440</v>
      </c>
      <c r="AC504" s="195"/>
      <c r="AF504" s="207"/>
    </row>
    <row r="505" spans="1:32" s="160" customFormat="1" ht="12" x14ac:dyDescent="0.2">
      <c r="A505" s="196"/>
      <c r="B505" s="204" t="s">
        <v>2645</v>
      </c>
      <c r="C505" s="1048" t="s">
        <v>2646</v>
      </c>
      <c r="D505" s="1048"/>
      <c r="E505" s="1048"/>
      <c r="F505" s="205" t="s">
        <v>1017</v>
      </c>
      <c r="G505" s="205" t="s">
        <v>423</v>
      </c>
      <c r="H505" s="205"/>
      <c r="I505" s="205" t="s">
        <v>423</v>
      </c>
      <c r="J505" s="199"/>
      <c r="K505" s="201"/>
      <c r="L505" s="202"/>
      <c r="M505" s="201"/>
      <c r="N505" s="206"/>
      <c r="V505" s="189"/>
      <c r="W505" s="195"/>
      <c r="X505" s="195"/>
      <c r="AC505" s="195"/>
      <c r="AF505" s="207" t="s">
        <v>2646</v>
      </c>
    </row>
    <row r="506" spans="1:32" s="160" customFormat="1" ht="12" x14ac:dyDescent="0.2">
      <c r="A506" s="200"/>
      <c r="B506" s="199"/>
      <c r="C506" s="1037" t="s">
        <v>443</v>
      </c>
      <c r="D506" s="1037"/>
      <c r="E506" s="1037"/>
      <c r="F506" s="201" t="s">
        <v>444</v>
      </c>
      <c r="G506" s="201" t="s">
        <v>3346</v>
      </c>
      <c r="H506" s="201" t="s">
        <v>3136</v>
      </c>
      <c r="I506" s="201" t="s">
        <v>2354</v>
      </c>
      <c r="J506" s="202"/>
      <c r="K506" s="201"/>
      <c r="L506" s="202"/>
      <c r="M506" s="201"/>
      <c r="N506" s="203"/>
      <c r="V506" s="189"/>
      <c r="W506" s="195"/>
      <c r="X506" s="195"/>
      <c r="AA506" s="163" t="s">
        <v>443</v>
      </c>
      <c r="AC506" s="195"/>
      <c r="AF506" s="207"/>
    </row>
    <row r="507" spans="1:32" s="160" customFormat="1" ht="12" x14ac:dyDescent="0.2">
      <c r="A507" s="200"/>
      <c r="B507" s="199"/>
      <c r="C507" s="1037" t="s">
        <v>447</v>
      </c>
      <c r="D507" s="1037"/>
      <c r="E507" s="1037"/>
      <c r="F507" s="201" t="s">
        <v>444</v>
      </c>
      <c r="G507" s="201" t="s">
        <v>2649</v>
      </c>
      <c r="H507" s="201" t="s">
        <v>3136</v>
      </c>
      <c r="I507" s="201" t="s">
        <v>3297</v>
      </c>
      <c r="J507" s="202"/>
      <c r="K507" s="201"/>
      <c r="L507" s="202"/>
      <c r="M507" s="201"/>
      <c r="N507" s="203"/>
      <c r="V507" s="189"/>
      <c r="W507" s="195"/>
      <c r="X507" s="195"/>
      <c r="AA507" s="163" t="s">
        <v>447</v>
      </c>
      <c r="AC507" s="195"/>
      <c r="AF507" s="207"/>
    </row>
    <row r="508" spans="1:32" s="160" customFormat="1" ht="12" x14ac:dyDescent="0.2">
      <c r="A508" s="200"/>
      <c r="B508" s="199"/>
      <c r="C508" s="1047" t="s">
        <v>450</v>
      </c>
      <c r="D508" s="1047"/>
      <c r="E508" s="1047"/>
      <c r="F508" s="208"/>
      <c r="G508" s="208"/>
      <c r="H508" s="208"/>
      <c r="I508" s="208"/>
      <c r="J508" s="209">
        <v>22.75</v>
      </c>
      <c r="K508" s="208"/>
      <c r="L508" s="209">
        <v>26.81</v>
      </c>
      <c r="M508" s="208"/>
      <c r="N508" s="210"/>
      <c r="V508" s="189"/>
      <c r="W508" s="195"/>
      <c r="X508" s="195"/>
      <c r="AB508" s="163" t="s">
        <v>450</v>
      </c>
      <c r="AC508" s="195"/>
      <c r="AF508" s="207"/>
    </row>
    <row r="509" spans="1:32" s="160" customFormat="1" ht="12" x14ac:dyDescent="0.2">
      <c r="A509" s="200"/>
      <c r="B509" s="199"/>
      <c r="C509" s="1037" t="s">
        <v>451</v>
      </c>
      <c r="D509" s="1037"/>
      <c r="E509" s="1037"/>
      <c r="F509" s="201"/>
      <c r="G509" s="201"/>
      <c r="H509" s="201"/>
      <c r="I509" s="201"/>
      <c r="J509" s="202"/>
      <c r="K509" s="201"/>
      <c r="L509" s="202">
        <v>15.04</v>
      </c>
      <c r="M509" s="201"/>
      <c r="N509" s="203"/>
      <c r="V509" s="189"/>
      <c r="W509" s="195"/>
      <c r="X509" s="195"/>
      <c r="AA509" s="163" t="s">
        <v>451</v>
      </c>
      <c r="AC509" s="195"/>
      <c r="AF509" s="207"/>
    </row>
    <row r="510" spans="1:32" s="160" customFormat="1" ht="45" x14ac:dyDescent="0.2">
      <c r="A510" s="200"/>
      <c r="B510" s="199" t="s">
        <v>2540</v>
      </c>
      <c r="C510" s="1037" t="s">
        <v>2541</v>
      </c>
      <c r="D510" s="1037"/>
      <c r="E510" s="1037"/>
      <c r="F510" s="201" t="s">
        <v>454</v>
      </c>
      <c r="G510" s="201" t="s">
        <v>1241</v>
      </c>
      <c r="H510" s="201"/>
      <c r="I510" s="201" t="s">
        <v>1241</v>
      </c>
      <c r="J510" s="202"/>
      <c r="K510" s="201"/>
      <c r="L510" s="202">
        <v>18.2</v>
      </c>
      <c r="M510" s="201"/>
      <c r="N510" s="203"/>
      <c r="V510" s="189"/>
      <c r="W510" s="195"/>
      <c r="X510" s="195"/>
      <c r="AA510" s="163" t="s">
        <v>2541</v>
      </c>
      <c r="AC510" s="195"/>
      <c r="AF510" s="207"/>
    </row>
    <row r="511" spans="1:32" s="160" customFormat="1" ht="45" x14ac:dyDescent="0.2">
      <c r="A511" s="200"/>
      <c r="B511" s="199" t="s">
        <v>2542</v>
      </c>
      <c r="C511" s="1037" t="s">
        <v>2543</v>
      </c>
      <c r="D511" s="1037"/>
      <c r="E511" s="1037"/>
      <c r="F511" s="201" t="s">
        <v>454</v>
      </c>
      <c r="G511" s="201" t="s">
        <v>974</v>
      </c>
      <c r="H511" s="201"/>
      <c r="I511" s="201" t="s">
        <v>974</v>
      </c>
      <c r="J511" s="202"/>
      <c r="K511" s="201"/>
      <c r="L511" s="202">
        <v>10.83</v>
      </c>
      <c r="M511" s="201"/>
      <c r="N511" s="203"/>
      <c r="V511" s="189"/>
      <c r="W511" s="195"/>
      <c r="X511" s="195"/>
      <c r="AA511" s="163" t="s">
        <v>2543</v>
      </c>
      <c r="AC511" s="195"/>
      <c r="AF511" s="207"/>
    </row>
    <row r="512" spans="1:32" s="160" customFormat="1" ht="12" x14ac:dyDescent="0.2">
      <c r="A512" s="211"/>
      <c r="B512" s="212"/>
      <c r="C512" s="1039" t="s">
        <v>459</v>
      </c>
      <c r="D512" s="1039"/>
      <c r="E512" s="1039"/>
      <c r="F512" s="192"/>
      <c r="G512" s="192"/>
      <c r="H512" s="192"/>
      <c r="I512" s="192"/>
      <c r="J512" s="193"/>
      <c r="K512" s="192"/>
      <c r="L512" s="193">
        <v>55.84</v>
      </c>
      <c r="M512" s="208"/>
      <c r="N512" s="194"/>
      <c r="V512" s="189"/>
      <c r="W512" s="195"/>
      <c r="X512" s="195"/>
      <c r="AC512" s="195" t="s">
        <v>459</v>
      </c>
      <c r="AF512" s="207"/>
    </row>
    <row r="513" spans="1:32" s="160" customFormat="1" ht="45" x14ac:dyDescent="0.2">
      <c r="A513" s="190" t="s">
        <v>918</v>
      </c>
      <c r="B513" s="191" t="s">
        <v>3347</v>
      </c>
      <c r="C513" s="1039" t="s">
        <v>3348</v>
      </c>
      <c r="D513" s="1039"/>
      <c r="E513" s="1039"/>
      <c r="F513" s="192" t="s">
        <v>1017</v>
      </c>
      <c r="G513" s="192"/>
      <c r="H513" s="192"/>
      <c r="I513" s="192" t="s">
        <v>423</v>
      </c>
      <c r="J513" s="193">
        <v>627.9</v>
      </c>
      <c r="K513" s="192"/>
      <c r="L513" s="193">
        <v>627.9</v>
      </c>
      <c r="M513" s="192"/>
      <c r="N513" s="194"/>
      <c r="V513" s="189"/>
      <c r="W513" s="195"/>
      <c r="X513" s="195" t="s">
        <v>3348</v>
      </c>
      <c r="AC513" s="195"/>
      <c r="AF513" s="207"/>
    </row>
    <row r="514" spans="1:32" s="160" customFormat="1" ht="12" x14ac:dyDescent="0.2">
      <c r="A514" s="211"/>
      <c r="B514" s="212"/>
      <c r="C514" s="168" t="s">
        <v>462</v>
      </c>
      <c r="D514" s="213"/>
      <c r="E514" s="213"/>
      <c r="F514" s="214"/>
      <c r="G514" s="214"/>
      <c r="H514" s="214"/>
      <c r="I514" s="214"/>
      <c r="J514" s="215"/>
      <c r="K514" s="214"/>
      <c r="L514" s="215"/>
      <c r="M514" s="216"/>
      <c r="N514" s="217"/>
      <c r="V514" s="189"/>
      <c r="W514" s="195"/>
      <c r="X514" s="195"/>
      <c r="AC514" s="195"/>
      <c r="AF514" s="207"/>
    </row>
    <row r="515" spans="1:32" s="160" customFormat="1" ht="45" x14ac:dyDescent="0.2">
      <c r="A515" s="190" t="s">
        <v>458</v>
      </c>
      <c r="B515" s="191" t="s">
        <v>3154</v>
      </c>
      <c r="C515" s="1039" t="s">
        <v>3155</v>
      </c>
      <c r="D515" s="1039"/>
      <c r="E515" s="1039"/>
      <c r="F515" s="192" t="s">
        <v>532</v>
      </c>
      <c r="G515" s="192"/>
      <c r="H515" s="192"/>
      <c r="I515" s="192" t="s">
        <v>2201</v>
      </c>
      <c r="J515" s="193"/>
      <c r="K515" s="192"/>
      <c r="L515" s="193"/>
      <c r="M515" s="192"/>
      <c r="N515" s="194"/>
      <c r="V515" s="189"/>
      <c r="W515" s="195"/>
      <c r="X515" s="195" t="s">
        <v>3155</v>
      </c>
      <c r="AC515" s="195"/>
      <c r="AF515" s="207"/>
    </row>
    <row r="516" spans="1:32" s="160" customFormat="1" ht="12" x14ac:dyDescent="0.2">
      <c r="A516" s="196"/>
      <c r="B516" s="197"/>
      <c r="C516" s="1037" t="s">
        <v>3349</v>
      </c>
      <c r="D516" s="1037"/>
      <c r="E516" s="1037"/>
      <c r="F516" s="1037"/>
      <c r="G516" s="1037"/>
      <c r="H516" s="1037"/>
      <c r="I516" s="1037"/>
      <c r="J516" s="1037"/>
      <c r="K516" s="1037"/>
      <c r="L516" s="1037"/>
      <c r="M516" s="1037"/>
      <c r="N516" s="1046"/>
      <c r="V516" s="189"/>
      <c r="W516" s="195"/>
      <c r="X516" s="195"/>
      <c r="AC516" s="195"/>
      <c r="AE516" s="163" t="s">
        <v>3349</v>
      </c>
      <c r="AF516" s="207"/>
    </row>
    <row r="517" spans="1:32" s="160" customFormat="1" ht="33.75" x14ac:dyDescent="0.2">
      <c r="A517" s="198"/>
      <c r="B517" s="199" t="s">
        <v>430</v>
      </c>
      <c r="C517" s="1037" t="s">
        <v>431</v>
      </c>
      <c r="D517" s="1037"/>
      <c r="E517" s="1037"/>
      <c r="F517" s="1037"/>
      <c r="G517" s="1037"/>
      <c r="H517" s="1037"/>
      <c r="I517" s="1037"/>
      <c r="J517" s="1037"/>
      <c r="K517" s="1037"/>
      <c r="L517" s="1037"/>
      <c r="M517" s="1037"/>
      <c r="N517" s="1046"/>
      <c r="V517" s="189"/>
      <c r="W517" s="195"/>
      <c r="X517" s="195"/>
      <c r="Y517" s="163" t="s">
        <v>431</v>
      </c>
      <c r="AC517" s="195"/>
      <c r="AF517" s="207"/>
    </row>
    <row r="518" spans="1:32" s="160" customFormat="1" ht="12" x14ac:dyDescent="0.2">
      <c r="A518" s="198"/>
      <c r="B518" s="199" t="s">
        <v>3134</v>
      </c>
      <c r="C518" s="1037" t="s">
        <v>3135</v>
      </c>
      <c r="D518" s="1037"/>
      <c r="E518" s="1037"/>
      <c r="F518" s="1037"/>
      <c r="G518" s="1037"/>
      <c r="H518" s="1037"/>
      <c r="I518" s="1037"/>
      <c r="J518" s="1037"/>
      <c r="K518" s="1037"/>
      <c r="L518" s="1037"/>
      <c r="M518" s="1037"/>
      <c r="N518" s="1046"/>
      <c r="V518" s="189"/>
      <c r="W518" s="195"/>
      <c r="X518" s="195"/>
      <c r="Y518" s="163" t="s">
        <v>3135</v>
      </c>
      <c r="AC518" s="195"/>
      <c r="AF518" s="207"/>
    </row>
    <row r="519" spans="1:32" s="160" customFormat="1" ht="12" x14ac:dyDescent="0.2">
      <c r="A519" s="200"/>
      <c r="B519" s="199" t="s">
        <v>423</v>
      </c>
      <c r="C519" s="1037" t="s">
        <v>432</v>
      </c>
      <c r="D519" s="1037"/>
      <c r="E519" s="1037"/>
      <c r="F519" s="201"/>
      <c r="G519" s="201"/>
      <c r="H519" s="201"/>
      <c r="I519" s="201"/>
      <c r="J519" s="202">
        <v>1345.96</v>
      </c>
      <c r="K519" s="201" t="s">
        <v>3136</v>
      </c>
      <c r="L519" s="202">
        <v>88.33</v>
      </c>
      <c r="M519" s="201"/>
      <c r="N519" s="203"/>
      <c r="V519" s="189"/>
      <c r="W519" s="195"/>
      <c r="X519" s="195"/>
      <c r="Z519" s="163" t="s">
        <v>432</v>
      </c>
      <c r="AC519" s="195"/>
      <c r="AF519" s="207"/>
    </row>
    <row r="520" spans="1:32" s="160" customFormat="1" ht="12" x14ac:dyDescent="0.2">
      <c r="A520" s="200"/>
      <c r="B520" s="199" t="s">
        <v>434</v>
      </c>
      <c r="C520" s="1037" t="s">
        <v>435</v>
      </c>
      <c r="D520" s="1037"/>
      <c r="E520" s="1037"/>
      <c r="F520" s="201"/>
      <c r="G520" s="201"/>
      <c r="H520" s="201"/>
      <c r="I520" s="201"/>
      <c r="J520" s="202">
        <v>117.43</v>
      </c>
      <c r="K520" s="201" t="s">
        <v>3136</v>
      </c>
      <c r="L520" s="202">
        <v>7.71</v>
      </c>
      <c r="M520" s="201"/>
      <c r="N520" s="203"/>
      <c r="V520" s="189"/>
      <c r="W520" s="195"/>
      <c r="X520" s="195"/>
      <c r="Z520" s="163" t="s">
        <v>435</v>
      </c>
      <c r="AC520" s="195"/>
      <c r="AF520" s="207"/>
    </row>
    <row r="521" spans="1:32" s="160" customFormat="1" ht="12" x14ac:dyDescent="0.2">
      <c r="A521" s="200"/>
      <c r="B521" s="199" t="s">
        <v>437</v>
      </c>
      <c r="C521" s="1037" t="s">
        <v>438</v>
      </c>
      <c r="D521" s="1037"/>
      <c r="E521" s="1037"/>
      <c r="F521" s="201"/>
      <c r="G521" s="201"/>
      <c r="H521" s="201"/>
      <c r="I521" s="201"/>
      <c r="J521" s="202">
        <v>14.83</v>
      </c>
      <c r="K521" s="201" t="s">
        <v>3136</v>
      </c>
      <c r="L521" s="202">
        <v>0.97</v>
      </c>
      <c r="M521" s="201"/>
      <c r="N521" s="203"/>
      <c r="V521" s="189"/>
      <c r="W521" s="195"/>
      <c r="X521" s="195"/>
      <c r="Z521" s="163" t="s">
        <v>438</v>
      </c>
      <c r="AC521" s="195"/>
      <c r="AF521" s="207"/>
    </row>
    <row r="522" spans="1:32" s="160" customFormat="1" ht="12" x14ac:dyDescent="0.2">
      <c r="A522" s="200"/>
      <c r="B522" s="199" t="s">
        <v>439</v>
      </c>
      <c r="C522" s="1037" t="s">
        <v>440</v>
      </c>
      <c r="D522" s="1037"/>
      <c r="E522" s="1037"/>
      <c r="F522" s="201"/>
      <c r="G522" s="201"/>
      <c r="H522" s="201"/>
      <c r="I522" s="201"/>
      <c r="J522" s="202">
        <v>434.65</v>
      </c>
      <c r="K522" s="201"/>
      <c r="L522" s="202">
        <v>21.73</v>
      </c>
      <c r="M522" s="201"/>
      <c r="N522" s="203"/>
      <c r="V522" s="189"/>
      <c r="W522" s="195"/>
      <c r="X522" s="195"/>
      <c r="Z522" s="163" t="s">
        <v>440</v>
      </c>
      <c r="AC522" s="195"/>
      <c r="AF522" s="207"/>
    </row>
    <row r="523" spans="1:32" s="160" customFormat="1" ht="12" x14ac:dyDescent="0.2">
      <c r="A523" s="196"/>
      <c r="B523" s="204" t="s">
        <v>1973</v>
      </c>
      <c r="C523" s="1048" t="s">
        <v>3157</v>
      </c>
      <c r="D523" s="1048"/>
      <c r="E523" s="1048"/>
      <c r="F523" s="205" t="s">
        <v>347</v>
      </c>
      <c r="G523" s="205" t="s">
        <v>489</v>
      </c>
      <c r="H523" s="205"/>
      <c r="I523" s="205" t="s">
        <v>489</v>
      </c>
      <c r="J523" s="199"/>
      <c r="K523" s="201"/>
      <c r="L523" s="202"/>
      <c r="M523" s="201"/>
      <c r="N523" s="206"/>
      <c r="V523" s="189"/>
      <c r="W523" s="195"/>
      <c r="X523" s="195"/>
      <c r="AC523" s="195"/>
      <c r="AF523" s="207" t="s">
        <v>3157</v>
      </c>
    </row>
    <row r="524" spans="1:32" s="160" customFormat="1" ht="12" x14ac:dyDescent="0.2">
      <c r="A524" s="196"/>
      <c r="B524" s="204" t="s">
        <v>3158</v>
      </c>
      <c r="C524" s="1048" t="s">
        <v>3159</v>
      </c>
      <c r="D524" s="1048"/>
      <c r="E524" s="1048"/>
      <c r="F524" s="205" t="s">
        <v>347</v>
      </c>
      <c r="G524" s="205" t="s">
        <v>1004</v>
      </c>
      <c r="H524" s="205"/>
      <c r="I524" s="205" t="s">
        <v>472</v>
      </c>
      <c r="J524" s="199"/>
      <c r="K524" s="201"/>
      <c r="L524" s="202"/>
      <c r="M524" s="201"/>
      <c r="N524" s="206"/>
      <c r="V524" s="189"/>
      <c r="W524" s="195"/>
      <c r="X524" s="195"/>
      <c r="AC524" s="195"/>
      <c r="AF524" s="207" t="s">
        <v>3159</v>
      </c>
    </row>
    <row r="525" spans="1:32" s="160" customFormat="1" ht="12" x14ac:dyDescent="0.2">
      <c r="A525" s="196"/>
      <c r="B525" s="204" t="s">
        <v>3161</v>
      </c>
      <c r="C525" s="1048" t="s">
        <v>3162</v>
      </c>
      <c r="D525" s="1048"/>
      <c r="E525" s="1048"/>
      <c r="F525" s="205" t="s">
        <v>1017</v>
      </c>
      <c r="G525" s="205" t="s">
        <v>489</v>
      </c>
      <c r="H525" s="205"/>
      <c r="I525" s="205" t="s">
        <v>489</v>
      </c>
      <c r="J525" s="199"/>
      <c r="K525" s="201"/>
      <c r="L525" s="202"/>
      <c r="M525" s="201"/>
      <c r="N525" s="206"/>
      <c r="V525" s="189"/>
      <c r="W525" s="195"/>
      <c r="X525" s="195"/>
      <c r="AC525" s="195"/>
      <c r="AF525" s="207" t="s">
        <v>3162</v>
      </c>
    </row>
    <row r="526" spans="1:32" s="160" customFormat="1" ht="12" x14ac:dyDescent="0.2">
      <c r="A526" s="196"/>
      <c r="B526" s="204" t="s">
        <v>3161</v>
      </c>
      <c r="C526" s="1048" t="s">
        <v>2532</v>
      </c>
      <c r="D526" s="1048"/>
      <c r="E526" s="1048"/>
      <c r="F526" s="205" t="s">
        <v>488</v>
      </c>
      <c r="G526" s="205" t="s">
        <v>489</v>
      </c>
      <c r="H526" s="205"/>
      <c r="I526" s="205" t="s">
        <v>489</v>
      </c>
      <c r="J526" s="199"/>
      <c r="K526" s="201"/>
      <c r="L526" s="202"/>
      <c r="M526" s="201"/>
      <c r="N526" s="206"/>
      <c r="V526" s="189"/>
      <c r="W526" s="195"/>
      <c r="X526" s="195"/>
      <c r="AC526" s="195"/>
      <c r="AF526" s="207" t="s">
        <v>2532</v>
      </c>
    </row>
    <row r="527" spans="1:32" s="160" customFormat="1" ht="12" x14ac:dyDescent="0.2">
      <c r="A527" s="196"/>
      <c r="B527" s="204" t="s">
        <v>3163</v>
      </c>
      <c r="C527" s="1048" t="s">
        <v>3164</v>
      </c>
      <c r="D527" s="1048"/>
      <c r="E527" s="1048"/>
      <c r="F527" s="205" t="s">
        <v>1017</v>
      </c>
      <c r="G527" s="205" t="s">
        <v>489</v>
      </c>
      <c r="H527" s="205"/>
      <c r="I527" s="205" t="s">
        <v>489</v>
      </c>
      <c r="J527" s="199"/>
      <c r="K527" s="201"/>
      <c r="L527" s="202"/>
      <c r="M527" s="201"/>
      <c r="N527" s="206"/>
      <c r="V527" s="189"/>
      <c r="W527" s="195"/>
      <c r="X527" s="195"/>
      <c r="AC527" s="195"/>
      <c r="AF527" s="207" t="s">
        <v>3164</v>
      </c>
    </row>
    <row r="528" spans="1:32" s="160" customFormat="1" ht="12" x14ac:dyDescent="0.2">
      <c r="A528" s="196"/>
      <c r="B528" s="204" t="s">
        <v>3165</v>
      </c>
      <c r="C528" s="1048" t="s">
        <v>3166</v>
      </c>
      <c r="D528" s="1048"/>
      <c r="E528" s="1048"/>
      <c r="F528" s="205" t="s">
        <v>1017</v>
      </c>
      <c r="G528" s="205" t="s">
        <v>489</v>
      </c>
      <c r="H528" s="205"/>
      <c r="I528" s="205" t="s">
        <v>489</v>
      </c>
      <c r="J528" s="199"/>
      <c r="K528" s="201"/>
      <c r="L528" s="202"/>
      <c r="M528" s="201"/>
      <c r="N528" s="206"/>
      <c r="V528" s="189"/>
      <c r="W528" s="195"/>
      <c r="X528" s="195"/>
      <c r="AC528" s="195"/>
      <c r="AF528" s="207" t="s">
        <v>3166</v>
      </c>
    </row>
    <row r="529" spans="1:32" s="160" customFormat="1" ht="12" x14ac:dyDescent="0.2">
      <c r="A529" s="200"/>
      <c r="B529" s="199"/>
      <c r="C529" s="1037" t="s">
        <v>443</v>
      </c>
      <c r="D529" s="1037"/>
      <c r="E529" s="1037"/>
      <c r="F529" s="201" t="s">
        <v>444</v>
      </c>
      <c r="G529" s="201" t="s">
        <v>1890</v>
      </c>
      <c r="H529" s="201" t="s">
        <v>3136</v>
      </c>
      <c r="I529" s="201" t="s">
        <v>3350</v>
      </c>
      <c r="J529" s="202"/>
      <c r="K529" s="201"/>
      <c r="L529" s="202"/>
      <c r="M529" s="201"/>
      <c r="N529" s="203"/>
      <c r="V529" s="189"/>
      <c r="W529" s="195"/>
      <c r="X529" s="195"/>
      <c r="AA529" s="163" t="s">
        <v>443</v>
      </c>
      <c r="AC529" s="195"/>
      <c r="AF529" s="207"/>
    </row>
    <row r="530" spans="1:32" s="160" customFormat="1" ht="12" x14ac:dyDescent="0.2">
      <c r="A530" s="200"/>
      <c r="B530" s="199"/>
      <c r="C530" s="1037" t="s">
        <v>447</v>
      </c>
      <c r="D530" s="1037"/>
      <c r="E530" s="1037"/>
      <c r="F530" s="201" t="s">
        <v>444</v>
      </c>
      <c r="G530" s="201" t="s">
        <v>1160</v>
      </c>
      <c r="H530" s="201" t="s">
        <v>3136</v>
      </c>
      <c r="I530" s="201" t="s">
        <v>3200</v>
      </c>
      <c r="J530" s="202"/>
      <c r="K530" s="201"/>
      <c r="L530" s="202"/>
      <c r="M530" s="201"/>
      <c r="N530" s="203"/>
      <c r="V530" s="189"/>
      <c r="W530" s="195"/>
      <c r="X530" s="195"/>
      <c r="AA530" s="163" t="s">
        <v>447</v>
      </c>
      <c r="AC530" s="195"/>
      <c r="AF530" s="207"/>
    </row>
    <row r="531" spans="1:32" s="160" customFormat="1" ht="12" x14ac:dyDescent="0.2">
      <c r="A531" s="200"/>
      <c r="B531" s="199"/>
      <c r="C531" s="1047" t="s">
        <v>450</v>
      </c>
      <c r="D531" s="1047"/>
      <c r="E531" s="1047"/>
      <c r="F531" s="208"/>
      <c r="G531" s="208"/>
      <c r="H531" s="208"/>
      <c r="I531" s="208"/>
      <c r="J531" s="209">
        <v>1898.04</v>
      </c>
      <c r="K531" s="208"/>
      <c r="L531" s="209">
        <v>117.77</v>
      </c>
      <c r="M531" s="208"/>
      <c r="N531" s="210"/>
      <c r="V531" s="189"/>
      <c r="W531" s="195"/>
      <c r="X531" s="195"/>
      <c r="AB531" s="163" t="s">
        <v>450</v>
      </c>
      <c r="AC531" s="195"/>
      <c r="AF531" s="207"/>
    </row>
    <row r="532" spans="1:32" s="160" customFormat="1" ht="12" x14ac:dyDescent="0.2">
      <c r="A532" s="200"/>
      <c r="B532" s="199"/>
      <c r="C532" s="1037" t="s">
        <v>451</v>
      </c>
      <c r="D532" s="1037"/>
      <c r="E532" s="1037"/>
      <c r="F532" s="201"/>
      <c r="G532" s="201"/>
      <c r="H532" s="201"/>
      <c r="I532" s="201"/>
      <c r="J532" s="202"/>
      <c r="K532" s="201"/>
      <c r="L532" s="202">
        <v>89.3</v>
      </c>
      <c r="M532" s="201"/>
      <c r="N532" s="203"/>
      <c r="V532" s="189"/>
      <c r="W532" s="195"/>
      <c r="X532" s="195"/>
      <c r="AA532" s="163" t="s">
        <v>451</v>
      </c>
      <c r="AC532" s="195"/>
      <c r="AF532" s="207"/>
    </row>
    <row r="533" spans="1:32" s="160" customFormat="1" ht="45" x14ac:dyDescent="0.2">
      <c r="A533" s="200"/>
      <c r="B533" s="199" t="s">
        <v>2540</v>
      </c>
      <c r="C533" s="1037" t="s">
        <v>2541</v>
      </c>
      <c r="D533" s="1037"/>
      <c r="E533" s="1037"/>
      <c r="F533" s="201" t="s">
        <v>454</v>
      </c>
      <c r="G533" s="201" t="s">
        <v>1241</v>
      </c>
      <c r="H533" s="201"/>
      <c r="I533" s="201" t="s">
        <v>1241</v>
      </c>
      <c r="J533" s="202"/>
      <c r="K533" s="201"/>
      <c r="L533" s="202">
        <v>108.05</v>
      </c>
      <c r="M533" s="201"/>
      <c r="N533" s="203"/>
      <c r="V533" s="189"/>
      <c r="W533" s="195"/>
      <c r="X533" s="195"/>
      <c r="AA533" s="163" t="s">
        <v>2541</v>
      </c>
      <c r="AC533" s="195"/>
      <c r="AF533" s="207"/>
    </row>
    <row r="534" spans="1:32" s="160" customFormat="1" ht="45" x14ac:dyDescent="0.2">
      <c r="A534" s="200"/>
      <c r="B534" s="199" t="s">
        <v>2542</v>
      </c>
      <c r="C534" s="1037" t="s">
        <v>2543</v>
      </c>
      <c r="D534" s="1037"/>
      <c r="E534" s="1037"/>
      <c r="F534" s="201" t="s">
        <v>454</v>
      </c>
      <c r="G534" s="201" t="s">
        <v>974</v>
      </c>
      <c r="H534" s="201"/>
      <c r="I534" s="201" t="s">
        <v>974</v>
      </c>
      <c r="J534" s="202"/>
      <c r="K534" s="201"/>
      <c r="L534" s="202">
        <v>64.3</v>
      </c>
      <c r="M534" s="201"/>
      <c r="N534" s="203"/>
      <c r="V534" s="189"/>
      <c r="W534" s="195"/>
      <c r="X534" s="195"/>
      <c r="AA534" s="163" t="s">
        <v>2543</v>
      </c>
      <c r="AC534" s="195"/>
      <c r="AF534" s="207"/>
    </row>
    <row r="535" spans="1:32" s="160" customFormat="1" ht="12" x14ac:dyDescent="0.2">
      <c r="A535" s="211"/>
      <c r="B535" s="212"/>
      <c r="C535" s="1039" t="s">
        <v>459</v>
      </c>
      <c r="D535" s="1039"/>
      <c r="E535" s="1039"/>
      <c r="F535" s="192"/>
      <c r="G535" s="192"/>
      <c r="H535" s="192"/>
      <c r="I535" s="192"/>
      <c r="J535" s="193"/>
      <c r="K535" s="192"/>
      <c r="L535" s="193">
        <v>290.12</v>
      </c>
      <c r="M535" s="208"/>
      <c r="N535" s="194"/>
      <c r="V535" s="189"/>
      <c r="W535" s="195"/>
      <c r="X535" s="195"/>
      <c r="AC535" s="195" t="s">
        <v>459</v>
      </c>
      <c r="AF535" s="207"/>
    </row>
    <row r="536" spans="1:32" s="160" customFormat="1" ht="33.75" x14ac:dyDescent="0.2">
      <c r="A536" s="190" t="s">
        <v>930</v>
      </c>
      <c r="B536" s="191" t="s">
        <v>3169</v>
      </c>
      <c r="C536" s="1039" t="s">
        <v>3170</v>
      </c>
      <c r="D536" s="1039"/>
      <c r="E536" s="1039"/>
      <c r="F536" s="192" t="s">
        <v>347</v>
      </c>
      <c r="G536" s="192"/>
      <c r="H536" s="192"/>
      <c r="I536" s="192" t="s">
        <v>472</v>
      </c>
      <c r="J536" s="193">
        <v>102.41</v>
      </c>
      <c r="K536" s="192"/>
      <c r="L536" s="193">
        <v>512.04999999999995</v>
      </c>
      <c r="M536" s="192"/>
      <c r="N536" s="194"/>
      <c r="V536" s="189"/>
      <c r="W536" s="195"/>
      <c r="X536" s="195" t="s">
        <v>3170</v>
      </c>
      <c r="AC536" s="195"/>
      <c r="AF536" s="207"/>
    </row>
    <row r="537" spans="1:32" s="160" customFormat="1" ht="12" x14ac:dyDescent="0.2">
      <c r="A537" s="211"/>
      <c r="B537" s="212"/>
      <c r="C537" s="168" t="s">
        <v>462</v>
      </c>
      <c r="D537" s="213"/>
      <c r="E537" s="213"/>
      <c r="F537" s="214"/>
      <c r="G537" s="214"/>
      <c r="H537" s="214"/>
      <c r="I537" s="214"/>
      <c r="J537" s="215"/>
      <c r="K537" s="214"/>
      <c r="L537" s="215"/>
      <c r="M537" s="216"/>
      <c r="N537" s="217"/>
      <c r="V537" s="189"/>
      <c r="W537" s="195"/>
      <c r="X537" s="195"/>
      <c r="AC537" s="195"/>
      <c r="AF537" s="207"/>
    </row>
    <row r="538" spans="1:32" s="160" customFormat="1" ht="45" x14ac:dyDescent="0.2">
      <c r="A538" s="190" t="s">
        <v>934</v>
      </c>
      <c r="B538" s="191" t="s">
        <v>3171</v>
      </c>
      <c r="C538" s="1039" t="s">
        <v>3172</v>
      </c>
      <c r="D538" s="1039"/>
      <c r="E538" s="1039"/>
      <c r="F538" s="192" t="s">
        <v>1017</v>
      </c>
      <c r="G538" s="192"/>
      <c r="H538" s="192"/>
      <c r="I538" s="192" t="s">
        <v>423</v>
      </c>
      <c r="J538" s="193">
        <v>43.68</v>
      </c>
      <c r="K538" s="192"/>
      <c r="L538" s="193">
        <v>43.68</v>
      </c>
      <c r="M538" s="192"/>
      <c r="N538" s="194"/>
      <c r="V538" s="189"/>
      <c r="W538" s="195"/>
      <c r="X538" s="195" t="s">
        <v>3172</v>
      </c>
      <c r="AC538" s="195"/>
      <c r="AF538" s="207"/>
    </row>
    <row r="539" spans="1:32" s="160" customFormat="1" ht="12" x14ac:dyDescent="0.2">
      <c r="A539" s="211"/>
      <c r="B539" s="212"/>
      <c r="C539" s="168" t="s">
        <v>462</v>
      </c>
      <c r="D539" s="213"/>
      <c r="E539" s="213"/>
      <c r="F539" s="214"/>
      <c r="G539" s="214"/>
      <c r="H539" s="214"/>
      <c r="I539" s="214"/>
      <c r="J539" s="215"/>
      <c r="K539" s="214"/>
      <c r="L539" s="215"/>
      <c r="M539" s="216"/>
      <c r="N539" s="217"/>
      <c r="V539" s="189"/>
      <c r="W539" s="195"/>
      <c r="X539" s="195"/>
      <c r="AC539" s="195"/>
      <c r="AF539" s="207"/>
    </row>
    <row r="540" spans="1:32" s="160" customFormat="1" ht="45" x14ac:dyDescent="0.2">
      <c r="A540" s="190" t="s">
        <v>936</v>
      </c>
      <c r="B540" s="191" t="s">
        <v>3182</v>
      </c>
      <c r="C540" s="1039" t="s">
        <v>3183</v>
      </c>
      <c r="D540" s="1039"/>
      <c r="E540" s="1039"/>
      <c r="F540" s="192" t="s">
        <v>532</v>
      </c>
      <c r="G540" s="192"/>
      <c r="H540" s="192"/>
      <c r="I540" s="192" t="s">
        <v>800</v>
      </c>
      <c r="J540" s="193"/>
      <c r="K540" s="192"/>
      <c r="L540" s="193"/>
      <c r="M540" s="192"/>
      <c r="N540" s="194"/>
      <c r="V540" s="189"/>
      <c r="W540" s="195"/>
      <c r="X540" s="195" t="s">
        <v>3183</v>
      </c>
      <c r="AC540" s="195"/>
      <c r="AF540" s="207"/>
    </row>
    <row r="541" spans="1:32" s="160" customFormat="1" ht="12" x14ac:dyDescent="0.2">
      <c r="A541" s="196"/>
      <c r="B541" s="197"/>
      <c r="C541" s="1037" t="s">
        <v>3351</v>
      </c>
      <c r="D541" s="1037"/>
      <c r="E541" s="1037"/>
      <c r="F541" s="1037"/>
      <c r="G541" s="1037"/>
      <c r="H541" s="1037"/>
      <c r="I541" s="1037"/>
      <c r="J541" s="1037"/>
      <c r="K541" s="1037"/>
      <c r="L541" s="1037"/>
      <c r="M541" s="1037"/>
      <c r="N541" s="1046"/>
      <c r="V541" s="189"/>
      <c r="W541" s="195"/>
      <c r="X541" s="195"/>
      <c r="AC541" s="195"/>
      <c r="AE541" s="163" t="s">
        <v>3351</v>
      </c>
      <c r="AF541" s="207"/>
    </row>
    <row r="542" spans="1:32" s="160" customFormat="1" ht="33.75" x14ac:dyDescent="0.2">
      <c r="A542" s="198"/>
      <c r="B542" s="199" t="s">
        <v>430</v>
      </c>
      <c r="C542" s="1037" t="s">
        <v>431</v>
      </c>
      <c r="D542" s="1037"/>
      <c r="E542" s="1037"/>
      <c r="F542" s="1037"/>
      <c r="G542" s="1037"/>
      <c r="H542" s="1037"/>
      <c r="I542" s="1037"/>
      <c r="J542" s="1037"/>
      <c r="K542" s="1037"/>
      <c r="L542" s="1037"/>
      <c r="M542" s="1037"/>
      <c r="N542" s="1046"/>
      <c r="V542" s="189"/>
      <c r="W542" s="195"/>
      <c r="X542" s="195"/>
      <c r="Y542" s="163" t="s">
        <v>431</v>
      </c>
      <c r="AC542" s="195"/>
      <c r="AF542" s="207"/>
    </row>
    <row r="543" spans="1:32" s="160" customFormat="1" ht="12" x14ac:dyDescent="0.2">
      <c r="A543" s="198"/>
      <c r="B543" s="199" t="s">
        <v>3134</v>
      </c>
      <c r="C543" s="1037" t="s">
        <v>3135</v>
      </c>
      <c r="D543" s="1037"/>
      <c r="E543" s="1037"/>
      <c r="F543" s="1037"/>
      <c r="G543" s="1037"/>
      <c r="H543" s="1037"/>
      <c r="I543" s="1037"/>
      <c r="J543" s="1037"/>
      <c r="K543" s="1037"/>
      <c r="L543" s="1037"/>
      <c r="M543" s="1037"/>
      <c r="N543" s="1046"/>
      <c r="V543" s="189"/>
      <c r="W543" s="195"/>
      <c r="X543" s="195"/>
      <c r="Y543" s="163" t="s">
        <v>3135</v>
      </c>
      <c r="AC543" s="195"/>
      <c r="AF543" s="207"/>
    </row>
    <row r="544" spans="1:32" s="160" customFormat="1" ht="12" x14ac:dyDescent="0.2">
      <c r="A544" s="200"/>
      <c r="B544" s="199" t="s">
        <v>423</v>
      </c>
      <c r="C544" s="1037" t="s">
        <v>432</v>
      </c>
      <c r="D544" s="1037"/>
      <c r="E544" s="1037"/>
      <c r="F544" s="201"/>
      <c r="G544" s="201"/>
      <c r="H544" s="201"/>
      <c r="I544" s="201"/>
      <c r="J544" s="202">
        <v>1066.28</v>
      </c>
      <c r="K544" s="201" t="s">
        <v>3136</v>
      </c>
      <c r="L544" s="202">
        <v>195.93</v>
      </c>
      <c r="M544" s="201"/>
      <c r="N544" s="203"/>
      <c r="V544" s="189"/>
      <c r="W544" s="195"/>
      <c r="X544" s="195"/>
      <c r="Z544" s="163" t="s">
        <v>432</v>
      </c>
      <c r="AC544" s="195"/>
      <c r="AF544" s="207"/>
    </row>
    <row r="545" spans="1:32" s="160" customFormat="1" ht="12" x14ac:dyDescent="0.2">
      <c r="A545" s="200"/>
      <c r="B545" s="199" t="s">
        <v>434</v>
      </c>
      <c r="C545" s="1037" t="s">
        <v>435</v>
      </c>
      <c r="D545" s="1037"/>
      <c r="E545" s="1037"/>
      <c r="F545" s="201"/>
      <c r="G545" s="201"/>
      <c r="H545" s="201"/>
      <c r="I545" s="201"/>
      <c r="J545" s="202">
        <v>87.59</v>
      </c>
      <c r="K545" s="201" t="s">
        <v>3136</v>
      </c>
      <c r="L545" s="202">
        <v>16.09</v>
      </c>
      <c r="M545" s="201"/>
      <c r="N545" s="203"/>
      <c r="V545" s="189"/>
      <c r="W545" s="195"/>
      <c r="X545" s="195"/>
      <c r="Z545" s="163" t="s">
        <v>435</v>
      </c>
      <c r="AC545" s="195"/>
      <c r="AF545" s="207"/>
    </row>
    <row r="546" spans="1:32" s="160" customFormat="1" ht="12" x14ac:dyDescent="0.2">
      <c r="A546" s="200"/>
      <c r="B546" s="199" t="s">
        <v>437</v>
      </c>
      <c r="C546" s="1037" t="s">
        <v>438</v>
      </c>
      <c r="D546" s="1037"/>
      <c r="E546" s="1037"/>
      <c r="F546" s="201"/>
      <c r="G546" s="201"/>
      <c r="H546" s="201"/>
      <c r="I546" s="201"/>
      <c r="J546" s="202">
        <v>10.76</v>
      </c>
      <c r="K546" s="201" t="s">
        <v>3136</v>
      </c>
      <c r="L546" s="202">
        <v>1.98</v>
      </c>
      <c r="M546" s="201"/>
      <c r="N546" s="203"/>
      <c r="V546" s="189"/>
      <c r="W546" s="195"/>
      <c r="X546" s="195"/>
      <c r="Z546" s="163" t="s">
        <v>438</v>
      </c>
      <c r="AC546" s="195"/>
      <c r="AF546" s="207"/>
    </row>
    <row r="547" spans="1:32" s="160" customFormat="1" ht="12" x14ac:dyDescent="0.2">
      <c r="A547" s="200"/>
      <c r="B547" s="199" t="s">
        <v>439</v>
      </c>
      <c r="C547" s="1037" t="s">
        <v>440</v>
      </c>
      <c r="D547" s="1037"/>
      <c r="E547" s="1037"/>
      <c r="F547" s="201"/>
      <c r="G547" s="201"/>
      <c r="H547" s="201"/>
      <c r="I547" s="201"/>
      <c r="J547" s="202">
        <v>388.91</v>
      </c>
      <c r="K547" s="201"/>
      <c r="L547" s="202">
        <v>54.45</v>
      </c>
      <c r="M547" s="201"/>
      <c r="N547" s="203"/>
      <c r="V547" s="189"/>
      <c r="W547" s="195"/>
      <c r="X547" s="195"/>
      <c r="Z547" s="163" t="s">
        <v>440</v>
      </c>
      <c r="AC547" s="195"/>
      <c r="AF547" s="207"/>
    </row>
    <row r="548" spans="1:32" s="160" customFormat="1" ht="12" x14ac:dyDescent="0.2">
      <c r="A548" s="196"/>
      <c r="B548" s="204" t="s">
        <v>1973</v>
      </c>
      <c r="C548" s="1048" t="s">
        <v>3157</v>
      </c>
      <c r="D548" s="1048"/>
      <c r="E548" s="1048"/>
      <c r="F548" s="205" t="s">
        <v>347</v>
      </c>
      <c r="G548" s="205" t="s">
        <v>489</v>
      </c>
      <c r="H548" s="205"/>
      <c r="I548" s="205" t="s">
        <v>489</v>
      </c>
      <c r="J548" s="199"/>
      <c r="K548" s="201"/>
      <c r="L548" s="202"/>
      <c r="M548" s="201"/>
      <c r="N548" s="206"/>
      <c r="V548" s="189"/>
      <c r="W548" s="195"/>
      <c r="X548" s="195"/>
      <c r="AC548" s="195"/>
      <c r="AF548" s="207" t="s">
        <v>3157</v>
      </c>
    </row>
    <row r="549" spans="1:32" s="160" customFormat="1" ht="12" x14ac:dyDescent="0.2">
      <c r="A549" s="196"/>
      <c r="B549" s="204" t="s">
        <v>3158</v>
      </c>
      <c r="C549" s="1048" t="s">
        <v>3159</v>
      </c>
      <c r="D549" s="1048"/>
      <c r="E549" s="1048"/>
      <c r="F549" s="205" t="s">
        <v>347</v>
      </c>
      <c r="G549" s="205" t="s">
        <v>1004</v>
      </c>
      <c r="H549" s="205"/>
      <c r="I549" s="205" t="s">
        <v>570</v>
      </c>
      <c r="J549" s="199"/>
      <c r="K549" s="201"/>
      <c r="L549" s="202"/>
      <c r="M549" s="201"/>
      <c r="N549" s="206"/>
      <c r="V549" s="189"/>
      <c r="W549" s="195"/>
      <c r="X549" s="195"/>
      <c r="AC549" s="195"/>
      <c r="AF549" s="207" t="s">
        <v>3159</v>
      </c>
    </row>
    <row r="550" spans="1:32" s="160" customFormat="1" ht="12" x14ac:dyDescent="0.2">
      <c r="A550" s="196"/>
      <c r="B550" s="204" t="s">
        <v>3161</v>
      </c>
      <c r="C550" s="1048" t="s">
        <v>3162</v>
      </c>
      <c r="D550" s="1048"/>
      <c r="E550" s="1048"/>
      <c r="F550" s="205" t="s">
        <v>1017</v>
      </c>
      <c r="G550" s="205" t="s">
        <v>489</v>
      </c>
      <c r="H550" s="205"/>
      <c r="I550" s="205" t="s">
        <v>489</v>
      </c>
      <c r="J550" s="199"/>
      <c r="K550" s="201"/>
      <c r="L550" s="202"/>
      <c r="M550" s="201"/>
      <c r="N550" s="206"/>
      <c r="V550" s="189"/>
      <c r="W550" s="195"/>
      <c r="X550" s="195"/>
      <c r="AC550" s="195"/>
      <c r="AF550" s="207" t="s">
        <v>3162</v>
      </c>
    </row>
    <row r="551" spans="1:32" s="160" customFormat="1" ht="12" x14ac:dyDescent="0.2">
      <c r="A551" s="196"/>
      <c r="B551" s="204" t="s">
        <v>3161</v>
      </c>
      <c r="C551" s="1048" t="s">
        <v>2532</v>
      </c>
      <c r="D551" s="1048"/>
      <c r="E551" s="1048"/>
      <c r="F551" s="205" t="s">
        <v>488</v>
      </c>
      <c r="G551" s="205" t="s">
        <v>489</v>
      </c>
      <c r="H551" s="205"/>
      <c r="I551" s="205" t="s">
        <v>489</v>
      </c>
      <c r="J551" s="199"/>
      <c r="K551" s="201"/>
      <c r="L551" s="202"/>
      <c r="M551" s="201"/>
      <c r="N551" s="206"/>
      <c r="V551" s="189"/>
      <c r="W551" s="195"/>
      <c r="X551" s="195"/>
      <c r="AC551" s="195"/>
      <c r="AF551" s="207" t="s">
        <v>2532</v>
      </c>
    </row>
    <row r="552" spans="1:32" s="160" customFormat="1" ht="12" x14ac:dyDescent="0.2">
      <c r="A552" s="196"/>
      <c r="B552" s="204" t="s">
        <v>3163</v>
      </c>
      <c r="C552" s="1048" t="s">
        <v>3164</v>
      </c>
      <c r="D552" s="1048"/>
      <c r="E552" s="1048"/>
      <c r="F552" s="205" t="s">
        <v>1017</v>
      </c>
      <c r="G552" s="205" t="s">
        <v>489</v>
      </c>
      <c r="H552" s="205"/>
      <c r="I552" s="205" t="s">
        <v>489</v>
      </c>
      <c r="J552" s="199"/>
      <c r="K552" s="201"/>
      <c r="L552" s="202"/>
      <c r="M552" s="201"/>
      <c r="N552" s="206"/>
      <c r="V552" s="189"/>
      <c r="W552" s="195"/>
      <c r="X552" s="195"/>
      <c r="AC552" s="195"/>
      <c r="AF552" s="207" t="s">
        <v>3164</v>
      </c>
    </row>
    <row r="553" spans="1:32" s="160" customFormat="1" ht="12" x14ac:dyDescent="0.2">
      <c r="A553" s="200"/>
      <c r="B553" s="199"/>
      <c r="C553" s="1037" t="s">
        <v>443</v>
      </c>
      <c r="D553" s="1037"/>
      <c r="E553" s="1037"/>
      <c r="F553" s="201" t="s">
        <v>444</v>
      </c>
      <c r="G553" s="201" t="s">
        <v>1769</v>
      </c>
      <c r="H553" s="201" t="s">
        <v>3136</v>
      </c>
      <c r="I553" s="201" t="s">
        <v>3352</v>
      </c>
      <c r="J553" s="202"/>
      <c r="K553" s="201"/>
      <c r="L553" s="202"/>
      <c r="M553" s="201"/>
      <c r="N553" s="203"/>
      <c r="V553" s="189"/>
      <c r="W553" s="195"/>
      <c r="X553" s="195"/>
      <c r="AA553" s="163" t="s">
        <v>443</v>
      </c>
      <c r="AC553" s="195"/>
      <c r="AF553" s="207"/>
    </row>
    <row r="554" spans="1:32" s="160" customFormat="1" ht="12" x14ac:dyDescent="0.2">
      <c r="A554" s="200"/>
      <c r="B554" s="199"/>
      <c r="C554" s="1037" t="s">
        <v>447</v>
      </c>
      <c r="D554" s="1037"/>
      <c r="E554" s="1037"/>
      <c r="F554" s="201" t="s">
        <v>444</v>
      </c>
      <c r="G554" s="201" t="s">
        <v>3187</v>
      </c>
      <c r="H554" s="201" t="s">
        <v>3136</v>
      </c>
      <c r="I554" s="201" t="s">
        <v>3353</v>
      </c>
      <c r="J554" s="202"/>
      <c r="K554" s="201"/>
      <c r="L554" s="202"/>
      <c r="M554" s="201"/>
      <c r="N554" s="203"/>
      <c r="V554" s="189"/>
      <c r="W554" s="195"/>
      <c r="X554" s="195"/>
      <c r="AA554" s="163" t="s">
        <v>447</v>
      </c>
      <c r="AC554" s="195"/>
      <c r="AF554" s="207"/>
    </row>
    <row r="555" spans="1:32" s="160" customFormat="1" ht="12" x14ac:dyDescent="0.2">
      <c r="A555" s="200"/>
      <c r="B555" s="199"/>
      <c r="C555" s="1047" t="s">
        <v>450</v>
      </c>
      <c r="D555" s="1047"/>
      <c r="E555" s="1047"/>
      <c r="F555" s="208"/>
      <c r="G555" s="208"/>
      <c r="H555" s="208"/>
      <c r="I555" s="208"/>
      <c r="J555" s="209">
        <v>1542.78</v>
      </c>
      <c r="K555" s="208"/>
      <c r="L555" s="209">
        <v>266.47000000000003</v>
      </c>
      <c r="M555" s="208"/>
      <c r="N555" s="210"/>
      <c r="V555" s="189"/>
      <c r="W555" s="195"/>
      <c r="X555" s="195"/>
      <c r="AB555" s="163" t="s">
        <v>450</v>
      </c>
      <c r="AC555" s="195"/>
      <c r="AF555" s="207"/>
    </row>
    <row r="556" spans="1:32" s="160" customFormat="1" ht="12" x14ac:dyDescent="0.2">
      <c r="A556" s="200"/>
      <c r="B556" s="199"/>
      <c r="C556" s="1037" t="s">
        <v>451</v>
      </c>
      <c r="D556" s="1037"/>
      <c r="E556" s="1037"/>
      <c r="F556" s="201"/>
      <c r="G556" s="201"/>
      <c r="H556" s="201"/>
      <c r="I556" s="201"/>
      <c r="J556" s="202"/>
      <c r="K556" s="201"/>
      <c r="L556" s="202">
        <v>197.91</v>
      </c>
      <c r="M556" s="201"/>
      <c r="N556" s="203"/>
      <c r="V556" s="189"/>
      <c r="W556" s="195"/>
      <c r="X556" s="195"/>
      <c r="AA556" s="163" t="s">
        <v>451</v>
      </c>
      <c r="AC556" s="195"/>
      <c r="AF556" s="207"/>
    </row>
    <row r="557" spans="1:32" s="160" customFormat="1" ht="45" x14ac:dyDescent="0.2">
      <c r="A557" s="200"/>
      <c r="B557" s="199" t="s">
        <v>2540</v>
      </c>
      <c r="C557" s="1037" t="s">
        <v>2541</v>
      </c>
      <c r="D557" s="1037"/>
      <c r="E557" s="1037"/>
      <c r="F557" s="201" t="s">
        <v>454</v>
      </c>
      <c r="G557" s="201" t="s">
        <v>1241</v>
      </c>
      <c r="H557" s="201"/>
      <c r="I557" s="201" t="s">
        <v>1241</v>
      </c>
      <c r="J557" s="202"/>
      <c r="K557" s="201"/>
      <c r="L557" s="202">
        <v>239.47</v>
      </c>
      <c r="M557" s="201"/>
      <c r="N557" s="203"/>
      <c r="V557" s="189"/>
      <c r="W557" s="195"/>
      <c r="X557" s="195"/>
      <c r="AA557" s="163" t="s">
        <v>2541</v>
      </c>
      <c r="AC557" s="195"/>
      <c r="AF557" s="207"/>
    </row>
    <row r="558" spans="1:32" s="160" customFormat="1" ht="45" x14ac:dyDescent="0.2">
      <c r="A558" s="200"/>
      <c r="B558" s="199" t="s">
        <v>2542</v>
      </c>
      <c r="C558" s="1037" t="s">
        <v>2543</v>
      </c>
      <c r="D558" s="1037"/>
      <c r="E558" s="1037"/>
      <c r="F558" s="201" t="s">
        <v>454</v>
      </c>
      <c r="G558" s="201" t="s">
        <v>974</v>
      </c>
      <c r="H558" s="201"/>
      <c r="I558" s="201" t="s">
        <v>974</v>
      </c>
      <c r="J558" s="202"/>
      <c r="K558" s="201"/>
      <c r="L558" s="202">
        <v>142.5</v>
      </c>
      <c r="M558" s="201"/>
      <c r="N558" s="203"/>
      <c r="V558" s="189"/>
      <c r="W558" s="195"/>
      <c r="X558" s="195"/>
      <c r="AA558" s="163" t="s">
        <v>2543</v>
      </c>
      <c r="AC558" s="195"/>
      <c r="AF558" s="207"/>
    </row>
    <row r="559" spans="1:32" s="160" customFormat="1" ht="12" x14ac:dyDescent="0.2">
      <c r="A559" s="211"/>
      <c r="B559" s="212"/>
      <c r="C559" s="1039" t="s">
        <v>459</v>
      </c>
      <c r="D559" s="1039"/>
      <c r="E559" s="1039"/>
      <c r="F559" s="192"/>
      <c r="G559" s="192"/>
      <c r="H559" s="192"/>
      <c r="I559" s="192"/>
      <c r="J559" s="193"/>
      <c r="K559" s="192"/>
      <c r="L559" s="193">
        <v>648.44000000000005</v>
      </c>
      <c r="M559" s="208"/>
      <c r="N559" s="194"/>
      <c r="V559" s="189"/>
      <c r="W559" s="195"/>
      <c r="X559" s="195"/>
      <c r="AC559" s="195" t="s">
        <v>459</v>
      </c>
      <c r="AF559" s="207"/>
    </row>
    <row r="560" spans="1:32" s="160" customFormat="1" ht="33.75" x14ac:dyDescent="0.2">
      <c r="A560" s="190" t="s">
        <v>941</v>
      </c>
      <c r="B560" s="191" t="s">
        <v>3189</v>
      </c>
      <c r="C560" s="1039" t="s">
        <v>3190</v>
      </c>
      <c r="D560" s="1039"/>
      <c r="E560" s="1039"/>
      <c r="F560" s="192" t="s">
        <v>347</v>
      </c>
      <c r="G560" s="192"/>
      <c r="H560" s="192"/>
      <c r="I560" s="192" t="s">
        <v>570</v>
      </c>
      <c r="J560" s="193">
        <v>104.33</v>
      </c>
      <c r="K560" s="192"/>
      <c r="L560" s="193">
        <v>1460.62</v>
      </c>
      <c r="M560" s="192"/>
      <c r="N560" s="194"/>
      <c r="V560" s="189"/>
      <c r="W560" s="195"/>
      <c r="X560" s="195" t="s">
        <v>3190</v>
      </c>
      <c r="AC560" s="195"/>
      <c r="AF560" s="207"/>
    </row>
    <row r="561" spans="1:32" s="160" customFormat="1" ht="12" x14ac:dyDescent="0.2">
      <c r="A561" s="211"/>
      <c r="B561" s="212"/>
      <c r="C561" s="168" t="s">
        <v>462</v>
      </c>
      <c r="D561" s="213"/>
      <c r="E561" s="213"/>
      <c r="F561" s="214"/>
      <c r="G561" s="214"/>
      <c r="H561" s="214"/>
      <c r="I561" s="214"/>
      <c r="J561" s="215"/>
      <c r="K561" s="214"/>
      <c r="L561" s="215"/>
      <c r="M561" s="216"/>
      <c r="N561" s="217"/>
      <c r="V561" s="189"/>
      <c r="W561" s="195"/>
      <c r="X561" s="195"/>
      <c r="AC561" s="195"/>
      <c r="AF561" s="207"/>
    </row>
    <row r="562" spans="1:32" s="160" customFormat="1" ht="45" x14ac:dyDescent="0.2">
      <c r="A562" s="190" t="s">
        <v>944</v>
      </c>
      <c r="B562" s="191" t="s">
        <v>3191</v>
      </c>
      <c r="C562" s="1039" t="s">
        <v>3192</v>
      </c>
      <c r="D562" s="1039"/>
      <c r="E562" s="1039"/>
      <c r="F562" s="192" t="s">
        <v>1017</v>
      </c>
      <c r="G562" s="192"/>
      <c r="H562" s="192"/>
      <c r="I562" s="192" t="s">
        <v>434</v>
      </c>
      <c r="J562" s="193">
        <v>111.74</v>
      </c>
      <c r="K562" s="192"/>
      <c r="L562" s="193">
        <v>223.48</v>
      </c>
      <c r="M562" s="192"/>
      <c r="N562" s="194"/>
      <c r="V562" s="189"/>
      <c r="W562" s="195"/>
      <c r="X562" s="195" t="s">
        <v>3192</v>
      </c>
      <c r="AC562" s="195"/>
      <c r="AF562" s="207"/>
    </row>
    <row r="563" spans="1:32" s="160" customFormat="1" ht="12" x14ac:dyDescent="0.2">
      <c r="A563" s="211"/>
      <c r="B563" s="212"/>
      <c r="C563" s="168" t="s">
        <v>462</v>
      </c>
      <c r="D563" s="213"/>
      <c r="E563" s="213"/>
      <c r="F563" s="214"/>
      <c r="G563" s="214"/>
      <c r="H563" s="214"/>
      <c r="I563" s="214"/>
      <c r="J563" s="215"/>
      <c r="K563" s="214"/>
      <c r="L563" s="215"/>
      <c r="M563" s="216"/>
      <c r="N563" s="217"/>
      <c r="V563" s="189"/>
      <c r="W563" s="195"/>
      <c r="X563" s="195"/>
      <c r="AC563" s="195"/>
      <c r="AF563" s="207"/>
    </row>
    <row r="564" spans="1:32" s="160" customFormat="1" ht="33.75" x14ac:dyDescent="0.2">
      <c r="A564" s="190" t="s">
        <v>958</v>
      </c>
      <c r="B564" s="191" t="s">
        <v>3354</v>
      </c>
      <c r="C564" s="1039" t="s">
        <v>3355</v>
      </c>
      <c r="D564" s="1039"/>
      <c r="E564" s="1039"/>
      <c r="F564" s="192" t="s">
        <v>1017</v>
      </c>
      <c r="G564" s="192"/>
      <c r="H564" s="192"/>
      <c r="I564" s="192" t="s">
        <v>423</v>
      </c>
      <c r="J564" s="193"/>
      <c r="K564" s="192"/>
      <c r="L564" s="193"/>
      <c r="M564" s="192"/>
      <c r="N564" s="194"/>
      <c r="V564" s="189"/>
      <c r="W564" s="195"/>
      <c r="X564" s="195" t="s">
        <v>3355</v>
      </c>
      <c r="AC564" s="195"/>
      <c r="AF564" s="207"/>
    </row>
    <row r="565" spans="1:32" s="160" customFormat="1" ht="33.75" x14ac:dyDescent="0.2">
      <c r="A565" s="198"/>
      <c r="B565" s="199" t="s">
        <v>430</v>
      </c>
      <c r="C565" s="1037" t="s">
        <v>431</v>
      </c>
      <c r="D565" s="1037"/>
      <c r="E565" s="1037"/>
      <c r="F565" s="1037"/>
      <c r="G565" s="1037"/>
      <c r="H565" s="1037"/>
      <c r="I565" s="1037"/>
      <c r="J565" s="1037"/>
      <c r="K565" s="1037"/>
      <c r="L565" s="1037"/>
      <c r="M565" s="1037"/>
      <c r="N565" s="1046"/>
      <c r="V565" s="189"/>
      <c r="W565" s="195"/>
      <c r="X565" s="195"/>
      <c r="Y565" s="163" t="s">
        <v>431</v>
      </c>
      <c r="AC565" s="195"/>
      <c r="AF565" s="207"/>
    </row>
    <row r="566" spans="1:32" s="160" customFormat="1" ht="12" x14ac:dyDescent="0.2">
      <c r="A566" s="198"/>
      <c r="B566" s="199" t="s">
        <v>3134</v>
      </c>
      <c r="C566" s="1037" t="s">
        <v>3135</v>
      </c>
      <c r="D566" s="1037"/>
      <c r="E566" s="1037"/>
      <c r="F566" s="1037"/>
      <c r="G566" s="1037"/>
      <c r="H566" s="1037"/>
      <c r="I566" s="1037"/>
      <c r="J566" s="1037"/>
      <c r="K566" s="1037"/>
      <c r="L566" s="1037"/>
      <c r="M566" s="1037"/>
      <c r="N566" s="1046"/>
      <c r="V566" s="189"/>
      <c r="W566" s="195"/>
      <c r="X566" s="195"/>
      <c r="Y566" s="163" t="s">
        <v>3135</v>
      </c>
      <c r="AC566" s="195"/>
      <c r="AF566" s="207"/>
    </row>
    <row r="567" spans="1:32" s="160" customFormat="1" ht="12" x14ac:dyDescent="0.2">
      <c r="A567" s="200"/>
      <c r="B567" s="199" t="s">
        <v>423</v>
      </c>
      <c r="C567" s="1037" t="s">
        <v>432</v>
      </c>
      <c r="D567" s="1037"/>
      <c r="E567" s="1037"/>
      <c r="F567" s="201"/>
      <c r="G567" s="201"/>
      <c r="H567" s="201"/>
      <c r="I567" s="201"/>
      <c r="J567" s="202">
        <v>7.07</v>
      </c>
      <c r="K567" s="201" t="s">
        <v>3136</v>
      </c>
      <c r="L567" s="202">
        <v>9.2799999999999994</v>
      </c>
      <c r="M567" s="201"/>
      <c r="N567" s="203"/>
      <c r="V567" s="189"/>
      <c r="W567" s="195"/>
      <c r="X567" s="195"/>
      <c r="Z567" s="163" t="s">
        <v>432</v>
      </c>
      <c r="AC567" s="195"/>
      <c r="AF567" s="207"/>
    </row>
    <row r="568" spans="1:32" s="160" customFormat="1" ht="12" x14ac:dyDescent="0.2">
      <c r="A568" s="200"/>
      <c r="B568" s="199" t="s">
        <v>434</v>
      </c>
      <c r="C568" s="1037" t="s">
        <v>435</v>
      </c>
      <c r="D568" s="1037"/>
      <c r="E568" s="1037"/>
      <c r="F568" s="201"/>
      <c r="G568" s="201"/>
      <c r="H568" s="201"/>
      <c r="I568" s="201"/>
      <c r="J568" s="202">
        <v>1.98</v>
      </c>
      <c r="K568" s="201" t="s">
        <v>3136</v>
      </c>
      <c r="L568" s="202">
        <v>2.6</v>
      </c>
      <c r="M568" s="201"/>
      <c r="N568" s="203"/>
      <c r="V568" s="189"/>
      <c r="W568" s="195"/>
      <c r="X568" s="195"/>
      <c r="Z568" s="163" t="s">
        <v>435</v>
      </c>
      <c r="AC568" s="195"/>
      <c r="AF568" s="207"/>
    </row>
    <row r="569" spans="1:32" s="160" customFormat="1" ht="12" x14ac:dyDescent="0.2">
      <c r="A569" s="200"/>
      <c r="B569" s="199" t="s">
        <v>437</v>
      </c>
      <c r="C569" s="1037" t="s">
        <v>438</v>
      </c>
      <c r="D569" s="1037"/>
      <c r="E569" s="1037"/>
      <c r="F569" s="201"/>
      <c r="G569" s="201"/>
      <c r="H569" s="201"/>
      <c r="I569" s="201"/>
      <c r="J569" s="202">
        <v>0.12</v>
      </c>
      <c r="K569" s="201" t="s">
        <v>3136</v>
      </c>
      <c r="L569" s="202">
        <v>0.16</v>
      </c>
      <c r="M569" s="201"/>
      <c r="N569" s="203"/>
      <c r="V569" s="189"/>
      <c r="W569" s="195"/>
      <c r="X569" s="195"/>
      <c r="Z569" s="163" t="s">
        <v>438</v>
      </c>
      <c r="AC569" s="195"/>
      <c r="AF569" s="207"/>
    </row>
    <row r="570" spans="1:32" s="160" customFormat="1" ht="12" x14ac:dyDescent="0.2">
      <c r="A570" s="200"/>
      <c r="B570" s="199" t="s">
        <v>439</v>
      </c>
      <c r="C570" s="1037" t="s">
        <v>440</v>
      </c>
      <c r="D570" s="1037"/>
      <c r="E570" s="1037"/>
      <c r="F570" s="201"/>
      <c r="G570" s="201"/>
      <c r="H570" s="201"/>
      <c r="I570" s="201"/>
      <c r="J570" s="202">
        <v>5.71</v>
      </c>
      <c r="K570" s="201"/>
      <c r="L570" s="202">
        <v>5.71</v>
      </c>
      <c r="M570" s="201"/>
      <c r="N570" s="203"/>
      <c r="V570" s="189"/>
      <c r="W570" s="195"/>
      <c r="X570" s="195"/>
      <c r="Z570" s="163" t="s">
        <v>440</v>
      </c>
      <c r="AC570" s="195"/>
      <c r="AF570" s="207"/>
    </row>
    <row r="571" spans="1:32" s="160" customFormat="1" ht="12" x14ac:dyDescent="0.2">
      <c r="A571" s="196"/>
      <c r="B571" s="204" t="s">
        <v>3161</v>
      </c>
      <c r="C571" s="1048" t="s">
        <v>2532</v>
      </c>
      <c r="D571" s="1048"/>
      <c r="E571" s="1048"/>
      <c r="F571" s="205" t="s">
        <v>488</v>
      </c>
      <c r="G571" s="205" t="s">
        <v>489</v>
      </c>
      <c r="H571" s="205"/>
      <c r="I571" s="205" t="s">
        <v>489</v>
      </c>
      <c r="J571" s="199"/>
      <c r="K571" s="201"/>
      <c r="L571" s="202"/>
      <c r="M571" s="201"/>
      <c r="N571" s="206"/>
      <c r="V571" s="189"/>
      <c r="W571" s="195"/>
      <c r="X571" s="195"/>
      <c r="AC571" s="195"/>
      <c r="AF571" s="207" t="s">
        <v>2532</v>
      </c>
    </row>
    <row r="572" spans="1:32" s="160" customFormat="1" ht="22.5" x14ac:dyDescent="0.2">
      <c r="A572" s="196"/>
      <c r="B572" s="204" t="s">
        <v>3356</v>
      </c>
      <c r="C572" s="1048" t="s">
        <v>3357</v>
      </c>
      <c r="D572" s="1048"/>
      <c r="E572" s="1048"/>
      <c r="F572" s="205" t="s">
        <v>1017</v>
      </c>
      <c r="G572" s="205" t="s">
        <v>423</v>
      </c>
      <c r="H572" s="205"/>
      <c r="I572" s="205" t="s">
        <v>423</v>
      </c>
      <c r="J572" s="199"/>
      <c r="K572" s="201"/>
      <c r="L572" s="202"/>
      <c r="M572" s="201"/>
      <c r="N572" s="206"/>
      <c r="V572" s="189"/>
      <c r="W572" s="195"/>
      <c r="X572" s="195"/>
      <c r="AC572" s="195"/>
      <c r="AF572" s="207" t="s">
        <v>3357</v>
      </c>
    </row>
    <row r="573" spans="1:32" s="160" customFormat="1" ht="12" x14ac:dyDescent="0.2">
      <c r="A573" s="200"/>
      <c r="B573" s="199"/>
      <c r="C573" s="1037" t="s">
        <v>443</v>
      </c>
      <c r="D573" s="1037"/>
      <c r="E573" s="1037"/>
      <c r="F573" s="201" t="s">
        <v>444</v>
      </c>
      <c r="G573" s="201" t="s">
        <v>3358</v>
      </c>
      <c r="H573" s="201" t="s">
        <v>3136</v>
      </c>
      <c r="I573" s="201" t="s">
        <v>3359</v>
      </c>
      <c r="J573" s="202"/>
      <c r="K573" s="201"/>
      <c r="L573" s="202"/>
      <c r="M573" s="201"/>
      <c r="N573" s="203"/>
      <c r="V573" s="189"/>
      <c r="W573" s="195"/>
      <c r="X573" s="195"/>
      <c r="AA573" s="163" t="s">
        <v>443</v>
      </c>
      <c r="AC573" s="195"/>
      <c r="AF573" s="207"/>
    </row>
    <row r="574" spans="1:32" s="160" customFormat="1" ht="12" x14ac:dyDescent="0.2">
      <c r="A574" s="200"/>
      <c r="B574" s="199"/>
      <c r="C574" s="1037" t="s">
        <v>447</v>
      </c>
      <c r="D574" s="1037"/>
      <c r="E574" s="1037"/>
      <c r="F574" s="201" t="s">
        <v>444</v>
      </c>
      <c r="G574" s="201" t="s">
        <v>2649</v>
      </c>
      <c r="H574" s="201" t="s">
        <v>3136</v>
      </c>
      <c r="I574" s="201" t="s">
        <v>3297</v>
      </c>
      <c r="J574" s="202"/>
      <c r="K574" s="201"/>
      <c r="L574" s="202"/>
      <c r="M574" s="201"/>
      <c r="N574" s="203"/>
      <c r="V574" s="189"/>
      <c r="W574" s="195"/>
      <c r="X574" s="195"/>
      <c r="AA574" s="163" t="s">
        <v>447</v>
      </c>
      <c r="AC574" s="195"/>
      <c r="AF574" s="207"/>
    </row>
    <row r="575" spans="1:32" s="160" customFormat="1" ht="12" x14ac:dyDescent="0.2">
      <c r="A575" s="200"/>
      <c r="B575" s="199"/>
      <c r="C575" s="1047" t="s">
        <v>450</v>
      </c>
      <c r="D575" s="1047"/>
      <c r="E575" s="1047"/>
      <c r="F575" s="208"/>
      <c r="G575" s="208"/>
      <c r="H575" s="208"/>
      <c r="I575" s="208"/>
      <c r="J575" s="209">
        <v>14.76</v>
      </c>
      <c r="K575" s="208"/>
      <c r="L575" s="209">
        <v>17.59</v>
      </c>
      <c r="M575" s="208"/>
      <c r="N575" s="210"/>
      <c r="V575" s="189"/>
      <c r="W575" s="195"/>
      <c r="X575" s="195"/>
      <c r="AB575" s="163" t="s">
        <v>450</v>
      </c>
      <c r="AC575" s="195"/>
      <c r="AF575" s="207"/>
    </row>
    <row r="576" spans="1:32" s="160" customFormat="1" ht="12" x14ac:dyDescent="0.2">
      <c r="A576" s="200"/>
      <c r="B576" s="199"/>
      <c r="C576" s="1037" t="s">
        <v>451</v>
      </c>
      <c r="D576" s="1037"/>
      <c r="E576" s="1037"/>
      <c r="F576" s="201"/>
      <c r="G576" s="201"/>
      <c r="H576" s="201"/>
      <c r="I576" s="201"/>
      <c r="J576" s="202"/>
      <c r="K576" s="201"/>
      <c r="L576" s="202">
        <v>9.44</v>
      </c>
      <c r="M576" s="201"/>
      <c r="N576" s="203"/>
      <c r="V576" s="189"/>
      <c r="W576" s="195"/>
      <c r="X576" s="195"/>
      <c r="AA576" s="163" t="s">
        <v>451</v>
      </c>
      <c r="AC576" s="195"/>
      <c r="AF576" s="207"/>
    </row>
    <row r="577" spans="1:32" s="160" customFormat="1" ht="45" x14ac:dyDescent="0.2">
      <c r="A577" s="200"/>
      <c r="B577" s="199" t="s">
        <v>2540</v>
      </c>
      <c r="C577" s="1037" t="s">
        <v>2541</v>
      </c>
      <c r="D577" s="1037"/>
      <c r="E577" s="1037"/>
      <c r="F577" s="201" t="s">
        <v>454</v>
      </c>
      <c r="G577" s="201" t="s">
        <v>1241</v>
      </c>
      <c r="H577" s="201"/>
      <c r="I577" s="201" t="s">
        <v>1241</v>
      </c>
      <c r="J577" s="202"/>
      <c r="K577" s="201"/>
      <c r="L577" s="202">
        <v>11.42</v>
      </c>
      <c r="M577" s="201"/>
      <c r="N577" s="203"/>
      <c r="V577" s="189"/>
      <c r="W577" s="195"/>
      <c r="X577" s="195"/>
      <c r="AA577" s="163" t="s">
        <v>2541</v>
      </c>
      <c r="AC577" s="195"/>
      <c r="AF577" s="207"/>
    </row>
    <row r="578" spans="1:32" s="160" customFormat="1" ht="45" x14ac:dyDescent="0.2">
      <c r="A578" s="200"/>
      <c r="B578" s="199" t="s">
        <v>2542</v>
      </c>
      <c r="C578" s="1037" t="s">
        <v>2543</v>
      </c>
      <c r="D578" s="1037"/>
      <c r="E578" s="1037"/>
      <c r="F578" s="201" t="s">
        <v>454</v>
      </c>
      <c r="G578" s="201" t="s">
        <v>974</v>
      </c>
      <c r="H578" s="201"/>
      <c r="I578" s="201" t="s">
        <v>974</v>
      </c>
      <c r="J578" s="202"/>
      <c r="K578" s="201"/>
      <c r="L578" s="202">
        <v>6.8</v>
      </c>
      <c r="M578" s="201"/>
      <c r="N578" s="203"/>
      <c r="V578" s="189"/>
      <c r="W578" s="195"/>
      <c r="X578" s="195"/>
      <c r="AA578" s="163" t="s">
        <v>2543</v>
      </c>
      <c r="AC578" s="195"/>
      <c r="AF578" s="207"/>
    </row>
    <row r="579" spans="1:32" s="160" customFormat="1" ht="12" x14ac:dyDescent="0.2">
      <c r="A579" s="211"/>
      <c r="B579" s="212"/>
      <c r="C579" s="1039" t="s">
        <v>459</v>
      </c>
      <c r="D579" s="1039"/>
      <c r="E579" s="1039"/>
      <c r="F579" s="192"/>
      <c r="G579" s="192"/>
      <c r="H579" s="192"/>
      <c r="I579" s="192"/>
      <c r="J579" s="193"/>
      <c r="K579" s="192"/>
      <c r="L579" s="193">
        <v>35.81</v>
      </c>
      <c r="M579" s="208"/>
      <c r="N579" s="194"/>
      <c r="V579" s="189"/>
      <c r="W579" s="195"/>
      <c r="X579" s="195"/>
      <c r="AC579" s="195" t="s">
        <v>459</v>
      </c>
      <c r="AF579" s="207"/>
    </row>
    <row r="580" spans="1:32" s="160" customFormat="1" ht="33.75" x14ac:dyDescent="0.2">
      <c r="A580" s="190" t="s">
        <v>959</v>
      </c>
      <c r="B580" s="191" t="s">
        <v>3360</v>
      </c>
      <c r="C580" s="1039" t="s">
        <v>3361</v>
      </c>
      <c r="D580" s="1039"/>
      <c r="E580" s="1039"/>
      <c r="F580" s="192" t="s">
        <v>1017</v>
      </c>
      <c r="G580" s="192"/>
      <c r="H580" s="192"/>
      <c r="I580" s="192" t="s">
        <v>423</v>
      </c>
      <c r="J580" s="193">
        <v>200</v>
      </c>
      <c r="K580" s="192"/>
      <c r="L580" s="193">
        <v>200</v>
      </c>
      <c r="M580" s="192"/>
      <c r="N580" s="194"/>
      <c r="V580" s="189"/>
      <c r="W580" s="195"/>
      <c r="X580" s="195" t="s">
        <v>3361</v>
      </c>
      <c r="AC580" s="195"/>
      <c r="AF580" s="207"/>
    </row>
    <row r="581" spans="1:32" s="160" customFormat="1" ht="12" x14ac:dyDescent="0.2">
      <c r="A581" s="211"/>
      <c r="B581" s="212"/>
      <c r="C581" s="168" t="s">
        <v>462</v>
      </c>
      <c r="D581" s="213"/>
      <c r="E581" s="213"/>
      <c r="F581" s="214"/>
      <c r="G581" s="214"/>
      <c r="H581" s="214"/>
      <c r="I581" s="214"/>
      <c r="J581" s="215"/>
      <c r="K581" s="214"/>
      <c r="L581" s="215"/>
      <c r="M581" s="216"/>
      <c r="N581" s="217"/>
      <c r="V581" s="189"/>
      <c r="W581" s="195"/>
      <c r="X581" s="195"/>
      <c r="AC581" s="195"/>
      <c r="AF581" s="207"/>
    </row>
    <row r="582" spans="1:32" s="160" customFormat="1" ht="22.5" x14ac:dyDescent="0.2">
      <c r="A582" s="190" t="s">
        <v>961</v>
      </c>
      <c r="B582" s="191" t="s">
        <v>3193</v>
      </c>
      <c r="C582" s="1039" t="s">
        <v>3194</v>
      </c>
      <c r="D582" s="1039"/>
      <c r="E582" s="1039"/>
      <c r="F582" s="192" t="s">
        <v>1017</v>
      </c>
      <c r="G582" s="192"/>
      <c r="H582" s="192"/>
      <c r="I582" s="192" t="s">
        <v>476</v>
      </c>
      <c r="J582" s="193"/>
      <c r="K582" s="192"/>
      <c r="L582" s="193"/>
      <c r="M582" s="192"/>
      <c r="N582" s="194"/>
      <c r="V582" s="189"/>
      <c r="W582" s="195"/>
      <c r="X582" s="195" t="s">
        <v>3194</v>
      </c>
      <c r="AC582" s="195"/>
      <c r="AF582" s="207"/>
    </row>
    <row r="583" spans="1:32" s="160" customFormat="1" ht="12" x14ac:dyDescent="0.2">
      <c r="A583" s="196"/>
      <c r="B583" s="197"/>
      <c r="C583" s="1037" t="s">
        <v>3195</v>
      </c>
      <c r="D583" s="1037"/>
      <c r="E583" s="1037"/>
      <c r="F583" s="1037"/>
      <c r="G583" s="1037"/>
      <c r="H583" s="1037"/>
      <c r="I583" s="1037"/>
      <c r="J583" s="1037"/>
      <c r="K583" s="1037"/>
      <c r="L583" s="1037"/>
      <c r="M583" s="1037"/>
      <c r="N583" s="1046"/>
      <c r="V583" s="189"/>
      <c r="W583" s="195"/>
      <c r="X583" s="195"/>
      <c r="AC583" s="195"/>
      <c r="AE583" s="163" t="s">
        <v>3195</v>
      </c>
      <c r="AF583" s="207"/>
    </row>
    <row r="584" spans="1:32" s="160" customFormat="1" ht="33.75" x14ac:dyDescent="0.2">
      <c r="A584" s="198"/>
      <c r="B584" s="199" t="s">
        <v>430</v>
      </c>
      <c r="C584" s="1037" t="s">
        <v>431</v>
      </c>
      <c r="D584" s="1037"/>
      <c r="E584" s="1037"/>
      <c r="F584" s="1037"/>
      <c r="G584" s="1037"/>
      <c r="H584" s="1037"/>
      <c r="I584" s="1037"/>
      <c r="J584" s="1037"/>
      <c r="K584" s="1037"/>
      <c r="L584" s="1037"/>
      <c r="M584" s="1037"/>
      <c r="N584" s="1046"/>
      <c r="V584" s="189"/>
      <c r="W584" s="195"/>
      <c r="X584" s="195"/>
      <c r="Y584" s="163" t="s">
        <v>431</v>
      </c>
      <c r="AC584" s="195"/>
      <c r="AF584" s="207"/>
    </row>
    <row r="585" spans="1:32" s="160" customFormat="1" ht="12" x14ac:dyDescent="0.2">
      <c r="A585" s="198"/>
      <c r="B585" s="199" t="s">
        <v>3134</v>
      </c>
      <c r="C585" s="1037" t="s">
        <v>3135</v>
      </c>
      <c r="D585" s="1037"/>
      <c r="E585" s="1037"/>
      <c r="F585" s="1037"/>
      <c r="G585" s="1037"/>
      <c r="H585" s="1037"/>
      <c r="I585" s="1037"/>
      <c r="J585" s="1037"/>
      <c r="K585" s="1037"/>
      <c r="L585" s="1037"/>
      <c r="M585" s="1037"/>
      <c r="N585" s="1046"/>
      <c r="V585" s="189"/>
      <c r="W585" s="195"/>
      <c r="X585" s="195"/>
      <c r="Y585" s="163" t="s">
        <v>3135</v>
      </c>
      <c r="AC585" s="195"/>
      <c r="AF585" s="207"/>
    </row>
    <row r="586" spans="1:32" s="160" customFormat="1" ht="12" x14ac:dyDescent="0.2">
      <c r="A586" s="200"/>
      <c r="B586" s="199" t="s">
        <v>423</v>
      </c>
      <c r="C586" s="1037" t="s">
        <v>432</v>
      </c>
      <c r="D586" s="1037"/>
      <c r="E586" s="1037"/>
      <c r="F586" s="201"/>
      <c r="G586" s="201"/>
      <c r="H586" s="201"/>
      <c r="I586" s="201"/>
      <c r="J586" s="202">
        <v>9.6</v>
      </c>
      <c r="K586" s="201" t="s">
        <v>3136</v>
      </c>
      <c r="L586" s="202">
        <v>75.599999999999994</v>
      </c>
      <c r="M586" s="201"/>
      <c r="N586" s="203"/>
      <c r="V586" s="189"/>
      <c r="W586" s="195"/>
      <c r="X586" s="195"/>
      <c r="Z586" s="163" t="s">
        <v>432</v>
      </c>
      <c r="AC586" s="195"/>
      <c r="AF586" s="207"/>
    </row>
    <row r="587" spans="1:32" s="160" customFormat="1" ht="12" x14ac:dyDescent="0.2">
      <c r="A587" s="200"/>
      <c r="B587" s="199" t="s">
        <v>434</v>
      </c>
      <c r="C587" s="1037" t="s">
        <v>435</v>
      </c>
      <c r="D587" s="1037"/>
      <c r="E587" s="1037"/>
      <c r="F587" s="201"/>
      <c r="G587" s="201"/>
      <c r="H587" s="201"/>
      <c r="I587" s="201"/>
      <c r="J587" s="202">
        <v>1.47</v>
      </c>
      <c r="K587" s="201" t="s">
        <v>3136</v>
      </c>
      <c r="L587" s="202">
        <v>11.58</v>
      </c>
      <c r="M587" s="201"/>
      <c r="N587" s="203"/>
      <c r="V587" s="189"/>
      <c r="W587" s="195"/>
      <c r="X587" s="195"/>
      <c r="Z587" s="163" t="s">
        <v>435</v>
      </c>
      <c r="AC587" s="195"/>
      <c r="AF587" s="207"/>
    </row>
    <row r="588" spans="1:32" s="160" customFormat="1" ht="12" x14ac:dyDescent="0.2">
      <c r="A588" s="200"/>
      <c r="B588" s="199" t="s">
        <v>437</v>
      </c>
      <c r="C588" s="1037" t="s">
        <v>438</v>
      </c>
      <c r="D588" s="1037"/>
      <c r="E588" s="1037"/>
      <c r="F588" s="201"/>
      <c r="G588" s="201"/>
      <c r="H588" s="201"/>
      <c r="I588" s="201"/>
      <c r="J588" s="202">
        <v>0.12</v>
      </c>
      <c r="K588" s="201" t="s">
        <v>3136</v>
      </c>
      <c r="L588" s="202">
        <v>0.95</v>
      </c>
      <c r="M588" s="201"/>
      <c r="N588" s="203"/>
      <c r="V588" s="189"/>
      <c r="W588" s="195"/>
      <c r="X588" s="195"/>
      <c r="Z588" s="163" t="s">
        <v>438</v>
      </c>
      <c r="AC588" s="195"/>
      <c r="AF588" s="207"/>
    </row>
    <row r="589" spans="1:32" s="160" customFormat="1" ht="12" x14ac:dyDescent="0.2">
      <c r="A589" s="200"/>
      <c r="B589" s="199" t="s">
        <v>439</v>
      </c>
      <c r="C589" s="1037" t="s">
        <v>440</v>
      </c>
      <c r="D589" s="1037"/>
      <c r="E589" s="1037"/>
      <c r="F589" s="201"/>
      <c r="G589" s="201"/>
      <c r="H589" s="201"/>
      <c r="I589" s="201"/>
      <c r="J589" s="202">
        <v>4.0999999999999996</v>
      </c>
      <c r="K589" s="201"/>
      <c r="L589" s="202">
        <v>24.6</v>
      </c>
      <c r="M589" s="201"/>
      <c r="N589" s="203"/>
      <c r="V589" s="189"/>
      <c r="W589" s="195"/>
      <c r="X589" s="195"/>
      <c r="Z589" s="163" t="s">
        <v>440</v>
      </c>
      <c r="AC589" s="195"/>
      <c r="AF589" s="207"/>
    </row>
    <row r="590" spans="1:32" s="160" customFormat="1" ht="12" x14ac:dyDescent="0.2">
      <c r="A590" s="196"/>
      <c r="B590" s="204" t="s">
        <v>3196</v>
      </c>
      <c r="C590" s="1048" t="s">
        <v>3197</v>
      </c>
      <c r="D590" s="1048"/>
      <c r="E590" s="1048"/>
      <c r="F590" s="205" t="s">
        <v>1017</v>
      </c>
      <c r="G590" s="205" t="s">
        <v>423</v>
      </c>
      <c r="H590" s="205"/>
      <c r="I590" s="205" t="s">
        <v>476</v>
      </c>
      <c r="J590" s="199"/>
      <c r="K590" s="201"/>
      <c r="L590" s="202"/>
      <c r="M590" s="201"/>
      <c r="N590" s="206"/>
      <c r="V590" s="189"/>
      <c r="W590" s="195"/>
      <c r="X590" s="195"/>
      <c r="AC590" s="195"/>
      <c r="AF590" s="207" t="s">
        <v>3197</v>
      </c>
    </row>
    <row r="591" spans="1:32" s="160" customFormat="1" ht="12" x14ac:dyDescent="0.2">
      <c r="A591" s="200"/>
      <c r="B591" s="199"/>
      <c r="C591" s="1037" t="s">
        <v>443</v>
      </c>
      <c r="D591" s="1037"/>
      <c r="E591" s="1037"/>
      <c r="F591" s="201" t="s">
        <v>444</v>
      </c>
      <c r="G591" s="201" t="s">
        <v>3198</v>
      </c>
      <c r="H591" s="201" t="s">
        <v>3136</v>
      </c>
      <c r="I591" s="201" t="s">
        <v>3199</v>
      </c>
      <c r="J591" s="202"/>
      <c r="K591" s="201"/>
      <c r="L591" s="202"/>
      <c r="M591" s="201"/>
      <c r="N591" s="203"/>
      <c r="V591" s="189"/>
      <c r="W591" s="195"/>
      <c r="X591" s="195"/>
      <c r="AA591" s="163" t="s">
        <v>443</v>
      </c>
      <c r="AC591" s="195"/>
      <c r="AF591" s="207"/>
    </row>
    <row r="592" spans="1:32" s="160" customFormat="1" ht="12" x14ac:dyDescent="0.2">
      <c r="A592" s="200"/>
      <c r="B592" s="199"/>
      <c r="C592" s="1037" t="s">
        <v>447</v>
      </c>
      <c r="D592" s="1037"/>
      <c r="E592" s="1037"/>
      <c r="F592" s="201" t="s">
        <v>444</v>
      </c>
      <c r="G592" s="201" t="s">
        <v>2649</v>
      </c>
      <c r="H592" s="201" t="s">
        <v>3136</v>
      </c>
      <c r="I592" s="201" t="s">
        <v>3200</v>
      </c>
      <c r="J592" s="202"/>
      <c r="K592" s="201"/>
      <c r="L592" s="202"/>
      <c r="M592" s="201"/>
      <c r="N592" s="203"/>
      <c r="V592" s="189"/>
      <c r="W592" s="195"/>
      <c r="X592" s="195"/>
      <c r="AA592" s="163" t="s">
        <v>447</v>
      </c>
      <c r="AC592" s="195"/>
      <c r="AF592" s="207"/>
    </row>
    <row r="593" spans="1:32" s="160" customFormat="1" ht="12" x14ac:dyDescent="0.2">
      <c r="A593" s="200"/>
      <c r="B593" s="199"/>
      <c r="C593" s="1047" t="s">
        <v>450</v>
      </c>
      <c r="D593" s="1047"/>
      <c r="E593" s="1047"/>
      <c r="F593" s="208"/>
      <c r="G593" s="208"/>
      <c r="H593" s="208"/>
      <c r="I593" s="208"/>
      <c r="J593" s="209">
        <v>15.17</v>
      </c>
      <c r="K593" s="208"/>
      <c r="L593" s="209">
        <v>111.78</v>
      </c>
      <c r="M593" s="208"/>
      <c r="N593" s="210"/>
      <c r="V593" s="189"/>
      <c r="W593" s="195"/>
      <c r="X593" s="195"/>
      <c r="AB593" s="163" t="s">
        <v>450</v>
      </c>
      <c r="AC593" s="195"/>
      <c r="AF593" s="207"/>
    </row>
    <row r="594" spans="1:32" s="160" customFormat="1" ht="12" x14ac:dyDescent="0.2">
      <c r="A594" s="200"/>
      <c r="B594" s="199"/>
      <c r="C594" s="1037" t="s">
        <v>451</v>
      </c>
      <c r="D594" s="1037"/>
      <c r="E594" s="1037"/>
      <c r="F594" s="201"/>
      <c r="G594" s="201"/>
      <c r="H594" s="201"/>
      <c r="I594" s="201"/>
      <c r="J594" s="202"/>
      <c r="K594" s="201"/>
      <c r="L594" s="202">
        <v>76.55</v>
      </c>
      <c r="M594" s="201"/>
      <c r="N594" s="203"/>
      <c r="V594" s="189"/>
      <c r="W594" s="195"/>
      <c r="X594" s="195"/>
      <c r="AA594" s="163" t="s">
        <v>451</v>
      </c>
      <c r="AC594" s="195"/>
      <c r="AF594" s="207"/>
    </row>
    <row r="595" spans="1:32" s="160" customFormat="1" ht="45" x14ac:dyDescent="0.2">
      <c r="A595" s="200"/>
      <c r="B595" s="199" t="s">
        <v>2540</v>
      </c>
      <c r="C595" s="1037" t="s">
        <v>2541</v>
      </c>
      <c r="D595" s="1037"/>
      <c r="E595" s="1037"/>
      <c r="F595" s="201" t="s">
        <v>454</v>
      </c>
      <c r="G595" s="201" t="s">
        <v>1241</v>
      </c>
      <c r="H595" s="201"/>
      <c r="I595" s="201" t="s">
        <v>1241</v>
      </c>
      <c r="J595" s="202"/>
      <c r="K595" s="201"/>
      <c r="L595" s="202">
        <v>92.63</v>
      </c>
      <c r="M595" s="201"/>
      <c r="N595" s="203"/>
      <c r="V595" s="189"/>
      <c r="W595" s="195"/>
      <c r="X595" s="195"/>
      <c r="AA595" s="163" t="s">
        <v>2541</v>
      </c>
      <c r="AC595" s="195"/>
      <c r="AF595" s="207"/>
    </row>
    <row r="596" spans="1:32" s="160" customFormat="1" ht="45" x14ac:dyDescent="0.2">
      <c r="A596" s="200"/>
      <c r="B596" s="199" t="s">
        <v>2542</v>
      </c>
      <c r="C596" s="1037" t="s">
        <v>2543</v>
      </c>
      <c r="D596" s="1037"/>
      <c r="E596" s="1037"/>
      <c r="F596" s="201" t="s">
        <v>454</v>
      </c>
      <c r="G596" s="201" t="s">
        <v>974</v>
      </c>
      <c r="H596" s="201"/>
      <c r="I596" s="201" t="s">
        <v>974</v>
      </c>
      <c r="J596" s="202"/>
      <c r="K596" s="201"/>
      <c r="L596" s="202">
        <v>55.12</v>
      </c>
      <c r="M596" s="201"/>
      <c r="N596" s="203"/>
      <c r="V596" s="189"/>
      <c r="W596" s="195"/>
      <c r="X596" s="195"/>
      <c r="AA596" s="163" t="s">
        <v>2543</v>
      </c>
      <c r="AC596" s="195"/>
      <c r="AF596" s="207"/>
    </row>
    <row r="597" spans="1:32" s="160" customFormat="1" ht="12" x14ac:dyDescent="0.2">
      <c r="A597" s="211"/>
      <c r="B597" s="212"/>
      <c r="C597" s="1039" t="s">
        <v>459</v>
      </c>
      <c r="D597" s="1039"/>
      <c r="E597" s="1039"/>
      <c r="F597" s="192"/>
      <c r="G597" s="192"/>
      <c r="H597" s="192"/>
      <c r="I597" s="192"/>
      <c r="J597" s="193"/>
      <c r="K597" s="192"/>
      <c r="L597" s="193">
        <v>259.52999999999997</v>
      </c>
      <c r="M597" s="208"/>
      <c r="N597" s="194"/>
      <c r="V597" s="189"/>
      <c r="W597" s="195"/>
      <c r="X597" s="195"/>
      <c r="AC597" s="195" t="s">
        <v>459</v>
      </c>
      <c r="AF597" s="207"/>
    </row>
    <row r="598" spans="1:32" s="160" customFormat="1" ht="33.75" x14ac:dyDescent="0.2">
      <c r="A598" s="190" t="s">
        <v>973</v>
      </c>
      <c r="B598" s="191" t="s">
        <v>3201</v>
      </c>
      <c r="C598" s="1039" t="s">
        <v>3202</v>
      </c>
      <c r="D598" s="1039"/>
      <c r="E598" s="1039"/>
      <c r="F598" s="192" t="s">
        <v>1017</v>
      </c>
      <c r="G598" s="192"/>
      <c r="H598" s="192"/>
      <c r="I598" s="192" t="s">
        <v>423</v>
      </c>
      <c r="J598" s="193">
        <v>166.44</v>
      </c>
      <c r="K598" s="192"/>
      <c r="L598" s="193">
        <v>166.44</v>
      </c>
      <c r="M598" s="192"/>
      <c r="N598" s="194"/>
      <c r="V598" s="189"/>
      <c r="W598" s="195"/>
      <c r="X598" s="195" t="s">
        <v>3202</v>
      </c>
      <c r="AC598" s="195"/>
      <c r="AF598" s="207"/>
    </row>
    <row r="599" spans="1:32" s="160" customFormat="1" ht="12" x14ac:dyDescent="0.2">
      <c r="A599" s="211"/>
      <c r="B599" s="212"/>
      <c r="C599" s="168" t="s">
        <v>462</v>
      </c>
      <c r="D599" s="213"/>
      <c r="E599" s="213"/>
      <c r="F599" s="214"/>
      <c r="G599" s="214"/>
      <c r="H599" s="214"/>
      <c r="I599" s="214"/>
      <c r="J599" s="215"/>
      <c r="K599" s="214"/>
      <c r="L599" s="215"/>
      <c r="M599" s="216"/>
      <c r="N599" s="217"/>
      <c r="V599" s="189"/>
      <c r="W599" s="195"/>
      <c r="X599" s="195"/>
      <c r="AC599" s="195"/>
      <c r="AF599" s="207"/>
    </row>
    <row r="600" spans="1:32" s="160" customFormat="1" ht="33.75" x14ac:dyDescent="0.2">
      <c r="A600" s="190" t="s">
        <v>974</v>
      </c>
      <c r="B600" s="191" t="s">
        <v>3362</v>
      </c>
      <c r="C600" s="1039" t="s">
        <v>3363</v>
      </c>
      <c r="D600" s="1039"/>
      <c r="E600" s="1039"/>
      <c r="F600" s="192" t="s">
        <v>1017</v>
      </c>
      <c r="G600" s="192"/>
      <c r="H600" s="192"/>
      <c r="I600" s="192" t="s">
        <v>439</v>
      </c>
      <c r="J600" s="193">
        <v>228.18</v>
      </c>
      <c r="K600" s="192"/>
      <c r="L600" s="193">
        <v>912.72</v>
      </c>
      <c r="M600" s="192"/>
      <c r="N600" s="194"/>
      <c r="V600" s="189"/>
      <c r="W600" s="195"/>
      <c r="X600" s="195" t="s">
        <v>3363</v>
      </c>
      <c r="AC600" s="195"/>
      <c r="AF600" s="207"/>
    </row>
    <row r="601" spans="1:32" s="160" customFormat="1" ht="12" x14ac:dyDescent="0.2">
      <c r="A601" s="211"/>
      <c r="B601" s="212"/>
      <c r="C601" s="168" t="s">
        <v>462</v>
      </c>
      <c r="D601" s="213"/>
      <c r="E601" s="213"/>
      <c r="F601" s="214"/>
      <c r="G601" s="214"/>
      <c r="H601" s="214"/>
      <c r="I601" s="214"/>
      <c r="J601" s="215"/>
      <c r="K601" s="214"/>
      <c r="L601" s="215"/>
      <c r="M601" s="216"/>
      <c r="N601" s="217"/>
      <c r="V601" s="189"/>
      <c r="W601" s="195"/>
      <c r="X601" s="195"/>
      <c r="AC601" s="195"/>
      <c r="AF601" s="207"/>
    </row>
    <row r="602" spans="1:32" s="160" customFormat="1" ht="33.75" x14ac:dyDescent="0.2">
      <c r="A602" s="190" t="s">
        <v>976</v>
      </c>
      <c r="B602" s="191" t="s">
        <v>3364</v>
      </c>
      <c r="C602" s="1039" t="s">
        <v>3365</v>
      </c>
      <c r="D602" s="1039"/>
      <c r="E602" s="1039"/>
      <c r="F602" s="192" t="s">
        <v>1017</v>
      </c>
      <c r="G602" s="192"/>
      <c r="H602" s="192"/>
      <c r="I602" s="192" t="s">
        <v>423</v>
      </c>
      <c r="J602" s="193">
        <v>3050</v>
      </c>
      <c r="K602" s="192" t="s">
        <v>566</v>
      </c>
      <c r="L602" s="193">
        <v>331.66</v>
      </c>
      <c r="M602" s="192" t="s">
        <v>567</v>
      </c>
      <c r="N602" s="194">
        <v>3111</v>
      </c>
      <c r="V602" s="189"/>
      <c r="W602" s="195"/>
      <c r="X602" s="195" t="s">
        <v>3365</v>
      </c>
      <c r="AC602" s="195"/>
      <c r="AF602" s="207"/>
    </row>
    <row r="603" spans="1:32" s="160" customFormat="1" ht="12" x14ac:dyDescent="0.2">
      <c r="A603" s="211"/>
      <c r="B603" s="212"/>
      <c r="C603" s="168" t="s">
        <v>462</v>
      </c>
      <c r="D603" s="213"/>
      <c r="E603" s="213"/>
      <c r="F603" s="214"/>
      <c r="G603" s="214"/>
      <c r="H603" s="214"/>
      <c r="I603" s="214"/>
      <c r="J603" s="215"/>
      <c r="K603" s="214"/>
      <c r="L603" s="215"/>
      <c r="M603" s="216"/>
      <c r="N603" s="217"/>
      <c r="V603" s="189"/>
      <c r="W603" s="195"/>
      <c r="X603" s="195"/>
      <c r="AC603" s="195"/>
      <c r="AF603" s="207"/>
    </row>
    <row r="604" spans="1:32" s="160" customFormat="1" ht="12" x14ac:dyDescent="0.2">
      <c r="A604" s="196"/>
      <c r="B604" s="197"/>
      <c r="C604" s="1037" t="s">
        <v>3366</v>
      </c>
      <c r="D604" s="1037"/>
      <c r="E604" s="1037"/>
      <c r="F604" s="1037"/>
      <c r="G604" s="1037"/>
      <c r="H604" s="1037"/>
      <c r="I604" s="1037"/>
      <c r="J604" s="1037"/>
      <c r="K604" s="1037"/>
      <c r="L604" s="1037"/>
      <c r="M604" s="1037"/>
      <c r="N604" s="1046"/>
      <c r="V604" s="189"/>
      <c r="W604" s="195"/>
      <c r="X604" s="195"/>
      <c r="AC604" s="195"/>
      <c r="AD604" s="163" t="s">
        <v>3366</v>
      </c>
      <c r="AF604" s="207"/>
    </row>
    <row r="605" spans="1:32" s="160" customFormat="1" ht="22.5" x14ac:dyDescent="0.2">
      <c r="A605" s="198"/>
      <c r="B605" s="199" t="s">
        <v>568</v>
      </c>
      <c r="C605" s="1037" t="s">
        <v>569</v>
      </c>
      <c r="D605" s="1037"/>
      <c r="E605" s="1037"/>
      <c r="F605" s="1037"/>
      <c r="G605" s="1037"/>
      <c r="H605" s="1037"/>
      <c r="I605" s="1037"/>
      <c r="J605" s="1037"/>
      <c r="K605" s="1037"/>
      <c r="L605" s="1037"/>
      <c r="M605" s="1037"/>
      <c r="N605" s="1046"/>
      <c r="V605" s="189"/>
      <c r="W605" s="195"/>
      <c r="X605" s="195"/>
      <c r="Y605" s="163" t="s">
        <v>569</v>
      </c>
      <c r="AC605" s="195"/>
      <c r="AF605" s="207"/>
    </row>
    <row r="606" spans="1:32" s="160" customFormat="1" ht="12" x14ac:dyDescent="0.2">
      <c r="A606" s="1040" t="s">
        <v>3367</v>
      </c>
      <c r="B606" s="1041"/>
      <c r="C606" s="1041"/>
      <c r="D606" s="1041"/>
      <c r="E606" s="1041"/>
      <c r="F606" s="1041"/>
      <c r="G606" s="1041"/>
      <c r="H606" s="1041"/>
      <c r="I606" s="1041"/>
      <c r="J606" s="1041"/>
      <c r="K606" s="1041"/>
      <c r="L606" s="1041"/>
      <c r="M606" s="1041"/>
      <c r="N606" s="1042"/>
      <c r="V606" s="189"/>
      <c r="W606" s="195" t="s">
        <v>3367</v>
      </c>
      <c r="X606" s="195"/>
      <c r="AC606" s="195"/>
      <c r="AF606" s="207"/>
    </row>
    <row r="607" spans="1:32" s="160" customFormat="1" ht="12" x14ac:dyDescent="0.2">
      <c r="A607" s="1040" t="s">
        <v>3368</v>
      </c>
      <c r="B607" s="1041"/>
      <c r="C607" s="1041"/>
      <c r="D607" s="1041"/>
      <c r="E607" s="1041"/>
      <c r="F607" s="1041"/>
      <c r="G607" s="1041"/>
      <c r="H607" s="1041"/>
      <c r="I607" s="1041"/>
      <c r="J607" s="1041"/>
      <c r="K607" s="1041"/>
      <c r="L607" s="1041"/>
      <c r="M607" s="1041"/>
      <c r="N607" s="1042"/>
      <c r="V607" s="189"/>
      <c r="W607" s="195" t="s">
        <v>3368</v>
      </c>
      <c r="X607" s="195"/>
      <c r="AC607" s="195"/>
      <c r="AF607" s="207"/>
    </row>
    <row r="608" spans="1:32" s="160" customFormat="1" ht="33.75" x14ac:dyDescent="0.2">
      <c r="A608" s="190" t="s">
        <v>980</v>
      </c>
      <c r="B608" s="191" t="s">
        <v>3369</v>
      </c>
      <c r="C608" s="1039" t="s">
        <v>3370</v>
      </c>
      <c r="D608" s="1039"/>
      <c r="E608" s="1039"/>
      <c r="F608" s="192" t="s">
        <v>1017</v>
      </c>
      <c r="G608" s="192"/>
      <c r="H608" s="192"/>
      <c r="I608" s="192" t="s">
        <v>423</v>
      </c>
      <c r="J608" s="193"/>
      <c r="K608" s="192"/>
      <c r="L608" s="193"/>
      <c r="M608" s="192"/>
      <c r="N608" s="194"/>
      <c r="V608" s="189"/>
      <c r="W608" s="195"/>
      <c r="X608" s="195" t="s">
        <v>3370</v>
      </c>
      <c r="AC608" s="195"/>
      <c r="AF608" s="207"/>
    </row>
    <row r="609" spans="1:32" s="160" customFormat="1" ht="33.75" x14ac:dyDescent="0.2">
      <c r="A609" s="198"/>
      <c r="B609" s="199" t="s">
        <v>430</v>
      </c>
      <c r="C609" s="1037" t="s">
        <v>431</v>
      </c>
      <c r="D609" s="1037"/>
      <c r="E609" s="1037"/>
      <c r="F609" s="1037"/>
      <c r="G609" s="1037"/>
      <c r="H609" s="1037"/>
      <c r="I609" s="1037"/>
      <c r="J609" s="1037"/>
      <c r="K609" s="1037"/>
      <c r="L609" s="1037"/>
      <c r="M609" s="1037"/>
      <c r="N609" s="1046"/>
      <c r="V609" s="189"/>
      <c r="W609" s="195"/>
      <c r="X609" s="195"/>
      <c r="Y609" s="163" t="s">
        <v>431</v>
      </c>
      <c r="AC609" s="195"/>
      <c r="AF609" s="207"/>
    </row>
    <row r="610" spans="1:32" s="160" customFormat="1" ht="12" x14ac:dyDescent="0.2">
      <c r="A610" s="198"/>
      <c r="B610" s="199" t="s">
        <v>3134</v>
      </c>
      <c r="C610" s="1037" t="s">
        <v>3135</v>
      </c>
      <c r="D610" s="1037"/>
      <c r="E610" s="1037"/>
      <c r="F610" s="1037"/>
      <c r="G610" s="1037"/>
      <c r="H610" s="1037"/>
      <c r="I610" s="1037"/>
      <c r="J610" s="1037"/>
      <c r="K610" s="1037"/>
      <c r="L610" s="1037"/>
      <c r="M610" s="1037"/>
      <c r="N610" s="1046"/>
      <c r="V610" s="189"/>
      <c r="W610" s="195"/>
      <c r="X610" s="195"/>
      <c r="Y610" s="163" t="s">
        <v>3135</v>
      </c>
      <c r="AC610" s="195"/>
      <c r="AF610" s="207"/>
    </row>
    <row r="611" spans="1:32" s="160" customFormat="1" ht="12" x14ac:dyDescent="0.2">
      <c r="A611" s="200"/>
      <c r="B611" s="199" t="s">
        <v>423</v>
      </c>
      <c r="C611" s="1037" t="s">
        <v>432</v>
      </c>
      <c r="D611" s="1037"/>
      <c r="E611" s="1037"/>
      <c r="F611" s="201"/>
      <c r="G611" s="201"/>
      <c r="H611" s="201"/>
      <c r="I611" s="201"/>
      <c r="J611" s="202">
        <v>47.72</v>
      </c>
      <c r="K611" s="201" t="s">
        <v>3136</v>
      </c>
      <c r="L611" s="202">
        <v>62.63</v>
      </c>
      <c r="M611" s="201"/>
      <c r="N611" s="203"/>
      <c r="V611" s="189"/>
      <c r="W611" s="195"/>
      <c r="X611" s="195"/>
      <c r="Z611" s="163" t="s">
        <v>432</v>
      </c>
      <c r="AC611" s="195"/>
      <c r="AF611" s="207"/>
    </row>
    <row r="612" spans="1:32" s="160" customFormat="1" ht="12" x14ac:dyDescent="0.2">
      <c r="A612" s="200"/>
      <c r="B612" s="199" t="s">
        <v>434</v>
      </c>
      <c r="C612" s="1037" t="s">
        <v>435</v>
      </c>
      <c r="D612" s="1037"/>
      <c r="E612" s="1037"/>
      <c r="F612" s="201"/>
      <c r="G612" s="201"/>
      <c r="H612" s="201"/>
      <c r="I612" s="201"/>
      <c r="J612" s="202">
        <v>10.93</v>
      </c>
      <c r="K612" s="201" t="s">
        <v>3136</v>
      </c>
      <c r="L612" s="202">
        <v>14.35</v>
      </c>
      <c r="M612" s="201"/>
      <c r="N612" s="203"/>
      <c r="V612" s="189"/>
      <c r="W612" s="195"/>
      <c r="X612" s="195"/>
      <c r="Z612" s="163" t="s">
        <v>435</v>
      </c>
      <c r="AC612" s="195"/>
      <c r="AF612" s="207"/>
    </row>
    <row r="613" spans="1:32" s="160" customFormat="1" ht="12" x14ac:dyDescent="0.2">
      <c r="A613" s="200"/>
      <c r="B613" s="199" t="s">
        <v>437</v>
      </c>
      <c r="C613" s="1037" t="s">
        <v>438</v>
      </c>
      <c r="D613" s="1037"/>
      <c r="E613" s="1037"/>
      <c r="F613" s="201"/>
      <c r="G613" s="201"/>
      <c r="H613" s="201"/>
      <c r="I613" s="201"/>
      <c r="J613" s="202">
        <v>1.18</v>
      </c>
      <c r="K613" s="201" t="s">
        <v>3136</v>
      </c>
      <c r="L613" s="202">
        <v>1.55</v>
      </c>
      <c r="M613" s="201"/>
      <c r="N613" s="203"/>
      <c r="V613" s="189"/>
      <c r="W613" s="195"/>
      <c r="X613" s="195"/>
      <c r="Z613" s="163" t="s">
        <v>438</v>
      </c>
      <c r="AC613" s="195"/>
      <c r="AF613" s="207"/>
    </row>
    <row r="614" spans="1:32" s="160" customFormat="1" ht="12" x14ac:dyDescent="0.2">
      <c r="A614" s="200"/>
      <c r="B614" s="199" t="s">
        <v>439</v>
      </c>
      <c r="C614" s="1037" t="s">
        <v>440</v>
      </c>
      <c r="D614" s="1037"/>
      <c r="E614" s="1037"/>
      <c r="F614" s="201"/>
      <c r="G614" s="201"/>
      <c r="H614" s="201"/>
      <c r="I614" s="201"/>
      <c r="J614" s="202">
        <v>2.35</v>
      </c>
      <c r="K614" s="201"/>
      <c r="L614" s="202">
        <v>2.35</v>
      </c>
      <c r="M614" s="201"/>
      <c r="N614" s="203"/>
      <c r="V614" s="189"/>
      <c r="W614" s="195"/>
      <c r="X614" s="195"/>
      <c r="Z614" s="163" t="s">
        <v>440</v>
      </c>
      <c r="AC614" s="195"/>
      <c r="AF614" s="207"/>
    </row>
    <row r="615" spans="1:32" s="160" customFormat="1" ht="12" x14ac:dyDescent="0.2">
      <c r="A615" s="200"/>
      <c r="B615" s="199"/>
      <c r="C615" s="1037" t="s">
        <v>443</v>
      </c>
      <c r="D615" s="1037"/>
      <c r="E615" s="1037"/>
      <c r="F615" s="201" t="s">
        <v>444</v>
      </c>
      <c r="G615" s="201" t="s">
        <v>1362</v>
      </c>
      <c r="H615" s="201" t="s">
        <v>3136</v>
      </c>
      <c r="I615" s="201" t="s">
        <v>3371</v>
      </c>
      <c r="J615" s="202"/>
      <c r="K615" s="201"/>
      <c r="L615" s="202"/>
      <c r="M615" s="201"/>
      <c r="N615" s="203"/>
      <c r="V615" s="189"/>
      <c r="W615" s="195"/>
      <c r="X615" s="195"/>
      <c r="AA615" s="163" t="s">
        <v>443</v>
      </c>
      <c r="AC615" s="195"/>
      <c r="AF615" s="207"/>
    </row>
    <row r="616" spans="1:32" s="160" customFormat="1" ht="12" x14ac:dyDescent="0.2">
      <c r="A616" s="200"/>
      <c r="B616" s="199"/>
      <c r="C616" s="1037" t="s">
        <v>447</v>
      </c>
      <c r="D616" s="1037"/>
      <c r="E616" s="1037"/>
      <c r="F616" s="201" t="s">
        <v>444</v>
      </c>
      <c r="G616" s="201" t="s">
        <v>2083</v>
      </c>
      <c r="H616" s="201" t="s">
        <v>3136</v>
      </c>
      <c r="I616" s="201" t="s">
        <v>3372</v>
      </c>
      <c r="J616" s="202"/>
      <c r="K616" s="201"/>
      <c r="L616" s="202"/>
      <c r="M616" s="201"/>
      <c r="N616" s="203"/>
      <c r="V616" s="189"/>
      <c r="W616" s="195"/>
      <c r="X616" s="195"/>
      <c r="AA616" s="163" t="s">
        <v>447</v>
      </c>
      <c r="AC616" s="195"/>
      <c r="AF616" s="207"/>
    </row>
    <row r="617" spans="1:32" s="160" customFormat="1" ht="12" x14ac:dyDescent="0.2">
      <c r="A617" s="200"/>
      <c r="B617" s="199"/>
      <c r="C617" s="1047" t="s">
        <v>450</v>
      </c>
      <c r="D617" s="1047"/>
      <c r="E617" s="1047"/>
      <c r="F617" s="208"/>
      <c r="G617" s="208"/>
      <c r="H617" s="208"/>
      <c r="I617" s="208"/>
      <c r="J617" s="209">
        <v>61</v>
      </c>
      <c r="K617" s="208"/>
      <c r="L617" s="209">
        <v>79.33</v>
      </c>
      <c r="M617" s="208"/>
      <c r="N617" s="210"/>
      <c r="V617" s="189"/>
      <c r="W617" s="195"/>
      <c r="X617" s="195"/>
      <c r="AB617" s="163" t="s">
        <v>450</v>
      </c>
      <c r="AC617" s="195"/>
      <c r="AF617" s="207"/>
    </row>
    <row r="618" spans="1:32" s="160" customFormat="1" ht="12" x14ac:dyDescent="0.2">
      <c r="A618" s="200"/>
      <c r="B618" s="199"/>
      <c r="C618" s="1037" t="s">
        <v>451</v>
      </c>
      <c r="D618" s="1037"/>
      <c r="E618" s="1037"/>
      <c r="F618" s="201"/>
      <c r="G618" s="201"/>
      <c r="H618" s="201"/>
      <c r="I618" s="201"/>
      <c r="J618" s="202"/>
      <c r="K618" s="201"/>
      <c r="L618" s="202">
        <v>64.180000000000007</v>
      </c>
      <c r="M618" s="201"/>
      <c r="N618" s="203"/>
      <c r="V618" s="189"/>
      <c r="W618" s="195"/>
      <c r="X618" s="195"/>
      <c r="AA618" s="163" t="s">
        <v>451</v>
      </c>
      <c r="AC618" s="195"/>
      <c r="AF618" s="207"/>
    </row>
    <row r="619" spans="1:32" s="160" customFormat="1" ht="45" x14ac:dyDescent="0.2">
      <c r="A619" s="200"/>
      <c r="B619" s="199" t="s">
        <v>2540</v>
      </c>
      <c r="C619" s="1037" t="s">
        <v>2541</v>
      </c>
      <c r="D619" s="1037"/>
      <c r="E619" s="1037"/>
      <c r="F619" s="201" t="s">
        <v>454</v>
      </c>
      <c r="G619" s="201" t="s">
        <v>1241</v>
      </c>
      <c r="H619" s="201"/>
      <c r="I619" s="201" t="s">
        <v>1241</v>
      </c>
      <c r="J619" s="202"/>
      <c r="K619" s="201"/>
      <c r="L619" s="202">
        <v>77.66</v>
      </c>
      <c r="M619" s="201"/>
      <c r="N619" s="203"/>
      <c r="V619" s="189"/>
      <c r="W619" s="195"/>
      <c r="X619" s="195"/>
      <c r="AA619" s="163" t="s">
        <v>2541</v>
      </c>
      <c r="AC619" s="195"/>
      <c r="AF619" s="207"/>
    </row>
    <row r="620" spans="1:32" s="160" customFormat="1" ht="45" x14ac:dyDescent="0.2">
      <c r="A620" s="200"/>
      <c r="B620" s="199" t="s">
        <v>2542</v>
      </c>
      <c r="C620" s="1037" t="s">
        <v>2543</v>
      </c>
      <c r="D620" s="1037"/>
      <c r="E620" s="1037"/>
      <c r="F620" s="201" t="s">
        <v>454</v>
      </c>
      <c r="G620" s="201" t="s">
        <v>974</v>
      </c>
      <c r="H620" s="201"/>
      <c r="I620" s="201" t="s">
        <v>974</v>
      </c>
      <c r="J620" s="202"/>
      <c r="K620" s="201"/>
      <c r="L620" s="202">
        <v>46.21</v>
      </c>
      <c r="M620" s="201"/>
      <c r="N620" s="203"/>
      <c r="V620" s="189"/>
      <c r="W620" s="195"/>
      <c r="X620" s="195"/>
      <c r="AA620" s="163" t="s">
        <v>2543</v>
      </c>
      <c r="AC620" s="195"/>
      <c r="AF620" s="207"/>
    </row>
    <row r="621" spans="1:32" s="160" customFormat="1" ht="12" x14ac:dyDescent="0.2">
      <c r="A621" s="211"/>
      <c r="B621" s="212"/>
      <c r="C621" s="1039" t="s">
        <v>459</v>
      </c>
      <c r="D621" s="1039"/>
      <c r="E621" s="1039"/>
      <c r="F621" s="192"/>
      <c r="G621" s="192"/>
      <c r="H621" s="192"/>
      <c r="I621" s="192"/>
      <c r="J621" s="193"/>
      <c r="K621" s="192"/>
      <c r="L621" s="193">
        <v>203.2</v>
      </c>
      <c r="M621" s="208"/>
      <c r="N621" s="194"/>
      <c r="V621" s="189"/>
      <c r="W621" s="195"/>
      <c r="X621" s="195"/>
      <c r="AC621" s="195" t="s">
        <v>459</v>
      </c>
      <c r="AF621" s="207"/>
    </row>
    <row r="622" spans="1:32" s="160" customFormat="1" ht="33.75" x14ac:dyDescent="0.2">
      <c r="A622" s="190" t="s">
        <v>3373</v>
      </c>
      <c r="B622" s="191" t="s">
        <v>3374</v>
      </c>
      <c r="C622" s="1039" t="s">
        <v>3375</v>
      </c>
      <c r="D622" s="1039"/>
      <c r="E622" s="1039"/>
      <c r="F622" s="192" t="s">
        <v>1017</v>
      </c>
      <c r="G622" s="192"/>
      <c r="H622" s="192"/>
      <c r="I622" s="192" t="s">
        <v>423</v>
      </c>
      <c r="J622" s="193">
        <v>63460.75</v>
      </c>
      <c r="K622" s="192" t="s">
        <v>1361</v>
      </c>
      <c r="L622" s="193">
        <v>12947.98</v>
      </c>
      <c r="M622" s="192" t="s">
        <v>1362</v>
      </c>
      <c r="N622" s="194">
        <v>64222</v>
      </c>
      <c r="V622" s="189"/>
      <c r="W622" s="195"/>
      <c r="X622" s="195" t="s">
        <v>3375</v>
      </c>
      <c r="AC622" s="195"/>
      <c r="AF622" s="207"/>
    </row>
    <row r="623" spans="1:32" s="160" customFormat="1" ht="12" x14ac:dyDescent="0.2">
      <c r="A623" s="211"/>
      <c r="B623" s="212"/>
      <c r="C623" s="168" t="s">
        <v>3039</v>
      </c>
      <c r="D623" s="213"/>
      <c r="E623" s="213"/>
      <c r="F623" s="214"/>
      <c r="G623" s="214"/>
      <c r="H623" s="214"/>
      <c r="I623" s="214"/>
      <c r="J623" s="215"/>
      <c r="K623" s="214"/>
      <c r="L623" s="215"/>
      <c r="M623" s="216"/>
      <c r="N623" s="217"/>
      <c r="V623" s="189"/>
      <c r="W623" s="195"/>
      <c r="X623" s="195"/>
      <c r="AC623" s="195"/>
      <c r="AF623" s="207"/>
    </row>
    <row r="624" spans="1:32" s="160" customFormat="1" ht="12" x14ac:dyDescent="0.2">
      <c r="A624" s="196"/>
      <c r="B624" s="197"/>
      <c r="C624" s="1037" t="s">
        <v>3322</v>
      </c>
      <c r="D624" s="1037"/>
      <c r="E624" s="1037"/>
      <c r="F624" s="1037"/>
      <c r="G624" s="1037"/>
      <c r="H624" s="1037"/>
      <c r="I624" s="1037"/>
      <c r="J624" s="1037"/>
      <c r="K624" s="1037"/>
      <c r="L624" s="1037"/>
      <c r="M624" s="1037"/>
      <c r="N624" s="1046"/>
      <c r="V624" s="189"/>
      <c r="W624" s="195"/>
      <c r="X624" s="195"/>
      <c r="AC624" s="195"/>
      <c r="AD624" s="163" t="s">
        <v>3322</v>
      </c>
      <c r="AF624" s="207"/>
    </row>
    <row r="625" spans="1:32" s="160" customFormat="1" ht="22.5" x14ac:dyDescent="0.2">
      <c r="A625" s="198"/>
      <c r="B625" s="199" t="s">
        <v>1365</v>
      </c>
      <c r="C625" s="1037" t="s">
        <v>1366</v>
      </c>
      <c r="D625" s="1037"/>
      <c r="E625" s="1037"/>
      <c r="F625" s="1037"/>
      <c r="G625" s="1037"/>
      <c r="H625" s="1037"/>
      <c r="I625" s="1037"/>
      <c r="J625" s="1037"/>
      <c r="K625" s="1037"/>
      <c r="L625" s="1037"/>
      <c r="M625" s="1037"/>
      <c r="N625" s="1046"/>
      <c r="V625" s="189"/>
      <c r="W625" s="195"/>
      <c r="X625" s="195"/>
      <c r="Y625" s="163" t="s">
        <v>1366</v>
      </c>
      <c r="AC625" s="195"/>
      <c r="AF625" s="207"/>
    </row>
    <row r="626" spans="1:32" s="160" customFormat="1" ht="22.5" x14ac:dyDescent="0.2">
      <c r="A626" s="190" t="s">
        <v>985</v>
      </c>
      <c r="B626" s="191" t="s">
        <v>3323</v>
      </c>
      <c r="C626" s="1039" t="s">
        <v>3324</v>
      </c>
      <c r="D626" s="1039"/>
      <c r="E626" s="1039"/>
      <c r="F626" s="192" t="s">
        <v>347</v>
      </c>
      <c r="G626" s="192"/>
      <c r="H626" s="192"/>
      <c r="I626" s="192" t="s">
        <v>1611</v>
      </c>
      <c r="J626" s="193"/>
      <c r="K626" s="192"/>
      <c r="L626" s="193"/>
      <c r="M626" s="192"/>
      <c r="N626" s="194"/>
      <c r="V626" s="189"/>
      <c r="W626" s="195"/>
      <c r="X626" s="195" t="s">
        <v>3324</v>
      </c>
      <c r="AC626" s="195"/>
      <c r="AF626" s="207"/>
    </row>
    <row r="627" spans="1:32" s="160" customFormat="1" ht="12" x14ac:dyDescent="0.2">
      <c r="A627" s="196"/>
      <c r="B627" s="197"/>
      <c r="C627" s="1037" t="s">
        <v>3325</v>
      </c>
      <c r="D627" s="1037"/>
      <c r="E627" s="1037"/>
      <c r="F627" s="1037"/>
      <c r="G627" s="1037"/>
      <c r="H627" s="1037"/>
      <c r="I627" s="1037"/>
      <c r="J627" s="1037"/>
      <c r="K627" s="1037"/>
      <c r="L627" s="1037"/>
      <c r="M627" s="1037"/>
      <c r="N627" s="1046"/>
      <c r="V627" s="189"/>
      <c r="W627" s="195"/>
      <c r="X627" s="195"/>
      <c r="AC627" s="195"/>
      <c r="AE627" s="163" t="s">
        <v>3325</v>
      </c>
      <c r="AF627" s="207"/>
    </row>
    <row r="628" spans="1:32" s="160" customFormat="1" ht="33.75" x14ac:dyDescent="0.2">
      <c r="A628" s="198"/>
      <c r="B628" s="199" t="s">
        <v>430</v>
      </c>
      <c r="C628" s="1037" t="s">
        <v>431</v>
      </c>
      <c r="D628" s="1037"/>
      <c r="E628" s="1037"/>
      <c r="F628" s="1037"/>
      <c r="G628" s="1037"/>
      <c r="H628" s="1037"/>
      <c r="I628" s="1037"/>
      <c r="J628" s="1037"/>
      <c r="K628" s="1037"/>
      <c r="L628" s="1037"/>
      <c r="M628" s="1037"/>
      <c r="N628" s="1046"/>
      <c r="V628" s="189"/>
      <c r="W628" s="195"/>
      <c r="X628" s="195"/>
      <c r="Y628" s="163" t="s">
        <v>431</v>
      </c>
      <c r="AC628" s="195"/>
      <c r="AF628" s="207"/>
    </row>
    <row r="629" spans="1:32" s="160" customFormat="1" ht="12" x14ac:dyDescent="0.2">
      <c r="A629" s="198"/>
      <c r="B629" s="199" t="s">
        <v>3134</v>
      </c>
      <c r="C629" s="1037" t="s">
        <v>3135</v>
      </c>
      <c r="D629" s="1037"/>
      <c r="E629" s="1037"/>
      <c r="F629" s="1037"/>
      <c r="G629" s="1037"/>
      <c r="H629" s="1037"/>
      <c r="I629" s="1037"/>
      <c r="J629" s="1037"/>
      <c r="K629" s="1037"/>
      <c r="L629" s="1037"/>
      <c r="M629" s="1037"/>
      <c r="N629" s="1046"/>
      <c r="V629" s="189"/>
      <c r="W629" s="195"/>
      <c r="X629" s="195"/>
      <c r="Y629" s="163" t="s">
        <v>3135</v>
      </c>
      <c r="AC629" s="195"/>
      <c r="AF629" s="207"/>
    </row>
    <row r="630" spans="1:32" s="160" customFormat="1" ht="12" x14ac:dyDescent="0.2">
      <c r="A630" s="200"/>
      <c r="B630" s="199" t="s">
        <v>423</v>
      </c>
      <c r="C630" s="1037" t="s">
        <v>432</v>
      </c>
      <c r="D630" s="1037"/>
      <c r="E630" s="1037"/>
      <c r="F630" s="201"/>
      <c r="G630" s="201"/>
      <c r="H630" s="201"/>
      <c r="I630" s="201"/>
      <c r="J630" s="202">
        <v>50.26</v>
      </c>
      <c r="K630" s="201" t="s">
        <v>3136</v>
      </c>
      <c r="L630" s="202">
        <v>36.94</v>
      </c>
      <c r="M630" s="201"/>
      <c r="N630" s="203"/>
      <c r="V630" s="189"/>
      <c r="W630" s="195"/>
      <c r="X630" s="195"/>
      <c r="Z630" s="163" t="s">
        <v>432</v>
      </c>
      <c r="AC630" s="195"/>
      <c r="AF630" s="207"/>
    </row>
    <row r="631" spans="1:32" s="160" customFormat="1" ht="12" x14ac:dyDescent="0.2">
      <c r="A631" s="200"/>
      <c r="B631" s="199" t="s">
        <v>434</v>
      </c>
      <c r="C631" s="1037" t="s">
        <v>435</v>
      </c>
      <c r="D631" s="1037"/>
      <c r="E631" s="1037"/>
      <c r="F631" s="201"/>
      <c r="G631" s="201"/>
      <c r="H631" s="201"/>
      <c r="I631" s="201"/>
      <c r="J631" s="202">
        <v>0.66</v>
      </c>
      <c r="K631" s="201" t="s">
        <v>3136</v>
      </c>
      <c r="L631" s="202">
        <v>0.49</v>
      </c>
      <c r="M631" s="201"/>
      <c r="N631" s="203"/>
      <c r="V631" s="189"/>
      <c r="W631" s="195"/>
      <c r="X631" s="195"/>
      <c r="Z631" s="163" t="s">
        <v>435</v>
      </c>
      <c r="AC631" s="195"/>
      <c r="AF631" s="207"/>
    </row>
    <row r="632" spans="1:32" s="160" customFormat="1" ht="12" x14ac:dyDescent="0.2">
      <c r="A632" s="200"/>
      <c r="B632" s="199" t="s">
        <v>437</v>
      </c>
      <c r="C632" s="1037" t="s">
        <v>438</v>
      </c>
      <c r="D632" s="1037"/>
      <c r="E632" s="1037"/>
      <c r="F632" s="201"/>
      <c r="G632" s="201"/>
      <c r="H632" s="201"/>
      <c r="I632" s="201"/>
      <c r="J632" s="202">
        <v>0.12</v>
      </c>
      <c r="K632" s="201" t="s">
        <v>3136</v>
      </c>
      <c r="L632" s="202">
        <v>0.09</v>
      </c>
      <c r="M632" s="201"/>
      <c r="N632" s="203"/>
      <c r="V632" s="189"/>
      <c r="W632" s="195"/>
      <c r="X632" s="195"/>
      <c r="Z632" s="163" t="s">
        <v>438</v>
      </c>
      <c r="AC632" s="195"/>
      <c r="AF632" s="207"/>
    </row>
    <row r="633" spans="1:32" s="160" customFormat="1" ht="12" x14ac:dyDescent="0.2">
      <c r="A633" s="200"/>
      <c r="B633" s="199" t="s">
        <v>439</v>
      </c>
      <c r="C633" s="1037" t="s">
        <v>440</v>
      </c>
      <c r="D633" s="1037"/>
      <c r="E633" s="1037"/>
      <c r="F633" s="201"/>
      <c r="G633" s="201"/>
      <c r="H633" s="201"/>
      <c r="I633" s="201"/>
      <c r="J633" s="202">
        <v>2.39</v>
      </c>
      <c r="K633" s="201"/>
      <c r="L633" s="202">
        <v>1.34</v>
      </c>
      <c r="M633" s="201"/>
      <c r="N633" s="203"/>
      <c r="V633" s="189"/>
      <c r="W633" s="195"/>
      <c r="X633" s="195"/>
      <c r="Z633" s="163" t="s">
        <v>440</v>
      </c>
      <c r="AC633" s="195"/>
      <c r="AF633" s="207"/>
    </row>
    <row r="634" spans="1:32" s="160" customFormat="1" ht="12" x14ac:dyDescent="0.2">
      <c r="A634" s="196"/>
      <c r="B634" s="204" t="s">
        <v>3326</v>
      </c>
      <c r="C634" s="1048" t="s">
        <v>3327</v>
      </c>
      <c r="D634" s="1048"/>
      <c r="E634" s="1048"/>
      <c r="F634" s="205" t="s">
        <v>347</v>
      </c>
      <c r="G634" s="205" t="s">
        <v>423</v>
      </c>
      <c r="H634" s="205"/>
      <c r="I634" s="205" t="s">
        <v>1611</v>
      </c>
      <c r="J634" s="199"/>
      <c r="K634" s="201"/>
      <c r="L634" s="202"/>
      <c r="M634" s="201"/>
      <c r="N634" s="206"/>
      <c r="V634" s="189"/>
      <c r="W634" s="195"/>
      <c r="X634" s="195"/>
      <c r="AC634" s="195"/>
      <c r="AF634" s="207" t="s">
        <v>3327</v>
      </c>
    </row>
    <row r="635" spans="1:32" s="160" customFormat="1" ht="12" x14ac:dyDescent="0.2">
      <c r="A635" s="200"/>
      <c r="B635" s="199"/>
      <c r="C635" s="1037" t="s">
        <v>443</v>
      </c>
      <c r="D635" s="1037"/>
      <c r="E635" s="1037"/>
      <c r="F635" s="201" t="s">
        <v>444</v>
      </c>
      <c r="G635" s="201" t="s">
        <v>3328</v>
      </c>
      <c r="H635" s="201" t="s">
        <v>3136</v>
      </c>
      <c r="I635" s="201" t="s">
        <v>3329</v>
      </c>
      <c r="J635" s="202"/>
      <c r="K635" s="201"/>
      <c r="L635" s="202"/>
      <c r="M635" s="201"/>
      <c r="N635" s="203"/>
      <c r="V635" s="189"/>
      <c r="W635" s="195"/>
      <c r="X635" s="195"/>
      <c r="AA635" s="163" t="s">
        <v>443</v>
      </c>
      <c r="AC635" s="195"/>
      <c r="AF635" s="207"/>
    </row>
    <row r="636" spans="1:32" s="160" customFormat="1" ht="12" x14ac:dyDescent="0.2">
      <c r="A636" s="200"/>
      <c r="B636" s="199"/>
      <c r="C636" s="1037" t="s">
        <v>447</v>
      </c>
      <c r="D636" s="1037"/>
      <c r="E636" s="1037"/>
      <c r="F636" s="201" t="s">
        <v>444</v>
      </c>
      <c r="G636" s="201" t="s">
        <v>2649</v>
      </c>
      <c r="H636" s="201" t="s">
        <v>3136</v>
      </c>
      <c r="I636" s="201" t="s">
        <v>3330</v>
      </c>
      <c r="J636" s="202"/>
      <c r="K636" s="201"/>
      <c r="L636" s="202"/>
      <c r="M636" s="201"/>
      <c r="N636" s="203"/>
      <c r="V636" s="189"/>
      <c r="W636" s="195"/>
      <c r="X636" s="195"/>
      <c r="AA636" s="163" t="s">
        <v>447</v>
      </c>
      <c r="AC636" s="195"/>
      <c r="AF636" s="207"/>
    </row>
    <row r="637" spans="1:32" s="160" customFormat="1" ht="12" x14ac:dyDescent="0.2">
      <c r="A637" s="200"/>
      <c r="B637" s="199"/>
      <c r="C637" s="1047" t="s">
        <v>450</v>
      </c>
      <c r="D637" s="1047"/>
      <c r="E637" s="1047"/>
      <c r="F637" s="208"/>
      <c r="G637" s="208"/>
      <c r="H637" s="208"/>
      <c r="I637" s="208"/>
      <c r="J637" s="209">
        <v>53.31</v>
      </c>
      <c r="K637" s="208"/>
      <c r="L637" s="209">
        <v>38.770000000000003</v>
      </c>
      <c r="M637" s="208"/>
      <c r="N637" s="210"/>
      <c r="V637" s="189"/>
      <c r="W637" s="195"/>
      <c r="X637" s="195"/>
      <c r="AB637" s="163" t="s">
        <v>450</v>
      </c>
      <c r="AC637" s="195"/>
      <c r="AF637" s="207"/>
    </row>
    <row r="638" spans="1:32" s="160" customFormat="1" ht="12" x14ac:dyDescent="0.2">
      <c r="A638" s="200"/>
      <c r="B638" s="199"/>
      <c r="C638" s="1037" t="s">
        <v>451</v>
      </c>
      <c r="D638" s="1037"/>
      <c r="E638" s="1037"/>
      <c r="F638" s="201"/>
      <c r="G638" s="201"/>
      <c r="H638" s="201"/>
      <c r="I638" s="201"/>
      <c r="J638" s="202"/>
      <c r="K638" s="201"/>
      <c r="L638" s="202">
        <v>37.03</v>
      </c>
      <c r="M638" s="201"/>
      <c r="N638" s="203"/>
      <c r="V638" s="189"/>
      <c r="W638" s="195"/>
      <c r="X638" s="195"/>
      <c r="AA638" s="163" t="s">
        <v>451</v>
      </c>
      <c r="AC638" s="195"/>
      <c r="AF638" s="207"/>
    </row>
    <row r="639" spans="1:32" s="160" customFormat="1" ht="45" x14ac:dyDescent="0.2">
      <c r="A639" s="200"/>
      <c r="B639" s="199" t="s">
        <v>2540</v>
      </c>
      <c r="C639" s="1037" t="s">
        <v>2541</v>
      </c>
      <c r="D639" s="1037"/>
      <c r="E639" s="1037"/>
      <c r="F639" s="201" t="s">
        <v>454</v>
      </c>
      <c r="G639" s="201" t="s">
        <v>1241</v>
      </c>
      <c r="H639" s="201"/>
      <c r="I639" s="201" t="s">
        <v>1241</v>
      </c>
      <c r="J639" s="202"/>
      <c r="K639" s="201"/>
      <c r="L639" s="202">
        <v>44.81</v>
      </c>
      <c r="M639" s="201"/>
      <c r="N639" s="203"/>
      <c r="V639" s="189"/>
      <c r="W639" s="195"/>
      <c r="X639" s="195"/>
      <c r="AA639" s="163" t="s">
        <v>2541</v>
      </c>
      <c r="AC639" s="195"/>
      <c r="AF639" s="207"/>
    </row>
    <row r="640" spans="1:32" s="160" customFormat="1" ht="45" x14ac:dyDescent="0.2">
      <c r="A640" s="200"/>
      <c r="B640" s="199" t="s">
        <v>2542</v>
      </c>
      <c r="C640" s="1037" t="s">
        <v>2543</v>
      </c>
      <c r="D640" s="1037"/>
      <c r="E640" s="1037"/>
      <c r="F640" s="201" t="s">
        <v>454</v>
      </c>
      <c r="G640" s="201" t="s">
        <v>974</v>
      </c>
      <c r="H640" s="201"/>
      <c r="I640" s="201" t="s">
        <v>974</v>
      </c>
      <c r="J640" s="202"/>
      <c r="K640" s="201"/>
      <c r="L640" s="202">
        <v>26.66</v>
      </c>
      <c r="M640" s="201"/>
      <c r="N640" s="203"/>
      <c r="V640" s="189"/>
      <c r="W640" s="195"/>
      <c r="X640" s="195"/>
      <c r="AA640" s="163" t="s">
        <v>2543</v>
      </c>
      <c r="AC640" s="195"/>
      <c r="AF640" s="207"/>
    </row>
    <row r="641" spans="1:32" s="160" customFormat="1" ht="12" x14ac:dyDescent="0.2">
      <c r="A641" s="211"/>
      <c r="B641" s="212"/>
      <c r="C641" s="1039" t="s">
        <v>459</v>
      </c>
      <c r="D641" s="1039"/>
      <c r="E641" s="1039"/>
      <c r="F641" s="192"/>
      <c r="G641" s="192"/>
      <c r="H641" s="192"/>
      <c r="I641" s="192"/>
      <c r="J641" s="193"/>
      <c r="K641" s="192"/>
      <c r="L641" s="193">
        <v>110.24</v>
      </c>
      <c r="M641" s="208"/>
      <c r="N641" s="194"/>
      <c r="V641" s="189"/>
      <c r="W641" s="195"/>
      <c r="X641" s="195"/>
      <c r="AC641" s="195" t="s">
        <v>459</v>
      </c>
      <c r="AF641" s="207"/>
    </row>
    <row r="642" spans="1:32" s="160" customFormat="1" ht="33.75" x14ac:dyDescent="0.2">
      <c r="A642" s="190" t="s">
        <v>993</v>
      </c>
      <c r="B642" s="191" t="s">
        <v>3331</v>
      </c>
      <c r="C642" s="1039" t="s">
        <v>3332</v>
      </c>
      <c r="D642" s="1039"/>
      <c r="E642" s="1039"/>
      <c r="F642" s="192" t="s">
        <v>1017</v>
      </c>
      <c r="G642" s="192"/>
      <c r="H642" s="192"/>
      <c r="I642" s="192" t="s">
        <v>434</v>
      </c>
      <c r="J642" s="193">
        <v>3002.75</v>
      </c>
      <c r="K642" s="192" t="s">
        <v>566</v>
      </c>
      <c r="L642" s="193">
        <v>653.09</v>
      </c>
      <c r="M642" s="192" t="s">
        <v>567</v>
      </c>
      <c r="N642" s="194">
        <v>6126</v>
      </c>
      <c r="V642" s="189"/>
      <c r="W642" s="195"/>
      <c r="X642" s="195" t="s">
        <v>3332</v>
      </c>
      <c r="AC642" s="195"/>
      <c r="AF642" s="207"/>
    </row>
    <row r="643" spans="1:32" s="160" customFormat="1" ht="12" x14ac:dyDescent="0.2">
      <c r="A643" s="211"/>
      <c r="B643" s="212"/>
      <c r="C643" s="168" t="s">
        <v>462</v>
      </c>
      <c r="D643" s="213"/>
      <c r="E643" s="213"/>
      <c r="F643" s="214"/>
      <c r="G643" s="214"/>
      <c r="H643" s="214"/>
      <c r="I643" s="214"/>
      <c r="J643" s="215"/>
      <c r="K643" s="214"/>
      <c r="L643" s="215"/>
      <c r="M643" s="216"/>
      <c r="N643" s="217"/>
      <c r="V643" s="189"/>
      <c r="W643" s="195"/>
      <c r="X643" s="195"/>
      <c r="AC643" s="195"/>
      <c r="AF643" s="207"/>
    </row>
    <row r="644" spans="1:32" s="160" customFormat="1" ht="12" x14ac:dyDescent="0.2">
      <c r="A644" s="196"/>
      <c r="B644" s="197"/>
      <c r="C644" s="1037" t="s">
        <v>3333</v>
      </c>
      <c r="D644" s="1037"/>
      <c r="E644" s="1037"/>
      <c r="F644" s="1037"/>
      <c r="G644" s="1037"/>
      <c r="H644" s="1037"/>
      <c r="I644" s="1037"/>
      <c r="J644" s="1037"/>
      <c r="K644" s="1037"/>
      <c r="L644" s="1037"/>
      <c r="M644" s="1037"/>
      <c r="N644" s="1046"/>
      <c r="V644" s="189"/>
      <c r="W644" s="195"/>
      <c r="X644" s="195"/>
      <c r="AC644" s="195"/>
      <c r="AD644" s="163" t="s">
        <v>3333</v>
      </c>
      <c r="AF644" s="207"/>
    </row>
    <row r="645" spans="1:32" s="160" customFormat="1" ht="22.5" x14ac:dyDescent="0.2">
      <c r="A645" s="198"/>
      <c r="B645" s="199" t="s">
        <v>568</v>
      </c>
      <c r="C645" s="1037" t="s">
        <v>569</v>
      </c>
      <c r="D645" s="1037"/>
      <c r="E645" s="1037"/>
      <c r="F645" s="1037"/>
      <c r="G645" s="1037"/>
      <c r="H645" s="1037"/>
      <c r="I645" s="1037"/>
      <c r="J645" s="1037"/>
      <c r="K645" s="1037"/>
      <c r="L645" s="1037"/>
      <c r="M645" s="1037"/>
      <c r="N645" s="1046"/>
      <c r="V645" s="189"/>
      <c r="W645" s="195"/>
      <c r="X645" s="195"/>
      <c r="Y645" s="163" t="s">
        <v>569</v>
      </c>
      <c r="AC645" s="195"/>
      <c r="AF645" s="207"/>
    </row>
    <row r="646" spans="1:32" s="160" customFormat="1" ht="45" x14ac:dyDescent="0.2">
      <c r="A646" s="190" t="s">
        <v>994</v>
      </c>
      <c r="B646" s="191" t="s">
        <v>3143</v>
      </c>
      <c r="C646" s="1039" t="s">
        <v>3144</v>
      </c>
      <c r="D646" s="1039"/>
      <c r="E646" s="1039"/>
      <c r="F646" s="192" t="s">
        <v>1017</v>
      </c>
      <c r="G646" s="192"/>
      <c r="H646" s="192"/>
      <c r="I646" s="192" t="s">
        <v>423</v>
      </c>
      <c r="J646" s="193"/>
      <c r="K646" s="192"/>
      <c r="L646" s="193"/>
      <c r="M646" s="192"/>
      <c r="N646" s="194"/>
      <c r="V646" s="189"/>
      <c r="W646" s="195"/>
      <c r="X646" s="195" t="s">
        <v>3144</v>
      </c>
      <c r="AC646" s="195"/>
      <c r="AF646" s="207"/>
    </row>
    <row r="647" spans="1:32" s="160" customFormat="1" ht="33.75" x14ac:dyDescent="0.2">
      <c r="A647" s="198"/>
      <c r="B647" s="199" t="s">
        <v>430</v>
      </c>
      <c r="C647" s="1037" t="s">
        <v>431</v>
      </c>
      <c r="D647" s="1037"/>
      <c r="E647" s="1037"/>
      <c r="F647" s="1037"/>
      <c r="G647" s="1037"/>
      <c r="H647" s="1037"/>
      <c r="I647" s="1037"/>
      <c r="J647" s="1037"/>
      <c r="K647" s="1037"/>
      <c r="L647" s="1037"/>
      <c r="M647" s="1037"/>
      <c r="N647" s="1046"/>
      <c r="V647" s="189"/>
      <c r="W647" s="195"/>
      <c r="X647" s="195"/>
      <c r="Y647" s="163" t="s">
        <v>431</v>
      </c>
      <c r="AC647" s="195"/>
      <c r="AF647" s="207"/>
    </row>
    <row r="648" spans="1:32" s="160" customFormat="1" ht="12" x14ac:dyDescent="0.2">
      <c r="A648" s="200"/>
      <c r="B648" s="199" t="s">
        <v>423</v>
      </c>
      <c r="C648" s="1037" t="s">
        <v>432</v>
      </c>
      <c r="D648" s="1037"/>
      <c r="E648" s="1037"/>
      <c r="F648" s="201"/>
      <c r="G648" s="201"/>
      <c r="H648" s="201"/>
      <c r="I648" s="201"/>
      <c r="J648" s="202">
        <v>20.440000000000001</v>
      </c>
      <c r="K648" s="201" t="s">
        <v>436</v>
      </c>
      <c r="L648" s="202">
        <v>25.55</v>
      </c>
      <c r="M648" s="201"/>
      <c r="N648" s="203"/>
      <c r="V648" s="189"/>
      <c r="W648" s="195"/>
      <c r="X648" s="195"/>
      <c r="Z648" s="163" t="s">
        <v>432</v>
      </c>
      <c r="AC648" s="195"/>
      <c r="AF648" s="207"/>
    </row>
    <row r="649" spans="1:32" s="160" customFormat="1" ht="12" x14ac:dyDescent="0.2">
      <c r="A649" s="200"/>
      <c r="B649" s="199" t="s">
        <v>434</v>
      </c>
      <c r="C649" s="1037" t="s">
        <v>435</v>
      </c>
      <c r="D649" s="1037"/>
      <c r="E649" s="1037"/>
      <c r="F649" s="201"/>
      <c r="G649" s="201"/>
      <c r="H649" s="201"/>
      <c r="I649" s="201"/>
      <c r="J649" s="202">
        <v>33.47</v>
      </c>
      <c r="K649" s="201" t="s">
        <v>436</v>
      </c>
      <c r="L649" s="202">
        <v>41.84</v>
      </c>
      <c r="M649" s="201"/>
      <c r="N649" s="203"/>
      <c r="V649" s="189"/>
      <c r="W649" s="195"/>
      <c r="X649" s="195"/>
      <c r="Z649" s="163" t="s">
        <v>435</v>
      </c>
      <c r="AC649" s="195"/>
      <c r="AF649" s="207"/>
    </row>
    <row r="650" spans="1:32" s="160" customFormat="1" ht="12" x14ac:dyDescent="0.2">
      <c r="A650" s="200"/>
      <c r="B650" s="199" t="s">
        <v>437</v>
      </c>
      <c r="C650" s="1037" t="s">
        <v>438</v>
      </c>
      <c r="D650" s="1037"/>
      <c r="E650" s="1037"/>
      <c r="F650" s="201"/>
      <c r="G650" s="201"/>
      <c r="H650" s="201"/>
      <c r="I650" s="201"/>
      <c r="J650" s="202">
        <v>3.42</v>
      </c>
      <c r="K650" s="201" t="s">
        <v>436</v>
      </c>
      <c r="L650" s="202">
        <v>4.28</v>
      </c>
      <c r="M650" s="201"/>
      <c r="N650" s="203"/>
      <c r="V650" s="189"/>
      <c r="W650" s="195"/>
      <c r="X650" s="195"/>
      <c r="Z650" s="163" t="s">
        <v>438</v>
      </c>
      <c r="AC650" s="195"/>
      <c r="AF650" s="207"/>
    </row>
    <row r="651" spans="1:32" s="160" customFormat="1" ht="12" x14ac:dyDescent="0.2">
      <c r="A651" s="200"/>
      <c r="B651" s="199" t="s">
        <v>439</v>
      </c>
      <c r="C651" s="1037" t="s">
        <v>440</v>
      </c>
      <c r="D651" s="1037"/>
      <c r="E651" s="1037"/>
      <c r="F651" s="201"/>
      <c r="G651" s="201"/>
      <c r="H651" s="201"/>
      <c r="I651" s="201"/>
      <c r="J651" s="202">
        <v>2.94</v>
      </c>
      <c r="K651" s="201"/>
      <c r="L651" s="202">
        <v>2.94</v>
      </c>
      <c r="M651" s="201"/>
      <c r="N651" s="203"/>
      <c r="V651" s="189"/>
      <c r="W651" s="195"/>
      <c r="X651" s="195"/>
      <c r="Z651" s="163" t="s">
        <v>440</v>
      </c>
      <c r="AC651" s="195"/>
      <c r="AF651" s="207"/>
    </row>
    <row r="652" spans="1:32" s="160" customFormat="1" ht="12" x14ac:dyDescent="0.2">
      <c r="A652" s="200"/>
      <c r="B652" s="199"/>
      <c r="C652" s="1037" t="s">
        <v>443</v>
      </c>
      <c r="D652" s="1037"/>
      <c r="E652" s="1037"/>
      <c r="F652" s="201" t="s">
        <v>444</v>
      </c>
      <c r="G652" s="201" t="s">
        <v>3145</v>
      </c>
      <c r="H652" s="201" t="s">
        <v>436</v>
      </c>
      <c r="I652" s="201" t="s">
        <v>2648</v>
      </c>
      <c r="J652" s="202"/>
      <c r="K652" s="201"/>
      <c r="L652" s="202"/>
      <c r="M652" s="201"/>
      <c r="N652" s="203"/>
      <c r="V652" s="189"/>
      <c r="W652" s="195"/>
      <c r="X652" s="195"/>
      <c r="AA652" s="163" t="s">
        <v>443</v>
      </c>
      <c r="AC652" s="195"/>
      <c r="AF652" s="207"/>
    </row>
    <row r="653" spans="1:32" s="160" customFormat="1" ht="12" x14ac:dyDescent="0.2">
      <c r="A653" s="200"/>
      <c r="B653" s="199"/>
      <c r="C653" s="1037" t="s">
        <v>447</v>
      </c>
      <c r="D653" s="1037"/>
      <c r="E653" s="1037"/>
      <c r="F653" s="201" t="s">
        <v>444</v>
      </c>
      <c r="G653" s="201" t="s">
        <v>2762</v>
      </c>
      <c r="H653" s="201" t="s">
        <v>436</v>
      </c>
      <c r="I653" s="201" t="s">
        <v>3146</v>
      </c>
      <c r="J653" s="202"/>
      <c r="K653" s="201"/>
      <c r="L653" s="202"/>
      <c r="M653" s="201"/>
      <c r="N653" s="203"/>
      <c r="V653" s="189"/>
      <c r="W653" s="195"/>
      <c r="X653" s="195"/>
      <c r="AA653" s="163" t="s">
        <v>447</v>
      </c>
      <c r="AC653" s="195"/>
      <c r="AF653" s="207"/>
    </row>
    <row r="654" spans="1:32" s="160" customFormat="1" ht="12" x14ac:dyDescent="0.2">
      <c r="A654" s="200"/>
      <c r="B654" s="199"/>
      <c r="C654" s="1047" t="s">
        <v>450</v>
      </c>
      <c r="D654" s="1047"/>
      <c r="E654" s="1047"/>
      <c r="F654" s="208"/>
      <c r="G654" s="208"/>
      <c r="H654" s="208"/>
      <c r="I654" s="208"/>
      <c r="J654" s="209">
        <v>56.85</v>
      </c>
      <c r="K654" s="208"/>
      <c r="L654" s="209">
        <v>70.33</v>
      </c>
      <c r="M654" s="208"/>
      <c r="N654" s="210"/>
      <c r="V654" s="189"/>
      <c r="W654" s="195"/>
      <c r="X654" s="195"/>
      <c r="AB654" s="163" t="s">
        <v>450</v>
      </c>
      <c r="AC654" s="195"/>
      <c r="AF654" s="207"/>
    </row>
    <row r="655" spans="1:32" s="160" customFormat="1" ht="12" x14ac:dyDescent="0.2">
      <c r="A655" s="200"/>
      <c r="B655" s="199"/>
      <c r="C655" s="1037" t="s">
        <v>451</v>
      </c>
      <c r="D655" s="1037"/>
      <c r="E655" s="1037"/>
      <c r="F655" s="201"/>
      <c r="G655" s="201"/>
      <c r="H655" s="201"/>
      <c r="I655" s="201"/>
      <c r="J655" s="202"/>
      <c r="K655" s="201"/>
      <c r="L655" s="202">
        <v>29.83</v>
      </c>
      <c r="M655" s="201"/>
      <c r="N655" s="203"/>
      <c r="V655" s="189"/>
      <c r="W655" s="195"/>
      <c r="X655" s="195"/>
      <c r="AA655" s="163" t="s">
        <v>451</v>
      </c>
      <c r="AC655" s="195"/>
      <c r="AF655" s="207"/>
    </row>
    <row r="656" spans="1:32" s="160" customFormat="1" ht="22.5" x14ac:dyDescent="0.2">
      <c r="A656" s="200"/>
      <c r="B656" s="199" t="s">
        <v>3147</v>
      </c>
      <c r="C656" s="1037" t="s">
        <v>3148</v>
      </c>
      <c r="D656" s="1037"/>
      <c r="E656" s="1037"/>
      <c r="F656" s="201" t="s">
        <v>454</v>
      </c>
      <c r="G656" s="201" t="s">
        <v>558</v>
      </c>
      <c r="H656" s="201"/>
      <c r="I656" s="201" t="s">
        <v>558</v>
      </c>
      <c r="J656" s="202"/>
      <c r="K656" s="201"/>
      <c r="L656" s="202">
        <v>28.94</v>
      </c>
      <c r="M656" s="201"/>
      <c r="N656" s="203"/>
      <c r="V656" s="189"/>
      <c r="W656" s="195"/>
      <c r="X656" s="195"/>
      <c r="AA656" s="163" t="s">
        <v>3148</v>
      </c>
      <c r="AC656" s="195"/>
      <c r="AF656" s="207"/>
    </row>
    <row r="657" spans="1:32" s="160" customFormat="1" ht="22.5" x14ac:dyDescent="0.2">
      <c r="A657" s="200"/>
      <c r="B657" s="199" t="s">
        <v>3149</v>
      </c>
      <c r="C657" s="1037" t="s">
        <v>3150</v>
      </c>
      <c r="D657" s="1037"/>
      <c r="E657" s="1037"/>
      <c r="F657" s="201" t="s">
        <v>454</v>
      </c>
      <c r="G657" s="201" t="s">
        <v>544</v>
      </c>
      <c r="H657" s="201"/>
      <c r="I657" s="201" t="s">
        <v>544</v>
      </c>
      <c r="J657" s="202"/>
      <c r="K657" s="201"/>
      <c r="L657" s="202">
        <v>15.21</v>
      </c>
      <c r="M657" s="201"/>
      <c r="N657" s="203"/>
      <c r="V657" s="189"/>
      <c r="W657" s="195"/>
      <c r="X657" s="195"/>
      <c r="AA657" s="163" t="s">
        <v>3150</v>
      </c>
      <c r="AC657" s="195"/>
      <c r="AF657" s="207"/>
    </row>
    <row r="658" spans="1:32" s="160" customFormat="1" ht="12" x14ac:dyDescent="0.2">
      <c r="A658" s="211"/>
      <c r="B658" s="212"/>
      <c r="C658" s="1039" t="s">
        <v>459</v>
      </c>
      <c r="D658" s="1039"/>
      <c r="E658" s="1039"/>
      <c r="F658" s="192"/>
      <c r="G658" s="192"/>
      <c r="H658" s="192"/>
      <c r="I658" s="192"/>
      <c r="J658" s="193"/>
      <c r="K658" s="192"/>
      <c r="L658" s="193">
        <v>114.48</v>
      </c>
      <c r="M658" s="208"/>
      <c r="N658" s="194"/>
      <c r="V658" s="189"/>
      <c r="W658" s="195"/>
      <c r="X658" s="195"/>
      <c r="AC658" s="195" t="s">
        <v>459</v>
      </c>
      <c r="AF658" s="207"/>
    </row>
    <row r="659" spans="1:32" s="160" customFormat="1" ht="56.25" x14ac:dyDescent="0.2">
      <c r="A659" s="190" t="s">
        <v>3376</v>
      </c>
      <c r="B659" s="191" t="s">
        <v>3377</v>
      </c>
      <c r="C659" s="1039" t="s">
        <v>3378</v>
      </c>
      <c r="D659" s="1039"/>
      <c r="E659" s="1039"/>
      <c r="F659" s="192" t="s">
        <v>1017</v>
      </c>
      <c r="G659" s="192"/>
      <c r="H659" s="192"/>
      <c r="I659" s="192" t="s">
        <v>423</v>
      </c>
      <c r="J659" s="193">
        <v>142702.75</v>
      </c>
      <c r="K659" s="192" t="s">
        <v>1361</v>
      </c>
      <c r="L659" s="193">
        <v>29115.93</v>
      </c>
      <c r="M659" s="192" t="s">
        <v>1362</v>
      </c>
      <c r="N659" s="194">
        <v>144415</v>
      </c>
      <c r="V659" s="189"/>
      <c r="W659" s="195"/>
      <c r="X659" s="195" t="s">
        <v>3378</v>
      </c>
      <c r="AC659" s="195"/>
      <c r="AF659" s="207"/>
    </row>
    <row r="660" spans="1:32" s="160" customFormat="1" ht="12" x14ac:dyDescent="0.2">
      <c r="A660" s="211"/>
      <c r="B660" s="212"/>
      <c r="C660" s="168" t="s">
        <v>3039</v>
      </c>
      <c r="D660" s="213"/>
      <c r="E660" s="213"/>
      <c r="F660" s="214"/>
      <c r="G660" s="214"/>
      <c r="H660" s="214"/>
      <c r="I660" s="214"/>
      <c r="J660" s="215"/>
      <c r="K660" s="214"/>
      <c r="L660" s="215"/>
      <c r="M660" s="216"/>
      <c r="N660" s="217"/>
      <c r="V660" s="189"/>
      <c r="W660" s="195"/>
      <c r="X660" s="195"/>
      <c r="AC660" s="195"/>
      <c r="AF660" s="207"/>
    </row>
    <row r="661" spans="1:32" s="160" customFormat="1" ht="12" x14ac:dyDescent="0.2">
      <c r="A661" s="196"/>
      <c r="B661" s="197"/>
      <c r="C661" s="1037" t="s">
        <v>3379</v>
      </c>
      <c r="D661" s="1037"/>
      <c r="E661" s="1037"/>
      <c r="F661" s="1037"/>
      <c r="G661" s="1037"/>
      <c r="H661" s="1037"/>
      <c r="I661" s="1037"/>
      <c r="J661" s="1037"/>
      <c r="K661" s="1037"/>
      <c r="L661" s="1037"/>
      <c r="M661" s="1037"/>
      <c r="N661" s="1046"/>
      <c r="V661" s="189"/>
      <c r="W661" s="195"/>
      <c r="X661" s="195"/>
      <c r="AC661" s="195"/>
      <c r="AD661" s="163" t="s">
        <v>3379</v>
      </c>
      <c r="AF661" s="207"/>
    </row>
    <row r="662" spans="1:32" s="160" customFormat="1" ht="22.5" x14ac:dyDescent="0.2">
      <c r="A662" s="198"/>
      <c r="B662" s="199" t="s">
        <v>1365</v>
      </c>
      <c r="C662" s="1037" t="s">
        <v>1366</v>
      </c>
      <c r="D662" s="1037"/>
      <c r="E662" s="1037"/>
      <c r="F662" s="1037"/>
      <c r="G662" s="1037"/>
      <c r="H662" s="1037"/>
      <c r="I662" s="1037"/>
      <c r="J662" s="1037"/>
      <c r="K662" s="1037"/>
      <c r="L662" s="1037"/>
      <c r="M662" s="1037"/>
      <c r="N662" s="1046"/>
      <c r="V662" s="189"/>
      <c r="W662" s="195"/>
      <c r="X662" s="195"/>
      <c r="Y662" s="163" t="s">
        <v>1366</v>
      </c>
      <c r="AC662" s="195"/>
      <c r="AF662" s="207"/>
    </row>
    <row r="663" spans="1:32" s="160" customFormat="1" ht="22.5" x14ac:dyDescent="0.2">
      <c r="A663" s="190" t="s">
        <v>1014</v>
      </c>
      <c r="B663" s="191" t="s">
        <v>3344</v>
      </c>
      <c r="C663" s="1039" t="s">
        <v>3380</v>
      </c>
      <c r="D663" s="1039"/>
      <c r="E663" s="1039"/>
      <c r="F663" s="192" t="s">
        <v>1017</v>
      </c>
      <c r="G663" s="192"/>
      <c r="H663" s="192"/>
      <c r="I663" s="192" t="s">
        <v>423</v>
      </c>
      <c r="J663" s="193"/>
      <c r="K663" s="192"/>
      <c r="L663" s="193"/>
      <c r="M663" s="192"/>
      <c r="N663" s="194"/>
      <c r="V663" s="189"/>
      <c r="W663" s="195"/>
      <c r="X663" s="195" t="s">
        <v>3380</v>
      </c>
      <c r="AC663" s="195"/>
      <c r="AF663" s="207"/>
    </row>
    <row r="664" spans="1:32" s="160" customFormat="1" ht="33.75" x14ac:dyDescent="0.2">
      <c r="A664" s="198"/>
      <c r="B664" s="199" t="s">
        <v>430</v>
      </c>
      <c r="C664" s="1037" t="s">
        <v>431</v>
      </c>
      <c r="D664" s="1037"/>
      <c r="E664" s="1037"/>
      <c r="F664" s="1037"/>
      <c r="G664" s="1037"/>
      <c r="H664" s="1037"/>
      <c r="I664" s="1037"/>
      <c r="J664" s="1037"/>
      <c r="K664" s="1037"/>
      <c r="L664" s="1037"/>
      <c r="M664" s="1037"/>
      <c r="N664" s="1046"/>
      <c r="V664" s="189"/>
      <c r="W664" s="195"/>
      <c r="X664" s="195"/>
      <c r="Y664" s="163" t="s">
        <v>431</v>
      </c>
      <c r="AC664" s="195"/>
      <c r="AF664" s="207"/>
    </row>
    <row r="665" spans="1:32" s="160" customFormat="1" ht="12" x14ac:dyDescent="0.2">
      <c r="A665" s="198"/>
      <c r="B665" s="199" t="s">
        <v>3134</v>
      </c>
      <c r="C665" s="1037" t="s">
        <v>3135</v>
      </c>
      <c r="D665" s="1037"/>
      <c r="E665" s="1037"/>
      <c r="F665" s="1037"/>
      <c r="G665" s="1037"/>
      <c r="H665" s="1037"/>
      <c r="I665" s="1037"/>
      <c r="J665" s="1037"/>
      <c r="K665" s="1037"/>
      <c r="L665" s="1037"/>
      <c r="M665" s="1037"/>
      <c r="N665" s="1046"/>
      <c r="V665" s="189"/>
      <c r="W665" s="195"/>
      <c r="X665" s="195"/>
      <c r="Y665" s="163" t="s">
        <v>3135</v>
      </c>
      <c r="AC665" s="195"/>
      <c r="AF665" s="207"/>
    </row>
    <row r="666" spans="1:32" s="160" customFormat="1" ht="12" x14ac:dyDescent="0.2">
      <c r="A666" s="200"/>
      <c r="B666" s="199" t="s">
        <v>423</v>
      </c>
      <c r="C666" s="1037" t="s">
        <v>432</v>
      </c>
      <c r="D666" s="1037"/>
      <c r="E666" s="1037"/>
      <c r="F666" s="201"/>
      <c r="G666" s="201"/>
      <c r="H666" s="201"/>
      <c r="I666" s="201"/>
      <c r="J666" s="202">
        <v>11.34</v>
      </c>
      <c r="K666" s="201" t="s">
        <v>3136</v>
      </c>
      <c r="L666" s="202">
        <v>14.88</v>
      </c>
      <c r="M666" s="201"/>
      <c r="N666" s="203"/>
      <c r="V666" s="189"/>
      <c r="W666" s="195"/>
      <c r="X666" s="195"/>
      <c r="Z666" s="163" t="s">
        <v>432</v>
      </c>
      <c r="AC666" s="195"/>
      <c r="AF666" s="207"/>
    </row>
    <row r="667" spans="1:32" s="160" customFormat="1" ht="12" x14ac:dyDescent="0.2">
      <c r="A667" s="200"/>
      <c r="B667" s="199" t="s">
        <v>434</v>
      </c>
      <c r="C667" s="1037" t="s">
        <v>435</v>
      </c>
      <c r="D667" s="1037"/>
      <c r="E667" s="1037"/>
      <c r="F667" s="201"/>
      <c r="G667" s="201"/>
      <c r="H667" s="201"/>
      <c r="I667" s="201"/>
      <c r="J667" s="202">
        <v>1.66</v>
      </c>
      <c r="K667" s="201" t="s">
        <v>3136</v>
      </c>
      <c r="L667" s="202">
        <v>2.1800000000000002</v>
      </c>
      <c r="M667" s="201"/>
      <c r="N667" s="203"/>
      <c r="V667" s="189"/>
      <c r="W667" s="195"/>
      <c r="X667" s="195"/>
      <c r="Z667" s="163" t="s">
        <v>435</v>
      </c>
      <c r="AC667" s="195"/>
      <c r="AF667" s="207"/>
    </row>
    <row r="668" spans="1:32" s="160" customFormat="1" ht="12" x14ac:dyDescent="0.2">
      <c r="A668" s="200"/>
      <c r="B668" s="199" t="s">
        <v>437</v>
      </c>
      <c r="C668" s="1037" t="s">
        <v>438</v>
      </c>
      <c r="D668" s="1037"/>
      <c r="E668" s="1037"/>
      <c r="F668" s="201"/>
      <c r="G668" s="201"/>
      <c r="H668" s="201"/>
      <c r="I668" s="201"/>
      <c r="J668" s="202">
        <v>0.12</v>
      </c>
      <c r="K668" s="201" t="s">
        <v>3136</v>
      </c>
      <c r="L668" s="202">
        <v>0.16</v>
      </c>
      <c r="M668" s="201"/>
      <c r="N668" s="203"/>
      <c r="V668" s="189"/>
      <c r="W668" s="195"/>
      <c r="X668" s="195"/>
      <c r="Z668" s="163" t="s">
        <v>438</v>
      </c>
      <c r="AC668" s="195"/>
      <c r="AF668" s="207"/>
    </row>
    <row r="669" spans="1:32" s="160" customFormat="1" ht="12" x14ac:dyDescent="0.2">
      <c r="A669" s="200"/>
      <c r="B669" s="199" t="s">
        <v>439</v>
      </c>
      <c r="C669" s="1037" t="s">
        <v>440</v>
      </c>
      <c r="D669" s="1037"/>
      <c r="E669" s="1037"/>
      <c r="F669" s="201"/>
      <c r="G669" s="201"/>
      <c r="H669" s="201"/>
      <c r="I669" s="201"/>
      <c r="J669" s="202">
        <v>9.75</v>
      </c>
      <c r="K669" s="201"/>
      <c r="L669" s="202">
        <v>9.75</v>
      </c>
      <c r="M669" s="201"/>
      <c r="N669" s="203"/>
      <c r="V669" s="189"/>
      <c r="W669" s="195"/>
      <c r="X669" s="195"/>
      <c r="Z669" s="163" t="s">
        <v>440</v>
      </c>
      <c r="AC669" s="195"/>
      <c r="AF669" s="207"/>
    </row>
    <row r="670" spans="1:32" s="160" customFormat="1" ht="12" x14ac:dyDescent="0.2">
      <c r="A670" s="196"/>
      <c r="B670" s="204" t="s">
        <v>2645</v>
      </c>
      <c r="C670" s="1048" t="s">
        <v>2646</v>
      </c>
      <c r="D670" s="1048"/>
      <c r="E670" s="1048"/>
      <c r="F670" s="205" t="s">
        <v>1017</v>
      </c>
      <c r="G670" s="205" t="s">
        <v>423</v>
      </c>
      <c r="H670" s="205"/>
      <c r="I670" s="205" t="s">
        <v>423</v>
      </c>
      <c r="J670" s="199"/>
      <c r="K670" s="201"/>
      <c r="L670" s="202"/>
      <c r="M670" s="201"/>
      <c r="N670" s="206"/>
      <c r="V670" s="189"/>
      <c r="W670" s="195"/>
      <c r="X670" s="195"/>
      <c r="AC670" s="195"/>
      <c r="AF670" s="207" t="s">
        <v>2646</v>
      </c>
    </row>
    <row r="671" spans="1:32" s="160" customFormat="1" ht="12" x14ac:dyDescent="0.2">
      <c r="A671" s="200"/>
      <c r="B671" s="199"/>
      <c r="C671" s="1037" t="s">
        <v>443</v>
      </c>
      <c r="D671" s="1037"/>
      <c r="E671" s="1037"/>
      <c r="F671" s="201" t="s">
        <v>444</v>
      </c>
      <c r="G671" s="201" t="s">
        <v>3346</v>
      </c>
      <c r="H671" s="201" t="s">
        <v>3136</v>
      </c>
      <c r="I671" s="201" t="s">
        <v>2354</v>
      </c>
      <c r="J671" s="202"/>
      <c r="K671" s="201"/>
      <c r="L671" s="202"/>
      <c r="M671" s="201"/>
      <c r="N671" s="203"/>
      <c r="V671" s="189"/>
      <c r="W671" s="195"/>
      <c r="X671" s="195"/>
      <c r="AA671" s="163" t="s">
        <v>443</v>
      </c>
      <c r="AC671" s="195"/>
      <c r="AF671" s="207"/>
    </row>
    <row r="672" spans="1:32" s="160" customFormat="1" ht="12" x14ac:dyDescent="0.2">
      <c r="A672" s="200"/>
      <c r="B672" s="199"/>
      <c r="C672" s="1037" t="s">
        <v>447</v>
      </c>
      <c r="D672" s="1037"/>
      <c r="E672" s="1037"/>
      <c r="F672" s="201" t="s">
        <v>444</v>
      </c>
      <c r="G672" s="201" t="s">
        <v>2649</v>
      </c>
      <c r="H672" s="201" t="s">
        <v>3136</v>
      </c>
      <c r="I672" s="201" t="s">
        <v>3297</v>
      </c>
      <c r="J672" s="202"/>
      <c r="K672" s="201"/>
      <c r="L672" s="202"/>
      <c r="M672" s="201"/>
      <c r="N672" s="203"/>
      <c r="V672" s="189"/>
      <c r="W672" s="195"/>
      <c r="X672" s="195"/>
      <c r="AA672" s="163" t="s">
        <v>447</v>
      </c>
      <c r="AC672" s="195"/>
      <c r="AF672" s="207"/>
    </row>
    <row r="673" spans="1:32" s="160" customFormat="1" ht="12" x14ac:dyDescent="0.2">
      <c r="A673" s="200"/>
      <c r="B673" s="199"/>
      <c r="C673" s="1047" t="s">
        <v>450</v>
      </c>
      <c r="D673" s="1047"/>
      <c r="E673" s="1047"/>
      <c r="F673" s="208"/>
      <c r="G673" s="208"/>
      <c r="H673" s="208"/>
      <c r="I673" s="208"/>
      <c r="J673" s="209">
        <v>22.75</v>
      </c>
      <c r="K673" s="208"/>
      <c r="L673" s="209">
        <v>26.81</v>
      </c>
      <c r="M673" s="208"/>
      <c r="N673" s="210"/>
      <c r="V673" s="189"/>
      <c r="W673" s="195"/>
      <c r="X673" s="195"/>
      <c r="AB673" s="163" t="s">
        <v>450</v>
      </c>
      <c r="AC673" s="195"/>
      <c r="AF673" s="207"/>
    </row>
    <row r="674" spans="1:32" s="160" customFormat="1" ht="12" x14ac:dyDescent="0.2">
      <c r="A674" s="200"/>
      <c r="B674" s="199"/>
      <c r="C674" s="1037" t="s">
        <v>451</v>
      </c>
      <c r="D674" s="1037"/>
      <c r="E674" s="1037"/>
      <c r="F674" s="201"/>
      <c r="G674" s="201"/>
      <c r="H674" s="201"/>
      <c r="I674" s="201"/>
      <c r="J674" s="202"/>
      <c r="K674" s="201"/>
      <c r="L674" s="202">
        <v>15.04</v>
      </c>
      <c r="M674" s="201"/>
      <c r="N674" s="203"/>
      <c r="V674" s="189"/>
      <c r="W674" s="195"/>
      <c r="X674" s="195"/>
      <c r="AA674" s="163" t="s">
        <v>451</v>
      </c>
      <c r="AC674" s="195"/>
      <c r="AF674" s="207"/>
    </row>
    <row r="675" spans="1:32" s="160" customFormat="1" ht="45" x14ac:dyDescent="0.2">
      <c r="A675" s="200"/>
      <c r="B675" s="199" t="s">
        <v>2540</v>
      </c>
      <c r="C675" s="1037" t="s">
        <v>2541</v>
      </c>
      <c r="D675" s="1037"/>
      <c r="E675" s="1037"/>
      <c r="F675" s="201" t="s">
        <v>454</v>
      </c>
      <c r="G675" s="201" t="s">
        <v>1241</v>
      </c>
      <c r="H675" s="201"/>
      <c r="I675" s="201" t="s">
        <v>1241</v>
      </c>
      <c r="J675" s="202"/>
      <c r="K675" s="201"/>
      <c r="L675" s="202">
        <v>18.2</v>
      </c>
      <c r="M675" s="201"/>
      <c r="N675" s="203"/>
      <c r="V675" s="189"/>
      <c r="W675" s="195"/>
      <c r="X675" s="195"/>
      <c r="AA675" s="163" t="s">
        <v>2541</v>
      </c>
      <c r="AC675" s="195"/>
      <c r="AF675" s="207"/>
    </row>
    <row r="676" spans="1:32" s="160" customFormat="1" ht="45" x14ac:dyDescent="0.2">
      <c r="A676" s="200"/>
      <c r="B676" s="199" t="s">
        <v>2542</v>
      </c>
      <c r="C676" s="1037" t="s">
        <v>2543</v>
      </c>
      <c r="D676" s="1037"/>
      <c r="E676" s="1037"/>
      <c r="F676" s="201" t="s">
        <v>454</v>
      </c>
      <c r="G676" s="201" t="s">
        <v>974</v>
      </c>
      <c r="H676" s="201"/>
      <c r="I676" s="201" t="s">
        <v>974</v>
      </c>
      <c r="J676" s="202"/>
      <c r="K676" s="201"/>
      <c r="L676" s="202">
        <v>10.83</v>
      </c>
      <c r="M676" s="201"/>
      <c r="N676" s="203"/>
      <c r="V676" s="189"/>
      <c r="W676" s="195"/>
      <c r="X676" s="195"/>
      <c r="AA676" s="163" t="s">
        <v>2543</v>
      </c>
      <c r="AC676" s="195"/>
      <c r="AF676" s="207"/>
    </row>
    <row r="677" spans="1:32" s="160" customFormat="1" ht="12" x14ac:dyDescent="0.2">
      <c r="A677" s="211"/>
      <c r="B677" s="212"/>
      <c r="C677" s="1039" t="s">
        <v>459</v>
      </c>
      <c r="D677" s="1039"/>
      <c r="E677" s="1039"/>
      <c r="F677" s="192"/>
      <c r="G677" s="192"/>
      <c r="H677" s="192"/>
      <c r="I677" s="192"/>
      <c r="J677" s="193"/>
      <c r="K677" s="192"/>
      <c r="L677" s="193">
        <v>55.84</v>
      </c>
      <c r="M677" s="208"/>
      <c r="N677" s="194"/>
      <c r="V677" s="189"/>
      <c r="W677" s="195"/>
      <c r="X677" s="195"/>
      <c r="AC677" s="195" t="s">
        <v>459</v>
      </c>
      <c r="AF677" s="207"/>
    </row>
    <row r="678" spans="1:32" s="160" customFormat="1" ht="45" x14ac:dyDescent="0.2">
      <c r="A678" s="190" t="s">
        <v>599</v>
      </c>
      <c r="B678" s="191" t="s">
        <v>3347</v>
      </c>
      <c r="C678" s="1039" t="s">
        <v>3381</v>
      </c>
      <c r="D678" s="1039"/>
      <c r="E678" s="1039"/>
      <c r="F678" s="192" t="s">
        <v>1017</v>
      </c>
      <c r="G678" s="192"/>
      <c r="H678" s="192"/>
      <c r="I678" s="192" t="s">
        <v>423</v>
      </c>
      <c r="J678" s="193">
        <v>627.9</v>
      </c>
      <c r="K678" s="192"/>
      <c r="L678" s="193">
        <v>627.9</v>
      </c>
      <c r="M678" s="192"/>
      <c r="N678" s="194"/>
      <c r="V678" s="189"/>
      <c r="W678" s="195"/>
      <c r="X678" s="195" t="s">
        <v>3381</v>
      </c>
      <c r="AC678" s="195"/>
      <c r="AF678" s="207"/>
    </row>
    <row r="679" spans="1:32" s="160" customFormat="1" ht="12" x14ac:dyDescent="0.2">
      <c r="A679" s="211"/>
      <c r="B679" s="212"/>
      <c r="C679" s="168" t="s">
        <v>462</v>
      </c>
      <c r="D679" s="213"/>
      <c r="E679" s="213"/>
      <c r="F679" s="214"/>
      <c r="G679" s="214"/>
      <c r="H679" s="214"/>
      <c r="I679" s="214"/>
      <c r="J679" s="215"/>
      <c r="K679" s="214"/>
      <c r="L679" s="215"/>
      <c r="M679" s="216"/>
      <c r="N679" s="217"/>
      <c r="V679" s="189"/>
      <c r="W679" s="195"/>
      <c r="X679" s="195"/>
      <c r="AC679" s="195"/>
      <c r="AF679" s="207"/>
    </row>
    <row r="680" spans="1:32" s="160" customFormat="1" ht="56.25" x14ac:dyDescent="0.2">
      <c r="A680" s="190" t="s">
        <v>1020</v>
      </c>
      <c r="B680" s="191" t="s">
        <v>3254</v>
      </c>
      <c r="C680" s="1039" t="s">
        <v>3382</v>
      </c>
      <c r="D680" s="1039"/>
      <c r="E680" s="1039"/>
      <c r="F680" s="192" t="s">
        <v>532</v>
      </c>
      <c r="G680" s="192"/>
      <c r="H680" s="192"/>
      <c r="I680" s="192" t="s">
        <v>3383</v>
      </c>
      <c r="J680" s="193"/>
      <c r="K680" s="192"/>
      <c r="L680" s="193"/>
      <c r="M680" s="192"/>
      <c r="N680" s="194"/>
      <c r="V680" s="189"/>
      <c r="W680" s="195"/>
      <c r="X680" s="195" t="s">
        <v>3382</v>
      </c>
      <c r="AC680" s="195"/>
      <c r="AF680" s="207"/>
    </row>
    <row r="681" spans="1:32" s="160" customFormat="1" ht="12" x14ac:dyDescent="0.2">
      <c r="A681" s="196"/>
      <c r="B681" s="197"/>
      <c r="C681" s="1037" t="s">
        <v>3384</v>
      </c>
      <c r="D681" s="1037"/>
      <c r="E681" s="1037"/>
      <c r="F681" s="1037"/>
      <c r="G681" s="1037"/>
      <c r="H681" s="1037"/>
      <c r="I681" s="1037"/>
      <c r="J681" s="1037"/>
      <c r="K681" s="1037"/>
      <c r="L681" s="1037"/>
      <c r="M681" s="1037"/>
      <c r="N681" s="1046"/>
      <c r="V681" s="189"/>
      <c r="W681" s="195"/>
      <c r="X681" s="195"/>
      <c r="AC681" s="195"/>
      <c r="AE681" s="163" t="s">
        <v>3384</v>
      </c>
      <c r="AF681" s="207"/>
    </row>
    <row r="682" spans="1:32" s="160" customFormat="1" ht="33.75" x14ac:dyDescent="0.2">
      <c r="A682" s="198"/>
      <c r="B682" s="199" t="s">
        <v>430</v>
      </c>
      <c r="C682" s="1037" t="s">
        <v>431</v>
      </c>
      <c r="D682" s="1037"/>
      <c r="E682" s="1037"/>
      <c r="F682" s="1037"/>
      <c r="G682" s="1037"/>
      <c r="H682" s="1037"/>
      <c r="I682" s="1037"/>
      <c r="J682" s="1037"/>
      <c r="K682" s="1037"/>
      <c r="L682" s="1037"/>
      <c r="M682" s="1037"/>
      <c r="N682" s="1046"/>
      <c r="V682" s="189"/>
      <c r="W682" s="195"/>
      <c r="X682" s="195"/>
      <c r="Y682" s="163" t="s">
        <v>431</v>
      </c>
      <c r="AC682" s="195"/>
      <c r="AF682" s="207"/>
    </row>
    <row r="683" spans="1:32" s="160" customFormat="1" ht="12" x14ac:dyDescent="0.2">
      <c r="A683" s="198"/>
      <c r="B683" s="199" t="s">
        <v>3134</v>
      </c>
      <c r="C683" s="1037" t="s">
        <v>3135</v>
      </c>
      <c r="D683" s="1037"/>
      <c r="E683" s="1037"/>
      <c r="F683" s="1037"/>
      <c r="G683" s="1037"/>
      <c r="H683" s="1037"/>
      <c r="I683" s="1037"/>
      <c r="J683" s="1037"/>
      <c r="K683" s="1037"/>
      <c r="L683" s="1037"/>
      <c r="M683" s="1037"/>
      <c r="N683" s="1046"/>
      <c r="V683" s="189"/>
      <c r="W683" s="195"/>
      <c r="X683" s="195"/>
      <c r="Y683" s="163" t="s">
        <v>3135</v>
      </c>
      <c r="AC683" s="195"/>
      <c r="AF683" s="207"/>
    </row>
    <row r="684" spans="1:32" s="160" customFormat="1" ht="12" x14ac:dyDescent="0.2">
      <c r="A684" s="200"/>
      <c r="B684" s="199" t="s">
        <v>423</v>
      </c>
      <c r="C684" s="1037" t="s">
        <v>432</v>
      </c>
      <c r="D684" s="1037"/>
      <c r="E684" s="1037"/>
      <c r="F684" s="201"/>
      <c r="G684" s="201"/>
      <c r="H684" s="201"/>
      <c r="I684" s="201"/>
      <c r="J684" s="202">
        <v>1345.96</v>
      </c>
      <c r="K684" s="201" t="s">
        <v>3136</v>
      </c>
      <c r="L684" s="202">
        <v>55.82</v>
      </c>
      <c r="M684" s="201"/>
      <c r="N684" s="203"/>
      <c r="V684" s="189"/>
      <c r="W684" s="195"/>
      <c r="X684" s="195"/>
      <c r="Z684" s="163" t="s">
        <v>432</v>
      </c>
      <c r="AC684" s="195"/>
      <c r="AF684" s="207"/>
    </row>
    <row r="685" spans="1:32" s="160" customFormat="1" ht="12" x14ac:dyDescent="0.2">
      <c r="A685" s="200"/>
      <c r="B685" s="199" t="s">
        <v>434</v>
      </c>
      <c r="C685" s="1037" t="s">
        <v>435</v>
      </c>
      <c r="D685" s="1037"/>
      <c r="E685" s="1037"/>
      <c r="F685" s="201"/>
      <c r="G685" s="201"/>
      <c r="H685" s="201"/>
      <c r="I685" s="201"/>
      <c r="J685" s="202">
        <v>118.09</v>
      </c>
      <c r="K685" s="201" t="s">
        <v>3136</v>
      </c>
      <c r="L685" s="202">
        <v>4.9000000000000004</v>
      </c>
      <c r="M685" s="201"/>
      <c r="N685" s="203"/>
      <c r="V685" s="189"/>
      <c r="W685" s="195"/>
      <c r="X685" s="195"/>
      <c r="Z685" s="163" t="s">
        <v>435</v>
      </c>
      <c r="AC685" s="195"/>
      <c r="AF685" s="207"/>
    </row>
    <row r="686" spans="1:32" s="160" customFormat="1" ht="12" x14ac:dyDescent="0.2">
      <c r="A686" s="200"/>
      <c r="B686" s="199" t="s">
        <v>437</v>
      </c>
      <c r="C686" s="1037" t="s">
        <v>438</v>
      </c>
      <c r="D686" s="1037"/>
      <c r="E686" s="1037"/>
      <c r="F686" s="201"/>
      <c r="G686" s="201"/>
      <c r="H686" s="201"/>
      <c r="I686" s="201"/>
      <c r="J686" s="202">
        <v>14.95</v>
      </c>
      <c r="K686" s="201" t="s">
        <v>3136</v>
      </c>
      <c r="L686" s="202">
        <v>0.62</v>
      </c>
      <c r="M686" s="201"/>
      <c r="N686" s="203"/>
      <c r="V686" s="189"/>
      <c r="W686" s="195"/>
      <c r="X686" s="195"/>
      <c r="Z686" s="163" t="s">
        <v>438</v>
      </c>
      <c r="AC686" s="195"/>
      <c r="AF686" s="207"/>
    </row>
    <row r="687" spans="1:32" s="160" customFormat="1" ht="12" x14ac:dyDescent="0.2">
      <c r="A687" s="200"/>
      <c r="B687" s="199" t="s">
        <v>439</v>
      </c>
      <c r="C687" s="1037" t="s">
        <v>440</v>
      </c>
      <c r="D687" s="1037"/>
      <c r="E687" s="1037"/>
      <c r="F687" s="201"/>
      <c r="G687" s="201"/>
      <c r="H687" s="201"/>
      <c r="I687" s="201"/>
      <c r="J687" s="202">
        <v>434.65</v>
      </c>
      <c r="K687" s="201"/>
      <c r="L687" s="202">
        <v>13.73</v>
      </c>
      <c r="M687" s="201"/>
      <c r="N687" s="203"/>
      <c r="V687" s="189"/>
      <c r="W687" s="195"/>
      <c r="X687" s="195"/>
      <c r="Z687" s="163" t="s">
        <v>440</v>
      </c>
      <c r="AC687" s="195"/>
      <c r="AF687" s="207"/>
    </row>
    <row r="688" spans="1:32" s="160" customFormat="1" ht="12" x14ac:dyDescent="0.2">
      <c r="A688" s="196"/>
      <c r="B688" s="204" t="s">
        <v>1973</v>
      </c>
      <c r="C688" s="1048" t="s">
        <v>3157</v>
      </c>
      <c r="D688" s="1048"/>
      <c r="E688" s="1048"/>
      <c r="F688" s="205" t="s">
        <v>347</v>
      </c>
      <c r="G688" s="205" t="s">
        <v>489</v>
      </c>
      <c r="H688" s="205"/>
      <c r="I688" s="205" t="s">
        <v>489</v>
      </c>
      <c r="J688" s="199"/>
      <c r="K688" s="201"/>
      <c r="L688" s="202"/>
      <c r="M688" s="201"/>
      <c r="N688" s="206"/>
      <c r="V688" s="189"/>
      <c r="W688" s="195"/>
      <c r="X688" s="195"/>
      <c r="AC688" s="195"/>
      <c r="AF688" s="207" t="s">
        <v>3157</v>
      </c>
    </row>
    <row r="689" spans="1:32" s="160" customFormat="1" ht="12" x14ac:dyDescent="0.2">
      <c r="A689" s="196"/>
      <c r="B689" s="204" t="s">
        <v>3158</v>
      </c>
      <c r="C689" s="1048" t="s">
        <v>3159</v>
      </c>
      <c r="D689" s="1048"/>
      <c r="E689" s="1048"/>
      <c r="F689" s="205" t="s">
        <v>347</v>
      </c>
      <c r="G689" s="205" t="s">
        <v>1004</v>
      </c>
      <c r="H689" s="205"/>
      <c r="I689" s="205" t="s">
        <v>3385</v>
      </c>
      <c r="J689" s="199"/>
      <c r="K689" s="201"/>
      <c r="L689" s="202"/>
      <c r="M689" s="201"/>
      <c r="N689" s="206"/>
      <c r="V689" s="189"/>
      <c r="W689" s="195"/>
      <c r="X689" s="195"/>
      <c r="AC689" s="195"/>
      <c r="AF689" s="207" t="s">
        <v>3159</v>
      </c>
    </row>
    <row r="690" spans="1:32" s="160" customFormat="1" ht="12" x14ac:dyDescent="0.2">
      <c r="A690" s="196"/>
      <c r="B690" s="204" t="s">
        <v>3161</v>
      </c>
      <c r="C690" s="1048" t="s">
        <v>3162</v>
      </c>
      <c r="D690" s="1048"/>
      <c r="E690" s="1048"/>
      <c r="F690" s="205" t="s">
        <v>1017</v>
      </c>
      <c r="G690" s="205" t="s">
        <v>489</v>
      </c>
      <c r="H690" s="205"/>
      <c r="I690" s="205" t="s">
        <v>489</v>
      </c>
      <c r="J690" s="199"/>
      <c r="K690" s="201"/>
      <c r="L690" s="202"/>
      <c r="M690" s="201"/>
      <c r="N690" s="206"/>
      <c r="V690" s="189"/>
      <c r="W690" s="195"/>
      <c r="X690" s="195"/>
      <c r="AC690" s="195"/>
      <c r="AF690" s="207" t="s">
        <v>3162</v>
      </c>
    </row>
    <row r="691" spans="1:32" s="160" customFormat="1" ht="12" x14ac:dyDescent="0.2">
      <c r="A691" s="196"/>
      <c r="B691" s="204" t="s">
        <v>3161</v>
      </c>
      <c r="C691" s="1048" t="s">
        <v>2532</v>
      </c>
      <c r="D691" s="1048"/>
      <c r="E691" s="1048"/>
      <c r="F691" s="205" t="s">
        <v>488</v>
      </c>
      <c r="G691" s="205" t="s">
        <v>489</v>
      </c>
      <c r="H691" s="205"/>
      <c r="I691" s="205" t="s">
        <v>489</v>
      </c>
      <c r="J691" s="199"/>
      <c r="K691" s="201"/>
      <c r="L691" s="202"/>
      <c r="M691" s="201"/>
      <c r="N691" s="206"/>
      <c r="V691" s="189"/>
      <c r="W691" s="195"/>
      <c r="X691" s="195"/>
      <c r="AC691" s="195"/>
      <c r="AF691" s="207" t="s">
        <v>2532</v>
      </c>
    </row>
    <row r="692" spans="1:32" s="160" customFormat="1" ht="12" x14ac:dyDescent="0.2">
      <c r="A692" s="196"/>
      <c r="B692" s="204" t="s">
        <v>3163</v>
      </c>
      <c r="C692" s="1048" t="s">
        <v>3164</v>
      </c>
      <c r="D692" s="1048"/>
      <c r="E692" s="1048"/>
      <c r="F692" s="205" t="s">
        <v>1017</v>
      </c>
      <c r="G692" s="205" t="s">
        <v>489</v>
      </c>
      <c r="H692" s="205"/>
      <c r="I692" s="205" t="s">
        <v>489</v>
      </c>
      <c r="J692" s="199"/>
      <c r="K692" s="201"/>
      <c r="L692" s="202"/>
      <c r="M692" s="201"/>
      <c r="N692" s="206"/>
      <c r="V692" s="189"/>
      <c r="W692" s="195"/>
      <c r="X692" s="195"/>
      <c r="AC692" s="195"/>
      <c r="AF692" s="207" t="s">
        <v>3164</v>
      </c>
    </row>
    <row r="693" spans="1:32" s="160" customFormat="1" ht="12" x14ac:dyDescent="0.2">
      <c r="A693" s="196"/>
      <c r="B693" s="204" t="s">
        <v>3165</v>
      </c>
      <c r="C693" s="1048" t="s">
        <v>3166</v>
      </c>
      <c r="D693" s="1048"/>
      <c r="E693" s="1048"/>
      <c r="F693" s="205" t="s">
        <v>1017</v>
      </c>
      <c r="G693" s="205" t="s">
        <v>489</v>
      </c>
      <c r="H693" s="205"/>
      <c r="I693" s="205" t="s">
        <v>489</v>
      </c>
      <c r="J693" s="199"/>
      <c r="K693" s="201"/>
      <c r="L693" s="202"/>
      <c r="M693" s="201"/>
      <c r="N693" s="206"/>
      <c r="V693" s="189"/>
      <c r="W693" s="195"/>
      <c r="X693" s="195"/>
      <c r="AC693" s="195"/>
      <c r="AF693" s="207" t="s">
        <v>3166</v>
      </c>
    </row>
    <row r="694" spans="1:32" s="160" customFormat="1" ht="12" x14ac:dyDescent="0.2">
      <c r="A694" s="200"/>
      <c r="B694" s="199"/>
      <c r="C694" s="1037" t="s">
        <v>443</v>
      </c>
      <c r="D694" s="1037"/>
      <c r="E694" s="1037"/>
      <c r="F694" s="201" t="s">
        <v>444</v>
      </c>
      <c r="G694" s="201" t="s">
        <v>1890</v>
      </c>
      <c r="H694" s="201" t="s">
        <v>3136</v>
      </c>
      <c r="I694" s="201" t="s">
        <v>3386</v>
      </c>
      <c r="J694" s="202"/>
      <c r="K694" s="201"/>
      <c r="L694" s="202"/>
      <c r="M694" s="201"/>
      <c r="N694" s="203"/>
      <c r="V694" s="189"/>
      <c r="W694" s="195"/>
      <c r="X694" s="195"/>
      <c r="AA694" s="163" t="s">
        <v>443</v>
      </c>
      <c r="AC694" s="195"/>
      <c r="AF694" s="207"/>
    </row>
    <row r="695" spans="1:32" s="160" customFormat="1" ht="12" x14ac:dyDescent="0.2">
      <c r="A695" s="200"/>
      <c r="B695" s="199"/>
      <c r="C695" s="1037" t="s">
        <v>447</v>
      </c>
      <c r="D695" s="1037"/>
      <c r="E695" s="1037"/>
      <c r="F695" s="201" t="s">
        <v>444</v>
      </c>
      <c r="G695" s="201" t="s">
        <v>3260</v>
      </c>
      <c r="H695" s="201" t="s">
        <v>3136</v>
      </c>
      <c r="I695" s="201" t="s">
        <v>3387</v>
      </c>
      <c r="J695" s="202"/>
      <c r="K695" s="201"/>
      <c r="L695" s="202"/>
      <c r="M695" s="201"/>
      <c r="N695" s="203"/>
      <c r="V695" s="189"/>
      <c r="W695" s="195"/>
      <c r="X695" s="195"/>
      <c r="AA695" s="163" t="s">
        <v>447</v>
      </c>
      <c r="AC695" s="195"/>
      <c r="AF695" s="207"/>
    </row>
    <row r="696" spans="1:32" s="160" customFormat="1" ht="12" x14ac:dyDescent="0.2">
      <c r="A696" s="200"/>
      <c r="B696" s="199"/>
      <c r="C696" s="1047" t="s">
        <v>450</v>
      </c>
      <c r="D696" s="1047"/>
      <c r="E696" s="1047"/>
      <c r="F696" s="208"/>
      <c r="G696" s="208"/>
      <c r="H696" s="208"/>
      <c r="I696" s="208"/>
      <c r="J696" s="209">
        <v>1898.7</v>
      </c>
      <c r="K696" s="208"/>
      <c r="L696" s="209">
        <v>74.45</v>
      </c>
      <c r="M696" s="208"/>
      <c r="N696" s="210"/>
      <c r="V696" s="189"/>
      <c r="W696" s="195"/>
      <c r="X696" s="195"/>
      <c r="AB696" s="163" t="s">
        <v>450</v>
      </c>
      <c r="AC696" s="195"/>
      <c r="AF696" s="207"/>
    </row>
    <row r="697" spans="1:32" s="160" customFormat="1" ht="12" x14ac:dyDescent="0.2">
      <c r="A697" s="200"/>
      <c r="B697" s="199"/>
      <c r="C697" s="1037" t="s">
        <v>451</v>
      </c>
      <c r="D697" s="1037"/>
      <c r="E697" s="1037"/>
      <c r="F697" s="201"/>
      <c r="G697" s="201"/>
      <c r="H697" s="201"/>
      <c r="I697" s="201"/>
      <c r="J697" s="202"/>
      <c r="K697" s="201"/>
      <c r="L697" s="202">
        <v>56.44</v>
      </c>
      <c r="M697" s="201"/>
      <c r="N697" s="203"/>
      <c r="V697" s="189"/>
      <c r="W697" s="195"/>
      <c r="X697" s="195"/>
      <c r="AA697" s="163" t="s">
        <v>451</v>
      </c>
      <c r="AC697" s="195"/>
      <c r="AF697" s="207"/>
    </row>
    <row r="698" spans="1:32" s="160" customFormat="1" ht="45" x14ac:dyDescent="0.2">
      <c r="A698" s="200"/>
      <c r="B698" s="199" t="s">
        <v>2540</v>
      </c>
      <c r="C698" s="1037" t="s">
        <v>2541</v>
      </c>
      <c r="D698" s="1037"/>
      <c r="E698" s="1037"/>
      <c r="F698" s="201" t="s">
        <v>454</v>
      </c>
      <c r="G698" s="201" t="s">
        <v>1241</v>
      </c>
      <c r="H698" s="201"/>
      <c r="I698" s="201" t="s">
        <v>1241</v>
      </c>
      <c r="J698" s="202"/>
      <c r="K698" s="201"/>
      <c r="L698" s="202">
        <v>68.290000000000006</v>
      </c>
      <c r="M698" s="201"/>
      <c r="N698" s="203"/>
      <c r="V698" s="189"/>
      <c r="W698" s="195"/>
      <c r="X698" s="195"/>
      <c r="AA698" s="163" t="s">
        <v>2541</v>
      </c>
      <c r="AC698" s="195"/>
      <c r="AF698" s="207"/>
    </row>
    <row r="699" spans="1:32" s="160" customFormat="1" ht="45" x14ac:dyDescent="0.2">
      <c r="A699" s="200"/>
      <c r="B699" s="199" t="s">
        <v>2542</v>
      </c>
      <c r="C699" s="1037" t="s">
        <v>2543</v>
      </c>
      <c r="D699" s="1037"/>
      <c r="E699" s="1037"/>
      <c r="F699" s="201" t="s">
        <v>454</v>
      </c>
      <c r="G699" s="201" t="s">
        <v>974</v>
      </c>
      <c r="H699" s="201"/>
      <c r="I699" s="201" t="s">
        <v>974</v>
      </c>
      <c r="J699" s="202"/>
      <c r="K699" s="201"/>
      <c r="L699" s="202">
        <v>40.64</v>
      </c>
      <c r="M699" s="201"/>
      <c r="N699" s="203"/>
      <c r="V699" s="189"/>
      <c r="W699" s="195"/>
      <c r="X699" s="195"/>
      <c r="AA699" s="163" t="s">
        <v>2543</v>
      </c>
      <c r="AC699" s="195"/>
      <c r="AF699" s="207"/>
    </row>
    <row r="700" spans="1:32" s="160" customFormat="1" ht="12" x14ac:dyDescent="0.2">
      <c r="A700" s="211"/>
      <c r="B700" s="212"/>
      <c r="C700" s="1039" t="s">
        <v>459</v>
      </c>
      <c r="D700" s="1039"/>
      <c r="E700" s="1039"/>
      <c r="F700" s="192"/>
      <c r="G700" s="192"/>
      <c r="H700" s="192"/>
      <c r="I700" s="192"/>
      <c r="J700" s="193"/>
      <c r="K700" s="192"/>
      <c r="L700" s="193">
        <v>183.38</v>
      </c>
      <c r="M700" s="208"/>
      <c r="N700" s="194"/>
      <c r="V700" s="189"/>
      <c r="W700" s="195"/>
      <c r="X700" s="195"/>
      <c r="AC700" s="195" t="s">
        <v>459</v>
      </c>
      <c r="AF700" s="207"/>
    </row>
    <row r="701" spans="1:32" s="160" customFormat="1" ht="33.75" x14ac:dyDescent="0.2">
      <c r="A701" s="190" t="s">
        <v>1023</v>
      </c>
      <c r="B701" s="191" t="s">
        <v>3262</v>
      </c>
      <c r="C701" s="1039" t="s">
        <v>3388</v>
      </c>
      <c r="D701" s="1039"/>
      <c r="E701" s="1039"/>
      <c r="F701" s="192" t="s">
        <v>347</v>
      </c>
      <c r="G701" s="192"/>
      <c r="H701" s="192"/>
      <c r="I701" s="192" t="s">
        <v>3385</v>
      </c>
      <c r="J701" s="193">
        <v>93.52</v>
      </c>
      <c r="K701" s="192"/>
      <c r="L701" s="193">
        <v>295.52</v>
      </c>
      <c r="M701" s="192"/>
      <c r="N701" s="194"/>
      <c r="V701" s="189"/>
      <c r="W701" s="195"/>
      <c r="X701" s="195" t="s">
        <v>3388</v>
      </c>
      <c r="AC701" s="195"/>
      <c r="AF701" s="207"/>
    </row>
    <row r="702" spans="1:32" s="160" customFormat="1" ht="12" x14ac:dyDescent="0.2">
      <c r="A702" s="211"/>
      <c r="B702" s="212"/>
      <c r="C702" s="168" t="s">
        <v>462</v>
      </c>
      <c r="D702" s="213"/>
      <c r="E702" s="213"/>
      <c r="F702" s="214"/>
      <c r="G702" s="214"/>
      <c r="H702" s="214"/>
      <c r="I702" s="214"/>
      <c r="J702" s="215"/>
      <c r="K702" s="214"/>
      <c r="L702" s="215"/>
      <c r="M702" s="216"/>
      <c r="N702" s="217"/>
      <c r="V702" s="189"/>
      <c r="W702" s="195"/>
      <c r="X702" s="195"/>
      <c r="AC702" s="195"/>
      <c r="AF702" s="207"/>
    </row>
    <row r="703" spans="1:32" s="160" customFormat="1" ht="45" x14ac:dyDescent="0.2">
      <c r="A703" s="190" t="s">
        <v>1031</v>
      </c>
      <c r="B703" s="191" t="s">
        <v>3182</v>
      </c>
      <c r="C703" s="1039" t="s">
        <v>3183</v>
      </c>
      <c r="D703" s="1039"/>
      <c r="E703" s="1039"/>
      <c r="F703" s="192" t="s">
        <v>532</v>
      </c>
      <c r="G703" s="192"/>
      <c r="H703" s="192"/>
      <c r="I703" s="192" t="s">
        <v>1990</v>
      </c>
      <c r="J703" s="193"/>
      <c r="K703" s="192"/>
      <c r="L703" s="193"/>
      <c r="M703" s="192"/>
      <c r="N703" s="194"/>
      <c r="V703" s="189"/>
      <c r="W703" s="195"/>
      <c r="X703" s="195" t="s">
        <v>3183</v>
      </c>
      <c r="AC703" s="195"/>
      <c r="AF703" s="207"/>
    </row>
    <row r="704" spans="1:32" s="160" customFormat="1" ht="12" x14ac:dyDescent="0.2">
      <c r="A704" s="196"/>
      <c r="B704" s="197"/>
      <c r="C704" s="1037" t="s">
        <v>3389</v>
      </c>
      <c r="D704" s="1037"/>
      <c r="E704" s="1037"/>
      <c r="F704" s="1037"/>
      <c r="G704" s="1037"/>
      <c r="H704" s="1037"/>
      <c r="I704" s="1037"/>
      <c r="J704" s="1037"/>
      <c r="K704" s="1037"/>
      <c r="L704" s="1037"/>
      <c r="M704" s="1037"/>
      <c r="N704" s="1046"/>
      <c r="V704" s="189"/>
      <c r="W704" s="195"/>
      <c r="X704" s="195"/>
      <c r="AC704" s="195"/>
      <c r="AE704" s="163" t="s">
        <v>3389</v>
      </c>
      <c r="AF704" s="207"/>
    </row>
    <row r="705" spans="1:32" s="160" customFormat="1" ht="33.75" x14ac:dyDescent="0.2">
      <c r="A705" s="198"/>
      <c r="B705" s="199" t="s">
        <v>430</v>
      </c>
      <c r="C705" s="1037" t="s">
        <v>431</v>
      </c>
      <c r="D705" s="1037"/>
      <c r="E705" s="1037"/>
      <c r="F705" s="1037"/>
      <c r="G705" s="1037"/>
      <c r="H705" s="1037"/>
      <c r="I705" s="1037"/>
      <c r="J705" s="1037"/>
      <c r="K705" s="1037"/>
      <c r="L705" s="1037"/>
      <c r="M705" s="1037"/>
      <c r="N705" s="1046"/>
      <c r="V705" s="189"/>
      <c r="W705" s="195"/>
      <c r="X705" s="195"/>
      <c r="Y705" s="163" t="s">
        <v>431</v>
      </c>
      <c r="AC705" s="195"/>
      <c r="AF705" s="207"/>
    </row>
    <row r="706" spans="1:32" s="160" customFormat="1" ht="12" x14ac:dyDescent="0.2">
      <c r="A706" s="198"/>
      <c r="B706" s="199" t="s">
        <v>3134</v>
      </c>
      <c r="C706" s="1037" t="s">
        <v>3135</v>
      </c>
      <c r="D706" s="1037"/>
      <c r="E706" s="1037"/>
      <c r="F706" s="1037"/>
      <c r="G706" s="1037"/>
      <c r="H706" s="1037"/>
      <c r="I706" s="1037"/>
      <c r="J706" s="1037"/>
      <c r="K706" s="1037"/>
      <c r="L706" s="1037"/>
      <c r="M706" s="1037"/>
      <c r="N706" s="1046"/>
      <c r="V706" s="189"/>
      <c r="W706" s="195"/>
      <c r="X706" s="195"/>
      <c r="Y706" s="163" t="s">
        <v>3135</v>
      </c>
      <c r="AC706" s="195"/>
      <c r="AF706" s="207"/>
    </row>
    <row r="707" spans="1:32" s="160" customFormat="1" ht="12" x14ac:dyDescent="0.2">
      <c r="A707" s="200"/>
      <c r="B707" s="199" t="s">
        <v>423</v>
      </c>
      <c r="C707" s="1037" t="s">
        <v>432</v>
      </c>
      <c r="D707" s="1037"/>
      <c r="E707" s="1037"/>
      <c r="F707" s="201"/>
      <c r="G707" s="201"/>
      <c r="H707" s="201"/>
      <c r="I707" s="201"/>
      <c r="J707" s="202">
        <v>1066.28</v>
      </c>
      <c r="K707" s="201" t="s">
        <v>3136</v>
      </c>
      <c r="L707" s="202">
        <v>111.96</v>
      </c>
      <c r="M707" s="201"/>
      <c r="N707" s="203"/>
      <c r="V707" s="189"/>
      <c r="W707" s="195"/>
      <c r="X707" s="195"/>
      <c r="Z707" s="163" t="s">
        <v>432</v>
      </c>
      <c r="AC707" s="195"/>
      <c r="AF707" s="207"/>
    </row>
    <row r="708" spans="1:32" s="160" customFormat="1" ht="12" x14ac:dyDescent="0.2">
      <c r="A708" s="200"/>
      <c r="B708" s="199" t="s">
        <v>434</v>
      </c>
      <c r="C708" s="1037" t="s">
        <v>435</v>
      </c>
      <c r="D708" s="1037"/>
      <c r="E708" s="1037"/>
      <c r="F708" s="201"/>
      <c r="G708" s="201"/>
      <c r="H708" s="201"/>
      <c r="I708" s="201"/>
      <c r="J708" s="202">
        <v>87.59</v>
      </c>
      <c r="K708" s="201" t="s">
        <v>3136</v>
      </c>
      <c r="L708" s="202">
        <v>9.1999999999999993</v>
      </c>
      <c r="M708" s="201"/>
      <c r="N708" s="203"/>
      <c r="V708" s="189"/>
      <c r="W708" s="195"/>
      <c r="X708" s="195"/>
      <c r="Z708" s="163" t="s">
        <v>435</v>
      </c>
      <c r="AC708" s="195"/>
      <c r="AF708" s="207"/>
    </row>
    <row r="709" spans="1:32" s="160" customFormat="1" ht="12" x14ac:dyDescent="0.2">
      <c r="A709" s="200"/>
      <c r="B709" s="199" t="s">
        <v>437</v>
      </c>
      <c r="C709" s="1037" t="s">
        <v>438</v>
      </c>
      <c r="D709" s="1037"/>
      <c r="E709" s="1037"/>
      <c r="F709" s="201"/>
      <c r="G709" s="201"/>
      <c r="H709" s="201"/>
      <c r="I709" s="201"/>
      <c r="J709" s="202">
        <v>10.76</v>
      </c>
      <c r="K709" s="201" t="s">
        <v>3136</v>
      </c>
      <c r="L709" s="202">
        <v>1.1299999999999999</v>
      </c>
      <c r="M709" s="201"/>
      <c r="N709" s="203"/>
      <c r="V709" s="189"/>
      <c r="W709" s="195"/>
      <c r="X709" s="195"/>
      <c r="Z709" s="163" t="s">
        <v>438</v>
      </c>
      <c r="AC709" s="195"/>
      <c r="AF709" s="207"/>
    </row>
    <row r="710" spans="1:32" s="160" customFormat="1" ht="12" x14ac:dyDescent="0.2">
      <c r="A710" s="200"/>
      <c r="B710" s="199" t="s">
        <v>439</v>
      </c>
      <c r="C710" s="1037" t="s">
        <v>440</v>
      </c>
      <c r="D710" s="1037"/>
      <c r="E710" s="1037"/>
      <c r="F710" s="201"/>
      <c r="G710" s="201"/>
      <c r="H710" s="201"/>
      <c r="I710" s="201"/>
      <c r="J710" s="202">
        <v>388.91</v>
      </c>
      <c r="K710" s="201"/>
      <c r="L710" s="202">
        <v>31.11</v>
      </c>
      <c r="M710" s="201"/>
      <c r="N710" s="203"/>
      <c r="V710" s="189"/>
      <c r="W710" s="195"/>
      <c r="X710" s="195"/>
      <c r="Z710" s="163" t="s">
        <v>440</v>
      </c>
      <c r="AC710" s="195"/>
      <c r="AF710" s="207"/>
    </row>
    <row r="711" spans="1:32" s="160" customFormat="1" ht="12" x14ac:dyDescent="0.2">
      <c r="A711" s="196"/>
      <c r="B711" s="204" t="s">
        <v>1973</v>
      </c>
      <c r="C711" s="1048" t="s">
        <v>3157</v>
      </c>
      <c r="D711" s="1048"/>
      <c r="E711" s="1048"/>
      <c r="F711" s="205" t="s">
        <v>347</v>
      </c>
      <c r="G711" s="205" t="s">
        <v>489</v>
      </c>
      <c r="H711" s="205"/>
      <c r="I711" s="205" t="s">
        <v>489</v>
      </c>
      <c r="J711" s="199"/>
      <c r="K711" s="201"/>
      <c r="L711" s="202"/>
      <c r="M711" s="201"/>
      <c r="N711" s="206"/>
      <c r="V711" s="189"/>
      <c r="W711" s="195"/>
      <c r="X711" s="195"/>
      <c r="AC711" s="195"/>
      <c r="AF711" s="207" t="s">
        <v>3157</v>
      </c>
    </row>
    <row r="712" spans="1:32" s="160" customFormat="1" ht="12" x14ac:dyDescent="0.2">
      <c r="A712" s="196"/>
      <c r="B712" s="204" t="s">
        <v>3158</v>
      </c>
      <c r="C712" s="1048" t="s">
        <v>3159</v>
      </c>
      <c r="D712" s="1048"/>
      <c r="E712" s="1048"/>
      <c r="F712" s="205" t="s">
        <v>347</v>
      </c>
      <c r="G712" s="205" t="s">
        <v>1004</v>
      </c>
      <c r="H712" s="205"/>
      <c r="I712" s="205" t="s">
        <v>496</v>
      </c>
      <c r="J712" s="199"/>
      <c r="K712" s="201"/>
      <c r="L712" s="202"/>
      <c r="M712" s="201"/>
      <c r="N712" s="206"/>
      <c r="V712" s="189"/>
      <c r="W712" s="195"/>
      <c r="X712" s="195"/>
      <c r="AC712" s="195"/>
      <c r="AF712" s="207" t="s">
        <v>3159</v>
      </c>
    </row>
    <row r="713" spans="1:32" s="160" customFormat="1" ht="12" x14ac:dyDescent="0.2">
      <c r="A713" s="196"/>
      <c r="B713" s="204" t="s">
        <v>3161</v>
      </c>
      <c r="C713" s="1048" t="s">
        <v>3162</v>
      </c>
      <c r="D713" s="1048"/>
      <c r="E713" s="1048"/>
      <c r="F713" s="205" t="s">
        <v>1017</v>
      </c>
      <c r="G713" s="205" t="s">
        <v>489</v>
      </c>
      <c r="H713" s="205"/>
      <c r="I713" s="205" t="s">
        <v>489</v>
      </c>
      <c r="J713" s="199"/>
      <c r="K713" s="201"/>
      <c r="L713" s="202"/>
      <c r="M713" s="201"/>
      <c r="N713" s="206"/>
      <c r="V713" s="189"/>
      <c r="W713" s="195"/>
      <c r="X713" s="195"/>
      <c r="AC713" s="195"/>
      <c r="AF713" s="207" t="s">
        <v>3162</v>
      </c>
    </row>
    <row r="714" spans="1:32" s="160" customFormat="1" ht="12" x14ac:dyDescent="0.2">
      <c r="A714" s="196"/>
      <c r="B714" s="204" t="s">
        <v>3161</v>
      </c>
      <c r="C714" s="1048" t="s">
        <v>2532</v>
      </c>
      <c r="D714" s="1048"/>
      <c r="E714" s="1048"/>
      <c r="F714" s="205" t="s">
        <v>488</v>
      </c>
      <c r="G714" s="205" t="s">
        <v>489</v>
      </c>
      <c r="H714" s="205"/>
      <c r="I714" s="205" t="s">
        <v>489</v>
      </c>
      <c r="J714" s="199"/>
      <c r="K714" s="201"/>
      <c r="L714" s="202"/>
      <c r="M714" s="201"/>
      <c r="N714" s="206"/>
      <c r="V714" s="189"/>
      <c r="W714" s="195"/>
      <c r="X714" s="195"/>
      <c r="AC714" s="195"/>
      <c r="AF714" s="207" t="s">
        <v>2532</v>
      </c>
    </row>
    <row r="715" spans="1:32" s="160" customFormat="1" ht="12" x14ac:dyDescent="0.2">
      <c r="A715" s="196"/>
      <c r="B715" s="204" t="s">
        <v>3163</v>
      </c>
      <c r="C715" s="1048" t="s">
        <v>3164</v>
      </c>
      <c r="D715" s="1048"/>
      <c r="E715" s="1048"/>
      <c r="F715" s="205" t="s">
        <v>1017</v>
      </c>
      <c r="G715" s="205" t="s">
        <v>489</v>
      </c>
      <c r="H715" s="205"/>
      <c r="I715" s="205" t="s">
        <v>489</v>
      </c>
      <c r="J715" s="199"/>
      <c r="K715" s="201"/>
      <c r="L715" s="202"/>
      <c r="M715" s="201"/>
      <c r="N715" s="206"/>
      <c r="V715" s="189"/>
      <c r="W715" s="195"/>
      <c r="X715" s="195"/>
      <c r="AC715" s="195"/>
      <c r="AF715" s="207" t="s">
        <v>3164</v>
      </c>
    </row>
    <row r="716" spans="1:32" s="160" customFormat="1" ht="12" x14ac:dyDescent="0.2">
      <c r="A716" s="200"/>
      <c r="B716" s="199"/>
      <c r="C716" s="1037" t="s">
        <v>443</v>
      </c>
      <c r="D716" s="1037"/>
      <c r="E716" s="1037"/>
      <c r="F716" s="201" t="s">
        <v>444</v>
      </c>
      <c r="G716" s="201" t="s">
        <v>1769</v>
      </c>
      <c r="H716" s="201" t="s">
        <v>3136</v>
      </c>
      <c r="I716" s="201" t="s">
        <v>3390</v>
      </c>
      <c r="J716" s="202"/>
      <c r="K716" s="201"/>
      <c r="L716" s="202"/>
      <c r="M716" s="201"/>
      <c r="N716" s="203"/>
      <c r="V716" s="189"/>
      <c r="W716" s="195"/>
      <c r="X716" s="195"/>
      <c r="AA716" s="163" t="s">
        <v>443</v>
      </c>
      <c r="AC716" s="195"/>
      <c r="AF716" s="207"/>
    </row>
    <row r="717" spans="1:32" s="160" customFormat="1" ht="12" x14ac:dyDescent="0.2">
      <c r="A717" s="200"/>
      <c r="B717" s="199"/>
      <c r="C717" s="1037" t="s">
        <v>447</v>
      </c>
      <c r="D717" s="1037"/>
      <c r="E717" s="1037"/>
      <c r="F717" s="201" t="s">
        <v>444</v>
      </c>
      <c r="G717" s="201" t="s">
        <v>3187</v>
      </c>
      <c r="H717" s="201" t="s">
        <v>3136</v>
      </c>
      <c r="I717" s="201" t="s">
        <v>3391</v>
      </c>
      <c r="J717" s="202"/>
      <c r="K717" s="201"/>
      <c r="L717" s="202"/>
      <c r="M717" s="201"/>
      <c r="N717" s="203"/>
      <c r="V717" s="189"/>
      <c r="W717" s="195"/>
      <c r="X717" s="195"/>
      <c r="AA717" s="163" t="s">
        <v>447</v>
      </c>
      <c r="AC717" s="195"/>
      <c r="AF717" s="207"/>
    </row>
    <row r="718" spans="1:32" s="160" customFormat="1" ht="12" x14ac:dyDescent="0.2">
      <c r="A718" s="200"/>
      <c r="B718" s="199"/>
      <c r="C718" s="1047" t="s">
        <v>450</v>
      </c>
      <c r="D718" s="1047"/>
      <c r="E718" s="1047"/>
      <c r="F718" s="208"/>
      <c r="G718" s="208"/>
      <c r="H718" s="208"/>
      <c r="I718" s="208"/>
      <c r="J718" s="209">
        <v>1542.78</v>
      </c>
      <c r="K718" s="208"/>
      <c r="L718" s="209">
        <v>152.27000000000001</v>
      </c>
      <c r="M718" s="208"/>
      <c r="N718" s="210"/>
      <c r="V718" s="189"/>
      <c r="W718" s="195"/>
      <c r="X718" s="195"/>
      <c r="AB718" s="163" t="s">
        <v>450</v>
      </c>
      <c r="AC718" s="195"/>
      <c r="AF718" s="207"/>
    </row>
    <row r="719" spans="1:32" s="160" customFormat="1" ht="12" x14ac:dyDescent="0.2">
      <c r="A719" s="200"/>
      <c r="B719" s="199"/>
      <c r="C719" s="1037" t="s">
        <v>451</v>
      </c>
      <c r="D719" s="1037"/>
      <c r="E719" s="1037"/>
      <c r="F719" s="201"/>
      <c r="G719" s="201"/>
      <c r="H719" s="201"/>
      <c r="I719" s="201"/>
      <c r="J719" s="202"/>
      <c r="K719" s="201"/>
      <c r="L719" s="202">
        <v>113.09</v>
      </c>
      <c r="M719" s="201"/>
      <c r="N719" s="203"/>
      <c r="V719" s="189"/>
      <c r="W719" s="195"/>
      <c r="X719" s="195"/>
      <c r="AA719" s="163" t="s">
        <v>451</v>
      </c>
      <c r="AC719" s="195"/>
      <c r="AF719" s="207"/>
    </row>
    <row r="720" spans="1:32" s="160" customFormat="1" ht="45" x14ac:dyDescent="0.2">
      <c r="A720" s="200"/>
      <c r="B720" s="199" t="s">
        <v>2540</v>
      </c>
      <c r="C720" s="1037" t="s">
        <v>2541</v>
      </c>
      <c r="D720" s="1037"/>
      <c r="E720" s="1037"/>
      <c r="F720" s="201" t="s">
        <v>454</v>
      </c>
      <c r="G720" s="201" t="s">
        <v>1241</v>
      </c>
      <c r="H720" s="201"/>
      <c r="I720" s="201" t="s">
        <v>1241</v>
      </c>
      <c r="J720" s="202"/>
      <c r="K720" s="201"/>
      <c r="L720" s="202">
        <v>136.84</v>
      </c>
      <c r="M720" s="201"/>
      <c r="N720" s="203"/>
      <c r="V720" s="189"/>
      <c r="W720" s="195"/>
      <c r="X720" s="195"/>
      <c r="AA720" s="163" t="s">
        <v>2541</v>
      </c>
      <c r="AC720" s="195"/>
      <c r="AF720" s="207"/>
    </row>
    <row r="721" spans="1:32" s="160" customFormat="1" ht="45" x14ac:dyDescent="0.2">
      <c r="A721" s="200"/>
      <c r="B721" s="199" t="s">
        <v>2542</v>
      </c>
      <c r="C721" s="1037" t="s">
        <v>2543</v>
      </c>
      <c r="D721" s="1037"/>
      <c r="E721" s="1037"/>
      <c r="F721" s="201" t="s">
        <v>454</v>
      </c>
      <c r="G721" s="201" t="s">
        <v>974</v>
      </c>
      <c r="H721" s="201"/>
      <c r="I721" s="201" t="s">
        <v>974</v>
      </c>
      <c r="J721" s="202"/>
      <c r="K721" s="201"/>
      <c r="L721" s="202">
        <v>81.42</v>
      </c>
      <c r="M721" s="201"/>
      <c r="N721" s="203"/>
      <c r="V721" s="189"/>
      <c r="W721" s="195"/>
      <c r="X721" s="195"/>
      <c r="AA721" s="163" t="s">
        <v>2543</v>
      </c>
      <c r="AC721" s="195"/>
      <c r="AF721" s="207"/>
    </row>
    <row r="722" spans="1:32" s="160" customFormat="1" ht="12" x14ac:dyDescent="0.2">
      <c r="A722" s="211"/>
      <c r="B722" s="212"/>
      <c r="C722" s="1039" t="s">
        <v>459</v>
      </c>
      <c r="D722" s="1039"/>
      <c r="E722" s="1039"/>
      <c r="F722" s="192"/>
      <c r="G722" s="192"/>
      <c r="H722" s="192"/>
      <c r="I722" s="192"/>
      <c r="J722" s="193"/>
      <c r="K722" s="192"/>
      <c r="L722" s="193">
        <v>370.53</v>
      </c>
      <c r="M722" s="208"/>
      <c r="N722" s="194"/>
      <c r="V722" s="189"/>
      <c r="W722" s="195"/>
      <c r="X722" s="195"/>
      <c r="AC722" s="195" t="s">
        <v>459</v>
      </c>
      <c r="AF722" s="207"/>
    </row>
    <row r="723" spans="1:32" s="160" customFormat="1" ht="33.75" x14ac:dyDescent="0.2">
      <c r="A723" s="190" t="s">
        <v>1040</v>
      </c>
      <c r="B723" s="191" t="s">
        <v>3189</v>
      </c>
      <c r="C723" s="1039" t="s">
        <v>3190</v>
      </c>
      <c r="D723" s="1039"/>
      <c r="E723" s="1039"/>
      <c r="F723" s="192" t="s">
        <v>347</v>
      </c>
      <c r="G723" s="192"/>
      <c r="H723" s="192"/>
      <c r="I723" s="192" t="s">
        <v>496</v>
      </c>
      <c r="J723" s="193">
        <v>104.33</v>
      </c>
      <c r="K723" s="192"/>
      <c r="L723" s="193">
        <v>834.64</v>
      </c>
      <c r="M723" s="192"/>
      <c r="N723" s="194"/>
      <c r="V723" s="189"/>
      <c r="W723" s="195"/>
      <c r="X723" s="195" t="s">
        <v>3190</v>
      </c>
      <c r="AC723" s="195"/>
      <c r="AF723" s="207"/>
    </row>
    <row r="724" spans="1:32" s="160" customFormat="1" ht="12" x14ac:dyDescent="0.2">
      <c r="A724" s="211"/>
      <c r="B724" s="212"/>
      <c r="C724" s="168" t="s">
        <v>462</v>
      </c>
      <c r="D724" s="213"/>
      <c r="E724" s="213"/>
      <c r="F724" s="214"/>
      <c r="G724" s="214"/>
      <c r="H724" s="214"/>
      <c r="I724" s="214"/>
      <c r="J724" s="215"/>
      <c r="K724" s="214"/>
      <c r="L724" s="215"/>
      <c r="M724" s="216"/>
      <c r="N724" s="217"/>
      <c r="V724" s="189"/>
      <c r="W724" s="195"/>
      <c r="X724" s="195"/>
      <c r="AC724" s="195"/>
      <c r="AF724" s="207"/>
    </row>
    <row r="725" spans="1:32" s="160" customFormat="1" ht="33.75" x14ac:dyDescent="0.2">
      <c r="A725" s="190" t="s">
        <v>1049</v>
      </c>
      <c r="B725" s="191" t="s">
        <v>3354</v>
      </c>
      <c r="C725" s="1039" t="s">
        <v>3355</v>
      </c>
      <c r="D725" s="1039"/>
      <c r="E725" s="1039"/>
      <c r="F725" s="192" t="s">
        <v>1017</v>
      </c>
      <c r="G725" s="192"/>
      <c r="H725" s="192"/>
      <c r="I725" s="192" t="s">
        <v>423</v>
      </c>
      <c r="J725" s="193"/>
      <c r="K725" s="192"/>
      <c r="L725" s="193"/>
      <c r="M725" s="192"/>
      <c r="N725" s="194"/>
      <c r="V725" s="189"/>
      <c r="W725" s="195"/>
      <c r="X725" s="195" t="s">
        <v>3355</v>
      </c>
      <c r="AC725" s="195"/>
      <c r="AF725" s="207"/>
    </row>
    <row r="726" spans="1:32" s="160" customFormat="1" ht="33.75" x14ac:dyDescent="0.2">
      <c r="A726" s="198"/>
      <c r="B726" s="199" t="s">
        <v>430</v>
      </c>
      <c r="C726" s="1037" t="s">
        <v>431</v>
      </c>
      <c r="D726" s="1037"/>
      <c r="E726" s="1037"/>
      <c r="F726" s="1037"/>
      <c r="G726" s="1037"/>
      <c r="H726" s="1037"/>
      <c r="I726" s="1037"/>
      <c r="J726" s="1037"/>
      <c r="K726" s="1037"/>
      <c r="L726" s="1037"/>
      <c r="M726" s="1037"/>
      <c r="N726" s="1046"/>
      <c r="V726" s="189"/>
      <c r="W726" s="195"/>
      <c r="X726" s="195"/>
      <c r="Y726" s="163" t="s">
        <v>431</v>
      </c>
      <c r="AC726" s="195"/>
      <c r="AF726" s="207"/>
    </row>
    <row r="727" spans="1:32" s="160" customFormat="1" ht="12" x14ac:dyDescent="0.2">
      <c r="A727" s="198"/>
      <c r="B727" s="199" t="s">
        <v>3134</v>
      </c>
      <c r="C727" s="1037" t="s">
        <v>3135</v>
      </c>
      <c r="D727" s="1037"/>
      <c r="E727" s="1037"/>
      <c r="F727" s="1037"/>
      <c r="G727" s="1037"/>
      <c r="H727" s="1037"/>
      <c r="I727" s="1037"/>
      <c r="J727" s="1037"/>
      <c r="K727" s="1037"/>
      <c r="L727" s="1037"/>
      <c r="M727" s="1037"/>
      <c r="N727" s="1046"/>
      <c r="V727" s="189"/>
      <c r="W727" s="195"/>
      <c r="X727" s="195"/>
      <c r="Y727" s="163" t="s">
        <v>3135</v>
      </c>
      <c r="AC727" s="195"/>
      <c r="AF727" s="207"/>
    </row>
    <row r="728" spans="1:32" s="160" customFormat="1" ht="12" x14ac:dyDescent="0.2">
      <c r="A728" s="200"/>
      <c r="B728" s="199" t="s">
        <v>423</v>
      </c>
      <c r="C728" s="1037" t="s">
        <v>432</v>
      </c>
      <c r="D728" s="1037"/>
      <c r="E728" s="1037"/>
      <c r="F728" s="201"/>
      <c r="G728" s="201"/>
      <c r="H728" s="201"/>
      <c r="I728" s="201"/>
      <c r="J728" s="202">
        <v>7.07</v>
      </c>
      <c r="K728" s="201" t="s">
        <v>3136</v>
      </c>
      <c r="L728" s="202">
        <v>9.2799999999999994</v>
      </c>
      <c r="M728" s="201"/>
      <c r="N728" s="203"/>
      <c r="V728" s="189"/>
      <c r="W728" s="195"/>
      <c r="X728" s="195"/>
      <c r="Z728" s="163" t="s">
        <v>432</v>
      </c>
      <c r="AC728" s="195"/>
      <c r="AF728" s="207"/>
    </row>
    <row r="729" spans="1:32" s="160" customFormat="1" ht="12" x14ac:dyDescent="0.2">
      <c r="A729" s="200"/>
      <c r="B729" s="199" t="s">
        <v>434</v>
      </c>
      <c r="C729" s="1037" t="s">
        <v>435</v>
      </c>
      <c r="D729" s="1037"/>
      <c r="E729" s="1037"/>
      <c r="F729" s="201"/>
      <c r="G729" s="201"/>
      <c r="H729" s="201"/>
      <c r="I729" s="201"/>
      <c r="J729" s="202">
        <v>1.98</v>
      </c>
      <c r="K729" s="201" t="s">
        <v>3136</v>
      </c>
      <c r="L729" s="202">
        <v>2.6</v>
      </c>
      <c r="M729" s="201"/>
      <c r="N729" s="203"/>
      <c r="V729" s="189"/>
      <c r="W729" s="195"/>
      <c r="X729" s="195"/>
      <c r="Z729" s="163" t="s">
        <v>435</v>
      </c>
      <c r="AC729" s="195"/>
      <c r="AF729" s="207"/>
    </row>
    <row r="730" spans="1:32" s="160" customFormat="1" ht="12" x14ac:dyDescent="0.2">
      <c r="A730" s="200"/>
      <c r="B730" s="199" t="s">
        <v>437</v>
      </c>
      <c r="C730" s="1037" t="s">
        <v>438</v>
      </c>
      <c r="D730" s="1037"/>
      <c r="E730" s="1037"/>
      <c r="F730" s="201"/>
      <c r="G730" s="201"/>
      <c r="H730" s="201"/>
      <c r="I730" s="201"/>
      <c r="J730" s="202">
        <v>0.12</v>
      </c>
      <c r="K730" s="201" t="s">
        <v>3136</v>
      </c>
      <c r="L730" s="202">
        <v>0.16</v>
      </c>
      <c r="M730" s="201"/>
      <c r="N730" s="203"/>
      <c r="V730" s="189"/>
      <c r="W730" s="195"/>
      <c r="X730" s="195"/>
      <c r="Z730" s="163" t="s">
        <v>438</v>
      </c>
      <c r="AC730" s="195"/>
      <c r="AF730" s="207"/>
    </row>
    <row r="731" spans="1:32" s="160" customFormat="1" ht="12" x14ac:dyDescent="0.2">
      <c r="A731" s="200"/>
      <c r="B731" s="199" t="s">
        <v>439</v>
      </c>
      <c r="C731" s="1037" t="s">
        <v>440</v>
      </c>
      <c r="D731" s="1037"/>
      <c r="E731" s="1037"/>
      <c r="F731" s="201"/>
      <c r="G731" s="201"/>
      <c r="H731" s="201"/>
      <c r="I731" s="201"/>
      <c r="J731" s="202">
        <v>5.71</v>
      </c>
      <c r="K731" s="201"/>
      <c r="L731" s="202">
        <v>5.71</v>
      </c>
      <c r="M731" s="201"/>
      <c r="N731" s="203"/>
      <c r="V731" s="189"/>
      <c r="W731" s="195"/>
      <c r="X731" s="195"/>
      <c r="Z731" s="163" t="s">
        <v>440</v>
      </c>
      <c r="AC731" s="195"/>
      <c r="AF731" s="207"/>
    </row>
    <row r="732" spans="1:32" s="160" customFormat="1" ht="12" x14ac:dyDescent="0.2">
      <c r="A732" s="196"/>
      <c r="B732" s="204" t="s">
        <v>3161</v>
      </c>
      <c r="C732" s="1048" t="s">
        <v>2532</v>
      </c>
      <c r="D732" s="1048"/>
      <c r="E732" s="1048"/>
      <c r="F732" s="205" t="s">
        <v>488</v>
      </c>
      <c r="G732" s="205" t="s">
        <v>489</v>
      </c>
      <c r="H732" s="205"/>
      <c r="I732" s="205" t="s">
        <v>489</v>
      </c>
      <c r="J732" s="199"/>
      <c r="K732" s="201"/>
      <c r="L732" s="202"/>
      <c r="M732" s="201"/>
      <c r="N732" s="206"/>
      <c r="V732" s="189"/>
      <c r="W732" s="195"/>
      <c r="X732" s="195"/>
      <c r="AC732" s="195"/>
      <c r="AF732" s="207" t="s">
        <v>2532</v>
      </c>
    </row>
    <row r="733" spans="1:32" s="160" customFormat="1" ht="22.5" x14ac:dyDescent="0.2">
      <c r="A733" s="196"/>
      <c r="B733" s="204" t="s">
        <v>3356</v>
      </c>
      <c r="C733" s="1048" t="s">
        <v>3357</v>
      </c>
      <c r="D733" s="1048"/>
      <c r="E733" s="1048"/>
      <c r="F733" s="205" t="s">
        <v>1017</v>
      </c>
      <c r="G733" s="205" t="s">
        <v>423</v>
      </c>
      <c r="H733" s="205"/>
      <c r="I733" s="205" t="s">
        <v>423</v>
      </c>
      <c r="J733" s="199"/>
      <c r="K733" s="201"/>
      <c r="L733" s="202"/>
      <c r="M733" s="201"/>
      <c r="N733" s="206"/>
      <c r="V733" s="189"/>
      <c r="W733" s="195"/>
      <c r="X733" s="195"/>
      <c r="AC733" s="195"/>
      <c r="AF733" s="207" t="s">
        <v>3357</v>
      </c>
    </row>
    <row r="734" spans="1:32" s="160" customFormat="1" ht="12" x14ac:dyDescent="0.2">
      <c r="A734" s="200"/>
      <c r="B734" s="199"/>
      <c r="C734" s="1037" t="s">
        <v>443</v>
      </c>
      <c r="D734" s="1037"/>
      <c r="E734" s="1037"/>
      <c r="F734" s="201" t="s">
        <v>444</v>
      </c>
      <c r="G734" s="201" t="s">
        <v>3358</v>
      </c>
      <c r="H734" s="201" t="s">
        <v>3136</v>
      </c>
      <c r="I734" s="201" t="s">
        <v>3359</v>
      </c>
      <c r="J734" s="202"/>
      <c r="K734" s="201"/>
      <c r="L734" s="202"/>
      <c r="M734" s="201"/>
      <c r="N734" s="203"/>
      <c r="V734" s="189"/>
      <c r="W734" s="195"/>
      <c r="X734" s="195"/>
      <c r="AA734" s="163" t="s">
        <v>443</v>
      </c>
      <c r="AC734" s="195"/>
      <c r="AF734" s="207"/>
    </row>
    <row r="735" spans="1:32" s="160" customFormat="1" ht="12" x14ac:dyDescent="0.2">
      <c r="A735" s="200"/>
      <c r="B735" s="199"/>
      <c r="C735" s="1037" t="s">
        <v>447</v>
      </c>
      <c r="D735" s="1037"/>
      <c r="E735" s="1037"/>
      <c r="F735" s="201" t="s">
        <v>444</v>
      </c>
      <c r="G735" s="201" t="s">
        <v>2649</v>
      </c>
      <c r="H735" s="201" t="s">
        <v>3136</v>
      </c>
      <c r="I735" s="201" t="s">
        <v>3297</v>
      </c>
      <c r="J735" s="202"/>
      <c r="K735" s="201"/>
      <c r="L735" s="202"/>
      <c r="M735" s="201"/>
      <c r="N735" s="203"/>
      <c r="V735" s="189"/>
      <c r="W735" s="195"/>
      <c r="X735" s="195"/>
      <c r="AA735" s="163" t="s">
        <v>447</v>
      </c>
      <c r="AC735" s="195"/>
      <c r="AF735" s="207"/>
    </row>
    <row r="736" spans="1:32" s="160" customFormat="1" ht="12" x14ac:dyDescent="0.2">
      <c r="A736" s="200"/>
      <c r="B736" s="199"/>
      <c r="C736" s="1047" t="s">
        <v>450</v>
      </c>
      <c r="D736" s="1047"/>
      <c r="E736" s="1047"/>
      <c r="F736" s="208"/>
      <c r="G736" s="208"/>
      <c r="H736" s="208"/>
      <c r="I736" s="208"/>
      <c r="J736" s="209">
        <v>14.76</v>
      </c>
      <c r="K736" s="208"/>
      <c r="L736" s="209">
        <v>17.59</v>
      </c>
      <c r="M736" s="208"/>
      <c r="N736" s="210"/>
      <c r="V736" s="189"/>
      <c r="W736" s="195"/>
      <c r="X736" s="195"/>
      <c r="AB736" s="163" t="s">
        <v>450</v>
      </c>
      <c r="AC736" s="195"/>
      <c r="AF736" s="207"/>
    </row>
    <row r="737" spans="1:32" s="160" customFormat="1" ht="12" x14ac:dyDescent="0.2">
      <c r="A737" s="200"/>
      <c r="B737" s="199"/>
      <c r="C737" s="1037" t="s">
        <v>451</v>
      </c>
      <c r="D737" s="1037"/>
      <c r="E737" s="1037"/>
      <c r="F737" s="201"/>
      <c r="G737" s="201"/>
      <c r="H737" s="201"/>
      <c r="I737" s="201"/>
      <c r="J737" s="202"/>
      <c r="K737" s="201"/>
      <c r="L737" s="202">
        <v>9.44</v>
      </c>
      <c r="M737" s="201"/>
      <c r="N737" s="203"/>
      <c r="V737" s="189"/>
      <c r="W737" s="195"/>
      <c r="X737" s="195"/>
      <c r="AA737" s="163" t="s">
        <v>451</v>
      </c>
      <c r="AC737" s="195"/>
      <c r="AF737" s="207"/>
    </row>
    <row r="738" spans="1:32" s="160" customFormat="1" ht="45" x14ac:dyDescent="0.2">
      <c r="A738" s="200"/>
      <c r="B738" s="199" t="s">
        <v>2540</v>
      </c>
      <c r="C738" s="1037" t="s">
        <v>2541</v>
      </c>
      <c r="D738" s="1037"/>
      <c r="E738" s="1037"/>
      <c r="F738" s="201" t="s">
        <v>454</v>
      </c>
      <c r="G738" s="201" t="s">
        <v>1241</v>
      </c>
      <c r="H738" s="201"/>
      <c r="I738" s="201" t="s">
        <v>1241</v>
      </c>
      <c r="J738" s="202"/>
      <c r="K738" s="201"/>
      <c r="L738" s="202">
        <v>11.42</v>
      </c>
      <c r="M738" s="201"/>
      <c r="N738" s="203"/>
      <c r="V738" s="189"/>
      <c r="W738" s="195"/>
      <c r="X738" s="195"/>
      <c r="AA738" s="163" t="s">
        <v>2541</v>
      </c>
      <c r="AC738" s="195"/>
      <c r="AF738" s="207"/>
    </row>
    <row r="739" spans="1:32" s="160" customFormat="1" ht="45" x14ac:dyDescent="0.2">
      <c r="A739" s="200"/>
      <c r="B739" s="199" t="s">
        <v>2542</v>
      </c>
      <c r="C739" s="1037" t="s">
        <v>2543</v>
      </c>
      <c r="D739" s="1037"/>
      <c r="E739" s="1037"/>
      <c r="F739" s="201" t="s">
        <v>454</v>
      </c>
      <c r="G739" s="201" t="s">
        <v>974</v>
      </c>
      <c r="H739" s="201"/>
      <c r="I739" s="201" t="s">
        <v>974</v>
      </c>
      <c r="J739" s="202"/>
      <c r="K739" s="201"/>
      <c r="L739" s="202">
        <v>6.8</v>
      </c>
      <c r="M739" s="201"/>
      <c r="N739" s="203"/>
      <c r="V739" s="189"/>
      <c r="W739" s="195"/>
      <c r="X739" s="195"/>
      <c r="AA739" s="163" t="s">
        <v>2543</v>
      </c>
      <c r="AC739" s="195"/>
      <c r="AF739" s="207"/>
    </row>
    <row r="740" spans="1:32" s="160" customFormat="1" ht="12" x14ac:dyDescent="0.2">
      <c r="A740" s="211"/>
      <c r="B740" s="212"/>
      <c r="C740" s="1039" t="s">
        <v>459</v>
      </c>
      <c r="D740" s="1039"/>
      <c r="E740" s="1039"/>
      <c r="F740" s="192"/>
      <c r="G740" s="192"/>
      <c r="H740" s="192"/>
      <c r="I740" s="192"/>
      <c r="J740" s="193"/>
      <c r="K740" s="192"/>
      <c r="L740" s="193">
        <v>35.81</v>
      </c>
      <c r="M740" s="208"/>
      <c r="N740" s="194"/>
      <c r="V740" s="189"/>
      <c r="W740" s="195"/>
      <c r="X740" s="195"/>
      <c r="AC740" s="195" t="s">
        <v>459</v>
      </c>
      <c r="AF740" s="207"/>
    </row>
    <row r="741" spans="1:32" s="160" customFormat="1" ht="33.75" x14ac:dyDescent="0.2">
      <c r="A741" s="190" t="s">
        <v>1066</v>
      </c>
      <c r="B741" s="191" t="s">
        <v>3360</v>
      </c>
      <c r="C741" s="1039" t="s">
        <v>3361</v>
      </c>
      <c r="D741" s="1039"/>
      <c r="E741" s="1039"/>
      <c r="F741" s="192" t="s">
        <v>1017</v>
      </c>
      <c r="G741" s="192"/>
      <c r="H741" s="192"/>
      <c r="I741" s="192" t="s">
        <v>423</v>
      </c>
      <c r="J741" s="193">
        <v>200</v>
      </c>
      <c r="K741" s="192"/>
      <c r="L741" s="193">
        <v>200</v>
      </c>
      <c r="M741" s="192"/>
      <c r="N741" s="194"/>
      <c r="V741" s="189"/>
      <c r="W741" s="195"/>
      <c r="X741" s="195" t="s">
        <v>3361</v>
      </c>
      <c r="AC741" s="195"/>
      <c r="AF741" s="207"/>
    </row>
    <row r="742" spans="1:32" s="160" customFormat="1" ht="12" x14ac:dyDescent="0.2">
      <c r="A742" s="211"/>
      <c r="B742" s="212"/>
      <c r="C742" s="168" t="s">
        <v>462</v>
      </c>
      <c r="D742" s="213"/>
      <c r="E742" s="213"/>
      <c r="F742" s="214"/>
      <c r="G742" s="214"/>
      <c r="H742" s="214"/>
      <c r="I742" s="214"/>
      <c r="J742" s="215"/>
      <c r="K742" s="214"/>
      <c r="L742" s="215"/>
      <c r="M742" s="216"/>
      <c r="N742" s="217"/>
      <c r="V742" s="189"/>
      <c r="W742" s="195"/>
      <c r="X742" s="195"/>
      <c r="AC742" s="195"/>
      <c r="AF742" s="207"/>
    </row>
    <row r="743" spans="1:32" s="160" customFormat="1" ht="12" x14ac:dyDescent="0.2">
      <c r="A743" s="1040" t="s">
        <v>3392</v>
      </c>
      <c r="B743" s="1041"/>
      <c r="C743" s="1041"/>
      <c r="D743" s="1041"/>
      <c r="E743" s="1041"/>
      <c r="F743" s="1041"/>
      <c r="G743" s="1041"/>
      <c r="H743" s="1041"/>
      <c r="I743" s="1041"/>
      <c r="J743" s="1041"/>
      <c r="K743" s="1041"/>
      <c r="L743" s="1041"/>
      <c r="M743" s="1041"/>
      <c r="N743" s="1042"/>
      <c r="V743" s="189"/>
      <c r="W743" s="195" t="s">
        <v>3392</v>
      </c>
      <c r="X743" s="195"/>
      <c r="AC743" s="195"/>
      <c r="AF743" s="207"/>
    </row>
    <row r="744" spans="1:32" s="160" customFormat="1" ht="12" x14ac:dyDescent="0.2">
      <c r="A744" s="1040" t="s">
        <v>3393</v>
      </c>
      <c r="B744" s="1041"/>
      <c r="C744" s="1041"/>
      <c r="D744" s="1041"/>
      <c r="E744" s="1041"/>
      <c r="F744" s="1041"/>
      <c r="G744" s="1041"/>
      <c r="H744" s="1041"/>
      <c r="I744" s="1041"/>
      <c r="J744" s="1041"/>
      <c r="K744" s="1041"/>
      <c r="L744" s="1041"/>
      <c r="M744" s="1041"/>
      <c r="N744" s="1042"/>
      <c r="V744" s="189"/>
      <c r="W744" s="195" t="s">
        <v>3393</v>
      </c>
      <c r="X744" s="195"/>
      <c r="AC744" s="195"/>
      <c r="AF744" s="207"/>
    </row>
    <row r="745" spans="1:32" s="160" customFormat="1" ht="45" x14ac:dyDescent="0.2">
      <c r="A745" s="190" t="s">
        <v>1071</v>
      </c>
      <c r="B745" s="191" t="s">
        <v>3394</v>
      </c>
      <c r="C745" s="1039" t="s">
        <v>3395</v>
      </c>
      <c r="D745" s="1039"/>
      <c r="E745" s="1039"/>
      <c r="F745" s="192" t="s">
        <v>1017</v>
      </c>
      <c r="G745" s="192"/>
      <c r="H745" s="192"/>
      <c r="I745" s="192" t="s">
        <v>434</v>
      </c>
      <c r="J745" s="193"/>
      <c r="K745" s="192"/>
      <c r="L745" s="193"/>
      <c r="M745" s="192"/>
      <c r="N745" s="194"/>
      <c r="V745" s="189"/>
      <c r="W745" s="195"/>
      <c r="X745" s="195" t="s">
        <v>3395</v>
      </c>
      <c r="AC745" s="195"/>
      <c r="AF745" s="207"/>
    </row>
    <row r="746" spans="1:32" s="160" customFormat="1" ht="33.75" x14ac:dyDescent="0.2">
      <c r="A746" s="198"/>
      <c r="B746" s="199" t="s">
        <v>430</v>
      </c>
      <c r="C746" s="1037" t="s">
        <v>431</v>
      </c>
      <c r="D746" s="1037"/>
      <c r="E746" s="1037"/>
      <c r="F746" s="1037"/>
      <c r="G746" s="1037"/>
      <c r="H746" s="1037"/>
      <c r="I746" s="1037"/>
      <c r="J746" s="1037"/>
      <c r="K746" s="1037"/>
      <c r="L746" s="1037"/>
      <c r="M746" s="1037"/>
      <c r="N746" s="1046"/>
      <c r="V746" s="189"/>
      <c r="W746" s="195"/>
      <c r="X746" s="195"/>
      <c r="Y746" s="163" t="s">
        <v>431</v>
      </c>
      <c r="AC746" s="195"/>
      <c r="AF746" s="207"/>
    </row>
    <row r="747" spans="1:32" s="160" customFormat="1" ht="12" x14ac:dyDescent="0.2">
      <c r="A747" s="198"/>
      <c r="B747" s="199" t="s">
        <v>3134</v>
      </c>
      <c r="C747" s="1037" t="s">
        <v>3135</v>
      </c>
      <c r="D747" s="1037"/>
      <c r="E747" s="1037"/>
      <c r="F747" s="1037"/>
      <c r="G747" s="1037"/>
      <c r="H747" s="1037"/>
      <c r="I747" s="1037"/>
      <c r="J747" s="1037"/>
      <c r="K747" s="1037"/>
      <c r="L747" s="1037"/>
      <c r="M747" s="1037"/>
      <c r="N747" s="1046"/>
      <c r="V747" s="189"/>
      <c r="W747" s="195"/>
      <c r="X747" s="195"/>
      <c r="Y747" s="163" t="s">
        <v>3135</v>
      </c>
      <c r="AC747" s="195"/>
      <c r="AF747" s="207"/>
    </row>
    <row r="748" spans="1:32" s="160" customFormat="1" ht="12" x14ac:dyDescent="0.2">
      <c r="A748" s="200"/>
      <c r="B748" s="199" t="s">
        <v>423</v>
      </c>
      <c r="C748" s="1037" t="s">
        <v>432</v>
      </c>
      <c r="D748" s="1037"/>
      <c r="E748" s="1037"/>
      <c r="F748" s="201"/>
      <c r="G748" s="201"/>
      <c r="H748" s="201"/>
      <c r="I748" s="201"/>
      <c r="J748" s="202">
        <v>35.11</v>
      </c>
      <c r="K748" s="201" t="s">
        <v>3136</v>
      </c>
      <c r="L748" s="202">
        <v>92.16</v>
      </c>
      <c r="M748" s="201"/>
      <c r="N748" s="203"/>
      <c r="V748" s="189"/>
      <c r="W748" s="195"/>
      <c r="X748" s="195"/>
      <c r="Z748" s="163" t="s">
        <v>432</v>
      </c>
      <c r="AC748" s="195"/>
      <c r="AF748" s="207"/>
    </row>
    <row r="749" spans="1:32" s="160" customFormat="1" ht="12" x14ac:dyDescent="0.2">
      <c r="A749" s="200"/>
      <c r="B749" s="199" t="s">
        <v>434</v>
      </c>
      <c r="C749" s="1037" t="s">
        <v>435</v>
      </c>
      <c r="D749" s="1037"/>
      <c r="E749" s="1037"/>
      <c r="F749" s="201"/>
      <c r="G749" s="201"/>
      <c r="H749" s="201"/>
      <c r="I749" s="201"/>
      <c r="J749" s="202">
        <v>6.62</v>
      </c>
      <c r="K749" s="201" t="s">
        <v>3136</v>
      </c>
      <c r="L749" s="202">
        <v>17.38</v>
      </c>
      <c r="M749" s="201"/>
      <c r="N749" s="203"/>
      <c r="V749" s="189"/>
      <c r="W749" s="195"/>
      <c r="X749" s="195"/>
      <c r="Z749" s="163" t="s">
        <v>435</v>
      </c>
      <c r="AC749" s="195"/>
      <c r="AF749" s="207"/>
    </row>
    <row r="750" spans="1:32" s="160" customFormat="1" ht="12" x14ac:dyDescent="0.2">
      <c r="A750" s="200"/>
      <c r="B750" s="199" t="s">
        <v>437</v>
      </c>
      <c r="C750" s="1037" t="s">
        <v>438</v>
      </c>
      <c r="D750" s="1037"/>
      <c r="E750" s="1037"/>
      <c r="F750" s="201"/>
      <c r="G750" s="201"/>
      <c r="H750" s="201"/>
      <c r="I750" s="201"/>
      <c r="J750" s="202">
        <v>0.6</v>
      </c>
      <c r="K750" s="201" t="s">
        <v>3136</v>
      </c>
      <c r="L750" s="202">
        <v>1.58</v>
      </c>
      <c r="M750" s="201"/>
      <c r="N750" s="203"/>
      <c r="V750" s="189"/>
      <c r="W750" s="195"/>
      <c r="X750" s="195"/>
      <c r="Z750" s="163" t="s">
        <v>438</v>
      </c>
      <c r="AC750" s="195"/>
      <c r="AF750" s="207"/>
    </row>
    <row r="751" spans="1:32" s="160" customFormat="1" ht="12" x14ac:dyDescent="0.2">
      <c r="A751" s="200"/>
      <c r="B751" s="199" t="s">
        <v>439</v>
      </c>
      <c r="C751" s="1037" t="s">
        <v>440</v>
      </c>
      <c r="D751" s="1037"/>
      <c r="E751" s="1037"/>
      <c r="F751" s="201"/>
      <c r="G751" s="201"/>
      <c r="H751" s="201"/>
      <c r="I751" s="201"/>
      <c r="J751" s="202">
        <v>2.0299999999999998</v>
      </c>
      <c r="K751" s="201"/>
      <c r="L751" s="202">
        <v>4.0599999999999996</v>
      </c>
      <c r="M751" s="201"/>
      <c r="N751" s="203"/>
      <c r="V751" s="189"/>
      <c r="W751" s="195"/>
      <c r="X751" s="195"/>
      <c r="Z751" s="163" t="s">
        <v>440</v>
      </c>
      <c r="AC751" s="195"/>
      <c r="AF751" s="207"/>
    </row>
    <row r="752" spans="1:32" s="160" customFormat="1" ht="12" x14ac:dyDescent="0.2">
      <c r="A752" s="200"/>
      <c r="B752" s="199"/>
      <c r="C752" s="1037" t="s">
        <v>443</v>
      </c>
      <c r="D752" s="1037"/>
      <c r="E752" s="1037"/>
      <c r="F752" s="201" t="s">
        <v>444</v>
      </c>
      <c r="G752" s="201" t="s">
        <v>3396</v>
      </c>
      <c r="H752" s="201" t="s">
        <v>3136</v>
      </c>
      <c r="I752" s="201" t="s">
        <v>3397</v>
      </c>
      <c r="J752" s="202"/>
      <c r="K752" s="201"/>
      <c r="L752" s="202"/>
      <c r="M752" s="201"/>
      <c r="N752" s="203"/>
      <c r="V752" s="189"/>
      <c r="W752" s="195"/>
      <c r="X752" s="195"/>
      <c r="AA752" s="163" t="s">
        <v>443</v>
      </c>
      <c r="AC752" s="195"/>
      <c r="AF752" s="207"/>
    </row>
    <row r="753" spans="1:32" s="160" customFormat="1" ht="12" x14ac:dyDescent="0.2">
      <c r="A753" s="200"/>
      <c r="B753" s="199"/>
      <c r="C753" s="1037" t="s">
        <v>447</v>
      </c>
      <c r="D753" s="1037"/>
      <c r="E753" s="1037"/>
      <c r="F753" s="201" t="s">
        <v>444</v>
      </c>
      <c r="G753" s="201" t="s">
        <v>2201</v>
      </c>
      <c r="H753" s="201" t="s">
        <v>3136</v>
      </c>
      <c r="I753" s="201" t="s">
        <v>3372</v>
      </c>
      <c r="J753" s="202"/>
      <c r="K753" s="201"/>
      <c r="L753" s="202"/>
      <c r="M753" s="201"/>
      <c r="N753" s="203"/>
      <c r="V753" s="189"/>
      <c r="W753" s="195"/>
      <c r="X753" s="195"/>
      <c r="AA753" s="163" t="s">
        <v>447</v>
      </c>
      <c r="AC753" s="195"/>
      <c r="AF753" s="207"/>
    </row>
    <row r="754" spans="1:32" s="160" customFormat="1" ht="12" x14ac:dyDescent="0.2">
      <c r="A754" s="200"/>
      <c r="B754" s="199"/>
      <c r="C754" s="1047" t="s">
        <v>450</v>
      </c>
      <c r="D754" s="1047"/>
      <c r="E754" s="1047"/>
      <c r="F754" s="208"/>
      <c r="G754" s="208"/>
      <c r="H754" s="208"/>
      <c r="I754" s="208"/>
      <c r="J754" s="209">
        <v>43.76</v>
      </c>
      <c r="K754" s="208"/>
      <c r="L754" s="209">
        <v>113.6</v>
      </c>
      <c r="M754" s="208"/>
      <c r="N754" s="210"/>
      <c r="V754" s="189"/>
      <c r="W754" s="195"/>
      <c r="X754" s="195"/>
      <c r="AB754" s="163" t="s">
        <v>450</v>
      </c>
      <c r="AC754" s="195"/>
      <c r="AF754" s="207"/>
    </row>
    <row r="755" spans="1:32" s="160" customFormat="1" ht="12" x14ac:dyDescent="0.2">
      <c r="A755" s="200"/>
      <c r="B755" s="199"/>
      <c r="C755" s="1037" t="s">
        <v>451</v>
      </c>
      <c r="D755" s="1037"/>
      <c r="E755" s="1037"/>
      <c r="F755" s="201"/>
      <c r="G755" s="201"/>
      <c r="H755" s="201"/>
      <c r="I755" s="201"/>
      <c r="J755" s="202"/>
      <c r="K755" s="201"/>
      <c r="L755" s="202">
        <v>93.74</v>
      </c>
      <c r="M755" s="201"/>
      <c r="N755" s="203"/>
      <c r="V755" s="189"/>
      <c r="W755" s="195"/>
      <c r="X755" s="195"/>
      <c r="AA755" s="163" t="s">
        <v>451</v>
      </c>
      <c r="AC755" s="195"/>
      <c r="AF755" s="207"/>
    </row>
    <row r="756" spans="1:32" s="160" customFormat="1" ht="45" x14ac:dyDescent="0.2">
      <c r="A756" s="200"/>
      <c r="B756" s="199" t="s">
        <v>2540</v>
      </c>
      <c r="C756" s="1037" t="s">
        <v>2541</v>
      </c>
      <c r="D756" s="1037"/>
      <c r="E756" s="1037"/>
      <c r="F756" s="201" t="s">
        <v>454</v>
      </c>
      <c r="G756" s="201" t="s">
        <v>1241</v>
      </c>
      <c r="H756" s="201"/>
      <c r="I756" s="201" t="s">
        <v>1241</v>
      </c>
      <c r="J756" s="202"/>
      <c r="K756" s="201"/>
      <c r="L756" s="202">
        <v>113.43</v>
      </c>
      <c r="M756" s="201"/>
      <c r="N756" s="203"/>
      <c r="V756" s="189"/>
      <c r="W756" s="195"/>
      <c r="X756" s="195"/>
      <c r="AA756" s="163" t="s">
        <v>2541</v>
      </c>
      <c r="AC756" s="195"/>
      <c r="AF756" s="207"/>
    </row>
    <row r="757" spans="1:32" s="160" customFormat="1" ht="45" x14ac:dyDescent="0.2">
      <c r="A757" s="200"/>
      <c r="B757" s="199" t="s">
        <v>2542</v>
      </c>
      <c r="C757" s="1037" t="s">
        <v>2543</v>
      </c>
      <c r="D757" s="1037"/>
      <c r="E757" s="1037"/>
      <c r="F757" s="201" t="s">
        <v>454</v>
      </c>
      <c r="G757" s="201" t="s">
        <v>974</v>
      </c>
      <c r="H757" s="201"/>
      <c r="I757" s="201" t="s">
        <v>974</v>
      </c>
      <c r="J757" s="202"/>
      <c r="K757" s="201"/>
      <c r="L757" s="202">
        <v>67.489999999999995</v>
      </c>
      <c r="M757" s="201"/>
      <c r="N757" s="203"/>
      <c r="V757" s="189"/>
      <c r="W757" s="195"/>
      <c r="X757" s="195"/>
      <c r="AA757" s="163" t="s">
        <v>2543</v>
      </c>
      <c r="AC757" s="195"/>
      <c r="AF757" s="207"/>
    </row>
    <row r="758" spans="1:32" s="160" customFormat="1" ht="12" x14ac:dyDescent="0.2">
      <c r="A758" s="211"/>
      <c r="B758" s="212"/>
      <c r="C758" s="1039" t="s">
        <v>459</v>
      </c>
      <c r="D758" s="1039"/>
      <c r="E758" s="1039"/>
      <c r="F758" s="192"/>
      <c r="G758" s="192"/>
      <c r="H758" s="192"/>
      <c r="I758" s="192"/>
      <c r="J758" s="193"/>
      <c r="K758" s="192"/>
      <c r="L758" s="193">
        <v>294.52</v>
      </c>
      <c r="M758" s="208"/>
      <c r="N758" s="194"/>
      <c r="V758" s="189"/>
      <c r="W758" s="195"/>
      <c r="X758" s="195"/>
      <c r="AC758" s="195" t="s">
        <v>459</v>
      </c>
      <c r="AF758" s="207"/>
    </row>
    <row r="759" spans="1:32" s="160" customFormat="1" ht="33.75" x14ac:dyDescent="0.2">
      <c r="A759" s="190" t="s">
        <v>3398</v>
      </c>
      <c r="B759" s="191" t="s">
        <v>3399</v>
      </c>
      <c r="C759" s="1039" t="s">
        <v>3400</v>
      </c>
      <c r="D759" s="1039"/>
      <c r="E759" s="1039"/>
      <c r="F759" s="192" t="s">
        <v>1017</v>
      </c>
      <c r="G759" s="192"/>
      <c r="H759" s="192"/>
      <c r="I759" s="192" t="s">
        <v>434</v>
      </c>
      <c r="J759" s="193">
        <v>9954.5</v>
      </c>
      <c r="K759" s="192" t="s">
        <v>1361</v>
      </c>
      <c r="L759" s="193">
        <v>4062.1</v>
      </c>
      <c r="M759" s="192" t="s">
        <v>1362</v>
      </c>
      <c r="N759" s="194">
        <v>20148</v>
      </c>
      <c r="V759" s="189"/>
      <c r="W759" s="195"/>
      <c r="X759" s="195" t="s">
        <v>3400</v>
      </c>
      <c r="AC759" s="195"/>
      <c r="AF759" s="207"/>
    </row>
    <row r="760" spans="1:32" s="160" customFormat="1" ht="12" x14ac:dyDescent="0.2">
      <c r="A760" s="211"/>
      <c r="B760" s="212"/>
      <c r="C760" s="168" t="s">
        <v>3039</v>
      </c>
      <c r="D760" s="213"/>
      <c r="E760" s="213"/>
      <c r="F760" s="214"/>
      <c r="G760" s="214"/>
      <c r="H760" s="214"/>
      <c r="I760" s="214"/>
      <c r="J760" s="215"/>
      <c r="K760" s="214"/>
      <c r="L760" s="215"/>
      <c r="M760" s="216"/>
      <c r="N760" s="217"/>
      <c r="V760" s="189"/>
      <c r="W760" s="195"/>
      <c r="X760" s="195"/>
      <c r="AC760" s="195"/>
      <c r="AF760" s="207"/>
    </row>
    <row r="761" spans="1:32" s="160" customFormat="1" ht="12" x14ac:dyDescent="0.2">
      <c r="A761" s="196"/>
      <c r="B761" s="197"/>
      <c r="C761" s="1037" t="s">
        <v>3401</v>
      </c>
      <c r="D761" s="1037"/>
      <c r="E761" s="1037"/>
      <c r="F761" s="1037"/>
      <c r="G761" s="1037"/>
      <c r="H761" s="1037"/>
      <c r="I761" s="1037"/>
      <c r="J761" s="1037"/>
      <c r="K761" s="1037"/>
      <c r="L761" s="1037"/>
      <c r="M761" s="1037"/>
      <c r="N761" s="1046"/>
      <c r="V761" s="189"/>
      <c r="W761" s="195"/>
      <c r="X761" s="195"/>
      <c r="AC761" s="195"/>
      <c r="AD761" s="163" t="s">
        <v>3401</v>
      </c>
      <c r="AF761" s="207"/>
    </row>
    <row r="762" spans="1:32" s="160" customFormat="1" ht="22.5" x14ac:dyDescent="0.2">
      <c r="A762" s="198"/>
      <c r="B762" s="199" t="s">
        <v>1365</v>
      </c>
      <c r="C762" s="1037" t="s">
        <v>1366</v>
      </c>
      <c r="D762" s="1037"/>
      <c r="E762" s="1037"/>
      <c r="F762" s="1037"/>
      <c r="G762" s="1037"/>
      <c r="H762" s="1037"/>
      <c r="I762" s="1037"/>
      <c r="J762" s="1037"/>
      <c r="K762" s="1037"/>
      <c r="L762" s="1037"/>
      <c r="M762" s="1037"/>
      <c r="N762" s="1046"/>
      <c r="V762" s="189"/>
      <c r="W762" s="195"/>
      <c r="X762" s="195"/>
      <c r="Y762" s="163" t="s">
        <v>1366</v>
      </c>
      <c r="AC762" s="195"/>
      <c r="AF762" s="207"/>
    </row>
    <row r="763" spans="1:32" s="160" customFormat="1" ht="33.75" x14ac:dyDescent="0.2">
      <c r="A763" s="190" t="s">
        <v>1083</v>
      </c>
      <c r="B763" s="191" t="s">
        <v>3402</v>
      </c>
      <c r="C763" s="1039" t="s">
        <v>3403</v>
      </c>
      <c r="D763" s="1039"/>
      <c r="E763" s="1039"/>
      <c r="F763" s="192" t="s">
        <v>1017</v>
      </c>
      <c r="G763" s="192"/>
      <c r="H763" s="192"/>
      <c r="I763" s="192" t="s">
        <v>439</v>
      </c>
      <c r="J763" s="193">
        <v>1110.75</v>
      </c>
      <c r="K763" s="192" t="s">
        <v>566</v>
      </c>
      <c r="L763" s="193">
        <v>483.16</v>
      </c>
      <c r="M763" s="192" t="s">
        <v>567</v>
      </c>
      <c r="N763" s="194">
        <v>4532</v>
      </c>
      <c r="V763" s="189"/>
      <c r="W763" s="195"/>
      <c r="X763" s="195" t="s">
        <v>3403</v>
      </c>
      <c r="AC763" s="195"/>
      <c r="AF763" s="207"/>
    </row>
    <row r="764" spans="1:32" s="160" customFormat="1" ht="12" x14ac:dyDescent="0.2">
      <c r="A764" s="211"/>
      <c r="B764" s="212"/>
      <c r="C764" s="168" t="s">
        <v>462</v>
      </c>
      <c r="D764" s="213"/>
      <c r="E764" s="213"/>
      <c r="F764" s="214"/>
      <c r="G764" s="214"/>
      <c r="H764" s="214"/>
      <c r="I764" s="214"/>
      <c r="J764" s="215"/>
      <c r="K764" s="214"/>
      <c r="L764" s="215"/>
      <c r="M764" s="216"/>
      <c r="N764" s="217"/>
      <c r="V764" s="189"/>
      <c r="W764" s="195"/>
      <c r="X764" s="195"/>
      <c r="AC764" s="195"/>
      <c r="AF764" s="207"/>
    </row>
    <row r="765" spans="1:32" s="160" customFormat="1" ht="12" x14ac:dyDescent="0.2">
      <c r="A765" s="196"/>
      <c r="B765" s="197"/>
      <c r="C765" s="1037" t="s">
        <v>3404</v>
      </c>
      <c r="D765" s="1037"/>
      <c r="E765" s="1037"/>
      <c r="F765" s="1037"/>
      <c r="G765" s="1037"/>
      <c r="H765" s="1037"/>
      <c r="I765" s="1037"/>
      <c r="J765" s="1037"/>
      <c r="K765" s="1037"/>
      <c r="L765" s="1037"/>
      <c r="M765" s="1037"/>
      <c r="N765" s="1046"/>
      <c r="V765" s="189"/>
      <c r="W765" s="195"/>
      <c r="X765" s="195"/>
      <c r="AC765" s="195"/>
      <c r="AD765" s="163" t="s">
        <v>3404</v>
      </c>
      <c r="AF765" s="207"/>
    </row>
    <row r="766" spans="1:32" s="160" customFormat="1" ht="22.5" x14ac:dyDescent="0.2">
      <c r="A766" s="198"/>
      <c r="B766" s="199" t="s">
        <v>568</v>
      </c>
      <c r="C766" s="1037" t="s">
        <v>569</v>
      </c>
      <c r="D766" s="1037"/>
      <c r="E766" s="1037"/>
      <c r="F766" s="1037"/>
      <c r="G766" s="1037"/>
      <c r="H766" s="1037"/>
      <c r="I766" s="1037"/>
      <c r="J766" s="1037"/>
      <c r="K766" s="1037"/>
      <c r="L766" s="1037"/>
      <c r="M766" s="1037"/>
      <c r="N766" s="1046"/>
      <c r="V766" s="189"/>
      <c r="W766" s="195"/>
      <c r="X766" s="195"/>
      <c r="Y766" s="163" t="s">
        <v>569</v>
      </c>
      <c r="AC766" s="195"/>
      <c r="AF766" s="207"/>
    </row>
    <row r="767" spans="1:32" s="160" customFormat="1" ht="33.75" x14ac:dyDescent="0.2">
      <c r="A767" s="190" t="s">
        <v>1091</v>
      </c>
      <c r="B767" s="191" t="s">
        <v>3405</v>
      </c>
      <c r="C767" s="1039" t="s">
        <v>3406</v>
      </c>
      <c r="D767" s="1039"/>
      <c r="E767" s="1039"/>
      <c r="F767" s="192" t="s">
        <v>1017</v>
      </c>
      <c r="G767" s="192"/>
      <c r="H767" s="192"/>
      <c r="I767" s="192" t="s">
        <v>439</v>
      </c>
      <c r="J767" s="193">
        <v>867.25</v>
      </c>
      <c r="K767" s="192" t="s">
        <v>566</v>
      </c>
      <c r="L767" s="193">
        <v>377.19</v>
      </c>
      <c r="M767" s="192" t="s">
        <v>567</v>
      </c>
      <c r="N767" s="194">
        <v>3538</v>
      </c>
      <c r="V767" s="189"/>
      <c r="W767" s="195"/>
      <c r="X767" s="195" t="s">
        <v>3406</v>
      </c>
      <c r="AC767" s="195"/>
      <c r="AF767" s="207"/>
    </row>
    <row r="768" spans="1:32" s="160" customFormat="1" ht="12" x14ac:dyDescent="0.2">
      <c r="A768" s="211"/>
      <c r="B768" s="212"/>
      <c r="C768" s="168" t="s">
        <v>462</v>
      </c>
      <c r="D768" s="213"/>
      <c r="E768" s="213"/>
      <c r="F768" s="214"/>
      <c r="G768" s="214"/>
      <c r="H768" s="214"/>
      <c r="I768" s="214"/>
      <c r="J768" s="215"/>
      <c r="K768" s="214"/>
      <c r="L768" s="215"/>
      <c r="M768" s="216"/>
      <c r="N768" s="217"/>
      <c r="V768" s="189"/>
      <c r="W768" s="195"/>
      <c r="X768" s="195"/>
      <c r="AC768" s="195"/>
      <c r="AF768" s="207"/>
    </row>
    <row r="769" spans="1:32" s="160" customFormat="1" ht="12" x14ac:dyDescent="0.2">
      <c r="A769" s="196"/>
      <c r="B769" s="197"/>
      <c r="C769" s="1037" t="s">
        <v>3407</v>
      </c>
      <c r="D769" s="1037"/>
      <c r="E769" s="1037"/>
      <c r="F769" s="1037"/>
      <c r="G769" s="1037"/>
      <c r="H769" s="1037"/>
      <c r="I769" s="1037"/>
      <c r="J769" s="1037"/>
      <c r="K769" s="1037"/>
      <c r="L769" s="1037"/>
      <c r="M769" s="1037"/>
      <c r="N769" s="1046"/>
      <c r="V769" s="189"/>
      <c r="W769" s="195"/>
      <c r="X769" s="195"/>
      <c r="AC769" s="195"/>
      <c r="AD769" s="163" t="s">
        <v>3407</v>
      </c>
      <c r="AF769" s="207"/>
    </row>
    <row r="770" spans="1:32" s="160" customFormat="1" ht="22.5" x14ac:dyDescent="0.2">
      <c r="A770" s="198"/>
      <c r="B770" s="199" t="s">
        <v>568</v>
      </c>
      <c r="C770" s="1037" t="s">
        <v>569</v>
      </c>
      <c r="D770" s="1037"/>
      <c r="E770" s="1037"/>
      <c r="F770" s="1037"/>
      <c r="G770" s="1037"/>
      <c r="H770" s="1037"/>
      <c r="I770" s="1037"/>
      <c r="J770" s="1037"/>
      <c r="K770" s="1037"/>
      <c r="L770" s="1037"/>
      <c r="M770" s="1037"/>
      <c r="N770" s="1046"/>
      <c r="V770" s="189"/>
      <c r="W770" s="195"/>
      <c r="X770" s="195"/>
      <c r="Y770" s="163" t="s">
        <v>569</v>
      </c>
      <c r="AC770" s="195"/>
      <c r="AF770" s="207"/>
    </row>
    <row r="771" spans="1:32" s="160" customFormat="1" ht="33.75" x14ac:dyDescent="0.2">
      <c r="A771" s="190" t="s">
        <v>654</v>
      </c>
      <c r="B771" s="191" t="s">
        <v>2643</v>
      </c>
      <c r="C771" s="1039" t="s">
        <v>3408</v>
      </c>
      <c r="D771" s="1039"/>
      <c r="E771" s="1039"/>
      <c r="F771" s="192" t="s">
        <v>1017</v>
      </c>
      <c r="G771" s="192"/>
      <c r="H771" s="192"/>
      <c r="I771" s="192" t="s">
        <v>434</v>
      </c>
      <c r="J771" s="193"/>
      <c r="K771" s="192"/>
      <c r="L771" s="193"/>
      <c r="M771" s="192"/>
      <c r="N771" s="194"/>
      <c r="V771" s="189"/>
      <c r="W771" s="195"/>
      <c r="X771" s="195" t="s">
        <v>3408</v>
      </c>
      <c r="AC771" s="195"/>
      <c r="AF771" s="207"/>
    </row>
    <row r="772" spans="1:32" s="160" customFormat="1" ht="33.75" x14ac:dyDescent="0.2">
      <c r="A772" s="198"/>
      <c r="B772" s="199" t="s">
        <v>430</v>
      </c>
      <c r="C772" s="1037" t="s">
        <v>431</v>
      </c>
      <c r="D772" s="1037"/>
      <c r="E772" s="1037"/>
      <c r="F772" s="1037"/>
      <c r="G772" s="1037"/>
      <c r="H772" s="1037"/>
      <c r="I772" s="1037"/>
      <c r="J772" s="1037"/>
      <c r="K772" s="1037"/>
      <c r="L772" s="1037"/>
      <c r="M772" s="1037"/>
      <c r="N772" s="1046"/>
      <c r="V772" s="189"/>
      <c r="W772" s="195"/>
      <c r="X772" s="195"/>
      <c r="Y772" s="163" t="s">
        <v>431</v>
      </c>
      <c r="AC772" s="195"/>
      <c r="AF772" s="207"/>
    </row>
    <row r="773" spans="1:32" s="160" customFormat="1" ht="12" x14ac:dyDescent="0.2">
      <c r="A773" s="198"/>
      <c r="B773" s="199" t="s">
        <v>3134</v>
      </c>
      <c r="C773" s="1037" t="s">
        <v>3135</v>
      </c>
      <c r="D773" s="1037"/>
      <c r="E773" s="1037"/>
      <c r="F773" s="1037"/>
      <c r="G773" s="1037"/>
      <c r="H773" s="1037"/>
      <c r="I773" s="1037"/>
      <c r="J773" s="1037"/>
      <c r="K773" s="1037"/>
      <c r="L773" s="1037"/>
      <c r="M773" s="1037"/>
      <c r="N773" s="1046"/>
      <c r="V773" s="189"/>
      <c r="W773" s="195"/>
      <c r="X773" s="195"/>
      <c r="Y773" s="163" t="s">
        <v>3135</v>
      </c>
      <c r="AC773" s="195"/>
      <c r="AF773" s="207"/>
    </row>
    <row r="774" spans="1:32" s="160" customFormat="1" ht="12" x14ac:dyDescent="0.2">
      <c r="A774" s="200"/>
      <c r="B774" s="199" t="s">
        <v>423</v>
      </c>
      <c r="C774" s="1037" t="s">
        <v>432</v>
      </c>
      <c r="D774" s="1037"/>
      <c r="E774" s="1037"/>
      <c r="F774" s="201"/>
      <c r="G774" s="201"/>
      <c r="H774" s="201"/>
      <c r="I774" s="201"/>
      <c r="J774" s="202">
        <v>9.1300000000000008</v>
      </c>
      <c r="K774" s="201" t="s">
        <v>3136</v>
      </c>
      <c r="L774" s="202">
        <v>23.97</v>
      </c>
      <c r="M774" s="201"/>
      <c r="N774" s="203"/>
      <c r="V774" s="189"/>
      <c r="W774" s="195"/>
      <c r="X774" s="195"/>
      <c r="Z774" s="163" t="s">
        <v>432</v>
      </c>
      <c r="AC774" s="195"/>
      <c r="AF774" s="207"/>
    </row>
    <row r="775" spans="1:32" s="160" customFormat="1" ht="12" x14ac:dyDescent="0.2">
      <c r="A775" s="200"/>
      <c r="B775" s="199" t="s">
        <v>434</v>
      </c>
      <c r="C775" s="1037" t="s">
        <v>435</v>
      </c>
      <c r="D775" s="1037"/>
      <c r="E775" s="1037"/>
      <c r="F775" s="201"/>
      <c r="G775" s="201"/>
      <c r="H775" s="201"/>
      <c r="I775" s="201"/>
      <c r="J775" s="202">
        <v>1.47</v>
      </c>
      <c r="K775" s="201" t="s">
        <v>3136</v>
      </c>
      <c r="L775" s="202">
        <v>3.86</v>
      </c>
      <c r="M775" s="201"/>
      <c r="N775" s="203"/>
      <c r="V775" s="189"/>
      <c r="W775" s="195"/>
      <c r="X775" s="195"/>
      <c r="Z775" s="163" t="s">
        <v>435</v>
      </c>
      <c r="AC775" s="195"/>
      <c r="AF775" s="207"/>
    </row>
    <row r="776" spans="1:32" s="160" customFormat="1" ht="12" x14ac:dyDescent="0.2">
      <c r="A776" s="200"/>
      <c r="B776" s="199" t="s">
        <v>437</v>
      </c>
      <c r="C776" s="1037" t="s">
        <v>438</v>
      </c>
      <c r="D776" s="1037"/>
      <c r="E776" s="1037"/>
      <c r="F776" s="201"/>
      <c r="G776" s="201"/>
      <c r="H776" s="201"/>
      <c r="I776" s="201"/>
      <c r="J776" s="202">
        <v>0.12</v>
      </c>
      <c r="K776" s="201" t="s">
        <v>3136</v>
      </c>
      <c r="L776" s="202">
        <v>0.32</v>
      </c>
      <c r="M776" s="201"/>
      <c r="N776" s="203"/>
      <c r="V776" s="189"/>
      <c r="W776" s="195"/>
      <c r="X776" s="195"/>
      <c r="Z776" s="163" t="s">
        <v>438</v>
      </c>
      <c r="AC776" s="195"/>
      <c r="AF776" s="207"/>
    </row>
    <row r="777" spans="1:32" s="160" customFormat="1" ht="12" x14ac:dyDescent="0.2">
      <c r="A777" s="200"/>
      <c r="B777" s="199" t="s">
        <v>439</v>
      </c>
      <c r="C777" s="1037" t="s">
        <v>440</v>
      </c>
      <c r="D777" s="1037"/>
      <c r="E777" s="1037"/>
      <c r="F777" s="201"/>
      <c r="G777" s="201"/>
      <c r="H777" s="201"/>
      <c r="I777" s="201"/>
      <c r="J777" s="202">
        <v>7.49</v>
      </c>
      <c r="K777" s="201"/>
      <c r="L777" s="202">
        <v>14.98</v>
      </c>
      <c r="M777" s="201"/>
      <c r="N777" s="203"/>
      <c r="V777" s="189"/>
      <c r="W777" s="195"/>
      <c r="X777" s="195"/>
      <c r="Z777" s="163" t="s">
        <v>440</v>
      </c>
      <c r="AC777" s="195"/>
      <c r="AF777" s="207"/>
    </row>
    <row r="778" spans="1:32" s="160" customFormat="1" ht="12" x14ac:dyDescent="0.2">
      <c r="A778" s="196"/>
      <c r="B778" s="204" t="s">
        <v>2645</v>
      </c>
      <c r="C778" s="1048" t="s">
        <v>2646</v>
      </c>
      <c r="D778" s="1048"/>
      <c r="E778" s="1048"/>
      <c r="F778" s="205" t="s">
        <v>1017</v>
      </c>
      <c r="G778" s="205" t="s">
        <v>423</v>
      </c>
      <c r="H778" s="205"/>
      <c r="I778" s="205" t="s">
        <v>434</v>
      </c>
      <c r="J778" s="199"/>
      <c r="K778" s="201"/>
      <c r="L778" s="202"/>
      <c r="M778" s="201"/>
      <c r="N778" s="206"/>
      <c r="V778" s="189"/>
      <c r="W778" s="195"/>
      <c r="X778" s="195"/>
      <c r="AC778" s="195"/>
      <c r="AF778" s="207" t="s">
        <v>2646</v>
      </c>
    </row>
    <row r="779" spans="1:32" s="160" customFormat="1" ht="12" x14ac:dyDescent="0.2">
      <c r="A779" s="200"/>
      <c r="B779" s="199"/>
      <c r="C779" s="1037" t="s">
        <v>443</v>
      </c>
      <c r="D779" s="1037"/>
      <c r="E779" s="1037"/>
      <c r="F779" s="201" t="s">
        <v>444</v>
      </c>
      <c r="G779" s="201" t="s">
        <v>2647</v>
      </c>
      <c r="H779" s="201" t="s">
        <v>3136</v>
      </c>
      <c r="I779" s="201" t="s">
        <v>3409</v>
      </c>
      <c r="J779" s="202"/>
      <c r="K779" s="201"/>
      <c r="L779" s="202"/>
      <c r="M779" s="201"/>
      <c r="N779" s="203"/>
      <c r="V779" s="189"/>
      <c r="W779" s="195"/>
      <c r="X779" s="195"/>
      <c r="AA779" s="163" t="s">
        <v>443</v>
      </c>
      <c r="AC779" s="195"/>
      <c r="AF779" s="207"/>
    </row>
    <row r="780" spans="1:32" s="160" customFormat="1" ht="12" x14ac:dyDescent="0.2">
      <c r="A780" s="200"/>
      <c r="B780" s="199"/>
      <c r="C780" s="1037" t="s">
        <v>447</v>
      </c>
      <c r="D780" s="1037"/>
      <c r="E780" s="1037"/>
      <c r="F780" s="201" t="s">
        <v>444</v>
      </c>
      <c r="G780" s="201" t="s">
        <v>2649</v>
      </c>
      <c r="H780" s="201" t="s">
        <v>3136</v>
      </c>
      <c r="I780" s="201" t="s">
        <v>3318</v>
      </c>
      <c r="J780" s="202"/>
      <c r="K780" s="201"/>
      <c r="L780" s="202"/>
      <c r="M780" s="201"/>
      <c r="N780" s="203"/>
      <c r="V780" s="189"/>
      <c r="W780" s="195"/>
      <c r="X780" s="195"/>
      <c r="AA780" s="163" t="s">
        <v>447</v>
      </c>
      <c r="AC780" s="195"/>
      <c r="AF780" s="207"/>
    </row>
    <row r="781" spans="1:32" s="160" customFormat="1" ht="12" x14ac:dyDescent="0.2">
      <c r="A781" s="200"/>
      <c r="B781" s="199"/>
      <c r="C781" s="1047" t="s">
        <v>450</v>
      </c>
      <c r="D781" s="1047"/>
      <c r="E781" s="1047"/>
      <c r="F781" s="208"/>
      <c r="G781" s="208"/>
      <c r="H781" s="208"/>
      <c r="I781" s="208"/>
      <c r="J781" s="209">
        <v>18.09</v>
      </c>
      <c r="K781" s="208"/>
      <c r="L781" s="209">
        <v>42.81</v>
      </c>
      <c r="M781" s="208"/>
      <c r="N781" s="210"/>
      <c r="V781" s="189"/>
      <c r="W781" s="195"/>
      <c r="X781" s="195"/>
      <c r="AB781" s="163" t="s">
        <v>450</v>
      </c>
      <c r="AC781" s="195"/>
      <c r="AF781" s="207"/>
    </row>
    <row r="782" spans="1:32" s="160" customFormat="1" ht="12" x14ac:dyDescent="0.2">
      <c r="A782" s="200"/>
      <c r="B782" s="199"/>
      <c r="C782" s="1037" t="s">
        <v>451</v>
      </c>
      <c r="D782" s="1037"/>
      <c r="E782" s="1037"/>
      <c r="F782" s="201"/>
      <c r="G782" s="201"/>
      <c r="H782" s="201"/>
      <c r="I782" s="201"/>
      <c r="J782" s="202"/>
      <c r="K782" s="201"/>
      <c r="L782" s="202">
        <v>24.29</v>
      </c>
      <c r="M782" s="201"/>
      <c r="N782" s="203"/>
      <c r="V782" s="189"/>
      <c r="W782" s="195"/>
      <c r="X782" s="195"/>
      <c r="AA782" s="163" t="s">
        <v>451</v>
      </c>
      <c r="AC782" s="195"/>
      <c r="AF782" s="207"/>
    </row>
    <row r="783" spans="1:32" s="160" customFormat="1" ht="45" x14ac:dyDescent="0.2">
      <c r="A783" s="200"/>
      <c r="B783" s="199" t="s">
        <v>2540</v>
      </c>
      <c r="C783" s="1037" t="s">
        <v>2541</v>
      </c>
      <c r="D783" s="1037"/>
      <c r="E783" s="1037"/>
      <c r="F783" s="201" t="s">
        <v>454</v>
      </c>
      <c r="G783" s="201" t="s">
        <v>1241</v>
      </c>
      <c r="H783" s="201"/>
      <c r="I783" s="201" t="s">
        <v>1241</v>
      </c>
      <c r="J783" s="202"/>
      <c r="K783" s="201"/>
      <c r="L783" s="202">
        <v>29.39</v>
      </c>
      <c r="M783" s="201"/>
      <c r="N783" s="203"/>
      <c r="V783" s="189"/>
      <c r="W783" s="195"/>
      <c r="X783" s="195"/>
      <c r="AA783" s="163" t="s">
        <v>2541</v>
      </c>
      <c r="AC783" s="195"/>
      <c r="AF783" s="207"/>
    </row>
    <row r="784" spans="1:32" s="160" customFormat="1" ht="45" x14ac:dyDescent="0.2">
      <c r="A784" s="200"/>
      <c r="B784" s="199" t="s">
        <v>2542</v>
      </c>
      <c r="C784" s="1037" t="s">
        <v>2543</v>
      </c>
      <c r="D784" s="1037"/>
      <c r="E784" s="1037"/>
      <c r="F784" s="201" t="s">
        <v>454</v>
      </c>
      <c r="G784" s="201" t="s">
        <v>974</v>
      </c>
      <c r="H784" s="201"/>
      <c r="I784" s="201" t="s">
        <v>974</v>
      </c>
      <c r="J784" s="202"/>
      <c r="K784" s="201"/>
      <c r="L784" s="202">
        <v>17.489999999999998</v>
      </c>
      <c r="M784" s="201"/>
      <c r="N784" s="203"/>
      <c r="V784" s="189"/>
      <c r="W784" s="195"/>
      <c r="X784" s="195"/>
      <c r="AA784" s="163" t="s">
        <v>2543</v>
      </c>
      <c r="AC784" s="195"/>
      <c r="AF784" s="207"/>
    </row>
    <row r="785" spans="1:32" s="160" customFormat="1" ht="12" x14ac:dyDescent="0.2">
      <c r="A785" s="211"/>
      <c r="B785" s="212"/>
      <c r="C785" s="1039" t="s">
        <v>459</v>
      </c>
      <c r="D785" s="1039"/>
      <c r="E785" s="1039"/>
      <c r="F785" s="192"/>
      <c r="G785" s="192"/>
      <c r="H785" s="192"/>
      <c r="I785" s="192"/>
      <c r="J785" s="193"/>
      <c r="K785" s="192"/>
      <c r="L785" s="193">
        <v>89.69</v>
      </c>
      <c r="M785" s="208"/>
      <c r="N785" s="194"/>
      <c r="V785" s="189"/>
      <c r="W785" s="195"/>
      <c r="X785" s="195"/>
      <c r="AC785" s="195" t="s">
        <v>459</v>
      </c>
      <c r="AF785" s="207"/>
    </row>
    <row r="786" spans="1:32" s="160" customFormat="1" ht="33.75" x14ac:dyDescent="0.2">
      <c r="A786" s="190" t="s">
        <v>455</v>
      </c>
      <c r="B786" s="191" t="s">
        <v>3410</v>
      </c>
      <c r="C786" s="1039" t="s">
        <v>3411</v>
      </c>
      <c r="D786" s="1039"/>
      <c r="E786" s="1039"/>
      <c r="F786" s="192" t="s">
        <v>1017</v>
      </c>
      <c r="G786" s="192"/>
      <c r="H786" s="192"/>
      <c r="I786" s="192" t="s">
        <v>434</v>
      </c>
      <c r="J786" s="193">
        <v>1497.75</v>
      </c>
      <c r="K786" s="192" t="s">
        <v>566</v>
      </c>
      <c r="L786" s="193">
        <v>325.69</v>
      </c>
      <c r="M786" s="192" t="s">
        <v>567</v>
      </c>
      <c r="N786" s="194">
        <v>3055</v>
      </c>
      <c r="V786" s="189"/>
      <c r="W786" s="195"/>
      <c r="X786" s="195" t="s">
        <v>3411</v>
      </c>
      <c r="AC786" s="195"/>
      <c r="AF786" s="207"/>
    </row>
    <row r="787" spans="1:32" s="160" customFormat="1" ht="12" x14ac:dyDescent="0.2">
      <c r="A787" s="211"/>
      <c r="B787" s="212"/>
      <c r="C787" s="168" t="s">
        <v>462</v>
      </c>
      <c r="D787" s="213"/>
      <c r="E787" s="213"/>
      <c r="F787" s="214"/>
      <c r="G787" s="214"/>
      <c r="H787" s="214"/>
      <c r="I787" s="214"/>
      <c r="J787" s="215"/>
      <c r="K787" s="214"/>
      <c r="L787" s="215"/>
      <c r="M787" s="216"/>
      <c r="N787" s="217"/>
      <c r="V787" s="189"/>
      <c r="W787" s="195"/>
      <c r="X787" s="195"/>
      <c r="AC787" s="195"/>
      <c r="AF787" s="207"/>
    </row>
    <row r="788" spans="1:32" s="160" customFormat="1" ht="12" x14ac:dyDescent="0.2">
      <c r="A788" s="196"/>
      <c r="B788" s="197"/>
      <c r="C788" s="1037" t="s">
        <v>3412</v>
      </c>
      <c r="D788" s="1037"/>
      <c r="E788" s="1037"/>
      <c r="F788" s="1037"/>
      <c r="G788" s="1037"/>
      <c r="H788" s="1037"/>
      <c r="I788" s="1037"/>
      <c r="J788" s="1037"/>
      <c r="K788" s="1037"/>
      <c r="L788" s="1037"/>
      <c r="M788" s="1037"/>
      <c r="N788" s="1046"/>
      <c r="V788" s="189"/>
      <c r="W788" s="195"/>
      <c r="X788" s="195"/>
      <c r="AC788" s="195"/>
      <c r="AD788" s="163" t="s">
        <v>3412</v>
      </c>
      <c r="AF788" s="207"/>
    </row>
    <row r="789" spans="1:32" s="160" customFormat="1" ht="22.5" x14ac:dyDescent="0.2">
      <c r="A789" s="198"/>
      <c r="B789" s="199" t="s">
        <v>568</v>
      </c>
      <c r="C789" s="1037" t="s">
        <v>569</v>
      </c>
      <c r="D789" s="1037"/>
      <c r="E789" s="1037"/>
      <c r="F789" s="1037"/>
      <c r="G789" s="1037"/>
      <c r="H789" s="1037"/>
      <c r="I789" s="1037"/>
      <c r="J789" s="1037"/>
      <c r="K789" s="1037"/>
      <c r="L789" s="1037"/>
      <c r="M789" s="1037"/>
      <c r="N789" s="1046"/>
      <c r="V789" s="189"/>
      <c r="W789" s="195"/>
      <c r="X789" s="195"/>
      <c r="Y789" s="163" t="s">
        <v>569</v>
      </c>
      <c r="AC789" s="195"/>
      <c r="AF789" s="207"/>
    </row>
    <row r="790" spans="1:32" s="160" customFormat="1" ht="45" x14ac:dyDescent="0.2">
      <c r="A790" s="190" t="s">
        <v>541</v>
      </c>
      <c r="B790" s="191" t="s">
        <v>3143</v>
      </c>
      <c r="C790" s="1039" t="s">
        <v>3144</v>
      </c>
      <c r="D790" s="1039"/>
      <c r="E790" s="1039"/>
      <c r="F790" s="192" t="s">
        <v>1017</v>
      </c>
      <c r="G790" s="192"/>
      <c r="H790" s="192"/>
      <c r="I790" s="192" t="s">
        <v>423</v>
      </c>
      <c r="J790" s="193"/>
      <c r="K790" s="192"/>
      <c r="L790" s="193"/>
      <c r="M790" s="192"/>
      <c r="N790" s="194"/>
      <c r="V790" s="189"/>
      <c r="W790" s="195"/>
      <c r="X790" s="195" t="s">
        <v>3144</v>
      </c>
      <c r="AC790" s="195"/>
      <c r="AF790" s="207"/>
    </row>
    <row r="791" spans="1:32" s="160" customFormat="1" ht="33.75" x14ac:dyDescent="0.2">
      <c r="A791" s="198"/>
      <c r="B791" s="199" t="s">
        <v>430</v>
      </c>
      <c r="C791" s="1037" t="s">
        <v>431</v>
      </c>
      <c r="D791" s="1037"/>
      <c r="E791" s="1037"/>
      <c r="F791" s="1037"/>
      <c r="G791" s="1037"/>
      <c r="H791" s="1037"/>
      <c r="I791" s="1037"/>
      <c r="J791" s="1037"/>
      <c r="K791" s="1037"/>
      <c r="L791" s="1037"/>
      <c r="M791" s="1037"/>
      <c r="N791" s="1046"/>
      <c r="V791" s="189"/>
      <c r="W791" s="195"/>
      <c r="X791" s="195"/>
      <c r="Y791" s="163" t="s">
        <v>431</v>
      </c>
      <c r="AC791" s="195"/>
      <c r="AF791" s="207"/>
    </row>
    <row r="792" spans="1:32" s="160" customFormat="1" ht="12" x14ac:dyDescent="0.2">
      <c r="A792" s="200"/>
      <c r="B792" s="199" t="s">
        <v>423</v>
      </c>
      <c r="C792" s="1037" t="s">
        <v>432</v>
      </c>
      <c r="D792" s="1037"/>
      <c r="E792" s="1037"/>
      <c r="F792" s="201"/>
      <c r="G792" s="201"/>
      <c r="H792" s="201"/>
      <c r="I792" s="201"/>
      <c r="J792" s="202">
        <v>20.440000000000001</v>
      </c>
      <c r="K792" s="201" t="s">
        <v>436</v>
      </c>
      <c r="L792" s="202">
        <v>25.55</v>
      </c>
      <c r="M792" s="201"/>
      <c r="N792" s="203"/>
      <c r="V792" s="189"/>
      <c r="W792" s="195"/>
      <c r="X792" s="195"/>
      <c r="Z792" s="163" t="s">
        <v>432</v>
      </c>
      <c r="AC792" s="195"/>
      <c r="AF792" s="207"/>
    </row>
    <row r="793" spans="1:32" s="160" customFormat="1" ht="12" x14ac:dyDescent="0.2">
      <c r="A793" s="200"/>
      <c r="B793" s="199" t="s">
        <v>434</v>
      </c>
      <c r="C793" s="1037" t="s">
        <v>435</v>
      </c>
      <c r="D793" s="1037"/>
      <c r="E793" s="1037"/>
      <c r="F793" s="201"/>
      <c r="G793" s="201"/>
      <c r="H793" s="201"/>
      <c r="I793" s="201"/>
      <c r="J793" s="202">
        <v>33.47</v>
      </c>
      <c r="K793" s="201" t="s">
        <v>436</v>
      </c>
      <c r="L793" s="202">
        <v>41.84</v>
      </c>
      <c r="M793" s="201"/>
      <c r="N793" s="203"/>
      <c r="V793" s="189"/>
      <c r="W793" s="195"/>
      <c r="X793" s="195"/>
      <c r="Z793" s="163" t="s">
        <v>435</v>
      </c>
      <c r="AC793" s="195"/>
      <c r="AF793" s="207"/>
    </row>
    <row r="794" spans="1:32" s="160" customFormat="1" ht="12" x14ac:dyDescent="0.2">
      <c r="A794" s="200"/>
      <c r="B794" s="199" t="s">
        <v>437</v>
      </c>
      <c r="C794" s="1037" t="s">
        <v>438</v>
      </c>
      <c r="D794" s="1037"/>
      <c r="E794" s="1037"/>
      <c r="F794" s="201"/>
      <c r="G794" s="201"/>
      <c r="H794" s="201"/>
      <c r="I794" s="201"/>
      <c r="J794" s="202">
        <v>3.42</v>
      </c>
      <c r="K794" s="201" t="s">
        <v>436</v>
      </c>
      <c r="L794" s="202">
        <v>4.28</v>
      </c>
      <c r="M794" s="201"/>
      <c r="N794" s="203"/>
      <c r="V794" s="189"/>
      <c r="W794" s="195"/>
      <c r="X794" s="195"/>
      <c r="Z794" s="163" t="s">
        <v>438</v>
      </c>
      <c r="AC794" s="195"/>
      <c r="AF794" s="207"/>
    </row>
    <row r="795" spans="1:32" s="160" customFormat="1" ht="12" x14ac:dyDescent="0.2">
      <c r="A795" s="200"/>
      <c r="B795" s="199" t="s">
        <v>439</v>
      </c>
      <c r="C795" s="1037" t="s">
        <v>440</v>
      </c>
      <c r="D795" s="1037"/>
      <c r="E795" s="1037"/>
      <c r="F795" s="201"/>
      <c r="G795" s="201"/>
      <c r="H795" s="201"/>
      <c r="I795" s="201"/>
      <c r="J795" s="202">
        <v>2.94</v>
      </c>
      <c r="K795" s="201"/>
      <c r="L795" s="202">
        <v>2.94</v>
      </c>
      <c r="M795" s="201"/>
      <c r="N795" s="203"/>
      <c r="V795" s="189"/>
      <c r="W795" s="195"/>
      <c r="X795" s="195"/>
      <c r="Z795" s="163" t="s">
        <v>440</v>
      </c>
      <c r="AC795" s="195"/>
      <c r="AF795" s="207"/>
    </row>
    <row r="796" spans="1:32" s="160" customFormat="1" ht="12" x14ac:dyDescent="0.2">
      <c r="A796" s="200"/>
      <c r="B796" s="199"/>
      <c r="C796" s="1037" t="s">
        <v>443</v>
      </c>
      <c r="D796" s="1037"/>
      <c r="E796" s="1037"/>
      <c r="F796" s="201" t="s">
        <v>444</v>
      </c>
      <c r="G796" s="201" t="s">
        <v>3145</v>
      </c>
      <c r="H796" s="201" t="s">
        <v>436</v>
      </c>
      <c r="I796" s="201" t="s">
        <v>2648</v>
      </c>
      <c r="J796" s="202"/>
      <c r="K796" s="201"/>
      <c r="L796" s="202"/>
      <c r="M796" s="201"/>
      <c r="N796" s="203"/>
      <c r="V796" s="189"/>
      <c r="W796" s="195"/>
      <c r="X796" s="195"/>
      <c r="AA796" s="163" t="s">
        <v>443</v>
      </c>
      <c r="AC796" s="195"/>
      <c r="AF796" s="207"/>
    </row>
    <row r="797" spans="1:32" s="160" customFormat="1" ht="12" x14ac:dyDescent="0.2">
      <c r="A797" s="200"/>
      <c r="B797" s="199"/>
      <c r="C797" s="1037" t="s">
        <v>447</v>
      </c>
      <c r="D797" s="1037"/>
      <c r="E797" s="1037"/>
      <c r="F797" s="201" t="s">
        <v>444</v>
      </c>
      <c r="G797" s="201" t="s">
        <v>2762</v>
      </c>
      <c r="H797" s="201" t="s">
        <v>436</v>
      </c>
      <c r="I797" s="201" t="s">
        <v>3146</v>
      </c>
      <c r="J797" s="202"/>
      <c r="K797" s="201"/>
      <c r="L797" s="202"/>
      <c r="M797" s="201"/>
      <c r="N797" s="203"/>
      <c r="V797" s="189"/>
      <c r="W797" s="195"/>
      <c r="X797" s="195"/>
      <c r="AA797" s="163" t="s">
        <v>447</v>
      </c>
      <c r="AC797" s="195"/>
      <c r="AF797" s="207"/>
    </row>
    <row r="798" spans="1:32" s="160" customFormat="1" ht="12" x14ac:dyDescent="0.2">
      <c r="A798" s="200"/>
      <c r="B798" s="199"/>
      <c r="C798" s="1047" t="s">
        <v>450</v>
      </c>
      <c r="D798" s="1047"/>
      <c r="E798" s="1047"/>
      <c r="F798" s="208"/>
      <c r="G798" s="208"/>
      <c r="H798" s="208"/>
      <c r="I798" s="208"/>
      <c r="J798" s="209">
        <v>56.85</v>
      </c>
      <c r="K798" s="208"/>
      <c r="L798" s="209">
        <v>70.33</v>
      </c>
      <c r="M798" s="208"/>
      <c r="N798" s="210"/>
      <c r="V798" s="189"/>
      <c r="W798" s="195"/>
      <c r="X798" s="195"/>
      <c r="AB798" s="163" t="s">
        <v>450</v>
      </c>
      <c r="AC798" s="195"/>
      <c r="AF798" s="207"/>
    </row>
    <row r="799" spans="1:32" s="160" customFormat="1" ht="12" x14ac:dyDescent="0.2">
      <c r="A799" s="200"/>
      <c r="B799" s="199"/>
      <c r="C799" s="1037" t="s">
        <v>451</v>
      </c>
      <c r="D799" s="1037"/>
      <c r="E799" s="1037"/>
      <c r="F799" s="201"/>
      <c r="G799" s="201"/>
      <c r="H799" s="201"/>
      <c r="I799" s="201"/>
      <c r="J799" s="202"/>
      <c r="K799" s="201"/>
      <c r="L799" s="202">
        <v>29.83</v>
      </c>
      <c r="M799" s="201"/>
      <c r="N799" s="203"/>
      <c r="V799" s="189"/>
      <c r="W799" s="195"/>
      <c r="X799" s="195"/>
      <c r="AA799" s="163" t="s">
        <v>451</v>
      </c>
      <c r="AC799" s="195"/>
      <c r="AF799" s="207"/>
    </row>
    <row r="800" spans="1:32" s="160" customFormat="1" ht="22.5" x14ac:dyDescent="0.2">
      <c r="A800" s="200"/>
      <c r="B800" s="199" t="s">
        <v>3147</v>
      </c>
      <c r="C800" s="1037" t="s">
        <v>3148</v>
      </c>
      <c r="D800" s="1037"/>
      <c r="E800" s="1037"/>
      <c r="F800" s="201" t="s">
        <v>454</v>
      </c>
      <c r="G800" s="201" t="s">
        <v>558</v>
      </c>
      <c r="H800" s="201"/>
      <c r="I800" s="201" t="s">
        <v>558</v>
      </c>
      <c r="J800" s="202"/>
      <c r="K800" s="201"/>
      <c r="L800" s="202">
        <v>28.94</v>
      </c>
      <c r="M800" s="201"/>
      <c r="N800" s="203"/>
      <c r="V800" s="189"/>
      <c r="W800" s="195"/>
      <c r="X800" s="195"/>
      <c r="AA800" s="163" t="s">
        <v>3148</v>
      </c>
      <c r="AC800" s="195"/>
      <c r="AF800" s="207"/>
    </row>
    <row r="801" spans="1:32" s="160" customFormat="1" ht="22.5" x14ac:dyDescent="0.2">
      <c r="A801" s="200"/>
      <c r="B801" s="199" t="s">
        <v>3149</v>
      </c>
      <c r="C801" s="1037" t="s">
        <v>3150</v>
      </c>
      <c r="D801" s="1037"/>
      <c r="E801" s="1037"/>
      <c r="F801" s="201" t="s">
        <v>454</v>
      </c>
      <c r="G801" s="201" t="s">
        <v>544</v>
      </c>
      <c r="H801" s="201"/>
      <c r="I801" s="201" t="s">
        <v>544</v>
      </c>
      <c r="J801" s="202"/>
      <c r="K801" s="201"/>
      <c r="L801" s="202">
        <v>15.21</v>
      </c>
      <c r="M801" s="201"/>
      <c r="N801" s="203"/>
      <c r="V801" s="189"/>
      <c r="W801" s="195"/>
      <c r="X801" s="195"/>
      <c r="AA801" s="163" t="s">
        <v>3150</v>
      </c>
      <c r="AC801" s="195"/>
      <c r="AF801" s="207"/>
    </row>
    <row r="802" spans="1:32" s="160" customFormat="1" ht="12" x14ac:dyDescent="0.2">
      <c r="A802" s="211"/>
      <c r="B802" s="212"/>
      <c r="C802" s="1039" t="s">
        <v>459</v>
      </c>
      <c r="D802" s="1039"/>
      <c r="E802" s="1039"/>
      <c r="F802" s="192"/>
      <c r="G802" s="192"/>
      <c r="H802" s="192"/>
      <c r="I802" s="192"/>
      <c r="J802" s="193"/>
      <c r="K802" s="192"/>
      <c r="L802" s="193">
        <v>114.48</v>
      </c>
      <c r="M802" s="208"/>
      <c r="N802" s="194"/>
      <c r="V802" s="189"/>
      <c r="W802" s="195"/>
      <c r="X802" s="195"/>
      <c r="AC802" s="195" t="s">
        <v>459</v>
      </c>
      <c r="AF802" s="207"/>
    </row>
    <row r="803" spans="1:32" s="160" customFormat="1" ht="56.25" x14ac:dyDescent="0.2">
      <c r="A803" s="190" t="s">
        <v>3413</v>
      </c>
      <c r="B803" s="191" t="s">
        <v>3414</v>
      </c>
      <c r="C803" s="1039" t="s">
        <v>3415</v>
      </c>
      <c r="D803" s="1039"/>
      <c r="E803" s="1039"/>
      <c r="F803" s="192" t="s">
        <v>1017</v>
      </c>
      <c r="G803" s="192"/>
      <c r="H803" s="192"/>
      <c r="I803" s="192" t="s">
        <v>423</v>
      </c>
      <c r="J803" s="193">
        <v>194033.25</v>
      </c>
      <c r="K803" s="192" t="s">
        <v>1361</v>
      </c>
      <c r="L803" s="193">
        <v>39589.11</v>
      </c>
      <c r="M803" s="192" t="s">
        <v>1362</v>
      </c>
      <c r="N803" s="194">
        <v>196362</v>
      </c>
      <c r="V803" s="189"/>
      <c r="W803" s="195"/>
      <c r="X803" s="195" t="s">
        <v>3415</v>
      </c>
      <c r="AC803" s="195"/>
      <c r="AF803" s="207"/>
    </row>
    <row r="804" spans="1:32" s="160" customFormat="1" ht="12" x14ac:dyDescent="0.2">
      <c r="A804" s="211"/>
      <c r="B804" s="212"/>
      <c r="C804" s="168" t="s">
        <v>3039</v>
      </c>
      <c r="D804" s="213"/>
      <c r="E804" s="213"/>
      <c r="F804" s="214"/>
      <c r="G804" s="214"/>
      <c r="H804" s="214"/>
      <c r="I804" s="214"/>
      <c r="J804" s="215"/>
      <c r="K804" s="214"/>
      <c r="L804" s="215"/>
      <c r="M804" s="216"/>
      <c r="N804" s="217"/>
      <c r="V804" s="189"/>
      <c r="W804" s="195"/>
      <c r="X804" s="195"/>
      <c r="AC804" s="195"/>
      <c r="AF804" s="207"/>
    </row>
    <row r="805" spans="1:32" s="160" customFormat="1" ht="12" x14ac:dyDescent="0.2">
      <c r="A805" s="196"/>
      <c r="B805" s="197"/>
      <c r="C805" s="1037" t="s">
        <v>3416</v>
      </c>
      <c r="D805" s="1037"/>
      <c r="E805" s="1037"/>
      <c r="F805" s="1037"/>
      <c r="G805" s="1037"/>
      <c r="H805" s="1037"/>
      <c r="I805" s="1037"/>
      <c r="J805" s="1037"/>
      <c r="K805" s="1037"/>
      <c r="L805" s="1037"/>
      <c r="M805" s="1037"/>
      <c r="N805" s="1046"/>
      <c r="V805" s="189"/>
      <c r="W805" s="195"/>
      <c r="X805" s="195"/>
      <c r="AC805" s="195"/>
      <c r="AD805" s="163" t="s">
        <v>3416</v>
      </c>
      <c r="AF805" s="207"/>
    </row>
    <row r="806" spans="1:32" s="160" customFormat="1" ht="22.5" x14ac:dyDescent="0.2">
      <c r="A806" s="198"/>
      <c r="B806" s="199" t="s">
        <v>1365</v>
      </c>
      <c r="C806" s="1037" t="s">
        <v>1366</v>
      </c>
      <c r="D806" s="1037"/>
      <c r="E806" s="1037"/>
      <c r="F806" s="1037"/>
      <c r="G806" s="1037"/>
      <c r="H806" s="1037"/>
      <c r="I806" s="1037"/>
      <c r="J806" s="1037"/>
      <c r="K806" s="1037"/>
      <c r="L806" s="1037"/>
      <c r="M806" s="1037"/>
      <c r="N806" s="1046"/>
      <c r="V806" s="189"/>
      <c r="W806" s="195"/>
      <c r="X806" s="195"/>
      <c r="Y806" s="163" t="s">
        <v>1366</v>
      </c>
      <c r="AC806" s="195"/>
      <c r="AF806" s="207"/>
    </row>
    <row r="807" spans="1:32" s="160" customFormat="1" ht="45" x14ac:dyDescent="0.2">
      <c r="A807" s="190" t="s">
        <v>1107</v>
      </c>
      <c r="B807" s="191" t="s">
        <v>3239</v>
      </c>
      <c r="C807" s="1039" t="s">
        <v>3240</v>
      </c>
      <c r="D807" s="1039"/>
      <c r="E807" s="1039"/>
      <c r="F807" s="192" t="s">
        <v>532</v>
      </c>
      <c r="G807" s="192"/>
      <c r="H807" s="192"/>
      <c r="I807" s="192" t="s">
        <v>3417</v>
      </c>
      <c r="J807" s="193"/>
      <c r="K807" s="192"/>
      <c r="L807" s="193"/>
      <c r="M807" s="192"/>
      <c r="N807" s="194"/>
      <c r="V807" s="189"/>
      <c r="W807" s="195"/>
      <c r="X807" s="195" t="s">
        <v>3240</v>
      </c>
      <c r="AC807" s="195"/>
      <c r="AF807" s="207"/>
    </row>
    <row r="808" spans="1:32" s="160" customFormat="1" ht="12" x14ac:dyDescent="0.2">
      <c r="A808" s="196"/>
      <c r="B808" s="197"/>
      <c r="C808" s="1037" t="s">
        <v>3418</v>
      </c>
      <c r="D808" s="1037"/>
      <c r="E808" s="1037"/>
      <c r="F808" s="1037"/>
      <c r="G808" s="1037"/>
      <c r="H808" s="1037"/>
      <c r="I808" s="1037"/>
      <c r="J808" s="1037"/>
      <c r="K808" s="1037"/>
      <c r="L808" s="1037"/>
      <c r="M808" s="1037"/>
      <c r="N808" s="1046"/>
      <c r="V808" s="189"/>
      <c r="W808" s="195"/>
      <c r="X808" s="195"/>
      <c r="AC808" s="195"/>
      <c r="AE808" s="163" t="s">
        <v>3418</v>
      </c>
      <c r="AF808" s="207"/>
    </row>
    <row r="809" spans="1:32" s="160" customFormat="1" ht="33.75" x14ac:dyDescent="0.2">
      <c r="A809" s="198"/>
      <c r="B809" s="199" t="s">
        <v>430</v>
      </c>
      <c r="C809" s="1037" t="s">
        <v>431</v>
      </c>
      <c r="D809" s="1037"/>
      <c r="E809" s="1037"/>
      <c r="F809" s="1037"/>
      <c r="G809" s="1037"/>
      <c r="H809" s="1037"/>
      <c r="I809" s="1037"/>
      <c r="J809" s="1037"/>
      <c r="K809" s="1037"/>
      <c r="L809" s="1037"/>
      <c r="M809" s="1037"/>
      <c r="N809" s="1046"/>
      <c r="V809" s="189"/>
      <c r="W809" s="195"/>
      <c r="X809" s="195"/>
      <c r="Y809" s="163" t="s">
        <v>431</v>
      </c>
      <c r="AC809" s="195"/>
      <c r="AF809" s="207"/>
    </row>
    <row r="810" spans="1:32" s="160" customFormat="1" ht="12" x14ac:dyDescent="0.2">
      <c r="A810" s="198"/>
      <c r="B810" s="199" t="s">
        <v>3134</v>
      </c>
      <c r="C810" s="1037" t="s">
        <v>3135</v>
      </c>
      <c r="D810" s="1037"/>
      <c r="E810" s="1037"/>
      <c r="F810" s="1037"/>
      <c r="G810" s="1037"/>
      <c r="H810" s="1037"/>
      <c r="I810" s="1037"/>
      <c r="J810" s="1037"/>
      <c r="K810" s="1037"/>
      <c r="L810" s="1037"/>
      <c r="M810" s="1037"/>
      <c r="N810" s="1046"/>
      <c r="V810" s="189"/>
      <c r="W810" s="195"/>
      <c r="X810" s="195"/>
      <c r="Y810" s="163" t="s">
        <v>3135</v>
      </c>
      <c r="AC810" s="195"/>
      <c r="AF810" s="207"/>
    </row>
    <row r="811" spans="1:32" s="160" customFormat="1" ht="12" x14ac:dyDescent="0.2">
      <c r="A811" s="200"/>
      <c r="B811" s="199" t="s">
        <v>423</v>
      </c>
      <c r="C811" s="1037" t="s">
        <v>432</v>
      </c>
      <c r="D811" s="1037"/>
      <c r="E811" s="1037"/>
      <c r="F811" s="201"/>
      <c r="G811" s="201"/>
      <c r="H811" s="201"/>
      <c r="I811" s="201"/>
      <c r="J811" s="202">
        <v>1345.96</v>
      </c>
      <c r="K811" s="201" t="s">
        <v>3136</v>
      </c>
      <c r="L811" s="202">
        <v>125.96</v>
      </c>
      <c r="M811" s="201"/>
      <c r="N811" s="203"/>
      <c r="V811" s="189"/>
      <c r="W811" s="195"/>
      <c r="X811" s="195"/>
      <c r="Z811" s="163" t="s">
        <v>432</v>
      </c>
      <c r="AC811" s="195"/>
      <c r="AF811" s="207"/>
    </row>
    <row r="812" spans="1:32" s="160" customFormat="1" ht="12" x14ac:dyDescent="0.2">
      <c r="A812" s="200"/>
      <c r="B812" s="199" t="s">
        <v>434</v>
      </c>
      <c r="C812" s="1037" t="s">
        <v>435</v>
      </c>
      <c r="D812" s="1037"/>
      <c r="E812" s="1037"/>
      <c r="F812" s="201"/>
      <c r="G812" s="201"/>
      <c r="H812" s="201"/>
      <c r="I812" s="201"/>
      <c r="J812" s="202">
        <v>117.43</v>
      </c>
      <c r="K812" s="201" t="s">
        <v>3136</v>
      </c>
      <c r="L812" s="202">
        <v>10.99</v>
      </c>
      <c r="M812" s="201"/>
      <c r="N812" s="203"/>
      <c r="V812" s="189"/>
      <c r="W812" s="195"/>
      <c r="X812" s="195"/>
      <c r="Z812" s="163" t="s">
        <v>435</v>
      </c>
      <c r="AC812" s="195"/>
      <c r="AF812" s="207"/>
    </row>
    <row r="813" spans="1:32" s="160" customFormat="1" ht="12" x14ac:dyDescent="0.2">
      <c r="A813" s="200"/>
      <c r="B813" s="199" t="s">
        <v>437</v>
      </c>
      <c r="C813" s="1037" t="s">
        <v>438</v>
      </c>
      <c r="D813" s="1037"/>
      <c r="E813" s="1037"/>
      <c r="F813" s="201"/>
      <c r="G813" s="201"/>
      <c r="H813" s="201"/>
      <c r="I813" s="201"/>
      <c r="J813" s="202">
        <v>14.83</v>
      </c>
      <c r="K813" s="201" t="s">
        <v>3136</v>
      </c>
      <c r="L813" s="202">
        <v>1.39</v>
      </c>
      <c r="M813" s="201"/>
      <c r="N813" s="203"/>
      <c r="V813" s="189"/>
      <c r="W813" s="195"/>
      <c r="X813" s="195"/>
      <c r="Z813" s="163" t="s">
        <v>438</v>
      </c>
      <c r="AC813" s="195"/>
      <c r="AF813" s="207"/>
    </row>
    <row r="814" spans="1:32" s="160" customFormat="1" ht="12" x14ac:dyDescent="0.2">
      <c r="A814" s="200"/>
      <c r="B814" s="199" t="s">
        <v>439</v>
      </c>
      <c r="C814" s="1037" t="s">
        <v>440</v>
      </c>
      <c r="D814" s="1037"/>
      <c r="E814" s="1037"/>
      <c r="F814" s="201"/>
      <c r="G814" s="201"/>
      <c r="H814" s="201"/>
      <c r="I814" s="201"/>
      <c r="J814" s="202">
        <v>434.65</v>
      </c>
      <c r="K814" s="201"/>
      <c r="L814" s="202">
        <v>30.99</v>
      </c>
      <c r="M814" s="201"/>
      <c r="N814" s="203"/>
      <c r="V814" s="189"/>
      <c r="W814" s="195"/>
      <c r="X814" s="195"/>
      <c r="Z814" s="163" t="s">
        <v>440</v>
      </c>
      <c r="AC814" s="195"/>
      <c r="AF814" s="207"/>
    </row>
    <row r="815" spans="1:32" s="160" customFormat="1" ht="12" x14ac:dyDescent="0.2">
      <c r="A815" s="196"/>
      <c r="B815" s="204" t="s">
        <v>1973</v>
      </c>
      <c r="C815" s="1048" t="s">
        <v>3157</v>
      </c>
      <c r="D815" s="1048"/>
      <c r="E815" s="1048"/>
      <c r="F815" s="205" t="s">
        <v>347</v>
      </c>
      <c r="G815" s="205" t="s">
        <v>489</v>
      </c>
      <c r="H815" s="205"/>
      <c r="I815" s="205" t="s">
        <v>489</v>
      </c>
      <c r="J815" s="199"/>
      <c r="K815" s="201"/>
      <c r="L815" s="202"/>
      <c r="M815" s="201"/>
      <c r="N815" s="206"/>
      <c r="V815" s="189"/>
      <c r="W815" s="195"/>
      <c r="X815" s="195"/>
      <c r="AC815" s="195"/>
      <c r="AF815" s="207" t="s">
        <v>3157</v>
      </c>
    </row>
    <row r="816" spans="1:32" s="160" customFormat="1" ht="12" x14ac:dyDescent="0.2">
      <c r="A816" s="196"/>
      <c r="B816" s="204" t="s">
        <v>3158</v>
      </c>
      <c r="C816" s="1048" t="s">
        <v>3159</v>
      </c>
      <c r="D816" s="1048"/>
      <c r="E816" s="1048"/>
      <c r="F816" s="205" t="s">
        <v>347</v>
      </c>
      <c r="G816" s="205" t="s">
        <v>1004</v>
      </c>
      <c r="H816" s="205"/>
      <c r="I816" s="205" t="s">
        <v>3419</v>
      </c>
      <c r="J816" s="199"/>
      <c r="K816" s="201"/>
      <c r="L816" s="202"/>
      <c r="M816" s="201"/>
      <c r="N816" s="206"/>
      <c r="V816" s="189"/>
      <c r="W816" s="195"/>
      <c r="X816" s="195"/>
      <c r="AC816" s="195"/>
      <c r="AF816" s="207" t="s">
        <v>3159</v>
      </c>
    </row>
    <row r="817" spans="1:32" s="160" customFormat="1" ht="12" x14ac:dyDescent="0.2">
      <c r="A817" s="196"/>
      <c r="B817" s="204" t="s">
        <v>3161</v>
      </c>
      <c r="C817" s="1048" t="s">
        <v>3162</v>
      </c>
      <c r="D817" s="1048"/>
      <c r="E817" s="1048"/>
      <c r="F817" s="205" t="s">
        <v>1017</v>
      </c>
      <c r="G817" s="205" t="s">
        <v>489</v>
      </c>
      <c r="H817" s="205"/>
      <c r="I817" s="205" t="s">
        <v>489</v>
      </c>
      <c r="J817" s="199"/>
      <c r="K817" s="201"/>
      <c r="L817" s="202"/>
      <c r="M817" s="201"/>
      <c r="N817" s="206"/>
      <c r="V817" s="189"/>
      <c r="W817" s="195"/>
      <c r="X817" s="195"/>
      <c r="AC817" s="195"/>
      <c r="AF817" s="207" t="s">
        <v>3162</v>
      </c>
    </row>
    <row r="818" spans="1:32" s="160" customFormat="1" ht="12" x14ac:dyDescent="0.2">
      <c r="A818" s="196"/>
      <c r="B818" s="204" t="s">
        <v>3161</v>
      </c>
      <c r="C818" s="1048" t="s">
        <v>2532</v>
      </c>
      <c r="D818" s="1048"/>
      <c r="E818" s="1048"/>
      <c r="F818" s="205" t="s">
        <v>488</v>
      </c>
      <c r="G818" s="205" t="s">
        <v>489</v>
      </c>
      <c r="H818" s="205"/>
      <c r="I818" s="205" t="s">
        <v>489</v>
      </c>
      <c r="J818" s="199"/>
      <c r="K818" s="201"/>
      <c r="L818" s="202"/>
      <c r="M818" s="201"/>
      <c r="N818" s="206"/>
      <c r="V818" s="189"/>
      <c r="W818" s="195"/>
      <c r="X818" s="195"/>
      <c r="AC818" s="195"/>
      <c r="AF818" s="207" t="s">
        <v>2532</v>
      </c>
    </row>
    <row r="819" spans="1:32" s="160" customFormat="1" ht="12" x14ac:dyDescent="0.2">
      <c r="A819" s="196"/>
      <c r="B819" s="204" t="s">
        <v>3163</v>
      </c>
      <c r="C819" s="1048" t="s">
        <v>3164</v>
      </c>
      <c r="D819" s="1048"/>
      <c r="E819" s="1048"/>
      <c r="F819" s="205" t="s">
        <v>1017</v>
      </c>
      <c r="G819" s="205" t="s">
        <v>489</v>
      </c>
      <c r="H819" s="205"/>
      <c r="I819" s="205" t="s">
        <v>489</v>
      </c>
      <c r="J819" s="199"/>
      <c r="K819" s="201"/>
      <c r="L819" s="202"/>
      <c r="M819" s="201"/>
      <c r="N819" s="206"/>
      <c r="V819" s="189"/>
      <c r="W819" s="195"/>
      <c r="X819" s="195"/>
      <c r="AC819" s="195"/>
      <c r="AF819" s="207" t="s">
        <v>3164</v>
      </c>
    </row>
    <row r="820" spans="1:32" s="160" customFormat="1" ht="12" x14ac:dyDescent="0.2">
      <c r="A820" s="196"/>
      <c r="B820" s="204" t="s">
        <v>3165</v>
      </c>
      <c r="C820" s="1048" t="s">
        <v>3166</v>
      </c>
      <c r="D820" s="1048"/>
      <c r="E820" s="1048"/>
      <c r="F820" s="205" t="s">
        <v>1017</v>
      </c>
      <c r="G820" s="205" t="s">
        <v>489</v>
      </c>
      <c r="H820" s="205"/>
      <c r="I820" s="205" t="s">
        <v>489</v>
      </c>
      <c r="J820" s="199"/>
      <c r="K820" s="201"/>
      <c r="L820" s="202"/>
      <c r="M820" s="201"/>
      <c r="N820" s="206"/>
      <c r="V820" s="189"/>
      <c r="W820" s="195"/>
      <c r="X820" s="195"/>
      <c r="AC820" s="195"/>
      <c r="AF820" s="207" t="s">
        <v>3166</v>
      </c>
    </row>
    <row r="821" spans="1:32" s="160" customFormat="1" ht="22.5" x14ac:dyDescent="0.2">
      <c r="A821" s="200"/>
      <c r="B821" s="199"/>
      <c r="C821" s="1037" t="s">
        <v>443</v>
      </c>
      <c r="D821" s="1037"/>
      <c r="E821" s="1037"/>
      <c r="F821" s="201" t="s">
        <v>444</v>
      </c>
      <c r="G821" s="201" t="s">
        <v>1890</v>
      </c>
      <c r="H821" s="201" t="s">
        <v>3136</v>
      </c>
      <c r="I821" s="201" t="s">
        <v>3420</v>
      </c>
      <c r="J821" s="202"/>
      <c r="K821" s="201"/>
      <c r="L821" s="202"/>
      <c r="M821" s="201"/>
      <c r="N821" s="203"/>
      <c r="V821" s="189"/>
      <c r="W821" s="195"/>
      <c r="X821" s="195"/>
      <c r="AA821" s="163" t="s">
        <v>443</v>
      </c>
      <c r="AC821" s="195"/>
      <c r="AF821" s="207"/>
    </row>
    <row r="822" spans="1:32" s="160" customFormat="1" ht="12" x14ac:dyDescent="0.2">
      <c r="A822" s="200"/>
      <c r="B822" s="199"/>
      <c r="C822" s="1037" t="s">
        <v>447</v>
      </c>
      <c r="D822" s="1037"/>
      <c r="E822" s="1037"/>
      <c r="F822" s="201" t="s">
        <v>444</v>
      </c>
      <c r="G822" s="201" t="s">
        <v>1160</v>
      </c>
      <c r="H822" s="201" t="s">
        <v>3136</v>
      </c>
      <c r="I822" s="201" t="s">
        <v>3421</v>
      </c>
      <c r="J822" s="202"/>
      <c r="K822" s="201"/>
      <c r="L822" s="202"/>
      <c r="M822" s="201"/>
      <c r="N822" s="203"/>
      <c r="V822" s="189"/>
      <c r="W822" s="195"/>
      <c r="X822" s="195"/>
      <c r="AA822" s="163" t="s">
        <v>447</v>
      </c>
      <c r="AC822" s="195"/>
      <c r="AF822" s="207"/>
    </row>
    <row r="823" spans="1:32" s="160" customFormat="1" ht="12" x14ac:dyDescent="0.2">
      <c r="A823" s="200"/>
      <c r="B823" s="199"/>
      <c r="C823" s="1047" t="s">
        <v>450</v>
      </c>
      <c r="D823" s="1047"/>
      <c r="E823" s="1047"/>
      <c r="F823" s="208"/>
      <c r="G823" s="208"/>
      <c r="H823" s="208"/>
      <c r="I823" s="208"/>
      <c r="J823" s="209">
        <v>1898.04</v>
      </c>
      <c r="K823" s="208"/>
      <c r="L823" s="209">
        <v>167.94</v>
      </c>
      <c r="M823" s="208"/>
      <c r="N823" s="210"/>
      <c r="V823" s="189"/>
      <c r="W823" s="195"/>
      <c r="X823" s="195"/>
      <c r="AB823" s="163" t="s">
        <v>450</v>
      </c>
      <c r="AC823" s="195"/>
      <c r="AF823" s="207"/>
    </row>
    <row r="824" spans="1:32" s="160" customFormat="1" ht="12" x14ac:dyDescent="0.2">
      <c r="A824" s="200"/>
      <c r="B824" s="199"/>
      <c r="C824" s="1037" t="s">
        <v>451</v>
      </c>
      <c r="D824" s="1037"/>
      <c r="E824" s="1037"/>
      <c r="F824" s="201"/>
      <c r="G824" s="201"/>
      <c r="H824" s="201"/>
      <c r="I824" s="201"/>
      <c r="J824" s="202"/>
      <c r="K824" s="201"/>
      <c r="L824" s="202">
        <v>127.35</v>
      </c>
      <c r="M824" s="201"/>
      <c r="N824" s="203"/>
      <c r="V824" s="189"/>
      <c r="W824" s="195"/>
      <c r="X824" s="195"/>
      <c r="AA824" s="163" t="s">
        <v>451</v>
      </c>
      <c r="AC824" s="195"/>
      <c r="AF824" s="207"/>
    </row>
    <row r="825" spans="1:32" s="160" customFormat="1" ht="45" x14ac:dyDescent="0.2">
      <c r="A825" s="200"/>
      <c r="B825" s="199" t="s">
        <v>2540</v>
      </c>
      <c r="C825" s="1037" t="s">
        <v>2541</v>
      </c>
      <c r="D825" s="1037"/>
      <c r="E825" s="1037"/>
      <c r="F825" s="201" t="s">
        <v>454</v>
      </c>
      <c r="G825" s="201" t="s">
        <v>1241</v>
      </c>
      <c r="H825" s="201"/>
      <c r="I825" s="201" t="s">
        <v>1241</v>
      </c>
      <c r="J825" s="202"/>
      <c r="K825" s="201"/>
      <c r="L825" s="202">
        <v>154.09</v>
      </c>
      <c r="M825" s="201"/>
      <c r="N825" s="203"/>
      <c r="V825" s="189"/>
      <c r="W825" s="195"/>
      <c r="X825" s="195"/>
      <c r="AA825" s="163" t="s">
        <v>2541</v>
      </c>
      <c r="AC825" s="195"/>
      <c r="AF825" s="207"/>
    </row>
    <row r="826" spans="1:32" s="160" customFormat="1" ht="45" x14ac:dyDescent="0.2">
      <c r="A826" s="200"/>
      <c r="B826" s="199" t="s">
        <v>2542</v>
      </c>
      <c r="C826" s="1037" t="s">
        <v>2543</v>
      </c>
      <c r="D826" s="1037"/>
      <c r="E826" s="1037"/>
      <c r="F826" s="201" t="s">
        <v>454</v>
      </c>
      <c r="G826" s="201" t="s">
        <v>974</v>
      </c>
      <c r="H826" s="201"/>
      <c r="I826" s="201" t="s">
        <v>974</v>
      </c>
      <c r="J826" s="202"/>
      <c r="K826" s="201"/>
      <c r="L826" s="202">
        <v>91.69</v>
      </c>
      <c r="M826" s="201"/>
      <c r="N826" s="203"/>
      <c r="V826" s="189"/>
      <c r="W826" s="195"/>
      <c r="X826" s="195"/>
      <c r="AA826" s="163" t="s">
        <v>2543</v>
      </c>
      <c r="AC826" s="195"/>
      <c r="AF826" s="207"/>
    </row>
    <row r="827" spans="1:32" s="160" customFormat="1" ht="12" x14ac:dyDescent="0.2">
      <c r="A827" s="211"/>
      <c r="B827" s="212"/>
      <c r="C827" s="1039" t="s">
        <v>459</v>
      </c>
      <c r="D827" s="1039"/>
      <c r="E827" s="1039"/>
      <c r="F827" s="192"/>
      <c r="G827" s="192"/>
      <c r="H827" s="192"/>
      <c r="I827" s="192"/>
      <c r="J827" s="193"/>
      <c r="K827" s="192"/>
      <c r="L827" s="193">
        <v>413.72</v>
      </c>
      <c r="M827" s="208"/>
      <c r="N827" s="194"/>
      <c r="V827" s="189"/>
      <c r="W827" s="195"/>
      <c r="X827" s="195"/>
      <c r="AC827" s="195" t="s">
        <v>459</v>
      </c>
      <c r="AF827" s="207"/>
    </row>
    <row r="828" spans="1:32" s="160" customFormat="1" ht="22.5" x14ac:dyDescent="0.2">
      <c r="A828" s="190" t="s">
        <v>558</v>
      </c>
      <c r="B828" s="191" t="s">
        <v>3246</v>
      </c>
      <c r="C828" s="1039" t="s">
        <v>3247</v>
      </c>
      <c r="D828" s="1039"/>
      <c r="E828" s="1039"/>
      <c r="F828" s="192" t="s">
        <v>347</v>
      </c>
      <c r="G828" s="192"/>
      <c r="H828" s="192"/>
      <c r="I828" s="192" t="s">
        <v>3419</v>
      </c>
      <c r="J828" s="193">
        <v>96.29</v>
      </c>
      <c r="K828" s="192"/>
      <c r="L828" s="193">
        <v>686.55</v>
      </c>
      <c r="M828" s="192"/>
      <c r="N828" s="194"/>
      <c r="V828" s="189"/>
      <c r="W828" s="195"/>
      <c r="X828" s="195" t="s">
        <v>3247</v>
      </c>
      <c r="AC828" s="195"/>
      <c r="AF828" s="207"/>
    </row>
    <row r="829" spans="1:32" s="160" customFormat="1" ht="12" x14ac:dyDescent="0.2">
      <c r="A829" s="211"/>
      <c r="B829" s="212"/>
      <c r="C829" s="168" t="s">
        <v>462</v>
      </c>
      <c r="D829" s="213"/>
      <c r="E829" s="213"/>
      <c r="F829" s="214"/>
      <c r="G829" s="214"/>
      <c r="H829" s="214"/>
      <c r="I829" s="214"/>
      <c r="J829" s="215"/>
      <c r="K829" s="214"/>
      <c r="L829" s="215"/>
      <c r="M829" s="216"/>
      <c r="N829" s="217"/>
      <c r="V829" s="189"/>
      <c r="W829" s="195"/>
      <c r="X829" s="195"/>
      <c r="AC829" s="195"/>
      <c r="AF829" s="207"/>
    </row>
    <row r="830" spans="1:32" s="160" customFormat="1" ht="56.25" x14ac:dyDescent="0.2">
      <c r="A830" s="190" t="s">
        <v>1109</v>
      </c>
      <c r="B830" s="191" t="s">
        <v>3239</v>
      </c>
      <c r="C830" s="1039" t="s">
        <v>3275</v>
      </c>
      <c r="D830" s="1039"/>
      <c r="E830" s="1039"/>
      <c r="F830" s="192" t="s">
        <v>532</v>
      </c>
      <c r="G830" s="192"/>
      <c r="H830" s="192"/>
      <c r="I830" s="192" t="s">
        <v>2649</v>
      </c>
      <c r="J830" s="193"/>
      <c r="K830" s="192"/>
      <c r="L830" s="193"/>
      <c r="M830" s="192"/>
      <c r="N830" s="194"/>
      <c r="V830" s="189"/>
      <c r="W830" s="195"/>
      <c r="X830" s="195" t="s">
        <v>3275</v>
      </c>
      <c r="AC830" s="195"/>
      <c r="AF830" s="207"/>
    </row>
    <row r="831" spans="1:32" s="160" customFormat="1" ht="12" x14ac:dyDescent="0.2">
      <c r="A831" s="196"/>
      <c r="B831" s="197"/>
      <c r="C831" s="1037" t="s">
        <v>3422</v>
      </c>
      <c r="D831" s="1037"/>
      <c r="E831" s="1037"/>
      <c r="F831" s="1037"/>
      <c r="G831" s="1037"/>
      <c r="H831" s="1037"/>
      <c r="I831" s="1037"/>
      <c r="J831" s="1037"/>
      <c r="K831" s="1037"/>
      <c r="L831" s="1037"/>
      <c r="M831" s="1037"/>
      <c r="N831" s="1046"/>
      <c r="V831" s="189"/>
      <c r="W831" s="195"/>
      <c r="X831" s="195"/>
      <c r="AC831" s="195"/>
      <c r="AE831" s="163" t="s">
        <v>3422</v>
      </c>
      <c r="AF831" s="207"/>
    </row>
    <row r="832" spans="1:32" s="160" customFormat="1" ht="33.75" x14ac:dyDescent="0.2">
      <c r="A832" s="198"/>
      <c r="B832" s="199" t="s">
        <v>430</v>
      </c>
      <c r="C832" s="1037" t="s">
        <v>431</v>
      </c>
      <c r="D832" s="1037"/>
      <c r="E832" s="1037"/>
      <c r="F832" s="1037"/>
      <c r="G832" s="1037"/>
      <c r="H832" s="1037"/>
      <c r="I832" s="1037"/>
      <c r="J832" s="1037"/>
      <c r="K832" s="1037"/>
      <c r="L832" s="1037"/>
      <c r="M832" s="1037"/>
      <c r="N832" s="1046"/>
      <c r="V832" s="189"/>
      <c r="W832" s="195"/>
      <c r="X832" s="195"/>
      <c r="Y832" s="163" t="s">
        <v>431</v>
      </c>
      <c r="AC832" s="195"/>
      <c r="AF832" s="207"/>
    </row>
    <row r="833" spans="1:32" s="160" customFormat="1" ht="12" x14ac:dyDescent="0.2">
      <c r="A833" s="198"/>
      <c r="B833" s="199" t="s">
        <v>3134</v>
      </c>
      <c r="C833" s="1037" t="s">
        <v>3135</v>
      </c>
      <c r="D833" s="1037"/>
      <c r="E833" s="1037"/>
      <c r="F833" s="1037"/>
      <c r="G833" s="1037"/>
      <c r="H833" s="1037"/>
      <c r="I833" s="1037"/>
      <c r="J833" s="1037"/>
      <c r="K833" s="1037"/>
      <c r="L833" s="1037"/>
      <c r="M833" s="1037"/>
      <c r="N833" s="1046"/>
      <c r="V833" s="189"/>
      <c r="W833" s="195"/>
      <c r="X833" s="195"/>
      <c r="Y833" s="163" t="s">
        <v>3135</v>
      </c>
      <c r="AC833" s="195"/>
      <c r="AF833" s="207"/>
    </row>
    <row r="834" spans="1:32" s="160" customFormat="1" ht="12" x14ac:dyDescent="0.2">
      <c r="A834" s="200"/>
      <c r="B834" s="199" t="s">
        <v>423</v>
      </c>
      <c r="C834" s="1037" t="s">
        <v>432</v>
      </c>
      <c r="D834" s="1037"/>
      <c r="E834" s="1037"/>
      <c r="F834" s="201"/>
      <c r="G834" s="201"/>
      <c r="H834" s="201"/>
      <c r="I834" s="201"/>
      <c r="J834" s="202">
        <v>1345.96</v>
      </c>
      <c r="K834" s="201" t="s">
        <v>3136</v>
      </c>
      <c r="L834" s="202">
        <v>17.670000000000002</v>
      </c>
      <c r="M834" s="201"/>
      <c r="N834" s="203"/>
      <c r="V834" s="189"/>
      <c r="W834" s="195"/>
      <c r="X834" s="195"/>
      <c r="Z834" s="163" t="s">
        <v>432</v>
      </c>
      <c r="AC834" s="195"/>
      <c r="AF834" s="207"/>
    </row>
    <row r="835" spans="1:32" s="160" customFormat="1" ht="12" x14ac:dyDescent="0.2">
      <c r="A835" s="200"/>
      <c r="B835" s="199" t="s">
        <v>434</v>
      </c>
      <c r="C835" s="1037" t="s">
        <v>435</v>
      </c>
      <c r="D835" s="1037"/>
      <c r="E835" s="1037"/>
      <c r="F835" s="201"/>
      <c r="G835" s="201"/>
      <c r="H835" s="201"/>
      <c r="I835" s="201"/>
      <c r="J835" s="202">
        <v>117.43</v>
      </c>
      <c r="K835" s="201" t="s">
        <v>3136</v>
      </c>
      <c r="L835" s="202">
        <v>1.54</v>
      </c>
      <c r="M835" s="201"/>
      <c r="N835" s="203"/>
      <c r="V835" s="189"/>
      <c r="W835" s="195"/>
      <c r="X835" s="195"/>
      <c r="Z835" s="163" t="s">
        <v>435</v>
      </c>
      <c r="AC835" s="195"/>
      <c r="AF835" s="207"/>
    </row>
    <row r="836" spans="1:32" s="160" customFormat="1" ht="12" x14ac:dyDescent="0.2">
      <c r="A836" s="200"/>
      <c r="B836" s="199" t="s">
        <v>437</v>
      </c>
      <c r="C836" s="1037" t="s">
        <v>438</v>
      </c>
      <c r="D836" s="1037"/>
      <c r="E836" s="1037"/>
      <c r="F836" s="201"/>
      <c r="G836" s="201"/>
      <c r="H836" s="201"/>
      <c r="I836" s="201"/>
      <c r="J836" s="202">
        <v>14.83</v>
      </c>
      <c r="K836" s="201" t="s">
        <v>3136</v>
      </c>
      <c r="L836" s="202">
        <v>0.19</v>
      </c>
      <c r="M836" s="201"/>
      <c r="N836" s="203"/>
      <c r="V836" s="189"/>
      <c r="W836" s="195"/>
      <c r="X836" s="195"/>
      <c r="Z836" s="163" t="s">
        <v>438</v>
      </c>
      <c r="AC836" s="195"/>
      <c r="AF836" s="207"/>
    </row>
    <row r="837" spans="1:32" s="160" customFormat="1" ht="12" x14ac:dyDescent="0.2">
      <c r="A837" s="200"/>
      <c r="B837" s="199" t="s">
        <v>439</v>
      </c>
      <c r="C837" s="1037" t="s">
        <v>440</v>
      </c>
      <c r="D837" s="1037"/>
      <c r="E837" s="1037"/>
      <c r="F837" s="201"/>
      <c r="G837" s="201"/>
      <c r="H837" s="201"/>
      <c r="I837" s="201"/>
      <c r="J837" s="202">
        <v>434.65</v>
      </c>
      <c r="K837" s="201"/>
      <c r="L837" s="202">
        <v>4.3499999999999996</v>
      </c>
      <c r="M837" s="201"/>
      <c r="N837" s="203"/>
      <c r="V837" s="189"/>
      <c r="W837" s="195"/>
      <c r="X837" s="195"/>
      <c r="Z837" s="163" t="s">
        <v>440</v>
      </c>
      <c r="AC837" s="195"/>
      <c r="AF837" s="207"/>
    </row>
    <row r="838" spans="1:32" s="160" customFormat="1" ht="12" x14ac:dyDescent="0.2">
      <c r="A838" s="196"/>
      <c r="B838" s="204" t="s">
        <v>1973</v>
      </c>
      <c r="C838" s="1048" t="s">
        <v>3157</v>
      </c>
      <c r="D838" s="1048"/>
      <c r="E838" s="1048"/>
      <c r="F838" s="205" t="s">
        <v>347</v>
      </c>
      <c r="G838" s="205" t="s">
        <v>489</v>
      </c>
      <c r="H838" s="205"/>
      <c r="I838" s="205" t="s">
        <v>489</v>
      </c>
      <c r="J838" s="199"/>
      <c r="K838" s="201"/>
      <c r="L838" s="202"/>
      <c r="M838" s="201"/>
      <c r="N838" s="206"/>
      <c r="V838" s="189"/>
      <c r="W838" s="195"/>
      <c r="X838" s="195"/>
      <c r="AC838" s="195"/>
      <c r="AF838" s="207" t="s">
        <v>3157</v>
      </c>
    </row>
    <row r="839" spans="1:32" s="160" customFormat="1" ht="12" x14ac:dyDescent="0.2">
      <c r="A839" s="196"/>
      <c r="B839" s="204" t="s">
        <v>3158</v>
      </c>
      <c r="C839" s="1048" t="s">
        <v>3159</v>
      </c>
      <c r="D839" s="1048"/>
      <c r="E839" s="1048"/>
      <c r="F839" s="205" t="s">
        <v>347</v>
      </c>
      <c r="G839" s="205" t="s">
        <v>1004</v>
      </c>
      <c r="H839" s="205"/>
      <c r="I839" s="205" t="s">
        <v>423</v>
      </c>
      <c r="J839" s="199"/>
      <c r="K839" s="201"/>
      <c r="L839" s="202"/>
      <c r="M839" s="201"/>
      <c r="N839" s="206"/>
      <c r="V839" s="189"/>
      <c r="W839" s="195"/>
      <c r="X839" s="195"/>
      <c r="AC839" s="195"/>
      <c r="AF839" s="207" t="s">
        <v>3159</v>
      </c>
    </row>
    <row r="840" spans="1:32" s="160" customFormat="1" ht="12" x14ac:dyDescent="0.2">
      <c r="A840" s="196"/>
      <c r="B840" s="204" t="s">
        <v>3161</v>
      </c>
      <c r="C840" s="1048" t="s">
        <v>3162</v>
      </c>
      <c r="D840" s="1048"/>
      <c r="E840" s="1048"/>
      <c r="F840" s="205" t="s">
        <v>1017</v>
      </c>
      <c r="G840" s="205" t="s">
        <v>489</v>
      </c>
      <c r="H840" s="205"/>
      <c r="I840" s="205" t="s">
        <v>489</v>
      </c>
      <c r="J840" s="199"/>
      <c r="K840" s="201"/>
      <c r="L840" s="202"/>
      <c r="M840" s="201"/>
      <c r="N840" s="206"/>
      <c r="V840" s="189"/>
      <c r="W840" s="195"/>
      <c r="X840" s="195"/>
      <c r="AC840" s="195"/>
      <c r="AF840" s="207" t="s">
        <v>3162</v>
      </c>
    </row>
    <row r="841" spans="1:32" s="160" customFormat="1" ht="12" x14ac:dyDescent="0.2">
      <c r="A841" s="196"/>
      <c r="B841" s="204" t="s">
        <v>3161</v>
      </c>
      <c r="C841" s="1048" t="s">
        <v>2532</v>
      </c>
      <c r="D841" s="1048"/>
      <c r="E841" s="1048"/>
      <c r="F841" s="205" t="s">
        <v>488</v>
      </c>
      <c r="G841" s="205" t="s">
        <v>489</v>
      </c>
      <c r="H841" s="205"/>
      <c r="I841" s="205" t="s">
        <v>489</v>
      </c>
      <c r="J841" s="199"/>
      <c r="K841" s="201"/>
      <c r="L841" s="202"/>
      <c r="M841" s="201"/>
      <c r="N841" s="206"/>
      <c r="V841" s="189"/>
      <c r="W841" s="195"/>
      <c r="X841" s="195"/>
      <c r="AC841" s="195"/>
      <c r="AF841" s="207" t="s">
        <v>2532</v>
      </c>
    </row>
    <row r="842" spans="1:32" s="160" customFormat="1" ht="12" x14ac:dyDescent="0.2">
      <c r="A842" s="196"/>
      <c r="B842" s="204" t="s">
        <v>3163</v>
      </c>
      <c r="C842" s="1048" t="s">
        <v>3164</v>
      </c>
      <c r="D842" s="1048"/>
      <c r="E842" s="1048"/>
      <c r="F842" s="205" t="s">
        <v>1017</v>
      </c>
      <c r="G842" s="205" t="s">
        <v>489</v>
      </c>
      <c r="H842" s="205"/>
      <c r="I842" s="205" t="s">
        <v>489</v>
      </c>
      <c r="J842" s="199"/>
      <c r="K842" s="201"/>
      <c r="L842" s="202"/>
      <c r="M842" s="201"/>
      <c r="N842" s="206"/>
      <c r="V842" s="189"/>
      <c r="W842" s="195"/>
      <c r="X842" s="195"/>
      <c r="AC842" s="195"/>
      <c r="AF842" s="207" t="s">
        <v>3164</v>
      </c>
    </row>
    <row r="843" spans="1:32" s="160" customFormat="1" ht="12" x14ac:dyDescent="0.2">
      <c r="A843" s="196"/>
      <c r="B843" s="204" t="s">
        <v>3165</v>
      </c>
      <c r="C843" s="1048" t="s">
        <v>3166</v>
      </c>
      <c r="D843" s="1048"/>
      <c r="E843" s="1048"/>
      <c r="F843" s="205" t="s">
        <v>1017</v>
      </c>
      <c r="G843" s="205" t="s">
        <v>489</v>
      </c>
      <c r="H843" s="205"/>
      <c r="I843" s="205" t="s">
        <v>489</v>
      </c>
      <c r="J843" s="199"/>
      <c r="K843" s="201"/>
      <c r="L843" s="202"/>
      <c r="M843" s="201"/>
      <c r="N843" s="206"/>
      <c r="V843" s="189"/>
      <c r="W843" s="195"/>
      <c r="X843" s="195"/>
      <c r="AC843" s="195"/>
      <c r="AF843" s="207" t="s">
        <v>3166</v>
      </c>
    </row>
    <row r="844" spans="1:32" s="160" customFormat="1" ht="12" x14ac:dyDescent="0.2">
      <c r="A844" s="200"/>
      <c r="B844" s="199"/>
      <c r="C844" s="1037" t="s">
        <v>443</v>
      </c>
      <c r="D844" s="1037"/>
      <c r="E844" s="1037"/>
      <c r="F844" s="201" t="s">
        <v>444</v>
      </c>
      <c r="G844" s="201" t="s">
        <v>1890</v>
      </c>
      <c r="H844" s="201" t="s">
        <v>3136</v>
      </c>
      <c r="I844" s="201" t="s">
        <v>3423</v>
      </c>
      <c r="J844" s="202"/>
      <c r="K844" s="201"/>
      <c r="L844" s="202"/>
      <c r="M844" s="201"/>
      <c r="N844" s="203"/>
      <c r="V844" s="189"/>
      <c r="W844" s="195"/>
      <c r="X844" s="195"/>
      <c r="AA844" s="163" t="s">
        <v>443</v>
      </c>
      <c r="AC844" s="195"/>
      <c r="AF844" s="207"/>
    </row>
    <row r="845" spans="1:32" s="160" customFormat="1" ht="12" x14ac:dyDescent="0.2">
      <c r="A845" s="200"/>
      <c r="B845" s="199"/>
      <c r="C845" s="1037" t="s">
        <v>447</v>
      </c>
      <c r="D845" s="1037"/>
      <c r="E845" s="1037"/>
      <c r="F845" s="201" t="s">
        <v>444</v>
      </c>
      <c r="G845" s="201" t="s">
        <v>1160</v>
      </c>
      <c r="H845" s="201" t="s">
        <v>3136</v>
      </c>
      <c r="I845" s="201" t="s">
        <v>3424</v>
      </c>
      <c r="J845" s="202"/>
      <c r="K845" s="201"/>
      <c r="L845" s="202"/>
      <c r="M845" s="201"/>
      <c r="N845" s="203"/>
      <c r="V845" s="189"/>
      <c r="W845" s="195"/>
      <c r="X845" s="195"/>
      <c r="AA845" s="163" t="s">
        <v>447</v>
      </c>
      <c r="AC845" s="195"/>
      <c r="AF845" s="207"/>
    </row>
    <row r="846" spans="1:32" s="160" customFormat="1" ht="12" x14ac:dyDescent="0.2">
      <c r="A846" s="200"/>
      <c r="B846" s="199"/>
      <c r="C846" s="1047" t="s">
        <v>450</v>
      </c>
      <c r="D846" s="1047"/>
      <c r="E846" s="1047"/>
      <c r="F846" s="208"/>
      <c r="G846" s="208"/>
      <c r="H846" s="208"/>
      <c r="I846" s="208"/>
      <c r="J846" s="209">
        <v>1898.04</v>
      </c>
      <c r="K846" s="208"/>
      <c r="L846" s="209">
        <v>23.56</v>
      </c>
      <c r="M846" s="208"/>
      <c r="N846" s="210"/>
      <c r="V846" s="189"/>
      <c r="W846" s="195"/>
      <c r="X846" s="195"/>
      <c r="AB846" s="163" t="s">
        <v>450</v>
      </c>
      <c r="AC846" s="195"/>
      <c r="AF846" s="207"/>
    </row>
    <row r="847" spans="1:32" s="160" customFormat="1" ht="12" x14ac:dyDescent="0.2">
      <c r="A847" s="200"/>
      <c r="B847" s="199"/>
      <c r="C847" s="1037" t="s">
        <v>451</v>
      </c>
      <c r="D847" s="1037"/>
      <c r="E847" s="1037"/>
      <c r="F847" s="201"/>
      <c r="G847" s="201"/>
      <c r="H847" s="201"/>
      <c r="I847" s="201"/>
      <c r="J847" s="202"/>
      <c r="K847" s="201"/>
      <c r="L847" s="202">
        <v>17.86</v>
      </c>
      <c r="M847" s="201"/>
      <c r="N847" s="203"/>
      <c r="V847" s="189"/>
      <c r="W847" s="195"/>
      <c r="X847" s="195"/>
      <c r="AA847" s="163" t="s">
        <v>451</v>
      </c>
      <c r="AC847" s="195"/>
      <c r="AF847" s="207"/>
    </row>
    <row r="848" spans="1:32" s="160" customFormat="1" ht="45" x14ac:dyDescent="0.2">
      <c r="A848" s="200"/>
      <c r="B848" s="199" t="s">
        <v>2540</v>
      </c>
      <c r="C848" s="1037" t="s">
        <v>2541</v>
      </c>
      <c r="D848" s="1037"/>
      <c r="E848" s="1037"/>
      <c r="F848" s="201" t="s">
        <v>454</v>
      </c>
      <c r="G848" s="201" t="s">
        <v>1241</v>
      </c>
      <c r="H848" s="201"/>
      <c r="I848" s="201" t="s">
        <v>1241</v>
      </c>
      <c r="J848" s="202"/>
      <c r="K848" s="201"/>
      <c r="L848" s="202">
        <v>21.61</v>
      </c>
      <c r="M848" s="201"/>
      <c r="N848" s="203"/>
      <c r="V848" s="189"/>
      <c r="W848" s="195"/>
      <c r="X848" s="195"/>
      <c r="AA848" s="163" t="s">
        <v>2541</v>
      </c>
      <c r="AC848" s="195"/>
      <c r="AF848" s="207"/>
    </row>
    <row r="849" spans="1:32" s="160" customFormat="1" ht="45" x14ac:dyDescent="0.2">
      <c r="A849" s="200"/>
      <c r="B849" s="199" t="s">
        <v>2542</v>
      </c>
      <c r="C849" s="1037" t="s">
        <v>2543</v>
      </c>
      <c r="D849" s="1037"/>
      <c r="E849" s="1037"/>
      <c r="F849" s="201" t="s">
        <v>454</v>
      </c>
      <c r="G849" s="201" t="s">
        <v>974</v>
      </c>
      <c r="H849" s="201"/>
      <c r="I849" s="201" t="s">
        <v>974</v>
      </c>
      <c r="J849" s="202"/>
      <c r="K849" s="201"/>
      <c r="L849" s="202">
        <v>12.86</v>
      </c>
      <c r="M849" s="201"/>
      <c r="N849" s="203"/>
      <c r="V849" s="189"/>
      <c r="W849" s="195"/>
      <c r="X849" s="195"/>
      <c r="AA849" s="163" t="s">
        <v>2543</v>
      </c>
      <c r="AC849" s="195"/>
      <c r="AF849" s="207"/>
    </row>
    <row r="850" spans="1:32" s="160" customFormat="1" ht="12" x14ac:dyDescent="0.2">
      <c r="A850" s="211"/>
      <c r="B850" s="212"/>
      <c r="C850" s="1039" t="s">
        <v>459</v>
      </c>
      <c r="D850" s="1039"/>
      <c r="E850" s="1039"/>
      <c r="F850" s="192"/>
      <c r="G850" s="192"/>
      <c r="H850" s="192"/>
      <c r="I850" s="192"/>
      <c r="J850" s="193"/>
      <c r="K850" s="192"/>
      <c r="L850" s="193">
        <v>58.03</v>
      </c>
      <c r="M850" s="208"/>
      <c r="N850" s="194"/>
      <c r="V850" s="189"/>
      <c r="W850" s="195"/>
      <c r="X850" s="195"/>
      <c r="AC850" s="195" t="s">
        <v>459</v>
      </c>
      <c r="AF850" s="207"/>
    </row>
    <row r="851" spans="1:32" s="160" customFormat="1" ht="33.75" x14ac:dyDescent="0.2">
      <c r="A851" s="190" t="s">
        <v>1110</v>
      </c>
      <c r="B851" s="191" t="s">
        <v>3281</v>
      </c>
      <c r="C851" s="1039" t="s">
        <v>3282</v>
      </c>
      <c r="D851" s="1039"/>
      <c r="E851" s="1039"/>
      <c r="F851" s="192" t="s">
        <v>347</v>
      </c>
      <c r="G851" s="192"/>
      <c r="H851" s="192"/>
      <c r="I851" s="192" t="s">
        <v>423</v>
      </c>
      <c r="J851" s="193">
        <v>72.7</v>
      </c>
      <c r="K851" s="192"/>
      <c r="L851" s="193">
        <v>72.7</v>
      </c>
      <c r="M851" s="192"/>
      <c r="N851" s="194"/>
      <c r="V851" s="189"/>
      <c r="W851" s="195"/>
      <c r="X851" s="195" t="s">
        <v>3282</v>
      </c>
      <c r="AC851" s="195"/>
      <c r="AF851" s="207"/>
    </row>
    <row r="852" spans="1:32" s="160" customFormat="1" ht="12" x14ac:dyDescent="0.2">
      <c r="A852" s="211"/>
      <c r="B852" s="212"/>
      <c r="C852" s="168" t="s">
        <v>462</v>
      </c>
      <c r="D852" s="213"/>
      <c r="E852" s="213"/>
      <c r="F852" s="214"/>
      <c r="G852" s="214"/>
      <c r="H852" s="214"/>
      <c r="I852" s="214"/>
      <c r="J852" s="215"/>
      <c r="K852" s="214"/>
      <c r="L852" s="215"/>
      <c r="M852" s="216"/>
      <c r="N852" s="217"/>
      <c r="V852" s="189"/>
      <c r="W852" s="195"/>
      <c r="X852" s="195"/>
      <c r="AC852" s="195"/>
      <c r="AF852" s="207"/>
    </row>
    <row r="853" spans="1:32" s="160" customFormat="1" ht="22.5" x14ac:dyDescent="0.2">
      <c r="A853" s="190" t="s">
        <v>1004</v>
      </c>
      <c r="B853" s="191" t="s">
        <v>3287</v>
      </c>
      <c r="C853" s="1039" t="s">
        <v>3288</v>
      </c>
      <c r="D853" s="1039"/>
      <c r="E853" s="1039"/>
      <c r="F853" s="192" t="s">
        <v>1017</v>
      </c>
      <c r="G853" s="192"/>
      <c r="H853" s="192"/>
      <c r="I853" s="192" t="s">
        <v>434</v>
      </c>
      <c r="J853" s="193">
        <v>40.01</v>
      </c>
      <c r="K853" s="192"/>
      <c r="L853" s="193">
        <v>80.02</v>
      </c>
      <c r="M853" s="192"/>
      <c r="N853" s="194"/>
      <c r="V853" s="189"/>
      <c r="W853" s="195"/>
      <c r="X853" s="195" t="s">
        <v>3288</v>
      </c>
      <c r="AC853" s="195"/>
      <c r="AF853" s="207"/>
    </row>
    <row r="854" spans="1:32" s="160" customFormat="1" ht="12" x14ac:dyDescent="0.2">
      <c r="A854" s="211"/>
      <c r="B854" s="212"/>
      <c r="C854" s="168" t="s">
        <v>462</v>
      </c>
      <c r="D854" s="213"/>
      <c r="E854" s="213"/>
      <c r="F854" s="214"/>
      <c r="G854" s="214"/>
      <c r="H854" s="214"/>
      <c r="I854" s="214"/>
      <c r="J854" s="215"/>
      <c r="K854" s="214"/>
      <c r="L854" s="215"/>
      <c r="M854" s="216"/>
      <c r="N854" s="217"/>
      <c r="V854" s="189"/>
      <c r="W854" s="195"/>
      <c r="X854" s="195"/>
      <c r="AC854" s="195"/>
      <c r="AF854" s="207"/>
    </row>
    <row r="855" spans="1:32" s="160" customFormat="1" ht="33.75" x14ac:dyDescent="0.2">
      <c r="A855" s="190" t="s">
        <v>1124</v>
      </c>
      <c r="B855" s="191" t="s">
        <v>3208</v>
      </c>
      <c r="C855" s="1039" t="s">
        <v>3209</v>
      </c>
      <c r="D855" s="1039"/>
      <c r="E855" s="1039"/>
      <c r="F855" s="192" t="s">
        <v>532</v>
      </c>
      <c r="G855" s="192"/>
      <c r="H855" s="192"/>
      <c r="I855" s="192" t="s">
        <v>1990</v>
      </c>
      <c r="J855" s="193"/>
      <c r="K855" s="192"/>
      <c r="L855" s="193"/>
      <c r="M855" s="192"/>
      <c r="N855" s="194"/>
      <c r="V855" s="189"/>
      <c r="W855" s="195"/>
      <c r="X855" s="195" t="s">
        <v>3209</v>
      </c>
      <c r="AC855" s="195"/>
      <c r="AF855" s="207"/>
    </row>
    <row r="856" spans="1:32" s="160" customFormat="1" ht="12" x14ac:dyDescent="0.2">
      <c r="A856" s="196"/>
      <c r="B856" s="197"/>
      <c r="C856" s="1037" t="s">
        <v>2872</v>
      </c>
      <c r="D856" s="1037"/>
      <c r="E856" s="1037"/>
      <c r="F856" s="1037"/>
      <c r="G856" s="1037"/>
      <c r="H856" s="1037"/>
      <c r="I856" s="1037"/>
      <c r="J856" s="1037"/>
      <c r="K856" s="1037"/>
      <c r="L856" s="1037"/>
      <c r="M856" s="1037"/>
      <c r="N856" s="1046"/>
      <c r="V856" s="189"/>
      <c r="W856" s="195"/>
      <c r="X856" s="195"/>
      <c r="AC856" s="195"/>
      <c r="AE856" s="163" t="s">
        <v>2872</v>
      </c>
      <c r="AF856" s="207"/>
    </row>
    <row r="857" spans="1:32" s="160" customFormat="1" ht="33.75" x14ac:dyDescent="0.2">
      <c r="A857" s="198"/>
      <c r="B857" s="199" t="s">
        <v>430</v>
      </c>
      <c r="C857" s="1037" t="s">
        <v>431</v>
      </c>
      <c r="D857" s="1037"/>
      <c r="E857" s="1037"/>
      <c r="F857" s="1037"/>
      <c r="G857" s="1037"/>
      <c r="H857" s="1037"/>
      <c r="I857" s="1037"/>
      <c r="J857" s="1037"/>
      <c r="K857" s="1037"/>
      <c r="L857" s="1037"/>
      <c r="M857" s="1037"/>
      <c r="N857" s="1046"/>
      <c r="V857" s="189"/>
      <c r="W857" s="195"/>
      <c r="X857" s="195"/>
      <c r="Y857" s="163" t="s">
        <v>431</v>
      </c>
      <c r="AC857" s="195"/>
      <c r="AF857" s="207"/>
    </row>
    <row r="858" spans="1:32" s="160" customFormat="1" ht="12" x14ac:dyDescent="0.2">
      <c r="A858" s="200"/>
      <c r="B858" s="199" t="s">
        <v>423</v>
      </c>
      <c r="C858" s="1037" t="s">
        <v>432</v>
      </c>
      <c r="D858" s="1037"/>
      <c r="E858" s="1037"/>
      <c r="F858" s="201"/>
      <c r="G858" s="201"/>
      <c r="H858" s="201"/>
      <c r="I858" s="201"/>
      <c r="J858" s="202">
        <v>259.2</v>
      </c>
      <c r="K858" s="201" t="s">
        <v>436</v>
      </c>
      <c r="L858" s="202">
        <v>25.92</v>
      </c>
      <c r="M858" s="201"/>
      <c r="N858" s="203"/>
      <c r="V858" s="189"/>
      <c r="W858" s="195"/>
      <c r="X858" s="195"/>
      <c r="Z858" s="163" t="s">
        <v>432</v>
      </c>
      <c r="AC858" s="195"/>
      <c r="AF858" s="207"/>
    </row>
    <row r="859" spans="1:32" s="160" customFormat="1" ht="12" x14ac:dyDescent="0.2">
      <c r="A859" s="200"/>
      <c r="B859" s="199" t="s">
        <v>434</v>
      </c>
      <c r="C859" s="1037" t="s">
        <v>435</v>
      </c>
      <c r="D859" s="1037"/>
      <c r="E859" s="1037"/>
      <c r="F859" s="201"/>
      <c r="G859" s="201"/>
      <c r="H859" s="201"/>
      <c r="I859" s="201"/>
      <c r="J859" s="202">
        <v>37.880000000000003</v>
      </c>
      <c r="K859" s="201" t="s">
        <v>436</v>
      </c>
      <c r="L859" s="202">
        <v>3.79</v>
      </c>
      <c r="M859" s="201"/>
      <c r="N859" s="203"/>
      <c r="V859" s="189"/>
      <c r="W859" s="195"/>
      <c r="X859" s="195"/>
      <c r="Z859" s="163" t="s">
        <v>435</v>
      </c>
      <c r="AC859" s="195"/>
      <c r="AF859" s="207"/>
    </row>
    <row r="860" spans="1:32" s="160" customFormat="1" ht="12" x14ac:dyDescent="0.2">
      <c r="A860" s="200"/>
      <c r="B860" s="199" t="s">
        <v>437</v>
      </c>
      <c r="C860" s="1037" t="s">
        <v>438</v>
      </c>
      <c r="D860" s="1037"/>
      <c r="E860" s="1037"/>
      <c r="F860" s="201"/>
      <c r="G860" s="201"/>
      <c r="H860" s="201"/>
      <c r="I860" s="201"/>
      <c r="J860" s="202">
        <v>4.99</v>
      </c>
      <c r="K860" s="201" t="s">
        <v>436</v>
      </c>
      <c r="L860" s="202">
        <v>0.5</v>
      </c>
      <c r="M860" s="201"/>
      <c r="N860" s="203"/>
      <c r="V860" s="189"/>
      <c r="W860" s="195"/>
      <c r="X860" s="195"/>
      <c r="Z860" s="163" t="s">
        <v>438</v>
      </c>
      <c r="AC860" s="195"/>
      <c r="AF860" s="207"/>
    </row>
    <row r="861" spans="1:32" s="160" customFormat="1" ht="12" x14ac:dyDescent="0.2">
      <c r="A861" s="200"/>
      <c r="B861" s="199" t="s">
        <v>439</v>
      </c>
      <c r="C861" s="1037" t="s">
        <v>440</v>
      </c>
      <c r="D861" s="1037"/>
      <c r="E861" s="1037"/>
      <c r="F861" s="201"/>
      <c r="G861" s="201"/>
      <c r="H861" s="201"/>
      <c r="I861" s="201"/>
      <c r="J861" s="202">
        <v>505.36</v>
      </c>
      <c r="K861" s="201"/>
      <c r="L861" s="202">
        <v>40.43</v>
      </c>
      <c r="M861" s="201"/>
      <c r="N861" s="203"/>
      <c r="V861" s="189"/>
      <c r="W861" s="195"/>
      <c r="X861" s="195"/>
      <c r="Z861" s="163" t="s">
        <v>440</v>
      </c>
      <c r="AC861" s="195"/>
      <c r="AF861" s="207"/>
    </row>
    <row r="862" spans="1:32" s="160" customFormat="1" ht="12" x14ac:dyDescent="0.2">
      <c r="A862" s="196"/>
      <c r="B862" s="204" t="s">
        <v>1606</v>
      </c>
      <c r="C862" s="1048" t="s">
        <v>1607</v>
      </c>
      <c r="D862" s="1048"/>
      <c r="E862" s="1048"/>
      <c r="F862" s="205" t="s">
        <v>347</v>
      </c>
      <c r="G862" s="205" t="s">
        <v>1188</v>
      </c>
      <c r="H862" s="205"/>
      <c r="I862" s="205" t="s">
        <v>3425</v>
      </c>
      <c r="J862" s="199"/>
      <c r="K862" s="201"/>
      <c r="L862" s="202"/>
      <c r="M862" s="201"/>
      <c r="N862" s="206"/>
      <c r="V862" s="189"/>
      <c r="W862" s="195"/>
      <c r="X862" s="195"/>
      <c r="AC862" s="195"/>
      <c r="AF862" s="207" t="s">
        <v>1607</v>
      </c>
    </row>
    <row r="863" spans="1:32" s="160" customFormat="1" ht="12" x14ac:dyDescent="0.2">
      <c r="A863" s="200"/>
      <c r="B863" s="199"/>
      <c r="C863" s="1037" t="s">
        <v>443</v>
      </c>
      <c r="D863" s="1037"/>
      <c r="E863" s="1037"/>
      <c r="F863" s="201" t="s">
        <v>444</v>
      </c>
      <c r="G863" s="201" t="s">
        <v>162</v>
      </c>
      <c r="H863" s="201" t="s">
        <v>436</v>
      </c>
      <c r="I863" s="201" t="s">
        <v>437</v>
      </c>
      <c r="J863" s="202"/>
      <c r="K863" s="201"/>
      <c r="L863" s="202"/>
      <c r="M863" s="201"/>
      <c r="N863" s="203"/>
      <c r="V863" s="189"/>
      <c r="W863" s="195"/>
      <c r="X863" s="195"/>
      <c r="AA863" s="163" t="s">
        <v>443</v>
      </c>
      <c r="AC863" s="195"/>
      <c r="AF863" s="207"/>
    </row>
    <row r="864" spans="1:32" s="160" customFormat="1" ht="12" x14ac:dyDescent="0.2">
      <c r="A864" s="200"/>
      <c r="B864" s="199"/>
      <c r="C864" s="1037" t="s">
        <v>447</v>
      </c>
      <c r="D864" s="1037"/>
      <c r="E864" s="1037"/>
      <c r="F864" s="201" t="s">
        <v>444</v>
      </c>
      <c r="G864" s="201" t="s">
        <v>3212</v>
      </c>
      <c r="H864" s="201" t="s">
        <v>436</v>
      </c>
      <c r="I864" s="201" t="s">
        <v>2729</v>
      </c>
      <c r="J864" s="202"/>
      <c r="K864" s="201"/>
      <c r="L864" s="202"/>
      <c r="M864" s="201"/>
      <c r="N864" s="203"/>
      <c r="V864" s="189"/>
      <c r="W864" s="195"/>
      <c r="X864" s="195"/>
      <c r="AA864" s="163" t="s">
        <v>447</v>
      </c>
      <c r="AC864" s="195"/>
      <c r="AF864" s="207"/>
    </row>
    <row r="865" spans="1:32" s="160" customFormat="1" ht="12" x14ac:dyDescent="0.2">
      <c r="A865" s="200"/>
      <c r="B865" s="199"/>
      <c r="C865" s="1047" t="s">
        <v>450</v>
      </c>
      <c r="D865" s="1047"/>
      <c r="E865" s="1047"/>
      <c r="F865" s="208"/>
      <c r="G865" s="208"/>
      <c r="H865" s="208"/>
      <c r="I865" s="208"/>
      <c r="J865" s="209">
        <v>802.44</v>
      </c>
      <c r="K865" s="208"/>
      <c r="L865" s="209">
        <v>70.14</v>
      </c>
      <c r="M865" s="208"/>
      <c r="N865" s="210"/>
      <c r="V865" s="189"/>
      <c r="W865" s="195"/>
      <c r="X865" s="195"/>
      <c r="AB865" s="163" t="s">
        <v>450</v>
      </c>
      <c r="AC865" s="195"/>
      <c r="AF865" s="207"/>
    </row>
    <row r="866" spans="1:32" s="160" customFormat="1" ht="12" x14ac:dyDescent="0.2">
      <c r="A866" s="200"/>
      <c r="B866" s="199"/>
      <c r="C866" s="1037" t="s">
        <v>451</v>
      </c>
      <c r="D866" s="1037"/>
      <c r="E866" s="1037"/>
      <c r="F866" s="201"/>
      <c r="G866" s="201"/>
      <c r="H866" s="201"/>
      <c r="I866" s="201"/>
      <c r="J866" s="202"/>
      <c r="K866" s="201"/>
      <c r="L866" s="202">
        <v>26.42</v>
      </c>
      <c r="M866" s="201"/>
      <c r="N866" s="203"/>
      <c r="V866" s="189"/>
      <c r="W866" s="195"/>
      <c r="X866" s="195"/>
      <c r="AA866" s="163" t="s">
        <v>451</v>
      </c>
      <c r="AC866" s="195"/>
      <c r="AF866" s="207"/>
    </row>
    <row r="867" spans="1:32" s="160" customFormat="1" ht="22.5" x14ac:dyDescent="0.2">
      <c r="A867" s="200"/>
      <c r="B867" s="199" t="s">
        <v>556</v>
      </c>
      <c r="C867" s="1037" t="s">
        <v>557</v>
      </c>
      <c r="D867" s="1037"/>
      <c r="E867" s="1037"/>
      <c r="F867" s="201" t="s">
        <v>454</v>
      </c>
      <c r="G867" s="201" t="s">
        <v>558</v>
      </c>
      <c r="H867" s="201"/>
      <c r="I867" s="201" t="s">
        <v>558</v>
      </c>
      <c r="J867" s="202"/>
      <c r="K867" s="201"/>
      <c r="L867" s="202">
        <v>25.63</v>
      </c>
      <c r="M867" s="201"/>
      <c r="N867" s="203"/>
      <c r="V867" s="189"/>
      <c r="W867" s="195"/>
      <c r="X867" s="195"/>
      <c r="AA867" s="163" t="s">
        <v>557</v>
      </c>
      <c r="AC867" s="195"/>
      <c r="AF867" s="207"/>
    </row>
    <row r="868" spans="1:32" s="160" customFormat="1" ht="22.5" x14ac:dyDescent="0.2">
      <c r="A868" s="200"/>
      <c r="B868" s="199" t="s">
        <v>559</v>
      </c>
      <c r="C868" s="1037" t="s">
        <v>560</v>
      </c>
      <c r="D868" s="1037"/>
      <c r="E868" s="1037"/>
      <c r="F868" s="201" t="s">
        <v>454</v>
      </c>
      <c r="G868" s="201" t="s">
        <v>561</v>
      </c>
      <c r="H868" s="201"/>
      <c r="I868" s="201" t="s">
        <v>561</v>
      </c>
      <c r="J868" s="202"/>
      <c r="K868" s="201"/>
      <c r="L868" s="202">
        <v>14.53</v>
      </c>
      <c r="M868" s="201"/>
      <c r="N868" s="203"/>
      <c r="V868" s="189"/>
      <c r="W868" s="195"/>
      <c r="X868" s="195"/>
      <c r="AA868" s="163" t="s">
        <v>560</v>
      </c>
      <c r="AC868" s="195"/>
      <c r="AF868" s="207"/>
    </row>
    <row r="869" spans="1:32" s="160" customFormat="1" ht="12" x14ac:dyDescent="0.2">
      <c r="A869" s="211"/>
      <c r="B869" s="212"/>
      <c r="C869" s="1039" t="s">
        <v>459</v>
      </c>
      <c r="D869" s="1039"/>
      <c r="E869" s="1039"/>
      <c r="F869" s="192"/>
      <c r="G869" s="192"/>
      <c r="H869" s="192"/>
      <c r="I869" s="192"/>
      <c r="J869" s="193"/>
      <c r="K869" s="192"/>
      <c r="L869" s="193">
        <v>110.3</v>
      </c>
      <c r="M869" s="208"/>
      <c r="N869" s="194"/>
      <c r="V869" s="189"/>
      <c r="W869" s="195"/>
      <c r="X869" s="195"/>
      <c r="AC869" s="195" t="s">
        <v>459</v>
      </c>
      <c r="AF869" s="207"/>
    </row>
    <row r="870" spans="1:32" s="160" customFormat="1" ht="22.5" x14ac:dyDescent="0.2">
      <c r="A870" s="190" t="s">
        <v>716</v>
      </c>
      <c r="B870" s="191" t="s">
        <v>3224</v>
      </c>
      <c r="C870" s="1039" t="s">
        <v>3225</v>
      </c>
      <c r="D870" s="1039"/>
      <c r="E870" s="1039"/>
      <c r="F870" s="192" t="s">
        <v>411</v>
      </c>
      <c r="G870" s="192"/>
      <c r="H870" s="192"/>
      <c r="I870" s="192" t="s">
        <v>3426</v>
      </c>
      <c r="J870" s="193">
        <v>1412.5</v>
      </c>
      <c r="K870" s="192"/>
      <c r="L870" s="193">
        <v>-1.42</v>
      </c>
      <c r="M870" s="192"/>
      <c r="N870" s="194"/>
      <c r="V870" s="189"/>
      <c r="W870" s="195"/>
      <c r="X870" s="195" t="s">
        <v>3225</v>
      </c>
      <c r="AC870" s="195"/>
      <c r="AF870" s="207"/>
    </row>
    <row r="871" spans="1:32" s="160" customFormat="1" ht="12" x14ac:dyDescent="0.2">
      <c r="A871" s="211"/>
      <c r="B871" s="212"/>
      <c r="C871" s="168" t="s">
        <v>462</v>
      </c>
      <c r="D871" s="213"/>
      <c r="E871" s="213"/>
      <c r="F871" s="214"/>
      <c r="G871" s="214"/>
      <c r="H871" s="214"/>
      <c r="I871" s="214"/>
      <c r="J871" s="215"/>
      <c r="K871" s="214"/>
      <c r="L871" s="215"/>
      <c r="M871" s="216"/>
      <c r="N871" s="217"/>
      <c r="V871" s="189"/>
      <c r="W871" s="195"/>
      <c r="X871" s="195"/>
      <c r="AC871" s="195"/>
      <c r="AF871" s="207"/>
    </row>
    <row r="872" spans="1:32" s="160" customFormat="1" ht="22.5" x14ac:dyDescent="0.2">
      <c r="A872" s="190" t="s">
        <v>1131</v>
      </c>
      <c r="B872" s="191" t="s">
        <v>3221</v>
      </c>
      <c r="C872" s="1039" t="s">
        <v>3222</v>
      </c>
      <c r="D872" s="1039"/>
      <c r="E872" s="1039"/>
      <c r="F872" s="192" t="s">
        <v>411</v>
      </c>
      <c r="G872" s="192"/>
      <c r="H872" s="192"/>
      <c r="I872" s="192" t="s">
        <v>3427</v>
      </c>
      <c r="J872" s="193">
        <v>3960</v>
      </c>
      <c r="K872" s="192"/>
      <c r="L872" s="193">
        <v>-9.5</v>
      </c>
      <c r="M872" s="192"/>
      <c r="N872" s="194"/>
      <c r="V872" s="189"/>
      <c r="W872" s="195"/>
      <c r="X872" s="195" t="s">
        <v>3222</v>
      </c>
      <c r="AC872" s="195"/>
      <c r="AF872" s="207"/>
    </row>
    <row r="873" spans="1:32" s="160" customFormat="1" ht="12" x14ac:dyDescent="0.2">
      <c r="A873" s="211"/>
      <c r="B873" s="212"/>
      <c r="C873" s="168" t="s">
        <v>462</v>
      </c>
      <c r="D873" s="213"/>
      <c r="E873" s="213"/>
      <c r="F873" s="214"/>
      <c r="G873" s="214"/>
      <c r="H873" s="214"/>
      <c r="I873" s="214"/>
      <c r="J873" s="215"/>
      <c r="K873" s="214"/>
      <c r="L873" s="215"/>
      <c r="M873" s="216"/>
      <c r="N873" s="217"/>
      <c r="V873" s="189"/>
      <c r="W873" s="195"/>
      <c r="X873" s="195"/>
      <c r="AC873" s="195"/>
      <c r="AF873" s="207"/>
    </row>
    <row r="874" spans="1:32" s="160" customFormat="1" ht="22.5" x14ac:dyDescent="0.2">
      <c r="A874" s="190" t="s">
        <v>1145</v>
      </c>
      <c r="B874" s="191" t="s">
        <v>3218</v>
      </c>
      <c r="C874" s="1039" t="s">
        <v>3219</v>
      </c>
      <c r="D874" s="1039"/>
      <c r="E874" s="1039"/>
      <c r="F874" s="192" t="s">
        <v>411</v>
      </c>
      <c r="G874" s="192"/>
      <c r="H874" s="192"/>
      <c r="I874" s="192" t="s">
        <v>3428</v>
      </c>
      <c r="J874" s="193">
        <v>7590</v>
      </c>
      <c r="K874" s="192"/>
      <c r="L874" s="193">
        <v>-28.54</v>
      </c>
      <c r="M874" s="192"/>
      <c r="N874" s="194"/>
      <c r="V874" s="189"/>
      <c r="W874" s="195"/>
      <c r="X874" s="195" t="s">
        <v>3219</v>
      </c>
      <c r="AC874" s="195"/>
      <c r="AF874" s="207"/>
    </row>
    <row r="875" spans="1:32" s="160" customFormat="1" ht="12" x14ac:dyDescent="0.2">
      <c r="A875" s="211"/>
      <c r="B875" s="212"/>
      <c r="C875" s="168" t="s">
        <v>462</v>
      </c>
      <c r="D875" s="213"/>
      <c r="E875" s="213"/>
      <c r="F875" s="214"/>
      <c r="G875" s="214"/>
      <c r="H875" s="214"/>
      <c r="I875" s="214"/>
      <c r="J875" s="215"/>
      <c r="K875" s="214"/>
      <c r="L875" s="215"/>
      <c r="M875" s="216"/>
      <c r="N875" s="217"/>
      <c r="V875" s="189"/>
      <c r="W875" s="195"/>
      <c r="X875" s="195"/>
      <c r="AC875" s="195"/>
      <c r="AF875" s="207"/>
    </row>
    <row r="876" spans="1:32" s="160" customFormat="1" ht="12" x14ac:dyDescent="0.2">
      <c r="A876" s="190" t="s">
        <v>1146</v>
      </c>
      <c r="B876" s="191" t="s">
        <v>3214</v>
      </c>
      <c r="C876" s="1039" t="s">
        <v>3215</v>
      </c>
      <c r="D876" s="1039"/>
      <c r="E876" s="1039"/>
      <c r="F876" s="192" t="s">
        <v>411</v>
      </c>
      <c r="G876" s="192"/>
      <c r="H876" s="192"/>
      <c r="I876" s="192" t="s">
        <v>3429</v>
      </c>
      <c r="J876" s="193">
        <v>9550.01</v>
      </c>
      <c r="K876" s="192"/>
      <c r="L876" s="193">
        <v>-0.96</v>
      </c>
      <c r="M876" s="192"/>
      <c r="N876" s="194"/>
      <c r="V876" s="189"/>
      <c r="W876" s="195"/>
      <c r="X876" s="195" t="s">
        <v>3215</v>
      </c>
      <c r="AC876" s="195"/>
      <c r="AF876" s="207"/>
    </row>
    <row r="877" spans="1:32" s="160" customFormat="1" ht="12" x14ac:dyDescent="0.2">
      <c r="A877" s="211"/>
      <c r="B877" s="212"/>
      <c r="C877" s="168" t="s">
        <v>462</v>
      </c>
      <c r="D877" s="213"/>
      <c r="E877" s="213"/>
      <c r="F877" s="214"/>
      <c r="G877" s="214"/>
      <c r="H877" s="214"/>
      <c r="I877" s="214"/>
      <c r="J877" s="215"/>
      <c r="K877" s="214"/>
      <c r="L877" s="215"/>
      <c r="M877" s="216"/>
      <c r="N877" s="217"/>
      <c r="V877" s="189"/>
      <c r="W877" s="195"/>
      <c r="X877" s="195"/>
      <c r="AC877" s="195"/>
      <c r="AF877" s="207"/>
    </row>
    <row r="878" spans="1:32" s="160" customFormat="1" ht="22.5" x14ac:dyDescent="0.2">
      <c r="A878" s="190" t="s">
        <v>1148</v>
      </c>
      <c r="B878" s="191" t="s">
        <v>3227</v>
      </c>
      <c r="C878" s="1039" t="s">
        <v>3228</v>
      </c>
      <c r="D878" s="1039"/>
      <c r="E878" s="1039"/>
      <c r="F878" s="192" t="s">
        <v>347</v>
      </c>
      <c r="G878" s="192"/>
      <c r="H878" s="192"/>
      <c r="I878" s="192" t="s">
        <v>496</v>
      </c>
      <c r="J878" s="193">
        <v>50.01</v>
      </c>
      <c r="K878" s="192"/>
      <c r="L878" s="193">
        <v>400.08</v>
      </c>
      <c r="M878" s="192"/>
      <c r="N878" s="194"/>
      <c r="V878" s="189"/>
      <c r="W878" s="195"/>
      <c r="X878" s="195" t="s">
        <v>3228</v>
      </c>
      <c r="AC878" s="195"/>
      <c r="AF878" s="207"/>
    </row>
    <row r="879" spans="1:32" s="160" customFormat="1" ht="12" x14ac:dyDescent="0.2">
      <c r="A879" s="211"/>
      <c r="B879" s="212"/>
      <c r="C879" s="168" t="s">
        <v>462</v>
      </c>
      <c r="D879" s="213"/>
      <c r="E879" s="213"/>
      <c r="F879" s="214"/>
      <c r="G879" s="214"/>
      <c r="H879" s="214"/>
      <c r="I879" s="214"/>
      <c r="J879" s="215"/>
      <c r="K879" s="214"/>
      <c r="L879" s="215"/>
      <c r="M879" s="216"/>
      <c r="N879" s="217"/>
      <c r="V879" s="189"/>
      <c r="W879" s="195"/>
      <c r="X879" s="195"/>
      <c r="AC879" s="195"/>
      <c r="AF879" s="207"/>
    </row>
    <row r="880" spans="1:32" s="160" customFormat="1" ht="33.75" x14ac:dyDescent="0.2">
      <c r="A880" s="190" t="s">
        <v>1149</v>
      </c>
      <c r="B880" s="191" t="s">
        <v>3430</v>
      </c>
      <c r="C880" s="1039" t="s">
        <v>3431</v>
      </c>
      <c r="D880" s="1039"/>
      <c r="E880" s="1039"/>
      <c r="F880" s="192" t="s">
        <v>1017</v>
      </c>
      <c r="G880" s="192"/>
      <c r="H880" s="192"/>
      <c r="I880" s="192" t="s">
        <v>434</v>
      </c>
      <c r="J880" s="193"/>
      <c r="K880" s="192"/>
      <c r="L880" s="193"/>
      <c r="M880" s="192"/>
      <c r="N880" s="194"/>
      <c r="V880" s="189"/>
      <c r="W880" s="195"/>
      <c r="X880" s="195" t="s">
        <v>3431</v>
      </c>
      <c r="AC880" s="195"/>
      <c r="AF880" s="207"/>
    </row>
    <row r="881" spans="1:32" s="160" customFormat="1" ht="33.75" x14ac:dyDescent="0.2">
      <c r="A881" s="198"/>
      <c r="B881" s="199" t="s">
        <v>430</v>
      </c>
      <c r="C881" s="1037" t="s">
        <v>431</v>
      </c>
      <c r="D881" s="1037"/>
      <c r="E881" s="1037"/>
      <c r="F881" s="1037"/>
      <c r="G881" s="1037"/>
      <c r="H881" s="1037"/>
      <c r="I881" s="1037"/>
      <c r="J881" s="1037"/>
      <c r="K881" s="1037"/>
      <c r="L881" s="1037"/>
      <c r="M881" s="1037"/>
      <c r="N881" s="1046"/>
      <c r="V881" s="189"/>
      <c r="W881" s="195"/>
      <c r="X881" s="195"/>
      <c r="Y881" s="163" t="s">
        <v>431</v>
      </c>
      <c r="AC881" s="195"/>
      <c r="AF881" s="207"/>
    </row>
    <row r="882" spans="1:32" s="160" customFormat="1" ht="12" x14ac:dyDescent="0.2">
      <c r="A882" s="198"/>
      <c r="B882" s="199" t="s">
        <v>3134</v>
      </c>
      <c r="C882" s="1037" t="s">
        <v>3135</v>
      </c>
      <c r="D882" s="1037"/>
      <c r="E882" s="1037"/>
      <c r="F882" s="1037"/>
      <c r="G882" s="1037"/>
      <c r="H882" s="1037"/>
      <c r="I882" s="1037"/>
      <c r="J882" s="1037"/>
      <c r="K882" s="1037"/>
      <c r="L882" s="1037"/>
      <c r="M882" s="1037"/>
      <c r="N882" s="1046"/>
      <c r="V882" s="189"/>
      <c r="W882" s="195"/>
      <c r="X882" s="195"/>
      <c r="Y882" s="163" t="s">
        <v>3135</v>
      </c>
      <c r="AC882" s="195"/>
      <c r="AF882" s="207"/>
    </row>
    <row r="883" spans="1:32" s="160" customFormat="1" ht="12" x14ac:dyDescent="0.2">
      <c r="A883" s="200"/>
      <c r="B883" s="199" t="s">
        <v>423</v>
      </c>
      <c r="C883" s="1037" t="s">
        <v>432</v>
      </c>
      <c r="D883" s="1037"/>
      <c r="E883" s="1037"/>
      <c r="F883" s="201"/>
      <c r="G883" s="201"/>
      <c r="H883" s="201"/>
      <c r="I883" s="201"/>
      <c r="J883" s="202">
        <v>3.3</v>
      </c>
      <c r="K883" s="201" t="s">
        <v>3136</v>
      </c>
      <c r="L883" s="202">
        <v>8.66</v>
      </c>
      <c r="M883" s="201"/>
      <c r="N883" s="203"/>
      <c r="V883" s="189"/>
      <c r="W883" s="195"/>
      <c r="X883" s="195"/>
      <c r="Z883" s="163" t="s">
        <v>432</v>
      </c>
      <c r="AC883" s="195"/>
      <c r="AF883" s="207"/>
    </row>
    <row r="884" spans="1:32" s="160" customFormat="1" ht="12" x14ac:dyDescent="0.2">
      <c r="A884" s="200"/>
      <c r="B884" s="199" t="s">
        <v>434</v>
      </c>
      <c r="C884" s="1037" t="s">
        <v>435</v>
      </c>
      <c r="D884" s="1037"/>
      <c r="E884" s="1037"/>
      <c r="F884" s="201"/>
      <c r="G884" s="201"/>
      <c r="H884" s="201"/>
      <c r="I884" s="201"/>
      <c r="J884" s="202">
        <v>1.35</v>
      </c>
      <c r="K884" s="201" t="s">
        <v>3136</v>
      </c>
      <c r="L884" s="202">
        <v>3.54</v>
      </c>
      <c r="M884" s="201"/>
      <c r="N884" s="203"/>
      <c r="V884" s="189"/>
      <c r="W884" s="195"/>
      <c r="X884" s="195"/>
      <c r="Z884" s="163" t="s">
        <v>435</v>
      </c>
      <c r="AC884" s="195"/>
      <c r="AF884" s="207"/>
    </row>
    <row r="885" spans="1:32" s="160" customFormat="1" ht="12" x14ac:dyDescent="0.2">
      <c r="A885" s="200"/>
      <c r="B885" s="199" t="s">
        <v>437</v>
      </c>
      <c r="C885" s="1037" t="s">
        <v>438</v>
      </c>
      <c r="D885" s="1037"/>
      <c r="E885" s="1037"/>
      <c r="F885" s="201"/>
      <c r="G885" s="201"/>
      <c r="H885" s="201"/>
      <c r="I885" s="201"/>
      <c r="J885" s="202">
        <v>0.12</v>
      </c>
      <c r="K885" s="201" t="s">
        <v>3136</v>
      </c>
      <c r="L885" s="202">
        <v>0.32</v>
      </c>
      <c r="M885" s="201"/>
      <c r="N885" s="203"/>
      <c r="V885" s="189"/>
      <c r="W885" s="195"/>
      <c r="X885" s="195"/>
      <c r="Z885" s="163" t="s">
        <v>438</v>
      </c>
      <c r="AC885" s="195"/>
      <c r="AF885" s="207"/>
    </row>
    <row r="886" spans="1:32" s="160" customFormat="1" ht="12" x14ac:dyDescent="0.2">
      <c r="A886" s="200"/>
      <c r="B886" s="199" t="s">
        <v>439</v>
      </c>
      <c r="C886" s="1037" t="s">
        <v>440</v>
      </c>
      <c r="D886" s="1037"/>
      <c r="E886" s="1037"/>
      <c r="F886" s="201"/>
      <c r="G886" s="201"/>
      <c r="H886" s="201"/>
      <c r="I886" s="201"/>
      <c r="J886" s="202">
        <v>2.04</v>
      </c>
      <c r="K886" s="201"/>
      <c r="L886" s="202">
        <v>4.08</v>
      </c>
      <c r="M886" s="201"/>
      <c r="N886" s="203"/>
      <c r="V886" s="189"/>
      <c r="W886" s="195"/>
      <c r="X886" s="195"/>
      <c r="Z886" s="163" t="s">
        <v>440</v>
      </c>
      <c r="AC886" s="195"/>
      <c r="AF886" s="207"/>
    </row>
    <row r="887" spans="1:32" s="160" customFormat="1" ht="12" x14ac:dyDescent="0.2">
      <c r="A887" s="196"/>
      <c r="B887" s="204" t="s">
        <v>3161</v>
      </c>
      <c r="C887" s="1048" t="s">
        <v>2532</v>
      </c>
      <c r="D887" s="1048"/>
      <c r="E887" s="1048"/>
      <c r="F887" s="205" t="s">
        <v>488</v>
      </c>
      <c r="G887" s="205" t="s">
        <v>489</v>
      </c>
      <c r="H887" s="205"/>
      <c r="I887" s="205" t="s">
        <v>489</v>
      </c>
      <c r="J887" s="199"/>
      <c r="K887" s="201"/>
      <c r="L887" s="202"/>
      <c r="M887" s="201"/>
      <c r="N887" s="206"/>
      <c r="V887" s="189"/>
      <c r="W887" s="195"/>
      <c r="X887" s="195"/>
      <c r="AC887" s="195"/>
      <c r="AF887" s="207" t="s">
        <v>2532</v>
      </c>
    </row>
    <row r="888" spans="1:32" s="160" customFormat="1" ht="22.5" x14ac:dyDescent="0.2">
      <c r="A888" s="196"/>
      <c r="B888" s="204" t="s">
        <v>3356</v>
      </c>
      <c r="C888" s="1048" t="s">
        <v>3357</v>
      </c>
      <c r="D888" s="1048"/>
      <c r="E888" s="1048"/>
      <c r="F888" s="205" t="s">
        <v>1017</v>
      </c>
      <c r="G888" s="205" t="s">
        <v>423</v>
      </c>
      <c r="H888" s="205"/>
      <c r="I888" s="205" t="s">
        <v>434</v>
      </c>
      <c r="J888" s="199"/>
      <c r="K888" s="201"/>
      <c r="L888" s="202"/>
      <c r="M888" s="201"/>
      <c r="N888" s="206"/>
      <c r="V888" s="189"/>
      <c r="W888" s="195"/>
      <c r="X888" s="195"/>
      <c r="AC888" s="195"/>
      <c r="AF888" s="207" t="s">
        <v>3357</v>
      </c>
    </row>
    <row r="889" spans="1:32" s="160" customFormat="1" ht="12" x14ac:dyDescent="0.2">
      <c r="A889" s="200"/>
      <c r="B889" s="199"/>
      <c r="C889" s="1037" t="s">
        <v>443</v>
      </c>
      <c r="D889" s="1037"/>
      <c r="E889" s="1037"/>
      <c r="F889" s="201" t="s">
        <v>444</v>
      </c>
      <c r="G889" s="201" t="s">
        <v>850</v>
      </c>
      <c r="H889" s="201" t="s">
        <v>3136</v>
      </c>
      <c r="I889" s="201" t="s">
        <v>1964</v>
      </c>
      <c r="J889" s="202"/>
      <c r="K889" s="201"/>
      <c r="L889" s="202"/>
      <c r="M889" s="201"/>
      <c r="N889" s="203"/>
      <c r="V889" s="189"/>
      <c r="W889" s="195"/>
      <c r="X889" s="195"/>
      <c r="AA889" s="163" t="s">
        <v>443</v>
      </c>
      <c r="AC889" s="195"/>
      <c r="AF889" s="207"/>
    </row>
    <row r="890" spans="1:32" s="160" customFormat="1" ht="12" x14ac:dyDescent="0.2">
      <c r="A890" s="200"/>
      <c r="B890" s="199"/>
      <c r="C890" s="1037" t="s">
        <v>447</v>
      </c>
      <c r="D890" s="1037"/>
      <c r="E890" s="1037"/>
      <c r="F890" s="201" t="s">
        <v>444</v>
      </c>
      <c r="G890" s="201" t="s">
        <v>2649</v>
      </c>
      <c r="H890" s="201" t="s">
        <v>3136</v>
      </c>
      <c r="I890" s="201" t="s">
        <v>3318</v>
      </c>
      <c r="J890" s="202"/>
      <c r="K890" s="201"/>
      <c r="L890" s="202"/>
      <c r="M890" s="201"/>
      <c r="N890" s="203"/>
      <c r="V890" s="189"/>
      <c r="W890" s="195"/>
      <c r="X890" s="195"/>
      <c r="AA890" s="163" t="s">
        <v>447</v>
      </c>
      <c r="AC890" s="195"/>
      <c r="AF890" s="207"/>
    </row>
    <row r="891" spans="1:32" s="160" customFormat="1" ht="12" x14ac:dyDescent="0.2">
      <c r="A891" s="200"/>
      <c r="B891" s="199"/>
      <c r="C891" s="1047" t="s">
        <v>450</v>
      </c>
      <c r="D891" s="1047"/>
      <c r="E891" s="1047"/>
      <c r="F891" s="208"/>
      <c r="G891" s="208"/>
      <c r="H891" s="208"/>
      <c r="I891" s="208"/>
      <c r="J891" s="209">
        <v>6.69</v>
      </c>
      <c r="K891" s="208"/>
      <c r="L891" s="209">
        <v>16.28</v>
      </c>
      <c r="M891" s="208"/>
      <c r="N891" s="210"/>
      <c r="V891" s="189"/>
      <c r="W891" s="195"/>
      <c r="X891" s="195"/>
      <c r="AB891" s="163" t="s">
        <v>450</v>
      </c>
      <c r="AC891" s="195"/>
      <c r="AF891" s="207"/>
    </row>
    <row r="892" spans="1:32" s="160" customFormat="1" ht="12" x14ac:dyDescent="0.2">
      <c r="A892" s="200"/>
      <c r="B892" s="199"/>
      <c r="C892" s="1037" t="s">
        <v>451</v>
      </c>
      <c r="D892" s="1037"/>
      <c r="E892" s="1037"/>
      <c r="F892" s="201"/>
      <c r="G892" s="201"/>
      <c r="H892" s="201"/>
      <c r="I892" s="201"/>
      <c r="J892" s="202"/>
      <c r="K892" s="201"/>
      <c r="L892" s="202">
        <v>8.98</v>
      </c>
      <c r="M892" s="201"/>
      <c r="N892" s="203"/>
      <c r="V892" s="189"/>
      <c r="W892" s="195"/>
      <c r="X892" s="195"/>
      <c r="AA892" s="163" t="s">
        <v>451</v>
      </c>
      <c r="AC892" s="195"/>
      <c r="AF892" s="207"/>
    </row>
    <row r="893" spans="1:32" s="160" customFormat="1" ht="45" x14ac:dyDescent="0.2">
      <c r="A893" s="200"/>
      <c r="B893" s="199" t="s">
        <v>2540</v>
      </c>
      <c r="C893" s="1037" t="s">
        <v>2541</v>
      </c>
      <c r="D893" s="1037"/>
      <c r="E893" s="1037"/>
      <c r="F893" s="201" t="s">
        <v>454</v>
      </c>
      <c r="G893" s="201" t="s">
        <v>1241</v>
      </c>
      <c r="H893" s="201"/>
      <c r="I893" s="201" t="s">
        <v>1241</v>
      </c>
      <c r="J893" s="202"/>
      <c r="K893" s="201"/>
      <c r="L893" s="202">
        <v>10.87</v>
      </c>
      <c r="M893" s="201"/>
      <c r="N893" s="203"/>
      <c r="V893" s="189"/>
      <c r="W893" s="195"/>
      <c r="X893" s="195"/>
      <c r="AA893" s="163" t="s">
        <v>2541</v>
      </c>
      <c r="AC893" s="195"/>
      <c r="AF893" s="207"/>
    </row>
    <row r="894" spans="1:32" s="160" customFormat="1" ht="45" x14ac:dyDescent="0.2">
      <c r="A894" s="200"/>
      <c r="B894" s="199" t="s">
        <v>2542</v>
      </c>
      <c r="C894" s="1037" t="s">
        <v>2543</v>
      </c>
      <c r="D894" s="1037"/>
      <c r="E894" s="1037"/>
      <c r="F894" s="201" t="s">
        <v>454</v>
      </c>
      <c r="G894" s="201" t="s">
        <v>974</v>
      </c>
      <c r="H894" s="201"/>
      <c r="I894" s="201" t="s">
        <v>974</v>
      </c>
      <c r="J894" s="202"/>
      <c r="K894" s="201"/>
      <c r="L894" s="202">
        <v>6.47</v>
      </c>
      <c r="M894" s="201"/>
      <c r="N894" s="203"/>
      <c r="V894" s="189"/>
      <c r="W894" s="195"/>
      <c r="X894" s="195"/>
      <c r="AA894" s="163" t="s">
        <v>2543</v>
      </c>
      <c r="AC894" s="195"/>
      <c r="AF894" s="207"/>
    </row>
    <row r="895" spans="1:32" s="160" customFormat="1" ht="12" x14ac:dyDescent="0.2">
      <c r="A895" s="211"/>
      <c r="B895" s="212"/>
      <c r="C895" s="1039" t="s">
        <v>459</v>
      </c>
      <c r="D895" s="1039"/>
      <c r="E895" s="1039"/>
      <c r="F895" s="192"/>
      <c r="G895" s="192"/>
      <c r="H895" s="192"/>
      <c r="I895" s="192"/>
      <c r="J895" s="193"/>
      <c r="K895" s="192"/>
      <c r="L895" s="193">
        <v>33.619999999999997</v>
      </c>
      <c r="M895" s="208"/>
      <c r="N895" s="194"/>
      <c r="V895" s="189"/>
      <c r="W895" s="195"/>
      <c r="X895" s="195"/>
      <c r="AC895" s="195" t="s">
        <v>459</v>
      </c>
      <c r="AF895" s="207"/>
    </row>
    <row r="896" spans="1:32" s="160" customFormat="1" ht="33.75" x14ac:dyDescent="0.2">
      <c r="A896" s="190" t="s">
        <v>819</v>
      </c>
      <c r="B896" s="191" t="s">
        <v>3432</v>
      </c>
      <c r="C896" s="1039" t="s">
        <v>3433</v>
      </c>
      <c r="D896" s="1039"/>
      <c r="E896" s="1039"/>
      <c r="F896" s="192" t="s">
        <v>1017</v>
      </c>
      <c r="G896" s="192"/>
      <c r="H896" s="192"/>
      <c r="I896" s="192" t="s">
        <v>434</v>
      </c>
      <c r="J896" s="193">
        <v>450</v>
      </c>
      <c r="K896" s="192" t="s">
        <v>566</v>
      </c>
      <c r="L896" s="193">
        <v>97.87</v>
      </c>
      <c r="M896" s="192" t="s">
        <v>567</v>
      </c>
      <c r="N896" s="194">
        <v>918</v>
      </c>
      <c r="V896" s="189"/>
      <c r="W896" s="195"/>
      <c r="X896" s="195" t="s">
        <v>3433</v>
      </c>
      <c r="AC896" s="195"/>
      <c r="AF896" s="207"/>
    </row>
    <row r="897" spans="1:32" s="160" customFormat="1" ht="12" x14ac:dyDescent="0.2">
      <c r="A897" s="211"/>
      <c r="B897" s="212"/>
      <c r="C897" s="168" t="s">
        <v>462</v>
      </c>
      <c r="D897" s="213"/>
      <c r="E897" s="213"/>
      <c r="F897" s="214"/>
      <c r="G897" s="214"/>
      <c r="H897" s="214"/>
      <c r="I897" s="214"/>
      <c r="J897" s="215"/>
      <c r="K897" s="214"/>
      <c r="L897" s="215"/>
      <c r="M897" s="216"/>
      <c r="N897" s="217"/>
      <c r="V897" s="189"/>
      <c r="W897" s="195"/>
      <c r="X897" s="195"/>
      <c r="AC897" s="195"/>
      <c r="AF897" s="207"/>
    </row>
    <row r="898" spans="1:32" s="160" customFormat="1" ht="12" x14ac:dyDescent="0.2">
      <c r="A898" s="196"/>
      <c r="B898" s="197"/>
      <c r="C898" s="1037" t="s">
        <v>3434</v>
      </c>
      <c r="D898" s="1037"/>
      <c r="E898" s="1037"/>
      <c r="F898" s="1037"/>
      <c r="G898" s="1037"/>
      <c r="H898" s="1037"/>
      <c r="I898" s="1037"/>
      <c r="J898" s="1037"/>
      <c r="K898" s="1037"/>
      <c r="L898" s="1037"/>
      <c r="M898" s="1037"/>
      <c r="N898" s="1046"/>
      <c r="V898" s="189"/>
      <c r="W898" s="195"/>
      <c r="X898" s="195"/>
      <c r="AC898" s="195"/>
      <c r="AD898" s="163" t="s">
        <v>3434</v>
      </c>
      <c r="AF898" s="207"/>
    </row>
    <row r="899" spans="1:32" s="160" customFormat="1" ht="22.5" x14ac:dyDescent="0.2">
      <c r="A899" s="198"/>
      <c r="B899" s="199" t="s">
        <v>568</v>
      </c>
      <c r="C899" s="1037" t="s">
        <v>569</v>
      </c>
      <c r="D899" s="1037"/>
      <c r="E899" s="1037"/>
      <c r="F899" s="1037"/>
      <c r="G899" s="1037"/>
      <c r="H899" s="1037"/>
      <c r="I899" s="1037"/>
      <c r="J899" s="1037"/>
      <c r="K899" s="1037"/>
      <c r="L899" s="1037"/>
      <c r="M899" s="1037"/>
      <c r="N899" s="1046"/>
      <c r="V899" s="189"/>
      <c r="W899" s="195"/>
      <c r="X899" s="195"/>
      <c r="Y899" s="163" t="s">
        <v>569</v>
      </c>
      <c r="AC899" s="195"/>
      <c r="AF899" s="207"/>
    </row>
    <row r="900" spans="1:32" s="160" customFormat="1" ht="12" x14ac:dyDescent="0.2">
      <c r="A900" s="1040" t="s">
        <v>3435</v>
      </c>
      <c r="B900" s="1041"/>
      <c r="C900" s="1041"/>
      <c r="D900" s="1041"/>
      <c r="E900" s="1041"/>
      <c r="F900" s="1041"/>
      <c r="G900" s="1041"/>
      <c r="H900" s="1041"/>
      <c r="I900" s="1041"/>
      <c r="J900" s="1041"/>
      <c r="K900" s="1041"/>
      <c r="L900" s="1041"/>
      <c r="M900" s="1041"/>
      <c r="N900" s="1042"/>
      <c r="V900" s="189"/>
      <c r="W900" s="195" t="s">
        <v>3435</v>
      </c>
      <c r="X900" s="195"/>
      <c r="AC900" s="195"/>
      <c r="AF900" s="207"/>
    </row>
    <row r="901" spans="1:32" s="160" customFormat="1" ht="12" x14ac:dyDescent="0.2">
      <c r="A901" s="1040" t="s">
        <v>3436</v>
      </c>
      <c r="B901" s="1041"/>
      <c r="C901" s="1041"/>
      <c r="D901" s="1041"/>
      <c r="E901" s="1041"/>
      <c r="F901" s="1041"/>
      <c r="G901" s="1041"/>
      <c r="H901" s="1041"/>
      <c r="I901" s="1041"/>
      <c r="J901" s="1041"/>
      <c r="K901" s="1041"/>
      <c r="L901" s="1041"/>
      <c r="M901" s="1041"/>
      <c r="N901" s="1042"/>
      <c r="V901" s="189"/>
      <c r="W901" s="195" t="s">
        <v>3436</v>
      </c>
      <c r="X901" s="195"/>
      <c r="AC901" s="195"/>
      <c r="AF901" s="207"/>
    </row>
    <row r="902" spans="1:32" s="160" customFormat="1" ht="45" x14ac:dyDescent="0.2">
      <c r="A902" s="190" t="s">
        <v>1162</v>
      </c>
      <c r="B902" s="191" t="s">
        <v>3394</v>
      </c>
      <c r="C902" s="1039" t="s">
        <v>3437</v>
      </c>
      <c r="D902" s="1039"/>
      <c r="E902" s="1039"/>
      <c r="F902" s="192" t="s">
        <v>1017</v>
      </c>
      <c r="G902" s="192"/>
      <c r="H902" s="192"/>
      <c r="I902" s="192" t="s">
        <v>423</v>
      </c>
      <c r="J902" s="193"/>
      <c r="K902" s="192"/>
      <c r="L902" s="193"/>
      <c r="M902" s="192"/>
      <c r="N902" s="194"/>
      <c r="V902" s="189"/>
      <c r="W902" s="195"/>
      <c r="X902" s="195" t="s">
        <v>3437</v>
      </c>
      <c r="AC902" s="195"/>
      <c r="AF902" s="207"/>
    </row>
    <row r="903" spans="1:32" s="160" customFormat="1" ht="33.75" x14ac:dyDescent="0.2">
      <c r="A903" s="198"/>
      <c r="B903" s="199" t="s">
        <v>430</v>
      </c>
      <c r="C903" s="1037" t="s">
        <v>431</v>
      </c>
      <c r="D903" s="1037"/>
      <c r="E903" s="1037"/>
      <c r="F903" s="1037"/>
      <c r="G903" s="1037"/>
      <c r="H903" s="1037"/>
      <c r="I903" s="1037"/>
      <c r="J903" s="1037"/>
      <c r="K903" s="1037"/>
      <c r="L903" s="1037"/>
      <c r="M903" s="1037"/>
      <c r="N903" s="1046"/>
      <c r="V903" s="189"/>
      <c r="W903" s="195"/>
      <c r="X903" s="195"/>
      <c r="Y903" s="163" t="s">
        <v>431</v>
      </c>
      <c r="AC903" s="195"/>
      <c r="AF903" s="207"/>
    </row>
    <row r="904" spans="1:32" s="160" customFormat="1" ht="12" x14ac:dyDescent="0.2">
      <c r="A904" s="198"/>
      <c r="B904" s="199" t="s">
        <v>3134</v>
      </c>
      <c r="C904" s="1037" t="s">
        <v>3135</v>
      </c>
      <c r="D904" s="1037"/>
      <c r="E904" s="1037"/>
      <c r="F904" s="1037"/>
      <c r="G904" s="1037"/>
      <c r="H904" s="1037"/>
      <c r="I904" s="1037"/>
      <c r="J904" s="1037"/>
      <c r="K904" s="1037"/>
      <c r="L904" s="1037"/>
      <c r="M904" s="1037"/>
      <c r="N904" s="1046"/>
      <c r="V904" s="189"/>
      <c r="W904" s="195"/>
      <c r="X904" s="195"/>
      <c r="Y904" s="163" t="s">
        <v>3135</v>
      </c>
      <c r="AC904" s="195"/>
      <c r="AF904" s="207"/>
    </row>
    <row r="905" spans="1:32" s="160" customFormat="1" ht="12" x14ac:dyDescent="0.2">
      <c r="A905" s="200"/>
      <c r="B905" s="199" t="s">
        <v>423</v>
      </c>
      <c r="C905" s="1037" t="s">
        <v>432</v>
      </c>
      <c r="D905" s="1037"/>
      <c r="E905" s="1037"/>
      <c r="F905" s="201"/>
      <c r="G905" s="201"/>
      <c r="H905" s="201"/>
      <c r="I905" s="201"/>
      <c r="J905" s="202">
        <v>35.11</v>
      </c>
      <c r="K905" s="201" t="s">
        <v>3136</v>
      </c>
      <c r="L905" s="202">
        <v>46.08</v>
      </c>
      <c r="M905" s="201"/>
      <c r="N905" s="203"/>
      <c r="V905" s="189"/>
      <c r="W905" s="195"/>
      <c r="X905" s="195"/>
      <c r="Z905" s="163" t="s">
        <v>432</v>
      </c>
      <c r="AC905" s="195"/>
      <c r="AF905" s="207"/>
    </row>
    <row r="906" spans="1:32" s="160" customFormat="1" ht="12" x14ac:dyDescent="0.2">
      <c r="A906" s="200"/>
      <c r="B906" s="199" t="s">
        <v>434</v>
      </c>
      <c r="C906" s="1037" t="s">
        <v>435</v>
      </c>
      <c r="D906" s="1037"/>
      <c r="E906" s="1037"/>
      <c r="F906" s="201"/>
      <c r="G906" s="201"/>
      <c r="H906" s="201"/>
      <c r="I906" s="201"/>
      <c r="J906" s="202">
        <v>6.62</v>
      </c>
      <c r="K906" s="201" t="s">
        <v>3136</v>
      </c>
      <c r="L906" s="202">
        <v>8.69</v>
      </c>
      <c r="M906" s="201"/>
      <c r="N906" s="203"/>
      <c r="V906" s="189"/>
      <c r="W906" s="195"/>
      <c r="X906" s="195"/>
      <c r="Z906" s="163" t="s">
        <v>435</v>
      </c>
      <c r="AC906" s="195"/>
      <c r="AF906" s="207"/>
    </row>
    <row r="907" spans="1:32" s="160" customFormat="1" ht="12" x14ac:dyDescent="0.2">
      <c r="A907" s="200"/>
      <c r="B907" s="199" t="s">
        <v>437</v>
      </c>
      <c r="C907" s="1037" t="s">
        <v>438</v>
      </c>
      <c r="D907" s="1037"/>
      <c r="E907" s="1037"/>
      <c r="F907" s="201"/>
      <c r="G907" s="201"/>
      <c r="H907" s="201"/>
      <c r="I907" s="201"/>
      <c r="J907" s="202">
        <v>0.6</v>
      </c>
      <c r="K907" s="201" t="s">
        <v>3136</v>
      </c>
      <c r="L907" s="202">
        <v>0.79</v>
      </c>
      <c r="M907" s="201"/>
      <c r="N907" s="203"/>
      <c r="V907" s="189"/>
      <c r="W907" s="195"/>
      <c r="X907" s="195"/>
      <c r="Z907" s="163" t="s">
        <v>438</v>
      </c>
      <c r="AC907" s="195"/>
      <c r="AF907" s="207"/>
    </row>
    <row r="908" spans="1:32" s="160" customFormat="1" ht="12" x14ac:dyDescent="0.2">
      <c r="A908" s="200"/>
      <c r="B908" s="199" t="s">
        <v>439</v>
      </c>
      <c r="C908" s="1037" t="s">
        <v>440</v>
      </c>
      <c r="D908" s="1037"/>
      <c r="E908" s="1037"/>
      <c r="F908" s="201"/>
      <c r="G908" s="201"/>
      <c r="H908" s="201"/>
      <c r="I908" s="201"/>
      <c r="J908" s="202">
        <v>2.0299999999999998</v>
      </c>
      <c r="K908" s="201"/>
      <c r="L908" s="202">
        <v>2.0299999999999998</v>
      </c>
      <c r="M908" s="201"/>
      <c r="N908" s="203"/>
      <c r="V908" s="189"/>
      <c r="W908" s="195"/>
      <c r="X908" s="195"/>
      <c r="Z908" s="163" t="s">
        <v>440</v>
      </c>
      <c r="AC908" s="195"/>
      <c r="AF908" s="207"/>
    </row>
    <row r="909" spans="1:32" s="160" customFormat="1" ht="12" x14ac:dyDescent="0.2">
      <c r="A909" s="200"/>
      <c r="B909" s="199"/>
      <c r="C909" s="1037" t="s">
        <v>443</v>
      </c>
      <c r="D909" s="1037"/>
      <c r="E909" s="1037"/>
      <c r="F909" s="201" t="s">
        <v>444</v>
      </c>
      <c r="G909" s="201" t="s">
        <v>3396</v>
      </c>
      <c r="H909" s="201" t="s">
        <v>3136</v>
      </c>
      <c r="I909" s="201" t="s">
        <v>3438</v>
      </c>
      <c r="J909" s="202"/>
      <c r="K909" s="201"/>
      <c r="L909" s="202"/>
      <c r="M909" s="201"/>
      <c r="N909" s="203"/>
      <c r="V909" s="189"/>
      <c r="W909" s="195"/>
      <c r="X909" s="195"/>
      <c r="AA909" s="163" t="s">
        <v>443</v>
      </c>
      <c r="AC909" s="195"/>
      <c r="AF909" s="207"/>
    </row>
    <row r="910" spans="1:32" s="160" customFormat="1" ht="12" x14ac:dyDescent="0.2">
      <c r="A910" s="200"/>
      <c r="B910" s="199"/>
      <c r="C910" s="1037" t="s">
        <v>447</v>
      </c>
      <c r="D910" s="1037"/>
      <c r="E910" s="1037"/>
      <c r="F910" s="201" t="s">
        <v>444</v>
      </c>
      <c r="G910" s="201" t="s">
        <v>2201</v>
      </c>
      <c r="H910" s="201" t="s">
        <v>3136</v>
      </c>
      <c r="I910" s="201" t="s">
        <v>3439</v>
      </c>
      <c r="J910" s="202"/>
      <c r="K910" s="201"/>
      <c r="L910" s="202"/>
      <c r="M910" s="201"/>
      <c r="N910" s="203"/>
      <c r="V910" s="189"/>
      <c r="W910" s="195"/>
      <c r="X910" s="195"/>
      <c r="AA910" s="163" t="s">
        <v>447</v>
      </c>
      <c r="AC910" s="195"/>
      <c r="AF910" s="207"/>
    </row>
    <row r="911" spans="1:32" s="160" customFormat="1" ht="12" x14ac:dyDescent="0.2">
      <c r="A911" s="200"/>
      <c r="B911" s="199"/>
      <c r="C911" s="1047" t="s">
        <v>450</v>
      </c>
      <c r="D911" s="1047"/>
      <c r="E911" s="1047"/>
      <c r="F911" s="208"/>
      <c r="G911" s="208"/>
      <c r="H911" s="208"/>
      <c r="I911" s="208"/>
      <c r="J911" s="209">
        <v>43.76</v>
      </c>
      <c r="K911" s="208"/>
      <c r="L911" s="209">
        <v>56.8</v>
      </c>
      <c r="M911" s="208"/>
      <c r="N911" s="210"/>
      <c r="V911" s="189"/>
      <c r="W911" s="195"/>
      <c r="X911" s="195"/>
      <c r="AB911" s="163" t="s">
        <v>450</v>
      </c>
      <c r="AC911" s="195"/>
      <c r="AF911" s="207"/>
    </row>
    <row r="912" spans="1:32" s="160" customFormat="1" ht="12" x14ac:dyDescent="0.2">
      <c r="A912" s="200"/>
      <c r="B912" s="199"/>
      <c r="C912" s="1037" t="s">
        <v>451</v>
      </c>
      <c r="D912" s="1037"/>
      <c r="E912" s="1037"/>
      <c r="F912" s="201"/>
      <c r="G912" s="201"/>
      <c r="H912" s="201"/>
      <c r="I912" s="201"/>
      <c r="J912" s="202"/>
      <c r="K912" s="201"/>
      <c r="L912" s="202">
        <v>46.87</v>
      </c>
      <c r="M912" s="201"/>
      <c r="N912" s="203"/>
      <c r="V912" s="189"/>
      <c r="W912" s="195"/>
      <c r="X912" s="195"/>
      <c r="AA912" s="163" t="s">
        <v>451</v>
      </c>
      <c r="AC912" s="195"/>
      <c r="AF912" s="207"/>
    </row>
    <row r="913" spans="1:32" s="160" customFormat="1" ht="45" x14ac:dyDescent="0.2">
      <c r="A913" s="200"/>
      <c r="B913" s="199" t="s">
        <v>2540</v>
      </c>
      <c r="C913" s="1037" t="s">
        <v>2541</v>
      </c>
      <c r="D913" s="1037"/>
      <c r="E913" s="1037"/>
      <c r="F913" s="201" t="s">
        <v>454</v>
      </c>
      <c r="G913" s="201" t="s">
        <v>1241</v>
      </c>
      <c r="H913" s="201"/>
      <c r="I913" s="201" t="s">
        <v>1241</v>
      </c>
      <c r="J913" s="202"/>
      <c r="K913" s="201"/>
      <c r="L913" s="202">
        <v>56.71</v>
      </c>
      <c r="M913" s="201"/>
      <c r="N913" s="203"/>
      <c r="V913" s="189"/>
      <c r="W913" s="195"/>
      <c r="X913" s="195"/>
      <c r="AA913" s="163" t="s">
        <v>2541</v>
      </c>
      <c r="AC913" s="195"/>
      <c r="AF913" s="207"/>
    </row>
    <row r="914" spans="1:32" s="160" customFormat="1" ht="45" x14ac:dyDescent="0.2">
      <c r="A914" s="200"/>
      <c r="B914" s="199" t="s">
        <v>2542</v>
      </c>
      <c r="C914" s="1037" t="s">
        <v>2543</v>
      </c>
      <c r="D914" s="1037"/>
      <c r="E914" s="1037"/>
      <c r="F914" s="201" t="s">
        <v>454</v>
      </c>
      <c r="G914" s="201" t="s">
        <v>974</v>
      </c>
      <c r="H914" s="201"/>
      <c r="I914" s="201" t="s">
        <v>974</v>
      </c>
      <c r="J914" s="202"/>
      <c r="K914" s="201"/>
      <c r="L914" s="202">
        <v>33.75</v>
      </c>
      <c r="M914" s="201"/>
      <c r="N914" s="203"/>
      <c r="V914" s="189"/>
      <c r="W914" s="195"/>
      <c r="X914" s="195"/>
      <c r="AA914" s="163" t="s">
        <v>2543</v>
      </c>
      <c r="AC914" s="195"/>
      <c r="AF914" s="207"/>
    </row>
    <row r="915" spans="1:32" s="160" customFormat="1" ht="12" x14ac:dyDescent="0.2">
      <c r="A915" s="211"/>
      <c r="B915" s="212"/>
      <c r="C915" s="1039" t="s">
        <v>459</v>
      </c>
      <c r="D915" s="1039"/>
      <c r="E915" s="1039"/>
      <c r="F915" s="192"/>
      <c r="G915" s="192"/>
      <c r="H915" s="192"/>
      <c r="I915" s="192"/>
      <c r="J915" s="193"/>
      <c r="K915" s="192"/>
      <c r="L915" s="193">
        <v>147.26</v>
      </c>
      <c r="M915" s="208"/>
      <c r="N915" s="194"/>
      <c r="V915" s="189"/>
      <c r="W915" s="195"/>
      <c r="X915" s="195"/>
      <c r="AC915" s="195" t="s">
        <v>459</v>
      </c>
      <c r="AF915" s="207"/>
    </row>
    <row r="916" spans="1:32" s="160" customFormat="1" ht="33.75" x14ac:dyDescent="0.2">
      <c r="A916" s="190" t="s">
        <v>3440</v>
      </c>
      <c r="B916" s="191" t="s">
        <v>3441</v>
      </c>
      <c r="C916" s="1039" t="s">
        <v>3442</v>
      </c>
      <c r="D916" s="1039"/>
      <c r="E916" s="1039"/>
      <c r="F916" s="192" t="s">
        <v>1017</v>
      </c>
      <c r="G916" s="192"/>
      <c r="H916" s="192"/>
      <c r="I916" s="192" t="s">
        <v>423</v>
      </c>
      <c r="J916" s="193">
        <v>13122.25</v>
      </c>
      <c r="K916" s="192" t="s">
        <v>1361</v>
      </c>
      <c r="L916" s="193">
        <v>2677.42</v>
      </c>
      <c r="M916" s="192" t="s">
        <v>1362</v>
      </c>
      <c r="N916" s="194">
        <v>13280</v>
      </c>
      <c r="V916" s="189"/>
      <c r="W916" s="195"/>
      <c r="X916" s="195" t="s">
        <v>3442</v>
      </c>
      <c r="AC916" s="195"/>
      <c r="AF916" s="207"/>
    </row>
    <row r="917" spans="1:32" s="160" customFormat="1" ht="12" x14ac:dyDescent="0.2">
      <c r="A917" s="211"/>
      <c r="B917" s="212"/>
      <c r="C917" s="168" t="s">
        <v>3039</v>
      </c>
      <c r="D917" s="213"/>
      <c r="E917" s="213"/>
      <c r="F917" s="214"/>
      <c r="G917" s="214"/>
      <c r="H917" s="214"/>
      <c r="I917" s="214"/>
      <c r="J917" s="215"/>
      <c r="K917" s="214"/>
      <c r="L917" s="215"/>
      <c r="M917" s="216"/>
      <c r="N917" s="217"/>
      <c r="V917" s="189"/>
      <c r="W917" s="195"/>
      <c r="X917" s="195"/>
      <c r="AC917" s="195"/>
      <c r="AF917" s="207"/>
    </row>
    <row r="918" spans="1:32" s="160" customFormat="1" ht="12" x14ac:dyDescent="0.2">
      <c r="A918" s="196"/>
      <c r="B918" s="197"/>
      <c r="C918" s="1037" t="s">
        <v>3443</v>
      </c>
      <c r="D918" s="1037"/>
      <c r="E918" s="1037"/>
      <c r="F918" s="1037"/>
      <c r="G918" s="1037"/>
      <c r="H918" s="1037"/>
      <c r="I918" s="1037"/>
      <c r="J918" s="1037"/>
      <c r="K918" s="1037"/>
      <c r="L918" s="1037"/>
      <c r="M918" s="1037"/>
      <c r="N918" s="1046"/>
      <c r="V918" s="189"/>
      <c r="W918" s="195"/>
      <c r="X918" s="195"/>
      <c r="AC918" s="195"/>
      <c r="AD918" s="163" t="s">
        <v>3443</v>
      </c>
      <c r="AF918" s="207"/>
    </row>
    <row r="919" spans="1:32" s="160" customFormat="1" ht="22.5" x14ac:dyDescent="0.2">
      <c r="A919" s="198"/>
      <c r="B919" s="199" t="s">
        <v>1365</v>
      </c>
      <c r="C919" s="1037" t="s">
        <v>1366</v>
      </c>
      <c r="D919" s="1037"/>
      <c r="E919" s="1037"/>
      <c r="F919" s="1037"/>
      <c r="G919" s="1037"/>
      <c r="H919" s="1037"/>
      <c r="I919" s="1037"/>
      <c r="J919" s="1037"/>
      <c r="K919" s="1037"/>
      <c r="L919" s="1037"/>
      <c r="M919" s="1037"/>
      <c r="N919" s="1046"/>
      <c r="V919" s="189"/>
      <c r="W919" s="195"/>
      <c r="X919" s="195"/>
      <c r="Y919" s="163" t="s">
        <v>1366</v>
      </c>
      <c r="AC919" s="195"/>
      <c r="AF919" s="207"/>
    </row>
    <row r="920" spans="1:32" s="160" customFormat="1" ht="33.75" x14ac:dyDescent="0.2">
      <c r="A920" s="190" t="s">
        <v>1173</v>
      </c>
      <c r="B920" s="191" t="s">
        <v>3444</v>
      </c>
      <c r="C920" s="1039" t="s">
        <v>3445</v>
      </c>
      <c r="D920" s="1039"/>
      <c r="E920" s="1039"/>
      <c r="F920" s="192" t="s">
        <v>1017</v>
      </c>
      <c r="G920" s="192"/>
      <c r="H920" s="192"/>
      <c r="I920" s="192" t="s">
        <v>434</v>
      </c>
      <c r="J920" s="193">
        <v>1225.5</v>
      </c>
      <c r="K920" s="192" t="s">
        <v>566</v>
      </c>
      <c r="L920" s="193">
        <v>266.52</v>
      </c>
      <c r="M920" s="192" t="s">
        <v>567</v>
      </c>
      <c r="N920" s="194">
        <v>2500</v>
      </c>
      <c r="V920" s="189"/>
      <c r="W920" s="195"/>
      <c r="X920" s="195" t="s">
        <v>3445</v>
      </c>
      <c r="AC920" s="195"/>
      <c r="AF920" s="207"/>
    </row>
    <row r="921" spans="1:32" s="160" customFormat="1" ht="12" x14ac:dyDescent="0.2">
      <c r="A921" s="211"/>
      <c r="B921" s="212"/>
      <c r="C921" s="168" t="s">
        <v>462</v>
      </c>
      <c r="D921" s="213"/>
      <c r="E921" s="213"/>
      <c r="F921" s="214"/>
      <c r="G921" s="214"/>
      <c r="H921" s="214"/>
      <c r="I921" s="214"/>
      <c r="J921" s="215"/>
      <c r="K921" s="214"/>
      <c r="L921" s="215"/>
      <c r="M921" s="216"/>
      <c r="N921" s="217"/>
      <c r="V921" s="189"/>
      <c r="W921" s="195"/>
      <c r="X921" s="195"/>
      <c r="AC921" s="195"/>
      <c r="AF921" s="207"/>
    </row>
    <row r="922" spans="1:32" s="160" customFormat="1" ht="12" x14ac:dyDescent="0.2">
      <c r="A922" s="196"/>
      <c r="B922" s="197"/>
      <c r="C922" s="1037" t="s">
        <v>3446</v>
      </c>
      <c r="D922" s="1037"/>
      <c r="E922" s="1037"/>
      <c r="F922" s="1037"/>
      <c r="G922" s="1037"/>
      <c r="H922" s="1037"/>
      <c r="I922" s="1037"/>
      <c r="J922" s="1037"/>
      <c r="K922" s="1037"/>
      <c r="L922" s="1037"/>
      <c r="M922" s="1037"/>
      <c r="N922" s="1046"/>
      <c r="V922" s="189"/>
      <c r="W922" s="195"/>
      <c r="X922" s="195"/>
      <c r="AC922" s="195"/>
      <c r="AD922" s="163" t="s">
        <v>3446</v>
      </c>
      <c r="AF922" s="207"/>
    </row>
    <row r="923" spans="1:32" s="160" customFormat="1" ht="22.5" x14ac:dyDescent="0.2">
      <c r="A923" s="198"/>
      <c r="B923" s="199" t="s">
        <v>568</v>
      </c>
      <c r="C923" s="1037" t="s">
        <v>569</v>
      </c>
      <c r="D923" s="1037"/>
      <c r="E923" s="1037"/>
      <c r="F923" s="1037"/>
      <c r="G923" s="1037"/>
      <c r="H923" s="1037"/>
      <c r="I923" s="1037"/>
      <c r="J923" s="1037"/>
      <c r="K923" s="1037"/>
      <c r="L923" s="1037"/>
      <c r="M923" s="1037"/>
      <c r="N923" s="1046"/>
      <c r="V923" s="189"/>
      <c r="W923" s="195"/>
      <c r="X923" s="195"/>
      <c r="Y923" s="163" t="s">
        <v>569</v>
      </c>
      <c r="AC923" s="195"/>
      <c r="AF923" s="207"/>
    </row>
    <row r="924" spans="1:32" s="160" customFormat="1" ht="33.75" x14ac:dyDescent="0.2">
      <c r="A924" s="190" t="s">
        <v>1063</v>
      </c>
      <c r="B924" s="191" t="s">
        <v>3447</v>
      </c>
      <c r="C924" s="1039" t="s">
        <v>3448</v>
      </c>
      <c r="D924" s="1039"/>
      <c r="E924" s="1039"/>
      <c r="F924" s="192" t="s">
        <v>1017</v>
      </c>
      <c r="G924" s="192"/>
      <c r="H924" s="192"/>
      <c r="I924" s="192" t="s">
        <v>434</v>
      </c>
      <c r="J924" s="193">
        <v>867.25</v>
      </c>
      <c r="K924" s="192" t="s">
        <v>566</v>
      </c>
      <c r="L924" s="193">
        <v>188.59</v>
      </c>
      <c r="M924" s="192" t="s">
        <v>567</v>
      </c>
      <c r="N924" s="194">
        <v>1769</v>
      </c>
      <c r="V924" s="189"/>
      <c r="W924" s="195"/>
      <c r="X924" s="195" t="s">
        <v>3448</v>
      </c>
      <c r="AC924" s="195"/>
      <c r="AF924" s="207"/>
    </row>
    <row r="925" spans="1:32" s="160" customFormat="1" ht="12" x14ac:dyDescent="0.2">
      <c r="A925" s="211"/>
      <c r="B925" s="212"/>
      <c r="C925" s="168" t="s">
        <v>462</v>
      </c>
      <c r="D925" s="213"/>
      <c r="E925" s="213"/>
      <c r="F925" s="214"/>
      <c r="G925" s="214"/>
      <c r="H925" s="214"/>
      <c r="I925" s="214"/>
      <c r="J925" s="215"/>
      <c r="K925" s="214"/>
      <c r="L925" s="215"/>
      <c r="M925" s="216"/>
      <c r="N925" s="217"/>
      <c r="V925" s="189"/>
      <c r="W925" s="195"/>
      <c r="X925" s="195"/>
      <c r="AC925" s="195"/>
      <c r="AF925" s="207"/>
    </row>
    <row r="926" spans="1:32" s="160" customFormat="1" ht="12" x14ac:dyDescent="0.2">
      <c r="A926" s="196"/>
      <c r="B926" s="197"/>
      <c r="C926" s="1037" t="s">
        <v>3407</v>
      </c>
      <c r="D926" s="1037"/>
      <c r="E926" s="1037"/>
      <c r="F926" s="1037"/>
      <c r="G926" s="1037"/>
      <c r="H926" s="1037"/>
      <c r="I926" s="1037"/>
      <c r="J926" s="1037"/>
      <c r="K926" s="1037"/>
      <c r="L926" s="1037"/>
      <c r="M926" s="1037"/>
      <c r="N926" s="1046"/>
      <c r="V926" s="189"/>
      <c r="W926" s="195"/>
      <c r="X926" s="195"/>
      <c r="AC926" s="195"/>
      <c r="AD926" s="163" t="s">
        <v>3407</v>
      </c>
      <c r="AF926" s="207"/>
    </row>
    <row r="927" spans="1:32" s="160" customFormat="1" ht="22.5" x14ac:dyDescent="0.2">
      <c r="A927" s="198"/>
      <c r="B927" s="199" t="s">
        <v>568</v>
      </c>
      <c r="C927" s="1037" t="s">
        <v>569</v>
      </c>
      <c r="D927" s="1037"/>
      <c r="E927" s="1037"/>
      <c r="F927" s="1037"/>
      <c r="G927" s="1037"/>
      <c r="H927" s="1037"/>
      <c r="I927" s="1037"/>
      <c r="J927" s="1037"/>
      <c r="K927" s="1037"/>
      <c r="L927" s="1037"/>
      <c r="M927" s="1037"/>
      <c r="N927" s="1046"/>
      <c r="V927" s="189"/>
      <c r="W927" s="195"/>
      <c r="X927" s="195"/>
      <c r="Y927" s="163" t="s">
        <v>569</v>
      </c>
      <c r="AC927" s="195"/>
      <c r="AF927" s="207"/>
    </row>
    <row r="928" spans="1:32" s="160" customFormat="1" ht="33.75" x14ac:dyDescent="0.2">
      <c r="A928" s="190" t="s">
        <v>1181</v>
      </c>
      <c r="B928" s="191" t="s">
        <v>2643</v>
      </c>
      <c r="C928" s="1039" t="s">
        <v>3449</v>
      </c>
      <c r="D928" s="1039"/>
      <c r="E928" s="1039"/>
      <c r="F928" s="192" t="s">
        <v>1017</v>
      </c>
      <c r="G928" s="192"/>
      <c r="H928" s="192"/>
      <c r="I928" s="192" t="s">
        <v>423</v>
      </c>
      <c r="J928" s="193"/>
      <c r="K928" s="192"/>
      <c r="L928" s="193"/>
      <c r="M928" s="192"/>
      <c r="N928" s="194"/>
      <c r="V928" s="189"/>
      <c r="W928" s="195"/>
      <c r="X928" s="195" t="s">
        <v>3449</v>
      </c>
      <c r="AC928" s="195"/>
      <c r="AF928" s="207"/>
    </row>
    <row r="929" spans="1:32" s="160" customFormat="1" ht="33.75" x14ac:dyDescent="0.2">
      <c r="A929" s="198"/>
      <c r="B929" s="199" t="s">
        <v>430</v>
      </c>
      <c r="C929" s="1037" t="s">
        <v>431</v>
      </c>
      <c r="D929" s="1037"/>
      <c r="E929" s="1037"/>
      <c r="F929" s="1037"/>
      <c r="G929" s="1037"/>
      <c r="H929" s="1037"/>
      <c r="I929" s="1037"/>
      <c r="J929" s="1037"/>
      <c r="K929" s="1037"/>
      <c r="L929" s="1037"/>
      <c r="M929" s="1037"/>
      <c r="N929" s="1046"/>
      <c r="V929" s="189"/>
      <c r="W929" s="195"/>
      <c r="X929" s="195"/>
      <c r="Y929" s="163" t="s">
        <v>431</v>
      </c>
      <c r="AC929" s="195"/>
      <c r="AF929" s="207"/>
    </row>
    <row r="930" spans="1:32" s="160" customFormat="1" ht="12" x14ac:dyDescent="0.2">
      <c r="A930" s="198"/>
      <c r="B930" s="199" t="s">
        <v>3134</v>
      </c>
      <c r="C930" s="1037" t="s">
        <v>3135</v>
      </c>
      <c r="D930" s="1037"/>
      <c r="E930" s="1037"/>
      <c r="F930" s="1037"/>
      <c r="G930" s="1037"/>
      <c r="H930" s="1037"/>
      <c r="I930" s="1037"/>
      <c r="J930" s="1037"/>
      <c r="K930" s="1037"/>
      <c r="L930" s="1037"/>
      <c r="M930" s="1037"/>
      <c r="N930" s="1046"/>
      <c r="V930" s="189"/>
      <c r="W930" s="195"/>
      <c r="X930" s="195"/>
      <c r="Y930" s="163" t="s">
        <v>3135</v>
      </c>
      <c r="AC930" s="195"/>
      <c r="AF930" s="207"/>
    </row>
    <row r="931" spans="1:32" s="160" customFormat="1" ht="12" x14ac:dyDescent="0.2">
      <c r="A931" s="200"/>
      <c r="B931" s="199" t="s">
        <v>423</v>
      </c>
      <c r="C931" s="1037" t="s">
        <v>432</v>
      </c>
      <c r="D931" s="1037"/>
      <c r="E931" s="1037"/>
      <c r="F931" s="201"/>
      <c r="G931" s="201"/>
      <c r="H931" s="201"/>
      <c r="I931" s="201"/>
      <c r="J931" s="202">
        <v>9.1300000000000008</v>
      </c>
      <c r="K931" s="201" t="s">
        <v>3136</v>
      </c>
      <c r="L931" s="202">
        <v>11.98</v>
      </c>
      <c r="M931" s="201"/>
      <c r="N931" s="203"/>
      <c r="V931" s="189"/>
      <c r="W931" s="195"/>
      <c r="X931" s="195"/>
      <c r="Z931" s="163" t="s">
        <v>432</v>
      </c>
      <c r="AC931" s="195"/>
      <c r="AF931" s="207"/>
    </row>
    <row r="932" spans="1:32" s="160" customFormat="1" ht="12" x14ac:dyDescent="0.2">
      <c r="A932" s="200"/>
      <c r="B932" s="199" t="s">
        <v>434</v>
      </c>
      <c r="C932" s="1037" t="s">
        <v>435</v>
      </c>
      <c r="D932" s="1037"/>
      <c r="E932" s="1037"/>
      <c r="F932" s="201"/>
      <c r="G932" s="201"/>
      <c r="H932" s="201"/>
      <c r="I932" s="201"/>
      <c r="J932" s="202">
        <v>1.47</v>
      </c>
      <c r="K932" s="201" t="s">
        <v>3136</v>
      </c>
      <c r="L932" s="202">
        <v>1.93</v>
      </c>
      <c r="M932" s="201"/>
      <c r="N932" s="203"/>
      <c r="V932" s="189"/>
      <c r="W932" s="195"/>
      <c r="X932" s="195"/>
      <c r="Z932" s="163" t="s">
        <v>435</v>
      </c>
      <c r="AC932" s="195"/>
      <c r="AF932" s="207"/>
    </row>
    <row r="933" spans="1:32" s="160" customFormat="1" ht="12" x14ac:dyDescent="0.2">
      <c r="A933" s="200"/>
      <c r="B933" s="199" t="s">
        <v>437</v>
      </c>
      <c r="C933" s="1037" t="s">
        <v>438</v>
      </c>
      <c r="D933" s="1037"/>
      <c r="E933" s="1037"/>
      <c r="F933" s="201"/>
      <c r="G933" s="201"/>
      <c r="H933" s="201"/>
      <c r="I933" s="201"/>
      <c r="J933" s="202">
        <v>0.12</v>
      </c>
      <c r="K933" s="201" t="s">
        <v>3136</v>
      </c>
      <c r="L933" s="202">
        <v>0.16</v>
      </c>
      <c r="M933" s="201"/>
      <c r="N933" s="203"/>
      <c r="V933" s="189"/>
      <c r="W933" s="195"/>
      <c r="X933" s="195"/>
      <c r="Z933" s="163" t="s">
        <v>438</v>
      </c>
      <c r="AC933" s="195"/>
      <c r="AF933" s="207"/>
    </row>
    <row r="934" spans="1:32" s="160" customFormat="1" ht="12" x14ac:dyDescent="0.2">
      <c r="A934" s="200"/>
      <c r="B934" s="199" t="s">
        <v>439</v>
      </c>
      <c r="C934" s="1037" t="s">
        <v>440</v>
      </c>
      <c r="D934" s="1037"/>
      <c r="E934" s="1037"/>
      <c r="F934" s="201"/>
      <c r="G934" s="201"/>
      <c r="H934" s="201"/>
      <c r="I934" s="201"/>
      <c r="J934" s="202">
        <v>7.49</v>
      </c>
      <c r="K934" s="201"/>
      <c r="L934" s="202">
        <v>7.49</v>
      </c>
      <c r="M934" s="201"/>
      <c r="N934" s="203"/>
      <c r="V934" s="189"/>
      <c r="W934" s="195"/>
      <c r="X934" s="195"/>
      <c r="Z934" s="163" t="s">
        <v>440</v>
      </c>
      <c r="AC934" s="195"/>
      <c r="AF934" s="207"/>
    </row>
    <row r="935" spans="1:32" s="160" customFormat="1" ht="12" x14ac:dyDescent="0.2">
      <c r="A935" s="196"/>
      <c r="B935" s="204" t="s">
        <v>2645</v>
      </c>
      <c r="C935" s="1048" t="s">
        <v>2646</v>
      </c>
      <c r="D935" s="1048"/>
      <c r="E935" s="1048"/>
      <c r="F935" s="205" t="s">
        <v>1017</v>
      </c>
      <c r="G935" s="205" t="s">
        <v>423</v>
      </c>
      <c r="H935" s="205"/>
      <c r="I935" s="205" t="s">
        <v>423</v>
      </c>
      <c r="J935" s="199"/>
      <c r="K935" s="201"/>
      <c r="L935" s="202"/>
      <c r="M935" s="201"/>
      <c r="N935" s="206"/>
      <c r="V935" s="189"/>
      <c r="W935" s="195"/>
      <c r="X935" s="195"/>
      <c r="AC935" s="195"/>
      <c r="AF935" s="207" t="s">
        <v>2646</v>
      </c>
    </row>
    <row r="936" spans="1:32" s="160" customFormat="1" ht="12" x14ac:dyDescent="0.2">
      <c r="A936" s="200"/>
      <c r="B936" s="199"/>
      <c r="C936" s="1037" t="s">
        <v>443</v>
      </c>
      <c r="D936" s="1037"/>
      <c r="E936" s="1037"/>
      <c r="F936" s="201" t="s">
        <v>444</v>
      </c>
      <c r="G936" s="201" t="s">
        <v>2647</v>
      </c>
      <c r="H936" s="201" t="s">
        <v>3136</v>
      </c>
      <c r="I936" s="201" t="s">
        <v>3450</v>
      </c>
      <c r="J936" s="202"/>
      <c r="K936" s="201"/>
      <c r="L936" s="202"/>
      <c r="M936" s="201"/>
      <c r="N936" s="203"/>
      <c r="V936" s="189"/>
      <c r="W936" s="195"/>
      <c r="X936" s="195"/>
      <c r="AA936" s="163" t="s">
        <v>443</v>
      </c>
      <c r="AC936" s="195"/>
      <c r="AF936" s="207"/>
    </row>
    <row r="937" spans="1:32" s="160" customFormat="1" ht="12" x14ac:dyDescent="0.2">
      <c r="A937" s="200"/>
      <c r="B937" s="199"/>
      <c r="C937" s="1037" t="s">
        <v>447</v>
      </c>
      <c r="D937" s="1037"/>
      <c r="E937" s="1037"/>
      <c r="F937" s="201" t="s">
        <v>444</v>
      </c>
      <c r="G937" s="201" t="s">
        <v>2649</v>
      </c>
      <c r="H937" s="201" t="s">
        <v>3136</v>
      </c>
      <c r="I937" s="201" t="s">
        <v>3297</v>
      </c>
      <c r="J937" s="202"/>
      <c r="K937" s="201"/>
      <c r="L937" s="202"/>
      <c r="M937" s="201"/>
      <c r="N937" s="203"/>
      <c r="V937" s="189"/>
      <c r="W937" s="195"/>
      <c r="X937" s="195"/>
      <c r="AA937" s="163" t="s">
        <v>447</v>
      </c>
      <c r="AC937" s="195"/>
      <c r="AF937" s="207"/>
    </row>
    <row r="938" spans="1:32" s="160" customFormat="1" ht="12" x14ac:dyDescent="0.2">
      <c r="A938" s="200"/>
      <c r="B938" s="199"/>
      <c r="C938" s="1047" t="s">
        <v>450</v>
      </c>
      <c r="D938" s="1047"/>
      <c r="E938" s="1047"/>
      <c r="F938" s="208"/>
      <c r="G938" s="208"/>
      <c r="H938" s="208"/>
      <c r="I938" s="208"/>
      <c r="J938" s="209">
        <v>18.09</v>
      </c>
      <c r="K938" s="208"/>
      <c r="L938" s="209">
        <v>21.4</v>
      </c>
      <c r="M938" s="208"/>
      <c r="N938" s="210"/>
      <c r="V938" s="189"/>
      <c r="W938" s="195"/>
      <c r="X938" s="195"/>
      <c r="AB938" s="163" t="s">
        <v>450</v>
      </c>
      <c r="AC938" s="195"/>
      <c r="AF938" s="207"/>
    </row>
    <row r="939" spans="1:32" s="160" customFormat="1" ht="12" x14ac:dyDescent="0.2">
      <c r="A939" s="200"/>
      <c r="B939" s="199"/>
      <c r="C939" s="1037" t="s">
        <v>451</v>
      </c>
      <c r="D939" s="1037"/>
      <c r="E939" s="1037"/>
      <c r="F939" s="201"/>
      <c r="G939" s="201"/>
      <c r="H939" s="201"/>
      <c r="I939" s="201"/>
      <c r="J939" s="202"/>
      <c r="K939" s="201"/>
      <c r="L939" s="202">
        <v>12.14</v>
      </c>
      <c r="M939" s="201"/>
      <c r="N939" s="203"/>
      <c r="V939" s="189"/>
      <c r="W939" s="195"/>
      <c r="X939" s="195"/>
      <c r="AA939" s="163" t="s">
        <v>451</v>
      </c>
      <c r="AC939" s="195"/>
      <c r="AF939" s="207"/>
    </row>
    <row r="940" spans="1:32" s="160" customFormat="1" ht="45" x14ac:dyDescent="0.2">
      <c r="A940" s="200"/>
      <c r="B940" s="199" t="s">
        <v>2540</v>
      </c>
      <c r="C940" s="1037" t="s">
        <v>2541</v>
      </c>
      <c r="D940" s="1037"/>
      <c r="E940" s="1037"/>
      <c r="F940" s="201" t="s">
        <v>454</v>
      </c>
      <c r="G940" s="201" t="s">
        <v>1241</v>
      </c>
      <c r="H940" s="201"/>
      <c r="I940" s="201" t="s">
        <v>1241</v>
      </c>
      <c r="J940" s="202"/>
      <c r="K940" s="201"/>
      <c r="L940" s="202">
        <v>14.69</v>
      </c>
      <c r="M940" s="201"/>
      <c r="N940" s="203"/>
      <c r="V940" s="189"/>
      <c r="W940" s="195"/>
      <c r="X940" s="195"/>
      <c r="AA940" s="163" t="s">
        <v>2541</v>
      </c>
      <c r="AC940" s="195"/>
      <c r="AF940" s="207"/>
    </row>
    <row r="941" spans="1:32" s="160" customFormat="1" ht="45" x14ac:dyDescent="0.2">
      <c r="A941" s="200"/>
      <c r="B941" s="199" t="s">
        <v>2542</v>
      </c>
      <c r="C941" s="1037" t="s">
        <v>2543</v>
      </c>
      <c r="D941" s="1037"/>
      <c r="E941" s="1037"/>
      <c r="F941" s="201" t="s">
        <v>454</v>
      </c>
      <c r="G941" s="201" t="s">
        <v>974</v>
      </c>
      <c r="H941" s="201"/>
      <c r="I941" s="201" t="s">
        <v>974</v>
      </c>
      <c r="J941" s="202"/>
      <c r="K941" s="201"/>
      <c r="L941" s="202">
        <v>8.74</v>
      </c>
      <c r="M941" s="201"/>
      <c r="N941" s="203"/>
      <c r="V941" s="189"/>
      <c r="W941" s="195"/>
      <c r="X941" s="195"/>
      <c r="AA941" s="163" t="s">
        <v>2543</v>
      </c>
      <c r="AC941" s="195"/>
      <c r="AF941" s="207"/>
    </row>
    <row r="942" spans="1:32" s="160" customFormat="1" ht="12" x14ac:dyDescent="0.2">
      <c r="A942" s="211"/>
      <c r="B942" s="212"/>
      <c r="C942" s="1039" t="s">
        <v>459</v>
      </c>
      <c r="D942" s="1039"/>
      <c r="E942" s="1039"/>
      <c r="F942" s="192"/>
      <c r="G942" s="192"/>
      <c r="H942" s="192"/>
      <c r="I942" s="192"/>
      <c r="J942" s="193"/>
      <c r="K942" s="192"/>
      <c r="L942" s="193">
        <v>44.83</v>
      </c>
      <c r="M942" s="208"/>
      <c r="N942" s="194"/>
      <c r="V942" s="189"/>
      <c r="W942" s="195"/>
      <c r="X942" s="195"/>
      <c r="AC942" s="195" t="s">
        <v>459</v>
      </c>
      <c r="AF942" s="207"/>
    </row>
    <row r="943" spans="1:32" s="160" customFormat="1" ht="33.75" x14ac:dyDescent="0.2">
      <c r="A943" s="190" t="s">
        <v>1186</v>
      </c>
      <c r="B943" s="191" t="s">
        <v>3451</v>
      </c>
      <c r="C943" s="1039" t="s">
        <v>3452</v>
      </c>
      <c r="D943" s="1039"/>
      <c r="E943" s="1039"/>
      <c r="F943" s="192" t="s">
        <v>1017</v>
      </c>
      <c r="G943" s="192"/>
      <c r="H943" s="192"/>
      <c r="I943" s="192" t="s">
        <v>423</v>
      </c>
      <c r="J943" s="193">
        <v>2121.25</v>
      </c>
      <c r="K943" s="192" t="s">
        <v>566</v>
      </c>
      <c r="L943" s="193">
        <v>230.7</v>
      </c>
      <c r="M943" s="192" t="s">
        <v>567</v>
      </c>
      <c r="N943" s="194">
        <v>2164</v>
      </c>
      <c r="V943" s="189"/>
      <c r="W943" s="195"/>
      <c r="X943" s="195" t="s">
        <v>3452</v>
      </c>
      <c r="AC943" s="195"/>
      <c r="AF943" s="207"/>
    </row>
    <row r="944" spans="1:32" s="160" customFormat="1" ht="12" x14ac:dyDescent="0.2">
      <c r="A944" s="211"/>
      <c r="B944" s="212"/>
      <c r="C944" s="168" t="s">
        <v>462</v>
      </c>
      <c r="D944" s="213"/>
      <c r="E944" s="213"/>
      <c r="F944" s="214"/>
      <c r="G944" s="214"/>
      <c r="H944" s="214"/>
      <c r="I944" s="214"/>
      <c r="J944" s="215"/>
      <c r="K944" s="214"/>
      <c r="L944" s="215"/>
      <c r="M944" s="216"/>
      <c r="N944" s="217"/>
      <c r="V944" s="189"/>
      <c r="W944" s="195"/>
      <c r="X944" s="195"/>
      <c r="AC944" s="195"/>
      <c r="AF944" s="207"/>
    </row>
    <row r="945" spans="1:32" s="160" customFormat="1" ht="12" x14ac:dyDescent="0.2">
      <c r="A945" s="196"/>
      <c r="B945" s="197"/>
      <c r="C945" s="1037" t="s">
        <v>3453</v>
      </c>
      <c r="D945" s="1037"/>
      <c r="E945" s="1037"/>
      <c r="F945" s="1037"/>
      <c r="G945" s="1037"/>
      <c r="H945" s="1037"/>
      <c r="I945" s="1037"/>
      <c r="J945" s="1037"/>
      <c r="K945" s="1037"/>
      <c r="L945" s="1037"/>
      <c r="M945" s="1037"/>
      <c r="N945" s="1046"/>
      <c r="V945" s="189"/>
      <c r="W945" s="195"/>
      <c r="X945" s="195"/>
      <c r="AC945" s="195"/>
      <c r="AD945" s="163" t="s">
        <v>3453</v>
      </c>
      <c r="AF945" s="207"/>
    </row>
    <row r="946" spans="1:32" s="160" customFormat="1" ht="22.5" x14ac:dyDescent="0.2">
      <c r="A946" s="198"/>
      <c r="B946" s="199" t="s">
        <v>568</v>
      </c>
      <c r="C946" s="1037" t="s">
        <v>569</v>
      </c>
      <c r="D946" s="1037"/>
      <c r="E946" s="1037"/>
      <c r="F946" s="1037"/>
      <c r="G946" s="1037"/>
      <c r="H946" s="1037"/>
      <c r="I946" s="1037"/>
      <c r="J946" s="1037"/>
      <c r="K946" s="1037"/>
      <c r="L946" s="1037"/>
      <c r="M946" s="1037"/>
      <c r="N946" s="1046"/>
      <c r="V946" s="189"/>
      <c r="W946" s="195"/>
      <c r="X946" s="195"/>
      <c r="Y946" s="163" t="s">
        <v>569</v>
      </c>
      <c r="AC946" s="195"/>
      <c r="AF946" s="207"/>
    </row>
    <row r="947" spans="1:32" s="160" customFormat="1" ht="45" x14ac:dyDescent="0.2">
      <c r="A947" s="190" t="s">
        <v>1188</v>
      </c>
      <c r="B947" s="191" t="s">
        <v>3143</v>
      </c>
      <c r="C947" s="1039" t="s">
        <v>3144</v>
      </c>
      <c r="D947" s="1039"/>
      <c r="E947" s="1039"/>
      <c r="F947" s="192" t="s">
        <v>1017</v>
      </c>
      <c r="G947" s="192"/>
      <c r="H947" s="192"/>
      <c r="I947" s="192" t="s">
        <v>423</v>
      </c>
      <c r="J947" s="193"/>
      <c r="K947" s="192"/>
      <c r="L947" s="193"/>
      <c r="M947" s="192"/>
      <c r="N947" s="194"/>
      <c r="V947" s="189"/>
      <c r="W947" s="195"/>
      <c r="X947" s="195" t="s">
        <v>3144</v>
      </c>
      <c r="AC947" s="195"/>
      <c r="AF947" s="207"/>
    </row>
    <row r="948" spans="1:32" s="160" customFormat="1" ht="33.75" x14ac:dyDescent="0.2">
      <c r="A948" s="198"/>
      <c r="B948" s="199" t="s">
        <v>430</v>
      </c>
      <c r="C948" s="1037" t="s">
        <v>431</v>
      </c>
      <c r="D948" s="1037"/>
      <c r="E948" s="1037"/>
      <c r="F948" s="1037"/>
      <c r="G948" s="1037"/>
      <c r="H948" s="1037"/>
      <c r="I948" s="1037"/>
      <c r="J948" s="1037"/>
      <c r="K948" s="1037"/>
      <c r="L948" s="1037"/>
      <c r="M948" s="1037"/>
      <c r="N948" s="1046"/>
      <c r="V948" s="189"/>
      <c r="W948" s="195"/>
      <c r="X948" s="195"/>
      <c r="Y948" s="163" t="s">
        <v>431</v>
      </c>
      <c r="AC948" s="195"/>
      <c r="AF948" s="207"/>
    </row>
    <row r="949" spans="1:32" s="160" customFormat="1" ht="12" x14ac:dyDescent="0.2">
      <c r="A949" s="200"/>
      <c r="B949" s="199" t="s">
        <v>423</v>
      </c>
      <c r="C949" s="1037" t="s">
        <v>432</v>
      </c>
      <c r="D949" s="1037"/>
      <c r="E949" s="1037"/>
      <c r="F949" s="201"/>
      <c r="G949" s="201"/>
      <c r="H949" s="201"/>
      <c r="I949" s="201"/>
      <c r="J949" s="202">
        <v>20.440000000000001</v>
      </c>
      <c r="K949" s="201" t="s">
        <v>436</v>
      </c>
      <c r="L949" s="202">
        <v>25.55</v>
      </c>
      <c r="M949" s="201"/>
      <c r="N949" s="203"/>
      <c r="V949" s="189"/>
      <c r="W949" s="195"/>
      <c r="X949" s="195"/>
      <c r="Z949" s="163" t="s">
        <v>432</v>
      </c>
      <c r="AC949" s="195"/>
      <c r="AF949" s="207"/>
    </row>
    <row r="950" spans="1:32" s="160" customFormat="1" ht="12" x14ac:dyDescent="0.2">
      <c r="A950" s="200"/>
      <c r="B950" s="199" t="s">
        <v>434</v>
      </c>
      <c r="C950" s="1037" t="s">
        <v>435</v>
      </c>
      <c r="D950" s="1037"/>
      <c r="E950" s="1037"/>
      <c r="F950" s="201"/>
      <c r="G950" s="201"/>
      <c r="H950" s="201"/>
      <c r="I950" s="201"/>
      <c r="J950" s="202">
        <v>33.47</v>
      </c>
      <c r="K950" s="201" t="s">
        <v>436</v>
      </c>
      <c r="L950" s="202">
        <v>41.84</v>
      </c>
      <c r="M950" s="201"/>
      <c r="N950" s="203"/>
      <c r="V950" s="189"/>
      <c r="W950" s="195"/>
      <c r="X950" s="195"/>
      <c r="Z950" s="163" t="s">
        <v>435</v>
      </c>
      <c r="AC950" s="195"/>
      <c r="AF950" s="207"/>
    </row>
    <row r="951" spans="1:32" s="160" customFormat="1" ht="12" x14ac:dyDescent="0.2">
      <c r="A951" s="200"/>
      <c r="B951" s="199" t="s">
        <v>437</v>
      </c>
      <c r="C951" s="1037" t="s">
        <v>438</v>
      </c>
      <c r="D951" s="1037"/>
      <c r="E951" s="1037"/>
      <c r="F951" s="201"/>
      <c r="G951" s="201"/>
      <c r="H951" s="201"/>
      <c r="I951" s="201"/>
      <c r="J951" s="202">
        <v>3.42</v>
      </c>
      <c r="K951" s="201" t="s">
        <v>436</v>
      </c>
      <c r="L951" s="202">
        <v>4.28</v>
      </c>
      <c r="M951" s="201"/>
      <c r="N951" s="203"/>
      <c r="V951" s="189"/>
      <c r="W951" s="195"/>
      <c r="X951" s="195"/>
      <c r="Z951" s="163" t="s">
        <v>438</v>
      </c>
      <c r="AC951" s="195"/>
      <c r="AF951" s="207"/>
    </row>
    <row r="952" spans="1:32" s="160" customFormat="1" ht="12" x14ac:dyDescent="0.2">
      <c r="A952" s="200"/>
      <c r="B952" s="199" t="s">
        <v>439</v>
      </c>
      <c r="C952" s="1037" t="s">
        <v>440</v>
      </c>
      <c r="D952" s="1037"/>
      <c r="E952" s="1037"/>
      <c r="F952" s="201"/>
      <c r="G952" s="201"/>
      <c r="H952" s="201"/>
      <c r="I952" s="201"/>
      <c r="J952" s="202">
        <v>2.94</v>
      </c>
      <c r="K952" s="201"/>
      <c r="L952" s="202">
        <v>2.94</v>
      </c>
      <c r="M952" s="201"/>
      <c r="N952" s="203"/>
      <c r="V952" s="189"/>
      <c r="W952" s="195"/>
      <c r="X952" s="195"/>
      <c r="Z952" s="163" t="s">
        <v>440</v>
      </c>
      <c r="AC952" s="195"/>
      <c r="AF952" s="207"/>
    </row>
    <row r="953" spans="1:32" s="160" customFormat="1" ht="12" x14ac:dyDescent="0.2">
      <c r="A953" s="200"/>
      <c r="B953" s="199"/>
      <c r="C953" s="1037" t="s">
        <v>443</v>
      </c>
      <c r="D953" s="1037"/>
      <c r="E953" s="1037"/>
      <c r="F953" s="201" t="s">
        <v>444</v>
      </c>
      <c r="G953" s="201" t="s">
        <v>3145</v>
      </c>
      <c r="H953" s="201" t="s">
        <v>436</v>
      </c>
      <c r="I953" s="201" t="s">
        <v>2648</v>
      </c>
      <c r="J953" s="202"/>
      <c r="K953" s="201"/>
      <c r="L953" s="202"/>
      <c r="M953" s="201"/>
      <c r="N953" s="203"/>
      <c r="V953" s="189"/>
      <c r="W953" s="195"/>
      <c r="X953" s="195"/>
      <c r="AA953" s="163" t="s">
        <v>443</v>
      </c>
      <c r="AC953" s="195"/>
      <c r="AF953" s="207"/>
    </row>
    <row r="954" spans="1:32" s="160" customFormat="1" ht="12" x14ac:dyDescent="0.2">
      <c r="A954" s="200"/>
      <c r="B954" s="199"/>
      <c r="C954" s="1037" t="s">
        <v>447</v>
      </c>
      <c r="D954" s="1037"/>
      <c r="E954" s="1037"/>
      <c r="F954" s="201" t="s">
        <v>444</v>
      </c>
      <c r="G954" s="201" t="s">
        <v>2762</v>
      </c>
      <c r="H954" s="201" t="s">
        <v>436</v>
      </c>
      <c r="I954" s="201" t="s">
        <v>3146</v>
      </c>
      <c r="J954" s="202"/>
      <c r="K954" s="201"/>
      <c r="L954" s="202"/>
      <c r="M954" s="201"/>
      <c r="N954" s="203"/>
      <c r="V954" s="189"/>
      <c r="W954" s="195"/>
      <c r="X954" s="195"/>
      <c r="AA954" s="163" t="s">
        <v>447</v>
      </c>
      <c r="AC954" s="195"/>
      <c r="AF954" s="207"/>
    </row>
    <row r="955" spans="1:32" s="160" customFormat="1" ht="12" x14ac:dyDescent="0.2">
      <c r="A955" s="200"/>
      <c r="B955" s="199"/>
      <c r="C955" s="1047" t="s">
        <v>450</v>
      </c>
      <c r="D955" s="1047"/>
      <c r="E955" s="1047"/>
      <c r="F955" s="208"/>
      <c r="G955" s="208"/>
      <c r="H955" s="208"/>
      <c r="I955" s="208"/>
      <c r="J955" s="209">
        <v>56.85</v>
      </c>
      <c r="K955" s="208"/>
      <c r="L955" s="209">
        <v>70.33</v>
      </c>
      <c r="M955" s="208"/>
      <c r="N955" s="210"/>
      <c r="V955" s="189"/>
      <c r="W955" s="195"/>
      <c r="X955" s="195"/>
      <c r="AB955" s="163" t="s">
        <v>450</v>
      </c>
      <c r="AC955" s="195"/>
      <c r="AF955" s="207"/>
    </row>
    <row r="956" spans="1:32" s="160" customFormat="1" ht="12" x14ac:dyDescent="0.2">
      <c r="A956" s="200"/>
      <c r="B956" s="199"/>
      <c r="C956" s="1037" t="s">
        <v>451</v>
      </c>
      <c r="D956" s="1037"/>
      <c r="E956" s="1037"/>
      <c r="F956" s="201"/>
      <c r="G956" s="201"/>
      <c r="H956" s="201"/>
      <c r="I956" s="201"/>
      <c r="J956" s="202"/>
      <c r="K956" s="201"/>
      <c r="L956" s="202">
        <v>29.83</v>
      </c>
      <c r="M956" s="201"/>
      <c r="N956" s="203"/>
      <c r="V956" s="189"/>
      <c r="W956" s="195"/>
      <c r="X956" s="195"/>
      <c r="AA956" s="163" t="s">
        <v>451</v>
      </c>
      <c r="AC956" s="195"/>
      <c r="AF956" s="207"/>
    </row>
    <row r="957" spans="1:32" s="160" customFormat="1" ht="22.5" x14ac:dyDescent="0.2">
      <c r="A957" s="200"/>
      <c r="B957" s="199" t="s">
        <v>3147</v>
      </c>
      <c r="C957" s="1037" t="s">
        <v>3148</v>
      </c>
      <c r="D957" s="1037"/>
      <c r="E957" s="1037"/>
      <c r="F957" s="201" t="s">
        <v>454</v>
      </c>
      <c r="G957" s="201" t="s">
        <v>558</v>
      </c>
      <c r="H957" s="201"/>
      <c r="I957" s="201" t="s">
        <v>558</v>
      </c>
      <c r="J957" s="202"/>
      <c r="K957" s="201"/>
      <c r="L957" s="202">
        <v>28.94</v>
      </c>
      <c r="M957" s="201"/>
      <c r="N957" s="203"/>
      <c r="V957" s="189"/>
      <c r="W957" s="195"/>
      <c r="X957" s="195"/>
      <c r="AA957" s="163" t="s">
        <v>3148</v>
      </c>
      <c r="AC957" s="195"/>
      <c r="AF957" s="207"/>
    </row>
    <row r="958" spans="1:32" s="160" customFormat="1" ht="22.5" x14ac:dyDescent="0.2">
      <c r="A958" s="200"/>
      <c r="B958" s="199" t="s">
        <v>3149</v>
      </c>
      <c r="C958" s="1037" t="s">
        <v>3150</v>
      </c>
      <c r="D958" s="1037"/>
      <c r="E958" s="1037"/>
      <c r="F958" s="201" t="s">
        <v>454</v>
      </c>
      <c r="G958" s="201" t="s">
        <v>544</v>
      </c>
      <c r="H958" s="201"/>
      <c r="I958" s="201" t="s">
        <v>544</v>
      </c>
      <c r="J958" s="202"/>
      <c r="K958" s="201"/>
      <c r="L958" s="202">
        <v>15.21</v>
      </c>
      <c r="M958" s="201"/>
      <c r="N958" s="203"/>
      <c r="V958" s="189"/>
      <c r="W958" s="195"/>
      <c r="X958" s="195"/>
      <c r="AA958" s="163" t="s">
        <v>3150</v>
      </c>
      <c r="AC958" s="195"/>
      <c r="AF958" s="207"/>
    </row>
    <row r="959" spans="1:32" s="160" customFormat="1" ht="12" x14ac:dyDescent="0.2">
      <c r="A959" s="211"/>
      <c r="B959" s="212"/>
      <c r="C959" s="1039" t="s">
        <v>459</v>
      </c>
      <c r="D959" s="1039"/>
      <c r="E959" s="1039"/>
      <c r="F959" s="192"/>
      <c r="G959" s="192"/>
      <c r="H959" s="192"/>
      <c r="I959" s="192"/>
      <c r="J959" s="193"/>
      <c r="K959" s="192"/>
      <c r="L959" s="193">
        <v>114.48</v>
      </c>
      <c r="M959" s="208"/>
      <c r="N959" s="194"/>
      <c r="V959" s="189"/>
      <c r="W959" s="195"/>
      <c r="X959" s="195"/>
      <c r="AC959" s="195" t="s">
        <v>459</v>
      </c>
      <c r="AF959" s="207"/>
    </row>
    <row r="960" spans="1:32" s="160" customFormat="1" ht="56.25" x14ac:dyDescent="0.2">
      <c r="A960" s="190" t="s">
        <v>3454</v>
      </c>
      <c r="B960" s="191" t="s">
        <v>3455</v>
      </c>
      <c r="C960" s="1039" t="s">
        <v>3456</v>
      </c>
      <c r="D960" s="1039"/>
      <c r="E960" s="1039"/>
      <c r="F960" s="192" t="s">
        <v>1017</v>
      </c>
      <c r="G960" s="192"/>
      <c r="H960" s="192"/>
      <c r="I960" s="192" t="s">
        <v>423</v>
      </c>
      <c r="J960" s="193">
        <v>121824</v>
      </c>
      <c r="K960" s="192" t="s">
        <v>1361</v>
      </c>
      <c r="L960" s="193">
        <v>24856.05</v>
      </c>
      <c r="M960" s="192" t="s">
        <v>1362</v>
      </c>
      <c r="N960" s="194">
        <v>123286</v>
      </c>
      <c r="V960" s="189"/>
      <c r="W960" s="195"/>
      <c r="X960" s="195" t="s">
        <v>3456</v>
      </c>
      <c r="AC960" s="195"/>
      <c r="AF960" s="207"/>
    </row>
    <row r="961" spans="1:32" s="160" customFormat="1" ht="12" x14ac:dyDescent="0.2">
      <c r="A961" s="211"/>
      <c r="B961" s="212"/>
      <c r="C961" s="168" t="s">
        <v>3039</v>
      </c>
      <c r="D961" s="213"/>
      <c r="E961" s="213"/>
      <c r="F961" s="214"/>
      <c r="G961" s="214"/>
      <c r="H961" s="214"/>
      <c r="I961" s="214"/>
      <c r="J961" s="215"/>
      <c r="K961" s="214"/>
      <c r="L961" s="215"/>
      <c r="M961" s="216"/>
      <c r="N961" s="217"/>
      <c r="V961" s="189"/>
      <c r="W961" s="195"/>
      <c r="X961" s="195"/>
      <c r="AC961" s="195"/>
      <c r="AF961" s="207"/>
    </row>
    <row r="962" spans="1:32" s="160" customFormat="1" ht="12" x14ac:dyDescent="0.2">
      <c r="A962" s="196"/>
      <c r="B962" s="197"/>
      <c r="C962" s="1037" t="s">
        <v>3457</v>
      </c>
      <c r="D962" s="1037"/>
      <c r="E962" s="1037"/>
      <c r="F962" s="1037"/>
      <c r="G962" s="1037"/>
      <c r="H962" s="1037"/>
      <c r="I962" s="1037"/>
      <c r="J962" s="1037"/>
      <c r="K962" s="1037"/>
      <c r="L962" s="1037"/>
      <c r="M962" s="1037"/>
      <c r="N962" s="1046"/>
      <c r="V962" s="189"/>
      <c r="W962" s="195"/>
      <c r="X962" s="195"/>
      <c r="AC962" s="195"/>
      <c r="AD962" s="163" t="s">
        <v>3457</v>
      </c>
      <c r="AF962" s="207"/>
    </row>
    <row r="963" spans="1:32" s="160" customFormat="1" ht="22.5" x14ac:dyDescent="0.2">
      <c r="A963" s="198"/>
      <c r="B963" s="199" t="s">
        <v>1365</v>
      </c>
      <c r="C963" s="1037" t="s">
        <v>1366</v>
      </c>
      <c r="D963" s="1037"/>
      <c r="E963" s="1037"/>
      <c r="F963" s="1037"/>
      <c r="G963" s="1037"/>
      <c r="H963" s="1037"/>
      <c r="I963" s="1037"/>
      <c r="J963" s="1037"/>
      <c r="K963" s="1037"/>
      <c r="L963" s="1037"/>
      <c r="M963" s="1037"/>
      <c r="N963" s="1046"/>
      <c r="V963" s="189"/>
      <c r="W963" s="195"/>
      <c r="X963" s="195"/>
      <c r="Y963" s="163" t="s">
        <v>1366</v>
      </c>
      <c r="AC963" s="195"/>
      <c r="AF963" s="207"/>
    </row>
    <row r="964" spans="1:32" s="160" customFormat="1" ht="45" x14ac:dyDescent="0.2">
      <c r="A964" s="190" t="s">
        <v>1754</v>
      </c>
      <c r="B964" s="191" t="s">
        <v>3239</v>
      </c>
      <c r="C964" s="1039" t="s">
        <v>3240</v>
      </c>
      <c r="D964" s="1039"/>
      <c r="E964" s="1039"/>
      <c r="F964" s="192" t="s">
        <v>532</v>
      </c>
      <c r="G964" s="192"/>
      <c r="H964" s="192"/>
      <c r="I964" s="192" t="s">
        <v>3458</v>
      </c>
      <c r="J964" s="193"/>
      <c r="K964" s="192"/>
      <c r="L964" s="193"/>
      <c r="M964" s="192"/>
      <c r="N964" s="194"/>
      <c r="V964" s="189"/>
      <c r="W964" s="195"/>
      <c r="X964" s="195" t="s">
        <v>3240</v>
      </c>
      <c r="AC964" s="195"/>
      <c r="AF964" s="207"/>
    </row>
    <row r="965" spans="1:32" s="160" customFormat="1" ht="12" x14ac:dyDescent="0.2">
      <c r="A965" s="196"/>
      <c r="B965" s="197"/>
      <c r="C965" s="1037" t="s">
        <v>3459</v>
      </c>
      <c r="D965" s="1037"/>
      <c r="E965" s="1037"/>
      <c r="F965" s="1037"/>
      <c r="G965" s="1037"/>
      <c r="H965" s="1037"/>
      <c r="I965" s="1037"/>
      <c r="J965" s="1037"/>
      <c r="K965" s="1037"/>
      <c r="L965" s="1037"/>
      <c r="M965" s="1037"/>
      <c r="N965" s="1046"/>
      <c r="V965" s="189"/>
      <c r="W965" s="195"/>
      <c r="X965" s="195"/>
      <c r="AC965" s="195"/>
      <c r="AE965" s="163" t="s">
        <v>3459</v>
      </c>
      <c r="AF965" s="207"/>
    </row>
    <row r="966" spans="1:32" s="160" customFormat="1" ht="33.75" x14ac:dyDescent="0.2">
      <c r="A966" s="198"/>
      <c r="B966" s="199" t="s">
        <v>430</v>
      </c>
      <c r="C966" s="1037" t="s">
        <v>431</v>
      </c>
      <c r="D966" s="1037"/>
      <c r="E966" s="1037"/>
      <c r="F966" s="1037"/>
      <c r="G966" s="1037"/>
      <c r="H966" s="1037"/>
      <c r="I966" s="1037"/>
      <c r="J966" s="1037"/>
      <c r="K966" s="1037"/>
      <c r="L966" s="1037"/>
      <c r="M966" s="1037"/>
      <c r="N966" s="1046"/>
      <c r="V966" s="189"/>
      <c r="W966" s="195"/>
      <c r="X966" s="195"/>
      <c r="Y966" s="163" t="s">
        <v>431</v>
      </c>
      <c r="AC966" s="195"/>
      <c r="AF966" s="207"/>
    </row>
    <row r="967" spans="1:32" s="160" customFormat="1" ht="12" x14ac:dyDescent="0.2">
      <c r="A967" s="198"/>
      <c r="B967" s="199" t="s">
        <v>3134</v>
      </c>
      <c r="C967" s="1037" t="s">
        <v>3135</v>
      </c>
      <c r="D967" s="1037"/>
      <c r="E967" s="1037"/>
      <c r="F967" s="1037"/>
      <c r="G967" s="1037"/>
      <c r="H967" s="1037"/>
      <c r="I967" s="1037"/>
      <c r="J967" s="1037"/>
      <c r="K967" s="1037"/>
      <c r="L967" s="1037"/>
      <c r="M967" s="1037"/>
      <c r="N967" s="1046"/>
      <c r="V967" s="189"/>
      <c r="W967" s="195"/>
      <c r="X967" s="195"/>
      <c r="Y967" s="163" t="s">
        <v>3135</v>
      </c>
      <c r="AC967" s="195"/>
      <c r="AF967" s="207"/>
    </row>
    <row r="968" spans="1:32" s="160" customFormat="1" ht="12" x14ac:dyDescent="0.2">
      <c r="A968" s="200"/>
      <c r="B968" s="199" t="s">
        <v>423</v>
      </c>
      <c r="C968" s="1037" t="s">
        <v>432</v>
      </c>
      <c r="D968" s="1037"/>
      <c r="E968" s="1037"/>
      <c r="F968" s="201"/>
      <c r="G968" s="201"/>
      <c r="H968" s="201"/>
      <c r="I968" s="201"/>
      <c r="J968" s="202">
        <v>1345.96</v>
      </c>
      <c r="K968" s="201" t="s">
        <v>3136</v>
      </c>
      <c r="L968" s="202">
        <v>79.5</v>
      </c>
      <c r="M968" s="201"/>
      <c r="N968" s="203"/>
      <c r="V968" s="189"/>
      <c r="W968" s="195"/>
      <c r="X968" s="195"/>
      <c r="Z968" s="163" t="s">
        <v>432</v>
      </c>
      <c r="AC968" s="195"/>
      <c r="AF968" s="207"/>
    </row>
    <row r="969" spans="1:32" s="160" customFormat="1" ht="12" x14ac:dyDescent="0.2">
      <c r="A969" s="200"/>
      <c r="B969" s="199" t="s">
        <v>434</v>
      </c>
      <c r="C969" s="1037" t="s">
        <v>435</v>
      </c>
      <c r="D969" s="1037"/>
      <c r="E969" s="1037"/>
      <c r="F969" s="201"/>
      <c r="G969" s="201"/>
      <c r="H969" s="201"/>
      <c r="I969" s="201"/>
      <c r="J969" s="202">
        <v>117.43</v>
      </c>
      <c r="K969" s="201" t="s">
        <v>3136</v>
      </c>
      <c r="L969" s="202">
        <v>6.94</v>
      </c>
      <c r="M969" s="201"/>
      <c r="N969" s="203"/>
      <c r="V969" s="189"/>
      <c r="W969" s="195"/>
      <c r="X969" s="195"/>
      <c r="Z969" s="163" t="s">
        <v>435</v>
      </c>
      <c r="AC969" s="195"/>
      <c r="AF969" s="207"/>
    </row>
    <row r="970" spans="1:32" s="160" customFormat="1" ht="12" x14ac:dyDescent="0.2">
      <c r="A970" s="200"/>
      <c r="B970" s="199" t="s">
        <v>437</v>
      </c>
      <c r="C970" s="1037" t="s">
        <v>438</v>
      </c>
      <c r="D970" s="1037"/>
      <c r="E970" s="1037"/>
      <c r="F970" s="201"/>
      <c r="G970" s="201"/>
      <c r="H970" s="201"/>
      <c r="I970" s="201"/>
      <c r="J970" s="202">
        <v>14.83</v>
      </c>
      <c r="K970" s="201" t="s">
        <v>3136</v>
      </c>
      <c r="L970" s="202">
        <v>0.88</v>
      </c>
      <c r="M970" s="201"/>
      <c r="N970" s="203"/>
      <c r="V970" s="189"/>
      <c r="W970" s="195"/>
      <c r="X970" s="195"/>
      <c r="Z970" s="163" t="s">
        <v>438</v>
      </c>
      <c r="AC970" s="195"/>
      <c r="AF970" s="207"/>
    </row>
    <row r="971" spans="1:32" s="160" customFormat="1" ht="12" x14ac:dyDescent="0.2">
      <c r="A971" s="200"/>
      <c r="B971" s="199" t="s">
        <v>439</v>
      </c>
      <c r="C971" s="1037" t="s">
        <v>440</v>
      </c>
      <c r="D971" s="1037"/>
      <c r="E971" s="1037"/>
      <c r="F971" s="201"/>
      <c r="G971" s="201"/>
      <c r="H971" s="201"/>
      <c r="I971" s="201"/>
      <c r="J971" s="202">
        <v>434.65</v>
      </c>
      <c r="K971" s="201"/>
      <c r="L971" s="202">
        <v>19.559999999999999</v>
      </c>
      <c r="M971" s="201"/>
      <c r="N971" s="203"/>
      <c r="V971" s="189"/>
      <c r="W971" s="195"/>
      <c r="X971" s="195"/>
      <c r="Z971" s="163" t="s">
        <v>440</v>
      </c>
      <c r="AC971" s="195"/>
      <c r="AF971" s="207"/>
    </row>
    <row r="972" spans="1:32" s="160" customFormat="1" ht="12" x14ac:dyDescent="0.2">
      <c r="A972" s="196"/>
      <c r="B972" s="204" t="s">
        <v>1973</v>
      </c>
      <c r="C972" s="1048" t="s">
        <v>3157</v>
      </c>
      <c r="D972" s="1048"/>
      <c r="E972" s="1048"/>
      <c r="F972" s="205" t="s">
        <v>347</v>
      </c>
      <c r="G972" s="205" t="s">
        <v>489</v>
      </c>
      <c r="H972" s="205"/>
      <c r="I972" s="205" t="s">
        <v>489</v>
      </c>
      <c r="J972" s="199"/>
      <c r="K972" s="201"/>
      <c r="L972" s="202"/>
      <c r="M972" s="201"/>
      <c r="N972" s="206"/>
      <c r="V972" s="189"/>
      <c r="W972" s="195"/>
      <c r="X972" s="195"/>
      <c r="AC972" s="195"/>
      <c r="AF972" s="207" t="s">
        <v>3157</v>
      </c>
    </row>
    <row r="973" spans="1:32" s="160" customFormat="1" ht="12" x14ac:dyDescent="0.2">
      <c r="A973" s="196"/>
      <c r="B973" s="204" t="s">
        <v>3158</v>
      </c>
      <c r="C973" s="1048" t="s">
        <v>3159</v>
      </c>
      <c r="D973" s="1048"/>
      <c r="E973" s="1048"/>
      <c r="F973" s="205" t="s">
        <v>347</v>
      </c>
      <c r="G973" s="205" t="s">
        <v>1004</v>
      </c>
      <c r="H973" s="205"/>
      <c r="I973" s="205" t="s">
        <v>1856</v>
      </c>
      <c r="J973" s="199"/>
      <c r="K973" s="201"/>
      <c r="L973" s="202"/>
      <c r="M973" s="201"/>
      <c r="N973" s="206"/>
      <c r="V973" s="189"/>
      <c r="W973" s="195"/>
      <c r="X973" s="195"/>
      <c r="AC973" s="195"/>
      <c r="AF973" s="207" t="s">
        <v>3159</v>
      </c>
    </row>
    <row r="974" spans="1:32" s="160" customFormat="1" ht="12" x14ac:dyDescent="0.2">
      <c r="A974" s="196"/>
      <c r="B974" s="204" t="s">
        <v>3161</v>
      </c>
      <c r="C974" s="1048" t="s">
        <v>3162</v>
      </c>
      <c r="D974" s="1048"/>
      <c r="E974" s="1048"/>
      <c r="F974" s="205" t="s">
        <v>1017</v>
      </c>
      <c r="G974" s="205" t="s">
        <v>489</v>
      </c>
      <c r="H974" s="205"/>
      <c r="I974" s="205" t="s">
        <v>489</v>
      </c>
      <c r="J974" s="199"/>
      <c r="K974" s="201"/>
      <c r="L974" s="202"/>
      <c r="M974" s="201"/>
      <c r="N974" s="206"/>
      <c r="V974" s="189"/>
      <c r="W974" s="195"/>
      <c r="X974" s="195"/>
      <c r="AC974" s="195"/>
      <c r="AF974" s="207" t="s">
        <v>3162</v>
      </c>
    </row>
    <row r="975" spans="1:32" s="160" customFormat="1" ht="12" x14ac:dyDescent="0.2">
      <c r="A975" s="196"/>
      <c r="B975" s="204" t="s">
        <v>3161</v>
      </c>
      <c r="C975" s="1048" t="s">
        <v>2532</v>
      </c>
      <c r="D975" s="1048"/>
      <c r="E975" s="1048"/>
      <c r="F975" s="205" t="s">
        <v>488</v>
      </c>
      <c r="G975" s="205" t="s">
        <v>489</v>
      </c>
      <c r="H975" s="205"/>
      <c r="I975" s="205" t="s">
        <v>489</v>
      </c>
      <c r="J975" s="199"/>
      <c r="K975" s="201"/>
      <c r="L975" s="202"/>
      <c r="M975" s="201"/>
      <c r="N975" s="206"/>
      <c r="V975" s="189"/>
      <c r="W975" s="195"/>
      <c r="X975" s="195"/>
      <c r="AC975" s="195"/>
      <c r="AF975" s="207" t="s">
        <v>2532</v>
      </c>
    </row>
    <row r="976" spans="1:32" s="160" customFormat="1" ht="12" x14ac:dyDescent="0.2">
      <c r="A976" s="196"/>
      <c r="B976" s="204" t="s">
        <v>3163</v>
      </c>
      <c r="C976" s="1048" t="s">
        <v>3164</v>
      </c>
      <c r="D976" s="1048"/>
      <c r="E976" s="1048"/>
      <c r="F976" s="205" t="s">
        <v>1017</v>
      </c>
      <c r="G976" s="205" t="s">
        <v>489</v>
      </c>
      <c r="H976" s="205"/>
      <c r="I976" s="205" t="s">
        <v>489</v>
      </c>
      <c r="J976" s="199"/>
      <c r="K976" s="201"/>
      <c r="L976" s="202"/>
      <c r="M976" s="201"/>
      <c r="N976" s="206"/>
      <c r="V976" s="189"/>
      <c r="W976" s="195"/>
      <c r="X976" s="195"/>
      <c r="AC976" s="195"/>
      <c r="AF976" s="207" t="s">
        <v>3164</v>
      </c>
    </row>
    <row r="977" spans="1:32" s="160" customFormat="1" ht="12" x14ac:dyDescent="0.2">
      <c r="A977" s="196"/>
      <c r="B977" s="204" t="s">
        <v>3165</v>
      </c>
      <c r="C977" s="1048" t="s">
        <v>3166</v>
      </c>
      <c r="D977" s="1048"/>
      <c r="E977" s="1048"/>
      <c r="F977" s="205" t="s">
        <v>1017</v>
      </c>
      <c r="G977" s="205" t="s">
        <v>489</v>
      </c>
      <c r="H977" s="205"/>
      <c r="I977" s="205" t="s">
        <v>489</v>
      </c>
      <c r="J977" s="199"/>
      <c r="K977" s="201"/>
      <c r="L977" s="202"/>
      <c r="M977" s="201"/>
      <c r="N977" s="206"/>
      <c r="V977" s="189"/>
      <c r="W977" s="195"/>
      <c r="X977" s="195"/>
      <c r="AC977" s="195"/>
      <c r="AF977" s="207" t="s">
        <v>3166</v>
      </c>
    </row>
    <row r="978" spans="1:32" s="160" customFormat="1" ht="12" x14ac:dyDescent="0.2">
      <c r="A978" s="200"/>
      <c r="B978" s="199"/>
      <c r="C978" s="1037" t="s">
        <v>443</v>
      </c>
      <c r="D978" s="1037"/>
      <c r="E978" s="1037"/>
      <c r="F978" s="201" t="s">
        <v>444</v>
      </c>
      <c r="G978" s="201" t="s">
        <v>1890</v>
      </c>
      <c r="H978" s="201" t="s">
        <v>3136</v>
      </c>
      <c r="I978" s="201" t="s">
        <v>3460</v>
      </c>
      <c r="J978" s="202"/>
      <c r="K978" s="201"/>
      <c r="L978" s="202"/>
      <c r="M978" s="201"/>
      <c r="N978" s="203"/>
      <c r="V978" s="189"/>
      <c r="W978" s="195"/>
      <c r="X978" s="195"/>
      <c r="AA978" s="163" t="s">
        <v>443</v>
      </c>
      <c r="AC978" s="195"/>
      <c r="AF978" s="207"/>
    </row>
    <row r="979" spans="1:32" s="160" customFormat="1" ht="12" x14ac:dyDescent="0.2">
      <c r="A979" s="200"/>
      <c r="B979" s="199"/>
      <c r="C979" s="1037" t="s">
        <v>447</v>
      </c>
      <c r="D979" s="1037"/>
      <c r="E979" s="1037"/>
      <c r="F979" s="201" t="s">
        <v>444</v>
      </c>
      <c r="G979" s="201" t="s">
        <v>1160</v>
      </c>
      <c r="H979" s="201" t="s">
        <v>3136</v>
      </c>
      <c r="I979" s="201" t="s">
        <v>3461</v>
      </c>
      <c r="J979" s="202"/>
      <c r="K979" s="201"/>
      <c r="L979" s="202"/>
      <c r="M979" s="201"/>
      <c r="N979" s="203"/>
      <c r="V979" s="189"/>
      <c r="W979" s="195"/>
      <c r="X979" s="195"/>
      <c r="AA979" s="163" t="s">
        <v>447</v>
      </c>
      <c r="AC979" s="195"/>
      <c r="AF979" s="207"/>
    </row>
    <row r="980" spans="1:32" s="160" customFormat="1" ht="12" x14ac:dyDescent="0.2">
      <c r="A980" s="200"/>
      <c r="B980" s="199"/>
      <c r="C980" s="1047" t="s">
        <v>450</v>
      </c>
      <c r="D980" s="1047"/>
      <c r="E980" s="1047"/>
      <c r="F980" s="208"/>
      <c r="G980" s="208"/>
      <c r="H980" s="208"/>
      <c r="I980" s="208"/>
      <c r="J980" s="209">
        <v>1898.04</v>
      </c>
      <c r="K980" s="208"/>
      <c r="L980" s="209">
        <v>106</v>
      </c>
      <c r="M980" s="208"/>
      <c r="N980" s="210"/>
      <c r="V980" s="189"/>
      <c r="W980" s="195"/>
      <c r="X980" s="195"/>
      <c r="AB980" s="163" t="s">
        <v>450</v>
      </c>
      <c r="AC980" s="195"/>
      <c r="AF980" s="207"/>
    </row>
    <row r="981" spans="1:32" s="160" customFormat="1" ht="12" x14ac:dyDescent="0.2">
      <c r="A981" s="200"/>
      <c r="B981" s="199"/>
      <c r="C981" s="1037" t="s">
        <v>451</v>
      </c>
      <c r="D981" s="1037"/>
      <c r="E981" s="1037"/>
      <c r="F981" s="201"/>
      <c r="G981" s="201"/>
      <c r="H981" s="201"/>
      <c r="I981" s="201"/>
      <c r="J981" s="202"/>
      <c r="K981" s="201"/>
      <c r="L981" s="202">
        <v>80.38</v>
      </c>
      <c r="M981" s="201"/>
      <c r="N981" s="203"/>
      <c r="V981" s="189"/>
      <c r="W981" s="195"/>
      <c r="X981" s="195"/>
      <c r="AA981" s="163" t="s">
        <v>451</v>
      </c>
      <c r="AC981" s="195"/>
      <c r="AF981" s="207"/>
    </row>
    <row r="982" spans="1:32" s="160" customFormat="1" ht="45" x14ac:dyDescent="0.2">
      <c r="A982" s="200"/>
      <c r="B982" s="199" t="s">
        <v>2540</v>
      </c>
      <c r="C982" s="1037" t="s">
        <v>2541</v>
      </c>
      <c r="D982" s="1037"/>
      <c r="E982" s="1037"/>
      <c r="F982" s="201" t="s">
        <v>454</v>
      </c>
      <c r="G982" s="201" t="s">
        <v>1241</v>
      </c>
      <c r="H982" s="201"/>
      <c r="I982" s="201" t="s">
        <v>1241</v>
      </c>
      <c r="J982" s="202"/>
      <c r="K982" s="201"/>
      <c r="L982" s="202">
        <v>97.26</v>
      </c>
      <c r="M982" s="201"/>
      <c r="N982" s="203"/>
      <c r="V982" s="189"/>
      <c r="W982" s="195"/>
      <c r="X982" s="195"/>
      <c r="AA982" s="163" t="s">
        <v>2541</v>
      </c>
      <c r="AC982" s="195"/>
      <c r="AF982" s="207"/>
    </row>
    <row r="983" spans="1:32" s="160" customFormat="1" ht="45" x14ac:dyDescent="0.2">
      <c r="A983" s="200"/>
      <c r="B983" s="199" t="s">
        <v>2542</v>
      </c>
      <c r="C983" s="1037" t="s">
        <v>2543</v>
      </c>
      <c r="D983" s="1037"/>
      <c r="E983" s="1037"/>
      <c r="F983" s="201" t="s">
        <v>454</v>
      </c>
      <c r="G983" s="201" t="s">
        <v>974</v>
      </c>
      <c r="H983" s="201"/>
      <c r="I983" s="201" t="s">
        <v>974</v>
      </c>
      <c r="J983" s="202"/>
      <c r="K983" s="201"/>
      <c r="L983" s="202">
        <v>57.87</v>
      </c>
      <c r="M983" s="201"/>
      <c r="N983" s="203"/>
      <c r="V983" s="189"/>
      <c r="W983" s="195"/>
      <c r="X983" s="195"/>
      <c r="AA983" s="163" t="s">
        <v>2543</v>
      </c>
      <c r="AC983" s="195"/>
      <c r="AF983" s="207"/>
    </row>
    <row r="984" spans="1:32" s="160" customFormat="1" ht="12" x14ac:dyDescent="0.2">
      <c r="A984" s="211"/>
      <c r="B984" s="212"/>
      <c r="C984" s="1039" t="s">
        <v>459</v>
      </c>
      <c r="D984" s="1039"/>
      <c r="E984" s="1039"/>
      <c r="F984" s="192"/>
      <c r="G984" s="192"/>
      <c r="H984" s="192"/>
      <c r="I984" s="192"/>
      <c r="J984" s="193"/>
      <c r="K984" s="192"/>
      <c r="L984" s="193">
        <v>261.13</v>
      </c>
      <c r="M984" s="208"/>
      <c r="N984" s="194"/>
      <c r="V984" s="189"/>
      <c r="W984" s="195"/>
      <c r="X984" s="195"/>
      <c r="AC984" s="195" t="s">
        <v>459</v>
      </c>
      <c r="AF984" s="207"/>
    </row>
    <row r="985" spans="1:32" s="160" customFormat="1" ht="22.5" x14ac:dyDescent="0.2">
      <c r="A985" s="190" t="s">
        <v>755</v>
      </c>
      <c r="B985" s="191" t="s">
        <v>3246</v>
      </c>
      <c r="C985" s="1039" t="s">
        <v>3247</v>
      </c>
      <c r="D985" s="1039"/>
      <c r="E985" s="1039"/>
      <c r="F985" s="192" t="s">
        <v>347</v>
      </c>
      <c r="G985" s="192"/>
      <c r="H985" s="192"/>
      <c r="I985" s="192" t="s">
        <v>1856</v>
      </c>
      <c r="J985" s="193">
        <v>96.29</v>
      </c>
      <c r="K985" s="192"/>
      <c r="L985" s="193">
        <v>433.31</v>
      </c>
      <c r="M985" s="192"/>
      <c r="N985" s="194"/>
      <c r="V985" s="189"/>
      <c r="W985" s="195"/>
      <c r="X985" s="195" t="s">
        <v>3247</v>
      </c>
      <c r="AC985" s="195"/>
      <c r="AF985" s="207"/>
    </row>
    <row r="986" spans="1:32" s="160" customFormat="1" ht="12" x14ac:dyDescent="0.2">
      <c r="A986" s="211"/>
      <c r="B986" s="212"/>
      <c r="C986" s="168" t="s">
        <v>462</v>
      </c>
      <c r="D986" s="213"/>
      <c r="E986" s="213"/>
      <c r="F986" s="214"/>
      <c r="G986" s="214"/>
      <c r="H986" s="214"/>
      <c r="I986" s="214"/>
      <c r="J986" s="215"/>
      <c r="K986" s="214"/>
      <c r="L986" s="215"/>
      <c r="M986" s="216"/>
      <c r="N986" s="217"/>
      <c r="V986" s="189"/>
      <c r="W986" s="195"/>
      <c r="X986" s="195"/>
      <c r="AC986" s="195"/>
      <c r="AF986" s="207"/>
    </row>
    <row r="987" spans="1:32" s="160" customFormat="1" ht="22.5" x14ac:dyDescent="0.2">
      <c r="A987" s="190" t="s">
        <v>1757</v>
      </c>
      <c r="B987" s="191" t="s">
        <v>3193</v>
      </c>
      <c r="C987" s="1039" t="s">
        <v>3194</v>
      </c>
      <c r="D987" s="1039"/>
      <c r="E987" s="1039"/>
      <c r="F987" s="192" t="s">
        <v>1017</v>
      </c>
      <c r="G987" s="192"/>
      <c r="H987" s="192"/>
      <c r="I987" s="192" t="s">
        <v>423</v>
      </c>
      <c r="J987" s="193"/>
      <c r="K987" s="192"/>
      <c r="L987" s="193"/>
      <c r="M987" s="192"/>
      <c r="N987" s="194"/>
      <c r="V987" s="189"/>
      <c r="W987" s="195"/>
      <c r="X987" s="195" t="s">
        <v>3194</v>
      </c>
      <c r="AC987" s="195"/>
      <c r="AF987" s="207"/>
    </row>
    <row r="988" spans="1:32" s="160" customFormat="1" ht="33.75" x14ac:dyDescent="0.2">
      <c r="A988" s="198"/>
      <c r="B988" s="199" t="s">
        <v>430</v>
      </c>
      <c r="C988" s="1037" t="s">
        <v>431</v>
      </c>
      <c r="D988" s="1037"/>
      <c r="E988" s="1037"/>
      <c r="F988" s="1037"/>
      <c r="G988" s="1037"/>
      <c r="H988" s="1037"/>
      <c r="I988" s="1037"/>
      <c r="J988" s="1037"/>
      <c r="K988" s="1037"/>
      <c r="L988" s="1037"/>
      <c r="M988" s="1037"/>
      <c r="N988" s="1046"/>
      <c r="V988" s="189"/>
      <c r="W988" s="195"/>
      <c r="X988" s="195"/>
      <c r="Y988" s="163" t="s">
        <v>431</v>
      </c>
      <c r="AC988" s="195"/>
      <c r="AF988" s="207"/>
    </row>
    <row r="989" spans="1:32" s="160" customFormat="1" ht="12" x14ac:dyDescent="0.2">
      <c r="A989" s="198"/>
      <c r="B989" s="199" t="s">
        <v>3134</v>
      </c>
      <c r="C989" s="1037" t="s">
        <v>3135</v>
      </c>
      <c r="D989" s="1037"/>
      <c r="E989" s="1037"/>
      <c r="F989" s="1037"/>
      <c r="G989" s="1037"/>
      <c r="H989" s="1037"/>
      <c r="I989" s="1037"/>
      <c r="J989" s="1037"/>
      <c r="K989" s="1037"/>
      <c r="L989" s="1037"/>
      <c r="M989" s="1037"/>
      <c r="N989" s="1046"/>
      <c r="V989" s="189"/>
      <c r="W989" s="195"/>
      <c r="X989" s="195"/>
      <c r="Y989" s="163" t="s">
        <v>3135</v>
      </c>
      <c r="AC989" s="195"/>
      <c r="AF989" s="207"/>
    </row>
    <row r="990" spans="1:32" s="160" customFormat="1" ht="12" x14ac:dyDescent="0.2">
      <c r="A990" s="200"/>
      <c r="B990" s="199" t="s">
        <v>423</v>
      </c>
      <c r="C990" s="1037" t="s">
        <v>432</v>
      </c>
      <c r="D990" s="1037"/>
      <c r="E990" s="1037"/>
      <c r="F990" s="201"/>
      <c r="G990" s="201"/>
      <c r="H990" s="201"/>
      <c r="I990" s="201"/>
      <c r="J990" s="202">
        <v>9.6</v>
      </c>
      <c r="K990" s="201" t="s">
        <v>3136</v>
      </c>
      <c r="L990" s="202">
        <v>12.6</v>
      </c>
      <c r="M990" s="201"/>
      <c r="N990" s="203"/>
      <c r="V990" s="189"/>
      <c r="W990" s="195"/>
      <c r="X990" s="195"/>
      <c r="Z990" s="163" t="s">
        <v>432</v>
      </c>
      <c r="AC990" s="195"/>
      <c r="AF990" s="207"/>
    </row>
    <row r="991" spans="1:32" s="160" customFormat="1" ht="12" x14ac:dyDescent="0.2">
      <c r="A991" s="200"/>
      <c r="B991" s="199" t="s">
        <v>434</v>
      </c>
      <c r="C991" s="1037" t="s">
        <v>435</v>
      </c>
      <c r="D991" s="1037"/>
      <c r="E991" s="1037"/>
      <c r="F991" s="201"/>
      <c r="G991" s="201"/>
      <c r="H991" s="201"/>
      <c r="I991" s="201"/>
      <c r="J991" s="202">
        <v>1.47</v>
      </c>
      <c r="K991" s="201" t="s">
        <v>3136</v>
      </c>
      <c r="L991" s="202">
        <v>1.93</v>
      </c>
      <c r="M991" s="201"/>
      <c r="N991" s="203"/>
      <c r="V991" s="189"/>
      <c r="W991" s="195"/>
      <c r="X991" s="195"/>
      <c r="Z991" s="163" t="s">
        <v>435</v>
      </c>
      <c r="AC991" s="195"/>
      <c r="AF991" s="207"/>
    </row>
    <row r="992" spans="1:32" s="160" customFormat="1" ht="12" x14ac:dyDescent="0.2">
      <c r="A992" s="200"/>
      <c r="B992" s="199" t="s">
        <v>437</v>
      </c>
      <c r="C992" s="1037" t="s">
        <v>438</v>
      </c>
      <c r="D992" s="1037"/>
      <c r="E992" s="1037"/>
      <c r="F992" s="201"/>
      <c r="G992" s="201"/>
      <c r="H992" s="201"/>
      <c r="I992" s="201"/>
      <c r="J992" s="202">
        <v>0.12</v>
      </c>
      <c r="K992" s="201" t="s">
        <v>3136</v>
      </c>
      <c r="L992" s="202">
        <v>0.16</v>
      </c>
      <c r="M992" s="201"/>
      <c r="N992" s="203"/>
      <c r="V992" s="189"/>
      <c r="W992" s="195"/>
      <c r="X992" s="195"/>
      <c r="Z992" s="163" t="s">
        <v>438</v>
      </c>
      <c r="AC992" s="195"/>
      <c r="AF992" s="207"/>
    </row>
    <row r="993" spans="1:32" s="160" customFormat="1" ht="12" x14ac:dyDescent="0.2">
      <c r="A993" s="200"/>
      <c r="B993" s="199" t="s">
        <v>439</v>
      </c>
      <c r="C993" s="1037" t="s">
        <v>440</v>
      </c>
      <c r="D993" s="1037"/>
      <c r="E993" s="1037"/>
      <c r="F993" s="201"/>
      <c r="G993" s="201"/>
      <c r="H993" s="201"/>
      <c r="I993" s="201"/>
      <c r="J993" s="202">
        <v>4.0999999999999996</v>
      </c>
      <c r="K993" s="201"/>
      <c r="L993" s="202">
        <v>4.0999999999999996</v>
      </c>
      <c r="M993" s="201"/>
      <c r="N993" s="203"/>
      <c r="V993" s="189"/>
      <c r="W993" s="195"/>
      <c r="X993" s="195"/>
      <c r="Z993" s="163" t="s">
        <v>440</v>
      </c>
      <c r="AC993" s="195"/>
      <c r="AF993" s="207"/>
    </row>
    <row r="994" spans="1:32" s="160" customFormat="1" ht="12" x14ac:dyDescent="0.2">
      <c r="A994" s="196"/>
      <c r="B994" s="204" t="s">
        <v>3196</v>
      </c>
      <c r="C994" s="1048" t="s">
        <v>3197</v>
      </c>
      <c r="D994" s="1048"/>
      <c r="E994" s="1048"/>
      <c r="F994" s="205" t="s">
        <v>1017</v>
      </c>
      <c r="G994" s="205" t="s">
        <v>423</v>
      </c>
      <c r="H994" s="205"/>
      <c r="I994" s="205" t="s">
        <v>423</v>
      </c>
      <c r="J994" s="199"/>
      <c r="K994" s="201"/>
      <c r="L994" s="202"/>
      <c r="M994" s="201"/>
      <c r="N994" s="206"/>
      <c r="V994" s="189"/>
      <c r="W994" s="195"/>
      <c r="X994" s="195"/>
      <c r="AC994" s="195"/>
      <c r="AF994" s="207" t="s">
        <v>3197</v>
      </c>
    </row>
    <row r="995" spans="1:32" s="160" customFormat="1" ht="12" x14ac:dyDescent="0.2">
      <c r="A995" s="200"/>
      <c r="B995" s="199"/>
      <c r="C995" s="1037" t="s">
        <v>443</v>
      </c>
      <c r="D995" s="1037"/>
      <c r="E995" s="1037"/>
      <c r="F995" s="201" t="s">
        <v>444</v>
      </c>
      <c r="G995" s="201" t="s">
        <v>3198</v>
      </c>
      <c r="H995" s="201" t="s">
        <v>3136</v>
      </c>
      <c r="I995" s="201" t="s">
        <v>3309</v>
      </c>
      <c r="J995" s="202"/>
      <c r="K995" s="201"/>
      <c r="L995" s="202"/>
      <c r="M995" s="201"/>
      <c r="N995" s="203"/>
      <c r="V995" s="189"/>
      <c r="W995" s="195"/>
      <c r="X995" s="195"/>
      <c r="AA995" s="163" t="s">
        <v>443</v>
      </c>
      <c r="AC995" s="195"/>
      <c r="AF995" s="207"/>
    </row>
    <row r="996" spans="1:32" s="160" customFormat="1" ht="12" x14ac:dyDescent="0.2">
      <c r="A996" s="200"/>
      <c r="B996" s="199"/>
      <c r="C996" s="1037" t="s">
        <v>447</v>
      </c>
      <c r="D996" s="1037"/>
      <c r="E996" s="1037"/>
      <c r="F996" s="201" t="s">
        <v>444</v>
      </c>
      <c r="G996" s="201" t="s">
        <v>2649</v>
      </c>
      <c r="H996" s="201" t="s">
        <v>3136</v>
      </c>
      <c r="I996" s="201" t="s">
        <v>3297</v>
      </c>
      <c r="J996" s="202"/>
      <c r="K996" s="201"/>
      <c r="L996" s="202"/>
      <c r="M996" s="201"/>
      <c r="N996" s="203"/>
      <c r="V996" s="189"/>
      <c r="W996" s="195"/>
      <c r="X996" s="195"/>
      <c r="AA996" s="163" t="s">
        <v>447</v>
      </c>
      <c r="AC996" s="195"/>
      <c r="AF996" s="207"/>
    </row>
    <row r="997" spans="1:32" s="160" customFormat="1" ht="12" x14ac:dyDescent="0.2">
      <c r="A997" s="200"/>
      <c r="B997" s="199"/>
      <c r="C997" s="1047" t="s">
        <v>450</v>
      </c>
      <c r="D997" s="1047"/>
      <c r="E997" s="1047"/>
      <c r="F997" s="208"/>
      <c r="G997" s="208"/>
      <c r="H997" s="208"/>
      <c r="I997" s="208"/>
      <c r="J997" s="209">
        <v>15.17</v>
      </c>
      <c r="K997" s="208"/>
      <c r="L997" s="209">
        <v>18.63</v>
      </c>
      <c r="M997" s="208"/>
      <c r="N997" s="210"/>
      <c r="V997" s="189"/>
      <c r="W997" s="195"/>
      <c r="X997" s="195"/>
      <c r="AB997" s="163" t="s">
        <v>450</v>
      </c>
      <c r="AC997" s="195"/>
      <c r="AF997" s="207"/>
    </row>
    <row r="998" spans="1:32" s="160" customFormat="1" ht="12" x14ac:dyDescent="0.2">
      <c r="A998" s="200"/>
      <c r="B998" s="199"/>
      <c r="C998" s="1037" t="s">
        <v>451</v>
      </c>
      <c r="D998" s="1037"/>
      <c r="E998" s="1037"/>
      <c r="F998" s="201"/>
      <c r="G998" s="201"/>
      <c r="H998" s="201"/>
      <c r="I998" s="201"/>
      <c r="J998" s="202"/>
      <c r="K998" s="201"/>
      <c r="L998" s="202">
        <v>12.76</v>
      </c>
      <c r="M998" s="201"/>
      <c r="N998" s="203"/>
      <c r="V998" s="189"/>
      <c r="W998" s="195"/>
      <c r="X998" s="195"/>
      <c r="AA998" s="163" t="s">
        <v>451</v>
      </c>
      <c r="AC998" s="195"/>
      <c r="AF998" s="207"/>
    </row>
    <row r="999" spans="1:32" s="160" customFormat="1" ht="45" x14ac:dyDescent="0.2">
      <c r="A999" s="200"/>
      <c r="B999" s="199" t="s">
        <v>2540</v>
      </c>
      <c r="C999" s="1037" t="s">
        <v>2541</v>
      </c>
      <c r="D999" s="1037"/>
      <c r="E999" s="1037"/>
      <c r="F999" s="201" t="s">
        <v>454</v>
      </c>
      <c r="G999" s="201" t="s">
        <v>1241</v>
      </c>
      <c r="H999" s="201"/>
      <c r="I999" s="201" t="s">
        <v>1241</v>
      </c>
      <c r="J999" s="202"/>
      <c r="K999" s="201"/>
      <c r="L999" s="202">
        <v>15.44</v>
      </c>
      <c r="M999" s="201"/>
      <c r="N999" s="203"/>
      <c r="V999" s="189"/>
      <c r="W999" s="195"/>
      <c r="X999" s="195"/>
      <c r="AA999" s="163" t="s">
        <v>2541</v>
      </c>
      <c r="AC999" s="195"/>
      <c r="AF999" s="207"/>
    </row>
    <row r="1000" spans="1:32" s="160" customFormat="1" ht="45" x14ac:dyDescent="0.2">
      <c r="A1000" s="200"/>
      <c r="B1000" s="199" t="s">
        <v>2542</v>
      </c>
      <c r="C1000" s="1037" t="s">
        <v>2543</v>
      </c>
      <c r="D1000" s="1037"/>
      <c r="E1000" s="1037"/>
      <c r="F1000" s="201" t="s">
        <v>454</v>
      </c>
      <c r="G1000" s="201" t="s">
        <v>974</v>
      </c>
      <c r="H1000" s="201"/>
      <c r="I1000" s="201" t="s">
        <v>974</v>
      </c>
      <c r="J1000" s="202"/>
      <c r="K1000" s="201"/>
      <c r="L1000" s="202">
        <v>9.19</v>
      </c>
      <c r="M1000" s="201"/>
      <c r="N1000" s="203"/>
      <c r="V1000" s="189"/>
      <c r="W1000" s="195"/>
      <c r="X1000" s="195"/>
      <c r="AA1000" s="163" t="s">
        <v>2543</v>
      </c>
      <c r="AC1000" s="195"/>
      <c r="AF1000" s="207"/>
    </row>
    <row r="1001" spans="1:32" s="160" customFormat="1" ht="12" x14ac:dyDescent="0.2">
      <c r="A1001" s="211"/>
      <c r="B1001" s="212"/>
      <c r="C1001" s="1039" t="s">
        <v>459</v>
      </c>
      <c r="D1001" s="1039"/>
      <c r="E1001" s="1039"/>
      <c r="F1001" s="192"/>
      <c r="G1001" s="192"/>
      <c r="H1001" s="192"/>
      <c r="I1001" s="192"/>
      <c r="J1001" s="193"/>
      <c r="K1001" s="192"/>
      <c r="L1001" s="193">
        <v>43.26</v>
      </c>
      <c r="M1001" s="208"/>
      <c r="N1001" s="194"/>
      <c r="V1001" s="189"/>
      <c r="W1001" s="195"/>
      <c r="X1001" s="195"/>
      <c r="AC1001" s="195" t="s">
        <v>459</v>
      </c>
      <c r="AF1001" s="207"/>
    </row>
    <row r="1002" spans="1:32" s="160" customFormat="1" ht="33.75" x14ac:dyDescent="0.2">
      <c r="A1002" s="190" t="s">
        <v>1762</v>
      </c>
      <c r="B1002" s="191" t="s">
        <v>3203</v>
      </c>
      <c r="C1002" s="1039" t="s">
        <v>3204</v>
      </c>
      <c r="D1002" s="1039"/>
      <c r="E1002" s="1039"/>
      <c r="F1002" s="192" t="s">
        <v>1017</v>
      </c>
      <c r="G1002" s="192"/>
      <c r="H1002" s="192"/>
      <c r="I1002" s="192" t="s">
        <v>423</v>
      </c>
      <c r="J1002" s="193">
        <v>180.48</v>
      </c>
      <c r="K1002" s="192"/>
      <c r="L1002" s="193">
        <v>180.48</v>
      </c>
      <c r="M1002" s="192"/>
      <c r="N1002" s="194"/>
      <c r="V1002" s="189"/>
      <c r="W1002" s="195"/>
      <c r="X1002" s="195" t="s">
        <v>3204</v>
      </c>
      <c r="AC1002" s="195"/>
      <c r="AF1002" s="207"/>
    </row>
    <row r="1003" spans="1:32" s="160" customFormat="1" ht="12" x14ac:dyDescent="0.2">
      <c r="A1003" s="211"/>
      <c r="B1003" s="212"/>
      <c r="C1003" s="168" t="s">
        <v>462</v>
      </c>
      <c r="D1003" s="213"/>
      <c r="E1003" s="213"/>
      <c r="F1003" s="214"/>
      <c r="G1003" s="214"/>
      <c r="H1003" s="214"/>
      <c r="I1003" s="214"/>
      <c r="J1003" s="215"/>
      <c r="K1003" s="214"/>
      <c r="L1003" s="215"/>
      <c r="M1003" s="216"/>
      <c r="N1003" s="217"/>
      <c r="V1003" s="189"/>
      <c r="W1003" s="195"/>
      <c r="X1003" s="195"/>
      <c r="AC1003" s="195"/>
      <c r="AF1003" s="207"/>
    </row>
    <row r="1004" spans="1:32" s="160" customFormat="1" ht="33.75" x14ac:dyDescent="0.2">
      <c r="A1004" s="190" t="s">
        <v>1241</v>
      </c>
      <c r="B1004" s="191" t="s">
        <v>3208</v>
      </c>
      <c r="C1004" s="1039" t="s">
        <v>3209</v>
      </c>
      <c r="D1004" s="1039"/>
      <c r="E1004" s="1039"/>
      <c r="F1004" s="192" t="s">
        <v>532</v>
      </c>
      <c r="G1004" s="192"/>
      <c r="H1004" s="192"/>
      <c r="I1004" s="192" t="s">
        <v>935</v>
      </c>
      <c r="J1004" s="193"/>
      <c r="K1004" s="192"/>
      <c r="L1004" s="193"/>
      <c r="M1004" s="192"/>
      <c r="N1004" s="194"/>
      <c r="V1004" s="189"/>
      <c r="W1004" s="195"/>
      <c r="X1004" s="195" t="s">
        <v>3209</v>
      </c>
      <c r="AC1004" s="195"/>
      <c r="AF1004" s="207"/>
    </row>
    <row r="1005" spans="1:32" s="160" customFormat="1" ht="12" x14ac:dyDescent="0.2">
      <c r="A1005" s="196"/>
      <c r="B1005" s="197"/>
      <c r="C1005" s="1037" t="s">
        <v>2860</v>
      </c>
      <c r="D1005" s="1037"/>
      <c r="E1005" s="1037"/>
      <c r="F1005" s="1037"/>
      <c r="G1005" s="1037"/>
      <c r="H1005" s="1037"/>
      <c r="I1005" s="1037"/>
      <c r="J1005" s="1037"/>
      <c r="K1005" s="1037"/>
      <c r="L1005" s="1037"/>
      <c r="M1005" s="1037"/>
      <c r="N1005" s="1046"/>
      <c r="V1005" s="189"/>
      <c r="W1005" s="195"/>
      <c r="X1005" s="195"/>
      <c r="AC1005" s="195"/>
      <c r="AE1005" s="163" t="s">
        <v>2860</v>
      </c>
      <c r="AF1005" s="207"/>
    </row>
    <row r="1006" spans="1:32" s="160" customFormat="1" ht="33.75" x14ac:dyDescent="0.2">
      <c r="A1006" s="198"/>
      <c r="B1006" s="199" t="s">
        <v>430</v>
      </c>
      <c r="C1006" s="1037" t="s">
        <v>431</v>
      </c>
      <c r="D1006" s="1037"/>
      <c r="E1006" s="1037"/>
      <c r="F1006" s="1037"/>
      <c r="G1006" s="1037"/>
      <c r="H1006" s="1037"/>
      <c r="I1006" s="1037"/>
      <c r="J1006" s="1037"/>
      <c r="K1006" s="1037"/>
      <c r="L1006" s="1037"/>
      <c r="M1006" s="1037"/>
      <c r="N1006" s="1046"/>
      <c r="V1006" s="189"/>
      <c r="W1006" s="195"/>
      <c r="X1006" s="195"/>
      <c r="Y1006" s="163" t="s">
        <v>431</v>
      </c>
      <c r="AC1006" s="195"/>
      <c r="AF1006" s="207"/>
    </row>
    <row r="1007" spans="1:32" s="160" customFormat="1" ht="12" x14ac:dyDescent="0.2">
      <c r="A1007" s="200"/>
      <c r="B1007" s="199" t="s">
        <v>423</v>
      </c>
      <c r="C1007" s="1037" t="s">
        <v>432</v>
      </c>
      <c r="D1007" s="1037"/>
      <c r="E1007" s="1037"/>
      <c r="F1007" s="201"/>
      <c r="G1007" s="201"/>
      <c r="H1007" s="201"/>
      <c r="I1007" s="201"/>
      <c r="J1007" s="202">
        <v>259.2</v>
      </c>
      <c r="K1007" s="201" t="s">
        <v>436</v>
      </c>
      <c r="L1007" s="202">
        <v>12.96</v>
      </c>
      <c r="M1007" s="201"/>
      <c r="N1007" s="203"/>
      <c r="V1007" s="189"/>
      <c r="W1007" s="195"/>
      <c r="X1007" s="195"/>
      <c r="Z1007" s="163" t="s">
        <v>432</v>
      </c>
      <c r="AC1007" s="195"/>
      <c r="AF1007" s="207"/>
    </row>
    <row r="1008" spans="1:32" s="160" customFormat="1" ht="12" x14ac:dyDescent="0.2">
      <c r="A1008" s="200"/>
      <c r="B1008" s="199" t="s">
        <v>434</v>
      </c>
      <c r="C1008" s="1037" t="s">
        <v>435</v>
      </c>
      <c r="D1008" s="1037"/>
      <c r="E1008" s="1037"/>
      <c r="F1008" s="201"/>
      <c r="G1008" s="201"/>
      <c r="H1008" s="201"/>
      <c r="I1008" s="201"/>
      <c r="J1008" s="202">
        <v>37.880000000000003</v>
      </c>
      <c r="K1008" s="201" t="s">
        <v>436</v>
      </c>
      <c r="L1008" s="202">
        <v>1.89</v>
      </c>
      <c r="M1008" s="201"/>
      <c r="N1008" s="203"/>
      <c r="V1008" s="189"/>
      <c r="W1008" s="195"/>
      <c r="X1008" s="195"/>
      <c r="Z1008" s="163" t="s">
        <v>435</v>
      </c>
      <c r="AC1008" s="195"/>
      <c r="AF1008" s="207"/>
    </row>
    <row r="1009" spans="1:32" s="160" customFormat="1" ht="12" x14ac:dyDescent="0.2">
      <c r="A1009" s="200"/>
      <c r="B1009" s="199" t="s">
        <v>437</v>
      </c>
      <c r="C1009" s="1037" t="s">
        <v>438</v>
      </c>
      <c r="D1009" s="1037"/>
      <c r="E1009" s="1037"/>
      <c r="F1009" s="201"/>
      <c r="G1009" s="201"/>
      <c r="H1009" s="201"/>
      <c r="I1009" s="201"/>
      <c r="J1009" s="202">
        <v>4.99</v>
      </c>
      <c r="K1009" s="201" t="s">
        <v>436</v>
      </c>
      <c r="L1009" s="202">
        <v>0.25</v>
      </c>
      <c r="M1009" s="201"/>
      <c r="N1009" s="203"/>
      <c r="V1009" s="189"/>
      <c r="W1009" s="195"/>
      <c r="X1009" s="195"/>
      <c r="Z1009" s="163" t="s">
        <v>438</v>
      </c>
      <c r="AC1009" s="195"/>
      <c r="AF1009" s="207"/>
    </row>
    <row r="1010" spans="1:32" s="160" customFormat="1" ht="12" x14ac:dyDescent="0.2">
      <c r="A1010" s="200"/>
      <c r="B1010" s="199" t="s">
        <v>439</v>
      </c>
      <c r="C1010" s="1037" t="s">
        <v>440</v>
      </c>
      <c r="D1010" s="1037"/>
      <c r="E1010" s="1037"/>
      <c r="F1010" s="201"/>
      <c r="G1010" s="201"/>
      <c r="H1010" s="201"/>
      <c r="I1010" s="201"/>
      <c r="J1010" s="202">
        <v>505.36</v>
      </c>
      <c r="K1010" s="201"/>
      <c r="L1010" s="202">
        <v>20.21</v>
      </c>
      <c r="M1010" s="201"/>
      <c r="N1010" s="203"/>
      <c r="V1010" s="189"/>
      <c r="W1010" s="195"/>
      <c r="X1010" s="195"/>
      <c r="Z1010" s="163" t="s">
        <v>440</v>
      </c>
      <c r="AC1010" s="195"/>
      <c r="AF1010" s="207"/>
    </row>
    <row r="1011" spans="1:32" s="160" customFormat="1" ht="12" x14ac:dyDescent="0.2">
      <c r="A1011" s="196"/>
      <c r="B1011" s="204" t="s">
        <v>1606</v>
      </c>
      <c r="C1011" s="1048" t="s">
        <v>1607</v>
      </c>
      <c r="D1011" s="1048"/>
      <c r="E1011" s="1048"/>
      <c r="F1011" s="205" t="s">
        <v>347</v>
      </c>
      <c r="G1011" s="205" t="s">
        <v>1188</v>
      </c>
      <c r="H1011" s="205"/>
      <c r="I1011" s="205" t="s">
        <v>2637</v>
      </c>
      <c r="J1011" s="199"/>
      <c r="K1011" s="201"/>
      <c r="L1011" s="202"/>
      <c r="M1011" s="201"/>
      <c r="N1011" s="206"/>
      <c r="V1011" s="189"/>
      <c r="W1011" s="195"/>
      <c r="X1011" s="195"/>
      <c r="AC1011" s="195"/>
      <c r="AF1011" s="207" t="s">
        <v>1607</v>
      </c>
    </row>
    <row r="1012" spans="1:32" s="160" customFormat="1" ht="12" x14ac:dyDescent="0.2">
      <c r="A1012" s="200"/>
      <c r="B1012" s="199"/>
      <c r="C1012" s="1037" t="s">
        <v>443</v>
      </c>
      <c r="D1012" s="1037"/>
      <c r="E1012" s="1037"/>
      <c r="F1012" s="201" t="s">
        <v>444</v>
      </c>
      <c r="G1012" s="201" t="s">
        <v>162</v>
      </c>
      <c r="H1012" s="201" t="s">
        <v>436</v>
      </c>
      <c r="I1012" s="201" t="s">
        <v>665</v>
      </c>
      <c r="J1012" s="202"/>
      <c r="K1012" s="201"/>
      <c r="L1012" s="202"/>
      <c r="M1012" s="201"/>
      <c r="N1012" s="203"/>
      <c r="V1012" s="189"/>
      <c r="W1012" s="195"/>
      <c r="X1012" s="195"/>
      <c r="AA1012" s="163" t="s">
        <v>443</v>
      </c>
      <c r="AC1012" s="195"/>
      <c r="AF1012" s="207"/>
    </row>
    <row r="1013" spans="1:32" s="160" customFormat="1" ht="12" x14ac:dyDescent="0.2">
      <c r="A1013" s="200"/>
      <c r="B1013" s="199"/>
      <c r="C1013" s="1037" t="s">
        <v>447</v>
      </c>
      <c r="D1013" s="1037"/>
      <c r="E1013" s="1037"/>
      <c r="F1013" s="201" t="s">
        <v>444</v>
      </c>
      <c r="G1013" s="201" t="s">
        <v>3212</v>
      </c>
      <c r="H1013" s="201" t="s">
        <v>436</v>
      </c>
      <c r="I1013" s="201" t="s">
        <v>3462</v>
      </c>
      <c r="J1013" s="202"/>
      <c r="K1013" s="201"/>
      <c r="L1013" s="202"/>
      <c r="M1013" s="201"/>
      <c r="N1013" s="203"/>
      <c r="V1013" s="189"/>
      <c r="W1013" s="195"/>
      <c r="X1013" s="195"/>
      <c r="AA1013" s="163" t="s">
        <v>447</v>
      </c>
      <c r="AC1013" s="195"/>
      <c r="AF1013" s="207"/>
    </row>
    <row r="1014" spans="1:32" s="160" customFormat="1" ht="12" x14ac:dyDescent="0.2">
      <c r="A1014" s="200"/>
      <c r="B1014" s="199"/>
      <c r="C1014" s="1047" t="s">
        <v>450</v>
      </c>
      <c r="D1014" s="1047"/>
      <c r="E1014" s="1047"/>
      <c r="F1014" s="208"/>
      <c r="G1014" s="208"/>
      <c r="H1014" s="208"/>
      <c r="I1014" s="208"/>
      <c r="J1014" s="209">
        <v>802.44</v>
      </c>
      <c r="K1014" s="208"/>
      <c r="L1014" s="209">
        <v>35.06</v>
      </c>
      <c r="M1014" s="208"/>
      <c r="N1014" s="210"/>
      <c r="V1014" s="189"/>
      <c r="W1014" s="195"/>
      <c r="X1014" s="195"/>
      <c r="AB1014" s="163" t="s">
        <v>450</v>
      </c>
      <c r="AC1014" s="195"/>
      <c r="AF1014" s="207"/>
    </row>
    <row r="1015" spans="1:32" s="160" customFormat="1" ht="12" x14ac:dyDescent="0.2">
      <c r="A1015" s="200"/>
      <c r="B1015" s="199"/>
      <c r="C1015" s="1037" t="s">
        <v>451</v>
      </c>
      <c r="D1015" s="1037"/>
      <c r="E1015" s="1037"/>
      <c r="F1015" s="201"/>
      <c r="G1015" s="201"/>
      <c r="H1015" s="201"/>
      <c r="I1015" s="201"/>
      <c r="J1015" s="202"/>
      <c r="K1015" s="201"/>
      <c r="L1015" s="202">
        <v>13.21</v>
      </c>
      <c r="M1015" s="201"/>
      <c r="N1015" s="203"/>
      <c r="V1015" s="189"/>
      <c r="W1015" s="195"/>
      <c r="X1015" s="195"/>
      <c r="AA1015" s="163" t="s">
        <v>451</v>
      </c>
      <c r="AC1015" s="195"/>
      <c r="AF1015" s="207"/>
    </row>
    <row r="1016" spans="1:32" s="160" customFormat="1" ht="22.5" x14ac:dyDescent="0.2">
      <c r="A1016" s="200"/>
      <c r="B1016" s="199" t="s">
        <v>556</v>
      </c>
      <c r="C1016" s="1037" t="s">
        <v>557</v>
      </c>
      <c r="D1016" s="1037"/>
      <c r="E1016" s="1037"/>
      <c r="F1016" s="201" t="s">
        <v>454</v>
      </c>
      <c r="G1016" s="201" t="s">
        <v>558</v>
      </c>
      <c r="H1016" s="201"/>
      <c r="I1016" s="201" t="s">
        <v>558</v>
      </c>
      <c r="J1016" s="202"/>
      <c r="K1016" s="201"/>
      <c r="L1016" s="202">
        <v>12.81</v>
      </c>
      <c r="M1016" s="201"/>
      <c r="N1016" s="203"/>
      <c r="V1016" s="189"/>
      <c r="W1016" s="195"/>
      <c r="X1016" s="195"/>
      <c r="AA1016" s="163" t="s">
        <v>557</v>
      </c>
      <c r="AC1016" s="195"/>
      <c r="AF1016" s="207"/>
    </row>
    <row r="1017" spans="1:32" s="160" customFormat="1" ht="22.5" x14ac:dyDescent="0.2">
      <c r="A1017" s="200"/>
      <c r="B1017" s="199" t="s">
        <v>559</v>
      </c>
      <c r="C1017" s="1037" t="s">
        <v>560</v>
      </c>
      <c r="D1017" s="1037"/>
      <c r="E1017" s="1037"/>
      <c r="F1017" s="201" t="s">
        <v>454</v>
      </c>
      <c r="G1017" s="201" t="s">
        <v>561</v>
      </c>
      <c r="H1017" s="201"/>
      <c r="I1017" s="201" t="s">
        <v>561</v>
      </c>
      <c r="J1017" s="202"/>
      <c r="K1017" s="201"/>
      <c r="L1017" s="202">
        <v>7.27</v>
      </c>
      <c r="M1017" s="201"/>
      <c r="N1017" s="203"/>
      <c r="V1017" s="189"/>
      <c r="W1017" s="195"/>
      <c r="X1017" s="195"/>
      <c r="AA1017" s="163" t="s">
        <v>560</v>
      </c>
      <c r="AC1017" s="195"/>
      <c r="AF1017" s="207"/>
    </row>
    <row r="1018" spans="1:32" s="160" customFormat="1" ht="12" x14ac:dyDescent="0.2">
      <c r="A1018" s="211"/>
      <c r="B1018" s="212"/>
      <c r="C1018" s="1039" t="s">
        <v>459</v>
      </c>
      <c r="D1018" s="1039"/>
      <c r="E1018" s="1039"/>
      <c r="F1018" s="192"/>
      <c r="G1018" s="192"/>
      <c r="H1018" s="192"/>
      <c r="I1018" s="192"/>
      <c r="J1018" s="193"/>
      <c r="K1018" s="192"/>
      <c r="L1018" s="193">
        <v>55.14</v>
      </c>
      <c r="M1018" s="208"/>
      <c r="N1018" s="194"/>
      <c r="V1018" s="189"/>
      <c r="W1018" s="195"/>
      <c r="X1018" s="195"/>
      <c r="AC1018" s="195" t="s">
        <v>459</v>
      </c>
      <c r="AF1018" s="207"/>
    </row>
    <row r="1019" spans="1:32" s="160" customFormat="1" ht="22.5" x14ac:dyDescent="0.2">
      <c r="A1019" s="190" t="s">
        <v>1769</v>
      </c>
      <c r="B1019" s="191" t="s">
        <v>3224</v>
      </c>
      <c r="C1019" s="1039" t="s">
        <v>3225</v>
      </c>
      <c r="D1019" s="1039"/>
      <c r="E1019" s="1039"/>
      <c r="F1019" s="192" t="s">
        <v>411</v>
      </c>
      <c r="G1019" s="192"/>
      <c r="H1019" s="192"/>
      <c r="I1019" s="192" t="s">
        <v>3463</v>
      </c>
      <c r="J1019" s="193">
        <v>1412.5</v>
      </c>
      <c r="K1019" s="192"/>
      <c r="L1019" s="193">
        <v>-0.71</v>
      </c>
      <c r="M1019" s="192"/>
      <c r="N1019" s="194"/>
      <c r="V1019" s="189"/>
      <c r="W1019" s="195"/>
      <c r="X1019" s="195" t="s">
        <v>3225</v>
      </c>
      <c r="AC1019" s="195"/>
      <c r="AF1019" s="207"/>
    </row>
    <row r="1020" spans="1:32" s="160" customFormat="1" ht="12" x14ac:dyDescent="0.2">
      <c r="A1020" s="211"/>
      <c r="B1020" s="212"/>
      <c r="C1020" s="168" t="s">
        <v>462</v>
      </c>
      <c r="D1020" s="213"/>
      <c r="E1020" s="213"/>
      <c r="F1020" s="214"/>
      <c r="G1020" s="214"/>
      <c r="H1020" s="214"/>
      <c r="I1020" s="214"/>
      <c r="J1020" s="215"/>
      <c r="K1020" s="214"/>
      <c r="L1020" s="215"/>
      <c r="M1020" s="216"/>
      <c r="N1020" s="217"/>
      <c r="V1020" s="189"/>
      <c r="W1020" s="195"/>
      <c r="X1020" s="195"/>
      <c r="AC1020" s="195"/>
      <c r="AF1020" s="207"/>
    </row>
    <row r="1021" spans="1:32" s="160" customFormat="1" ht="22.5" x14ac:dyDescent="0.2">
      <c r="A1021" s="190" t="s">
        <v>1770</v>
      </c>
      <c r="B1021" s="191" t="s">
        <v>3221</v>
      </c>
      <c r="C1021" s="1039" t="s">
        <v>3222</v>
      </c>
      <c r="D1021" s="1039"/>
      <c r="E1021" s="1039"/>
      <c r="F1021" s="192" t="s">
        <v>411</v>
      </c>
      <c r="G1021" s="192"/>
      <c r="H1021" s="192"/>
      <c r="I1021" s="192" t="s">
        <v>3464</v>
      </c>
      <c r="J1021" s="193">
        <v>3960</v>
      </c>
      <c r="K1021" s="192"/>
      <c r="L1021" s="193">
        <v>-4.75</v>
      </c>
      <c r="M1021" s="192"/>
      <c r="N1021" s="194"/>
      <c r="V1021" s="189"/>
      <c r="W1021" s="195"/>
      <c r="X1021" s="195" t="s">
        <v>3222</v>
      </c>
      <c r="AC1021" s="195"/>
      <c r="AF1021" s="207"/>
    </row>
    <row r="1022" spans="1:32" s="160" customFormat="1" ht="12" x14ac:dyDescent="0.2">
      <c r="A1022" s="211"/>
      <c r="B1022" s="212"/>
      <c r="C1022" s="168" t="s">
        <v>462</v>
      </c>
      <c r="D1022" s="213"/>
      <c r="E1022" s="213"/>
      <c r="F1022" s="214"/>
      <c r="G1022" s="214"/>
      <c r="H1022" s="214"/>
      <c r="I1022" s="214"/>
      <c r="J1022" s="215"/>
      <c r="K1022" s="214"/>
      <c r="L1022" s="215"/>
      <c r="M1022" s="216"/>
      <c r="N1022" s="217"/>
      <c r="V1022" s="189"/>
      <c r="W1022" s="195"/>
      <c r="X1022" s="195"/>
      <c r="AC1022" s="195"/>
      <c r="AF1022" s="207"/>
    </row>
    <row r="1023" spans="1:32" s="160" customFormat="1" ht="22.5" x14ac:dyDescent="0.2">
      <c r="A1023" s="190" t="s">
        <v>1775</v>
      </c>
      <c r="B1023" s="191" t="s">
        <v>3218</v>
      </c>
      <c r="C1023" s="1039" t="s">
        <v>3219</v>
      </c>
      <c r="D1023" s="1039"/>
      <c r="E1023" s="1039"/>
      <c r="F1023" s="192" t="s">
        <v>411</v>
      </c>
      <c r="G1023" s="192"/>
      <c r="H1023" s="192"/>
      <c r="I1023" s="192" t="s">
        <v>3465</v>
      </c>
      <c r="J1023" s="193">
        <v>7590</v>
      </c>
      <c r="K1023" s="192"/>
      <c r="L1023" s="193">
        <v>-14.27</v>
      </c>
      <c r="M1023" s="192"/>
      <c r="N1023" s="194"/>
      <c r="V1023" s="189"/>
      <c r="W1023" s="195"/>
      <c r="X1023" s="195" t="s">
        <v>3219</v>
      </c>
      <c r="AC1023" s="195"/>
      <c r="AF1023" s="207"/>
    </row>
    <row r="1024" spans="1:32" s="160" customFormat="1" ht="12" x14ac:dyDescent="0.2">
      <c r="A1024" s="211"/>
      <c r="B1024" s="212"/>
      <c r="C1024" s="168" t="s">
        <v>462</v>
      </c>
      <c r="D1024" s="213"/>
      <c r="E1024" s="213"/>
      <c r="F1024" s="214"/>
      <c r="G1024" s="214"/>
      <c r="H1024" s="214"/>
      <c r="I1024" s="214"/>
      <c r="J1024" s="215"/>
      <c r="K1024" s="214"/>
      <c r="L1024" s="215"/>
      <c r="M1024" s="216"/>
      <c r="N1024" s="217"/>
      <c r="V1024" s="189"/>
      <c r="W1024" s="195"/>
      <c r="X1024" s="195"/>
      <c r="AC1024" s="195"/>
      <c r="AF1024" s="207"/>
    </row>
    <row r="1025" spans="1:32" s="160" customFormat="1" ht="12" x14ac:dyDescent="0.2">
      <c r="A1025" s="190" t="s">
        <v>1777</v>
      </c>
      <c r="B1025" s="191" t="s">
        <v>3214</v>
      </c>
      <c r="C1025" s="1039" t="s">
        <v>3215</v>
      </c>
      <c r="D1025" s="1039"/>
      <c r="E1025" s="1039"/>
      <c r="F1025" s="192" t="s">
        <v>411</v>
      </c>
      <c r="G1025" s="192"/>
      <c r="H1025" s="192"/>
      <c r="I1025" s="192" t="s">
        <v>3466</v>
      </c>
      <c r="J1025" s="193">
        <v>9550.01</v>
      </c>
      <c r="K1025" s="192"/>
      <c r="L1025" s="193">
        <v>-0.48</v>
      </c>
      <c r="M1025" s="192"/>
      <c r="N1025" s="194"/>
      <c r="V1025" s="189"/>
      <c r="W1025" s="195"/>
      <c r="X1025" s="195" t="s">
        <v>3215</v>
      </c>
      <c r="AC1025" s="195"/>
      <c r="AF1025" s="207"/>
    </row>
    <row r="1026" spans="1:32" s="160" customFormat="1" ht="12" x14ac:dyDescent="0.2">
      <c r="A1026" s="211"/>
      <c r="B1026" s="212"/>
      <c r="C1026" s="168" t="s">
        <v>462</v>
      </c>
      <c r="D1026" s="213"/>
      <c r="E1026" s="213"/>
      <c r="F1026" s="214"/>
      <c r="G1026" s="214"/>
      <c r="H1026" s="214"/>
      <c r="I1026" s="214"/>
      <c r="J1026" s="215"/>
      <c r="K1026" s="214"/>
      <c r="L1026" s="215"/>
      <c r="M1026" s="216"/>
      <c r="N1026" s="217"/>
      <c r="V1026" s="189"/>
      <c r="W1026" s="195"/>
      <c r="X1026" s="195"/>
      <c r="AC1026" s="195"/>
      <c r="AF1026" s="207"/>
    </row>
    <row r="1027" spans="1:32" s="160" customFormat="1" ht="22.5" x14ac:dyDescent="0.2">
      <c r="A1027" s="190" t="s">
        <v>1779</v>
      </c>
      <c r="B1027" s="191" t="s">
        <v>3227</v>
      </c>
      <c r="C1027" s="1039" t="s">
        <v>3228</v>
      </c>
      <c r="D1027" s="1039"/>
      <c r="E1027" s="1039"/>
      <c r="F1027" s="192" t="s">
        <v>347</v>
      </c>
      <c r="G1027" s="192"/>
      <c r="H1027" s="192"/>
      <c r="I1027" s="192" t="s">
        <v>439</v>
      </c>
      <c r="J1027" s="193">
        <v>50.01</v>
      </c>
      <c r="K1027" s="192"/>
      <c r="L1027" s="193">
        <v>200.04</v>
      </c>
      <c r="M1027" s="192"/>
      <c r="N1027" s="194"/>
      <c r="V1027" s="189"/>
      <c r="W1027" s="195"/>
      <c r="X1027" s="195" t="s">
        <v>3228</v>
      </c>
      <c r="AC1027" s="195"/>
      <c r="AF1027" s="207"/>
    </row>
    <row r="1028" spans="1:32" s="160" customFormat="1" ht="12" x14ac:dyDescent="0.2">
      <c r="A1028" s="211"/>
      <c r="B1028" s="212"/>
      <c r="C1028" s="168" t="s">
        <v>462</v>
      </c>
      <c r="D1028" s="213"/>
      <c r="E1028" s="213"/>
      <c r="F1028" s="214"/>
      <c r="G1028" s="214"/>
      <c r="H1028" s="214"/>
      <c r="I1028" s="214"/>
      <c r="J1028" s="215"/>
      <c r="K1028" s="214"/>
      <c r="L1028" s="215"/>
      <c r="M1028" s="216"/>
      <c r="N1028" s="217"/>
      <c r="V1028" s="189"/>
      <c r="W1028" s="195"/>
      <c r="X1028" s="195"/>
      <c r="AC1028" s="195"/>
      <c r="AF1028" s="207"/>
    </row>
    <row r="1029" spans="1:32" s="160" customFormat="1" ht="33.75" x14ac:dyDescent="0.2">
      <c r="A1029" s="190" t="s">
        <v>1783</v>
      </c>
      <c r="B1029" s="191" t="s">
        <v>3430</v>
      </c>
      <c r="C1029" s="1039" t="s">
        <v>3431</v>
      </c>
      <c r="D1029" s="1039"/>
      <c r="E1029" s="1039"/>
      <c r="F1029" s="192" t="s">
        <v>1017</v>
      </c>
      <c r="G1029" s="192"/>
      <c r="H1029" s="192"/>
      <c r="I1029" s="192" t="s">
        <v>423</v>
      </c>
      <c r="J1029" s="193"/>
      <c r="K1029" s="192"/>
      <c r="L1029" s="193"/>
      <c r="M1029" s="192"/>
      <c r="N1029" s="194"/>
      <c r="V1029" s="189"/>
      <c r="W1029" s="195"/>
      <c r="X1029" s="195" t="s">
        <v>3431</v>
      </c>
      <c r="AC1029" s="195"/>
      <c r="AF1029" s="207"/>
    </row>
    <row r="1030" spans="1:32" s="160" customFormat="1" ht="33.75" x14ac:dyDescent="0.2">
      <c r="A1030" s="198"/>
      <c r="B1030" s="199" t="s">
        <v>430</v>
      </c>
      <c r="C1030" s="1037" t="s">
        <v>431</v>
      </c>
      <c r="D1030" s="1037"/>
      <c r="E1030" s="1037"/>
      <c r="F1030" s="1037"/>
      <c r="G1030" s="1037"/>
      <c r="H1030" s="1037"/>
      <c r="I1030" s="1037"/>
      <c r="J1030" s="1037"/>
      <c r="K1030" s="1037"/>
      <c r="L1030" s="1037"/>
      <c r="M1030" s="1037"/>
      <c r="N1030" s="1046"/>
      <c r="V1030" s="189"/>
      <c r="W1030" s="195"/>
      <c r="X1030" s="195"/>
      <c r="Y1030" s="163" t="s">
        <v>431</v>
      </c>
      <c r="AC1030" s="195"/>
      <c r="AF1030" s="207"/>
    </row>
    <row r="1031" spans="1:32" s="160" customFormat="1" ht="12" x14ac:dyDescent="0.2">
      <c r="A1031" s="198"/>
      <c r="B1031" s="199" t="s">
        <v>3134</v>
      </c>
      <c r="C1031" s="1037" t="s">
        <v>3135</v>
      </c>
      <c r="D1031" s="1037"/>
      <c r="E1031" s="1037"/>
      <c r="F1031" s="1037"/>
      <c r="G1031" s="1037"/>
      <c r="H1031" s="1037"/>
      <c r="I1031" s="1037"/>
      <c r="J1031" s="1037"/>
      <c r="K1031" s="1037"/>
      <c r="L1031" s="1037"/>
      <c r="M1031" s="1037"/>
      <c r="N1031" s="1046"/>
      <c r="V1031" s="189"/>
      <c r="W1031" s="195"/>
      <c r="X1031" s="195"/>
      <c r="Y1031" s="163" t="s">
        <v>3135</v>
      </c>
      <c r="AC1031" s="195"/>
      <c r="AF1031" s="207"/>
    </row>
    <row r="1032" spans="1:32" s="160" customFormat="1" ht="12" x14ac:dyDescent="0.2">
      <c r="A1032" s="200"/>
      <c r="B1032" s="199" t="s">
        <v>423</v>
      </c>
      <c r="C1032" s="1037" t="s">
        <v>432</v>
      </c>
      <c r="D1032" s="1037"/>
      <c r="E1032" s="1037"/>
      <c r="F1032" s="201"/>
      <c r="G1032" s="201"/>
      <c r="H1032" s="201"/>
      <c r="I1032" s="201"/>
      <c r="J1032" s="202">
        <v>3.3</v>
      </c>
      <c r="K1032" s="201" t="s">
        <v>3136</v>
      </c>
      <c r="L1032" s="202">
        <v>4.33</v>
      </c>
      <c r="M1032" s="201"/>
      <c r="N1032" s="203"/>
      <c r="V1032" s="189"/>
      <c r="W1032" s="195"/>
      <c r="X1032" s="195"/>
      <c r="Z1032" s="163" t="s">
        <v>432</v>
      </c>
      <c r="AC1032" s="195"/>
      <c r="AF1032" s="207"/>
    </row>
    <row r="1033" spans="1:32" s="160" customFormat="1" ht="12" x14ac:dyDescent="0.2">
      <c r="A1033" s="200"/>
      <c r="B1033" s="199" t="s">
        <v>434</v>
      </c>
      <c r="C1033" s="1037" t="s">
        <v>435</v>
      </c>
      <c r="D1033" s="1037"/>
      <c r="E1033" s="1037"/>
      <c r="F1033" s="201"/>
      <c r="G1033" s="201"/>
      <c r="H1033" s="201"/>
      <c r="I1033" s="201"/>
      <c r="J1033" s="202">
        <v>1.35</v>
      </c>
      <c r="K1033" s="201" t="s">
        <v>3136</v>
      </c>
      <c r="L1033" s="202">
        <v>1.77</v>
      </c>
      <c r="M1033" s="201"/>
      <c r="N1033" s="203"/>
      <c r="V1033" s="189"/>
      <c r="W1033" s="195"/>
      <c r="X1033" s="195"/>
      <c r="Z1033" s="163" t="s">
        <v>435</v>
      </c>
      <c r="AC1033" s="195"/>
      <c r="AF1033" s="207"/>
    </row>
    <row r="1034" spans="1:32" s="160" customFormat="1" ht="12" x14ac:dyDescent="0.2">
      <c r="A1034" s="200"/>
      <c r="B1034" s="199" t="s">
        <v>437</v>
      </c>
      <c r="C1034" s="1037" t="s">
        <v>438</v>
      </c>
      <c r="D1034" s="1037"/>
      <c r="E1034" s="1037"/>
      <c r="F1034" s="201"/>
      <c r="G1034" s="201"/>
      <c r="H1034" s="201"/>
      <c r="I1034" s="201"/>
      <c r="J1034" s="202">
        <v>0.12</v>
      </c>
      <c r="K1034" s="201" t="s">
        <v>3136</v>
      </c>
      <c r="L1034" s="202">
        <v>0.16</v>
      </c>
      <c r="M1034" s="201"/>
      <c r="N1034" s="203"/>
      <c r="V1034" s="189"/>
      <c r="W1034" s="195"/>
      <c r="X1034" s="195"/>
      <c r="Z1034" s="163" t="s">
        <v>438</v>
      </c>
      <c r="AC1034" s="195"/>
      <c r="AF1034" s="207"/>
    </row>
    <row r="1035" spans="1:32" s="160" customFormat="1" ht="12" x14ac:dyDescent="0.2">
      <c r="A1035" s="200"/>
      <c r="B1035" s="199" t="s">
        <v>439</v>
      </c>
      <c r="C1035" s="1037" t="s">
        <v>440</v>
      </c>
      <c r="D1035" s="1037"/>
      <c r="E1035" s="1037"/>
      <c r="F1035" s="201"/>
      <c r="G1035" s="201"/>
      <c r="H1035" s="201"/>
      <c r="I1035" s="201"/>
      <c r="J1035" s="202">
        <v>2.04</v>
      </c>
      <c r="K1035" s="201"/>
      <c r="L1035" s="202">
        <v>2.04</v>
      </c>
      <c r="M1035" s="201"/>
      <c r="N1035" s="203"/>
      <c r="V1035" s="189"/>
      <c r="W1035" s="195"/>
      <c r="X1035" s="195"/>
      <c r="Z1035" s="163" t="s">
        <v>440</v>
      </c>
      <c r="AC1035" s="195"/>
      <c r="AF1035" s="207"/>
    </row>
    <row r="1036" spans="1:32" s="160" customFormat="1" ht="12" x14ac:dyDescent="0.2">
      <c r="A1036" s="196"/>
      <c r="B1036" s="204" t="s">
        <v>3161</v>
      </c>
      <c r="C1036" s="1048" t="s">
        <v>2532</v>
      </c>
      <c r="D1036" s="1048"/>
      <c r="E1036" s="1048"/>
      <c r="F1036" s="205" t="s">
        <v>488</v>
      </c>
      <c r="G1036" s="205" t="s">
        <v>489</v>
      </c>
      <c r="H1036" s="205"/>
      <c r="I1036" s="205" t="s">
        <v>489</v>
      </c>
      <c r="J1036" s="199"/>
      <c r="K1036" s="201"/>
      <c r="L1036" s="202"/>
      <c r="M1036" s="201"/>
      <c r="N1036" s="206"/>
      <c r="V1036" s="189"/>
      <c r="W1036" s="195"/>
      <c r="X1036" s="195"/>
      <c r="AC1036" s="195"/>
      <c r="AF1036" s="207" t="s">
        <v>2532</v>
      </c>
    </row>
    <row r="1037" spans="1:32" s="160" customFormat="1" ht="22.5" x14ac:dyDescent="0.2">
      <c r="A1037" s="196"/>
      <c r="B1037" s="204" t="s">
        <v>3356</v>
      </c>
      <c r="C1037" s="1048" t="s">
        <v>3357</v>
      </c>
      <c r="D1037" s="1048"/>
      <c r="E1037" s="1048"/>
      <c r="F1037" s="205" t="s">
        <v>1017</v>
      </c>
      <c r="G1037" s="205" t="s">
        <v>423</v>
      </c>
      <c r="H1037" s="205"/>
      <c r="I1037" s="205" t="s">
        <v>423</v>
      </c>
      <c r="J1037" s="199"/>
      <c r="K1037" s="201"/>
      <c r="L1037" s="202"/>
      <c r="M1037" s="201"/>
      <c r="N1037" s="206"/>
      <c r="V1037" s="189"/>
      <c r="W1037" s="195"/>
      <c r="X1037" s="195"/>
      <c r="AC1037" s="195"/>
      <c r="AF1037" s="207" t="s">
        <v>3357</v>
      </c>
    </row>
    <row r="1038" spans="1:32" s="160" customFormat="1" ht="12" x14ac:dyDescent="0.2">
      <c r="A1038" s="200"/>
      <c r="B1038" s="199"/>
      <c r="C1038" s="1037" t="s">
        <v>443</v>
      </c>
      <c r="D1038" s="1037"/>
      <c r="E1038" s="1037"/>
      <c r="F1038" s="201" t="s">
        <v>444</v>
      </c>
      <c r="G1038" s="201" t="s">
        <v>850</v>
      </c>
      <c r="H1038" s="201" t="s">
        <v>3136</v>
      </c>
      <c r="I1038" s="201" t="s">
        <v>3467</v>
      </c>
      <c r="J1038" s="202"/>
      <c r="K1038" s="201"/>
      <c r="L1038" s="202"/>
      <c r="M1038" s="201"/>
      <c r="N1038" s="203"/>
      <c r="V1038" s="189"/>
      <c r="W1038" s="195"/>
      <c r="X1038" s="195"/>
      <c r="AA1038" s="163" t="s">
        <v>443</v>
      </c>
      <c r="AC1038" s="195"/>
      <c r="AF1038" s="207"/>
    </row>
    <row r="1039" spans="1:32" s="160" customFormat="1" ht="12" x14ac:dyDescent="0.2">
      <c r="A1039" s="200"/>
      <c r="B1039" s="199"/>
      <c r="C1039" s="1037" t="s">
        <v>447</v>
      </c>
      <c r="D1039" s="1037"/>
      <c r="E1039" s="1037"/>
      <c r="F1039" s="201" t="s">
        <v>444</v>
      </c>
      <c r="G1039" s="201" t="s">
        <v>2649</v>
      </c>
      <c r="H1039" s="201" t="s">
        <v>3136</v>
      </c>
      <c r="I1039" s="201" t="s">
        <v>3297</v>
      </c>
      <c r="J1039" s="202"/>
      <c r="K1039" s="201"/>
      <c r="L1039" s="202"/>
      <c r="M1039" s="201"/>
      <c r="N1039" s="203"/>
      <c r="V1039" s="189"/>
      <c r="W1039" s="195"/>
      <c r="X1039" s="195"/>
      <c r="AA1039" s="163" t="s">
        <v>447</v>
      </c>
      <c r="AC1039" s="195"/>
      <c r="AF1039" s="207"/>
    </row>
    <row r="1040" spans="1:32" s="160" customFormat="1" ht="12" x14ac:dyDescent="0.2">
      <c r="A1040" s="200"/>
      <c r="B1040" s="199"/>
      <c r="C1040" s="1047" t="s">
        <v>450</v>
      </c>
      <c r="D1040" s="1047"/>
      <c r="E1040" s="1047"/>
      <c r="F1040" s="208"/>
      <c r="G1040" s="208"/>
      <c r="H1040" s="208"/>
      <c r="I1040" s="208"/>
      <c r="J1040" s="209">
        <v>6.69</v>
      </c>
      <c r="K1040" s="208"/>
      <c r="L1040" s="209">
        <v>8.14</v>
      </c>
      <c r="M1040" s="208"/>
      <c r="N1040" s="210"/>
      <c r="V1040" s="189"/>
      <c r="W1040" s="195"/>
      <c r="X1040" s="195"/>
      <c r="AB1040" s="163" t="s">
        <v>450</v>
      </c>
      <c r="AC1040" s="195"/>
      <c r="AF1040" s="207"/>
    </row>
    <row r="1041" spans="1:32" s="160" customFormat="1" ht="12" x14ac:dyDescent="0.2">
      <c r="A1041" s="200"/>
      <c r="B1041" s="199"/>
      <c r="C1041" s="1037" t="s">
        <v>451</v>
      </c>
      <c r="D1041" s="1037"/>
      <c r="E1041" s="1037"/>
      <c r="F1041" s="201"/>
      <c r="G1041" s="201"/>
      <c r="H1041" s="201"/>
      <c r="I1041" s="201"/>
      <c r="J1041" s="202"/>
      <c r="K1041" s="201"/>
      <c r="L1041" s="202">
        <v>4.49</v>
      </c>
      <c r="M1041" s="201"/>
      <c r="N1041" s="203"/>
      <c r="V1041" s="189"/>
      <c r="W1041" s="195"/>
      <c r="X1041" s="195"/>
      <c r="AA1041" s="163" t="s">
        <v>451</v>
      </c>
      <c r="AC1041" s="195"/>
      <c r="AF1041" s="207"/>
    </row>
    <row r="1042" spans="1:32" s="160" customFormat="1" ht="45" x14ac:dyDescent="0.2">
      <c r="A1042" s="200"/>
      <c r="B1042" s="199" t="s">
        <v>2540</v>
      </c>
      <c r="C1042" s="1037" t="s">
        <v>2541</v>
      </c>
      <c r="D1042" s="1037"/>
      <c r="E1042" s="1037"/>
      <c r="F1042" s="201" t="s">
        <v>454</v>
      </c>
      <c r="G1042" s="201" t="s">
        <v>1241</v>
      </c>
      <c r="H1042" s="201"/>
      <c r="I1042" s="201" t="s">
        <v>1241</v>
      </c>
      <c r="J1042" s="202"/>
      <c r="K1042" s="201"/>
      <c r="L1042" s="202">
        <v>5.43</v>
      </c>
      <c r="M1042" s="201"/>
      <c r="N1042" s="203"/>
      <c r="V1042" s="189"/>
      <c r="W1042" s="195"/>
      <c r="X1042" s="195"/>
      <c r="AA1042" s="163" t="s">
        <v>2541</v>
      </c>
      <c r="AC1042" s="195"/>
      <c r="AF1042" s="207"/>
    </row>
    <row r="1043" spans="1:32" s="160" customFormat="1" ht="45" x14ac:dyDescent="0.2">
      <c r="A1043" s="200"/>
      <c r="B1043" s="199" t="s">
        <v>2542</v>
      </c>
      <c r="C1043" s="1037" t="s">
        <v>2543</v>
      </c>
      <c r="D1043" s="1037"/>
      <c r="E1043" s="1037"/>
      <c r="F1043" s="201" t="s">
        <v>454</v>
      </c>
      <c r="G1043" s="201" t="s">
        <v>974</v>
      </c>
      <c r="H1043" s="201"/>
      <c r="I1043" s="201" t="s">
        <v>974</v>
      </c>
      <c r="J1043" s="202"/>
      <c r="K1043" s="201"/>
      <c r="L1043" s="202">
        <v>3.23</v>
      </c>
      <c r="M1043" s="201"/>
      <c r="N1043" s="203"/>
      <c r="V1043" s="189"/>
      <c r="W1043" s="195"/>
      <c r="X1043" s="195"/>
      <c r="AA1043" s="163" t="s">
        <v>2543</v>
      </c>
      <c r="AC1043" s="195"/>
      <c r="AF1043" s="207"/>
    </row>
    <row r="1044" spans="1:32" s="160" customFormat="1" ht="12" x14ac:dyDescent="0.2">
      <c r="A1044" s="211"/>
      <c r="B1044" s="212"/>
      <c r="C1044" s="1039" t="s">
        <v>459</v>
      </c>
      <c r="D1044" s="1039"/>
      <c r="E1044" s="1039"/>
      <c r="F1044" s="192"/>
      <c r="G1044" s="192"/>
      <c r="H1044" s="192"/>
      <c r="I1044" s="192"/>
      <c r="J1044" s="193"/>
      <c r="K1044" s="192"/>
      <c r="L1044" s="193">
        <v>16.8</v>
      </c>
      <c r="M1044" s="208"/>
      <c r="N1044" s="194"/>
      <c r="V1044" s="189"/>
      <c r="W1044" s="195"/>
      <c r="X1044" s="195"/>
      <c r="AC1044" s="195" t="s">
        <v>459</v>
      </c>
      <c r="AF1044" s="207"/>
    </row>
    <row r="1045" spans="1:32" s="160" customFormat="1" ht="33.75" x14ac:dyDescent="0.2">
      <c r="A1045" s="190" t="s">
        <v>1789</v>
      </c>
      <c r="B1045" s="191" t="s">
        <v>3432</v>
      </c>
      <c r="C1045" s="1039" t="s">
        <v>3433</v>
      </c>
      <c r="D1045" s="1039"/>
      <c r="E1045" s="1039"/>
      <c r="F1045" s="192" t="s">
        <v>1017</v>
      </c>
      <c r="G1045" s="192"/>
      <c r="H1045" s="192"/>
      <c r="I1045" s="192" t="s">
        <v>423</v>
      </c>
      <c r="J1045" s="193">
        <v>450</v>
      </c>
      <c r="K1045" s="192" t="s">
        <v>566</v>
      </c>
      <c r="L1045" s="193">
        <v>48.93</v>
      </c>
      <c r="M1045" s="192" t="s">
        <v>567</v>
      </c>
      <c r="N1045" s="194">
        <v>459</v>
      </c>
      <c r="V1045" s="189"/>
      <c r="W1045" s="195"/>
      <c r="X1045" s="195" t="s">
        <v>3433</v>
      </c>
      <c r="AC1045" s="195"/>
      <c r="AF1045" s="207"/>
    </row>
    <row r="1046" spans="1:32" s="160" customFormat="1" ht="12" x14ac:dyDescent="0.2">
      <c r="A1046" s="211"/>
      <c r="B1046" s="212"/>
      <c r="C1046" s="168" t="s">
        <v>462</v>
      </c>
      <c r="D1046" s="213"/>
      <c r="E1046" s="213"/>
      <c r="F1046" s="214"/>
      <c r="G1046" s="214"/>
      <c r="H1046" s="214"/>
      <c r="I1046" s="214"/>
      <c r="J1046" s="215"/>
      <c r="K1046" s="214"/>
      <c r="L1046" s="215"/>
      <c r="M1046" s="216"/>
      <c r="N1046" s="217"/>
      <c r="V1046" s="189"/>
      <c r="W1046" s="195"/>
      <c r="X1046" s="195"/>
      <c r="AC1046" s="195"/>
      <c r="AF1046" s="207"/>
    </row>
    <row r="1047" spans="1:32" s="160" customFormat="1" ht="12" x14ac:dyDescent="0.2">
      <c r="A1047" s="196"/>
      <c r="B1047" s="197"/>
      <c r="C1047" s="1037" t="s">
        <v>3434</v>
      </c>
      <c r="D1047" s="1037"/>
      <c r="E1047" s="1037"/>
      <c r="F1047" s="1037"/>
      <c r="G1047" s="1037"/>
      <c r="H1047" s="1037"/>
      <c r="I1047" s="1037"/>
      <c r="J1047" s="1037"/>
      <c r="K1047" s="1037"/>
      <c r="L1047" s="1037"/>
      <c r="M1047" s="1037"/>
      <c r="N1047" s="1046"/>
      <c r="V1047" s="189"/>
      <c r="W1047" s="195"/>
      <c r="X1047" s="195"/>
      <c r="AC1047" s="195"/>
      <c r="AD1047" s="163" t="s">
        <v>3434</v>
      </c>
      <c r="AF1047" s="207"/>
    </row>
    <row r="1048" spans="1:32" s="160" customFormat="1" ht="22.5" x14ac:dyDescent="0.2">
      <c r="A1048" s="198"/>
      <c r="B1048" s="199" t="s">
        <v>568</v>
      </c>
      <c r="C1048" s="1037" t="s">
        <v>569</v>
      </c>
      <c r="D1048" s="1037"/>
      <c r="E1048" s="1037"/>
      <c r="F1048" s="1037"/>
      <c r="G1048" s="1037"/>
      <c r="H1048" s="1037"/>
      <c r="I1048" s="1037"/>
      <c r="J1048" s="1037"/>
      <c r="K1048" s="1037"/>
      <c r="L1048" s="1037"/>
      <c r="M1048" s="1037"/>
      <c r="N1048" s="1046"/>
      <c r="V1048" s="189"/>
      <c r="W1048" s="195"/>
      <c r="X1048" s="195"/>
      <c r="Y1048" s="163" t="s">
        <v>569</v>
      </c>
      <c r="AC1048" s="195"/>
      <c r="AF1048" s="207"/>
    </row>
    <row r="1049" spans="1:32" s="160" customFormat="1" ht="12" x14ac:dyDescent="0.2">
      <c r="A1049" s="1040" t="s">
        <v>3468</v>
      </c>
      <c r="B1049" s="1041"/>
      <c r="C1049" s="1041"/>
      <c r="D1049" s="1041"/>
      <c r="E1049" s="1041"/>
      <c r="F1049" s="1041"/>
      <c r="G1049" s="1041"/>
      <c r="H1049" s="1041"/>
      <c r="I1049" s="1041"/>
      <c r="J1049" s="1041"/>
      <c r="K1049" s="1041"/>
      <c r="L1049" s="1041"/>
      <c r="M1049" s="1041"/>
      <c r="N1049" s="1042"/>
      <c r="V1049" s="189"/>
      <c r="W1049" s="195" t="s">
        <v>3468</v>
      </c>
      <c r="X1049" s="195"/>
      <c r="AC1049" s="195"/>
      <c r="AF1049" s="207"/>
    </row>
    <row r="1050" spans="1:32" s="160" customFormat="1" ht="12" x14ac:dyDescent="0.2">
      <c r="A1050" s="1040" t="s">
        <v>3469</v>
      </c>
      <c r="B1050" s="1041"/>
      <c r="C1050" s="1041"/>
      <c r="D1050" s="1041"/>
      <c r="E1050" s="1041"/>
      <c r="F1050" s="1041"/>
      <c r="G1050" s="1041"/>
      <c r="H1050" s="1041"/>
      <c r="I1050" s="1041"/>
      <c r="J1050" s="1041"/>
      <c r="K1050" s="1041"/>
      <c r="L1050" s="1041"/>
      <c r="M1050" s="1041"/>
      <c r="N1050" s="1042"/>
      <c r="V1050" s="189"/>
      <c r="W1050" s="195" t="s">
        <v>3469</v>
      </c>
      <c r="X1050" s="195"/>
      <c r="AC1050" s="195"/>
      <c r="AF1050" s="207"/>
    </row>
    <row r="1051" spans="1:32" s="160" customFormat="1" ht="45" x14ac:dyDescent="0.2">
      <c r="A1051" s="190" t="s">
        <v>1792</v>
      </c>
      <c r="B1051" s="191" t="s">
        <v>3369</v>
      </c>
      <c r="C1051" s="1039" t="s">
        <v>3470</v>
      </c>
      <c r="D1051" s="1039"/>
      <c r="E1051" s="1039"/>
      <c r="F1051" s="192" t="s">
        <v>1017</v>
      </c>
      <c r="G1051" s="192"/>
      <c r="H1051" s="192"/>
      <c r="I1051" s="192" t="s">
        <v>423</v>
      </c>
      <c r="J1051" s="193"/>
      <c r="K1051" s="192"/>
      <c r="L1051" s="193"/>
      <c r="M1051" s="192"/>
      <c r="N1051" s="194"/>
      <c r="V1051" s="189"/>
      <c r="W1051" s="195"/>
      <c r="X1051" s="195" t="s">
        <v>3470</v>
      </c>
      <c r="AC1051" s="195"/>
      <c r="AF1051" s="207"/>
    </row>
    <row r="1052" spans="1:32" s="160" customFormat="1" ht="33.75" x14ac:dyDescent="0.2">
      <c r="A1052" s="198"/>
      <c r="B1052" s="199" t="s">
        <v>430</v>
      </c>
      <c r="C1052" s="1037" t="s">
        <v>431</v>
      </c>
      <c r="D1052" s="1037"/>
      <c r="E1052" s="1037"/>
      <c r="F1052" s="1037"/>
      <c r="G1052" s="1037"/>
      <c r="H1052" s="1037"/>
      <c r="I1052" s="1037"/>
      <c r="J1052" s="1037"/>
      <c r="K1052" s="1037"/>
      <c r="L1052" s="1037"/>
      <c r="M1052" s="1037"/>
      <c r="N1052" s="1046"/>
      <c r="V1052" s="189"/>
      <c r="W1052" s="195"/>
      <c r="X1052" s="195"/>
      <c r="Y1052" s="163" t="s">
        <v>431</v>
      </c>
      <c r="AC1052" s="195"/>
      <c r="AF1052" s="207"/>
    </row>
    <row r="1053" spans="1:32" s="160" customFormat="1" ht="12" x14ac:dyDescent="0.2">
      <c r="A1053" s="198"/>
      <c r="B1053" s="199" t="s">
        <v>3134</v>
      </c>
      <c r="C1053" s="1037" t="s">
        <v>3135</v>
      </c>
      <c r="D1053" s="1037"/>
      <c r="E1053" s="1037"/>
      <c r="F1053" s="1037"/>
      <c r="G1053" s="1037"/>
      <c r="H1053" s="1037"/>
      <c r="I1053" s="1037"/>
      <c r="J1053" s="1037"/>
      <c r="K1053" s="1037"/>
      <c r="L1053" s="1037"/>
      <c r="M1053" s="1037"/>
      <c r="N1053" s="1046"/>
      <c r="V1053" s="189"/>
      <c r="W1053" s="195"/>
      <c r="X1053" s="195"/>
      <c r="Y1053" s="163" t="s">
        <v>3135</v>
      </c>
      <c r="AC1053" s="195"/>
      <c r="AF1053" s="207"/>
    </row>
    <row r="1054" spans="1:32" s="160" customFormat="1" ht="12" x14ac:dyDescent="0.2">
      <c r="A1054" s="200"/>
      <c r="B1054" s="199" t="s">
        <v>423</v>
      </c>
      <c r="C1054" s="1037" t="s">
        <v>432</v>
      </c>
      <c r="D1054" s="1037"/>
      <c r="E1054" s="1037"/>
      <c r="F1054" s="201"/>
      <c r="G1054" s="201"/>
      <c r="H1054" s="201"/>
      <c r="I1054" s="201"/>
      <c r="J1054" s="202">
        <v>47.72</v>
      </c>
      <c r="K1054" s="201" t="s">
        <v>3136</v>
      </c>
      <c r="L1054" s="202">
        <v>62.63</v>
      </c>
      <c r="M1054" s="201"/>
      <c r="N1054" s="203"/>
      <c r="V1054" s="189"/>
      <c r="W1054" s="195"/>
      <c r="X1054" s="195"/>
      <c r="Z1054" s="163" t="s">
        <v>432</v>
      </c>
      <c r="AC1054" s="195"/>
      <c r="AF1054" s="207"/>
    </row>
    <row r="1055" spans="1:32" s="160" customFormat="1" ht="12" x14ac:dyDescent="0.2">
      <c r="A1055" s="200"/>
      <c r="B1055" s="199" t="s">
        <v>434</v>
      </c>
      <c r="C1055" s="1037" t="s">
        <v>435</v>
      </c>
      <c r="D1055" s="1037"/>
      <c r="E1055" s="1037"/>
      <c r="F1055" s="201"/>
      <c r="G1055" s="201"/>
      <c r="H1055" s="201"/>
      <c r="I1055" s="201"/>
      <c r="J1055" s="202">
        <v>10.93</v>
      </c>
      <c r="K1055" s="201" t="s">
        <v>3136</v>
      </c>
      <c r="L1055" s="202">
        <v>14.35</v>
      </c>
      <c r="M1055" s="201"/>
      <c r="N1055" s="203"/>
      <c r="V1055" s="189"/>
      <c r="W1055" s="195"/>
      <c r="X1055" s="195"/>
      <c r="Z1055" s="163" t="s">
        <v>435</v>
      </c>
      <c r="AC1055" s="195"/>
      <c r="AF1055" s="207"/>
    </row>
    <row r="1056" spans="1:32" s="160" customFormat="1" ht="12" x14ac:dyDescent="0.2">
      <c r="A1056" s="200"/>
      <c r="B1056" s="199" t="s">
        <v>437</v>
      </c>
      <c r="C1056" s="1037" t="s">
        <v>438</v>
      </c>
      <c r="D1056" s="1037"/>
      <c r="E1056" s="1037"/>
      <c r="F1056" s="201"/>
      <c r="G1056" s="201"/>
      <c r="H1056" s="201"/>
      <c r="I1056" s="201"/>
      <c r="J1056" s="202">
        <v>1.18</v>
      </c>
      <c r="K1056" s="201" t="s">
        <v>3136</v>
      </c>
      <c r="L1056" s="202">
        <v>1.55</v>
      </c>
      <c r="M1056" s="201"/>
      <c r="N1056" s="203"/>
      <c r="V1056" s="189"/>
      <c r="W1056" s="195"/>
      <c r="X1056" s="195"/>
      <c r="Z1056" s="163" t="s">
        <v>438</v>
      </c>
      <c r="AC1056" s="195"/>
      <c r="AF1056" s="207"/>
    </row>
    <row r="1057" spans="1:32" s="160" customFormat="1" ht="12" x14ac:dyDescent="0.2">
      <c r="A1057" s="200"/>
      <c r="B1057" s="199" t="s">
        <v>439</v>
      </c>
      <c r="C1057" s="1037" t="s">
        <v>440</v>
      </c>
      <c r="D1057" s="1037"/>
      <c r="E1057" s="1037"/>
      <c r="F1057" s="201"/>
      <c r="G1057" s="201"/>
      <c r="H1057" s="201"/>
      <c r="I1057" s="201"/>
      <c r="J1057" s="202">
        <v>2.35</v>
      </c>
      <c r="K1057" s="201"/>
      <c r="L1057" s="202">
        <v>2.35</v>
      </c>
      <c r="M1057" s="201"/>
      <c r="N1057" s="203"/>
      <c r="V1057" s="189"/>
      <c r="W1057" s="195"/>
      <c r="X1057" s="195"/>
      <c r="Z1057" s="163" t="s">
        <v>440</v>
      </c>
      <c r="AC1057" s="195"/>
      <c r="AF1057" s="207"/>
    </row>
    <row r="1058" spans="1:32" s="160" customFormat="1" ht="12" x14ac:dyDescent="0.2">
      <c r="A1058" s="200"/>
      <c r="B1058" s="199"/>
      <c r="C1058" s="1037" t="s">
        <v>443</v>
      </c>
      <c r="D1058" s="1037"/>
      <c r="E1058" s="1037"/>
      <c r="F1058" s="201" t="s">
        <v>444</v>
      </c>
      <c r="G1058" s="201" t="s">
        <v>1362</v>
      </c>
      <c r="H1058" s="201" t="s">
        <v>3136</v>
      </c>
      <c r="I1058" s="201" t="s">
        <v>3371</v>
      </c>
      <c r="J1058" s="202"/>
      <c r="K1058" s="201"/>
      <c r="L1058" s="202"/>
      <c r="M1058" s="201"/>
      <c r="N1058" s="203"/>
      <c r="V1058" s="189"/>
      <c r="W1058" s="195"/>
      <c r="X1058" s="195"/>
      <c r="AA1058" s="163" t="s">
        <v>443</v>
      </c>
      <c r="AC1058" s="195"/>
      <c r="AF1058" s="207"/>
    </row>
    <row r="1059" spans="1:32" s="160" customFormat="1" ht="12" x14ac:dyDescent="0.2">
      <c r="A1059" s="200"/>
      <c r="B1059" s="199"/>
      <c r="C1059" s="1037" t="s">
        <v>447</v>
      </c>
      <c r="D1059" s="1037"/>
      <c r="E1059" s="1037"/>
      <c r="F1059" s="201" t="s">
        <v>444</v>
      </c>
      <c r="G1059" s="201" t="s">
        <v>2083</v>
      </c>
      <c r="H1059" s="201" t="s">
        <v>3136</v>
      </c>
      <c r="I1059" s="201" t="s">
        <v>3372</v>
      </c>
      <c r="J1059" s="202"/>
      <c r="K1059" s="201"/>
      <c r="L1059" s="202"/>
      <c r="M1059" s="201"/>
      <c r="N1059" s="203"/>
      <c r="V1059" s="189"/>
      <c r="W1059" s="195"/>
      <c r="X1059" s="195"/>
      <c r="AA1059" s="163" t="s">
        <v>447</v>
      </c>
      <c r="AC1059" s="195"/>
      <c r="AF1059" s="207"/>
    </row>
    <row r="1060" spans="1:32" s="160" customFormat="1" ht="12" x14ac:dyDescent="0.2">
      <c r="A1060" s="200"/>
      <c r="B1060" s="199"/>
      <c r="C1060" s="1047" t="s">
        <v>450</v>
      </c>
      <c r="D1060" s="1047"/>
      <c r="E1060" s="1047"/>
      <c r="F1060" s="208"/>
      <c r="G1060" s="208"/>
      <c r="H1060" s="208"/>
      <c r="I1060" s="208"/>
      <c r="J1060" s="209">
        <v>61</v>
      </c>
      <c r="K1060" s="208"/>
      <c r="L1060" s="209">
        <v>79.33</v>
      </c>
      <c r="M1060" s="208"/>
      <c r="N1060" s="210"/>
      <c r="V1060" s="189"/>
      <c r="W1060" s="195"/>
      <c r="X1060" s="195"/>
      <c r="AB1060" s="163" t="s">
        <v>450</v>
      </c>
      <c r="AC1060" s="195"/>
      <c r="AF1060" s="207"/>
    </row>
    <row r="1061" spans="1:32" s="160" customFormat="1" ht="12" x14ac:dyDescent="0.2">
      <c r="A1061" s="200"/>
      <c r="B1061" s="199"/>
      <c r="C1061" s="1037" t="s">
        <v>451</v>
      </c>
      <c r="D1061" s="1037"/>
      <c r="E1061" s="1037"/>
      <c r="F1061" s="201"/>
      <c r="G1061" s="201"/>
      <c r="H1061" s="201"/>
      <c r="I1061" s="201"/>
      <c r="J1061" s="202"/>
      <c r="K1061" s="201"/>
      <c r="L1061" s="202">
        <v>64.180000000000007</v>
      </c>
      <c r="M1061" s="201"/>
      <c r="N1061" s="203"/>
      <c r="V1061" s="189"/>
      <c r="W1061" s="195"/>
      <c r="X1061" s="195"/>
      <c r="AA1061" s="163" t="s">
        <v>451</v>
      </c>
      <c r="AC1061" s="195"/>
      <c r="AF1061" s="207"/>
    </row>
    <row r="1062" spans="1:32" s="160" customFormat="1" ht="45" x14ac:dyDescent="0.2">
      <c r="A1062" s="200"/>
      <c r="B1062" s="199" t="s">
        <v>2540</v>
      </c>
      <c r="C1062" s="1037" t="s">
        <v>2541</v>
      </c>
      <c r="D1062" s="1037"/>
      <c r="E1062" s="1037"/>
      <c r="F1062" s="201" t="s">
        <v>454</v>
      </c>
      <c r="G1062" s="201" t="s">
        <v>1241</v>
      </c>
      <c r="H1062" s="201"/>
      <c r="I1062" s="201" t="s">
        <v>1241</v>
      </c>
      <c r="J1062" s="202"/>
      <c r="K1062" s="201"/>
      <c r="L1062" s="202">
        <v>77.66</v>
      </c>
      <c r="M1062" s="201"/>
      <c r="N1062" s="203"/>
      <c r="V1062" s="189"/>
      <c r="W1062" s="195"/>
      <c r="X1062" s="195"/>
      <c r="AA1062" s="163" t="s">
        <v>2541</v>
      </c>
      <c r="AC1062" s="195"/>
      <c r="AF1062" s="207"/>
    </row>
    <row r="1063" spans="1:32" s="160" customFormat="1" ht="45" x14ac:dyDescent="0.2">
      <c r="A1063" s="200"/>
      <c r="B1063" s="199" t="s">
        <v>2542</v>
      </c>
      <c r="C1063" s="1037" t="s">
        <v>2543</v>
      </c>
      <c r="D1063" s="1037"/>
      <c r="E1063" s="1037"/>
      <c r="F1063" s="201" t="s">
        <v>454</v>
      </c>
      <c r="G1063" s="201" t="s">
        <v>974</v>
      </c>
      <c r="H1063" s="201"/>
      <c r="I1063" s="201" t="s">
        <v>974</v>
      </c>
      <c r="J1063" s="202"/>
      <c r="K1063" s="201"/>
      <c r="L1063" s="202">
        <v>46.21</v>
      </c>
      <c r="M1063" s="201"/>
      <c r="N1063" s="203"/>
      <c r="V1063" s="189"/>
      <c r="W1063" s="195"/>
      <c r="X1063" s="195"/>
      <c r="AA1063" s="163" t="s">
        <v>2543</v>
      </c>
      <c r="AC1063" s="195"/>
      <c r="AF1063" s="207"/>
    </row>
    <row r="1064" spans="1:32" s="160" customFormat="1" ht="12" x14ac:dyDescent="0.2">
      <c r="A1064" s="211"/>
      <c r="B1064" s="212"/>
      <c r="C1064" s="1039" t="s">
        <v>459</v>
      </c>
      <c r="D1064" s="1039"/>
      <c r="E1064" s="1039"/>
      <c r="F1064" s="192"/>
      <c r="G1064" s="192"/>
      <c r="H1064" s="192"/>
      <c r="I1064" s="192"/>
      <c r="J1064" s="193"/>
      <c r="K1064" s="192"/>
      <c r="L1064" s="193">
        <v>203.2</v>
      </c>
      <c r="M1064" s="208"/>
      <c r="N1064" s="194"/>
      <c r="V1064" s="189"/>
      <c r="W1064" s="195"/>
      <c r="X1064" s="195"/>
      <c r="AC1064" s="195" t="s">
        <v>459</v>
      </c>
      <c r="AF1064" s="207"/>
    </row>
    <row r="1065" spans="1:32" s="160" customFormat="1" ht="33.75" x14ac:dyDescent="0.2">
      <c r="A1065" s="190" t="s">
        <v>3471</v>
      </c>
      <c r="B1065" s="191" t="s">
        <v>3472</v>
      </c>
      <c r="C1065" s="1039" t="s">
        <v>3473</v>
      </c>
      <c r="D1065" s="1039"/>
      <c r="E1065" s="1039"/>
      <c r="F1065" s="192" t="s">
        <v>1017</v>
      </c>
      <c r="G1065" s="192"/>
      <c r="H1065" s="192"/>
      <c r="I1065" s="192" t="s">
        <v>423</v>
      </c>
      <c r="J1065" s="193">
        <v>63460.75</v>
      </c>
      <c r="K1065" s="192" t="s">
        <v>1361</v>
      </c>
      <c r="L1065" s="193">
        <v>12947.98</v>
      </c>
      <c r="M1065" s="192" t="s">
        <v>1362</v>
      </c>
      <c r="N1065" s="194">
        <v>64222</v>
      </c>
      <c r="V1065" s="189"/>
      <c r="W1065" s="195"/>
      <c r="X1065" s="195" t="s">
        <v>3473</v>
      </c>
      <c r="AC1065" s="195"/>
      <c r="AF1065" s="207"/>
    </row>
    <row r="1066" spans="1:32" s="160" customFormat="1" ht="12" x14ac:dyDescent="0.2">
      <c r="A1066" s="211"/>
      <c r="B1066" s="212"/>
      <c r="C1066" s="168" t="s">
        <v>3039</v>
      </c>
      <c r="D1066" s="213"/>
      <c r="E1066" s="213"/>
      <c r="F1066" s="214"/>
      <c r="G1066" s="214"/>
      <c r="H1066" s="214"/>
      <c r="I1066" s="214"/>
      <c r="J1066" s="215"/>
      <c r="K1066" s="214"/>
      <c r="L1066" s="215"/>
      <c r="M1066" s="216"/>
      <c r="N1066" s="217"/>
      <c r="V1066" s="189"/>
      <c r="W1066" s="195"/>
      <c r="X1066" s="195"/>
      <c r="AC1066" s="195"/>
      <c r="AF1066" s="207"/>
    </row>
    <row r="1067" spans="1:32" s="160" customFormat="1" ht="12" x14ac:dyDescent="0.2">
      <c r="A1067" s="196"/>
      <c r="B1067" s="197"/>
      <c r="C1067" s="1037" t="s">
        <v>3322</v>
      </c>
      <c r="D1067" s="1037"/>
      <c r="E1067" s="1037"/>
      <c r="F1067" s="1037"/>
      <c r="G1067" s="1037"/>
      <c r="H1067" s="1037"/>
      <c r="I1067" s="1037"/>
      <c r="J1067" s="1037"/>
      <c r="K1067" s="1037"/>
      <c r="L1067" s="1037"/>
      <c r="M1067" s="1037"/>
      <c r="N1067" s="1046"/>
      <c r="V1067" s="189"/>
      <c r="W1067" s="195"/>
      <c r="X1067" s="195"/>
      <c r="AC1067" s="195"/>
      <c r="AD1067" s="163" t="s">
        <v>3322</v>
      </c>
      <c r="AF1067" s="207"/>
    </row>
    <row r="1068" spans="1:32" s="160" customFormat="1" ht="22.5" x14ac:dyDescent="0.2">
      <c r="A1068" s="198"/>
      <c r="B1068" s="199" t="s">
        <v>1365</v>
      </c>
      <c r="C1068" s="1037" t="s">
        <v>1366</v>
      </c>
      <c r="D1068" s="1037"/>
      <c r="E1068" s="1037"/>
      <c r="F1068" s="1037"/>
      <c r="G1068" s="1037"/>
      <c r="H1068" s="1037"/>
      <c r="I1068" s="1037"/>
      <c r="J1068" s="1037"/>
      <c r="K1068" s="1037"/>
      <c r="L1068" s="1037"/>
      <c r="M1068" s="1037"/>
      <c r="N1068" s="1046"/>
      <c r="V1068" s="189"/>
      <c r="W1068" s="195"/>
      <c r="X1068" s="195"/>
      <c r="Y1068" s="163" t="s">
        <v>1366</v>
      </c>
      <c r="AC1068" s="195"/>
      <c r="AF1068" s="207"/>
    </row>
    <row r="1069" spans="1:32" s="160" customFormat="1" ht="22.5" x14ac:dyDescent="0.2">
      <c r="A1069" s="190" t="s">
        <v>1799</v>
      </c>
      <c r="B1069" s="191" t="s">
        <v>3323</v>
      </c>
      <c r="C1069" s="1039" t="s">
        <v>3324</v>
      </c>
      <c r="D1069" s="1039"/>
      <c r="E1069" s="1039"/>
      <c r="F1069" s="192" t="s">
        <v>347</v>
      </c>
      <c r="G1069" s="192"/>
      <c r="H1069" s="192"/>
      <c r="I1069" s="192" t="s">
        <v>1611</v>
      </c>
      <c r="J1069" s="193"/>
      <c r="K1069" s="192"/>
      <c r="L1069" s="193"/>
      <c r="M1069" s="192"/>
      <c r="N1069" s="194"/>
      <c r="V1069" s="189"/>
      <c r="W1069" s="195"/>
      <c r="X1069" s="195" t="s">
        <v>3324</v>
      </c>
      <c r="AC1069" s="195"/>
      <c r="AF1069" s="207"/>
    </row>
    <row r="1070" spans="1:32" s="160" customFormat="1" ht="12" x14ac:dyDescent="0.2">
      <c r="A1070" s="196"/>
      <c r="B1070" s="197"/>
      <c r="C1070" s="1037" t="s">
        <v>3325</v>
      </c>
      <c r="D1070" s="1037"/>
      <c r="E1070" s="1037"/>
      <c r="F1070" s="1037"/>
      <c r="G1070" s="1037"/>
      <c r="H1070" s="1037"/>
      <c r="I1070" s="1037"/>
      <c r="J1070" s="1037"/>
      <c r="K1070" s="1037"/>
      <c r="L1070" s="1037"/>
      <c r="M1070" s="1037"/>
      <c r="N1070" s="1046"/>
      <c r="V1070" s="189"/>
      <c r="W1070" s="195"/>
      <c r="X1070" s="195"/>
      <c r="AC1070" s="195"/>
      <c r="AE1070" s="163" t="s">
        <v>3325</v>
      </c>
      <c r="AF1070" s="207"/>
    </row>
    <row r="1071" spans="1:32" s="160" customFormat="1" ht="33.75" x14ac:dyDescent="0.2">
      <c r="A1071" s="198"/>
      <c r="B1071" s="199" t="s">
        <v>430</v>
      </c>
      <c r="C1071" s="1037" t="s">
        <v>431</v>
      </c>
      <c r="D1071" s="1037"/>
      <c r="E1071" s="1037"/>
      <c r="F1071" s="1037"/>
      <c r="G1071" s="1037"/>
      <c r="H1071" s="1037"/>
      <c r="I1071" s="1037"/>
      <c r="J1071" s="1037"/>
      <c r="K1071" s="1037"/>
      <c r="L1071" s="1037"/>
      <c r="M1071" s="1037"/>
      <c r="N1071" s="1046"/>
      <c r="V1071" s="189"/>
      <c r="W1071" s="195"/>
      <c r="X1071" s="195"/>
      <c r="Y1071" s="163" t="s">
        <v>431</v>
      </c>
      <c r="AC1071" s="195"/>
      <c r="AF1071" s="207"/>
    </row>
    <row r="1072" spans="1:32" s="160" customFormat="1" ht="12" x14ac:dyDescent="0.2">
      <c r="A1072" s="198"/>
      <c r="B1072" s="199" t="s">
        <v>3134</v>
      </c>
      <c r="C1072" s="1037" t="s">
        <v>3135</v>
      </c>
      <c r="D1072" s="1037"/>
      <c r="E1072" s="1037"/>
      <c r="F1072" s="1037"/>
      <c r="G1072" s="1037"/>
      <c r="H1072" s="1037"/>
      <c r="I1072" s="1037"/>
      <c r="J1072" s="1037"/>
      <c r="K1072" s="1037"/>
      <c r="L1072" s="1037"/>
      <c r="M1072" s="1037"/>
      <c r="N1072" s="1046"/>
      <c r="V1072" s="189"/>
      <c r="W1072" s="195"/>
      <c r="X1072" s="195"/>
      <c r="Y1072" s="163" t="s">
        <v>3135</v>
      </c>
      <c r="AC1072" s="195"/>
      <c r="AF1072" s="207"/>
    </row>
    <row r="1073" spans="1:32" s="160" customFormat="1" ht="12" x14ac:dyDescent="0.2">
      <c r="A1073" s="200"/>
      <c r="B1073" s="199" t="s">
        <v>423</v>
      </c>
      <c r="C1073" s="1037" t="s">
        <v>432</v>
      </c>
      <c r="D1073" s="1037"/>
      <c r="E1073" s="1037"/>
      <c r="F1073" s="201"/>
      <c r="G1073" s="201"/>
      <c r="H1073" s="201"/>
      <c r="I1073" s="201"/>
      <c r="J1073" s="202">
        <v>50.26</v>
      </c>
      <c r="K1073" s="201" t="s">
        <v>3136</v>
      </c>
      <c r="L1073" s="202">
        <v>36.94</v>
      </c>
      <c r="M1073" s="201"/>
      <c r="N1073" s="203"/>
      <c r="V1073" s="189"/>
      <c r="W1073" s="195"/>
      <c r="X1073" s="195"/>
      <c r="Z1073" s="163" t="s">
        <v>432</v>
      </c>
      <c r="AC1073" s="195"/>
      <c r="AF1073" s="207"/>
    </row>
    <row r="1074" spans="1:32" s="160" customFormat="1" ht="12" x14ac:dyDescent="0.2">
      <c r="A1074" s="200"/>
      <c r="B1074" s="199" t="s">
        <v>434</v>
      </c>
      <c r="C1074" s="1037" t="s">
        <v>435</v>
      </c>
      <c r="D1074" s="1037"/>
      <c r="E1074" s="1037"/>
      <c r="F1074" s="201"/>
      <c r="G1074" s="201"/>
      <c r="H1074" s="201"/>
      <c r="I1074" s="201"/>
      <c r="J1074" s="202">
        <v>0.66</v>
      </c>
      <c r="K1074" s="201" t="s">
        <v>3136</v>
      </c>
      <c r="L1074" s="202">
        <v>0.49</v>
      </c>
      <c r="M1074" s="201"/>
      <c r="N1074" s="203"/>
      <c r="V1074" s="189"/>
      <c r="W1074" s="195"/>
      <c r="X1074" s="195"/>
      <c r="Z1074" s="163" t="s">
        <v>435</v>
      </c>
      <c r="AC1074" s="195"/>
      <c r="AF1074" s="207"/>
    </row>
    <row r="1075" spans="1:32" s="160" customFormat="1" ht="12" x14ac:dyDescent="0.2">
      <c r="A1075" s="200"/>
      <c r="B1075" s="199" t="s">
        <v>437</v>
      </c>
      <c r="C1075" s="1037" t="s">
        <v>438</v>
      </c>
      <c r="D1075" s="1037"/>
      <c r="E1075" s="1037"/>
      <c r="F1075" s="201"/>
      <c r="G1075" s="201"/>
      <c r="H1075" s="201"/>
      <c r="I1075" s="201"/>
      <c r="J1075" s="202">
        <v>0.12</v>
      </c>
      <c r="K1075" s="201" t="s">
        <v>3136</v>
      </c>
      <c r="L1075" s="202">
        <v>0.09</v>
      </c>
      <c r="M1075" s="201"/>
      <c r="N1075" s="203"/>
      <c r="V1075" s="189"/>
      <c r="W1075" s="195"/>
      <c r="X1075" s="195"/>
      <c r="Z1075" s="163" t="s">
        <v>438</v>
      </c>
      <c r="AC1075" s="195"/>
      <c r="AF1075" s="207"/>
    </row>
    <row r="1076" spans="1:32" s="160" customFormat="1" ht="12" x14ac:dyDescent="0.2">
      <c r="A1076" s="200"/>
      <c r="B1076" s="199" t="s">
        <v>439</v>
      </c>
      <c r="C1076" s="1037" t="s">
        <v>440</v>
      </c>
      <c r="D1076" s="1037"/>
      <c r="E1076" s="1037"/>
      <c r="F1076" s="201"/>
      <c r="G1076" s="201"/>
      <c r="H1076" s="201"/>
      <c r="I1076" s="201"/>
      <c r="J1076" s="202">
        <v>2.39</v>
      </c>
      <c r="K1076" s="201"/>
      <c r="L1076" s="202">
        <v>1.34</v>
      </c>
      <c r="M1076" s="201"/>
      <c r="N1076" s="203"/>
      <c r="V1076" s="189"/>
      <c r="W1076" s="195"/>
      <c r="X1076" s="195"/>
      <c r="Z1076" s="163" t="s">
        <v>440</v>
      </c>
      <c r="AC1076" s="195"/>
      <c r="AF1076" s="207"/>
    </row>
    <row r="1077" spans="1:32" s="160" customFormat="1" ht="12" x14ac:dyDescent="0.2">
      <c r="A1077" s="196"/>
      <c r="B1077" s="204" t="s">
        <v>3326</v>
      </c>
      <c r="C1077" s="1048" t="s">
        <v>3327</v>
      </c>
      <c r="D1077" s="1048"/>
      <c r="E1077" s="1048"/>
      <c r="F1077" s="205" t="s">
        <v>347</v>
      </c>
      <c r="G1077" s="205" t="s">
        <v>423</v>
      </c>
      <c r="H1077" s="205"/>
      <c r="I1077" s="205" t="s">
        <v>1611</v>
      </c>
      <c r="J1077" s="199"/>
      <c r="K1077" s="201"/>
      <c r="L1077" s="202"/>
      <c r="M1077" s="201"/>
      <c r="N1077" s="206"/>
      <c r="V1077" s="189"/>
      <c r="W1077" s="195"/>
      <c r="X1077" s="195"/>
      <c r="AC1077" s="195"/>
      <c r="AF1077" s="207" t="s">
        <v>3327</v>
      </c>
    </row>
    <row r="1078" spans="1:32" s="160" customFormat="1" ht="12" x14ac:dyDescent="0.2">
      <c r="A1078" s="200"/>
      <c r="B1078" s="199"/>
      <c r="C1078" s="1037" t="s">
        <v>443</v>
      </c>
      <c r="D1078" s="1037"/>
      <c r="E1078" s="1037"/>
      <c r="F1078" s="201" t="s">
        <v>444</v>
      </c>
      <c r="G1078" s="201" t="s">
        <v>3328</v>
      </c>
      <c r="H1078" s="201" t="s">
        <v>3136</v>
      </c>
      <c r="I1078" s="201" t="s">
        <v>3329</v>
      </c>
      <c r="J1078" s="202"/>
      <c r="K1078" s="201"/>
      <c r="L1078" s="202"/>
      <c r="M1078" s="201"/>
      <c r="N1078" s="203"/>
      <c r="V1078" s="189"/>
      <c r="W1078" s="195"/>
      <c r="X1078" s="195"/>
      <c r="AA1078" s="163" t="s">
        <v>443</v>
      </c>
      <c r="AC1078" s="195"/>
      <c r="AF1078" s="207"/>
    </row>
    <row r="1079" spans="1:32" s="160" customFormat="1" ht="12" x14ac:dyDescent="0.2">
      <c r="A1079" s="200"/>
      <c r="B1079" s="199"/>
      <c r="C1079" s="1037" t="s">
        <v>447</v>
      </c>
      <c r="D1079" s="1037"/>
      <c r="E1079" s="1037"/>
      <c r="F1079" s="201" t="s">
        <v>444</v>
      </c>
      <c r="G1079" s="201" t="s">
        <v>2649</v>
      </c>
      <c r="H1079" s="201" t="s">
        <v>3136</v>
      </c>
      <c r="I1079" s="201" t="s">
        <v>3330</v>
      </c>
      <c r="J1079" s="202"/>
      <c r="K1079" s="201"/>
      <c r="L1079" s="202"/>
      <c r="M1079" s="201"/>
      <c r="N1079" s="203"/>
      <c r="V1079" s="189"/>
      <c r="W1079" s="195"/>
      <c r="X1079" s="195"/>
      <c r="AA1079" s="163" t="s">
        <v>447</v>
      </c>
      <c r="AC1079" s="195"/>
      <c r="AF1079" s="207"/>
    </row>
    <row r="1080" spans="1:32" s="160" customFormat="1" ht="12" x14ac:dyDescent="0.2">
      <c r="A1080" s="200"/>
      <c r="B1080" s="199"/>
      <c r="C1080" s="1047" t="s">
        <v>450</v>
      </c>
      <c r="D1080" s="1047"/>
      <c r="E1080" s="1047"/>
      <c r="F1080" s="208"/>
      <c r="G1080" s="208"/>
      <c r="H1080" s="208"/>
      <c r="I1080" s="208"/>
      <c r="J1080" s="209">
        <v>53.31</v>
      </c>
      <c r="K1080" s="208"/>
      <c r="L1080" s="209">
        <v>38.770000000000003</v>
      </c>
      <c r="M1080" s="208"/>
      <c r="N1080" s="210"/>
      <c r="V1080" s="189"/>
      <c r="W1080" s="195"/>
      <c r="X1080" s="195"/>
      <c r="AB1080" s="163" t="s">
        <v>450</v>
      </c>
      <c r="AC1080" s="195"/>
      <c r="AF1080" s="207"/>
    </row>
    <row r="1081" spans="1:32" s="160" customFormat="1" ht="12" x14ac:dyDescent="0.2">
      <c r="A1081" s="200"/>
      <c r="B1081" s="199"/>
      <c r="C1081" s="1037" t="s">
        <v>451</v>
      </c>
      <c r="D1081" s="1037"/>
      <c r="E1081" s="1037"/>
      <c r="F1081" s="201"/>
      <c r="G1081" s="201"/>
      <c r="H1081" s="201"/>
      <c r="I1081" s="201"/>
      <c r="J1081" s="202"/>
      <c r="K1081" s="201"/>
      <c r="L1081" s="202">
        <v>37.03</v>
      </c>
      <c r="M1081" s="201"/>
      <c r="N1081" s="203"/>
      <c r="V1081" s="189"/>
      <c r="W1081" s="195"/>
      <c r="X1081" s="195"/>
      <c r="AA1081" s="163" t="s">
        <v>451</v>
      </c>
      <c r="AC1081" s="195"/>
      <c r="AF1081" s="207"/>
    </row>
    <row r="1082" spans="1:32" s="160" customFormat="1" ht="45" x14ac:dyDescent="0.2">
      <c r="A1082" s="200"/>
      <c r="B1082" s="199" t="s">
        <v>2540</v>
      </c>
      <c r="C1082" s="1037" t="s">
        <v>2541</v>
      </c>
      <c r="D1082" s="1037"/>
      <c r="E1082" s="1037"/>
      <c r="F1082" s="201" t="s">
        <v>454</v>
      </c>
      <c r="G1082" s="201" t="s">
        <v>1241</v>
      </c>
      <c r="H1082" s="201"/>
      <c r="I1082" s="201" t="s">
        <v>1241</v>
      </c>
      <c r="J1082" s="202"/>
      <c r="K1082" s="201"/>
      <c r="L1082" s="202">
        <v>44.81</v>
      </c>
      <c r="M1082" s="201"/>
      <c r="N1082" s="203"/>
      <c r="V1082" s="189"/>
      <c r="W1082" s="195"/>
      <c r="X1082" s="195"/>
      <c r="AA1082" s="163" t="s">
        <v>2541</v>
      </c>
      <c r="AC1082" s="195"/>
      <c r="AF1082" s="207"/>
    </row>
    <row r="1083" spans="1:32" s="160" customFormat="1" ht="45" x14ac:dyDescent="0.2">
      <c r="A1083" s="200"/>
      <c r="B1083" s="199" t="s">
        <v>2542</v>
      </c>
      <c r="C1083" s="1037" t="s">
        <v>2543</v>
      </c>
      <c r="D1083" s="1037"/>
      <c r="E1083" s="1037"/>
      <c r="F1083" s="201" t="s">
        <v>454</v>
      </c>
      <c r="G1083" s="201" t="s">
        <v>974</v>
      </c>
      <c r="H1083" s="201"/>
      <c r="I1083" s="201" t="s">
        <v>974</v>
      </c>
      <c r="J1083" s="202"/>
      <c r="K1083" s="201"/>
      <c r="L1083" s="202">
        <v>26.66</v>
      </c>
      <c r="M1083" s="201"/>
      <c r="N1083" s="203"/>
      <c r="V1083" s="189"/>
      <c r="W1083" s="195"/>
      <c r="X1083" s="195"/>
      <c r="AA1083" s="163" t="s">
        <v>2543</v>
      </c>
      <c r="AC1083" s="195"/>
      <c r="AF1083" s="207"/>
    </row>
    <row r="1084" spans="1:32" s="160" customFormat="1" ht="12" x14ac:dyDescent="0.2">
      <c r="A1084" s="211"/>
      <c r="B1084" s="212"/>
      <c r="C1084" s="1039" t="s">
        <v>459</v>
      </c>
      <c r="D1084" s="1039"/>
      <c r="E1084" s="1039"/>
      <c r="F1084" s="192"/>
      <c r="G1084" s="192"/>
      <c r="H1084" s="192"/>
      <c r="I1084" s="192"/>
      <c r="J1084" s="193"/>
      <c r="K1084" s="192"/>
      <c r="L1084" s="193">
        <v>110.24</v>
      </c>
      <c r="M1084" s="208"/>
      <c r="N1084" s="194"/>
      <c r="V1084" s="189"/>
      <c r="W1084" s="195"/>
      <c r="X1084" s="195"/>
      <c r="AC1084" s="195" t="s">
        <v>459</v>
      </c>
      <c r="AF1084" s="207"/>
    </row>
    <row r="1085" spans="1:32" s="160" customFormat="1" ht="33.75" x14ac:dyDescent="0.2">
      <c r="A1085" s="190" t="s">
        <v>1290</v>
      </c>
      <c r="B1085" s="191" t="s">
        <v>3331</v>
      </c>
      <c r="C1085" s="1039" t="s">
        <v>3332</v>
      </c>
      <c r="D1085" s="1039"/>
      <c r="E1085" s="1039"/>
      <c r="F1085" s="192" t="s">
        <v>1017</v>
      </c>
      <c r="G1085" s="192"/>
      <c r="H1085" s="192"/>
      <c r="I1085" s="192" t="s">
        <v>434</v>
      </c>
      <c r="J1085" s="193">
        <v>3002.75</v>
      </c>
      <c r="K1085" s="192" t="s">
        <v>566</v>
      </c>
      <c r="L1085" s="193">
        <v>653.09</v>
      </c>
      <c r="M1085" s="192" t="s">
        <v>567</v>
      </c>
      <c r="N1085" s="194">
        <v>6126</v>
      </c>
      <c r="V1085" s="189"/>
      <c r="W1085" s="195"/>
      <c r="X1085" s="195" t="s">
        <v>3332</v>
      </c>
      <c r="AC1085" s="195"/>
      <c r="AF1085" s="207"/>
    </row>
    <row r="1086" spans="1:32" s="160" customFormat="1" ht="12" x14ac:dyDescent="0.2">
      <c r="A1086" s="211"/>
      <c r="B1086" s="212"/>
      <c r="C1086" s="168" t="s">
        <v>462</v>
      </c>
      <c r="D1086" s="213"/>
      <c r="E1086" s="213"/>
      <c r="F1086" s="214"/>
      <c r="G1086" s="214"/>
      <c r="H1086" s="214"/>
      <c r="I1086" s="214"/>
      <c r="J1086" s="215"/>
      <c r="K1086" s="214"/>
      <c r="L1086" s="215"/>
      <c r="M1086" s="216"/>
      <c r="N1086" s="217"/>
      <c r="V1086" s="189"/>
      <c r="W1086" s="195"/>
      <c r="X1086" s="195"/>
      <c r="AC1086" s="195"/>
      <c r="AF1086" s="207"/>
    </row>
    <row r="1087" spans="1:32" s="160" customFormat="1" ht="12" x14ac:dyDescent="0.2">
      <c r="A1087" s="196"/>
      <c r="B1087" s="197"/>
      <c r="C1087" s="1037" t="s">
        <v>3333</v>
      </c>
      <c r="D1087" s="1037"/>
      <c r="E1087" s="1037"/>
      <c r="F1087" s="1037"/>
      <c r="G1087" s="1037"/>
      <c r="H1087" s="1037"/>
      <c r="I1087" s="1037"/>
      <c r="J1087" s="1037"/>
      <c r="K1087" s="1037"/>
      <c r="L1087" s="1037"/>
      <c r="M1087" s="1037"/>
      <c r="N1087" s="1046"/>
      <c r="V1087" s="189"/>
      <c r="W1087" s="195"/>
      <c r="X1087" s="195"/>
      <c r="AC1087" s="195"/>
      <c r="AD1087" s="163" t="s">
        <v>3333</v>
      </c>
      <c r="AF1087" s="207"/>
    </row>
    <row r="1088" spans="1:32" s="160" customFormat="1" ht="22.5" x14ac:dyDescent="0.2">
      <c r="A1088" s="198"/>
      <c r="B1088" s="199" t="s">
        <v>568</v>
      </c>
      <c r="C1088" s="1037" t="s">
        <v>569</v>
      </c>
      <c r="D1088" s="1037"/>
      <c r="E1088" s="1037"/>
      <c r="F1088" s="1037"/>
      <c r="G1088" s="1037"/>
      <c r="H1088" s="1037"/>
      <c r="I1088" s="1037"/>
      <c r="J1088" s="1037"/>
      <c r="K1088" s="1037"/>
      <c r="L1088" s="1037"/>
      <c r="M1088" s="1037"/>
      <c r="N1088" s="1046"/>
      <c r="V1088" s="189"/>
      <c r="W1088" s="195"/>
      <c r="X1088" s="195"/>
      <c r="Y1088" s="163" t="s">
        <v>569</v>
      </c>
      <c r="AC1088" s="195"/>
      <c r="AF1088" s="207"/>
    </row>
    <row r="1089" spans="1:32" s="160" customFormat="1" ht="45" x14ac:dyDescent="0.2">
      <c r="A1089" s="190" t="s">
        <v>1803</v>
      </c>
      <c r="B1089" s="191" t="s">
        <v>3143</v>
      </c>
      <c r="C1089" s="1039" t="s">
        <v>3144</v>
      </c>
      <c r="D1089" s="1039"/>
      <c r="E1089" s="1039"/>
      <c r="F1089" s="192" t="s">
        <v>1017</v>
      </c>
      <c r="G1089" s="192"/>
      <c r="H1089" s="192"/>
      <c r="I1089" s="192" t="s">
        <v>423</v>
      </c>
      <c r="J1089" s="193"/>
      <c r="K1089" s="192"/>
      <c r="L1089" s="193"/>
      <c r="M1089" s="192"/>
      <c r="N1089" s="194"/>
      <c r="V1089" s="189"/>
      <c r="W1089" s="195"/>
      <c r="X1089" s="195" t="s">
        <v>3144</v>
      </c>
      <c r="AC1089" s="195"/>
      <c r="AF1089" s="207"/>
    </row>
    <row r="1090" spans="1:32" s="160" customFormat="1" ht="33.75" x14ac:dyDescent="0.2">
      <c r="A1090" s="198"/>
      <c r="B1090" s="199" t="s">
        <v>430</v>
      </c>
      <c r="C1090" s="1037" t="s">
        <v>431</v>
      </c>
      <c r="D1090" s="1037"/>
      <c r="E1090" s="1037"/>
      <c r="F1090" s="1037"/>
      <c r="G1090" s="1037"/>
      <c r="H1090" s="1037"/>
      <c r="I1090" s="1037"/>
      <c r="J1090" s="1037"/>
      <c r="K1090" s="1037"/>
      <c r="L1090" s="1037"/>
      <c r="M1090" s="1037"/>
      <c r="N1090" s="1046"/>
      <c r="V1090" s="189"/>
      <c r="W1090" s="195"/>
      <c r="X1090" s="195"/>
      <c r="Y1090" s="163" t="s">
        <v>431</v>
      </c>
      <c r="AC1090" s="195"/>
      <c r="AF1090" s="207"/>
    </row>
    <row r="1091" spans="1:32" s="160" customFormat="1" ht="12" x14ac:dyDescent="0.2">
      <c r="A1091" s="200"/>
      <c r="B1091" s="199" t="s">
        <v>423</v>
      </c>
      <c r="C1091" s="1037" t="s">
        <v>432</v>
      </c>
      <c r="D1091" s="1037"/>
      <c r="E1091" s="1037"/>
      <c r="F1091" s="201"/>
      <c r="G1091" s="201"/>
      <c r="H1091" s="201"/>
      <c r="I1091" s="201"/>
      <c r="J1091" s="202">
        <v>20.440000000000001</v>
      </c>
      <c r="K1091" s="201" t="s">
        <v>436</v>
      </c>
      <c r="L1091" s="202">
        <v>25.55</v>
      </c>
      <c r="M1091" s="201"/>
      <c r="N1091" s="203"/>
      <c r="V1091" s="189"/>
      <c r="W1091" s="195"/>
      <c r="X1091" s="195"/>
      <c r="Z1091" s="163" t="s">
        <v>432</v>
      </c>
      <c r="AC1091" s="195"/>
      <c r="AF1091" s="207"/>
    </row>
    <row r="1092" spans="1:32" s="160" customFormat="1" ht="12" x14ac:dyDescent="0.2">
      <c r="A1092" s="200"/>
      <c r="B1092" s="199" t="s">
        <v>434</v>
      </c>
      <c r="C1092" s="1037" t="s">
        <v>435</v>
      </c>
      <c r="D1092" s="1037"/>
      <c r="E1092" s="1037"/>
      <c r="F1092" s="201"/>
      <c r="G1092" s="201"/>
      <c r="H1092" s="201"/>
      <c r="I1092" s="201"/>
      <c r="J1092" s="202">
        <v>33.47</v>
      </c>
      <c r="K1092" s="201" t="s">
        <v>436</v>
      </c>
      <c r="L1092" s="202">
        <v>41.84</v>
      </c>
      <c r="M1092" s="201"/>
      <c r="N1092" s="203"/>
      <c r="V1092" s="189"/>
      <c r="W1092" s="195"/>
      <c r="X1092" s="195"/>
      <c r="Z1092" s="163" t="s">
        <v>435</v>
      </c>
      <c r="AC1092" s="195"/>
      <c r="AF1092" s="207"/>
    </row>
    <row r="1093" spans="1:32" s="160" customFormat="1" ht="12" x14ac:dyDescent="0.2">
      <c r="A1093" s="200"/>
      <c r="B1093" s="199" t="s">
        <v>437</v>
      </c>
      <c r="C1093" s="1037" t="s">
        <v>438</v>
      </c>
      <c r="D1093" s="1037"/>
      <c r="E1093" s="1037"/>
      <c r="F1093" s="201"/>
      <c r="G1093" s="201"/>
      <c r="H1093" s="201"/>
      <c r="I1093" s="201"/>
      <c r="J1093" s="202">
        <v>3.42</v>
      </c>
      <c r="K1093" s="201" t="s">
        <v>436</v>
      </c>
      <c r="L1093" s="202">
        <v>4.28</v>
      </c>
      <c r="M1093" s="201"/>
      <c r="N1093" s="203"/>
      <c r="V1093" s="189"/>
      <c r="W1093" s="195"/>
      <c r="X1093" s="195"/>
      <c r="Z1093" s="163" t="s">
        <v>438</v>
      </c>
      <c r="AC1093" s="195"/>
      <c r="AF1093" s="207"/>
    </row>
    <row r="1094" spans="1:32" s="160" customFormat="1" ht="12" x14ac:dyDescent="0.2">
      <c r="A1094" s="200"/>
      <c r="B1094" s="199" t="s">
        <v>439</v>
      </c>
      <c r="C1094" s="1037" t="s">
        <v>440</v>
      </c>
      <c r="D1094" s="1037"/>
      <c r="E1094" s="1037"/>
      <c r="F1094" s="201"/>
      <c r="G1094" s="201"/>
      <c r="H1094" s="201"/>
      <c r="I1094" s="201"/>
      <c r="J1094" s="202">
        <v>2.94</v>
      </c>
      <c r="K1094" s="201"/>
      <c r="L1094" s="202">
        <v>2.94</v>
      </c>
      <c r="M1094" s="201"/>
      <c r="N1094" s="203"/>
      <c r="V1094" s="189"/>
      <c r="W1094" s="195"/>
      <c r="X1094" s="195"/>
      <c r="Z1094" s="163" t="s">
        <v>440</v>
      </c>
      <c r="AC1094" s="195"/>
      <c r="AF1094" s="207"/>
    </row>
    <row r="1095" spans="1:32" s="160" customFormat="1" ht="12" x14ac:dyDescent="0.2">
      <c r="A1095" s="200"/>
      <c r="B1095" s="199"/>
      <c r="C1095" s="1037" t="s">
        <v>443</v>
      </c>
      <c r="D1095" s="1037"/>
      <c r="E1095" s="1037"/>
      <c r="F1095" s="201" t="s">
        <v>444</v>
      </c>
      <c r="G1095" s="201" t="s">
        <v>3145</v>
      </c>
      <c r="H1095" s="201" t="s">
        <v>436</v>
      </c>
      <c r="I1095" s="201" t="s">
        <v>2648</v>
      </c>
      <c r="J1095" s="202"/>
      <c r="K1095" s="201"/>
      <c r="L1095" s="202"/>
      <c r="M1095" s="201"/>
      <c r="N1095" s="203"/>
      <c r="V1095" s="189"/>
      <c r="W1095" s="195"/>
      <c r="X1095" s="195"/>
      <c r="AA1095" s="163" t="s">
        <v>443</v>
      </c>
      <c r="AC1095" s="195"/>
      <c r="AF1095" s="207"/>
    </row>
    <row r="1096" spans="1:32" s="160" customFormat="1" ht="12" x14ac:dyDescent="0.2">
      <c r="A1096" s="200"/>
      <c r="B1096" s="199"/>
      <c r="C1096" s="1037" t="s">
        <v>447</v>
      </c>
      <c r="D1096" s="1037"/>
      <c r="E1096" s="1037"/>
      <c r="F1096" s="201" t="s">
        <v>444</v>
      </c>
      <c r="G1096" s="201" t="s">
        <v>2762</v>
      </c>
      <c r="H1096" s="201" t="s">
        <v>436</v>
      </c>
      <c r="I1096" s="201" t="s">
        <v>3146</v>
      </c>
      <c r="J1096" s="202"/>
      <c r="K1096" s="201"/>
      <c r="L1096" s="202"/>
      <c r="M1096" s="201"/>
      <c r="N1096" s="203"/>
      <c r="V1096" s="189"/>
      <c r="W1096" s="195"/>
      <c r="X1096" s="195"/>
      <c r="AA1096" s="163" t="s">
        <v>447</v>
      </c>
      <c r="AC1096" s="195"/>
      <c r="AF1096" s="207"/>
    </row>
    <row r="1097" spans="1:32" s="160" customFormat="1" ht="12" x14ac:dyDescent="0.2">
      <c r="A1097" s="200"/>
      <c r="B1097" s="199"/>
      <c r="C1097" s="1047" t="s">
        <v>450</v>
      </c>
      <c r="D1097" s="1047"/>
      <c r="E1097" s="1047"/>
      <c r="F1097" s="208"/>
      <c r="G1097" s="208"/>
      <c r="H1097" s="208"/>
      <c r="I1097" s="208"/>
      <c r="J1097" s="209">
        <v>56.85</v>
      </c>
      <c r="K1097" s="208"/>
      <c r="L1097" s="209">
        <v>70.33</v>
      </c>
      <c r="M1097" s="208"/>
      <c r="N1097" s="210"/>
      <c r="V1097" s="189"/>
      <c r="W1097" s="195"/>
      <c r="X1097" s="195"/>
      <c r="AB1097" s="163" t="s">
        <v>450</v>
      </c>
      <c r="AC1097" s="195"/>
      <c r="AF1097" s="207"/>
    </row>
    <row r="1098" spans="1:32" s="160" customFormat="1" ht="12" x14ac:dyDescent="0.2">
      <c r="A1098" s="200"/>
      <c r="B1098" s="199"/>
      <c r="C1098" s="1037" t="s">
        <v>451</v>
      </c>
      <c r="D1098" s="1037"/>
      <c r="E1098" s="1037"/>
      <c r="F1098" s="201"/>
      <c r="G1098" s="201"/>
      <c r="H1098" s="201"/>
      <c r="I1098" s="201"/>
      <c r="J1098" s="202"/>
      <c r="K1098" s="201"/>
      <c r="L1098" s="202">
        <v>29.83</v>
      </c>
      <c r="M1098" s="201"/>
      <c r="N1098" s="203"/>
      <c r="V1098" s="189"/>
      <c r="W1098" s="195"/>
      <c r="X1098" s="195"/>
      <c r="AA1098" s="163" t="s">
        <v>451</v>
      </c>
      <c r="AC1098" s="195"/>
      <c r="AF1098" s="207"/>
    </row>
    <row r="1099" spans="1:32" s="160" customFormat="1" ht="22.5" x14ac:dyDescent="0.2">
      <c r="A1099" s="200"/>
      <c r="B1099" s="199" t="s">
        <v>3147</v>
      </c>
      <c r="C1099" s="1037" t="s">
        <v>3148</v>
      </c>
      <c r="D1099" s="1037"/>
      <c r="E1099" s="1037"/>
      <c r="F1099" s="201" t="s">
        <v>454</v>
      </c>
      <c r="G1099" s="201" t="s">
        <v>558</v>
      </c>
      <c r="H1099" s="201"/>
      <c r="I1099" s="201" t="s">
        <v>558</v>
      </c>
      <c r="J1099" s="202"/>
      <c r="K1099" s="201"/>
      <c r="L1099" s="202">
        <v>28.94</v>
      </c>
      <c r="M1099" s="201"/>
      <c r="N1099" s="203"/>
      <c r="V1099" s="189"/>
      <c r="W1099" s="195"/>
      <c r="X1099" s="195"/>
      <c r="AA1099" s="163" t="s">
        <v>3148</v>
      </c>
      <c r="AC1099" s="195"/>
      <c r="AF1099" s="207"/>
    </row>
    <row r="1100" spans="1:32" s="160" customFormat="1" ht="22.5" x14ac:dyDescent="0.2">
      <c r="A1100" s="200"/>
      <c r="B1100" s="199" t="s">
        <v>3149</v>
      </c>
      <c r="C1100" s="1037" t="s">
        <v>3150</v>
      </c>
      <c r="D1100" s="1037"/>
      <c r="E1100" s="1037"/>
      <c r="F1100" s="201" t="s">
        <v>454</v>
      </c>
      <c r="G1100" s="201" t="s">
        <v>544</v>
      </c>
      <c r="H1100" s="201"/>
      <c r="I1100" s="201" t="s">
        <v>544</v>
      </c>
      <c r="J1100" s="202"/>
      <c r="K1100" s="201"/>
      <c r="L1100" s="202">
        <v>15.21</v>
      </c>
      <c r="M1100" s="201"/>
      <c r="N1100" s="203"/>
      <c r="V1100" s="189"/>
      <c r="W1100" s="195"/>
      <c r="X1100" s="195"/>
      <c r="AA1100" s="163" t="s">
        <v>3150</v>
      </c>
      <c r="AC1100" s="195"/>
      <c r="AF1100" s="207"/>
    </row>
    <row r="1101" spans="1:32" s="160" customFormat="1" ht="12" x14ac:dyDescent="0.2">
      <c r="A1101" s="211"/>
      <c r="B1101" s="212"/>
      <c r="C1101" s="1039" t="s">
        <v>459</v>
      </c>
      <c r="D1101" s="1039"/>
      <c r="E1101" s="1039"/>
      <c r="F1101" s="192"/>
      <c r="G1101" s="192"/>
      <c r="H1101" s="192"/>
      <c r="I1101" s="192"/>
      <c r="J1101" s="193"/>
      <c r="K1101" s="192"/>
      <c r="L1101" s="193">
        <v>114.48</v>
      </c>
      <c r="M1101" s="208"/>
      <c r="N1101" s="194"/>
      <c r="V1101" s="189"/>
      <c r="W1101" s="195"/>
      <c r="X1101" s="195"/>
      <c r="AC1101" s="195" t="s">
        <v>459</v>
      </c>
      <c r="AF1101" s="207"/>
    </row>
    <row r="1102" spans="1:32" s="160" customFormat="1" ht="90" x14ac:dyDescent="0.2">
      <c r="A1102" s="190" t="s">
        <v>3474</v>
      </c>
      <c r="B1102" s="191" t="s">
        <v>3475</v>
      </c>
      <c r="C1102" s="1039" t="s">
        <v>3476</v>
      </c>
      <c r="D1102" s="1039"/>
      <c r="E1102" s="1039"/>
      <c r="F1102" s="192" t="s">
        <v>1017</v>
      </c>
      <c r="G1102" s="192"/>
      <c r="H1102" s="192"/>
      <c r="I1102" s="192" t="s">
        <v>423</v>
      </c>
      <c r="J1102" s="193">
        <v>197534.75</v>
      </c>
      <c r="K1102" s="192" t="s">
        <v>1361</v>
      </c>
      <c r="L1102" s="193">
        <v>40303.43</v>
      </c>
      <c r="M1102" s="192" t="s">
        <v>1362</v>
      </c>
      <c r="N1102" s="194">
        <v>199905</v>
      </c>
      <c r="V1102" s="189"/>
      <c r="W1102" s="195"/>
      <c r="X1102" s="195" t="s">
        <v>3476</v>
      </c>
      <c r="AC1102" s="195"/>
      <c r="AF1102" s="207"/>
    </row>
    <row r="1103" spans="1:32" s="160" customFormat="1" ht="12" x14ac:dyDescent="0.2">
      <c r="A1103" s="211"/>
      <c r="B1103" s="212"/>
      <c r="C1103" s="168" t="s">
        <v>3039</v>
      </c>
      <c r="D1103" s="213"/>
      <c r="E1103" s="213"/>
      <c r="F1103" s="214"/>
      <c r="G1103" s="214"/>
      <c r="H1103" s="214"/>
      <c r="I1103" s="214"/>
      <c r="J1103" s="215"/>
      <c r="K1103" s="214"/>
      <c r="L1103" s="215"/>
      <c r="M1103" s="216"/>
      <c r="N1103" s="217"/>
      <c r="V1103" s="189"/>
      <c r="W1103" s="195"/>
      <c r="X1103" s="195"/>
      <c r="AC1103" s="195"/>
      <c r="AF1103" s="207"/>
    </row>
    <row r="1104" spans="1:32" s="160" customFormat="1" ht="12" x14ac:dyDescent="0.2">
      <c r="A1104" s="196"/>
      <c r="B1104" s="197"/>
      <c r="C1104" s="1037" t="s">
        <v>3477</v>
      </c>
      <c r="D1104" s="1037"/>
      <c r="E1104" s="1037"/>
      <c r="F1104" s="1037"/>
      <c r="G1104" s="1037"/>
      <c r="H1104" s="1037"/>
      <c r="I1104" s="1037"/>
      <c r="J1104" s="1037"/>
      <c r="K1104" s="1037"/>
      <c r="L1104" s="1037"/>
      <c r="M1104" s="1037"/>
      <c r="N1104" s="1046"/>
      <c r="V1104" s="189"/>
      <c r="W1104" s="195"/>
      <c r="X1104" s="195"/>
      <c r="AC1104" s="195"/>
      <c r="AD1104" s="163" t="s">
        <v>3477</v>
      </c>
      <c r="AF1104" s="207"/>
    </row>
    <row r="1105" spans="1:32" s="160" customFormat="1" ht="22.5" x14ac:dyDescent="0.2">
      <c r="A1105" s="198"/>
      <c r="B1105" s="199" t="s">
        <v>1365</v>
      </c>
      <c r="C1105" s="1037" t="s">
        <v>1366</v>
      </c>
      <c r="D1105" s="1037"/>
      <c r="E1105" s="1037"/>
      <c r="F1105" s="1037"/>
      <c r="G1105" s="1037"/>
      <c r="H1105" s="1037"/>
      <c r="I1105" s="1037"/>
      <c r="J1105" s="1037"/>
      <c r="K1105" s="1037"/>
      <c r="L1105" s="1037"/>
      <c r="M1105" s="1037"/>
      <c r="N1105" s="1046"/>
      <c r="V1105" s="189"/>
      <c r="W1105" s="195"/>
      <c r="X1105" s="195"/>
      <c r="Y1105" s="163" t="s">
        <v>1366</v>
      </c>
      <c r="AC1105" s="195"/>
      <c r="AF1105" s="207"/>
    </row>
    <row r="1106" spans="1:32" s="160" customFormat="1" ht="45" x14ac:dyDescent="0.2">
      <c r="A1106" s="190" t="s">
        <v>1077</v>
      </c>
      <c r="B1106" s="191" t="s">
        <v>3182</v>
      </c>
      <c r="C1106" s="1039" t="s">
        <v>3183</v>
      </c>
      <c r="D1106" s="1039"/>
      <c r="E1106" s="1039"/>
      <c r="F1106" s="192" t="s">
        <v>532</v>
      </c>
      <c r="G1106" s="192"/>
      <c r="H1106" s="192"/>
      <c r="I1106" s="192" t="s">
        <v>3478</v>
      </c>
      <c r="J1106" s="193"/>
      <c r="K1106" s="192"/>
      <c r="L1106" s="193"/>
      <c r="M1106" s="192"/>
      <c r="N1106" s="194"/>
      <c r="V1106" s="189"/>
      <c r="W1106" s="195"/>
      <c r="X1106" s="195" t="s">
        <v>3183</v>
      </c>
      <c r="AC1106" s="195"/>
      <c r="AF1106" s="207"/>
    </row>
    <row r="1107" spans="1:32" s="160" customFormat="1" ht="12" x14ac:dyDescent="0.2">
      <c r="A1107" s="196"/>
      <c r="B1107" s="197"/>
      <c r="C1107" s="1037" t="s">
        <v>3479</v>
      </c>
      <c r="D1107" s="1037"/>
      <c r="E1107" s="1037"/>
      <c r="F1107" s="1037"/>
      <c r="G1107" s="1037"/>
      <c r="H1107" s="1037"/>
      <c r="I1107" s="1037"/>
      <c r="J1107" s="1037"/>
      <c r="K1107" s="1037"/>
      <c r="L1107" s="1037"/>
      <c r="M1107" s="1037"/>
      <c r="N1107" s="1046"/>
      <c r="V1107" s="189"/>
      <c r="W1107" s="195"/>
      <c r="X1107" s="195"/>
      <c r="AC1107" s="195"/>
      <c r="AE1107" s="163" t="s">
        <v>3479</v>
      </c>
      <c r="AF1107" s="207"/>
    </row>
    <row r="1108" spans="1:32" s="160" customFormat="1" ht="33.75" x14ac:dyDescent="0.2">
      <c r="A1108" s="198"/>
      <c r="B1108" s="199" t="s">
        <v>430</v>
      </c>
      <c r="C1108" s="1037" t="s">
        <v>431</v>
      </c>
      <c r="D1108" s="1037"/>
      <c r="E1108" s="1037"/>
      <c r="F1108" s="1037"/>
      <c r="G1108" s="1037"/>
      <c r="H1108" s="1037"/>
      <c r="I1108" s="1037"/>
      <c r="J1108" s="1037"/>
      <c r="K1108" s="1037"/>
      <c r="L1108" s="1037"/>
      <c r="M1108" s="1037"/>
      <c r="N1108" s="1046"/>
      <c r="V1108" s="189"/>
      <c r="W1108" s="195"/>
      <c r="X1108" s="195"/>
      <c r="Y1108" s="163" t="s">
        <v>431</v>
      </c>
      <c r="AC1108" s="195"/>
      <c r="AF1108" s="207"/>
    </row>
    <row r="1109" spans="1:32" s="160" customFormat="1" ht="12" x14ac:dyDescent="0.2">
      <c r="A1109" s="198"/>
      <c r="B1109" s="199" t="s">
        <v>3134</v>
      </c>
      <c r="C1109" s="1037" t="s">
        <v>3135</v>
      </c>
      <c r="D1109" s="1037"/>
      <c r="E1109" s="1037"/>
      <c r="F1109" s="1037"/>
      <c r="G1109" s="1037"/>
      <c r="H1109" s="1037"/>
      <c r="I1109" s="1037"/>
      <c r="J1109" s="1037"/>
      <c r="K1109" s="1037"/>
      <c r="L1109" s="1037"/>
      <c r="M1109" s="1037"/>
      <c r="N1109" s="1046"/>
      <c r="V1109" s="189"/>
      <c r="W1109" s="195"/>
      <c r="X1109" s="195"/>
      <c r="Y1109" s="163" t="s">
        <v>3135</v>
      </c>
      <c r="AC1109" s="195"/>
      <c r="AF1109" s="207"/>
    </row>
    <row r="1110" spans="1:32" s="160" customFormat="1" ht="12" x14ac:dyDescent="0.2">
      <c r="A1110" s="200"/>
      <c r="B1110" s="199" t="s">
        <v>423</v>
      </c>
      <c r="C1110" s="1037" t="s">
        <v>432</v>
      </c>
      <c r="D1110" s="1037"/>
      <c r="E1110" s="1037"/>
      <c r="F1110" s="201"/>
      <c r="G1110" s="201"/>
      <c r="H1110" s="201"/>
      <c r="I1110" s="201"/>
      <c r="J1110" s="202">
        <v>1066.28</v>
      </c>
      <c r="K1110" s="201" t="s">
        <v>3136</v>
      </c>
      <c r="L1110" s="202">
        <v>321.88</v>
      </c>
      <c r="M1110" s="201"/>
      <c r="N1110" s="203"/>
      <c r="V1110" s="189"/>
      <c r="W1110" s="195"/>
      <c r="X1110" s="195"/>
      <c r="Z1110" s="163" t="s">
        <v>432</v>
      </c>
      <c r="AC1110" s="195"/>
      <c r="AF1110" s="207"/>
    </row>
    <row r="1111" spans="1:32" s="160" customFormat="1" ht="12" x14ac:dyDescent="0.2">
      <c r="A1111" s="200"/>
      <c r="B1111" s="199" t="s">
        <v>434</v>
      </c>
      <c r="C1111" s="1037" t="s">
        <v>435</v>
      </c>
      <c r="D1111" s="1037"/>
      <c r="E1111" s="1037"/>
      <c r="F1111" s="201"/>
      <c r="G1111" s="201"/>
      <c r="H1111" s="201"/>
      <c r="I1111" s="201"/>
      <c r="J1111" s="202">
        <v>87.59</v>
      </c>
      <c r="K1111" s="201" t="s">
        <v>3136</v>
      </c>
      <c r="L1111" s="202">
        <v>26.44</v>
      </c>
      <c r="M1111" s="201"/>
      <c r="N1111" s="203"/>
      <c r="V1111" s="189"/>
      <c r="W1111" s="195"/>
      <c r="X1111" s="195"/>
      <c r="Z1111" s="163" t="s">
        <v>435</v>
      </c>
      <c r="AC1111" s="195"/>
      <c r="AF1111" s="207"/>
    </row>
    <row r="1112" spans="1:32" s="160" customFormat="1" ht="12" x14ac:dyDescent="0.2">
      <c r="A1112" s="200"/>
      <c r="B1112" s="199" t="s">
        <v>437</v>
      </c>
      <c r="C1112" s="1037" t="s">
        <v>438</v>
      </c>
      <c r="D1112" s="1037"/>
      <c r="E1112" s="1037"/>
      <c r="F1112" s="201"/>
      <c r="G1112" s="201"/>
      <c r="H1112" s="201"/>
      <c r="I1112" s="201"/>
      <c r="J1112" s="202">
        <v>10.76</v>
      </c>
      <c r="K1112" s="201" t="s">
        <v>3136</v>
      </c>
      <c r="L1112" s="202">
        <v>3.25</v>
      </c>
      <c r="M1112" s="201"/>
      <c r="N1112" s="203"/>
      <c r="V1112" s="189"/>
      <c r="W1112" s="195"/>
      <c r="X1112" s="195"/>
      <c r="Z1112" s="163" t="s">
        <v>438</v>
      </c>
      <c r="AC1112" s="195"/>
      <c r="AF1112" s="207"/>
    </row>
    <row r="1113" spans="1:32" s="160" customFormat="1" ht="12" x14ac:dyDescent="0.2">
      <c r="A1113" s="200"/>
      <c r="B1113" s="199" t="s">
        <v>439</v>
      </c>
      <c r="C1113" s="1037" t="s">
        <v>440</v>
      </c>
      <c r="D1113" s="1037"/>
      <c r="E1113" s="1037"/>
      <c r="F1113" s="201"/>
      <c r="G1113" s="201"/>
      <c r="H1113" s="201"/>
      <c r="I1113" s="201"/>
      <c r="J1113" s="202">
        <v>388.91</v>
      </c>
      <c r="K1113" s="201"/>
      <c r="L1113" s="202">
        <v>89.45</v>
      </c>
      <c r="M1113" s="201"/>
      <c r="N1113" s="203"/>
      <c r="V1113" s="189"/>
      <c r="W1113" s="195"/>
      <c r="X1113" s="195"/>
      <c r="Z1113" s="163" t="s">
        <v>440</v>
      </c>
      <c r="AC1113" s="195"/>
      <c r="AF1113" s="207"/>
    </row>
    <row r="1114" spans="1:32" s="160" customFormat="1" ht="12" x14ac:dyDescent="0.2">
      <c r="A1114" s="196"/>
      <c r="B1114" s="204" t="s">
        <v>1973</v>
      </c>
      <c r="C1114" s="1048" t="s">
        <v>3157</v>
      </c>
      <c r="D1114" s="1048"/>
      <c r="E1114" s="1048"/>
      <c r="F1114" s="205" t="s">
        <v>347</v>
      </c>
      <c r="G1114" s="205" t="s">
        <v>489</v>
      </c>
      <c r="H1114" s="205"/>
      <c r="I1114" s="205" t="s">
        <v>489</v>
      </c>
      <c r="J1114" s="199"/>
      <c r="K1114" s="201"/>
      <c r="L1114" s="202"/>
      <c r="M1114" s="201"/>
      <c r="N1114" s="206"/>
      <c r="V1114" s="189"/>
      <c r="W1114" s="195"/>
      <c r="X1114" s="195"/>
      <c r="AC1114" s="195"/>
      <c r="AF1114" s="207" t="s">
        <v>3157</v>
      </c>
    </row>
    <row r="1115" spans="1:32" s="160" customFormat="1" ht="12" x14ac:dyDescent="0.2">
      <c r="A1115" s="196"/>
      <c r="B1115" s="204" t="s">
        <v>3158</v>
      </c>
      <c r="C1115" s="1048" t="s">
        <v>3159</v>
      </c>
      <c r="D1115" s="1048"/>
      <c r="E1115" s="1048"/>
      <c r="F1115" s="205" t="s">
        <v>347</v>
      </c>
      <c r="G1115" s="205" t="s">
        <v>1004</v>
      </c>
      <c r="H1115" s="205"/>
      <c r="I1115" s="205" t="s">
        <v>618</v>
      </c>
      <c r="J1115" s="199"/>
      <c r="K1115" s="201"/>
      <c r="L1115" s="202"/>
      <c r="M1115" s="201"/>
      <c r="N1115" s="206"/>
      <c r="V1115" s="189"/>
      <c r="W1115" s="195"/>
      <c r="X1115" s="195"/>
      <c r="AC1115" s="195"/>
      <c r="AF1115" s="207" t="s">
        <v>3159</v>
      </c>
    </row>
    <row r="1116" spans="1:32" s="160" customFormat="1" ht="12" x14ac:dyDescent="0.2">
      <c r="A1116" s="196"/>
      <c r="B1116" s="204" t="s">
        <v>3161</v>
      </c>
      <c r="C1116" s="1048" t="s">
        <v>3162</v>
      </c>
      <c r="D1116" s="1048"/>
      <c r="E1116" s="1048"/>
      <c r="F1116" s="205" t="s">
        <v>1017</v>
      </c>
      <c r="G1116" s="205" t="s">
        <v>489</v>
      </c>
      <c r="H1116" s="205"/>
      <c r="I1116" s="205" t="s">
        <v>489</v>
      </c>
      <c r="J1116" s="199"/>
      <c r="K1116" s="201"/>
      <c r="L1116" s="202"/>
      <c r="M1116" s="201"/>
      <c r="N1116" s="206"/>
      <c r="V1116" s="189"/>
      <c r="W1116" s="195"/>
      <c r="X1116" s="195"/>
      <c r="AC1116" s="195"/>
      <c r="AF1116" s="207" t="s">
        <v>3162</v>
      </c>
    </row>
    <row r="1117" spans="1:32" s="160" customFormat="1" ht="12" x14ac:dyDescent="0.2">
      <c r="A1117" s="196"/>
      <c r="B1117" s="204" t="s">
        <v>3161</v>
      </c>
      <c r="C1117" s="1048" t="s">
        <v>2532</v>
      </c>
      <c r="D1117" s="1048"/>
      <c r="E1117" s="1048"/>
      <c r="F1117" s="205" t="s">
        <v>488</v>
      </c>
      <c r="G1117" s="205" t="s">
        <v>489</v>
      </c>
      <c r="H1117" s="205"/>
      <c r="I1117" s="205" t="s">
        <v>489</v>
      </c>
      <c r="J1117" s="199"/>
      <c r="K1117" s="201"/>
      <c r="L1117" s="202"/>
      <c r="M1117" s="201"/>
      <c r="N1117" s="206"/>
      <c r="V1117" s="189"/>
      <c r="W1117" s="195"/>
      <c r="X1117" s="195"/>
      <c r="AC1117" s="195"/>
      <c r="AF1117" s="207" t="s">
        <v>2532</v>
      </c>
    </row>
    <row r="1118" spans="1:32" s="160" customFormat="1" ht="12" x14ac:dyDescent="0.2">
      <c r="A1118" s="196"/>
      <c r="B1118" s="204" t="s">
        <v>3163</v>
      </c>
      <c r="C1118" s="1048" t="s">
        <v>3164</v>
      </c>
      <c r="D1118" s="1048"/>
      <c r="E1118" s="1048"/>
      <c r="F1118" s="205" t="s">
        <v>1017</v>
      </c>
      <c r="G1118" s="205" t="s">
        <v>489</v>
      </c>
      <c r="H1118" s="205"/>
      <c r="I1118" s="205" t="s">
        <v>489</v>
      </c>
      <c r="J1118" s="199"/>
      <c r="K1118" s="201"/>
      <c r="L1118" s="202"/>
      <c r="M1118" s="201"/>
      <c r="N1118" s="206"/>
      <c r="V1118" s="189"/>
      <c r="W1118" s="195"/>
      <c r="X1118" s="195"/>
      <c r="AC1118" s="195"/>
      <c r="AF1118" s="207" t="s">
        <v>3164</v>
      </c>
    </row>
    <row r="1119" spans="1:32" s="160" customFormat="1" ht="12" x14ac:dyDescent="0.2">
      <c r="A1119" s="200"/>
      <c r="B1119" s="199"/>
      <c r="C1119" s="1037" t="s">
        <v>443</v>
      </c>
      <c r="D1119" s="1037"/>
      <c r="E1119" s="1037"/>
      <c r="F1119" s="201" t="s">
        <v>444</v>
      </c>
      <c r="G1119" s="201" t="s">
        <v>1769</v>
      </c>
      <c r="H1119" s="201" t="s">
        <v>3136</v>
      </c>
      <c r="I1119" s="201" t="s">
        <v>3480</v>
      </c>
      <c r="J1119" s="202"/>
      <c r="K1119" s="201"/>
      <c r="L1119" s="202"/>
      <c r="M1119" s="201"/>
      <c r="N1119" s="203"/>
      <c r="V1119" s="189"/>
      <c r="W1119" s="195"/>
      <c r="X1119" s="195"/>
      <c r="AA1119" s="163" t="s">
        <v>443</v>
      </c>
      <c r="AC1119" s="195"/>
      <c r="AF1119" s="207"/>
    </row>
    <row r="1120" spans="1:32" s="160" customFormat="1" ht="12" x14ac:dyDescent="0.2">
      <c r="A1120" s="200"/>
      <c r="B1120" s="199"/>
      <c r="C1120" s="1037" t="s">
        <v>447</v>
      </c>
      <c r="D1120" s="1037"/>
      <c r="E1120" s="1037"/>
      <c r="F1120" s="201" t="s">
        <v>444</v>
      </c>
      <c r="G1120" s="201" t="s">
        <v>3187</v>
      </c>
      <c r="H1120" s="201" t="s">
        <v>3136</v>
      </c>
      <c r="I1120" s="201" t="s">
        <v>3481</v>
      </c>
      <c r="J1120" s="202"/>
      <c r="K1120" s="201"/>
      <c r="L1120" s="202"/>
      <c r="M1120" s="201"/>
      <c r="N1120" s="203"/>
      <c r="V1120" s="189"/>
      <c r="W1120" s="195"/>
      <c r="X1120" s="195"/>
      <c r="AA1120" s="163" t="s">
        <v>447</v>
      </c>
      <c r="AC1120" s="195"/>
      <c r="AF1120" s="207"/>
    </row>
    <row r="1121" spans="1:32" s="160" customFormat="1" ht="12" x14ac:dyDescent="0.2">
      <c r="A1121" s="200"/>
      <c r="B1121" s="199"/>
      <c r="C1121" s="1047" t="s">
        <v>450</v>
      </c>
      <c r="D1121" s="1047"/>
      <c r="E1121" s="1047"/>
      <c r="F1121" s="208"/>
      <c r="G1121" s="208"/>
      <c r="H1121" s="208"/>
      <c r="I1121" s="208"/>
      <c r="J1121" s="209">
        <v>1542.78</v>
      </c>
      <c r="K1121" s="208"/>
      <c r="L1121" s="209">
        <v>437.77</v>
      </c>
      <c r="M1121" s="208"/>
      <c r="N1121" s="210"/>
      <c r="V1121" s="189"/>
      <c r="W1121" s="195"/>
      <c r="X1121" s="195"/>
      <c r="AB1121" s="163" t="s">
        <v>450</v>
      </c>
      <c r="AC1121" s="195"/>
      <c r="AF1121" s="207"/>
    </row>
    <row r="1122" spans="1:32" s="160" customFormat="1" ht="12" x14ac:dyDescent="0.2">
      <c r="A1122" s="200"/>
      <c r="B1122" s="199"/>
      <c r="C1122" s="1037" t="s">
        <v>451</v>
      </c>
      <c r="D1122" s="1037"/>
      <c r="E1122" s="1037"/>
      <c r="F1122" s="201"/>
      <c r="G1122" s="201"/>
      <c r="H1122" s="201"/>
      <c r="I1122" s="201"/>
      <c r="J1122" s="202"/>
      <c r="K1122" s="201"/>
      <c r="L1122" s="202">
        <v>325.13</v>
      </c>
      <c r="M1122" s="201"/>
      <c r="N1122" s="203"/>
      <c r="V1122" s="189"/>
      <c r="W1122" s="195"/>
      <c r="X1122" s="195"/>
      <c r="AA1122" s="163" t="s">
        <v>451</v>
      </c>
      <c r="AC1122" s="195"/>
      <c r="AF1122" s="207"/>
    </row>
    <row r="1123" spans="1:32" s="160" customFormat="1" ht="45" x14ac:dyDescent="0.2">
      <c r="A1123" s="200"/>
      <c r="B1123" s="199" t="s">
        <v>2540</v>
      </c>
      <c r="C1123" s="1037" t="s">
        <v>2541</v>
      </c>
      <c r="D1123" s="1037"/>
      <c r="E1123" s="1037"/>
      <c r="F1123" s="201" t="s">
        <v>454</v>
      </c>
      <c r="G1123" s="201" t="s">
        <v>1241</v>
      </c>
      <c r="H1123" s="201"/>
      <c r="I1123" s="201" t="s">
        <v>1241</v>
      </c>
      <c r="J1123" s="202"/>
      <c r="K1123" s="201"/>
      <c r="L1123" s="202">
        <v>393.41</v>
      </c>
      <c r="M1123" s="201"/>
      <c r="N1123" s="203"/>
      <c r="V1123" s="189"/>
      <c r="W1123" s="195"/>
      <c r="X1123" s="195"/>
      <c r="AA1123" s="163" t="s">
        <v>2541</v>
      </c>
      <c r="AC1123" s="195"/>
      <c r="AF1123" s="207"/>
    </row>
    <row r="1124" spans="1:32" s="160" customFormat="1" ht="45" x14ac:dyDescent="0.2">
      <c r="A1124" s="200"/>
      <c r="B1124" s="199" t="s">
        <v>2542</v>
      </c>
      <c r="C1124" s="1037" t="s">
        <v>2543</v>
      </c>
      <c r="D1124" s="1037"/>
      <c r="E1124" s="1037"/>
      <c r="F1124" s="201" t="s">
        <v>454</v>
      </c>
      <c r="G1124" s="201" t="s">
        <v>974</v>
      </c>
      <c r="H1124" s="201"/>
      <c r="I1124" s="201" t="s">
        <v>974</v>
      </c>
      <c r="J1124" s="202"/>
      <c r="K1124" s="201"/>
      <c r="L1124" s="202">
        <v>234.09</v>
      </c>
      <c r="M1124" s="201"/>
      <c r="N1124" s="203"/>
      <c r="V1124" s="189"/>
      <c r="W1124" s="195"/>
      <c r="X1124" s="195"/>
      <c r="AA1124" s="163" t="s">
        <v>2543</v>
      </c>
      <c r="AC1124" s="195"/>
      <c r="AF1124" s="207"/>
    </row>
    <row r="1125" spans="1:32" s="160" customFormat="1" ht="12" x14ac:dyDescent="0.2">
      <c r="A1125" s="211"/>
      <c r="B1125" s="212"/>
      <c r="C1125" s="1039" t="s">
        <v>459</v>
      </c>
      <c r="D1125" s="1039"/>
      <c r="E1125" s="1039"/>
      <c r="F1125" s="192"/>
      <c r="G1125" s="192"/>
      <c r="H1125" s="192"/>
      <c r="I1125" s="192"/>
      <c r="J1125" s="193"/>
      <c r="K1125" s="192"/>
      <c r="L1125" s="193">
        <v>1065.27</v>
      </c>
      <c r="M1125" s="208"/>
      <c r="N1125" s="194"/>
      <c r="V1125" s="189"/>
      <c r="W1125" s="195"/>
      <c r="X1125" s="195"/>
      <c r="AC1125" s="195" t="s">
        <v>459</v>
      </c>
      <c r="AF1125" s="207"/>
    </row>
    <row r="1126" spans="1:32" s="160" customFormat="1" ht="45" x14ac:dyDescent="0.2">
      <c r="A1126" s="190" t="s">
        <v>1812</v>
      </c>
      <c r="B1126" s="191" t="s">
        <v>3191</v>
      </c>
      <c r="C1126" s="1039" t="s">
        <v>3192</v>
      </c>
      <c r="D1126" s="1039"/>
      <c r="E1126" s="1039"/>
      <c r="F1126" s="192" t="s">
        <v>1017</v>
      </c>
      <c r="G1126" s="192"/>
      <c r="H1126" s="192"/>
      <c r="I1126" s="192" t="s">
        <v>434</v>
      </c>
      <c r="J1126" s="193">
        <v>111.74</v>
      </c>
      <c r="K1126" s="192"/>
      <c r="L1126" s="193">
        <v>223.48</v>
      </c>
      <c r="M1126" s="192"/>
      <c r="N1126" s="194"/>
      <c r="V1126" s="189"/>
      <c r="W1126" s="195"/>
      <c r="X1126" s="195" t="s">
        <v>3192</v>
      </c>
      <c r="AC1126" s="195"/>
      <c r="AF1126" s="207"/>
    </row>
    <row r="1127" spans="1:32" s="160" customFormat="1" ht="12" x14ac:dyDescent="0.2">
      <c r="A1127" s="211"/>
      <c r="B1127" s="212"/>
      <c r="C1127" s="168" t="s">
        <v>462</v>
      </c>
      <c r="D1127" s="213"/>
      <c r="E1127" s="213"/>
      <c r="F1127" s="214"/>
      <c r="G1127" s="214"/>
      <c r="H1127" s="214"/>
      <c r="I1127" s="214"/>
      <c r="J1127" s="215"/>
      <c r="K1127" s="214"/>
      <c r="L1127" s="215"/>
      <c r="M1127" s="216"/>
      <c r="N1127" s="217"/>
      <c r="V1127" s="189"/>
      <c r="W1127" s="195"/>
      <c r="X1127" s="195"/>
      <c r="AC1127" s="195"/>
      <c r="AF1127" s="207"/>
    </row>
    <row r="1128" spans="1:32" s="160" customFormat="1" ht="12" x14ac:dyDescent="0.2">
      <c r="A1128" s="196"/>
      <c r="B1128" s="197"/>
      <c r="C1128" s="1037" t="s">
        <v>3482</v>
      </c>
      <c r="D1128" s="1037"/>
      <c r="E1128" s="1037"/>
      <c r="F1128" s="1037"/>
      <c r="G1128" s="1037"/>
      <c r="H1128" s="1037"/>
      <c r="I1128" s="1037"/>
      <c r="J1128" s="1037"/>
      <c r="K1128" s="1037"/>
      <c r="L1128" s="1037"/>
      <c r="M1128" s="1037"/>
      <c r="N1128" s="1046"/>
      <c r="V1128" s="189"/>
      <c r="W1128" s="195"/>
      <c r="X1128" s="195"/>
      <c r="AC1128" s="195"/>
      <c r="AE1128" s="163" t="s">
        <v>3482</v>
      </c>
      <c r="AF1128" s="207"/>
    </row>
    <row r="1129" spans="1:32" s="160" customFormat="1" ht="33.75" x14ac:dyDescent="0.2">
      <c r="A1129" s="190" t="s">
        <v>1813</v>
      </c>
      <c r="B1129" s="191" t="s">
        <v>3189</v>
      </c>
      <c r="C1129" s="1039" t="s">
        <v>3190</v>
      </c>
      <c r="D1129" s="1039"/>
      <c r="E1129" s="1039"/>
      <c r="F1129" s="192" t="s">
        <v>347</v>
      </c>
      <c r="G1129" s="192"/>
      <c r="H1129" s="192"/>
      <c r="I1129" s="192" t="s">
        <v>618</v>
      </c>
      <c r="J1129" s="193">
        <v>104.33</v>
      </c>
      <c r="K1129" s="192"/>
      <c r="L1129" s="193">
        <v>2399.59</v>
      </c>
      <c r="M1129" s="192"/>
      <c r="N1129" s="194"/>
      <c r="V1129" s="189"/>
      <c r="W1129" s="195"/>
      <c r="X1129" s="195" t="s">
        <v>3190</v>
      </c>
      <c r="AC1129" s="195"/>
      <c r="AF1129" s="207"/>
    </row>
    <row r="1130" spans="1:32" s="160" customFormat="1" ht="12" x14ac:dyDescent="0.2">
      <c r="A1130" s="211"/>
      <c r="B1130" s="212"/>
      <c r="C1130" s="168" t="s">
        <v>462</v>
      </c>
      <c r="D1130" s="213"/>
      <c r="E1130" s="213"/>
      <c r="F1130" s="214"/>
      <c r="G1130" s="214"/>
      <c r="H1130" s="214"/>
      <c r="I1130" s="214"/>
      <c r="J1130" s="215"/>
      <c r="K1130" s="214"/>
      <c r="L1130" s="215"/>
      <c r="M1130" s="216"/>
      <c r="N1130" s="217"/>
      <c r="V1130" s="189"/>
      <c r="W1130" s="195"/>
      <c r="X1130" s="195"/>
      <c r="AC1130" s="195"/>
      <c r="AF1130" s="207"/>
    </row>
    <row r="1131" spans="1:32" s="160" customFormat="1" ht="22.5" x14ac:dyDescent="0.2">
      <c r="A1131" s="190" t="s">
        <v>1819</v>
      </c>
      <c r="B1131" s="191" t="s">
        <v>3193</v>
      </c>
      <c r="C1131" s="1039" t="s">
        <v>3194</v>
      </c>
      <c r="D1131" s="1039"/>
      <c r="E1131" s="1039"/>
      <c r="F1131" s="192" t="s">
        <v>1017</v>
      </c>
      <c r="G1131" s="192"/>
      <c r="H1131" s="192"/>
      <c r="I1131" s="192" t="s">
        <v>423</v>
      </c>
      <c r="J1131" s="193"/>
      <c r="K1131" s="192"/>
      <c r="L1131" s="193"/>
      <c r="M1131" s="192"/>
      <c r="N1131" s="194"/>
      <c r="V1131" s="189"/>
      <c r="W1131" s="195"/>
      <c r="X1131" s="195" t="s">
        <v>3194</v>
      </c>
      <c r="AC1131" s="195"/>
      <c r="AF1131" s="207"/>
    </row>
    <row r="1132" spans="1:32" s="160" customFormat="1" ht="33.75" x14ac:dyDescent="0.2">
      <c r="A1132" s="198"/>
      <c r="B1132" s="199" t="s">
        <v>430</v>
      </c>
      <c r="C1132" s="1037" t="s">
        <v>431</v>
      </c>
      <c r="D1132" s="1037"/>
      <c r="E1132" s="1037"/>
      <c r="F1132" s="1037"/>
      <c r="G1132" s="1037"/>
      <c r="H1132" s="1037"/>
      <c r="I1132" s="1037"/>
      <c r="J1132" s="1037"/>
      <c r="K1132" s="1037"/>
      <c r="L1132" s="1037"/>
      <c r="M1132" s="1037"/>
      <c r="N1132" s="1046"/>
      <c r="V1132" s="189"/>
      <c r="W1132" s="195"/>
      <c r="X1132" s="195"/>
      <c r="Y1132" s="163" t="s">
        <v>431</v>
      </c>
      <c r="AC1132" s="195"/>
      <c r="AF1132" s="207"/>
    </row>
    <row r="1133" spans="1:32" s="160" customFormat="1" ht="12" x14ac:dyDescent="0.2">
      <c r="A1133" s="198"/>
      <c r="B1133" s="199" t="s">
        <v>3134</v>
      </c>
      <c r="C1133" s="1037" t="s">
        <v>3135</v>
      </c>
      <c r="D1133" s="1037"/>
      <c r="E1133" s="1037"/>
      <c r="F1133" s="1037"/>
      <c r="G1133" s="1037"/>
      <c r="H1133" s="1037"/>
      <c r="I1133" s="1037"/>
      <c r="J1133" s="1037"/>
      <c r="K1133" s="1037"/>
      <c r="L1133" s="1037"/>
      <c r="M1133" s="1037"/>
      <c r="N1133" s="1046"/>
      <c r="V1133" s="189"/>
      <c r="W1133" s="195"/>
      <c r="X1133" s="195"/>
      <c r="Y1133" s="163" t="s">
        <v>3135</v>
      </c>
      <c r="AC1133" s="195"/>
      <c r="AF1133" s="207"/>
    </row>
    <row r="1134" spans="1:32" s="160" customFormat="1" ht="12" x14ac:dyDescent="0.2">
      <c r="A1134" s="200"/>
      <c r="B1134" s="199" t="s">
        <v>423</v>
      </c>
      <c r="C1134" s="1037" t="s">
        <v>432</v>
      </c>
      <c r="D1134" s="1037"/>
      <c r="E1134" s="1037"/>
      <c r="F1134" s="201"/>
      <c r="G1134" s="201"/>
      <c r="H1134" s="201"/>
      <c r="I1134" s="201"/>
      <c r="J1134" s="202">
        <v>9.6</v>
      </c>
      <c r="K1134" s="201" t="s">
        <v>3136</v>
      </c>
      <c r="L1134" s="202">
        <v>12.6</v>
      </c>
      <c r="M1134" s="201"/>
      <c r="N1134" s="203"/>
      <c r="V1134" s="189"/>
      <c r="W1134" s="195"/>
      <c r="X1134" s="195"/>
      <c r="Z1134" s="163" t="s">
        <v>432</v>
      </c>
      <c r="AC1134" s="195"/>
      <c r="AF1134" s="207"/>
    </row>
    <row r="1135" spans="1:32" s="160" customFormat="1" ht="12" x14ac:dyDescent="0.2">
      <c r="A1135" s="200"/>
      <c r="B1135" s="199" t="s">
        <v>434</v>
      </c>
      <c r="C1135" s="1037" t="s">
        <v>435</v>
      </c>
      <c r="D1135" s="1037"/>
      <c r="E1135" s="1037"/>
      <c r="F1135" s="201"/>
      <c r="G1135" s="201"/>
      <c r="H1135" s="201"/>
      <c r="I1135" s="201"/>
      <c r="J1135" s="202">
        <v>1.47</v>
      </c>
      <c r="K1135" s="201" t="s">
        <v>3136</v>
      </c>
      <c r="L1135" s="202">
        <v>1.93</v>
      </c>
      <c r="M1135" s="201"/>
      <c r="N1135" s="203"/>
      <c r="V1135" s="189"/>
      <c r="W1135" s="195"/>
      <c r="X1135" s="195"/>
      <c r="Z1135" s="163" t="s">
        <v>435</v>
      </c>
      <c r="AC1135" s="195"/>
      <c r="AF1135" s="207"/>
    </row>
    <row r="1136" spans="1:32" s="160" customFormat="1" ht="12" x14ac:dyDescent="0.2">
      <c r="A1136" s="200"/>
      <c r="B1136" s="199" t="s">
        <v>437</v>
      </c>
      <c r="C1136" s="1037" t="s">
        <v>438</v>
      </c>
      <c r="D1136" s="1037"/>
      <c r="E1136" s="1037"/>
      <c r="F1136" s="201"/>
      <c r="G1136" s="201"/>
      <c r="H1136" s="201"/>
      <c r="I1136" s="201"/>
      <c r="J1136" s="202">
        <v>0.12</v>
      </c>
      <c r="K1136" s="201" t="s">
        <v>3136</v>
      </c>
      <c r="L1136" s="202">
        <v>0.16</v>
      </c>
      <c r="M1136" s="201"/>
      <c r="N1136" s="203"/>
      <c r="V1136" s="189"/>
      <c r="W1136" s="195"/>
      <c r="X1136" s="195"/>
      <c r="Z1136" s="163" t="s">
        <v>438</v>
      </c>
      <c r="AC1136" s="195"/>
      <c r="AF1136" s="207"/>
    </row>
    <row r="1137" spans="1:32" s="160" customFormat="1" ht="12" x14ac:dyDescent="0.2">
      <c r="A1137" s="200"/>
      <c r="B1137" s="199" t="s">
        <v>439</v>
      </c>
      <c r="C1137" s="1037" t="s">
        <v>440</v>
      </c>
      <c r="D1137" s="1037"/>
      <c r="E1137" s="1037"/>
      <c r="F1137" s="201"/>
      <c r="G1137" s="201"/>
      <c r="H1137" s="201"/>
      <c r="I1137" s="201"/>
      <c r="J1137" s="202">
        <v>4.0999999999999996</v>
      </c>
      <c r="K1137" s="201"/>
      <c r="L1137" s="202">
        <v>4.0999999999999996</v>
      </c>
      <c r="M1137" s="201"/>
      <c r="N1137" s="203"/>
      <c r="V1137" s="189"/>
      <c r="W1137" s="195"/>
      <c r="X1137" s="195"/>
      <c r="Z1137" s="163" t="s">
        <v>440</v>
      </c>
      <c r="AC1137" s="195"/>
      <c r="AF1137" s="207"/>
    </row>
    <row r="1138" spans="1:32" s="160" customFormat="1" ht="12" x14ac:dyDescent="0.2">
      <c r="A1138" s="196"/>
      <c r="B1138" s="204" t="s">
        <v>3196</v>
      </c>
      <c r="C1138" s="1048" t="s">
        <v>3197</v>
      </c>
      <c r="D1138" s="1048"/>
      <c r="E1138" s="1048"/>
      <c r="F1138" s="205" t="s">
        <v>1017</v>
      </c>
      <c r="G1138" s="205" t="s">
        <v>423</v>
      </c>
      <c r="H1138" s="205"/>
      <c r="I1138" s="205" t="s">
        <v>423</v>
      </c>
      <c r="J1138" s="199"/>
      <c r="K1138" s="201"/>
      <c r="L1138" s="202"/>
      <c r="M1138" s="201"/>
      <c r="N1138" s="206"/>
      <c r="V1138" s="189"/>
      <c r="W1138" s="195"/>
      <c r="X1138" s="195"/>
      <c r="AC1138" s="195"/>
      <c r="AF1138" s="207" t="s">
        <v>3197</v>
      </c>
    </row>
    <row r="1139" spans="1:32" s="160" customFormat="1" ht="12" x14ac:dyDescent="0.2">
      <c r="A1139" s="200"/>
      <c r="B1139" s="199"/>
      <c r="C1139" s="1037" t="s">
        <v>443</v>
      </c>
      <c r="D1139" s="1037"/>
      <c r="E1139" s="1037"/>
      <c r="F1139" s="201" t="s">
        <v>444</v>
      </c>
      <c r="G1139" s="201" t="s">
        <v>3198</v>
      </c>
      <c r="H1139" s="201" t="s">
        <v>3136</v>
      </c>
      <c r="I1139" s="201" t="s">
        <v>3309</v>
      </c>
      <c r="J1139" s="202"/>
      <c r="K1139" s="201"/>
      <c r="L1139" s="202"/>
      <c r="M1139" s="201"/>
      <c r="N1139" s="203"/>
      <c r="V1139" s="189"/>
      <c r="W1139" s="195"/>
      <c r="X1139" s="195"/>
      <c r="AA1139" s="163" t="s">
        <v>443</v>
      </c>
      <c r="AC1139" s="195"/>
      <c r="AF1139" s="207"/>
    </row>
    <row r="1140" spans="1:32" s="160" customFormat="1" ht="12" x14ac:dyDescent="0.2">
      <c r="A1140" s="200"/>
      <c r="B1140" s="199"/>
      <c r="C1140" s="1037" t="s">
        <v>447</v>
      </c>
      <c r="D1140" s="1037"/>
      <c r="E1140" s="1037"/>
      <c r="F1140" s="201" t="s">
        <v>444</v>
      </c>
      <c r="G1140" s="201" t="s">
        <v>2649</v>
      </c>
      <c r="H1140" s="201" t="s">
        <v>3136</v>
      </c>
      <c r="I1140" s="201" t="s">
        <v>3297</v>
      </c>
      <c r="J1140" s="202"/>
      <c r="K1140" s="201"/>
      <c r="L1140" s="202"/>
      <c r="M1140" s="201"/>
      <c r="N1140" s="203"/>
      <c r="V1140" s="189"/>
      <c r="W1140" s="195"/>
      <c r="X1140" s="195"/>
      <c r="AA1140" s="163" t="s">
        <v>447</v>
      </c>
      <c r="AC1140" s="195"/>
      <c r="AF1140" s="207"/>
    </row>
    <row r="1141" spans="1:32" s="160" customFormat="1" ht="12" x14ac:dyDescent="0.2">
      <c r="A1141" s="200"/>
      <c r="B1141" s="199"/>
      <c r="C1141" s="1047" t="s">
        <v>450</v>
      </c>
      <c r="D1141" s="1047"/>
      <c r="E1141" s="1047"/>
      <c r="F1141" s="208"/>
      <c r="G1141" s="208"/>
      <c r="H1141" s="208"/>
      <c r="I1141" s="208"/>
      <c r="J1141" s="209">
        <v>15.17</v>
      </c>
      <c r="K1141" s="208"/>
      <c r="L1141" s="209">
        <v>18.63</v>
      </c>
      <c r="M1141" s="208"/>
      <c r="N1141" s="210"/>
      <c r="V1141" s="189"/>
      <c r="W1141" s="195"/>
      <c r="X1141" s="195"/>
      <c r="AB1141" s="163" t="s">
        <v>450</v>
      </c>
      <c r="AC1141" s="195"/>
      <c r="AF1141" s="207"/>
    </row>
    <row r="1142" spans="1:32" s="160" customFormat="1" ht="12" x14ac:dyDescent="0.2">
      <c r="A1142" s="200"/>
      <c r="B1142" s="199"/>
      <c r="C1142" s="1037" t="s">
        <v>451</v>
      </c>
      <c r="D1142" s="1037"/>
      <c r="E1142" s="1037"/>
      <c r="F1142" s="201"/>
      <c r="G1142" s="201"/>
      <c r="H1142" s="201"/>
      <c r="I1142" s="201"/>
      <c r="J1142" s="202"/>
      <c r="K1142" s="201"/>
      <c r="L1142" s="202">
        <v>12.76</v>
      </c>
      <c r="M1142" s="201"/>
      <c r="N1142" s="203"/>
      <c r="V1142" s="189"/>
      <c r="W1142" s="195"/>
      <c r="X1142" s="195"/>
      <c r="AA1142" s="163" t="s">
        <v>451</v>
      </c>
      <c r="AC1142" s="195"/>
      <c r="AF1142" s="207"/>
    </row>
    <row r="1143" spans="1:32" s="160" customFormat="1" ht="45" x14ac:dyDescent="0.2">
      <c r="A1143" s="200"/>
      <c r="B1143" s="199" t="s">
        <v>2540</v>
      </c>
      <c r="C1143" s="1037" t="s">
        <v>2541</v>
      </c>
      <c r="D1143" s="1037"/>
      <c r="E1143" s="1037"/>
      <c r="F1143" s="201" t="s">
        <v>454</v>
      </c>
      <c r="G1143" s="201" t="s">
        <v>1241</v>
      </c>
      <c r="H1143" s="201"/>
      <c r="I1143" s="201" t="s">
        <v>1241</v>
      </c>
      <c r="J1143" s="202"/>
      <c r="K1143" s="201"/>
      <c r="L1143" s="202">
        <v>15.44</v>
      </c>
      <c r="M1143" s="201"/>
      <c r="N1143" s="203"/>
      <c r="V1143" s="189"/>
      <c r="W1143" s="195"/>
      <c r="X1143" s="195"/>
      <c r="AA1143" s="163" t="s">
        <v>2541</v>
      </c>
      <c r="AC1143" s="195"/>
      <c r="AF1143" s="207"/>
    </row>
    <row r="1144" spans="1:32" s="160" customFormat="1" ht="45" x14ac:dyDescent="0.2">
      <c r="A1144" s="200"/>
      <c r="B1144" s="199" t="s">
        <v>2542</v>
      </c>
      <c r="C1144" s="1037" t="s">
        <v>2543</v>
      </c>
      <c r="D1144" s="1037"/>
      <c r="E1144" s="1037"/>
      <c r="F1144" s="201" t="s">
        <v>454</v>
      </c>
      <c r="G1144" s="201" t="s">
        <v>974</v>
      </c>
      <c r="H1144" s="201"/>
      <c r="I1144" s="201" t="s">
        <v>974</v>
      </c>
      <c r="J1144" s="202"/>
      <c r="K1144" s="201"/>
      <c r="L1144" s="202">
        <v>9.19</v>
      </c>
      <c r="M1144" s="201"/>
      <c r="N1144" s="203"/>
      <c r="V1144" s="189"/>
      <c r="W1144" s="195"/>
      <c r="X1144" s="195"/>
      <c r="AA1144" s="163" t="s">
        <v>2543</v>
      </c>
      <c r="AC1144" s="195"/>
      <c r="AF1144" s="207"/>
    </row>
    <row r="1145" spans="1:32" s="160" customFormat="1" ht="12" x14ac:dyDescent="0.2">
      <c r="A1145" s="211"/>
      <c r="B1145" s="212"/>
      <c r="C1145" s="1039" t="s">
        <v>459</v>
      </c>
      <c r="D1145" s="1039"/>
      <c r="E1145" s="1039"/>
      <c r="F1145" s="192"/>
      <c r="G1145" s="192"/>
      <c r="H1145" s="192"/>
      <c r="I1145" s="192"/>
      <c r="J1145" s="193"/>
      <c r="K1145" s="192"/>
      <c r="L1145" s="193">
        <v>43.26</v>
      </c>
      <c r="M1145" s="208"/>
      <c r="N1145" s="194"/>
      <c r="V1145" s="189"/>
      <c r="W1145" s="195"/>
      <c r="X1145" s="195"/>
      <c r="AC1145" s="195" t="s">
        <v>459</v>
      </c>
      <c r="AF1145" s="207"/>
    </row>
    <row r="1146" spans="1:32" s="160" customFormat="1" ht="33.75" x14ac:dyDescent="0.2">
      <c r="A1146" s="190" t="s">
        <v>1820</v>
      </c>
      <c r="B1146" s="191" t="s">
        <v>3483</v>
      </c>
      <c r="C1146" s="1039" t="s">
        <v>3484</v>
      </c>
      <c r="D1146" s="1039"/>
      <c r="E1146" s="1039"/>
      <c r="F1146" s="192" t="s">
        <v>1017</v>
      </c>
      <c r="G1146" s="192"/>
      <c r="H1146" s="192"/>
      <c r="I1146" s="192" t="s">
        <v>423</v>
      </c>
      <c r="J1146" s="193">
        <v>288.32</v>
      </c>
      <c r="K1146" s="192"/>
      <c r="L1146" s="193">
        <v>288.32</v>
      </c>
      <c r="M1146" s="192"/>
      <c r="N1146" s="194"/>
      <c r="V1146" s="189"/>
      <c r="W1146" s="195"/>
      <c r="X1146" s="195" t="s">
        <v>3484</v>
      </c>
      <c r="AC1146" s="195"/>
      <c r="AF1146" s="207"/>
    </row>
    <row r="1147" spans="1:32" s="160" customFormat="1" ht="12" x14ac:dyDescent="0.2">
      <c r="A1147" s="211"/>
      <c r="B1147" s="212"/>
      <c r="C1147" s="168" t="s">
        <v>462</v>
      </c>
      <c r="D1147" s="213"/>
      <c r="E1147" s="213"/>
      <c r="F1147" s="214"/>
      <c r="G1147" s="214"/>
      <c r="H1147" s="214"/>
      <c r="I1147" s="214"/>
      <c r="J1147" s="215"/>
      <c r="K1147" s="214"/>
      <c r="L1147" s="215"/>
      <c r="M1147" s="216"/>
      <c r="N1147" s="217"/>
      <c r="V1147" s="189"/>
      <c r="W1147" s="195"/>
      <c r="X1147" s="195"/>
      <c r="AC1147" s="195"/>
      <c r="AF1147" s="207"/>
    </row>
    <row r="1148" spans="1:32" s="160" customFormat="1" ht="33.75" x14ac:dyDescent="0.2">
      <c r="A1148" s="190" t="s">
        <v>1834</v>
      </c>
      <c r="B1148" s="191" t="s">
        <v>3354</v>
      </c>
      <c r="C1148" s="1039" t="s">
        <v>3355</v>
      </c>
      <c r="D1148" s="1039"/>
      <c r="E1148" s="1039"/>
      <c r="F1148" s="192" t="s">
        <v>1017</v>
      </c>
      <c r="G1148" s="192"/>
      <c r="H1148" s="192"/>
      <c r="I1148" s="192" t="s">
        <v>423</v>
      </c>
      <c r="J1148" s="193"/>
      <c r="K1148" s="192"/>
      <c r="L1148" s="193"/>
      <c r="M1148" s="192"/>
      <c r="N1148" s="194"/>
      <c r="V1148" s="189"/>
      <c r="W1148" s="195"/>
      <c r="X1148" s="195" t="s">
        <v>3355</v>
      </c>
      <c r="AC1148" s="195"/>
      <c r="AF1148" s="207"/>
    </row>
    <row r="1149" spans="1:32" s="160" customFormat="1" ht="33.75" x14ac:dyDescent="0.2">
      <c r="A1149" s="198"/>
      <c r="B1149" s="199" t="s">
        <v>430</v>
      </c>
      <c r="C1149" s="1037" t="s">
        <v>431</v>
      </c>
      <c r="D1149" s="1037"/>
      <c r="E1149" s="1037"/>
      <c r="F1149" s="1037"/>
      <c r="G1149" s="1037"/>
      <c r="H1149" s="1037"/>
      <c r="I1149" s="1037"/>
      <c r="J1149" s="1037"/>
      <c r="K1149" s="1037"/>
      <c r="L1149" s="1037"/>
      <c r="M1149" s="1037"/>
      <c r="N1149" s="1046"/>
      <c r="V1149" s="189"/>
      <c r="W1149" s="195"/>
      <c r="X1149" s="195"/>
      <c r="Y1149" s="163" t="s">
        <v>431</v>
      </c>
      <c r="AC1149" s="195"/>
      <c r="AF1149" s="207"/>
    </row>
    <row r="1150" spans="1:32" s="160" customFormat="1" ht="12" x14ac:dyDescent="0.2">
      <c r="A1150" s="198"/>
      <c r="B1150" s="199" t="s">
        <v>3134</v>
      </c>
      <c r="C1150" s="1037" t="s">
        <v>3135</v>
      </c>
      <c r="D1150" s="1037"/>
      <c r="E1150" s="1037"/>
      <c r="F1150" s="1037"/>
      <c r="G1150" s="1037"/>
      <c r="H1150" s="1037"/>
      <c r="I1150" s="1037"/>
      <c r="J1150" s="1037"/>
      <c r="K1150" s="1037"/>
      <c r="L1150" s="1037"/>
      <c r="M1150" s="1037"/>
      <c r="N1150" s="1046"/>
      <c r="V1150" s="189"/>
      <c r="W1150" s="195"/>
      <c r="X1150" s="195"/>
      <c r="Y1150" s="163" t="s">
        <v>3135</v>
      </c>
      <c r="AC1150" s="195"/>
      <c r="AF1150" s="207"/>
    </row>
    <row r="1151" spans="1:32" s="160" customFormat="1" ht="12" x14ac:dyDescent="0.2">
      <c r="A1151" s="200"/>
      <c r="B1151" s="199" t="s">
        <v>423</v>
      </c>
      <c r="C1151" s="1037" t="s">
        <v>432</v>
      </c>
      <c r="D1151" s="1037"/>
      <c r="E1151" s="1037"/>
      <c r="F1151" s="201"/>
      <c r="G1151" s="201"/>
      <c r="H1151" s="201"/>
      <c r="I1151" s="201"/>
      <c r="J1151" s="202">
        <v>7.07</v>
      </c>
      <c r="K1151" s="201" t="s">
        <v>3136</v>
      </c>
      <c r="L1151" s="202">
        <v>9.2799999999999994</v>
      </c>
      <c r="M1151" s="201"/>
      <c r="N1151" s="203"/>
      <c r="V1151" s="189"/>
      <c r="W1151" s="195"/>
      <c r="X1151" s="195"/>
      <c r="Z1151" s="163" t="s">
        <v>432</v>
      </c>
      <c r="AC1151" s="195"/>
      <c r="AF1151" s="207"/>
    </row>
    <row r="1152" spans="1:32" s="160" customFormat="1" ht="12" x14ac:dyDescent="0.2">
      <c r="A1152" s="200"/>
      <c r="B1152" s="199" t="s">
        <v>434</v>
      </c>
      <c r="C1152" s="1037" t="s">
        <v>435</v>
      </c>
      <c r="D1152" s="1037"/>
      <c r="E1152" s="1037"/>
      <c r="F1152" s="201"/>
      <c r="G1152" s="201"/>
      <c r="H1152" s="201"/>
      <c r="I1152" s="201"/>
      <c r="J1152" s="202">
        <v>1.98</v>
      </c>
      <c r="K1152" s="201" t="s">
        <v>3136</v>
      </c>
      <c r="L1152" s="202">
        <v>2.6</v>
      </c>
      <c r="M1152" s="201"/>
      <c r="N1152" s="203"/>
      <c r="V1152" s="189"/>
      <c r="W1152" s="195"/>
      <c r="X1152" s="195"/>
      <c r="Z1152" s="163" t="s">
        <v>435</v>
      </c>
      <c r="AC1152" s="195"/>
      <c r="AF1152" s="207"/>
    </row>
    <row r="1153" spans="1:32" s="160" customFormat="1" ht="12" x14ac:dyDescent="0.2">
      <c r="A1153" s="200"/>
      <c r="B1153" s="199" t="s">
        <v>437</v>
      </c>
      <c r="C1153" s="1037" t="s">
        <v>438</v>
      </c>
      <c r="D1153" s="1037"/>
      <c r="E1153" s="1037"/>
      <c r="F1153" s="201"/>
      <c r="G1153" s="201"/>
      <c r="H1153" s="201"/>
      <c r="I1153" s="201"/>
      <c r="J1153" s="202">
        <v>0.12</v>
      </c>
      <c r="K1153" s="201" t="s">
        <v>3136</v>
      </c>
      <c r="L1153" s="202">
        <v>0.16</v>
      </c>
      <c r="M1153" s="201"/>
      <c r="N1153" s="203"/>
      <c r="V1153" s="189"/>
      <c r="W1153" s="195"/>
      <c r="X1153" s="195"/>
      <c r="Z1153" s="163" t="s">
        <v>438</v>
      </c>
      <c r="AC1153" s="195"/>
      <c r="AF1153" s="207"/>
    </row>
    <row r="1154" spans="1:32" s="160" customFormat="1" ht="12" x14ac:dyDescent="0.2">
      <c r="A1154" s="200"/>
      <c r="B1154" s="199" t="s">
        <v>439</v>
      </c>
      <c r="C1154" s="1037" t="s">
        <v>440</v>
      </c>
      <c r="D1154" s="1037"/>
      <c r="E1154" s="1037"/>
      <c r="F1154" s="201"/>
      <c r="G1154" s="201"/>
      <c r="H1154" s="201"/>
      <c r="I1154" s="201"/>
      <c r="J1154" s="202">
        <v>5.71</v>
      </c>
      <c r="K1154" s="201"/>
      <c r="L1154" s="202">
        <v>5.71</v>
      </c>
      <c r="M1154" s="201"/>
      <c r="N1154" s="203"/>
      <c r="V1154" s="189"/>
      <c r="W1154" s="195"/>
      <c r="X1154" s="195"/>
      <c r="Z1154" s="163" t="s">
        <v>440</v>
      </c>
      <c r="AC1154" s="195"/>
      <c r="AF1154" s="207"/>
    </row>
    <row r="1155" spans="1:32" s="160" customFormat="1" ht="12" x14ac:dyDescent="0.2">
      <c r="A1155" s="196"/>
      <c r="B1155" s="204" t="s">
        <v>3161</v>
      </c>
      <c r="C1155" s="1048" t="s">
        <v>2532</v>
      </c>
      <c r="D1155" s="1048"/>
      <c r="E1155" s="1048"/>
      <c r="F1155" s="205" t="s">
        <v>488</v>
      </c>
      <c r="G1155" s="205" t="s">
        <v>489</v>
      </c>
      <c r="H1155" s="205"/>
      <c r="I1155" s="205" t="s">
        <v>489</v>
      </c>
      <c r="J1155" s="199"/>
      <c r="K1155" s="201"/>
      <c r="L1155" s="202"/>
      <c r="M1155" s="201"/>
      <c r="N1155" s="206"/>
      <c r="V1155" s="189"/>
      <c r="W1155" s="195"/>
      <c r="X1155" s="195"/>
      <c r="AC1155" s="195"/>
      <c r="AF1155" s="207" t="s">
        <v>2532</v>
      </c>
    </row>
    <row r="1156" spans="1:32" s="160" customFormat="1" ht="22.5" x14ac:dyDescent="0.2">
      <c r="A1156" s="196"/>
      <c r="B1156" s="204" t="s">
        <v>3356</v>
      </c>
      <c r="C1156" s="1048" t="s">
        <v>3357</v>
      </c>
      <c r="D1156" s="1048"/>
      <c r="E1156" s="1048"/>
      <c r="F1156" s="205" t="s">
        <v>1017</v>
      </c>
      <c r="G1156" s="205" t="s">
        <v>423</v>
      </c>
      <c r="H1156" s="205"/>
      <c r="I1156" s="205" t="s">
        <v>423</v>
      </c>
      <c r="J1156" s="199"/>
      <c r="K1156" s="201"/>
      <c r="L1156" s="202"/>
      <c r="M1156" s="201"/>
      <c r="N1156" s="206"/>
      <c r="V1156" s="189"/>
      <c r="W1156" s="195"/>
      <c r="X1156" s="195"/>
      <c r="AC1156" s="195"/>
      <c r="AF1156" s="207" t="s">
        <v>3357</v>
      </c>
    </row>
    <row r="1157" spans="1:32" s="160" customFormat="1" ht="12" x14ac:dyDescent="0.2">
      <c r="A1157" s="200"/>
      <c r="B1157" s="199"/>
      <c r="C1157" s="1037" t="s">
        <v>443</v>
      </c>
      <c r="D1157" s="1037"/>
      <c r="E1157" s="1037"/>
      <c r="F1157" s="201" t="s">
        <v>444</v>
      </c>
      <c r="G1157" s="201" t="s">
        <v>3358</v>
      </c>
      <c r="H1157" s="201" t="s">
        <v>3136</v>
      </c>
      <c r="I1157" s="201" t="s">
        <v>3359</v>
      </c>
      <c r="J1157" s="202"/>
      <c r="K1157" s="201"/>
      <c r="L1157" s="202"/>
      <c r="M1157" s="201"/>
      <c r="N1157" s="203"/>
      <c r="V1157" s="189"/>
      <c r="W1157" s="195"/>
      <c r="X1157" s="195"/>
      <c r="AA1157" s="163" t="s">
        <v>443</v>
      </c>
      <c r="AC1157" s="195"/>
      <c r="AF1157" s="207"/>
    </row>
    <row r="1158" spans="1:32" s="160" customFormat="1" ht="12" x14ac:dyDescent="0.2">
      <c r="A1158" s="200"/>
      <c r="B1158" s="199"/>
      <c r="C1158" s="1037" t="s">
        <v>447</v>
      </c>
      <c r="D1158" s="1037"/>
      <c r="E1158" s="1037"/>
      <c r="F1158" s="201" t="s">
        <v>444</v>
      </c>
      <c r="G1158" s="201" t="s">
        <v>2649</v>
      </c>
      <c r="H1158" s="201" t="s">
        <v>3136</v>
      </c>
      <c r="I1158" s="201" t="s">
        <v>3297</v>
      </c>
      <c r="J1158" s="202"/>
      <c r="K1158" s="201"/>
      <c r="L1158" s="202"/>
      <c r="M1158" s="201"/>
      <c r="N1158" s="203"/>
      <c r="V1158" s="189"/>
      <c r="W1158" s="195"/>
      <c r="X1158" s="195"/>
      <c r="AA1158" s="163" t="s">
        <v>447</v>
      </c>
      <c r="AC1158" s="195"/>
      <c r="AF1158" s="207"/>
    </row>
    <row r="1159" spans="1:32" s="160" customFormat="1" ht="12" x14ac:dyDescent="0.2">
      <c r="A1159" s="200"/>
      <c r="B1159" s="199"/>
      <c r="C1159" s="1047" t="s">
        <v>450</v>
      </c>
      <c r="D1159" s="1047"/>
      <c r="E1159" s="1047"/>
      <c r="F1159" s="208"/>
      <c r="G1159" s="208"/>
      <c r="H1159" s="208"/>
      <c r="I1159" s="208"/>
      <c r="J1159" s="209">
        <v>14.76</v>
      </c>
      <c r="K1159" s="208"/>
      <c r="L1159" s="209">
        <v>17.59</v>
      </c>
      <c r="M1159" s="208"/>
      <c r="N1159" s="210"/>
      <c r="V1159" s="189"/>
      <c r="W1159" s="195"/>
      <c r="X1159" s="195"/>
      <c r="AB1159" s="163" t="s">
        <v>450</v>
      </c>
      <c r="AC1159" s="195"/>
      <c r="AF1159" s="207"/>
    </row>
    <row r="1160" spans="1:32" s="160" customFormat="1" ht="12" x14ac:dyDescent="0.2">
      <c r="A1160" s="200"/>
      <c r="B1160" s="199"/>
      <c r="C1160" s="1037" t="s">
        <v>451</v>
      </c>
      <c r="D1160" s="1037"/>
      <c r="E1160" s="1037"/>
      <c r="F1160" s="201"/>
      <c r="G1160" s="201"/>
      <c r="H1160" s="201"/>
      <c r="I1160" s="201"/>
      <c r="J1160" s="202"/>
      <c r="K1160" s="201"/>
      <c r="L1160" s="202">
        <v>9.44</v>
      </c>
      <c r="M1160" s="201"/>
      <c r="N1160" s="203"/>
      <c r="V1160" s="189"/>
      <c r="W1160" s="195"/>
      <c r="X1160" s="195"/>
      <c r="AA1160" s="163" t="s">
        <v>451</v>
      </c>
      <c r="AC1160" s="195"/>
      <c r="AF1160" s="207"/>
    </row>
    <row r="1161" spans="1:32" s="160" customFormat="1" ht="45" x14ac:dyDescent="0.2">
      <c r="A1161" s="200"/>
      <c r="B1161" s="199" t="s">
        <v>2540</v>
      </c>
      <c r="C1161" s="1037" t="s">
        <v>2541</v>
      </c>
      <c r="D1161" s="1037"/>
      <c r="E1161" s="1037"/>
      <c r="F1161" s="201" t="s">
        <v>454</v>
      </c>
      <c r="G1161" s="201" t="s">
        <v>1241</v>
      </c>
      <c r="H1161" s="201"/>
      <c r="I1161" s="201" t="s">
        <v>1241</v>
      </c>
      <c r="J1161" s="202"/>
      <c r="K1161" s="201"/>
      <c r="L1161" s="202">
        <v>11.42</v>
      </c>
      <c r="M1161" s="201"/>
      <c r="N1161" s="203"/>
      <c r="V1161" s="189"/>
      <c r="W1161" s="195"/>
      <c r="X1161" s="195"/>
      <c r="AA1161" s="163" t="s">
        <v>2541</v>
      </c>
      <c r="AC1161" s="195"/>
      <c r="AF1161" s="207"/>
    </row>
    <row r="1162" spans="1:32" s="160" customFormat="1" ht="45" x14ac:dyDescent="0.2">
      <c r="A1162" s="200"/>
      <c r="B1162" s="199" t="s">
        <v>2542</v>
      </c>
      <c r="C1162" s="1037" t="s">
        <v>2543</v>
      </c>
      <c r="D1162" s="1037"/>
      <c r="E1162" s="1037"/>
      <c r="F1162" s="201" t="s">
        <v>454</v>
      </c>
      <c r="G1162" s="201" t="s">
        <v>974</v>
      </c>
      <c r="H1162" s="201"/>
      <c r="I1162" s="201" t="s">
        <v>974</v>
      </c>
      <c r="J1162" s="202"/>
      <c r="K1162" s="201"/>
      <c r="L1162" s="202">
        <v>6.8</v>
      </c>
      <c r="M1162" s="201"/>
      <c r="N1162" s="203"/>
      <c r="V1162" s="189"/>
      <c r="W1162" s="195"/>
      <c r="X1162" s="195"/>
      <c r="AA1162" s="163" t="s">
        <v>2543</v>
      </c>
      <c r="AC1162" s="195"/>
      <c r="AF1162" s="207"/>
    </row>
    <row r="1163" spans="1:32" s="160" customFormat="1" ht="12" x14ac:dyDescent="0.2">
      <c r="A1163" s="211"/>
      <c r="B1163" s="212"/>
      <c r="C1163" s="1039" t="s">
        <v>459</v>
      </c>
      <c r="D1163" s="1039"/>
      <c r="E1163" s="1039"/>
      <c r="F1163" s="192"/>
      <c r="G1163" s="192"/>
      <c r="H1163" s="192"/>
      <c r="I1163" s="192"/>
      <c r="J1163" s="193"/>
      <c r="K1163" s="192"/>
      <c r="L1163" s="193">
        <v>35.81</v>
      </c>
      <c r="M1163" s="208"/>
      <c r="N1163" s="194"/>
      <c r="V1163" s="189"/>
      <c r="W1163" s="195"/>
      <c r="X1163" s="195"/>
      <c r="AC1163" s="195" t="s">
        <v>459</v>
      </c>
      <c r="AF1163" s="207"/>
    </row>
    <row r="1164" spans="1:32" s="160" customFormat="1" ht="33.75" x14ac:dyDescent="0.2">
      <c r="A1164" s="190" t="s">
        <v>1837</v>
      </c>
      <c r="B1164" s="191" t="s">
        <v>3360</v>
      </c>
      <c r="C1164" s="1039" t="s">
        <v>3361</v>
      </c>
      <c r="D1164" s="1039"/>
      <c r="E1164" s="1039"/>
      <c r="F1164" s="192" t="s">
        <v>1017</v>
      </c>
      <c r="G1164" s="192"/>
      <c r="H1164" s="192"/>
      <c r="I1164" s="192" t="s">
        <v>423</v>
      </c>
      <c r="J1164" s="193">
        <v>200</v>
      </c>
      <c r="K1164" s="192"/>
      <c r="L1164" s="193">
        <v>200</v>
      </c>
      <c r="M1164" s="192"/>
      <c r="N1164" s="194"/>
      <c r="V1164" s="189"/>
      <c r="W1164" s="195"/>
      <c r="X1164" s="195" t="s">
        <v>3361</v>
      </c>
      <c r="AC1164" s="195"/>
      <c r="AF1164" s="207"/>
    </row>
    <row r="1165" spans="1:32" s="160" customFormat="1" ht="12" x14ac:dyDescent="0.2">
      <c r="A1165" s="211"/>
      <c r="B1165" s="212"/>
      <c r="C1165" s="168" t="s">
        <v>462</v>
      </c>
      <c r="D1165" s="213"/>
      <c r="E1165" s="213"/>
      <c r="F1165" s="214"/>
      <c r="G1165" s="214"/>
      <c r="H1165" s="214"/>
      <c r="I1165" s="214"/>
      <c r="J1165" s="215"/>
      <c r="K1165" s="214"/>
      <c r="L1165" s="215"/>
      <c r="M1165" s="216"/>
      <c r="N1165" s="217"/>
      <c r="V1165" s="189"/>
      <c r="W1165" s="195"/>
      <c r="X1165" s="195"/>
      <c r="AC1165" s="195"/>
      <c r="AF1165" s="207"/>
    </row>
    <row r="1166" spans="1:32" s="160" customFormat="1" ht="12" x14ac:dyDescent="0.2">
      <c r="A1166" s="1040" t="s">
        <v>3485</v>
      </c>
      <c r="B1166" s="1041"/>
      <c r="C1166" s="1041"/>
      <c r="D1166" s="1041"/>
      <c r="E1166" s="1041"/>
      <c r="F1166" s="1041"/>
      <c r="G1166" s="1041"/>
      <c r="H1166" s="1041"/>
      <c r="I1166" s="1041"/>
      <c r="J1166" s="1041"/>
      <c r="K1166" s="1041"/>
      <c r="L1166" s="1041"/>
      <c r="M1166" s="1041"/>
      <c r="N1166" s="1042"/>
      <c r="V1166" s="189"/>
      <c r="W1166" s="195" t="s">
        <v>3485</v>
      </c>
      <c r="X1166" s="195"/>
      <c r="AC1166" s="195"/>
      <c r="AF1166" s="207"/>
    </row>
    <row r="1167" spans="1:32" s="160" customFormat="1" ht="12" x14ac:dyDescent="0.2">
      <c r="A1167" s="1040" t="s">
        <v>3486</v>
      </c>
      <c r="B1167" s="1041"/>
      <c r="C1167" s="1041"/>
      <c r="D1167" s="1041"/>
      <c r="E1167" s="1041"/>
      <c r="F1167" s="1041"/>
      <c r="G1167" s="1041"/>
      <c r="H1167" s="1041"/>
      <c r="I1167" s="1041"/>
      <c r="J1167" s="1041"/>
      <c r="K1167" s="1041"/>
      <c r="L1167" s="1041"/>
      <c r="M1167" s="1041"/>
      <c r="N1167" s="1042"/>
      <c r="V1167" s="189"/>
      <c r="W1167" s="195" t="s">
        <v>3486</v>
      </c>
      <c r="X1167" s="195"/>
      <c r="AC1167" s="195"/>
      <c r="AF1167" s="207"/>
    </row>
    <row r="1168" spans="1:32" s="160" customFormat="1" ht="45" x14ac:dyDescent="0.2">
      <c r="A1168" s="190" t="s">
        <v>1842</v>
      </c>
      <c r="B1168" s="191" t="s">
        <v>3394</v>
      </c>
      <c r="C1168" s="1039" t="s">
        <v>3487</v>
      </c>
      <c r="D1168" s="1039"/>
      <c r="E1168" s="1039"/>
      <c r="F1168" s="192" t="s">
        <v>1017</v>
      </c>
      <c r="G1168" s="192"/>
      <c r="H1168" s="192"/>
      <c r="I1168" s="192" t="s">
        <v>423</v>
      </c>
      <c r="J1168" s="193"/>
      <c r="K1168" s="192"/>
      <c r="L1168" s="193"/>
      <c r="M1168" s="192"/>
      <c r="N1168" s="194"/>
      <c r="V1168" s="189"/>
      <c r="W1168" s="195"/>
      <c r="X1168" s="195" t="s">
        <v>3487</v>
      </c>
      <c r="AC1168" s="195"/>
      <c r="AF1168" s="207"/>
    </row>
    <row r="1169" spans="1:32" s="160" customFormat="1" ht="33.75" x14ac:dyDescent="0.2">
      <c r="A1169" s="198"/>
      <c r="B1169" s="199" t="s">
        <v>430</v>
      </c>
      <c r="C1169" s="1037" t="s">
        <v>431</v>
      </c>
      <c r="D1169" s="1037"/>
      <c r="E1169" s="1037"/>
      <c r="F1169" s="1037"/>
      <c r="G1169" s="1037"/>
      <c r="H1169" s="1037"/>
      <c r="I1169" s="1037"/>
      <c r="J1169" s="1037"/>
      <c r="K1169" s="1037"/>
      <c r="L1169" s="1037"/>
      <c r="M1169" s="1037"/>
      <c r="N1169" s="1046"/>
      <c r="V1169" s="189"/>
      <c r="W1169" s="195"/>
      <c r="X1169" s="195"/>
      <c r="Y1169" s="163" t="s">
        <v>431</v>
      </c>
      <c r="AC1169" s="195"/>
      <c r="AF1169" s="207"/>
    </row>
    <row r="1170" spans="1:32" s="160" customFormat="1" ht="12" x14ac:dyDescent="0.2">
      <c r="A1170" s="198"/>
      <c r="B1170" s="199" t="s">
        <v>3134</v>
      </c>
      <c r="C1170" s="1037" t="s">
        <v>3135</v>
      </c>
      <c r="D1170" s="1037"/>
      <c r="E1170" s="1037"/>
      <c r="F1170" s="1037"/>
      <c r="G1170" s="1037"/>
      <c r="H1170" s="1037"/>
      <c r="I1170" s="1037"/>
      <c r="J1170" s="1037"/>
      <c r="K1170" s="1037"/>
      <c r="L1170" s="1037"/>
      <c r="M1170" s="1037"/>
      <c r="N1170" s="1046"/>
      <c r="V1170" s="189"/>
      <c r="W1170" s="195"/>
      <c r="X1170" s="195"/>
      <c r="Y1170" s="163" t="s">
        <v>3135</v>
      </c>
      <c r="AC1170" s="195"/>
      <c r="AF1170" s="207"/>
    </row>
    <row r="1171" spans="1:32" s="160" customFormat="1" ht="12" x14ac:dyDescent="0.2">
      <c r="A1171" s="200"/>
      <c r="B1171" s="199" t="s">
        <v>423</v>
      </c>
      <c r="C1171" s="1037" t="s">
        <v>432</v>
      </c>
      <c r="D1171" s="1037"/>
      <c r="E1171" s="1037"/>
      <c r="F1171" s="201"/>
      <c r="G1171" s="201"/>
      <c r="H1171" s="201"/>
      <c r="I1171" s="201"/>
      <c r="J1171" s="202">
        <v>35.11</v>
      </c>
      <c r="K1171" s="201" t="s">
        <v>3136</v>
      </c>
      <c r="L1171" s="202">
        <v>46.08</v>
      </c>
      <c r="M1171" s="201"/>
      <c r="N1171" s="203"/>
      <c r="V1171" s="189"/>
      <c r="W1171" s="195"/>
      <c r="X1171" s="195"/>
      <c r="Z1171" s="163" t="s">
        <v>432</v>
      </c>
      <c r="AC1171" s="195"/>
      <c r="AF1171" s="207"/>
    </row>
    <row r="1172" spans="1:32" s="160" customFormat="1" ht="12" x14ac:dyDescent="0.2">
      <c r="A1172" s="200"/>
      <c r="B1172" s="199" t="s">
        <v>434</v>
      </c>
      <c r="C1172" s="1037" t="s">
        <v>435</v>
      </c>
      <c r="D1172" s="1037"/>
      <c r="E1172" s="1037"/>
      <c r="F1172" s="201"/>
      <c r="G1172" s="201"/>
      <c r="H1172" s="201"/>
      <c r="I1172" s="201"/>
      <c r="J1172" s="202">
        <v>6.62</v>
      </c>
      <c r="K1172" s="201" t="s">
        <v>3136</v>
      </c>
      <c r="L1172" s="202">
        <v>8.69</v>
      </c>
      <c r="M1172" s="201"/>
      <c r="N1172" s="203"/>
      <c r="V1172" s="189"/>
      <c r="W1172" s="195"/>
      <c r="X1172" s="195"/>
      <c r="Z1172" s="163" t="s">
        <v>435</v>
      </c>
      <c r="AC1172" s="195"/>
      <c r="AF1172" s="207"/>
    </row>
    <row r="1173" spans="1:32" s="160" customFormat="1" ht="12" x14ac:dyDescent="0.2">
      <c r="A1173" s="200"/>
      <c r="B1173" s="199" t="s">
        <v>437</v>
      </c>
      <c r="C1173" s="1037" t="s">
        <v>438</v>
      </c>
      <c r="D1173" s="1037"/>
      <c r="E1173" s="1037"/>
      <c r="F1173" s="201"/>
      <c r="G1173" s="201"/>
      <c r="H1173" s="201"/>
      <c r="I1173" s="201"/>
      <c r="J1173" s="202">
        <v>0.6</v>
      </c>
      <c r="K1173" s="201" t="s">
        <v>3136</v>
      </c>
      <c r="L1173" s="202">
        <v>0.79</v>
      </c>
      <c r="M1173" s="201"/>
      <c r="N1173" s="203"/>
      <c r="V1173" s="189"/>
      <c r="W1173" s="195"/>
      <c r="X1173" s="195"/>
      <c r="Z1173" s="163" t="s">
        <v>438</v>
      </c>
      <c r="AC1173" s="195"/>
      <c r="AF1173" s="207"/>
    </row>
    <row r="1174" spans="1:32" s="160" customFormat="1" ht="12" x14ac:dyDescent="0.2">
      <c r="A1174" s="200"/>
      <c r="B1174" s="199" t="s">
        <v>439</v>
      </c>
      <c r="C1174" s="1037" t="s">
        <v>440</v>
      </c>
      <c r="D1174" s="1037"/>
      <c r="E1174" s="1037"/>
      <c r="F1174" s="201"/>
      <c r="G1174" s="201"/>
      <c r="H1174" s="201"/>
      <c r="I1174" s="201"/>
      <c r="J1174" s="202">
        <v>2.0299999999999998</v>
      </c>
      <c r="K1174" s="201"/>
      <c r="L1174" s="202">
        <v>2.0299999999999998</v>
      </c>
      <c r="M1174" s="201"/>
      <c r="N1174" s="203"/>
      <c r="V1174" s="189"/>
      <c r="W1174" s="195"/>
      <c r="X1174" s="195"/>
      <c r="Z1174" s="163" t="s">
        <v>440</v>
      </c>
      <c r="AC1174" s="195"/>
      <c r="AF1174" s="207"/>
    </row>
    <row r="1175" spans="1:32" s="160" customFormat="1" ht="12" x14ac:dyDescent="0.2">
      <c r="A1175" s="200"/>
      <c r="B1175" s="199"/>
      <c r="C1175" s="1037" t="s">
        <v>443</v>
      </c>
      <c r="D1175" s="1037"/>
      <c r="E1175" s="1037"/>
      <c r="F1175" s="201" t="s">
        <v>444</v>
      </c>
      <c r="G1175" s="201" t="s">
        <v>3396</v>
      </c>
      <c r="H1175" s="201" t="s">
        <v>3136</v>
      </c>
      <c r="I1175" s="201" t="s">
        <v>3438</v>
      </c>
      <c r="J1175" s="202"/>
      <c r="K1175" s="201"/>
      <c r="L1175" s="202"/>
      <c r="M1175" s="201"/>
      <c r="N1175" s="203"/>
      <c r="V1175" s="189"/>
      <c r="W1175" s="195"/>
      <c r="X1175" s="195"/>
      <c r="AA1175" s="163" t="s">
        <v>443</v>
      </c>
      <c r="AC1175" s="195"/>
      <c r="AF1175" s="207"/>
    </row>
    <row r="1176" spans="1:32" s="160" customFormat="1" ht="12" x14ac:dyDescent="0.2">
      <c r="A1176" s="200"/>
      <c r="B1176" s="199"/>
      <c r="C1176" s="1037" t="s">
        <v>447</v>
      </c>
      <c r="D1176" s="1037"/>
      <c r="E1176" s="1037"/>
      <c r="F1176" s="201" t="s">
        <v>444</v>
      </c>
      <c r="G1176" s="201" t="s">
        <v>2201</v>
      </c>
      <c r="H1176" s="201" t="s">
        <v>3136</v>
      </c>
      <c r="I1176" s="201" t="s">
        <v>3439</v>
      </c>
      <c r="J1176" s="202"/>
      <c r="K1176" s="201"/>
      <c r="L1176" s="202"/>
      <c r="M1176" s="201"/>
      <c r="N1176" s="203"/>
      <c r="V1176" s="189"/>
      <c r="W1176" s="195"/>
      <c r="X1176" s="195"/>
      <c r="AA1176" s="163" t="s">
        <v>447</v>
      </c>
      <c r="AC1176" s="195"/>
      <c r="AF1176" s="207"/>
    </row>
    <row r="1177" spans="1:32" s="160" customFormat="1" ht="12" x14ac:dyDescent="0.2">
      <c r="A1177" s="200"/>
      <c r="B1177" s="199"/>
      <c r="C1177" s="1047" t="s">
        <v>450</v>
      </c>
      <c r="D1177" s="1047"/>
      <c r="E1177" s="1047"/>
      <c r="F1177" s="208"/>
      <c r="G1177" s="208"/>
      <c r="H1177" s="208"/>
      <c r="I1177" s="208"/>
      <c r="J1177" s="209">
        <v>43.76</v>
      </c>
      <c r="K1177" s="208"/>
      <c r="L1177" s="209">
        <v>56.8</v>
      </c>
      <c r="M1177" s="208"/>
      <c r="N1177" s="210"/>
      <c r="V1177" s="189"/>
      <c r="W1177" s="195"/>
      <c r="X1177" s="195"/>
      <c r="AB1177" s="163" t="s">
        <v>450</v>
      </c>
      <c r="AC1177" s="195"/>
      <c r="AF1177" s="207"/>
    </row>
    <row r="1178" spans="1:32" s="160" customFormat="1" ht="12" x14ac:dyDescent="0.2">
      <c r="A1178" s="200"/>
      <c r="B1178" s="199"/>
      <c r="C1178" s="1037" t="s">
        <v>451</v>
      </c>
      <c r="D1178" s="1037"/>
      <c r="E1178" s="1037"/>
      <c r="F1178" s="201"/>
      <c r="G1178" s="201"/>
      <c r="H1178" s="201"/>
      <c r="I1178" s="201"/>
      <c r="J1178" s="202"/>
      <c r="K1178" s="201"/>
      <c r="L1178" s="202">
        <v>46.87</v>
      </c>
      <c r="M1178" s="201"/>
      <c r="N1178" s="203"/>
      <c r="V1178" s="189"/>
      <c r="W1178" s="195"/>
      <c r="X1178" s="195"/>
      <c r="AA1178" s="163" t="s">
        <v>451</v>
      </c>
      <c r="AC1178" s="195"/>
      <c r="AF1178" s="207"/>
    </row>
    <row r="1179" spans="1:32" s="160" customFormat="1" ht="45" x14ac:dyDescent="0.2">
      <c r="A1179" s="200"/>
      <c r="B1179" s="199" t="s">
        <v>2540</v>
      </c>
      <c r="C1179" s="1037" t="s">
        <v>2541</v>
      </c>
      <c r="D1179" s="1037"/>
      <c r="E1179" s="1037"/>
      <c r="F1179" s="201" t="s">
        <v>454</v>
      </c>
      <c r="G1179" s="201" t="s">
        <v>1241</v>
      </c>
      <c r="H1179" s="201"/>
      <c r="I1179" s="201" t="s">
        <v>1241</v>
      </c>
      <c r="J1179" s="202"/>
      <c r="K1179" s="201"/>
      <c r="L1179" s="202">
        <v>56.71</v>
      </c>
      <c r="M1179" s="201"/>
      <c r="N1179" s="203"/>
      <c r="V1179" s="189"/>
      <c r="W1179" s="195"/>
      <c r="X1179" s="195"/>
      <c r="AA1179" s="163" t="s">
        <v>2541</v>
      </c>
      <c r="AC1179" s="195"/>
      <c r="AF1179" s="207"/>
    </row>
    <row r="1180" spans="1:32" s="160" customFormat="1" ht="45" x14ac:dyDescent="0.2">
      <c r="A1180" s="200"/>
      <c r="B1180" s="199" t="s">
        <v>2542</v>
      </c>
      <c r="C1180" s="1037" t="s">
        <v>2543</v>
      </c>
      <c r="D1180" s="1037"/>
      <c r="E1180" s="1037"/>
      <c r="F1180" s="201" t="s">
        <v>454</v>
      </c>
      <c r="G1180" s="201" t="s">
        <v>974</v>
      </c>
      <c r="H1180" s="201"/>
      <c r="I1180" s="201" t="s">
        <v>974</v>
      </c>
      <c r="J1180" s="202"/>
      <c r="K1180" s="201"/>
      <c r="L1180" s="202">
        <v>33.75</v>
      </c>
      <c r="M1180" s="201"/>
      <c r="N1180" s="203"/>
      <c r="V1180" s="189"/>
      <c r="W1180" s="195"/>
      <c r="X1180" s="195"/>
      <c r="AA1180" s="163" t="s">
        <v>2543</v>
      </c>
      <c r="AC1180" s="195"/>
      <c r="AF1180" s="207"/>
    </row>
    <row r="1181" spans="1:32" s="160" customFormat="1" ht="12" x14ac:dyDescent="0.2">
      <c r="A1181" s="211"/>
      <c r="B1181" s="212"/>
      <c r="C1181" s="1039" t="s">
        <v>459</v>
      </c>
      <c r="D1181" s="1039"/>
      <c r="E1181" s="1039"/>
      <c r="F1181" s="192"/>
      <c r="G1181" s="192"/>
      <c r="H1181" s="192"/>
      <c r="I1181" s="192"/>
      <c r="J1181" s="193"/>
      <c r="K1181" s="192"/>
      <c r="L1181" s="193">
        <v>147.26</v>
      </c>
      <c r="M1181" s="208"/>
      <c r="N1181" s="194"/>
      <c r="V1181" s="189"/>
      <c r="W1181" s="195"/>
      <c r="X1181" s="195"/>
      <c r="AC1181" s="195" t="s">
        <v>459</v>
      </c>
      <c r="AF1181" s="207"/>
    </row>
    <row r="1182" spans="1:32" s="160" customFormat="1" ht="33.75" x14ac:dyDescent="0.2">
      <c r="A1182" s="190" t="s">
        <v>3488</v>
      </c>
      <c r="B1182" s="191" t="s">
        <v>3489</v>
      </c>
      <c r="C1182" s="1039" t="s">
        <v>3490</v>
      </c>
      <c r="D1182" s="1039"/>
      <c r="E1182" s="1039"/>
      <c r="F1182" s="192" t="s">
        <v>1017</v>
      </c>
      <c r="G1182" s="192"/>
      <c r="H1182" s="192"/>
      <c r="I1182" s="192" t="s">
        <v>423</v>
      </c>
      <c r="J1182" s="193">
        <v>21134.5</v>
      </c>
      <c r="K1182" s="192" t="s">
        <v>1361</v>
      </c>
      <c r="L1182" s="193">
        <v>4312.1000000000004</v>
      </c>
      <c r="M1182" s="192" t="s">
        <v>1362</v>
      </c>
      <c r="N1182" s="194">
        <v>21388</v>
      </c>
      <c r="V1182" s="189"/>
      <c r="W1182" s="195"/>
      <c r="X1182" s="195" t="s">
        <v>3490</v>
      </c>
      <c r="AC1182" s="195"/>
      <c r="AF1182" s="207"/>
    </row>
    <row r="1183" spans="1:32" s="160" customFormat="1" ht="12" x14ac:dyDescent="0.2">
      <c r="A1183" s="211"/>
      <c r="B1183" s="212"/>
      <c r="C1183" s="168" t="s">
        <v>3039</v>
      </c>
      <c r="D1183" s="213"/>
      <c r="E1183" s="213"/>
      <c r="F1183" s="214"/>
      <c r="G1183" s="214"/>
      <c r="H1183" s="214"/>
      <c r="I1183" s="214"/>
      <c r="J1183" s="215"/>
      <c r="K1183" s="214"/>
      <c r="L1183" s="215"/>
      <c r="M1183" s="216"/>
      <c r="N1183" s="217"/>
      <c r="V1183" s="189"/>
      <c r="W1183" s="195"/>
      <c r="X1183" s="195"/>
      <c r="AC1183" s="195"/>
      <c r="AF1183" s="207"/>
    </row>
    <row r="1184" spans="1:32" s="160" customFormat="1" ht="12" x14ac:dyDescent="0.2">
      <c r="A1184" s="196"/>
      <c r="B1184" s="197"/>
      <c r="C1184" s="1037" t="s">
        <v>3491</v>
      </c>
      <c r="D1184" s="1037"/>
      <c r="E1184" s="1037"/>
      <c r="F1184" s="1037"/>
      <c r="G1184" s="1037"/>
      <c r="H1184" s="1037"/>
      <c r="I1184" s="1037"/>
      <c r="J1184" s="1037"/>
      <c r="K1184" s="1037"/>
      <c r="L1184" s="1037"/>
      <c r="M1184" s="1037"/>
      <c r="N1184" s="1046"/>
      <c r="V1184" s="189"/>
      <c r="W1184" s="195"/>
      <c r="X1184" s="195"/>
      <c r="AC1184" s="195"/>
      <c r="AD1184" s="163" t="s">
        <v>3491</v>
      </c>
      <c r="AF1184" s="207"/>
    </row>
    <row r="1185" spans="1:32" s="160" customFormat="1" ht="22.5" x14ac:dyDescent="0.2">
      <c r="A1185" s="198"/>
      <c r="B1185" s="199" t="s">
        <v>1365</v>
      </c>
      <c r="C1185" s="1037" t="s">
        <v>1366</v>
      </c>
      <c r="D1185" s="1037"/>
      <c r="E1185" s="1037"/>
      <c r="F1185" s="1037"/>
      <c r="G1185" s="1037"/>
      <c r="H1185" s="1037"/>
      <c r="I1185" s="1037"/>
      <c r="J1185" s="1037"/>
      <c r="K1185" s="1037"/>
      <c r="L1185" s="1037"/>
      <c r="M1185" s="1037"/>
      <c r="N1185" s="1046"/>
      <c r="V1185" s="189"/>
      <c r="W1185" s="195"/>
      <c r="X1185" s="195"/>
      <c r="Y1185" s="163" t="s">
        <v>1366</v>
      </c>
      <c r="AC1185" s="195"/>
      <c r="AF1185" s="207"/>
    </row>
    <row r="1186" spans="1:32" s="160" customFormat="1" ht="33.75" x14ac:dyDescent="0.2">
      <c r="A1186" s="190" t="s">
        <v>1851</v>
      </c>
      <c r="B1186" s="191" t="s">
        <v>3492</v>
      </c>
      <c r="C1186" s="1039" t="s">
        <v>3493</v>
      </c>
      <c r="D1186" s="1039"/>
      <c r="E1186" s="1039"/>
      <c r="F1186" s="192" t="s">
        <v>1017</v>
      </c>
      <c r="G1186" s="192"/>
      <c r="H1186" s="192"/>
      <c r="I1186" s="192" t="s">
        <v>434</v>
      </c>
      <c r="J1186" s="193">
        <v>1720</v>
      </c>
      <c r="K1186" s="192" t="s">
        <v>566</v>
      </c>
      <c r="L1186" s="193">
        <v>374.09</v>
      </c>
      <c r="M1186" s="192" t="s">
        <v>567</v>
      </c>
      <c r="N1186" s="194">
        <v>3509</v>
      </c>
      <c r="V1186" s="189"/>
      <c r="W1186" s="195"/>
      <c r="X1186" s="195" t="s">
        <v>3493</v>
      </c>
      <c r="AC1186" s="195"/>
      <c r="AF1186" s="207"/>
    </row>
    <row r="1187" spans="1:32" s="160" customFormat="1" ht="12" x14ac:dyDescent="0.2">
      <c r="A1187" s="211"/>
      <c r="B1187" s="212"/>
      <c r="C1187" s="168" t="s">
        <v>462</v>
      </c>
      <c r="D1187" s="213"/>
      <c r="E1187" s="213"/>
      <c r="F1187" s="214"/>
      <c r="G1187" s="214"/>
      <c r="H1187" s="214"/>
      <c r="I1187" s="214"/>
      <c r="J1187" s="215"/>
      <c r="K1187" s="214"/>
      <c r="L1187" s="215"/>
      <c r="M1187" s="216"/>
      <c r="N1187" s="217"/>
      <c r="V1187" s="189"/>
      <c r="W1187" s="195"/>
      <c r="X1187" s="195"/>
      <c r="AC1187" s="195"/>
      <c r="AF1187" s="207"/>
    </row>
    <row r="1188" spans="1:32" s="160" customFormat="1" ht="12" x14ac:dyDescent="0.2">
      <c r="A1188" s="196"/>
      <c r="B1188" s="197"/>
      <c r="C1188" s="1037" t="s">
        <v>3494</v>
      </c>
      <c r="D1188" s="1037"/>
      <c r="E1188" s="1037"/>
      <c r="F1188" s="1037"/>
      <c r="G1188" s="1037"/>
      <c r="H1188" s="1037"/>
      <c r="I1188" s="1037"/>
      <c r="J1188" s="1037"/>
      <c r="K1188" s="1037"/>
      <c r="L1188" s="1037"/>
      <c r="M1188" s="1037"/>
      <c r="N1188" s="1046"/>
      <c r="V1188" s="189"/>
      <c r="W1188" s="195"/>
      <c r="X1188" s="195"/>
      <c r="AC1188" s="195"/>
      <c r="AD1188" s="163" t="s">
        <v>3494</v>
      </c>
      <c r="AF1188" s="207"/>
    </row>
    <row r="1189" spans="1:32" s="160" customFormat="1" ht="22.5" x14ac:dyDescent="0.2">
      <c r="A1189" s="198"/>
      <c r="B1189" s="199" t="s">
        <v>568</v>
      </c>
      <c r="C1189" s="1037" t="s">
        <v>569</v>
      </c>
      <c r="D1189" s="1037"/>
      <c r="E1189" s="1037"/>
      <c r="F1189" s="1037"/>
      <c r="G1189" s="1037"/>
      <c r="H1189" s="1037"/>
      <c r="I1189" s="1037"/>
      <c r="J1189" s="1037"/>
      <c r="K1189" s="1037"/>
      <c r="L1189" s="1037"/>
      <c r="M1189" s="1037"/>
      <c r="N1189" s="1046"/>
      <c r="V1189" s="189"/>
      <c r="W1189" s="195"/>
      <c r="X1189" s="195"/>
      <c r="Y1189" s="163" t="s">
        <v>569</v>
      </c>
      <c r="AC1189" s="195"/>
      <c r="AF1189" s="207"/>
    </row>
    <row r="1190" spans="1:32" s="160" customFormat="1" ht="33.75" x14ac:dyDescent="0.2">
      <c r="A1190" s="190" t="s">
        <v>1859</v>
      </c>
      <c r="B1190" s="191" t="s">
        <v>3495</v>
      </c>
      <c r="C1190" s="1039" t="s">
        <v>3496</v>
      </c>
      <c r="D1190" s="1039"/>
      <c r="E1190" s="1039"/>
      <c r="F1190" s="192" t="s">
        <v>1017</v>
      </c>
      <c r="G1190" s="192"/>
      <c r="H1190" s="192"/>
      <c r="I1190" s="192" t="s">
        <v>434</v>
      </c>
      <c r="J1190" s="193">
        <v>1103.75</v>
      </c>
      <c r="K1190" s="192" t="s">
        <v>566</v>
      </c>
      <c r="L1190" s="193">
        <v>240.09</v>
      </c>
      <c r="M1190" s="192" t="s">
        <v>567</v>
      </c>
      <c r="N1190" s="194">
        <v>2252</v>
      </c>
      <c r="V1190" s="189"/>
      <c r="W1190" s="195"/>
      <c r="X1190" s="195" t="s">
        <v>3496</v>
      </c>
      <c r="AC1190" s="195"/>
      <c r="AF1190" s="207"/>
    </row>
    <row r="1191" spans="1:32" s="160" customFormat="1" ht="12" x14ac:dyDescent="0.2">
      <c r="A1191" s="211"/>
      <c r="B1191" s="212"/>
      <c r="C1191" s="168" t="s">
        <v>462</v>
      </c>
      <c r="D1191" s="213"/>
      <c r="E1191" s="213"/>
      <c r="F1191" s="214"/>
      <c r="G1191" s="214"/>
      <c r="H1191" s="214"/>
      <c r="I1191" s="214"/>
      <c r="J1191" s="215"/>
      <c r="K1191" s="214"/>
      <c r="L1191" s="215"/>
      <c r="M1191" s="216"/>
      <c r="N1191" s="217"/>
      <c r="V1191" s="189"/>
      <c r="W1191" s="195"/>
      <c r="X1191" s="195"/>
      <c r="AC1191" s="195"/>
      <c r="AF1191" s="207"/>
    </row>
    <row r="1192" spans="1:32" s="160" customFormat="1" ht="12" x14ac:dyDescent="0.2">
      <c r="A1192" s="196"/>
      <c r="B1192" s="197"/>
      <c r="C1192" s="1037" t="s">
        <v>3497</v>
      </c>
      <c r="D1192" s="1037"/>
      <c r="E1192" s="1037"/>
      <c r="F1192" s="1037"/>
      <c r="G1192" s="1037"/>
      <c r="H1192" s="1037"/>
      <c r="I1192" s="1037"/>
      <c r="J1192" s="1037"/>
      <c r="K1192" s="1037"/>
      <c r="L1192" s="1037"/>
      <c r="M1192" s="1037"/>
      <c r="N1192" s="1046"/>
      <c r="V1192" s="189"/>
      <c r="W1192" s="195"/>
      <c r="X1192" s="195"/>
      <c r="AC1192" s="195"/>
      <c r="AD1192" s="163" t="s">
        <v>3497</v>
      </c>
      <c r="AF1192" s="207"/>
    </row>
    <row r="1193" spans="1:32" s="160" customFormat="1" ht="22.5" x14ac:dyDescent="0.2">
      <c r="A1193" s="198"/>
      <c r="B1193" s="199" t="s">
        <v>568</v>
      </c>
      <c r="C1193" s="1037" t="s">
        <v>569</v>
      </c>
      <c r="D1193" s="1037"/>
      <c r="E1193" s="1037"/>
      <c r="F1193" s="1037"/>
      <c r="G1193" s="1037"/>
      <c r="H1193" s="1037"/>
      <c r="I1193" s="1037"/>
      <c r="J1193" s="1037"/>
      <c r="K1193" s="1037"/>
      <c r="L1193" s="1037"/>
      <c r="M1193" s="1037"/>
      <c r="N1193" s="1046"/>
      <c r="V1193" s="189"/>
      <c r="W1193" s="195"/>
      <c r="X1193" s="195"/>
      <c r="Y1193" s="163" t="s">
        <v>569</v>
      </c>
      <c r="AC1193" s="195"/>
      <c r="AF1193" s="207"/>
    </row>
    <row r="1194" spans="1:32" s="160" customFormat="1" ht="33.75" x14ac:dyDescent="0.2">
      <c r="A1194" s="190" t="s">
        <v>1866</v>
      </c>
      <c r="B1194" s="191" t="s">
        <v>2643</v>
      </c>
      <c r="C1194" s="1039" t="s">
        <v>3498</v>
      </c>
      <c r="D1194" s="1039"/>
      <c r="E1194" s="1039"/>
      <c r="F1194" s="192" t="s">
        <v>1017</v>
      </c>
      <c r="G1194" s="192"/>
      <c r="H1194" s="192"/>
      <c r="I1194" s="192" t="s">
        <v>423</v>
      </c>
      <c r="J1194" s="193"/>
      <c r="K1194" s="192"/>
      <c r="L1194" s="193"/>
      <c r="M1194" s="192"/>
      <c r="N1194" s="194"/>
      <c r="V1194" s="189"/>
      <c r="W1194" s="195"/>
      <c r="X1194" s="195" t="s">
        <v>3498</v>
      </c>
      <c r="AC1194" s="195"/>
      <c r="AF1194" s="207"/>
    </row>
    <row r="1195" spans="1:32" s="160" customFormat="1" ht="33.75" x14ac:dyDescent="0.2">
      <c r="A1195" s="198"/>
      <c r="B1195" s="199" t="s">
        <v>430</v>
      </c>
      <c r="C1195" s="1037" t="s">
        <v>431</v>
      </c>
      <c r="D1195" s="1037"/>
      <c r="E1195" s="1037"/>
      <c r="F1195" s="1037"/>
      <c r="G1195" s="1037"/>
      <c r="H1195" s="1037"/>
      <c r="I1195" s="1037"/>
      <c r="J1195" s="1037"/>
      <c r="K1195" s="1037"/>
      <c r="L1195" s="1037"/>
      <c r="M1195" s="1037"/>
      <c r="N1195" s="1046"/>
      <c r="V1195" s="189"/>
      <c r="W1195" s="195"/>
      <c r="X1195" s="195"/>
      <c r="Y1195" s="163" t="s">
        <v>431</v>
      </c>
      <c r="AC1195" s="195"/>
      <c r="AF1195" s="207"/>
    </row>
    <row r="1196" spans="1:32" s="160" customFormat="1" ht="12" x14ac:dyDescent="0.2">
      <c r="A1196" s="198"/>
      <c r="B1196" s="199" t="s">
        <v>3134</v>
      </c>
      <c r="C1196" s="1037" t="s">
        <v>3135</v>
      </c>
      <c r="D1196" s="1037"/>
      <c r="E1196" s="1037"/>
      <c r="F1196" s="1037"/>
      <c r="G1196" s="1037"/>
      <c r="H1196" s="1037"/>
      <c r="I1196" s="1037"/>
      <c r="J1196" s="1037"/>
      <c r="K1196" s="1037"/>
      <c r="L1196" s="1037"/>
      <c r="M1196" s="1037"/>
      <c r="N1196" s="1046"/>
      <c r="V1196" s="189"/>
      <c r="W1196" s="195"/>
      <c r="X1196" s="195"/>
      <c r="Y1196" s="163" t="s">
        <v>3135</v>
      </c>
      <c r="AC1196" s="195"/>
      <c r="AF1196" s="207"/>
    </row>
    <row r="1197" spans="1:32" s="160" customFormat="1" ht="12" x14ac:dyDescent="0.2">
      <c r="A1197" s="200"/>
      <c r="B1197" s="199" t="s">
        <v>423</v>
      </c>
      <c r="C1197" s="1037" t="s">
        <v>432</v>
      </c>
      <c r="D1197" s="1037"/>
      <c r="E1197" s="1037"/>
      <c r="F1197" s="201"/>
      <c r="G1197" s="201"/>
      <c r="H1197" s="201"/>
      <c r="I1197" s="201"/>
      <c r="J1197" s="202">
        <v>9.1300000000000008</v>
      </c>
      <c r="K1197" s="201" t="s">
        <v>3136</v>
      </c>
      <c r="L1197" s="202">
        <v>11.98</v>
      </c>
      <c r="M1197" s="201"/>
      <c r="N1197" s="203"/>
      <c r="V1197" s="189"/>
      <c r="W1197" s="195"/>
      <c r="X1197" s="195"/>
      <c r="Z1197" s="163" t="s">
        <v>432</v>
      </c>
      <c r="AC1197" s="195"/>
      <c r="AF1197" s="207"/>
    </row>
    <row r="1198" spans="1:32" s="160" customFormat="1" ht="12" x14ac:dyDescent="0.2">
      <c r="A1198" s="200"/>
      <c r="B1198" s="199" t="s">
        <v>434</v>
      </c>
      <c r="C1198" s="1037" t="s">
        <v>435</v>
      </c>
      <c r="D1198" s="1037"/>
      <c r="E1198" s="1037"/>
      <c r="F1198" s="201"/>
      <c r="G1198" s="201"/>
      <c r="H1198" s="201"/>
      <c r="I1198" s="201"/>
      <c r="J1198" s="202">
        <v>1.47</v>
      </c>
      <c r="K1198" s="201" t="s">
        <v>3136</v>
      </c>
      <c r="L1198" s="202">
        <v>1.93</v>
      </c>
      <c r="M1198" s="201"/>
      <c r="N1198" s="203"/>
      <c r="V1198" s="189"/>
      <c r="W1198" s="195"/>
      <c r="X1198" s="195"/>
      <c r="Z1198" s="163" t="s">
        <v>435</v>
      </c>
      <c r="AC1198" s="195"/>
      <c r="AF1198" s="207"/>
    </row>
    <row r="1199" spans="1:32" s="160" customFormat="1" ht="12" x14ac:dyDescent="0.2">
      <c r="A1199" s="200"/>
      <c r="B1199" s="199" t="s">
        <v>437</v>
      </c>
      <c r="C1199" s="1037" t="s">
        <v>438</v>
      </c>
      <c r="D1199" s="1037"/>
      <c r="E1199" s="1037"/>
      <c r="F1199" s="201"/>
      <c r="G1199" s="201"/>
      <c r="H1199" s="201"/>
      <c r="I1199" s="201"/>
      <c r="J1199" s="202">
        <v>0.12</v>
      </c>
      <c r="K1199" s="201" t="s">
        <v>3136</v>
      </c>
      <c r="L1199" s="202">
        <v>0.16</v>
      </c>
      <c r="M1199" s="201"/>
      <c r="N1199" s="203"/>
      <c r="V1199" s="189"/>
      <c r="W1199" s="195"/>
      <c r="X1199" s="195"/>
      <c r="Z1199" s="163" t="s">
        <v>438</v>
      </c>
      <c r="AC1199" s="195"/>
      <c r="AF1199" s="207"/>
    </row>
    <row r="1200" spans="1:32" s="160" customFormat="1" ht="12" x14ac:dyDescent="0.2">
      <c r="A1200" s="200"/>
      <c r="B1200" s="199" t="s">
        <v>439</v>
      </c>
      <c r="C1200" s="1037" t="s">
        <v>440</v>
      </c>
      <c r="D1200" s="1037"/>
      <c r="E1200" s="1037"/>
      <c r="F1200" s="201"/>
      <c r="G1200" s="201"/>
      <c r="H1200" s="201"/>
      <c r="I1200" s="201"/>
      <c r="J1200" s="202">
        <v>7.49</v>
      </c>
      <c r="K1200" s="201"/>
      <c r="L1200" s="202">
        <v>7.49</v>
      </c>
      <c r="M1200" s="201"/>
      <c r="N1200" s="203"/>
      <c r="V1200" s="189"/>
      <c r="W1200" s="195"/>
      <c r="X1200" s="195"/>
      <c r="Z1200" s="163" t="s">
        <v>440</v>
      </c>
      <c r="AC1200" s="195"/>
      <c r="AF1200" s="207"/>
    </row>
    <row r="1201" spans="1:32" s="160" customFormat="1" ht="12" x14ac:dyDescent="0.2">
      <c r="A1201" s="196"/>
      <c r="B1201" s="204" t="s">
        <v>2645</v>
      </c>
      <c r="C1201" s="1048" t="s">
        <v>2646</v>
      </c>
      <c r="D1201" s="1048"/>
      <c r="E1201" s="1048"/>
      <c r="F1201" s="205" t="s">
        <v>1017</v>
      </c>
      <c r="G1201" s="205" t="s">
        <v>423</v>
      </c>
      <c r="H1201" s="205"/>
      <c r="I1201" s="205" t="s">
        <v>423</v>
      </c>
      <c r="J1201" s="199"/>
      <c r="K1201" s="201"/>
      <c r="L1201" s="202"/>
      <c r="M1201" s="201"/>
      <c r="N1201" s="206"/>
      <c r="V1201" s="189"/>
      <c r="W1201" s="195"/>
      <c r="X1201" s="195"/>
      <c r="AC1201" s="195"/>
      <c r="AF1201" s="207" t="s">
        <v>2646</v>
      </c>
    </row>
    <row r="1202" spans="1:32" s="160" customFormat="1" ht="12" x14ac:dyDescent="0.2">
      <c r="A1202" s="200"/>
      <c r="B1202" s="199"/>
      <c r="C1202" s="1037" t="s">
        <v>443</v>
      </c>
      <c r="D1202" s="1037"/>
      <c r="E1202" s="1037"/>
      <c r="F1202" s="201" t="s">
        <v>444</v>
      </c>
      <c r="G1202" s="201" t="s">
        <v>2647</v>
      </c>
      <c r="H1202" s="201" t="s">
        <v>3136</v>
      </c>
      <c r="I1202" s="201" t="s">
        <v>3450</v>
      </c>
      <c r="J1202" s="202"/>
      <c r="K1202" s="201"/>
      <c r="L1202" s="202"/>
      <c r="M1202" s="201"/>
      <c r="N1202" s="203"/>
      <c r="V1202" s="189"/>
      <c r="W1202" s="195"/>
      <c r="X1202" s="195"/>
      <c r="AA1202" s="163" t="s">
        <v>443</v>
      </c>
      <c r="AC1202" s="195"/>
      <c r="AF1202" s="207"/>
    </row>
    <row r="1203" spans="1:32" s="160" customFormat="1" ht="12" x14ac:dyDescent="0.2">
      <c r="A1203" s="200"/>
      <c r="B1203" s="199"/>
      <c r="C1203" s="1037" t="s">
        <v>447</v>
      </c>
      <c r="D1203" s="1037"/>
      <c r="E1203" s="1037"/>
      <c r="F1203" s="201" t="s">
        <v>444</v>
      </c>
      <c r="G1203" s="201" t="s">
        <v>2649</v>
      </c>
      <c r="H1203" s="201" t="s">
        <v>3136</v>
      </c>
      <c r="I1203" s="201" t="s">
        <v>3297</v>
      </c>
      <c r="J1203" s="202"/>
      <c r="K1203" s="201"/>
      <c r="L1203" s="202"/>
      <c r="M1203" s="201"/>
      <c r="N1203" s="203"/>
      <c r="V1203" s="189"/>
      <c r="W1203" s="195"/>
      <c r="X1203" s="195"/>
      <c r="AA1203" s="163" t="s">
        <v>447</v>
      </c>
      <c r="AC1203" s="195"/>
      <c r="AF1203" s="207"/>
    </row>
    <row r="1204" spans="1:32" s="160" customFormat="1" ht="12" x14ac:dyDescent="0.2">
      <c r="A1204" s="200"/>
      <c r="B1204" s="199"/>
      <c r="C1204" s="1047" t="s">
        <v>450</v>
      </c>
      <c r="D1204" s="1047"/>
      <c r="E1204" s="1047"/>
      <c r="F1204" s="208"/>
      <c r="G1204" s="208"/>
      <c r="H1204" s="208"/>
      <c r="I1204" s="208"/>
      <c r="J1204" s="209">
        <v>18.09</v>
      </c>
      <c r="K1204" s="208"/>
      <c r="L1204" s="209">
        <v>21.4</v>
      </c>
      <c r="M1204" s="208"/>
      <c r="N1204" s="210"/>
      <c r="V1204" s="189"/>
      <c r="W1204" s="195"/>
      <c r="X1204" s="195"/>
      <c r="AB1204" s="163" t="s">
        <v>450</v>
      </c>
      <c r="AC1204" s="195"/>
      <c r="AF1204" s="207"/>
    </row>
    <row r="1205" spans="1:32" s="160" customFormat="1" ht="12" x14ac:dyDescent="0.2">
      <c r="A1205" s="200"/>
      <c r="B1205" s="199"/>
      <c r="C1205" s="1037" t="s">
        <v>451</v>
      </c>
      <c r="D1205" s="1037"/>
      <c r="E1205" s="1037"/>
      <c r="F1205" s="201"/>
      <c r="G1205" s="201"/>
      <c r="H1205" s="201"/>
      <c r="I1205" s="201"/>
      <c r="J1205" s="202"/>
      <c r="K1205" s="201"/>
      <c r="L1205" s="202">
        <v>12.14</v>
      </c>
      <c r="M1205" s="201"/>
      <c r="N1205" s="203"/>
      <c r="V1205" s="189"/>
      <c r="W1205" s="195"/>
      <c r="X1205" s="195"/>
      <c r="AA1205" s="163" t="s">
        <v>451</v>
      </c>
      <c r="AC1205" s="195"/>
      <c r="AF1205" s="207"/>
    </row>
    <row r="1206" spans="1:32" s="160" customFormat="1" ht="45" x14ac:dyDescent="0.2">
      <c r="A1206" s="200"/>
      <c r="B1206" s="199" t="s">
        <v>2540</v>
      </c>
      <c r="C1206" s="1037" t="s">
        <v>2541</v>
      </c>
      <c r="D1206" s="1037"/>
      <c r="E1206" s="1037"/>
      <c r="F1206" s="201" t="s">
        <v>454</v>
      </c>
      <c r="G1206" s="201" t="s">
        <v>1241</v>
      </c>
      <c r="H1206" s="201"/>
      <c r="I1206" s="201" t="s">
        <v>1241</v>
      </c>
      <c r="J1206" s="202"/>
      <c r="K1206" s="201"/>
      <c r="L1206" s="202">
        <v>14.69</v>
      </c>
      <c r="M1206" s="201"/>
      <c r="N1206" s="203"/>
      <c r="V1206" s="189"/>
      <c r="W1206" s="195"/>
      <c r="X1206" s="195"/>
      <c r="AA1206" s="163" t="s">
        <v>2541</v>
      </c>
      <c r="AC1206" s="195"/>
      <c r="AF1206" s="207"/>
    </row>
    <row r="1207" spans="1:32" s="160" customFormat="1" ht="45" x14ac:dyDescent="0.2">
      <c r="A1207" s="200"/>
      <c r="B1207" s="199" t="s">
        <v>2542</v>
      </c>
      <c r="C1207" s="1037" t="s">
        <v>2543</v>
      </c>
      <c r="D1207" s="1037"/>
      <c r="E1207" s="1037"/>
      <c r="F1207" s="201" t="s">
        <v>454</v>
      </c>
      <c r="G1207" s="201" t="s">
        <v>974</v>
      </c>
      <c r="H1207" s="201"/>
      <c r="I1207" s="201" t="s">
        <v>974</v>
      </c>
      <c r="J1207" s="202"/>
      <c r="K1207" s="201"/>
      <c r="L1207" s="202">
        <v>8.74</v>
      </c>
      <c r="M1207" s="201"/>
      <c r="N1207" s="203"/>
      <c r="V1207" s="189"/>
      <c r="W1207" s="195"/>
      <c r="X1207" s="195"/>
      <c r="AA1207" s="163" t="s">
        <v>2543</v>
      </c>
      <c r="AC1207" s="195"/>
      <c r="AF1207" s="207"/>
    </row>
    <row r="1208" spans="1:32" s="160" customFormat="1" ht="12" x14ac:dyDescent="0.2">
      <c r="A1208" s="211"/>
      <c r="B1208" s="212"/>
      <c r="C1208" s="1039" t="s">
        <v>459</v>
      </c>
      <c r="D1208" s="1039"/>
      <c r="E1208" s="1039"/>
      <c r="F1208" s="192"/>
      <c r="G1208" s="192"/>
      <c r="H1208" s="192"/>
      <c r="I1208" s="192"/>
      <c r="J1208" s="193"/>
      <c r="K1208" s="192"/>
      <c r="L1208" s="193">
        <v>44.83</v>
      </c>
      <c r="M1208" s="208"/>
      <c r="N1208" s="194"/>
      <c r="V1208" s="189"/>
      <c r="W1208" s="195"/>
      <c r="X1208" s="195"/>
      <c r="AC1208" s="195" t="s">
        <v>459</v>
      </c>
      <c r="AF1208" s="207"/>
    </row>
    <row r="1209" spans="1:32" s="160" customFormat="1" ht="33.75" x14ac:dyDescent="0.2">
      <c r="A1209" s="190" t="s">
        <v>1869</v>
      </c>
      <c r="B1209" s="191" t="s">
        <v>3499</v>
      </c>
      <c r="C1209" s="1039" t="s">
        <v>3500</v>
      </c>
      <c r="D1209" s="1039"/>
      <c r="E1209" s="1039"/>
      <c r="F1209" s="192" t="s">
        <v>1017</v>
      </c>
      <c r="G1209" s="192"/>
      <c r="H1209" s="192"/>
      <c r="I1209" s="192" t="s">
        <v>423</v>
      </c>
      <c r="J1209" s="193">
        <v>4142.25</v>
      </c>
      <c r="K1209" s="192" t="s">
        <v>566</v>
      </c>
      <c r="L1209" s="193">
        <v>450.43</v>
      </c>
      <c r="M1209" s="192" t="s">
        <v>567</v>
      </c>
      <c r="N1209" s="194">
        <v>4225</v>
      </c>
      <c r="V1209" s="189"/>
      <c r="W1209" s="195"/>
      <c r="X1209" s="195" t="s">
        <v>3500</v>
      </c>
      <c r="AC1209" s="195"/>
      <c r="AF1209" s="207"/>
    </row>
    <row r="1210" spans="1:32" s="160" customFormat="1" ht="12" x14ac:dyDescent="0.2">
      <c r="A1210" s="211"/>
      <c r="B1210" s="212"/>
      <c r="C1210" s="168" t="s">
        <v>462</v>
      </c>
      <c r="D1210" s="213"/>
      <c r="E1210" s="213"/>
      <c r="F1210" s="214"/>
      <c r="G1210" s="214"/>
      <c r="H1210" s="214"/>
      <c r="I1210" s="214"/>
      <c r="J1210" s="215"/>
      <c r="K1210" s="214"/>
      <c r="L1210" s="215"/>
      <c r="M1210" s="216"/>
      <c r="N1210" s="217"/>
      <c r="V1210" s="189"/>
      <c r="W1210" s="195"/>
      <c r="X1210" s="195"/>
      <c r="AC1210" s="195"/>
      <c r="AF1210" s="207"/>
    </row>
    <row r="1211" spans="1:32" s="160" customFormat="1" ht="12" x14ac:dyDescent="0.2">
      <c r="A1211" s="196"/>
      <c r="B1211" s="197"/>
      <c r="C1211" s="1037" t="s">
        <v>3501</v>
      </c>
      <c r="D1211" s="1037"/>
      <c r="E1211" s="1037"/>
      <c r="F1211" s="1037"/>
      <c r="G1211" s="1037"/>
      <c r="H1211" s="1037"/>
      <c r="I1211" s="1037"/>
      <c r="J1211" s="1037"/>
      <c r="K1211" s="1037"/>
      <c r="L1211" s="1037"/>
      <c r="M1211" s="1037"/>
      <c r="N1211" s="1046"/>
      <c r="V1211" s="189"/>
      <c r="W1211" s="195"/>
      <c r="X1211" s="195"/>
      <c r="AC1211" s="195"/>
      <c r="AD1211" s="163" t="s">
        <v>3501</v>
      </c>
      <c r="AF1211" s="207"/>
    </row>
    <row r="1212" spans="1:32" s="160" customFormat="1" ht="22.5" x14ac:dyDescent="0.2">
      <c r="A1212" s="198"/>
      <c r="B1212" s="199" t="s">
        <v>568</v>
      </c>
      <c r="C1212" s="1037" t="s">
        <v>569</v>
      </c>
      <c r="D1212" s="1037"/>
      <c r="E1212" s="1037"/>
      <c r="F1212" s="1037"/>
      <c r="G1212" s="1037"/>
      <c r="H1212" s="1037"/>
      <c r="I1212" s="1037"/>
      <c r="J1212" s="1037"/>
      <c r="K1212" s="1037"/>
      <c r="L1212" s="1037"/>
      <c r="M1212" s="1037"/>
      <c r="N1212" s="1046"/>
      <c r="V1212" s="189"/>
      <c r="W1212" s="195"/>
      <c r="X1212" s="195"/>
      <c r="Y1212" s="163" t="s">
        <v>569</v>
      </c>
      <c r="AC1212" s="195"/>
      <c r="AF1212" s="207"/>
    </row>
    <row r="1213" spans="1:32" s="160" customFormat="1" ht="45" x14ac:dyDescent="0.2">
      <c r="A1213" s="190" t="s">
        <v>1873</v>
      </c>
      <c r="B1213" s="191" t="s">
        <v>3143</v>
      </c>
      <c r="C1213" s="1039" t="s">
        <v>3144</v>
      </c>
      <c r="D1213" s="1039"/>
      <c r="E1213" s="1039"/>
      <c r="F1213" s="192" t="s">
        <v>1017</v>
      </c>
      <c r="G1213" s="192"/>
      <c r="H1213" s="192"/>
      <c r="I1213" s="192" t="s">
        <v>423</v>
      </c>
      <c r="J1213" s="193"/>
      <c r="K1213" s="192"/>
      <c r="L1213" s="193"/>
      <c r="M1213" s="192"/>
      <c r="N1213" s="194"/>
      <c r="V1213" s="189"/>
      <c r="W1213" s="195"/>
      <c r="X1213" s="195" t="s">
        <v>3144</v>
      </c>
      <c r="AC1213" s="195"/>
      <c r="AF1213" s="207"/>
    </row>
    <row r="1214" spans="1:32" s="160" customFormat="1" ht="33.75" x14ac:dyDescent="0.2">
      <c r="A1214" s="198"/>
      <c r="B1214" s="199" t="s">
        <v>430</v>
      </c>
      <c r="C1214" s="1037" t="s">
        <v>431</v>
      </c>
      <c r="D1214" s="1037"/>
      <c r="E1214" s="1037"/>
      <c r="F1214" s="1037"/>
      <c r="G1214" s="1037"/>
      <c r="H1214" s="1037"/>
      <c r="I1214" s="1037"/>
      <c r="J1214" s="1037"/>
      <c r="K1214" s="1037"/>
      <c r="L1214" s="1037"/>
      <c r="M1214" s="1037"/>
      <c r="N1214" s="1046"/>
      <c r="V1214" s="189"/>
      <c r="W1214" s="195"/>
      <c r="X1214" s="195"/>
      <c r="Y1214" s="163" t="s">
        <v>431</v>
      </c>
      <c r="AC1214" s="195"/>
      <c r="AF1214" s="207"/>
    </row>
    <row r="1215" spans="1:32" s="160" customFormat="1" ht="12" x14ac:dyDescent="0.2">
      <c r="A1215" s="200"/>
      <c r="B1215" s="199" t="s">
        <v>423</v>
      </c>
      <c r="C1215" s="1037" t="s">
        <v>432</v>
      </c>
      <c r="D1215" s="1037"/>
      <c r="E1215" s="1037"/>
      <c r="F1215" s="201"/>
      <c r="G1215" s="201"/>
      <c r="H1215" s="201"/>
      <c r="I1215" s="201"/>
      <c r="J1215" s="202">
        <v>20.440000000000001</v>
      </c>
      <c r="K1215" s="201" t="s">
        <v>436</v>
      </c>
      <c r="L1215" s="202">
        <v>25.55</v>
      </c>
      <c r="M1215" s="201"/>
      <c r="N1215" s="203"/>
      <c r="V1215" s="189"/>
      <c r="W1215" s="195"/>
      <c r="X1215" s="195"/>
      <c r="Z1215" s="163" t="s">
        <v>432</v>
      </c>
      <c r="AC1215" s="195"/>
      <c r="AF1215" s="207"/>
    </row>
    <row r="1216" spans="1:32" s="160" customFormat="1" ht="12" x14ac:dyDescent="0.2">
      <c r="A1216" s="200"/>
      <c r="B1216" s="199" t="s">
        <v>434</v>
      </c>
      <c r="C1216" s="1037" t="s">
        <v>435</v>
      </c>
      <c r="D1216" s="1037"/>
      <c r="E1216" s="1037"/>
      <c r="F1216" s="201"/>
      <c r="G1216" s="201"/>
      <c r="H1216" s="201"/>
      <c r="I1216" s="201"/>
      <c r="J1216" s="202">
        <v>33.47</v>
      </c>
      <c r="K1216" s="201" t="s">
        <v>436</v>
      </c>
      <c r="L1216" s="202">
        <v>41.84</v>
      </c>
      <c r="M1216" s="201"/>
      <c r="N1216" s="203"/>
      <c r="V1216" s="189"/>
      <c r="W1216" s="195"/>
      <c r="X1216" s="195"/>
      <c r="Z1216" s="163" t="s">
        <v>435</v>
      </c>
      <c r="AC1216" s="195"/>
      <c r="AF1216" s="207"/>
    </row>
    <row r="1217" spans="1:32" s="160" customFormat="1" ht="12" x14ac:dyDescent="0.2">
      <c r="A1217" s="200"/>
      <c r="B1217" s="199" t="s">
        <v>437</v>
      </c>
      <c r="C1217" s="1037" t="s">
        <v>438</v>
      </c>
      <c r="D1217" s="1037"/>
      <c r="E1217" s="1037"/>
      <c r="F1217" s="201"/>
      <c r="G1217" s="201"/>
      <c r="H1217" s="201"/>
      <c r="I1217" s="201"/>
      <c r="J1217" s="202">
        <v>3.42</v>
      </c>
      <c r="K1217" s="201" t="s">
        <v>436</v>
      </c>
      <c r="L1217" s="202">
        <v>4.28</v>
      </c>
      <c r="M1217" s="201"/>
      <c r="N1217" s="203"/>
      <c r="V1217" s="189"/>
      <c r="W1217" s="195"/>
      <c r="X1217" s="195"/>
      <c r="Z1217" s="163" t="s">
        <v>438</v>
      </c>
      <c r="AC1217" s="195"/>
      <c r="AF1217" s="207"/>
    </row>
    <row r="1218" spans="1:32" s="160" customFormat="1" ht="12" x14ac:dyDescent="0.2">
      <c r="A1218" s="200"/>
      <c r="B1218" s="199" t="s">
        <v>439</v>
      </c>
      <c r="C1218" s="1037" t="s">
        <v>440</v>
      </c>
      <c r="D1218" s="1037"/>
      <c r="E1218" s="1037"/>
      <c r="F1218" s="201"/>
      <c r="G1218" s="201"/>
      <c r="H1218" s="201"/>
      <c r="I1218" s="201"/>
      <c r="J1218" s="202">
        <v>2.94</v>
      </c>
      <c r="K1218" s="201"/>
      <c r="L1218" s="202">
        <v>2.94</v>
      </c>
      <c r="M1218" s="201"/>
      <c r="N1218" s="203"/>
      <c r="V1218" s="189"/>
      <c r="W1218" s="195"/>
      <c r="X1218" s="195"/>
      <c r="Z1218" s="163" t="s">
        <v>440</v>
      </c>
      <c r="AC1218" s="195"/>
      <c r="AF1218" s="207"/>
    </row>
    <row r="1219" spans="1:32" s="160" customFormat="1" ht="12" x14ac:dyDescent="0.2">
      <c r="A1219" s="200"/>
      <c r="B1219" s="199"/>
      <c r="C1219" s="1037" t="s">
        <v>443</v>
      </c>
      <c r="D1219" s="1037"/>
      <c r="E1219" s="1037"/>
      <c r="F1219" s="201" t="s">
        <v>444</v>
      </c>
      <c r="G1219" s="201" t="s">
        <v>3145</v>
      </c>
      <c r="H1219" s="201" t="s">
        <v>436</v>
      </c>
      <c r="I1219" s="201" t="s">
        <v>2648</v>
      </c>
      <c r="J1219" s="202"/>
      <c r="K1219" s="201"/>
      <c r="L1219" s="202"/>
      <c r="M1219" s="201"/>
      <c r="N1219" s="203"/>
      <c r="V1219" s="189"/>
      <c r="W1219" s="195"/>
      <c r="X1219" s="195"/>
      <c r="AA1219" s="163" t="s">
        <v>443</v>
      </c>
      <c r="AC1219" s="195"/>
      <c r="AF1219" s="207"/>
    </row>
    <row r="1220" spans="1:32" s="160" customFormat="1" ht="12" x14ac:dyDescent="0.2">
      <c r="A1220" s="200"/>
      <c r="B1220" s="199"/>
      <c r="C1220" s="1037" t="s">
        <v>447</v>
      </c>
      <c r="D1220" s="1037"/>
      <c r="E1220" s="1037"/>
      <c r="F1220" s="201" t="s">
        <v>444</v>
      </c>
      <c r="G1220" s="201" t="s">
        <v>2762</v>
      </c>
      <c r="H1220" s="201" t="s">
        <v>436</v>
      </c>
      <c r="I1220" s="201" t="s">
        <v>3146</v>
      </c>
      <c r="J1220" s="202"/>
      <c r="K1220" s="201"/>
      <c r="L1220" s="202"/>
      <c r="M1220" s="201"/>
      <c r="N1220" s="203"/>
      <c r="V1220" s="189"/>
      <c r="W1220" s="195"/>
      <c r="X1220" s="195"/>
      <c r="AA1220" s="163" t="s">
        <v>447</v>
      </c>
      <c r="AC1220" s="195"/>
      <c r="AF1220" s="207"/>
    </row>
    <row r="1221" spans="1:32" s="160" customFormat="1" ht="12" x14ac:dyDescent="0.2">
      <c r="A1221" s="200"/>
      <c r="B1221" s="199"/>
      <c r="C1221" s="1047" t="s">
        <v>450</v>
      </c>
      <c r="D1221" s="1047"/>
      <c r="E1221" s="1047"/>
      <c r="F1221" s="208"/>
      <c r="G1221" s="208"/>
      <c r="H1221" s="208"/>
      <c r="I1221" s="208"/>
      <c r="J1221" s="209">
        <v>56.85</v>
      </c>
      <c r="K1221" s="208"/>
      <c r="L1221" s="209">
        <v>70.33</v>
      </c>
      <c r="M1221" s="208"/>
      <c r="N1221" s="210"/>
      <c r="V1221" s="189"/>
      <c r="W1221" s="195"/>
      <c r="X1221" s="195"/>
      <c r="AB1221" s="163" t="s">
        <v>450</v>
      </c>
      <c r="AC1221" s="195"/>
      <c r="AF1221" s="207"/>
    </row>
    <row r="1222" spans="1:32" s="160" customFormat="1" ht="12" x14ac:dyDescent="0.2">
      <c r="A1222" s="200"/>
      <c r="B1222" s="199"/>
      <c r="C1222" s="1037" t="s">
        <v>451</v>
      </c>
      <c r="D1222" s="1037"/>
      <c r="E1222" s="1037"/>
      <c r="F1222" s="201"/>
      <c r="G1222" s="201"/>
      <c r="H1222" s="201"/>
      <c r="I1222" s="201"/>
      <c r="J1222" s="202"/>
      <c r="K1222" s="201"/>
      <c r="L1222" s="202">
        <v>29.83</v>
      </c>
      <c r="M1222" s="201"/>
      <c r="N1222" s="203"/>
      <c r="V1222" s="189"/>
      <c r="W1222" s="195"/>
      <c r="X1222" s="195"/>
      <c r="AA1222" s="163" t="s">
        <v>451</v>
      </c>
      <c r="AC1222" s="195"/>
      <c r="AF1222" s="207"/>
    </row>
    <row r="1223" spans="1:32" s="160" customFormat="1" ht="22.5" x14ac:dyDescent="0.2">
      <c r="A1223" s="200"/>
      <c r="B1223" s="199" t="s">
        <v>3147</v>
      </c>
      <c r="C1223" s="1037" t="s">
        <v>3148</v>
      </c>
      <c r="D1223" s="1037"/>
      <c r="E1223" s="1037"/>
      <c r="F1223" s="201" t="s">
        <v>454</v>
      </c>
      <c r="G1223" s="201" t="s">
        <v>558</v>
      </c>
      <c r="H1223" s="201"/>
      <c r="I1223" s="201" t="s">
        <v>558</v>
      </c>
      <c r="J1223" s="202"/>
      <c r="K1223" s="201"/>
      <c r="L1223" s="202">
        <v>28.94</v>
      </c>
      <c r="M1223" s="201"/>
      <c r="N1223" s="203"/>
      <c r="V1223" s="189"/>
      <c r="W1223" s="195"/>
      <c r="X1223" s="195"/>
      <c r="AA1223" s="163" t="s">
        <v>3148</v>
      </c>
      <c r="AC1223" s="195"/>
      <c r="AF1223" s="207"/>
    </row>
    <row r="1224" spans="1:32" s="160" customFormat="1" ht="22.5" x14ac:dyDescent="0.2">
      <c r="A1224" s="200"/>
      <c r="B1224" s="199" t="s">
        <v>3149</v>
      </c>
      <c r="C1224" s="1037" t="s">
        <v>3150</v>
      </c>
      <c r="D1224" s="1037"/>
      <c r="E1224" s="1037"/>
      <c r="F1224" s="201" t="s">
        <v>454</v>
      </c>
      <c r="G1224" s="201" t="s">
        <v>544</v>
      </c>
      <c r="H1224" s="201"/>
      <c r="I1224" s="201" t="s">
        <v>544</v>
      </c>
      <c r="J1224" s="202"/>
      <c r="K1224" s="201"/>
      <c r="L1224" s="202">
        <v>15.21</v>
      </c>
      <c r="M1224" s="201"/>
      <c r="N1224" s="203"/>
      <c r="V1224" s="189"/>
      <c r="W1224" s="195"/>
      <c r="X1224" s="195"/>
      <c r="AA1224" s="163" t="s">
        <v>3150</v>
      </c>
      <c r="AC1224" s="195"/>
      <c r="AF1224" s="207"/>
    </row>
    <row r="1225" spans="1:32" s="160" customFormat="1" ht="12" x14ac:dyDescent="0.2">
      <c r="A1225" s="211"/>
      <c r="B1225" s="212"/>
      <c r="C1225" s="1039" t="s">
        <v>459</v>
      </c>
      <c r="D1225" s="1039"/>
      <c r="E1225" s="1039"/>
      <c r="F1225" s="192"/>
      <c r="G1225" s="192"/>
      <c r="H1225" s="192"/>
      <c r="I1225" s="192"/>
      <c r="J1225" s="193"/>
      <c r="K1225" s="192"/>
      <c r="L1225" s="193">
        <v>114.48</v>
      </c>
      <c r="M1225" s="208"/>
      <c r="N1225" s="194"/>
      <c r="V1225" s="189"/>
      <c r="W1225" s="195"/>
      <c r="X1225" s="195"/>
      <c r="AC1225" s="195" t="s">
        <v>459</v>
      </c>
      <c r="AF1225" s="207"/>
    </row>
    <row r="1226" spans="1:32" s="160" customFormat="1" ht="56.25" x14ac:dyDescent="0.2">
      <c r="A1226" s="190" t="s">
        <v>3502</v>
      </c>
      <c r="B1226" s="191" t="s">
        <v>3503</v>
      </c>
      <c r="C1226" s="1039" t="s">
        <v>3504</v>
      </c>
      <c r="D1226" s="1039"/>
      <c r="E1226" s="1039"/>
      <c r="F1226" s="192" t="s">
        <v>1017</v>
      </c>
      <c r="G1226" s="192"/>
      <c r="H1226" s="192"/>
      <c r="I1226" s="192" t="s">
        <v>423</v>
      </c>
      <c r="J1226" s="193">
        <v>157779.25</v>
      </c>
      <c r="K1226" s="192" t="s">
        <v>1361</v>
      </c>
      <c r="L1226" s="193">
        <v>32192.14</v>
      </c>
      <c r="M1226" s="192" t="s">
        <v>1362</v>
      </c>
      <c r="N1226" s="194">
        <v>159673</v>
      </c>
      <c r="V1226" s="189"/>
      <c r="W1226" s="195"/>
      <c r="X1226" s="195" t="s">
        <v>3504</v>
      </c>
      <c r="AC1226" s="195"/>
      <c r="AF1226" s="207"/>
    </row>
    <row r="1227" spans="1:32" s="160" customFormat="1" ht="12" x14ac:dyDescent="0.2">
      <c r="A1227" s="211"/>
      <c r="B1227" s="212"/>
      <c r="C1227" s="168" t="s">
        <v>3039</v>
      </c>
      <c r="D1227" s="213"/>
      <c r="E1227" s="213"/>
      <c r="F1227" s="214"/>
      <c r="G1227" s="214"/>
      <c r="H1227" s="214"/>
      <c r="I1227" s="214"/>
      <c r="J1227" s="215"/>
      <c r="K1227" s="214"/>
      <c r="L1227" s="215"/>
      <c r="M1227" s="216"/>
      <c r="N1227" s="217"/>
      <c r="V1227" s="189"/>
      <c r="W1227" s="195"/>
      <c r="X1227" s="195"/>
      <c r="AC1227" s="195"/>
      <c r="AF1227" s="207"/>
    </row>
    <row r="1228" spans="1:32" s="160" customFormat="1" ht="12" x14ac:dyDescent="0.2">
      <c r="A1228" s="196"/>
      <c r="B1228" s="197"/>
      <c r="C1228" s="1037" t="s">
        <v>3505</v>
      </c>
      <c r="D1228" s="1037"/>
      <c r="E1228" s="1037"/>
      <c r="F1228" s="1037"/>
      <c r="G1228" s="1037"/>
      <c r="H1228" s="1037"/>
      <c r="I1228" s="1037"/>
      <c r="J1228" s="1037"/>
      <c r="K1228" s="1037"/>
      <c r="L1228" s="1037"/>
      <c r="M1228" s="1037"/>
      <c r="N1228" s="1046"/>
      <c r="V1228" s="189"/>
      <c r="W1228" s="195"/>
      <c r="X1228" s="195"/>
      <c r="AC1228" s="195"/>
      <c r="AD1228" s="163" t="s">
        <v>3505</v>
      </c>
      <c r="AF1228" s="207"/>
    </row>
    <row r="1229" spans="1:32" s="160" customFormat="1" ht="22.5" x14ac:dyDescent="0.2">
      <c r="A1229" s="198"/>
      <c r="B1229" s="199" t="s">
        <v>1365</v>
      </c>
      <c r="C1229" s="1037" t="s">
        <v>1366</v>
      </c>
      <c r="D1229" s="1037"/>
      <c r="E1229" s="1037"/>
      <c r="F1229" s="1037"/>
      <c r="G1229" s="1037"/>
      <c r="H1229" s="1037"/>
      <c r="I1229" s="1037"/>
      <c r="J1229" s="1037"/>
      <c r="K1229" s="1037"/>
      <c r="L1229" s="1037"/>
      <c r="M1229" s="1037"/>
      <c r="N1229" s="1046"/>
      <c r="V1229" s="189"/>
      <c r="W1229" s="195"/>
      <c r="X1229" s="195"/>
      <c r="Y1229" s="163" t="s">
        <v>1366</v>
      </c>
      <c r="AC1229" s="195"/>
      <c r="AF1229" s="207"/>
    </row>
    <row r="1230" spans="1:32" s="160" customFormat="1" ht="56.25" x14ac:dyDescent="0.2">
      <c r="A1230" s="190" t="s">
        <v>1225</v>
      </c>
      <c r="B1230" s="191" t="s">
        <v>3506</v>
      </c>
      <c r="C1230" s="1039" t="s">
        <v>3507</v>
      </c>
      <c r="D1230" s="1039"/>
      <c r="E1230" s="1039"/>
      <c r="F1230" s="192" t="s">
        <v>532</v>
      </c>
      <c r="G1230" s="192"/>
      <c r="H1230" s="192"/>
      <c r="I1230" s="192" t="s">
        <v>3508</v>
      </c>
      <c r="J1230" s="193"/>
      <c r="K1230" s="192"/>
      <c r="L1230" s="193"/>
      <c r="M1230" s="192"/>
      <c r="N1230" s="194"/>
      <c r="V1230" s="189"/>
      <c r="W1230" s="195"/>
      <c r="X1230" s="195" t="s">
        <v>3507</v>
      </c>
      <c r="AC1230" s="195"/>
      <c r="AF1230" s="207"/>
    </row>
    <row r="1231" spans="1:32" s="160" customFormat="1" ht="12" x14ac:dyDescent="0.2">
      <c r="A1231" s="196"/>
      <c r="B1231" s="197"/>
      <c r="C1231" s="1037" t="s">
        <v>3509</v>
      </c>
      <c r="D1231" s="1037"/>
      <c r="E1231" s="1037"/>
      <c r="F1231" s="1037"/>
      <c r="G1231" s="1037"/>
      <c r="H1231" s="1037"/>
      <c r="I1231" s="1037"/>
      <c r="J1231" s="1037"/>
      <c r="K1231" s="1037"/>
      <c r="L1231" s="1037"/>
      <c r="M1231" s="1037"/>
      <c r="N1231" s="1046"/>
      <c r="V1231" s="189"/>
      <c r="W1231" s="195"/>
      <c r="X1231" s="195"/>
      <c r="AC1231" s="195"/>
      <c r="AE1231" s="163" t="s">
        <v>3509</v>
      </c>
      <c r="AF1231" s="207"/>
    </row>
    <row r="1232" spans="1:32" s="160" customFormat="1" ht="33.75" x14ac:dyDescent="0.2">
      <c r="A1232" s="198"/>
      <c r="B1232" s="199" t="s">
        <v>430</v>
      </c>
      <c r="C1232" s="1037" t="s">
        <v>431</v>
      </c>
      <c r="D1232" s="1037"/>
      <c r="E1232" s="1037"/>
      <c r="F1232" s="1037"/>
      <c r="G1232" s="1037"/>
      <c r="H1232" s="1037"/>
      <c r="I1232" s="1037"/>
      <c r="J1232" s="1037"/>
      <c r="K1232" s="1037"/>
      <c r="L1232" s="1037"/>
      <c r="M1232" s="1037"/>
      <c r="N1232" s="1046"/>
      <c r="V1232" s="189"/>
      <c r="W1232" s="195"/>
      <c r="X1232" s="195"/>
      <c r="Y1232" s="163" t="s">
        <v>431</v>
      </c>
      <c r="AC1232" s="195"/>
      <c r="AF1232" s="207"/>
    </row>
    <row r="1233" spans="1:32" s="160" customFormat="1" ht="12" x14ac:dyDescent="0.2">
      <c r="A1233" s="198"/>
      <c r="B1233" s="199" t="s">
        <v>3134</v>
      </c>
      <c r="C1233" s="1037" t="s">
        <v>3135</v>
      </c>
      <c r="D1233" s="1037"/>
      <c r="E1233" s="1037"/>
      <c r="F1233" s="1037"/>
      <c r="G1233" s="1037"/>
      <c r="H1233" s="1037"/>
      <c r="I1233" s="1037"/>
      <c r="J1233" s="1037"/>
      <c r="K1233" s="1037"/>
      <c r="L1233" s="1037"/>
      <c r="M1233" s="1037"/>
      <c r="N1233" s="1046"/>
      <c r="V1233" s="189"/>
      <c r="W1233" s="195"/>
      <c r="X1233" s="195"/>
      <c r="Y1233" s="163" t="s">
        <v>3135</v>
      </c>
      <c r="AC1233" s="195"/>
      <c r="AF1233" s="207"/>
    </row>
    <row r="1234" spans="1:32" s="160" customFormat="1" ht="12" x14ac:dyDescent="0.2">
      <c r="A1234" s="200"/>
      <c r="B1234" s="199" t="s">
        <v>423</v>
      </c>
      <c r="C1234" s="1037" t="s">
        <v>432</v>
      </c>
      <c r="D1234" s="1037"/>
      <c r="E1234" s="1037"/>
      <c r="F1234" s="201"/>
      <c r="G1234" s="201"/>
      <c r="H1234" s="201"/>
      <c r="I1234" s="201"/>
      <c r="J1234" s="202">
        <v>1232.3399999999999</v>
      </c>
      <c r="K1234" s="201" t="s">
        <v>3136</v>
      </c>
      <c r="L1234" s="202">
        <v>128.1</v>
      </c>
      <c r="M1234" s="201"/>
      <c r="N1234" s="203"/>
      <c r="V1234" s="189"/>
      <c r="W1234" s="195"/>
      <c r="X1234" s="195"/>
      <c r="Z1234" s="163" t="s">
        <v>432</v>
      </c>
      <c r="AC1234" s="195"/>
      <c r="AF1234" s="207"/>
    </row>
    <row r="1235" spans="1:32" s="160" customFormat="1" ht="12" x14ac:dyDescent="0.2">
      <c r="A1235" s="200"/>
      <c r="B1235" s="199" t="s">
        <v>434</v>
      </c>
      <c r="C1235" s="1037" t="s">
        <v>435</v>
      </c>
      <c r="D1235" s="1037"/>
      <c r="E1235" s="1037"/>
      <c r="F1235" s="201"/>
      <c r="G1235" s="201"/>
      <c r="H1235" s="201"/>
      <c r="I1235" s="201"/>
      <c r="J1235" s="202">
        <v>96.06</v>
      </c>
      <c r="K1235" s="201" t="s">
        <v>3136</v>
      </c>
      <c r="L1235" s="202">
        <v>9.99</v>
      </c>
      <c r="M1235" s="201"/>
      <c r="N1235" s="203"/>
      <c r="V1235" s="189"/>
      <c r="W1235" s="195"/>
      <c r="X1235" s="195"/>
      <c r="Z1235" s="163" t="s">
        <v>435</v>
      </c>
      <c r="AC1235" s="195"/>
      <c r="AF1235" s="207"/>
    </row>
    <row r="1236" spans="1:32" s="160" customFormat="1" ht="12" x14ac:dyDescent="0.2">
      <c r="A1236" s="200"/>
      <c r="B1236" s="199" t="s">
        <v>437</v>
      </c>
      <c r="C1236" s="1037" t="s">
        <v>438</v>
      </c>
      <c r="D1236" s="1037"/>
      <c r="E1236" s="1037"/>
      <c r="F1236" s="201"/>
      <c r="G1236" s="201"/>
      <c r="H1236" s="201"/>
      <c r="I1236" s="201"/>
      <c r="J1236" s="202">
        <v>11.88</v>
      </c>
      <c r="K1236" s="201" t="s">
        <v>3136</v>
      </c>
      <c r="L1236" s="202">
        <v>1.23</v>
      </c>
      <c r="M1236" s="201"/>
      <c r="N1236" s="203"/>
      <c r="V1236" s="189"/>
      <c r="W1236" s="195"/>
      <c r="X1236" s="195"/>
      <c r="Z1236" s="163" t="s">
        <v>438</v>
      </c>
      <c r="AC1236" s="195"/>
      <c r="AF1236" s="207"/>
    </row>
    <row r="1237" spans="1:32" s="160" customFormat="1" ht="12" x14ac:dyDescent="0.2">
      <c r="A1237" s="200"/>
      <c r="B1237" s="199" t="s">
        <v>439</v>
      </c>
      <c r="C1237" s="1037" t="s">
        <v>440</v>
      </c>
      <c r="D1237" s="1037"/>
      <c r="E1237" s="1037"/>
      <c r="F1237" s="201"/>
      <c r="G1237" s="201"/>
      <c r="H1237" s="201"/>
      <c r="I1237" s="201"/>
      <c r="J1237" s="202">
        <v>398.08</v>
      </c>
      <c r="K1237" s="201"/>
      <c r="L1237" s="202">
        <v>31.53</v>
      </c>
      <c r="M1237" s="201"/>
      <c r="N1237" s="203"/>
      <c r="V1237" s="189"/>
      <c r="W1237" s="195"/>
      <c r="X1237" s="195"/>
      <c r="Z1237" s="163" t="s">
        <v>440</v>
      </c>
      <c r="AC1237" s="195"/>
      <c r="AF1237" s="207"/>
    </row>
    <row r="1238" spans="1:32" s="160" customFormat="1" ht="12" x14ac:dyDescent="0.2">
      <c r="A1238" s="196"/>
      <c r="B1238" s="204" t="s">
        <v>1973</v>
      </c>
      <c r="C1238" s="1048" t="s">
        <v>3157</v>
      </c>
      <c r="D1238" s="1048"/>
      <c r="E1238" s="1048"/>
      <c r="F1238" s="205" t="s">
        <v>347</v>
      </c>
      <c r="G1238" s="205" t="s">
        <v>489</v>
      </c>
      <c r="H1238" s="205"/>
      <c r="I1238" s="205" t="s">
        <v>489</v>
      </c>
      <c r="J1238" s="199"/>
      <c r="K1238" s="201"/>
      <c r="L1238" s="202"/>
      <c r="M1238" s="201"/>
      <c r="N1238" s="206"/>
      <c r="V1238" s="189"/>
      <c r="W1238" s="195"/>
      <c r="X1238" s="195"/>
      <c r="AC1238" s="195"/>
      <c r="AF1238" s="207" t="s">
        <v>3157</v>
      </c>
    </row>
    <row r="1239" spans="1:32" s="160" customFormat="1" ht="12" x14ac:dyDescent="0.2">
      <c r="A1239" s="196"/>
      <c r="B1239" s="204" t="s">
        <v>3158</v>
      </c>
      <c r="C1239" s="1048" t="s">
        <v>3159</v>
      </c>
      <c r="D1239" s="1048"/>
      <c r="E1239" s="1048"/>
      <c r="F1239" s="205" t="s">
        <v>347</v>
      </c>
      <c r="G1239" s="205" t="s">
        <v>1004</v>
      </c>
      <c r="H1239" s="205"/>
      <c r="I1239" s="205" t="s">
        <v>3510</v>
      </c>
      <c r="J1239" s="199"/>
      <c r="K1239" s="201"/>
      <c r="L1239" s="202"/>
      <c r="M1239" s="201"/>
      <c r="N1239" s="206"/>
      <c r="V1239" s="189"/>
      <c r="W1239" s="195"/>
      <c r="X1239" s="195"/>
      <c r="AC1239" s="195"/>
      <c r="AF1239" s="207" t="s">
        <v>3159</v>
      </c>
    </row>
    <row r="1240" spans="1:32" s="160" customFormat="1" ht="12" x14ac:dyDescent="0.2">
      <c r="A1240" s="196"/>
      <c r="B1240" s="204" t="s">
        <v>3161</v>
      </c>
      <c r="C1240" s="1048" t="s">
        <v>3162</v>
      </c>
      <c r="D1240" s="1048"/>
      <c r="E1240" s="1048"/>
      <c r="F1240" s="205" t="s">
        <v>1017</v>
      </c>
      <c r="G1240" s="205" t="s">
        <v>489</v>
      </c>
      <c r="H1240" s="205"/>
      <c r="I1240" s="205" t="s">
        <v>489</v>
      </c>
      <c r="J1240" s="199"/>
      <c r="K1240" s="201"/>
      <c r="L1240" s="202"/>
      <c r="M1240" s="201"/>
      <c r="N1240" s="206"/>
      <c r="V1240" s="189"/>
      <c r="W1240" s="195"/>
      <c r="X1240" s="195"/>
      <c r="AC1240" s="195"/>
      <c r="AF1240" s="207" t="s">
        <v>3162</v>
      </c>
    </row>
    <row r="1241" spans="1:32" s="160" customFormat="1" ht="12" x14ac:dyDescent="0.2">
      <c r="A1241" s="196"/>
      <c r="B1241" s="204" t="s">
        <v>3161</v>
      </c>
      <c r="C1241" s="1048" t="s">
        <v>2532</v>
      </c>
      <c r="D1241" s="1048"/>
      <c r="E1241" s="1048"/>
      <c r="F1241" s="205" t="s">
        <v>488</v>
      </c>
      <c r="G1241" s="205" t="s">
        <v>489</v>
      </c>
      <c r="H1241" s="205"/>
      <c r="I1241" s="205" t="s">
        <v>489</v>
      </c>
      <c r="J1241" s="199"/>
      <c r="K1241" s="201"/>
      <c r="L1241" s="202"/>
      <c r="M1241" s="201"/>
      <c r="N1241" s="206"/>
      <c r="V1241" s="189"/>
      <c r="W1241" s="195"/>
      <c r="X1241" s="195"/>
      <c r="AC1241" s="195"/>
      <c r="AF1241" s="207" t="s">
        <v>2532</v>
      </c>
    </row>
    <row r="1242" spans="1:32" s="160" customFormat="1" ht="12" x14ac:dyDescent="0.2">
      <c r="A1242" s="196"/>
      <c r="B1242" s="204" t="s">
        <v>3163</v>
      </c>
      <c r="C1242" s="1048" t="s">
        <v>3164</v>
      </c>
      <c r="D1242" s="1048"/>
      <c r="E1242" s="1048"/>
      <c r="F1242" s="205" t="s">
        <v>1017</v>
      </c>
      <c r="G1242" s="205" t="s">
        <v>489</v>
      </c>
      <c r="H1242" s="205"/>
      <c r="I1242" s="205" t="s">
        <v>489</v>
      </c>
      <c r="J1242" s="199"/>
      <c r="K1242" s="201"/>
      <c r="L1242" s="202"/>
      <c r="M1242" s="201"/>
      <c r="N1242" s="206"/>
      <c r="V1242" s="189"/>
      <c r="W1242" s="195"/>
      <c r="X1242" s="195"/>
      <c r="AC1242" s="195"/>
      <c r="AF1242" s="207" t="s">
        <v>3164</v>
      </c>
    </row>
    <row r="1243" spans="1:32" s="160" customFormat="1" ht="12" x14ac:dyDescent="0.2">
      <c r="A1243" s="196"/>
      <c r="B1243" s="204" t="s">
        <v>3165</v>
      </c>
      <c r="C1243" s="1048" t="s">
        <v>3166</v>
      </c>
      <c r="D1243" s="1048"/>
      <c r="E1243" s="1048"/>
      <c r="F1243" s="205" t="s">
        <v>1017</v>
      </c>
      <c r="G1243" s="205" t="s">
        <v>489</v>
      </c>
      <c r="H1243" s="205"/>
      <c r="I1243" s="205" t="s">
        <v>489</v>
      </c>
      <c r="J1243" s="199"/>
      <c r="K1243" s="201"/>
      <c r="L1243" s="202"/>
      <c r="M1243" s="201"/>
      <c r="N1243" s="206"/>
      <c r="V1243" s="189"/>
      <c r="W1243" s="195"/>
      <c r="X1243" s="195"/>
      <c r="AC1243" s="195"/>
      <c r="AF1243" s="207" t="s">
        <v>3166</v>
      </c>
    </row>
    <row r="1244" spans="1:32" s="160" customFormat="1" ht="12" x14ac:dyDescent="0.2">
      <c r="A1244" s="200"/>
      <c r="B1244" s="199"/>
      <c r="C1244" s="1037" t="s">
        <v>443</v>
      </c>
      <c r="D1244" s="1037"/>
      <c r="E1244" s="1037"/>
      <c r="F1244" s="201" t="s">
        <v>444</v>
      </c>
      <c r="G1244" s="201" t="s">
        <v>1837</v>
      </c>
      <c r="H1244" s="201" t="s">
        <v>3136</v>
      </c>
      <c r="I1244" s="201" t="s">
        <v>3511</v>
      </c>
      <c r="J1244" s="202"/>
      <c r="K1244" s="201"/>
      <c r="L1244" s="202"/>
      <c r="M1244" s="201"/>
      <c r="N1244" s="203"/>
      <c r="V1244" s="189"/>
      <c r="W1244" s="195"/>
      <c r="X1244" s="195"/>
      <c r="AA1244" s="163" t="s">
        <v>443</v>
      </c>
      <c r="AC1244" s="195"/>
      <c r="AF1244" s="207"/>
    </row>
    <row r="1245" spans="1:32" s="160" customFormat="1" ht="12" x14ac:dyDescent="0.2">
      <c r="A1245" s="200"/>
      <c r="B1245" s="199"/>
      <c r="C1245" s="1037" t="s">
        <v>447</v>
      </c>
      <c r="D1245" s="1037"/>
      <c r="E1245" s="1037"/>
      <c r="F1245" s="201" t="s">
        <v>444</v>
      </c>
      <c r="G1245" s="201" t="s">
        <v>2966</v>
      </c>
      <c r="H1245" s="201" t="s">
        <v>3136</v>
      </c>
      <c r="I1245" s="201" t="s">
        <v>3512</v>
      </c>
      <c r="J1245" s="202"/>
      <c r="K1245" s="201"/>
      <c r="L1245" s="202"/>
      <c r="M1245" s="201"/>
      <c r="N1245" s="203"/>
      <c r="V1245" s="189"/>
      <c r="W1245" s="195"/>
      <c r="X1245" s="195"/>
      <c r="AA1245" s="163" t="s">
        <v>447</v>
      </c>
      <c r="AC1245" s="195"/>
      <c r="AF1245" s="207"/>
    </row>
    <row r="1246" spans="1:32" s="160" customFormat="1" ht="12" x14ac:dyDescent="0.2">
      <c r="A1246" s="200"/>
      <c r="B1246" s="199"/>
      <c r="C1246" s="1047" t="s">
        <v>450</v>
      </c>
      <c r="D1246" s="1047"/>
      <c r="E1246" s="1047"/>
      <c r="F1246" s="208"/>
      <c r="G1246" s="208"/>
      <c r="H1246" s="208"/>
      <c r="I1246" s="208"/>
      <c r="J1246" s="209">
        <v>1726.48</v>
      </c>
      <c r="K1246" s="208"/>
      <c r="L1246" s="209">
        <v>169.62</v>
      </c>
      <c r="M1246" s="208"/>
      <c r="N1246" s="210"/>
      <c r="V1246" s="189"/>
      <c r="W1246" s="195"/>
      <c r="X1246" s="195"/>
      <c r="AB1246" s="163" t="s">
        <v>450</v>
      </c>
      <c r="AC1246" s="195"/>
      <c r="AF1246" s="207"/>
    </row>
    <row r="1247" spans="1:32" s="160" customFormat="1" ht="12" x14ac:dyDescent="0.2">
      <c r="A1247" s="200"/>
      <c r="B1247" s="199"/>
      <c r="C1247" s="1037" t="s">
        <v>451</v>
      </c>
      <c r="D1247" s="1037"/>
      <c r="E1247" s="1037"/>
      <c r="F1247" s="201"/>
      <c r="G1247" s="201"/>
      <c r="H1247" s="201"/>
      <c r="I1247" s="201"/>
      <c r="J1247" s="202"/>
      <c r="K1247" s="201"/>
      <c r="L1247" s="202">
        <v>129.33000000000001</v>
      </c>
      <c r="M1247" s="201"/>
      <c r="N1247" s="203"/>
      <c r="V1247" s="189"/>
      <c r="W1247" s="195"/>
      <c r="X1247" s="195"/>
      <c r="AA1247" s="163" t="s">
        <v>451</v>
      </c>
      <c r="AC1247" s="195"/>
      <c r="AF1247" s="207"/>
    </row>
    <row r="1248" spans="1:32" s="160" customFormat="1" ht="45" x14ac:dyDescent="0.2">
      <c r="A1248" s="200"/>
      <c r="B1248" s="199" t="s">
        <v>2540</v>
      </c>
      <c r="C1248" s="1037" t="s">
        <v>2541</v>
      </c>
      <c r="D1248" s="1037"/>
      <c r="E1248" s="1037"/>
      <c r="F1248" s="201" t="s">
        <v>454</v>
      </c>
      <c r="G1248" s="201" t="s">
        <v>1241</v>
      </c>
      <c r="H1248" s="201"/>
      <c r="I1248" s="201" t="s">
        <v>1241</v>
      </c>
      <c r="J1248" s="202"/>
      <c r="K1248" s="201"/>
      <c r="L1248" s="202">
        <v>156.49</v>
      </c>
      <c r="M1248" s="201"/>
      <c r="N1248" s="203"/>
      <c r="V1248" s="189"/>
      <c r="W1248" s="195"/>
      <c r="X1248" s="195"/>
      <c r="AA1248" s="163" t="s">
        <v>2541</v>
      </c>
      <c r="AC1248" s="195"/>
      <c r="AF1248" s="207"/>
    </row>
    <row r="1249" spans="1:32" s="160" customFormat="1" ht="45" x14ac:dyDescent="0.2">
      <c r="A1249" s="200"/>
      <c r="B1249" s="199" t="s">
        <v>2542</v>
      </c>
      <c r="C1249" s="1037" t="s">
        <v>2543</v>
      </c>
      <c r="D1249" s="1037"/>
      <c r="E1249" s="1037"/>
      <c r="F1249" s="201" t="s">
        <v>454</v>
      </c>
      <c r="G1249" s="201" t="s">
        <v>974</v>
      </c>
      <c r="H1249" s="201"/>
      <c r="I1249" s="201" t="s">
        <v>974</v>
      </c>
      <c r="J1249" s="202"/>
      <c r="K1249" s="201"/>
      <c r="L1249" s="202">
        <v>93.12</v>
      </c>
      <c r="M1249" s="201"/>
      <c r="N1249" s="203"/>
      <c r="V1249" s="189"/>
      <c r="W1249" s="195"/>
      <c r="X1249" s="195"/>
      <c r="AA1249" s="163" t="s">
        <v>2543</v>
      </c>
      <c r="AC1249" s="195"/>
      <c r="AF1249" s="207"/>
    </row>
    <row r="1250" spans="1:32" s="160" customFormat="1" ht="12" x14ac:dyDescent="0.2">
      <c r="A1250" s="211"/>
      <c r="B1250" s="212"/>
      <c r="C1250" s="1039" t="s">
        <v>459</v>
      </c>
      <c r="D1250" s="1039"/>
      <c r="E1250" s="1039"/>
      <c r="F1250" s="192"/>
      <c r="G1250" s="192"/>
      <c r="H1250" s="192"/>
      <c r="I1250" s="192"/>
      <c r="J1250" s="193"/>
      <c r="K1250" s="192"/>
      <c r="L1250" s="193">
        <v>419.23</v>
      </c>
      <c r="M1250" s="208"/>
      <c r="N1250" s="194"/>
      <c r="V1250" s="189"/>
      <c r="W1250" s="195"/>
      <c r="X1250" s="195"/>
      <c r="AC1250" s="195" t="s">
        <v>459</v>
      </c>
      <c r="AF1250" s="207"/>
    </row>
    <row r="1251" spans="1:32" s="160" customFormat="1" ht="33.75" x14ac:dyDescent="0.2">
      <c r="A1251" s="190" t="s">
        <v>1877</v>
      </c>
      <c r="B1251" s="191" t="s">
        <v>3513</v>
      </c>
      <c r="C1251" s="1039" t="s">
        <v>3514</v>
      </c>
      <c r="D1251" s="1039"/>
      <c r="E1251" s="1039"/>
      <c r="F1251" s="192" t="s">
        <v>347</v>
      </c>
      <c r="G1251" s="192"/>
      <c r="H1251" s="192"/>
      <c r="I1251" s="192" t="s">
        <v>3510</v>
      </c>
      <c r="J1251" s="193">
        <v>84.05</v>
      </c>
      <c r="K1251" s="192"/>
      <c r="L1251" s="193">
        <v>665.68</v>
      </c>
      <c r="M1251" s="192"/>
      <c r="N1251" s="194"/>
      <c r="V1251" s="189"/>
      <c r="W1251" s="195"/>
      <c r="X1251" s="195" t="s">
        <v>3514</v>
      </c>
      <c r="AC1251" s="195"/>
      <c r="AF1251" s="207"/>
    </row>
    <row r="1252" spans="1:32" s="160" customFormat="1" ht="12" x14ac:dyDescent="0.2">
      <c r="A1252" s="211"/>
      <c r="B1252" s="212"/>
      <c r="C1252" s="168" t="s">
        <v>462</v>
      </c>
      <c r="D1252" s="213"/>
      <c r="E1252" s="213"/>
      <c r="F1252" s="214"/>
      <c r="G1252" s="214"/>
      <c r="H1252" s="214"/>
      <c r="I1252" s="214"/>
      <c r="J1252" s="215"/>
      <c r="K1252" s="214"/>
      <c r="L1252" s="215"/>
      <c r="M1252" s="216"/>
      <c r="N1252" s="217"/>
      <c r="V1252" s="189"/>
      <c r="W1252" s="195"/>
      <c r="X1252" s="195"/>
      <c r="AC1252" s="195"/>
      <c r="AF1252" s="207"/>
    </row>
    <row r="1253" spans="1:32" s="160" customFormat="1" ht="22.5" x14ac:dyDescent="0.2">
      <c r="A1253" s="190" t="s">
        <v>1208</v>
      </c>
      <c r="B1253" s="191" t="s">
        <v>3193</v>
      </c>
      <c r="C1253" s="1039" t="s">
        <v>3194</v>
      </c>
      <c r="D1253" s="1039"/>
      <c r="E1253" s="1039"/>
      <c r="F1253" s="192" t="s">
        <v>1017</v>
      </c>
      <c r="G1253" s="192"/>
      <c r="H1253" s="192"/>
      <c r="I1253" s="192" t="s">
        <v>423</v>
      </c>
      <c r="J1253" s="193"/>
      <c r="K1253" s="192"/>
      <c r="L1253" s="193"/>
      <c r="M1253" s="192"/>
      <c r="N1253" s="194"/>
      <c r="V1253" s="189"/>
      <c r="W1253" s="195"/>
      <c r="X1253" s="195" t="s">
        <v>3194</v>
      </c>
      <c r="AC1253" s="195"/>
      <c r="AF1253" s="207"/>
    </row>
    <row r="1254" spans="1:32" s="160" customFormat="1" ht="33.75" x14ac:dyDescent="0.2">
      <c r="A1254" s="198"/>
      <c r="B1254" s="199" t="s">
        <v>430</v>
      </c>
      <c r="C1254" s="1037" t="s">
        <v>431</v>
      </c>
      <c r="D1254" s="1037"/>
      <c r="E1254" s="1037"/>
      <c r="F1254" s="1037"/>
      <c r="G1254" s="1037"/>
      <c r="H1254" s="1037"/>
      <c r="I1254" s="1037"/>
      <c r="J1254" s="1037"/>
      <c r="K1254" s="1037"/>
      <c r="L1254" s="1037"/>
      <c r="M1254" s="1037"/>
      <c r="N1254" s="1046"/>
      <c r="V1254" s="189"/>
      <c r="W1254" s="195"/>
      <c r="X1254" s="195"/>
      <c r="Y1254" s="163" t="s">
        <v>431</v>
      </c>
      <c r="AC1254" s="195"/>
      <c r="AF1254" s="207"/>
    </row>
    <row r="1255" spans="1:32" s="160" customFormat="1" ht="12" x14ac:dyDescent="0.2">
      <c r="A1255" s="198"/>
      <c r="B1255" s="199" t="s">
        <v>3134</v>
      </c>
      <c r="C1255" s="1037" t="s">
        <v>3135</v>
      </c>
      <c r="D1255" s="1037"/>
      <c r="E1255" s="1037"/>
      <c r="F1255" s="1037"/>
      <c r="G1255" s="1037"/>
      <c r="H1255" s="1037"/>
      <c r="I1255" s="1037"/>
      <c r="J1255" s="1037"/>
      <c r="K1255" s="1037"/>
      <c r="L1255" s="1037"/>
      <c r="M1255" s="1037"/>
      <c r="N1255" s="1046"/>
      <c r="V1255" s="189"/>
      <c r="W1255" s="195"/>
      <c r="X1255" s="195"/>
      <c r="Y1255" s="163" t="s">
        <v>3135</v>
      </c>
      <c r="AC1255" s="195"/>
      <c r="AF1255" s="207"/>
    </row>
    <row r="1256" spans="1:32" s="160" customFormat="1" ht="12" x14ac:dyDescent="0.2">
      <c r="A1256" s="200"/>
      <c r="B1256" s="199" t="s">
        <v>423</v>
      </c>
      <c r="C1256" s="1037" t="s">
        <v>432</v>
      </c>
      <c r="D1256" s="1037"/>
      <c r="E1256" s="1037"/>
      <c r="F1256" s="201"/>
      <c r="G1256" s="201"/>
      <c r="H1256" s="201"/>
      <c r="I1256" s="201"/>
      <c r="J1256" s="202">
        <v>9.6</v>
      </c>
      <c r="K1256" s="201" t="s">
        <v>3136</v>
      </c>
      <c r="L1256" s="202">
        <v>12.6</v>
      </c>
      <c r="M1256" s="201"/>
      <c r="N1256" s="203"/>
      <c r="V1256" s="189"/>
      <c r="W1256" s="195"/>
      <c r="X1256" s="195"/>
      <c r="Z1256" s="163" t="s">
        <v>432</v>
      </c>
      <c r="AC1256" s="195"/>
      <c r="AF1256" s="207"/>
    </row>
    <row r="1257" spans="1:32" s="160" customFormat="1" ht="12" x14ac:dyDescent="0.2">
      <c r="A1257" s="200"/>
      <c r="B1257" s="199" t="s">
        <v>434</v>
      </c>
      <c r="C1257" s="1037" t="s">
        <v>435</v>
      </c>
      <c r="D1257" s="1037"/>
      <c r="E1257" s="1037"/>
      <c r="F1257" s="201"/>
      <c r="G1257" s="201"/>
      <c r="H1257" s="201"/>
      <c r="I1257" s="201"/>
      <c r="J1257" s="202">
        <v>1.47</v>
      </c>
      <c r="K1257" s="201" t="s">
        <v>3136</v>
      </c>
      <c r="L1257" s="202">
        <v>1.93</v>
      </c>
      <c r="M1257" s="201"/>
      <c r="N1257" s="203"/>
      <c r="V1257" s="189"/>
      <c r="W1257" s="195"/>
      <c r="X1257" s="195"/>
      <c r="Z1257" s="163" t="s">
        <v>435</v>
      </c>
      <c r="AC1257" s="195"/>
      <c r="AF1257" s="207"/>
    </row>
    <row r="1258" spans="1:32" s="160" customFormat="1" ht="12" x14ac:dyDescent="0.2">
      <c r="A1258" s="200"/>
      <c r="B1258" s="199" t="s">
        <v>437</v>
      </c>
      <c r="C1258" s="1037" t="s">
        <v>438</v>
      </c>
      <c r="D1258" s="1037"/>
      <c r="E1258" s="1037"/>
      <c r="F1258" s="201"/>
      <c r="G1258" s="201"/>
      <c r="H1258" s="201"/>
      <c r="I1258" s="201"/>
      <c r="J1258" s="202">
        <v>0.12</v>
      </c>
      <c r="K1258" s="201" t="s">
        <v>3136</v>
      </c>
      <c r="L1258" s="202">
        <v>0.16</v>
      </c>
      <c r="M1258" s="201"/>
      <c r="N1258" s="203"/>
      <c r="V1258" s="189"/>
      <c r="W1258" s="195"/>
      <c r="X1258" s="195"/>
      <c r="Z1258" s="163" t="s">
        <v>438</v>
      </c>
      <c r="AC1258" s="195"/>
      <c r="AF1258" s="207"/>
    </row>
    <row r="1259" spans="1:32" s="160" customFormat="1" ht="12" x14ac:dyDescent="0.2">
      <c r="A1259" s="200"/>
      <c r="B1259" s="199" t="s">
        <v>439</v>
      </c>
      <c r="C1259" s="1037" t="s">
        <v>440</v>
      </c>
      <c r="D1259" s="1037"/>
      <c r="E1259" s="1037"/>
      <c r="F1259" s="201"/>
      <c r="G1259" s="201"/>
      <c r="H1259" s="201"/>
      <c r="I1259" s="201"/>
      <c r="J1259" s="202">
        <v>4.0999999999999996</v>
      </c>
      <c r="K1259" s="201"/>
      <c r="L1259" s="202">
        <v>4.0999999999999996</v>
      </c>
      <c r="M1259" s="201"/>
      <c r="N1259" s="203"/>
      <c r="V1259" s="189"/>
      <c r="W1259" s="195"/>
      <c r="X1259" s="195"/>
      <c r="Z1259" s="163" t="s">
        <v>440</v>
      </c>
      <c r="AC1259" s="195"/>
      <c r="AF1259" s="207"/>
    </row>
    <row r="1260" spans="1:32" s="160" customFormat="1" ht="12" x14ac:dyDescent="0.2">
      <c r="A1260" s="196"/>
      <c r="B1260" s="204" t="s">
        <v>3196</v>
      </c>
      <c r="C1260" s="1048" t="s">
        <v>3197</v>
      </c>
      <c r="D1260" s="1048"/>
      <c r="E1260" s="1048"/>
      <c r="F1260" s="205" t="s">
        <v>1017</v>
      </c>
      <c r="G1260" s="205" t="s">
        <v>423</v>
      </c>
      <c r="H1260" s="205"/>
      <c r="I1260" s="205" t="s">
        <v>423</v>
      </c>
      <c r="J1260" s="199"/>
      <c r="K1260" s="201"/>
      <c r="L1260" s="202"/>
      <c r="M1260" s="201"/>
      <c r="N1260" s="206"/>
      <c r="V1260" s="189"/>
      <c r="W1260" s="195"/>
      <c r="X1260" s="195"/>
      <c r="AC1260" s="195"/>
      <c r="AF1260" s="207" t="s">
        <v>3197</v>
      </c>
    </row>
    <row r="1261" spans="1:32" s="160" customFormat="1" ht="12" x14ac:dyDescent="0.2">
      <c r="A1261" s="200"/>
      <c r="B1261" s="199"/>
      <c r="C1261" s="1037" t="s">
        <v>443</v>
      </c>
      <c r="D1261" s="1037"/>
      <c r="E1261" s="1037"/>
      <c r="F1261" s="201" t="s">
        <v>444</v>
      </c>
      <c r="G1261" s="201" t="s">
        <v>3198</v>
      </c>
      <c r="H1261" s="201" t="s">
        <v>3136</v>
      </c>
      <c r="I1261" s="201" t="s">
        <v>3309</v>
      </c>
      <c r="J1261" s="202"/>
      <c r="K1261" s="201"/>
      <c r="L1261" s="202"/>
      <c r="M1261" s="201"/>
      <c r="N1261" s="203"/>
      <c r="V1261" s="189"/>
      <c r="W1261" s="195"/>
      <c r="X1261" s="195"/>
      <c r="AA1261" s="163" t="s">
        <v>443</v>
      </c>
      <c r="AC1261" s="195"/>
      <c r="AF1261" s="207"/>
    </row>
    <row r="1262" spans="1:32" s="160" customFormat="1" ht="12" x14ac:dyDescent="0.2">
      <c r="A1262" s="200"/>
      <c r="B1262" s="199"/>
      <c r="C1262" s="1037" t="s">
        <v>447</v>
      </c>
      <c r="D1262" s="1037"/>
      <c r="E1262" s="1037"/>
      <c r="F1262" s="201" t="s">
        <v>444</v>
      </c>
      <c r="G1262" s="201" t="s">
        <v>2649</v>
      </c>
      <c r="H1262" s="201" t="s">
        <v>3136</v>
      </c>
      <c r="I1262" s="201" t="s">
        <v>3297</v>
      </c>
      <c r="J1262" s="202"/>
      <c r="K1262" s="201"/>
      <c r="L1262" s="202"/>
      <c r="M1262" s="201"/>
      <c r="N1262" s="203"/>
      <c r="V1262" s="189"/>
      <c r="W1262" s="195"/>
      <c r="X1262" s="195"/>
      <c r="AA1262" s="163" t="s">
        <v>447</v>
      </c>
      <c r="AC1262" s="195"/>
      <c r="AF1262" s="207"/>
    </row>
    <row r="1263" spans="1:32" s="160" customFormat="1" ht="12" x14ac:dyDescent="0.2">
      <c r="A1263" s="200"/>
      <c r="B1263" s="199"/>
      <c r="C1263" s="1047" t="s">
        <v>450</v>
      </c>
      <c r="D1263" s="1047"/>
      <c r="E1263" s="1047"/>
      <c r="F1263" s="208"/>
      <c r="G1263" s="208"/>
      <c r="H1263" s="208"/>
      <c r="I1263" s="208"/>
      <c r="J1263" s="209">
        <v>15.17</v>
      </c>
      <c r="K1263" s="208"/>
      <c r="L1263" s="209">
        <v>18.63</v>
      </c>
      <c r="M1263" s="208"/>
      <c r="N1263" s="210"/>
      <c r="V1263" s="189"/>
      <c r="W1263" s="195"/>
      <c r="X1263" s="195"/>
      <c r="AB1263" s="163" t="s">
        <v>450</v>
      </c>
      <c r="AC1263" s="195"/>
      <c r="AF1263" s="207"/>
    </row>
    <row r="1264" spans="1:32" s="160" customFormat="1" ht="12" x14ac:dyDescent="0.2">
      <c r="A1264" s="200"/>
      <c r="B1264" s="199"/>
      <c r="C1264" s="1037" t="s">
        <v>451</v>
      </c>
      <c r="D1264" s="1037"/>
      <c r="E1264" s="1037"/>
      <c r="F1264" s="201"/>
      <c r="G1264" s="201"/>
      <c r="H1264" s="201"/>
      <c r="I1264" s="201"/>
      <c r="J1264" s="202"/>
      <c r="K1264" s="201"/>
      <c r="L1264" s="202">
        <v>12.76</v>
      </c>
      <c r="M1264" s="201"/>
      <c r="N1264" s="203"/>
      <c r="V1264" s="189"/>
      <c r="W1264" s="195"/>
      <c r="X1264" s="195"/>
      <c r="AA1264" s="163" t="s">
        <v>451</v>
      </c>
      <c r="AC1264" s="195"/>
      <c r="AF1264" s="207"/>
    </row>
    <row r="1265" spans="1:32" s="160" customFormat="1" ht="45" x14ac:dyDescent="0.2">
      <c r="A1265" s="200"/>
      <c r="B1265" s="199" t="s">
        <v>2540</v>
      </c>
      <c r="C1265" s="1037" t="s">
        <v>2541</v>
      </c>
      <c r="D1265" s="1037"/>
      <c r="E1265" s="1037"/>
      <c r="F1265" s="201" t="s">
        <v>454</v>
      </c>
      <c r="G1265" s="201" t="s">
        <v>1241</v>
      </c>
      <c r="H1265" s="201"/>
      <c r="I1265" s="201" t="s">
        <v>1241</v>
      </c>
      <c r="J1265" s="202"/>
      <c r="K1265" s="201"/>
      <c r="L1265" s="202">
        <v>15.44</v>
      </c>
      <c r="M1265" s="201"/>
      <c r="N1265" s="203"/>
      <c r="V1265" s="189"/>
      <c r="W1265" s="195"/>
      <c r="X1265" s="195"/>
      <c r="AA1265" s="163" t="s">
        <v>2541</v>
      </c>
      <c r="AC1265" s="195"/>
      <c r="AF1265" s="207"/>
    </row>
    <row r="1266" spans="1:32" s="160" customFormat="1" ht="45" x14ac:dyDescent="0.2">
      <c r="A1266" s="200"/>
      <c r="B1266" s="199" t="s">
        <v>2542</v>
      </c>
      <c r="C1266" s="1037" t="s">
        <v>2543</v>
      </c>
      <c r="D1266" s="1037"/>
      <c r="E1266" s="1037"/>
      <c r="F1266" s="201" t="s">
        <v>454</v>
      </c>
      <c r="G1266" s="201" t="s">
        <v>974</v>
      </c>
      <c r="H1266" s="201"/>
      <c r="I1266" s="201" t="s">
        <v>974</v>
      </c>
      <c r="J1266" s="202"/>
      <c r="K1266" s="201"/>
      <c r="L1266" s="202">
        <v>9.19</v>
      </c>
      <c r="M1266" s="201"/>
      <c r="N1266" s="203"/>
      <c r="V1266" s="189"/>
      <c r="W1266" s="195"/>
      <c r="X1266" s="195"/>
      <c r="AA1266" s="163" t="s">
        <v>2543</v>
      </c>
      <c r="AC1266" s="195"/>
      <c r="AF1266" s="207"/>
    </row>
    <row r="1267" spans="1:32" s="160" customFormat="1" ht="12" x14ac:dyDescent="0.2">
      <c r="A1267" s="211"/>
      <c r="B1267" s="212"/>
      <c r="C1267" s="1039" t="s">
        <v>459</v>
      </c>
      <c r="D1267" s="1039"/>
      <c r="E1267" s="1039"/>
      <c r="F1267" s="192"/>
      <c r="G1267" s="192"/>
      <c r="H1267" s="192"/>
      <c r="I1267" s="192"/>
      <c r="J1267" s="193"/>
      <c r="K1267" s="192"/>
      <c r="L1267" s="193">
        <v>43.26</v>
      </c>
      <c r="M1267" s="208"/>
      <c r="N1267" s="194"/>
      <c r="V1267" s="189"/>
      <c r="W1267" s="195"/>
      <c r="X1267" s="195"/>
      <c r="AC1267" s="195" t="s">
        <v>459</v>
      </c>
      <c r="AF1267" s="207"/>
    </row>
    <row r="1268" spans="1:32" s="160" customFormat="1" ht="33.75" x14ac:dyDescent="0.2">
      <c r="A1268" s="190" t="s">
        <v>1883</v>
      </c>
      <c r="B1268" s="191" t="s">
        <v>3201</v>
      </c>
      <c r="C1268" s="1039" t="s">
        <v>3202</v>
      </c>
      <c r="D1268" s="1039"/>
      <c r="E1268" s="1039"/>
      <c r="F1268" s="192" t="s">
        <v>1017</v>
      </c>
      <c r="G1268" s="192"/>
      <c r="H1268" s="192"/>
      <c r="I1268" s="192" t="s">
        <v>423</v>
      </c>
      <c r="J1268" s="193">
        <v>166.44</v>
      </c>
      <c r="K1268" s="192"/>
      <c r="L1268" s="193">
        <v>166.44</v>
      </c>
      <c r="M1268" s="192"/>
      <c r="N1268" s="194"/>
      <c r="V1268" s="189"/>
      <c r="W1268" s="195"/>
      <c r="X1268" s="195" t="s">
        <v>3202</v>
      </c>
      <c r="AC1268" s="195"/>
      <c r="AF1268" s="207"/>
    </row>
    <row r="1269" spans="1:32" s="160" customFormat="1" ht="12" x14ac:dyDescent="0.2">
      <c r="A1269" s="211"/>
      <c r="B1269" s="212"/>
      <c r="C1269" s="168" t="s">
        <v>462</v>
      </c>
      <c r="D1269" s="213"/>
      <c r="E1269" s="213"/>
      <c r="F1269" s="214"/>
      <c r="G1269" s="214"/>
      <c r="H1269" s="214"/>
      <c r="I1269" s="214"/>
      <c r="J1269" s="215"/>
      <c r="K1269" s="214"/>
      <c r="L1269" s="215"/>
      <c r="M1269" s="216"/>
      <c r="N1269" s="217"/>
      <c r="V1269" s="189"/>
      <c r="W1269" s="195"/>
      <c r="X1269" s="195"/>
      <c r="AC1269" s="195"/>
      <c r="AF1269" s="207"/>
    </row>
    <row r="1270" spans="1:32" s="160" customFormat="1" ht="33.75" x14ac:dyDescent="0.2">
      <c r="A1270" s="190" t="s">
        <v>1890</v>
      </c>
      <c r="B1270" s="191" t="s">
        <v>3515</v>
      </c>
      <c r="C1270" s="1039" t="s">
        <v>3516</v>
      </c>
      <c r="D1270" s="1039"/>
      <c r="E1270" s="1039"/>
      <c r="F1270" s="192" t="s">
        <v>1017</v>
      </c>
      <c r="G1270" s="192"/>
      <c r="H1270" s="192"/>
      <c r="I1270" s="192" t="s">
        <v>423</v>
      </c>
      <c r="J1270" s="193"/>
      <c r="K1270" s="192"/>
      <c r="L1270" s="193"/>
      <c r="M1270" s="192"/>
      <c r="N1270" s="194"/>
      <c r="V1270" s="189"/>
      <c r="W1270" s="195"/>
      <c r="X1270" s="195" t="s">
        <v>3516</v>
      </c>
      <c r="AC1270" s="195"/>
      <c r="AF1270" s="207"/>
    </row>
    <row r="1271" spans="1:32" s="160" customFormat="1" ht="33.75" x14ac:dyDescent="0.2">
      <c r="A1271" s="198"/>
      <c r="B1271" s="199" t="s">
        <v>430</v>
      </c>
      <c r="C1271" s="1037" t="s">
        <v>431</v>
      </c>
      <c r="D1271" s="1037"/>
      <c r="E1271" s="1037"/>
      <c r="F1271" s="1037"/>
      <c r="G1271" s="1037"/>
      <c r="H1271" s="1037"/>
      <c r="I1271" s="1037"/>
      <c r="J1271" s="1037"/>
      <c r="K1271" s="1037"/>
      <c r="L1271" s="1037"/>
      <c r="M1271" s="1037"/>
      <c r="N1271" s="1046"/>
      <c r="V1271" s="189"/>
      <c r="W1271" s="195"/>
      <c r="X1271" s="195"/>
      <c r="Y1271" s="163" t="s">
        <v>431</v>
      </c>
      <c r="AC1271" s="195"/>
      <c r="AF1271" s="207"/>
    </row>
    <row r="1272" spans="1:32" s="160" customFormat="1" ht="12" x14ac:dyDescent="0.2">
      <c r="A1272" s="198"/>
      <c r="B1272" s="199" t="s">
        <v>3134</v>
      </c>
      <c r="C1272" s="1037" t="s">
        <v>3135</v>
      </c>
      <c r="D1272" s="1037"/>
      <c r="E1272" s="1037"/>
      <c r="F1272" s="1037"/>
      <c r="G1272" s="1037"/>
      <c r="H1272" s="1037"/>
      <c r="I1272" s="1037"/>
      <c r="J1272" s="1037"/>
      <c r="K1272" s="1037"/>
      <c r="L1272" s="1037"/>
      <c r="M1272" s="1037"/>
      <c r="N1272" s="1046"/>
      <c r="V1272" s="189"/>
      <c r="W1272" s="195"/>
      <c r="X1272" s="195"/>
      <c r="Y1272" s="163" t="s">
        <v>3135</v>
      </c>
      <c r="AC1272" s="195"/>
      <c r="AF1272" s="207"/>
    </row>
    <row r="1273" spans="1:32" s="160" customFormat="1" ht="12" x14ac:dyDescent="0.2">
      <c r="A1273" s="200"/>
      <c r="B1273" s="199" t="s">
        <v>423</v>
      </c>
      <c r="C1273" s="1037" t="s">
        <v>432</v>
      </c>
      <c r="D1273" s="1037"/>
      <c r="E1273" s="1037"/>
      <c r="F1273" s="201"/>
      <c r="G1273" s="201"/>
      <c r="H1273" s="201"/>
      <c r="I1273" s="201"/>
      <c r="J1273" s="202">
        <v>4.5</v>
      </c>
      <c r="K1273" s="201" t="s">
        <v>3136</v>
      </c>
      <c r="L1273" s="202">
        <v>5.91</v>
      </c>
      <c r="M1273" s="201"/>
      <c r="N1273" s="203"/>
      <c r="V1273" s="189"/>
      <c r="W1273" s="195"/>
      <c r="X1273" s="195"/>
      <c r="Z1273" s="163" t="s">
        <v>432</v>
      </c>
      <c r="AC1273" s="195"/>
      <c r="AF1273" s="207"/>
    </row>
    <row r="1274" spans="1:32" s="160" customFormat="1" ht="12" x14ac:dyDescent="0.2">
      <c r="A1274" s="200"/>
      <c r="B1274" s="199" t="s">
        <v>434</v>
      </c>
      <c r="C1274" s="1037" t="s">
        <v>435</v>
      </c>
      <c r="D1274" s="1037"/>
      <c r="E1274" s="1037"/>
      <c r="F1274" s="201"/>
      <c r="G1274" s="201"/>
      <c r="H1274" s="201"/>
      <c r="I1274" s="201"/>
      <c r="J1274" s="202">
        <v>1.52</v>
      </c>
      <c r="K1274" s="201" t="s">
        <v>3136</v>
      </c>
      <c r="L1274" s="202">
        <v>2</v>
      </c>
      <c r="M1274" s="201"/>
      <c r="N1274" s="203"/>
      <c r="V1274" s="189"/>
      <c r="W1274" s="195"/>
      <c r="X1274" s="195"/>
      <c r="Z1274" s="163" t="s">
        <v>435</v>
      </c>
      <c r="AC1274" s="195"/>
      <c r="AF1274" s="207"/>
    </row>
    <row r="1275" spans="1:32" s="160" customFormat="1" ht="12" x14ac:dyDescent="0.2">
      <c r="A1275" s="200"/>
      <c r="B1275" s="199" t="s">
        <v>437</v>
      </c>
      <c r="C1275" s="1037" t="s">
        <v>438</v>
      </c>
      <c r="D1275" s="1037"/>
      <c r="E1275" s="1037"/>
      <c r="F1275" s="201"/>
      <c r="G1275" s="201"/>
      <c r="H1275" s="201"/>
      <c r="I1275" s="201"/>
      <c r="J1275" s="202">
        <v>0.12</v>
      </c>
      <c r="K1275" s="201" t="s">
        <v>3136</v>
      </c>
      <c r="L1275" s="202">
        <v>0.16</v>
      </c>
      <c r="M1275" s="201"/>
      <c r="N1275" s="203"/>
      <c r="V1275" s="189"/>
      <c r="W1275" s="195"/>
      <c r="X1275" s="195"/>
      <c r="Z1275" s="163" t="s">
        <v>438</v>
      </c>
      <c r="AC1275" s="195"/>
      <c r="AF1275" s="207"/>
    </row>
    <row r="1276" spans="1:32" s="160" customFormat="1" ht="12" x14ac:dyDescent="0.2">
      <c r="A1276" s="200"/>
      <c r="B1276" s="199" t="s">
        <v>439</v>
      </c>
      <c r="C1276" s="1037" t="s">
        <v>440</v>
      </c>
      <c r="D1276" s="1037"/>
      <c r="E1276" s="1037"/>
      <c r="F1276" s="201"/>
      <c r="G1276" s="201"/>
      <c r="H1276" s="201"/>
      <c r="I1276" s="201"/>
      <c r="J1276" s="202">
        <v>2.96</v>
      </c>
      <c r="K1276" s="201"/>
      <c r="L1276" s="202">
        <v>2.96</v>
      </c>
      <c r="M1276" s="201"/>
      <c r="N1276" s="203"/>
      <c r="V1276" s="189"/>
      <c r="W1276" s="195"/>
      <c r="X1276" s="195"/>
      <c r="Z1276" s="163" t="s">
        <v>440</v>
      </c>
      <c r="AC1276" s="195"/>
      <c r="AF1276" s="207"/>
    </row>
    <row r="1277" spans="1:32" s="160" customFormat="1" ht="12" x14ac:dyDescent="0.2">
      <c r="A1277" s="196"/>
      <c r="B1277" s="204" t="s">
        <v>3161</v>
      </c>
      <c r="C1277" s="1048" t="s">
        <v>2532</v>
      </c>
      <c r="D1277" s="1048"/>
      <c r="E1277" s="1048"/>
      <c r="F1277" s="205" t="s">
        <v>488</v>
      </c>
      <c r="G1277" s="205" t="s">
        <v>489</v>
      </c>
      <c r="H1277" s="205"/>
      <c r="I1277" s="205" t="s">
        <v>489</v>
      </c>
      <c r="J1277" s="199"/>
      <c r="K1277" s="201"/>
      <c r="L1277" s="202"/>
      <c r="M1277" s="201"/>
      <c r="N1277" s="206"/>
      <c r="V1277" s="189"/>
      <c r="W1277" s="195"/>
      <c r="X1277" s="195"/>
      <c r="AC1277" s="195"/>
      <c r="AF1277" s="207" t="s">
        <v>2532</v>
      </c>
    </row>
    <row r="1278" spans="1:32" s="160" customFormat="1" ht="22.5" x14ac:dyDescent="0.2">
      <c r="A1278" s="196"/>
      <c r="B1278" s="204" t="s">
        <v>3356</v>
      </c>
      <c r="C1278" s="1048" t="s">
        <v>3357</v>
      </c>
      <c r="D1278" s="1048"/>
      <c r="E1278" s="1048"/>
      <c r="F1278" s="205" t="s">
        <v>1017</v>
      </c>
      <c r="G1278" s="205" t="s">
        <v>423</v>
      </c>
      <c r="H1278" s="205"/>
      <c r="I1278" s="205" t="s">
        <v>423</v>
      </c>
      <c r="J1278" s="199"/>
      <c r="K1278" s="201"/>
      <c r="L1278" s="202"/>
      <c r="M1278" s="201"/>
      <c r="N1278" s="206"/>
      <c r="V1278" s="189"/>
      <c r="W1278" s="195"/>
      <c r="X1278" s="195"/>
      <c r="AC1278" s="195"/>
      <c r="AF1278" s="207" t="s">
        <v>3357</v>
      </c>
    </row>
    <row r="1279" spans="1:32" s="160" customFormat="1" ht="12" x14ac:dyDescent="0.2">
      <c r="A1279" s="200"/>
      <c r="B1279" s="199"/>
      <c r="C1279" s="1037" t="s">
        <v>443</v>
      </c>
      <c r="D1279" s="1037"/>
      <c r="E1279" s="1037"/>
      <c r="F1279" s="201" t="s">
        <v>444</v>
      </c>
      <c r="G1279" s="201" t="s">
        <v>1152</v>
      </c>
      <c r="H1279" s="201" t="s">
        <v>3136</v>
      </c>
      <c r="I1279" s="201" t="s">
        <v>3517</v>
      </c>
      <c r="J1279" s="202"/>
      <c r="K1279" s="201"/>
      <c r="L1279" s="202"/>
      <c r="M1279" s="201"/>
      <c r="N1279" s="203"/>
      <c r="V1279" s="189"/>
      <c r="W1279" s="195"/>
      <c r="X1279" s="195"/>
      <c r="AA1279" s="163" t="s">
        <v>443</v>
      </c>
      <c r="AC1279" s="195"/>
      <c r="AF1279" s="207"/>
    </row>
    <row r="1280" spans="1:32" s="160" customFormat="1" ht="12" x14ac:dyDescent="0.2">
      <c r="A1280" s="200"/>
      <c r="B1280" s="199"/>
      <c r="C1280" s="1037" t="s">
        <v>447</v>
      </c>
      <c r="D1280" s="1037"/>
      <c r="E1280" s="1037"/>
      <c r="F1280" s="201" t="s">
        <v>444</v>
      </c>
      <c r="G1280" s="201" t="s">
        <v>2649</v>
      </c>
      <c r="H1280" s="201" t="s">
        <v>3136</v>
      </c>
      <c r="I1280" s="201" t="s">
        <v>3297</v>
      </c>
      <c r="J1280" s="202"/>
      <c r="K1280" s="201"/>
      <c r="L1280" s="202"/>
      <c r="M1280" s="201"/>
      <c r="N1280" s="203"/>
      <c r="V1280" s="189"/>
      <c r="W1280" s="195"/>
      <c r="X1280" s="195"/>
      <c r="AA1280" s="163" t="s">
        <v>447</v>
      </c>
      <c r="AC1280" s="195"/>
      <c r="AF1280" s="207"/>
    </row>
    <row r="1281" spans="1:32" s="160" customFormat="1" ht="12" x14ac:dyDescent="0.2">
      <c r="A1281" s="200"/>
      <c r="B1281" s="199"/>
      <c r="C1281" s="1047" t="s">
        <v>450</v>
      </c>
      <c r="D1281" s="1047"/>
      <c r="E1281" s="1047"/>
      <c r="F1281" s="208"/>
      <c r="G1281" s="208"/>
      <c r="H1281" s="208"/>
      <c r="I1281" s="208"/>
      <c r="J1281" s="209">
        <v>8.98</v>
      </c>
      <c r="K1281" s="208"/>
      <c r="L1281" s="209">
        <v>10.87</v>
      </c>
      <c r="M1281" s="208"/>
      <c r="N1281" s="210"/>
      <c r="V1281" s="189"/>
      <c r="W1281" s="195"/>
      <c r="X1281" s="195"/>
      <c r="AB1281" s="163" t="s">
        <v>450</v>
      </c>
      <c r="AC1281" s="195"/>
      <c r="AF1281" s="207"/>
    </row>
    <row r="1282" spans="1:32" s="160" customFormat="1" ht="12" x14ac:dyDescent="0.2">
      <c r="A1282" s="200"/>
      <c r="B1282" s="199"/>
      <c r="C1282" s="1037" t="s">
        <v>451</v>
      </c>
      <c r="D1282" s="1037"/>
      <c r="E1282" s="1037"/>
      <c r="F1282" s="201"/>
      <c r="G1282" s="201"/>
      <c r="H1282" s="201"/>
      <c r="I1282" s="201"/>
      <c r="J1282" s="202"/>
      <c r="K1282" s="201"/>
      <c r="L1282" s="202">
        <v>6.07</v>
      </c>
      <c r="M1282" s="201"/>
      <c r="N1282" s="203"/>
      <c r="V1282" s="189"/>
      <c r="W1282" s="195"/>
      <c r="X1282" s="195"/>
      <c r="AA1282" s="163" t="s">
        <v>451</v>
      </c>
      <c r="AC1282" s="195"/>
      <c r="AF1282" s="207"/>
    </row>
    <row r="1283" spans="1:32" s="160" customFormat="1" ht="45" x14ac:dyDescent="0.2">
      <c r="A1283" s="200"/>
      <c r="B1283" s="199" t="s">
        <v>2540</v>
      </c>
      <c r="C1283" s="1037" t="s">
        <v>2541</v>
      </c>
      <c r="D1283" s="1037"/>
      <c r="E1283" s="1037"/>
      <c r="F1283" s="201" t="s">
        <v>454</v>
      </c>
      <c r="G1283" s="201" t="s">
        <v>1241</v>
      </c>
      <c r="H1283" s="201"/>
      <c r="I1283" s="201" t="s">
        <v>1241</v>
      </c>
      <c r="J1283" s="202"/>
      <c r="K1283" s="201"/>
      <c r="L1283" s="202">
        <v>7.34</v>
      </c>
      <c r="M1283" s="201"/>
      <c r="N1283" s="203"/>
      <c r="V1283" s="189"/>
      <c r="W1283" s="195"/>
      <c r="X1283" s="195"/>
      <c r="AA1283" s="163" t="s">
        <v>2541</v>
      </c>
      <c r="AC1283" s="195"/>
      <c r="AF1283" s="207"/>
    </row>
    <row r="1284" spans="1:32" s="160" customFormat="1" ht="45" x14ac:dyDescent="0.2">
      <c r="A1284" s="200"/>
      <c r="B1284" s="199" t="s">
        <v>2542</v>
      </c>
      <c r="C1284" s="1037" t="s">
        <v>2543</v>
      </c>
      <c r="D1284" s="1037"/>
      <c r="E1284" s="1037"/>
      <c r="F1284" s="201" t="s">
        <v>454</v>
      </c>
      <c r="G1284" s="201" t="s">
        <v>974</v>
      </c>
      <c r="H1284" s="201"/>
      <c r="I1284" s="201" t="s">
        <v>974</v>
      </c>
      <c r="J1284" s="202"/>
      <c r="K1284" s="201"/>
      <c r="L1284" s="202">
        <v>4.37</v>
      </c>
      <c r="M1284" s="201"/>
      <c r="N1284" s="203"/>
      <c r="V1284" s="189"/>
      <c r="W1284" s="195"/>
      <c r="X1284" s="195"/>
      <c r="AA1284" s="163" t="s">
        <v>2543</v>
      </c>
      <c r="AC1284" s="195"/>
      <c r="AF1284" s="207"/>
    </row>
    <row r="1285" spans="1:32" s="160" customFormat="1" ht="12" x14ac:dyDescent="0.2">
      <c r="A1285" s="211"/>
      <c r="B1285" s="212"/>
      <c r="C1285" s="1039" t="s">
        <v>459</v>
      </c>
      <c r="D1285" s="1039"/>
      <c r="E1285" s="1039"/>
      <c r="F1285" s="192"/>
      <c r="G1285" s="192"/>
      <c r="H1285" s="192"/>
      <c r="I1285" s="192"/>
      <c r="J1285" s="193"/>
      <c r="K1285" s="192"/>
      <c r="L1285" s="193">
        <v>22.58</v>
      </c>
      <c r="M1285" s="208"/>
      <c r="N1285" s="194"/>
      <c r="V1285" s="189"/>
      <c r="W1285" s="195"/>
      <c r="X1285" s="195"/>
      <c r="AC1285" s="195" t="s">
        <v>459</v>
      </c>
      <c r="AF1285" s="207"/>
    </row>
    <row r="1286" spans="1:32" s="160" customFormat="1" ht="33.75" x14ac:dyDescent="0.2">
      <c r="A1286" s="190" t="s">
        <v>1891</v>
      </c>
      <c r="B1286" s="191" t="s">
        <v>3518</v>
      </c>
      <c r="C1286" s="1039" t="s">
        <v>3519</v>
      </c>
      <c r="D1286" s="1039"/>
      <c r="E1286" s="1039"/>
      <c r="F1286" s="192" t="s">
        <v>1017</v>
      </c>
      <c r="G1286" s="192"/>
      <c r="H1286" s="192"/>
      <c r="I1286" s="192" t="s">
        <v>423</v>
      </c>
      <c r="J1286" s="193">
        <v>90.7</v>
      </c>
      <c r="K1286" s="192"/>
      <c r="L1286" s="193">
        <v>90.7</v>
      </c>
      <c r="M1286" s="192"/>
      <c r="N1286" s="194"/>
      <c r="V1286" s="189"/>
      <c r="W1286" s="195"/>
      <c r="X1286" s="195" t="s">
        <v>3519</v>
      </c>
      <c r="AC1286" s="195"/>
      <c r="AF1286" s="207"/>
    </row>
    <row r="1287" spans="1:32" s="160" customFormat="1" ht="12" x14ac:dyDescent="0.2">
      <c r="A1287" s="211"/>
      <c r="B1287" s="212"/>
      <c r="C1287" s="168" t="s">
        <v>462</v>
      </c>
      <c r="D1287" s="213"/>
      <c r="E1287" s="213"/>
      <c r="F1287" s="214"/>
      <c r="G1287" s="214"/>
      <c r="H1287" s="214"/>
      <c r="I1287" s="214"/>
      <c r="J1287" s="215"/>
      <c r="K1287" s="214"/>
      <c r="L1287" s="215"/>
      <c r="M1287" s="216"/>
      <c r="N1287" s="217"/>
      <c r="V1287" s="189"/>
      <c r="W1287" s="195"/>
      <c r="X1287" s="195"/>
      <c r="AC1287" s="195"/>
      <c r="AF1287" s="207"/>
    </row>
    <row r="1288" spans="1:32" s="160" customFormat="1" ht="12" x14ac:dyDescent="0.2">
      <c r="A1288" s="1040" t="s">
        <v>3520</v>
      </c>
      <c r="B1288" s="1041"/>
      <c r="C1288" s="1041"/>
      <c r="D1288" s="1041"/>
      <c r="E1288" s="1041"/>
      <c r="F1288" s="1041"/>
      <c r="G1288" s="1041"/>
      <c r="H1288" s="1041"/>
      <c r="I1288" s="1041"/>
      <c r="J1288" s="1041"/>
      <c r="K1288" s="1041"/>
      <c r="L1288" s="1041"/>
      <c r="M1288" s="1041"/>
      <c r="N1288" s="1042"/>
      <c r="V1288" s="189"/>
      <c r="W1288" s="195" t="s">
        <v>3520</v>
      </c>
      <c r="X1288" s="195"/>
      <c r="AC1288" s="195"/>
      <c r="AF1288" s="207"/>
    </row>
    <row r="1289" spans="1:32" s="160" customFormat="1" ht="12" x14ac:dyDescent="0.2">
      <c r="A1289" s="1040" t="s">
        <v>3521</v>
      </c>
      <c r="B1289" s="1041"/>
      <c r="C1289" s="1041"/>
      <c r="D1289" s="1041"/>
      <c r="E1289" s="1041"/>
      <c r="F1289" s="1041"/>
      <c r="G1289" s="1041"/>
      <c r="H1289" s="1041"/>
      <c r="I1289" s="1041"/>
      <c r="J1289" s="1041"/>
      <c r="K1289" s="1041"/>
      <c r="L1289" s="1041"/>
      <c r="M1289" s="1041"/>
      <c r="N1289" s="1042"/>
      <c r="V1289" s="189"/>
      <c r="W1289" s="195" t="s">
        <v>3521</v>
      </c>
      <c r="X1289" s="195"/>
      <c r="AC1289" s="195"/>
      <c r="AF1289" s="207"/>
    </row>
    <row r="1290" spans="1:32" s="160" customFormat="1" ht="45" x14ac:dyDescent="0.2">
      <c r="A1290" s="190" t="s">
        <v>1896</v>
      </c>
      <c r="B1290" s="191" t="s">
        <v>3394</v>
      </c>
      <c r="C1290" s="1039" t="s">
        <v>3522</v>
      </c>
      <c r="D1290" s="1039"/>
      <c r="E1290" s="1039"/>
      <c r="F1290" s="192" t="s">
        <v>1017</v>
      </c>
      <c r="G1290" s="192"/>
      <c r="H1290" s="192"/>
      <c r="I1290" s="192" t="s">
        <v>423</v>
      </c>
      <c r="J1290" s="193"/>
      <c r="K1290" s="192"/>
      <c r="L1290" s="193"/>
      <c r="M1290" s="192"/>
      <c r="N1290" s="194"/>
      <c r="V1290" s="189"/>
      <c r="W1290" s="195"/>
      <c r="X1290" s="195" t="s">
        <v>3522</v>
      </c>
      <c r="AC1290" s="195"/>
      <c r="AF1290" s="207"/>
    </row>
    <row r="1291" spans="1:32" s="160" customFormat="1" ht="33.75" x14ac:dyDescent="0.2">
      <c r="A1291" s="198"/>
      <c r="B1291" s="199" t="s">
        <v>430</v>
      </c>
      <c r="C1291" s="1037" t="s">
        <v>431</v>
      </c>
      <c r="D1291" s="1037"/>
      <c r="E1291" s="1037"/>
      <c r="F1291" s="1037"/>
      <c r="G1291" s="1037"/>
      <c r="H1291" s="1037"/>
      <c r="I1291" s="1037"/>
      <c r="J1291" s="1037"/>
      <c r="K1291" s="1037"/>
      <c r="L1291" s="1037"/>
      <c r="M1291" s="1037"/>
      <c r="N1291" s="1046"/>
      <c r="V1291" s="189"/>
      <c r="W1291" s="195"/>
      <c r="X1291" s="195"/>
      <c r="Y1291" s="163" t="s">
        <v>431</v>
      </c>
      <c r="AC1291" s="195"/>
      <c r="AF1291" s="207"/>
    </row>
    <row r="1292" spans="1:32" s="160" customFormat="1" ht="12" x14ac:dyDescent="0.2">
      <c r="A1292" s="198"/>
      <c r="B1292" s="199" t="s">
        <v>3134</v>
      </c>
      <c r="C1292" s="1037" t="s">
        <v>3135</v>
      </c>
      <c r="D1292" s="1037"/>
      <c r="E1292" s="1037"/>
      <c r="F1292" s="1037"/>
      <c r="G1292" s="1037"/>
      <c r="H1292" s="1037"/>
      <c r="I1292" s="1037"/>
      <c r="J1292" s="1037"/>
      <c r="K1292" s="1037"/>
      <c r="L1292" s="1037"/>
      <c r="M1292" s="1037"/>
      <c r="N1292" s="1046"/>
      <c r="V1292" s="189"/>
      <c r="W1292" s="195"/>
      <c r="X1292" s="195"/>
      <c r="Y1292" s="163" t="s">
        <v>3135</v>
      </c>
      <c r="AC1292" s="195"/>
      <c r="AF1292" s="207"/>
    </row>
    <row r="1293" spans="1:32" s="160" customFormat="1" ht="12" x14ac:dyDescent="0.2">
      <c r="A1293" s="200"/>
      <c r="B1293" s="199" t="s">
        <v>423</v>
      </c>
      <c r="C1293" s="1037" t="s">
        <v>432</v>
      </c>
      <c r="D1293" s="1037"/>
      <c r="E1293" s="1037"/>
      <c r="F1293" s="201"/>
      <c r="G1293" s="201"/>
      <c r="H1293" s="201"/>
      <c r="I1293" s="201"/>
      <c r="J1293" s="202">
        <v>35.11</v>
      </c>
      <c r="K1293" s="201" t="s">
        <v>3136</v>
      </c>
      <c r="L1293" s="202">
        <v>46.08</v>
      </c>
      <c r="M1293" s="201"/>
      <c r="N1293" s="203"/>
      <c r="V1293" s="189"/>
      <c r="W1293" s="195"/>
      <c r="X1293" s="195"/>
      <c r="Z1293" s="163" t="s">
        <v>432</v>
      </c>
      <c r="AC1293" s="195"/>
      <c r="AF1293" s="207"/>
    </row>
    <row r="1294" spans="1:32" s="160" customFormat="1" ht="12" x14ac:dyDescent="0.2">
      <c r="A1294" s="200"/>
      <c r="B1294" s="199" t="s">
        <v>434</v>
      </c>
      <c r="C1294" s="1037" t="s">
        <v>435</v>
      </c>
      <c r="D1294" s="1037"/>
      <c r="E1294" s="1037"/>
      <c r="F1294" s="201"/>
      <c r="G1294" s="201"/>
      <c r="H1294" s="201"/>
      <c r="I1294" s="201"/>
      <c r="J1294" s="202">
        <v>6.62</v>
      </c>
      <c r="K1294" s="201" t="s">
        <v>3136</v>
      </c>
      <c r="L1294" s="202">
        <v>8.69</v>
      </c>
      <c r="M1294" s="201"/>
      <c r="N1294" s="203"/>
      <c r="V1294" s="189"/>
      <c r="W1294" s="195"/>
      <c r="X1294" s="195"/>
      <c r="Z1294" s="163" t="s">
        <v>435</v>
      </c>
      <c r="AC1294" s="195"/>
      <c r="AF1294" s="207"/>
    </row>
    <row r="1295" spans="1:32" s="160" customFormat="1" ht="12" x14ac:dyDescent="0.2">
      <c r="A1295" s="200"/>
      <c r="B1295" s="199" t="s">
        <v>437</v>
      </c>
      <c r="C1295" s="1037" t="s">
        <v>438</v>
      </c>
      <c r="D1295" s="1037"/>
      <c r="E1295" s="1037"/>
      <c r="F1295" s="201"/>
      <c r="G1295" s="201"/>
      <c r="H1295" s="201"/>
      <c r="I1295" s="201"/>
      <c r="J1295" s="202">
        <v>0.6</v>
      </c>
      <c r="K1295" s="201" t="s">
        <v>3136</v>
      </c>
      <c r="L1295" s="202">
        <v>0.79</v>
      </c>
      <c r="M1295" s="201"/>
      <c r="N1295" s="203"/>
      <c r="V1295" s="189"/>
      <c r="W1295" s="195"/>
      <c r="X1295" s="195"/>
      <c r="Z1295" s="163" t="s">
        <v>438</v>
      </c>
      <c r="AC1295" s="195"/>
      <c r="AF1295" s="207"/>
    </row>
    <row r="1296" spans="1:32" s="160" customFormat="1" ht="12" x14ac:dyDescent="0.2">
      <c r="A1296" s="200"/>
      <c r="B1296" s="199" t="s">
        <v>439</v>
      </c>
      <c r="C1296" s="1037" t="s">
        <v>440</v>
      </c>
      <c r="D1296" s="1037"/>
      <c r="E1296" s="1037"/>
      <c r="F1296" s="201"/>
      <c r="G1296" s="201"/>
      <c r="H1296" s="201"/>
      <c r="I1296" s="201"/>
      <c r="J1296" s="202">
        <v>2.0299999999999998</v>
      </c>
      <c r="K1296" s="201"/>
      <c r="L1296" s="202">
        <v>2.0299999999999998</v>
      </c>
      <c r="M1296" s="201"/>
      <c r="N1296" s="203"/>
      <c r="V1296" s="189"/>
      <c r="W1296" s="195"/>
      <c r="X1296" s="195"/>
      <c r="Z1296" s="163" t="s">
        <v>440</v>
      </c>
      <c r="AC1296" s="195"/>
      <c r="AF1296" s="207"/>
    </row>
    <row r="1297" spans="1:32" s="160" customFormat="1" ht="12" x14ac:dyDescent="0.2">
      <c r="A1297" s="200"/>
      <c r="B1297" s="199"/>
      <c r="C1297" s="1037" t="s">
        <v>443</v>
      </c>
      <c r="D1297" s="1037"/>
      <c r="E1297" s="1037"/>
      <c r="F1297" s="201" t="s">
        <v>444</v>
      </c>
      <c r="G1297" s="201" t="s">
        <v>3396</v>
      </c>
      <c r="H1297" s="201" t="s">
        <v>3136</v>
      </c>
      <c r="I1297" s="201" t="s">
        <v>3438</v>
      </c>
      <c r="J1297" s="202"/>
      <c r="K1297" s="201"/>
      <c r="L1297" s="202"/>
      <c r="M1297" s="201"/>
      <c r="N1297" s="203"/>
      <c r="V1297" s="189"/>
      <c r="W1297" s="195"/>
      <c r="X1297" s="195"/>
      <c r="AA1297" s="163" t="s">
        <v>443</v>
      </c>
      <c r="AC1297" s="195"/>
      <c r="AF1297" s="207"/>
    </row>
    <row r="1298" spans="1:32" s="160" customFormat="1" ht="12" x14ac:dyDescent="0.2">
      <c r="A1298" s="200"/>
      <c r="B1298" s="199"/>
      <c r="C1298" s="1037" t="s">
        <v>447</v>
      </c>
      <c r="D1298" s="1037"/>
      <c r="E1298" s="1037"/>
      <c r="F1298" s="201" t="s">
        <v>444</v>
      </c>
      <c r="G1298" s="201" t="s">
        <v>2201</v>
      </c>
      <c r="H1298" s="201" t="s">
        <v>3136</v>
      </c>
      <c r="I1298" s="201" t="s">
        <v>3439</v>
      </c>
      <c r="J1298" s="202"/>
      <c r="K1298" s="201"/>
      <c r="L1298" s="202"/>
      <c r="M1298" s="201"/>
      <c r="N1298" s="203"/>
      <c r="V1298" s="189"/>
      <c r="W1298" s="195"/>
      <c r="X1298" s="195"/>
      <c r="AA1298" s="163" t="s">
        <v>447</v>
      </c>
      <c r="AC1298" s="195"/>
      <c r="AF1298" s="207"/>
    </row>
    <row r="1299" spans="1:32" s="160" customFormat="1" ht="12" x14ac:dyDescent="0.2">
      <c r="A1299" s="200"/>
      <c r="B1299" s="199"/>
      <c r="C1299" s="1047" t="s">
        <v>450</v>
      </c>
      <c r="D1299" s="1047"/>
      <c r="E1299" s="1047"/>
      <c r="F1299" s="208"/>
      <c r="G1299" s="208"/>
      <c r="H1299" s="208"/>
      <c r="I1299" s="208"/>
      <c r="J1299" s="209">
        <v>43.76</v>
      </c>
      <c r="K1299" s="208"/>
      <c r="L1299" s="209">
        <v>56.8</v>
      </c>
      <c r="M1299" s="208"/>
      <c r="N1299" s="210"/>
      <c r="V1299" s="189"/>
      <c r="W1299" s="195"/>
      <c r="X1299" s="195"/>
      <c r="AB1299" s="163" t="s">
        <v>450</v>
      </c>
      <c r="AC1299" s="195"/>
      <c r="AF1299" s="207"/>
    </row>
    <row r="1300" spans="1:32" s="160" customFormat="1" ht="12" x14ac:dyDescent="0.2">
      <c r="A1300" s="200"/>
      <c r="B1300" s="199"/>
      <c r="C1300" s="1037" t="s">
        <v>451</v>
      </c>
      <c r="D1300" s="1037"/>
      <c r="E1300" s="1037"/>
      <c r="F1300" s="201"/>
      <c r="G1300" s="201"/>
      <c r="H1300" s="201"/>
      <c r="I1300" s="201"/>
      <c r="J1300" s="202"/>
      <c r="K1300" s="201"/>
      <c r="L1300" s="202">
        <v>46.87</v>
      </c>
      <c r="M1300" s="201"/>
      <c r="N1300" s="203"/>
      <c r="V1300" s="189"/>
      <c r="W1300" s="195"/>
      <c r="X1300" s="195"/>
      <c r="AA1300" s="163" t="s">
        <v>451</v>
      </c>
      <c r="AC1300" s="195"/>
      <c r="AF1300" s="207"/>
    </row>
    <row r="1301" spans="1:32" s="160" customFormat="1" ht="45" x14ac:dyDescent="0.2">
      <c r="A1301" s="200"/>
      <c r="B1301" s="199" t="s">
        <v>2540</v>
      </c>
      <c r="C1301" s="1037" t="s">
        <v>2541</v>
      </c>
      <c r="D1301" s="1037"/>
      <c r="E1301" s="1037"/>
      <c r="F1301" s="201" t="s">
        <v>454</v>
      </c>
      <c r="G1301" s="201" t="s">
        <v>1241</v>
      </c>
      <c r="H1301" s="201"/>
      <c r="I1301" s="201" t="s">
        <v>1241</v>
      </c>
      <c r="J1301" s="202"/>
      <c r="K1301" s="201"/>
      <c r="L1301" s="202">
        <v>56.71</v>
      </c>
      <c r="M1301" s="201"/>
      <c r="N1301" s="203"/>
      <c r="V1301" s="189"/>
      <c r="W1301" s="195"/>
      <c r="X1301" s="195"/>
      <c r="AA1301" s="163" t="s">
        <v>2541</v>
      </c>
      <c r="AC1301" s="195"/>
      <c r="AF1301" s="207"/>
    </row>
    <row r="1302" spans="1:32" s="160" customFormat="1" ht="45" x14ac:dyDescent="0.2">
      <c r="A1302" s="200"/>
      <c r="B1302" s="199" t="s">
        <v>2542</v>
      </c>
      <c r="C1302" s="1037" t="s">
        <v>2543</v>
      </c>
      <c r="D1302" s="1037"/>
      <c r="E1302" s="1037"/>
      <c r="F1302" s="201" t="s">
        <v>454</v>
      </c>
      <c r="G1302" s="201" t="s">
        <v>974</v>
      </c>
      <c r="H1302" s="201"/>
      <c r="I1302" s="201" t="s">
        <v>974</v>
      </c>
      <c r="J1302" s="202"/>
      <c r="K1302" s="201"/>
      <c r="L1302" s="202">
        <v>33.75</v>
      </c>
      <c r="M1302" s="201"/>
      <c r="N1302" s="203"/>
      <c r="V1302" s="189"/>
      <c r="W1302" s="195"/>
      <c r="X1302" s="195"/>
      <c r="AA1302" s="163" t="s">
        <v>2543</v>
      </c>
      <c r="AC1302" s="195"/>
      <c r="AF1302" s="207"/>
    </row>
    <row r="1303" spans="1:32" s="160" customFormat="1" ht="12" x14ac:dyDescent="0.2">
      <c r="A1303" s="211"/>
      <c r="B1303" s="212"/>
      <c r="C1303" s="1039" t="s">
        <v>459</v>
      </c>
      <c r="D1303" s="1039"/>
      <c r="E1303" s="1039"/>
      <c r="F1303" s="192"/>
      <c r="G1303" s="192"/>
      <c r="H1303" s="192"/>
      <c r="I1303" s="192"/>
      <c r="J1303" s="193"/>
      <c r="K1303" s="192"/>
      <c r="L1303" s="193">
        <v>147.26</v>
      </c>
      <c r="M1303" s="208"/>
      <c r="N1303" s="194"/>
      <c r="V1303" s="189"/>
      <c r="W1303" s="195"/>
      <c r="X1303" s="195"/>
      <c r="AC1303" s="195" t="s">
        <v>459</v>
      </c>
      <c r="AF1303" s="207"/>
    </row>
    <row r="1304" spans="1:32" s="160" customFormat="1" ht="33.75" x14ac:dyDescent="0.2">
      <c r="A1304" s="190" t="s">
        <v>3523</v>
      </c>
      <c r="B1304" s="191" t="s">
        <v>3524</v>
      </c>
      <c r="C1304" s="1039" t="s">
        <v>3442</v>
      </c>
      <c r="D1304" s="1039"/>
      <c r="E1304" s="1039"/>
      <c r="F1304" s="192" t="s">
        <v>1017</v>
      </c>
      <c r="G1304" s="192"/>
      <c r="H1304" s="192"/>
      <c r="I1304" s="192" t="s">
        <v>423</v>
      </c>
      <c r="J1304" s="193">
        <v>13122.25</v>
      </c>
      <c r="K1304" s="192" t="s">
        <v>1361</v>
      </c>
      <c r="L1304" s="193">
        <v>2677.42</v>
      </c>
      <c r="M1304" s="192" t="s">
        <v>1362</v>
      </c>
      <c r="N1304" s="194">
        <v>13280</v>
      </c>
      <c r="V1304" s="189"/>
      <c r="W1304" s="195"/>
      <c r="X1304" s="195" t="s">
        <v>3442</v>
      </c>
      <c r="AC1304" s="195"/>
      <c r="AF1304" s="207"/>
    </row>
    <row r="1305" spans="1:32" s="160" customFormat="1" ht="12" x14ac:dyDescent="0.2">
      <c r="A1305" s="211"/>
      <c r="B1305" s="212"/>
      <c r="C1305" s="168" t="s">
        <v>3039</v>
      </c>
      <c r="D1305" s="213"/>
      <c r="E1305" s="213"/>
      <c r="F1305" s="214"/>
      <c r="G1305" s="214"/>
      <c r="H1305" s="214"/>
      <c r="I1305" s="214"/>
      <c r="J1305" s="215"/>
      <c r="K1305" s="214"/>
      <c r="L1305" s="215"/>
      <c r="M1305" s="216"/>
      <c r="N1305" s="217"/>
      <c r="V1305" s="189"/>
      <c r="W1305" s="195"/>
      <c r="X1305" s="195"/>
      <c r="AC1305" s="195"/>
      <c r="AF1305" s="207"/>
    </row>
    <row r="1306" spans="1:32" s="160" customFormat="1" ht="12" x14ac:dyDescent="0.2">
      <c r="A1306" s="196"/>
      <c r="B1306" s="197"/>
      <c r="C1306" s="1037" t="s">
        <v>3443</v>
      </c>
      <c r="D1306" s="1037"/>
      <c r="E1306" s="1037"/>
      <c r="F1306" s="1037"/>
      <c r="G1306" s="1037"/>
      <c r="H1306" s="1037"/>
      <c r="I1306" s="1037"/>
      <c r="J1306" s="1037"/>
      <c r="K1306" s="1037"/>
      <c r="L1306" s="1037"/>
      <c r="M1306" s="1037"/>
      <c r="N1306" s="1046"/>
      <c r="V1306" s="189"/>
      <c r="W1306" s="195"/>
      <c r="X1306" s="195"/>
      <c r="AC1306" s="195"/>
      <c r="AD1306" s="163" t="s">
        <v>3443</v>
      </c>
      <c r="AF1306" s="207"/>
    </row>
    <row r="1307" spans="1:32" s="160" customFormat="1" ht="22.5" x14ac:dyDescent="0.2">
      <c r="A1307" s="198"/>
      <c r="B1307" s="199" t="s">
        <v>1365</v>
      </c>
      <c r="C1307" s="1037" t="s">
        <v>1366</v>
      </c>
      <c r="D1307" s="1037"/>
      <c r="E1307" s="1037"/>
      <c r="F1307" s="1037"/>
      <c r="G1307" s="1037"/>
      <c r="H1307" s="1037"/>
      <c r="I1307" s="1037"/>
      <c r="J1307" s="1037"/>
      <c r="K1307" s="1037"/>
      <c r="L1307" s="1037"/>
      <c r="M1307" s="1037"/>
      <c r="N1307" s="1046"/>
      <c r="V1307" s="189"/>
      <c r="W1307" s="195"/>
      <c r="X1307" s="195"/>
      <c r="Y1307" s="163" t="s">
        <v>1366</v>
      </c>
      <c r="AC1307" s="195"/>
      <c r="AF1307" s="207"/>
    </row>
    <row r="1308" spans="1:32" s="160" customFormat="1" ht="33.75" x14ac:dyDescent="0.2">
      <c r="A1308" s="190" t="s">
        <v>1902</v>
      </c>
      <c r="B1308" s="191" t="s">
        <v>3444</v>
      </c>
      <c r="C1308" s="1039" t="s">
        <v>3445</v>
      </c>
      <c r="D1308" s="1039"/>
      <c r="E1308" s="1039"/>
      <c r="F1308" s="192" t="s">
        <v>1017</v>
      </c>
      <c r="G1308" s="192"/>
      <c r="H1308" s="192"/>
      <c r="I1308" s="192" t="s">
        <v>434</v>
      </c>
      <c r="J1308" s="193">
        <v>1225.5</v>
      </c>
      <c r="K1308" s="192" t="s">
        <v>566</v>
      </c>
      <c r="L1308" s="193">
        <v>266.52</v>
      </c>
      <c r="M1308" s="192" t="s">
        <v>567</v>
      </c>
      <c r="N1308" s="194">
        <v>2500</v>
      </c>
      <c r="V1308" s="189"/>
      <c r="W1308" s="195"/>
      <c r="X1308" s="195" t="s">
        <v>3445</v>
      </c>
      <c r="AC1308" s="195"/>
      <c r="AF1308" s="207"/>
    </row>
    <row r="1309" spans="1:32" s="160" customFormat="1" ht="12" x14ac:dyDescent="0.2">
      <c r="A1309" s="211"/>
      <c r="B1309" s="212"/>
      <c r="C1309" s="168" t="s">
        <v>462</v>
      </c>
      <c r="D1309" s="213"/>
      <c r="E1309" s="213"/>
      <c r="F1309" s="214"/>
      <c r="G1309" s="214"/>
      <c r="H1309" s="214"/>
      <c r="I1309" s="214"/>
      <c r="J1309" s="215"/>
      <c r="K1309" s="214"/>
      <c r="L1309" s="215"/>
      <c r="M1309" s="216"/>
      <c r="N1309" s="217"/>
      <c r="V1309" s="189"/>
      <c r="W1309" s="195"/>
      <c r="X1309" s="195"/>
      <c r="AC1309" s="195"/>
      <c r="AF1309" s="207"/>
    </row>
    <row r="1310" spans="1:32" s="160" customFormat="1" ht="12" x14ac:dyDescent="0.2">
      <c r="A1310" s="196"/>
      <c r="B1310" s="197"/>
      <c r="C1310" s="1037" t="s">
        <v>3446</v>
      </c>
      <c r="D1310" s="1037"/>
      <c r="E1310" s="1037"/>
      <c r="F1310" s="1037"/>
      <c r="G1310" s="1037"/>
      <c r="H1310" s="1037"/>
      <c r="I1310" s="1037"/>
      <c r="J1310" s="1037"/>
      <c r="K1310" s="1037"/>
      <c r="L1310" s="1037"/>
      <c r="M1310" s="1037"/>
      <c r="N1310" s="1046"/>
      <c r="V1310" s="189"/>
      <c r="W1310" s="195"/>
      <c r="X1310" s="195"/>
      <c r="AC1310" s="195"/>
      <c r="AD1310" s="163" t="s">
        <v>3446</v>
      </c>
      <c r="AF1310" s="207"/>
    </row>
    <row r="1311" spans="1:32" s="160" customFormat="1" ht="22.5" x14ac:dyDescent="0.2">
      <c r="A1311" s="198"/>
      <c r="B1311" s="199" t="s">
        <v>568</v>
      </c>
      <c r="C1311" s="1037" t="s">
        <v>569</v>
      </c>
      <c r="D1311" s="1037"/>
      <c r="E1311" s="1037"/>
      <c r="F1311" s="1037"/>
      <c r="G1311" s="1037"/>
      <c r="H1311" s="1037"/>
      <c r="I1311" s="1037"/>
      <c r="J1311" s="1037"/>
      <c r="K1311" s="1037"/>
      <c r="L1311" s="1037"/>
      <c r="M1311" s="1037"/>
      <c r="N1311" s="1046"/>
      <c r="V1311" s="189"/>
      <c r="W1311" s="195"/>
      <c r="X1311" s="195"/>
      <c r="Y1311" s="163" t="s">
        <v>569</v>
      </c>
      <c r="AC1311" s="195"/>
      <c r="AF1311" s="207"/>
    </row>
    <row r="1312" spans="1:32" s="160" customFormat="1" ht="33.75" x14ac:dyDescent="0.2">
      <c r="A1312" s="190" t="s">
        <v>1903</v>
      </c>
      <c r="B1312" s="191" t="s">
        <v>3447</v>
      </c>
      <c r="C1312" s="1039" t="s">
        <v>3448</v>
      </c>
      <c r="D1312" s="1039"/>
      <c r="E1312" s="1039"/>
      <c r="F1312" s="192" t="s">
        <v>1017</v>
      </c>
      <c r="G1312" s="192"/>
      <c r="H1312" s="192"/>
      <c r="I1312" s="192" t="s">
        <v>434</v>
      </c>
      <c r="J1312" s="193">
        <v>867.25</v>
      </c>
      <c r="K1312" s="192" t="s">
        <v>566</v>
      </c>
      <c r="L1312" s="193">
        <v>188.59</v>
      </c>
      <c r="M1312" s="192" t="s">
        <v>567</v>
      </c>
      <c r="N1312" s="194">
        <v>1769</v>
      </c>
      <c r="V1312" s="189"/>
      <c r="W1312" s="195"/>
      <c r="X1312" s="195" t="s">
        <v>3448</v>
      </c>
      <c r="AC1312" s="195"/>
      <c r="AF1312" s="207"/>
    </row>
    <row r="1313" spans="1:32" s="160" customFormat="1" ht="12" x14ac:dyDescent="0.2">
      <c r="A1313" s="211"/>
      <c r="B1313" s="212"/>
      <c r="C1313" s="168" t="s">
        <v>462</v>
      </c>
      <c r="D1313" s="213"/>
      <c r="E1313" s="213"/>
      <c r="F1313" s="214"/>
      <c r="G1313" s="214"/>
      <c r="H1313" s="214"/>
      <c r="I1313" s="214"/>
      <c r="J1313" s="215"/>
      <c r="K1313" s="214"/>
      <c r="L1313" s="215"/>
      <c r="M1313" s="216"/>
      <c r="N1313" s="217"/>
      <c r="V1313" s="189"/>
      <c r="W1313" s="195"/>
      <c r="X1313" s="195"/>
      <c r="AC1313" s="195"/>
      <c r="AF1313" s="207"/>
    </row>
    <row r="1314" spans="1:32" s="160" customFormat="1" ht="12" x14ac:dyDescent="0.2">
      <c r="A1314" s="196"/>
      <c r="B1314" s="197"/>
      <c r="C1314" s="1037" t="s">
        <v>3407</v>
      </c>
      <c r="D1314" s="1037"/>
      <c r="E1314" s="1037"/>
      <c r="F1314" s="1037"/>
      <c r="G1314" s="1037"/>
      <c r="H1314" s="1037"/>
      <c r="I1314" s="1037"/>
      <c r="J1314" s="1037"/>
      <c r="K1314" s="1037"/>
      <c r="L1314" s="1037"/>
      <c r="M1314" s="1037"/>
      <c r="N1314" s="1046"/>
      <c r="V1314" s="189"/>
      <c r="W1314" s="195"/>
      <c r="X1314" s="195"/>
      <c r="AC1314" s="195"/>
      <c r="AD1314" s="163" t="s">
        <v>3407</v>
      </c>
      <c r="AF1314" s="207"/>
    </row>
    <row r="1315" spans="1:32" s="160" customFormat="1" ht="22.5" x14ac:dyDescent="0.2">
      <c r="A1315" s="198"/>
      <c r="B1315" s="199" t="s">
        <v>568</v>
      </c>
      <c r="C1315" s="1037" t="s">
        <v>569</v>
      </c>
      <c r="D1315" s="1037"/>
      <c r="E1315" s="1037"/>
      <c r="F1315" s="1037"/>
      <c r="G1315" s="1037"/>
      <c r="H1315" s="1037"/>
      <c r="I1315" s="1037"/>
      <c r="J1315" s="1037"/>
      <c r="K1315" s="1037"/>
      <c r="L1315" s="1037"/>
      <c r="M1315" s="1037"/>
      <c r="N1315" s="1046"/>
      <c r="V1315" s="189"/>
      <c r="W1315" s="195"/>
      <c r="X1315" s="195"/>
      <c r="Y1315" s="163" t="s">
        <v>569</v>
      </c>
      <c r="AC1315" s="195"/>
      <c r="AF1315" s="207"/>
    </row>
    <row r="1316" spans="1:32" s="160" customFormat="1" ht="33.75" x14ac:dyDescent="0.2">
      <c r="A1316" s="190" t="s">
        <v>1906</v>
      </c>
      <c r="B1316" s="191" t="s">
        <v>2643</v>
      </c>
      <c r="C1316" s="1039" t="s">
        <v>3449</v>
      </c>
      <c r="D1316" s="1039"/>
      <c r="E1316" s="1039"/>
      <c r="F1316" s="192" t="s">
        <v>1017</v>
      </c>
      <c r="G1316" s="192"/>
      <c r="H1316" s="192"/>
      <c r="I1316" s="192" t="s">
        <v>423</v>
      </c>
      <c r="J1316" s="193"/>
      <c r="K1316" s="192"/>
      <c r="L1316" s="193"/>
      <c r="M1316" s="192"/>
      <c r="N1316" s="194"/>
      <c r="V1316" s="189"/>
      <c r="W1316" s="195"/>
      <c r="X1316" s="195" t="s">
        <v>3449</v>
      </c>
      <c r="AC1316" s="195"/>
      <c r="AF1316" s="207"/>
    </row>
    <row r="1317" spans="1:32" s="160" customFormat="1" ht="33.75" x14ac:dyDescent="0.2">
      <c r="A1317" s="198"/>
      <c r="B1317" s="199" t="s">
        <v>430</v>
      </c>
      <c r="C1317" s="1037" t="s">
        <v>431</v>
      </c>
      <c r="D1317" s="1037"/>
      <c r="E1317" s="1037"/>
      <c r="F1317" s="1037"/>
      <c r="G1317" s="1037"/>
      <c r="H1317" s="1037"/>
      <c r="I1317" s="1037"/>
      <c r="J1317" s="1037"/>
      <c r="K1317" s="1037"/>
      <c r="L1317" s="1037"/>
      <c r="M1317" s="1037"/>
      <c r="N1317" s="1046"/>
      <c r="V1317" s="189"/>
      <c r="W1317" s="195"/>
      <c r="X1317" s="195"/>
      <c r="Y1317" s="163" t="s">
        <v>431</v>
      </c>
      <c r="AC1317" s="195"/>
      <c r="AF1317" s="207"/>
    </row>
    <row r="1318" spans="1:32" s="160" customFormat="1" ht="12" x14ac:dyDescent="0.2">
      <c r="A1318" s="198"/>
      <c r="B1318" s="199" t="s">
        <v>3134</v>
      </c>
      <c r="C1318" s="1037" t="s">
        <v>3135</v>
      </c>
      <c r="D1318" s="1037"/>
      <c r="E1318" s="1037"/>
      <c r="F1318" s="1037"/>
      <c r="G1318" s="1037"/>
      <c r="H1318" s="1037"/>
      <c r="I1318" s="1037"/>
      <c r="J1318" s="1037"/>
      <c r="K1318" s="1037"/>
      <c r="L1318" s="1037"/>
      <c r="M1318" s="1037"/>
      <c r="N1318" s="1046"/>
      <c r="V1318" s="189"/>
      <c r="W1318" s="195"/>
      <c r="X1318" s="195"/>
      <c r="Y1318" s="163" t="s">
        <v>3135</v>
      </c>
      <c r="AC1318" s="195"/>
      <c r="AF1318" s="207"/>
    </row>
    <row r="1319" spans="1:32" s="160" customFormat="1" ht="12" x14ac:dyDescent="0.2">
      <c r="A1319" s="200"/>
      <c r="B1319" s="199" t="s">
        <v>423</v>
      </c>
      <c r="C1319" s="1037" t="s">
        <v>432</v>
      </c>
      <c r="D1319" s="1037"/>
      <c r="E1319" s="1037"/>
      <c r="F1319" s="201"/>
      <c r="G1319" s="201"/>
      <c r="H1319" s="201"/>
      <c r="I1319" s="201"/>
      <c r="J1319" s="202">
        <v>9.1300000000000008</v>
      </c>
      <c r="K1319" s="201" t="s">
        <v>3136</v>
      </c>
      <c r="L1319" s="202">
        <v>11.98</v>
      </c>
      <c r="M1319" s="201"/>
      <c r="N1319" s="203"/>
      <c r="V1319" s="189"/>
      <c r="W1319" s="195"/>
      <c r="X1319" s="195"/>
      <c r="Z1319" s="163" t="s">
        <v>432</v>
      </c>
      <c r="AC1319" s="195"/>
      <c r="AF1319" s="207"/>
    </row>
    <row r="1320" spans="1:32" s="160" customFormat="1" ht="12" x14ac:dyDescent="0.2">
      <c r="A1320" s="200"/>
      <c r="B1320" s="199" t="s">
        <v>434</v>
      </c>
      <c r="C1320" s="1037" t="s">
        <v>435</v>
      </c>
      <c r="D1320" s="1037"/>
      <c r="E1320" s="1037"/>
      <c r="F1320" s="201"/>
      <c r="G1320" s="201"/>
      <c r="H1320" s="201"/>
      <c r="I1320" s="201"/>
      <c r="J1320" s="202">
        <v>1.47</v>
      </c>
      <c r="K1320" s="201" t="s">
        <v>3136</v>
      </c>
      <c r="L1320" s="202">
        <v>1.93</v>
      </c>
      <c r="M1320" s="201"/>
      <c r="N1320" s="203"/>
      <c r="V1320" s="189"/>
      <c r="W1320" s="195"/>
      <c r="X1320" s="195"/>
      <c r="Z1320" s="163" t="s">
        <v>435</v>
      </c>
      <c r="AC1320" s="195"/>
      <c r="AF1320" s="207"/>
    </row>
    <row r="1321" spans="1:32" s="160" customFormat="1" ht="12" x14ac:dyDescent="0.2">
      <c r="A1321" s="200"/>
      <c r="B1321" s="199" t="s">
        <v>437</v>
      </c>
      <c r="C1321" s="1037" t="s">
        <v>438</v>
      </c>
      <c r="D1321" s="1037"/>
      <c r="E1321" s="1037"/>
      <c r="F1321" s="201"/>
      <c r="G1321" s="201"/>
      <c r="H1321" s="201"/>
      <c r="I1321" s="201"/>
      <c r="J1321" s="202">
        <v>0.12</v>
      </c>
      <c r="K1321" s="201" t="s">
        <v>3136</v>
      </c>
      <c r="L1321" s="202">
        <v>0.16</v>
      </c>
      <c r="M1321" s="201"/>
      <c r="N1321" s="203"/>
      <c r="V1321" s="189"/>
      <c r="W1321" s="195"/>
      <c r="X1321" s="195"/>
      <c r="Z1321" s="163" t="s">
        <v>438</v>
      </c>
      <c r="AC1321" s="195"/>
      <c r="AF1321" s="207"/>
    </row>
    <row r="1322" spans="1:32" s="160" customFormat="1" ht="12" x14ac:dyDescent="0.2">
      <c r="A1322" s="200"/>
      <c r="B1322" s="199" t="s">
        <v>439</v>
      </c>
      <c r="C1322" s="1037" t="s">
        <v>440</v>
      </c>
      <c r="D1322" s="1037"/>
      <c r="E1322" s="1037"/>
      <c r="F1322" s="201"/>
      <c r="G1322" s="201"/>
      <c r="H1322" s="201"/>
      <c r="I1322" s="201"/>
      <c r="J1322" s="202">
        <v>7.49</v>
      </c>
      <c r="K1322" s="201"/>
      <c r="L1322" s="202">
        <v>7.49</v>
      </c>
      <c r="M1322" s="201"/>
      <c r="N1322" s="203"/>
      <c r="V1322" s="189"/>
      <c r="W1322" s="195"/>
      <c r="X1322" s="195"/>
      <c r="Z1322" s="163" t="s">
        <v>440</v>
      </c>
      <c r="AC1322" s="195"/>
      <c r="AF1322" s="207"/>
    </row>
    <row r="1323" spans="1:32" s="160" customFormat="1" ht="12" x14ac:dyDescent="0.2">
      <c r="A1323" s="196"/>
      <c r="B1323" s="204" t="s">
        <v>2645</v>
      </c>
      <c r="C1323" s="1048" t="s">
        <v>2646</v>
      </c>
      <c r="D1323" s="1048"/>
      <c r="E1323" s="1048"/>
      <c r="F1323" s="205" t="s">
        <v>1017</v>
      </c>
      <c r="G1323" s="205" t="s">
        <v>423</v>
      </c>
      <c r="H1323" s="205"/>
      <c r="I1323" s="205" t="s">
        <v>423</v>
      </c>
      <c r="J1323" s="199"/>
      <c r="K1323" s="201"/>
      <c r="L1323" s="202"/>
      <c r="M1323" s="201"/>
      <c r="N1323" s="206"/>
      <c r="V1323" s="189"/>
      <c r="W1323" s="195"/>
      <c r="X1323" s="195"/>
      <c r="AC1323" s="195"/>
      <c r="AF1323" s="207" t="s">
        <v>2646</v>
      </c>
    </row>
    <row r="1324" spans="1:32" s="160" customFormat="1" ht="12" x14ac:dyDescent="0.2">
      <c r="A1324" s="200"/>
      <c r="B1324" s="199"/>
      <c r="C1324" s="1037" t="s">
        <v>443</v>
      </c>
      <c r="D1324" s="1037"/>
      <c r="E1324" s="1037"/>
      <c r="F1324" s="201" t="s">
        <v>444</v>
      </c>
      <c r="G1324" s="201" t="s">
        <v>2647</v>
      </c>
      <c r="H1324" s="201" t="s">
        <v>3136</v>
      </c>
      <c r="I1324" s="201" t="s">
        <v>3450</v>
      </c>
      <c r="J1324" s="202"/>
      <c r="K1324" s="201"/>
      <c r="L1324" s="202"/>
      <c r="M1324" s="201"/>
      <c r="N1324" s="203"/>
      <c r="V1324" s="189"/>
      <c r="W1324" s="195"/>
      <c r="X1324" s="195"/>
      <c r="AA1324" s="163" t="s">
        <v>443</v>
      </c>
      <c r="AC1324" s="195"/>
      <c r="AF1324" s="207"/>
    </row>
    <row r="1325" spans="1:32" s="160" customFormat="1" ht="12" x14ac:dyDescent="0.2">
      <c r="A1325" s="200"/>
      <c r="B1325" s="199"/>
      <c r="C1325" s="1037" t="s">
        <v>447</v>
      </c>
      <c r="D1325" s="1037"/>
      <c r="E1325" s="1037"/>
      <c r="F1325" s="201" t="s">
        <v>444</v>
      </c>
      <c r="G1325" s="201" t="s">
        <v>2649</v>
      </c>
      <c r="H1325" s="201" t="s">
        <v>3136</v>
      </c>
      <c r="I1325" s="201" t="s">
        <v>3297</v>
      </c>
      <c r="J1325" s="202"/>
      <c r="K1325" s="201"/>
      <c r="L1325" s="202"/>
      <c r="M1325" s="201"/>
      <c r="N1325" s="203"/>
      <c r="V1325" s="189"/>
      <c r="W1325" s="195"/>
      <c r="X1325" s="195"/>
      <c r="AA1325" s="163" t="s">
        <v>447</v>
      </c>
      <c r="AC1325" s="195"/>
      <c r="AF1325" s="207"/>
    </row>
    <row r="1326" spans="1:32" s="160" customFormat="1" ht="12" x14ac:dyDescent="0.2">
      <c r="A1326" s="200"/>
      <c r="B1326" s="199"/>
      <c r="C1326" s="1047" t="s">
        <v>450</v>
      </c>
      <c r="D1326" s="1047"/>
      <c r="E1326" s="1047"/>
      <c r="F1326" s="208"/>
      <c r="G1326" s="208"/>
      <c r="H1326" s="208"/>
      <c r="I1326" s="208"/>
      <c r="J1326" s="209">
        <v>18.09</v>
      </c>
      <c r="K1326" s="208"/>
      <c r="L1326" s="209">
        <v>21.4</v>
      </c>
      <c r="M1326" s="208"/>
      <c r="N1326" s="210"/>
      <c r="V1326" s="189"/>
      <c r="W1326" s="195"/>
      <c r="X1326" s="195"/>
      <c r="AB1326" s="163" t="s">
        <v>450</v>
      </c>
      <c r="AC1326" s="195"/>
      <c r="AF1326" s="207"/>
    </row>
    <row r="1327" spans="1:32" s="160" customFormat="1" ht="12" x14ac:dyDescent="0.2">
      <c r="A1327" s="200"/>
      <c r="B1327" s="199"/>
      <c r="C1327" s="1037" t="s">
        <v>451</v>
      </c>
      <c r="D1327" s="1037"/>
      <c r="E1327" s="1037"/>
      <c r="F1327" s="201"/>
      <c r="G1327" s="201"/>
      <c r="H1327" s="201"/>
      <c r="I1327" s="201"/>
      <c r="J1327" s="202"/>
      <c r="K1327" s="201"/>
      <c r="L1327" s="202">
        <v>12.14</v>
      </c>
      <c r="M1327" s="201"/>
      <c r="N1327" s="203"/>
      <c r="V1327" s="189"/>
      <c r="W1327" s="195"/>
      <c r="X1327" s="195"/>
      <c r="AA1327" s="163" t="s">
        <v>451</v>
      </c>
      <c r="AC1327" s="195"/>
      <c r="AF1327" s="207"/>
    </row>
    <row r="1328" spans="1:32" s="160" customFormat="1" ht="45" x14ac:dyDescent="0.2">
      <c r="A1328" s="200"/>
      <c r="B1328" s="199" t="s">
        <v>2540</v>
      </c>
      <c r="C1328" s="1037" t="s">
        <v>2541</v>
      </c>
      <c r="D1328" s="1037"/>
      <c r="E1328" s="1037"/>
      <c r="F1328" s="201" t="s">
        <v>454</v>
      </c>
      <c r="G1328" s="201" t="s">
        <v>1241</v>
      </c>
      <c r="H1328" s="201"/>
      <c r="I1328" s="201" t="s">
        <v>1241</v>
      </c>
      <c r="J1328" s="202"/>
      <c r="K1328" s="201"/>
      <c r="L1328" s="202">
        <v>14.69</v>
      </c>
      <c r="M1328" s="201"/>
      <c r="N1328" s="203"/>
      <c r="V1328" s="189"/>
      <c r="W1328" s="195"/>
      <c r="X1328" s="195"/>
      <c r="AA1328" s="163" t="s">
        <v>2541</v>
      </c>
      <c r="AC1328" s="195"/>
      <c r="AF1328" s="207"/>
    </row>
    <row r="1329" spans="1:32" s="160" customFormat="1" ht="45" x14ac:dyDescent="0.2">
      <c r="A1329" s="200"/>
      <c r="B1329" s="199" t="s">
        <v>2542</v>
      </c>
      <c r="C1329" s="1037" t="s">
        <v>2543</v>
      </c>
      <c r="D1329" s="1037"/>
      <c r="E1329" s="1037"/>
      <c r="F1329" s="201" t="s">
        <v>454</v>
      </c>
      <c r="G1329" s="201" t="s">
        <v>974</v>
      </c>
      <c r="H1329" s="201"/>
      <c r="I1329" s="201" t="s">
        <v>974</v>
      </c>
      <c r="J1329" s="202"/>
      <c r="K1329" s="201"/>
      <c r="L1329" s="202">
        <v>8.74</v>
      </c>
      <c r="M1329" s="201"/>
      <c r="N1329" s="203"/>
      <c r="V1329" s="189"/>
      <c r="W1329" s="195"/>
      <c r="X1329" s="195"/>
      <c r="AA1329" s="163" t="s">
        <v>2543</v>
      </c>
      <c r="AC1329" s="195"/>
      <c r="AF1329" s="207"/>
    </row>
    <row r="1330" spans="1:32" s="160" customFormat="1" ht="12" x14ac:dyDescent="0.2">
      <c r="A1330" s="211"/>
      <c r="B1330" s="212"/>
      <c r="C1330" s="1039" t="s">
        <v>459</v>
      </c>
      <c r="D1330" s="1039"/>
      <c r="E1330" s="1039"/>
      <c r="F1330" s="192"/>
      <c r="G1330" s="192"/>
      <c r="H1330" s="192"/>
      <c r="I1330" s="192"/>
      <c r="J1330" s="193"/>
      <c r="K1330" s="192"/>
      <c r="L1330" s="193">
        <v>44.83</v>
      </c>
      <c r="M1330" s="208"/>
      <c r="N1330" s="194"/>
      <c r="V1330" s="189"/>
      <c r="W1330" s="195"/>
      <c r="X1330" s="195"/>
      <c r="AC1330" s="195" t="s">
        <v>459</v>
      </c>
      <c r="AF1330" s="207"/>
    </row>
    <row r="1331" spans="1:32" s="160" customFormat="1" ht="33.75" x14ac:dyDescent="0.2">
      <c r="A1331" s="190" t="s">
        <v>1908</v>
      </c>
      <c r="B1331" s="191" t="s">
        <v>3451</v>
      </c>
      <c r="C1331" s="1039" t="s">
        <v>3452</v>
      </c>
      <c r="D1331" s="1039"/>
      <c r="E1331" s="1039"/>
      <c r="F1331" s="192" t="s">
        <v>1017</v>
      </c>
      <c r="G1331" s="192"/>
      <c r="H1331" s="192"/>
      <c r="I1331" s="192" t="s">
        <v>423</v>
      </c>
      <c r="J1331" s="193">
        <v>2121.25</v>
      </c>
      <c r="K1331" s="192" t="s">
        <v>566</v>
      </c>
      <c r="L1331" s="193">
        <v>230.7</v>
      </c>
      <c r="M1331" s="192" t="s">
        <v>567</v>
      </c>
      <c r="N1331" s="194">
        <v>2164</v>
      </c>
      <c r="V1331" s="189"/>
      <c r="W1331" s="195"/>
      <c r="X1331" s="195" t="s">
        <v>3452</v>
      </c>
      <c r="AC1331" s="195"/>
      <c r="AF1331" s="207"/>
    </row>
    <row r="1332" spans="1:32" s="160" customFormat="1" ht="12" x14ac:dyDescent="0.2">
      <c r="A1332" s="211"/>
      <c r="B1332" s="212"/>
      <c r="C1332" s="168" t="s">
        <v>462</v>
      </c>
      <c r="D1332" s="213"/>
      <c r="E1332" s="213"/>
      <c r="F1332" s="214"/>
      <c r="G1332" s="214"/>
      <c r="H1332" s="214"/>
      <c r="I1332" s="214"/>
      <c r="J1332" s="215"/>
      <c r="K1332" s="214"/>
      <c r="L1332" s="215"/>
      <c r="M1332" s="216"/>
      <c r="N1332" s="217"/>
      <c r="V1332" s="189"/>
      <c r="W1332" s="195"/>
      <c r="X1332" s="195"/>
      <c r="AC1332" s="195"/>
      <c r="AF1332" s="207"/>
    </row>
    <row r="1333" spans="1:32" s="160" customFormat="1" ht="12" x14ac:dyDescent="0.2">
      <c r="A1333" s="196"/>
      <c r="B1333" s="197"/>
      <c r="C1333" s="1037" t="s">
        <v>3453</v>
      </c>
      <c r="D1333" s="1037"/>
      <c r="E1333" s="1037"/>
      <c r="F1333" s="1037"/>
      <c r="G1333" s="1037"/>
      <c r="H1333" s="1037"/>
      <c r="I1333" s="1037"/>
      <c r="J1333" s="1037"/>
      <c r="K1333" s="1037"/>
      <c r="L1333" s="1037"/>
      <c r="M1333" s="1037"/>
      <c r="N1333" s="1046"/>
      <c r="V1333" s="189"/>
      <c r="W1333" s="195"/>
      <c r="X1333" s="195"/>
      <c r="AC1333" s="195"/>
      <c r="AD1333" s="163" t="s">
        <v>3453</v>
      </c>
      <c r="AF1333" s="207"/>
    </row>
    <row r="1334" spans="1:32" s="160" customFormat="1" ht="22.5" x14ac:dyDescent="0.2">
      <c r="A1334" s="198"/>
      <c r="B1334" s="199" t="s">
        <v>568</v>
      </c>
      <c r="C1334" s="1037" t="s">
        <v>569</v>
      </c>
      <c r="D1334" s="1037"/>
      <c r="E1334" s="1037"/>
      <c r="F1334" s="1037"/>
      <c r="G1334" s="1037"/>
      <c r="H1334" s="1037"/>
      <c r="I1334" s="1037"/>
      <c r="J1334" s="1037"/>
      <c r="K1334" s="1037"/>
      <c r="L1334" s="1037"/>
      <c r="M1334" s="1037"/>
      <c r="N1334" s="1046"/>
      <c r="V1334" s="189"/>
      <c r="W1334" s="195"/>
      <c r="X1334" s="195"/>
      <c r="Y1334" s="163" t="s">
        <v>569</v>
      </c>
      <c r="AC1334" s="195"/>
      <c r="AF1334" s="207"/>
    </row>
    <row r="1335" spans="1:32" s="160" customFormat="1" ht="45" x14ac:dyDescent="0.2">
      <c r="A1335" s="190" t="s">
        <v>1911</v>
      </c>
      <c r="B1335" s="191" t="s">
        <v>3143</v>
      </c>
      <c r="C1335" s="1039" t="s">
        <v>3144</v>
      </c>
      <c r="D1335" s="1039"/>
      <c r="E1335" s="1039"/>
      <c r="F1335" s="192" t="s">
        <v>1017</v>
      </c>
      <c r="G1335" s="192"/>
      <c r="H1335" s="192"/>
      <c r="I1335" s="192" t="s">
        <v>423</v>
      </c>
      <c r="J1335" s="193"/>
      <c r="K1335" s="192"/>
      <c r="L1335" s="193"/>
      <c r="M1335" s="192"/>
      <c r="N1335" s="194"/>
      <c r="V1335" s="189"/>
      <c r="W1335" s="195"/>
      <c r="X1335" s="195" t="s">
        <v>3144</v>
      </c>
      <c r="AC1335" s="195"/>
      <c r="AF1335" s="207"/>
    </row>
    <row r="1336" spans="1:32" s="160" customFormat="1" ht="33.75" x14ac:dyDescent="0.2">
      <c r="A1336" s="198"/>
      <c r="B1336" s="199" t="s">
        <v>430</v>
      </c>
      <c r="C1336" s="1037" t="s">
        <v>431</v>
      </c>
      <c r="D1336" s="1037"/>
      <c r="E1336" s="1037"/>
      <c r="F1336" s="1037"/>
      <c r="G1336" s="1037"/>
      <c r="H1336" s="1037"/>
      <c r="I1336" s="1037"/>
      <c r="J1336" s="1037"/>
      <c r="K1336" s="1037"/>
      <c r="L1336" s="1037"/>
      <c r="M1336" s="1037"/>
      <c r="N1336" s="1046"/>
      <c r="V1336" s="189"/>
      <c r="W1336" s="195"/>
      <c r="X1336" s="195"/>
      <c r="Y1336" s="163" t="s">
        <v>431</v>
      </c>
      <c r="AC1336" s="195"/>
      <c r="AF1336" s="207"/>
    </row>
    <row r="1337" spans="1:32" s="160" customFormat="1" ht="12" x14ac:dyDescent="0.2">
      <c r="A1337" s="200"/>
      <c r="B1337" s="199" t="s">
        <v>423</v>
      </c>
      <c r="C1337" s="1037" t="s">
        <v>432</v>
      </c>
      <c r="D1337" s="1037"/>
      <c r="E1337" s="1037"/>
      <c r="F1337" s="201"/>
      <c r="G1337" s="201"/>
      <c r="H1337" s="201"/>
      <c r="I1337" s="201"/>
      <c r="J1337" s="202">
        <v>20.440000000000001</v>
      </c>
      <c r="K1337" s="201" t="s">
        <v>436</v>
      </c>
      <c r="L1337" s="202">
        <v>25.55</v>
      </c>
      <c r="M1337" s="201"/>
      <c r="N1337" s="203"/>
      <c r="V1337" s="189"/>
      <c r="W1337" s="195"/>
      <c r="X1337" s="195"/>
      <c r="Z1337" s="163" t="s">
        <v>432</v>
      </c>
      <c r="AC1337" s="195"/>
      <c r="AF1337" s="207"/>
    </row>
    <row r="1338" spans="1:32" s="160" customFormat="1" ht="12" x14ac:dyDescent="0.2">
      <c r="A1338" s="200"/>
      <c r="B1338" s="199" t="s">
        <v>434</v>
      </c>
      <c r="C1338" s="1037" t="s">
        <v>435</v>
      </c>
      <c r="D1338" s="1037"/>
      <c r="E1338" s="1037"/>
      <c r="F1338" s="201"/>
      <c r="G1338" s="201"/>
      <c r="H1338" s="201"/>
      <c r="I1338" s="201"/>
      <c r="J1338" s="202">
        <v>33.47</v>
      </c>
      <c r="K1338" s="201" t="s">
        <v>436</v>
      </c>
      <c r="L1338" s="202">
        <v>41.84</v>
      </c>
      <c r="M1338" s="201"/>
      <c r="N1338" s="203"/>
      <c r="V1338" s="189"/>
      <c r="W1338" s="195"/>
      <c r="X1338" s="195"/>
      <c r="Z1338" s="163" t="s">
        <v>435</v>
      </c>
      <c r="AC1338" s="195"/>
      <c r="AF1338" s="207"/>
    </row>
    <row r="1339" spans="1:32" s="160" customFormat="1" ht="12" x14ac:dyDescent="0.2">
      <c r="A1339" s="200"/>
      <c r="B1339" s="199" t="s">
        <v>437</v>
      </c>
      <c r="C1339" s="1037" t="s">
        <v>438</v>
      </c>
      <c r="D1339" s="1037"/>
      <c r="E1339" s="1037"/>
      <c r="F1339" s="201"/>
      <c r="G1339" s="201"/>
      <c r="H1339" s="201"/>
      <c r="I1339" s="201"/>
      <c r="J1339" s="202">
        <v>3.42</v>
      </c>
      <c r="K1339" s="201" t="s">
        <v>436</v>
      </c>
      <c r="L1339" s="202">
        <v>4.28</v>
      </c>
      <c r="M1339" s="201"/>
      <c r="N1339" s="203"/>
      <c r="V1339" s="189"/>
      <c r="W1339" s="195"/>
      <c r="X1339" s="195"/>
      <c r="Z1339" s="163" t="s">
        <v>438</v>
      </c>
      <c r="AC1339" s="195"/>
      <c r="AF1339" s="207"/>
    </row>
    <row r="1340" spans="1:32" s="160" customFormat="1" ht="12" x14ac:dyDescent="0.2">
      <c r="A1340" s="200"/>
      <c r="B1340" s="199" t="s">
        <v>439</v>
      </c>
      <c r="C1340" s="1037" t="s">
        <v>440</v>
      </c>
      <c r="D1340" s="1037"/>
      <c r="E1340" s="1037"/>
      <c r="F1340" s="201"/>
      <c r="G1340" s="201"/>
      <c r="H1340" s="201"/>
      <c r="I1340" s="201"/>
      <c r="J1340" s="202">
        <v>2.94</v>
      </c>
      <c r="K1340" s="201"/>
      <c r="L1340" s="202">
        <v>2.94</v>
      </c>
      <c r="M1340" s="201"/>
      <c r="N1340" s="203"/>
      <c r="V1340" s="189"/>
      <c r="W1340" s="195"/>
      <c r="X1340" s="195"/>
      <c r="Z1340" s="163" t="s">
        <v>440</v>
      </c>
      <c r="AC1340" s="195"/>
      <c r="AF1340" s="207"/>
    </row>
    <row r="1341" spans="1:32" s="160" customFormat="1" ht="12" x14ac:dyDescent="0.2">
      <c r="A1341" s="200"/>
      <c r="B1341" s="199"/>
      <c r="C1341" s="1037" t="s">
        <v>443</v>
      </c>
      <c r="D1341" s="1037"/>
      <c r="E1341" s="1037"/>
      <c r="F1341" s="201" t="s">
        <v>444</v>
      </c>
      <c r="G1341" s="201" t="s">
        <v>3145</v>
      </c>
      <c r="H1341" s="201" t="s">
        <v>436</v>
      </c>
      <c r="I1341" s="201" t="s">
        <v>2648</v>
      </c>
      <c r="J1341" s="202"/>
      <c r="K1341" s="201"/>
      <c r="L1341" s="202"/>
      <c r="M1341" s="201"/>
      <c r="N1341" s="203"/>
      <c r="V1341" s="189"/>
      <c r="W1341" s="195"/>
      <c r="X1341" s="195"/>
      <c r="AA1341" s="163" t="s">
        <v>443</v>
      </c>
      <c r="AC1341" s="195"/>
      <c r="AF1341" s="207"/>
    </row>
    <row r="1342" spans="1:32" s="160" customFormat="1" ht="12" x14ac:dyDescent="0.2">
      <c r="A1342" s="200"/>
      <c r="B1342" s="199"/>
      <c r="C1342" s="1037" t="s">
        <v>447</v>
      </c>
      <c r="D1342" s="1037"/>
      <c r="E1342" s="1037"/>
      <c r="F1342" s="201" t="s">
        <v>444</v>
      </c>
      <c r="G1342" s="201" t="s">
        <v>2762</v>
      </c>
      <c r="H1342" s="201" t="s">
        <v>436</v>
      </c>
      <c r="I1342" s="201" t="s">
        <v>3146</v>
      </c>
      <c r="J1342" s="202"/>
      <c r="K1342" s="201"/>
      <c r="L1342" s="202"/>
      <c r="M1342" s="201"/>
      <c r="N1342" s="203"/>
      <c r="V1342" s="189"/>
      <c r="W1342" s="195"/>
      <c r="X1342" s="195"/>
      <c r="AA1342" s="163" t="s">
        <v>447</v>
      </c>
      <c r="AC1342" s="195"/>
      <c r="AF1342" s="207"/>
    </row>
    <row r="1343" spans="1:32" s="160" customFormat="1" ht="12" x14ac:dyDescent="0.2">
      <c r="A1343" s="200"/>
      <c r="B1343" s="199"/>
      <c r="C1343" s="1047" t="s">
        <v>450</v>
      </c>
      <c r="D1343" s="1047"/>
      <c r="E1343" s="1047"/>
      <c r="F1343" s="208"/>
      <c r="G1343" s="208"/>
      <c r="H1343" s="208"/>
      <c r="I1343" s="208"/>
      <c r="J1343" s="209">
        <v>56.85</v>
      </c>
      <c r="K1343" s="208"/>
      <c r="L1343" s="209">
        <v>70.33</v>
      </c>
      <c r="M1343" s="208"/>
      <c r="N1343" s="210"/>
      <c r="V1343" s="189"/>
      <c r="W1343" s="195"/>
      <c r="X1343" s="195"/>
      <c r="AB1343" s="163" t="s">
        <v>450</v>
      </c>
      <c r="AC1343" s="195"/>
      <c r="AF1343" s="207"/>
    </row>
    <row r="1344" spans="1:32" s="160" customFormat="1" ht="12" x14ac:dyDescent="0.2">
      <c r="A1344" s="200"/>
      <c r="B1344" s="199"/>
      <c r="C1344" s="1037" t="s">
        <v>451</v>
      </c>
      <c r="D1344" s="1037"/>
      <c r="E1344" s="1037"/>
      <c r="F1344" s="201"/>
      <c r="G1344" s="201"/>
      <c r="H1344" s="201"/>
      <c r="I1344" s="201"/>
      <c r="J1344" s="202"/>
      <c r="K1344" s="201"/>
      <c r="L1344" s="202">
        <v>29.83</v>
      </c>
      <c r="M1344" s="201"/>
      <c r="N1344" s="203"/>
      <c r="V1344" s="189"/>
      <c r="W1344" s="195"/>
      <c r="X1344" s="195"/>
      <c r="AA1344" s="163" t="s">
        <v>451</v>
      </c>
      <c r="AC1344" s="195"/>
      <c r="AF1344" s="207"/>
    </row>
    <row r="1345" spans="1:32" s="160" customFormat="1" ht="22.5" x14ac:dyDescent="0.2">
      <c r="A1345" s="200"/>
      <c r="B1345" s="199" t="s">
        <v>3147</v>
      </c>
      <c r="C1345" s="1037" t="s">
        <v>3148</v>
      </c>
      <c r="D1345" s="1037"/>
      <c r="E1345" s="1037"/>
      <c r="F1345" s="201" t="s">
        <v>454</v>
      </c>
      <c r="G1345" s="201" t="s">
        <v>558</v>
      </c>
      <c r="H1345" s="201"/>
      <c r="I1345" s="201" t="s">
        <v>558</v>
      </c>
      <c r="J1345" s="202"/>
      <c r="K1345" s="201"/>
      <c r="L1345" s="202">
        <v>28.94</v>
      </c>
      <c r="M1345" s="201"/>
      <c r="N1345" s="203"/>
      <c r="V1345" s="189"/>
      <c r="W1345" s="195"/>
      <c r="X1345" s="195"/>
      <c r="AA1345" s="163" t="s">
        <v>3148</v>
      </c>
      <c r="AC1345" s="195"/>
      <c r="AF1345" s="207"/>
    </row>
    <row r="1346" spans="1:32" s="160" customFormat="1" ht="22.5" x14ac:dyDescent="0.2">
      <c r="A1346" s="200"/>
      <c r="B1346" s="199" t="s">
        <v>3149</v>
      </c>
      <c r="C1346" s="1037" t="s">
        <v>3150</v>
      </c>
      <c r="D1346" s="1037"/>
      <c r="E1346" s="1037"/>
      <c r="F1346" s="201" t="s">
        <v>454</v>
      </c>
      <c r="G1346" s="201" t="s">
        <v>544</v>
      </c>
      <c r="H1346" s="201"/>
      <c r="I1346" s="201" t="s">
        <v>544</v>
      </c>
      <c r="J1346" s="202"/>
      <c r="K1346" s="201"/>
      <c r="L1346" s="202">
        <v>15.21</v>
      </c>
      <c r="M1346" s="201"/>
      <c r="N1346" s="203"/>
      <c r="V1346" s="189"/>
      <c r="W1346" s="195"/>
      <c r="X1346" s="195"/>
      <c r="AA1346" s="163" t="s">
        <v>3150</v>
      </c>
      <c r="AC1346" s="195"/>
      <c r="AF1346" s="207"/>
    </row>
    <row r="1347" spans="1:32" s="160" customFormat="1" ht="12" x14ac:dyDescent="0.2">
      <c r="A1347" s="211"/>
      <c r="B1347" s="212"/>
      <c r="C1347" s="1039" t="s">
        <v>459</v>
      </c>
      <c r="D1347" s="1039"/>
      <c r="E1347" s="1039"/>
      <c r="F1347" s="192"/>
      <c r="G1347" s="192"/>
      <c r="H1347" s="192"/>
      <c r="I1347" s="192"/>
      <c r="J1347" s="193"/>
      <c r="K1347" s="192"/>
      <c r="L1347" s="193">
        <v>114.48</v>
      </c>
      <c r="M1347" s="208"/>
      <c r="N1347" s="194"/>
      <c r="V1347" s="189"/>
      <c r="W1347" s="195"/>
      <c r="X1347" s="195"/>
      <c r="AC1347" s="195" t="s">
        <v>459</v>
      </c>
      <c r="AF1347" s="207"/>
    </row>
    <row r="1348" spans="1:32" s="160" customFormat="1" ht="56.25" x14ac:dyDescent="0.2">
      <c r="A1348" s="190" t="s">
        <v>3525</v>
      </c>
      <c r="B1348" s="191" t="s">
        <v>3526</v>
      </c>
      <c r="C1348" s="1039" t="s">
        <v>3527</v>
      </c>
      <c r="D1348" s="1039"/>
      <c r="E1348" s="1039"/>
      <c r="F1348" s="192" t="s">
        <v>1017</v>
      </c>
      <c r="G1348" s="192"/>
      <c r="H1348" s="192"/>
      <c r="I1348" s="192" t="s">
        <v>423</v>
      </c>
      <c r="J1348" s="193">
        <v>121824</v>
      </c>
      <c r="K1348" s="192" t="s">
        <v>1361</v>
      </c>
      <c r="L1348" s="193">
        <v>24856.05</v>
      </c>
      <c r="M1348" s="192" t="s">
        <v>1362</v>
      </c>
      <c r="N1348" s="194">
        <v>123286</v>
      </c>
      <c r="V1348" s="189"/>
      <c r="W1348" s="195"/>
      <c r="X1348" s="195" t="s">
        <v>3527</v>
      </c>
      <c r="AC1348" s="195"/>
      <c r="AF1348" s="207"/>
    </row>
    <row r="1349" spans="1:32" s="160" customFormat="1" ht="12" x14ac:dyDescent="0.2">
      <c r="A1349" s="211"/>
      <c r="B1349" s="212"/>
      <c r="C1349" s="168" t="s">
        <v>3039</v>
      </c>
      <c r="D1349" s="213"/>
      <c r="E1349" s="213"/>
      <c r="F1349" s="214"/>
      <c r="G1349" s="214"/>
      <c r="H1349" s="214"/>
      <c r="I1349" s="214"/>
      <c r="J1349" s="215"/>
      <c r="K1349" s="214"/>
      <c r="L1349" s="215"/>
      <c r="M1349" s="216"/>
      <c r="N1349" s="217"/>
      <c r="V1349" s="189"/>
      <c r="W1349" s="195"/>
      <c r="X1349" s="195"/>
      <c r="AC1349" s="195"/>
      <c r="AF1349" s="207"/>
    </row>
    <row r="1350" spans="1:32" s="160" customFormat="1" ht="12" x14ac:dyDescent="0.2">
      <c r="A1350" s="196"/>
      <c r="B1350" s="197"/>
      <c r="C1350" s="1037" t="s">
        <v>3457</v>
      </c>
      <c r="D1350" s="1037"/>
      <c r="E1350" s="1037"/>
      <c r="F1350" s="1037"/>
      <c r="G1350" s="1037"/>
      <c r="H1350" s="1037"/>
      <c r="I1350" s="1037"/>
      <c r="J1350" s="1037"/>
      <c r="K1350" s="1037"/>
      <c r="L1350" s="1037"/>
      <c r="M1350" s="1037"/>
      <c r="N1350" s="1046"/>
      <c r="V1350" s="189"/>
      <c r="W1350" s="195"/>
      <c r="X1350" s="195"/>
      <c r="AC1350" s="195"/>
      <c r="AD1350" s="163" t="s">
        <v>3457</v>
      </c>
      <c r="AF1350" s="207"/>
    </row>
    <row r="1351" spans="1:32" s="160" customFormat="1" ht="22.5" x14ac:dyDescent="0.2">
      <c r="A1351" s="198"/>
      <c r="B1351" s="199" t="s">
        <v>1365</v>
      </c>
      <c r="C1351" s="1037" t="s">
        <v>1366</v>
      </c>
      <c r="D1351" s="1037"/>
      <c r="E1351" s="1037"/>
      <c r="F1351" s="1037"/>
      <c r="G1351" s="1037"/>
      <c r="H1351" s="1037"/>
      <c r="I1351" s="1037"/>
      <c r="J1351" s="1037"/>
      <c r="K1351" s="1037"/>
      <c r="L1351" s="1037"/>
      <c r="M1351" s="1037"/>
      <c r="N1351" s="1046"/>
      <c r="V1351" s="189"/>
      <c r="W1351" s="195"/>
      <c r="X1351" s="195"/>
      <c r="Y1351" s="163" t="s">
        <v>1366</v>
      </c>
      <c r="AC1351" s="195"/>
      <c r="AF1351" s="207"/>
    </row>
    <row r="1352" spans="1:32" s="160" customFormat="1" ht="45" x14ac:dyDescent="0.2">
      <c r="A1352" s="190" t="s">
        <v>1929</v>
      </c>
      <c r="B1352" s="191" t="s">
        <v>3239</v>
      </c>
      <c r="C1352" s="1039" t="s">
        <v>3240</v>
      </c>
      <c r="D1352" s="1039"/>
      <c r="E1352" s="1039"/>
      <c r="F1352" s="192" t="s">
        <v>532</v>
      </c>
      <c r="G1352" s="192"/>
      <c r="H1352" s="192"/>
      <c r="I1352" s="192" t="s">
        <v>1232</v>
      </c>
      <c r="J1352" s="193"/>
      <c r="K1352" s="192"/>
      <c r="L1352" s="193"/>
      <c r="M1352" s="192"/>
      <c r="N1352" s="194"/>
      <c r="V1352" s="189"/>
      <c r="W1352" s="195"/>
      <c r="X1352" s="195" t="s">
        <v>3240</v>
      </c>
      <c r="AC1352" s="195"/>
      <c r="AF1352" s="207"/>
    </row>
    <row r="1353" spans="1:32" s="160" customFormat="1" ht="12" x14ac:dyDescent="0.2">
      <c r="A1353" s="196"/>
      <c r="B1353" s="197"/>
      <c r="C1353" s="1037" t="s">
        <v>3528</v>
      </c>
      <c r="D1353" s="1037"/>
      <c r="E1353" s="1037"/>
      <c r="F1353" s="1037"/>
      <c r="G1353" s="1037"/>
      <c r="H1353" s="1037"/>
      <c r="I1353" s="1037"/>
      <c r="J1353" s="1037"/>
      <c r="K1353" s="1037"/>
      <c r="L1353" s="1037"/>
      <c r="M1353" s="1037"/>
      <c r="N1353" s="1046"/>
      <c r="V1353" s="189"/>
      <c r="W1353" s="195"/>
      <c r="X1353" s="195"/>
      <c r="AC1353" s="195"/>
      <c r="AE1353" s="163" t="s">
        <v>3528</v>
      </c>
      <c r="AF1353" s="207"/>
    </row>
    <row r="1354" spans="1:32" s="160" customFormat="1" ht="33.75" x14ac:dyDescent="0.2">
      <c r="A1354" s="198"/>
      <c r="B1354" s="199" t="s">
        <v>430</v>
      </c>
      <c r="C1354" s="1037" t="s">
        <v>431</v>
      </c>
      <c r="D1354" s="1037"/>
      <c r="E1354" s="1037"/>
      <c r="F1354" s="1037"/>
      <c r="G1354" s="1037"/>
      <c r="H1354" s="1037"/>
      <c r="I1354" s="1037"/>
      <c r="J1354" s="1037"/>
      <c r="K1354" s="1037"/>
      <c r="L1354" s="1037"/>
      <c r="M1354" s="1037"/>
      <c r="N1354" s="1046"/>
      <c r="V1354" s="189"/>
      <c r="W1354" s="195"/>
      <c r="X1354" s="195"/>
      <c r="Y1354" s="163" t="s">
        <v>431</v>
      </c>
      <c r="AC1354" s="195"/>
      <c r="AF1354" s="207"/>
    </row>
    <row r="1355" spans="1:32" s="160" customFormat="1" ht="12" x14ac:dyDescent="0.2">
      <c r="A1355" s="198"/>
      <c r="B1355" s="199" t="s">
        <v>3134</v>
      </c>
      <c r="C1355" s="1037" t="s">
        <v>3135</v>
      </c>
      <c r="D1355" s="1037"/>
      <c r="E1355" s="1037"/>
      <c r="F1355" s="1037"/>
      <c r="G1355" s="1037"/>
      <c r="H1355" s="1037"/>
      <c r="I1355" s="1037"/>
      <c r="J1355" s="1037"/>
      <c r="K1355" s="1037"/>
      <c r="L1355" s="1037"/>
      <c r="M1355" s="1037"/>
      <c r="N1355" s="1046"/>
      <c r="V1355" s="189"/>
      <c r="W1355" s="195"/>
      <c r="X1355" s="195"/>
      <c r="Y1355" s="163" t="s">
        <v>3135</v>
      </c>
      <c r="AC1355" s="195"/>
      <c r="AF1355" s="207"/>
    </row>
    <row r="1356" spans="1:32" s="160" customFormat="1" ht="12" x14ac:dyDescent="0.2">
      <c r="A1356" s="200"/>
      <c r="B1356" s="199" t="s">
        <v>423</v>
      </c>
      <c r="C1356" s="1037" t="s">
        <v>432</v>
      </c>
      <c r="D1356" s="1037"/>
      <c r="E1356" s="1037"/>
      <c r="F1356" s="201"/>
      <c r="G1356" s="201"/>
      <c r="H1356" s="201"/>
      <c r="I1356" s="201"/>
      <c r="J1356" s="202">
        <v>1345.96</v>
      </c>
      <c r="K1356" s="201" t="s">
        <v>3136</v>
      </c>
      <c r="L1356" s="202">
        <v>185.49</v>
      </c>
      <c r="M1356" s="201"/>
      <c r="N1356" s="203"/>
      <c r="V1356" s="189"/>
      <c r="W1356" s="195"/>
      <c r="X1356" s="195"/>
      <c r="Z1356" s="163" t="s">
        <v>432</v>
      </c>
      <c r="AC1356" s="195"/>
      <c r="AF1356" s="207"/>
    </row>
    <row r="1357" spans="1:32" s="160" customFormat="1" ht="12" x14ac:dyDescent="0.2">
      <c r="A1357" s="200"/>
      <c r="B1357" s="199" t="s">
        <v>434</v>
      </c>
      <c r="C1357" s="1037" t="s">
        <v>435</v>
      </c>
      <c r="D1357" s="1037"/>
      <c r="E1357" s="1037"/>
      <c r="F1357" s="201"/>
      <c r="G1357" s="201"/>
      <c r="H1357" s="201"/>
      <c r="I1357" s="201"/>
      <c r="J1357" s="202">
        <v>117.43</v>
      </c>
      <c r="K1357" s="201" t="s">
        <v>3136</v>
      </c>
      <c r="L1357" s="202">
        <v>16.18</v>
      </c>
      <c r="M1357" s="201"/>
      <c r="N1357" s="203"/>
      <c r="V1357" s="189"/>
      <c r="W1357" s="195"/>
      <c r="X1357" s="195"/>
      <c r="Z1357" s="163" t="s">
        <v>435</v>
      </c>
      <c r="AC1357" s="195"/>
      <c r="AF1357" s="207"/>
    </row>
    <row r="1358" spans="1:32" s="160" customFormat="1" ht="12" x14ac:dyDescent="0.2">
      <c r="A1358" s="200"/>
      <c r="B1358" s="199" t="s">
        <v>437</v>
      </c>
      <c r="C1358" s="1037" t="s">
        <v>438</v>
      </c>
      <c r="D1358" s="1037"/>
      <c r="E1358" s="1037"/>
      <c r="F1358" s="201"/>
      <c r="G1358" s="201"/>
      <c r="H1358" s="201"/>
      <c r="I1358" s="201"/>
      <c r="J1358" s="202">
        <v>14.83</v>
      </c>
      <c r="K1358" s="201" t="s">
        <v>3136</v>
      </c>
      <c r="L1358" s="202">
        <v>2.04</v>
      </c>
      <c r="M1358" s="201"/>
      <c r="N1358" s="203"/>
      <c r="V1358" s="189"/>
      <c r="W1358" s="195"/>
      <c r="X1358" s="195"/>
      <c r="Z1358" s="163" t="s">
        <v>438</v>
      </c>
      <c r="AC1358" s="195"/>
      <c r="AF1358" s="207"/>
    </row>
    <row r="1359" spans="1:32" s="160" customFormat="1" ht="12" x14ac:dyDescent="0.2">
      <c r="A1359" s="200"/>
      <c r="B1359" s="199" t="s">
        <v>439</v>
      </c>
      <c r="C1359" s="1037" t="s">
        <v>440</v>
      </c>
      <c r="D1359" s="1037"/>
      <c r="E1359" s="1037"/>
      <c r="F1359" s="201"/>
      <c r="G1359" s="201"/>
      <c r="H1359" s="201"/>
      <c r="I1359" s="201"/>
      <c r="J1359" s="202">
        <v>434.65</v>
      </c>
      <c r="K1359" s="201"/>
      <c r="L1359" s="202">
        <v>45.64</v>
      </c>
      <c r="M1359" s="201"/>
      <c r="N1359" s="203"/>
      <c r="V1359" s="189"/>
      <c r="W1359" s="195"/>
      <c r="X1359" s="195"/>
      <c r="Z1359" s="163" t="s">
        <v>440</v>
      </c>
      <c r="AC1359" s="195"/>
      <c r="AF1359" s="207"/>
    </row>
    <row r="1360" spans="1:32" s="160" customFormat="1" ht="12" x14ac:dyDescent="0.2">
      <c r="A1360" s="196"/>
      <c r="B1360" s="204" t="s">
        <v>1973</v>
      </c>
      <c r="C1360" s="1048" t="s">
        <v>3157</v>
      </c>
      <c r="D1360" s="1048"/>
      <c r="E1360" s="1048"/>
      <c r="F1360" s="205" t="s">
        <v>347</v>
      </c>
      <c r="G1360" s="205" t="s">
        <v>489</v>
      </c>
      <c r="H1360" s="205"/>
      <c r="I1360" s="205" t="s">
        <v>489</v>
      </c>
      <c r="J1360" s="199"/>
      <c r="K1360" s="201"/>
      <c r="L1360" s="202"/>
      <c r="M1360" s="201"/>
      <c r="N1360" s="206"/>
      <c r="V1360" s="189"/>
      <c r="W1360" s="195"/>
      <c r="X1360" s="195"/>
      <c r="AC1360" s="195"/>
      <c r="AF1360" s="207" t="s">
        <v>3157</v>
      </c>
    </row>
    <row r="1361" spans="1:32" s="160" customFormat="1" ht="12" x14ac:dyDescent="0.2">
      <c r="A1361" s="196"/>
      <c r="B1361" s="204" t="s">
        <v>3158</v>
      </c>
      <c r="C1361" s="1048" t="s">
        <v>3159</v>
      </c>
      <c r="D1361" s="1048"/>
      <c r="E1361" s="1048"/>
      <c r="F1361" s="205" t="s">
        <v>347</v>
      </c>
      <c r="G1361" s="205" t="s">
        <v>1004</v>
      </c>
      <c r="H1361" s="205"/>
      <c r="I1361" s="205" t="s">
        <v>3529</v>
      </c>
      <c r="J1361" s="199"/>
      <c r="K1361" s="201"/>
      <c r="L1361" s="202"/>
      <c r="M1361" s="201"/>
      <c r="N1361" s="206"/>
      <c r="V1361" s="189"/>
      <c r="W1361" s="195"/>
      <c r="X1361" s="195"/>
      <c r="AC1361" s="195"/>
      <c r="AF1361" s="207" t="s">
        <v>3159</v>
      </c>
    </row>
    <row r="1362" spans="1:32" s="160" customFormat="1" ht="12" x14ac:dyDescent="0.2">
      <c r="A1362" s="196"/>
      <c r="B1362" s="204" t="s">
        <v>3161</v>
      </c>
      <c r="C1362" s="1048" t="s">
        <v>3162</v>
      </c>
      <c r="D1362" s="1048"/>
      <c r="E1362" s="1048"/>
      <c r="F1362" s="205" t="s">
        <v>1017</v>
      </c>
      <c r="G1362" s="205" t="s">
        <v>489</v>
      </c>
      <c r="H1362" s="205"/>
      <c r="I1362" s="205" t="s">
        <v>489</v>
      </c>
      <c r="J1362" s="199"/>
      <c r="K1362" s="201"/>
      <c r="L1362" s="202"/>
      <c r="M1362" s="201"/>
      <c r="N1362" s="206"/>
      <c r="V1362" s="189"/>
      <c r="W1362" s="195"/>
      <c r="X1362" s="195"/>
      <c r="AC1362" s="195"/>
      <c r="AF1362" s="207" t="s">
        <v>3162</v>
      </c>
    </row>
    <row r="1363" spans="1:32" s="160" customFormat="1" ht="12" x14ac:dyDescent="0.2">
      <c r="A1363" s="196"/>
      <c r="B1363" s="204" t="s">
        <v>3161</v>
      </c>
      <c r="C1363" s="1048" t="s">
        <v>2532</v>
      </c>
      <c r="D1363" s="1048"/>
      <c r="E1363" s="1048"/>
      <c r="F1363" s="205" t="s">
        <v>488</v>
      </c>
      <c r="G1363" s="205" t="s">
        <v>489</v>
      </c>
      <c r="H1363" s="205"/>
      <c r="I1363" s="205" t="s">
        <v>489</v>
      </c>
      <c r="J1363" s="199"/>
      <c r="K1363" s="201"/>
      <c r="L1363" s="202"/>
      <c r="M1363" s="201"/>
      <c r="N1363" s="206"/>
      <c r="V1363" s="189"/>
      <c r="W1363" s="195"/>
      <c r="X1363" s="195"/>
      <c r="AC1363" s="195"/>
      <c r="AF1363" s="207" t="s">
        <v>2532</v>
      </c>
    </row>
    <row r="1364" spans="1:32" s="160" customFormat="1" ht="12" x14ac:dyDescent="0.2">
      <c r="A1364" s="196"/>
      <c r="B1364" s="204" t="s">
        <v>3163</v>
      </c>
      <c r="C1364" s="1048" t="s">
        <v>3164</v>
      </c>
      <c r="D1364" s="1048"/>
      <c r="E1364" s="1048"/>
      <c r="F1364" s="205" t="s">
        <v>1017</v>
      </c>
      <c r="G1364" s="205" t="s">
        <v>489</v>
      </c>
      <c r="H1364" s="205"/>
      <c r="I1364" s="205" t="s">
        <v>489</v>
      </c>
      <c r="J1364" s="199"/>
      <c r="K1364" s="201"/>
      <c r="L1364" s="202"/>
      <c r="M1364" s="201"/>
      <c r="N1364" s="206"/>
      <c r="V1364" s="189"/>
      <c r="W1364" s="195"/>
      <c r="X1364" s="195"/>
      <c r="AC1364" s="195"/>
      <c r="AF1364" s="207" t="s">
        <v>3164</v>
      </c>
    </row>
    <row r="1365" spans="1:32" s="160" customFormat="1" ht="12" x14ac:dyDescent="0.2">
      <c r="A1365" s="196"/>
      <c r="B1365" s="204" t="s">
        <v>3165</v>
      </c>
      <c r="C1365" s="1048" t="s">
        <v>3166</v>
      </c>
      <c r="D1365" s="1048"/>
      <c r="E1365" s="1048"/>
      <c r="F1365" s="205" t="s">
        <v>1017</v>
      </c>
      <c r="G1365" s="205" t="s">
        <v>489</v>
      </c>
      <c r="H1365" s="205"/>
      <c r="I1365" s="205" t="s">
        <v>489</v>
      </c>
      <c r="J1365" s="199"/>
      <c r="K1365" s="201"/>
      <c r="L1365" s="202"/>
      <c r="M1365" s="201"/>
      <c r="N1365" s="206"/>
      <c r="V1365" s="189"/>
      <c r="W1365" s="195"/>
      <c r="X1365" s="195"/>
      <c r="AC1365" s="195"/>
      <c r="AF1365" s="207" t="s">
        <v>3166</v>
      </c>
    </row>
    <row r="1366" spans="1:32" s="160" customFormat="1" ht="12" x14ac:dyDescent="0.2">
      <c r="A1366" s="200"/>
      <c r="B1366" s="199"/>
      <c r="C1366" s="1037" t="s">
        <v>443</v>
      </c>
      <c r="D1366" s="1037"/>
      <c r="E1366" s="1037"/>
      <c r="F1366" s="201" t="s">
        <v>444</v>
      </c>
      <c r="G1366" s="201" t="s">
        <v>1890</v>
      </c>
      <c r="H1366" s="201" t="s">
        <v>3136</v>
      </c>
      <c r="I1366" s="201" t="s">
        <v>3530</v>
      </c>
      <c r="J1366" s="202"/>
      <c r="K1366" s="201"/>
      <c r="L1366" s="202"/>
      <c r="M1366" s="201"/>
      <c r="N1366" s="203"/>
      <c r="V1366" s="189"/>
      <c r="W1366" s="195"/>
      <c r="X1366" s="195"/>
      <c r="AA1366" s="163" t="s">
        <v>443</v>
      </c>
      <c r="AC1366" s="195"/>
      <c r="AF1366" s="207"/>
    </row>
    <row r="1367" spans="1:32" s="160" customFormat="1" ht="12" x14ac:dyDescent="0.2">
      <c r="A1367" s="200"/>
      <c r="B1367" s="199"/>
      <c r="C1367" s="1037" t="s">
        <v>447</v>
      </c>
      <c r="D1367" s="1037"/>
      <c r="E1367" s="1037"/>
      <c r="F1367" s="201" t="s">
        <v>444</v>
      </c>
      <c r="G1367" s="201" t="s">
        <v>1160</v>
      </c>
      <c r="H1367" s="201" t="s">
        <v>3136</v>
      </c>
      <c r="I1367" s="201" t="s">
        <v>3531</v>
      </c>
      <c r="J1367" s="202"/>
      <c r="K1367" s="201"/>
      <c r="L1367" s="202"/>
      <c r="M1367" s="201"/>
      <c r="N1367" s="203"/>
      <c r="V1367" s="189"/>
      <c r="W1367" s="195"/>
      <c r="X1367" s="195"/>
      <c r="AA1367" s="163" t="s">
        <v>447</v>
      </c>
      <c r="AC1367" s="195"/>
      <c r="AF1367" s="207"/>
    </row>
    <row r="1368" spans="1:32" s="160" customFormat="1" ht="12" x14ac:dyDescent="0.2">
      <c r="A1368" s="200"/>
      <c r="B1368" s="199"/>
      <c r="C1368" s="1047" t="s">
        <v>450</v>
      </c>
      <c r="D1368" s="1047"/>
      <c r="E1368" s="1047"/>
      <c r="F1368" s="208"/>
      <c r="G1368" s="208"/>
      <c r="H1368" s="208"/>
      <c r="I1368" s="208"/>
      <c r="J1368" s="209">
        <v>1898.04</v>
      </c>
      <c r="K1368" s="208"/>
      <c r="L1368" s="209">
        <v>247.31</v>
      </c>
      <c r="M1368" s="208"/>
      <c r="N1368" s="210"/>
      <c r="V1368" s="189"/>
      <c r="W1368" s="195"/>
      <c r="X1368" s="195"/>
      <c r="AB1368" s="163" t="s">
        <v>450</v>
      </c>
      <c r="AC1368" s="195"/>
      <c r="AF1368" s="207"/>
    </row>
    <row r="1369" spans="1:32" s="160" customFormat="1" ht="12" x14ac:dyDescent="0.2">
      <c r="A1369" s="200"/>
      <c r="B1369" s="199"/>
      <c r="C1369" s="1037" t="s">
        <v>451</v>
      </c>
      <c r="D1369" s="1037"/>
      <c r="E1369" s="1037"/>
      <c r="F1369" s="201"/>
      <c r="G1369" s="201"/>
      <c r="H1369" s="201"/>
      <c r="I1369" s="201"/>
      <c r="J1369" s="202"/>
      <c r="K1369" s="201"/>
      <c r="L1369" s="202">
        <v>187.53</v>
      </c>
      <c r="M1369" s="201"/>
      <c r="N1369" s="203"/>
      <c r="V1369" s="189"/>
      <c r="W1369" s="195"/>
      <c r="X1369" s="195"/>
      <c r="AA1369" s="163" t="s">
        <v>451</v>
      </c>
      <c r="AC1369" s="195"/>
      <c r="AF1369" s="207"/>
    </row>
    <row r="1370" spans="1:32" s="160" customFormat="1" ht="45" x14ac:dyDescent="0.2">
      <c r="A1370" s="200"/>
      <c r="B1370" s="199" t="s">
        <v>2540</v>
      </c>
      <c r="C1370" s="1037" t="s">
        <v>2541</v>
      </c>
      <c r="D1370" s="1037"/>
      <c r="E1370" s="1037"/>
      <c r="F1370" s="201" t="s">
        <v>454</v>
      </c>
      <c r="G1370" s="201" t="s">
        <v>1241</v>
      </c>
      <c r="H1370" s="201"/>
      <c r="I1370" s="201" t="s">
        <v>1241</v>
      </c>
      <c r="J1370" s="202"/>
      <c r="K1370" s="201"/>
      <c r="L1370" s="202">
        <v>226.91</v>
      </c>
      <c r="M1370" s="201"/>
      <c r="N1370" s="203"/>
      <c r="V1370" s="189"/>
      <c r="W1370" s="195"/>
      <c r="X1370" s="195"/>
      <c r="AA1370" s="163" t="s">
        <v>2541</v>
      </c>
      <c r="AC1370" s="195"/>
      <c r="AF1370" s="207"/>
    </row>
    <row r="1371" spans="1:32" s="160" customFormat="1" ht="45" x14ac:dyDescent="0.2">
      <c r="A1371" s="200"/>
      <c r="B1371" s="199" t="s">
        <v>2542</v>
      </c>
      <c r="C1371" s="1037" t="s">
        <v>2543</v>
      </c>
      <c r="D1371" s="1037"/>
      <c r="E1371" s="1037"/>
      <c r="F1371" s="201" t="s">
        <v>454</v>
      </c>
      <c r="G1371" s="201" t="s">
        <v>974</v>
      </c>
      <c r="H1371" s="201"/>
      <c r="I1371" s="201" t="s">
        <v>974</v>
      </c>
      <c r="J1371" s="202"/>
      <c r="K1371" s="201"/>
      <c r="L1371" s="202">
        <v>135.02000000000001</v>
      </c>
      <c r="M1371" s="201"/>
      <c r="N1371" s="203"/>
      <c r="V1371" s="189"/>
      <c r="W1371" s="195"/>
      <c r="X1371" s="195"/>
      <c r="AA1371" s="163" t="s">
        <v>2543</v>
      </c>
      <c r="AC1371" s="195"/>
      <c r="AF1371" s="207"/>
    </row>
    <row r="1372" spans="1:32" s="160" customFormat="1" ht="12" x14ac:dyDescent="0.2">
      <c r="A1372" s="211"/>
      <c r="B1372" s="212"/>
      <c r="C1372" s="1039" t="s">
        <v>459</v>
      </c>
      <c r="D1372" s="1039"/>
      <c r="E1372" s="1039"/>
      <c r="F1372" s="192"/>
      <c r="G1372" s="192"/>
      <c r="H1372" s="192"/>
      <c r="I1372" s="192"/>
      <c r="J1372" s="193"/>
      <c r="K1372" s="192"/>
      <c r="L1372" s="193">
        <v>609.24</v>
      </c>
      <c r="M1372" s="208"/>
      <c r="N1372" s="194"/>
      <c r="V1372" s="189"/>
      <c r="W1372" s="195"/>
      <c r="X1372" s="195"/>
      <c r="AC1372" s="195" t="s">
        <v>459</v>
      </c>
      <c r="AF1372" s="207"/>
    </row>
    <row r="1373" spans="1:32" s="160" customFormat="1" ht="22.5" x14ac:dyDescent="0.2">
      <c r="A1373" s="190" t="s">
        <v>1933</v>
      </c>
      <c r="B1373" s="191" t="s">
        <v>3246</v>
      </c>
      <c r="C1373" s="1039" t="s">
        <v>3247</v>
      </c>
      <c r="D1373" s="1039"/>
      <c r="E1373" s="1039"/>
      <c r="F1373" s="192" t="s">
        <v>347</v>
      </c>
      <c r="G1373" s="192"/>
      <c r="H1373" s="192"/>
      <c r="I1373" s="192" t="s">
        <v>3529</v>
      </c>
      <c r="J1373" s="193">
        <v>96.29</v>
      </c>
      <c r="K1373" s="192"/>
      <c r="L1373" s="193">
        <v>1011.05</v>
      </c>
      <c r="M1373" s="192"/>
      <c r="N1373" s="194"/>
      <c r="V1373" s="189"/>
      <c r="W1373" s="195"/>
      <c r="X1373" s="195" t="s">
        <v>3247</v>
      </c>
      <c r="AC1373" s="195"/>
      <c r="AF1373" s="207"/>
    </row>
    <row r="1374" spans="1:32" s="160" customFormat="1" ht="12" x14ac:dyDescent="0.2">
      <c r="A1374" s="211"/>
      <c r="B1374" s="212"/>
      <c r="C1374" s="168" t="s">
        <v>462</v>
      </c>
      <c r="D1374" s="213"/>
      <c r="E1374" s="213"/>
      <c r="F1374" s="214"/>
      <c r="G1374" s="214"/>
      <c r="H1374" s="214"/>
      <c r="I1374" s="214"/>
      <c r="J1374" s="215"/>
      <c r="K1374" s="214"/>
      <c r="L1374" s="215"/>
      <c r="M1374" s="216"/>
      <c r="N1374" s="217"/>
      <c r="V1374" s="189"/>
      <c r="W1374" s="195"/>
      <c r="X1374" s="195"/>
      <c r="AC1374" s="195"/>
      <c r="AF1374" s="207"/>
    </row>
    <row r="1375" spans="1:32" s="160" customFormat="1" ht="33.75" x14ac:dyDescent="0.2">
      <c r="A1375" s="190" t="s">
        <v>1939</v>
      </c>
      <c r="B1375" s="191" t="s">
        <v>3248</v>
      </c>
      <c r="C1375" s="1039" t="s">
        <v>3252</v>
      </c>
      <c r="D1375" s="1039"/>
      <c r="E1375" s="1039"/>
      <c r="F1375" s="192" t="s">
        <v>1017</v>
      </c>
      <c r="G1375" s="192"/>
      <c r="H1375" s="192"/>
      <c r="I1375" s="192" t="s">
        <v>434</v>
      </c>
      <c r="J1375" s="193">
        <v>820</v>
      </c>
      <c r="K1375" s="192" t="s">
        <v>566</v>
      </c>
      <c r="L1375" s="193">
        <v>178.36</v>
      </c>
      <c r="M1375" s="192" t="s">
        <v>567</v>
      </c>
      <c r="N1375" s="194">
        <v>1673</v>
      </c>
      <c r="V1375" s="189"/>
      <c r="W1375" s="195"/>
      <c r="X1375" s="195" t="s">
        <v>3252</v>
      </c>
      <c r="AC1375" s="195"/>
      <c r="AF1375" s="207"/>
    </row>
    <row r="1376" spans="1:32" s="160" customFormat="1" ht="12" x14ac:dyDescent="0.2">
      <c r="A1376" s="211"/>
      <c r="B1376" s="212"/>
      <c r="C1376" s="168" t="s">
        <v>462</v>
      </c>
      <c r="D1376" s="213"/>
      <c r="E1376" s="213"/>
      <c r="F1376" s="214"/>
      <c r="G1376" s="214"/>
      <c r="H1376" s="214"/>
      <c r="I1376" s="214"/>
      <c r="J1376" s="215"/>
      <c r="K1376" s="214"/>
      <c r="L1376" s="215"/>
      <c r="M1376" s="216"/>
      <c r="N1376" s="217"/>
      <c r="V1376" s="189"/>
      <c r="W1376" s="195"/>
      <c r="X1376" s="195"/>
      <c r="AC1376" s="195"/>
      <c r="AF1376" s="207"/>
    </row>
    <row r="1377" spans="1:32" s="160" customFormat="1" ht="12" x14ac:dyDescent="0.2">
      <c r="A1377" s="196"/>
      <c r="B1377" s="197"/>
      <c r="C1377" s="1037" t="s">
        <v>3253</v>
      </c>
      <c r="D1377" s="1037"/>
      <c r="E1377" s="1037"/>
      <c r="F1377" s="1037"/>
      <c r="G1377" s="1037"/>
      <c r="H1377" s="1037"/>
      <c r="I1377" s="1037"/>
      <c r="J1377" s="1037"/>
      <c r="K1377" s="1037"/>
      <c r="L1377" s="1037"/>
      <c r="M1377" s="1037"/>
      <c r="N1377" s="1046"/>
      <c r="V1377" s="189"/>
      <c r="W1377" s="195"/>
      <c r="X1377" s="195"/>
      <c r="AC1377" s="195"/>
      <c r="AD1377" s="163" t="s">
        <v>3253</v>
      </c>
      <c r="AF1377" s="207"/>
    </row>
    <row r="1378" spans="1:32" s="160" customFormat="1" ht="22.5" x14ac:dyDescent="0.2">
      <c r="A1378" s="198"/>
      <c r="B1378" s="199" t="s">
        <v>568</v>
      </c>
      <c r="C1378" s="1037" t="s">
        <v>569</v>
      </c>
      <c r="D1378" s="1037"/>
      <c r="E1378" s="1037"/>
      <c r="F1378" s="1037"/>
      <c r="G1378" s="1037"/>
      <c r="H1378" s="1037"/>
      <c r="I1378" s="1037"/>
      <c r="J1378" s="1037"/>
      <c r="K1378" s="1037"/>
      <c r="L1378" s="1037"/>
      <c r="M1378" s="1037"/>
      <c r="N1378" s="1046"/>
      <c r="V1378" s="189"/>
      <c r="W1378" s="195"/>
      <c r="X1378" s="195"/>
      <c r="Y1378" s="163" t="s">
        <v>569</v>
      </c>
      <c r="AC1378" s="195"/>
      <c r="AF1378" s="207"/>
    </row>
    <row r="1379" spans="1:32" s="160" customFormat="1" ht="56.25" x14ac:dyDescent="0.2">
      <c r="A1379" s="190" t="s">
        <v>1945</v>
      </c>
      <c r="B1379" s="191" t="s">
        <v>3239</v>
      </c>
      <c r="C1379" s="1039" t="s">
        <v>3275</v>
      </c>
      <c r="D1379" s="1039"/>
      <c r="E1379" s="1039"/>
      <c r="F1379" s="192" t="s">
        <v>532</v>
      </c>
      <c r="G1379" s="192"/>
      <c r="H1379" s="192"/>
      <c r="I1379" s="192" t="s">
        <v>3532</v>
      </c>
      <c r="J1379" s="193"/>
      <c r="K1379" s="192"/>
      <c r="L1379" s="193"/>
      <c r="M1379" s="192"/>
      <c r="N1379" s="194"/>
      <c r="V1379" s="189"/>
      <c r="W1379" s="195"/>
      <c r="X1379" s="195" t="s">
        <v>3275</v>
      </c>
      <c r="AC1379" s="195"/>
      <c r="AF1379" s="207"/>
    </row>
    <row r="1380" spans="1:32" s="160" customFormat="1" ht="12" x14ac:dyDescent="0.2">
      <c r="A1380" s="196"/>
      <c r="B1380" s="197"/>
      <c r="C1380" s="1037" t="s">
        <v>3533</v>
      </c>
      <c r="D1380" s="1037"/>
      <c r="E1380" s="1037"/>
      <c r="F1380" s="1037"/>
      <c r="G1380" s="1037"/>
      <c r="H1380" s="1037"/>
      <c r="I1380" s="1037"/>
      <c r="J1380" s="1037"/>
      <c r="K1380" s="1037"/>
      <c r="L1380" s="1037"/>
      <c r="M1380" s="1037"/>
      <c r="N1380" s="1046"/>
      <c r="V1380" s="189"/>
      <c r="W1380" s="195"/>
      <c r="X1380" s="195"/>
      <c r="AC1380" s="195"/>
      <c r="AE1380" s="163" t="s">
        <v>3533</v>
      </c>
      <c r="AF1380" s="207"/>
    </row>
    <row r="1381" spans="1:32" s="160" customFormat="1" ht="33.75" x14ac:dyDescent="0.2">
      <c r="A1381" s="198"/>
      <c r="B1381" s="199" t="s">
        <v>430</v>
      </c>
      <c r="C1381" s="1037" t="s">
        <v>431</v>
      </c>
      <c r="D1381" s="1037"/>
      <c r="E1381" s="1037"/>
      <c r="F1381" s="1037"/>
      <c r="G1381" s="1037"/>
      <c r="H1381" s="1037"/>
      <c r="I1381" s="1037"/>
      <c r="J1381" s="1037"/>
      <c r="K1381" s="1037"/>
      <c r="L1381" s="1037"/>
      <c r="M1381" s="1037"/>
      <c r="N1381" s="1046"/>
      <c r="V1381" s="189"/>
      <c r="W1381" s="195"/>
      <c r="X1381" s="195"/>
      <c r="Y1381" s="163" t="s">
        <v>431</v>
      </c>
      <c r="AC1381" s="195"/>
      <c r="AF1381" s="207"/>
    </row>
    <row r="1382" spans="1:32" s="160" customFormat="1" ht="12" x14ac:dyDescent="0.2">
      <c r="A1382" s="198"/>
      <c r="B1382" s="199" t="s">
        <v>3134</v>
      </c>
      <c r="C1382" s="1037" t="s">
        <v>3135</v>
      </c>
      <c r="D1382" s="1037"/>
      <c r="E1382" s="1037"/>
      <c r="F1382" s="1037"/>
      <c r="G1382" s="1037"/>
      <c r="H1382" s="1037"/>
      <c r="I1382" s="1037"/>
      <c r="J1382" s="1037"/>
      <c r="K1382" s="1037"/>
      <c r="L1382" s="1037"/>
      <c r="M1382" s="1037"/>
      <c r="N1382" s="1046"/>
      <c r="V1382" s="189"/>
      <c r="W1382" s="195"/>
      <c r="X1382" s="195"/>
      <c r="Y1382" s="163" t="s">
        <v>3135</v>
      </c>
      <c r="AC1382" s="195"/>
      <c r="AF1382" s="207"/>
    </row>
    <row r="1383" spans="1:32" s="160" customFormat="1" ht="12" x14ac:dyDescent="0.2">
      <c r="A1383" s="200"/>
      <c r="B1383" s="199" t="s">
        <v>423</v>
      </c>
      <c r="C1383" s="1037" t="s">
        <v>432</v>
      </c>
      <c r="D1383" s="1037"/>
      <c r="E1383" s="1037"/>
      <c r="F1383" s="201"/>
      <c r="G1383" s="201"/>
      <c r="H1383" s="201"/>
      <c r="I1383" s="201"/>
      <c r="J1383" s="202">
        <v>1345.96</v>
      </c>
      <c r="K1383" s="201" t="s">
        <v>3136</v>
      </c>
      <c r="L1383" s="202">
        <v>8.83</v>
      </c>
      <c r="M1383" s="201"/>
      <c r="N1383" s="203"/>
      <c r="V1383" s="189"/>
      <c r="W1383" s="195"/>
      <c r="X1383" s="195"/>
      <c r="Z1383" s="163" t="s">
        <v>432</v>
      </c>
      <c r="AC1383" s="195"/>
      <c r="AF1383" s="207"/>
    </row>
    <row r="1384" spans="1:32" s="160" customFormat="1" ht="12" x14ac:dyDescent="0.2">
      <c r="A1384" s="200"/>
      <c r="B1384" s="199" t="s">
        <v>434</v>
      </c>
      <c r="C1384" s="1037" t="s">
        <v>435</v>
      </c>
      <c r="D1384" s="1037"/>
      <c r="E1384" s="1037"/>
      <c r="F1384" s="201"/>
      <c r="G1384" s="201"/>
      <c r="H1384" s="201"/>
      <c r="I1384" s="201"/>
      <c r="J1384" s="202">
        <v>117.43</v>
      </c>
      <c r="K1384" s="201" t="s">
        <v>3136</v>
      </c>
      <c r="L1384" s="202">
        <v>0.77</v>
      </c>
      <c r="M1384" s="201"/>
      <c r="N1384" s="203"/>
      <c r="V1384" s="189"/>
      <c r="W1384" s="195"/>
      <c r="X1384" s="195"/>
      <c r="Z1384" s="163" t="s">
        <v>435</v>
      </c>
      <c r="AC1384" s="195"/>
      <c r="AF1384" s="207"/>
    </row>
    <row r="1385" spans="1:32" s="160" customFormat="1" ht="12" x14ac:dyDescent="0.2">
      <c r="A1385" s="200"/>
      <c r="B1385" s="199" t="s">
        <v>437</v>
      </c>
      <c r="C1385" s="1037" t="s">
        <v>438</v>
      </c>
      <c r="D1385" s="1037"/>
      <c r="E1385" s="1037"/>
      <c r="F1385" s="201"/>
      <c r="G1385" s="201"/>
      <c r="H1385" s="201"/>
      <c r="I1385" s="201"/>
      <c r="J1385" s="202">
        <v>14.83</v>
      </c>
      <c r="K1385" s="201" t="s">
        <v>3136</v>
      </c>
      <c r="L1385" s="202">
        <v>0.1</v>
      </c>
      <c r="M1385" s="201"/>
      <c r="N1385" s="203"/>
      <c r="V1385" s="189"/>
      <c r="W1385" s="195"/>
      <c r="X1385" s="195"/>
      <c r="Z1385" s="163" t="s">
        <v>438</v>
      </c>
      <c r="AC1385" s="195"/>
      <c r="AF1385" s="207"/>
    </row>
    <row r="1386" spans="1:32" s="160" customFormat="1" ht="12" x14ac:dyDescent="0.2">
      <c r="A1386" s="200"/>
      <c r="B1386" s="199" t="s">
        <v>439</v>
      </c>
      <c r="C1386" s="1037" t="s">
        <v>440</v>
      </c>
      <c r="D1386" s="1037"/>
      <c r="E1386" s="1037"/>
      <c r="F1386" s="201"/>
      <c r="G1386" s="201"/>
      <c r="H1386" s="201"/>
      <c r="I1386" s="201"/>
      <c r="J1386" s="202">
        <v>434.65</v>
      </c>
      <c r="K1386" s="201"/>
      <c r="L1386" s="202">
        <v>2.17</v>
      </c>
      <c r="M1386" s="201"/>
      <c r="N1386" s="203"/>
      <c r="V1386" s="189"/>
      <c r="W1386" s="195"/>
      <c r="X1386" s="195"/>
      <c r="Z1386" s="163" t="s">
        <v>440</v>
      </c>
      <c r="AC1386" s="195"/>
      <c r="AF1386" s="207"/>
    </row>
    <row r="1387" spans="1:32" s="160" customFormat="1" ht="12" x14ac:dyDescent="0.2">
      <c r="A1387" s="196"/>
      <c r="B1387" s="204" t="s">
        <v>1973</v>
      </c>
      <c r="C1387" s="1048" t="s">
        <v>3157</v>
      </c>
      <c r="D1387" s="1048"/>
      <c r="E1387" s="1048"/>
      <c r="F1387" s="205" t="s">
        <v>347</v>
      </c>
      <c r="G1387" s="205" t="s">
        <v>489</v>
      </c>
      <c r="H1387" s="205"/>
      <c r="I1387" s="205" t="s">
        <v>489</v>
      </c>
      <c r="J1387" s="199"/>
      <c r="K1387" s="201"/>
      <c r="L1387" s="202"/>
      <c r="M1387" s="201"/>
      <c r="N1387" s="206"/>
      <c r="V1387" s="189"/>
      <c r="W1387" s="195"/>
      <c r="X1387" s="195"/>
      <c r="AC1387" s="195"/>
      <c r="AF1387" s="207" t="s">
        <v>3157</v>
      </c>
    </row>
    <row r="1388" spans="1:32" s="160" customFormat="1" ht="12" x14ac:dyDescent="0.2">
      <c r="A1388" s="196"/>
      <c r="B1388" s="204" t="s">
        <v>3158</v>
      </c>
      <c r="C1388" s="1048" t="s">
        <v>3159</v>
      </c>
      <c r="D1388" s="1048"/>
      <c r="E1388" s="1048"/>
      <c r="F1388" s="205" t="s">
        <v>347</v>
      </c>
      <c r="G1388" s="205" t="s">
        <v>1004</v>
      </c>
      <c r="H1388" s="205"/>
      <c r="I1388" s="205" t="s">
        <v>757</v>
      </c>
      <c r="J1388" s="199"/>
      <c r="K1388" s="201"/>
      <c r="L1388" s="202"/>
      <c r="M1388" s="201"/>
      <c r="N1388" s="206"/>
      <c r="V1388" s="189"/>
      <c r="W1388" s="195"/>
      <c r="X1388" s="195"/>
      <c r="AC1388" s="195"/>
      <c r="AF1388" s="207" t="s">
        <v>3159</v>
      </c>
    </row>
    <row r="1389" spans="1:32" s="160" customFormat="1" ht="12" x14ac:dyDescent="0.2">
      <c r="A1389" s="196"/>
      <c r="B1389" s="204" t="s">
        <v>3161</v>
      </c>
      <c r="C1389" s="1048" t="s">
        <v>3162</v>
      </c>
      <c r="D1389" s="1048"/>
      <c r="E1389" s="1048"/>
      <c r="F1389" s="205" t="s">
        <v>1017</v>
      </c>
      <c r="G1389" s="205" t="s">
        <v>489</v>
      </c>
      <c r="H1389" s="205"/>
      <c r="I1389" s="205" t="s">
        <v>489</v>
      </c>
      <c r="J1389" s="199"/>
      <c r="K1389" s="201"/>
      <c r="L1389" s="202"/>
      <c r="M1389" s="201"/>
      <c r="N1389" s="206"/>
      <c r="V1389" s="189"/>
      <c r="W1389" s="195"/>
      <c r="X1389" s="195"/>
      <c r="AC1389" s="195"/>
      <c r="AF1389" s="207" t="s">
        <v>3162</v>
      </c>
    </row>
    <row r="1390" spans="1:32" s="160" customFormat="1" ht="12" x14ac:dyDescent="0.2">
      <c r="A1390" s="196"/>
      <c r="B1390" s="204" t="s">
        <v>3161</v>
      </c>
      <c r="C1390" s="1048" t="s">
        <v>2532</v>
      </c>
      <c r="D1390" s="1048"/>
      <c r="E1390" s="1048"/>
      <c r="F1390" s="205" t="s">
        <v>488</v>
      </c>
      <c r="G1390" s="205" t="s">
        <v>489</v>
      </c>
      <c r="H1390" s="205"/>
      <c r="I1390" s="205" t="s">
        <v>489</v>
      </c>
      <c r="J1390" s="199"/>
      <c r="K1390" s="201"/>
      <c r="L1390" s="202"/>
      <c r="M1390" s="201"/>
      <c r="N1390" s="206"/>
      <c r="V1390" s="189"/>
      <c r="W1390" s="195"/>
      <c r="X1390" s="195"/>
      <c r="AC1390" s="195"/>
      <c r="AF1390" s="207" t="s">
        <v>2532</v>
      </c>
    </row>
    <row r="1391" spans="1:32" s="160" customFormat="1" ht="12" x14ac:dyDescent="0.2">
      <c r="A1391" s="196"/>
      <c r="B1391" s="204" t="s">
        <v>3163</v>
      </c>
      <c r="C1391" s="1048" t="s">
        <v>3164</v>
      </c>
      <c r="D1391" s="1048"/>
      <c r="E1391" s="1048"/>
      <c r="F1391" s="205" t="s">
        <v>1017</v>
      </c>
      <c r="G1391" s="205" t="s">
        <v>489</v>
      </c>
      <c r="H1391" s="205"/>
      <c r="I1391" s="205" t="s">
        <v>489</v>
      </c>
      <c r="J1391" s="199"/>
      <c r="K1391" s="201"/>
      <c r="L1391" s="202"/>
      <c r="M1391" s="201"/>
      <c r="N1391" s="206"/>
      <c r="V1391" s="189"/>
      <c r="W1391" s="195"/>
      <c r="X1391" s="195"/>
      <c r="AC1391" s="195"/>
      <c r="AF1391" s="207" t="s">
        <v>3164</v>
      </c>
    </row>
    <row r="1392" spans="1:32" s="160" customFormat="1" ht="12" x14ac:dyDescent="0.2">
      <c r="A1392" s="196"/>
      <c r="B1392" s="204" t="s">
        <v>3165</v>
      </c>
      <c r="C1392" s="1048" t="s">
        <v>3166</v>
      </c>
      <c r="D1392" s="1048"/>
      <c r="E1392" s="1048"/>
      <c r="F1392" s="205" t="s">
        <v>1017</v>
      </c>
      <c r="G1392" s="205" t="s">
        <v>489</v>
      </c>
      <c r="H1392" s="205"/>
      <c r="I1392" s="205" t="s">
        <v>489</v>
      </c>
      <c r="J1392" s="199"/>
      <c r="K1392" s="201"/>
      <c r="L1392" s="202"/>
      <c r="M1392" s="201"/>
      <c r="N1392" s="206"/>
      <c r="V1392" s="189"/>
      <c r="W1392" s="195"/>
      <c r="X1392" s="195"/>
      <c r="AC1392" s="195"/>
      <c r="AF1392" s="207" t="s">
        <v>3166</v>
      </c>
    </row>
    <row r="1393" spans="1:32" s="160" customFormat="1" ht="12" x14ac:dyDescent="0.2">
      <c r="A1393" s="200"/>
      <c r="B1393" s="199"/>
      <c r="C1393" s="1037" t="s">
        <v>443</v>
      </c>
      <c r="D1393" s="1037"/>
      <c r="E1393" s="1037"/>
      <c r="F1393" s="201" t="s">
        <v>444</v>
      </c>
      <c r="G1393" s="201" t="s">
        <v>1890</v>
      </c>
      <c r="H1393" s="201" t="s">
        <v>3136</v>
      </c>
      <c r="I1393" s="201" t="s">
        <v>3359</v>
      </c>
      <c r="J1393" s="202"/>
      <c r="K1393" s="201"/>
      <c r="L1393" s="202"/>
      <c r="M1393" s="201"/>
      <c r="N1393" s="203"/>
      <c r="V1393" s="189"/>
      <c r="W1393" s="195"/>
      <c r="X1393" s="195"/>
      <c r="AA1393" s="163" t="s">
        <v>443</v>
      </c>
      <c r="AC1393" s="195"/>
      <c r="AF1393" s="207"/>
    </row>
    <row r="1394" spans="1:32" s="160" customFormat="1" ht="12" x14ac:dyDescent="0.2">
      <c r="A1394" s="200"/>
      <c r="B1394" s="199"/>
      <c r="C1394" s="1037" t="s">
        <v>447</v>
      </c>
      <c r="D1394" s="1037"/>
      <c r="E1394" s="1037"/>
      <c r="F1394" s="201" t="s">
        <v>444</v>
      </c>
      <c r="G1394" s="201" t="s">
        <v>1160</v>
      </c>
      <c r="H1394" s="201" t="s">
        <v>3136</v>
      </c>
      <c r="I1394" s="201" t="s">
        <v>3534</v>
      </c>
      <c r="J1394" s="202"/>
      <c r="K1394" s="201"/>
      <c r="L1394" s="202"/>
      <c r="M1394" s="201"/>
      <c r="N1394" s="203"/>
      <c r="V1394" s="189"/>
      <c r="W1394" s="195"/>
      <c r="X1394" s="195"/>
      <c r="AA1394" s="163" t="s">
        <v>447</v>
      </c>
      <c r="AC1394" s="195"/>
      <c r="AF1394" s="207"/>
    </row>
    <row r="1395" spans="1:32" s="160" customFormat="1" ht="12" x14ac:dyDescent="0.2">
      <c r="A1395" s="200"/>
      <c r="B1395" s="199"/>
      <c r="C1395" s="1047" t="s">
        <v>450</v>
      </c>
      <c r="D1395" s="1047"/>
      <c r="E1395" s="1047"/>
      <c r="F1395" s="208"/>
      <c r="G1395" s="208"/>
      <c r="H1395" s="208"/>
      <c r="I1395" s="208"/>
      <c r="J1395" s="209">
        <v>1898.04</v>
      </c>
      <c r="K1395" s="208"/>
      <c r="L1395" s="209">
        <v>11.77</v>
      </c>
      <c r="M1395" s="208"/>
      <c r="N1395" s="210"/>
      <c r="V1395" s="189"/>
      <c r="W1395" s="195"/>
      <c r="X1395" s="195"/>
      <c r="AB1395" s="163" t="s">
        <v>450</v>
      </c>
      <c r="AC1395" s="195"/>
      <c r="AF1395" s="207"/>
    </row>
    <row r="1396" spans="1:32" s="160" customFormat="1" ht="12" x14ac:dyDescent="0.2">
      <c r="A1396" s="200"/>
      <c r="B1396" s="199"/>
      <c r="C1396" s="1037" t="s">
        <v>451</v>
      </c>
      <c r="D1396" s="1037"/>
      <c r="E1396" s="1037"/>
      <c r="F1396" s="201"/>
      <c r="G1396" s="201"/>
      <c r="H1396" s="201"/>
      <c r="I1396" s="201"/>
      <c r="J1396" s="202"/>
      <c r="K1396" s="201"/>
      <c r="L1396" s="202">
        <v>8.93</v>
      </c>
      <c r="M1396" s="201"/>
      <c r="N1396" s="203"/>
      <c r="V1396" s="189"/>
      <c r="W1396" s="195"/>
      <c r="X1396" s="195"/>
      <c r="AA1396" s="163" t="s">
        <v>451</v>
      </c>
      <c r="AC1396" s="195"/>
      <c r="AF1396" s="207"/>
    </row>
    <row r="1397" spans="1:32" s="160" customFormat="1" ht="45" x14ac:dyDescent="0.2">
      <c r="A1397" s="200"/>
      <c r="B1397" s="199" t="s">
        <v>2540</v>
      </c>
      <c r="C1397" s="1037" t="s">
        <v>2541</v>
      </c>
      <c r="D1397" s="1037"/>
      <c r="E1397" s="1037"/>
      <c r="F1397" s="201" t="s">
        <v>454</v>
      </c>
      <c r="G1397" s="201" t="s">
        <v>1241</v>
      </c>
      <c r="H1397" s="201"/>
      <c r="I1397" s="201" t="s">
        <v>1241</v>
      </c>
      <c r="J1397" s="202"/>
      <c r="K1397" s="201"/>
      <c r="L1397" s="202">
        <v>10.81</v>
      </c>
      <c r="M1397" s="201"/>
      <c r="N1397" s="203"/>
      <c r="V1397" s="189"/>
      <c r="W1397" s="195"/>
      <c r="X1397" s="195"/>
      <c r="AA1397" s="163" t="s">
        <v>2541</v>
      </c>
      <c r="AC1397" s="195"/>
      <c r="AF1397" s="207"/>
    </row>
    <row r="1398" spans="1:32" s="160" customFormat="1" ht="45" x14ac:dyDescent="0.2">
      <c r="A1398" s="200"/>
      <c r="B1398" s="199" t="s">
        <v>2542</v>
      </c>
      <c r="C1398" s="1037" t="s">
        <v>2543</v>
      </c>
      <c r="D1398" s="1037"/>
      <c r="E1398" s="1037"/>
      <c r="F1398" s="201" t="s">
        <v>454</v>
      </c>
      <c r="G1398" s="201" t="s">
        <v>974</v>
      </c>
      <c r="H1398" s="201"/>
      <c r="I1398" s="201" t="s">
        <v>974</v>
      </c>
      <c r="J1398" s="202"/>
      <c r="K1398" s="201"/>
      <c r="L1398" s="202">
        <v>6.43</v>
      </c>
      <c r="M1398" s="201"/>
      <c r="N1398" s="203"/>
      <c r="V1398" s="189"/>
      <c r="W1398" s="195"/>
      <c r="X1398" s="195"/>
      <c r="AA1398" s="163" t="s">
        <v>2543</v>
      </c>
      <c r="AC1398" s="195"/>
      <c r="AF1398" s="207"/>
    </row>
    <row r="1399" spans="1:32" s="160" customFormat="1" ht="12" x14ac:dyDescent="0.2">
      <c r="A1399" s="211"/>
      <c r="B1399" s="212"/>
      <c r="C1399" s="1039" t="s">
        <v>459</v>
      </c>
      <c r="D1399" s="1039"/>
      <c r="E1399" s="1039"/>
      <c r="F1399" s="192"/>
      <c r="G1399" s="192"/>
      <c r="H1399" s="192"/>
      <c r="I1399" s="192"/>
      <c r="J1399" s="193"/>
      <c r="K1399" s="192"/>
      <c r="L1399" s="193">
        <v>29.01</v>
      </c>
      <c r="M1399" s="208"/>
      <c r="N1399" s="194"/>
      <c r="V1399" s="189"/>
      <c r="W1399" s="195"/>
      <c r="X1399" s="195"/>
      <c r="AC1399" s="195" t="s">
        <v>459</v>
      </c>
      <c r="AF1399" s="207"/>
    </row>
    <row r="1400" spans="1:32" s="160" customFormat="1" ht="33.75" x14ac:dyDescent="0.2">
      <c r="A1400" s="190" t="s">
        <v>1948</v>
      </c>
      <c r="B1400" s="191" t="s">
        <v>3281</v>
      </c>
      <c r="C1400" s="1039" t="s">
        <v>3282</v>
      </c>
      <c r="D1400" s="1039"/>
      <c r="E1400" s="1039"/>
      <c r="F1400" s="192" t="s">
        <v>347</v>
      </c>
      <c r="G1400" s="192"/>
      <c r="H1400" s="192"/>
      <c r="I1400" s="192" t="s">
        <v>757</v>
      </c>
      <c r="J1400" s="193">
        <v>72.7</v>
      </c>
      <c r="K1400" s="192"/>
      <c r="L1400" s="193">
        <v>36.35</v>
      </c>
      <c r="M1400" s="192"/>
      <c r="N1400" s="194"/>
      <c r="V1400" s="189"/>
      <c r="W1400" s="195"/>
      <c r="X1400" s="195" t="s">
        <v>3282</v>
      </c>
      <c r="AC1400" s="195"/>
      <c r="AF1400" s="207"/>
    </row>
    <row r="1401" spans="1:32" s="160" customFormat="1" ht="12" x14ac:dyDescent="0.2">
      <c r="A1401" s="211"/>
      <c r="B1401" s="212"/>
      <c r="C1401" s="168" t="s">
        <v>462</v>
      </c>
      <c r="D1401" s="213"/>
      <c r="E1401" s="213"/>
      <c r="F1401" s="214"/>
      <c r="G1401" s="214"/>
      <c r="H1401" s="214"/>
      <c r="I1401" s="214"/>
      <c r="J1401" s="215"/>
      <c r="K1401" s="214"/>
      <c r="L1401" s="215"/>
      <c r="M1401" s="216"/>
      <c r="N1401" s="217"/>
      <c r="V1401" s="189"/>
      <c r="W1401" s="195"/>
      <c r="X1401" s="195"/>
      <c r="AC1401" s="195"/>
      <c r="AF1401" s="207"/>
    </row>
    <row r="1402" spans="1:32" s="160" customFormat="1" ht="12" x14ac:dyDescent="0.2">
      <c r="A1402" s="196"/>
      <c r="B1402" s="197"/>
      <c r="C1402" s="1037" t="s">
        <v>3535</v>
      </c>
      <c r="D1402" s="1037"/>
      <c r="E1402" s="1037"/>
      <c r="F1402" s="1037"/>
      <c r="G1402" s="1037"/>
      <c r="H1402" s="1037"/>
      <c r="I1402" s="1037"/>
      <c r="J1402" s="1037"/>
      <c r="K1402" s="1037"/>
      <c r="L1402" s="1037"/>
      <c r="M1402" s="1037"/>
      <c r="N1402" s="1046"/>
      <c r="V1402" s="189"/>
      <c r="W1402" s="195"/>
      <c r="X1402" s="195"/>
      <c r="AC1402" s="195"/>
      <c r="AE1402" s="163" t="s">
        <v>3535</v>
      </c>
      <c r="AF1402" s="207"/>
    </row>
    <row r="1403" spans="1:32" s="160" customFormat="1" ht="22.5" x14ac:dyDescent="0.2">
      <c r="A1403" s="190" t="s">
        <v>1953</v>
      </c>
      <c r="B1403" s="191" t="s">
        <v>3287</v>
      </c>
      <c r="C1403" s="1039" t="s">
        <v>3288</v>
      </c>
      <c r="D1403" s="1039"/>
      <c r="E1403" s="1039"/>
      <c r="F1403" s="192" t="s">
        <v>1017</v>
      </c>
      <c r="G1403" s="192"/>
      <c r="H1403" s="192"/>
      <c r="I1403" s="192" t="s">
        <v>434</v>
      </c>
      <c r="J1403" s="193">
        <v>40.01</v>
      </c>
      <c r="K1403" s="192"/>
      <c r="L1403" s="193">
        <v>80.02</v>
      </c>
      <c r="M1403" s="192"/>
      <c r="N1403" s="194"/>
      <c r="V1403" s="189"/>
      <c r="W1403" s="195"/>
      <c r="X1403" s="195" t="s">
        <v>3288</v>
      </c>
      <c r="AC1403" s="195"/>
      <c r="AF1403" s="207"/>
    </row>
    <row r="1404" spans="1:32" s="160" customFormat="1" ht="12" x14ac:dyDescent="0.2">
      <c r="A1404" s="211"/>
      <c r="B1404" s="212"/>
      <c r="C1404" s="168" t="s">
        <v>462</v>
      </c>
      <c r="D1404" s="213"/>
      <c r="E1404" s="213"/>
      <c r="F1404" s="214"/>
      <c r="G1404" s="214"/>
      <c r="H1404" s="214"/>
      <c r="I1404" s="214"/>
      <c r="J1404" s="215"/>
      <c r="K1404" s="214"/>
      <c r="L1404" s="215"/>
      <c r="M1404" s="216"/>
      <c r="N1404" s="217"/>
      <c r="V1404" s="189"/>
      <c r="W1404" s="195"/>
      <c r="X1404" s="195"/>
      <c r="AC1404" s="195"/>
      <c r="AF1404" s="207"/>
    </row>
    <row r="1405" spans="1:32" s="160" customFormat="1" ht="45" x14ac:dyDescent="0.2">
      <c r="A1405" s="190" t="s">
        <v>1954</v>
      </c>
      <c r="B1405" s="191" t="s">
        <v>3291</v>
      </c>
      <c r="C1405" s="1039" t="s">
        <v>3292</v>
      </c>
      <c r="D1405" s="1039"/>
      <c r="E1405" s="1039"/>
      <c r="F1405" s="192" t="s">
        <v>1017</v>
      </c>
      <c r="G1405" s="192"/>
      <c r="H1405" s="192"/>
      <c r="I1405" s="192" t="s">
        <v>423</v>
      </c>
      <c r="J1405" s="193"/>
      <c r="K1405" s="192"/>
      <c r="L1405" s="193"/>
      <c r="M1405" s="192"/>
      <c r="N1405" s="194"/>
      <c r="V1405" s="189"/>
      <c r="W1405" s="195"/>
      <c r="X1405" s="195" t="s">
        <v>3292</v>
      </c>
      <c r="AC1405" s="195"/>
      <c r="AF1405" s="207"/>
    </row>
    <row r="1406" spans="1:32" s="160" customFormat="1" ht="33.75" x14ac:dyDescent="0.2">
      <c r="A1406" s="198"/>
      <c r="B1406" s="199" t="s">
        <v>430</v>
      </c>
      <c r="C1406" s="1037" t="s">
        <v>431</v>
      </c>
      <c r="D1406" s="1037"/>
      <c r="E1406" s="1037"/>
      <c r="F1406" s="1037"/>
      <c r="G1406" s="1037"/>
      <c r="H1406" s="1037"/>
      <c r="I1406" s="1037"/>
      <c r="J1406" s="1037"/>
      <c r="K1406" s="1037"/>
      <c r="L1406" s="1037"/>
      <c r="M1406" s="1037"/>
      <c r="N1406" s="1046"/>
      <c r="V1406" s="189"/>
      <c r="W1406" s="195"/>
      <c r="X1406" s="195"/>
      <c r="Y1406" s="163" t="s">
        <v>431</v>
      </c>
      <c r="AC1406" s="195"/>
      <c r="AF1406" s="207"/>
    </row>
    <row r="1407" spans="1:32" s="160" customFormat="1" ht="12" x14ac:dyDescent="0.2">
      <c r="A1407" s="198"/>
      <c r="B1407" s="199" t="s">
        <v>3134</v>
      </c>
      <c r="C1407" s="1037" t="s">
        <v>3135</v>
      </c>
      <c r="D1407" s="1037"/>
      <c r="E1407" s="1037"/>
      <c r="F1407" s="1037"/>
      <c r="G1407" s="1037"/>
      <c r="H1407" s="1037"/>
      <c r="I1407" s="1037"/>
      <c r="J1407" s="1037"/>
      <c r="K1407" s="1037"/>
      <c r="L1407" s="1037"/>
      <c r="M1407" s="1037"/>
      <c r="N1407" s="1046"/>
      <c r="V1407" s="189"/>
      <c r="W1407" s="195"/>
      <c r="X1407" s="195"/>
      <c r="Y1407" s="163" t="s">
        <v>3135</v>
      </c>
      <c r="AC1407" s="195"/>
      <c r="AF1407" s="207"/>
    </row>
    <row r="1408" spans="1:32" s="160" customFormat="1" ht="12" x14ac:dyDescent="0.2">
      <c r="A1408" s="200"/>
      <c r="B1408" s="199" t="s">
        <v>423</v>
      </c>
      <c r="C1408" s="1037" t="s">
        <v>432</v>
      </c>
      <c r="D1408" s="1037"/>
      <c r="E1408" s="1037"/>
      <c r="F1408" s="201"/>
      <c r="G1408" s="201"/>
      <c r="H1408" s="201"/>
      <c r="I1408" s="201"/>
      <c r="J1408" s="202">
        <v>12.74</v>
      </c>
      <c r="K1408" s="201" t="s">
        <v>3136</v>
      </c>
      <c r="L1408" s="202">
        <v>16.72</v>
      </c>
      <c r="M1408" s="201"/>
      <c r="N1408" s="203"/>
      <c r="V1408" s="189"/>
      <c r="W1408" s="195"/>
      <c r="X1408" s="195"/>
      <c r="Z1408" s="163" t="s">
        <v>432</v>
      </c>
      <c r="AC1408" s="195"/>
      <c r="AF1408" s="207"/>
    </row>
    <row r="1409" spans="1:32" s="160" customFormat="1" ht="12" x14ac:dyDescent="0.2">
      <c r="A1409" s="200"/>
      <c r="B1409" s="199" t="s">
        <v>434</v>
      </c>
      <c r="C1409" s="1037" t="s">
        <v>435</v>
      </c>
      <c r="D1409" s="1037"/>
      <c r="E1409" s="1037"/>
      <c r="F1409" s="201"/>
      <c r="G1409" s="201"/>
      <c r="H1409" s="201"/>
      <c r="I1409" s="201"/>
      <c r="J1409" s="202">
        <v>1.75</v>
      </c>
      <c r="K1409" s="201" t="s">
        <v>3136</v>
      </c>
      <c r="L1409" s="202">
        <v>2.2999999999999998</v>
      </c>
      <c r="M1409" s="201"/>
      <c r="N1409" s="203"/>
      <c r="V1409" s="189"/>
      <c r="W1409" s="195"/>
      <c r="X1409" s="195"/>
      <c r="Z1409" s="163" t="s">
        <v>435</v>
      </c>
      <c r="AC1409" s="195"/>
      <c r="AF1409" s="207"/>
    </row>
    <row r="1410" spans="1:32" s="160" customFormat="1" ht="12" x14ac:dyDescent="0.2">
      <c r="A1410" s="200"/>
      <c r="B1410" s="199" t="s">
        <v>437</v>
      </c>
      <c r="C1410" s="1037" t="s">
        <v>438</v>
      </c>
      <c r="D1410" s="1037"/>
      <c r="E1410" s="1037"/>
      <c r="F1410" s="201"/>
      <c r="G1410" s="201"/>
      <c r="H1410" s="201"/>
      <c r="I1410" s="201"/>
      <c r="J1410" s="202">
        <v>0.12</v>
      </c>
      <c r="K1410" s="201" t="s">
        <v>3136</v>
      </c>
      <c r="L1410" s="202">
        <v>0.16</v>
      </c>
      <c r="M1410" s="201"/>
      <c r="N1410" s="203"/>
      <c r="V1410" s="189"/>
      <c r="W1410" s="195"/>
      <c r="X1410" s="195"/>
      <c r="Z1410" s="163" t="s">
        <v>438</v>
      </c>
      <c r="AC1410" s="195"/>
      <c r="AF1410" s="207"/>
    </row>
    <row r="1411" spans="1:32" s="160" customFormat="1" ht="12" x14ac:dyDescent="0.2">
      <c r="A1411" s="200"/>
      <c r="B1411" s="199" t="s">
        <v>439</v>
      </c>
      <c r="C1411" s="1037" t="s">
        <v>440</v>
      </c>
      <c r="D1411" s="1037"/>
      <c r="E1411" s="1037"/>
      <c r="F1411" s="201"/>
      <c r="G1411" s="201"/>
      <c r="H1411" s="201"/>
      <c r="I1411" s="201"/>
      <c r="J1411" s="202">
        <v>14.74</v>
      </c>
      <c r="K1411" s="201"/>
      <c r="L1411" s="202">
        <v>14.74</v>
      </c>
      <c r="M1411" s="201"/>
      <c r="N1411" s="203"/>
      <c r="V1411" s="189"/>
      <c r="W1411" s="195"/>
      <c r="X1411" s="195"/>
      <c r="Z1411" s="163" t="s">
        <v>440</v>
      </c>
      <c r="AC1411" s="195"/>
      <c r="AF1411" s="207"/>
    </row>
    <row r="1412" spans="1:32" s="160" customFormat="1" ht="12" x14ac:dyDescent="0.2">
      <c r="A1412" s="196"/>
      <c r="B1412" s="204" t="s">
        <v>3293</v>
      </c>
      <c r="C1412" s="1048" t="s">
        <v>3294</v>
      </c>
      <c r="D1412" s="1048"/>
      <c r="E1412" s="1048"/>
      <c r="F1412" s="205" t="s">
        <v>1017</v>
      </c>
      <c r="G1412" s="205" t="s">
        <v>423</v>
      </c>
      <c r="H1412" s="205"/>
      <c r="I1412" s="205" t="s">
        <v>423</v>
      </c>
      <c r="J1412" s="199"/>
      <c r="K1412" s="201"/>
      <c r="L1412" s="202"/>
      <c r="M1412" s="201"/>
      <c r="N1412" s="206"/>
      <c r="V1412" s="189"/>
      <c r="W1412" s="195"/>
      <c r="X1412" s="195"/>
      <c r="AC1412" s="195"/>
      <c r="AF1412" s="207" t="s">
        <v>3294</v>
      </c>
    </row>
    <row r="1413" spans="1:32" s="160" customFormat="1" ht="12" x14ac:dyDescent="0.2">
      <c r="A1413" s="200"/>
      <c r="B1413" s="199"/>
      <c r="C1413" s="1037" t="s">
        <v>443</v>
      </c>
      <c r="D1413" s="1037"/>
      <c r="E1413" s="1037"/>
      <c r="F1413" s="201" t="s">
        <v>444</v>
      </c>
      <c r="G1413" s="201" t="s">
        <v>3295</v>
      </c>
      <c r="H1413" s="201" t="s">
        <v>3136</v>
      </c>
      <c r="I1413" s="201" t="s">
        <v>3296</v>
      </c>
      <c r="J1413" s="202"/>
      <c r="K1413" s="201"/>
      <c r="L1413" s="202"/>
      <c r="M1413" s="201"/>
      <c r="N1413" s="203"/>
      <c r="V1413" s="189"/>
      <c r="W1413" s="195"/>
      <c r="X1413" s="195"/>
      <c r="AA1413" s="163" t="s">
        <v>443</v>
      </c>
      <c r="AC1413" s="195"/>
      <c r="AF1413" s="207"/>
    </row>
    <row r="1414" spans="1:32" s="160" customFormat="1" ht="12" x14ac:dyDescent="0.2">
      <c r="A1414" s="200"/>
      <c r="B1414" s="199"/>
      <c r="C1414" s="1037" t="s">
        <v>447</v>
      </c>
      <c r="D1414" s="1037"/>
      <c r="E1414" s="1037"/>
      <c r="F1414" s="201" t="s">
        <v>444</v>
      </c>
      <c r="G1414" s="201" t="s">
        <v>2649</v>
      </c>
      <c r="H1414" s="201" t="s">
        <v>3136</v>
      </c>
      <c r="I1414" s="201" t="s">
        <v>3297</v>
      </c>
      <c r="J1414" s="202"/>
      <c r="K1414" s="201"/>
      <c r="L1414" s="202"/>
      <c r="M1414" s="201"/>
      <c r="N1414" s="203"/>
      <c r="V1414" s="189"/>
      <c r="W1414" s="195"/>
      <c r="X1414" s="195"/>
      <c r="AA1414" s="163" t="s">
        <v>447</v>
      </c>
      <c r="AC1414" s="195"/>
      <c r="AF1414" s="207"/>
    </row>
    <row r="1415" spans="1:32" s="160" customFormat="1" ht="12" x14ac:dyDescent="0.2">
      <c r="A1415" s="200"/>
      <c r="B1415" s="199"/>
      <c r="C1415" s="1047" t="s">
        <v>450</v>
      </c>
      <c r="D1415" s="1047"/>
      <c r="E1415" s="1047"/>
      <c r="F1415" s="208"/>
      <c r="G1415" s="208"/>
      <c r="H1415" s="208"/>
      <c r="I1415" s="208"/>
      <c r="J1415" s="209">
        <v>29.23</v>
      </c>
      <c r="K1415" s="208"/>
      <c r="L1415" s="209">
        <v>33.76</v>
      </c>
      <c r="M1415" s="208"/>
      <c r="N1415" s="210"/>
      <c r="V1415" s="189"/>
      <c r="W1415" s="195"/>
      <c r="X1415" s="195"/>
      <c r="AB1415" s="163" t="s">
        <v>450</v>
      </c>
      <c r="AC1415" s="195"/>
      <c r="AF1415" s="207"/>
    </row>
    <row r="1416" spans="1:32" s="160" customFormat="1" ht="12" x14ac:dyDescent="0.2">
      <c r="A1416" s="200"/>
      <c r="B1416" s="199"/>
      <c r="C1416" s="1037" t="s">
        <v>451</v>
      </c>
      <c r="D1416" s="1037"/>
      <c r="E1416" s="1037"/>
      <c r="F1416" s="201"/>
      <c r="G1416" s="201"/>
      <c r="H1416" s="201"/>
      <c r="I1416" s="201"/>
      <c r="J1416" s="202"/>
      <c r="K1416" s="201"/>
      <c r="L1416" s="202">
        <v>16.88</v>
      </c>
      <c r="M1416" s="201"/>
      <c r="N1416" s="203"/>
      <c r="V1416" s="189"/>
      <c r="W1416" s="195"/>
      <c r="X1416" s="195"/>
      <c r="AA1416" s="163" t="s">
        <v>451</v>
      </c>
      <c r="AC1416" s="195"/>
      <c r="AF1416" s="207"/>
    </row>
    <row r="1417" spans="1:32" s="160" customFormat="1" ht="45" x14ac:dyDescent="0.2">
      <c r="A1417" s="200"/>
      <c r="B1417" s="199" t="s">
        <v>2540</v>
      </c>
      <c r="C1417" s="1037" t="s">
        <v>2541</v>
      </c>
      <c r="D1417" s="1037"/>
      <c r="E1417" s="1037"/>
      <c r="F1417" s="201" t="s">
        <v>454</v>
      </c>
      <c r="G1417" s="201" t="s">
        <v>1241</v>
      </c>
      <c r="H1417" s="201"/>
      <c r="I1417" s="201" t="s">
        <v>1241</v>
      </c>
      <c r="J1417" s="202"/>
      <c r="K1417" s="201"/>
      <c r="L1417" s="202">
        <v>20.420000000000002</v>
      </c>
      <c r="M1417" s="201"/>
      <c r="N1417" s="203"/>
      <c r="V1417" s="189"/>
      <c r="W1417" s="195"/>
      <c r="X1417" s="195"/>
      <c r="AA1417" s="163" t="s">
        <v>2541</v>
      </c>
      <c r="AC1417" s="195"/>
      <c r="AF1417" s="207"/>
    </row>
    <row r="1418" spans="1:32" s="160" customFormat="1" ht="45" x14ac:dyDescent="0.2">
      <c r="A1418" s="200"/>
      <c r="B1418" s="199" t="s">
        <v>2542</v>
      </c>
      <c r="C1418" s="1037" t="s">
        <v>2543</v>
      </c>
      <c r="D1418" s="1037"/>
      <c r="E1418" s="1037"/>
      <c r="F1418" s="201" t="s">
        <v>454</v>
      </c>
      <c r="G1418" s="201" t="s">
        <v>974</v>
      </c>
      <c r="H1418" s="201"/>
      <c r="I1418" s="201" t="s">
        <v>974</v>
      </c>
      <c r="J1418" s="202"/>
      <c r="K1418" s="201"/>
      <c r="L1418" s="202">
        <v>12.15</v>
      </c>
      <c r="M1418" s="201"/>
      <c r="N1418" s="203"/>
      <c r="V1418" s="189"/>
      <c r="W1418" s="195"/>
      <c r="X1418" s="195"/>
      <c r="AA1418" s="163" t="s">
        <v>2543</v>
      </c>
      <c r="AC1418" s="195"/>
      <c r="AF1418" s="207"/>
    </row>
    <row r="1419" spans="1:32" s="160" customFormat="1" ht="12" x14ac:dyDescent="0.2">
      <c r="A1419" s="211"/>
      <c r="B1419" s="212"/>
      <c r="C1419" s="1039" t="s">
        <v>459</v>
      </c>
      <c r="D1419" s="1039"/>
      <c r="E1419" s="1039"/>
      <c r="F1419" s="192"/>
      <c r="G1419" s="192"/>
      <c r="H1419" s="192"/>
      <c r="I1419" s="192"/>
      <c r="J1419" s="193"/>
      <c r="K1419" s="192"/>
      <c r="L1419" s="193">
        <v>66.33</v>
      </c>
      <c r="M1419" s="208"/>
      <c r="N1419" s="194"/>
      <c r="V1419" s="189"/>
      <c r="W1419" s="195"/>
      <c r="X1419" s="195"/>
      <c r="AC1419" s="195" t="s">
        <v>459</v>
      </c>
      <c r="AF1419" s="207"/>
    </row>
    <row r="1420" spans="1:32" s="160" customFormat="1" ht="33.75" x14ac:dyDescent="0.2">
      <c r="A1420" s="190" t="s">
        <v>3536</v>
      </c>
      <c r="B1420" s="191" t="s">
        <v>3299</v>
      </c>
      <c r="C1420" s="1039" t="s">
        <v>3300</v>
      </c>
      <c r="D1420" s="1039"/>
      <c r="E1420" s="1039"/>
      <c r="F1420" s="192" t="s">
        <v>1017</v>
      </c>
      <c r="G1420" s="192"/>
      <c r="H1420" s="192"/>
      <c r="I1420" s="192" t="s">
        <v>423</v>
      </c>
      <c r="J1420" s="193">
        <v>17008.330000000002</v>
      </c>
      <c r="K1420" s="192" t="s">
        <v>1361</v>
      </c>
      <c r="L1420" s="193">
        <v>3470.16</v>
      </c>
      <c r="M1420" s="192" t="s">
        <v>1362</v>
      </c>
      <c r="N1420" s="194">
        <v>17212</v>
      </c>
      <c r="V1420" s="189"/>
      <c r="W1420" s="195"/>
      <c r="X1420" s="195" t="s">
        <v>3300</v>
      </c>
      <c r="AC1420" s="195"/>
      <c r="AF1420" s="207"/>
    </row>
    <row r="1421" spans="1:32" s="160" customFormat="1" ht="12" x14ac:dyDescent="0.2">
      <c r="A1421" s="211"/>
      <c r="B1421" s="212"/>
      <c r="C1421" s="168" t="s">
        <v>3039</v>
      </c>
      <c r="D1421" s="213"/>
      <c r="E1421" s="213"/>
      <c r="F1421" s="214"/>
      <c r="G1421" s="214"/>
      <c r="H1421" s="214"/>
      <c r="I1421" s="214"/>
      <c r="J1421" s="215"/>
      <c r="K1421" s="214"/>
      <c r="L1421" s="215"/>
      <c r="M1421" s="216"/>
      <c r="N1421" s="217"/>
      <c r="V1421" s="189"/>
      <c r="W1421" s="195"/>
      <c r="X1421" s="195"/>
      <c r="AC1421" s="195"/>
      <c r="AF1421" s="207"/>
    </row>
    <row r="1422" spans="1:32" s="160" customFormat="1" ht="12" x14ac:dyDescent="0.2">
      <c r="A1422" s="196"/>
      <c r="B1422" s="197"/>
      <c r="C1422" s="1037" t="s">
        <v>3301</v>
      </c>
      <c r="D1422" s="1037"/>
      <c r="E1422" s="1037"/>
      <c r="F1422" s="1037"/>
      <c r="G1422" s="1037"/>
      <c r="H1422" s="1037"/>
      <c r="I1422" s="1037"/>
      <c r="J1422" s="1037"/>
      <c r="K1422" s="1037"/>
      <c r="L1422" s="1037"/>
      <c r="M1422" s="1037"/>
      <c r="N1422" s="1046"/>
      <c r="V1422" s="189"/>
      <c r="W1422" s="195"/>
      <c r="X1422" s="195"/>
      <c r="AC1422" s="195"/>
      <c r="AD1422" s="163" t="s">
        <v>3301</v>
      </c>
      <c r="AF1422" s="207"/>
    </row>
    <row r="1423" spans="1:32" s="160" customFormat="1" ht="22.5" x14ac:dyDescent="0.2">
      <c r="A1423" s="198"/>
      <c r="B1423" s="199" t="s">
        <v>1365</v>
      </c>
      <c r="C1423" s="1037" t="s">
        <v>1366</v>
      </c>
      <c r="D1423" s="1037"/>
      <c r="E1423" s="1037"/>
      <c r="F1423" s="1037"/>
      <c r="G1423" s="1037"/>
      <c r="H1423" s="1037"/>
      <c r="I1423" s="1037"/>
      <c r="J1423" s="1037"/>
      <c r="K1423" s="1037"/>
      <c r="L1423" s="1037"/>
      <c r="M1423" s="1037"/>
      <c r="N1423" s="1046"/>
      <c r="V1423" s="189"/>
      <c r="W1423" s="195"/>
      <c r="X1423" s="195"/>
      <c r="Y1423" s="163" t="s">
        <v>1366</v>
      </c>
      <c r="AC1423" s="195"/>
      <c r="AF1423" s="207"/>
    </row>
    <row r="1424" spans="1:32" s="160" customFormat="1" ht="33.75" x14ac:dyDescent="0.2">
      <c r="A1424" s="190" t="s">
        <v>1959</v>
      </c>
      <c r="B1424" s="191" t="s">
        <v>3208</v>
      </c>
      <c r="C1424" s="1039" t="s">
        <v>3209</v>
      </c>
      <c r="D1424" s="1039"/>
      <c r="E1424" s="1039"/>
      <c r="F1424" s="192" t="s">
        <v>532</v>
      </c>
      <c r="G1424" s="192"/>
      <c r="H1424" s="192"/>
      <c r="I1424" s="192" t="s">
        <v>935</v>
      </c>
      <c r="J1424" s="193"/>
      <c r="K1424" s="192"/>
      <c r="L1424" s="193"/>
      <c r="M1424" s="192"/>
      <c r="N1424" s="194"/>
      <c r="V1424" s="189"/>
      <c r="W1424" s="195"/>
      <c r="X1424" s="195" t="s">
        <v>3209</v>
      </c>
      <c r="AC1424" s="195"/>
      <c r="AF1424" s="207"/>
    </row>
    <row r="1425" spans="1:32" s="160" customFormat="1" ht="12" x14ac:dyDescent="0.2">
      <c r="A1425" s="196"/>
      <c r="B1425" s="197"/>
      <c r="C1425" s="1037" t="s">
        <v>2860</v>
      </c>
      <c r="D1425" s="1037"/>
      <c r="E1425" s="1037"/>
      <c r="F1425" s="1037"/>
      <c r="G1425" s="1037"/>
      <c r="H1425" s="1037"/>
      <c r="I1425" s="1037"/>
      <c r="J1425" s="1037"/>
      <c r="K1425" s="1037"/>
      <c r="L1425" s="1037"/>
      <c r="M1425" s="1037"/>
      <c r="N1425" s="1046"/>
      <c r="V1425" s="189"/>
      <c r="W1425" s="195"/>
      <c r="X1425" s="195"/>
      <c r="AC1425" s="195"/>
      <c r="AE1425" s="163" t="s">
        <v>2860</v>
      </c>
      <c r="AF1425" s="207"/>
    </row>
    <row r="1426" spans="1:32" s="160" customFormat="1" ht="33.75" x14ac:dyDescent="0.2">
      <c r="A1426" s="198"/>
      <c r="B1426" s="199" t="s">
        <v>430</v>
      </c>
      <c r="C1426" s="1037" t="s">
        <v>431</v>
      </c>
      <c r="D1426" s="1037"/>
      <c r="E1426" s="1037"/>
      <c r="F1426" s="1037"/>
      <c r="G1426" s="1037"/>
      <c r="H1426" s="1037"/>
      <c r="I1426" s="1037"/>
      <c r="J1426" s="1037"/>
      <c r="K1426" s="1037"/>
      <c r="L1426" s="1037"/>
      <c r="M1426" s="1037"/>
      <c r="N1426" s="1046"/>
      <c r="V1426" s="189"/>
      <c r="W1426" s="195"/>
      <c r="X1426" s="195"/>
      <c r="Y1426" s="163" t="s">
        <v>431</v>
      </c>
      <c r="AC1426" s="195"/>
      <c r="AF1426" s="207"/>
    </row>
    <row r="1427" spans="1:32" s="160" customFormat="1" ht="12" x14ac:dyDescent="0.2">
      <c r="A1427" s="200"/>
      <c r="B1427" s="199" t="s">
        <v>423</v>
      </c>
      <c r="C1427" s="1037" t="s">
        <v>432</v>
      </c>
      <c r="D1427" s="1037"/>
      <c r="E1427" s="1037"/>
      <c r="F1427" s="201"/>
      <c r="G1427" s="201"/>
      <c r="H1427" s="201"/>
      <c r="I1427" s="201"/>
      <c r="J1427" s="202">
        <v>259.2</v>
      </c>
      <c r="K1427" s="201" t="s">
        <v>436</v>
      </c>
      <c r="L1427" s="202">
        <v>12.96</v>
      </c>
      <c r="M1427" s="201"/>
      <c r="N1427" s="203"/>
      <c r="V1427" s="189"/>
      <c r="W1427" s="195"/>
      <c r="X1427" s="195"/>
      <c r="Z1427" s="163" t="s">
        <v>432</v>
      </c>
      <c r="AC1427" s="195"/>
      <c r="AF1427" s="207"/>
    </row>
    <row r="1428" spans="1:32" s="160" customFormat="1" ht="12" x14ac:dyDescent="0.2">
      <c r="A1428" s="200"/>
      <c r="B1428" s="199" t="s">
        <v>434</v>
      </c>
      <c r="C1428" s="1037" t="s">
        <v>435</v>
      </c>
      <c r="D1428" s="1037"/>
      <c r="E1428" s="1037"/>
      <c r="F1428" s="201"/>
      <c r="G1428" s="201"/>
      <c r="H1428" s="201"/>
      <c r="I1428" s="201"/>
      <c r="J1428" s="202">
        <v>37.880000000000003</v>
      </c>
      <c r="K1428" s="201" t="s">
        <v>436</v>
      </c>
      <c r="L1428" s="202">
        <v>1.89</v>
      </c>
      <c r="M1428" s="201"/>
      <c r="N1428" s="203"/>
      <c r="V1428" s="189"/>
      <c r="W1428" s="195"/>
      <c r="X1428" s="195"/>
      <c r="Z1428" s="163" t="s">
        <v>435</v>
      </c>
      <c r="AC1428" s="195"/>
      <c r="AF1428" s="207"/>
    </row>
    <row r="1429" spans="1:32" s="160" customFormat="1" ht="12" x14ac:dyDescent="0.2">
      <c r="A1429" s="200"/>
      <c r="B1429" s="199" t="s">
        <v>437</v>
      </c>
      <c r="C1429" s="1037" t="s">
        <v>438</v>
      </c>
      <c r="D1429" s="1037"/>
      <c r="E1429" s="1037"/>
      <c r="F1429" s="201"/>
      <c r="G1429" s="201"/>
      <c r="H1429" s="201"/>
      <c r="I1429" s="201"/>
      <c r="J1429" s="202">
        <v>4.99</v>
      </c>
      <c r="K1429" s="201" t="s">
        <v>436</v>
      </c>
      <c r="L1429" s="202">
        <v>0.25</v>
      </c>
      <c r="M1429" s="201"/>
      <c r="N1429" s="203"/>
      <c r="V1429" s="189"/>
      <c r="W1429" s="195"/>
      <c r="X1429" s="195"/>
      <c r="Z1429" s="163" t="s">
        <v>438</v>
      </c>
      <c r="AC1429" s="195"/>
      <c r="AF1429" s="207"/>
    </row>
    <row r="1430" spans="1:32" s="160" customFormat="1" ht="12" x14ac:dyDescent="0.2">
      <c r="A1430" s="200"/>
      <c r="B1430" s="199" t="s">
        <v>439</v>
      </c>
      <c r="C1430" s="1037" t="s">
        <v>440</v>
      </c>
      <c r="D1430" s="1037"/>
      <c r="E1430" s="1037"/>
      <c r="F1430" s="201"/>
      <c r="G1430" s="201"/>
      <c r="H1430" s="201"/>
      <c r="I1430" s="201"/>
      <c r="J1430" s="202">
        <v>505.36</v>
      </c>
      <c r="K1430" s="201"/>
      <c r="L1430" s="202">
        <v>20.21</v>
      </c>
      <c r="M1430" s="201"/>
      <c r="N1430" s="203"/>
      <c r="V1430" s="189"/>
      <c r="W1430" s="195"/>
      <c r="X1430" s="195"/>
      <c r="Z1430" s="163" t="s">
        <v>440</v>
      </c>
      <c r="AC1430" s="195"/>
      <c r="AF1430" s="207"/>
    </row>
    <row r="1431" spans="1:32" s="160" customFormat="1" ht="12" x14ac:dyDescent="0.2">
      <c r="A1431" s="196"/>
      <c r="B1431" s="204" t="s">
        <v>1606</v>
      </c>
      <c r="C1431" s="1048" t="s">
        <v>1607</v>
      </c>
      <c r="D1431" s="1048"/>
      <c r="E1431" s="1048"/>
      <c r="F1431" s="205" t="s">
        <v>347</v>
      </c>
      <c r="G1431" s="205" t="s">
        <v>1188</v>
      </c>
      <c r="H1431" s="205"/>
      <c r="I1431" s="205" t="s">
        <v>2637</v>
      </c>
      <c r="J1431" s="199"/>
      <c r="K1431" s="201"/>
      <c r="L1431" s="202"/>
      <c r="M1431" s="201"/>
      <c r="N1431" s="206"/>
      <c r="V1431" s="189"/>
      <c r="W1431" s="195"/>
      <c r="X1431" s="195"/>
      <c r="AC1431" s="195"/>
      <c r="AF1431" s="207" t="s">
        <v>1607</v>
      </c>
    </row>
    <row r="1432" spans="1:32" s="160" customFormat="1" ht="12" x14ac:dyDescent="0.2">
      <c r="A1432" s="200"/>
      <c r="B1432" s="199"/>
      <c r="C1432" s="1037" t="s">
        <v>443</v>
      </c>
      <c r="D1432" s="1037"/>
      <c r="E1432" s="1037"/>
      <c r="F1432" s="201" t="s">
        <v>444</v>
      </c>
      <c r="G1432" s="201" t="s">
        <v>162</v>
      </c>
      <c r="H1432" s="201" t="s">
        <v>436</v>
      </c>
      <c r="I1432" s="201" t="s">
        <v>665</v>
      </c>
      <c r="J1432" s="202"/>
      <c r="K1432" s="201"/>
      <c r="L1432" s="202"/>
      <c r="M1432" s="201"/>
      <c r="N1432" s="203"/>
      <c r="V1432" s="189"/>
      <c r="W1432" s="195"/>
      <c r="X1432" s="195"/>
      <c r="AA1432" s="163" t="s">
        <v>443</v>
      </c>
      <c r="AC1432" s="195"/>
      <c r="AF1432" s="207"/>
    </row>
    <row r="1433" spans="1:32" s="160" customFormat="1" ht="12" x14ac:dyDescent="0.2">
      <c r="A1433" s="200"/>
      <c r="B1433" s="199"/>
      <c r="C1433" s="1037" t="s">
        <v>447</v>
      </c>
      <c r="D1433" s="1037"/>
      <c r="E1433" s="1037"/>
      <c r="F1433" s="201" t="s">
        <v>444</v>
      </c>
      <c r="G1433" s="201" t="s">
        <v>3212</v>
      </c>
      <c r="H1433" s="201" t="s">
        <v>436</v>
      </c>
      <c r="I1433" s="201" t="s">
        <v>3462</v>
      </c>
      <c r="J1433" s="202"/>
      <c r="K1433" s="201"/>
      <c r="L1433" s="202"/>
      <c r="M1433" s="201"/>
      <c r="N1433" s="203"/>
      <c r="V1433" s="189"/>
      <c r="W1433" s="195"/>
      <c r="X1433" s="195"/>
      <c r="AA1433" s="163" t="s">
        <v>447</v>
      </c>
      <c r="AC1433" s="195"/>
      <c r="AF1433" s="207"/>
    </row>
    <row r="1434" spans="1:32" s="160" customFormat="1" ht="12" x14ac:dyDescent="0.2">
      <c r="A1434" s="200"/>
      <c r="B1434" s="199"/>
      <c r="C1434" s="1047" t="s">
        <v>450</v>
      </c>
      <c r="D1434" s="1047"/>
      <c r="E1434" s="1047"/>
      <c r="F1434" s="208"/>
      <c r="G1434" s="208"/>
      <c r="H1434" s="208"/>
      <c r="I1434" s="208"/>
      <c r="J1434" s="209">
        <v>802.44</v>
      </c>
      <c r="K1434" s="208"/>
      <c r="L1434" s="209">
        <v>35.06</v>
      </c>
      <c r="M1434" s="208"/>
      <c r="N1434" s="210"/>
      <c r="V1434" s="189"/>
      <c r="W1434" s="195"/>
      <c r="X1434" s="195"/>
      <c r="AB1434" s="163" t="s">
        <v>450</v>
      </c>
      <c r="AC1434" s="195"/>
      <c r="AF1434" s="207"/>
    </row>
    <row r="1435" spans="1:32" s="160" customFormat="1" ht="12" x14ac:dyDescent="0.2">
      <c r="A1435" s="200"/>
      <c r="B1435" s="199"/>
      <c r="C1435" s="1037" t="s">
        <v>451</v>
      </c>
      <c r="D1435" s="1037"/>
      <c r="E1435" s="1037"/>
      <c r="F1435" s="201"/>
      <c r="G1435" s="201"/>
      <c r="H1435" s="201"/>
      <c r="I1435" s="201"/>
      <c r="J1435" s="202"/>
      <c r="K1435" s="201"/>
      <c r="L1435" s="202">
        <v>13.21</v>
      </c>
      <c r="M1435" s="201"/>
      <c r="N1435" s="203"/>
      <c r="V1435" s="189"/>
      <c r="W1435" s="195"/>
      <c r="X1435" s="195"/>
      <c r="AA1435" s="163" t="s">
        <v>451</v>
      </c>
      <c r="AC1435" s="195"/>
      <c r="AF1435" s="207"/>
    </row>
    <row r="1436" spans="1:32" s="160" customFormat="1" ht="22.5" x14ac:dyDescent="0.2">
      <c r="A1436" s="200"/>
      <c r="B1436" s="199" t="s">
        <v>556</v>
      </c>
      <c r="C1436" s="1037" t="s">
        <v>557</v>
      </c>
      <c r="D1436" s="1037"/>
      <c r="E1436" s="1037"/>
      <c r="F1436" s="201" t="s">
        <v>454</v>
      </c>
      <c r="G1436" s="201" t="s">
        <v>558</v>
      </c>
      <c r="H1436" s="201"/>
      <c r="I1436" s="201" t="s">
        <v>558</v>
      </c>
      <c r="J1436" s="202"/>
      <c r="K1436" s="201"/>
      <c r="L1436" s="202">
        <v>12.81</v>
      </c>
      <c r="M1436" s="201"/>
      <c r="N1436" s="203"/>
      <c r="V1436" s="189"/>
      <c r="W1436" s="195"/>
      <c r="X1436" s="195"/>
      <c r="AA1436" s="163" t="s">
        <v>557</v>
      </c>
      <c r="AC1436" s="195"/>
      <c r="AF1436" s="207"/>
    </row>
    <row r="1437" spans="1:32" s="160" customFormat="1" ht="22.5" x14ac:dyDescent="0.2">
      <c r="A1437" s="200"/>
      <c r="B1437" s="199" t="s">
        <v>559</v>
      </c>
      <c r="C1437" s="1037" t="s">
        <v>560</v>
      </c>
      <c r="D1437" s="1037"/>
      <c r="E1437" s="1037"/>
      <c r="F1437" s="201" t="s">
        <v>454</v>
      </c>
      <c r="G1437" s="201" t="s">
        <v>561</v>
      </c>
      <c r="H1437" s="201"/>
      <c r="I1437" s="201" t="s">
        <v>561</v>
      </c>
      <c r="J1437" s="202"/>
      <c r="K1437" s="201"/>
      <c r="L1437" s="202">
        <v>7.27</v>
      </c>
      <c r="M1437" s="201"/>
      <c r="N1437" s="203"/>
      <c r="V1437" s="189"/>
      <c r="W1437" s="195"/>
      <c r="X1437" s="195"/>
      <c r="AA1437" s="163" t="s">
        <v>560</v>
      </c>
      <c r="AC1437" s="195"/>
      <c r="AF1437" s="207"/>
    </row>
    <row r="1438" spans="1:32" s="160" customFormat="1" ht="12" x14ac:dyDescent="0.2">
      <c r="A1438" s="211"/>
      <c r="B1438" s="212"/>
      <c r="C1438" s="1039" t="s">
        <v>459</v>
      </c>
      <c r="D1438" s="1039"/>
      <c r="E1438" s="1039"/>
      <c r="F1438" s="192"/>
      <c r="G1438" s="192"/>
      <c r="H1438" s="192"/>
      <c r="I1438" s="192"/>
      <c r="J1438" s="193"/>
      <c r="K1438" s="192"/>
      <c r="L1438" s="193">
        <v>55.14</v>
      </c>
      <c r="M1438" s="208"/>
      <c r="N1438" s="194"/>
      <c r="V1438" s="189"/>
      <c r="W1438" s="195"/>
      <c r="X1438" s="195"/>
      <c r="AC1438" s="195" t="s">
        <v>459</v>
      </c>
      <c r="AF1438" s="207"/>
    </row>
    <row r="1439" spans="1:32" s="160" customFormat="1" ht="22.5" x14ac:dyDescent="0.2">
      <c r="A1439" s="190" t="s">
        <v>1962</v>
      </c>
      <c r="B1439" s="191" t="s">
        <v>3224</v>
      </c>
      <c r="C1439" s="1039" t="s">
        <v>3225</v>
      </c>
      <c r="D1439" s="1039"/>
      <c r="E1439" s="1039"/>
      <c r="F1439" s="192" t="s">
        <v>411</v>
      </c>
      <c r="G1439" s="192"/>
      <c r="H1439" s="192"/>
      <c r="I1439" s="192" t="s">
        <v>3463</v>
      </c>
      <c r="J1439" s="193">
        <v>1412.5</v>
      </c>
      <c r="K1439" s="192"/>
      <c r="L1439" s="193">
        <v>-0.71</v>
      </c>
      <c r="M1439" s="192"/>
      <c r="N1439" s="194"/>
      <c r="V1439" s="189"/>
      <c r="W1439" s="195"/>
      <c r="X1439" s="195" t="s">
        <v>3225</v>
      </c>
      <c r="AC1439" s="195"/>
      <c r="AF1439" s="207"/>
    </row>
    <row r="1440" spans="1:32" s="160" customFormat="1" ht="12" x14ac:dyDescent="0.2">
      <c r="A1440" s="211"/>
      <c r="B1440" s="212"/>
      <c r="C1440" s="168" t="s">
        <v>462</v>
      </c>
      <c r="D1440" s="213"/>
      <c r="E1440" s="213"/>
      <c r="F1440" s="214"/>
      <c r="G1440" s="214"/>
      <c r="H1440" s="214"/>
      <c r="I1440" s="214"/>
      <c r="J1440" s="215"/>
      <c r="K1440" s="214"/>
      <c r="L1440" s="215"/>
      <c r="M1440" s="216"/>
      <c r="N1440" s="217"/>
      <c r="V1440" s="189"/>
      <c r="W1440" s="195"/>
      <c r="X1440" s="195"/>
      <c r="AC1440" s="195"/>
      <c r="AF1440" s="207"/>
    </row>
    <row r="1441" spans="1:32" s="160" customFormat="1" ht="22.5" x14ac:dyDescent="0.2">
      <c r="A1441" s="190" t="s">
        <v>1968</v>
      </c>
      <c r="B1441" s="191" t="s">
        <v>3221</v>
      </c>
      <c r="C1441" s="1039" t="s">
        <v>3222</v>
      </c>
      <c r="D1441" s="1039"/>
      <c r="E1441" s="1039"/>
      <c r="F1441" s="192" t="s">
        <v>411</v>
      </c>
      <c r="G1441" s="192"/>
      <c r="H1441" s="192"/>
      <c r="I1441" s="192" t="s">
        <v>3464</v>
      </c>
      <c r="J1441" s="193">
        <v>3960</v>
      </c>
      <c r="K1441" s="192"/>
      <c r="L1441" s="193">
        <v>-4.75</v>
      </c>
      <c r="M1441" s="192"/>
      <c r="N1441" s="194"/>
      <c r="V1441" s="189"/>
      <c r="W1441" s="195"/>
      <c r="X1441" s="195" t="s">
        <v>3222</v>
      </c>
      <c r="AC1441" s="195"/>
      <c r="AF1441" s="207"/>
    </row>
    <row r="1442" spans="1:32" s="160" customFormat="1" ht="12" x14ac:dyDescent="0.2">
      <c r="A1442" s="211"/>
      <c r="B1442" s="212"/>
      <c r="C1442" s="168" t="s">
        <v>462</v>
      </c>
      <c r="D1442" s="213"/>
      <c r="E1442" s="213"/>
      <c r="F1442" s="214"/>
      <c r="G1442" s="214"/>
      <c r="H1442" s="214"/>
      <c r="I1442" s="214"/>
      <c r="J1442" s="215"/>
      <c r="K1442" s="214"/>
      <c r="L1442" s="215"/>
      <c r="M1442" s="216"/>
      <c r="N1442" s="217"/>
      <c r="V1442" s="189"/>
      <c r="W1442" s="195"/>
      <c r="X1442" s="195"/>
      <c r="AC1442" s="195"/>
      <c r="AF1442" s="207"/>
    </row>
    <row r="1443" spans="1:32" s="160" customFormat="1" ht="22.5" x14ac:dyDescent="0.2">
      <c r="A1443" s="190" t="s">
        <v>1978</v>
      </c>
      <c r="B1443" s="191" t="s">
        <v>3218</v>
      </c>
      <c r="C1443" s="1039" t="s">
        <v>3219</v>
      </c>
      <c r="D1443" s="1039"/>
      <c r="E1443" s="1039"/>
      <c r="F1443" s="192" t="s">
        <v>411</v>
      </c>
      <c r="G1443" s="192"/>
      <c r="H1443" s="192"/>
      <c r="I1443" s="192" t="s">
        <v>3465</v>
      </c>
      <c r="J1443" s="193">
        <v>7590</v>
      </c>
      <c r="K1443" s="192"/>
      <c r="L1443" s="193">
        <v>-14.27</v>
      </c>
      <c r="M1443" s="192"/>
      <c r="N1443" s="194"/>
      <c r="V1443" s="189"/>
      <c r="W1443" s="195"/>
      <c r="X1443" s="195" t="s">
        <v>3219</v>
      </c>
      <c r="AC1443" s="195"/>
      <c r="AF1443" s="207"/>
    </row>
    <row r="1444" spans="1:32" s="160" customFormat="1" ht="12" x14ac:dyDescent="0.2">
      <c r="A1444" s="211"/>
      <c r="B1444" s="212"/>
      <c r="C1444" s="168" t="s">
        <v>462</v>
      </c>
      <c r="D1444" s="213"/>
      <c r="E1444" s="213"/>
      <c r="F1444" s="214"/>
      <c r="G1444" s="214"/>
      <c r="H1444" s="214"/>
      <c r="I1444" s="214"/>
      <c r="J1444" s="215"/>
      <c r="K1444" s="214"/>
      <c r="L1444" s="215"/>
      <c r="M1444" s="216"/>
      <c r="N1444" s="217"/>
      <c r="V1444" s="189"/>
      <c r="W1444" s="195"/>
      <c r="X1444" s="195"/>
      <c r="AC1444" s="195"/>
      <c r="AF1444" s="207"/>
    </row>
    <row r="1445" spans="1:32" s="160" customFormat="1" ht="12" x14ac:dyDescent="0.2">
      <c r="A1445" s="190" t="s">
        <v>1981</v>
      </c>
      <c r="B1445" s="191" t="s">
        <v>3214</v>
      </c>
      <c r="C1445" s="1039" t="s">
        <v>3215</v>
      </c>
      <c r="D1445" s="1039"/>
      <c r="E1445" s="1039"/>
      <c r="F1445" s="192" t="s">
        <v>411</v>
      </c>
      <c r="G1445" s="192"/>
      <c r="H1445" s="192"/>
      <c r="I1445" s="192" t="s">
        <v>3466</v>
      </c>
      <c r="J1445" s="193">
        <v>9550.01</v>
      </c>
      <c r="K1445" s="192"/>
      <c r="L1445" s="193">
        <v>-0.48</v>
      </c>
      <c r="M1445" s="192"/>
      <c r="N1445" s="194"/>
      <c r="V1445" s="189"/>
      <c r="W1445" s="195"/>
      <c r="X1445" s="195" t="s">
        <v>3215</v>
      </c>
      <c r="AC1445" s="195"/>
      <c r="AF1445" s="207"/>
    </row>
    <row r="1446" spans="1:32" s="160" customFormat="1" ht="12" x14ac:dyDescent="0.2">
      <c r="A1446" s="211"/>
      <c r="B1446" s="212"/>
      <c r="C1446" s="168" t="s">
        <v>462</v>
      </c>
      <c r="D1446" s="213"/>
      <c r="E1446" s="213"/>
      <c r="F1446" s="214"/>
      <c r="G1446" s="214"/>
      <c r="H1446" s="214"/>
      <c r="I1446" s="214"/>
      <c r="J1446" s="215"/>
      <c r="K1446" s="214"/>
      <c r="L1446" s="215"/>
      <c r="M1446" s="216"/>
      <c r="N1446" s="217"/>
      <c r="V1446" s="189"/>
      <c r="W1446" s="195"/>
      <c r="X1446" s="195"/>
      <c r="AC1446" s="195"/>
      <c r="AF1446" s="207"/>
    </row>
    <row r="1447" spans="1:32" s="160" customFormat="1" ht="22.5" x14ac:dyDescent="0.2">
      <c r="A1447" s="190" t="s">
        <v>1992</v>
      </c>
      <c r="B1447" s="191" t="s">
        <v>3227</v>
      </c>
      <c r="C1447" s="1039" t="s">
        <v>3228</v>
      </c>
      <c r="D1447" s="1039"/>
      <c r="E1447" s="1039"/>
      <c r="F1447" s="192" t="s">
        <v>347</v>
      </c>
      <c r="G1447" s="192"/>
      <c r="H1447" s="192"/>
      <c r="I1447" s="192" t="s">
        <v>439</v>
      </c>
      <c r="J1447" s="193">
        <v>50.01</v>
      </c>
      <c r="K1447" s="192"/>
      <c r="L1447" s="193">
        <v>200.04</v>
      </c>
      <c r="M1447" s="192"/>
      <c r="N1447" s="194"/>
      <c r="V1447" s="189"/>
      <c r="W1447" s="195"/>
      <c r="X1447" s="195" t="s">
        <v>3228</v>
      </c>
      <c r="AC1447" s="195"/>
      <c r="AF1447" s="207"/>
    </row>
    <row r="1448" spans="1:32" s="160" customFormat="1" ht="12" x14ac:dyDescent="0.2">
      <c r="A1448" s="211"/>
      <c r="B1448" s="212"/>
      <c r="C1448" s="168" t="s">
        <v>462</v>
      </c>
      <c r="D1448" s="213"/>
      <c r="E1448" s="213"/>
      <c r="F1448" s="214"/>
      <c r="G1448" s="214"/>
      <c r="H1448" s="214"/>
      <c r="I1448" s="214"/>
      <c r="J1448" s="215"/>
      <c r="K1448" s="214"/>
      <c r="L1448" s="215"/>
      <c r="M1448" s="216"/>
      <c r="N1448" s="217"/>
      <c r="V1448" s="189"/>
      <c r="W1448" s="195"/>
      <c r="X1448" s="195"/>
      <c r="AC1448" s="195"/>
      <c r="AF1448" s="207"/>
    </row>
    <row r="1449" spans="1:32" s="160" customFormat="1" ht="33.75" x14ac:dyDescent="0.2">
      <c r="A1449" s="190" t="s">
        <v>1997</v>
      </c>
      <c r="B1449" s="191" t="s">
        <v>3430</v>
      </c>
      <c r="C1449" s="1039" t="s">
        <v>3431</v>
      </c>
      <c r="D1449" s="1039"/>
      <c r="E1449" s="1039"/>
      <c r="F1449" s="192" t="s">
        <v>1017</v>
      </c>
      <c r="G1449" s="192"/>
      <c r="H1449" s="192"/>
      <c r="I1449" s="192" t="s">
        <v>423</v>
      </c>
      <c r="J1449" s="193"/>
      <c r="K1449" s="192"/>
      <c r="L1449" s="193"/>
      <c r="M1449" s="192"/>
      <c r="N1449" s="194"/>
      <c r="V1449" s="189"/>
      <c r="W1449" s="195"/>
      <c r="X1449" s="195" t="s">
        <v>3431</v>
      </c>
      <c r="AC1449" s="195"/>
      <c r="AF1449" s="207"/>
    </row>
    <row r="1450" spans="1:32" s="160" customFormat="1" ht="33.75" x14ac:dyDescent="0.2">
      <c r="A1450" s="198"/>
      <c r="B1450" s="199" t="s">
        <v>430</v>
      </c>
      <c r="C1450" s="1037" t="s">
        <v>431</v>
      </c>
      <c r="D1450" s="1037"/>
      <c r="E1450" s="1037"/>
      <c r="F1450" s="1037"/>
      <c r="G1450" s="1037"/>
      <c r="H1450" s="1037"/>
      <c r="I1450" s="1037"/>
      <c r="J1450" s="1037"/>
      <c r="K1450" s="1037"/>
      <c r="L1450" s="1037"/>
      <c r="M1450" s="1037"/>
      <c r="N1450" s="1046"/>
      <c r="V1450" s="189"/>
      <c r="W1450" s="195"/>
      <c r="X1450" s="195"/>
      <c r="Y1450" s="163" t="s">
        <v>431</v>
      </c>
      <c r="AC1450" s="195"/>
      <c r="AF1450" s="207"/>
    </row>
    <row r="1451" spans="1:32" s="160" customFormat="1" ht="12" x14ac:dyDescent="0.2">
      <c r="A1451" s="198"/>
      <c r="B1451" s="199" t="s">
        <v>3134</v>
      </c>
      <c r="C1451" s="1037" t="s">
        <v>3135</v>
      </c>
      <c r="D1451" s="1037"/>
      <c r="E1451" s="1037"/>
      <c r="F1451" s="1037"/>
      <c r="G1451" s="1037"/>
      <c r="H1451" s="1037"/>
      <c r="I1451" s="1037"/>
      <c r="J1451" s="1037"/>
      <c r="K1451" s="1037"/>
      <c r="L1451" s="1037"/>
      <c r="M1451" s="1037"/>
      <c r="N1451" s="1046"/>
      <c r="V1451" s="189"/>
      <c r="W1451" s="195"/>
      <c r="X1451" s="195"/>
      <c r="Y1451" s="163" t="s">
        <v>3135</v>
      </c>
      <c r="AC1451" s="195"/>
      <c r="AF1451" s="207"/>
    </row>
    <row r="1452" spans="1:32" s="160" customFormat="1" ht="12" x14ac:dyDescent="0.2">
      <c r="A1452" s="200"/>
      <c r="B1452" s="199" t="s">
        <v>423</v>
      </c>
      <c r="C1452" s="1037" t="s">
        <v>432</v>
      </c>
      <c r="D1452" s="1037"/>
      <c r="E1452" s="1037"/>
      <c r="F1452" s="201"/>
      <c r="G1452" s="201"/>
      <c r="H1452" s="201"/>
      <c r="I1452" s="201"/>
      <c r="J1452" s="202">
        <v>3.3</v>
      </c>
      <c r="K1452" s="201" t="s">
        <v>3136</v>
      </c>
      <c r="L1452" s="202">
        <v>4.33</v>
      </c>
      <c r="M1452" s="201"/>
      <c r="N1452" s="203"/>
      <c r="V1452" s="189"/>
      <c r="W1452" s="195"/>
      <c r="X1452" s="195"/>
      <c r="Z1452" s="163" t="s">
        <v>432</v>
      </c>
      <c r="AC1452" s="195"/>
      <c r="AF1452" s="207"/>
    </row>
    <row r="1453" spans="1:32" s="160" customFormat="1" ht="12" x14ac:dyDescent="0.2">
      <c r="A1453" s="200"/>
      <c r="B1453" s="199" t="s">
        <v>434</v>
      </c>
      <c r="C1453" s="1037" t="s">
        <v>435</v>
      </c>
      <c r="D1453" s="1037"/>
      <c r="E1453" s="1037"/>
      <c r="F1453" s="201"/>
      <c r="G1453" s="201"/>
      <c r="H1453" s="201"/>
      <c r="I1453" s="201"/>
      <c r="J1453" s="202">
        <v>1.35</v>
      </c>
      <c r="K1453" s="201" t="s">
        <v>3136</v>
      </c>
      <c r="L1453" s="202">
        <v>1.77</v>
      </c>
      <c r="M1453" s="201"/>
      <c r="N1453" s="203"/>
      <c r="V1453" s="189"/>
      <c r="W1453" s="195"/>
      <c r="X1453" s="195"/>
      <c r="Z1453" s="163" t="s">
        <v>435</v>
      </c>
      <c r="AC1453" s="195"/>
      <c r="AF1453" s="207"/>
    </row>
    <row r="1454" spans="1:32" s="160" customFormat="1" ht="12" x14ac:dyDescent="0.2">
      <c r="A1454" s="200"/>
      <c r="B1454" s="199" t="s">
        <v>437</v>
      </c>
      <c r="C1454" s="1037" t="s">
        <v>438</v>
      </c>
      <c r="D1454" s="1037"/>
      <c r="E1454" s="1037"/>
      <c r="F1454" s="201"/>
      <c r="G1454" s="201"/>
      <c r="H1454" s="201"/>
      <c r="I1454" s="201"/>
      <c r="J1454" s="202">
        <v>0.12</v>
      </c>
      <c r="K1454" s="201" t="s">
        <v>3136</v>
      </c>
      <c r="L1454" s="202">
        <v>0.16</v>
      </c>
      <c r="M1454" s="201"/>
      <c r="N1454" s="203"/>
      <c r="V1454" s="189"/>
      <c r="W1454" s="195"/>
      <c r="X1454" s="195"/>
      <c r="Z1454" s="163" t="s">
        <v>438</v>
      </c>
      <c r="AC1454" s="195"/>
      <c r="AF1454" s="207"/>
    </row>
    <row r="1455" spans="1:32" s="160" customFormat="1" ht="12" x14ac:dyDescent="0.2">
      <c r="A1455" s="200"/>
      <c r="B1455" s="199" t="s">
        <v>439</v>
      </c>
      <c r="C1455" s="1037" t="s">
        <v>440</v>
      </c>
      <c r="D1455" s="1037"/>
      <c r="E1455" s="1037"/>
      <c r="F1455" s="201"/>
      <c r="G1455" s="201"/>
      <c r="H1455" s="201"/>
      <c r="I1455" s="201"/>
      <c r="J1455" s="202">
        <v>2.04</v>
      </c>
      <c r="K1455" s="201"/>
      <c r="L1455" s="202">
        <v>2.04</v>
      </c>
      <c r="M1455" s="201"/>
      <c r="N1455" s="203"/>
      <c r="V1455" s="189"/>
      <c r="W1455" s="195"/>
      <c r="X1455" s="195"/>
      <c r="Z1455" s="163" t="s">
        <v>440</v>
      </c>
      <c r="AC1455" s="195"/>
      <c r="AF1455" s="207"/>
    </row>
    <row r="1456" spans="1:32" s="160" customFormat="1" ht="12" x14ac:dyDescent="0.2">
      <c r="A1456" s="196"/>
      <c r="B1456" s="204" t="s">
        <v>3161</v>
      </c>
      <c r="C1456" s="1048" t="s">
        <v>2532</v>
      </c>
      <c r="D1456" s="1048"/>
      <c r="E1456" s="1048"/>
      <c r="F1456" s="205" t="s">
        <v>488</v>
      </c>
      <c r="G1456" s="205" t="s">
        <v>489</v>
      </c>
      <c r="H1456" s="205"/>
      <c r="I1456" s="205" t="s">
        <v>489</v>
      </c>
      <c r="J1456" s="199"/>
      <c r="K1456" s="201"/>
      <c r="L1456" s="202"/>
      <c r="M1456" s="201"/>
      <c r="N1456" s="206"/>
      <c r="V1456" s="189"/>
      <c r="W1456" s="195"/>
      <c r="X1456" s="195"/>
      <c r="AC1456" s="195"/>
      <c r="AF1456" s="207" t="s">
        <v>2532</v>
      </c>
    </row>
    <row r="1457" spans="1:32" s="160" customFormat="1" ht="22.5" x14ac:dyDescent="0.2">
      <c r="A1457" s="196"/>
      <c r="B1457" s="204" t="s">
        <v>3356</v>
      </c>
      <c r="C1457" s="1048" t="s">
        <v>3357</v>
      </c>
      <c r="D1457" s="1048"/>
      <c r="E1457" s="1048"/>
      <c r="F1457" s="205" t="s">
        <v>1017</v>
      </c>
      <c r="G1457" s="205" t="s">
        <v>423</v>
      </c>
      <c r="H1457" s="205"/>
      <c r="I1457" s="205" t="s">
        <v>423</v>
      </c>
      <c r="J1457" s="199"/>
      <c r="K1457" s="201"/>
      <c r="L1457" s="202"/>
      <c r="M1457" s="201"/>
      <c r="N1457" s="206"/>
      <c r="V1457" s="189"/>
      <c r="W1457" s="195"/>
      <c r="X1457" s="195"/>
      <c r="AC1457" s="195"/>
      <c r="AF1457" s="207" t="s">
        <v>3357</v>
      </c>
    </row>
    <row r="1458" spans="1:32" s="160" customFormat="1" ht="12" x14ac:dyDescent="0.2">
      <c r="A1458" s="200"/>
      <c r="B1458" s="199"/>
      <c r="C1458" s="1037" t="s">
        <v>443</v>
      </c>
      <c r="D1458" s="1037"/>
      <c r="E1458" s="1037"/>
      <c r="F1458" s="201" t="s">
        <v>444</v>
      </c>
      <c r="G1458" s="201" t="s">
        <v>850</v>
      </c>
      <c r="H1458" s="201" t="s">
        <v>3136</v>
      </c>
      <c r="I1458" s="201" t="s">
        <v>3467</v>
      </c>
      <c r="J1458" s="202"/>
      <c r="K1458" s="201"/>
      <c r="L1458" s="202"/>
      <c r="M1458" s="201"/>
      <c r="N1458" s="203"/>
      <c r="V1458" s="189"/>
      <c r="W1458" s="195"/>
      <c r="X1458" s="195"/>
      <c r="AA1458" s="163" t="s">
        <v>443</v>
      </c>
      <c r="AC1458" s="195"/>
      <c r="AF1458" s="207"/>
    </row>
    <row r="1459" spans="1:32" s="160" customFormat="1" ht="12" x14ac:dyDescent="0.2">
      <c r="A1459" s="200"/>
      <c r="B1459" s="199"/>
      <c r="C1459" s="1037" t="s">
        <v>447</v>
      </c>
      <c r="D1459" s="1037"/>
      <c r="E1459" s="1037"/>
      <c r="F1459" s="201" t="s">
        <v>444</v>
      </c>
      <c r="G1459" s="201" t="s">
        <v>2649</v>
      </c>
      <c r="H1459" s="201" t="s">
        <v>3136</v>
      </c>
      <c r="I1459" s="201" t="s">
        <v>3297</v>
      </c>
      <c r="J1459" s="202"/>
      <c r="K1459" s="201"/>
      <c r="L1459" s="202"/>
      <c r="M1459" s="201"/>
      <c r="N1459" s="203"/>
      <c r="V1459" s="189"/>
      <c r="W1459" s="195"/>
      <c r="X1459" s="195"/>
      <c r="AA1459" s="163" t="s">
        <v>447</v>
      </c>
      <c r="AC1459" s="195"/>
      <c r="AF1459" s="207"/>
    </row>
    <row r="1460" spans="1:32" s="160" customFormat="1" ht="12" x14ac:dyDescent="0.2">
      <c r="A1460" s="200"/>
      <c r="B1460" s="199"/>
      <c r="C1460" s="1047" t="s">
        <v>450</v>
      </c>
      <c r="D1460" s="1047"/>
      <c r="E1460" s="1047"/>
      <c r="F1460" s="208"/>
      <c r="G1460" s="208"/>
      <c r="H1460" s="208"/>
      <c r="I1460" s="208"/>
      <c r="J1460" s="209">
        <v>6.69</v>
      </c>
      <c r="K1460" s="208"/>
      <c r="L1460" s="209">
        <v>8.14</v>
      </c>
      <c r="M1460" s="208"/>
      <c r="N1460" s="210"/>
      <c r="V1460" s="189"/>
      <c r="W1460" s="195"/>
      <c r="X1460" s="195"/>
      <c r="AB1460" s="163" t="s">
        <v>450</v>
      </c>
      <c r="AC1460" s="195"/>
      <c r="AF1460" s="207"/>
    </row>
    <row r="1461" spans="1:32" s="160" customFormat="1" ht="12" x14ac:dyDescent="0.2">
      <c r="A1461" s="200"/>
      <c r="B1461" s="199"/>
      <c r="C1461" s="1037" t="s">
        <v>451</v>
      </c>
      <c r="D1461" s="1037"/>
      <c r="E1461" s="1037"/>
      <c r="F1461" s="201"/>
      <c r="G1461" s="201"/>
      <c r="H1461" s="201"/>
      <c r="I1461" s="201"/>
      <c r="J1461" s="202"/>
      <c r="K1461" s="201"/>
      <c r="L1461" s="202">
        <v>4.49</v>
      </c>
      <c r="M1461" s="201"/>
      <c r="N1461" s="203"/>
      <c r="V1461" s="189"/>
      <c r="W1461" s="195"/>
      <c r="X1461" s="195"/>
      <c r="AA1461" s="163" t="s">
        <v>451</v>
      </c>
      <c r="AC1461" s="195"/>
      <c r="AF1461" s="207"/>
    </row>
    <row r="1462" spans="1:32" s="160" customFormat="1" ht="45" x14ac:dyDescent="0.2">
      <c r="A1462" s="200"/>
      <c r="B1462" s="199" t="s">
        <v>2540</v>
      </c>
      <c r="C1462" s="1037" t="s">
        <v>2541</v>
      </c>
      <c r="D1462" s="1037"/>
      <c r="E1462" s="1037"/>
      <c r="F1462" s="201" t="s">
        <v>454</v>
      </c>
      <c r="G1462" s="201" t="s">
        <v>1241</v>
      </c>
      <c r="H1462" s="201"/>
      <c r="I1462" s="201" t="s">
        <v>1241</v>
      </c>
      <c r="J1462" s="202"/>
      <c r="K1462" s="201"/>
      <c r="L1462" s="202">
        <v>5.43</v>
      </c>
      <c r="M1462" s="201"/>
      <c r="N1462" s="203"/>
      <c r="V1462" s="189"/>
      <c r="W1462" s="195"/>
      <c r="X1462" s="195"/>
      <c r="AA1462" s="163" t="s">
        <v>2541</v>
      </c>
      <c r="AC1462" s="195"/>
      <c r="AF1462" s="207"/>
    </row>
    <row r="1463" spans="1:32" s="160" customFormat="1" ht="45" x14ac:dyDescent="0.2">
      <c r="A1463" s="200"/>
      <c r="B1463" s="199" t="s">
        <v>2542</v>
      </c>
      <c r="C1463" s="1037" t="s">
        <v>2543</v>
      </c>
      <c r="D1463" s="1037"/>
      <c r="E1463" s="1037"/>
      <c r="F1463" s="201" t="s">
        <v>454</v>
      </c>
      <c r="G1463" s="201" t="s">
        <v>974</v>
      </c>
      <c r="H1463" s="201"/>
      <c r="I1463" s="201" t="s">
        <v>974</v>
      </c>
      <c r="J1463" s="202"/>
      <c r="K1463" s="201"/>
      <c r="L1463" s="202">
        <v>3.23</v>
      </c>
      <c r="M1463" s="201"/>
      <c r="N1463" s="203"/>
      <c r="V1463" s="189"/>
      <c r="W1463" s="195"/>
      <c r="X1463" s="195"/>
      <c r="AA1463" s="163" t="s">
        <v>2543</v>
      </c>
      <c r="AC1463" s="195"/>
      <c r="AF1463" s="207"/>
    </row>
    <row r="1464" spans="1:32" s="160" customFormat="1" ht="12" x14ac:dyDescent="0.2">
      <c r="A1464" s="211"/>
      <c r="B1464" s="212"/>
      <c r="C1464" s="1039" t="s">
        <v>459</v>
      </c>
      <c r="D1464" s="1039"/>
      <c r="E1464" s="1039"/>
      <c r="F1464" s="192"/>
      <c r="G1464" s="192"/>
      <c r="H1464" s="192"/>
      <c r="I1464" s="192"/>
      <c r="J1464" s="193"/>
      <c r="K1464" s="192"/>
      <c r="L1464" s="193">
        <v>16.8</v>
      </c>
      <c r="M1464" s="208"/>
      <c r="N1464" s="194"/>
      <c r="V1464" s="189"/>
      <c r="W1464" s="195"/>
      <c r="X1464" s="195"/>
      <c r="AC1464" s="195" t="s">
        <v>459</v>
      </c>
      <c r="AF1464" s="207"/>
    </row>
    <row r="1465" spans="1:32" s="160" customFormat="1" ht="33.75" x14ac:dyDescent="0.2">
      <c r="A1465" s="190" t="s">
        <v>710</v>
      </c>
      <c r="B1465" s="191" t="s">
        <v>3432</v>
      </c>
      <c r="C1465" s="1039" t="s">
        <v>3433</v>
      </c>
      <c r="D1465" s="1039"/>
      <c r="E1465" s="1039"/>
      <c r="F1465" s="192" t="s">
        <v>1017</v>
      </c>
      <c r="G1465" s="192"/>
      <c r="H1465" s="192"/>
      <c r="I1465" s="192" t="s">
        <v>423</v>
      </c>
      <c r="J1465" s="193">
        <v>450</v>
      </c>
      <c r="K1465" s="192" t="s">
        <v>566</v>
      </c>
      <c r="L1465" s="193">
        <v>48.93</v>
      </c>
      <c r="M1465" s="192" t="s">
        <v>567</v>
      </c>
      <c r="N1465" s="194">
        <v>459</v>
      </c>
      <c r="V1465" s="189"/>
      <c r="W1465" s="195"/>
      <c r="X1465" s="195" t="s">
        <v>3433</v>
      </c>
      <c r="AC1465" s="195"/>
      <c r="AF1465" s="207"/>
    </row>
    <row r="1466" spans="1:32" s="160" customFormat="1" ht="12" x14ac:dyDescent="0.2">
      <c r="A1466" s="211"/>
      <c r="B1466" s="212"/>
      <c r="C1466" s="168" t="s">
        <v>462</v>
      </c>
      <c r="D1466" s="213"/>
      <c r="E1466" s="213"/>
      <c r="F1466" s="214"/>
      <c r="G1466" s="214"/>
      <c r="H1466" s="214"/>
      <c r="I1466" s="214"/>
      <c r="J1466" s="215"/>
      <c r="K1466" s="214"/>
      <c r="L1466" s="215"/>
      <c r="M1466" s="216"/>
      <c r="N1466" s="217"/>
      <c r="V1466" s="189"/>
      <c r="W1466" s="195"/>
      <c r="X1466" s="195"/>
      <c r="AC1466" s="195"/>
      <c r="AF1466" s="207"/>
    </row>
    <row r="1467" spans="1:32" s="160" customFormat="1" ht="12" x14ac:dyDescent="0.2">
      <c r="A1467" s="196"/>
      <c r="B1467" s="197"/>
      <c r="C1467" s="1037" t="s">
        <v>3434</v>
      </c>
      <c r="D1467" s="1037"/>
      <c r="E1467" s="1037"/>
      <c r="F1467" s="1037"/>
      <c r="G1467" s="1037"/>
      <c r="H1467" s="1037"/>
      <c r="I1467" s="1037"/>
      <c r="J1467" s="1037"/>
      <c r="K1467" s="1037"/>
      <c r="L1467" s="1037"/>
      <c r="M1467" s="1037"/>
      <c r="N1467" s="1046"/>
      <c r="V1467" s="189"/>
      <c r="W1467" s="195"/>
      <c r="X1467" s="195"/>
      <c r="AC1467" s="195"/>
      <c r="AD1467" s="163" t="s">
        <v>3434</v>
      </c>
      <c r="AF1467" s="207"/>
    </row>
    <row r="1468" spans="1:32" s="160" customFormat="1" ht="22.5" x14ac:dyDescent="0.2">
      <c r="A1468" s="198"/>
      <c r="B1468" s="199" t="s">
        <v>568</v>
      </c>
      <c r="C1468" s="1037" t="s">
        <v>569</v>
      </c>
      <c r="D1468" s="1037"/>
      <c r="E1468" s="1037"/>
      <c r="F1468" s="1037"/>
      <c r="G1468" s="1037"/>
      <c r="H1468" s="1037"/>
      <c r="I1468" s="1037"/>
      <c r="J1468" s="1037"/>
      <c r="K1468" s="1037"/>
      <c r="L1468" s="1037"/>
      <c r="M1468" s="1037"/>
      <c r="N1468" s="1046"/>
      <c r="V1468" s="189"/>
      <c r="W1468" s="195"/>
      <c r="X1468" s="195"/>
      <c r="Y1468" s="163" t="s">
        <v>569</v>
      </c>
      <c r="AC1468" s="195"/>
      <c r="AF1468" s="207"/>
    </row>
    <row r="1469" spans="1:32" s="160" customFormat="1" ht="12" x14ac:dyDescent="0.2">
      <c r="A1469" s="1040" t="s">
        <v>3537</v>
      </c>
      <c r="B1469" s="1041"/>
      <c r="C1469" s="1041"/>
      <c r="D1469" s="1041"/>
      <c r="E1469" s="1041"/>
      <c r="F1469" s="1041"/>
      <c r="G1469" s="1041"/>
      <c r="H1469" s="1041"/>
      <c r="I1469" s="1041"/>
      <c r="J1469" s="1041"/>
      <c r="K1469" s="1041"/>
      <c r="L1469" s="1041"/>
      <c r="M1469" s="1041"/>
      <c r="N1469" s="1042"/>
      <c r="V1469" s="189"/>
      <c r="W1469" s="195" t="s">
        <v>3537</v>
      </c>
      <c r="X1469" s="195"/>
      <c r="AC1469" s="195"/>
      <c r="AF1469" s="207"/>
    </row>
    <row r="1470" spans="1:32" s="160" customFormat="1" ht="12" x14ac:dyDescent="0.2">
      <c r="A1470" s="1040" t="s">
        <v>3538</v>
      </c>
      <c r="B1470" s="1041"/>
      <c r="C1470" s="1041"/>
      <c r="D1470" s="1041"/>
      <c r="E1470" s="1041"/>
      <c r="F1470" s="1041"/>
      <c r="G1470" s="1041"/>
      <c r="H1470" s="1041"/>
      <c r="I1470" s="1041"/>
      <c r="J1470" s="1041"/>
      <c r="K1470" s="1041"/>
      <c r="L1470" s="1041"/>
      <c r="M1470" s="1041"/>
      <c r="N1470" s="1042"/>
      <c r="V1470" s="189"/>
      <c r="W1470" s="195" t="s">
        <v>3538</v>
      </c>
      <c r="X1470" s="195"/>
      <c r="AC1470" s="195"/>
      <c r="AF1470" s="207"/>
    </row>
    <row r="1471" spans="1:32" s="160" customFormat="1" ht="45" x14ac:dyDescent="0.2">
      <c r="A1471" s="190" t="s">
        <v>2021</v>
      </c>
      <c r="B1471" s="191" t="s">
        <v>3394</v>
      </c>
      <c r="C1471" s="1039" t="s">
        <v>3539</v>
      </c>
      <c r="D1471" s="1039"/>
      <c r="E1471" s="1039"/>
      <c r="F1471" s="192" t="s">
        <v>1017</v>
      </c>
      <c r="G1471" s="192"/>
      <c r="H1471" s="192"/>
      <c r="I1471" s="192" t="s">
        <v>423</v>
      </c>
      <c r="J1471" s="193"/>
      <c r="K1471" s="192"/>
      <c r="L1471" s="193"/>
      <c r="M1471" s="192"/>
      <c r="N1471" s="194"/>
      <c r="V1471" s="189"/>
      <c r="W1471" s="195"/>
      <c r="X1471" s="195" t="s">
        <v>3539</v>
      </c>
      <c r="AC1471" s="195"/>
      <c r="AF1471" s="207"/>
    </row>
    <row r="1472" spans="1:32" s="160" customFormat="1" ht="33.75" x14ac:dyDescent="0.2">
      <c r="A1472" s="198"/>
      <c r="B1472" s="199" t="s">
        <v>430</v>
      </c>
      <c r="C1472" s="1037" t="s">
        <v>431</v>
      </c>
      <c r="D1472" s="1037"/>
      <c r="E1472" s="1037"/>
      <c r="F1472" s="1037"/>
      <c r="G1472" s="1037"/>
      <c r="H1472" s="1037"/>
      <c r="I1472" s="1037"/>
      <c r="J1472" s="1037"/>
      <c r="K1472" s="1037"/>
      <c r="L1472" s="1037"/>
      <c r="M1472" s="1037"/>
      <c r="N1472" s="1046"/>
      <c r="V1472" s="189"/>
      <c r="W1472" s="195"/>
      <c r="X1472" s="195"/>
      <c r="Y1472" s="163" t="s">
        <v>431</v>
      </c>
      <c r="AC1472" s="195"/>
      <c r="AF1472" s="207"/>
    </row>
    <row r="1473" spans="1:32" s="160" customFormat="1" ht="12" x14ac:dyDescent="0.2">
      <c r="A1473" s="198"/>
      <c r="B1473" s="199" t="s">
        <v>3134</v>
      </c>
      <c r="C1473" s="1037" t="s">
        <v>3135</v>
      </c>
      <c r="D1473" s="1037"/>
      <c r="E1473" s="1037"/>
      <c r="F1473" s="1037"/>
      <c r="G1473" s="1037"/>
      <c r="H1473" s="1037"/>
      <c r="I1473" s="1037"/>
      <c r="J1473" s="1037"/>
      <c r="K1473" s="1037"/>
      <c r="L1473" s="1037"/>
      <c r="M1473" s="1037"/>
      <c r="N1473" s="1046"/>
      <c r="V1473" s="189"/>
      <c r="W1473" s="195"/>
      <c r="X1473" s="195"/>
      <c r="Y1473" s="163" t="s">
        <v>3135</v>
      </c>
      <c r="AC1473" s="195"/>
      <c r="AF1473" s="207"/>
    </row>
    <row r="1474" spans="1:32" s="160" customFormat="1" ht="12" x14ac:dyDescent="0.2">
      <c r="A1474" s="200"/>
      <c r="B1474" s="199" t="s">
        <v>423</v>
      </c>
      <c r="C1474" s="1037" t="s">
        <v>432</v>
      </c>
      <c r="D1474" s="1037"/>
      <c r="E1474" s="1037"/>
      <c r="F1474" s="201"/>
      <c r="G1474" s="201"/>
      <c r="H1474" s="201"/>
      <c r="I1474" s="201"/>
      <c r="J1474" s="202">
        <v>35.11</v>
      </c>
      <c r="K1474" s="201" t="s">
        <v>3136</v>
      </c>
      <c r="L1474" s="202">
        <v>46.08</v>
      </c>
      <c r="M1474" s="201"/>
      <c r="N1474" s="203"/>
      <c r="V1474" s="189"/>
      <c r="W1474" s="195"/>
      <c r="X1474" s="195"/>
      <c r="Z1474" s="163" t="s">
        <v>432</v>
      </c>
      <c r="AC1474" s="195"/>
      <c r="AF1474" s="207"/>
    </row>
    <row r="1475" spans="1:32" s="160" customFormat="1" ht="12" x14ac:dyDescent="0.2">
      <c r="A1475" s="200"/>
      <c r="B1475" s="199" t="s">
        <v>434</v>
      </c>
      <c r="C1475" s="1037" t="s">
        <v>435</v>
      </c>
      <c r="D1475" s="1037"/>
      <c r="E1475" s="1037"/>
      <c r="F1475" s="201"/>
      <c r="G1475" s="201"/>
      <c r="H1475" s="201"/>
      <c r="I1475" s="201"/>
      <c r="J1475" s="202">
        <v>6.62</v>
      </c>
      <c r="K1475" s="201" t="s">
        <v>3136</v>
      </c>
      <c r="L1475" s="202">
        <v>8.69</v>
      </c>
      <c r="M1475" s="201"/>
      <c r="N1475" s="203"/>
      <c r="V1475" s="189"/>
      <c r="W1475" s="195"/>
      <c r="X1475" s="195"/>
      <c r="Z1475" s="163" t="s">
        <v>435</v>
      </c>
      <c r="AC1475" s="195"/>
      <c r="AF1475" s="207"/>
    </row>
    <row r="1476" spans="1:32" s="160" customFormat="1" ht="12" x14ac:dyDescent="0.2">
      <c r="A1476" s="200"/>
      <c r="B1476" s="199" t="s">
        <v>437</v>
      </c>
      <c r="C1476" s="1037" t="s">
        <v>438</v>
      </c>
      <c r="D1476" s="1037"/>
      <c r="E1476" s="1037"/>
      <c r="F1476" s="201"/>
      <c r="G1476" s="201"/>
      <c r="H1476" s="201"/>
      <c r="I1476" s="201"/>
      <c r="J1476" s="202">
        <v>0.6</v>
      </c>
      <c r="K1476" s="201" t="s">
        <v>3136</v>
      </c>
      <c r="L1476" s="202">
        <v>0.79</v>
      </c>
      <c r="M1476" s="201"/>
      <c r="N1476" s="203"/>
      <c r="V1476" s="189"/>
      <c r="W1476" s="195"/>
      <c r="X1476" s="195"/>
      <c r="Z1476" s="163" t="s">
        <v>438</v>
      </c>
      <c r="AC1476" s="195"/>
      <c r="AF1476" s="207"/>
    </row>
    <row r="1477" spans="1:32" s="160" customFormat="1" ht="12" x14ac:dyDescent="0.2">
      <c r="A1477" s="200"/>
      <c r="B1477" s="199" t="s">
        <v>439</v>
      </c>
      <c r="C1477" s="1037" t="s">
        <v>440</v>
      </c>
      <c r="D1477" s="1037"/>
      <c r="E1477" s="1037"/>
      <c r="F1477" s="201"/>
      <c r="G1477" s="201"/>
      <c r="H1477" s="201"/>
      <c r="I1477" s="201"/>
      <c r="J1477" s="202">
        <v>2.0299999999999998</v>
      </c>
      <c r="K1477" s="201"/>
      <c r="L1477" s="202">
        <v>2.0299999999999998</v>
      </c>
      <c r="M1477" s="201"/>
      <c r="N1477" s="203"/>
      <c r="V1477" s="189"/>
      <c r="W1477" s="195"/>
      <c r="X1477" s="195"/>
      <c r="Z1477" s="163" t="s">
        <v>440</v>
      </c>
      <c r="AC1477" s="195"/>
      <c r="AF1477" s="207"/>
    </row>
    <row r="1478" spans="1:32" s="160" customFormat="1" ht="12" x14ac:dyDescent="0.2">
      <c r="A1478" s="200"/>
      <c r="B1478" s="199"/>
      <c r="C1478" s="1037" t="s">
        <v>443</v>
      </c>
      <c r="D1478" s="1037"/>
      <c r="E1478" s="1037"/>
      <c r="F1478" s="201" t="s">
        <v>444</v>
      </c>
      <c r="G1478" s="201" t="s">
        <v>3396</v>
      </c>
      <c r="H1478" s="201" t="s">
        <v>3136</v>
      </c>
      <c r="I1478" s="201" t="s">
        <v>3438</v>
      </c>
      <c r="J1478" s="202"/>
      <c r="K1478" s="201"/>
      <c r="L1478" s="202"/>
      <c r="M1478" s="201"/>
      <c r="N1478" s="203"/>
      <c r="V1478" s="189"/>
      <c r="W1478" s="195"/>
      <c r="X1478" s="195"/>
      <c r="AA1478" s="163" t="s">
        <v>443</v>
      </c>
      <c r="AC1478" s="195"/>
      <c r="AF1478" s="207"/>
    </row>
    <row r="1479" spans="1:32" s="160" customFormat="1" ht="12" x14ac:dyDescent="0.2">
      <c r="A1479" s="200"/>
      <c r="B1479" s="199"/>
      <c r="C1479" s="1037" t="s">
        <v>447</v>
      </c>
      <c r="D1479" s="1037"/>
      <c r="E1479" s="1037"/>
      <c r="F1479" s="201" t="s">
        <v>444</v>
      </c>
      <c r="G1479" s="201" t="s">
        <v>2201</v>
      </c>
      <c r="H1479" s="201" t="s">
        <v>3136</v>
      </c>
      <c r="I1479" s="201" t="s">
        <v>3439</v>
      </c>
      <c r="J1479" s="202"/>
      <c r="K1479" s="201"/>
      <c r="L1479" s="202"/>
      <c r="M1479" s="201"/>
      <c r="N1479" s="203"/>
      <c r="V1479" s="189"/>
      <c r="W1479" s="195"/>
      <c r="X1479" s="195"/>
      <c r="AA1479" s="163" t="s">
        <v>447</v>
      </c>
      <c r="AC1479" s="195"/>
      <c r="AF1479" s="207"/>
    </row>
    <row r="1480" spans="1:32" s="160" customFormat="1" ht="12" x14ac:dyDescent="0.2">
      <c r="A1480" s="200"/>
      <c r="B1480" s="199"/>
      <c r="C1480" s="1047" t="s">
        <v>450</v>
      </c>
      <c r="D1480" s="1047"/>
      <c r="E1480" s="1047"/>
      <c r="F1480" s="208"/>
      <c r="G1480" s="208"/>
      <c r="H1480" s="208"/>
      <c r="I1480" s="208"/>
      <c r="J1480" s="209">
        <v>43.76</v>
      </c>
      <c r="K1480" s="208"/>
      <c r="L1480" s="209">
        <v>56.8</v>
      </c>
      <c r="M1480" s="208"/>
      <c r="N1480" s="210"/>
      <c r="V1480" s="189"/>
      <c r="W1480" s="195"/>
      <c r="X1480" s="195"/>
      <c r="AB1480" s="163" t="s">
        <v>450</v>
      </c>
      <c r="AC1480" s="195"/>
      <c r="AF1480" s="207"/>
    </row>
    <row r="1481" spans="1:32" s="160" customFormat="1" ht="12" x14ac:dyDescent="0.2">
      <c r="A1481" s="200"/>
      <c r="B1481" s="199"/>
      <c r="C1481" s="1037" t="s">
        <v>451</v>
      </c>
      <c r="D1481" s="1037"/>
      <c r="E1481" s="1037"/>
      <c r="F1481" s="201"/>
      <c r="G1481" s="201"/>
      <c r="H1481" s="201"/>
      <c r="I1481" s="201"/>
      <c r="J1481" s="202"/>
      <c r="K1481" s="201"/>
      <c r="L1481" s="202">
        <v>46.87</v>
      </c>
      <c r="M1481" s="201"/>
      <c r="N1481" s="203"/>
      <c r="V1481" s="189"/>
      <c r="W1481" s="195"/>
      <c r="X1481" s="195"/>
      <c r="AA1481" s="163" t="s">
        <v>451</v>
      </c>
      <c r="AC1481" s="195"/>
      <c r="AF1481" s="207"/>
    </row>
    <row r="1482" spans="1:32" s="160" customFormat="1" ht="45" x14ac:dyDescent="0.2">
      <c r="A1482" s="200"/>
      <c r="B1482" s="199" t="s">
        <v>2540</v>
      </c>
      <c r="C1482" s="1037" t="s">
        <v>2541</v>
      </c>
      <c r="D1482" s="1037"/>
      <c r="E1482" s="1037"/>
      <c r="F1482" s="201" t="s">
        <v>454</v>
      </c>
      <c r="G1482" s="201" t="s">
        <v>1241</v>
      </c>
      <c r="H1482" s="201"/>
      <c r="I1482" s="201" t="s">
        <v>1241</v>
      </c>
      <c r="J1482" s="202"/>
      <c r="K1482" s="201"/>
      <c r="L1482" s="202">
        <v>56.71</v>
      </c>
      <c r="M1482" s="201"/>
      <c r="N1482" s="203"/>
      <c r="V1482" s="189"/>
      <c r="W1482" s="195"/>
      <c r="X1482" s="195"/>
      <c r="AA1482" s="163" t="s">
        <v>2541</v>
      </c>
      <c r="AC1482" s="195"/>
      <c r="AF1482" s="207"/>
    </row>
    <row r="1483" spans="1:32" s="160" customFormat="1" ht="45" x14ac:dyDescent="0.2">
      <c r="A1483" s="200"/>
      <c r="B1483" s="199" t="s">
        <v>2542</v>
      </c>
      <c r="C1483" s="1037" t="s">
        <v>2543</v>
      </c>
      <c r="D1483" s="1037"/>
      <c r="E1483" s="1037"/>
      <c r="F1483" s="201" t="s">
        <v>454</v>
      </c>
      <c r="G1483" s="201" t="s">
        <v>974</v>
      </c>
      <c r="H1483" s="201"/>
      <c r="I1483" s="201" t="s">
        <v>974</v>
      </c>
      <c r="J1483" s="202"/>
      <c r="K1483" s="201"/>
      <c r="L1483" s="202">
        <v>33.75</v>
      </c>
      <c r="M1483" s="201"/>
      <c r="N1483" s="203"/>
      <c r="V1483" s="189"/>
      <c r="W1483" s="195"/>
      <c r="X1483" s="195"/>
      <c r="AA1483" s="163" t="s">
        <v>2543</v>
      </c>
      <c r="AC1483" s="195"/>
      <c r="AF1483" s="207"/>
    </row>
    <row r="1484" spans="1:32" s="160" customFormat="1" ht="12" x14ac:dyDescent="0.2">
      <c r="A1484" s="211"/>
      <c r="B1484" s="212"/>
      <c r="C1484" s="1039" t="s">
        <v>459</v>
      </c>
      <c r="D1484" s="1039"/>
      <c r="E1484" s="1039"/>
      <c r="F1484" s="192"/>
      <c r="G1484" s="192"/>
      <c r="H1484" s="192"/>
      <c r="I1484" s="192"/>
      <c r="J1484" s="193"/>
      <c r="K1484" s="192"/>
      <c r="L1484" s="193">
        <v>147.26</v>
      </c>
      <c r="M1484" s="208"/>
      <c r="N1484" s="194"/>
      <c r="V1484" s="189"/>
      <c r="W1484" s="195"/>
      <c r="X1484" s="195"/>
      <c r="AC1484" s="195" t="s">
        <v>459</v>
      </c>
      <c r="AF1484" s="207"/>
    </row>
    <row r="1485" spans="1:32" s="160" customFormat="1" ht="33.75" x14ac:dyDescent="0.2">
      <c r="A1485" s="190" t="s">
        <v>3540</v>
      </c>
      <c r="B1485" s="191" t="s">
        <v>3541</v>
      </c>
      <c r="C1485" s="1039" t="s">
        <v>3542</v>
      </c>
      <c r="D1485" s="1039"/>
      <c r="E1485" s="1039"/>
      <c r="F1485" s="192" t="s">
        <v>1017</v>
      </c>
      <c r="G1485" s="192"/>
      <c r="H1485" s="192"/>
      <c r="I1485" s="192" t="s">
        <v>423</v>
      </c>
      <c r="J1485" s="193">
        <v>17264.5</v>
      </c>
      <c r="K1485" s="192" t="s">
        <v>1361</v>
      </c>
      <c r="L1485" s="193">
        <v>3522.58</v>
      </c>
      <c r="M1485" s="192" t="s">
        <v>1362</v>
      </c>
      <c r="N1485" s="194">
        <v>17472</v>
      </c>
      <c r="V1485" s="189"/>
      <c r="W1485" s="195"/>
      <c r="X1485" s="195" t="s">
        <v>3542</v>
      </c>
      <c r="AC1485" s="195"/>
      <c r="AF1485" s="207"/>
    </row>
    <row r="1486" spans="1:32" s="160" customFormat="1" ht="12" x14ac:dyDescent="0.2">
      <c r="A1486" s="211"/>
      <c r="B1486" s="212"/>
      <c r="C1486" s="168" t="s">
        <v>3039</v>
      </c>
      <c r="D1486" s="213"/>
      <c r="E1486" s="213"/>
      <c r="F1486" s="214"/>
      <c r="G1486" s="214"/>
      <c r="H1486" s="214"/>
      <c r="I1486" s="214"/>
      <c r="J1486" s="215"/>
      <c r="K1486" s="214"/>
      <c r="L1486" s="215"/>
      <c r="M1486" s="216"/>
      <c r="N1486" s="217"/>
      <c r="V1486" s="189"/>
      <c r="W1486" s="195"/>
      <c r="X1486" s="195"/>
      <c r="AC1486" s="195"/>
      <c r="AF1486" s="207"/>
    </row>
    <row r="1487" spans="1:32" s="160" customFormat="1" ht="12" x14ac:dyDescent="0.2">
      <c r="A1487" s="196"/>
      <c r="B1487" s="197"/>
      <c r="C1487" s="1037" t="s">
        <v>3543</v>
      </c>
      <c r="D1487" s="1037"/>
      <c r="E1487" s="1037"/>
      <c r="F1487" s="1037"/>
      <c r="G1487" s="1037"/>
      <c r="H1487" s="1037"/>
      <c r="I1487" s="1037"/>
      <c r="J1487" s="1037"/>
      <c r="K1487" s="1037"/>
      <c r="L1487" s="1037"/>
      <c r="M1487" s="1037"/>
      <c r="N1487" s="1046"/>
      <c r="V1487" s="189"/>
      <c r="W1487" s="195"/>
      <c r="X1487" s="195"/>
      <c r="AC1487" s="195"/>
      <c r="AD1487" s="163" t="s">
        <v>3543</v>
      </c>
      <c r="AF1487" s="207"/>
    </row>
    <row r="1488" spans="1:32" s="160" customFormat="1" ht="22.5" x14ac:dyDescent="0.2">
      <c r="A1488" s="198"/>
      <c r="B1488" s="199" t="s">
        <v>1365</v>
      </c>
      <c r="C1488" s="1037" t="s">
        <v>1366</v>
      </c>
      <c r="D1488" s="1037"/>
      <c r="E1488" s="1037"/>
      <c r="F1488" s="1037"/>
      <c r="G1488" s="1037"/>
      <c r="H1488" s="1037"/>
      <c r="I1488" s="1037"/>
      <c r="J1488" s="1037"/>
      <c r="K1488" s="1037"/>
      <c r="L1488" s="1037"/>
      <c r="M1488" s="1037"/>
      <c r="N1488" s="1046"/>
      <c r="V1488" s="189"/>
      <c r="W1488" s="195"/>
      <c r="X1488" s="195"/>
      <c r="Y1488" s="163" t="s">
        <v>1366</v>
      </c>
      <c r="AC1488" s="195"/>
      <c r="AF1488" s="207"/>
    </row>
    <row r="1489" spans="1:32" s="160" customFormat="1" ht="33.75" x14ac:dyDescent="0.2">
      <c r="A1489" s="190" t="s">
        <v>2029</v>
      </c>
      <c r="B1489" s="191" t="s">
        <v>3544</v>
      </c>
      <c r="C1489" s="1039" t="s">
        <v>3545</v>
      </c>
      <c r="D1489" s="1039"/>
      <c r="E1489" s="1039"/>
      <c r="F1489" s="192" t="s">
        <v>1017</v>
      </c>
      <c r="G1489" s="192"/>
      <c r="H1489" s="192"/>
      <c r="I1489" s="192" t="s">
        <v>434</v>
      </c>
      <c r="J1489" s="193">
        <v>1462</v>
      </c>
      <c r="K1489" s="192" t="s">
        <v>566</v>
      </c>
      <c r="L1489" s="193">
        <v>317.91000000000003</v>
      </c>
      <c r="M1489" s="192" t="s">
        <v>567</v>
      </c>
      <c r="N1489" s="194">
        <v>2982</v>
      </c>
      <c r="V1489" s="189"/>
      <c r="W1489" s="195"/>
      <c r="X1489" s="195" t="s">
        <v>3545</v>
      </c>
      <c r="AC1489" s="195"/>
      <c r="AF1489" s="207"/>
    </row>
    <row r="1490" spans="1:32" s="160" customFormat="1" ht="12" x14ac:dyDescent="0.2">
      <c r="A1490" s="211"/>
      <c r="B1490" s="212"/>
      <c r="C1490" s="168" t="s">
        <v>462</v>
      </c>
      <c r="D1490" s="213"/>
      <c r="E1490" s="213"/>
      <c r="F1490" s="214"/>
      <c r="G1490" s="214"/>
      <c r="H1490" s="214"/>
      <c r="I1490" s="214"/>
      <c r="J1490" s="215"/>
      <c r="K1490" s="214"/>
      <c r="L1490" s="215"/>
      <c r="M1490" s="216"/>
      <c r="N1490" s="217"/>
      <c r="V1490" s="189"/>
      <c r="W1490" s="195"/>
      <c r="X1490" s="195"/>
      <c r="AC1490" s="195"/>
      <c r="AF1490" s="207"/>
    </row>
    <row r="1491" spans="1:32" s="160" customFormat="1" ht="12" x14ac:dyDescent="0.2">
      <c r="A1491" s="196"/>
      <c r="B1491" s="197"/>
      <c r="C1491" s="1037" t="s">
        <v>3546</v>
      </c>
      <c r="D1491" s="1037"/>
      <c r="E1491" s="1037"/>
      <c r="F1491" s="1037"/>
      <c r="G1491" s="1037"/>
      <c r="H1491" s="1037"/>
      <c r="I1491" s="1037"/>
      <c r="J1491" s="1037"/>
      <c r="K1491" s="1037"/>
      <c r="L1491" s="1037"/>
      <c r="M1491" s="1037"/>
      <c r="N1491" s="1046"/>
      <c r="V1491" s="189"/>
      <c r="W1491" s="195"/>
      <c r="X1491" s="195"/>
      <c r="AC1491" s="195"/>
      <c r="AD1491" s="163" t="s">
        <v>3546</v>
      </c>
      <c r="AF1491" s="207"/>
    </row>
    <row r="1492" spans="1:32" s="160" customFormat="1" ht="22.5" x14ac:dyDescent="0.2">
      <c r="A1492" s="198"/>
      <c r="B1492" s="199" t="s">
        <v>568</v>
      </c>
      <c r="C1492" s="1037" t="s">
        <v>569</v>
      </c>
      <c r="D1492" s="1037"/>
      <c r="E1492" s="1037"/>
      <c r="F1492" s="1037"/>
      <c r="G1492" s="1037"/>
      <c r="H1492" s="1037"/>
      <c r="I1492" s="1037"/>
      <c r="J1492" s="1037"/>
      <c r="K1492" s="1037"/>
      <c r="L1492" s="1037"/>
      <c r="M1492" s="1037"/>
      <c r="N1492" s="1046"/>
      <c r="V1492" s="189"/>
      <c r="W1492" s="195"/>
      <c r="X1492" s="195"/>
      <c r="Y1492" s="163" t="s">
        <v>569</v>
      </c>
      <c r="AC1492" s="195"/>
      <c r="AF1492" s="207"/>
    </row>
    <row r="1493" spans="1:32" s="160" customFormat="1" ht="33.75" x14ac:dyDescent="0.2">
      <c r="A1493" s="190" t="s">
        <v>2040</v>
      </c>
      <c r="B1493" s="191" t="s">
        <v>3547</v>
      </c>
      <c r="C1493" s="1039" t="s">
        <v>3548</v>
      </c>
      <c r="D1493" s="1039"/>
      <c r="E1493" s="1039"/>
      <c r="F1493" s="192" t="s">
        <v>1017</v>
      </c>
      <c r="G1493" s="192"/>
      <c r="H1493" s="192"/>
      <c r="I1493" s="192" t="s">
        <v>434</v>
      </c>
      <c r="J1493" s="193">
        <v>1003.25</v>
      </c>
      <c r="K1493" s="192" t="s">
        <v>566</v>
      </c>
      <c r="L1493" s="193">
        <v>218.23</v>
      </c>
      <c r="M1493" s="192" t="s">
        <v>567</v>
      </c>
      <c r="N1493" s="194">
        <v>2047</v>
      </c>
      <c r="V1493" s="189"/>
      <c r="W1493" s="195"/>
      <c r="X1493" s="195" t="s">
        <v>3548</v>
      </c>
      <c r="AC1493" s="195"/>
      <c r="AF1493" s="207"/>
    </row>
    <row r="1494" spans="1:32" s="160" customFormat="1" ht="12" x14ac:dyDescent="0.2">
      <c r="A1494" s="211"/>
      <c r="B1494" s="212"/>
      <c r="C1494" s="168" t="s">
        <v>462</v>
      </c>
      <c r="D1494" s="213"/>
      <c r="E1494" s="213"/>
      <c r="F1494" s="214"/>
      <c r="G1494" s="214"/>
      <c r="H1494" s="214"/>
      <c r="I1494" s="214"/>
      <c r="J1494" s="215"/>
      <c r="K1494" s="214"/>
      <c r="L1494" s="215"/>
      <c r="M1494" s="216"/>
      <c r="N1494" s="217"/>
      <c r="V1494" s="189"/>
      <c r="W1494" s="195"/>
      <c r="X1494" s="195"/>
      <c r="AC1494" s="195"/>
      <c r="AF1494" s="207"/>
    </row>
    <row r="1495" spans="1:32" s="160" customFormat="1" ht="12" x14ac:dyDescent="0.2">
      <c r="A1495" s="196"/>
      <c r="B1495" s="197"/>
      <c r="C1495" s="1037" t="s">
        <v>3549</v>
      </c>
      <c r="D1495" s="1037"/>
      <c r="E1495" s="1037"/>
      <c r="F1495" s="1037"/>
      <c r="G1495" s="1037"/>
      <c r="H1495" s="1037"/>
      <c r="I1495" s="1037"/>
      <c r="J1495" s="1037"/>
      <c r="K1495" s="1037"/>
      <c r="L1495" s="1037"/>
      <c r="M1495" s="1037"/>
      <c r="N1495" s="1046"/>
      <c r="V1495" s="189"/>
      <c r="W1495" s="195"/>
      <c r="X1495" s="195"/>
      <c r="AC1495" s="195"/>
      <c r="AD1495" s="163" t="s">
        <v>3549</v>
      </c>
      <c r="AF1495" s="207"/>
    </row>
    <row r="1496" spans="1:32" s="160" customFormat="1" ht="22.5" x14ac:dyDescent="0.2">
      <c r="A1496" s="198"/>
      <c r="B1496" s="199" t="s">
        <v>568</v>
      </c>
      <c r="C1496" s="1037" t="s">
        <v>569</v>
      </c>
      <c r="D1496" s="1037"/>
      <c r="E1496" s="1037"/>
      <c r="F1496" s="1037"/>
      <c r="G1496" s="1037"/>
      <c r="H1496" s="1037"/>
      <c r="I1496" s="1037"/>
      <c r="J1496" s="1037"/>
      <c r="K1496" s="1037"/>
      <c r="L1496" s="1037"/>
      <c r="M1496" s="1037"/>
      <c r="N1496" s="1046"/>
      <c r="V1496" s="189"/>
      <c r="W1496" s="195"/>
      <c r="X1496" s="195"/>
      <c r="Y1496" s="163" t="s">
        <v>569</v>
      </c>
      <c r="AC1496" s="195"/>
      <c r="AF1496" s="207"/>
    </row>
    <row r="1497" spans="1:32" s="160" customFormat="1" ht="33.75" x14ac:dyDescent="0.2">
      <c r="A1497" s="190" t="s">
        <v>2050</v>
      </c>
      <c r="B1497" s="191" t="s">
        <v>2643</v>
      </c>
      <c r="C1497" s="1039" t="s">
        <v>3550</v>
      </c>
      <c r="D1497" s="1039"/>
      <c r="E1497" s="1039"/>
      <c r="F1497" s="192" t="s">
        <v>1017</v>
      </c>
      <c r="G1497" s="192"/>
      <c r="H1497" s="192"/>
      <c r="I1497" s="192" t="s">
        <v>423</v>
      </c>
      <c r="J1497" s="193"/>
      <c r="K1497" s="192"/>
      <c r="L1497" s="193"/>
      <c r="M1497" s="192"/>
      <c r="N1497" s="194"/>
      <c r="V1497" s="189"/>
      <c r="W1497" s="195"/>
      <c r="X1497" s="195" t="s">
        <v>3550</v>
      </c>
      <c r="AC1497" s="195"/>
      <c r="AF1497" s="207"/>
    </row>
    <row r="1498" spans="1:32" s="160" customFormat="1" ht="33.75" x14ac:dyDescent="0.2">
      <c r="A1498" s="198"/>
      <c r="B1498" s="199" t="s">
        <v>430</v>
      </c>
      <c r="C1498" s="1037" t="s">
        <v>431</v>
      </c>
      <c r="D1498" s="1037"/>
      <c r="E1498" s="1037"/>
      <c r="F1498" s="1037"/>
      <c r="G1498" s="1037"/>
      <c r="H1498" s="1037"/>
      <c r="I1498" s="1037"/>
      <c r="J1498" s="1037"/>
      <c r="K1498" s="1037"/>
      <c r="L1498" s="1037"/>
      <c r="M1498" s="1037"/>
      <c r="N1498" s="1046"/>
      <c r="V1498" s="189"/>
      <c r="W1498" s="195"/>
      <c r="X1498" s="195"/>
      <c r="Y1498" s="163" t="s">
        <v>431</v>
      </c>
      <c r="AC1498" s="195"/>
      <c r="AF1498" s="207"/>
    </row>
    <row r="1499" spans="1:32" s="160" customFormat="1" ht="12" x14ac:dyDescent="0.2">
      <c r="A1499" s="198"/>
      <c r="B1499" s="199" t="s">
        <v>3134</v>
      </c>
      <c r="C1499" s="1037" t="s">
        <v>3135</v>
      </c>
      <c r="D1499" s="1037"/>
      <c r="E1499" s="1037"/>
      <c r="F1499" s="1037"/>
      <c r="G1499" s="1037"/>
      <c r="H1499" s="1037"/>
      <c r="I1499" s="1037"/>
      <c r="J1499" s="1037"/>
      <c r="K1499" s="1037"/>
      <c r="L1499" s="1037"/>
      <c r="M1499" s="1037"/>
      <c r="N1499" s="1046"/>
      <c r="V1499" s="189"/>
      <c r="W1499" s="195"/>
      <c r="X1499" s="195"/>
      <c r="Y1499" s="163" t="s">
        <v>3135</v>
      </c>
      <c r="AC1499" s="195"/>
      <c r="AF1499" s="207"/>
    </row>
    <row r="1500" spans="1:32" s="160" customFormat="1" ht="12" x14ac:dyDescent="0.2">
      <c r="A1500" s="200"/>
      <c r="B1500" s="199" t="s">
        <v>423</v>
      </c>
      <c r="C1500" s="1037" t="s">
        <v>432</v>
      </c>
      <c r="D1500" s="1037"/>
      <c r="E1500" s="1037"/>
      <c r="F1500" s="201"/>
      <c r="G1500" s="201"/>
      <c r="H1500" s="201"/>
      <c r="I1500" s="201"/>
      <c r="J1500" s="202">
        <v>9.1300000000000008</v>
      </c>
      <c r="K1500" s="201" t="s">
        <v>3136</v>
      </c>
      <c r="L1500" s="202">
        <v>11.98</v>
      </c>
      <c r="M1500" s="201"/>
      <c r="N1500" s="203"/>
      <c r="V1500" s="189"/>
      <c r="W1500" s="195"/>
      <c r="X1500" s="195"/>
      <c r="Z1500" s="163" t="s">
        <v>432</v>
      </c>
      <c r="AC1500" s="195"/>
      <c r="AF1500" s="207"/>
    </row>
    <row r="1501" spans="1:32" s="160" customFormat="1" ht="12" x14ac:dyDescent="0.2">
      <c r="A1501" s="200"/>
      <c r="B1501" s="199" t="s">
        <v>434</v>
      </c>
      <c r="C1501" s="1037" t="s">
        <v>435</v>
      </c>
      <c r="D1501" s="1037"/>
      <c r="E1501" s="1037"/>
      <c r="F1501" s="201"/>
      <c r="G1501" s="201"/>
      <c r="H1501" s="201"/>
      <c r="I1501" s="201"/>
      <c r="J1501" s="202">
        <v>1.47</v>
      </c>
      <c r="K1501" s="201" t="s">
        <v>3136</v>
      </c>
      <c r="L1501" s="202">
        <v>1.93</v>
      </c>
      <c r="M1501" s="201"/>
      <c r="N1501" s="203"/>
      <c r="V1501" s="189"/>
      <c r="W1501" s="195"/>
      <c r="X1501" s="195"/>
      <c r="Z1501" s="163" t="s">
        <v>435</v>
      </c>
      <c r="AC1501" s="195"/>
      <c r="AF1501" s="207"/>
    </row>
    <row r="1502" spans="1:32" s="160" customFormat="1" ht="12" x14ac:dyDescent="0.2">
      <c r="A1502" s="200"/>
      <c r="B1502" s="199" t="s">
        <v>437</v>
      </c>
      <c r="C1502" s="1037" t="s">
        <v>438</v>
      </c>
      <c r="D1502" s="1037"/>
      <c r="E1502" s="1037"/>
      <c r="F1502" s="201"/>
      <c r="G1502" s="201"/>
      <c r="H1502" s="201"/>
      <c r="I1502" s="201"/>
      <c r="J1502" s="202">
        <v>0.12</v>
      </c>
      <c r="K1502" s="201" t="s">
        <v>3136</v>
      </c>
      <c r="L1502" s="202">
        <v>0.16</v>
      </c>
      <c r="M1502" s="201"/>
      <c r="N1502" s="203"/>
      <c r="V1502" s="189"/>
      <c r="W1502" s="195"/>
      <c r="X1502" s="195"/>
      <c r="Z1502" s="163" t="s">
        <v>438</v>
      </c>
      <c r="AC1502" s="195"/>
      <c r="AF1502" s="207"/>
    </row>
    <row r="1503" spans="1:32" s="160" customFormat="1" ht="12" x14ac:dyDescent="0.2">
      <c r="A1503" s="200"/>
      <c r="B1503" s="199" t="s">
        <v>439</v>
      </c>
      <c r="C1503" s="1037" t="s">
        <v>440</v>
      </c>
      <c r="D1503" s="1037"/>
      <c r="E1503" s="1037"/>
      <c r="F1503" s="201"/>
      <c r="G1503" s="201"/>
      <c r="H1503" s="201"/>
      <c r="I1503" s="201"/>
      <c r="J1503" s="202">
        <v>7.49</v>
      </c>
      <c r="K1503" s="201"/>
      <c r="L1503" s="202">
        <v>7.49</v>
      </c>
      <c r="M1503" s="201"/>
      <c r="N1503" s="203"/>
      <c r="V1503" s="189"/>
      <c r="W1503" s="195"/>
      <c r="X1503" s="195"/>
      <c r="Z1503" s="163" t="s">
        <v>440</v>
      </c>
      <c r="AC1503" s="195"/>
      <c r="AF1503" s="207"/>
    </row>
    <row r="1504" spans="1:32" s="160" customFormat="1" ht="12" x14ac:dyDescent="0.2">
      <c r="A1504" s="196"/>
      <c r="B1504" s="204" t="s">
        <v>2645</v>
      </c>
      <c r="C1504" s="1048" t="s">
        <v>2646</v>
      </c>
      <c r="D1504" s="1048"/>
      <c r="E1504" s="1048"/>
      <c r="F1504" s="205" t="s">
        <v>1017</v>
      </c>
      <c r="G1504" s="205" t="s">
        <v>423</v>
      </c>
      <c r="H1504" s="205"/>
      <c r="I1504" s="205" t="s">
        <v>423</v>
      </c>
      <c r="J1504" s="199"/>
      <c r="K1504" s="201"/>
      <c r="L1504" s="202"/>
      <c r="M1504" s="201"/>
      <c r="N1504" s="206"/>
      <c r="V1504" s="189"/>
      <c r="W1504" s="195"/>
      <c r="X1504" s="195"/>
      <c r="AC1504" s="195"/>
      <c r="AF1504" s="207" t="s">
        <v>2646</v>
      </c>
    </row>
    <row r="1505" spans="1:32" s="160" customFormat="1" ht="12" x14ac:dyDescent="0.2">
      <c r="A1505" s="200"/>
      <c r="B1505" s="199"/>
      <c r="C1505" s="1037" t="s">
        <v>443</v>
      </c>
      <c r="D1505" s="1037"/>
      <c r="E1505" s="1037"/>
      <c r="F1505" s="201" t="s">
        <v>444</v>
      </c>
      <c r="G1505" s="201" t="s">
        <v>2647</v>
      </c>
      <c r="H1505" s="201" t="s">
        <v>3136</v>
      </c>
      <c r="I1505" s="201" t="s">
        <v>3450</v>
      </c>
      <c r="J1505" s="202"/>
      <c r="K1505" s="201"/>
      <c r="L1505" s="202"/>
      <c r="M1505" s="201"/>
      <c r="N1505" s="203"/>
      <c r="V1505" s="189"/>
      <c r="W1505" s="195"/>
      <c r="X1505" s="195"/>
      <c r="AA1505" s="163" t="s">
        <v>443</v>
      </c>
      <c r="AC1505" s="195"/>
      <c r="AF1505" s="207"/>
    </row>
    <row r="1506" spans="1:32" s="160" customFormat="1" ht="12" x14ac:dyDescent="0.2">
      <c r="A1506" s="200"/>
      <c r="B1506" s="199"/>
      <c r="C1506" s="1037" t="s">
        <v>447</v>
      </c>
      <c r="D1506" s="1037"/>
      <c r="E1506" s="1037"/>
      <c r="F1506" s="201" t="s">
        <v>444</v>
      </c>
      <c r="G1506" s="201" t="s">
        <v>2649</v>
      </c>
      <c r="H1506" s="201" t="s">
        <v>3136</v>
      </c>
      <c r="I1506" s="201" t="s">
        <v>3297</v>
      </c>
      <c r="J1506" s="202"/>
      <c r="K1506" s="201"/>
      <c r="L1506" s="202"/>
      <c r="M1506" s="201"/>
      <c r="N1506" s="203"/>
      <c r="V1506" s="189"/>
      <c r="W1506" s="195"/>
      <c r="X1506" s="195"/>
      <c r="AA1506" s="163" t="s">
        <v>447</v>
      </c>
      <c r="AC1506" s="195"/>
      <c r="AF1506" s="207"/>
    </row>
    <row r="1507" spans="1:32" s="160" customFormat="1" ht="12" x14ac:dyDescent="0.2">
      <c r="A1507" s="200"/>
      <c r="B1507" s="199"/>
      <c r="C1507" s="1047" t="s">
        <v>450</v>
      </c>
      <c r="D1507" s="1047"/>
      <c r="E1507" s="1047"/>
      <c r="F1507" s="208"/>
      <c r="G1507" s="208"/>
      <c r="H1507" s="208"/>
      <c r="I1507" s="208"/>
      <c r="J1507" s="209">
        <v>18.09</v>
      </c>
      <c r="K1507" s="208"/>
      <c r="L1507" s="209">
        <v>21.4</v>
      </c>
      <c r="M1507" s="208"/>
      <c r="N1507" s="210"/>
      <c r="V1507" s="189"/>
      <c r="W1507" s="195"/>
      <c r="X1507" s="195"/>
      <c r="AB1507" s="163" t="s">
        <v>450</v>
      </c>
      <c r="AC1507" s="195"/>
      <c r="AF1507" s="207"/>
    </row>
    <row r="1508" spans="1:32" s="160" customFormat="1" ht="12" x14ac:dyDescent="0.2">
      <c r="A1508" s="200"/>
      <c r="B1508" s="199"/>
      <c r="C1508" s="1037" t="s">
        <v>451</v>
      </c>
      <c r="D1508" s="1037"/>
      <c r="E1508" s="1037"/>
      <c r="F1508" s="201"/>
      <c r="G1508" s="201"/>
      <c r="H1508" s="201"/>
      <c r="I1508" s="201"/>
      <c r="J1508" s="202"/>
      <c r="K1508" s="201"/>
      <c r="L1508" s="202">
        <v>12.14</v>
      </c>
      <c r="M1508" s="201"/>
      <c r="N1508" s="203"/>
      <c r="V1508" s="189"/>
      <c r="W1508" s="195"/>
      <c r="X1508" s="195"/>
      <c r="AA1508" s="163" t="s">
        <v>451</v>
      </c>
      <c r="AC1508" s="195"/>
      <c r="AF1508" s="207"/>
    </row>
    <row r="1509" spans="1:32" s="160" customFormat="1" ht="45" x14ac:dyDescent="0.2">
      <c r="A1509" s="200"/>
      <c r="B1509" s="199" t="s">
        <v>2540</v>
      </c>
      <c r="C1509" s="1037" t="s">
        <v>2541</v>
      </c>
      <c r="D1509" s="1037"/>
      <c r="E1509" s="1037"/>
      <c r="F1509" s="201" t="s">
        <v>454</v>
      </c>
      <c r="G1509" s="201" t="s">
        <v>1241</v>
      </c>
      <c r="H1509" s="201"/>
      <c r="I1509" s="201" t="s">
        <v>1241</v>
      </c>
      <c r="J1509" s="202"/>
      <c r="K1509" s="201"/>
      <c r="L1509" s="202">
        <v>14.69</v>
      </c>
      <c r="M1509" s="201"/>
      <c r="N1509" s="203"/>
      <c r="V1509" s="189"/>
      <c r="W1509" s="195"/>
      <c r="X1509" s="195"/>
      <c r="AA1509" s="163" t="s">
        <v>2541</v>
      </c>
      <c r="AC1509" s="195"/>
      <c r="AF1509" s="207"/>
    </row>
    <row r="1510" spans="1:32" s="160" customFormat="1" ht="45" x14ac:dyDescent="0.2">
      <c r="A1510" s="200"/>
      <c r="B1510" s="199" t="s">
        <v>2542</v>
      </c>
      <c r="C1510" s="1037" t="s">
        <v>2543</v>
      </c>
      <c r="D1510" s="1037"/>
      <c r="E1510" s="1037"/>
      <c r="F1510" s="201" t="s">
        <v>454</v>
      </c>
      <c r="G1510" s="201" t="s">
        <v>974</v>
      </c>
      <c r="H1510" s="201"/>
      <c r="I1510" s="201" t="s">
        <v>974</v>
      </c>
      <c r="J1510" s="202"/>
      <c r="K1510" s="201"/>
      <c r="L1510" s="202">
        <v>8.74</v>
      </c>
      <c r="M1510" s="201"/>
      <c r="N1510" s="203"/>
      <c r="V1510" s="189"/>
      <c r="W1510" s="195"/>
      <c r="X1510" s="195"/>
      <c r="AA1510" s="163" t="s">
        <v>2543</v>
      </c>
      <c r="AC1510" s="195"/>
      <c r="AF1510" s="207"/>
    </row>
    <row r="1511" spans="1:32" s="160" customFormat="1" ht="12" x14ac:dyDescent="0.2">
      <c r="A1511" s="211"/>
      <c r="B1511" s="212"/>
      <c r="C1511" s="1039" t="s">
        <v>459</v>
      </c>
      <c r="D1511" s="1039"/>
      <c r="E1511" s="1039"/>
      <c r="F1511" s="192"/>
      <c r="G1511" s="192"/>
      <c r="H1511" s="192"/>
      <c r="I1511" s="192"/>
      <c r="J1511" s="193"/>
      <c r="K1511" s="192"/>
      <c r="L1511" s="193">
        <v>44.83</v>
      </c>
      <c r="M1511" s="208"/>
      <c r="N1511" s="194"/>
      <c r="V1511" s="189"/>
      <c r="W1511" s="195"/>
      <c r="X1511" s="195"/>
      <c r="AC1511" s="195" t="s">
        <v>459</v>
      </c>
      <c r="AF1511" s="207"/>
    </row>
    <row r="1512" spans="1:32" s="160" customFormat="1" ht="33.75" x14ac:dyDescent="0.2">
      <c r="A1512" s="190" t="s">
        <v>2059</v>
      </c>
      <c r="B1512" s="191" t="s">
        <v>3551</v>
      </c>
      <c r="C1512" s="1039" t="s">
        <v>3552</v>
      </c>
      <c r="D1512" s="1039"/>
      <c r="E1512" s="1039"/>
      <c r="F1512" s="192" t="s">
        <v>1017</v>
      </c>
      <c r="G1512" s="192"/>
      <c r="H1512" s="192"/>
      <c r="I1512" s="192" t="s">
        <v>423</v>
      </c>
      <c r="J1512" s="193">
        <v>3354</v>
      </c>
      <c r="K1512" s="192" t="s">
        <v>566</v>
      </c>
      <c r="L1512" s="193">
        <v>364.71</v>
      </c>
      <c r="M1512" s="192" t="s">
        <v>567</v>
      </c>
      <c r="N1512" s="194">
        <v>3421</v>
      </c>
      <c r="V1512" s="189"/>
      <c r="W1512" s="195"/>
      <c r="X1512" s="195" t="s">
        <v>3552</v>
      </c>
      <c r="AC1512" s="195"/>
      <c r="AF1512" s="207"/>
    </row>
    <row r="1513" spans="1:32" s="160" customFormat="1" ht="12" x14ac:dyDescent="0.2">
      <c r="A1513" s="211"/>
      <c r="B1513" s="212"/>
      <c r="C1513" s="168" t="s">
        <v>462</v>
      </c>
      <c r="D1513" s="213"/>
      <c r="E1513" s="213"/>
      <c r="F1513" s="214"/>
      <c r="G1513" s="214"/>
      <c r="H1513" s="214"/>
      <c r="I1513" s="214"/>
      <c r="J1513" s="215"/>
      <c r="K1513" s="214"/>
      <c r="L1513" s="215"/>
      <c r="M1513" s="216"/>
      <c r="N1513" s="217"/>
      <c r="V1513" s="189"/>
      <c r="W1513" s="195"/>
      <c r="X1513" s="195"/>
      <c r="AC1513" s="195"/>
      <c r="AF1513" s="207"/>
    </row>
    <row r="1514" spans="1:32" s="160" customFormat="1" ht="12" x14ac:dyDescent="0.2">
      <c r="A1514" s="196"/>
      <c r="B1514" s="197"/>
      <c r="C1514" s="1037" t="s">
        <v>3553</v>
      </c>
      <c r="D1514" s="1037"/>
      <c r="E1514" s="1037"/>
      <c r="F1514" s="1037"/>
      <c r="G1514" s="1037"/>
      <c r="H1514" s="1037"/>
      <c r="I1514" s="1037"/>
      <c r="J1514" s="1037"/>
      <c r="K1514" s="1037"/>
      <c r="L1514" s="1037"/>
      <c r="M1514" s="1037"/>
      <c r="N1514" s="1046"/>
      <c r="V1514" s="189"/>
      <c r="W1514" s="195"/>
      <c r="X1514" s="195"/>
      <c r="AC1514" s="195"/>
      <c r="AD1514" s="163" t="s">
        <v>3553</v>
      </c>
      <c r="AF1514" s="207"/>
    </row>
    <row r="1515" spans="1:32" s="160" customFormat="1" ht="22.5" x14ac:dyDescent="0.2">
      <c r="A1515" s="198"/>
      <c r="B1515" s="199" t="s">
        <v>568</v>
      </c>
      <c r="C1515" s="1037" t="s">
        <v>569</v>
      </c>
      <c r="D1515" s="1037"/>
      <c r="E1515" s="1037"/>
      <c r="F1515" s="1037"/>
      <c r="G1515" s="1037"/>
      <c r="H1515" s="1037"/>
      <c r="I1515" s="1037"/>
      <c r="J1515" s="1037"/>
      <c r="K1515" s="1037"/>
      <c r="L1515" s="1037"/>
      <c r="M1515" s="1037"/>
      <c r="N1515" s="1046"/>
      <c r="V1515" s="189"/>
      <c r="W1515" s="195"/>
      <c r="X1515" s="195"/>
      <c r="Y1515" s="163" t="s">
        <v>569</v>
      </c>
      <c r="AC1515" s="195"/>
      <c r="AF1515" s="207"/>
    </row>
    <row r="1516" spans="1:32" s="160" customFormat="1" ht="45" x14ac:dyDescent="0.2">
      <c r="A1516" s="190" t="s">
        <v>2072</v>
      </c>
      <c r="B1516" s="191" t="s">
        <v>3143</v>
      </c>
      <c r="C1516" s="1039" t="s">
        <v>3144</v>
      </c>
      <c r="D1516" s="1039"/>
      <c r="E1516" s="1039"/>
      <c r="F1516" s="192" t="s">
        <v>1017</v>
      </c>
      <c r="G1516" s="192"/>
      <c r="H1516" s="192"/>
      <c r="I1516" s="192" t="s">
        <v>423</v>
      </c>
      <c r="J1516" s="193"/>
      <c r="K1516" s="192"/>
      <c r="L1516" s="193"/>
      <c r="M1516" s="192"/>
      <c r="N1516" s="194"/>
      <c r="V1516" s="189"/>
      <c r="W1516" s="195"/>
      <c r="X1516" s="195" t="s">
        <v>3144</v>
      </c>
      <c r="AC1516" s="195"/>
      <c r="AF1516" s="207"/>
    </row>
    <row r="1517" spans="1:32" s="160" customFormat="1" ht="33.75" x14ac:dyDescent="0.2">
      <c r="A1517" s="198"/>
      <c r="B1517" s="199" t="s">
        <v>430</v>
      </c>
      <c r="C1517" s="1037" t="s">
        <v>431</v>
      </c>
      <c r="D1517" s="1037"/>
      <c r="E1517" s="1037"/>
      <c r="F1517" s="1037"/>
      <c r="G1517" s="1037"/>
      <c r="H1517" s="1037"/>
      <c r="I1517" s="1037"/>
      <c r="J1517" s="1037"/>
      <c r="K1517" s="1037"/>
      <c r="L1517" s="1037"/>
      <c r="M1517" s="1037"/>
      <c r="N1517" s="1046"/>
      <c r="V1517" s="189"/>
      <c r="W1517" s="195"/>
      <c r="X1517" s="195"/>
      <c r="Y1517" s="163" t="s">
        <v>431</v>
      </c>
      <c r="AC1517" s="195"/>
      <c r="AF1517" s="207"/>
    </row>
    <row r="1518" spans="1:32" s="160" customFormat="1" ht="12" x14ac:dyDescent="0.2">
      <c r="A1518" s="200"/>
      <c r="B1518" s="199" t="s">
        <v>423</v>
      </c>
      <c r="C1518" s="1037" t="s">
        <v>432</v>
      </c>
      <c r="D1518" s="1037"/>
      <c r="E1518" s="1037"/>
      <c r="F1518" s="201"/>
      <c r="G1518" s="201"/>
      <c r="H1518" s="201"/>
      <c r="I1518" s="201"/>
      <c r="J1518" s="202">
        <v>20.440000000000001</v>
      </c>
      <c r="K1518" s="201" t="s">
        <v>436</v>
      </c>
      <c r="L1518" s="202">
        <v>25.55</v>
      </c>
      <c r="M1518" s="201"/>
      <c r="N1518" s="203"/>
      <c r="V1518" s="189"/>
      <c r="W1518" s="195"/>
      <c r="X1518" s="195"/>
      <c r="Z1518" s="163" t="s">
        <v>432</v>
      </c>
      <c r="AC1518" s="195"/>
      <c r="AF1518" s="207"/>
    </row>
    <row r="1519" spans="1:32" s="160" customFormat="1" ht="12" x14ac:dyDescent="0.2">
      <c r="A1519" s="200"/>
      <c r="B1519" s="199" t="s">
        <v>434</v>
      </c>
      <c r="C1519" s="1037" t="s">
        <v>435</v>
      </c>
      <c r="D1519" s="1037"/>
      <c r="E1519" s="1037"/>
      <c r="F1519" s="201"/>
      <c r="G1519" s="201"/>
      <c r="H1519" s="201"/>
      <c r="I1519" s="201"/>
      <c r="J1519" s="202">
        <v>33.47</v>
      </c>
      <c r="K1519" s="201" t="s">
        <v>436</v>
      </c>
      <c r="L1519" s="202">
        <v>41.84</v>
      </c>
      <c r="M1519" s="201"/>
      <c r="N1519" s="203"/>
      <c r="V1519" s="189"/>
      <c r="W1519" s="195"/>
      <c r="X1519" s="195"/>
      <c r="Z1519" s="163" t="s">
        <v>435</v>
      </c>
      <c r="AC1519" s="195"/>
      <c r="AF1519" s="207"/>
    </row>
    <row r="1520" spans="1:32" s="160" customFormat="1" ht="12" x14ac:dyDescent="0.2">
      <c r="A1520" s="200"/>
      <c r="B1520" s="199" t="s">
        <v>437</v>
      </c>
      <c r="C1520" s="1037" t="s">
        <v>438</v>
      </c>
      <c r="D1520" s="1037"/>
      <c r="E1520" s="1037"/>
      <c r="F1520" s="201"/>
      <c r="G1520" s="201"/>
      <c r="H1520" s="201"/>
      <c r="I1520" s="201"/>
      <c r="J1520" s="202">
        <v>3.42</v>
      </c>
      <c r="K1520" s="201" t="s">
        <v>436</v>
      </c>
      <c r="L1520" s="202">
        <v>4.28</v>
      </c>
      <c r="M1520" s="201"/>
      <c r="N1520" s="203"/>
      <c r="V1520" s="189"/>
      <c r="W1520" s="195"/>
      <c r="X1520" s="195"/>
      <c r="Z1520" s="163" t="s">
        <v>438</v>
      </c>
      <c r="AC1520" s="195"/>
      <c r="AF1520" s="207"/>
    </row>
    <row r="1521" spans="1:32" s="160" customFormat="1" ht="12" x14ac:dyDescent="0.2">
      <c r="A1521" s="200"/>
      <c r="B1521" s="199" t="s">
        <v>439</v>
      </c>
      <c r="C1521" s="1037" t="s">
        <v>440</v>
      </c>
      <c r="D1521" s="1037"/>
      <c r="E1521" s="1037"/>
      <c r="F1521" s="201"/>
      <c r="G1521" s="201"/>
      <c r="H1521" s="201"/>
      <c r="I1521" s="201"/>
      <c r="J1521" s="202">
        <v>2.94</v>
      </c>
      <c r="K1521" s="201"/>
      <c r="L1521" s="202">
        <v>2.94</v>
      </c>
      <c r="M1521" s="201"/>
      <c r="N1521" s="203"/>
      <c r="V1521" s="189"/>
      <c r="W1521" s="195"/>
      <c r="X1521" s="195"/>
      <c r="Z1521" s="163" t="s">
        <v>440</v>
      </c>
      <c r="AC1521" s="195"/>
      <c r="AF1521" s="207"/>
    </row>
    <row r="1522" spans="1:32" s="160" customFormat="1" ht="12" x14ac:dyDescent="0.2">
      <c r="A1522" s="200"/>
      <c r="B1522" s="199"/>
      <c r="C1522" s="1037" t="s">
        <v>443</v>
      </c>
      <c r="D1522" s="1037"/>
      <c r="E1522" s="1037"/>
      <c r="F1522" s="201" t="s">
        <v>444</v>
      </c>
      <c r="G1522" s="201" t="s">
        <v>3145</v>
      </c>
      <c r="H1522" s="201" t="s">
        <v>436</v>
      </c>
      <c r="I1522" s="201" t="s">
        <v>2648</v>
      </c>
      <c r="J1522" s="202"/>
      <c r="K1522" s="201"/>
      <c r="L1522" s="202"/>
      <c r="M1522" s="201"/>
      <c r="N1522" s="203"/>
      <c r="V1522" s="189"/>
      <c r="W1522" s="195"/>
      <c r="X1522" s="195"/>
      <c r="AA1522" s="163" t="s">
        <v>443</v>
      </c>
      <c r="AC1522" s="195"/>
      <c r="AF1522" s="207"/>
    </row>
    <row r="1523" spans="1:32" s="160" customFormat="1" ht="12" x14ac:dyDescent="0.2">
      <c r="A1523" s="200"/>
      <c r="B1523" s="199"/>
      <c r="C1523" s="1037" t="s">
        <v>447</v>
      </c>
      <c r="D1523" s="1037"/>
      <c r="E1523" s="1037"/>
      <c r="F1523" s="201" t="s">
        <v>444</v>
      </c>
      <c r="G1523" s="201" t="s">
        <v>2762</v>
      </c>
      <c r="H1523" s="201" t="s">
        <v>436</v>
      </c>
      <c r="I1523" s="201" t="s">
        <v>3146</v>
      </c>
      <c r="J1523" s="202"/>
      <c r="K1523" s="201"/>
      <c r="L1523" s="202"/>
      <c r="M1523" s="201"/>
      <c r="N1523" s="203"/>
      <c r="V1523" s="189"/>
      <c r="W1523" s="195"/>
      <c r="X1523" s="195"/>
      <c r="AA1523" s="163" t="s">
        <v>447</v>
      </c>
      <c r="AC1523" s="195"/>
      <c r="AF1523" s="207"/>
    </row>
    <row r="1524" spans="1:32" s="160" customFormat="1" ht="12" x14ac:dyDescent="0.2">
      <c r="A1524" s="200"/>
      <c r="B1524" s="199"/>
      <c r="C1524" s="1047" t="s">
        <v>450</v>
      </c>
      <c r="D1524" s="1047"/>
      <c r="E1524" s="1047"/>
      <c r="F1524" s="208"/>
      <c r="G1524" s="208"/>
      <c r="H1524" s="208"/>
      <c r="I1524" s="208"/>
      <c r="J1524" s="209">
        <v>56.85</v>
      </c>
      <c r="K1524" s="208"/>
      <c r="L1524" s="209">
        <v>70.33</v>
      </c>
      <c r="M1524" s="208"/>
      <c r="N1524" s="210"/>
      <c r="V1524" s="189"/>
      <c r="W1524" s="195"/>
      <c r="X1524" s="195"/>
      <c r="AB1524" s="163" t="s">
        <v>450</v>
      </c>
      <c r="AC1524" s="195"/>
      <c r="AF1524" s="207"/>
    </row>
    <row r="1525" spans="1:32" s="160" customFormat="1" ht="12" x14ac:dyDescent="0.2">
      <c r="A1525" s="200"/>
      <c r="B1525" s="199"/>
      <c r="C1525" s="1037" t="s">
        <v>451</v>
      </c>
      <c r="D1525" s="1037"/>
      <c r="E1525" s="1037"/>
      <c r="F1525" s="201"/>
      <c r="G1525" s="201"/>
      <c r="H1525" s="201"/>
      <c r="I1525" s="201"/>
      <c r="J1525" s="202"/>
      <c r="K1525" s="201"/>
      <c r="L1525" s="202">
        <v>29.83</v>
      </c>
      <c r="M1525" s="201"/>
      <c r="N1525" s="203"/>
      <c r="V1525" s="189"/>
      <c r="W1525" s="195"/>
      <c r="X1525" s="195"/>
      <c r="AA1525" s="163" t="s">
        <v>451</v>
      </c>
      <c r="AC1525" s="195"/>
      <c r="AF1525" s="207"/>
    </row>
    <row r="1526" spans="1:32" s="160" customFormat="1" ht="22.5" x14ac:dyDescent="0.2">
      <c r="A1526" s="200"/>
      <c r="B1526" s="199" t="s">
        <v>3147</v>
      </c>
      <c r="C1526" s="1037" t="s">
        <v>3148</v>
      </c>
      <c r="D1526" s="1037"/>
      <c r="E1526" s="1037"/>
      <c r="F1526" s="201" t="s">
        <v>454</v>
      </c>
      <c r="G1526" s="201" t="s">
        <v>558</v>
      </c>
      <c r="H1526" s="201"/>
      <c r="I1526" s="201" t="s">
        <v>558</v>
      </c>
      <c r="J1526" s="202"/>
      <c r="K1526" s="201"/>
      <c r="L1526" s="202">
        <v>28.94</v>
      </c>
      <c r="M1526" s="201"/>
      <c r="N1526" s="203"/>
      <c r="V1526" s="189"/>
      <c r="W1526" s="195"/>
      <c r="X1526" s="195"/>
      <c r="AA1526" s="163" t="s">
        <v>3148</v>
      </c>
      <c r="AC1526" s="195"/>
      <c r="AF1526" s="207"/>
    </row>
    <row r="1527" spans="1:32" s="160" customFormat="1" ht="22.5" x14ac:dyDescent="0.2">
      <c r="A1527" s="200"/>
      <c r="B1527" s="199" t="s">
        <v>3149</v>
      </c>
      <c r="C1527" s="1037" t="s">
        <v>3150</v>
      </c>
      <c r="D1527" s="1037"/>
      <c r="E1527" s="1037"/>
      <c r="F1527" s="201" t="s">
        <v>454</v>
      </c>
      <c r="G1527" s="201" t="s">
        <v>544</v>
      </c>
      <c r="H1527" s="201"/>
      <c r="I1527" s="201" t="s">
        <v>544</v>
      </c>
      <c r="J1527" s="202"/>
      <c r="K1527" s="201"/>
      <c r="L1527" s="202">
        <v>15.21</v>
      </c>
      <c r="M1527" s="201"/>
      <c r="N1527" s="203"/>
      <c r="V1527" s="189"/>
      <c r="W1527" s="195"/>
      <c r="X1527" s="195"/>
      <c r="AA1527" s="163" t="s">
        <v>3150</v>
      </c>
      <c r="AC1527" s="195"/>
      <c r="AF1527" s="207"/>
    </row>
    <row r="1528" spans="1:32" s="160" customFormat="1" ht="12" x14ac:dyDescent="0.2">
      <c r="A1528" s="211"/>
      <c r="B1528" s="212"/>
      <c r="C1528" s="1039" t="s">
        <v>459</v>
      </c>
      <c r="D1528" s="1039"/>
      <c r="E1528" s="1039"/>
      <c r="F1528" s="192"/>
      <c r="G1528" s="192"/>
      <c r="H1528" s="192"/>
      <c r="I1528" s="192"/>
      <c r="J1528" s="193"/>
      <c r="K1528" s="192"/>
      <c r="L1528" s="193">
        <v>114.48</v>
      </c>
      <c r="M1528" s="208"/>
      <c r="N1528" s="194"/>
      <c r="V1528" s="189"/>
      <c r="W1528" s="195"/>
      <c r="X1528" s="195"/>
      <c r="AC1528" s="195" t="s">
        <v>459</v>
      </c>
      <c r="AF1528" s="207"/>
    </row>
    <row r="1529" spans="1:32" s="160" customFormat="1" ht="56.25" x14ac:dyDescent="0.2">
      <c r="A1529" s="190" t="s">
        <v>3554</v>
      </c>
      <c r="B1529" s="191" t="s">
        <v>3555</v>
      </c>
      <c r="C1529" s="1039" t="s">
        <v>3556</v>
      </c>
      <c r="D1529" s="1039"/>
      <c r="E1529" s="1039"/>
      <c r="F1529" s="192" t="s">
        <v>1017</v>
      </c>
      <c r="G1529" s="192"/>
      <c r="H1529" s="192"/>
      <c r="I1529" s="192" t="s">
        <v>423</v>
      </c>
      <c r="J1529" s="193">
        <v>121824</v>
      </c>
      <c r="K1529" s="192" t="s">
        <v>1361</v>
      </c>
      <c r="L1529" s="193">
        <v>24856.05</v>
      </c>
      <c r="M1529" s="192" t="s">
        <v>1362</v>
      </c>
      <c r="N1529" s="194">
        <v>123286</v>
      </c>
      <c r="V1529" s="189"/>
      <c r="W1529" s="195"/>
      <c r="X1529" s="195" t="s">
        <v>3556</v>
      </c>
      <c r="AC1529" s="195"/>
      <c r="AF1529" s="207"/>
    </row>
    <row r="1530" spans="1:32" s="160" customFormat="1" ht="12" x14ac:dyDescent="0.2">
      <c r="A1530" s="211"/>
      <c r="B1530" s="212"/>
      <c r="C1530" s="168" t="s">
        <v>3039</v>
      </c>
      <c r="D1530" s="213"/>
      <c r="E1530" s="213"/>
      <c r="F1530" s="214"/>
      <c r="G1530" s="214"/>
      <c r="H1530" s="214"/>
      <c r="I1530" s="214"/>
      <c r="J1530" s="215"/>
      <c r="K1530" s="214"/>
      <c r="L1530" s="215"/>
      <c r="M1530" s="216"/>
      <c r="N1530" s="217"/>
      <c r="V1530" s="189"/>
      <c r="W1530" s="195"/>
      <c r="X1530" s="195"/>
      <c r="AC1530" s="195"/>
      <c r="AF1530" s="207"/>
    </row>
    <row r="1531" spans="1:32" s="160" customFormat="1" ht="12" x14ac:dyDescent="0.2">
      <c r="A1531" s="196"/>
      <c r="B1531" s="197"/>
      <c r="C1531" s="1037" t="s">
        <v>3457</v>
      </c>
      <c r="D1531" s="1037"/>
      <c r="E1531" s="1037"/>
      <c r="F1531" s="1037"/>
      <c r="G1531" s="1037"/>
      <c r="H1531" s="1037"/>
      <c r="I1531" s="1037"/>
      <c r="J1531" s="1037"/>
      <c r="K1531" s="1037"/>
      <c r="L1531" s="1037"/>
      <c r="M1531" s="1037"/>
      <c r="N1531" s="1046"/>
      <c r="V1531" s="189"/>
      <c r="W1531" s="195"/>
      <c r="X1531" s="195"/>
      <c r="AC1531" s="195"/>
      <c r="AD1531" s="163" t="s">
        <v>3457</v>
      </c>
      <c r="AF1531" s="207"/>
    </row>
    <row r="1532" spans="1:32" s="160" customFormat="1" ht="22.5" x14ac:dyDescent="0.2">
      <c r="A1532" s="198"/>
      <c r="B1532" s="199" t="s">
        <v>1365</v>
      </c>
      <c r="C1532" s="1037" t="s">
        <v>1366</v>
      </c>
      <c r="D1532" s="1037"/>
      <c r="E1532" s="1037"/>
      <c r="F1532" s="1037"/>
      <c r="G1532" s="1037"/>
      <c r="H1532" s="1037"/>
      <c r="I1532" s="1037"/>
      <c r="J1532" s="1037"/>
      <c r="K1532" s="1037"/>
      <c r="L1532" s="1037"/>
      <c r="M1532" s="1037"/>
      <c r="N1532" s="1046"/>
      <c r="V1532" s="189"/>
      <c r="W1532" s="195"/>
      <c r="X1532" s="195"/>
      <c r="Y1532" s="163" t="s">
        <v>1366</v>
      </c>
      <c r="AC1532" s="195"/>
      <c r="AF1532" s="207"/>
    </row>
    <row r="1533" spans="1:32" s="160" customFormat="1" ht="56.25" x14ac:dyDescent="0.2">
      <c r="A1533" s="190" t="s">
        <v>2090</v>
      </c>
      <c r="B1533" s="191" t="s">
        <v>3254</v>
      </c>
      <c r="C1533" s="1039" t="s">
        <v>3382</v>
      </c>
      <c r="D1533" s="1039"/>
      <c r="E1533" s="1039"/>
      <c r="F1533" s="192" t="s">
        <v>532</v>
      </c>
      <c r="G1533" s="192"/>
      <c r="H1533" s="192"/>
      <c r="I1533" s="192" t="s">
        <v>3557</v>
      </c>
      <c r="J1533" s="193"/>
      <c r="K1533" s="192"/>
      <c r="L1533" s="193"/>
      <c r="M1533" s="192"/>
      <c r="N1533" s="194"/>
      <c r="V1533" s="189"/>
      <c r="W1533" s="195"/>
      <c r="X1533" s="195" t="s">
        <v>3382</v>
      </c>
      <c r="AC1533" s="195"/>
      <c r="AF1533" s="207"/>
    </row>
    <row r="1534" spans="1:32" s="160" customFormat="1" ht="12" x14ac:dyDescent="0.2">
      <c r="A1534" s="196"/>
      <c r="B1534" s="197"/>
      <c r="C1534" s="1037" t="s">
        <v>3558</v>
      </c>
      <c r="D1534" s="1037"/>
      <c r="E1534" s="1037"/>
      <c r="F1534" s="1037"/>
      <c r="G1534" s="1037"/>
      <c r="H1534" s="1037"/>
      <c r="I1534" s="1037"/>
      <c r="J1534" s="1037"/>
      <c r="K1534" s="1037"/>
      <c r="L1534" s="1037"/>
      <c r="M1534" s="1037"/>
      <c r="N1534" s="1046"/>
      <c r="V1534" s="189"/>
      <c r="W1534" s="195"/>
      <c r="X1534" s="195"/>
      <c r="AC1534" s="195"/>
      <c r="AE1534" s="163" t="s">
        <v>3558</v>
      </c>
      <c r="AF1534" s="207"/>
    </row>
    <row r="1535" spans="1:32" s="160" customFormat="1" ht="33.75" x14ac:dyDescent="0.2">
      <c r="A1535" s="198"/>
      <c r="B1535" s="199" t="s">
        <v>430</v>
      </c>
      <c r="C1535" s="1037" t="s">
        <v>431</v>
      </c>
      <c r="D1535" s="1037"/>
      <c r="E1535" s="1037"/>
      <c r="F1535" s="1037"/>
      <c r="G1535" s="1037"/>
      <c r="H1535" s="1037"/>
      <c r="I1535" s="1037"/>
      <c r="J1535" s="1037"/>
      <c r="K1535" s="1037"/>
      <c r="L1535" s="1037"/>
      <c r="M1535" s="1037"/>
      <c r="N1535" s="1046"/>
      <c r="V1535" s="189"/>
      <c r="W1535" s="195"/>
      <c r="X1535" s="195"/>
      <c r="Y1535" s="163" t="s">
        <v>431</v>
      </c>
      <c r="AC1535" s="195"/>
      <c r="AF1535" s="207"/>
    </row>
    <row r="1536" spans="1:32" s="160" customFormat="1" ht="12" x14ac:dyDescent="0.2">
      <c r="A1536" s="198"/>
      <c r="B1536" s="199" t="s">
        <v>3134</v>
      </c>
      <c r="C1536" s="1037" t="s">
        <v>3135</v>
      </c>
      <c r="D1536" s="1037"/>
      <c r="E1536" s="1037"/>
      <c r="F1536" s="1037"/>
      <c r="G1536" s="1037"/>
      <c r="H1536" s="1037"/>
      <c r="I1536" s="1037"/>
      <c r="J1536" s="1037"/>
      <c r="K1536" s="1037"/>
      <c r="L1536" s="1037"/>
      <c r="M1536" s="1037"/>
      <c r="N1536" s="1046"/>
      <c r="V1536" s="189"/>
      <c r="W1536" s="195"/>
      <c r="X1536" s="195"/>
      <c r="Y1536" s="163" t="s">
        <v>3135</v>
      </c>
      <c r="AC1536" s="195"/>
      <c r="AF1536" s="207"/>
    </row>
    <row r="1537" spans="1:32" s="160" customFormat="1" ht="12" x14ac:dyDescent="0.2">
      <c r="A1537" s="200"/>
      <c r="B1537" s="199" t="s">
        <v>423</v>
      </c>
      <c r="C1537" s="1037" t="s">
        <v>432</v>
      </c>
      <c r="D1537" s="1037"/>
      <c r="E1537" s="1037"/>
      <c r="F1537" s="201"/>
      <c r="G1537" s="201"/>
      <c r="H1537" s="201"/>
      <c r="I1537" s="201"/>
      <c r="J1537" s="202">
        <v>1345.96</v>
      </c>
      <c r="K1537" s="201" t="s">
        <v>3136</v>
      </c>
      <c r="L1537" s="202">
        <v>153.52000000000001</v>
      </c>
      <c r="M1537" s="201"/>
      <c r="N1537" s="203"/>
      <c r="V1537" s="189"/>
      <c r="W1537" s="195"/>
      <c r="X1537" s="195"/>
      <c r="Z1537" s="163" t="s">
        <v>432</v>
      </c>
      <c r="AC1537" s="195"/>
      <c r="AF1537" s="207"/>
    </row>
    <row r="1538" spans="1:32" s="160" customFormat="1" ht="12" x14ac:dyDescent="0.2">
      <c r="A1538" s="200"/>
      <c r="B1538" s="199" t="s">
        <v>434</v>
      </c>
      <c r="C1538" s="1037" t="s">
        <v>435</v>
      </c>
      <c r="D1538" s="1037"/>
      <c r="E1538" s="1037"/>
      <c r="F1538" s="201"/>
      <c r="G1538" s="201"/>
      <c r="H1538" s="201"/>
      <c r="I1538" s="201"/>
      <c r="J1538" s="202">
        <v>118.09</v>
      </c>
      <c r="K1538" s="201" t="s">
        <v>3136</v>
      </c>
      <c r="L1538" s="202">
        <v>13.47</v>
      </c>
      <c r="M1538" s="201"/>
      <c r="N1538" s="203"/>
      <c r="V1538" s="189"/>
      <c r="W1538" s="195"/>
      <c r="X1538" s="195"/>
      <c r="Z1538" s="163" t="s">
        <v>435</v>
      </c>
      <c r="AC1538" s="195"/>
      <c r="AF1538" s="207"/>
    </row>
    <row r="1539" spans="1:32" s="160" customFormat="1" ht="12" x14ac:dyDescent="0.2">
      <c r="A1539" s="200"/>
      <c r="B1539" s="199" t="s">
        <v>437</v>
      </c>
      <c r="C1539" s="1037" t="s">
        <v>438</v>
      </c>
      <c r="D1539" s="1037"/>
      <c r="E1539" s="1037"/>
      <c r="F1539" s="201"/>
      <c r="G1539" s="201"/>
      <c r="H1539" s="201"/>
      <c r="I1539" s="201"/>
      <c r="J1539" s="202">
        <v>14.95</v>
      </c>
      <c r="K1539" s="201" t="s">
        <v>3136</v>
      </c>
      <c r="L1539" s="202">
        <v>1.71</v>
      </c>
      <c r="M1539" s="201"/>
      <c r="N1539" s="203"/>
      <c r="V1539" s="189"/>
      <c r="W1539" s="195"/>
      <c r="X1539" s="195"/>
      <c r="Z1539" s="163" t="s">
        <v>438</v>
      </c>
      <c r="AC1539" s="195"/>
      <c r="AF1539" s="207"/>
    </row>
    <row r="1540" spans="1:32" s="160" customFormat="1" ht="12" x14ac:dyDescent="0.2">
      <c r="A1540" s="200"/>
      <c r="B1540" s="199" t="s">
        <v>439</v>
      </c>
      <c r="C1540" s="1037" t="s">
        <v>440</v>
      </c>
      <c r="D1540" s="1037"/>
      <c r="E1540" s="1037"/>
      <c r="F1540" s="201"/>
      <c r="G1540" s="201"/>
      <c r="H1540" s="201"/>
      <c r="I1540" s="201"/>
      <c r="J1540" s="202">
        <v>434.65</v>
      </c>
      <c r="K1540" s="201"/>
      <c r="L1540" s="202">
        <v>37.770000000000003</v>
      </c>
      <c r="M1540" s="201"/>
      <c r="N1540" s="203"/>
      <c r="V1540" s="189"/>
      <c r="W1540" s="195"/>
      <c r="X1540" s="195"/>
      <c r="Z1540" s="163" t="s">
        <v>440</v>
      </c>
      <c r="AC1540" s="195"/>
      <c r="AF1540" s="207"/>
    </row>
    <row r="1541" spans="1:32" s="160" customFormat="1" ht="12" x14ac:dyDescent="0.2">
      <c r="A1541" s="196"/>
      <c r="B1541" s="204" t="s">
        <v>1973</v>
      </c>
      <c r="C1541" s="1048" t="s">
        <v>3157</v>
      </c>
      <c r="D1541" s="1048"/>
      <c r="E1541" s="1048"/>
      <c r="F1541" s="205" t="s">
        <v>347</v>
      </c>
      <c r="G1541" s="205" t="s">
        <v>489</v>
      </c>
      <c r="H1541" s="205"/>
      <c r="I1541" s="205" t="s">
        <v>489</v>
      </c>
      <c r="J1541" s="199"/>
      <c r="K1541" s="201"/>
      <c r="L1541" s="202"/>
      <c r="M1541" s="201"/>
      <c r="N1541" s="206"/>
      <c r="V1541" s="189"/>
      <c r="W1541" s="195"/>
      <c r="X1541" s="195"/>
      <c r="AC1541" s="195"/>
      <c r="AF1541" s="207" t="s">
        <v>3157</v>
      </c>
    </row>
    <row r="1542" spans="1:32" s="160" customFormat="1" ht="12" x14ac:dyDescent="0.2">
      <c r="A1542" s="196"/>
      <c r="B1542" s="204" t="s">
        <v>3158</v>
      </c>
      <c r="C1542" s="1048" t="s">
        <v>3159</v>
      </c>
      <c r="D1542" s="1048"/>
      <c r="E1542" s="1048"/>
      <c r="F1542" s="205" t="s">
        <v>347</v>
      </c>
      <c r="G1542" s="205" t="s">
        <v>1004</v>
      </c>
      <c r="H1542" s="205"/>
      <c r="I1542" s="205" t="s">
        <v>3559</v>
      </c>
      <c r="J1542" s="199"/>
      <c r="K1542" s="201"/>
      <c r="L1542" s="202"/>
      <c r="M1542" s="201"/>
      <c r="N1542" s="206"/>
      <c r="V1542" s="189"/>
      <c r="W1542" s="195"/>
      <c r="X1542" s="195"/>
      <c r="AC1542" s="195"/>
      <c r="AF1542" s="207" t="s">
        <v>3159</v>
      </c>
    </row>
    <row r="1543" spans="1:32" s="160" customFormat="1" ht="12" x14ac:dyDescent="0.2">
      <c r="A1543" s="196"/>
      <c r="B1543" s="204" t="s">
        <v>3161</v>
      </c>
      <c r="C1543" s="1048" t="s">
        <v>3162</v>
      </c>
      <c r="D1543" s="1048"/>
      <c r="E1543" s="1048"/>
      <c r="F1543" s="205" t="s">
        <v>1017</v>
      </c>
      <c r="G1543" s="205" t="s">
        <v>489</v>
      </c>
      <c r="H1543" s="205"/>
      <c r="I1543" s="205" t="s">
        <v>489</v>
      </c>
      <c r="J1543" s="199"/>
      <c r="K1543" s="201"/>
      <c r="L1543" s="202"/>
      <c r="M1543" s="201"/>
      <c r="N1543" s="206"/>
      <c r="V1543" s="189"/>
      <c r="W1543" s="195"/>
      <c r="X1543" s="195"/>
      <c r="AC1543" s="195"/>
      <c r="AF1543" s="207" t="s">
        <v>3162</v>
      </c>
    </row>
    <row r="1544" spans="1:32" s="160" customFormat="1" ht="12" x14ac:dyDescent="0.2">
      <c r="A1544" s="196"/>
      <c r="B1544" s="204" t="s">
        <v>3161</v>
      </c>
      <c r="C1544" s="1048" t="s">
        <v>2532</v>
      </c>
      <c r="D1544" s="1048"/>
      <c r="E1544" s="1048"/>
      <c r="F1544" s="205" t="s">
        <v>488</v>
      </c>
      <c r="G1544" s="205" t="s">
        <v>489</v>
      </c>
      <c r="H1544" s="205"/>
      <c r="I1544" s="205" t="s">
        <v>489</v>
      </c>
      <c r="J1544" s="199"/>
      <c r="K1544" s="201"/>
      <c r="L1544" s="202"/>
      <c r="M1544" s="201"/>
      <c r="N1544" s="206"/>
      <c r="V1544" s="189"/>
      <c r="W1544" s="195"/>
      <c r="X1544" s="195"/>
      <c r="AC1544" s="195"/>
      <c r="AF1544" s="207" t="s">
        <v>2532</v>
      </c>
    </row>
    <row r="1545" spans="1:32" s="160" customFormat="1" ht="12" x14ac:dyDescent="0.2">
      <c r="A1545" s="196"/>
      <c r="B1545" s="204" t="s">
        <v>3163</v>
      </c>
      <c r="C1545" s="1048" t="s">
        <v>3164</v>
      </c>
      <c r="D1545" s="1048"/>
      <c r="E1545" s="1048"/>
      <c r="F1545" s="205" t="s">
        <v>1017</v>
      </c>
      <c r="G1545" s="205" t="s">
        <v>489</v>
      </c>
      <c r="H1545" s="205"/>
      <c r="I1545" s="205" t="s">
        <v>489</v>
      </c>
      <c r="J1545" s="199"/>
      <c r="K1545" s="201"/>
      <c r="L1545" s="202"/>
      <c r="M1545" s="201"/>
      <c r="N1545" s="206"/>
      <c r="V1545" s="189"/>
      <c r="W1545" s="195"/>
      <c r="X1545" s="195"/>
      <c r="AC1545" s="195"/>
      <c r="AF1545" s="207" t="s">
        <v>3164</v>
      </c>
    </row>
    <row r="1546" spans="1:32" s="160" customFormat="1" ht="12" x14ac:dyDescent="0.2">
      <c r="A1546" s="196"/>
      <c r="B1546" s="204" t="s">
        <v>3165</v>
      </c>
      <c r="C1546" s="1048" t="s">
        <v>3166</v>
      </c>
      <c r="D1546" s="1048"/>
      <c r="E1546" s="1048"/>
      <c r="F1546" s="205" t="s">
        <v>1017</v>
      </c>
      <c r="G1546" s="205" t="s">
        <v>489</v>
      </c>
      <c r="H1546" s="205"/>
      <c r="I1546" s="205" t="s">
        <v>489</v>
      </c>
      <c r="J1546" s="199"/>
      <c r="K1546" s="201"/>
      <c r="L1546" s="202"/>
      <c r="M1546" s="201"/>
      <c r="N1546" s="206"/>
      <c r="V1546" s="189"/>
      <c r="W1546" s="195"/>
      <c r="X1546" s="195"/>
      <c r="AC1546" s="195"/>
      <c r="AF1546" s="207" t="s">
        <v>3166</v>
      </c>
    </row>
    <row r="1547" spans="1:32" s="160" customFormat="1" ht="22.5" x14ac:dyDescent="0.2">
      <c r="A1547" s="200"/>
      <c r="B1547" s="199"/>
      <c r="C1547" s="1037" t="s">
        <v>443</v>
      </c>
      <c r="D1547" s="1037"/>
      <c r="E1547" s="1037"/>
      <c r="F1547" s="201" t="s">
        <v>444</v>
      </c>
      <c r="G1547" s="201" t="s">
        <v>1890</v>
      </c>
      <c r="H1547" s="201" t="s">
        <v>3136</v>
      </c>
      <c r="I1547" s="201" t="s">
        <v>3560</v>
      </c>
      <c r="J1547" s="202"/>
      <c r="K1547" s="201"/>
      <c r="L1547" s="202"/>
      <c r="M1547" s="201"/>
      <c r="N1547" s="203"/>
      <c r="V1547" s="189"/>
      <c r="W1547" s="195"/>
      <c r="X1547" s="195"/>
      <c r="AA1547" s="163" t="s">
        <v>443</v>
      </c>
      <c r="AC1547" s="195"/>
      <c r="AF1547" s="207"/>
    </row>
    <row r="1548" spans="1:32" s="160" customFormat="1" ht="12" x14ac:dyDescent="0.2">
      <c r="A1548" s="200"/>
      <c r="B1548" s="199"/>
      <c r="C1548" s="1037" t="s">
        <v>447</v>
      </c>
      <c r="D1548" s="1037"/>
      <c r="E1548" s="1037"/>
      <c r="F1548" s="201" t="s">
        <v>444</v>
      </c>
      <c r="G1548" s="201" t="s">
        <v>3260</v>
      </c>
      <c r="H1548" s="201" t="s">
        <v>3136</v>
      </c>
      <c r="I1548" s="201" t="s">
        <v>3561</v>
      </c>
      <c r="J1548" s="202"/>
      <c r="K1548" s="201"/>
      <c r="L1548" s="202"/>
      <c r="M1548" s="201"/>
      <c r="N1548" s="203"/>
      <c r="V1548" s="189"/>
      <c r="W1548" s="195"/>
      <c r="X1548" s="195"/>
      <c r="AA1548" s="163" t="s">
        <v>447</v>
      </c>
      <c r="AC1548" s="195"/>
      <c r="AF1548" s="207"/>
    </row>
    <row r="1549" spans="1:32" s="160" customFormat="1" ht="12" x14ac:dyDescent="0.2">
      <c r="A1549" s="200"/>
      <c r="B1549" s="199"/>
      <c r="C1549" s="1047" t="s">
        <v>450</v>
      </c>
      <c r="D1549" s="1047"/>
      <c r="E1549" s="1047"/>
      <c r="F1549" s="208"/>
      <c r="G1549" s="208"/>
      <c r="H1549" s="208"/>
      <c r="I1549" s="208"/>
      <c r="J1549" s="209">
        <v>1898.7</v>
      </c>
      <c r="K1549" s="208"/>
      <c r="L1549" s="209">
        <v>204.76</v>
      </c>
      <c r="M1549" s="208"/>
      <c r="N1549" s="210"/>
      <c r="V1549" s="189"/>
      <c r="W1549" s="195"/>
      <c r="X1549" s="195"/>
      <c r="AB1549" s="163" t="s">
        <v>450</v>
      </c>
      <c r="AC1549" s="195"/>
      <c r="AF1549" s="207"/>
    </row>
    <row r="1550" spans="1:32" s="160" customFormat="1" ht="12" x14ac:dyDescent="0.2">
      <c r="A1550" s="200"/>
      <c r="B1550" s="199"/>
      <c r="C1550" s="1037" t="s">
        <v>451</v>
      </c>
      <c r="D1550" s="1037"/>
      <c r="E1550" s="1037"/>
      <c r="F1550" s="201"/>
      <c r="G1550" s="201"/>
      <c r="H1550" s="201"/>
      <c r="I1550" s="201"/>
      <c r="J1550" s="202"/>
      <c r="K1550" s="201"/>
      <c r="L1550" s="202">
        <v>155.22999999999999</v>
      </c>
      <c r="M1550" s="201"/>
      <c r="N1550" s="203"/>
      <c r="V1550" s="189"/>
      <c r="W1550" s="195"/>
      <c r="X1550" s="195"/>
      <c r="AA1550" s="163" t="s">
        <v>451</v>
      </c>
      <c r="AC1550" s="195"/>
      <c r="AF1550" s="207"/>
    </row>
    <row r="1551" spans="1:32" s="160" customFormat="1" ht="45" x14ac:dyDescent="0.2">
      <c r="A1551" s="200"/>
      <c r="B1551" s="199" t="s">
        <v>2540</v>
      </c>
      <c r="C1551" s="1037" t="s">
        <v>2541</v>
      </c>
      <c r="D1551" s="1037"/>
      <c r="E1551" s="1037"/>
      <c r="F1551" s="201" t="s">
        <v>454</v>
      </c>
      <c r="G1551" s="201" t="s">
        <v>1241</v>
      </c>
      <c r="H1551" s="201"/>
      <c r="I1551" s="201" t="s">
        <v>1241</v>
      </c>
      <c r="J1551" s="202"/>
      <c r="K1551" s="201"/>
      <c r="L1551" s="202">
        <v>187.83</v>
      </c>
      <c r="M1551" s="201"/>
      <c r="N1551" s="203"/>
      <c r="V1551" s="189"/>
      <c r="W1551" s="195"/>
      <c r="X1551" s="195"/>
      <c r="AA1551" s="163" t="s">
        <v>2541</v>
      </c>
      <c r="AC1551" s="195"/>
      <c r="AF1551" s="207"/>
    </row>
    <row r="1552" spans="1:32" s="160" customFormat="1" ht="45" x14ac:dyDescent="0.2">
      <c r="A1552" s="200"/>
      <c r="B1552" s="199" t="s">
        <v>2542</v>
      </c>
      <c r="C1552" s="1037" t="s">
        <v>2543</v>
      </c>
      <c r="D1552" s="1037"/>
      <c r="E1552" s="1037"/>
      <c r="F1552" s="201" t="s">
        <v>454</v>
      </c>
      <c r="G1552" s="201" t="s">
        <v>974</v>
      </c>
      <c r="H1552" s="201"/>
      <c r="I1552" s="201" t="s">
        <v>974</v>
      </c>
      <c r="J1552" s="202"/>
      <c r="K1552" s="201"/>
      <c r="L1552" s="202">
        <v>111.77</v>
      </c>
      <c r="M1552" s="201"/>
      <c r="N1552" s="203"/>
      <c r="V1552" s="189"/>
      <c r="W1552" s="195"/>
      <c r="X1552" s="195"/>
      <c r="AA1552" s="163" t="s">
        <v>2543</v>
      </c>
      <c r="AC1552" s="195"/>
      <c r="AF1552" s="207"/>
    </row>
    <row r="1553" spans="1:32" s="160" customFormat="1" ht="12" x14ac:dyDescent="0.2">
      <c r="A1553" s="211"/>
      <c r="B1553" s="212"/>
      <c r="C1553" s="1039" t="s">
        <v>459</v>
      </c>
      <c r="D1553" s="1039"/>
      <c r="E1553" s="1039"/>
      <c r="F1553" s="192"/>
      <c r="G1553" s="192"/>
      <c r="H1553" s="192"/>
      <c r="I1553" s="192"/>
      <c r="J1553" s="193"/>
      <c r="K1553" s="192"/>
      <c r="L1553" s="193">
        <v>504.36</v>
      </c>
      <c r="M1553" s="208"/>
      <c r="N1553" s="194"/>
      <c r="V1553" s="189"/>
      <c r="W1553" s="195"/>
      <c r="X1553" s="195"/>
      <c r="AC1553" s="195" t="s">
        <v>459</v>
      </c>
      <c r="AF1553" s="207"/>
    </row>
    <row r="1554" spans="1:32" s="160" customFormat="1" ht="33.75" x14ac:dyDescent="0.2">
      <c r="A1554" s="190" t="s">
        <v>2102</v>
      </c>
      <c r="B1554" s="191" t="s">
        <v>3262</v>
      </c>
      <c r="C1554" s="1039" t="s">
        <v>3562</v>
      </c>
      <c r="D1554" s="1039"/>
      <c r="E1554" s="1039"/>
      <c r="F1554" s="192" t="s">
        <v>347</v>
      </c>
      <c r="G1554" s="192"/>
      <c r="H1554" s="192"/>
      <c r="I1554" s="192" t="s">
        <v>3559</v>
      </c>
      <c r="J1554" s="193">
        <v>93.52</v>
      </c>
      <c r="K1554" s="192"/>
      <c r="L1554" s="193">
        <v>812.69</v>
      </c>
      <c r="M1554" s="192"/>
      <c r="N1554" s="194"/>
      <c r="V1554" s="189"/>
      <c r="W1554" s="195"/>
      <c r="X1554" s="195" t="s">
        <v>3562</v>
      </c>
      <c r="AC1554" s="195"/>
      <c r="AF1554" s="207"/>
    </row>
    <row r="1555" spans="1:32" s="160" customFormat="1" ht="12" x14ac:dyDescent="0.2">
      <c r="A1555" s="211"/>
      <c r="B1555" s="212"/>
      <c r="C1555" s="168" t="s">
        <v>462</v>
      </c>
      <c r="D1555" s="213"/>
      <c r="E1555" s="213"/>
      <c r="F1555" s="214"/>
      <c r="G1555" s="214"/>
      <c r="H1555" s="214"/>
      <c r="I1555" s="214"/>
      <c r="J1555" s="215"/>
      <c r="K1555" s="214"/>
      <c r="L1555" s="215"/>
      <c r="M1555" s="216"/>
      <c r="N1555" s="217"/>
      <c r="V1555" s="189"/>
      <c r="W1555" s="195"/>
      <c r="X1555" s="195"/>
      <c r="AC1555" s="195"/>
      <c r="AF1555" s="207"/>
    </row>
    <row r="1556" spans="1:32" s="160" customFormat="1" ht="22.5" x14ac:dyDescent="0.2">
      <c r="A1556" s="190" t="s">
        <v>2105</v>
      </c>
      <c r="B1556" s="191" t="s">
        <v>3193</v>
      </c>
      <c r="C1556" s="1039" t="s">
        <v>3194</v>
      </c>
      <c r="D1556" s="1039"/>
      <c r="E1556" s="1039"/>
      <c r="F1556" s="192" t="s">
        <v>1017</v>
      </c>
      <c r="G1556" s="192"/>
      <c r="H1556" s="192"/>
      <c r="I1556" s="192" t="s">
        <v>423</v>
      </c>
      <c r="J1556" s="193"/>
      <c r="K1556" s="192"/>
      <c r="L1556" s="193"/>
      <c r="M1556" s="192"/>
      <c r="N1556" s="194"/>
      <c r="V1556" s="189"/>
      <c r="W1556" s="195"/>
      <c r="X1556" s="195" t="s">
        <v>3194</v>
      </c>
      <c r="AC1556" s="195"/>
      <c r="AF1556" s="207"/>
    </row>
    <row r="1557" spans="1:32" s="160" customFormat="1" ht="33.75" x14ac:dyDescent="0.2">
      <c r="A1557" s="198"/>
      <c r="B1557" s="199" t="s">
        <v>430</v>
      </c>
      <c r="C1557" s="1037" t="s">
        <v>431</v>
      </c>
      <c r="D1557" s="1037"/>
      <c r="E1557" s="1037"/>
      <c r="F1557" s="1037"/>
      <c r="G1557" s="1037"/>
      <c r="H1557" s="1037"/>
      <c r="I1557" s="1037"/>
      <c r="J1557" s="1037"/>
      <c r="K1557" s="1037"/>
      <c r="L1557" s="1037"/>
      <c r="M1557" s="1037"/>
      <c r="N1557" s="1046"/>
      <c r="V1557" s="189"/>
      <c r="W1557" s="195"/>
      <c r="X1557" s="195"/>
      <c r="Y1557" s="163" t="s">
        <v>431</v>
      </c>
      <c r="AC1557" s="195"/>
      <c r="AF1557" s="207"/>
    </row>
    <row r="1558" spans="1:32" s="160" customFormat="1" ht="12" x14ac:dyDescent="0.2">
      <c r="A1558" s="198"/>
      <c r="B1558" s="199" t="s">
        <v>3134</v>
      </c>
      <c r="C1558" s="1037" t="s">
        <v>3135</v>
      </c>
      <c r="D1558" s="1037"/>
      <c r="E1558" s="1037"/>
      <c r="F1558" s="1037"/>
      <c r="G1558" s="1037"/>
      <c r="H1558" s="1037"/>
      <c r="I1558" s="1037"/>
      <c r="J1558" s="1037"/>
      <c r="K1558" s="1037"/>
      <c r="L1558" s="1037"/>
      <c r="M1558" s="1037"/>
      <c r="N1558" s="1046"/>
      <c r="V1558" s="189"/>
      <c r="W1558" s="195"/>
      <c r="X1558" s="195"/>
      <c r="Y1558" s="163" t="s">
        <v>3135</v>
      </c>
      <c r="AC1558" s="195"/>
      <c r="AF1558" s="207"/>
    </row>
    <row r="1559" spans="1:32" s="160" customFormat="1" ht="12" x14ac:dyDescent="0.2">
      <c r="A1559" s="200"/>
      <c r="B1559" s="199" t="s">
        <v>423</v>
      </c>
      <c r="C1559" s="1037" t="s">
        <v>432</v>
      </c>
      <c r="D1559" s="1037"/>
      <c r="E1559" s="1037"/>
      <c r="F1559" s="201"/>
      <c r="G1559" s="201"/>
      <c r="H1559" s="201"/>
      <c r="I1559" s="201"/>
      <c r="J1559" s="202">
        <v>9.6</v>
      </c>
      <c r="K1559" s="201" t="s">
        <v>3136</v>
      </c>
      <c r="L1559" s="202">
        <v>12.6</v>
      </c>
      <c r="M1559" s="201"/>
      <c r="N1559" s="203"/>
      <c r="V1559" s="189"/>
      <c r="W1559" s="195"/>
      <c r="X1559" s="195"/>
      <c r="Z1559" s="163" t="s">
        <v>432</v>
      </c>
      <c r="AC1559" s="195"/>
      <c r="AF1559" s="207"/>
    </row>
    <row r="1560" spans="1:32" s="160" customFormat="1" ht="12" x14ac:dyDescent="0.2">
      <c r="A1560" s="200"/>
      <c r="B1560" s="199" t="s">
        <v>434</v>
      </c>
      <c r="C1560" s="1037" t="s">
        <v>435</v>
      </c>
      <c r="D1560" s="1037"/>
      <c r="E1560" s="1037"/>
      <c r="F1560" s="201"/>
      <c r="G1560" s="201"/>
      <c r="H1560" s="201"/>
      <c r="I1560" s="201"/>
      <c r="J1560" s="202">
        <v>1.47</v>
      </c>
      <c r="K1560" s="201" t="s">
        <v>3136</v>
      </c>
      <c r="L1560" s="202">
        <v>1.93</v>
      </c>
      <c r="M1560" s="201"/>
      <c r="N1560" s="203"/>
      <c r="V1560" s="189"/>
      <c r="W1560" s="195"/>
      <c r="X1560" s="195"/>
      <c r="Z1560" s="163" t="s">
        <v>435</v>
      </c>
      <c r="AC1560" s="195"/>
      <c r="AF1560" s="207"/>
    </row>
    <row r="1561" spans="1:32" s="160" customFormat="1" ht="12" x14ac:dyDescent="0.2">
      <c r="A1561" s="200"/>
      <c r="B1561" s="199" t="s">
        <v>437</v>
      </c>
      <c r="C1561" s="1037" t="s">
        <v>438</v>
      </c>
      <c r="D1561" s="1037"/>
      <c r="E1561" s="1037"/>
      <c r="F1561" s="201"/>
      <c r="G1561" s="201"/>
      <c r="H1561" s="201"/>
      <c r="I1561" s="201"/>
      <c r="J1561" s="202">
        <v>0.12</v>
      </c>
      <c r="K1561" s="201" t="s">
        <v>3136</v>
      </c>
      <c r="L1561" s="202">
        <v>0.16</v>
      </c>
      <c r="M1561" s="201"/>
      <c r="N1561" s="203"/>
      <c r="V1561" s="189"/>
      <c r="W1561" s="195"/>
      <c r="X1561" s="195"/>
      <c r="Z1561" s="163" t="s">
        <v>438</v>
      </c>
      <c r="AC1561" s="195"/>
      <c r="AF1561" s="207"/>
    </row>
    <row r="1562" spans="1:32" s="160" customFormat="1" ht="12" x14ac:dyDescent="0.2">
      <c r="A1562" s="200"/>
      <c r="B1562" s="199" t="s">
        <v>439</v>
      </c>
      <c r="C1562" s="1037" t="s">
        <v>440</v>
      </c>
      <c r="D1562" s="1037"/>
      <c r="E1562" s="1037"/>
      <c r="F1562" s="201"/>
      <c r="G1562" s="201"/>
      <c r="H1562" s="201"/>
      <c r="I1562" s="201"/>
      <c r="J1562" s="202">
        <v>4.0999999999999996</v>
      </c>
      <c r="K1562" s="201"/>
      <c r="L1562" s="202">
        <v>4.0999999999999996</v>
      </c>
      <c r="M1562" s="201"/>
      <c r="N1562" s="203"/>
      <c r="V1562" s="189"/>
      <c r="W1562" s="195"/>
      <c r="X1562" s="195"/>
      <c r="Z1562" s="163" t="s">
        <v>440</v>
      </c>
      <c r="AC1562" s="195"/>
      <c r="AF1562" s="207"/>
    </row>
    <row r="1563" spans="1:32" s="160" customFormat="1" ht="12" x14ac:dyDescent="0.2">
      <c r="A1563" s="196"/>
      <c r="B1563" s="204" t="s">
        <v>3196</v>
      </c>
      <c r="C1563" s="1048" t="s">
        <v>3197</v>
      </c>
      <c r="D1563" s="1048"/>
      <c r="E1563" s="1048"/>
      <c r="F1563" s="205" t="s">
        <v>1017</v>
      </c>
      <c r="G1563" s="205" t="s">
        <v>423</v>
      </c>
      <c r="H1563" s="205"/>
      <c r="I1563" s="205" t="s">
        <v>423</v>
      </c>
      <c r="J1563" s="199"/>
      <c r="K1563" s="201"/>
      <c r="L1563" s="202"/>
      <c r="M1563" s="201"/>
      <c r="N1563" s="206"/>
      <c r="V1563" s="189"/>
      <c r="W1563" s="195"/>
      <c r="X1563" s="195"/>
      <c r="AC1563" s="195"/>
      <c r="AF1563" s="207" t="s">
        <v>3197</v>
      </c>
    </row>
    <row r="1564" spans="1:32" s="160" customFormat="1" ht="12" x14ac:dyDescent="0.2">
      <c r="A1564" s="200"/>
      <c r="B1564" s="199"/>
      <c r="C1564" s="1037" t="s">
        <v>443</v>
      </c>
      <c r="D1564" s="1037"/>
      <c r="E1564" s="1037"/>
      <c r="F1564" s="201" t="s">
        <v>444</v>
      </c>
      <c r="G1564" s="201" t="s">
        <v>3198</v>
      </c>
      <c r="H1564" s="201" t="s">
        <v>3136</v>
      </c>
      <c r="I1564" s="201" t="s">
        <v>3309</v>
      </c>
      <c r="J1564" s="202"/>
      <c r="K1564" s="201"/>
      <c r="L1564" s="202"/>
      <c r="M1564" s="201"/>
      <c r="N1564" s="203"/>
      <c r="V1564" s="189"/>
      <c r="W1564" s="195"/>
      <c r="X1564" s="195"/>
      <c r="AA1564" s="163" t="s">
        <v>443</v>
      </c>
      <c r="AC1564" s="195"/>
      <c r="AF1564" s="207"/>
    </row>
    <row r="1565" spans="1:32" s="160" customFormat="1" ht="12" x14ac:dyDescent="0.2">
      <c r="A1565" s="200"/>
      <c r="B1565" s="199"/>
      <c r="C1565" s="1037" t="s">
        <v>447</v>
      </c>
      <c r="D1565" s="1037"/>
      <c r="E1565" s="1037"/>
      <c r="F1565" s="201" t="s">
        <v>444</v>
      </c>
      <c r="G1565" s="201" t="s">
        <v>2649</v>
      </c>
      <c r="H1565" s="201" t="s">
        <v>3136</v>
      </c>
      <c r="I1565" s="201" t="s">
        <v>3297</v>
      </c>
      <c r="J1565" s="202"/>
      <c r="K1565" s="201"/>
      <c r="L1565" s="202"/>
      <c r="M1565" s="201"/>
      <c r="N1565" s="203"/>
      <c r="V1565" s="189"/>
      <c r="W1565" s="195"/>
      <c r="X1565" s="195"/>
      <c r="AA1565" s="163" t="s">
        <v>447</v>
      </c>
      <c r="AC1565" s="195"/>
      <c r="AF1565" s="207"/>
    </row>
    <row r="1566" spans="1:32" s="160" customFormat="1" ht="12" x14ac:dyDescent="0.2">
      <c r="A1566" s="200"/>
      <c r="B1566" s="199"/>
      <c r="C1566" s="1047" t="s">
        <v>450</v>
      </c>
      <c r="D1566" s="1047"/>
      <c r="E1566" s="1047"/>
      <c r="F1566" s="208"/>
      <c r="G1566" s="208"/>
      <c r="H1566" s="208"/>
      <c r="I1566" s="208"/>
      <c r="J1566" s="209">
        <v>15.17</v>
      </c>
      <c r="K1566" s="208"/>
      <c r="L1566" s="209">
        <v>18.63</v>
      </c>
      <c r="M1566" s="208"/>
      <c r="N1566" s="210"/>
      <c r="V1566" s="189"/>
      <c r="W1566" s="195"/>
      <c r="X1566" s="195"/>
      <c r="AB1566" s="163" t="s">
        <v>450</v>
      </c>
      <c r="AC1566" s="195"/>
      <c r="AF1566" s="207"/>
    </row>
    <row r="1567" spans="1:32" s="160" customFormat="1" ht="12" x14ac:dyDescent="0.2">
      <c r="A1567" s="200"/>
      <c r="B1567" s="199"/>
      <c r="C1567" s="1037" t="s">
        <v>451</v>
      </c>
      <c r="D1567" s="1037"/>
      <c r="E1567" s="1037"/>
      <c r="F1567" s="201"/>
      <c r="G1567" s="201"/>
      <c r="H1567" s="201"/>
      <c r="I1567" s="201"/>
      <c r="J1567" s="202"/>
      <c r="K1567" s="201"/>
      <c r="L1567" s="202">
        <v>12.76</v>
      </c>
      <c r="M1567" s="201"/>
      <c r="N1567" s="203"/>
      <c r="V1567" s="189"/>
      <c r="W1567" s="195"/>
      <c r="X1567" s="195"/>
      <c r="AA1567" s="163" t="s">
        <v>451</v>
      </c>
      <c r="AC1567" s="195"/>
      <c r="AF1567" s="207"/>
    </row>
    <row r="1568" spans="1:32" s="160" customFormat="1" ht="45" x14ac:dyDescent="0.2">
      <c r="A1568" s="200"/>
      <c r="B1568" s="199" t="s">
        <v>2540</v>
      </c>
      <c r="C1568" s="1037" t="s">
        <v>2541</v>
      </c>
      <c r="D1568" s="1037"/>
      <c r="E1568" s="1037"/>
      <c r="F1568" s="201" t="s">
        <v>454</v>
      </c>
      <c r="G1568" s="201" t="s">
        <v>1241</v>
      </c>
      <c r="H1568" s="201"/>
      <c r="I1568" s="201" t="s">
        <v>1241</v>
      </c>
      <c r="J1568" s="202"/>
      <c r="K1568" s="201"/>
      <c r="L1568" s="202">
        <v>15.44</v>
      </c>
      <c r="M1568" s="201"/>
      <c r="N1568" s="203"/>
      <c r="V1568" s="189"/>
      <c r="W1568" s="195"/>
      <c r="X1568" s="195"/>
      <c r="AA1568" s="163" t="s">
        <v>2541</v>
      </c>
      <c r="AC1568" s="195"/>
      <c r="AF1568" s="207"/>
    </row>
    <row r="1569" spans="1:32" s="160" customFormat="1" ht="45" x14ac:dyDescent="0.2">
      <c r="A1569" s="200"/>
      <c r="B1569" s="199" t="s">
        <v>2542</v>
      </c>
      <c r="C1569" s="1037" t="s">
        <v>2543</v>
      </c>
      <c r="D1569" s="1037"/>
      <c r="E1569" s="1037"/>
      <c r="F1569" s="201" t="s">
        <v>454</v>
      </c>
      <c r="G1569" s="201" t="s">
        <v>974</v>
      </c>
      <c r="H1569" s="201"/>
      <c r="I1569" s="201" t="s">
        <v>974</v>
      </c>
      <c r="J1569" s="202"/>
      <c r="K1569" s="201"/>
      <c r="L1569" s="202">
        <v>9.19</v>
      </c>
      <c r="M1569" s="201"/>
      <c r="N1569" s="203"/>
      <c r="V1569" s="189"/>
      <c r="W1569" s="195"/>
      <c r="X1569" s="195"/>
      <c r="AA1569" s="163" t="s">
        <v>2543</v>
      </c>
      <c r="AC1569" s="195"/>
      <c r="AF1569" s="207"/>
    </row>
    <row r="1570" spans="1:32" s="160" customFormat="1" ht="12" x14ac:dyDescent="0.2">
      <c r="A1570" s="211"/>
      <c r="B1570" s="212"/>
      <c r="C1570" s="1039" t="s">
        <v>459</v>
      </c>
      <c r="D1570" s="1039"/>
      <c r="E1570" s="1039"/>
      <c r="F1570" s="192"/>
      <c r="G1570" s="192"/>
      <c r="H1570" s="192"/>
      <c r="I1570" s="192"/>
      <c r="J1570" s="193"/>
      <c r="K1570" s="192"/>
      <c r="L1570" s="193">
        <v>43.26</v>
      </c>
      <c r="M1570" s="208"/>
      <c r="N1570" s="194"/>
      <c r="V1570" s="189"/>
      <c r="W1570" s="195"/>
      <c r="X1570" s="195"/>
      <c r="AC1570" s="195" t="s">
        <v>459</v>
      </c>
      <c r="AF1570" s="207"/>
    </row>
    <row r="1571" spans="1:32" s="160" customFormat="1" ht="33.75" x14ac:dyDescent="0.2">
      <c r="A1571" s="190" t="s">
        <v>2112</v>
      </c>
      <c r="B1571" s="191" t="s">
        <v>3362</v>
      </c>
      <c r="C1571" s="1039" t="s">
        <v>3563</v>
      </c>
      <c r="D1571" s="1039"/>
      <c r="E1571" s="1039"/>
      <c r="F1571" s="192" t="s">
        <v>1017</v>
      </c>
      <c r="G1571" s="192"/>
      <c r="H1571" s="192"/>
      <c r="I1571" s="192" t="s">
        <v>423</v>
      </c>
      <c r="J1571" s="193">
        <v>228.18</v>
      </c>
      <c r="K1571" s="192"/>
      <c r="L1571" s="193">
        <v>228.18</v>
      </c>
      <c r="M1571" s="192"/>
      <c r="N1571" s="194"/>
      <c r="V1571" s="189"/>
      <c r="W1571" s="195"/>
      <c r="X1571" s="195" t="s">
        <v>3563</v>
      </c>
      <c r="AC1571" s="195"/>
      <c r="AF1571" s="207"/>
    </row>
    <row r="1572" spans="1:32" s="160" customFormat="1" ht="12" x14ac:dyDescent="0.2">
      <c r="A1572" s="211"/>
      <c r="B1572" s="212"/>
      <c r="C1572" s="168" t="s">
        <v>462</v>
      </c>
      <c r="D1572" s="213"/>
      <c r="E1572" s="213"/>
      <c r="F1572" s="214"/>
      <c r="G1572" s="214"/>
      <c r="H1572" s="214"/>
      <c r="I1572" s="214"/>
      <c r="J1572" s="215"/>
      <c r="K1572" s="214"/>
      <c r="L1572" s="215"/>
      <c r="M1572" s="216"/>
      <c r="N1572" s="217"/>
      <c r="V1572" s="189"/>
      <c r="W1572" s="195"/>
      <c r="X1572" s="195"/>
      <c r="AC1572" s="195"/>
      <c r="AF1572" s="207"/>
    </row>
    <row r="1573" spans="1:32" s="160" customFormat="1" ht="33.75" x14ac:dyDescent="0.2">
      <c r="A1573" s="190" t="s">
        <v>1581</v>
      </c>
      <c r="B1573" s="191" t="s">
        <v>3208</v>
      </c>
      <c r="C1573" s="1039" t="s">
        <v>3209</v>
      </c>
      <c r="D1573" s="1039"/>
      <c r="E1573" s="1039"/>
      <c r="F1573" s="192" t="s">
        <v>532</v>
      </c>
      <c r="G1573" s="192"/>
      <c r="H1573" s="192"/>
      <c r="I1573" s="192" t="s">
        <v>2553</v>
      </c>
      <c r="J1573" s="193"/>
      <c r="K1573" s="192"/>
      <c r="L1573" s="193"/>
      <c r="M1573" s="192"/>
      <c r="N1573" s="194"/>
      <c r="V1573" s="189"/>
      <c r="W1573" s="195"/>
      <c r="X1573" s="195" t="s">
        <v>3209</v>
      </c>
      <c r="AC1573" s="195"/>
      <c r="AF1573" s="207"/>
    </row>
    <row r="1574" spans="1:32" s="160" customFormat="1" ht="12" x14ac:dyDescent="0.2">
      <c r="A1574" s="196"/>
      <c r="B1574" s="197"/>
      <c r="C1574" s="1037" t="s">
        <v>3564</v>
      </c>
      <c r="D1574" s="1037"/>
      <c r="E1574" s="1037"/>
      <c r="F1574" s="1037"/>
      <c r="G1574" s="1037"/>
      <c r="H1574" s="1037"/>
      <c r="I1574" s="1037"/>
      <c r="J1574" s="1037"/>
      <c r="K1574" s="1037"/>
      <c r="L1574" s="1037"/>
      <c r="M1574" s="1037"/>
      <c r="N1574" s="1046"/>
      <c r="V1574" s="189"/>
      <c r="W1574" s="195"/>
      <c r="X1574" s="195"/>
      <c r="AC1574" s="195"/>
      <c r="AE1574" s="163" t="s">
        <v>3564</v>
      </c>
      <c r="AF1574" s="207"/>
    </row>
    <row r="1575" spans="1:32" s="160" customFormat="1" ht="33.75" x14ac:dyDescent="0.2">
      <c r="A1575" s="198"/>
      <c r="B1575" s="199" t="s">
        <v>430</v>
      </c>
      <c r="C1575" s="1037" t="s">
        <v>431</v>
      </c>
      <c r="D1575" s="1037"/>
      <c r="E1575" s="1037"/>
      <c r="F1575" s="1037"/>
      <c r="G1575" s="1037"/>
      <c r="H1575" s="1037"/>
      <c r="I1575" s="1037"/>
      <c r="J1575" s="1037"/>
      <c r="K1575" s="1037"/>
      <c r="L1575" s="1037"/>
      <c r="M1575" s="1037"/>
      <c r="N1575" s="1046"/>
      <c r="V1575" s="189"/>
      <c r="W1575" s="195"/>
      <c r="X1575" s="195"/>
      <c r="Y1575" s="163" t="s">
        <v>431</v>
      </c>
      <c r="AC1575" s="195"/>
      <c r="AF1575" s="207"/>
    </row>
    <row r="1576" spans="1:32" s="160" customFormat="1" ht="12" x14ac:dyDescent="0.2">
      <c r="A1576" s="200"/>
      <c r="B1576" s="199" t="s">
        <v>423</v>
      </c>
      <c r="C1576" s="1037" t="s">
        <v>432</v>
      </c>
      <c r="D1576" s="1037"/>
      <c r="E1576" s="1037"/>
      <c r="F1576" s="201"/>
      <c r="G1576" s="201"/>
      <c r="H1576" s="201"/>
      <c r="I1576" s="201"/>
      <c r="J1576" s="202">
        <v>259.2</v>
      </c>
      <c r="K1576" s="201" t="s">
        <v>436</v>
      </c>
      <c r="L1576" s="202">
        <v>22.68</v>
      </c>
      <c r="M1576" s="201"/>
      <c r="N1576" s="203"/>
      <c r="V1576" s="189"/>
      <c r="W1576" s="195"/>
      <c r="X1576" s="195"/>
      <c r="Z1576" s="163" t="s">
        <v>432</v>
      </c>
      <c r="AC1576" s="195"/>
      <c r="AF1576" s="207"/>
    </row>
    <row r="1577" spans="1:32" s="160" customFormat="1" ht="12" x14ac:dyDescent="0.2">
      <c r="A1577" s="200"/>
      <c r="B1577" s="199" t="s">
        <v>434</v>
      </c>
      <c r="C1577" s="1037" t="s">
        <v>435</v>
      </c>
      <c r="D1577" s="1037"/>
      <c r="E1577" s="1037"/>
      <c r="F1577" s="201"/>
      <c r="G1577" s="201"/>
      <c r="H1577" s="201"/>
      <c r="I1577" s="201"/>
      <c r="J1577" s="202">
        <v>37.880000000000003</v>
      </c>
      <c r="K1577" s="201" t="s">
        <v>436</v>
      </c>
      <c r="L1577" s="202">
        <v>3.31</v>
      </c>
      <c r="M1577" s="201"/>
      <c r="N1577" s="203"/>
      <c r="V1577" s="189"/>
      <c r="W1577" s="195"/>
      <c r="X1577" s="195"/>
      <c r="Z1577" s="163" t="s">
        <v>435</v>
      </c>
      <c r="AC1577" s="195"/>
      <c r="AF1577" s="207"/>
    </row>
    <row r="1578" spans="1:32" s="160" customFormat="1" ht="12" x14ac:dyDescent="0.2">
      <c r="A1578" s="200"/>
      <c r="B1578" s="199" t="s">
        <v>437</v>
      </c>
      <c r="C1578" s="1037" t="s">
        <v>438</v>
      </c>
      <c r="D1578" s="1037"/>
      <c r="E1578" s="1037"/>
      <c r="F1578" s="201"/>
      <c r="G1578" s="201"/>
      <c r="H1578" s="201"/>
      <c r="I1578" s="201"/>
      <c r="J1578" s="202">
        <v>4.99</v>
      </c>
      <c r="K1578" s="201" t="s">
        <v>436</v>
      </c>
      <c r="L1578" s="202">
        <v>0.44</v>
      </c>
      <c r="M1578" s="201"/>
      <c r="N1578" s="203"/>
      <c r="V1578" s="189"/>
      <c r="W1578" s="195"/>
      <c r="X1578" s="195"/>
      <c r="Z1578" s="163" t="s">
        <v>438</v>
      </c>
      <c r="AC1578" s="195"/>
      <c r="AF1578" s="207"/>
    </row>
    <row r="1579" spans="1:32" s="160" customFormat="1" ht="12" x14ac:dyDescent="0.2">
      <c r="A1579" s="200"/>
      <c r="B1579" s="199" t="s">
        <v>439</v>
      </c>
      <c r="C1579" s="1037" t="s">
        <v>440</v>
      </c>
      <c r="D1579" s="1037"/>
      <c r="E1579" s="1037"/>
      <c r="F1579" s="201"/>
      <c r="G1579" s="201"/>
      <c r="H1579" s="201"/>
      <c r="I1579" s="201"/>
      <c r="J1579" s="202">
        <v>505.36</v>
      </c>
      <c r="K1579" s="201"/>
      <c r="L1579" s="202">
        <v>35.380000000000003</v>
      </c>
      <c r="M1579" s="201"/>
      <c r="N1579" s="203"/>
      <c r="V1579" s="189"/>
      <c r="W1579" s="195"/>
      <c r="X1579" s="195"/>
      <c r="Z1579" s="163" t="s">
        <v>440</v>
      </c>
      <c r="AC1579" s="195"/>
      <c r="AF1579" s="207"/>
    </row>
    <row r="1580" spans="1:32" s="160" customFormat="1" ht="12" x14ac:dyDescent="0.2">
      <c r="A1580" s="196"/>
      <c r="B1580" s="204" t="s">
        <v>1606</v>
      </c>
      <c r="C1580" s="1048" t="s">
        <v>1607</v>
      </c>
      <c r="D1580" s="1048"/>
      <c r="E1580" s="1048"/>
      <c r="F1580" s="205" t="s">
        <v>347</v>
      </c>
      <c r="G1580" s="205" t="s">
        <v>1188</v>
      </c>
      <c r="H1580" s="205"/>
      <c r="I1580" s="205" t="s">
        <v>3565</v>
      </c>
      <c r="J1580" s="199"/>
      <c r="K1580" s="201"/>
      <c r="L1580" s="202"/>
      <c r="M1580" s="201"/>
      <c r="N1580" s="206"/>
      <c r="V1580" s="189"/>
      <c r="W1580" s="195"/>
      <c r="X1580" s="195"/>
      <c r="AC1580" s="195"/>
      <c r="AF1580" s="207" t="s">
        <v>1607</v>
      </c>
    </row>
    <row r="1581" spans="1:32" s="160" customFormat="1" ht="12" x14ac:dyDescent="0.2">
      <c r="A1581" s="200"/>
      <c r="B1581" s="199"/>
      <c r="C1581" s="1037" t="s">
        <v>443</v>
      </c>
      <c r="D1581" s="1037"/>
      <c r="E1581" s="1037"/>
      <c r="F1581" s="201" t="s">
        <v>444</v>
      </c>
      <c r="G1581" s="201" t="s">
        <v>162</v>
      </c>
      <c r="H1581" s="201" t="s">
        <v>436</v>
      </c>
      <c r="I1581" s="201" t="s">
        <v>3566</v>
      </c>
      <c r="J1581" s="202"/>
      <c r="K1581" s="201"/>
      <c r="L1581" s="202"/>
      <c r="M1581" s="201"/>
      <c r="N1581" s="203"/>
      <c r="V1581" s="189"/>
      <c r="W1581" s="195"/>
      <c r="X1581" s="195"/>
      <c r="AA1581" s="163" t="s">
        <v>443</v>
      </c>
      <c r="AC1581" s="195"/>
      <c r="AF1581" s="207"/>
    </row>
    <row r="1582" spans="1:32" s="160" customFormat="1" ht="12" x14ac:dyDescent="0.2">
      <c r="A1582" s="200"/>
      <c r="B1582" s="199"/>
      <c r="C1582" s="1037" t="s">
        <v>447</v>
      </c>
      <c r="D1582" s="1037"/>
      <c r="E1582" s="1037"/>
      <c r="F1582" s="201" t="s">
        <v>444</v>
      </c>
      <c r="G1582" s="201" t="s">
        <v>3212</v>
      </c>
      <c r="H1582" s="201" t="s">
        <v>436</v>
      </c>
      <c r="I1582" s="201" t="s">
        <v>3567</v>
      </c>
      <c r="J1582" s="202"/>
      <c r="K1582" s="201"/>
      <c r="L1582" s="202"/>
      <c r="M1582" s="201"/>
      <c r="N1582" s="203"/>
      <c r="V1582" s="189"/>
      <c r="W1582" s="195"/>
      <c r="X1582" s="195"/>
      <c r="AA1582" s="163" t="s">
        <v>447</v>
      </c>
      <c r="AC1582" s="195"/>
      <c r="AF1582" s="207"/>
    </row>
    <row r="1583" spans="1:32" s="160" customFormat="1" ht="12" x14ac:dyDescent="0.2">
      <c r="A1583" s="200"/>
      <c r="B1583" s="199"/>
      <c r="C1583" s="1047" t="s">
        <v>450</v>
      </c>
      <c r="D1583" s="1047"/>
      <c r="E1583" s="1047"/>
      <c r="F1583" s="208"/>
      <c r="G1583" s="208"/>
      <c r="H1583" s="208"/>
      <c r="I1583" s="208"/>
      <c r="J1583" s="209">
        <v>802.44</v>
      </c>
      <c r="K1583" s="208"/>
      <c r="L1583" s="209">
        <v>61.37</v>
      </c>
      <c r="M1583" s="208"/>
      <c r="N1583" s="210"/>
      <c r="V1583" s="189"/>
      <c r="W1583" s="195"/>
      <c r="X1583" s="195"/>
      <c r="AB1583" s="163" t="s">
        <v>450</v>
      </c>
      <c r="AC1583" s="195"/>
      <c r="AF1583" s="207"/>
    </row>
    <row r="1584" spans="1:32" s="160" customFormat="1" ht="12" x14ac:dyDescent="0.2">
      <c r="A1584" s="200"/>
      <c r="B1584" s="199"/>
      <c r="C1584" s="1037" t="s">
        <v>451</v>
      </c>
      <c r="D1584" s="1037"/>
      <c r="E1584" s="1037"/>
      <c r="F1584" s="201"/>
      <c r="G1584" s="201"/>
      <c r="H1584" s="201"/>
      <c r="I1584" s="201"/>
      <c r="J1584" s="202"/>
      <c r="K1584" s="201"/>
      <c r="L1584" s="202">
        <v>23.12</v>
      </c>
      <c r="M1584" s="201"/>
      <c r="N1584" s="203"/>
      <c r="V1584" s="189"/>
      <c r="W1584" s="195"/>
      <c r="X1584" s="195"/>
      <c r="AA1584" s="163" t="s">
        <v>451</v>
      </c>
      <c r="AC1584" s="195"/>
      <c r="AF1584" s="207"/>
    </row>
    <row r="1585" spans="1:32" s="160" customFormat="1" ht="22.5" x14ac:dyDescent="0.2">
      <c r="A1585" s="200"/>
      <c r="B1585" s="199" t="s">
        <v>556</v>
      </c>
      <c r="C1585" s="1037" t="s">
        <v>557</v>
      </c>
      <c r="D1585" s="1037"/>
      <c r="E1585" s="1037"/>
      <c r="F1585" s="201" t="s">
        <v>454</v>
      </c>
      <c r="G1585" s="201" t="s">
        <v>558</v>
      </c>
      <c r="H1585" s="201"/>
      <c r="I1585" s="201" t="s">
        <v>558</v>
      </c>
      <c r="J1585" s="202"/>
      <c r="K1585" s="201"/>
      <c r="L1585" s="202">
        <v>22.43</v>
      </c>
      <c r="M1585" s="201"/>
      <c r="N1585" s="203"/>
      <c r="V1585" s="189"/>
      <c r="W1585" s="195"/>
      <c r="X1585" s="195"/>
      <c r="AA1585" s="163" t="s">
        <v>557</v>
      </c>
      <c r="AC1585" s="195"/>
      <c r="AF1585" s="207"/>
    </row>
    <row r="1586" spans="1:32" s="160" customFormat="1" ht="22.5" x14ac:dyDescent="0.2">
      <c r="A1586" s="200"/>
      <c r="B1586" s="199" t="s">
        <v>559</v>
      </c>
      <c r="C1586" s="1037" t="s">
        <v>560</v>
      </c>
      <c r="D1586" s="1037"/>
      <c r="E1586" s="1037"/>
      <c r="F1586" s="201" t="s">
        <v>454</v>
      </c>
      <c r="G1586" s="201" t="s">
        <v>561</v>
      </c>
      <c r="H1586" s="201"/>
      <c r="I1586" s="201" t="s">
        <v>561</v>
      </c>
      <c r="J1586" s="202"/>
      <c r="K1586" s="201"/>
      <c r="L1586" s="202">
        <v>12.72</v>
      </c>
      <c r="M1586" s="201"/>
      <c r="N1586" s="203"/>
      <c r="V1586" s="189"/>
      <c r="W1586" s="195"/>
      <c r="X1586" s="195"/>
      <c r="AA1586" s="163" t="s">
        <v>560</v>
      </c>
      <c r="AC1586" s="195"/>
      <c r="AF1586" s="207"/>
    </row>
    <row r="1587" spans="1:32" s="160" customFormat="1" ht="12" x14ac:dyDescent="0.2">
      <c r="A1587" s="211"/>
      <c r="B1587" s="212"/>
      <c r="C1587" s="1039" t="s">
        <v>459</v>
      </c>
      <c r="D1587" s="1039"/>
      <c r="E1587" s="1039"/>
      <c r="F1587" s="192"/>
      <c r="G1587" s="192"/>
      <c r="H1587" s="192"/>
      <c r="I1587" s="192"/>
      <c r="J1587" s="193"/>
      <c r="K1587" s="192"/>
      <c r="L1587" s="193">
        <v>96.52</v>
      </c>
      <c r="M1587" s="208"/>
      <c r="N1587" s="194"/>
      <c r="V1587" s="189"/>
      <c r="W1587" s="195"/>
      <c r="X1587" s="195"/>
      <c r="AC1587" s="195" t="s">
        <v>459</v>
      </c>
      <c r="AF1587" s="207"/>
    </row>
    <row r="1588" spans="1:32" s="160" customFormat="1" ht="22.5" x14ac:dyDescent="0.2">
      <c r="A1588" s="190" t="s">
        <v>2126</v>
      </c>
      <c r="B1588" s="191" t="s">
        <v>3224</v>
      </c>
      <c r="C1588" s="1039" t="s">
        <v>3225</v>
      </c>
      <c r="D1588" s="1039"/>
      <c r="E1588" s="1039"/>
      <c r="F1588" s="192" t="s">
        <v>411</v>
      </c>
      <c r="G1588" s="192"/>
      <c r="H1588" s="192"/>
      <c r="I1588" s="192" t="s">
        <v>3568</v>
      </c>
      <c r="J1588" s="193">
        <v>1412.5</v>
      </c>
      <c r="K1588" s="192"/>
      <c r="L1588" s="193">
        <v>-1.25</v>
      </c>
      <c r="M1588" s="192"/>
      <c r="N1588" s="194"/>
      <c r="V1588" s="189"/>
      <c r="W1588" s="195"/>
      <c r="X1588" s="195" t="s">
        <v>3225</v>
      </c>
      <c r="AC1588" s="195"/>
      <c r="AF1588" s="207"/>
    </row>
    <row r="1589" spans="1:32" s="160" customFormat="1" ht="12" x14ac:dyDescent="0.2">
      <c r="A1589" s="211"/>
      <c r="B1589" s="212"/>
      <c r="C1589" s="168" t="s">
        <v>462</v>
      </c>
      <c r="D1589" s="213"/>
      <c r="E1589" s="213"/>
      <c r="F1589" s="214"/>
      <c r="G1589" s="214"/>
      <c r="H1589" s="214"/>
      <c r="I1589" s="214"/>
      <c r="J1589" s="215"/>
      <c r="K1589" s="214"/>
      <c r="L1589" s="215"/>
      <c r="M1589" s="216"/>
      <c r="N1589" s="217"/>
      <c r="V1589" s="189"/>
      <c r="W1589" s="195"/>
      <c r="X1589" s="195"/>
      <c r="AC1589" s="195"/>
      <c r="AF1589" s="207"/>
    </row>
    <row r="1590" spans="1:32" s="160" customFormat="1" ht="22.5" x14ac:dyDescent="0.2">
      <c r="A1590" s="190" t="s">
        <v>2136</v>
      </c>
      <c r="B1590" s="191" t="s">
        <v>3221</v>
      </c>
      <c r="C1590" s="1039" t="s">
        <v>3222</v>
      </c>
      <c r="D1590" s="1039"/>
      <c r="E1590" s="1039"/>
      <c r="F1590" s="192" t="s">
        <v>411</v>
      </c>
      <c r="G1590" s="192"/>
      <c r="H1590" s="192"/>
      <c r="I1590" s="192" t="s">
        <v>3569</v>
      </c>
      <c r="J1590" s="193">
        <v>3960</v>
      </c>
      <c r="K1590" s="192"/>
      <c r="L1590" s="193">
        <v>-8.32</v>
      </c>
      <c r="M1590" s="192"/>
      <c r="N1590" s="194"/>
      <c r="V1590" s="189"/>
      <c r="W1590" s="195"/>
      <c r="X1590" s="195" t="s">
        <v>3222</v>
      </c>
      <c r="AC1590" s="195"/>
      <c r="AF1590" s="207"/>
    </row>
    <row r="1591" spans="1:32" s="160" customFormat="1" ht="12" x14ac:dyDescent="0.2">
      <c r="A1591" s="211"/>
      <c r="B1591" s="212"/>
      <c r="C1591" s="168" t="s">
        <v>462</v>
      </c>
      <c r="D1591" s="213"/>
      <c r="E1591" s="213"/>
      <c r="F1591" s="214"/>
      <c r="G1591" s="214"/>
      <c r="H1591" s="214"/>
      <c r="I1591" s="214"/>
      <c r="J1591" s="215"/>
      <c r="K1591" s="214"/>
      <c r="L1591" s="215"/>
      <c r="M1591" s="216"/>
      <c r="N1591" s="217"/>
      <c r="V1591" s="189"/>
      <c r="W1591" s="195"/>
      <c r="X1591" s="195"/>
      <c r="AC1591" s="195"/>
      <c r="AF1591" s="207"/>
    </row>
    <row r="1592" spans="1:32" s="160" customFormat="1" ht="22.5" x14ac:dyDescent="0.2">
      <c r="A1592" s="190" t="s">
        <v>2138</v>
      </c>
      <c r="B1592" s="191" t="s">
        <v>3218</v>
      </c>
      <c r="C1592" s="1039" t="s">
        <v>3219</v>
      </c>
      <c r="D1592" s="1039"/>
      <c r="E1592" s="1039"/>
      <c r="F1592" s="192" t="s">
        <v>411</v>
      </c>
      <c r="G1592" s="192"/>
      <c r="H1592" s="192"/>
      <c r="I1592" s="192" t="s">
        <v>3570</v>
      </c>
      <c r="J1592" s="193">
        <v>7590</v>
      </c>
      <c r="K1592" s="192"/>
      <c r="L1592" s="193">
        <v>-24.97</v>
      </c>
      <c r="M1592" s="192"/>
      <c r="N1592" s="194"/>
      <c r="V1592" s="189"/>
      <c r="W1592" s="195"/>
      <c r="X1592" s="195" t="s">
        <v>3219</v>
      </c>
      <c r="AC1592" s="195"/>
      <c r="AF1592" s="207"/>
    </row>
    <row r="1593" spans="1:32" s="160" customFormat="1" ht="12" x14ac:dyDescent="0.2">
      <c r="A1593" s="211"/>
      <c r="B1593" s="212"/>
      <c r="C1593" s="168" t="s">
        <v>462</v>
      </c>
      <c r="D1593" s="213"/>
      <c r="E1593" s="213"/>
      <c r="F1593" s="214"/>
      <c r="G1593" s="214"/>
      <c r="H1593" s="214"/>
      <c r="I1593" s="214"/>
      <c r="J1593" s="215"/>
      <c r="K1593" s="214"/>
      <c r="L1593" s="215"/>
      <c r="M1593" s="216"/>
      <c r="N1593" s="217"/>
      <c r="V1593" s="189"/>
      <c r="W1593" s="195"/>
      <c r="X1593" s="195"/>
      <c r="AC1593" s="195"/>
      <c r="AF1593" s="207"/>
    </row>
    <row r="1594" spans="1:32" s="160" customFormat="1" ht="12" x14ac:dyDescent="0.2">
      <c r="A1594" s="190" t="s">
        <v>2143</v>
      </c>
      <c r="B1594" s="191" t="s">
        <v>3214</v>
      </c>
      <c r="C1594" s="1039" t="s">
        <v>3215</v>
      </c>
      <c r="D1594" s="1039"/>
      <c r="E1594" s="1039"/>
      <c r="F1594" s="192" t="s">
        <v>411</v>
      </c>
      <c r="G1594" s="192"/>
      <c r="H1594" s="192"/>
      <c r="I1594" s="192" t="s">
        <v>3571</v>
      </c>
      <c r="J1594" s="193">
        <v>9550.01</v>
      </c>
      <c r="K1594" s="192"/>
      <c r="L1594" s="193">
        <v>-0.84</v>
      </c>
      <c r="M1594" s="192"/>
      <c r="N1594" s="194"/>
      <c r="V1594" s="189"/>
      <c r="W1594" s="195"/>
      <c r="X1594" s="195" t="s">
        <v>3215</v>
      </c>
      <c r="AC1594" s="195"/>
      <c r="AF1594" s="207"/>
    </row>
    <row r="1595" spans="1:32" s="160" customFormat="1" ht="12" x14ac:dyDescent="0.2">
      <c r="A1595" s="211"/>
      <c r="B1595" s="212"/>
      <c r="C1595" s="168" t="s">
        <v>462</v>
      </c>
      <c r="D1595" s="213"/>
      <c r="E1595" s="213"/>
      <c r="F1595" s="214"/>
      <c r="G1595" s="214"/>
      <c r="H1595" s="214"/>
      <c r="I1595" s="214"/>
      <c r="J1595" s="215"/>
      <c r="K1595" s="214"/>
      <c r="L1595" s="215"/>
      <c r="M1595" s="216"/>
      <c r="N1595" s="217"/>
      <c r="V1595" s="189"/>
      <c r="W1595" s="195"/>
      <c r="X1595" s="195"/>
      <c r="AC1595" s="195"/>
      <c r="AF1595" s="207"/>
    </row>
    <row r="1596" spans="1:32" s="160" customFormat="1" ht="22.5" x14ac:dyDescent="0.2">
      <c r="A1596" s="190" t="s">
        <v>2153</v>
      </c>
      <c r="B1596" s="191" t="s">
        <v>3227</v>
      </c>
      <c r="C1596" s="1039" t="s">
        <v>3228</v>
      </c>
      <c r="D1596" s="1039"/>
      <c r="E1596" s="1039"/>
      <c r="F1596" s="192" t="s">
        <v>347</v>
      </c>
      <c r="G1596" s="192"/>
      <c r="H1596" s="192"/>
      <c r="I1596" s="192" t="s">
        <v>481</v>
      </c>
      <c r="J1596" s="193">
        <v>50.01</v>
      </c>
      <c r="K1596" s="192"/>
      <c r="L1596" s="193">
        <v>350.07</v>
      </c>
      <c r="M1596" s="192"/>
      <c r="N1596" s="194"/>
      <c r="V1596" s="189"/>
      <c r="W1596" s="195"/>
      <c r="X1596" s="195" t="s">
        <v>3228</v>
      </c>
      <c r="AC1596" s="195"/>
      <c r="AF1596" s="207"/>
    </row>
    <row r="1597" spans="1:32" s="160" customFormat="1" ht="12" x14ac:dyDescent="0.2">
      <c r="A1597" s="211"/>
      <c r="B1597" s="212"/>
      <c r="C1597" s="168" t="s">
        <v>462</v>
      </c>
      <c r="D1597" s="213"/>
      <c r="E1597" s="213"/>
      <c r="F1597" s="214"/>
      <c r="G1597" s="214"/>
      <c r="H1597" s="214"/>
      <c r="I1597" s="214"/>
      <c r="J1597" s="215"/>
      <c r="K1597" s="214"/>
      <c r="L1597" s="215"/>
      <c r="M1597" s="216"/>
      <c r="N1597" s="217"/>
      <c r="V1597" s="189"/>
      <c r="W1597" s="195"/>
      <c r="X1597" s="195"/>
      <c r="AC1597" s="195"/>
      <c r="AF1597" s="207"/>
    </row>
    <row r="1598" spans="1:32" s="160" customFormat="1" ht="33.75" x14ac:dyDescent="0.2">
      <c r="A1598" s="190" t="s">
        <v>2155</v>
      </c>
      <c r="B1598" s="191" t="s">
        <v>3572</v>
      </c>
      <c r="C1598" s="1039" t="s">
        <v>3573</v>
      </c>
      <c r="D1598" s="1039"/>
      <c r="E1598" s="1039"/>
      <c r="F1598" s="192" t="s">
        <v>1017</v>
      </c>
      <c r="G1598" s="192"/>
      <c r="H1598" s="192"/>
      <c r="I1598" s="192" t="s">
        <v>423</v>
      </c>
      <c r="J1598" s="193"/>
      <c r="K1598" s="192"/>
      <c r="L1598" s="193"/>
      <c r="M1598" s="192"/>
      <c r="N1598" s="194"/>
      <c r="V1598" s="189"/>
      <c r="W1598" s="195"/>
      <c r="X1598" s="195" t="s">
        <v>3573</v>
      </c>
      <c r="AC1598" s="195"/>
      <c r="AF1598" s="207"/>
    </row>
    <row r="1599" spans="1:32" s="160" customFormat="1" ht="33.75" x14ac:dyDescent="0.2">
      <c r="A1599" s="198"/>
      <c r="B1599" s="199" t="s">
        <v>430</v>
      </c>
      <c r="C1599" s="1037" t="s">
        <v>431</v>
      </c>
      <c r="D1599" s="1037"/>
      <c r="E1599" s="1037"/>
      <c r="F1599" s="1037"/>
      <c r="G1599" s="1037"/>
      <c r="H1599" s="1037"/>
      <c r="I1599" s="1037"/>
      <c r="J1599" s="1037"/>
      <c r="K1599" s="1037"/>
      <c r="L1599" s="1037"/>
      <c r="M1599" s="1037"/>
      <c r="N1599" s="1046"/>
      <c r="V1599" s="189"/>
      <c r="W1599" s="195"/>
      <c r="X1599" s="195"/>
      <c r="Y1599" s="163" t="s">
        <v>431</v>
      </c>
      <c r="AC1599" s="195"/>
      <c r="AF1599" s="207"/>
    </row>
    <row r="1600" spans="1:32" s="160" customFormat="1" ht="12" x14ac:dyDescent="0.2">
      <c r="A1600" s="198"/>
      <c r="B1600" s="199" t="s">
        <v>3134</v>
      </c>
      <c r="C1600" s="1037" t="s">
        <v>3135</v>
      </c>
      <c r="D1600" s="1037"/>
      <c r="E1600" s="1037"/>
      <c r="F1600" s="1037"/>
      <c r="G1600" s="1037"/>
      <c r="H1600" s="1037"/>
      <c r="I1600" s="1037"/>
      <c r="J1600" s="1037"/>
      <c r="K1600" s="1037"/>
      <c r="L1600" s="1037"/>
      <c r="M1600" s="1037"/>
      <c r="N1600" s="1046"/>
      <c r="V1600" s="189"/>
      <c r="W1600" s="195"/>
      <c r="X1600" s="195"/>
      <c r="Y1600" s="163" t="s">
        <v>3135</v>
      </c>
      <c r="AC1600" s="195"/>
      <c r="AF1600" s="207"/>
    </row>
    <row r="1601" spans="1:32" s="160" customFormat="1" ht="12" x14ac:dyDescent="0.2">
      <c r="A1601" s="200"/>
      <c r="B1601" s="199" t="s">
        <v>423</v>
      </c>
      <c r="C1601" s="1037" t="s">
        <v>432</v>
      </c>
      <c r="D1601" s="1037"/>
      <c r="E1601" s="1037"/>
      <c r="F1601" s="201"/>
      <c r="G1601" s="201"/>
      <c r="H1601" s="201"/>
      <c r="I1601" s="201"/>
      <c r="J1601" s="202">
        <v>3.3</v>
      </c>
      <c r="K1601" s="201" t="s">
        <v>3136</v>
      </c>
      <c r="L1601" s="202">
        <v>4.33</v>
      </c>
      <c r="M1601" s="201"/>
      <c r="N1601" s="203"/>
      <c r="V1601" s="189"/>
      <c r="W1601" s="195"/>
      <c r="X1601" s="195"/>
      <c r="Z1601" s="163" t="s">
        <v>432</v>
      </c>
      <c r="AC1601" s="195"/>
      <c r="AF1601" s="207"/>
    </row>
    <row r="1602" spans="1:32" s="160" customFormat="1" ht="12" x14ac:dyDescent="0.2">
      <c r="A1602" s="200"/>
      <c r="B1602" s="199" t="s">
        <v>434</v>
      </c>
      <c r="C1602" s="1037" t="s">
        <v>435</v>
      </c>
      <c r="D1602" s="1037"/>
      <c r="E1602" s="1037"/>
      <c r="F1602" s="201"/>
      <c r="G1602" s="201"/>
      <c r="H1602" s="201"/>
      <c r="I1602" s="201"/>
      <c r="J1602" s="202">
        <v>1.35</v>
      </c>
      <c r="K1602" s="201" t="s">
        <v>3136</v>
      </c>
      <c r="L1602" s="202">
        <v>1.77</v>
      </c>
      <c r="M1602" s="201"/>
      <c r="N1602" s="203"/>
      <c r="V1602" s="189"/>
      <c r="W1602" s="195"/>
      <c r="X1602" s="195"/>
      <c r="Z1602" s="163" t="s">
        <v>435</v>
      </c>
      <c r="AC1602" s="195"/>
      <c r="AF1602" s="207"/>
    </row>
    <row r="1603" spans="1:32" s="160" customFormat="1" ht="12" x14ac:dyDescent="0.2">
      <c r="A1603" s="200"/>
      <c r="B1603" s="199" t="s">
        <v>437</v>
      </c>
      <c r="C1603" s="1037" t="s">
        <v>438</v>
      </c>
      <c r="D1603" s="1037"/>
      <c r="E1603" s="1037"/>
      <c r="F1603" s="201"/>
      <c r="G1603" s="201"/>
      <c r="H1603" s="201"/>
      <c r="I1603" s="201"/>
      <c r="J1603" s="202">
        <v>0.12</v>
      </c>
      <c r="K1603" s="201" t="s">
        <v>3136</v>
      </c>
      <c r="L1603" s="202">
        <v>0.16</v>
      </c>
      <c r="M1603" s="201"/>
      <c r="N1603" s="203"/>
      <c r="V1603" s="189"/>
      <c r="W1603" s="195"/>
      <c r="X1603" s="195"/>
      <c r="Z1603" s="163" t="s">
        <v>438</v>
      </c>
      <c r="AC1603" s="195"/>
      <c r="AF1603" s="207"/>
    </row>
    <row r="1604" spans="1:32" s="160" customFormat="1" ht="12" x14ac:dyDescent="0.2">
      <c r="A1604" s="200"/>
      <c r="B1604" s="199" t="s">
        <v>439</v>
      </c>
      <c r="C1604" s="1037" t="s">
        <v>440</v>
      </c>
      <c r="D1604" s="1037"/>
      <c r="E1604" s="1037"/>
      <c r="F1604" s="201"/>
      <c r="G1604" s="201"/>
      <c r="H1604" s="201"/>
      <c r="I1604" s="201"/>
      <c r="J1604" s="202">
        <v>2.04</v>
      </c>
      <c r="K1604" s="201"/>
      <c r="L1604" s="202">
        <v>2.04</v>
      </c>
      <c r="M1604" s="201"/>
      <c r="N1604" s="203"/>
      <c r="V1604" s="189"/>
      <c r="W1604" s="195"/>
      <c r="X1604" s="195"/>
      <c r="Z1604" s="163" t="s">
        <v>440</v>
      </c>
      <c r="AC1604" s="195"/>
      <c r="AF1604" s="207"/>
    </row>
    <row r="1605" spans="1:32" s="160" customFormat="1" ht="12" x14ac:dyDescent="0.2">
      <c r="A1605" s="196"/>
      <c r="B1605" s="204" t="s">
        <v>3161</v>
      </c>
      <c r="C1605" s="1048" t="s">
        <v>2532</v>
      </c>
      <c r="D1605" s="1048"/>
      <c r="E1605" s="1048"/>
      <c r="F1605" s="205" t="s">
        <v>488</v>
      </c>
      <c r="G1605" s="205" t="s">
        <v>489</v>
      </c>
      <c r="H1605" s="205"/>
      <c r="I1605" s="205" t="s">
        <v>489</v>
      </c>
      <c r="J1605" s="199"/>
      <c r="K1605" s="201"/>
      <c r="L1605" s="202"/>
      <c r="M1605" s="201"/>
      <c r="N1605" s="206"/>
      <c r="V1605" s="189"/>
      <c r="W1605" s="195"/>
      <c r="X1605" s="195"/>
      <c r="AC1605" s="195"/>
      <c r="AF1605" s="207" t="s">
        <v>2532</v>
      </c>
    </row>
    <row r="1606" spans="1:32" s="160" customFormat="1" ht="22.5" x14ac:dyDescent="0.2">
      <c r="A1606" s="196"/>
      <c r="B1606" s="204" t="s">
        <v>3356</v>
      </c>
      <c r="C1606" s="1048" t="s">
        <v>3357</v>
      </c>
      <c r="D1606" s="1048"/>
      <c r="E1606" s="1048"/>
      <c r="F1606" s="205" t="s">
        <v>1017</v>
      </c>
      <c r="G1606" s="205" t="s">
        <v>423</v>
      </c>
      <c r="H1606" s="205"/>
      <c r="I1606" s="205" t="s">
        <v>423</v>
      </c>
      <c r="J1606" s="199"/>
      <c r="K1606" s="201"/>
      <c r="L1606" s="202"/>
      <c r="M1606" s="201"/>
      <c r="N1606" s="206"/>
      <c r="V1606" s="189"/>
      <c r="W1606" s="195"/>
      <c r="X1606" s="195"/>
      <c r="AC1606" s="195"/>
      <c r="AF1606" s="207" t="s">
        <v>3357</v>
      </c>
    </row>
    <row r="1607" spans="1:32" s="160" customFormat="1" ht="12" x14ac:dyDescent="0.2">
      <c r="A1607" s="200"/>
      <c r="B1607" s="199"/>
      <c r="C1607" s="1037" t="s">
        <v>443</v>
      </c>
      <c r="D1607" s="1037"/>
      <c r="E1607" s="1037"/>
      <c r="F1607" s="201" t="s">
        <v>444</v>
      </c>
      <c r="G1607" s="201" t="s">
        <v>850</v>
      </c>
      <c r="H1607" s="201" t="s">
        <v>3136</v>
      </c>
      <c r="I1607" s="201" t="s">
        <v>3467</v>
      </c>
      <c r="J1607" s="202"/>
      <c r="K1607" s="201"/>
      <c r="L1607" s="202"/>
      <c r="M1607" s="201"/>
      <c r="N1607" s="203"/>
      <c r="V1607" s="189"/>
      <c r="W1607" s="195"/>
      <c r="X1607" s="195"/>
      <c r="AA1607" s="163" t="s">
        <v>443</v>
      </c>
      <c r="AC1607" s="195"/>
      <c r="AF1607" s="207"/>
    </row>
    <row r="1608" spans="1:32" s="160" customFormat="1" ht="12" x14ac:dyDescent="0.2">
      <c r="A1608" s="200"/>
      <c r="B1608" s="199"/>
      <c r="C1608" s="1037" t="s">
        <v>447</v>
      </c>
      <c r="D1608" s="1037"/>
      <c r="E1608" s="1037"/>
      <c r="F1608" s="201" t="s">
        <v>444</v>
      </c>
      <c r="G1608" s="201" t="s">
        <v>2649</v>
      </c>
      <c r="H1608" s="201" t="s">
        <v>3136</v>
      </c>
      <c r="I1608" s="201" t="s">
        <v>3297</v>
      </c>
      <c r="J1608" s="202"/>
      <c r="K1608" s="201"/>
      <c r="L1608" s="202"/>
      <c r="M1608" s="201"/>
      <c r="N1608" s="203"/>
      <c r="V1608" s="189"/>
      <c r="W1608" s="195"/>
      <c r="X1608" s="195"/>
      <c r="AA1608" s="163" t="s">
        <v>447</v>
      </c>
      <c r="AC1608" s="195"/>
      <c r="AF1608" s="207"/>
    </row>
    <row r="1609" spans="1:32" s="160" customFormat="1" ht="12" x14ac:dyDescent="0.2">
      <c r="A1609" s="200"/>
      <c r="B1609" s="199"/>
      <c r="C1609" s="1047" t="s">
        <v>450</v>
      </c>
      <c r="D1609" s="1047"/>
      <c r="E1609" s="1047"/>
      <c r="F1609" s="208"/>
      <c r="G1609" s="208"/>
      <c r="H1609" s="208"/>
      <c r="I1609" s="208"/>
      <c r="J1609" s="209">
        <v>6.69</v>
      </c>
      <c r="K1609" s="208"/>
      <c r="L1609" s="209">
        <v>8.14</v>
      </c>
      <c r="M1609" s="208"/>
      <c r="N1609" s="210"/>
      <c r="V1609" s="189"/>
      <c r="W1609" s="195"/>
      <c r="X1609" s="195"/>
      <c r="AB1609" s="163" t="s">
        <v>450</v>
      </c>
      <c r="AC1609" s="195"/>
      <c r="AF1609" s="207"/>
    </row>
    <row r="1610" spans="1:32" s="160" customFormat="1" ht="12" x14ac:dyDescent="0.2">
      <c r="A1610" s="200"/>
      <c r="B1610" s="199"/>
      <c r="C1610" s="1037" t="s">
        <v>451</v>
      </c>
      <c r="D1610" s="1037"/>
      <c r="E1610" s="1037"/>
      <c r="F1610" s="201"/>
      <c r="G1610" s="201"/>
      <c r="H1610" s="201"/>
      <c r="I1610" s="201"/>
      <c r="J1610" s="202"/>
      <c r="K1610" s="201"/>
      <c r="L1610" s="202">
        <v>4.49</v>
      </c>
      <c r="M1610" s="201"/>
      <c r="N1610" s="203"/>
      <c r="V1610" s="189"/>
      <c r="W1610" s="195"/>
      <c r="X1610" s="195"/>
      <c r="AA1610" s="163" t="s">
        <v>451</v>
      </c>
      <c r="AC1610" s="195"/>
      <c r="AF1610" s="207"/>
    </row>
    <row r="1611" spans="1:32" s="160" customFormat="1" ht="45" x14ac:dyDescent="0.2">
      <c r="A1611" s="200"/>
      <c r="B1611" s="199" t="s">
        <v>2540</v>
      </c>
      <c r="C1611" s="1037" t="s">
        <v>2541</v>
      </c>
      <c r="D1611" s="1037"/>
      <c r="E1611" s="1037"/>
      <c r="F1611" s="201" t="s">
        <v>454</v>
      </c>
      <c r="G1611" s="201" t="s">
        <v>1241</v>
      </c>
      <c r="H1611" s="201"/>
      <c r="I1611" s="201" t="s">
        <v>1241</v>
      </c>
      <c r="J1611" s="202"/>
      <c r="K1611" s="201"/>
      <c r="L1611" s="202">
        <v>5.43</v>
      </c>
      <c r="M1611" s="201"/>
      <c r="N1611" s="203"/>
      <c r="V1611" s="189"/>
      <c r="W1611" s="195"/>
      <c r="X1611" s="195"/>
      <c r="AA1611" s="163" t="s">
        <v>2541</v>
      </c>
      <c r="AC1611" s="195"/>
      <c r="AF1611" s="207"/>
    </row>
    <row r="1612" spans="1:32" s="160" customFormat="1" ht="45" x14ac:dyDescent="0.2">
      <c r="A1612" s="200"/>
      <c r="B1612" s="199" t="s">
        <v>2542</v>
      </c>
      <c r="C1612" s="1037" t="s">
        <v>2543</v>
      </c>
      <c r="D1612" s="1037"/>
      <c r="E1612" s="1037"/>
      <c r="F1612" s="201" t="s">
        <v>454</v>
      </c>
      <c r="G1612" s="201" t="s">
        <v>974</v>
      </c>
      <c r="H1612" s="201"/>
      <c r="I1612" s="201" t="s">
        <v>974</v>
      </c>
      <c r="J1612" s="202"/>
      <c r="K1612" s="201"/>
      <c r="L1612" s="202">
        <v>3.23</v>
      </c>
      <c r="M1612" s="201"/>
      <c r="N1612" s="203"/>
      <c r="V1612" s="189"/>
      <c r="W1612" s="195"/>
      <c r="X1612" s="195"/>
      <c r="AA1612" s="163" t="s">
        <v>2543</v>
      </c>
      <c r="AC1612" s="195"/>
      <c r="AF1612" s="207"/>
    </row>
    <row r="1613" spans="1:32" s="160" customFormat="1" ht="12" x14ac:dyDescent="0.2">
      <c r="A1613" s="211"/>
      <c r="B1613" s="212"/>
      <c r="C1613" s="1039" t="s">
        <v>459</v>
      </c>
      <c r="D1613" s="1039"/>
      <c r="E1613" s="1039"/>
      <c r="F1613" s="192"/>
      <c r="G1613" s="192"/>
      <c r="H1613" s="192"/>
      <c r="I1613" s="192"/>
      <c r="J1613" s="193"/>
      <c r="K1613" s="192"/>
      <c r="L1613" s="193">
        <v>16.8</v>
      </c>
      <c r="M1613" s="208"/>
      <c r="N1613" s="194"/>
      <c r="V1613" s="189"/>
      <c r="W1613" s="195"/>
      <c r="X1613" s="195"/>
      <c r="AC1613" s="195" t="s">
        <v>459</v>
      </c>
      <c r="AF1613" s="207"/>
    </row>
    <row r="1614" spans="1:32" s="160" customFormat="1" ht="33.75" x14ac:dyDescent="0.2">
      <c r="A1614" s="190" t="s">
        <v>2161</v>
      </c>
      <c r="B1614" s="191" t="s">
        <v>3574</v>
      </c>
      <c r="C1614" s="1039" t="s">
        <v>3575</v>
      </c>
      <c r="D1614" s="1039"/>
      <c r="E1614" s="1039"/>
      <c r="F1614" s="192" t="s">
        <v>1017</v>
      </c>
      <c r="G1614" s="192"/>
      <c r="H1614" s="192"/>
      <c r="I1614" s="192" t="s">
        <v>423</v>
      </c>
      <c r="J1614" s="193">
        <v>68.099999999999994</v>
      </c>
      <c r="K1614" s="192"/>
      <c r="L1614" s="193">
        <v>68.099999999999994</v>
      </c>
      <c r="M1614" s="192"/>
      <c r="N1614" s="194"/>
      <c r="V1614" s="189"/>
      <c r="W1614" s="195"/>
      <c r="X1614" s="195" t="s">
        <v>3575</v>
      </c>
      <c r="AC1614" s="195"/>
      <c r="AF1614" s="207"/>
    </row>
    <row r="1615" spans="1:32" s="160" customFormat="1" ht="12" x14ac:dyDescent="0.2">
      <c r="A1615" s="211"/>
      <c r="B1615" s="212"/>
      <c r="C1615" s="168" t="s">
        <v>462</v>
      </c>
      <c r="D1615" s="213"/>
      <c r="E1615" s="213"/>
      <c r="F1615" s="214"/>
      <c r="G1615" s="214"/>
      <c r="H1615" s="214"/>
      <c r="I1615" s="214"/>
      <c r="J1615" s="215"/>
      <c r="K1615" s="214"/>
      <c r="L1615" s="215"/>
      <c r="M1615" s="216"/>
      <c r="N1615" s="217"/>
      <c r="V1615" s="189"/>
      <c r="W1615" s="195"/>
      <c r="X1615" s="195"/>
      <c r="AC1615" s="195"/>
      <c r="AF1615" s="207"/>
    </row>
    <row r="1616" spans="1:32" s="160" customFormat="1" ht="12" x14ac:dyDescent="0.2">
      <c r="A1616" s="1040" t="s">
        <v>3576</v>
      </c>
      <c r="B1616" s="1041"/>
      <c r="C1616" s="1041"/>
      <c r="D1616" s="1041"/>
      <c r="E1616" s="1041"/>
      <c r="F1616" s="1041"/>
      <c r="G1616" s="1041"/>
      <c r="H1616" s="1041"/>
      <c r="I1616" s="1041"/>
      <c r="J1616" s="1041"/>
      <c r="K1616" s="1041"/>
      <c r="L1616" s="1041"/>
      <c r="M1616" s="1041"/>
      <c r="N1616" s="1042"/>
      <c r="V1616" s="189"/>
      <c r="W1616" s="195" t="s">
        <v>3576</v>
      </c>
      <c r="X1616" s="195"/>
      <c r="AC1616" s="195"/>
      <c r="AF1616" s="207"/>
    </row>
    <row r="1617" spans="1:32" s="160" customFormat="1" ht="12" x14ac:dyDescent="0.2">
      <c r="A1617" s="1040" t="s">
        <v>3577</v>
      </c>
      <c r="B1617" s="1041"/>
      <c r="C1617" s="1041"/>
      <c r="D1617" s="1041"/>
      <c r="E1617" s="1041"/>
      <c r="F1617" s="1041"/>
      <c r="G1617" s="1041"/>
      <c r="H1617" s="1041"/>
      <c r="I1617" s="1041"/>
      <c r="J1617" s="1041"/>
      <c r="K1617" s="1041"/>
      <c r="L1617" s="1041"/>
      <c r="M1617" s="1041"/>
      <c r="N1617" s="1042"/>
      <c r="V1617" s="189"/>
      <c r="W1617" s="195" t="s">
        <v>3577</v>
      </c>
      <c r="X1617" s="195"/>
      <c r="AC1617" s="195"/>
      <c r="AF1617" s="207"/>
    </row>
    <row r="1618" spans="1:32" s="160" customFormat="1" ht="45" x14ac:dyDescent="0.2">
      <c r="A1618" s="190" t="s">
        <v>2168</v>
      </c>
      <c r="B1618" s="191" t="s">
        <v>3394</v>
      </c>
      <c r="C1618" s="1039" t="s">
        <v>3578</v>
      </c>
      <c r="D1618" s="1039"/>
      <c r="E1618" s="1039"/>
      <c r="F1618" s="192" t="s">
        <v>1017</v>
      </c>
      <c r="G1618" s="192"/>
      <c r="H1618" s="192"/>
      <c r="I1618" s="192" t="s">
        <v>423</v>
      </c>
      <c r="J1618" s="193"/>
      <c r="K1618" s="192"/>
      <c r="L1618" s="193"/>
      <c r="M1618" s="192"/>
      <c r="N1618" s="194"/>
      <c r="V1618" s="189"/>
      <c r="W1618" s="195"/>
      <c r="X1618" s="195" t="s">
        <v>3578</v>
      </c>
      <c r="AC1618" s="195"/>
      <c r="AF1618" s="207"/>
    </row>
    <row r="1619" spans="1:32" s="160" customFormat="1" ht="33.75" x14ac:dyDescent="0.2">
      <c r="A1619" s="198"/>
      <c r="B1619" s="199" t="s">
        <v>430</v>
      </c>
      <c r="C1619" s="1037" t="s">
        <v>431</v>
      </c>
      <c r="D1619" s="1037"/>
      <c r="E1619" s="1037"/>
      <c r="F1619" s="1037"/>
      <c r="G1619" s="1037"/>
      <c r="H1619" s="1037"/>
      <c r="I1619" s="1037"/>
      <c r="J1619" s="1037"/>
      <c r="K1619" s="1037"/>
      <c r="L1619" s="1037"/>
      <c r="M1619" s="1037"/>
      <c r="N1619" s="1046"/>
      <c r="V1619" s="189"/>
      <c r="W1619" s="195"/>
      <c r="X1619" s="195"/>
      <c r="Y1619" s="163" t="s">
        <v>431</v>
      </c>
      <c r="AC1619" s="195"/>
      <c r="AF1619" s="207"/>
    </row>
    <row r="1620" spans="1:32" s="160" customFormat="1" ht="12" x14ac:dyDescent="0.2">
      <c r="A1620" s="198"/>
      <c r="B1620" s="199" t="s">
        <v>3134</v>
      </c>
      <c r="C1620" s="1037" t="s">
        <v>3135</v>
      </c>
      <c r="D1620" s="1037"/>
      <c r="E1620" s="1037"/>
      <c r="F1620" s="1037"/>
      <c r="G1620" s="1037"/>
      <c r="H1620" s="1037"/>
      <c r="I1620" s="1037"/>
      <c r="J1620" s="1037"/>
      <c r="K1620" s="1037"/>
      <c r="L1620" s="1037"/>
      <c r="M1620" s="1037"/>
      <c r="N1620" s="1046"/>
      <c r="V1620" s="189"/>
      <c r="W1620" s="195"/>
      <c r="X1620" s="195"/>
      <c r="Y1620" s="163" t="s">
        <v>3135</v>
      </c>
      <c r="AC1620" s="195"/>
      <c r="AF1620" s="207"/>
    </row>
    <row r="1621" spans="1:32" s="160" customFormat="1" ht="12" x14ac:dyDescent="0.2">
      <c r="A1621" s="200"/>
      <c r="B1621" s="199" t="s">
        <v>423</v>
      </c>
      <c r="C1621" s="1037" t="s">
        <v>432</v>
      </c>
      <c r="D1621" s="1037"/>
      <c r="E1621" s="1037"/>
      <c r="F1621" s="201"/>
      <c r="G1621" s="201"/>
      <c r="H1621" s="201"/>
      <c r="I1621" s="201"/>
      <c r="J1621" s="202">
        <v>35.11</v>
      </c>
      <c r="K1621" s="201" t="s">
        <v>3136</v>
      </c>
      <c r="L1621" s="202">
        <v>46.08</v>
      </c>
      <c r="M1621" s="201"/>
      <c r="N1621" s="203"/>
      <c r="V1621" s="189"/>
      <c r="W1621" s="195"/>
      <c r="X1621" s="195"/>
      <c r="Z1621" s="163" t="s">
        <v>432</v>
      </c>
      <c r="AC1621" s="195"/>
      <c r="AF1621" s="207"/>
    </row>
    <row r="1622" spans="1:32" s="160" customFormat="1" ht="12" x14ac:dyDescent="0.2">
      <c r="A1622" s="200"/>
      <c r="B1622" s="199" t="s">
        <v>434</v>
      </c>
      <c r="C1622" s="1037" t="s">
        <v>435</v>
      </c>
      <c r="D1622" s="1037"/>
      <c r="E1622" s="1037"/>
      <c r="F1622" s="201"/>
      <c r="G1622" s="201"/>
      <c r="H1622" s="201"/>
      <c r="I1622" s="201"/>
      <c r="J1622" s="202">
        <v>6.62</v>
      </c>
      <c r="K1622" s="201" t="s">
        <v>3136</v>
      </c>
      <c r="L1622" s="202">
        <v>8.69</v>
      </c>
      <c r="M1622" s="201"/>
      <c r="N1622" s="203"/>
      <c r="V1622" s="189"/>
      <c r="W1622" s="195"/>
      <c r="X1622" s="195"/>
      <c r="Z1622" s="163" t="s">
        <v>435</v>
      </c>
      <c r="AC1622" s="195"/>
      <c r="AF1622" s="207"/>
    </row>
    <row r="1623" spans="1:32" s="160" customFormat="1" ht="12" x14ac:dyDescent="0.2">
      <c r="A1623" s="200"/>
      <c r="B1623" s="199" t="s">
        <v>437</v>
      </c>
      <c r="C1623" s="1037" t="s">
        <v>438</v>
      </c>
      <c r="D1623" s="1037"/>
      <c r="E1623" s="1037"/>
      <c r="F1623" s="201"/>
      <c r="G1623" s="201"/>
      <c r="H1623" s="201"/>
      <c r="I1623" s="201"/>
      <c r="J1623" s="202">
        <v>0.6</v>
      </c>
      <c r="K1623" s="201" t="s">
        <v>3136</v>
      </c>
      <c r="L1623" s="202">
        <v>0.79</v>
      </c>
      <c r="M1623" s="201"/>
      <c r="N1623" s="203"/>
      <c r="V1623" s="189"/>
      <c r="W1623" s="195"/>
      <c r="X1623" s="195"/>
      <c r="Z1623" s="163" t="s">
        <v>438</v>
      </c>
      <c r="AC1623" s="195"/>
      <c r="AF1623" s="207"/>
    </row>
    <row r="1624" spans="1:32" s="160" customFormat="1" ht="12" x14ac:dyDescent="0.2">
      <c r="A1624" s="200"/>
      <c r="B1624" s="199" t="s">
        <v>439</v>
      </c>
      <c r="C1624" s="1037" t="s">
        <v>440</v>
      </c>
      <c r="D1624" s="1037"/>
      <c r="E1624" s="1037"/>
      <c r="F1624" s="201"/>
      <c r="G1624" s="201"/>
      <c r="H1624" s="201"/>
      <c r="I1624" s="201"/>
      <c r="J1624" s="202">
        <v>2.0299999999999998</v>
      </c>
      <c r="K1624" s="201"/>
      <c r="L1624" s="202">
        <v>2.0299999999999998</v>
      </c>
      <c r="M1624" s="201"/>
      <c r="N1624" s="203"/>
      <c r="V1624" s="189"/>
      <c r="W1624" s="195"/>
      <c r="X1624" s="195"/>
      <c r="Z1624" s="163" t="s">
        <v>440</v>
      </c>
      <c r="AC1624" s="195"/>
      <c r="AF1624" s="207"/>
    </row>
    <row r="1625" spans="1:32" s="160" customFormat="1" ht="12" x14ac:dyDescent="0.2">
      <c r="A1625" s="200"/>
      <c r="B1625" s="199"/>
      <c r="C1625" s="1037" t="s">
        <v>443</v>
      </c>
      <c r="D1625" s="1037"/>
      <c r="E1625" s="1037"/>
      <c r="F1625" s="201" t="s">
        <v>444</v>
      </c>
      <c r="G1625" s="201" t="s">
        <v>3396</v>
      </c>
      <c r="H1625" s="201" t="s">
        <v>3136</v>
      </c>
      <c r="I1625" s="201" t="s">
        <v>3438</v>
      </c>
      <c r="J1625" s="202"/>
      <c r="K1625" s="201"/>
      <c r="L1625" s="202"/>
      <c r="M1625" s="201"/>
      <c r="N1625" s="203"/>
      <c r="V1625" s="189"/>
      <c r="W1625" s="195"/>
      <c r="X1625" s="195"/>
      <c r="AA1625" s="163" t="s">
        <v>443</v>
      </c>
      <c r="AC1625" s="195"/>
      <c r="AF1625" s="207"/>
    </row>
    <row r="1626" spans="1:32" s="160" customFormat="1" ht="12" x14ac:dyDescent="0.2">
      <c r="A1626" s="200"/>
      <c r="B1626" s="199"/>
      <c r="C1626" s="1037" t="s">
        <v>447</v>
      </c>
      <c r="D1626" s="1037"/>
      <c r="E1626" s="1037"/>
      <c r="F1626" s="201" t="s">
        <v>444</v>
      </c>
      <c r="G1626" s="201" t="s">
        <v>2201</v>
      </c>
      <c r="H1626" s="201" t="s">
        <v>3136</v>
      </c>
      <c r="I1626" s="201" t="s">
        <v>3439</v>
      </c>
      <c r="J1626" s="202"/>
      <c r="K1626" s="201"/>
      <c r="L1626" s="202"/>
      <c r="M1626" s="201"/>
      <c r="N1626" s="203"/>
      <c r="V1626" s="189"/>
      <c r="W1626" s="195"/>
      <c r="X1626" s="195"/>
      <c r="AA1626" s="163" t="s">
        <v>447</v>
      </c>
      <c r="AC1626" s="195"/>
      <c r="AF1626" s="207"/>
    </row>
    <row r="1627" spans="1:32" s="160" customFormat="1" ht="12" x14ac:dyDescent="0.2">
      <c r="A1627" s="200"/>
      <c r="B1627" s="199"/>
      <c r="C1627" s="1047" t="s">
        <v>450</v>
      </c>
      <c r="D1627" s="1047"/>
      <c r="E1627" s="1047"/>
      <c r="F1627" s="208"/>
      <c r="G1627" s="208"/>
      <c r="H1627" s="208"/>
      <c r="I1627" s="208"/>
      <c r="J1627" s="209">
        <v>43.76</v>
      </c>
      <c r="K1627" s="208"/>
      <c r="L1627" s="209">
        <v>56.8</v>
      </c>
      <c r="M1627" s="208"/>
      <c r="N1627" s="210"/>
      <c r="V1627" s="189"/>
      <c r="W1627" s="195"/>
      <c r="X1627" s="195"/>
      <c r="AB1627" s="163" t="s">
        <v>450</v>
      </c>
      <c r="AC1627" s="195"/>
      <c r="AF1627" s="207"/>
    </row>
    <row r="1628" spans="1:32" s="160" customFormat="1" ht="12" x14ac:dyDescent="0.2">
      <c r="A1628" s="200"/>
      <c r="B1628" s="199"/>
      <c r="C1628" s="1037" t="s">
        <v>451</v>
      </c>
      <c r="D1628" s="1037"/>
      <c r="E1628" s="1037"/>
      <c r="F1628" s="201"/>
      <c r="G1628" s="201"/>
      <c r="H1628" s="201"/>
      <c r="I1628" s="201"/>
      <c r="J1628" s="202"/>
      <c r="K1628" s="201"/>
      <c r="L1628" s="202">
        <v>46.87</v>
      </c>
      <c r="M1628" s="201"/>
      <c r="N1628" s="203"/>
      <c r="V1628" s="189"/>
      <c r="W1628" s="195"/>
      <c r="X1628" s="195"/>
      <c r="AA1628" s="163" t="s">
        <v>451</v>
      </c>
      <c r="AC1628" s="195"/>
      <c r="AF1628" s="207"/>
    </row>
    <row r="1629" spans="1:32" s="160" customFormat="1" ht="45" x14ac:dyDescent="0.2">
      <c r="A1629" s="200"/>
      <c r="B1629" s="199" t="s">
        <v>2540</v>
      </c>
      <c r="C1629" s="1037" t="s">
        <v>2541</v>
      </c>
      <c r="D1629" s="1037"/>
      <c r="E1629" s="1037"/>
      <c r="F1629" s="201" t="s">
        <v>454</v>
      </c>
      <c r="G1629" s="201" t="s">
        <v>1241</v>
      </c>
      <c r="H1629" s="201"/>
      <c r="I1629" s="201" t="s">
        <v>1241</v>
      </c>
      <c r="J1629" s="202"/>
      <c r="K1629" s="201"/>
      <c r="L1629" s="202">
        <v>56.71</v>
      </c>
      <c r="M1629" s="201"/>
      <c r="N1629" s="203"/>
      <c r="V1629" s="189"/>
      <c r="W1629" s="195"/>
      <c r="X1629" s="195"/>
      <c r="AA1629" s="163" t="s">
        <v>2541</v>
      </c>
      <c r="AC1629" s="195"/>
      <c r="AF1629" s="207"/>
    </row>
    <row r="1630" spans="1:32" s="160" customFormat="1" ht="45" x14ac:dyDescent="0.2">
      <c r="A1630" s="200"/>
      <c r="B1630" s="199" t="s">
        <v>2542</v>
      </c>
      <c r="C1630" s="1037" t="s">
        <v>2543</v>
      </c>
      <c r="D1630" s="1037"/>
      <c r="E1630" s="1037"/>
      <c r="F1630" s="201" t="s">
        <v>454</v>
      </c>
      <c r="G1630" s="201" t="s">
        <v>974</v>
      </c>
      <c r="H1630" s="201"/>
      <c r="I1630" s="201" t="s">
        <v>974</v>
      </c>
      <c r="J1630" s="202"/>
      <c r="K1630" s="201"/>
      <c r="L1630" s="202">
        <v>33.75</v>
      </c>
      <c r="M1630" s="201"/>
      <c r="N1630" s="203"/>
      <c r="V1630" s="189"/>
      <c r="W1630" s="195"/>
      <c r="X1630" s="195"/>
      <c r="AA1630" s="163" t="s">
        <v>2543</v>
      </c>
      <c r="AC1630" s="195"/>
      <c r="AF1630" s="207"/>
    </row>
    <row r="1631" spans="1:32" s="160" customFormat="1" ht="12" x14ac:dyDescent="0.2">
      <c r="A1631" s="211"/>
      <c r="B1631" s="212"/>
      <c r="C1631" s="1039" t="s">
        <v>459</v>
      </c>
      <c r="D1631" s="1039"/>
      <c r="E1631" s="1039"/>
      <c r="F1631" s="192"/>
      <c r="G1631" s="192"/>
      <c r="H1631" s="192"/>
      <c r="I1631" s="192"/>
      <c r="J1631" s="193"/>
      <c r="K1631" s="192"/>
      <c r="L1631" s="193">
        <v>147.26</v>
      </c>
      <c r="M1631" s="208"/>
      <c r="N1631" s="194"/>
      <c r="V1631" s="189"/>
      <c r="W1631" s="195"/>
      <c r="X1631" s="195"/>
      <c r="AC1631" s="195" t="s">
        <v>459</v>
      </c>
      <c r="AF1631" s="207"/>
    </row>
    <row r="1632" spans="1:32" s="160" customFormat="1" ht="33.75" x14ac:dyDescent="0.2">
      <c r="A1632" s="190" t="s">
        <v>3579</v>
      </c>
      <c r="B1632" s="191" t="s">
        <v>3580</v>
      </c>
      <c r="C1632" s="1039" t="s">
        <v>3581</v>
      </c>
      <c r="D1632" s="1039"/>
      <c r="E1632" s="1039"/>
      <c r="F1632" s="192" t="s">
        <v>1017</v>
      </c>
      <c r="G1632" s="192"/>
      <c r="H1632" s="192"/>
      <c r="I1632" s="192" t="s">
        <v>423</v>
      </c>
      <c r="J1632" s="193">
        <v>9954.5</v>
      </c>
      <c r="K1632" s="192" t="s">
        <v>1361</v>
      </c>
      <c r="L1632" s="193">
        <v>2031.05</v>
      </c>
      <c r="M1632" s="192" t="s">
        <v>1362</v>
      </c>
      <c r="N1632" s="194">
        <v>10074</v>
      </c>
      <c r="V1632" s="189"/>
      <c r="W1632" s="195"/>
      <c r="X1632" s="195" t="s">
        <v>3581</v>
      </c>
      <c r="AC1632" s="195"/>
      <c r="AF1632" s="207"/>
    </row>
    <row r="1633" spans="1:32" s="160" customFormat="1" ht="12" x14ac:dyDescent="0.2">
      <c r="A1633" s="211"/>
      <c r="B1633" s="212"/>
      <c r="C1633" s="168" t="s">
        <v>3039</v>
      </c>
      <c r="D1633" s="213"/>
      <c r="E1633" s="213"/>
      <c r="F1633" s="214"/>
      <c r="G1633" s="214"/>
      <c r="H1633" s="214"/>
      <c r="I1633" s="214"/>
      <c r="J1633" s="215"/>
      <c r="K1633" s="214"/>
      <c r="L1633" s="215"/>
      <c r="M1633" s="216"/>
      <c r="N1633" s="217"/>
      <c r="V1633" s="189"/>
      <c r="W1633" s="195"/>
      <c r="X1633" s="195"/>
      <c r="AC1633" s="195"/>
      <c r="AF1633" s="207"/>
    </row>
    <row r="1634" spans="1:32" s="160" customFormat="1" ht="12" x14ac:dyDescent="0.2">
      <c r="A1634" s="196"/>
      <c r="B1634" s="197"/>
      <c r="C1634" s="1037" t="s">
        <v>3401</v>
      </c>
      <c r="D1634" s="1037"/>
      <c r="E1634" s="1037"/>
      <c r="F1634" s="1037"/>
      <c r="G1634" s="1037"/>
      <c r="H1634" s="1037"/>
      <c r="I1634" s="1037"/>
      <c r="J1634" s="1037"/>
      <c r="K1634" s="1037"/>
      <c r="L1634" s="1037"/>
      <c r="M1634" s="1037"/>
      <c r="N1634" s="1046"/>
      <c r="V1634" s="189"/>
      <c r="W1634" s="195"/>
      <c r="X1634" s="195"/>
      <c r="AC1634" s="195"/>
      <c r="AD1634" s="163" t="s">
        <v>3401</v>
      </c>
      <c r="AF1634" s="207"/>
    </row>
    <row r="1635" spans="1:32" s="160" customFormat="1" ht="22.5" x14ac:dyDescent="0.2">
      <c r="A1635" s="198"/>
      <c r="B1635" s="199" t="s">
        <v>1365</v>
      </c>
      <c r="C1635" s="1037" t="s">
        <v>1366</v>
      </c>
      <c r="D1635" s="1037"/>
      <c r="E1635" s="1037"/>
      <c r="F1635" s="1037"/>
      <c r="G1635" s="1037"/>
      <c r="H1635" s="1037"/>
      <c r="I1635" s="1037"/>
      <c r="J1635" s="1037"/>
      <c r="K1635" s="1037"/>
      <c r="L1635" s="1037"/>
      <c r="M1635" s="1037"/>
      <c r="N1635" s="1046"/>
      <c r="V1635" s="189"/>
      <c r="W1635" s="195"/>
      <c r="X1635" s="195"/>
      <c r="Y1635" s="163" t="s">
        <v>1366</v>
      </c>
      <c r="AC1635" s="195"/>
      <c r="AF1635" s="207"/>
    </row>
    <row r="1636" spans="1:32" s="160" customFormat="1" ht="33.75" x14ac:dyDescent="0.2">
      <c r="A1636" s="190" t="s">
        <v>2173</v>
      </c>
      <c r="B1636" s="191" t="s">
        <v>3402</v>
      </c>
      <c r="C1636" s="1039" t="s">
        <v>3403</v>
      </c>
      <c r="D1636" s="1039"/>
      <c r="E1636" s="1039"/>
      <c r="F1636" s="192" t="s">
        <v>1017</v>
      </c>
      <c r="G1636" s="192"/>
      <c r="H1636" s="192"/>
      <c r="I1636" s="192" t="s">
        <v>434</v>
      </c>
      <c r="J1636" s="193">
        <v>1110.75</v>
      </c>
      <c r="K1636" s="192" t="s">
        <v>566</v>
      </c>
      <c r="L1636" s="193">
        <v>241.58</v>
      </c>
      <c r="M1636" s="192" t="s">
        <v>567</v>
      </c>
      <c r="N1636" s="194">
        <v>2266</v>
      </c>
      <c r="V1636" s="189"/>
      <c r="W1636" s="195"/>
      <c r="X1636" s="195" t="s">
        <v>3403</v>
      </c>
      <c r="AC1636" s="195"/>
      <c r="AF1636" s="207"/>
    </row>
    <row r="1637" spans="1:32" s="160" customFormat="1" ht="12" x14ac:dyDescent="0.2">
      <c r="A1637" s="211"/>
      <c r="B1637" s="212"/>
      <c r="C1637" s="168" t="s">
        <v>462</v>
      </c>
      <c r="D1637" s="213"/>
      <c r="E1637" s="213"/>
      <c r="F1637" s="214"/>
      <c r="G1637" s="214"/>
      <c r="H1637" s="214"/>
      <c r="I1637" s="214"/>
      <c r="J1637" s="215"/>
      <c r="K1637" s="214"/>
      <c r="L1637" s="215"/>
      <c r="M1637" s="216"/>
      <c r="N1637" s="217"/>
      <c r="V1637" s="189"/>
      <c r="W1637" s="195"/>
      <c r="X1637" s="195"/>
      <c r="AC1637" s="195"/>
      <c r="AF1637" s="207"/>
    </row>
    <row r="1638" spans="1:32" s="160" customFormat="1" ht="12" x14ac:dyDescent="0.2">
      <c r="A1638" s="196"/>
      <c r="B1638" s="197"/>
      <c r="C1638" s="1037" t="s">
        <v>3404</v>
      </c>
      <c r="D1638" s="1037"/>
      <c r="E1638" s="1037"/>
      <c r="F1638" s="1037"/>
      <c r="G1638" s="1037"/>
      <c r="H1638" s="1037"/>
      <c r="I1638" s="1037"/>
      <c r="J1638" s="1037"/>
      <c r="K1638" s="1037"/>
      <c r="L1638" s="1037"/>
      <c r="M1638" s="1037"/>
      <c r="N1638" s="1046"/>
      <c r="V1638" s="189"/>
      <c r="W1638" s="195"/>
      <c r="X1638" s="195"/>
      <c r="AC1638" s="195"/>
      <c r="AD1638" s="163" t="s">
        <v>3404</v>
      </c>
      <c r="AF1638" s="207"/>
    </row>
    <row r="1639" spans="1:32" s="160" customFormat="1" ht="22.5" x14ac:dyDescent="0.2">
      <c r="A1639" s="198"/>
      <c r="B1639" s="199" t="s">
        <v>568</v>
      </c>
      <c r="C1639" s="1037" t="s">
        <v>569</v>
      </c>
      <c r="D1639" s="1037"/>
      <c r="E1639" s="1037"/>
      <c r="F1639" s="1037"/>
      <c r="G1639" s="1037"/>
      <c r="H1639" s="1037"/>
      <c r="I1639" s="1037"/>
      <c r="J1639" s="1037"/>
      <c r="K1639" s="1037"/>
      <c r="L1639" s="1037"/>
      <c r="M1639" s="1037"/>
      <c r="N1639" s="1046"/>
      <c r="V1639" s="189"/>
      <c r="W1639" s="195"/>
      <c r="X1639" s="195"/>
      <c r="Y1639" s="163" t="s">
        <v>569</v>
      </c>
      <c r="AC1639" s="195"/>
      <c r="AF1639" s="207"/>
    </row>
    <row r="1640" spans="1:32" s="160" customFormat="1" ht="33.75" x14ac:dyDescent="0.2">
      <c r="A1640" s="190" t="s">
        <v>2179</v>
      </c>
      <c r="B1640" s="191" t="s">
        <v>3405</v>
      </c>
      <c r="C1640" s="1039" t="s">
        <v>3406</v>
      </c>
      <c r="D1640" s="1039"/>
      <c r="E1640" s="1039"/>
      <c r="F1640" s="192" t="s">
        <v>1017</v>
      </c>
      <c r="G1640" s="192"/>
      <c r="H1640" s="192"/>
      <c r="I1640" s="192" t="s">
        <v>434</v>
      </c>
      <c r="J1640" s="193">
        <v>867.25</v>
      </c>
      <c r="K1640" s="192" t="s">
        <v>566</v>
      </c>
      <c r="L1640" s="193">
        <v>188.59</v>
      </c>
      <c r="M1640" s="192" t="s">
        <v>567</v>
      </c>
      <c r="N1640" s="194">
        <v>1769</v>
      </c>
      <c r="V1640" s="189"/>
      <c r="W1640" s="195"/>
      <c r="X1640" s="195" t="s">
        <v>3406</v>
      </c>
      <c r="AC1640" s="195"/>
      <c r="AF1640" s="207"/>
    </row>
    <row r="1641" spans="1:32" s="160" customFormat="1" ht="12" x14ac:dyDescent="0.2">
      <c r="A1641" s="211"/>
      <c r="B1641" s="212"/>
      <c r="C1641" s="168" t="s">
        <v>462</v>
      </c>
      <c r="D1641" s="213"/>
      <c r="E1641" s="213"/>
      <c r="F1641" s="214"/>
      <c r="G1641" s="214"/>
      <c r="H1641" s="214"/>
      <c r="I1641" s="214"/>
      <c r="J1641" s="215"/>
      <c r="K1641" s="214"/>
      <c r="L1641" s="215"/>
      <c r="M1641" s="216"/>
      <c r="N1641" s="217"/>
      <c r="V1641" s="189"/>
      <c r="W1641" s="195"/>
      <c r="X1641" s="195"/>
      <c r="AC1641" s="195"/>
      <c r="AF1641" s="207"/>
    </row>
    <row r="1642" spans="1:32" s="160" customFormat="1" ht="12" x14ac:dyDescent="0.2">
      <c r="A1642" s="196"/>
      <c r="B1642" s="197"/>
      <c r="C1642" s="1037" t="s">
        <v>3582</v>
      </c>
      <c r="D1642" s="1037"/>
      <c r="E1642" s="1037"/>
      <c r="F1642" s="1037"/>
      <c r="G1642" s="1037"/>
      <c r="H1642" s="1037"/>
      <c r="I1642" s="1037"/>
      <c r="J1642" s="1037"/>
      <c r="K1642" s="1037"/>
      <c r="L1642" s="1037"/>
      <c r="M1642" s="1037"/>
      <c r="N1642" s="1046"/>
      <c r="V1642" s="189"/>
      <c r="W1642" s="195"/>
      <c r="X1642" s="195"/>
      <c r="AC1642" s="195"/>
      <c r="AD1642" s="163" t="s">
        <v>3582</v>
      </c>
      <c r="AF1642" s="207"/>
    </row>
    <row r="1643" spans="1:32" s="160" customFormat="1" ht="22.5" x14ac:dyDescent="0.2">
      <c r="A1643" s="198"/>
      <c r="B1643" s="199" t="s">
        <v>568</v>
      </c>
      <c r="C1643" s="1037" t="s">
        <v>569</v>
      </c>
      <c r="D1643" s="1037"/>
      <c r="E1643" s="1037"/>
      <c r="F1643" s="1037"/>
      <c r="G1643" s="1037"/>
      <c r="H1643" s="1037"/>
      <c r="I1643" s="1037"/>
      <c r="J1643" s="1037"/>
      <c r="K1643" s="1037"/>
      <c r="L1643" s="1037"/>
      <c r="M1643" s="1037"/>
      <c r="N1643" s="1046"/>
      <c r="V1643" s="189"/>
      <c r="W1643" s="195"/>
      <c r="X1643" s="195"/>
      <c r="Y1643" s="163" t="s">
        <v>569</v>
      </c>
      <c r="AC1643" s="195"/>
      <c r="AF1643" s="207"/>
    </row>
    <row r="1644" spans="1:32" s="160" customFormat="1" ht="33.75" x14ac:dyDescent="0.2">
      <c r="A1644" s="190" t="s">
        <v>2181</v>
      </c>
      <c r="B1644" s="191" t="s">
        <v>2643</v>
      </c>
      <c r="C1644" s="1039" t="s">
        <v>3408</v>
      </c>
      <c r="D1644" s="1039"/>
      <c r="E1644" s="1039"/>
      <c r="F1644" s="192" t="s">
        <v>1017</v>
      </c>
      <c r="G1644" s="192"/>
      <c r="H1644" s="192"/>
      <c r="I1644" s="192" t="s">
        <v>423</v>
      </c>
      <c r="J1644" s="193"/>
      <c r="K1644" s="192"/>
      <c r="L1644" s="193"/>
      <c r="M1644" s="192"/>
      <c r="N1644" s="194"/>
      <c r="V1644" s="189"/>
      <c r="W1644" s="195"/>
      <c r="X1644" s="195" t="s">
        <v>3408</v>
      </c>
      <c r="AC1644" s="195"/>
      <c r="AF1644" s="207"/>
    </row>
    <row r="1645" spans="1:32" s="160" customFormat="1" ht="33.75" x14ac:dyDescent="0.2">
      <c r="A1645" s="198"/>
      <c r="B1645" s="199" t="s">
        <v>430</v>
      </c>
      <c r="C1645" s="1037" t="s">
        <v>431</v>
      </c>
      <c r="D1645" s="1037"/>
      <c r="E1645" s="1037"/>
      <c r="F1645" s="1037"/>
      <c r="G1645" s="1037"/>
      <c r="H1645" s="1037"/>
      <c r="I1645" s="1037"/>
      <c r="J1645" s="1037"/>
      <c r="K1645" s="1037"/>
      <c r="L1645" s="1037"/>
      <c r="M1645" s="1037"/>
      <c r="N1645" s="1046"/>
      <c r="V1645" s="189"/>
      <c r="W1645" s="195"/>
      <c r="X1645" s="195"/>
      <c r="Y1645" s="163" t="s">
        <v>431</v>
      </c>
      <c r="AC1645" s="195"/>
      <c r="AF1645" s="207"/>
    </row>
    <row r="1646" spans="1:32" s="160" customFormat="1" ht="12" x14ac:dyDescent="0.2">
      <c r="A1646" s="198"/>
      <c r="B1646" s="199" t="s">
        <v>3134</v>
      </c>
      <c r="C1646" s="1037" t="s">
        <v>3135</v>
      </c>
      <c r="D1646" s="1037"/>
      <c r="E1646" s="1037"/>
      <c r="F1646" s="1037"/>
      <c r="G1646" s="1037"/>
      <c r="H1646" s="1037"/>
      <c r="I1646" s="1037"/>
      <c r="J1646" s="1037"/>
      <c r="K1646" s="1037"/>
      <c r="L1646" s="1037"/>
      <c r="M1646" s="1037"/>
      <c r="N1646" s="1046"/>
      <c r="V1646" s="189"/>
      <c r="W1646" s="195"/>
      <c r="X1646" s="195"/>
      <c r="Y1646" s="163" t="s">
        <v>3135</v>
      </c>
      <c r="AC1646" s="195"/>
      <c r="AF1646" s="207"/>
    </row>
    <row r="1647" spans="1:32" s="160" customFormat="1" ht="12" x14ac:dyDescent="0.2">
      <c r="A1647" s="200"/>
      <c r="B1647" s="199" t="s">
        <v>423</v>
      </c>
      <c r="C1647" s="1037" t="s">
        <v>432</v>
      </c>
      <c r="D1647" s="1037"/>
      <c r="E1647" s="1037"/>
      <c r="F1647" s="201"/>
      <c r="G1647" s="201"/>
      <c r="H1647" s="201"/>
      <c r="I1647" s="201"/>
      <c r="J1647" s="202">
        <v>9.1300000000000008</v>
      </c>
      <c r="K1647" s="201" t="s">
        <v>3136</v>
      </c>
      <c r="L1647" s="202">
        <v>11.98</v>
      </c>
      <c r="M1647" s="201"/>
      <c r="N1647" s="203"/>
      <c r="V1647" s="189"/>
      <c r="W1647" s="195"/>
      <c r="X1647" s="195"/>
      <c r="Z1647" s="163" t="s">
        <v>432</v>
      </c>
      <c r="AC1647" s="195"/>
      <c r="AF1647" s="207"/>
    </row>
    <row r="1648" spans="1:32" s="160" customFormat="1" ht="12" x14ac:dyDescent="0.2">
      <c r="A1648" s="200"/>
      <c r="B1648" s="199" t="s">
        <v>434</v>
      </c>
      <c r="C1648" s="1037" t="s">
        <v>435</v>
      </c>
      <c r="D1648" s="1037"/>
      <c r="E1648" s="1037"/>
      <c r="F1648" s="201"/>
      <c r="G1648" s="201"/>
      <c r="H1648" s="201"/>
      <c r="I1648" s="201"/>
      <c r="J1648" s="202">
        <v>1.47</v>
      </c>
      <c r="K1648" s="201" t="s">
        <v>3136</v>
      </c>
      <c r="L1648" s="202">
        <v>1.93</v>
      </c>
      <c r="M1648" s="201"/>
      <c r="N1648" s="203"/>
      <c r="V1648" s="189"/>
      <c r="W1648" s="195"/>
      <c r="X1648" s="195"/>
      <c r="Z1648" s="163" t="s">
        <v>435</v>
      </c>
      <c r="AC1648" s="195"/>
      <c r="AF1648" s="207"/>
    </row>
    <row r="1649" spans="1:32" s="160" customFormat="1" ht="12" x14ac:dyDescent="0.2">
      <c r="A1649" s="200"/>
      <c r="B1649" s="199" t="s">
        <v>437</v>
      </c>
      <c r="C1649" s="1037" t="s">
        <v>438</v>
      </c>
      <c r="D1649" s="1037"/>
      <c r="E1649" s="1037"/>
      <c r="F1649" s="201"/>
      <c r="G1649" s="201"/>
      <c r="H1649" s="201"/>
      <c r="I1649" s="201"/>
      <c r="J1649" s="202">
        <v>0.12</v>
      </c>
      <c r="K1649" s="201" t="s">
        <v>3136</v>
      </c>
      <c r="L1649" s="202">
        <v>0.16</v>
      </c>
      <c r="M1649" s="201"/>
      <c r="N1649" s="203"/>
      <c r="V1649" s="189"/>
      <c r="W1649" s="195"/>
      <c r="X1649" s="195"/>
      <c r="Z1649" s="163" t="s">
        <v>438</v>
      </c>
      <c r="AC1649" s="195"/>
      <c r="AF1649" s="207"/>
    </row>
    <row r="1650" spans="1:32" s="160" customFormat="1" ht="12" x14ac:dyDescent="0.2">
      <c r="A1650" s="200"/>
      <c r="B1650" s="199" t="s">
        <v>439</v>
      </c>
      <c r="C1650" s="1037" t="s">
        <v>440</v>
      </c>
      <c r="D1650" s="1037"/>
      <c r="E1650" s="1037"/>
      <c r="F1650" s="201"/>
      <c r="G1650" s="201"/>
      <c r="H1650" s="201"/>
      <c r="I1650" s="201"/>
      <c r="J1650" s="202">
        <v>7.49</v>
      </c>
      <c r="K1650" s="201"/>
      <c r="L1650" s="202">
        <v>7.49</v>
      </c>
      <c r="M1650" s="201"/>
      <c r="N1650" s="203"/>
      <c r="V1650" s="189"/>
      <c r="W1650" s="195"/>
      <c r="X1650" s="195"/>
      <c r="Z1650" s="163" t="s">
        <v>440</v>
      </c>
      <c r="AC1650" s="195"/>
      <c r="AF1650" s="207"/>
    </row>
    <row r="1651" spans="1:32" s="160" customFormat="1" ht="12" x14ac:dyDescent="0.2">
      <c r="A1651" s="196"/>
      <c r="B1651" s="204" t="s">
        <v>2645</v>
      </c>
      <c r="C1651" s="1048" t="s">
        <v>2646</v>
      </c>
      <c r="D1651" s="1048"/>
      <c r="E1651" s="1048"/>
      <c r="F1651" s="205" t="s">
        <v>1017</v>
      </c>
      <c r="G1651" s="205" t="s">
        <v>423</v>
      </c>
      <c r="H1651" s="205"/>
      <c r="I1651" s="205" t="s">
        <v>423</v>
      </c>
      <c r="J1651" s="199"/>
      <c r="K1651" s="201"/>
      <c r="L1651" s="202"/>
      <c r="M1651" s="201"/>
      <c r="N1651" s="206"/>
      <c r="V1651" s="189"/>
      <c r="W1651" s="195"/>
      <c r="X1651" s="195"/>
      <c r="AC1651" s="195"/>
      <c r="AF1651" s="207" t="s">
        <v>2646</v>
      </c>
    </row>
    <row r="1652" spans="1:32" s="160" customFormat="1" ht="12" x14ac:dyDescent="0.2">
      <c r="A1652" s="200"/>
      <c r="B1652" s="199"/>
      <c r="C1652" s="1037" t="s">
        <v>443</v>
      </c>
      <c r="D1652" s="1037"/>
      <c r="E1652" s="1037"/>
      <c r="F1652" s="201" t="s">
        <v>444</v>
      </c>
      <c r="G1652" s="201" t="s">
        <v>2647</v>
      </c>
      <c r="H1652" s="201" t="s">
        <v>3136</v>
      </c>
      <c r="I1652" s="201" t="s">
        <v>3450</v>
      </c>
      <c r="J1652" s="202"/>
      <c r="K1652" s="201"/>
      <c r="L1652" s="202"/>
      <c r="M1652" s="201"/>
      <c r="N1652" s="203"/>
      <c r="V1652" s="189"/>
      <c r="W1652" s="195"/>
      <c r="X1652" s="195"/>
      <c r="AA1652" s="163" t="s">
        <v>443</v>
      </c>
      <c r="AC1652" s="195"/>
      <c r="AF1652" s="207"/>
    </row>
    <row r="1653" spans="1:32" s="160" customFormat="1" ht="12" x14ac:dyDescent="0.2">
      <c r="A1653" s="200"/>
      <c r="B1653" s="199"/>
      <c r="C1653" s="1037" t="s">
        <v>447</v>
      </c>
      <c r="D1653" s="1037"/>
      <c r="E1653" s="1037"/>
      <c r="F1653" s="201" t="s">
        <v>444</v>
      </c>
      <c r="G1653" s="201" t="s">
        <v>2649</v>
      </c>
      <c r="H1653" s="201" t="s">
        <v>3136</v>
      </c>
      <c r="I1653" s="201" t="s">
        <v>3297</v>
      </c>
      <c r="J1653" s="202"/>
      <c r="K1653" s="201"/>
      <c r="L1653" s="202"/>
      <c r="M1653" s="201"/>
      <c r="N1653" s="203"/>
      <c r="V1653" s="189"/>
      <c r="W1653" s="195"/>
      <c r="X1653" s="195"/>
      <c r="AA1653" s="163" t="s">
        <v>447</v>
      </c>
      <c r="AC1653" s="195"/>
      <c r="AF1653" s="207"/>
    </row>
    <row r="1654" spans="1:32" s="160" customFormat="1" ht="12" x14ac:dyDescent="0.2">
      <c r="A1654" s="200"/>
      <c r="B1654" s="199"/>
      <c r="C1654" s="1047" t="s">
        <v>450</v>
      </c>
      <c r="D1654" s="1047"/>
      <c r="E1654" s="1047"/>
      <c r="F1654" s="208"/>
      <c r="G1654" s="208"/>
      <c r="H1654" s="208"/>
      <c r="I1654" s="208"/>
      <c r="J1654" s="209">
        <v>18.09</v>
      </c>
      <c r="K1654" s="208"/>
      <c r="L1654" s="209">
        <v>21.4</v>
      </c>
      <c r="M1654" s="208"/>
      <c r="N1654" s="210"/>
      <c r="V1654" s="189"/>
      <c r="W1654" s="195"/>
      <c r="X1654" s="195"/>
      <c r="AB1654" s="163" t="s">
        <v>450</v>
      </c>
      <c r="AC1654" s="195"/>
      <c r="AF1654" s="207"/>
    </row>
    <row r="1655" spans="1:32" s="160" customFormat="1" ht="12" x14ac:dyDescent="0.2">
      <c r="A1655" s="200"/>
      <c r="B1655" s="199"/>
      <c r="C1655" s="1037" t="s">
        <v>451</v>
      </c>
      <c r="D1655" s="1037"/>
      <c r="E1655" s="1037"/>
      <c r="F1655" s="201"/>
      <c r="G1655" s="201"/>
      <c r="H1655" s="201"/>
      <c r="I1655" s="201"/>
      <c r="J1655" s="202"/>
      <c r="K1655" s="201"/>
      <c r="L1655" s="202">
        <v>12.14</v>
      </c>
      <c r="M1655" s="201"/>
      <c r="N1655" s="203"/>
      <c r="V1655" s="189"/>
      <c r="W1655" s="195"/>
      <c r="X1655" s="195"/>
      <c r="AA1655" s="163" t="s">
        <v>451</v>
      </c>
      <c r="AC1655" s="195"/>
      <c r="AF1655" s="207"/>
    </row>
    <row r="1656" spans="1:32" s="160" customFormat="1" ht="45" x14ac:dyDescent="0.2">
      <c r="A1656" s="200"/>
      <c r="B1656" s="199" t="s">
        <v>2540</v>
      </c>
      <c r="C1656" s="1037" t="s">
        <v>2541</v>
      </c>
      <c r="D1656" s="1037"/>
      <c r="E1656" s="1037"/>
      <c r="F1656" s="201" t="s">
        <v>454</v>
      </c>
      <c r="G1656" s="201" t="s">
        <v>1241</v>
      </c>
      <c r="H1656" s="201"/>
      <c r="I1656" s="201" t="s">
        <v>1241</v>
      </c>
      <c r="J1656" s="202"/>
      <c r="K1656" s="201"/>
      <c r="L1656" s="202">
        <v>14.69</v>
      </c>
      <c r="M1656" s="201"/>
      <c r="N1656" s="203"/>
      <c r="V1656" s="189"/>
      <c r="W1656" s="195"/>
      <c r="X1656" s="195"/>
      <c r="AA1656" s="163" t="s">
        <v>2541</v>
      </c>
      <c r="AC1656" s="195"/>
      <c r="AF1656" s="207"/>
    </row>
    <row r="1657" spans="1:32" s="160" customFormat="1" ht="45" x14ac:dyDescent="0.2">
      <c r="A1657" s="200"/>
      <c r="B1657" s="199" t="s">
        <v>2542</v>
      </c>
      <c r="C1657" s="1037" t="s">
        <v>2543</v>
      </c>
      <c r="D1657" s="1037"/>
      <c r="E1657" s="1037"/>
      <c r="F1657" s="201" t="s">
        <v>454</v>
      </c>
      <c r="G1657" s="201" t="s">
        <v>974</v>
      </c>
      <c r="H1657" s="201"/>
      <c r="I1657" s="201" t="s">
        <v>974</v>
      </c>
      <c r="J1657" s="202"/>
      <c r="K1657" s="201"/>
      <c r="L1657" s="202">
        <v>8.74</v>
      </c>
      <c r="M1657" s="201"/>
      <c r="N1657" s="203"/>
      <c r="V1657" s="189"/>
      <c r="W1657" s="195"/>
      <c r="X1657" s="195"/>
      <c r="AA1657" s="163" t="s">
        <v>2543</v>
      </c>
      <c r="AC1657" s="195"/>
      <c r="AF1657" s="207"/>
    </row>
    <row r="1658" spans="1:32" s="160" customFormat="1" ht="12" x14ac:dyDescent="0.2">
      <c r="A1658" s="211"/>
      <c r="B1658" s="212"/>
      <c r="C1658" s="1039" t="s">
        <v>459</v>
      </c>
      <c r="D1658" s="1039"/>
      <c r="E1658" s="1039"/>
      <c r="F1658" s="192"/>
      <c r="G1658" s="192"/>
      <c r="H1658" s="192"/>
      <c r="I1658" s="192"/>
      <c r="J1658" s="193"/>
      <c r="K1658" s="192"/>
      <c r="L1658" s="193">
        <v>44.83</v>
      </c>
      <c r="M1658" s="208"/>
      <c r="N1658" s="194"/>
      <c r="V1658" s="189"/>
      <c r="W1658" s="195"/>
      <c r="X1658" s="195"/>
      <c r="AC1658" s="195" t="s">
        <v>459</v>
      </c>
      <c r="AF1658" s="207"/>
    </row>
    <row r="1659" spans="1:32" s="160" customFormat="1" ht="33.75" x14ac:dyDescent="0.2">
      <c r="A1659" s="190" t="s">
        <v>2191</v>
      </c>
      <c r="B1659" s="191" t="s">
        <v>3410</v>
      </c>
      <c r="C1659" s="1039" t="s">
        <v>3411</v>
      </c>
      <c r="D1659" s="1039"/>
      <c r="E1659" s="1039"/>
      <c r="F1659" s="192" t="s">
        <v>1017</v>
      </c>
      <c r="G1659" s="192"/>
      <c r="H1659" s="192"/>
      <c r="I1659" s="192" t="s">
        <v>423</v>
      </c>
      <c r="J1659" s="193">
        <v>1497.75</v>
      </c>
      <c r="K1659" s="192" t="s">
        <v>566</v>
      </c>
      <c r="L1659" s="193">
        <v>162.9</v>
      </c>
      <c r="M1659" s="192" t="s">
        <v>567</v>
      </c>
      <c r="N1659" s="194">
        <v>1528</v>
      </c>
      <c r="V1659" s="189"/>
      <c r="W1659" s="195"/>
      <c r="X1659" s="195" t="s">
        <v>3411</v>
      </c>
      <c r="AC1659" s="195"/>
      <c r="AF1659" s="207"/>
    </row>
    <row r="1660" spans="1:32" s="160" customFormat="1" ht="12" x14ac:dyDescent="0.2">
      <c r="A1660" s="211"/>
      <c r="B1660" s="212"/>
      <c r="C1660" s="168" t="s">
        <v>462</v>
      </c>
      <c r="D1660" s="213"/>
      <c r="E1660" s="213"/>
      <c r="F1660" s="214"/>
      <c r="G1660" s="214"/>
      <c r="H1660" s="214"/>
      <c r="I1660" s="214"/>
      <c r="J1660" s="215"/>
      <c r="K1660" s="214"/>
      <c r="L1660" s="215"/>
      <c r="M1660" s="216"/>
      <c r="N1660" s="217"/>
      <c r="V1660" s="189"/>
      <c r="W1660" s="195"/>
      <c r="X1660" s="195"/>
      <c r="AC1660" s="195"/>
      <c r="AF1660" s="207"/>
    </row>
    <row r="1661" spans="1:32" s="160" customFormat="1" ht="12" x14ac:dyDescent="0.2">
      <c r="A1661" s="196"/>
      <c r="B1661" s="197"/>
      <c r="C1661" s="1037" t="s">
        <v>3412</v>
      </c>
      <c r="D1661" s="1037"/>
      <c r="E1661" s="1037"/>
      <c r="F1661" s="1037"/>
      <c r="G1661" s="1037"/>
      <c r="H1661" s="1037"/>
      <c r="I1661" s="1037"/>
      <c r="J1661" s="1037"/>
      <c r="K1661" s="1037"/>
      <c r="L1661" s="1037"/>
      <c r="M1661" s="1037"/>
      <c r="N1661" s="1046"/>
      <c r="V1661" s="189"/>
      <c r="W1661" s="195"/>
      <c r="X1661" s="195"/>
      <c r="AC1661" s="195"/>
      <c r="AD1661" s="163" t="s">
        <v>3412</v>
      </c>
      <c r="AF1661" s="207"/>
    </row>
    <row r="1662" spans="1:32" s="160" customFormat="1" ht="22.5" x14ac:dyDescent="0.2">
      <c r="A1662" s="198"/>
      <c r="B1662" s="199" t="s">
        <v>568</v>
      </c>
      <c r="C1662" s="1037" t="s">
        <v>569</v>
      </c>
      <c r="D1662" s="1037"/>
      <c r="E1662" s="1037"/>
      <c r="F1662" s="1037"/>
      <c r="G1662" s="1037"/>
      <c r="H1662" s="1037"/>
      <c r="I1662" s="1037"/>
      <c r="J1662" s="1037"/>
      <c r="K1662" s="1037"/>
      <c r="L1662" s="1037"/>
      <c r="M1662" s="1037"/>
      <c r="N1662" s="1046"/>
      <c r="V1662" s="189"/>
      <c r="W1662" s="195"/>
      <c r="X1662" s="195"/>
      <c r="Y1662" s="163" t="s">
        <v>569</v>
      </c>
      <c r="AC1662" s="195"/>
      <c r="AF1662" s="207"/>
    </row>
    <row r="1663" spans="1:32" s="160" customFormat="1" ht="45" x14ac:dyDescent="0.2">
      <c r="A1663" s="190" t="s">
        <v>2193</v>
      </c>
      <c r="B1663" s="191" t="s">
        <v>3143</v>
      </c>
      <c r="C1663" s="1039" t="s">
        <v>3144</v>
      </c>
      <c r="D1663" s="1039"/>
      <c r="E1663" s="1039"/>
      <c r="F1663" s="192" t="s">
        <v>1017</v>
      </c>
      <c r="G1663" s="192"/>
      <c r="H1663" s="192"/>
      <c r="I1663" s="192" t="s">
        <v>423</v>
      </c>
      <c r="J1663" s="193"/>
      <c r="K1663" s="192"/>
      <c r="L1663" s="193"/>
      <c r="M1663" s="192"/>
      <c r="N1663" s="194"/>
      <c r="V1663" s="189"/>
      <c r="W1663" s="195"/>
      <c r="X1663" s="195" t="s">
        <v>3144</v>
      </c>
      <c r="AC1663" s="195"/>
      <c r="AF1663" s="207"/>
    </row>
    <row r="1664" spans="1:32" s="160" customFormat="1" ht="33.75" x14ac:dyDescent="0.2">
      <c r="A1664" s="198"/>
      <c r="B1664" s="199" t="s">
        <v>430</v>
      </c>
      <c r="C1664" s="1037" t="s">
        <v>431</v>
      </c>
      <c r="D1664" s="1037"/>
      <c r="E1664" s="1037"/>
      <c r="F1664" s="1037"/>
      <c r="G1664" s="1037"/>
      <c r="H1664" s="1037"/>
      <c r="I1664" s="1037"/>
      <c r="J1664" s="1037"/>
      <c r="K1664" s="1037"/>
      <c r="L1664" s="1037"/>
      <c r="M1664" s="1037"/>
      <c r="N1664" s="1046"/>
      <c r="V1664" s="189"/>
      <c r="W1664" s="195"/>
      <c r="X1664" s="195"/>
      <c r="Y1664" s="163" t="s">
        <v>431</v>
      </c>
      <c r="AC1664" s="195"/>
      <c r="AF1664" s="207"/>
    </row>
    <row r="1665" spans="1:32" s="160" customFormat="1" ht="12" x14ac:dyDescent="0.2">
      <c r="A1665" s="200"/>
      <c r="B1665" s="199" t="s">
        <v>423</v>
      </c>
      <c r="C1665" s="1037" t="s">
        <v>432</v>
      </c>
      <c r="D1665" s="1037"/>
      <c r="E1665" s="1037"/>
      <c r="F1665" s="201"/>
      <c r="G1665" s="201"/>
      <c r="H1665" s="201"/>
      <c r="I1665" s="201"/>
      <c r="J1665" s="202">
        <v>20.440000000000001</v>
      </c>
      <c r="K1665" s="201" t="s">
        <v>436</v>
      </c>
      <c r="L1665" s="202">
        <v>25.55</v>
      </c>
      <c r="M1665" s="201"/>
      <c r="N1665" s="203"/>
      <c r="V1665" s="189"/>
      <c r="W1665" s="195"/>
      <c r="X1665" s="195"/>
      <c r="Z1665" s="163" t="s">
        <v>432</v>
      </c>
      <c r="AC1665" s="195"/>
      <c r="AF1665" s="207"/>
    </row>
    <row r="1666" spans="1:32" s="160" customFormat="1" ht="12" x14ac:dyDescent="0.2">
      <c r="A1666" s="200"/>
      <c r="B1666" s="199" t="s">
        <v>434</v>
      </c>
      <c r="C1666" s="1037" t="s">
        <v>435</v>
      </c>
      <c r="D1666" s="1037"/>
      <c r="E1666" s="1037"/>
      <c r="F1666" s="201"/>
      <c r="G1666" s="201"/>
      <c r="H1666" s="201"/>
      <c r="I1666" s="201"/>
      <c r="J1666" s="202">
        <v>33.47</v>
      </c>
      <c r="K1666" s="201" t="s">
        <v>436</v>
      </c>
      <c r="L1666" s="202">
        <v>41.84</v>
      </c>
      <c r="M1666" s="201"/>
      <c r="N1666" s="203"/>
      <c r="V1666" s="189"/>
      <c r="W1666" s="195"/>
      <c r="X1666" s="195"/>
      <c r="Z1666" s="163" t="s">
        <v>435</v>
      </c>
      <c r="AC1666" s="195"/>
      <c r="AF1666" s="207"/>
    </row>
    <row r="1667" spans="1:32" s="160" customFormat="1" ht="12" x14ac:dyDescent="0.2">
      <c r="A1667" s="200"/>
      <c r="B1667" s="199" t="s">
        <v>437</v>
      </c>
      <c r="C1667" s="1037" t="s">
        <v>438</v>
      </c>
      <c r="D1667" s="1037"/>
      <c r="E1667" s="1037"/>
      <c r="F1667" s="201"/>
      <c r="G1667" s="201"/>
      <c r="H1667" s="201"/>
      <c r="I1667" s="201"/>
      <c r="J1667" s="202">
        <v>3.42</v>
      </c>
      <c r="K1667" s="201" t="s">
        <v>436</v>
      </c>
      <c r="L1667" s="202">
        <v>4.28</v>
      </c>
      <c r="M1667" s="201"/>
      <c r="N1667" s="203"/>
      <c r="V1667" s="189"/>
      <c r="W1667" s="195"/>
      <c r="X1667" s="195"/>
      <c r="Z1667" s="163" t="s">
        <v>438</v>
      </c>
      <c r="AC1667" s="195"/>
      <c r="AF1667" s="207"/>
    </row>
    <row r="1668" spans="1:32" s="160" customFormat="1" ht="12" x14ac:dyDescent="0.2">
      <c r="A1668" s="200"/>
      <c r="B1668" s="199" t="s">
        <v>439</v>
      </c>
      <c r="C1668" s="1037" t="s">
        <v>440</v>
      </c>
      <c r="D1668" s="1037"/>
      <c r="E1668" s="1037"/>
      <c r="F1668" s="201"/>
      <c r="G1668" s="201"/>
      <c r="H1668" s="201"/>
      <c r="I1668" s="201"/>
      <c r="J1668" s="202">
        <v>2.94</v>
      </c>
      <c r="K1668" s="201"/>
      <c r="L1668" s="202">
        <v>2.94</v>
      </c>
      <c r="M1668" s="201"/>
      <c r="N1668" s="203"/>
      <c r="V1668" s="189"/>
      <c r="W1668" s="195"/>
      <c r="X1668" s="195"/>
      <c r="Z1668" s="163" t="s">
        <v>440</v>
      </c>
      <c r="AC1668" s="195"/>
      <c r="AF1668" s="207"/>
    </row>
    <row r="1669" spans="1:32" s="160" customFormat="1" ht="12" x14ac:dyDescent="0.2">
      <c r="A1669" s="200"/>
      <c r="B1669" s="199"/>
      <c r="C1669" s="1037" t="s">
        <v>443</v>
      </c>
      <c r="D1669" s="1037"/>
      <c r="E1669" s="1037"/>
      <c r="F1669" s="201" t="s">
        <v>444</v>
      </c>
      <c r="G1669" s="201" t="s">
        <v>3145</v>
      </c>
      <c r="H1669" s="201" t="s">
        <v>436</v>
      </c>
      <c r="I1669" s="201" t="s">
        <v>2648</v>
      </c>
      <c r="J1669" s="202"/>
      <c r="K1669" s="201"/>
      <c r="L1669" s="202"/>
      <c r="M1669" s="201"/>
      <c r="N1669" s="203"/>
      <c r="V1669" s="189"/>
      <c r="W1669" s="195"/>
      <c r="X1669" s="195"/>
      <c r="AA1669" s="163" t="s">
        <v>443</v>
      </c>
      <c r="AC1669" s="195"/>
      <c r="AF1669" s="207"/>
    </row>
    <row r="1670" spans="1:32" s="160" customFormat="1" ht="12" x14ac:dyDescent="0.2">
      <c r="A1670" s="200"/>
      <c r="B1670" s="199"/>
      <c r="C1670" s="1037" t="s">
        <v>447</v>
      </c>
      <c r="D1670" s="1037"/>
      <c r="E1670" s="1037"/>
      <c r="F1670" s="201" t="s">
        <v>444</v>
      </c>
      <c r="G1670" s="201" t="s">
        <v>2762</v>
      </c>
      <c r="H1670" s="201" t="s">
        <v>436</v>
      </c>
      <c r="I1670" s="201" t="s">
        <v>3146</v>
      </c>
      <c r="J1670" s="202"/>
      <c r="K1670" s="201"/>
      <c r="L1670" s="202"/>
      <c r="M1670" s="201"/>
      <c r="N1670" s="203"/>
      <c r="V1670" s="189"/>
      <c r="W1670" s="195"/>
      <c r="X1670" s="195"/>
      <c r="AA1670" s="163" t="s">
        <v>447</v>
      </c>
      <c r="AC1670" s="195"/>
      <c r="AF1670" s="207"/>
    </row>
    <row r="1671" spans="1:32" s="160" customFormat="1" ht="12" x14ac:dyDescent="0.2">
      <c r="A1671" s="200"/>
      <c r="B1671" s="199"/>
      <c r="C1671" s="1047" t="s">
        <v>450</v>
      </c>
      <c r="D1671" s="1047"/>
      <c r="E1671" s="1047"/>
      <c r="F1671" s="208"/>
      <c r="G1671" s="208"/>
      <c r="H1671" s="208"/>
      <c r="I1671" s="208"/>
      <c r="J1671" s="209">
        <v>56.85</v>
      </c>
      <c r="K1671" s="208"/>
      <c r="L1671" s="209">
        <v>70.33</v>
      </c>
      <c r="M1671" s="208"/>
      <c r="N1671" s="210"/>
      <c r="V1671" s="189"/>
      <c r="W1671" s="195"/>
      <c r="X1671" s="195"/>
      <c r="AB1671" s="163" t="s">
        <v>450</v>
      </c>
      <c r="AC1671" s="195"/>
      <c r="AF1671" s="207"/>
    </row>
    <row r="1672" spans="1:32" s="160" customFormat="1" ht="12" x14ac:dyDescent="0.2">
      <c r="A1672" s="200"/>
      <c r="B1672" s="199"/>
      <c r="C1672" s="1037" t="s">
        <v>451</v>
      </c>
      <c r="D1672" s="1037"/>
      <c r="E1672" s="1037"/>
      <c r="F1672" s="201"/>
      <c r="G1672" s="201"/>
      <c r="H1672" s="201"/>
      <c r="I1672" s="201"/>
      <c r="J1672" s="202"/>
      <c r="K1672" s="201"/>
      <c r="L1672" s="202">
        <v>29.83</v>
      </c>
      <c r="M1672" s="201"/>
      <c r="N1672" s="203"/>
      <c r="V1672" s="189"/>
      <c r="W1672" s="195"/>
      <c r="X1672" s="195"/>
      <c r="AA1672" s="163" t="s">
        <v>451</v>
      </c>
      <c r="AC1672" s="195"/>
      <c r="AF1672" s="207"/>
    </row>
    <row r="1673" spans="1:32" s="160" customFormat="1" ht="22.5" x14ac:dyDescent="0.2">
      <c r="A1673" s="200"/>
      <c r="B1673" s="199" t="s">
        <v>3147</v>
      </c>
      <c r="C1673" s="1037" t="s">
        <v>3148</v>
      </c>
      <c r="D1673" s="1037"/>
      <c r="E1673" s="1037"/>
      <c r="F1673" s="201" t="s">
        <v>454</v>
      </c>
      <c r="G1673" s="201" t="s">
        <v>558</v>
      </c>
      <c r="H1673" s="201"/>
      <c r="I1673" s="201" t="s">
        <v>558</v>
      </c>
      <c r="J1673" s="202"/>
      <c r="K1673" s="201"/>
      <c r="L1673" s="202">
        <v>28.94</v>
      </c>
      <c r="M1673" s="201"/>
      <c r="N1673" s="203"/>
      <c r="V1673" s="189"/>
      <c r="W1673" s="195"/>
      <c r="X1673" s="195"/>
      <c r="AA1673" s="163" t="s">
        <v>3148</v>
      </c>
      <c r="AC1673" s="195"/>
      <c r="AF1673" s="207"/>
    </row>
    <row r="1674" spans="1:32" s="160" customFormat="1" ht="22.5" x14ac:dyDescent="0.2">
      <c r="A1674" s="200"/>
      <c r="B1674" s="199" t="s">
        <v>3149</v>
      </c>
      <c r="C1674" s="1037" t="s">
        <v>3150</v>
      </c>
      <c r="D1674" s="1037"/>
      <c r="E1674" s="1037"/>
      <c r="F1674" s="201" t="s">
        <v>454</v>
      </c>
      <c r="G1674" s="201" t="s">
        <v>544</v>
      </c>
      <c r="H1674" s="201"/>
      <c r="I1674" s="201" t="s">
        <v>544</v>
      </c>
      <c r="J1674" s="202"/>
      <c r="K1674" s="201"/>
      <c r="L1674" s="202">
        <v>15.21</v>
      </c>
      <c r="M1674" s="201"/>
      <c r="N1674" s="203"/>
      <c r="V1674" s="189"/>
      <c r="W1674" s="195"/>
      <c r="X1674" s="195"/>
      <c r="AA1674" s="163" t="s">
        <v>3150</v>
      </c>
      <c r="AC1674" s="195"/>
      <c r="AF1674" s="207"/>
    </row>
    <row r="1675" spans="1:32" s="160" customFormat="1" ht="12" x14ac:dyDescent="0.2">
      <c r="A1675" s="211"/>
      <c r="B1675" s="212"/>
      <c r="C1675" s="1039" t="s">
        <v>459</v>
      </c>
      <c r="D1675" s="1039"/>
      <c r="E1675" s="1039"/>
      <c r="F1675" s="192"/>
      <c r="G1675" s="192"/>
      <c r="H1675" s="192"/>
      <c r="I1675" s="192"/>
      <c r="J1675" s="193"/>
      <c r="K1675" s="192"/>
      <c r="L1675" s="193">
        <v>114.48</v>
      </c>
      <c r="M1675" s="208"/>
      <c r="N1675" s="194"/>
      <c r="V1675" s="189"/>
      <c r="W1675" s="195"/>
      <c r="X1675" s="195"/>
      <c r="AC1675" s="195" t="s">
        <v>459</v>
      </c>
      <c r="AF1675" s="207"/>
    </row>
    <row r="1676" spans="1:32" s="160" customFormat="1" ht="56.25" x14ac:dyDescent="0.2">
      <c r="A1676" s="190" t="s">
        <v>3583</v>
      </c>
      <c r="B1676" s="191" t="s">
        <v>3584</v>
      </c>
      <c r="C1676" s="1039" t="s">
        <v>3585</v>
      </c>
      <c r="D1676" s="1039"/>
      <c r="E1676" s="1039"/>
      <c r="F1676" s="192" t="s">
        <v>1017</v>
      </c>
      <c r="G1676" s="192"/>
      <c r="H1676" s="192"/>
      <c r="I1676" s="192" t="s">
        <v>423</v>
      </c>
      <c r="J1676" s="193">
        <v>121824</v>
      </c>
      <c r="K1676" s="192" t="s">
        <v>1361</v>
      </c>
      <c r="L1676" s="193">
        <v>24856.05</v>
      </c>
      <c r="M1676" s="192" t="s">
        <v>1362</v>
      </c>
      <c r="N1676" s="194">
        <v>123286</v>
      </c>
      <c r="V1676" s="189"/>
      <c r="W1676" s="195"/>
      <c r="X1676" s="195" t="s">
        <v>3585</v>
      </c>
      <c r="AC1676" s="195"/>
      <c r="AF1676" s="207"/>
    </row>
    <row r="1677" spans="1:32" s="160" customFormat="1" ht="12" x14ac:dyDescent="0.2">
      <c r="A1677" s="211"/>
      <c r="B1677" s="212"/>
      <c r="C1677" s="168" t="s">
        <v>3039</v>
      </c>
      <c r="D1677" s="213"/>
      <c r="E1677" s="213"/>
      <c r="F1677" s="214"/>
      <c r="G1677" s="214"/>
      <c r="H1677" s="214"/>
      <c r="I1677" s="214"/>
      <c r="J1677" s="215"/>
      <c r="K1677" s="214"/>
      <c r="L1677" s="215"/>
      <c r="M1677" s="216"/>
      <c r="N1677" s="217"/>
      <c r="V1677" s="189"/>
      <c r="W1677" s="195"/>
      <c r="X1677" s="195"/>
      <c r="AC1677" s="195"/>
      <c r="AF1677" s="207"/>
    </row>
    <row r="1678" spans="1:32" s="160" customFormat="1" ht="12" x14ac:dyDescent="0.2">
      <c r="A1678" s="196"/>
      <c r="B1678" s="197"/>
      <c r="C1678" s="1037" t="s">
        <v>3457</v>
      </c>
      <c r="D1678" s="1037"/>
      <c r="E1678" s="1037"/>
      <c r="F1678" s="1037"/>
      <c r="G1678" s="1037"/>
      <c r="H1678" s="1037"/>
      <c r="I1678" s="1037"/>
      <c r="J1678" s="1037"/>
      <c r="K1678" s="1037"/>
      <c r="L1678" s="1037"/>
      <c r="M1678" s="1037"/>
      <c r="N1678" s="1046"/>
      <c r="V1678" s="189"/>
      <c r="W1678" s="195"/>
      <c r="X1678" s="195"/>
      <c r="AC1678" s="195"/>
      <c r="AD1678" s="163" t="s">
        <v>3457</v>
      </c>
      <c r="AF1678" s="207"/>
    </row>
    <row r="1679" spans="1:32" s="160" customFormat="1" ht="22.5" x14ac:dyDescent="0.2">
      <c r="A1679" s="198"/>
      <c r="B1679" s="199" t="s">
        <v>1365</v>
      </c>
      <c r="C1679" s="1037" t="s">
        <v>1366</v>
      </c>
      <c r="D1679" s="1037"/>
      <c r="E1679" s="1037"/>
      <c r="F1679" s="1037"/>
      <c r="G1679" s="1037"/>
      <c r="H1679" s="1037"/>
      <c r="I1679" s="1037"/>
      <c r="J1679" s="1037"/>
      <c r="K1679" s="1037"/>
      <c r="L1679" s="1037"/>
      <c r="M1679" s="1037"/>
      <c r="N1679" s="1046"/>
      <c r="V1679" s="189"/>
      <c r="W1679" s="195"/>
      <c r="X1679" s="195"/>
      <c r="Y1679" s="163" t="s">
        <v>1366</v>
      </c>
      <c r="AC1679" s="195"/>
      <c r="AF1679" s="207"/>
    </row>
    <row r="1680" spans="1:32" s="160" customFormat="1" ht="45" x14ac:dyDescent="0.2">
      <c r="A1680" s="190" t="s">
        <v>2214</v>
      </c>
      <c r="B1680" s="191" t="s">
        <v>3239</v>
      </c>
      <c r="C1680" s="1039" t="s">
        <v>3240</v>
      </c>
      <c r="D1680" s="1039"/>
      <c r="E1680" s="1039"/>
      <c r="F1680" s="192" t="s">
        <v>532</v>
      </c>
      <c r="G1680" s="192"/>
      <c r="H1680" s="192"/>
      <c r="I1680" s="192" t="s">
        <v>3586</v>
      </c>
      <c r="J1680" s="193"/>
      <c r="K1680" s="192"/>
      <c r="L1680" s="193"/>
      <c r="M1680" s="192"/>
      <c r="N1680" s="194"/>
      <c r="V1680" s="189"/>
      <c r="W1680" s="195"/>
      <c r="X1680" s="195" t="s">
        <v>3240</v>
      </c>
      <c r="AC1680" s="195"/>
      <c r="AF1680" s="207"/>
    </row>
    <row r="1681" spans="1:32" s="160" customFormat="1" ht="12" x14ac:dyDescent="0.2">
      <c r="A1681" s="196"/>
      <c r="B1681" s="197"/>
      <c r="C1681" s="1037" t="s">
        <v>3587</v>
      </c>
      <c r="D1681" s="1037"/>
      <c r="E1681" s="1037"/>
      <c r="F1681" s="1037"/>
      <c r="G1681" s="1037"/>
      <c r="H1681" s="1037"/>
      <c r="I1681" s="1037"/>
      <c r="J1681" s="1037"/>
      <c r="K1681" s="1037"/>
      <c r="L1681" s="1037"/>
      <c r="M1681" s="1037"/>
      <c r="N1681" s="1046"/>
      <c r="V1681" s="189"/>
      <c r="W1681" s="195"/>
      <c r="X1681" s="195"/>
      <c r="AC1681" s="195"/>
      <c r="AE1681" s="163" t="s">
        <v>3587</v>
      </c>
      <c r="AF1681" s="207"/>
    </row>
    <row r="1682" spans="1:32" s="160" customFormat="1" ht="33.75" x14ac:dyDescent="0.2">
      <c r="A1682" s="198"/>
      <c r="B1682" s="199" t="s">
        <v>430</v>
      </c>
      <c r="C1682" s="1037" t="s">
        <v>431</v>
      </c>
      <c r="D1682" s="1037"/>
      <c r="E1682" s="1037"/>
      <c r="F1682" s="1037"/>
      <c r="G1682" s="1037"/>
      <c r="H1682" s="1037"/>
      <c r="I1682" s="1037"/>
      <c r="J1682" s="1037"/>
      <c r="K1682" s="1037"/>
      <c r="L1682" s="1037"/>
      <c r="M1682" s="1037"/>
      <c r="N1682" s="1046"/>
      <c r="V1682" s="189"/>
      <c r="W1682" s="195"/>
      <c r="X1682" s="195"/>
      <c r="Y1682" s="163" t="s">
        <v>431</v>
      </c>
      <c r="AC1682" s="195"/>
      <c r="AF1682" s="207"/>
    </row>
    <row r="1683" spans="1:32" s="160" customFormat="1" ht="12" x14ac:dyDescent="0.2">
      <c r="A1683" s="198"/>
      <c r="B1683" s="199" t="s">
        <v>3134</v>
      </c>
      <c r="C1683" s="1037" t="s">
        <v>3135</v>
      </c>
      <c r="D1683" s="1037"/>
      <c r="E1683" s="1037"/>
      <c r="F1683" s="1037"/>
      <c r="G1683" s="1037"/>
      <c r="H1683" s="1037"/>
      <c r="I1683" s="1037"/>
      <c r="J1683" s="1037"/>
      <c r="K1683" s="1037"/>
      <c r="L1683" s="1037"/>
      <c r="M1683" s="1037"/>
      <c r="N1683" s="1046"/>
      <c r="V1683" s="189"/>
      <c r="W1683" s="195"/>
      <c r="X1683" s="195"/>
      <c r="Y1683" s="163" t="s">
        <v>3135</v>
      </c>
      <c r="AC1683" s="195"/>
      <c r="AF1683" s="207"/>
    </row>
    <row r="1684" spans="1:32" s="160" customFormat="1" ht="12" x14ac:dyDescent="0.2">
      <c r="A1684" s="200"/>
      <c r="B1684" s="199" t="s">
        <v>423</v>
      </c>
      <c r="C1684" s="1037" t="s">
        <v>432</v>
      </c>
      <c r="D1684" s="1037"/>
      <c r="E1684" s="1037"/>
      <c r="F1684" s="201"/>
      <c r="G1684" s="201"/>
      <c r="H1684" s="201"/>
      <c r="I1684" s="201"/>
      <c r="J1684" s="202">
        <v>1345.96</v>
      </c>
      <c r="K1684" s="201" t="s">
        <v>3136</v>
      </c>
      <c r="L1684" s="202">
        <v>104.05</v>
      </c>
      <c r="M1684" s="201"/>
      <c r="N1684" s="203"/>
      <c r="V1684" s="189"/>
      <c r="W1684" s="195"/>
      <c r="X1684" s="195"/>
      <c r="Z1684" s="163" t="s">
        <v>432</v>
      </c>
      <c r="AC1684" s="195"/>
      <c r="AF1684" s="207"/>
    </row>
    <row r="1685" spans="1:32" s="160" customFormat="1" ht="12" x14ac:dyDescent="0.2">
      <c r="A1685" s="200"/>
      <c r="B1685" s="199" t="s">
        <v>434</v>
      </c>
      <c r="C1685" s="1037" t="s">
        <v>435</v>
      </c>
      <c r="D1685" s="1037"/>
      <c r="E1685" s="1037"/>
      <c r="F1685" s="201"/>
      <c r="G1685" s="201"/>
      <c r="H1685" s="201"/>
      <c r="I1685" s="201"/>
      <c r="J1685" s="202">
        <v>117.43</v>
      </c>
      <c r="K1685" s="201" t="s">
        <v>3136</v>
      </c>
      <c r="L1685" s="202">
        <v>9.08</v>
      </c>
      <c r="M1685" s="201"/>
      <c r="N1685" s="203"/>
      <c r="V1685" s="189"/>
      <c r="W1685" s="195"/>
      <c r="X1685" s="195"/>
      <c r="Z1685" s="163" t="s">
        <v>435</v>
      </c>
      <c r="AC1685" s="195"/>
      <c r="AF1685" s="207"/>
    </row>
    <row r="1686" spans="1:32" s="160" customFormat="1" ht="12" x14ac:dyDescent="0.2">
      <c r="A1686" s="200"/>
      <c r="B1686" s="199" t="s">
        <v>437</v>
      </c>
      <c r="C1686" s="1037" t="s">
        <v>438</v>
      </c>
      <c r="D1686" s="1037"/>
      <c r="E1686" s="1037"/>
      <c r="F1686" s="201"/>
      <c r="G1686" s="201"/>
      <c r="H1686" s="201"/>
      <c r="I1686" s="201"/>
      <c r="J1686" s="202">
        <v>14.83</v>
      </c>
      <c r="K1686" s="201" t="s">
        <v>3136</v>
      </c>
      <c r="L1686" s="202">
        <v>1.1499999999999999</v>
      </c>
      <c r="M1686" s="201"/>
      <c r="N1686" s="203"/>
      <c r="V1686" s="189"/>
      <c r="W1686" s="195"/>
      <c r="X1686" s="195"/>
      <c r="Z1686" s="163" t="s">
        <v>438</v>
      </c>
      <c r="AC1686" s="195"/>
      <c r="AF1686" s="207"/>
    </row>
    <row r="1687" spans="1:32" s="160" customFormat="1" ht="12" x14ac:dyDescent="0.2">
      <c r="A1687" s="200"/>
      <c r="B1687" s="199" t="s">
        <v>439</v>
      </c>
      <c r="C1687" s="1037" t="s">
        <v>440</v>
      </c>
      <c r="D1687" s="1037"/>
      <c r="E1687" s="1037"/>
      <c r="F1687" s="201"/>
      <c r="G1687" s="201"/>
      <c r="H1687" s="201"/>
      <c r="I1687" s="201"/>
      <c r="J1687" s="202">
        <v>434.65</v>
      </c>
      <c r="K1687" s="201"/>
      <c r="L1687" s="202">
        <v>25.6</v>
      </c>
      <c r="M1687" s="201"/>
      <c r="N1687" s="203"/>
      <c r="V1687" s="189"/>
      <c r="W1687" s="195"/>
      <c r="X1687" s="195"/>
      <c r="Z1687" s="163" t="s">
        <v>440</v>
      </c>
      <c r="AC1687" s="195"/>
      <c r="AF1687" s="207"/>
    </row>
    <row r="1688" spans="1:32" s="160" customFormat="1" ht="12" x14ac:dyDescent="0.2">
      <c r="A1688" s="196"/>
      <c r="B1688" s="204" t="s">
        <v>1973</v>
      </c>
      <c r="C1688" s="1048" t="s">
        <v>3157</v>
      </c>
      <c r="D1688" s="1048"/>
      <c r="E1688" s="1048"/>
      <c r="F1688" s="205" t="s">
        <v>347</v>
      </c>
      <c r="G1688" s="205" t="s">
        <v>489</v>
      </c>
      <c r="H1688" s="205"/>
      <c r="I1688" s="205" t="s">
        <v>489</v>
      </c>
      <c r="J1688" s="199"/>
      <c r="K1688" s="201"/>
      <c r="L1688" s="202"/>
      <c r="M1688" s="201"/>
      <c r="N1688" s="206"/>
      <c r="V1688" s="189"/>
      <c r="W1688" s="195"/>
      <c r="X1688" s="195"/>
      <c r="AC1688" s="195"/>
      <c r="AF1688" s="207" t="s">
        <v>3157</v>
      </c>
    </row>
    <row r="1689" spans="1:32" s="160" customFormat="1" ht="12" x14ac:dyDescent="0.2">
      <c r="A1689" s="196"/>
      <c r="B1689" s="204" t="s">
        <v>3158</v>
      </c>
      <c r="C1689" s="1048" t="s">
        <v>3159</v>
      </c>
      <c r="D1689" s="1048"/>
      <c r="E1689" s="1048"/>
      <c r="F1689" s="205" t="s">
        <v>347</v>
      </c>
      <c r="G1689" s="205" t="s">
        <v>1004</v>
      </c>
      <c r="H1689" s="205"/>
      <c r="I1689" s="205" t="s">
        <v>3588</v>
      </c>
      <c r="J1689" s="199"/>
      <c r="K1689" s="201"/>
      <c r="L1689" s="202"/>
      <c r="M1689" s="201"/>
      <c r="N1689" s="206"/>
      <c r="V1689" s="189"/>
      <c r="W1689" s="195"/>
      <c r="X1689" s="195"/>
      <c r="AC1689" s="195"/>
      <c r="AF1689" s="207" t="s">
        <v>3159</v>
      </c>
    </row>
    <row r="1690" spans="1:32" s="160" customFormat="1" ht="12" x14ac:dyDescent="0.2">
      <c r="A1690" s="196"/>
      <c r="B1690" s="204" t="s">
        <v>3161</v>
      </c>
      <c r="C1690" s="1048" t="s">
        <v>3162</v>
      </c>
      <c r="D1690" s="1048"/>
      <c r="E1690" s="1048"/>
      <c r="F1690" s="205" t="s">
        <v>1017</v>
      </c>
      <c r="G1690" s="205" t="s">
        <v>489</v>
      </c>
      <c r="H1690" s="205"/>
      <c r="I1690" s="205" t="s">
        <v>489</v>
      </c>
      <c r="J1690" s="199"/>
      <c r="K1690" s="201"/>
      <c r="L1690" s="202"/>
      <c r="M1690" s="201"/>
      <c r="N1690" s="206"/>
      <c r="V1690" s="189"/>
      <c r="W1690" s="195"/>
      <c r="X1690" s="195"/>
      <c r="AC1690" s="195"/>
      <c r="AF1690" s="207" t="s">
        <v>3162</v>
      </c>
    </row>
    <row r="1691" spans="1:32" s="160" customFormat="1" ht="12" x14ac:dyDescent="0.2">
      <c r="A1691" s="196"/>
      <c r="B1691" s="204" t="s">
        <v>3161</v>
      </c>
      <c r="C1691" s="1048" t="s">
        <v>2532</v>
      </c>
      <c r="D1691" s="1048"/>
      <c r="E1691" s="1048"/>
      <c r="F1691" s="205" t="s">
        <v>488</v>
      </c>
      <c r="G1691" s="205" t="s">
        <v>489</v>
      </c>
      <c r="H1691" s="205"/>
      <c r="I1691" s="205" t="s">
        <v>489</v>
      </c>
      <c r="J1691" s="199"/>
      <c r="K1691" s="201"/>
      <c r="L1691" s="202"/>
      <c r="M1691" s="201"/>
      <c r="N1691" s="206"/>
      <c r="V1691" s="189"/>
      <c r="W1691" s="195"/>
      <c r="X1691" s="195"/>
      <c r="AC1691" s="195"/>
      <c r="AF1691" s="207" t="s">
        <v>2532</v>
      </c>
    </row>
    <row r="1692" spans="1:32" s="160" customFormat="1" ht="12" x14ac:dyDescent="0.2">
      <c r="A1692" s="196"/>
      <c r="B1692" s="204" t="s">
        <v>3163</v>
      </c>
      <c r="C1692" s="1048" t="s">
        <v>3164</v>
      </c>
      <c r="D1692" s="1048"/>
      <c r="E1692" s="1048"/>
      <c r="F1692" s="205" t="s">
        <v>1017</v>
      </c>
      <c r="G1692" s="205" t="s">
        <v>489</v>
      </c>
      <c r="H1692" s="205"/>
      <c r="I1692" s="205" t="s">
        <v>489</v>
      </c>
      <c r="J1692" s="199"/>
      <c r="K1692" s="201"/>
      <c r="L1692" s="202"/>
      <c r="M1692" s="201"/>
      <c r="N1692" s="206"/>
      <c r="V1692" s="189"/>
      <c r="W1692" s="195"/>
      <c r="X1692" s="195"/>
      <c r="AC1692" s="195"/>
      <c r="AF1692" s="207" t="s">
        <v>3164</v>
      </c>
    </row>
    <row r="1693" spans="1:32" s="160" customFormat="1" ht="12" x14ac:dyDescent="0.2">
      <c r="A1693" s="196"/>
      <c r="B1693" s="204" t="s">
        <v>3165</v>
      </c>
      <c r="C1693" s="1048" t="s">
        <v>3166</v>
      </c>
      <c r="D1693" s="1048"/>
      <c r="E1693" s="1048"/>
      <c r="F1693" s="205" t="s">
        <v>1017</v>
      </c>
      <c r="G1693" s="205" t="s">
        <v>489</v>
      </c>
      <c r="H1693" s="205"/>
      <c r="I1693" s="205" t="s">
        <v>489</v>
      </c>
      <c r="J1693" s="199"/>
      <c r="K1693" s="201"/>
      <c r="L1693" s="202"/>
      <c r="M1693" s="201"/>
      <c r="N1693" s="206"/>
      <c r="V1693" s="189"/>
      <c r="W1693" s="195"/>
      <c r="X1693" s="195"/>
      <c r="AC1693" s="195"/>
      <c r="AF1693" s="207" t="s">
        <v>3166</v>
      </c>
    </row>
    <row r="1694" spans="1:32" s="160" customFormat="1" ht="22.5" x14ac:dyDescent="0.2">
      <c r="A1694" s="200"/>
      <c r="B1694" s="199"/>
      <c r="C1694" s="1037" t="s">
        <v>443</v>
      </c>
      <c r="D1694" s="1037"/>
      <c r="E1694" s="1037"/>
      <c r="F1694" s="201" t="s">
        <v>444</v>
      </c>
      <c r="G1694" s="201" t="s">
        <v>1890</v>
      </c>
      <c r="H1694" s="201" t="s">
        <v>3136</v>
      </c>
      <c r="I1694" s="201" t="s">
        <v>3589</v>
      </c>
      <c r="J1694" s="202"/>
      <c r="K1694" s="201"/>
      <c r="L1694" s="202"/>
      <c r="M1694" s="201"/>
      <c r="N1694" s="203"/>
      <c r="V1694" s="189"/>
      <c r="W1694" s="195"/>
      <c r="X1694" s="195"/>
      <c r="AA1694" s="163" t="s">
        <v>443</v>
      </c>
      <c r="AC1694" s="195"/>
      <c r="AF1694" s="207"/>
    </row>
    <row r="1695" spans="1:32" s="160" customFormat="1" ht="12" x14ac:dyDescent="0.2">
      <c r="A1695" s="200"/>
      <c r="B1695" s="199"/>
      <c r="C1695" s="1037" t="s">
        <v>447</v>
      </c>
      <c r="D1695" s="1037"/>
      <c r="E1695" s="1037"/>
      <c r="F1695" s="201" t="s">
        <v>444</v>
      </c>
      <c r="G1695" s="201" t="s">
        <v>1160</v>
      </c>
      <c r="H1695" s="201" t="s">
        <v>3136</v>
      </c>
      <c r="I1695" s="201" t="s">
        <v>3590</v>
      </c>
      <c r="J1695" s="202"/>
      <c r="K1695" s="201"/>
      <c r="L1695" s="202"/>
      <c r="M1695" s="201"/>
      <c r="N1695" s="203"/>
      <c r="V1695" s="189"/>
      <c r="W1695" s="195"/>
      <c r="X1695" s="195"/>
      <c r="AA1695" s="163" t="s">
        <v>447</v>
      </c>
      <c r="AC1695" s="195"/>
      <c r="AF1695" s="207"/>
    </row>
    <row r="1696" spans="1:32" s="160" customFormat="1" ht="12" x14ac:dyDescent="0.2">
      <c r="A1696" s="200"/>
      <c r="B1696" s="199"/>
      <c r="C1696" s="1047" t="s">
        <v>450</v>
      </c>
      <c r="D1696" s="1047"/>
      <c r="E1696" s="1047"/>
      <c r="F1696" s="208"/>
      <c r="G1696" s="208"/>
      <c r="H1696" s="208"/>
      <c r="I1696" s="208"/>
      <c r="J1696" s="209">
        <v>1898.04</v>
      </c>
      <c r="K1696" s="208"/>
      <c r="L1696" s="209">
        <v>138.72999999999999</v>
      </c>
      <c r="M1696" s="208"/>
      <c r="N1696" s="210"/>
      <c r="V1696" s="189"/>
      <c r="W1696" s="195"/>
      <c r="X1696" s="195"/>
      <c r="AB1696" s="163" t="s">
        <v>450</v>
      </c>
      <c r="AC1696" s="195"/>
      <c r="AF1696" s="207"/>
    </row>
    <row r="1697" spans="1:32" s="160" customFormat="1" ht="12" x14ac:dyDescent="0.2">
      <c r="A1697" s="200"/>
      <c r="B1697" s="199"/>
      <c r="C1697" s="1037" t="s">
        <v>451</v>
      </c>
      <c r="D1697" s="1037"/>
      <c r="E1697" s="1037"/>
      <c r="F1697" s="201"/>
      <c r="G1697" s="201"/>
      <c r="H1697" s="201"/>
      <c r="I1697" s="201"/>
      <c r="J1697" s="202"/>
      <c r="K1697" s="201"/>
      <c r="L1697" s="202">
        <v>105.2</v>
      </c>
      <c r="M1697" s="201"/>
      <c r="N1697" s="203"/>
      <c r="V1697" s="189"/>
      <c r="W1697" s="195"/>
      <c r="X1697" s="195"/>
      <c r="AA1697" s="163" t="s">
        <v>451</v>
      </c>
      <c r="AC1697" s="195"/>
      <c r="AF1697" s="207"/>
    </row>
    <row r="1698" spans="1:32" s="160" customFormat="1" ht="45" x14ac:dyDescent="0.2">
      <c r="A1698" s="200"/>
      <c r="B1698" s="199" t="s">
        <v>2540</v>
      </c>
      <c r="C1698" s="1037" t="s">
        <v>2541</v>
      </c>
      <c r="D1698" s="1037"/>
      <c r="E1698" s="1037"/>
      <c r="F1698" s="201" t="s">
        <v>454</v>
      </c>
      <c r="G1698" s="201" t="s">
        <v>1241</v>
      </c>
      <c r="H1698" s="201"/>
      <c r="I1698" s="201" t="s">
        <v>1241</v>
      </c>
      <c r="J1698" s="202"/>
      <c r="K1698" s="201"/>
      <c r="L1698" s="202">
        <v>127.29</v>
      </c>
      <c r="M1698" s="201"/>
      <c r="N1698" s="203"/>
      <c r="V1698" s="189"/>
      <c r="W1698" s="195"/>
      <c r="X1698" s="195"/>
      <c r="AA1698" s="163" t="s">
        <v>2541</v>
      </c>
      <c r="AC1698" s="195"/>
      <c r="AF1698" s="207"/>
    </row>
    <row r="1699" spans="1:32" s="160" customFormat="1" ht="45" x14ac:dyDescent="0.2">
      <c r="A1699" s="200"/>
      <c r="B1699" s="199" t="s">
        <v>2542</v>
      </c>
      <c r="C1699" s="1037" t="s">
        <v>2543</v>
      </c>
      <c r="D1699" s="1037"/>
      <c r="E1699" s="1037"/>
      <c r="F1699" s="201" t="s">
        <v>454</v>
      </c>
      <c r="G1699" s="201" t="s">
        <v>974</v>
      </c>
      <c r="H1699" s="201"/>
      <c r="I1699" s="201" t="s">
        <v>974</v>
      </c>
      <c r="J1699" s="202"/>
      <c r="K1699" s="201"/>
      <c r="L1699" s="202">
        <v>75.739999999999995</v>
      </c>
      <c r="M1699" s="201"/>
      <c r="N1699" s="203"/>
      <c r="V1699" s="189"/>
      <c r="W1699" s="195"/>
      <c r="X1699" s="195"/>
      <c r="AA1699" s="163" t="s">
        <v>2543</v>
      </c>
      <c r="AC1699" s="195"/>
      <c r="AF1699" s="207"/>
    </row>
    <row r="1700" spans="1:32" s="160" customFormat="1" ht="12" x14ac:dyDescent="0.2">
      <c r="A1700" s="211"/>
      <c r="B1700" s="212"/>
      <c r="C1700" s="1039" t="s">
        <v>459</v>
      </c>
      <c r="D1700" s="1039"/>
      <c r="E1700" s="1039"/>
      <c r="F1700" s="192"/>
      <c r="G1700" s="192"/>
      <c r="H1700" s="192"/>
      <c r="I1700" s="192"/>
      <c r="J1700" s="193"/>
      <c r="K1700" s="192"/>
      <c r="L1700" s="193">
        <v>341.76</v>
      </c>
      <c r="M1700" s="208"/>
      <c r="N1700" s="194"/>
      <c r="V1700" s="189"/>
      <c r="W1700" s="195"/>
      <c r="X1700" s="195"/>
      <c r="AC1700" s="195" t="s">
        <v>459</v>
      </c>
      <c r="AF1700" s="207"/>
    </row>
    <row r="1701" spans="1:32" s="160" customFormat="1" ht="22.5" x14ac:dyDescent="0.2">
      <c r="A1701" s="190" t="s">
        <v>2218</v>
      </c>
      <c r="B1701" s="191" t="s">
        <v>3246</v>
      </c>
      <c r="C1701" s="1039" t="s">
        <v>3247</v>
      </c>
      <c r="D1701" s="1039"/>
      <c r="E1701" s="1039"/>
      <c r="F1701" s="192" t="s">
        <v>347</v>
      </c>
      <c r="G1701" s="192"/>
      <c r="H1701" s="192"/>
      <c r="I1701" s="192" t="s">
        <v>3588</v>
      </c>
      <c r="J1701" s="193">
        <v>96.29</v>
      </c>
      <c r="K1701" s="192"/>
      <c r="L1701" s="193">
        <v>567.15</v>
      </c>
      <c r="M1701" s="192"/>
      <c r="N1701" s="194"/>
      <c r="V1701" s="189"/>
      <c r="W1701" s="195"/>
      <c r="X1701" s="195" t="s">
        <v>3247</v>
      </c>
      <c r="AC1701" s="195"/>
      <c r="AF1701" s="207"/>
    </row>
    <row r="1702" spans="1:32" s="160" customFormat="1" ht="12" x14ac:dyDescent="0.2">
      <c r="A1702" s="211"/>
      <c r="B1702" s="212"/>
      <c r="C1702" s="168" t="s">
        <v>462</v>
      </c>
      <c r="D1702" s="213"/>
      <c r="E1702" s="213"/>
      <c r="F1702" s="214"/>
      <c r="G1702" s="214"/>
      <c r="H1702" s="214"/>
      <c r="I1702" s="214"/>
      <c r="J1702" s="215"/>
      <c r="K1702" s="214"/>
      <c r="L1702" s="215"/>
      <c r="M1702" s="216"/>
      <c r="N1702" s="217"/>
      <c r="V1702" s="189"/>
      <c r="W1702" s="195"/>
      <c r="X1702" s="195"/>
      <c r="AC1702" s="195"/>
      <c r="AF1702" s="207"/>
    </row>
    <row r="1703" spans="1:32" s="160" customFormat="1" ht="56.25" x14ac:dyDescent="0.2">
      <c r="A1703" s="190" t="s">
        <v>2221</v>
      </c>
      <c r="B1703" s="191" t="s">
        <v>3239</v>
      </c>
      <c r="C1703" s="1039" t="s">
        <v>3275</v>
      </c>
      <c r="D1703" s="1039"/>
      <c r="E1703" s="1039"/>
      <c r="F1703" s="192" t="s">
        <v>532</v>
      </c>
      <c r="G1703" s="192"/>
      <c r="H1703" s="192"/>
      <c r="I1703" s="192" t="s">
        <v>2863</v>
      </c>
      <c r="J1703" s="193"/>
      <c r="K1703" s="192"/>
      <c r="L1703" s="193"/>
      <c r="M1703" s="192"/>
      <c r="N1703" s="194"/>
      <c r="V1703" s="189"/>
      <c r="W1703" s="195"/>
      <c r="X1703" s="195" t="s">
        <v>3275</v>
      </c>
      <c r="AC1703" s="195"/>
      <c r="AF1703" s="207"/>
    </row>
    <row r="1704" spans="1:32" s="160" customFormat="1" ht="12" x14ac:dyDescent="0.2">
      <c r="A1704" s="196"/>
      <c r="B1704" s="197"/>
      <c r="C1704" s="1037" t="s">
        <v>3591</v>
      </c>
      <c r="D1704" s="1037"/>
      <c r="E1704" s="1037"/>
      <c r="F1704" s="1037"/>
      <c r="G1704" s="1037"/>
      <c r="H1704" s="1037"/>
      <c r="I1704" s="1037"/>
      <c r="J1704" s="1037"/>
      <c r="K1704" s="1037"/>
      <c r="L1704" s="1037"/>
      <c r="M1704" s="1037"/>
      <c r="N1704" s="1046"/>
      <c r="V1704" s="189"/>
      <c r="W1704" s="195"/>
      <c r="X1704" s="195"/>
      <c r="AC1704" s="195"/>
      <c r="AE1704" s="163" t="s">
        <v>3591</v>
      </c>
      <c r="AF1704" s="207"/>
    </row>
    <row r="1705" spans="1:32" s="160" customFormat="1" ht="33.75" x14ac:dyDescent="0.2">
      <c r="A1705" s="198"/>
      <c r="B1705" s="199" t="s">
        <v>430</v>
      </c>
      <c r="C1705" s="1037" t="s">
        <v>431</v>
      </c>
      <c r="D1705" s="1037"/>
      <c r="E1705" s="1037"/>
      <c r="F1705" s="1037"/>
      <c r="G1705" s="1037"/>
      <c r="H1705" s="1037"/>
      <c r="I1705" s="1037"/>
      <c r="J1705" s="1037"/>
      <c r="K1705" s="1037"/>
      <c r="L1705" s="1037"/>
      <c r="M1705" s="1037"/>
      <c r="N1705" s="1046"/>
      <c r="V1705" s="189"/>
      <c r="W1705" s="195"/>
      <c r="X1705" s="195"/>
      <c r="Y1705" s="163" t="s">
        <v>431</v>
      </c>
      <c r="AC1705" s="195"/>
      <c r="AF1705" s="207"/>
    </row>
    <row r="1706" spans="1:32" s="160" customFormat="1" ht="12" x14ac:dyDescent="0.2">
      <c r="A1706" s="198"/>
      <c r="B1706" s="199" t="s">
        <v>3134</v>
      </c>
      <c r="C1706" s="1037" t="s">
        <v>3135</v>
      </c>
      <c r="D1706" s="1037"/>
      <c r="E1706" s="1037"/>
      <c r="F1706" s="1037"/>
      <c r="G1706" s="1037"/>
      <c r="H1706" s="1037"/>
      <c r="I1706" s="1037"/>
      <c r="J1706" s="1037"/>
      <c r="K1706" s="1037"/>
      <c r="L1706" s="1037"/>
      <c r="M1706" s="1037"/>
      <c r="N1706" s="1046"/>
      <c r="V1706" s="189"/>
      <c r="W1706" s="195"/>
      <c r="X1706" s="195"/>
      <c r="Y1706" s="163" t="s">
        <v>3135</v>
      </c>
      <c r="AC1706" s="195"/>
      <c r="AF1706" s="207"/>
    </row>
    <row r="1707" spans="1:32" s="160" customFormat="1" ht="12" x14ac:dyDescent="0.2">
      <c r="A1707" s="200"/>
      <c r="B1707" s="199" t="s">
        <v>423</v>
      </c>
      <c r="C1707" s="1037" t="s">
        <v>432</v>
      </c>
      <c r="D1707" s="1037"/>
      <c r="E1707" s="1037"/>
      <c r="F1707" s="201"/>
      <c r="G1707" s="201"/>
      <c r="H1707" s="201"/>
      <c r="I1707" s="201"/>
      <c r="J1707" s="202">
        <v>1345.96</v>
      </c>
      <c r="K1707" s="201" t="s">
        <v>3136</v>
      </c>
      <c r="L1707" s="202">
        <v>4.42</v>
      </c>
      <c r="M1707" s="201"/>
      <c r="N1707" s="203"/>
      <c r="V1707" s="189"/>
      <c r="W1707" s="195"/>
      <c r="X1707" s="195"/>
      <c r="Z1707" s="163" t="s">
        <v>432</v>
      </c>
      <c r="AC1707" s="195"/>
      <c r="AF1707" s="207"/>
    </row>
    <row r="1708" spans="1:32" s="160" customFormat="1" ht="12" x14ac:dyDescent="0.2">
      <c r="A1708" s="200"/>
      <c r="B1708" s="199" t="s">
        <v>434</v>
      </c>
      <c r="C1708" s="1037" t="s">
        <v>435</v>
      </c>
      <c r="D1708" s="1037"/>
      <c r="E1708" s="1037"/>
      <c r="F1708" s="201"/>
      <c r="G1708" s="201"/>
      <c r="H1708" s="201"/>
      <c r="I1708" s="201"/>
      <c r="J1708" s="202">
        <v>117.43</v>
      </c>
      <c r="K1708" s="201" t="s">
        <v>3136</v>
      </c>
      <c r="L1708" s="202">
        <v>0.39</v>
      </c>
      <c r="M1708" s="201"/>
      <c r="N1708" s="203"/>
      <c r="V1708" s="189"/>
      <c r="W1708" s="195"/>
      <c r="X1708" s="195"/>
      <c r="Z1708" s="163" t="s">
        <v>435</v>
      </c>
      <c r="AC1708" s="195"/>
      <c r="AF1708" s="207"/>
    </row>
    <row r="1709" spans="1:32" s="160" customFormat="1" ht="12" x14ac:dyDescent="0.2">
      <c r="A1709" s="200"/>
      <c r="B1709" s="199" t="s">
        <v>437</v>
      </c>
      <c r="C1709" s="1037" t="s">
        <v>438</v>
      </c>
      <c r="D1709" s="1037"/>
      <c r="E1709" s="1037"/>
      <c r="F1709" s="201"/>
      <c r="G1709" s="201"/>
      <c r="H1709" s="201"/>
      <c r="I1709" s="201"/>
      <c r="J1709" s="202">
        <v>14.83</v>
      </c>
      <c r="K1709" s="201" t="s">
        <v>3136</v>
      </c>
      <c r="L1709" s="202">
        <v>0.05</v>
      </c>
      <c r="M1709" s="201"/>
      <c r="N1709" s="203"/>
      <c r="V1709" s="189"/>
      <c r="W1709" s="195"/>
      <c r="X1709" s="195"/>
      <c r="Z1709" s="163" t="s">
        <v>438</v>
      </c>
      <c r="AC1709" s="195"/>
      <c r="AF1709" s="207"/>
    </row>
    <row r="1710" spans="1:32" s="160" customFormat="1" ht="12" x14ac:dyDescent="0.2">
      <c r="A1710" s="200"/>
      <c r="B1710" s="199" t="s">
        <v>439</v>
      </c>
      <c r="C1710" s="1037" t="s">
        <v>440</v>
      </c>
      <c r="D1710" s="1037"/>
      <c r="E1710" s="1037"/>
      <c r="F1710" s="201"/>
      <c r="G1710" s="201"/>
      <c r="H1710" s="201"/>
      <c r="I1710" s="201"/>
      <c r="J1710" s="202">
        <v>434.65</v>
      </c>
      <c r="K1710" s="201"/>
      <c r="L1710" s="202">
        <v>1.0900000000000001</v>
      </c>
      <c r="M1710" s="201"/>
      <c r="N1710" s="203"/>
      <c r="V1710" s="189"/>
      <c r="W1710" s="195"/>
      <c r="X1710" s="195"/>
      <c r="Z1710" s="163" t="s">
        <v>440</v>
      </c>
      <c r="AC1710" s="195"/>
      <c r="AF1710" s="207"/>
    </row>
    <row r="1711" spans="1:32" s="160" customFormat="1" ht="12" x14ac:dyDescent="0.2">
      <c r="A1711" s="196"/>
      <c r="B1711" s="204" t="s">
        <v>1973</v>
      </c>
      <c r="C1711" s="1048" t="s">
        <v>3157</v>
      </c>
      <c r="D1711" s="1048"/>
      <c r="E1711" s="1048"/>
      <c r="F1711" s="205" t="s">
        <v>347</v>
      </c>
      <c r="G1711" s="205" t="s">
        <v>489</v>
      </c>
      <c r="H1711" s="205"/>
      <c r="I1711" s="205" t="s">
        <v>489</v>
      </c>
      <c r="J1711" s="199"/>
      <c r="K1711" s="201"/>
      <c r="L1711" s="202"/>
      <c r="M1711" s="201"/>
      <c r="N1711" s="206"/>
      <c r="V1711" s="189"/>
      <c r="W1711" s="195"/>
      <c r="X1711" s="195"/>
      <c r="AC1711" s="195"/>
      <c r="AF1711" s="207" t="s">
        <v>3157</v>
      </c>
    </row>
    <row r="1712" spans="1:32" s="160" customFormat="1" ht="12" x14ac:dyDescent="0.2">
      <c r="A1712" s="196"/>
      <c r="B1712" s="204" t="s">
        <v>3158</v>
      </c>
      <c r="C1712" s="1048" t="s">
        <v>3159</v>
      </c>
      <c r="D1712" s="1048"/>
      <c r="E1712" s="1048"/>
      <c r="F1712" s="205" t="s">
        <v>347</v>
      </c>
      <c r="G1712" s="205" t="s">
        <v>1004</v>
      </c>
      <c r="H1712" s="205"/>
      <c r="I1712" s="205" t="s">
        <v>2159</v>
      </c>
      <c r="J1712" s="199"/>
      <c r="K1712" s="201"/>
      <c r="L1712" s="202"/>
      <c r="M1712" s="201"/>
      <c r="N1712" s="206"/>
      <c r="V1712" s="189"/>
      <c r="W1712" s="195"/>
      <c r="X1712" s="195"/>
      <c r="AC1712" s="195"/>
      <c r="AF1712" s="207" t="s">
        <v>3159</v>
      </c>
    </row>
    <row r="1713" spans="1:32" s="160" customFormat="1" ht="12" x14ac:dyDescent="0.2">
      <c r="A1713" s="196"/>
      <c r="B1713" s="204" t="s">
        <v>3161</v>
      </c>
      <c r="C1713" s="1048" t="s">
        <v>3162</v>
      </c>
      <c r="D1713" s="1048"/>
      <c r="E1713" s="1048"/>
      <c r="F1713" s="205" t="s">
        <v>1017</v>
      </c>
      <c r="G1713" s="205" t="s">
        <v>489</v>
      </c>
      <c r="H1713" s="205"/>
      <c r="I1713" s="205" t="s">
        <v>489</v>
      </c>
      <c r="J1713" s="199"/>
      <c r="K1713" s="201"/>
      <c r="L1713" s="202"/>
      <c r="M1713" s="201"/>
      <c r="N1713" s="206"/>
      <c r="V1713" s="189"/>
      <c r="W1713" s="195"/>
      <c r="X1713" s="195"/>
      <c r="AC1713" s="195"/>
      <c r="AF1713" s="207" t="s">
        <v>3162</v>
      </c>
    </row>
    <row r="1714" spans="1:32" s="160" customFormat="1" ht="12" x14ac:dyDescent="0.2">
      <c r="A1714" s="196"/>
      <c r="B1714" s="204" t="s">
        <v>3161</v>
      </c>
      <c r="C1714" s="1048" t="s">
        <v>2532</v>
      </c>
      <c r="D1714" s="1048"/>
      <c r="E1714" s="1048"/>
      <c r="F1714" s="205" t="s">
        <v>488</v>
      </c>
      <c r="G1714" s="205" t="s">
        <v>489</v>
      </c>
      <c r="H1714" s="205"/>
      <c r="I1714" s="205" t="s">
        <v>489</v>
      </c>
      <c r="J1714" s="199"/>
      <c r="K1714" s="201"/>
      <c r="L1714" s="202"/>
      <c r="M1714" s="201"/>
      <c r="N1714" s="206"/>
      <c r="V1714" s="189"/>
      <c r="W1714" s="195"/>
      <c r="X1714" s="195"/>
      <c r="AC1714" s="195"/>
      <c r="AF1714" s="207" t="s">
        <v>2532</v>
      </c>
    </row>
    <row r="1715" spans="1:32" s="160" customFormat="1" ht="12" x14ac:dyDescent="0.2">
      <c r="A1715" s="196"/>
      <c r="B1715" s="204" t="s">
        <v>3163</v>
      </c>
      <c r="C1715" s="1048" t="s">
        <v>3164</v>
      </c>
      <c r="D1715" s="1048"/>
      <c r="E1715" s="1048"/>
      <c r="F1715" s="205" t="s">
        <v>1017</v>
      </c>
      <c r="G1715" s="205" t="s">
        <v>489</v>
      </c>
      <c r="H1715" s="205"/>
      <c r="I1715" s="205" t="s">
        <v>489</v>
      </c>
      <c r="J1715" s="199"/>
      <c r="K1715" s="201"/>
      <c r="L1715" s="202"/>
      <c r="M1715" s="201"/>
      <c r="N1715" s="206"/>
      <c r="V1715" s="189"/>
      <c r="W1715" s="195"/>
      <c r="X1715" s="195"/>
      <c r="AC1715" s="195"/>
      <c r="AF1715" s="207" t="s">
        <v>3164</v>
      </c>
    </row>
    <row r="1716" spans="1:32" s="160" customFormat="1" ht="12" x14ac:dyDescent="0.2">
      <c r="A1716" s="196"/>
      <c r="B1716" s="204" t="s">
        <v>3165</v>
      </c>
      <c r="C1716" s="1048" t="s">
        <v>3166</v>
      </c>
      <c r="D1716" s="1048"/>
      <c r="E1716" s="1048"/>
      <c r="F1716" s="205" t="s">
        <v>1017</v>
      </c>
      <c r="G1716" s="205" t="s">
        <v>489</v>
      </c>
      <c r="H1716" s="205"/>
      <c r="I1716" s="205" t="s">
        <v>489</v>
      </c>
      <c r="J1716" s="199"/>
      <c r="K1716" s="201"/>
      <c r="L1716" s="202"/>
      <c r="M1716" s="201"/>
      <c r="N1716" s="206"/>
      <c r="V1716" s="189"/>
      <c r="W1716" s="195"/>
      <c r="X1716" s="195"/>
      <c r="AC1716" s="195"/>
      <c r="AF1716" s="207" t="s">
        <v>3166</v>
      </c>
    </row>
    <row r="1717" spans="1:32" s="160" customFormat="1" ht="12" x14ac:dyDescent="0.2">
      <c r="A1717" s="200"/>
      <c r="B1717" s="199"/>
      <c r="C1717" s="1037" t="s">
        <v>443</v>
      </c>
      <c r="D1717" s="1037"/>
      <c r="E1717" s="1037"/>
      <c r="F1717" s="201" t="s">
        <v>444</v>
      </c>
      <c r="G1717" s="201" t="s">
        <v>1890</v>
      </c>
      <c r="H1717" s="201" t="s">
        <v>3136</v>
      </c>
      <c r="I1717" s="201" t="s">
        <v>3592</v>
      </c>
      <c r="J1717" s="202"/>
      <c r="K1717" s="201"/>
      <c r="L1717" s="202"/>
      <c r="M1717" s="201"/>
      <c r="N1717" s="203"/>
      <c r="V1717" s="189"/>
      <c r="W1717" s="195"/>
      <c r="X1717" s="195"/>
      <c r="AA1717" s="163" t="s">
        <v>443</v>
      </c>
      <c r="AC1717" s="195"/>
      <c r="AF1717" s="207"/>
    </row>
    <row r="1718" spans="1:32" s="160" customFormat="1" ht="12" x14ac:dyDescent="0.2">
      <c r="A1718" s="200"/>
      <c r="B1718" s="199"/>
      <c r="C1718" s="1037" t="s">
        <v>447</v>
      </c>
      <c r="D1718" s="1037"/>
      <c r="E1718" s="1037"/>
      <c r="F1718" s="201" t="s">
        <v>444</v>
      </c>
      <c r="G1718" s="201" t="s">
        <v>1160</v>
      </c>
      <c r="H1718" s="201" t="s">
        <v>3136</v>
      </c>
      <c r="I1718" s="201" t="s">
        <v>3593</v>
      </c>
      <c r="J1718" s="202"/>
      <c r="K1718" s="201"/>
      <c r="L1718" s="202"/>
      <c r="M1718" s="201"/>
      <c r="N1718" s="203"/>
      <c r="V1718" s="189"/>
      <c r="W1718" s="195"/>
      <c r="X1718" s="195"/>
      <c r="AA1718" s="163" t="s">
        <v>447</v>
      </c>
      <c r="AC1718" s="195"/>
      <c r="AF1718" s="207"/>
    </row>
    <row r="1719" spans="1:32" s="160" customFormat="1" ht="12" x14ac:dyDescent="0.2">
      <c r="A1719" s="200"/>
      <c r="B1719" s="199"/>
      <c r="C1719" s="1047" t="s">
        <v>450</v>
      </c>
      <c r="D1719" s="1047"/>
      <c r="E1719" s="1047"/>
      <c r="F1719" s="208"/>
      <c r="G1719" s="208"/>
      <c r="H1719" s="208"/>
      <c r="I1719" s="208"/>
      <c r="J1719" s="209">
        <v>1898.04</v>
      </c>
      <c r="K1719" s="208"/>
      <c r="L1719" s="209">
        <v>5.9</v>
      </c>
      <c r="M1719" s="208"/>
      <c r="N1719" s="210"/>
      <c r="V1719" s="189"/>
      <c r="W1719" s="195"/>
      <c r="X1719" s="195"/>
      <c r="AB1719" s="163" t="s">
        <v>450</v>
      </c>
      <c r="AC1719" s="195"/>
      <c r="AF1719" s="207"/>
    </row>
    <row r="1720" spans="1:32" s="160" customFormat="1" ht="12" x14ac:dyDescent="0.2">
      <c r="A1720" s="200"/>
      <c r="B1720" s="199"/>
      <c r="C1720" s="1037" t="s">
        <v>451</v>
      </c>
      <c r="D1720" s="1037"/>
      <c r="E1720" s="1037"/>
      <c r="F1720" s="201"/>
      <c r="G1720" s="201"/>
      <c r="H1720" s="201"/>
      <c r="I1720" s="201"/>
      <c r="J1720" s="202"/>
      <c r="K1720" s="201"/>
      <c r="L1720" s="202">
        <v>4.47</v>
      </c>
      <c r="M1720" s="201"/>
      <c r="N1720" s="203"/>
      <c r="V1720" s="189"/>
      <c r="W1720" s="195"/>
      <c r="X1720" s="195"/>
      <c r="AA1720" s="163" t="s">
        <v>451</v>
      </c>
      <c r="AC1720" s="195"/>
      <c r="AF1720" s="207"/>
    </row>
    <row r="1721" spans="1:32" s="160" customFormat="1" ht="45" x14ac:dyDescent="0.2">
      <c r="A1721" s="200"/>
      <c r="B1721" s="199" t="s">
        <v>2540</v>
      </c>
      <c r="C1721" s="1037" t="s">
        <v>2541</v>
      </c>
      <c r="D1721" s="1037"/>
      <c r="E1721" s="1037"/>
      <c r="F1721" s="201" t="s">
        <v>454</v>
      </c>
      <c r="G1721" s="201" t="s">
        <v>1241</v>
      </c>
      <c r="H1721" s="201"/>
      <c r="I1721" s="201" t="s">
        <v>1241</v>
      </c>
      <c r="J1721" s="202"/>
      <c r="K1721" s="201"/>
      <c r="L1721" s="202">
        <v>5.41</v>
      </c>
      <c r="M1721" s="201"/>
      <c r="N1721" s="203"/>
      <c r="V1721" s="189"/>
      <c r="W1721" s="195"/>
      <c r="X1721" s="195"/>
      <c r="AA1721" s="163" t="s">
        <v>2541</v>
      </c>
      <c r="AC1721" s="195"/>
      <c r="AF1721" s="207"/>
    </row>
    <row r="1722" spans="1:32" s="160" customFormat="1" ht="45" x14ac:dyDescent="0.2">
      <c r="A1722" s="200"/>
      <c r="B1722" s="199" t="s">
        <v>2542</v>
      </c>
      <c r="C1722" s="1037" t="s">
        <v>2543</v>
      </c>
      <c r="D1722" s="1037"/>
      <c r="E1722" s="1037"/>
      <c r="F1722" s="201" t="s">
        <v>454</v>
      </c>
      <c r="G1722" s="201" t="s">
        <v>974</v>
      </c>
      <c r="H1722" s="201"/>
      <c r="I1722" s="201" t="s">
        <v>974</v>
      </c>
      <c r="J1722" s="202"/>
      <c r="K1722" s="201"/>
      <c r="L1722" s="202">
        <v>3.22</v>
      </c>
      <c r="M1722" s="201"/>
      <c r="N1722" s="203"/>
      <c r="V1722" s="189"/>
      <c r="W1722" s="195"/>
      <c r="X1722" s="195"/>
      <c r="AA1722" s="163" t="s">
        <v>2543</v>
      </c>
      <c r="AC1722" s="195"/>
      <c r="AF1722" s="207"/>
    </row>
    <row r="1723" spans="1:32" s="160" customFormat="1" ht="12" x14ac:dyDescent="0.2">
      <c r="A1723" s="211"/>
      <c r="B1723" s="212"/>
      <c r="C1723" s="1039" t="s">
        <v>459</v>
      </c>
      <c r="D1723" s="1039"/>
      <c r="E1723" s="1039"/>
      <c r="F1723" s="192"/>
      <c r="G1723" s="192"/>
      <c r="H1723" s="192"/>
      <c r="I1723" s="192"/>
      <c r="J1723" s="193"/>
      <c r="K1723" s="192"/>
      <c r="L1723" s="193">
        <v>14.53</v>
      </c>
      <c r="M1723" s="208"/>
      <c r="N1723" s="194"/>
      <c r="V1723" s="189"/>
      <c r="W1723" s="195"/>
      <c r="X1723" s="195"/>
      <c r="AC1723" s="195" t="s">
        <v>459</v>
      </c>
      <c r="AF1723" s="207"/>
    </row>
    <row r="1724" spans="1:32" s="160" customFormat="1" ht="33.75" x14ac:dyDescent="0.2">
      <c r="A1724" s="190" t="s">
        <v>2224</v>
      </c>
      <c r="B1724" s="191" t="s">
        <v>3281</v>
      </c>
      <c r="C1724" s="1039" t="s">
        <v>3282</v>
      </c>
      <c r="D1724" s="1039"/>
      <c r="E1724" s="1039"/>
      <c r="F1724" s="192" t="s">
        <v>347</v>
      </c>
      <c r="G1724" s="192"/>
      <c r="H1724" s="192"/>
      <c r="I1724" s="192" t="s">
        <v>2159</v>
      </c>
      <c r="J1724" s="193">
        <v>72.7</v>
      </c>
      <c r="K1724" s="192"/>
      <c r="L1724" s="193">
        <v>18.18</v>
      </c>
      <c r="M1724" s="192"/>
      <c r="N1724" s="194"/>
      <c r="V1724" s="189"/>
      <c r="W1724" s="195"/>
      <c r="X1724" s="195" t="s">
        <v>3282</v>
      </c>
      <c r="AC1724" s="195"/>
      <c r="AF1724" s="207"/>
    </row>
    <row r="1725" spans="1:32" s="160" customFormat="1" ht="12" x14ac:dyDescent="0.2">
      <c r="A1725" s="211"/>
      <c r="B1725" s="212"/>
      <c r="C1725" s="168" t="s">
        <v>462</v>
      </c>
      <c r="D1725" s="213"/>
      <c r="E1725" s="213"/>
      <c r="F1725" s="214"/>
      <c r="G1725" s="214"/>
      <c r="H1725" s="214"/>
      <c r="I1725" s="214"/>
      <c r="J1725" s="215"/>
      <c r="K1725" s="214"/>
      <c r="L1725" s="215"/>
      <c r="M1725" s="216"/>
      <c r="N1725" s="217"/>
      <c r="V1725" s="189"/>
      <c r="W1725" s="195"/>
      <c r="X1725" s="195"/>
      <c r="AC1725" s="195"/>
      <c r="AF1725" s="207"/>
    </row>
    <row r="1726" spans="1:32" s="160" customFormat="1" ht="22.5" x14ac:dyDescent="0.2">
      <c r="A1726" s="190" t="s">
        <v>2235</v>
      </c>
      <c r="B1726" s="191" t="s">
        <v>3287</v>
      </c>
      <c r="C1726" s="1039" t="s">
        <v>3288</v>
      </c>
      <c r="D1726" s="1039"/>
      <c r="E1726" s="1039"/>
      <c r="F1726" s="192" t="s">
        <v>1017</v>
      </c>
      <c r="G1726" s="192"/>
      <c r="H1726" s="192"/>
      <c r="I1726" s="192" t="s">
        <v>423</v>
      </c>
      <c r="J1726" s="193">
        <v>40.01</v>
      </c>
      <c r="K1726" s="192"/>
      <c r="L1726" s="193">
        <v>40.01</v>
      </c>
      <c r="M1726" s="192"/>
      <c r="N1726" s="194"/>
      <c r="V1726" s="189"/>
      <c r="W1726" s="195"/>
      <c r="X1726" s="195" t="s">
        <v>3288</v>
      </c>
      <c r="AC1726" s="195"/>
      <c r="AF1726" s="207"/>
    </row>
    <row r="1727" spans="1:32" s="160" customFormat="1" ht="12" x14ac:dyDescent="0.2">
      <c r="A1727" s="211"/>
      <c r="B1727" s="212"/>
      <c r="C1727" s="168" t="s">
        <v>462</v>
      </c>
      <c r="D1727" s="213"/>
      <c r="E1727" s="213"/>
      <c r="F1727" s="214"/>
      <c r="G1727" s="214"/>
      <c r="H1727" s="214"/>
      <c r="I1727" s="214"/>
      <c r="J1727" s="215"/>
      <c r="K1727" s="214"/>
      <c r="L1727" s="215"/>
      <c r="M1727" s="216"/>
      <c r="N1727" s="217"/>
      <c r="V1727" s="189"/>
      <c r="W1727" s="195"/>
      <c r="X1727" s="195"/>
      <c r="AC1727" s="195"/>
      <c r="AF1727" s="207"/>
    </row>
    <row r="1728" spans="1:32" s="160" customFormat="1" ht="45" x14ac:dyDescent="0.2">
      <c r="A1728" s="190" t="s">
        <v>2238</v>
      </c>
      <c r="B1728" s="191" t="s">
        <v>3291</v>
      </c>
      <c r="C1728" s="1039" t="s">
        <v>3292</v>
      </c>
      <c r="D1728" s="1039"/>
      <c r="E1728" s="1039"/>
      <c r="F1728" s="192" t="s">
        <v>1017</v>
      </c>
      <c r="G1728" s="192"/>
      <c r="H1728" s="192"/>
      <c r="I1728" s="192" t="s">
        <v>423</v>
      </c>
      <c r="J1728" s="193"/>
      <c r="K1728" s="192"/>
      <c r="L1728" s="193"/>
      <c r="M1728" s="192"/>
      <c r="N1728" s="194"/>
      <c r="V1728" s="189"/>
      <c r="W1728" s="195"/>
      <c r="X1728" s="195" t="s">
        <v>3292</v>
      </c>
      <c r="AC1728" s="195"/>
      <c r="AF1728" s="207"/>
    </row>
    <row r="1729" spans="1:32" s="160" customFormat="1" ht="33.75" x14ac:dyDescent="0.2">
      <c r="A1729" s="198"/>
      <c r="B1729" s="199" t="s">
        <v>430</v>
      </c>
      <c r="C1729" s="1037" t="s">
        <v>431</v>
      </c>
      <c r="D1729" s="1037"/>
      <c r="E1729" s="1037"/>
      <c r="F1729" s="1037"/>
      <c r="G1729" s="1037"/>
      <c r="H1729" s="1037"/>
      <c r="I1729" s="1037"/>
      <c r="J1729" s="1037"/>
      <c r="K1729" s="1037"/>
      <c r="L1729" s="1037"/>
      <c r="M1729" s="1037"/>
      <c r="N1729" s="1046"/>
      <c r="V1729" s="189"/>
      <c r="W1729" s="195"/>
      <c r="X1729" s="195"/>
      <c r="Y1729" s="163" t="s">
        <v>431</v>
      </c>
      <c r="AC1729" s="195"/>
      <c r="AF1729" s="207"/>
    </row>
    <row r="1730" spans="1:32" s="160" customFormat="1" ht="12" x14ac:dyDescent="0.2">
      <c r="A1730" s="198"/>
      <c r="B1730" s="199" t="s">
        <v>3134</v>
      </c>
      <c r="C1730" s="1037" t="s">
        <v>3135</v>
      </c>
      <c r="D1730" s="1037"/>
      <c r="E1730" s="1037"/>
      <c r="F1730" s="1037"/>
      <c r="G1730" s="1037"/>
      <c r="H1730" s="1037"/>
      <c r="I1730" s="1037"/>
      <c r="J1730" s="1037"/>
      <c r="K1730" s="1037"/>
      <c r="L1730" s="1037"/>
      <c r="M1730" s="1037"/>
      <c r="N1730" s="1046"/>
      <c r="V1730" s="189"/>
      <c r="W1730" s="195"/>
      <c r="X1730" s="195"/>
      <c r="Y1730" s="163" t="s">
        <v>3135</v>
      </c>
      <c r="AC1730" s="195"/>
      <c r="AF1730" s="207"/>
    </row>
    <row r="1731" spans="1:32" s="160" customFormat="1" ht="12" x14ac:dyDescent="0.2">
      <c r="A1731" s="200"/>
      <c r="B1731" s="199" t="s">
        <v>423</v>
      </c>
      <c r="C1731" s="1037" t="s">
        <v>432</v>
      </c>
      <c r="D1731" s="1037"/>
      <c r="E1731" s="1037"/>
      <c r="F1731" s="201"/>
      <c r="G1731" s="201"/>
      <c r="H1731" s="201"/>
      <c r="I1731" s="201"/>
      <c r="J1731" s="202">
        <v>12.74</v>
      </c>
      <c r="K1731" s="201" t="s">
        <v>3136</v>
      </c>
      <c r="L1731" s="202">
        <v>16.72</v>
      </c>
      <c r="M1731" s="201"/>
      <c r="N1731" s="203"/>
      <c r="V1731" s="189"/>
      <c r="W1731" s="195"/>
      <c r="X1731" s="195"/>
      <c r="Z1731" s="163" t="s">
        <v>432</v>
      </c>
      <c r="AC1731" s="195"/>
      <c r="AF1731" s="207"/>
    </row>
    <row r="1732" spans="1:32" s="160" customFormat="1" ht="12" x14ac:dyDescent="0.2">
      <c r="A1732" s="200"/>
      <c r="B1732" s="199" t="s">
        <v>434</v>
      </c>
      <c r="C1732" s="1037" t="s">
        <v>435</v>
      </c>
      <c r="D1732" s="1037"/>
      <c r="E1732" s="1037"/>
      <c r="F1732" s="201"/>
      <c r="G1732" s="201"/>
      <c r="H1732" s="201"/>
      <c r="I1732" s="201"/>
      <c r="J1732" s="202">
        <v>1.75</v>
      </c>
      <c r="K1732" s="201" t="s">
        <v>3136</v>
      </c>
      <c r="L1732" s="202">
        <v>2.2999999999999998</v>
      </c>
      <c r="M1732" s="201"/>
      <c r="N1732" s="203"/>
      <c r="V1732" s="189"/>
      <c r="W1732" s="195"/>
      <c r="X1732" s="195"/>
      <c r="Z1732" s="163" t="s">
        <v>435</v>
      </c>
      <c r="AC1732" s="195"/>
      <c r="AF1732" s="207"/>
    </row>
    <row r="1733" spans="1:32" s="160" customFormat="1" ht="12" x14ac:dyDescent="0.2">
      <c r="A1733" s="200"/>
      <c r="B1733" s="199" t="s">
        <v>437</v>
      </c>
      <c r="C1733" s="1037" t="s">
        <v>438</v>
      </c>
      <c r="D1733" s="1037"/>
      <c r="E1733" s="1037"/>
      <c r="F1733" s="201"/>
      <c r="G1733" s="201"/>
      <c r="H1733" s="201"/>
      <c r="I1733" s="201"/>
      <c r="J1733" s="202">
        <v>0.12</v>
      </c>
      <c r="K1733" s="201" t="s">
        <v>3136</v>
      </c>
      <c r="L1733" s="202">
        <v>0.16</v>
      </c>
      <c r="M1733" s="201"/>
      <c r="N1733" s="203"/>
      <c r="V1733" s="189"/>
      <c r="W1733" s="195"/>
      <c r="X1733" s="195"/>
      <c r="Z1733" s="163" t="s">
        <v>438</v>
      </c>
      <c r="AC1733" s="195"/>
      <c r="AF1733" s="207"/>
    </row>
    <row r="1734" spans="1:32" s="160" customFormat="1" ht="12" x14ac:dyDescent="0.2">
      <c r="A1734" s="200"/>
      <c r="B1734" s="199" t="s">
        <v>439</v>
      </c>
      <c r="C1734" s="1037" t="s">
        <v>440</v>
      </c>
      <c r="D1734" s="1037"/>
      <c r="E1734" s="1037"/>
      <c r="F1734" s="201"/>
      <c r="G1734" s="201"/>
      <c r="H1734" s="201"/>
      <c r="I1734" s="201"/>
      <c r="J1734" s="202">
        <v>14.74</v>
      </c>
      <c r="K1734" s="201"/>
      <c r="L1734" s="202">
        <v>14.74</v>
      </c>
      <c r="M1734" s="201"/>
      <c r="N1734" s="203"/>
      <c r="V1734" s="189"/>
      <c r="W1734" s="195"/>
      <c r="X1734" s="195"/>
      <c r="Z1734" s="163" t="s">
        <v>440</v>
      </c>
      <c r="AC1734" s="195"/>
      <c r="AF1734" s="207"/>
    </row>
    <row r="1735" spans="1:32" s="160" customFormat="1" ht="12" x14ac:dyDescent="0.2">
      <c r="A1735" s="196"/>
      <c r="B1735" s="204" t="s">
        <v>3293</v>
      </c>
      <c r="C1735" s="1048" t="s">
        <v>3294</v>
      </c>
      <c r="D1735" s="1048"/>
      <c r="E1735" s="1048"/>
      <c r="F1735" s="205" t="s">
        <v>1017</v>
      </c>
      <c r="G1735" s="205" t="s">
        <v>423</v>
      </c>
      <c r="H1735" s="205"/>
      <c r="I1735" s="205" t="s">
        <v>423</v>
      </c>
      <c r="J1735" s="199"/>
      <c r="K1735" s="201"/>
      <c r="L1735" s="202"/>
      <c r="M1735" s="201"/>
      <c r="N1735" s="206"/>
      <c r="V1735" s="189"/>
      <c r="W1735" s="195"/>
      <c r="X1735" s="195"/>
      <c r="AC1735" s="195"/>
      <c r="AF1735" s="207" t="s">
        <v>3294</v>
      </c>
    </row>
    <row r="1736" spans="1:32" s="160" customFormat="1" ht="12" x14ac:dyDescent="0.2">
      <c r="A1736" s="200"/>
      <c r="B1736" s="199"/>
      <c r="C1736" s="1037" t="s">
        <v>443</v>
      </c>
      <c r="D1736" s="1037"/>
      <c r="E1736" s="1037"/>
      <c r="F1736" s="201" t="s">
        <v>444</v>
      </c>
      <c r="G1736" s="201" t="s">
        <v>3295</v>
      </c>
      <c r="H1736" s="201" t="s">
        <v>3136</v>
      </c>
      <c r="I1736" s="201" t="s">
        <v>3296</v>
      </c>
      <c r="J1736" s="202"/>
      <c r="K1736" s="201"/>
      <c r="L1736" s="202"/>
      <c r="M1736" s="201"/>
      <c r="N1736" s="203"/>
      <c r="V1736" s="189"/>
      <c r="W1736" s="195"/>
      <c r="X1736" s="195"/>
      <c r="AA1736" s="163" t="s">
        <v>443</v>
      </c>
      <c r="AC1736" s="195"/>
      <c r="AF1736" s="207"/>
    </row>
    <row r="1737" spans="1:32" s="160" customFormat="1" ht="12" x14ac:dyDescent="0.2">
      <c r="A1737" s="200"/>
      <c r="B1737" s="199"/>
      <c r="C1737" s="1037" t="s">
        <v>447</v>
      </c>
      <c r="D1737" s="1037"/>
      <c r="E1737" s="1037"/>
      <c r="F1737" s="201" t="s">
        <v>444</v>
      </c>
      <c r="G1737" s="201" t="s">
        <v>2649</v>
      </c>
      <c r="H1737" s="201" t="s">
        <v>3136</v>
      </c>
      <c r="I1737" s="201" t="s">
        <v>3297</v>
      </c>
      <c r="J1737" s="202"/>
      <c r="K1737" s="201"/>
      <c r="L1737" s="202"/>
      <c r="M1737" s="201"/>
      <c r="N1737" s="203"/>
      <c r="V1737" s="189"/>
      <c r="W1737" s="195"/>
      <c r="X1737" s="195"/>
      <c r="AA1737" s="163" t="s">
        <v>447</v>
      </c>
      <c r="AC1737" s="195"/>
      <c r="AF1737" s="207"/>
    </row>
    <row r="1738" spans="1:32" s="160" customFormat="1" ht="12" x14ac:dyDescent="0.2">
      <c r="A1738" s="200"/>
      <c r="B1738" s="199"/>
      <c r="C1738" s="1047" t="s">
        <v>450</v>
      </c>
      <c r="D1738" s="1047"/>
      <c r="E1738" s="1047"/>
      <c r="F1738" s="208"/>
      <c r="G1738" s="208"/>
      <c r="H1738" s="208"/>
      <c r="I1738" s="208"/>
      <c r="J1738" s="209">
        <v>29.23</v>
      </c>
      <c r="K1738" s="208"/>
      <c r="L1738" s="209">
        <v>33.76</v>
      </c>
      <c r="M1738" s="208"/>
      <c r="N1738" s="210"/>
      <c r="V1738" s="189"/>
      <c r="W1738" s="195"/>
      <c r="X1738" s="195"/>
      <c r="AB1738" s="163" t="s">
        <v>450</v>
      </c>
      <c r="AC1738" s="195"/>
      <c r="AF1738" s="207"/>
    </row>
    <row r="1739" spans="1:32" s="160" customFormat="1" ht="12" x14ac:dyDescent="0.2">
      <c r="A1739" s="200"/>
      <c r="B1739" s="199"/>
      <c r="C1739" s="1037" t="s">
        <v>451</v>
      </c>
      <c r="D1739" s="1037"/>
      <c r="E1739" s="1037"/>
      <c r="F1739" s="201"/>
      <c r="G1739" s="201"/>
      <c r="H1739" s="201"/>
      <c r="I1739" s="201"/>
      <c r="J1739" s="202"/>
      <c r="K1739" s="201"/>
      <c r="L1739" s="202">
        <v>16.88</v>
      </c>
      <c r="M1739" s="201"/>
      <c r="N1739" s="203"/>
      <c r="V1739" s="189"/>
      <c r="W1739" s="195"/>
      <c r="X1739" s="195"/>
      <c r="AA1739" s="163" t="s">
        <v>451</v>
      </c>
      <c r="AC1739" s="195"/>
      <c r="AF1739" s="207"/>
    </row>
    <row r="1740" spans="1:32" s="160" customFormat="1" ht="45" x14ac:dyDescent="0.2">
      <c r="A1740" s="200"/>
      <c r="B1740" s="199" t="s">
        <v>2540</v>
      </c>
      <c r="C1740" s="1037" t="s">
        <v>2541</v>
      </c>
      <c r="D1740" s="1037"/>
      <c r="E1740" s="1037"/>
      <c r="F1740" s="201" t="s">
        <v>454</v>
      </c>
      <c r="G1740" s="201" t="s">
        <v>1241</v>
      </c>
      <c r="H1740" s="201"/>
      <c r="I1740" s="201" t="s">
        <v>1241</v>
      </c>
      <c r="J1740" s="202"/>
      <c r="K1740" s="201"/>
      <c r="L1740" s="202">
        <v>20.420000000000002</v>
      </c>
      <c r="M1740" s="201"/>
      <c r="N1740" s="203"/>
      <c r="V1740" s="189"/>
      <c r="W1740" s="195"/>
      <c r="X1740" s="195"/>
      <c r="AA1740" s="163" t="s">
        <v>2541</v>
      </c>
      <c r="AC1740" s="195"/>
      <c r="AF1740" s="207"/>
    </row>
    <row r="1741" spans="1:32" s="160" customFormat="1" ht="45" x14ac:dyDescent="0.2">
      <c r="A1741" s="200"/>
      <c r="B1741" s="199" t="s">
        <v>2542</v>
      </c>
      <c r="C1741" s="1037" t="s">
        <v>2543</v>
      </c>
      <c r="D1741" s="1037"/>
      <c r="E1741" s="1037"/>
      <c r="F1741" s="201" t="s">
        <v>454</v>
      </c>
      <c r="G1741" s="201" t="s">
        <v>974</v>
      </c>
      <c r="H1741" s="201"/>
      <c r="I1741" s="201" t="s">
        <v>974</v>
      </c>
      <c r="J1741" s="202"/>
      <c r="K1741" s="201"/>
      <c r="L1741" s="202">
        <v>12.15</v>
      </c>
      <c r="M1741" s="201"/>
      <c r="N1741" s="203"/>
      <c r="V1741" s="189"/>
      <c r="W1741" s="195"/>
      <c r="X1741" s="195"/>
      <c r="AA1741" s="163" t="s">
        <v>2543</v>
      </c>
      <c r="AC1741" s="195"/>
      <c r="AF1741" s="207"/>
    </row>
    <row r="1742" spans="1:32" s="160" customFormat="1" ht="12" x14ac:dyDescent="0.2">
      <c r="A1742" s="211"/>
      <c r="B1742" s="212"/>
      <c r="C1742" s="1039" t="s">
        <v>459</v>
      </c>
      <c r="D1742" s="1039"/>
      <c r="E1742" s="1039"/>
      <c r="F1742" s="192"/>
      <c r="G1742" s="192"/>
      <c r="H1742" s="192"/>
      <c r="I1742" s="192"/>
      <c r="J1742" s="193"/>
      <c r="K1742" s="192"/>
      <c r="L1742" s="193">
        <v>66.33</v>
      </c>
      <c r="M1742" s="208"/>
      <c r="N1742" s="194"/>
      <c r="V1742" s="189"/>
      <c r="W1742" s="195"/>
      <c r="X1742" s="195"/>
      <c r="AC1742" s="195" t="s">
        <v>459</v>
      </c>
      <c r="AF1742" s="207"/>
    </row>
    <row r="1743" spans="1:32" s="160" customFormat="1" ht="33.75" x14ac:dyDescent="0.2">
      <c r="A1743" s="190" t="s">
        <v>3594</v>
      </c>
      <c r="B1743" s="191" t="s">
        <v>3595</v>
      </c>
      <c r="C1743" s="1039" t="s">
        <v>3596</v>
      </c>
      <c r="D1743" s="1039"/>
      <c r="E1743" s="1039"/>
      <c r="F1743" s="192" t="s">
        <v>1017</v>
      </c>
      <c r="G1743" s="192"/>
      <c r="H1743" s="192"/>
      <c r="I1743" s="192" t="s">
        <v>423</v>
      </c>
      <c r="J1743" s="193">
        <v>16942.5</v>
      </c>
      <c r="K1743" s="192" t="s">
        <v>1361</v>
      </c>
      <c r="L1743" s="193">
        <v>3456.85</v>
      </c>
      <c r="M1743" s="192" t="s">
        <v>1362</v>
      </c>
      <c r="N1743" s="194">
        <v>17146</v>
      </c>
      <c r="V1743" s="189"/>
      <c r="W1743" s="195"/>
      <c r="X1743" s="195" t="s">
        <v>3596</v>
      </c>
      <c r="AC1743" s="195"/>
      <c r="AF1743" s="207"/>
    </row>
    <row r="1744" spans="1:32" s="160" customFormat="1" ht="12" x14ac:dyDescent="0.2">
      <c r="A1744" s="211"/>
      <c r="B1744" s="212"/>
      <c r="C1744" s="168" t="s">
        <v>3039</v>
      </c>
      <c r="D1744" s="213"/>
      <c r="E1744" s="213"/>
      <c r="F1744" s="214"/>
      <c r="G1744" s="214"/>
      <c r="H1744" s="214"/>
      <c r="I1744" s="214"/>
      <c r="J1744" s="215"/>
      <c r="K1744" s="214"/>
      <c r="L1744" s="215"/>
      <c r="M1744" s="216"/>
      <c r="N1744" s="217"/>
      <c r="V1744" s="189"/>
      <c r="W1744" s="195"/>
      <c r="X1744" s="195"/>
      <c r="AC1744" s="195"/>
      <c r="AF1744" s="207"/>
    </row>
    <row r="1745" spans="1:32" s="160" customFormat="1" ht="12" x14ac:dyDescent="0.2">
      <c r="A1745" s="196"/>
      <c r="B1745" s="197"/>
      <c r="C1745" s="1037" t="s">
        <v>3597</v>
      </c>
      <c r="D1745" s="1037"/>
      <c r="E1745" s="1037"/>
      <c r="F1745" s="1037"/>
      <c r="G1745" s="1037"/>
      <c r="H1745" s="1037"/>
      <c r="I1745" s="1037"/>
      <c r="J1745" s="1037"/>
      <c r="K1745" s="1037"/>
      <c r="L1745" s="1037"/>
      <c r="M1745" s="1037"/>
      <c r="N1745" s="1046"/>
      <c r="V1745" s="189"/>
      <c r="W1745" s="195"/>
      <c r="X1745" s="195"/>
      <c r="AC1745" s="195"/>
      <c r="AD1745" s="163" t="s">
        <v>3597</v>
      </c>
      <c r="AF1745" s="207"/>
    </row>
    <row r="1746" spans="1:32" s="160" customFormat="1" ht="22.5" x14ac:dyDescent="0.2">
      <c r="A1746" s="198"/>
      <c r="B1746" s="199" t="s">
        <v>1365</v>
      </c>
      <c r="C1746" s="1037" t="s">
        <v>1366</v>
      </c>
      <c r="D1746" s="1037"/>
      <c r="E1746" s="1037"/>
      <c r="F1746" s="1037"/>
      <c r="G1746" s="1037"/>
      <c r="H1746" s="1037"/>
      <c r="I1746" s="1037"/>
      <c r="J1746" s="1037"/>
      <c r="K1746" s="1037"/>
      <c r="L1746" s="1037"/>
      <c r="M1746" s="1037"/>
      <c r="N1746" s="1046"/>
      <c r="V1746" s="189"/>
      <c r="W1746" s="195"/>
      <c r="X1746" s="195"/>
      <c r="Y1746" s="163" t="s">
        <v>1366</v>
      </c>
      <c r="AC1746" s="195"/>
      <c r="AF1746" s="207"/>
    </row>
    <row r="1747" spans="1:32" s="160" customFormat="1" ht="33.75" x14ac:dyDescent="0.2">
      <c r="A1747" s="190" t="s">
        <v>2253</v>
      </c>
      <c r="B1747" s="191" t="s">
        <v>3208</v>
      </c>
      <c r="C1747" s="1039" t="s">
        <v>3209</v>
      </c>
      <c r="D1747" s="1039"/>
      <c r="E1747" s="1039"/>
      <c r="F1747" s="192" t="s">
        <v>532</v>
      </c>
      <c r="G1747" s="192"/>
      <c r="H1747" s="192"/>
      <c r="I1747" s="192" t="s">
        <v>605</v>
      </c>
      <c r="J1747" s="193"/>
      <c r="K1747" s="192"/>
      <c r="L1747" s="193"/>
      <c r="M1747" s="192"/>
      <c r="N1747" s="194"/>
      <c r="V1747" s="189"/>
      <c r="W1747" s="195"/>
      <c r="X1747" s="195" t="s">
        <v>3209</v>
      </c>
      <c r="AC1747" s="195"/>
      <c r="AF1747" s="207"/>
    </row>
    <row r="1748" spans="1:32" s="160" customFormat="1" ht="12" x14ac:dyDescent="0.2">
      <c r="A1748" s="196"/>
      <c r="B1748" s="197"/>
      <c r="C1748" s="1037" t="s">
        <v>3598</v>
      </c>
      <c r="D1748" s="1037"/>
      <c r="E1748" s="1037"/>
      <c r="F1748" s="1037"/>
      <c r="G1748" s="1037"/>
      <c r="H1748" s="1037"/>
      <c r="I1748" s="1037"/>
      <c r="J1748" s="1037"/>
      <c r="K1748" s="1037"/>
      <c r="L1748" s="1037"/>
      <c r="M1748" s="1037"/>
      <c r="N1748" s="1046"/>
      <c r="V1748" s="189"/>
      <c r="W1748" s="195"/>
      <c r="X1748" s="195"/>
      <c r="AC1748" s="195"/>
      <c r="AE1748" s="163" t="s">
        <v>3598</v>
      </c>
      <c r="AF1748" s="207"/>
    </row>
    <row r="1749" spans="1:32" s="160" customFormat="1" ht="33.75" x14ac:dyDescent="0.2">
      <c r="A1749" s="198"/>
      <c r="B1749" s="199" t="s">
        <v>430</v>
      </c>
      <c r="C1749" s="1037" t="s">
        <v>431</v>
      </c>
      <c r="D1749" s="1037"/>
      <c r="E1749" s="1037"/>
      <c r="F1749" s="1037"/>
      <c r="G1749" s="1037"/>
      <c r="H1749" s="1037"/>
      <c r="I1749" s="1037"/>
      <c r="J1749" s="1037"/>
      <c r="K1749" s="1037"/>
      <c r="L1749" s="1037"/>
      <c r="M1749" s="1037"/>
      <c r="N1749" s="1046"/>
      <c r="V1749" s="189"/>
      <c r="W1749" s="195"/>
      <c r="X1749" s="195"/>
      <c r="Y1749" s="163" t="s">
        <v>431</v>
      </c>
      <c r="AC1749" s="195"/>
      <c r="AF1749" s="207"/>
    </row>
    <row r="1750" spans="1:32" s="160" customFormat="1" ht="12" x14ac:dyDescent="0.2">
      <c r="A1750" s="200"/>
      <c r="B1750" s="199" t="s">
        <v>423</v>
      </c>
      <c r="C1750" s="1037" t="s">
        <v>432</v>
      </c>
      <c r="D1750" s="1037"/>
      <c r="E1750" s="1037"/>
      <c r="F1750" s="201"/>
      <c r="G1750" s="201"/>
      <c r="H1750" s="201"/>
      <c r="I1750" s="201"/>
      <c r="J1750" s="202">
        <v>259.2</v>
      </c>
      <c r="K1750" s="201" t="s">
        <v>436</v>
      </c>
      <c r="L1750" s="202">
        <v>9.7200000000000006</v>
      </c>
      <c r="M1750" s="201"/>
      <c r="N1750" s="203"/>
      <c r="V1750" s="189"/>
      <c r="W1750" s="195"/>
      <c r="X1750" s="195"/>
      <c r="Z1750" s="163" t="s">
        <v>432</v>
      </c>
      <c r="AC1750" s="195"/>
      <c r="AF1750" s="207"/>
    </row>
    <row r="1751" spans="1:32" s="160" customFormat="1" ht="12" x14ac:dyDescent="0.2">
      <c r="A1751" s="200"/>
      <c r="B1751" s="199" t="s">
        <v>434</v>
      </c>
      <c r="C1751" s="1037" t="s">
        <v>435</v>
      </c>
      <c r="D1751" s="1037"/>
      <c r="E1751" s="1037"/>
      <c r="F1751" s="201"/>
      <c r="G1751" s="201"/>
      <c r="H1751" s="201"/>
      <c r="I1751" s="201"/>
      <c r="J1751" s="202">
        <v>37.880000000000003</v>
      </c>
      <c r="K1751" s="201" t="s">
        <v>436</v>
      </c>
      <c r="L1751" s="202">
        <v>1.42</v>
      </c>
      <c r="M1751" s="201"/>
      <c r="N1751" s="203"/>
      <c r="V1751" s="189"/>
      <c r="W1751" s="195"/>
      <c r="X1751" s="195"/>
      <c r="Z1751" s="163" t="s">
        <v>435</v>
      </c>
      <c r="AC1751" s="195"/>
      <c r="AF1751" s="207"/>
    </row>
    <row r="1752" spans="1:32" s="160" customFormat="1" ht="12" x14ac:dyDescent="0.2">
      <c r="A1752" s="200"/>
      <c r="B1752" s="199" t="s">
        <v>437</v>
      </c>
      <c r="C1752" s="1037" t="s">
        <v>438</v>
      </c>
      <c r="D1752" s="1037"/>
      <c r="E1752" s="1037"/>
      <c r="F1752" s="201"/>
      <c r="G1752" s="201"/>
      <c r="H1752" s="201"/>
      <c r="I1752" s="201"/>
      <c r="J1752" s="202">
        <v>4.99</v>
      </c>
      <c r="K1752" s="201" t="s">
        <v>436</v>
      </c>
      <c r="L1752" s="202">
        <v>0.19</v>
      </c>
      <c r="M1752" s="201"/>
      <c r="N1752" s="203"/>
      <c r="V1752" s="189"/>
      <c r="W1752" s="195"/>
      <c r="X1752" s="195"/>
      <c r="Z1752" s="163" t="s">
        <v>438</v>
      </c>
      <c r="AC1752" s="195"/>
      <c r="AF1752" s="207"/>
    </row>
    <row r="1753" spans="1:32" s="160" customFormat="1" ht="12" x14ac:dyDescent="0.2">
      <c r="A1753" s="200"/>
      <c r="B1753" s="199" t="s">
        <v>439</v>
      </c>
      <c r="C1753" s="1037" t="s">
        <v>440</v>
      </c>
      <c r="D1753" s="1037"/>
      <c r="E1753" s="1037"/>
      <c r="F1753" s="201"/>
      <c r="G1753" s="201"/>
      <c r="H1753" s="201"/>
      <c r="I1753" s="201"/>
      <c r="J1753" s="202">
        <v>505.36</v>
      </c>
      <c r="K1753" s="201"/>
      <c r="L1753" s="202">
        <v>15.16</v>
      </c>
      <c r="M1753" s="201"/>
      <c r="N1753" s="203"/>
      <c r="V1753" s="189"/>
      <c r="W1753" s="195"/>
      <c r="X1753" s="195"/>
      <c r="Z1753" s="163" t="s">
        <v>440</v>
      </c>
      <c r="AC1753" s="195"/>
      <c r="AF1753" s="207"/>
    </row>
    <row r="1754" spans="1:32" s="160" customFormat="1" ht="12" x14ac:dyDescent="0.2">
      <c r="A1754" s="196"/>
      <c r="B1754" s="204" t="s">
        <v>1606</v>
      </c>
      <c r="C1754" s="1048" t="s">
        <v>1607</v>
      </c>
      <c r="D1754" s="1048"/>
      <c r="E1754" s="1048"/>
      <c r="F1754" s="205" t="s">
        <v>347</v>
      </c>
      <c r="G1754" s="205" t="s">
        <v>1188</v>
      </c>
      <c r="H1754" s="205"/>
      <c r="I1754" s="205" t="s">
        <v>3599</v>
      </c>
      <c r="J1754" s="199"/>
      <c r="K1754" s="201"/>
      <c r="L1754" s="202"/>
      <c r="M1754" s="201"/>
      <c r="N1754" s="206"/>
      <c r="V1754" s="189"/>
      <c r="W1754" s="195"/>
      <c r="X1754" s="195"/>
      <c r="AC1754" s="195"/>
      <c r="AF1754" s="207" t="s">
        <v>1607</v>
      </c>
    </row>
    <row r="1755" spans="1:32" s="160" customFormat="1" ht="12" x14ac:dyDescent="0.2">
      <c r="A1755" s="200"/>
      <c r="B1755" s="199"/>
      <c r="C1755" s="1037" t="s">
        <v>443</v>
      </c>
      <c r="D1755" s="1037"/>
      <c r="E1755" s="1037"/>
      <c r="F1755" s="201" t="s">
        <v>444</v>
      </c>
      <c r="G1755" s="201" t="s">
        <v>162</v>
      </c>
      <c r="H1755" s="201" t="s">
        <v>436</v>
      </c>
      <c r="I1755" s="201" t="s">
        <v>3600</v>
      </c>
      <c r="J1755" s="202"/>
      <c r="K1755" s="201"/>
      <c r="L1755" s="202"/>
      <c r="M1755" s="201"/>
      <c r="N1755" s="203"/>
      <c r="V1755" s="189"/>
      <c r="W1755" s="195"/>
      <c r="X1755" s="195"/>
      <c r="AA1755" s="163" t="s">
        <v>443</v>
      </c>
      <c r="AC1755" s="195"/>
      <c r="AF1755" s="207"/>
    </row>
    <row r="1756" spans="1:32" s="160" customFormat="1" ht="12" x14ac:dyDescent="0.2">
      <c r="A1756" s="200"/>
      <c r="B1756" s="199"/>
      <c r="C1756" s="1037" t="s">
        <v>447</v>
      </c>
      <c r="D1756" s="1037"/>
      <c r="E1756" s="1037"/>
      <c r="F1756" s="201" t="s">
        <v>444</v>
      </c>
      <c r="G1756" s="201" t="s">
        <v>3212</v>
      </c>
      <c r="H1756" s="201" t="s">
        <v>436</v>
      </c>
      <c r="I1756" s="201" t="s">
        <v>3601</v>
      </c>
      <c r="J1756" s="202"/>
      <c r="K1756" s="201"/>
      <c r="L1756" s="202"/>
      <c r="M1756" s="201"/>
      <c r="N1756" s="203"/>
      <c r="V1756" s="189"/>
      <c r="W1756" s="195"/>
      <c r="X1756" s="195"/>
      <c r="AA1756" s="163" t="s">
        <v>447</v>
      </c>
      <c r="AC1756" s="195"/>
      <c r="AF1756" s="207"/>
    </row>
    <row r="1757" spans="1:32" s="160" customFormat="1" ht="12" x14ac:dyDescent="0.2">
      <c r="A1757" s="200"/>
      <c r="B1757" s="199"/>
      <c r="C1757" s="1047" t="s">
        <v>450</v>
      </c>
      <c r="D1757" s="1047"/>
      <c r="E1757" s="1047"/>
      <c r="F1757" s="208"/>
      <c r="G1757" s="208"/>
      <c r="H1757" s="208"/>
      <c r="I1757" s="208"/>
      <c r="J1757" s="209">
        <v>802.44</v>
      </c>
      <c r="K1757" s="208"/>
      <c r="L1757" s="209">
        <v>26.3</v>
      </c>
      <c r="M1757" s="208"/>
      <c r="N1757" s="210"/>
      <c r="V1757" s="189"/>
      <c r="W1757" s="195"/>
      <c r="X1757" s="195"/>
      <c r="AB1757" s="163" t="s">
        <v>450</v>
      </c>
      <c r="AC1757" s="195"/>
      <c r="AF1757" s="207"/>
    </row>
    <row r="1758" spans="1:32" s="160" customFormat="1" ht="12" x14ac:dyDescent="0.2">
      <c r="A1758" s="200"/>
      <c r="B1758" s="199"/>
      <c r="C1758" s="1037" t="s">
        <v>451</v>
      </c>
      <c r="D1758" s="1037"/>
      <c r="E1758" s="1037"/>
      <c r="F1758" s="201"/>
      <c r="G1758" s="201"/>
      <c r="H1758" s="201"/>
      <c r="I1758" s="201"/>
      <c r="J1758" s="202"/>
      <c r="K1758" s="201"/>
      <c r="L1758" s="202">
        <v>9.91</v>
      </c>
      <c r="M1758" s="201"/>
      <c r="N1758" s="203"/>
      <c r="V1758" s="189"/>
      <c r="W1758" s="195"/>
      <c r="X1758" s="195"/>
      <c r="AA1758" s="163" t="s">
        <v>451</v>
      </c>
      <c r="AC1758" s="195"/>
      <c r="AF1758" s="207"/>
    </row>
    <row r="1759" spans="1:32" s="160" customFormat="1" ht="22.5" x14ac:dyDescent="0.2">
      <c r="A1759" s="200"/>
      <c r="B1759" s="199" t="s">
        <v>556</v>
      </c>
      <c r="C1759" s="1037" t="s">
        <v>557</v>
      </c>
      <c r="D1759" s="1037"/>
      <c r="E1759" s="1037"/>
      <c r="F1759" s="201" t="s">
        <v>454</v>
      </c>
      <c r="G1759" s="201" t="s">
        <v>558</v>
      </c>
      <c r="H1759" s="201"/>
      <c r="I1759" s="201" t="s">
        <v>558</v>
      </c>
      <c r="J1759" s="202"/>
      <c r="K1759" s="201"/>
      <c r="L1759" s="202">
        <v>9.61</v>
      </c>
      <c r="M1759" s="201"/>
      <c r="N1759" s="203"/>
      <c r="V1759" s="189"/>
      <c r="W1759" s="195"/>
      <c r="X1759" s="195"/>
      <c r="AA1759" s="163" t="s">
        <v>557</v>
      </c>
      <c r="AC1759" s="195"/>
      <c r="AF1759" s="207"/>
    </row>
    <row r="1760" spans="1:32" s="160" customFormat="1" ht="22.5" x14ac:dyDescent="0.2">
      <c r="A1760" s="200"/>
      <c r="B1760" s="199" t="s">
        <v>559</v>
      </c>
      <c r="C1760" s="1037" t="s">
        <v>560</v>
      </c>
      <c r="D1760" s="1037"/>
      <c r="E1760" s="1037"/>
      <c r="F1760" s="201" t="s">
        <v>454</v>
      </c>
      <c r="G1760" s="201" t="s">
        <v>561</v>
      </c>
      <c r="H1760" s="201"/>
      <c r="I1760" s="201" t="s">
        <v>561</v>
      </c>
      <c r="J1760" s="202"/>
      <c r="K1760" s="201"/>
      <c r="L1760" s="202">
        <v>5.45</v>
      </c>
      <c r="M1760" s="201"/>
      <c r="N1760" s="203"/>
      <c r="V1760" s="189"/>
      <c r="W1760" s="195"/>
      <c r="X1760" s="195"/>
      <c r="AA1760" s="163" t="s">
        <v>560</v>
      </c>
      <c r="AC1760" s="195"/>
      <c r="AF1760" s="207"/>
    </row>
    <row r="1761" spans="1:32" s="160" customFormat="1" ht="12" x14ac:dyDescent="0.2">
      <c r="A1761" s="211"/>
      <c r="B1761" s="212"/>
      <c r="C1761" s="1039" t="s">
        <v>459</v>
      </c>
      <c r="D1761" s="1039"/>
      <c r="E1761" s="1039"/>
      <c r="F1761" s="192"/>
      <c r="G1761" s="192"/>
      <c r="H1761" s="192"/>
      <c r="I1761" s="192"/>
      <c r="J1761" s="193"/>
      <c r="K1761" s="192"/>
      <c r="L1761" s="193">
        <v>41.36</v>
      </c>
      <c r="M1761" s="208"/>
      <c r="N1761" s="194"/>
      <c r="V1761" s="189"/>
      <c r="W1761" s="195"/>
      <c r="X1761" s="195"/>
      <c r="AC1761" s="195" t="s">
        <v>459</v>
      </c>
      <c r="AF1761" s="207"/>
    </row>
    <row r="1762" spans="1:32" s="160" customFormat="1" ht="22.5" x14ac:dyDescent="0.2">
      <c r="A1762" s="190" t="s">
        <v>2257</v>
      </c>
      <c r="B1762" s="191" t="s">
        <v>3224</v>
      </c>
      <c r="C1762" s="1039" t="s">
        <v>3225</v>
      </c>
      <c r="D1762" s="1039"/>
      <c r="E1762" s="1039"/>
      <c r="F1762" s="192" t="s">
        <v>411</v>
      </c>
      <c r="G1762" s="192"/>
      <c r="H1762" s="192"/>
      <c r="I1762" s="192" t="s">
        <v>3602</v>
      </c>
      <c r="J1762" s="193">
        <v>1412.5</v>
      </c>
      <c r="K1762" s="192"/>
      <c r="L1762" s="193">
        <v>-0.53</v>
      </c>
      <c r="M1762" s="192"/>
      <c r="N1762" s="194"/>
      <c r="V1762" s="189"/>
      <c r="W1762" s="195"/>
      <c r="X1762" s="195" t="s">
        <v>3225</v>
      </c>
      <c r="AC1762" s="195"/>
      <c r="AF1762" s="207"/>
    </row>
    <row r="1763" spans="1:32" s="160" customFormat="1" ht="12" x14ac:dyDescent="0.2">
      <c r="A1763" s="211"/>
      <c r="B1763" s="212"/>
      <c r="C1763" s="168" t="s">
        <v>462</v>
      </c>
      <c r="D1763" s="213"/>
      <c r="E1763" s="213"/>
      <c r="F1763" s="214"/>
      <c r="G1763" s="214"/>
      <c r="H1763" s="214"/>
      <c r="I1763" s="214"/>
      <c r="J1763" s="215"/>
      <c r="K1763" s="214"/>
      <c r="L1763" s="215"/>
      <c r="M1763" s="216"/>
      <c r="N1763" s="217"/>
      <c r="V1763" s="189"/>
      <c r="W1763" s="195"/>
      <c r="X1763" s="195"/>
      <c r="AC1763" s="195"/>
      <c r="AF1763" s="207"/>
    </row>
    <row r="1764" spans="1:32" s="160" customFormat="1" ht="22.5" x14ac:dyDescent="0.2">
      <c r="A1764" s="190" t="s">
        <v>2259</v>
      </c>
      <c r="B1764" s="191" t="s">
        <v>3221</v>
      </c>
      <c r="C1764" s="1039" t="s">
        <v>3222</v>
      </c>
      <c r="D1764" s="1039"/>
      <c r="E1764" s="1039"/>
      <c r="F1764" s="192" t="s">
        <v>411</v>
      </c>
      <c r="G1764" s="192"/>
      <c r="H1764" s="192"/>
      <c r="I1764" s="192" t="s">
        <v>3603</v>
      </c>
      <c r="J1764" s="193">
        <v>3960</v>
      </c>
      <c r="K1764" s="192"/>
      <c r="L1764" s="193">
        <v>-3.56</v>
      </c>
      <c r="M1764" s="192"/>
      <c r="N1764" s="194"/>
      <c r="V1764" s="189"/>
      <c r="W1764" s="195"/>
      <c r="X1764" s="195" t="s">
        <v>3222</v>
      </c>
      <c r="AC1764" s="195"/>
      <c r="AF1764" s="207"/>
    </row>
    <row r="1765" spans="1:32" s="160" customFormat="1" ht="12" x14ac:dyDescent="0.2">
      <c r="A1765" s="211"/>
      <c r="B1765" s="212"/>
      <c r="C1765" s="168" t="s">
        <v>462</v>
      </c>
      <c r="D1765" s="213"/>
      <c r="E1765" s="213"/>
      <c r="F1765" s="214"/>
      <c r="G1765" s="214"/>
      <c r="H1765" s="214"/>
      <c r="I1765" s="214"/>
      <c r="J1765" s="215"/>
      <c r="K1765" s="214"/>
      <c r="L1765" s="215"/>
      <c r="M1765" s="216"/>
      <c r="N1765" s="217"/>
      <c r="V1765" s="189"/>
      <c r="W1765" s="195"/>
      <c r="X1765" s="195"/>
      <c r="AC1765" s="195"/>
      <c r="AF1765" s="207"/>
    </row>
    <row r="1766" spans="1:32" s="160" customFormat="1" ht="22.5" x14ac:dyDescent="0.2">
      <c r="A1766" s="190" t="s">
        <v>2262</v>
      </c>
      <c r="B1766" s="191" t="s">
        <v>3218</v>
      </c>
      <c r="C1766" s="1039" t="s">
        <v>3219</v>
      </c>
      <c r="D1766" s="1039"/>
      <c r="E1766" s="1039"/>
      <c r="F1766" s="192" t="s">
        <v>411</v>
      </c>
      <c r="G1766" s="192"/>
      <c r="H1766" s="192"/>
      <c r="I1766" s="192" t="s">
        <v>3604</v>
      </c>
      <c r="J1766" s="193">
        <v>7590</v>
      </c>
      <c r="K1766" s="192"/>
      <c r="L1766" s="193">
        <v>-10.7</v>
      </c>
      <c r="M1766" s="192"/>
      <c r="N1766" s="194"/>
      <c r="V1766" s="189"/>
      <c r="W1766" s="195"/>
      <c r="X1766" s="195" t="s">
        <v>3219</v>
      </c>
      <c r="AC1766" s="195"/>
      <c r="AF1766" s="207"/>
    </row>
    <row r="1767" spans="1:32" s="160" customFormat="1" ht="12" x14ac:dyDescent="0.2">
      <c r="A1767" s="211"/>
      <c r="B1767" s="212"/>
      <c r="C1767" s="168" t="s">
        <v>462</v>
      </c>
      <c r="D1767" s="213"/>
      <c r="E1767" s="213"/>
      <c r="F1767" s="214"/>
      <c r="G1767" s="214"/>
      <c r="H1767" s="214"/>
      <c r="I1767" s="214"/>
      <c r="J1767" s="215"/>
      <c r="K1767" s="214"/>
      <c r="L1767" s="215"/>
      <c r="M1767" s="216"/>
      <c r="N1767" s="217"/>
      <c r="V1767" s="189"/>
      <c r="W1767" s="195"/>
      <c r="X1767" s="195"/>
      <c r="AC1767" s="195"/>
      <c r="AF1767" s="207"/>
    </row>
    <row r="1768" spans="1:32" s="160" customFormat="1" ht="12" x14ac:dyDescent="0.2">
      <c r="A1768" s="190" t="s">
        <v>2271</v>
      </c>
      <c r="B1768" s="191" t="s">
        <v>3214</v>
      </c>
      <c r="C1768" s="1039" t="s">
        <v>3215</v>
      </c>
      <c r="D1768" s="1039"/>
      <c r="E1768" s="1039"/>
      <c r="F1768" s="192" t="s">
        <v>411</v>
      </c>
      <c r="G1768" s="192"/>
      <c r="H1768" s="192"/>
      <c r="I1768" s="192" t="s">
        <v>3605</v>
      </c>
      <c r="J1768" s="193">
        <v>9550.01</v>
      </c>
      <c r="K1768" s="192"/>
      <c r="L1768" s="193">
        <v>-0.36</v>
      </c>
      <c r="M1768" s="192"/>
      <c r="N1768" s="194"/>
      <c r="V1768" s="189"/>
      <c r="W1768" s="195"/>
      <c r="X1768" s="195" t="s">
        <v>3215</v>
      </c>
      <c r="AC1768" s="195"/>
      <c r="AF1768" s="207"/>
    </row>
    <row r="1769" spans="1:32" s="160" customFormat="1" ht="12" x14ac:dyDescent="0.2">
      <c r="A1769" s="211"/>
      <c r="B1769" s="212"/>
      <c r="C1769" s="168" t="s">
        <v>462</v>
      </c>
      <c r="D1769" s="213"/>
      <c r="E1769" s="213"/>
      <c r="F1769" s="214"/>
      <c r="G1769" s="214"/>
      <c r="H1769" s="214"/>
      <c r="I1769" s="214"/>
      <c r="J1769" s="215"/>
      <c r="K1769" s="214"/>
      <c r="L1769" s="215"/>
      <c r="M1769" s="216"/>
      <c r="N1769" s="217"/>
      <c r="V1769" s="189"/>
      <c r="W1769" s="195"/>
      <c r="X1769" s="195"/>
      <c r="AC1769" s="195"/>
      <c r="AF1769" s="207"/>
    </row>
    <row r="1770" spans="1:32" s="160" customFormat="1" ht="22.5" x14ac:dyDescent="0.2">
      <c r="A1770" s="190" t="s">
        <v>2288</v>
      </c>
      <c r="B1770" s="191" t="s">
        <v>3227</v>
      </c>
      <c r="C1770" s="1039" t="s">
        <v>3228</v>
      </c>
      <c r="D1770" s="1039"/>
      <c r="E1770" s="1039"/>
      <c r="F1770" s="192" t="s">
        <v>347</v>
      </c>
      <c r="G1770" s="192"/>
      <c r="H1770" s="192"/>
      <c r="I1770" s="192" t="s">
        <v>437</v>
      </c>
      <c r="J1770" s="193">
        <v>50.01</v>
      </c>
      <c r="K1770" s="192"/>
      <c r="L1770" s="193">
        <v>150.03</v>
      </c>
      <c r="M1770" s="192"/>
      <c r="N1770" s="194"/>
      <c r="V1770" s="189"/>
      <c r="W1770" s="195"/>
      <c r="X1770" s="195" t="s">
        <v>3228</v>
      </c>
      <c r="AC1770" s="195"/>
      <c r="AF1770" s="207"/>
    </row>
    <row r="1771" spans="1:32" s="160" customFormat="1" ht="12" x14ac:dyDescent="0.2">
      <c r="A1771" s="211"/>
      <c r="B1771" s="212"/>
      <c r="C1771" s="168" t="s">
        <v>462</v>
      </c>
      <c r="D1771" s="213"/>
      <c r="E1771" s="213"/>
      <c r="F1771" s="214"/>
      <c r="G1771" s="214"/>
      <c r="H1771" s="214"/>
      <c r="I1771" s="214"/>
      <c r="J1771" s="215"/>
      <c r="K1771" s="214"/>
      <c r="L1771" s="215"/>
      <c r="M1771" s="216"/>
      <c r="N1771" s="217"/>
      <c r="V1771" s="189"/>
      <c r="W1771" s="195"/>
      <c r="X1771" s="195"/>
      <c r="AC1771" s="195"/>
      <c r="AF1771" s="207"/>
    </row>
    <row r="1772" spans="1:32" s="160" customFormat="1" ht="33.75" x14ac:dyDescent="0.2">
      <c r="A1772" s="190" t="s">
        <v>2293</v>
      </c>
      <c r="B1772" s="191" t="s">
        <v>3430</v>
      </c>
      <c r="C1772" s="1039" t="s">
        <v>3431</v>
      </c>
      <c r="D1772" s="1039"/>
      <c r="E1772" s="1039"/>
      <c r="F1772" s="192" t="s">
        <v>1017</v>
      </c>
      <c r="G1772" s="192"/>
      <c r="H1772" s="192"/>
      <c r="I1772" s="192" t="s">
        <v>423</v>
      </c>
      <c r="J1772" s="193"/>
      <c r="K1772" s="192"/>
      <c r="L1772" s="193"/>
      <c r="M1772" s="192"/>
      <c r="N1772" s="194"/>
      <c r="V1772" s="189"/>
      <c r="W1772" s="195"/>
      <c r="X1772" s="195" t="s">
        <v>3431</v>
      </c>
      <c r="AC1772" s="195"/>
      <c r="AF1772" s="207"/>
    </row>
    <row r="1773" spans="1:32" s="160" customFormat="1" ht="33.75" x14ac:dyDescent="0.2">
      <c r="A1773" s="198"/>
      <c r="B1773" s="199" t="s">
        <v>430</v>
      </c>
      <c r="C1773" s="1037" t="s">
        <v>431</v>
      </c>
      <c r="D1773" s="1037"/>
      <c r="E1773" s="1037"/>
      <c r="F1773" s="1037"/>
      <c r="G1773" s="1037"/>
      <c r="H1773" s="1037"/>
      <c r="I1773" s="1037"/>
      <c r="J1773" s="1037"/>
      <c r="K1773" s="1037"/>
      <c r="L1773" s="1037"/>
      <c r="M1773" s="1037"/>
      <c r="N1773" s="1046"/>
      <c r="V1773" s="189"/>
      <c r="W1773" s="195"/>
      <c r="X1773" s="195"/>
      <c r="Y1773" s="163" t="s">
        <v>431</v>
      </c>
      <c r="AC1773" s="195"/>
      <c r="AF1773" s="207"/>
    </row>
    <row r="1774" spans="1:32" s="160" customFormat="1" ht="12" x14ac:dyDescent="0.2">
      <c r="A1774" s="198"/>
      <c r="B1774" s="199" t="s">
        <v>3134</v>
      </c>
      <c r="C1774" s="1037" t="s">
        <v>3135</v>
      </c>
      <c r="D1774" s="1037"/>
      <c r="E1774" s="1037"/>
      <c r="F1774" s="1037"/>
      <c r="G1774" s="1037"/>
      <c r="H1774" s="1037"/>
      <c r="I1774" s="1037"/>
      <c r="J1774" s="1037"/>
      <c r="K1774" s="1037"/>
      <c r="L1774" s="1037"/>
      <c r="M1774" s="1037"/>
      <c r="N1774" s="1046"/>
      <c r="V1774" s="189"/>
      <c r="W1774" s="195"/>
      <c r="X1774" s="195"/>
      <c r="Y1774" s="163" t="s">
        <v>3135</v>
      </c>
      <c r="AC1774" s="195"/>
      <c r="AF1774" s="207"/>
    </row>
    <row r="1775" spans="1:32" s="160" customFormat="1" ht="12" x14ac:dyDescent="0.2">
      <c r="A1775" s="200"/>
      <c r="B1775" s="199" t="s">
        <v>423</v>
      </c>
      <c r="C1775" s="1037" t="s">
        <v>432</v>
      </c>
      <c r="D1775" s="1037"/>
      <c r="E1775" s="1037"/>
      <c r="F1775" s="201"/>
      <c r="G1775" s="201"/>
      <c r="H1775" s="201"/>
      <c r="I1775" s="201"/>
      <c r="J1775" s="202">
        <v>3.3</v>
      </c>
      <c r="K1775" s="201" t="s">
        <v>3136</v>
      </c>
      <c r="L1775" s="202">
        <v>4.33</v>
      </c>
      <c r="M1775" s="201"/>
      <c r="N1775" s="203"/>
      <c r="V1775" s="189"/>
      <c r="W1775" s="195"/>
      <c r="X1775" s="195"/>
      <c r="Z1775" s="163" t="s">
        <v>432</v>
      </c>
      <c r="AC1775" s="195"/>
      <c r="AF1775" s="207"/>
    </row>
    <row r="1776" spans="1:32" s="160" customFormat="1" ht="12" x14ac:dyDescent="0.2">
      <c r="A1776" s="200"/>
      <c r="B1776" s="199" t="s">
        <v>434</v>
      </c>
      <c r="C1776" s="1037" t="s">
        <v>435</v>
      </c>
      <c r="D1776" s="1037"/>
      <c r="E1776" s="1037"/>
      <c r="F1776" s="201"/>
      <c r="G1776" s="201"/>
      <c r="H1776" s="201"/>
      <c r="I1776" s="201"/>
      <c r="J1776" s="202">
        <v>1.35</v>
      </c>
      <c r="K1776" s="201" t="s">
        <v>3136</v>
      </c>
      <c r="L1776" s="202">
        <v>1.77</v>
      </c>
      <c r="M1776" s="201"/>
      <c r="N1776" s="203"/>
      <c r="V1776" s="189"/>
      <c r="W1776" s="195"/>
      <c r="X1776" s="195"/>
      <c r="Z1776" s="163" t="s">
        <v>435</v>
      </c>
      <c r="AC1776" s="195"/>
      <c r="AF1776" s="207"/>
    </row>
    <row r="1777" spans="1:32" s="160" customFormat="1" ht="12" x14ac:dyDescent="0.2">
      <c r="A1777" s="200"/>
      <c r="B1777" s="199" t="s">
        <v>437</v>
      </c>
      <c r="C1777" s="1037" t="s">
        <v>438</v>
      </c>
      <c r="D1777" s="1037"/>
      <c r="E1777" s="1037"/>
      <c r="F1777" s="201"/>
      <c r="G1777" s="201"/>
      <c r="H1777" s="201"/>
      <c r="I1777" s="201"/>
      <c r="J1777" s="202">
        <v>0.12</v>
      </c>
      <c r="K1777" s="201" t="s">
        <v>3136</v>
      </c>
      <c r="L1777" s="202">
        <v>0.16</v>
      </c>
      <c r="M1777" s="201"/>
      <c r="N1777" s="203"/>
      <c r="V1777" s="189"/>
      <c r="W1777" s="195"/>
      <c r="X1777" s="195"/>
      <c r="Z1777" s="163" t="s">
        <v>438</v>
      </c>
      <c r="AC1777" s="195"/>
      <c r="AF1777" s="207"/>
    </row>
    <row r="1778" spans="1:32" s="160" customFormat="1" ht="12" x14ac:dyDescent="0.2">
      <c r="A1778" s="200"/>
      <c r="B1778" s="199" t="s">
        <v>439</v>
      </c>
      <c r="C1778" s="1037" t="s">
        <v>440</v>
      </c>
      <c r="D1778" s="1037"/>
      <c r="E1778" s="1037"/>
      <c r="F1778" s="201"/>
      <c r="G1778" s="201"/>
      <c r="H1778" s="201"/>
      <c r="I1778" s="201"/>
      <c r="J1778" s="202">
        <v>2.04</v>
      </c>
      <c r="K1778" s="201"/>
      <c r="L1778" s="202">
        <v>2.04</v>
      </c>
      <c r="M1778" s="201"/>
      <c r="N1778" s="203"/>
      <c r="V1778" s="189"/>
      <c r="W1778" s="195"/>
      <c r="X1778" s="195"/>
      <c r="Z1778" s="163" t="s">
        <v>440</v>
      </c>
      <c r="AC1778" s="195"/>
      <c r="AF1778" s="207"/>
    </row>
    <row r="1779" spans="1:32" s="160" customFormat="1" ht="12" x14ac:dyDescent="0.2">
      <c r="A1779" s="196"/>
      <c r="B1779" s="204" t="s">
        <v>3161</v>
      </c>
      <c r="C1779" s="1048" t="s">
        <v>2532</v>
      </c>
      <c r="D1779" s="1048"/>
      <c r="E1779" s="1048"/>
      <c r="F1779" s="205" t="s">
        <v>488</v>
      </c>
      <c r="G1779" s="205" t="s">
        <v>489</v>
      </c>
      <c r="H1779" s="205"/>
      <c r="I1779" s="205" t="s">
        <v>489</v>
      </c>
      <c r="J1779" s="199"/>
      <c r="K1779" s="201"/>
      <c r="L1779" s="202"/>
      <c r="M1779" s="201"/>
      <c r="N1779" s="206"/>
      <c r="V1779" s="189"/>
      <c r="W1779" s="195"/>
      <c r="X1779" s="195"/>
      <c r="AC1779" s="195"/>
      <c r="AF1779" s="207" t="s">
        <v>2532</v>
      </c>
    </row>
    <row r="1780" spans="1:32" s="160" customFormat="1" ht="22.5" x14ac:dyDescent="0.2">
      <c r="A1780" s="196"/>
      <c r="B1780" s="204" t="s">
        <v>3356</v>
      </c>
      <c r="C1780" s="1048" t="s">
        <v>3357</v>
      </c>
      <c r="D1780" s="1048"/>
      <c r="E1780" s="1048"/>
      <c r="F1780" s="205" t="s">
        <v>1017</v>
      </c>
      <c r="G1780" s="205" t="s">
        <v>423</v>
      </c>
      <c r="H1780" s="205"/>
      <c r="I1780" s="205" t="s">
        <v>423</v>
      </c>
      <c r="J1780" s="199"/>
      <c r="K1780" s="201"/>
      <c r="L1780" s="202"/>
      <c r="M1780" s="201"/>
      <c r="N1780" s="206"/>
      <c r="V1780" s="189"/>
      <c r="W1780" s="195"/>
      <c r="X1780" s="195"/>
      <c r="AC1780" s="195"/>
      <c r="AF1780" s="207" t="s">
        <v>3357</v>
      </c>
    </row>
    <row r="1781" spans="1:32" s="160" customFormat="1" ht="12" x14ac:dyDescent="0.2">
      <c r="A1781" s="200"/>
      <c r="B1781" s="199"/>
      <c r="C1781" s="1037" t="s">
        <v>443</v>
      </c>
      <c r="D1781" s="1037"/>
      <c r="E1781" s="1037"/>
      <c r="F1781" s="201" t="s">
        <v>444</v>
      </c>
      <c r="G1781" s="201" t="s">
        <v>850</v>
      </c>
      <c r="H1781" s="201" t="s">
        <v>3136</v>
      </c>
      <c r="I1781" s="201" t="s">
        <v>3467</v>
      </c>
      <c r="J1781" s="202"/>
      <c r="K1781" s="201"/>
      <c r="L1781" s="202"/>
      <c r="M1781" s="201"/>
      <c r="N1781" s="203"/>
      <c r="V1781" s="189"/>
      <c r="W1781" s="195"/>
      <c r="X1781" s="195"/>
      <c r="AA1781" s="163" t="s">
        <v>443</v>
      </c>
      <c r="AC1781" s="195"/>
      <c r="AF1781" s="207"/>
    </row>
    <row r="1782" spans="1:32" s="160" customFormat="1" ht="12" x14ac:dyDescent="0.2">
      <c r="A1782" s="200"/>
      <c r="B1782" s="199"/>
      <c r="C1782" s="1037" t="s">
        <v>447</v>
      </c>
      <c r="D1782" s="1037"/>
      <c r="E1782" s="1037"/>
      <c r="F1782" s="201" t="s">
        <v>444</v>
      </c>
      <c r="G1782" s="201" t="s">
        <v>2649</v>
      </c>
      <c r="H1782" s="201" t="s">
        <v>3136</v>
      </c>
      <c r="I1782" s="201" t="s">
        <v>3297</v>
      </c>
      <c r="J1782" s="202"/>
      <c r="K1782" s="201"/>
      <c r="L1782" s="202"/>
      <c r="M1782" s="201"/>
      <c r="N1782" s="203"/>
      <c r="V1782" s="189"/>
      <c r="W1782" s="195"/>
      <c r="X1782" s="195"/>
      <c r="AA1782" s="163" t="s">
        <v>447</v>
      </c>
      <c r="AC1782" s="195"/>
      <c r="AF1782" s="207"/>
    </row>
    <row r="1783" spans="1:32" s="160" customFormat="1" ht="12" x14ac:dyDescent="0.2">
      <c r="A1783" s="200"/>
      <c r="B1783" s="199"/>
      <c r="C1783" s="1047" t="s">
        <v>450</v>
      </c>
      <c r="D1783" s="1047"/>
      <c r="E1783" s="1047"/>
      <c r="F1783" s="208"/>
      <c r="G1783" s="208"/>
      <c r="H1783" s="208"/>
      <c r="I1783" s="208"/>
      <c r="J1783" s="209">
        <v>6.69</v>
      </c>
      <c r="K1783" s="208"/>
      <c r="L1783" s="209">
        <v>8.14</v>
      </c>
      <c r="M1783" s="208"/>
      <c r="N1783" s="210"/>
      <c r="V1783" s="189"/>
      <c r="W1783" s="195"/>
      <c r="X1783" s="195"/>
      <c r="AB1783" s="163" t="s">
        <v>450</v>
      </c>
      <c r="AC1783" s="195"/>
      <c r="AF1783" s="207"/>
    </row>
    <row r="1784" spans="1:32" s="160" customFormat="1" ht="12" x14ac:dyDescent="0.2">
      <c r="A1784" s="200"/>
      <c r="B1784" s="199"/>
      <c r="C1784" s="1037" t="s">
        <v>451</v>
      </c>
      <c r="D1784" s="1037"/>
      <c r="E1784" s="1037"/>
      <c r="F1784" s="201"/>
      <c r="G1784" s="201"/>
      <c r="H1784" s="201"/>
      <c r="I1784" s="201"/>
      <c r="J1784" s="202"/>
      <c r="K1784" s="201"/>
      <c r="L1784" s="202">
        <v>4.49</v>
      </c>
      <c r="M1784" s="201"/>
      <c r="N1784" s="203"/>
      <c r="V1784" s="189"/>
      <c r="W1784" s="195"/>
      <c r="X1784" s="195"/>
      <c r="AA1784" s="163" t="s">
        <v>451</v>
      </c>
      <c r="AC1784" s="195"/>
      <c r="AF1784" s="207"/>
    </row>
    <row r="1785" spans="1:32" s="160" customFormat="1" ht="45" x14ac:dyDescent="0.2">
      <c r="A1785" s="200"/>
      <c r="B1785" s="199" t="s">
        <v>2540</v>
      </c>
      <c r="C1785" s="1037" t="s">
        <v>2541</v>
      </c>
      <c r="D1785" s="1037"/>
      <c r="E1785" s="1037"/>
      <c r="F1785" s="201" t="s">
        <v>454</v>
      </c>
      <c r="G1785" s="201" t="s">
        <v>1241</v>
      </c>
      <c r="H1785" s="201"/>
      <c r="I1785" s="201" t="s">
        <v>1241</v>
      </c>
      <c r="J1785" s="202"/>
      <c r="K1785" s="201"/>
      <c r="L1785" s="202">
        <v>5.43</v>
      </c>
      <c r="M1785" s="201"/>
      <c r="N1785" s="203"/>
      <c r="V1785" s="189"/>
      <c r="W1785" s="195"/>
      <c r="X1785" s="195"/>
      <c r="AA1785" s="163" t="s">
        <v>2541</v>
      </c>
      <c r="AC1785" s="195"/>
      <c r="AF1785" s="207"/>
    </row>
    <row r="1786" spans="1:32" s="160" customFormat="1" ht="45" x14ac:dyDescent="0.2">
      <c r="A1786" s="200"/>
      <c r="B1786" s="199" t="s">
        <v>2542</v>
      </c>
      <c r="C1786" s="1037" t="s">
        <v>2543</v>
      </c>
      <c r="D1786" s="1037"/>
      <c r="E1786" s="1037"/>
      <c r="F1786" s="201" t="s">
        <v>454</v>
      </c>
      <c r="G1786" s="201" t="s">
        <v>974</v>
      </c>
      <c r="H1786" s="201"/>
      <c r="I1786" s="201" t="s">
        <v>974</v>
      </c>
      <c r="J1786" s="202"/>
      <c r="K1786" s="201"/>
      <c r="L1786" s="202">
        <v>3.23</v>
      </c>
      <c r="M1786" s="201"/>
      <c r="N1786" s="203"/>
      <c r="V1786" s="189"/>
      <c r="W1786" s="195"/>
      <c r="X1786" s="195"/>
      <c r="AA1786" s="163" t="s">
        <v>2543</v>
      </c>
      <c r="AC1786" s="195"/>
      <c r="AF1786" s="207"/>
    </row>
    <row r="1787" spans="1:32" s="160" customFormat="1" ht="12" x14ac:dyDescent="0.2">
      <c r="A1787" s="211"/>
      <c r="B1787" s="212"/>
      <c r="C1787" s="1039" t="s">
        <v>459</v>
      </c>
      <c r="D1787" s="1039"/>
      <c r="E1787" s="1039"/>
      <c r="F1787" s="192"/>
      <c r="G1787" s="192"/>
      <c r="H1787" s="192"/>
      <c r="I1787" s="192"/>
      <c r="J1787" s="193"/>
      <c r="K1787" s="192"/>
      <c r="L1787" s="193">
        <v>16.8</v>
      </c>
      <c r="M1787" s="208"/>
      <c r="N1787" s="194"/>
      <c r="V1787" s="189"/>
      <c r="W1787" s="195"/>
      <c r="X1787" s="195"/>
      <c r="AC1787" s="195" t="s">
        <v>459</v>
      </c>
      <c r="AF1787" s="207"/>
    </row>
    <row r="1788" spans="1:32" s="160" customFormat="1" ht="33.75" x14ac:dyDescent="0.2">
      <c r="A1788" s="190" t="s">
        <v>2303</v>
      </c>
      <c r="B1788" s="191" t="s">
        <v>3606</v>
      </c>
      <c r="C1788" s="1039" t="s">
        <v>3607</v>
      </c>
      <c r="D1788" s="1039"/>
      <c r="E1788" s="1039"/>
      <c r="F1788" s="192" t="s">
        <v>1017</v>
      </c>
      <c r="G1788" s="192"/>
      <c r="H1788" s="192"/>
      <c r="I1788" s="192" t="s">
        <v>423</v>
      </c>
      <c r="J1788" s="193">
        <v>375</v>
      </c>
      <c r="K1788" s="192" t="s">
        <v>566</v>
      </c>
      <c r="L1788" s="193">
        <v>40.83</v>
      </c>
      <c r="M1788" s="192" t="s">
        <v>567</v>
      </c>
      <c r="N1788" s="194">
        <v>383</v>
      </c>
      <c r="V1788" s="189"/>
      <c r="W1788" s="195"/>
      <c r="X1788" s="195" t="s">
        <v>3607</v>
      </c>
      <c r="AC1788" s="195"/>
      <c r="AF1788" s="207"/>
    </row>
    <row r="1789" spans="1:32" s="160" customFormat="1" ht="12" x14ac:dyDescent="0.2">
      <c r="A1789" s="211"/>
      <c r="B1789" s="212"/>
      <c r="C1789" s="168" t="s">
        <v>462</v>
      </c>
      <c r="D1789" s="213"/>
      <c r="E1789" s="213"/>
      <c r="F1789" s="214"/>
      <c r="G1789" s="214"/>
      <c r="H1789" s="214"/>
      <c r="I1789" s="214"/>
      <c r="J1789" s="215"/>
      <c r="K1789" s="214"/>
      <c r="L1789" s="215"/>
      <c r="M1789" s="216"/>
      <c r="N1789" s="217"/>
      <c r="V1789" s="189"/>
      <c r="W1789" s="195"/>
      <c r="X1789" s="195"/>
      <c r="AC1789" s="195"/>
      <c r="AF1789" s="207"/>
    </row>
    <row r="1790" spans="1:32" s="160" customFormat="1" ht="12" x14ac:dyDescent="0.2">
      <c r="A1790" s="196"/>
      <c r="B1790" s="197"/>
      <c r="C1790" s="1037" t="s">
        <v>3608</v>
      </c>
      <c r="D1790" s="1037"/>
      <c r="E1790" s="1037"/>
      <c r="F1790" s="1037"/>
      <c r="G1790" s="1037"/>
      <c r="H1790" s="1037"/>
      <c r="I1790" s="1037"/>
      <c r="J1790" s="1037"/>
      <c r="K1790" s="1037"/>
      <c r="L1790" s="1037"/>
      <c r="M1790" s="1037"/>
      <c r="N1790" s="1046"/>
      <c r="V1790" s="189"/>
      <c r="W1790" s="195"/>
      <c r="X1790" s="195"/>
      <c r="AC1790" s="195"/>
      <c r="AD1790" s="163" t="s">
        <v>3608</v>
      </c>
      <c r="AF1790" s="207"/>
    </row>
    <row r="1791" spans="1:32" s="160" customFormat="1" ht="22.5" x14ac:dyDescent="0.2">
      <c r="A1791" s="198"/>
      <c r="B1791" s="199" t="s">
        <v>568</v>
      </c>
      <c r="C1791" s="1037" t="s">
        <v>569</v>
      </c>
      <c r="D1791" s="1037"/>
      <c r="E1791" s="1037"/>
      <c r="F1791" s="1037"/>
      <c r="G1791" s="1037"/>
      <c r="H1791" s="1037"/>
      <c r="I1791" s="1037"/>
      <c r="J1791" s="1037"/>
      <c r="K1791" s="1037"/>
      <c r="L1791" s="1037"/>
      <c r="M1791" s="1037"/>
      <c r="N1791" s="1046"/>
      <c r="V1791" s="189"/>
      <c r="W1791" s="195"/>
      <c r="X1791" s="195"/>
      <c r="Y1791" s="163" t="s">
        <v>569</v>
      </c>
      <c r="AC1791" s="195"/>
      <c r="AF1791" s="207"/>
    </row>
    <row r="1792" spans="1:32" s="160" customFormat="1" ht="12" x14ac:dyDescent="0.2">
      <c r="A1792" s="1040" t="s">
        <v>3609</v>
      </c>
      <c r="B1792" s="1041"/>
      <c r="C1792" s="1041"/>
      <c r="D1792" s="1041"/>
      <c r="E1792" s="1041"/>
      <c r="F1792" s="1041"/>
      <c r="G1792" s="1041"/>
      <c r="H1792" s="1041"/>
      <c r="I1792" s="1041"/>
      <c r="J1792" s="1041"/>
      <c r="K1792" s="1041"/>
      <c r="L1792" s="1041"/>
      <c r="M1792" s="1041"/>
      <c r="N1792" s="1042"/>
      <c r="V1792" s="189"/>
      <c r="W1792" s="195" t="s">
        <v>3609</v>
      </c>
      <c r="X1792" s="195"/>
      <c r="AC1792" s="195"/>
      <c r="AF1792" s="207"/>
    </row>
    <row r="1793" spans="1:32" s="160" customFormat="1" ht="12" x14ac:dyDescent="0.2">
      <c r="A1793" s="1040" t="s">
        <v>3610</v>
      </c>
      <c r="B1793" s="1041"/>
      <c r="C1793" s="1041"/>
      <c r="D1793" s="1041"/>
      <c r="E1793" s="1041"/>
      <c r="F1793" s="1041"/>
      <c r="G1793" s="1041"/>
      <c r="H1793" s="1041"/>
      <c r="I1793" s="1041"/>
      <c r="J1793" s="1041"/>
      <c r="K1793" s="1041"/>
      <c r="L1793" s="1041"/>
      <c r="M1793" s="1041"/>
      <c r="N1793" s="1042"/>
      <c r="V1793" s="189"/>
      <c r="W1793" s="195" t="s">
        <v>3610</v>
      </c>
      <c r="X1793" s="195"/>
      <c r="AC1793" s="195"/>
      <c r="AF1793" s="207"/>
    </row>
    <row r="1794" spans="1:32" s="160" customFormat="1" ht="45" x14ac:dyDescent="0.2">
      <c r="A1794" s="190" t="s">
        <v>2308</v>
      </c>
      <c r="B1794" s="191" t="s">
        <v>3394</v>
      </c>
      <c r="C1794" s="1039" t="s">
        <v>3611</v>
      </c>
      <c r="D1794" s="1039"/>
      <c r="E1794" s="1039"/>
      <c r="F1794" s="192" t="s">
        <v>1017</v>
      </c>
      <c r="G1794" s="192"/>
      <c r="H1794" s="192"/>
      <c r="I1794" s="192" t="s">
        <v>423</v>
      </c>
      <c r="J1794" s="193"/>
      <c r="K1794" s="192"/>
      <c r="L1794" s="193"/>
      <c r="M1794" s="192"/>
      <c r="N1794" s="194"/>
      <c r="V1794" s="189"/>
      <c r="W1794" s="195"/>
      <c r="X1794" s="195" t="s">
        <v>3611</v>
      </c>
      <c r="AC1794" s="195"/>
      <c r="AF1794" s="207"/>
    </row>
    <row r="1795" spans="1:32" s="160" customFormat="1" ht="33.75" x14ac:dyDescent="0.2">
      <c r="A1795" s="198"/>
      <c r="B1795" s="199" t="s">
        <v>430</v>
      </c>
      <c r="C1795" s="1037" t="s">
        <v>431</v>
      </c>
      <c r="D1795" s="1037"/>
      <c r="E1795" s="1037"/>
      <c r="F1795" s="1037"/>
      <c r="G1795" s="1037"/>
      <c r="H1795" s="1037"/>
      <c r="I1795" s="1037"/>
      <c r="J1795" s="1037"/>
      <c r="K1795" s="1037"/>
      <c r="L1795" s="1037"/>
      <c r="M1795" s="1037"/>
      <c r="N1795" s="1046"/>
      <c r="V1795" s="189"/>
      <c r="W1795" s="195"/>
      <c r="X1795" s="195"/>
      <c r="Y1795" s="163" t="s">
        <v>431</v>
      </c>
      <c r="AC1795" s="195"/>
      <c r="AF1795" s="207"/>
    </row>
    <row r="1796" spans="1:32" s="160" customFormat="1" ht="12" x14ac:dyDescent="0.2">
      <c r="A1796" s="198"/>
      <c r="B1796" s="199" t="s">
        <v>3134</v>
      </c>
      <c r="C1796" s="1037" t="s">
        <v>3135</v>
      </c>
      <c r="D1796" s="1037"/>
      <c r="E1796" s="1037"/>
      <c r="F1796" s="1037"/>
      <c r="G1796" s="1037"/>
      <c r="H1796" s="1037"/>
      <c r="I1796" s="1037"/>
      <c r="J1796" s="1037"/>
      <c r="K1796" s="1037"/>
      <c r="L1796" s="1037"/>
      <c r="M1796" s="1037"/>
      <c r="N1796" s="1046"/>
      <c r="V1796" s="189"/>
      <c r="W1796" s="195"/>
      <c r="X1796" s="195"/>
      <c r="Y1796" s="163" t="s">
        <v>3135</v>
      </c>
      <c r="AC1796" s="195"/>
      <c r="AF1796" s="207"/>
    </row>
    <row r="1797" spans="1:32" s="160" customFormat="1" ht="12" x14ac:dyDescent="0.2">
      <c r="A1797" s="200"/>
      <c r="B1797" s="199" t="s">
        <v>423</v>
      </c>
      <c r="C1797" s="1037" t="s">
        <v>432</v>
      </c>
      <c r="D1797" s="1037"/>
      <c r="E1797" s="1037"/>
      <c r="F1797" s="201"/>
      <c r="G1797" s="201"/>
      <c r="H1797" s="201"/>
      <c r="I1797" s="201"/>
      <c r="J1797" s="202">
        <v>35.11</v>
      </c>
      <c r="K1797" s="201" t="s">
        <v>3136</v>
      </c>
      <c r="L1797" s="202">
        <v>46.08</v>
      </c>
      <c r="M1797" s="201"/>
      <c r="N1797" s="203"/>
      <c r="V1797" s="189"/>
      <c r="W1797" s="195"/>
      <c r="X1797" s="195"/>
      <c r="Z1797" s="163" t="s">
        <v>432</v>
      </c>
      <c r="AC1797" s="195"/>
      <c r="AF1797" s="207"/>
    </row>
    <row r="1798" spans="1:32" s="160" customFormat="1" ht="12" x14ac:dyDescent="0.2">
      <c r="A1798" s="200"/>
      <c r="B1798" s="199" t="s">
        <v>434</v>
      </c>
      <c r="C1798" s="1037" t="s">
        <v>435</v>
      </c>
      <c r="D1798" s="1037"/>
      <c r="E1798" s="1037"/>
      <c r="F1798" s="201"/>
      <c r="G1798" s="201"/>
      <c r="H1798" s="201"/>
      <c r="I1798" s="201"/>
      <c r="J1798" s="202">
        <v>6.62</v>
      </c>
      <c r="K1798" s="201" t="s">
        <v>3136</v>
      </c>
      <c r="L1798" s="202">
        <v>8.69</v>
      </c>
      <c r="M1798" s="201"/>
      <c r="N1798" s="203"/>
      <c r="V1798" s="189"/>
      <c r="W1798" s="195"/>
      <c r="X1798" s="195"/>
      <c r="Z1798" s="163" t="s">
        <v>435</v>
      </c>
      <c r="AC1798" s="195"/>
      <c r="AF1798" s="207"/>
    </row>
    <row r="1799" spans="1:32" s="160" customFormat="1" ht="12" x14ac:dyDescent="0.2">
      <c r="A1799" s="200"/>
      <c r="B1799" s="199" t="s">
        <v>437</v>
      </c>
      <c r="C1799" s="1037" t="s">
        <v>438</v>
      </c>
      <c r="D1799" s="1037"/>
      <c r="E1799" s="1037"/>
      <c r="F1799" s="201"/>
      <c r="G1799" s="201"/>
      <c r="H1799" s="201"/>
      <c r="I1799" s="201"/>
      <c r="J1799" s="202">
        <v>0.6</v>
      </c>
      <c r="K1799" s="201" t="s">
        <v>3136</v>
      </c>
      <c r="L1799" s="202">
        <v>0.79</v>
      </c>
      <c r="M1799" s="201"/>
      <c r="N1799" s="203"/>
      <c r="V1799" s="189"/>
      <c r="W1799" s="195"/>
      <c r="X1799" s="195"/>
      <c r="Z1799" s="163" t="s">
        <v>438</v>
      </c>
      <c r="AC1799" s="195"/>
      <c r="AF1799" s="207"/>
    </row>
    <row r="1800" spans="1:32" s="160" customFormat="1" ht="12" x14ac:dyDescent="0.2">
      <c r="A1800" s="200"/>
      <c r="B1800" s="199" t="s">
        <v>439</v>
      </c>
      <c r="C1800" s="1037" t="s">
        <v>440</v>
      </c>
      <c r="D1800" s="1037"/>
      <c r="E1800" s="1037"/>
      <c r="F1800" s="201"/>
      <c r="G1800" s="201"/>
      <c r="H1800" s="201"/>
      <c r="I1800" s="201"/>
      <c r="J1800" s="202">
        <v>2.0299999999999998</v>
      </c>
      <c r="K1800" s="201"/>
      <c r="L1800" s="202">
        <v>2.0299999999999998</v>
      </c>
      <c r="M1800" s="201"/>
      <c r="N1800" s="203"/>
      <c r="V1800" s="189"/>
      <c r="W1800" s="195"/>
      <c r="X1800" s="195"/>
      <c r="Z1800" s="163" t="s">
        <v>440</v>
      </c>
      <c r="AC1800" s="195"/>
      <c r="AF1800" s="207"/>
    </row>
    <row r="1801" spans="1:32" s="160" customFormat="1" ht="12" x14ac:dyDescent="0.2">
      <c r="A1801" s="200"/>
      <c r="B1801" s="199"/>
      <c r="C1801" s="1037" t="s">
        <v>443</v>
      </c>
      <c r="D1801" s="1037"/>
      <c r="E1801" s="1037"/>
      <c r="F1801" s="201" t="s">
        <v>444</v>
      </c>
      <c r="G1801" s="201" t="s">
        <v>3396</v>
      </c>
      <c r="H1801" s="201" t="s">
        <v>3136</v>
      </c>
      <c r="I1801" s="201" t="s">
        <v>3438</v>
      </c>
      <c r="J1801" s="202"/>
      <c r="K1801" s="201"/>
      <c r="L1801" s="202"/>
      <c r="M1801" s="201"/>
      <c r="N1801" s="203"/>
      <c r="V1801" s="189"/>
      <c r="W1801" s="195"/>
      <c r="X1801" s="195"/>
      <c r="AA1801" s="163" t="s">
        <v>443</v>
      </c>
      <c r="AC1801" s="195"/>
      <c r="AF1801" s="207"/>
    </row>
    <row r="1802" spans="1:32" s="160" customFormat="1" ht="12" x14ac:dyDescent="0.2">
      <c r="A1802" s="200"/>
      <c r="B1802" s="199"/>
      <c r="C1802" s="1037" t="s">
        <v>447</v>
      </c>
      <c r="D1802" s="1037"/>
      <c r="E1802" s="1037"/>
      <c r="F1802" s="201" t="s">
        <v>444</v>
      </c>
      <c r="G1802" s="201" t="s">
        <v>2201</v>
      </c>
      <c r="H1802" s="201" t="s">
        <v>3136</v>
      </c>
      <c r="I1802" s="201" t="s">
        <v>3439</v>
      </c>
      <c r="J1802" s="202"/>
      <c r="K1802" s="201"/>
      <c r="L1802" s="202"/>
      <c r="M1802" s="201"/>
      <c r="N1802" s="203"/>
      <c r="V1802" s="189"/>
      <c r="W1802" s="195"/>
      <c r="X1802" s="195"/>
      <c r="AA1802" s="163" t="s">
        <v>447</v>
      </c>
      <c r="AC1802" s="195"/>
      <c r="AF1802" s="207"/>
    </row>
    <row r="1803" spans="1:32" s="160" customFormat="1" ht="12" x14ac:dyDescent="0.2">
      <c r="A1803" s="200"/>
      <c r="B1803" s="199"/>
      <c r="C1803" s="1047" t="s">
        <v>450</v>
      </c>
      <c r="D1803" s="1047"/>
      <c r="E1803" s="1047"/>
      <c r="F1803" s="208"/>
      <c r="G1803" s="208"/>
      <c r="H1803" s="208"/>
      <c r="I1803" s="208"/>
      <c r="J1803" s="209">
        <v>43.76</v>
      </c>
      <c r="K1803" s="208"/>
      <c r="L1803" s="209">
        <v>56.8</v>
      </c>
      <c r="M1803" s="208"/>
      <c r="N1803" s="210"/>
      <c r="V1803" s="189"/>
      <c r="W1803" s="195"/>
      <c r="X1803" s="195"/>
      <c r="AB1803" s="163" t="s">
        <v>450</v>
      </c>
      <c r="AC1803" s="195"/>
      <c r="AF1803" s="207"/>
    </row>
    <row r="1804" spans="1:32" s="160" customFormat="1" ht="12" x14ac:dyDescent="0.2">
      <c r="A1804" s="200"/>
      <c r="B1804" s="199"/>
      <c r="C1804" s="1037" t="s">
        <v>451</v>
      </c>
      <c r="D1804" s="1037"/>
      <c r="E1804" s="1037"/>
      <c r="F1804" s="201"/>
      <c r="G1804" s="201"/>
      <c r="H1804" s="201"/>
      <c r="I1804" s="201"/>
      <c r="J1804" s="202"/>
      <c r="K1804" s="201"/>
      <c r="L1804" s="202">
        <v>46.87</v>
      </c>
      <c r="M1804" s="201"/>
      <c r="N1804" s="203"/>
      <c r="V1804" s="189"/>
      <c r="W1804" s="195"/>
      <c r="X1804" s="195"/>
      <c r="AA1804" s="163" t="s">
        <v>451</v>
      </c>
      <c r="AC1804" s="195"/>
      <c r="AF1804" s="207"/>
    </row>
    <row r="1805" spans="1:32" s="160" customFormat="1" ht="45" x14ac:dyDescent="0.2">
      <c r="A1805" s="200"/>
      <c r="B1805" s="199" t="s">
        <v>2540</v>
      </c>
      <c r="C1805" s="1037" t="s">
        <v>2541</v>
      </c>
      <c r="D1805" s="1037"/>
      <c r="E1805" s="1037"/>
      <c r="F1805" s="201" t="s">
        <v>454</v>
      </c>
      <c r="G1805" s="201" t="s">
        <v>1241</v>
      </c>
      <c r="H1805" s="201"/>
      <c r="I1805" s="201" t="s">
        <v>1241</v>
      </c>
      <c r="J1805" s="202"/>
      <c r="K1805" s="201"/>
      <c r="L1805" s="202">
        <v>56.71</v>
      </c>
      <c r="M1805" s="201"/>
      <c r="N1805" s="203"/>
      <c r="V1805" s="189"/>
      <c r="W1805" s="195"/>
      <c r="X1805" s="195"/>
      <c r="AA1805" s="163" t="s">
        <v>2541</v>
      </c>
      <c r="AC1805" s="195"/>
      <c r="AF1805" s="207"/>
    </row>
    <row r="1806" spans="1:32" s="160" customFormat="1" ht="45" x14ac:dyDescent="0.2">
      <c r="A1806" s="200"/>
      <c r="B1806" s="199" t="s">
        <v>2542</v>
      </c>
      <c r="C1806" s="1037" t="s">
        <v>2543</v>
      </c>
      <c r="D1806" s="1037"/>
      <c r="E1806" s="1037"/>
      <c r="F1806" s="201" t="s">
        <v>454</v>
      </c>
      <c r="G1806" s="201" t="s">
        <v>974</v>
      </c>
      <c r="H1806" s="201"/>
      <c r="I1806" s="201" t="s">
        <v>974</v>
      </c>
      <c r="J1806" s="202"/>
      <c r="K1806" s="201"/>
      <c r="L1806" s="202">
        <v>33.75</v>
      </c>
      <c r="M1806" s="201"/>
      <c r="N1806" s="203"/>
      <c r="V1806" s="189"/>
      <c r="W1806" s="195"/>
      <c r="X1806" s="195"/>
      <c r="AA1806" s="163" t="s">
        <v>2543</v>
      </c>
      <c r="AC1806" s="195"/>
      <c r="AF1806" s="207"/>
    </row>
    <row r="1807" spans="1:32" s="160" customFormat="1" ht="12" x14ac:dyDescent="0.2">
      <c r="A1807" s="211"/>
      <c r="B1807" s="212"/>
      <c r="C1807" s="1039" t="s">
        <v>459</v>
      </c>
      <c r="D1807" s="1039"/>
      <c r="E1807" s="1039"/>
      <c r="F1807" s="192"/>
      <c r="G1807" s="192"/>
      <c r="H1807" s="192"/>
      <c r="I1807" s="192"/>
      <c r="J1807" s="193"/>
      <c r="K1807" s="192"/>
      <c r="L1807" s="193">
        <v>147.26</v>
      </c>
      <c r="M1807" s="208"/>
      <c r="N1807" s="194"/>
      <c r="V1807" s="189"/>
      <c r="W1807" s="195"/>
      <c r="X1807" s="195"/>
      <c r="AC1807" s="195" t="s">
        <v>459</v>
      </c>
      <c r="AF1807" s="207"/>
    </row>
    <row r="1808" spans="1:32" s="160" customFormat="1" ht="33.75" x14ac:dyDescent="0.2">
      <c r="A1808" s="190" t="s">
        <v>3612</v>
      </c>
      <c r="B1808" s="191" t="s">
        <v>3613</v>
      </c>
      <c r="C1808" s="1039" t="s">
        <v>3614</v>
      </c>
      <c r="D1808" s="1039"/>
      <c r="E1808" s="1039"/>
      <c r="F1808" s="192" t="s">
        <v>1017</v>
      </c>
      <c r="G1808" s="192"/>
      <c r="H1808" s="192"/>
      <c r="I1808" s="192" t="s">
        <v>423</v>
      </c>
      <c r="J1808" s="193">
        <v>13122.25</v>
      </c>
      <c r="K1808" s="192" t="s">
        <v>1361</v>
      </c>
      <c r="L1808" s="193">
        <v>2677.42</v>
      </c>
      <c r="M1808" s="192" t="s">
        <v>1362</v>
      </c>
      <c r="N1808" s="194">
        <v>13280</v>
      </c>
      <c r="V1808" s="189"/>
      <c r="W1808" s="195"/>
      <c r="X1808" s="195" t="s">
        <v>3614</v>
      </c>
      <c r="AC1808" s="195"/>
      <c r="AF1808" s="207"/>
    </row>
    <row r="1809" spans="1:32" s="160" customFormat="1" ht="12" x14ac:dyDescent="0.2">
      <c r="A1809" s="211"/>
      <c r="B1809" s="212"/>
      <c r="C1809" s="168" t="s">
        <v>3039</v>
      </c>
      <c r="D1809" s="213"/>
      <c r="E1809" s="213"/>
      <c r="F1809" s="214"/>
      <c r="G1809" s="214"/>
      <c r="H1809" s="214"/>
      <c r="I1809" s="214"/>
      <c r="J1809" s="215"/>
      <c r="K1809" s="214"/>
      <c r="L1809" s="215"/>
      <c r="M1809" s="216"/>
      <c r="N1809" s="217"/>
      <c r="V1809" s="189"/>
      <c r="W1809" s="195"/>
      <c r="X1809" s="195"/>
      <c r="AC1809" s="195"/>
      <c r="AF1809" s="207"/>
    </row>
    <row r="1810" spans="1:32" s="160" customFormat="1" ht="12" x14ac:dyDescent="0.2">
      <c r="A1810" s="196"/>
      <c r="B1810" s="197"/>
      <c r="C1810" s="1037" t="s">
        <v>3443</v>
      </c>
      <c r="D1810" s="1037"/>
      <c r="E1810" s="1037"/>
      <c r="F1810" s="1037"/>
      <c r="G1810" s="1037"/>
      <c r="H1810" s="1037"/>
      <c r="I1810" s="1037"/>
      <c r="J1810" s="1037"/>
      <c r="K1810" s="1037"/>
      <c r="L1810" s="1037"/>
      <c r="M1810" s="1037"/>
      <c r="N1810" s="1046"/>
      <c r="V1810" s="189"/>
      <c r="W1810" s="195"/>
      <c r="X1810" s="195"/>
      <c r="AC1810" s="195"/>
      <c r="AD1810" s="163" t="s">
        <v>3443</v>
      </c>
      <c r="AF1810" s="207"/>
    </row>
    <row r="1811" spans="1:32" s="160" customFormat="1" ht="22.5" x14ac:dyDescent="0.2">
      <c r="A1811" s="198"/>
      <c r="B1811" s="199" t="s">
        <v>1365</v>
      </c>
      <c r="C1811" s="1037" t="s">
        <v>1366</v>
      </c>
      <c r="D1811" s="1037"/>
      <c r="E1811" s="1037"/>
      <c r="F1811" s="1037"/>
      <c r="G1811" s="1037"/>
      <c r="H1811" s="1037"/>
      <c r="I1811" s="1037"/>
      <c r="J1811" s="1037"/>
      <c r="K1811" s="1037"/>
      <c r="L1811" s="1037"/>
      <c r="M1811" s="1037"/>
      <c r="N1811" s="1046"/>
      <c r="V1811" s="189"/>
      <c r="W1811" s="195"/>
      <c r="X1811" s="195"/>
      <c r="Y1811" s="163" t="s">
        <v>1366</v>
      </c>
      <c r="AC1811" s="195"/>
      <c r="AF1811" s="207"/>
    </row>
    <row r="1812" spans="1:32" s="160" customFormat="1" ht="33.75" x14ac:dyDescent="0.2">
      <c r="A1812" s="190" t="s">
        <v>1318</v>
      </c>
      <c r="B1812" s="191" t="s">
        <v>3444</v>
      </c>
      <c r="C1812" s="1039" t="s">
        <v>3445</v>
      </c>
      <c r="D1812" s="1039"/>
      <c r="E1812" s="1039"/>
      <c r="F1812" s="192" t="s">
        <v>1017</v>
      </c>
      <c r="G1812" s="192"/>
      <c r="H1812" s="192"/>
      <c r="I1812" s="192" t="s">
        <v>434</v>
      </c>
      <c r="J1812" s="193">
        <v>1225.5</v>
      </c>
      <c r="K1812" s="192" t="s">
        <v>566</v>
      </c>
      <c r="L1812" s="193">
        <v>266.52</v>
      </c>
      <c r="M1812" s="192" t="s">
        <v>567</v>
      </c>
      <c r="N1812" s="194">
        <v>2500</v>
      </c>
      <c r="V1812" s="189"/>
      <c r="W1812" s="195"/>
      <c r="X1812" s="195" t="s">
        <v>3445</v>
      </c>
      <c r="AC1812" s="195"/>
      <c r="AF1812" s="207"/>
    </row>
    <row r="1813" spans="1:32" s="160" customFormat="1" ht="12" x14ac:dyDescent="0.2">
      <c r="A1813" s="211"/>
      <c r="B1813" s="212"/>
      <c r="C1813" s="168" t="s">
        <v>462</v>
      </c>
      <c r="D1813" s="213"/>
      <c r="E1813" s="213"/>
      <c r="F1813" s="214"/>
      <c r="G1813" s="214"/>
      <c r="H1813" s="214"/>
      <c r="I1813" s="214"/>
      <c r="J1813" s="215"/>
      <c r="K1813" s="214"/>
      <c r="L1813" s="215"/>
      <c r="M1813" s="216"/>
      <c r="N1813" s="217"/>
      <c r="V1813" s="189"/>
      <c r="W1813" s="195"/>
      <c r="X1813" s="195"/>
      <c r="AC1813" s="195"/>
      <c r="AF1813" s="207"/>
    </row>
    <row r="1814" spans="1:32" s="160" customFormat="1" ht="12" x14ac:dyDescent="0.2">
      <c r="A1814" s="196"/>
      <c r="B1814" s="197"/>
      <c r="C1814" s="1037" t="s">
        <v>3446</v>
      </c>
      <c r="D1814" s="1037"/>
      <c r="E1814" s="1037"/>
      <c r="F1814" s="1037"/>
      <c r="G1814" s="1037"/>
      <c r="H1814" s="1037"/>
      <c r="I1814" s="1037"/>
      <c r="J1814" s="1037"/>
      <c r="K1814" s="1037"/>
      <c r="L1814" s="1037"/>
      <c r="M1814" s="1037"/>
      <c r="N1814" s="1046"/>
      <c r="V1814" s="189"/>
      <c r="W1814" s="195"/>
      <c r="X1814" s="195"/>
      <c r="AC1814" s="195"/>
      <c r="AD1814" s="163" t="s">
        <v>3446</v>
      </c>
      <c r="AF1814" s="207"/>
    </row>
    <row r="1815" spans="1:32" s="160" customFormat="1" ht="22.5" x14ac:dyDescent="0.2">
      <c r="A1815" s="198"/>
      <c r="B1815" s="199" t="s">
        <v>568</v>
      </c>
      <c r="C1815" s="1037" t="s">
        <v>569</v>
      </c>
      <c r="D1815" s="1037"/>
      <c r="E1815" s="1037"/>
      <c r="F1815" s="1037"/>
      <c r="G1815" s="1037"/>
      <c r="H1815" s="1037"/>
      <c r="I1815" s="1037"/>
      <c r="J1815" s="1037"/>
      <c r="K1815" s="1037"/>
      <c r="L1815" s="1037"/>
      <c r="M1815" s="1037"/>
      <c r="N1815" s="1046"/>
      <c r="V1815" s="189"/>
      <c r="W1815" s="195"/>
      <c r="X1815" s="195"/>
      <c r="Y1815" s="163" t="s">
        <v>569</v>
      </c>
      <c r="AC1815" s="195"/>
      <c r="AF1815" s="207"/>
    </row>
    <row r="1816" spans="1:32" s="160" customFormat="1" ht="33.75" x14ac:dyDescent="0.2">
      <c r="A1816" s="190" t="s">
        <v>2322</v>
      </c>
      <c r="B1816" s="191" t="s">
        <v>3447</v>
      </c>
      <c r="C1816" s="1039" t="s">
        <v>3448</v>
      </c>
      <c r="D1816" s="1039"/>
      <c r="E1816" s="1039"/>
      <c r="F1816" s="192" t="s">
        <v>1017</v>
      </c>
      <c r="G1816" s="192"/>
      <c r="H1816" s="192"/>
      <c r="I1816" s="192" t="s">
        <v>434</v>
      </c>
      <c r="J1816" s="193">
        <v>867.25</v>
      </c>
      <c r="K1816" s="192" t="s">
        <v>566</v>
      </c>
      <c r="L1816" s="193">
        <v>188.59</v>
      </c>
      <c r="M1816" s="192" t="s">
        <v>567</v>
      </c>
      <c r="N1816" s="194">
        <v>1769</v>
      </c>
      <c r="V1816" s="189"/>
      <c r="W1816" s="195"/>
      <c r="X1816" s="195" t="s">
        <v>3448</v>
      </c>
      <c r="AC1816" s="195"/>
      <c r="AF1816" s="207"/>
    </row>
    <row r="1817" spans="1:32" s="160" customFormat="1" ht="12" x14ac:dyDescent="0.2">
      <c r="A1817" s="211"/>
      <c r="B1817" s="212"/>
      <c r="C1817" s="168" t="s">
        <v>462</v>
      </c>
      <c r="D1817" s="213"/>
      <c r="E1817" s="213"/>
      <c r="F1817" s="214"/>
      <c r="G1817" s="214"/>
      <c r="H1817" s="214"/>
      <c r="I1817" s="214"/>
      <c r="J1817" s="215"/>
      <c r="K1817" s="214"/>
      <c r="L1817" s="215"/>
      <c r="M1817" s="216"/>
      <c r="N1817" s="217"/>
      <c r="V1817" s="189"/>
      <c r="W1817" s="195"/>
      <c r="X1817" s="195"/>
      <c r="AC1817" s="195"/>
      <c r="AF1817" s="207"/>
    </row>
    <row r="1818" spans="1:32" s="160" customFormat="1" ht="12" x14ac:dyDescent="0.2">
      <c r="A1818" s="196"/>
      <c r="B1818" s="197"/>
      <c r="C1818" s="1037" t="s">
        <v>3407</v>
      </c>
      <c r="D1818" s="1037"/>
      <c r="E1818" s="1037"/>
      <c r="F1818" s="1037"/>
      <c r="G1818" s="1037"/>
      <c r="H1818" s="1037"/>
      <c r="I1818" s="1037"/>
      <c r="J1818" s="1037"/>
      <c r="K1818" s="1037"/>
      <c r="L1818" s="1037"/>
      <c r="M1818" s="1037"/>
      <c r="N1818" s="1046"/>
      <c r="V1818" s="189"/>
      <c r="W1818" s="195"/>
      <c r="X1818" s="195"/>
      <c r="AC1818" s="195"/>
      <c r="AD1818" s="163" t="s">
        <v>3407</v>
      </c>
      <c r="AF1818" s="207"/>
    </row>
    <row r="1819" spans="1:32" s="160" customFormat="1" ht="22.5" x14ac:dyDescent="0.2">
      <c r="A1819" s="198"/>
      <c r="B1819" s="199" t="s">
        <v>568</v>
      </c>
      <c r="C1819" s="1037" t="s">
        <v>569</v>
      </c>
      <c r="D1819" s="1037"/>
      <c r="E1819" s="1037"/>
      <c r="F1819" s="1037"/>
      <c r="G1819" s="1037"/>
      <c r="H1819" s="1037"/>
      <c r="I1819" s="1037"/>
      <c r="J1819" s="1037"/>
      <c r="K1819" s="1037"/>
      <c r="L1819" s="1037"/>
      <c r="M1819" s="1037"/>
      <c r="N1819" s="1046"/>
      <c r="V1819" s="189"/>
      <c r="W1819" s="195"/>
      <c r="X1819" s="195"/>
      <c r="Y1819" s="163" t="s">
        <v>569</v>
      </c>
      <c r="AC1819" s="195"/>
      <c r="AF1819" s="207"/>
    </row>
    <row r="1820" spans="1:32" s="160" customFormat="1" ht="33.75" x14ac:dyDescent="0.2">
      <c r="A1820" s="190" t="s">
        <v>2323</v>
      </c>
      <c r="B1820" s="191" t="s">
        <v>2643</v>
      </c>
      <c r="C1820" s="1039" t="s">
        <v>3449</v>
      </c>
      <c r="D1820" s="1039"/>
      <c r="E1820" s="1039"/>
      <c r="F1820" s="192" t="s">
        <v>1017</v>
      </c>
      <c r="G1820" s="192"/>
      <c r="H1820" s="192"/>
      <c r="I1820" s="192" t="s">
        <v>423</v>
      </c>
      <c r="J1820" s="193"/>
      <c r="K1820" s="192"/>
      <c r="L1820" s="193"/>
      <c r="M1820" s="192"/>
      <c r="N1820" s="194"/>
      <c r="V1820" s="189"/>
      <c r="W1820" s="195"/>
      <c r="X1820" s="195" t="s">
        <v>3449</v>
      </c>
      <c r="AC1820" s="195"/>
      <c r="AF1820" s="207"/>
    </row>
    <row r="1821" spans="1:32" s="160" customFormat="1" ht="33.75" x14ac:dyDescent="0.2">
      <c r="A1821" s="198"/>
      <c r="B1821" s="199" t="s">
        <v>430</v>
      </c>
      <c r="C1821" s="1037" t="s">
        <v>431</v>
      </c>
      <c r="D1821" s="1037"/>
      <c r="E1821" s="1037"/>
      <c r="F1821" s="1037"/>
      <c r="G1821" s="1037"/>
      <c r="H1821" s="1037"/>
      <c r="I1821" s="1037"/>
      <c r="J1821" s="1037"/>
      <c r="K1821" s="1037"/>
      <c r="L1821" s="1037"/>
      <c r="M1821" s="1037"/>
      <c r="N1821" s="1046"/>
      <c r="V1821" s="189"/>
      <c r="W1821" s="195"/>
      <c r="X1821" s="195"/>
      <c r="Y1821" s="163" t="s">
        <v>431</v>
      </c>
      <c r="AC1821" s="195"/>
      <c r="AF1821" s="207"/>
    </row>
    <row r="1822" spans="1:32" s="160" customFormat="1" ht="12" x14ac:dyDescent="0.2">
      <c r="A1822" s="198"/>
      <c r="B1822" s="199" t="s">
        <v>3134</v>
      </c>
      <c r="C1822" s="1037" t="s">
        <v>3135</v>
      </c>
      <c r="D1822" s="1037"/>
      <c r="E1822" s="1037"/>
      <c r="F1822" s="1037"/>
      <c r="G1822" s="1037"/>
      <c r="H1822" s="1037"/>
      <c r="I1822" s="1037"/>
      <c r="J1822" s="1037"/>
      <c r="K1822" s="1037"/>
      <c r="L1822" s="1037"/>
      <c r="M1822" s="1037"/>
      <c r="N1822" s="1046"/>
      <c r="V1822" s="189"/>
      <c r="W1822" s="195"/>
      <c r="X1822" s="195"/>
      <c r="Y1822" s="163" t="s">
        <v>3135</v>
      </c>
      <c r="AC1822" s="195"/>
      <c r="AF1822" s="207"/>
    </row>
    <row r="1823" spans="1:32" s="160" customFormat="1" ht="12" x14ac:dyDescent="0.2">
      <c r="A1823" s="200"/>
      <c r="B1823" s="199" t="s">
        <v>423</v>
      </c>
      <c r="C1823" s="1037" t="s">
        <v>432</v>
      </c>
      <c r="D1823" s="1037"/>
      <c r="E1823" s="1037"/>
      <c r="F1823" s="201"/>
      <c r="G1823" s="201"/>
      <c r="H1823" s="201"/>
      <c r="I1823" s="201"/>
      <c r="J1823" s="202">
        <v>9.1300000000000008</v>
      </c>
      <c r="K1823" s="201" t="s">
        <v>3136</v>
      </c>
      <c r="L1823" s="202">
        <v>11.98</v>
      </c>
      <c r="M1823" s="201"/>
      <c r="N1823" s="203"/>
      <c r="V1823" s="189"/>
      <c r="W1823" s="195"/>
      <c r="X1823" s="195"/>
      <c r="Z1823" s="163" t="s">
        <v>432</v>
      </c>
      <c r="AC1823" s="195"/>
      <c r="AF1823" s="207"/>
    </row>
    <row r="1824" spans="1:32" s="160" customFormat="1" ht="12" x14ac:dyDescent="0.2">
      <c r="A1824" s="200"/>
      <c r="B1824" s="199" t="s">
        <v>434</v>
      </c>
      <c r="C1824" s="1037" t="s">
        <v>435</v>
      </c>
      <c r="D1824" s="1037"/>
      <c r="E1824" s="1037"/>
      <c r="F1824" s="201"/>
      <c r="G1824" s="201"/>
      <c r="H1824" s="201"/>
      <c r="I1824" s="201"/>
      <c r="J1824" s="202">
        <v>1.47</v>
      </c>
      <c r="K1824" s="201" t="s">
        <v>3136</v>
      </c>
      <c r="L1824" s="202">
        <v>1.93</v>
      </c>
      <c r="M1824" s="201"/>
      <c r="N1824" s="203"/>
      <c r="V1824" s="189"/>
      <c r="W1824" s="195"/>
      <c r="X1824" s="195"/>
      <c r="Z1824" s="163" t="s">
        <v>435</v>
      </c>
      <c r="AC1824" s="195"/>
      <c r="AF1824" s="207"/>
    </row>
    <row r="1825" spans="1:32" s="160" customFormat="1" ht="12" x14ac:dyDescent="0.2">
      <c r="A1825" s="200"/>
      <c r="B1825" s="199" t="s">
        <v>437</v>
      </c>
      <c r="C1825" s="1037" t="s">
        <v>438</v>
      </c>
      <c r="D1825" s="1037"/>
      <c r="E1825" s="1037"/>
      <c r="F1825" s="201"/>
      <c r="G1825" s="201"/>
      <c r="H1825" s="201"/>
      <c r="I1825" s="201"/>
      <c r="J1825" s="202">
        <v>0.12</v>
      </c>
      <c r="K1825" s="201" t="s">
        <v>3136</v>
      </c>
      <c r="L1825" s="202">
        <v>0.16</v>
      </c>
      <c r="M1825" s="201"/>
      <c r="N1825" s="203"/>
      <c r="V1825" s="189"/>
      <c r="W1825" s="195"/>
      <c r="X1825" s="195"/>
      <c r="Z1825" s="163" t="s">
        <v>438</v>
      </c>
      <c r="AC1825" s="195"/>
      <c r="AF1825" s="207"/>
    </row>
    <row r="1826" spans="1:32" s="160" customFormat="1" ht="12" x14ac:dyDescent="0.2">
      <c r="A1826" s="200"/>
      <c r="B1826" s="199" t="s">
        <v>439</v>
      </c>
      <c r="C1826" s="1037" t="s">
        <v>440</v>
      </c>
      <c r="D1826" s="1037"/>
      <c r="E1826" s="1037"/>
      <c r="F1826" s="201"/>
      <c r="G1826" s="201"/>
      <c r="H1826" s="201"/>
      <c r="I1826" s="201"/>
      <c r="J1826" s="202">
        <v>7.49</v>
      </c>
      <c r="K1826" s="201"/>
      <c r="L1826" s="202">
        <v>7.49</v>
      </c>
      <c r="M1826" s="201"/>
      <c r="N1826" s="203"/>
      <c r="V1826" s="189"/>
      <c r="W1826" s="195"/>
      <c r="X1826" s="195"/>
      <c r="Z1826" s="163" t="s">
        <v>440</v>
      </c>
      <c r="AC1826" s="195"/>
      <c r="AF1826" s="207"/>
    </row>
    <row r="1827" spans="1:32" s="160" customFormat="1" ht="12" x14ac:dyDescent="0.2">
      <c r="A1827" s="196"/>
      <c r="B1827" s="204" t="s">
        <v>2645</v>
      </c>
      <c r="C1827" s="1048" t="s">
        <v>2646</v>
      </c>
      <c r="D1827" s="1048"/>
      <c r="E1827" s="1048"/>
      <c r="F1827" s="205" t="s">
        <v>1017</v>
      </c>
      <c r="G1827" s="205" t="s">
        <v>423</v>
      </c>
      <c r="H1827" s="205"/>
      <c r="I1827" s="205" t="s">
        <v>423</v>
      </c>
      <c r="J1827" s="199"/>
      <c r="K1827" s="201"/>
      <c r="L1827" s="202"/>
      <c r="M1827" s="201"/>
      <c r="N1827" s="206"/>
      <c r="V1827" s="189"/>
      <c r="W1827" s="195"/>
      <c r="X1827" s="195"/>
      <c r="AC1827" s="195"/>
      <c r="AF1827" s="207" t="s">
        <v>2646</v>
      </c>
    </row>
    <row r="1828" spans="1:32" s="160" customFormat="1" ht="12" x14ac:dyDescent="0.2">
      <c r="A1828" s="200"/>
      <c r="B1828" s="199"/>
      <c r="C1828" s="1037" t="s">
        <v>443</v>
      </c>
      <c r="D1828" s="1037"/>
      <c r="E1828" s="1037"/>
      <c r="F1828" s="201" t="s">
        <v>444</v>
      </c>
      <c r="G1828" s="201" t="s">
        <v>2647</v>
      </c>
      <c r="H1828" s="201" t="s">
        <v>3136</v>
      </c>
      <c r="I1828" s="201" t="s">
        <v>3450</v>
      </c>
      <c r="J1828" s="202"/>
      <c r="K1828" s="201"/>
      <c r="L1828" s="202"/>
      <c r="M1828" s="201"/>
      <c r="N1828" s="203"/>
      <c r="V1828" s="189"/>
      <c r="W1828" s="195"/>
      <c r="X1828" s="195"/>
      <c r="AA1828" s="163" t="s">
        <v>443</v>
      </c>
      <c r="AC1828" s="195"/>
      <c r="AF1828" s="207"/>
    </row>
    <row r="1829" spans="1:32" s="160" customFormat="1" ht="12" x14ac:dyDescent="0.2">
      <c r="A1829" s="200"/>
      <c r="B1829" s="199"/>
      <c r="C1829" s="1037" t="s">
        <v>447</v>
      </c>
      <c r="D1829" s="1037"/>
      <c r="E1829" s="1037"/>
      <c r="F1829" s="201" t="s">
        <v>444</v>
      </c>
      <c r="G1829" s="201" t="s">
        <v>2649</v>
      </c>
      <c r="H1829" s="201" t="s">
        <v>3136</v>
      </c>
      <c r="I1829" s="201" t="s">
        <v>3297</v>
      </c>
      <c r="J1829" s="202"/>
      <c r="K1829" s="201"/>
      <c r="L1829" s="202"/>
      <c r="M1829" s="201"/>
      <c r="N1829" s="203"/>
      <c r="V1829" s="189"/>
      <c r="W1829" s="195"/>
      <c r="X1829" s="195"/>
      <c r="AA1829" s="163" t="s">
        <v>447</v>
      </c>
      <c r="AC1829" s="195"/>
      <c r="AF1829" s="207"/>
    </row>
    <row r="1830" spans="1:32" s="160" customFormat="1" ht="12" x14ac:dyDescent="0.2">
      <c r="A1830" s="200"/>
      <c r="B1830" s="199"/>
      <c r="C1830" s="1047" t="s">
        <v>450</v>
      </c>
      <c r="D1830" s="1047"/>
      <c r="E1830" s="1047"/>
      <c r="F1830" s="208"/>
      <c r="G1830" s="208"/>
      <c r="H1830" s="208"/>
      <c r="I1830" s="208"/>
      <c r="J1830" s="209">
        <v>18.09</v>
      </c>
      <c r="K1830" s="208"/>
      <c r="L1830" s="209">
        <v>21.4</v>
      </c>
      <c r="M1830" s="208"/>
      <c r="N1830" s="210"/>
      <c r="V1830" s="189"/>
      <c r="W1830" s="195"/>
      <c r="X1830" s="195"/>
      <c r="AB1830" s="163" t="s">
        <v>450</v>
      </c>
      <c r="AC1830" s="195"/>
      <c r="AF1830" s="207"/>
    </row>
    <row r="1831" spans="1:32" s="160" customFormat="1" ht="12" x14ac:dyDescent="0.2">
      <c r="A1831" s="200"/>
      <c r="B1831" s="199"/>
      <c r="C1831" s="1037" t="s">
        <v>451</v>
      </c>
      <c r="D1831" s="1037"/>
      <c r="E1831" s="1037"/>
      <c r="F1831" s="201"/>
      <c r="G1831" s="201"/>
      <c r="H1831" s="201"/>
      <c r="I1831" s="201"/>
      <c r="J1831" s="202"/>
      <c r="K1831" s="201"/>
      <c r="L1831" s="202">
        <v>12.14</v>
      </c>
      <c r="M1831" s="201"/>
      <c r="N1831" s="203"/>
      <c r="V1831" s="189"/>
      <c r="W1831" s="195"/>
      <c r="X1831" s="195"/>
      <c r="AA1831" s="163" t="s">
        <v>451</v>
      </c>
      <c r="AC1831" s="195"/>
      <c r="AF1831" s="207"/>
    </row>
    <row r="1832" spans="1:32" s="160" customFormat="1" ht="45" x14ac:dyDescent="0.2">
      <c r="A1832" s="200"/>
      <c r="B1832" s="199" t="s">
        <v>2540</v>
      </c>
      <c r="C1832" s="1037" t="s">
        <v>2541</v>
      </c>
      <c r="D1832" s="1037"/>
      <c r="E1832" s="1037"/>
      <c r="F1832" s="201" t="s">
        <v>454</v>
      </c>
      <c r="G1832" s="201" t="s">
        <v>1241</v>
      </c>
      <c r="H1832" s="201"/>
      <c r="I1832" s="201" t="s">
        <v>1241</v>
      </c>
      <c r="J1832" s="202"/>
      <c r="K1832" s="201"/>
      <c r="L1832" s="202">
        <v>14.69</v>
      </c>
      <c r="M1832" s="201"/>
      <c r="N1832" s="203"/>
      <c r="V1832" s="189"/>
      <c r="W1832" s="195"/>
      <c r="X1832" s="195"/>
      <c r="AA1832" s="163" t="s">
        <v>2541</v>
      </c>
      <c r="AC1832" s="195"/>
      <c r="AF1832" s="207"/>
    </row>
    <row r="1833" spans="1:32" s="160" customFormat="1" ht="45" x14ac:dyDescent="0.2">
      <c r="A1833" s="200"/>
      <c r="B1833" s="199" t="s">
        <v>2542</v>
      </c>
      <c r="C1833" s="1037" t="s">
        <v>2543</v>
      </c>
      <c r="D1833" s="1037"/>
      <c r="E1833" s="1037"/>
      <c r="F1833" s="201" t="s">
        <v>454</v>
      </c>
      <c r="G1833" s="201" t="s">
        <v>974</v>
      </c>
      <c r="H1833" s="201"/>
      <c r="I1833" s="201" t="s">
        <v>974</v>
      </c>
      <c r="J1833" s="202"/>
      <c r="K1833" s="201"/>
      <c r="L1833" s="202">
        <v>8.74</v>
      </c>
      <c r="M1833" s="201"/>
      <c r="N1833" s="203"/>
      <c r="V1833" s="189"/>
      <c r="W1833" s="195"/>
      <c r="X1833" s="195"/>
      <c r="AA1833" s="163" t="s">
        <v>2543</v>
      </c>
      <c r="AC1833" s="195"/>
      <c r="AF1833" s="207"/>
    </row>
    <row r="1834" spans="1:32" s="160" customFormat="1" ht="12" x14ac:dyDescent="0.2">
      <c r="A1834" s="211"/>
      <c r="B1834" s="212"/>
      <c r="C1834" s="1039" t="s">
        <v>459</v>
      </c>
      <c r="D1834" s="1039"/>
      <c r="E1834" s="1039"/>
      <c r="F1834" s="192"/>
      <c r="G1834" s="192"/>
      <c r="H1834" s="192"/>
      <c r="I1834" s="192"/>
      <c r="J1834" s="193"/>
      <c r="K1834" s="192"/>
      <c r="L1834" s="193">
        <v>44.83</v>
      </c>
      <c r="M1834" s="208"/>
      <c r="N1834" s="194"/>
      <c r="V1834" s="189"/>
      <c r="W1834" s="195"/>
      <c r="X1834" s="195"/>
      <c r="AC1834" s="195" t="s">
        <v>459</v>
      </c>
      <c r="AF1834" s="207"/>
    </row>
    <row r="1835" spans="1:32" s="160" customFormat="1" ht="33.75" x14ac:dyDescent="0.2">
      <c r="A1835" s="190" t="s">
        <v>2334</v>
      </c>
      <c r="B1835" s="191" t="s">
        <v>3451</v>
      </c>
      <c r="C1835" s="1039" t="s">
        <v>3452</v>
      </c>
      <c r="D1835" s="1039"/>
      <c r="E1835" s="1039"/>
      <c r="F1835" s="192" t="s">
        <v>1017</v>
      </c>
      <c r="G1835" s="192"/>
      <c r="H1835" s="192"/>
      <c r="I1835" s="192" t="s">
        <v>423</v>
      </c>
      <c r="J1835" s="193">
        <v>2121.25</v>
      </c>
      <c r="K1835" s="192" t="s">
        <v>566</v>
      </c>
      <c r="L1835" s="193">
        <v>230.7</v>
      </c>
      <c r="M1835" s="192" t="s">
        <v>567</v>
      </c>
      <c r="N1835" s="194">
        <v>2164</v>
      </c>
      <c r="V1835" s="189"/>
      <c r="W1835" s="195"/>
      <c r="X1835" s="195" t="s">
        <v>3452</v>
      </c>
      <c r="AC1835" s="195"/>
      <c r="AF1835" s="207"/>
    </row>
    <row r="1836" spans="1:32" s="160" customFormat="1" ht="12" x14ac:dyDescent="0.2">
      <c r="A1836" s="211"/>
      <c r="B1836" s="212"/>
      <c r="C1836" s="168" t="s">
        <v>462</v>
      </c>
      <c r="D1836" s="213"/>
      <c r="E1836" s="213"/>
      <c r="F1836" s="214"/>
      <c r="G1836" s="214"/>
      <c r="H1836" s="214"/>
      <c r="I1836" s="214"/>
      <c r="J1836" s="215"/>
      <c r="K1836" s="214"/>
      <c r="L1836" s="215"/>
      <c r="M1836" s="216"/>
      <c r="N1836" s="217"/>
      <c r="V1836" s="189"/>
      <c r="W1836" s="195"/>
      <c r="X1836" s="195"/>
      <c r="AC1836" s="195"/>
      <c r="AF1836" s="207"/>
    </row>
    <row r="1837" spans="1:32" s="160" customFormat="1" ht="12" x14ac:dyDescent="0.2">
      <c r="A1837" s="196"/>
      <c r="B1837" s="197"/>
      <c r="C1837" s="1037" t="s">
        <v>3453</v>
      </c>
      <c r="D1837" s="1037"/>
      <c r="E1837" s="1037"/>
      <c r="F1837" s="1037"/>
      <c r="G1837" s="1037"/>
      <c r="H1837" s="1037"/>
      <c r="I1837" s="1037"/>
      <c r="J1837" s="1037"/>
      <c r="K1837" s="1037"/>
      <c r="L1837" s="1037"/>
      <c r="M1837" s="1037"/>
      <c r="N1837" s="1046"/>
      <c r="V1837" s="189"/>
      <c r="W1837" s="195"/>
      <c r="X1837" s="195"/>
      <c r="AC1837" s="195"/>
      <c r="AD1837" s="163" t="s">
        <v>3453</v>
      </c>
      <c r="AF1837" s="207"/>
    </row>
    <row r="1838" spans="1:32" s="160" customFormat="1" ht="22.5" x14ac:dyDescent="0.2">
      <c r="A1838" s="198"/>
      <c r="B1838" s="199" t="s">
        <v>568</v>
      </c>
      <c r="C1838" s="1037" t="s">
        <v>569</v>
      </c>
      <c r="D1838" s="1037"/>
      <c r="E1838" s="1037"/>
      <c r="F1838" s="1037"/>
      <c r="G1838" s="1037"/>
      <c r="H1838" s="1037"/>
      <c r="I1838" s="1037"/>
      <c r="J1838" s="1037"/>
      <c r="K1838" s="1037"/>
      <c r="L1838" s="1037"/>
      <c r="M1838" s="1037"/>
      <c r="N1838" s="1046"/>
      <c r="V1838" s="189"/>
      <c r="W1838" s="195"/>
      <c r="X1838" s="195"/>
      <c r="Y1838" s="163" t="s">
        <v>569</v>
      </c>
      <c r="AC1838" s="195"/>
      <c r="AF1838" s="207"/>
    </row>
    <row r="1839" spans="1:32" s="160" customFormat="1" ht="45" x14ac:dyDescent="0.2">
      <c r="A1839" s="190" t="s">
        <v>2335</v>
      </c>
      <c r="B1839" s="191" t="s">
        <v>3143</v>
      </c>
      <c r="C1839" s="1039" t="s">
        <v>3144</v>
      </c>
      <c r="D1839" s="1039"/>
      <c r="E1839" s="1039"/>
      <c r="F1839" s="192" t="s">
        <v>1017</v>
      </c>
      <c r="G1839" s="192"/>
      <c r="H1839" s="192"/>
      <c r="I1839" s="192" t="s">
        <v>423</v>
      </c>
      <c r="J1839" s="193"/>
      <c r="K1839" s="192"/>
      <c r="L1839" s="193"/>
      <c r="M1839" s="192"/>
      <c r="N1839" s="194"/>
      <c r="V1839" s="189"/>
      <c r="W1839" s="195"/>
      <c r="X1839" s="195" t="s">
        <v>3144</v>
      </c>
      <c r="AC1839" s="195"/>
      <c r="AF1839" s="207"/>
    </row>
    <row r="1840" spans="1:32" s="160" customFormat="1" ht="33.75" x14ac:dyDescent="0.2">
      <c r="A1840" s="198"/>
      <c r="B1840" s="199" t="s">
        <v>430</v>
      </c>
      <c r="C1840" s="1037" t="s">
        <v>431</v>
      </c>
      <c r="D1840" s="1037"/>
      <c r="E1840" s="1037"/>
      <c r="F1840" s="1037"/>
      <c r="G1840" s="1037"/>
      <c r="H1840" s="1037"/>
      <c r="I1840" s="1037"/>
      <c r="J1840" s="1037"/>
      <c r="K1840" s="1037"/>
      <c r="L1840" s="1037"/>
      <c r="M1840" s="1037"/>
      <c r="N1840" s="1046"/>
      <c r="V1840" s="189"/>
      <c r="W1840" s="195"/>
      <c r="X1840" s="195"/>
      <c r="Y1840" s="163" t="s">
        <v>431</v>
      </c>
      <c r="AC1840" s="195"/>
      <c r="AF1840" s="207"/>
    </row>
    <row r="1841" spans="1:32" s="160" customFormat="1" ht="12" x14ac:dyDescent="0.2">
      <c r="A1841" s="200"/>
      <c r="B1841" s="199" t="s">
        <v>423</v>
      </c>
      <c r="C1841" s="1037" t="s">
        <v>432</v>
      </c>
      <c r="D1841" s="1037"/>
      <c r="E1841" s="1037"/>
      <c r="F1841" s="201"/>
      <c r="G1841" s="201"/>
      <c r="H1841" s="201"/>
      <c r="I1841" s="201"/>
      <c r="J1841" s="202">
        <v>20.440000000000001</v>
      </c>
      <c r="K1841" s="201" t="s">
        <v>436</v>
      </c>
      <c r="L1841" s="202">
        <v>25.55</v>
      </c>
      <c r="M1841" s="201"/>
      <c r="N1841" s="203"/>
      <c r="V1841" s="189"/>
      <c r="W1841" s="195"/>
      <c r="X1841" s="195"/>
      <c r="Z1841" s="163" t="s">
        <v>432</v>
      </c>
      <c r="AC1841" s="195"/>
      <c r="AF1841" s="207"/>
    </row>
    <row r="1842" spans="1:32" s="160" customFormat="1" ht="12" x14ac:dyDescent="0.2">
      <c r="A1842" s="200"/>
      <c r="B1842" s="199" t="s">
        <v>434</v>
      </c>
      <c r="C1842" s="1037" t="s">
        <v>435</v>
      </c>
      <c r="D1842" s="1037"/>
      <c r="E1842" s="1037"/>
      <c r="F1842" s="201"/>
      <c r="G1842" s="201"/>
      <c r="H1842" s="201"/>
      <c r="I1842" s="201"/>
      <c r="J1842" s="202">
        <v>33.47</v>
      </c>
      <c r="K1842" s="201" t="s">
        <v>436</v>
      </c>
      <c r="L1842" s="202">
        <v>41.84</v>
      </c>
      <c r="M1842" s="201"/>
      <c r="N1842" s="203"/>
      <c r="V1842" s="189"/>
      <c r="W1842" s="195"/>
      <c r="X1842" s="195"/>
      <c r="Z1842" s="163" t="s">
        <v>435</v>
      </c>
      <c r="AC1842" s="195"/>
      <c r="AF1842" s="207"/>
    </row>
    <row r="1843" spans="1:32" s="160" customFormat="1" ht="12" x14ac:dyDescent="0.2">
      <c r="A1843" s="200"/>
      <c r="B1843" s="199" t="s">
        <v>437</v>
      </c>
      <c r="C1843" s="1037" t="s">
        <v>438</v>
      </c>
      <c r="D1843" s="1037"/>
      <c r="E1843" s="1037"/>
      <c r="F1843" s="201"/>
      <c r="G1843" s="201"/>
      <c r="H1843" s="201"/>
      <c r="I1843" s="201"/>
      <c r="J1843" s="202">
        <v>3.42</v>
      </c>
      <c r="K1843" s="201" t="s">
        <v>436</v>
      </c>
      <c r="L1843" s="202">
        <v>4.28</v>
      </c>
      <c r="M1843" s="201"/>
      <c r="N1843" s="203"/>
      <c r="V1843" s="189"/>
      <c r="W1843" s="195"/>
      <c r="X1843" s="195"/>
      <c r="Z1843" s="163" t="s">
        <v>438</v>
      </c>
      <c r="AC1843" s="195"/>
      <c r="AF1843" s="207"/>
    </row>
    <row r="1844" spans="1:32" s="160" customFormat="1" ht="12" x14ac:dyDescent="0.2">
      <c r="A1844" s="200"/>
      <c r="B1844" s="199" t="s">
        <v>439</v>
      </c>
      <c r="C1844" s="1037" t="s">
        <v>440</v>
      </c>
      <c r="D1844" s="1037"/>
      <c r="E1844" s="1037"/>
      <c r="F1844" s="201"/>
      <c r="G1844" s="201"/>
      <c r="H1844" s="201"/>
      <c r="I1844" s="201"/>
      <c r="J1844" s="202">
        <v>2.94</v>
      </c>
      <c r="K1844" s="201"/>
      <c r="L1844" s="202">
        <v>2.94</v>
      </c>
      <c r="M1844" s="201"/>
      <c r="N1844" s="203"/>
      <c r="V1844" s="189"/>
      <c r="W1844" s="195"/>
      <c r="X1844" s="195"/>
      <c r="Z1844" s="163" t="s">
        <v>440</v>
      </c>
      <c r="AC1844" s="195"/>
      <c r="AF1844" s="207"/>
    </row>
    <row r="1845" spans="1:32" s="160" customFormat="1" ht="12" x14ac:dyDescent="0.2">
      <c r="A1845" s="200"/>
      <c r="B1845" s="199"/>
      <c r="C1845" s="1037" t="s">
        <v>443</v>
      </c>
      <c r="D1845" s="1037"/>
      <c r="E1845" s="1037"/>
      <c r="F1845" s="201" t="s">
        <v>444</v>
      </c>
      <c r="G1845" s="201" t="s">
        <v>3145</v>
      </c>
      <c r="H1845" s="201" t="s">
        <v>436</v>
      </c>
      <c r="I1845" s="201" t="s">
        <v>2648</v>
      </c>
      <c r="J1845" s="202"/>
      <c r="K1845" s="201"/>
      <c r="L1845" s="202"/>
      <c r="M1845" s="201"/>
      <c r="N1845" s="203"/>
      <c r="V1845" s="189"/>
      <c r="W1845" s="195"/>
      <c r="X1845" s="195"/>
      <c r="AA1845" s="163" t="s">
        <v>443</v>
      </c>
      <c r="AC1845" s="195"/>
      <c r="AF1845" s="207"/>
    </row>
    <row r="1846" spans="1:32" s="160" customFormat="1" ht="12" x14ac:dyDescent="0.2">
      <c r="A1846" s="200"/>
      <c r="B1846" s="199"/>
      <c r="C1846" s="1037" t="s">
        <v>447</v>
      </c>
      <c r="D1846" s="1037"/>
      <c r="E1846" s="1037"/>
      <c r="F1846" s="201" t="s">
        <v>444</v>
      </c>
      <c r="G1846" s="201" t="s">
        <v>2762</v>
      </c>
      <c r="H1846" s="201" t="s">
        <v>436</v>
      </c>
      <c r="I1846" s="201" t="s">
        <v>3146</v>
      </c>
      <c r="J1846" s="202"/>
      <c r="K1846" s="201"/>
      <c r="L1846" s="202"/>
      <c r="M1846" s="201"/>
      <c r="N1846" s="203"/>
      <c r="V1846" s="189"/>
      <c r="W1846" s="195"/>
      <c r="X1846" s="195"/>
      <c r="AA1846" s="163" t="s">
        <v>447</v>
      </c>
      <c r="AC1846" s="195"/>
      <c r="AF1846" s="207"/>
    </row>
    <row r="1847" spans="1:32" s="160" customFormat="1" ht="12" x14ac:dyDescent="0.2">
      <c r="A1847" s="200"/>
      <c r="B1847" s="199"/>
      <c r="C1847" s="1047" t="s">
        <v>450</v>
      </c>
      <c r="D1847" s="1047"/>
      <c r="E1847" s="1047"/>
      <c r="F1847" s="208"/>
      <c r="G1847" s="208"/>
      <c r="H1847" s="208"/>
      <c r="I1847" s="208"/>
      <c r="J1847" s="209">
        <v>56.85</v>
      </c>
      <c r="K1847" s="208"/>
      <c r="L1847" s="209">
        <v>70.33</v>
      </c>
      <c r="M1847" s="208"/>
      <c r="N1847" s="210"/>
      <c r="V1847" s="189"/>
      <c r="W1847" s="195"/>
      <c r="X1847" s="195"/>
      <c r="AB1847" s="163" t="s">
        <v>450</v>
      </c>
      <c r="AC1847" s="195"/>
      <c r="AF1847" s="207"/>
    </row>
    <row r="1848" spans="1:32" s="160" customFormat="1" ht="12" x14ac:dyDescent="0.2">
      <c r="A1848" s="200"/>
      <c r="B1848" s="199"/>
      <c r="C1848" s="1037" t="s">
        <v>451</v>
      </c>
      <c r="D1848" s="1037"/>
      <c r="E1848" s="1037"/>
      <c r="F1848" s="201"/>
      <c r="G1848" s="201"/>
      <c r="H1848" s="201"/>
      <c r="I1848" s="201"/>
      <c r="J1848" s="202"/>
      <c r="K1848" s="201"/>
      <c r="L1848" s="202">
        <v>29.83</v>
      </c>
      <c r="M1848" s="201"/>
      <c r="N1848" s="203"/>
      <c r="V1848" s="189"/>
      <c r="W1848" s="195"/>
      <c r="X1848" s="195"/>
      <c r="AA1848" s="163" t="s">
        <v>451</v>
      </c>
      <c r="AC1848" s="195"/>
      <c r="AF1848" s="207"/>
    </row>
    <row r="1849" spans="1:32" s="160" customFormat="1" ht="22.5" x14ac:dyDescent="0.2">
      <c r="A1849" s="200"/>
      <c r="B1849" s="199" t="s">
        <v>3147</v>
      </c>
      <c r="C1849" s="1037" t="s">
        <v>3148</v>
      </c>
      <c r="D1849" s="1037"/>
      <c r="E1849" s="1037"/>
      <c r="F1849" s="201" t="s">
        <v>454</v>
      </c>
      <c r="G1849" s="201" t="s">
        <v>558</v>
      </c>
      <c r="H1849" s="201"/>
      <c r="I1849" s="201" t="s">
        <v>558</v>
      </c>
      <c r="J1849" s="202"/>
      <c r="K1849" s="201"/>
      <c r="L1849" s="202">
        <v>28.94</v>
      </c>
      <c r="M1849" s="201"/>
      <c r="N1849" s="203"/>
      <c r="V1849" s="189"/>
      <c r="W1849" s="195"/>
      <c r="X1849" s="195"/>
      <c r="AA1849" s="163" t="s">
        <v>3148</v>
      </c>
      <c r="AC1849" s="195"/>
      <c r="AF1849" s="207"/>
    </row>
    <row r="1850" spans="1:32" s="160" customFormat="1" ht="22.5" x14ac:dyDescent="0.2">
      <c r="A1850" s="200"/>
      <c r="B1850" s="199" t="s">
        <v>3149</v>
      </c>
      <c r="C1850" s="1037" t="s">
        <v>3150</v>
      </c>
      <c r="D1850" s="1037"/>
      <c r="E1850" s="1037"/>
      <c r="F1850" s="201" t="s">
        <v>454</v>
      </c>
      <c r="G1850" s="201" t="s">
        <v>544</v>
      </c>
      <c r="H1850" s="201"/>
      <c r="I1850" s="201" t="s">
        <v>544</v>
      </c>
      <c r="J1850" s="202"/>
      <c r="K1850" s="201"/>
      <c r="L1850" s="202">
        <v>15.21</v>
      </c>
      <c r="M1850" s="201"/>
      <c r="N1850" s="203"/>
      <c r="V1850" s="189"/>
      <c r="W1850" s="195"/>
      <c r="X1850" s="195"/>
      <c r="AA1850" s="163" t="s">
        <v>3150</v>
      </c>
      <c r="AC1850" s="195"/>
      <c r="AF1850" s="207"/>
    </row>
    <row r="1851" spans="1:32" s="160" customFormat="1" ht="12" x14ac:dyDescent="0.2">
      <c r="A1851" s="211"/>
      <c r="B1851" s="212"/>
      <c r="C1851" s="1039" t="s">
        <v>459</v>
      </c>
      <c r="D1851" s="1039"/>
      <c r="E1851" s="1039"/>
      <c r="F1851" s="192"/>
      <c r="G1851" s="192"/>
      <c r="H1851" s="192"/>
      <c r="I1851" s="192"/>
      <c r="J1851" s="193"/>
      <c r="K1851" s="192"/>
      <c r="L1851" s="193">
        <v>114.48</v>
      </c>
      <c r="M1851" s="208"/>
      <c r="N1851" s="194"/>
      <c r="V1851" s="189"/>
      <c r="W1851" s="195"/>
      <c r="X1851" s="195"/>
      <c r="AC1851" s="195" t="s">
        <v>459</v>
      </c>
      <c r="AF1851" s="207"/>
    </row>
    <row r="1852" spans="1:32" s="160" customFormat="1" ht="56.25" x14ac:dyDescent="0.2">
      <c r="A1852" s="190" t="s">
        <v>3615</v>
      </c>
      <c r="B1852" s="191" t="s">
        <v>3616</v>
      </c>
      <c r="C1852" s="1039" t="s">
        <v>3617</v>
      </c>
      <c r="D1852" s="1039"/>
      <c r="E1852" s="1039"/>
      <c r="F1852" s="192" t="s">
        <v>1017</v>
      </c>
      <c r="G1852" s="192"/>
      <c r="H1852" s="192"/>
      <c r="I1852" s="192" t="s">
        <v>423</v>
      </c>
      <c r="J1852" s="193">
        <v>121824</v>
      </c>
      <c r="K1852" s="192" t="s">
        <v>1361</v>
      </c>
      <c r="L1852" s="193">
        <v>24856.05</v>
      </c>
      <c r="M1852" s="192" t="s">
        <v>1362</v>
      </c>
      <c r="N1852" s="194">
        <v>123286</v>
      </c>
      <c r="V1852" s="189"/>
      <c r="W1852" s="195"/>
      <c r="X1852" s="195" t="s">
        <v>3617</v>
      </c>
      <c r="AC1852" s="195"/>
      <c r="AF1852" s="207"/>
    </row>
    <row r="1853" spans="1:32" s="160" customFormat="1" ht="12" x14ac:dyDescent="0.2">
      <c r="A1853" s="211"/>
      <c r="B1853" s="212"/>
      <c r="C1853" s="168" t="s">
        <v>3039</v>
      </c>
      <c r="D1853" s="213"/>
      <c r="E1853" s="213"/>
      <c r="F1853" s="214"/>
      <c r="G1853" s="214"/>
      <c r="H1853" s="214"/>
      <c r="I1853" s="214"/>
      <c r="J1853" s="215"/>
      <c r="K1853" s="214"/>
      <c r="L1853" s="215"/>
      <c r="M1853" s="216"/>
      <c r="N1853" s="217"/>
      <c r="V1853" s="189"/>
      <c r="W1853" s="195"/>
      <c r="X1853" s="195"/>
      <c r="AC1853" s="195"/>
      <c r="AF1853" s="207"/>
    </row>
    <row r="1854" spans="1:32" s="160" customFormat="1" ht="12" x14ac:dyDescent="0.2">
      <c r="A1854" s="196"/>
      <c r="B1854" s="197"/>
      <c r="C1854" s="1037" t="s">
        <v>3457</v>
      </c>
      <c r="D1854" s="1037"/>
      <c r="E1854" s="1037"/>
      <c r="F1854" s="1037"/>
      <c r="G1854" s="1037"/>
      <c r="H1854" s="1037"/>
      <c r="I1854" s="1037"/>
      <c r="J1854" s="1037"/>
      <c r="K1854" s="1037"/>
      <c r="L1854" s="1037"/>
      <c r="M1854" s="1037"/>
      <c r="N1854" s="1046"/>
      <c r="V1854" s="189"/>
      <c r="W1854" s="195"/>
      <c r="X1854" s="195"/>
      <c r="AC1854" s="195"/>
      <c r="AD1854" s="163" t="s">
        <v>3457</v>
      </c>
      <c r="AF1854" s="207"/>
    </row>
    <row r="1855" spans="1:32" s="160" customFormat="1" ht="22.5" x14ac:dyDescent="0.2">
      <c r="A1855" s="198"/>
      <c r="B1855" s="199" t="s">
        <v>1365</v>
      </c>
      <c r="C1855" s="1037" t="s">
        <v>1366</v>
      </c>
      <c r="D1855" s="1037"/>
      <c r="E1855" s="1037"/>
      <c r="F1855" s="1037"/>
      <c r="G1855" s="1037"/>
      <c r="H1855" s="1037"/>
      <c r="I1855" s="1037"/>
      <c r="J1855" s="1037"/>
      <c r="K1855" s="1037"/>
      <c r="L1855" s="1037"/>
      <c r="M1855" s="1037"/>
      <c r="N1855" s="1046"/>
      <c r="V1855" s="189"/>
      <c r="W1855" s="195"/>
      <c r="X1855" s="195"/>
      <c r="Y1855" s="163" t="s">
        <v>1366</v>
      </c>
      <c r="AC1855" s="195"/>
      <c r="AF1855" s="207"/>
    </row>
    <row r="1856" spans="1:32" s="160" customFormat="1" ht="45" x14ac:dyDescent="0.2">
      <c r="A1856" s="190" t="s">
        <v>2358</v>
      </c>
      <c r="B1856" s="191" t="s">
        <v>3239</v>
      </c>
      <c r="C1856" s="1039" t="s">
        <v>3240</v>
      </c>
      <c r="D1856" s="1039"/>
      <c r="E1856" s="1039"/>
      <c r="F1856" s="192" t="s">
        <v>532</v>
      </c>
      <c r="G1856" s="192"/>
      <c r="H1856" s="192"/>
      <c r="I1856" s="192" t="s">
        <v>3458</v>
      </c>
      <c r="J1856" s="193"/>
      <c r="K1856" s="192"/>
      <c r="L1856" s="193"/>
      <c r="M1856" s="192"/>
      <c r="N1856" s="194"/>
      <c r="V1856" s="189"/>
      <c r="W1856" s="195"/>
      <c r="X1856" s="195" t="s">
        <v>3240</v>
      </c>
      <c r="AC1856" s="195"/>
      <c r="AF1856" s="207"/>
    </row>
    <row r="1857" spans="1:32" s="160" customFormat="1" ht="12" x14ac:dyDescent="0.2">
      <c r="A1857" s="196"/>
      <c r="B1857" s="197"/>
      <c r="C1857" s="1037" t="s">
        <v>3459</v>
      </c>
      <c r="D1857" s="1037"/>
      <c r="E1857" s="1037"/>
      <c r="F1857" s="1037"/>
      <c r="G1857" s="1037"/>
      <c r="H1857" s="1037"/>
      <c r="I1857" s="1037"/>
      <c r="J1857" s="1037"/>
      <c r="K1857" s="1037"/>
      <c r="L1857" s="1037"/>
      <c r="M1857" s="1037"/>
      <c r="N1857" s="1046"/>
      <c r="V1857" s="189"/>
      <c r="W1857" s="195"/>
      <c r="X1857" s="195"/>
      <c r="AC1857" s="195"/>
      <c r="AE1857" s="163" t="s">
        <v>3459</v>
      </c>
      <c r="AF1857" s="207"/>
    </row>
    <row r="1858" spans="1:32" s="160" customFormat="1" ht="33.75" x14ac:dyDescent="0.2">
      <c r="A1858" s="198"/>
      <c r="B1858" s="199" t="s">
        <v>430</v>
      </c>
      <c r="C1858" s="1037" t="s">
        <v>431</v>
      </c>
      <c r="D1858" s="1037"/>
      <c r="E1858" s="1037"/>
      <c r="F1858" s="1037"/>
      <c r="G1858" s="1037"/>
      <c r="H1858" s="1037"/>
      <c r="I1858" s="1037"/>
      <c r="J1858" s="1037"/>
      <c r="K1858" s="1037"/>
      <c r="L1858" s="1037"/>
      <c r="M1858" s="1037"/>
      <c r="N1858" s="1046"/>
      <c r="V1858" s="189"/>
      <c r="W1858" s="195"/>
      <c r="X1858" s="195"/>
      <c r="Y1858" s="163" t="s">
        <v>431</v>
      </c>
      <c r="AC1858" s="195"/>
      <c r="AF1858" s="207"/>
    </row>
    <row r="1859" spans="1:32" s="160" customFormat="1" ht="12" x14ac:dyDescent="0.2">
      <c r="A1859" s="198"/>
      <c r="B1859" s="199" t="s">
        <v>3134</v>
      </c>
      <c r="C1859" s="1037" t="s">
        <v>3135</v>
      </c>
      <c r="D1859" s="1037"/>
      <c r="E1859" s="1037"/>
      <c r="F1859" s="1037"/>
      <c r="G1859" s="1037"/>
      <c r="H1859" s="1037"/>
      <c r="I1859" s="1037"/>
      <c r="J1859" s="1037"/>
      <c r="K1859" s="1037"/>
      <c r="L1859" s="1037"/>
      <c r="M1859" s="1037"/>
      <c r="N1859" s="1046"/>
      <c r="V1859" s="189"/>
      <c r="W1859" s="195"/>
      <c r="X1859" s="195"/>
      <c r="Y1859" s="163" t="s">
        <v>3135</v>
      </c>
      <c r="AC1859" s="195"/>
      <c r="AF1859" s="207"/>
    </row>
    <row r="1860" spans="1:32" s="160" customFormat="1" ht="12" x14ac:dyDescent="0.2">
      <c r="A1860" s="200"/>
      <c r="B1860" s="199" t="s">
        <v>423</v>
      </c>
      <c r="C1860" s="1037" t="s">
        <v>432</v>
      </c>
      <c r="D1860" s="1037"/>
      <c r="E1860" s="1037"/>
      <c r="F1860" s="201"/>
      <c r="G1860" s="201"/>
      <c r="H1860" s="201"/>
      <c r="I1860" s="201"/>
      <c r="J1860" s="202">
        <v>1345.96</v>
      </c>
      <c r="K1860" s="201" t="s">
        <v>3136</v>
      </c>
      <c r="L1860" s="202">
        <v>79.5</v>
      </c>
      <c r="M1860" s="201"/>
      <c r="N1860" s="203"/>
      <c r="V1860" s="189"/>
      <c r="W1860" s="195"/>
      <c r="X1860" s="195"/>
      <c r="Z1860" s="163" t="s">
        <v>432</v>
      </c>
      <c r="AC1860" s="195"/>
      <c r="AF1860" s="207"/>
    </row>
    <row r="1861" spans="1:32" s="160" customFormat="1" ht="12" x14ac:dyDescent="0.2">
      <c r="A1861" s="200"/>
      <c r="B1861" s="199" t="s">
        <v>434</v>
      </c>
      <c r="C1861" s="1037" t="s">
        <v>435</v>
      </c>
      <c r="D1861" s="1037"/>
      <c r="E1861" s="1037"/>
      <c r="F1861" s="201"/>
      <c r="G1861" s="201"/>
      <c r="H1861" s="201"/>
      <c r="I1861" s="201"/>
      <c r="J1861" s="202">
        <v>117.43</v>
      </c>
      <c r="K1861" s="201" t="s">
        <v>3136</v>
      </c>
      <c r="L1861" s="202">
        <v>6.94</v>
      </c>
      <c r="M1861" s="201"/>
      <c r="N1861" s="203"/>
      <c r="V1861" s="189"/>
      <c r="W1861" s="195"/>
      <c r="X1861" s="195"/>
      <c r="Z1861" s="163" t="s">
        <v>435</v>
      </c>
      <c r="AC1861" s="195"/>
      <c r="AF1861" s="207"/>
    </row>
    <row r="1862" spans="1:32" s="160" customFormat="1" ht="12" x14ac:dyDescent="0.2">
      <c r="A1862" s="200"/>
      <c r="B1862" s="199" t="s">
        <v>437</v>
      </c>
      <c r="C1862" s="1037" t="s">
        <v>438</v>
      </c>
      <c r="D1862" s="1037"/>
      <c r="E1862" s="1037"/>
      <c r="F1862" s="201"/>
      <c r="G1862" s="201"/>
      <c r="H1862" s="201"/>
      <c r="I1862" s="201"/>
      <c r="J1862" s="202">
        <v>14.83</v>
      </c>
      <c r="K1862" s="201" t="s">
        <v>3136</v>
      </c>
      <c r="L1862" s="202">
        <v>0.88</v>
      </c>
      <c r="M1862" s="201"/>
      <c r="N1862" s="203"/>
      <c r="V1862" s="189"/>
      <c r="W1862" s="195"/>
      <c r="X1862" s="195"/>
      <c r="Z1862" s="163" t="s">
        <v>438</v>
      </c>
      <c r="AC1862" s="195"/>
      <c r="AF1862" s="207"/>
    </row>
    <row r="1863" spans="1:32" s="160" customFormat="1" ht="12" x14ac:dyDescent="0.2">
      <c r="A1863" s="200"/>
      <c r="B1863" s="199" t="s">
        <v>439</v>
      </c>
      <c r="C1863" s="1037" t="s">
        <v>440</v>
      </c>
      <c r="D1863" s="1037"/>
      <c r="E1863" s="1037"/>
      <c r="F1863" s="201"/>
      <c r="G1863" s="201"/>
      <c r="H1863" s="201"/>
      <c r="I1863" s="201"/>
      <c r="J1863" s="202">
        <v>434.65</v>
      </c>
      <c r="K1863" s="201"/>
      <c r="L1863" s="202">
        <v>19.559999999999999</v>
      </c>
      <c r="M1863" s="201"/>
      <c r="N1863" s="203"/>
      <c r="V1863" s="189"/>
      <c r="W1863" s="195"/>
      <c r="X1863" s="195"/>
      <c r="Z1863" s="163" t="s">
        <v>440</v>
      </c>
      <c r="AC1863" s="195"/>
      <c r="AF1863" s="207"/>
    </row>
    <row r="1864" spans="1:32" s="160" customFormat="1" ht="12" x14ac:dyDescent="0.2">
      <c r="A1864" s="196"/>
      <c r="B1864" s="204" t="s">
        <v>1973</v>
      </c>
      <c r="C1864" s="1048" t="s">
        <v>3157</v>
      </c>
      <c r="D1864" s="1048"/>
      <c r="E1864" s="1048"/>
      <c r="F1864" s="205" t="s">
        <v>347</v>
      </c>
      <c r="G1864" s="205" t="s">
        <v>489</v>
      </c>
      <c r="H1864" s="205"/>
      <c r="I1864" s="205" t="s">
        <v>489</v>
      </c>
      <c r="J1864" s="199"/>
      <c r="K1864" s="201"/>
      <c r="L1864" s="202"/>
      <c r="M1864" s="201"/>
      <c r="N1864" s="206"/>
      <c r="V1864" s="189"/>
      <c r="W1864" s="195"/>
      <c r="X1864" s="195"/>
      <c r="AC1864" s="195"/>
      <c r="AF1864" s="207" t="s">
        <v>3157</v>
      </c>
    </row>
    <row r="1865" spans="1:32" s="160" customFormat="1" ht="12" x14ac:dyDescent="0.2">
      <c r="A1865" s="196"/>
      <c r="B1865" s="204" t="s">
        <v>3158</v>
      </c>
      <c r="C1865" s="1048" t="s">
        <v>3159</v>
      </c>
      <c r="D1865" s="1048"/>
      <c r="E1865" s="1048"/>
      <c r="F1865" s="205" t="s">
        <v>347</v>
      </c>
      <c r="G1865" s="205" t="s">
        <v>1004</v>
      </c>
      <c r="H1865" s="205"/>
      <c r="I1865" s="205" t="s">
        <v>1856</v>
      </c>
      <c r="J1865" s="199"/>
      <c r="K1865" s="201"/>
      <c r="L1865" s="202"/>
      <c r="M1865" s="201"/>
      <c r="N1865" s="206"/>
      <c r="V1865" s="189"/>
      <c r="W1865" s="195"/>
      <c r="X1865" s="195"/>
      <c r="AC1865" s="195"/>
      <c r="AF1865" s="207" t="s">
        <v>3159</v>
      </c>
    </row>
    <row r="1866" spans="1:32" s="160" customFormat="1" ht="12" x14ac:dyDescent="0.2">
      <c r="A1866" s="196"/>
      <c r="B1866" s="204" t="s">
        <v>3161</v>
      </c>
      <c r="C1866" s="1048" t="s">
        <v>3162</v>
      </c>
      <c r="D1866" s="1048"/>
      <c r="E1866" s="1048"/>
      <c r="F1866" s="205" t="s">
        <v>1017</v>
      </c>
      <c r="G1866" s="205" t="s">
        <v>489</v>
      </c>
      <c r="H1866" s="205"/>
      <c r="I1866" s="205" t="s">
        <v>489</v>
      </c>
      <c r="J1866" s="199"/>
      <c r="K1866" s="201"/>
      <c r="L1866" s="202"/>
      <c r="M1866" s="201"/>
      <c r="N1866" s="206"/>
      <c r="V1866" s="189"/>
      <c r="W1866" s="195"/>
      <c r="X1866" s="195"/>
      <c r="AC1866" s="195"/>
      <c r="AF1866" s="207" t="s">
        <v>3162</v>
      </c>
    </row>
    <row r="1867" spans="1:32" s="160" customFormat="1" ht="12" x14ac:dyDescent="0.2">
      <c r="A1867" s="196"/>
      <c r="B1867" s="204" t="s">
        <v>3161</v>
      </c>
      <c r="C1867" s="1048" t="s">
        <v>2532</v>
      </c>
      <c r="D1867" s="1048"/>
      <c r="E1867" s="1048"/>
      <c r="F1867" s="205" t="s">
        <v>488</v>
      </c>
      <c r="G1867" s="205" t="s">
        <v>489</v>
      </c>
      <c r="H1867" s="205"/>
      <c r="I1867" s="205" t="s">
        <v>489</v>
      </c>
      <c r="J1867" s="199"/>
      <c r="K1867" s="201"/>
      <c r="L1867" s="202"/>
      <c r="M1867" s="201"/>
      <c r="N1867" s="206"/>
      <c r="V1867" s="189"/>
      <c r="W1867" s="195"/>
      <c r="X1867" s="195"/>
      <c r="AC1867" s="195"/>
      <c r="AF1867" s="207" t="s">
        <v>2532</v>
      </c>
    </row>
    <row r="1868" spans="1:32" s="160" customFormat="1" ht="12" x14ac:dyDescent="0.2">
      <c r="A1868" s="196"/>
      <c r="B1868" s="204" t="s">
        <v>3163</v>
      </c>
      <c r="C1868" s="1048" t="s">
        <v>3164</v>
      </c>
      <c r="D1868" s="1048"/>
      <c r="E1868" s="1048"/>
      <c r="F1868" s="205" t="s">
        <v>1017</v>
      </c>
      <c r="G1868" s="205" t="s">
        <v>489</v>
      </c>
      <c r="H1868" s="205"/>
      <c r="I1868" s="205" t="s">
        <v>489</v>
      </c>
      <c r="J1868" s="199"/>
      <c r="K1868" s="201"/>
      <c r="L1868" s="202"/>
      <c r="M1868" s="201"/>
      <c r="N1868" s="206"/>
      <c r="V1868" s="189"/>
      <c r="W1868" s="195"/>
      <c r="X1868" s="195"/>
      <c r="AC1868" s="195"/>
      <c r="AF1868" s="207" t="s">
        <v>3164</v>
      </c>
    </row>
    <row r="1869" spans="1:32" s="160" customFormat="1" ht="12" x14ac:dyDescent="0.2">
      <c r="A1869" s="196"/>
      <c r="B1869" s="204" t="s">
        <v>3165</v>
      </c>
      <c r="C1869" s="1048" t="s">
        <v>3166</v>
      </c>
      <c r="D1869" s="1048"/>
      <c r="E1869" s="1048"/>
      <c r="F1869" s="205" t="s">
        <v>1017</v>
      </c>
      <c r="G1869" s="205" t="s">
        <v>489</v>
      </c>
      <c r="H1869" s="205"/>
      <c r="I1869" s="205" t="s">
        <v>489</v>
      </c>
      <c r="J1869" s="199"/>
      <c r="K1869" s="201"/>
      <c r="L1869" s="202"/>
      <c r="M1869" s="201"/>
      <c r="N1869" s="206"/>
      <c r="V1869" s="189"/>
      <c r="W1869" s="195"/>
      <c r="X1869" s="195"/>
      <c r="AC1869" s="195"/>
      <c r="AF1869" s="207" t="s">
        <v>3166</v>
      </c>
    </row>
    <row r="1870" spans="1:32" s="160" customFormat="1" ht="12" x14ac:dyDescent="0.2">
      <c r="A1870" s="200"/>
      <c r="B1870" s="199"/>
      <c r="C1870" s="1037" t="s">
        <v>443</v>
      </c>
      <c r="D1870" s="1037"/>
      <c r="E1870" s="1037"/>
      <c r="F1870" s="201" t="s">
        <v>444</v>
      </c>
      <c r="G1870" s="201" t="s">
        <v>1890</v>
      </c>
      <c r="H1870" s="201" t="s">
        <v>3136</v>
      </c>
      <c r="I1870" s="201" t="s">
        <v>3460</v>
      </c>
      <c r="J1870" s="202"/>
      <c r="K1870" s="201"/>
      <c r="L1870" s="202"/>
      <c r="M1870" s="201"/>
      <c r="N1870" s="203"/>
      <c r="V1870" s="189"/>
      <c r="W1870" s="195"/>
      <c r="X1870" s="195"/>
      <c r="AA1870" s="163" t="s">
        <v>443</v>
      </c>
      <c r="AC1870" s="195"/>
      <c r="AF1870" s="207"/>
    </row>
    <row r="1871" spans="1:32" s="160" customFormat="1" ht="12" x14ac:dyDescent="0.2">
      <c r="A1871" s="200"/>
      <c r="B1871" s="199"/>
      <c r="C1871" s="1037" t="s">
        <v>447</v>
      </c>
      <c r="D1871" s="1037"/>
      <c r="E1871" s="1037"/>
      <c r="F1871" s="201" t="s">
        <v>444</v>
      </c>
      <c r="G1871" s="201" t="s">
        <v>1160</v>
      </c>
      <c r="H1871" s="201" t="s">
        <v>3136</v>
      </c>
      <c r="I1871" s="201" t="s">
        <v>3461</v>
      </c>
      <c r="J1871" s="202"/>
      <c r="K1871" s="201"/>
      <c r="L1871" s="202"/>
      <c r="M1871" s="201"/>
      <c r="N1871" s="203"/>
      <c r="V1871" s="189"/>
      <c r="W1871" s="195"/>
      <c r="X1871" s="195"/>
      <c r="AA1871" s="163" t="s">
        <v>447</v>
      </c>
      <c r="AC1871" s="195"/>
      <c r="AF1871" s="207"/>
    </row>
    <row r="1872" spans="1:32" s="160" customFormat="1" ht="12" x14ac:dyDescent="0.2">
      <c r="A1872" s="200"/>
      <c r="B1872" s="199"/>
      <c r="C1872" s="1047" t="s">
        <v>450</v>
      </c>
      <c r="D1872" s="1047"/>
      <c r="E1872" s="1047"/>
      <c r="F1872" s="208"/>
      <c r="G1872" s="208"/>
      <c r="H1872" s="208"/>
      <c r="I1872" s="208"/>
      <c r="J1872" s="209">
        <v>1898.04</v>
      </c>
      <c r="K1872" s="208"/>
      <c r="L1872" s="209">
        <v>106</v>
      </c>
      <c r="M1872" s="208"/>
      <c r="N1872" s="210"/>
      <c r="V1872" s="189"/>
      <c r="W1872" s="195"/>
      <c r="X1872" s="195"/>
      <c r="AB1872" s="163" t="s">
        <v>450</v>
      </c>
      <c r="AC1872" s="195"/>
      <c r="AF1872" s="207"/>
    </row>
    <row r="1873" spans="1:32" s="160" customFormat="1" ht="12" x14ac:dyDescent="0.2">
      <c r="A1873" s="200"/>
      <c r="B1873" s="199"/>
      <c r="C1873" s="1037" t="s">
        <v>451</v>
      </c>
      <c r="D1873" s="1037"/>
      <c r="E1873" s="1037"/>
      <c r="F1873" s="201"/>
      <c r="G1873" s="201"/>
      <c r="H1873" s="201"/>
      <c r="I1873" s="201"/>
      <c r="J1873" s="202"/>
      <c r="K1873" s="201"/>
      <c r="L1873" s="202">
        <v>80.38</v>
      </c>
      <c r="M1873" s="201"/>
      <c r="N1873" s="203"/>
      <c r="V1873" s="189"/>
      <c r="W1873" s="195"/>
      <c r="X1873" s="195"/>
      <c r="AA1873" s="163" t="s">
        <v>451</v>
      </c>
      <c r="AC1873" s="195"/>
      <c r="AF1873" s="207"/>
    </row>
    <row r="1874" spans="1:32" s="160" customFormat="1" ht="45" x14ac:dyDescent="0.2">
      <c r="A1874" s="200"/>
      <c r="B1874" s="199" t="s">
        <v>2540</v>
      </c>
      <c r="C1874" s="1037" t="s">
        <v>2541</v>
      </c>
      <c r="D1874" s="1037"/>
      <c r="E1874" s="1037"/>
      <c r="F1874" s="201" t="s">
        <v>454</v>
      </c>
      <c r="G1874" s="201" t="s">
        <v>1241</v>
      </c>
      <c r="H1874" s="201"/>
      <c r="I1874" s="201" t="s">
        <v>1241</v>
      </c>
      <c r="J1874" s="202"/>
      <c r="K1874" s="201"/>
      <c r="L1874" s="202">
        <v>97.26</v>
      </c>
      <c r="M1874" s="201"/>
      <c r="N1874" s="203"/>
      <c r="V1874" s="189"/>
      <c r="W1874" s="195"/>
      <c r="X1874" s="195"/>
      <c r="AA1874" s="163" t="s">
        <v>2541</v>
      </c>
      <c r="AC1874" s="195"/>
      <c r="AF1874" s="207"/>
    </row>
    <row r="1875" spans="1:32" s="160" customFormat="1" ht="45" x14ac:dyDescent="0.2">
      <c r="A1875" s="200"/>
      <c r="B1875" s="199" t="s">
        <v>2542</v>
      </c>
      <c r="C1875" s="1037" t="s">
        <v>2543</v>
      </c>
      <c r="D1875" s="1037"/>
      <c r="E1875" s="1037"/>
      <c r="F1875" s="201" t="s">
        <v>454</v>
      </c>
      <c r="G1875" s="201" t="s">
        <v>974</v>
      </c>
      <c r="H1875" s="201"/>
      <c r="I1875" s="201" t="s">
        <v>974</v>
      </c>
      <c r="J1875" s="202"/>
      <c r="K1875" s="201"/>
      <c r="L1875" s="202">
        <v>57.87</v>
      </c>
      <c r="M1875" s="201"/>
      <c r="N1875" s="203"/>
      <c r="V1875" s="189"/>
      <c r="W1875" s="195"/>
      <c r="X1875" s="195"/>
      <c r="AA1875" s="163" t="s">
        <v>2543</v>
      </c>
      <c r="AC1875" s="195"/>
      <c r="AF1875" s="207"/>
    </row>
    <row r="1876" spans="1:32" s="160" customFormat="1" ht="12" x14ac:dyDescent="0.2">
      <c r="A1876" s="211"/>
      <c r="B1876" s="212"/>
      <c r="C1876" s="1039" t="s">
        <v>459</v>
      </c>
      <c r="D1876" s="1039"/>
      <c r="E1876" s="1039"/>
      <c r="F1876" s="192"/>
      <c r="G1876" s="192"/>
      <c r="H1876" s="192"/>
      <c r="I1876" s="192"/>
      <c r="J1876" s="193"/>
      <c r="K1876" s="192"/>
      <c r="L1876" s="193">
        <v>261.13</v>
      </c>
      <c r="M1876" s="208"/>
      <c r="N1876" s="194"/>
      <c r="V1876" s="189"/>
      <c r="W1876" s="195"/>
      <c r="X1876" s="195"/>
      <c r="AC1876" s="195" t="s">
        <v>459</v>
      </c>
      <c r="AF1876" s="207"/>
    </row>
    <row r="1877" spans="1:32" s="160" customFormat="1" ht="22.5" x14ac:dyDescent="0.2">
      <c r="A1877" s="190" t="s">
        <v>2361</v>
      </c>
      <c r="B1877" s="191" t="s">
        <v>3246</v>
      </c>
      <c r="C1877" s="1039" t="s">
        <v>3247</v>
      </c>
      <c r="D1877" s="1039"/>
      <c r="E1877" s="1039"/>
      <c r="F1877" s="192" t="s">
        <v>347</v>
      </c>
      <c r="G1877" s="192"/>
      <c r="H1877" s="192"/>
      <c r="I1877" s="192" t="s">
        <v>1856</v>
      </c>
      <c r="J1877" s="193">
        <v>96.29</v>
      </c>
      <c r="K1877" s="192"/>
      <c r="L1877" s="193">
        <v>433.31</v>
      </c>
      <c r="M1877" s="192"/>
      <c r="N1877" s="194"/>
      <c r="V1877" s="189"/>
      <c r="W1877" s="195"/>
      <c r="X1877" s="195" t="s">
        <v>3247</v>
      </c>
      <c r="AC1877" s="195"/>
      <c r="AF1877" s="207"/>
    </row>
    <row r="1878" spans="1:32" s="160" customFormat="1" ht="12" x14ac:dyDescent="0.2">
      <c r="A1878" s="211"/>
      <c r="B1878" s="212"/>
      <c r="C1878" s="168" t="s">
        <v>462</v>
      </c>
      <c r="D1878" s="213"/>
      <c r="E1878" s="213"/>
      <c r="F1878" s="214"/>
      <c r="G1878" s="214"/>
      <c r="H1878" s="214"/>
      <c r="I1878" s="214"/>
      <c r="J1878" s="215"/>
      <c r="K1878" s="214"/>
      <c r="L1878" s="215"/>
      <c r="M1878" s="216"/>
      <c r="N1878" s="217"/>
      <c r="V1878" s="189"/>
      <c r="W1878" s="195"/>
      <c r="X1878" s="195"/>
      <c r="AC1878" s="195"/>
      <c r="AF1878" s="207"/>
    </row>
    <row r="1879" spans="1:32" s="160" customFormat="1" ht="22.5" x14ac:dyDescent="0.2">
      <c r="A1879" s="190" t="s">
        <v>2369</v>
      </c>
      <c r="B1879" s="191" t="s">
        <v>3193</v>
      </c>
      <c r="C1879" s="1039" t="s">
        <v>3194</v>
      </c>
      <c r="D1879" s="1039"/>
      <c r="E1879" s="1039"/>
      <c r="F1879" s="192" t="s">
        <v>1017</v>
      </c>
      <c r="G1879" s="192"/>
      <c r="H1879" s="192"/>
      <c r="I1879" s="192" t="s">
        <v>423</v>
      </c>
      <c r="J1879" s="193"/>
      <c r="K1879" s="192"/>
      <c r="L1879" s="193"/>
      <c r="M1879" s="192"/>
      <c r="N1879" s="194"/>
      <c r="V1879" s="189"/>
      <c r="W1879" s="195"/>
      <c r="X1879" s="195" t="s">
        <v>3194</v>
      </c>
      <c r="AC1879" s="195"/>
      <c r="AF1879" s="207"/>
    </row>
    <row r="1880" spans="1:32" s="160" customFormat="1" ht="33.75" x14ac:dyDescent="0.2">
      <c r="A1880" s="198"/>
      <c r="B1880" s="199" t="s">
        <v>430</v>
      </c>
      <c r="C1880" s="1037" t="s">
        <v>431</v>
      </c>
      <c r="D1880" s="1037"/>
      <c r="E1880" s="1037"/>
      <c r="F1880" s="1037"/>
      <c r="G1880" s="1037"/>
      <c r="H1880" s="1037"/>
      <c r="I1880" s="1037"/>
      <c r="J1880" s="1037"/>
      <c r="K1880" s="1037"/>
      <c r="L1880" s="1037"/>
      <c r="M1880" s="1037"/>
      <c r="N1880" s="1046"/>
      <c r="V1880" s="189"/>
      <c r="W1880" s="195"/>
      <c r="X1880" s="195"/>
      <c r="Y1880" s="163" t="s">
        <v>431</v>
      </c>
      <c r="AC1880" s="195"/>
      <c r="AF1880" s="207"/>
    </row>
    <row r="1881" spans="1:32" s="160" customFormat="1" ht="12" x14ac:dyDescent="0.2">
      <c r="A1881" s="198"/>
      <c r="B1881" s="199" t="s">
        <v>3134</v>
      </c>
      <c r="C1881" s="1037" t="s">
        <v>3135</v>
      </c>
      <c r="D1881" s="1037"/>
      <c r="E1881" s="1037"/>
      <c r="F1881" s="1037"/>
      <c r="G1881" s="1037"/>
      <c r="H1881" s="1037"/>
      <c r="I1881" s="1037"/>
      <c r="J1881" s="1037"/>
      <c r="K1881" s="1037"/>
      <c r="L1881" s="1037"/>
      <c r="M1881" s="1037"/>
      <c r="N1881" s="1046"/>
      <c r="V1881" s="189"/>
      <c r="W1881" s="195"/>
      <c r="X1881" s="195"/>
      <c r="Y1881" s="163" t="s">
        <v>3135</v>
      </c>
      <c r="AC1881" s="195"/>
      <c r="AF1881" s="207"/>
    </row>
    <row r="1882" spans="1:32" s="160" customFormat="1" ht="12" x14ac:dyDescent="0.2">
      <c r="A1882" s="200"/>
      <c r="B1882" s="199" t="s">
        <v>423</v>
      </c>
      <c r="C1882" s="1037" t="s">
        <v>432</v>
      </c>
      <c r="D1882" s="1037"/>
      <c r="E1882" s="1037"/>
      <c r="F1882" s="201"/>
      <c r="G1882" s="201"/>
      <c r="H1882" s="201"/>
      <c r="I1882" s="201"/>
      <c r="J1882" s="202">
        <v>9.6</v>
      </c>
      <c r="K1882" s="201" t="s">
        <v>3136</v>
      </c>
      <c r="L1882" s="202">
        <v>12.6</v>
      </c>
      <c r="M1882" s="201"/>
      <c r="N1882" s="203"/>
      <c r="V1882" s="189"/>
      <c r="W1882" s="195"/>
      <c r="X1882" s="195"/>
      <c r="Z1882" s="163" t="s">
        <v>432</v>
      </c>
      <c r="AC1882" s="195"/>
      <c r="AF1882" s="207"/>
    </row>
    <row r="1883" spans="1:32" s="160" customFormat="1" ht="12" x14ac:dyDescent="0.2">
      <c r="A1883" s="200"/>
      <c r="B1883" s="199" t="s">
        <v>434</v>
      </c>
      <c r="C1883" s="1037" t="s">
        <v>435</v>
      </c>
      <c r="D1883" s="1037"/>
      <c r="E1883" s="1037"/>
      <c r="F1883" s="201"/>
      <c r="G1883" s="201"/>
      <c r="H1883" s="201"/>
      <c r="I1883" s="201"/>
      <c r="J1883" s="202">
        <v>1.47</v>
      </c>
      <c r="K1883" s="201" t="s">
        <v>3136</v>
      </c>
      <c r="L1883" s="202">
        <v>1.93</v>
      </c>
      <c r="M1883" s="201"/>
      <c r="N1883" s="203"/>
      <c r="V1883" s="189"/>
      <c r="W1883" s="195"/>
      <c r="X1883" s="195"/>
      <c r="Z1883" s="163" t="s">
        <v>435</v>
      </c>
      <c r="AC1883" s="195"/>
      <c r="AF1883" s="207"/>
    </row>
    <row r="1884" spans="1:32" s="160" customFormat="1" ht="12" x14ac:dyDescent="0.2">
      <c r="A1884" s="200"/>
      <c r="B1884" s="199" t="s">
        <v>437</v>
      </c>
      <c r="C1884" s="1037" t="s">
        <v>438</v>
      </c>
      <c r="D1884" s="1037"/>
      <c r="E1884" s="1037"/>
      <c r="F1884" s="201"/>
      <c r="G1884" s="201"/>
      <c r="H1884" s="201"/>
      <c r="I1884" s="201"/>
      <c r="J1884" s="202">
        <v>0.12</v>
      </c>
      <c r="K1884" s="201" t="s">
        <v>3136</v>
      </c>
      <c r="L1884" s="202">
        <v>0.16</v>
      </c>
      <c r="M1884" s="201"/>
      <c r="N1884" s="203"/>
      <c r="V1884" s="189"/>
      <c r="W1884" s="195"/>
      <c r="X1884" s="195"/>
      <c r="Z1884" s="163" t="s">
        <v>438</v>
      </c>
      <c r="AC1884" s="195"/>
      <c r="AF1884" s="207"/>
    </row>
    <row r="1885" spans="1:32" s="160" customFormat="1" ht="12" x14ac:dyDescent="0.2">
      <c r="A1885" s="200"/>
      <c r="B1885" s="199" t="s">
        <v>439</v>
      </c>
      <c r="C1885" s="1037" t="s">
        <v>440</v>
      </c>
      <c r="D1885" s="1037"/>
      <c r="E1885" s="1037"/>
      <c r="F1885" s="201"/>
      <c r="G1885" s="201"/>
      <c r="H1885" s="201"/>
      <c r="I1885" s="201"/>
      <c r="J1885" s="202">
        <v>4.0999999999999996</v>
      </c>
      <c r="K1885" s="201"/>
      <c r="L1885" s="202">
        <v>4.0999999999999996</v>
      </c>
      <c r="M1885" s="201"/>
      <c r="N1885" s="203"/>
      <c r="V1885" s="189"/>
      <c r="W1885" s="195"/>
      <c r="X1885" s="195"/>
      <c r="Z1885" s="163" t="s">
        <v>440</v>
      </c>
      <c r="AC1885" s="195"/>
      <c r="AF1885" s="207"/>
    </row>
    <row r="1886" spans="1:32" s="160" customFormat="1" ht="12" x14ac:dyDescent="0.2">
      <c r="A1886" s="196"/>
      <c r="B1886" s="204" t="s">
        <v>3196</v>
      </c>
      <c r="C1886" s="1048" t="s">
        <v>3197</v>
      </c>
      <c r="D1886" s="1048"/>
      <c r="E1886" s="1048"/>
      <c r="F1886" s="205" t="s">
        <v>1017</v>
      </c>
      <c r="G1886" s="205" t="s">
        <v>423</v>
      </c>
      <c r="H1886" s="205"/>
      <c r="I1886" s="205" t="s">
        <v>423</v>
      </c>
      <c r="J1886" s="199"/>
      <c r="K1886" s="201"/>
      <c r="L1886" s="202"/>
      <c r="M1886" s="201"/>
      <c r="N1886" s="206"/>
      <c r="V1886" s="189"/>
      <c r="W1886" s="195"/>
      <c r="X1886" s="195"/>
      <c r="AC1886" s="195"/>
      <c r="AF1886" s="207" t="s">
        <v>3197</v>
      </c>
    </row>
    <row r="1887" spans="1:32" s="160" customFormat="1" ht="12" x14ac:dyDescent="0.2">
      <c r="A1887" s="200"/>
      <c r="B1887" s="199"/>
      <c r="C1887" s="1037" t="s">
        <v>443</v>
      </c>
      <c r="D1887" s="1037"/>
      <c r="E1887" s="1037"/>
      <c r="F1887" s="201" t="s">
        <v>444</v>
      </c>
      <c r="G1887" s="201" t="s">
        <v>3198</v>
      </c>
      <c r="H1887" s="201" t="s">
        <v>3136</v>
      </c>
      <c r="I1887" s="201" t="s">
        <v>3309</v>
      </c>
      <c r="J1887" s="202"/>
      <c r="K1887" s="201"/>
      <c r="L1887" s="202"/>
      <c r="M1887" s="201"/>
      <c r="N1887" s="203"/>
      <c r="V1887" s="189"/>
      <c r="W1887" s="195"/>
      <c r="X1887" s="195"/>
      <c r="AA1887" s="163" t="s">
        <v>443</v>
      </c>
      <c r="AC1887" s="195"/>
      <c r="AF1887" s="207"/>
    </row>
    <row r="1888" spans="1:32" s="160" customFormat="1" ht="12" x14ac:dyDescent="0.2">
      <c r="A1888" s="200"/>
      <c r="B1888" s="199"/>
      <c r="C1888" s="1037" t="s">
        <v>447</v>
      </c>
      <c r="D1888" s="1037"/>
      <c r="E1888" s="1037"/>
      <c r="F1888" s="201" t="s">
        <v>444</v>
      </c>
      <c r="G1888" s="201" t="s">
        <v>2649</v>
      </c>
      <c r="H1888" s="201" t="s">
        <v>3136</v>
      </c>
      <c r="I1888" s="201" t="s">
        <v>3297</v>
      </c>
      <c r="J1888" s="202"/>
      <c r="K1888" s="201"/>
      <c r="L1888" s="202"/>
      <c r="M1888" s="201"/>
      <c r="N1888" s="203"/>
      <c r="V1888" s="189"/>
      <c r="W1888" s="195"/>
      <c r="X1888" s="195"/>
      <c r="AA1888" s="163" t="s">
        <v>447</v>
      </c>
      <c r="AC1888" s="195"/>
      <c r="AF1888" s="207"/>
    </row>
    <row r="1889" spans="1:32" s="160" customFormat="1" ht="12" x14ac:dyDescent="0.2">
      <c r="A1889" s="200"/>
      <c r="B1889" s="199"/>
      <c r="C1889" s="1047" t="s">
        <v>450</v>
      </c>
      <c r="D1889" s="1047"/>
      <c r="E1889" s="1047"/>
      <c r="F1889" s="208"/>
      <c r="G1889" s="208"/>
      <c r="H1889" s="208"/>
      <c r="I1889" s="208"/>
      <c r="J1889" s="209">
        <v>15.17</v>
      </c>
      <c r="K1889" s="208"/>
      <c r="L1889" s="209">
        <v>18.63</v>
      </c>
      <c r="M1889" s="208"/>
      <c r="N1889" s="210"/>
      <c r="V1889" s="189"/>
      <c r="W1889" s="195"/>
      <c r="X1889" s="195"/>
      <c r="AB1889" s="163" t="s">
        <v>450</v>
      </c>
      <c r="AC1889" s="195"/>
      <c r="AF1889" s="207"/>
    </row>
    <row r="1890" spans="1:32" s="160" customFormat="1" ht="12" x14ac:dyDescent="0.2">
      <c r="A1890" s="200"/>
      <c r="B1890" s="199"/>
      <c r="C1890" s="1037" t="s">
        <v>451</v>
      </c>
      <c r="D1890" s="1037"/>
      <c r="E1890" s="1037"/>
      <c r="F1890" s="201"/>
      <c r="G1890" s="201"/>
      <c r="H1890" s="201"/>
      <c r="I1890" s="201"/>
      <c r="J1890" s="202"/>
      <c r="K1890" s="201"/>
      <c r="L1890" s="202">
        <v>12.76</v>
      </c>
      <c r="M1890" s="201"/>
      <c r="N1890" s="203"/>
      <c r="V1890" s="189"/>
      <c r="W1890" s="195"/>
      <c r="X1890" s="195"/>
      <c r="AA1890" s="163" t="s">
        <v>451</v>
      </c>
      <c r="AC1890" s="195"/>
      <c r="AF1890" s="207"/>
    </row>
    <row r="1891" spans="1:32" s="160" customFormat="1" ht="45" x14ac:dyDescent="0.2">
      <c r="A1891" s="200"/>
      <c r="B1891" s="199" t="s">
        <v>2540</v>
      </c>
      <c r="C1891" s="1037" t="s">
        <v>2541</v>
      </c>
      <c r="D1891" s="1037"/>
      <c r="E1891" s="1037"/>
      <c r="F1891" s="201" t="s">
        <v>454</v>
      </c>
      <c r="G1891" s="201" t="s">
        <v>1241</v>
      </c>
      <c r="H1891" s="201"/>
      <c r="I1891" s="201" t="s">
        <v>1241</v>
      </c>
      <c r="J1891" s="202"/>
      <c r="K1891" s="201"/>
      <c r="L1891" s="202">
        <v>15.44</v>
      </c>
      <c r="M1891" s="201"/>
      <c r="N1891" s="203"/>
      <c r="V1891" s="189"/>
      <c r="W1891" s="195"/>
      <c r="X1891" s="195"/>
      <c r="AA1891" s="163" t="s">
        <v>2541</v>
      </c>
      <c r="AC1891" s="195"/>
      <c r="AF1891" s="207"/>
    </row>
    <row r="1892" spans="1:32" s="160" customFormat="1" ht="45" x14ac:dyDescent="0.2">
      <c r="A1892" s="200"/>
      <c r="B1892" s="199" t="s">
        <v>2542</v>
      </c>
      <c r="C1892" s="1037" t="s">
        <v>2543</v>
      </c>
      <c r="D1892" s="1037"/>
      <c r="E1892" s="1037"/>
      <c r="F1892" s="201" t="s">
        <v>454</v>
      </c>
      <c r="G1892" s="201" t="s">
        <v>974</v>
      </c>
      <c r="H1892" s="201"/>
      <c r="I1892" s="201" t="s">
        <v>974</v>
      </c>
      <c r="J1892" s="202"/>
      <c r="K1892" s="201"/>
      <c r="L1892" s="202">
        <v>9.19</v>
      </c>
      <c r="M1892" s="201"/>
      <c r="N1892" s="203"/>
      <c r="V1892" s="189"/>
      <c r="W1892" s="195"/>
      <c r="X1892" s="195"/>
      <c r="AA1892" s="163" t="s">
        <v>2543</v>
      </c>
      <c r="AC1892" s="195"/>
      <c r="AF1892" s="207"/>
    </row>
    <row r="1893" spans="1:32" s="160" customFormat="1" ht="12" x14ac:dyDescent="0.2">
      <c r="A1893" s="211"/>
      <c r="B1893" s="212"/>
      <c r="C1893" s="1039" t="s">
        <v>459</v>
      </c>
      <c r="D1893" s="1039"/>
      <c r="E1893" s="1039"/>
      <c r="F1893" s="192"/>
      <c r="G1893" s="192"/>
      <c r="H1893" s="192"/>
      <c r="I1893" s="192"/>
      <c r="J1893" s="193"/>
      <c r="K1893" s="192"/>
      <c r="L1893" s="193">
        <v>43.26</v>
      </c>
      <c r="M1893" s="208"/>
      <c r="N1893" s="194"/>
      <c r="V1893" s="189"/>
      <c r="W1893" s="195"/>
      <c r="X1893" s="195"/>
      <c r="AC1893" s="195" t="s">
        <v>459</v>
      </c>
      <c r="AF1893" s="207"/>
    </row>
    <row r="1894" spans="1:32" s="160" customFormat="1" ht="33.75" x14ac:dyDescent="0.2">
      <c r="A1894" s="190" t="s">
        <v>2370</v>
      </c>
      <c r="B1894" s="191" t="s">
        <v>3618</v>
      </c>
      <c r="C1894" s="1039" t="s">
        <v>3619</v>
      </c>
      <c r="D1894" s="1039"/>
      <c r="E1894" s="1039"/>
      <c r="F1894" s="192" t="s">
        <v>1017</v>
      </c>
      <c r="G1894" s="192"/>
      <c r="H1894" s="192"/>
      <c r="I1894" s="192" t="s">
        <v>423</v>
      </c>
      <c r="J1894" s="193">
        <v>177.83</v>
      </c>
      <c r="K1894" s="192"/>
      <c r="L1894" s="193">
        <v>177.83</v>
      </c>
      <c r="M1894" s="192"/>
      <c r="N1894" s="194"/>
      <c r="V1894" s="189"/>
      <c r="W1894" s="195"/>
      <c r="X1894" s="195" t="s">
        <v>3619</v>
      </c>
      <c r="AC1894" s="195"/>
      <c r="AF1894" s="207"/>
    </row>
    <row r="1895" spans="1:32" s="160" customFormat="1" ht="12" x14ac:dyDescent="0.2">
      <c r="A1895" s="211"/>
      <c r="B1895" s="212"/>
      <c r="C1895" s="168" t="s">
        <v>462</v>
      </c>
      <c r="D1895" s="213"/>
      <c r="E1895" s="213"/>
      <c r="F1895" s="214"/>
      <c r="G1895" s="214"/>
      <c r="H1895" s="214"/>
      <c r="I1895" s="214"/>
      <c r="J1895" s="215"/>
      <c r="K1895" s="214"/>
      <c r="L1895" s="215"/>
      <c r="M1895" s="216"/>
      <c r="N1895" s="217"/>
      <c r="V1895" s="189"/>
      <c r="W1895" s="195"/>
      <c r="X1895" s="195"/>
      <c r="AC1895" s="195"/>
      <c r="AF1895" s="207"/>
    </row>
    <row r="1896" spans="1:32" s="160" customFormat="1" ht="33.75" x14ac:dyDescent="0.2">
      <c r="A1896" s="190" t="s">
        <v>2377</v>
      </c>
      <c r="B1896" s="191" t="s">
        <v>3208</v>
      </c>
      <c r="C1896" s="1039" t="s">
        <v>3209</v>
      </c>
      <c r="D1896" s="1039"/>
      <c r="E1896" s="1039"/>
      <c r="F1896" s="192" t="s">
        <v>532</v>
      </c>
      <c r="G1896" s="192"/>
      <c r="H1896" s="192"/>
      <c r="I1896" s="192" t="s">
        <v>935</v>
      </c>
      <c r="J1896" s="193"/>
      <c r="K1896" s="192"/>
      <c r="L1896" s="193"/>
      <c r="M1896" s="192"/>
      <c r="N1896" s="194"/>
      <c r="V1896" s="189"/>
      <c r="W1896" s="195"/>
      <c r="X1896" s="195" t="s">
        <v>3209</v>
      </c>
      <c r="AC1896" s="195"/>
      <c r="AF1896" s="207"/>
    </row>
    <row r="1897" spans="1:32" s="160" customFormat="1" ht="12" x14ac:dyDescent="0.2">
      <c r="A1897" s="196"/>
      <c r="B1897" s="197"/>
      <c r="C1897" s="1037" t="s">
        <v>2860</v>
      </c>
      <c r="D1897" s="1037"/>
      <c r="E1897" s="1037"/>
      <c r="F1897" s="1037"/>
      <c r="G1897" s="1037"/>
      <c r="H1897" s="1037"/>
      <c r="I1897" s="1037"/>
      <c r="J1897" s="1037"/>
      <c r="K1897" s="1037"/>
      <c r="L1897" s="1037"/>
      <c r="M1897" s="1037"/>
      <c r="N1897" s="1046"/>
      <c r="V1897" s="189"/>
      <c r="W1897" s="195"/>
      <c r="X1897" s="195"/>
      <c r="AC1897" s="195"/>
      <c r="AE1897" s="163" t="s">
        <v>2860</v>
      </c>
      <c r="AF1897" s="207"/>
    </row>
    <row r="1898" spans="1:32" s="160" customFormat="1" ht="33.75" x14ac:dyDescent="0.2">
      <c r="A1898" s="198"/>
      <c r="B1898" s="199" t="s">
        <v>430</v>
      </c>
      <c r="C1898" s="1037" t="s">
        <v>431</v>
      </c>
      <c r="D1898" s="1037"/>
      <c r="E1898" s="1037"/>
      <c r="F1898" s="1037"/>
      <c r="G1898" s="1037"/>
      <c r="H1898" s="1037"/>
      <c r="I1898" s="1037"/>
      <c r="J1898" s="1037"/>
      <c r="K1898" s="1037"/>
      <c r="L1898" s="1037"/>
      <c r="M1898" s="1037"/>
      <c r="N1898" s="1046"/>
      <c r="V1898" s="189"/>
      <c r="W1898" s="195"/>
      <c r="X1898" s="195"/>
      <c r="Y1898" s="163" t="s">
        <v>431</v>
      </c>
      <c r="AC1898" s="195"/>
      <c r="AF1898" s="207"/>
    </row>
    <row r="1899" spans="1:32" s="160" customFormat="1" ht="12" x14ac:dyDescent="0.2">
      <c r="A1899" s="200"/>
      <c r="B1899" s="199" t="s">
        <v>423</v>
      </c>
      <c r="C1899" s="1037" t="s">
        <v>432</v>
      </c>
      <c r="D1899" s="1037"/>
      <c r="E1899" s="1037"/>
      <c r="F1899" s="201"/>
      <c r="G1899" s="201"/>
      <c r="H1899" s="201"/>
      <c r="I1899" s="201"/>
      <c r="J1899" s="202">
        <v>259.2</v>
      </c>
      <c r="K1899" s="201" t="s">
        <v>436</v>
      </c>
      <c r="L1899" s="202">
        <v>12.96</v>
      </c>
      <c r="M1899" s="201"/>
      <c r="N1899" s="203"/>
      <c r="V1899" s="189"/>
      <c r="W1899" s="195"/>
      <c r="X1899" s="195"/>
      <c r="Z1899" s="163" t="s">
        <v>432</v>
      </c>
      <c r="AC1899" s="195"/>
      <c r="AF1899" s="207"/>
    </row>
    <row r="1900" spans="1:32" s="160" customFormat="1" ht="12" x14ac:dyDescent="0.2">
      <c r="A1900" s="200"/>
      <c r="B1900" s="199" t="s">
        <v>434</v>
      </c>
      <c r="C1900" s="1037" t="s">
        <v>435</v>
      </c>
      <c r="D1900" s="1037"/>
      <c r="E1900" s="1037"/>
      <c r="F1900" s="201"/>
      <c r="G1900" s="201"/>
      <c r="H1900" s="201"/>
      <c r="I1900" s="201"/>
      <c r="J1900" s="202">
        <v>37.880000000000003</v>
      </c>
      <c r="K1900" s="201" t="s">
        <v>436</v>
      </c>
      <c r="L1900" s="202">
        <v>1.89</v>
      </c>
      <c r="M1900" s="201"/>
      <c r="N1900" s="203"/>
      <c r="V1900" s="189"/>
      <c r="W1900" s="195"/>
      <c r="X1900" s="195"/>
      <c r="Z1900" s="163" t="s">
        <v>435</v>
      </c>
      <c r="AC1900" s="195"/>
      <c r="AF1900" s="207"/>
    </row>
    <row r="1901" spans="1:32" s="160" customFormat="1" ht="12" x14ac:dyDescent="0.2">
      <c r="A1901" s="200"/>
      <c r="B1901" s="199" t="s">
        <v>437</v>
      </c>
      <c r="C1901" s="1037" t="s">
        <v>438</v>
      </c>
      <c r="D1901" s="1037"/>
      <c r="E1901" s="1037"/>
      <c r="F1901" s="201"/>
      <c r="G1901" s="201"/>
      <c r="H1901" s="201"/>
      <c r="I1901" s="201"/>
      <c r="J1901" s="202">
        <v>4.99</v>
      </c>
      <c r="K1901" s="201" t="s">
        <v>436</v>
      </c>
      <c r="L1901" s="202">
        <v>0.25</v>
      </c>
      <c r="M1901" s="201"/>
      <c r="N1901" s="203"/>
      <c r="V1901" s="189"/>
      <c r="W1901" s="195"/>
      <c r="X1901" s="195"/>
      <c r="Z1901" s="163" t="s">
        <v>438</v>
      </c>
      <c r="AC1901" s="195"/>
      <c r="AF1901" s="207"/>
    </row>
    <row r="1902" spans="1:32" s="160" customFormat="1" ht="12" x14ac:dyDescent="0.2">
      <c r="A1902" s="200"/>
      <c r="B1902" s="199" t="s">
        <v>439</v>
      </c>
      <c r="C1902" s="1037" t="s">
        <v>440</v>
      </c>
      <c r="D1902" s="1037"/>
      <c r="E1902" s="1037"/>
      <c r="F1902" s="201"/>
      <c r="G1902" s="201"/>
      <c r="H1902" s="201"/>
      <c r="I1902" s="201"/>
      <c r="J1902" s="202">
        <v>505.36</v>
      </c>
      <c r="K1902" s="201"/>
      <c r="L1902" s="202">
        <v>20.21</v>
      </c>
      <c r="M1902" s="201"/>
      <c r="N1902" s="203"/>
      <c r="V1902" s="189"/>
      <c r="W1902" s="195"/>
      <c r="X1902" s="195"/>
      <c r="Z1902" s="163" t="s">
        <v>440</v>
      </c>
      <c r="AC1902" s="195"/>
      <c r="AF1902" s="207"/>
    </row>
    <row r="1903" spans="1:32" s="160" customFormat="1" ht="12" x14ac:dyDescent="0.2">
      <c r="A1903" s="196"/>
      <c r="B1903" s="204" t="s">
        <v>1606</v>
      </c>
      <c r="C1903" s="1048" t="s">
        <v>1607</v>
      </c>
      <c r="D1903" s="1048"/>
      <c r="E1903" s="1048"/>
      <c r="F1903" s="205" t="s">
        <v>347</v>
      </c>
      <c r="G1903" s="205" t="s">
        <v>1188</v>
      </c>
      <c r="H1903" s="205"/>
      <c r="I1903" s="205" t="s">
        <v>2637</v>
      </c>
      <c r="J1903" s="199"/>
      <c r="K1903" s="201"/>
      <c r="L1903" s="202"/>
      <c r="M1903" s="201"/>
      <c r="N1903" s="206"/>
      <c r="V1903" s="189"/>
      <c r="W1903" s="195"/>
      <c r="X1903" s="195"/>
      <c r="AC1903" s="195"/>
      <c r="AF1903" s="207" t="s">
        <v>1607</v>
      </c>
    </row>
    <row r="1904" spans="1:32" s="160" customFormat="1" ht="12" x14ac:dyDescent="0.2">
      <c r="A1904" s="200"/>
      <c r="B1904" s="199"/>
      <c r="C1904" s="1037" t="s">
        <v>443</v>
      </c>
      <c r="D1904" s="1037"/>
      <c r="E1904" s="1037"/>
      <c r="F1904" s="201" t="s">
        <v>444</v>
      </c>
      <c r="G1904" s="201" t="s">
        <v>162</v>
      </c>
      <c r="H1904" s="201" t="s">
        <v>436</v>
      </c>
      <c r="I1904" s="201" t="s">
        <v>665</v>
      </c>
      <c r="J1904" s="202"/>
      <c r="K1904" s="201"/>
      <c r="L1904" s="202"/>
      <c r="M1904" s="201"/>
      <c r="N1904" s="203"/>
      <c r="V1904" s="189"/>
      <c r="W1904" s="195"/>
      <c r="X1904" s="195"/>
      <c r="AA1904" s="163" t="s">
        <v>443</v>
      </c>
      <c r="AC1904" s="195"/>
      <c r="AF1904" s="207"/>
    </row>
    <row r="1905" spans="1:32" s="160" customFormat="1" ht="12" x14ac:dyDescent="0.2">
      <c r="A1905" s="200"/>
      <c r="B1905" s="199"/>
      <c r="C1905" s="1037" t="s">
        <v>447</v>
      </c>
      <c r="D1905" s="1037"/>
      <c r="E1905" s="1037"/>
      <c r="F1905" s="201" t="s">
        <v>444</v>
      </c>
      <c r="G1905" s="201" t="s">
        <v>3212</v>
      </c>
      <c r="H1905" s="201" t="s">
        <v>436</v>
      </c>
      <c r="I1905" s="201" t="s">
        <v>3462</v>
      </c>
      <c r="J1905" s="202"/>
      <c r="K1905" s="201"/>
      <c r="L1905" s="202"/>
      <c r="M1905" s="201"/>
      <c r="N1905" s="203"/>
      <c r="V1905" s="189"/>
      <c r="W1905" s="195"/>
      <c r="X1905" s="195"/>
      <c r="AA1905" s="163" t="s">
        <v>447</v>
      </c>
      <c r="AC1905" s="195"/>
      <c r="AF1905" s="207"/>
    </row>
    <row r="1906" spans="1:32" s="160" customFormat="1" ht="12" x14ac:dyDescent="0.2">
      <c r="A1906" s="200"/>
      <c r="B1906" s="199"/>
      <c r="C1906" s="1047" t="s">
        <v>450</v>
      </c>
      <c r="D1906" s="1047"/>
      <c r="E1906" s="1047"/>
      <c r="F1906" s="208"/>
      <c r="G1906" s="208"/>
      <c r="H1906" s="208"/>
      <c r="I1906" s="208"/>
      <c r="J1906" s="209">
        <v>802.44</v>
      </c>
      <c r="K1906" s="208"/>
      <c r="L1906" s="209">
        <v>35.06</v>
      </c>
      <c r="M1906" s="208"/>
      <c r="N1906" s="210"/>
      <c r="V1906" s="189"/>
      <c r="W1906" s="195"/>
      <c r="X1906" s="195"/>
      <c r="AB1906" s="163" t="s">
        <v>450</v>
      </c>
      <c r="AC1906" s="195"/>
      <c r="AF1906" s="207"/>
    </row>
    <row r="1907" spans="1:32" s="160" customFormat="1" ht="12" x14ac:dyDescent="0.2">
      <c r="A1907" s="200"/>
      <c r="B1907" s="199"/>
      <c r="C1907" s="1037" t="s">
        <v>451</v>
      </c>
      <c r="D1907" s="1037"/>
      <c r="E1907" s="1037"/>
      <c r="F1907" s="201"/>
      <c r="G1907" s="201"/>
      <c r="H1907" s="201"/>
      <c r="I1907" s="201"/>
      <c r="J1907" s="202"/>
      <c r="K1907" s="201"/>
      <c r="L1907" s="202">
        <v>13.21</v>
      </c>
      <c r="M1907" s="201"/>
      <c r="N1907" s="203"/>
      <c r="V1907" s="189"/>
      <c r="W1907" s="195"/>
      <c r="X1907" s="195"/>
      <c r="AA1907" s="163" t="s">
        <v>451</v>
      </c>
      <c r="AC1907" s="195"/>
      <c r="AF1907" s="207"/>
    </row>
    <row r="1908" spans="1:32" s="160" customFormat="1" ht="22.5" x14ac:dyDescent="0.2">
      <c r="A1908" s="200"/>
      <c r="B1908" s="199" t="s">
        <v>556</v>
      </c>
      <c r="C1908" s="1037" t="s">
        <v>557</v>
      </c>
      <c r="D1908" s="1037"/>
      <c r="E1908" s="1037"/>
      <c r="F1908" s="201" t="s">
        <v>454</v>
      </c>
      <c r="G1908" s="201" t="s">
        <v>558</v>
      </c>
      <c r="H1908" s="201"/>
      <c r="I1908" s="201" t="s">
        <v>558</v>
      </c>
      <c r="J1908" s="202"/>
      <c r="K1908" s="201"/>
      <c r="L1908" s="202">
        <v>12.81</v>
      </c>
      <c r="M1908" s="201"/>
      <c r="N1908" s="203"/>
      <c r="V1908" s="189"/>
      <c r="W1908" s="195"/>
      <c r="X1908" s="195"/>
      <c r="AA1908" s="163" t="s">
        <v>557</v>
      </c>
      <c r="AC1908" s="195"/>
      <c r="AF1908" s="207"/>
    </row>
    <row r="1909" spans="1:32" s="160" customFormat="1" ht="22.5" x14ac:dyDescent="0.2">
      <c r="A1909" s="200"/>
      <c r="B1909" s="199" t="s">
        <v>559</v>
      </c>
      <c r="C1909" s="1037" t="s">
        <v>560</v>
      </c>
      <c r="D1909" s="1037"/>
      <c r="E1909" s="1037"/>
      <c r="F1909" s="201" t="s">
        <v>454</v>
      </c>
      <c r="G1909" s="201" t="s">
        <v>561</v>
      </c>
      <c r="H1909" s="201"/>
      <c r="I1909" s="201" t="s">
        <v>561</v>
      </c>
      <c r="J1909" s="202"/>
      <c r="K1909" s="201"/>
      <c r="L1909" s="202">
        <v>7.27</v>
      </c>
      <c r="M1909" s="201"/>
      <c r="N1909" s="203"/>
      <c r="V1909" s="189"/>
      <c r="W1909" s="195"/>
      <c r="X1909" s="195"/>
      <c r="AA1909" s="163" t="s">
        <v>560</v>
      </c>
      <c r="AC1909" s="195"/>
      <c r="AF1909" s="207"/>
    </row>
    <row r="1910" spans="1:32" s="160" customFormat="1" ht="12" x14ac:dyDescent="0.2">
      <c r="A1910" s="211"/>
      <c r="B1910" s="212"/>
      <c r="C1910" s="1039" t="s">
        <v>459</v>
      </c>
      <c r="D1910" s="1039"/>
      <c r="E1910" s="1039"/>
      <c r="F1910" s="192"/>
      <c r="G1910" s="192"/>
      <c r="H1910" s="192"/>
      <c r="I1910" s="192"/>
      <c r="J1910" s="193"/>
      <c r="K1910" s="192"/>
      <c r="L1910" s="193">
        <v>55.14</v>
      </c>
      <c r="M1910" s="208"/>
      <c r="N1910" s="194"/>
      <c r="V1910" s="189"/>
      <c r="W1910" s="195"/>
      <c r="X1910" s="195"/>
      <c r="AC1910" s="195" t="s">
        <v>459</v>
      </c>
      <c r="AF1910" s="207"/>
    </row>
    <row r="1911" spans="1:32" s="160" customFormat="1" ht="22.5" x14ac:dyDescent="0.2">
      <c r="A1911" s="190" t="s">
        <v>2378</v>
      </c>
      <c r="B1911" s="191" t="s">
        <v>3224</v>
      </c>
      <c r="C1911" s="1039" t="s">
        <v>3225</v>
      </c>
      <c r="D1911" s="1039"/>
      <c r="E1911" s="1039"/>
      <c r="F1911" s="192" t="s">
        <v>411</v>
      </c>
      <c r="G1911" s="192"/>
      <c r="H1911" s="192"/>
      <c r="I1911" s="192" t="s">
        <v>3463</v>
      </c>
      <c r="J1911" s="193">
        <v>1412.5</v>
      </c>
      <c r="K1911" s="192"/>
      <c r="L1911" s="193">
        <v>-0.71</v>
      </c>
      <c r="M1911" s="192"/>
      <c r="N1911" s="194"/>
      <c r="V1911" s="189"/>
      <c r="W1911" s="195"/>
      <c r="X1911" s="195" t="s">
        <v>3225</v>
      </c>
      <c r="AC1911" s="195"/>
      <c r="AF1911" s="207"/>
    </row>
    <row r="1912" spans="1:32" s="160" customFormat="1" ht="12" x14ac:dyDescent="0.2">
      <c r="A1912" s="211"/>
      <c r="B1912" s="212"/>
      <c r="C1912" s="168" t="s">
        <v>462</v>
      </c>
      <c r="D1912" s="213"/>
      <c r="E1912" s="213"/>
      <c r="F1912" s="214"/>
      <c r="G1912" s="214"/>
      <c r="H1912" s="214"/>
      <c r="I1912" s="214"/>
      <c r="J1912" s="215"/>
      <c r="K1912" s="214"/>
      <c r="L1912" s="215"/>
      <c r="M1912" s="216"/>
      <c r="N1912" s="217"/>
      <c r="V1912" s="189"/>
      <c r="W1912" s="195"/>
      <c r="X1912" s="195"/>
      <c r="AC1912" s="195"/>
      <c r="AF1912" s="207"/>
    </row>
    <row r="1913" spans="1:32" s="160" customFormat="1" ht="22.5" x14ac:dyDescent="0.2">
      <c r="A1913" s="190" t="s">
        <v>2387</v>
      </c>
      <c r="B1913" s="191" t="s">
        <v>3221</v>
      </c>
      <c r="C1913" s="1039" t="s">
        <v>3222</v>
      </c>
      <c r="D1913" s="1039"/>
      <c r="E1913" s="1039"/>
      <c r="F1913" s="192" t="s">
        <v>411</v>
      </c>
      <c r="G1913" s="192"/>
      <c r="H1913" s="192"/>
      <c r="I1913" s="192" t="s">
        <v>3464</v>
      </c>
      <c r="J1913" s="193">
        <v>3960</v>
      </c>
      <c r="K1913" s="192"/>
      <c r="L1913" s="193">
        <v>-4.75</v>
      </c>
      <c r="M1913" s="192"/>
      <c r="N1913" s="194"/>
      <c r="V1913" s="189"/>
      <c r="W1913" s="195"/>
      <c r="X1913" s="195" t="s">
        <v>3222</v>
      </c>
      <c r="AC1913" s="195"/>
      <c r="AF1913" s="207"/>
    </row>
    <row r="1914" spans="1:32" s="160" customFormat="1" ht="12" x14ac:dyDescent="0.2">
      <c r="A1914" s="211"/>
      <c r="B1914" s="212"/>
      <c r="C1914" s="168" t="s">
        <v>462</v>
      </c>
      <c r="D1914" s="213"/>
      <c r="E1914" s="213"/>
      <c r="F1914" s="214"/>
      <c r="G1914" s="214"/>
      <c r="H1914" s="214"/>
      <c r="I1914" s="214"/>
      <c r="J1914" s="215"/>
      <c r="K1914" s="214"/>
      <c r="L1914" s="215"/>
      <c r="M1914" s="216"/>
      <c r="N1914" s="217"/>
      <c r="V1914" s="189"/>
      <c r="W1914" s="195"/>
      <c r="X1914" s="195"/>
      <c r="AC1914" s="195"/>
      <c r="AF1914" s="207"/>
    </row>
    <row r="1915" spans="1:32" s="160" customFormat="1" ht="22.5" x14ac:dyDescent="0.2">
      <c r="A1915" s="190" t="s">
        <v>2388</v>
      </c>
      <c r="B1915" s="191" t="s">
        <v>3218</v>
      </c>
      <c r="C1915" s="1039" t="s">
        <v>3219</v>
      </c>
      <c r="D1915" s="1039"/>
      <c r="E1915" s="1039"/>
      <c r="F1915" s="192" t="s">
        <v>411</v>
      </c>
      <c r="G1915" s="192"/>
      <c r="H1915" s="192"/>
      <c r="I1915" s="192" t="s">
        <v>3465</v>
      </c>
      <c r="J1915" s="193">
        <v>7590</v>
      </c>
      <c r="K1915" s="192"/>
      <c r="L1915" s="193">
        <v>-14.27</v>
      </c>
      <c r="M1915" s="192"/>
      <c r="N1915" s="194"/>
      <c r="V1915" s="189"/>
      <c r="W1915" s="195"/>
      <c r="X1915" s="195" t="s">
        <v>3219</v>
      </c>
      <c r="AC1915" s="195"/>
      <c r="AF1915" s="207"/>
    </row>
    <row r="1916" spans="1:32" s="160" customFormat="1" ht="12" x14ac:dyDescent="0.2">
      <c r="A1916" s="211"/>
      <c r="B1916" s="212"/>
      <c r="C1916" s="168" t="s">
        <v>462</v>
      </c>
      <c r="D1916" s="213"/>
      <c r="E1916" s="213"/>
      <c r="F1916" s="214"/>
      <c r="G1916" s="214"/>
      <c r="H1916" s="214"/>
      <c r="I1916" s="214"/>
      <c r="J1916" s="215"/>
      <c r="K1916" s="214"/>
      <c r="L1916" s="215"/>
      <c r="M1916" s="216"/>
      <c r="N1916" s="217"/>
      <c r="V1916" s="189"/>
      <c r="W1916" s="195"/>
      <c r="X1916" s="195"/>
      <c r="AC1916" s="195"/>
      <c r="AF1916" s="207"/>
    </row>
    <row r="1917" spans="1:32" s="160" customFormat="1" ht="12" x14ac:dyDescent="0.2">
      <c r="A1917" s="190" t="s">
        <v>2389</v>
      </c>
      <c r="B1917" s="191" t="s">
        <v>3214</v>
      </c>
      <c r="C1917" s="1039" t="s">
        <v>3215</v>
      </c>
      <c r="D1917" s="1039"/>
      <c r="E1917" s="1039"/>
      <c r="F1917" s="192" t="s">
        <v>411</v>
      </c>
      <c r="G1917" s="192"/>
      <c r="H1917" s="192"/>
      <c r="I1917" s="192" t="s">
        <v>3466</v>
      </c>
      <c r="J1917" s="193">
        <v>9550.01</v>
      </c>
      <c r="K1917" s="192"/>
      <c r="L1917" s="193">
        <v>-0.48</v>
      </c>
      <c r="M1917" s="192"/>
      <c r="N1917" s="194"/>
      <c r="V1917" s="189"/>
      <c r="W1917" s="195"/>
      <c r="X1917" s="195" t="s">
        <v>3215</v>
      </c>
      <c r="AC1917" s="195"/>
      <c r="AF1917" s="207"/>
    </row>
    <row r="1918" spans="1:32" s="160" customFormat="1" ht="12" x14ac:dyDescent="0.2">
      <c r="A1918" s="211"/>
      <c r="B1918" s="212"/>
      <c r="C1918" s="168" t="s">
        <v>462</v>
      </c>
      <c r="D1918" s="213"/>
      <c r="E1918" s="213"/>
      <c r="F1918" s="214"/>
      <c r="G1918" s="214"/>
      <c r="H1918" s="214"/>
      <c r="I1918" s="214"/>
      <c r="J1918" s="215"/>
      <c r="K1918" s="214"/>
      <c r="L1918" s="215"/>
      <c r="M1918" s="216"/>
      <c r="N1918" s="217"/>
      <c r="V1918" s="189"/>
      <c r="W1918" s="195"/>
      <c r="X1918" s="195"/>
      <c r="AC1918" s="195"/>
      <c r="AF1918" s="207"/>
    </row>
    <row r="1919" spans="1:32" s="160" customFormat="1" ht="22.5" x14ac:dyDescent="0.2">
      <c r="A1919" s="190" t="s">
        <v>2398</v>
      </c>
      <c r="B1919" s="191" t="s">
        <v>3227</v>
      </c>
      <c r="C1919" s="1039" t="s">
        <v>3228</v>
      </c>
      <c r="D1919" s="1039"/>
      <c r="E1919" s="1039"/>
      <c r="F1919" s="192" t="s">
        <v>347</v>
      </c>
      <c r="G1919" s="192"/>
      <c r="H1919" s="192"/>
      <c r="I1919" s="192" t="s">
        <v>439</v>
      </c>
      <c r="J1919" s="193">
        <v>50.01</v>
      </c>
      <c r="K1919" s="192"/>
      <c r="L1919" s="193">
        <v>200.04</v>
      </c>
      <c r="M1919" s="192"/>
      <c r="N1919" s="194"/>
      <c r="V1919" s="189"/>
      <c r="W1919" s="195"/>
      <c r="X1919" s="195" t="s">
        <v>3228</v>
      </c>
      <c r="AC1919" s="195"/>
      <c r="AF1919" s="207"/>
    </row>
    <row r="1920" spans="1:32" s="160" customFormat="1" ht="12" x14ac:dyDescent="0.2">
      <c r="A1920" s="211"/>
      <c r="B1920" s="212"/>
      <c r="C1920" s="168" t="s">
        <v>462</v>
      </c>
      <c r="D1920" s="213"/>
      <c r="E1920" s="213"/>
      <c r="F1920" s="214"/>
      <c r="G1920" s="214"/>
      <c r="H1920" s="214"/>
      <c r="I1920" s="214"/>
      <c r="J1920" s="215"/>
      <c r="K1920" s="214"/>
      <c r="L1920" s="215"/>
      <c r="M1920" s="216"/>
      <c r="N1920" s="217"/>
      <c r="V1920" s="189"/>
      <c r="W1920" s="195"/>
      <c r="X1920" s="195"/>
      <c r="AC1920" s="195"/>
      <c r="AF1920" s="207"/>
    </row>
    <row r="1921" spans="1:32" s="160" customFormat="1" ht="33.75" x14ac:dyDescent="0.2">
      <c r="A1921" s="190" t="s">
        <v>2401</v>
      </c>
      <c r="B1921" s="191" t="s">
        <v>3430</v>
      </c>
      <c r="C1921" s="1039" t="s">
        <v>3431</v>
      </c>
      <c r="D1921" s="1039"/>
      <c r="E1921" s="1039"/>
      <c r="F1921" s="192" t="s">
        <v>1017</v>
      </c>
      <c r="G1921" s="192"/>
      <c r="H1921" s="192"/>
      <c r="I1921" s="192" t="s">
        <v>423</v>
      </c>
      <c r="J1921" s="193"/>
      <c r="K1921" s="192"/>
      <c r="L1921" s="193"/>
      <c r="M1921" s="192"/>
      <c r="N1921" s="194"/>
      <c r="V1921" s="189"/>
      <c r="W1921" s="195"/>
      <c r="X1921" s="195" t="s">
        <v>3431</v>
      </c>
      <c r="AC1921" s="195"/>
      <c r="AF1921" s="207"/>
    </row>
    <row r="1922" spans="1:32" s="160" customFormat="1" ht="33.75" x14ac:dyDescent="0.2">
      <c r="A1922" s="198"/>
      <c r="B1922" s="199" t="s">
        <v>430</v>
      </c>
      <c r="C1922" s="1037" t="s">
        <v>431</v>
      </c>
      <c r="D1922" s="1037"/>
      <c r="E1922" s="1037"/>
      <c r="F1922" s="1037"/>
      <c r="G1922" s="1037"/>
      <c r="H1922" s="1037"/>
      <c r="I1922" s="1037"/>
      <c r="J1922" s="1037"/>
      <c r="K1922" s="1037"/>
      <c r="L1922" s="1037"/>
      <c r="M1922" s="1037"/>
      <c r="N1922" s="1046"/>
      <c r="V1922" s="189"/>
      <c r="W1922" s="195"/>
      <c r="X1922" s="195"/>
      <c r="Y1922" s="163" t="s">
        <v>431</v>
      </c>
      <c r="AC1922" s="195"/>
      <c r="AF1922" s="207"/>
    </row>
    <row r="1923" spans="1:32" s="160" customFormat="1" ht="12" x14ac:dyDescent="0.2">
      <c r="A1923" s="198"/>
      <c r="B1923" s="199" t="s">
        <v>3134</v>
      </c>
      <c r="C1923" s="1037" t="s">
        <v>3135</v>
      </c>
      <c r="D1923" s="1037"/>
      <c r="E1923" s="1037"/>
      <c r="F1923" s="1037"/>
      <c r="G1923" s="1037"/>
      <c r="H1923" s="1037"/>
      <c r="I1923" s="1037"/>
      <c r="J1923" s="1037"/>
      <c r="K1923" s="1037"/>
      <c r="L1923" s="1037"/>
      <c r="M1923" s="1037"/>
      <c r="N1923" s="1046"/>
      <c r="V1923" s="189"/>
      <c r="W1923" s="195"/>
      <c r="X1923" s="195"/>
      <c r="Y1923" s="163" t="s">
        <v>3135</v>
      </c>
      <c r="AC1923" s="195"/>
      <c r="AF1923" s="207"/>
    </row>
    <row r="1924" spans="1:32" s="160" customFormat="1" ht="12" x14ac:dyDescent="0.2">
      <c r="A1924" s="200"/>
      <c r="B1924" s="199" t="s">
        <v>423</v>
      </c>
      <c r="C1924" s="1037" t="s">
        <v>432</v>
      </c>
      <c r="D1924" s="1037"/>
      <c r="E1924" s="1037"/>
      <c r="F1924" s="201"/>
      <c r="G1924" s="201"/>
      <c r="H1924" s="201"/>
      <c r="I1924" s="201"/>
      <c r="J1924" s="202">
        <v>3.3</v>
      </c>
      <c r="K1924" s="201" t="s">
        <v>3136</v>
      </c>
      <c r="L1924" s="202">
        <v>4.33</v>
      </c>
      <c r="M1924" s="201"/>
      <c r="N1924" s="203"/>
      <c r="V1924" s="189"/>
      <c r="W1924" s="195"/>
      <c r="X1924" s="195"/>
      <c r="Z1924" s="163" t="s">
        <v>432</v>
      </c>
      <c r="AC1924" s="195"/>
      <c r="AF1924" s="207"/>
    </row>
    <row r="1925" spans="1:32" s="160" customFormat="1" ht="12" x14ac:dyDescent="0.2">
      <c r="A1925" s="200"/>
      <c r="B1925" s="199" t="s">
        <v>434</v>
      </c>
      <c r="C1925" s="1037" t="s">
        <v>435</v>
      </c>
      <c r="D1925" s="1037"/>
      <c r="E1925" s="1037"/>
      <c r="F1925" s="201"/>
      <c r="G1925" s="201"/>
      <c r="H1925" s="201"/>
      <c r="I1925" s="201"/>
      <c r="J1925" s="202">
        <v>1.35</v>
      </c>
      <c r="K1925" s="201" t="s">
        <v>3136</v>
      </c>
      <c r="L1925" s="202">
        <v>1.77</v>
      </c>
      <c r="M1925" s="201"/>
      <c r="N1925" s="203"/>
      <c r="V1925" s="189"/>
      <c r="W1925" s="195"/>
      <c r="X1925" s="195"/>
      <c r="Z1925" s="163" t="s">
        <v>435</v>
      </c>
      <c r="AC1925" s="195"/>
      <c r="AF1925" s="207"/>
    </row>
    <row r="1926" spans="1:32" s="160" customFormat="1" ht="12" x14ac:dyDescent="0.2">
      <c r="A1926" s="200"/>
      <c r="B1926" s="199" t="s">
        <v>437</v>
      </c>
      <c r="C1926" s="1037" t="s">
        <v>438</v>
      </c>
      <c r="D1926" s="1037"/>
      <c r="E1926" s="1037"/>
      <c r="F1926" s="201"/>
      <c r="G1926" s="201"/>
      <c r="H1926" s="201"/>
      <c r="I1926" s="201"/>
      <c r="J1926" s="202">
        <v>0.12</v>
      </c>
      <c r="K1926" s="201" t="s">
        <v>3136</v>
      </c>
      <c r="L1926" s="202">
        <v>0.16</v>
      </c>
      <c r="M1926" s="201"/>
      <c r="N1926" s="203"/>
      <c r="V1926" s="189"/>
      <c r="W1926" s="195"/>
      <c r="X1926" s="195"/>
      <c r="Z1926" s="163" t="s">
        <v>438</v>
      </c>
      <c r="AC1926" s="195"/>
      <c r="AF1926" s="207"/>
    </row>
    <row r="1927" spans="1:32" s="160" customFormat="1" ht="12" x14ac:dyDescent="0.2">
      <c r="A1927" s="200"/>
      <c r="B1927" s="199" t="s">
        <v>439</v>
      </c>
      <c r="C1927" s="1037" t="s">
        <v>440</v>
      </c>
      <c r="D1927" s="1037"/>
      <c r="E1927" s="1037"/>
      <c r="F1927" s="201"/>
      <c r="G1927" s="201"/>
      <c r="H1927" s="201"/>
      <c r="I1927" s="201"/>
      <c r="J1927" s="202">
        <v>2.04</v>
      </c>
      <c r="K1927" s="201"/>
      <c r="L1927" s="202">
        <v>2.04</v>
      </c>
      <c r="M1927" s="201"/>
      <c r="N1927" s="203"/>
      <c r="V1927" s="189"/>
      <c r="W1927" s="195"/>
      <c r="X1927" s="195"/>
      <c r="Z1927" s="163" t="s">
        <v>440</v>
      </c>
      <c r="AC1927" s="195"/>
      <c r="AF1927" s="207"/>
    </row>
    <row r="1928" spans="1:32" s="160" customFormat="1" ht="12" x14ac:dyDescent="0.2">
      <c r="A1928" s="196"/>
      <c r="B1928" s="204" t="s">
        <v>3161</v>
      </c>
      <c r="C1928" s="1048" t="s">
        <v>2532</v>
      </c>
      <c r="D1928" s="1048"/>
      <c r="E1928" s="1048"/>
      <c r="F1928" s="205" t="s">
        <v>488</v>
      </c>
      <c r="G1928" s="205" t="s">
        <v>489</v>
      </c>
      <c r="H1928" s="205"/>
      <c r="I1928" s="205" t="s">
        <v>489</v>
      </c>
      <c r="J1928" s="199"/>
      <c r="K1928" s="201"/>
      <c r="L1928" s="202"/>
      <c r="M1928" s="201"/>
      <c r="N1928" s="206"/>
      <c r="V1928" s="189"/>
      <c r="W1928" s="195"/>
      <c r="X1928" s="195"/>
      <c r="AC1928" s="195"/>
      <c r="AF1928" s="207" t="s">
        <v>2532</v>
      </c>
    </row>
    <row r="1929" spans="1:32" s="160" customFormat="1" ht="22.5" x14ac:dyDescent="0.2">
      <c r="A1929" s="196"/>
      <c r="B1929" s="204" t="s">
        <v>3356</v>
      </c>
      <c r="C1929" s="1048" t="s">
        <v>3357</v>
      </c>
      <c r="D1929" s="1048"/>
      <c r="E1929" s="1048"/>
      <c r="F1929" s="205" t="s">
        <v>1017</v>
      </c>
      <c r="G1929" s="205" t="s">
        <v>423</v>
      </c>
      <c r="H1929" s="205"/>
      <c r="I1929" s="205" t="s">
        <v>423</v>
      </c>
      <c r="J1929" s="199"/>
      <c r="K1929" s="201"/>
      <c r="L1929" s="202"/>
      <c r="M1929" s="201"/>
      <c r="N1929" s="206"/>
      <c r="V1929" s="189"/>
      <c r="W1929" s="195"/>
      <c r="X1929" s="195"/>
      <c r="AC1929" s="195"/>
      <c r="AF1929" s="207" t="s">
        <v>3357</v>
      </c>
    </row>
    <row r="1930" spans="1:32" s="160" customFormat="1" ht="12" x14ac:dyDescent="0.2">
      <c r="A1930" s="200"/>
      <c r="B1930" s="199"/>
      <c r="C1930" s="1037" t="s">
        <v>443</v>
      </c>
      <c r="D1930" s="1037"/>
      <c r="E1930" s="1037"/>
      <c r="F1930" s="201" t="s">
        <v>444</v>
      </c>
      <c r="G1930" s="201" t="s">
        <v>850</v>
      </c>
      <c r="H1930" s="201" t="s">
        <v>3136</v>
      </c>
      <c r="I1930" s="201" t="s">
        <v>3467</v>
      </c>
      <c r="J1930" s="202"/>
      <c r="K1930" s="201"/>
      <c r="L1930" s="202"/>
      <c r="M1930" s="201"/>
      <c r="N1930" s="203"/>
      <c r="V1930" s="189"/>
      <c r="W1930" s="195"/>
      <c r="X1930" s="195"/>
      <c r="AA1930" s="163" t="s">
        <v>443</v>
      </c>
      <c r="AC1930" s="195"/>
      <c r="AF1930" s="207"/>
    </row>
    <row r="1931" spans="1:32" s="160" customFormat="1" ht="12" x14ac:dyDescent="0.2">
      <c r="A1931" s="200"/>
      <c r="B1931" s="199"/>
      <c r="C1931" s="1037" t="s">
        <v>447</v>
      </c>
      <c r="D1931" s="1037"/>
      <c r="E1931" s="1037"/>
      <c r="F1931" s="201" t="s">
        <v>444</v>
      </c>
      <c r="G1931" s="201" t="s">
        <v>2649</v>
      </c>
      <c r="H1931" s="201" t="s">
        <v>3136</v>
      </c>
      <c r="I1931" s="201" t="s">
        <v>3297</v>
      </c>
      <c r="J1931" s="202"/>
      <c r="K1931" s="201"/>
      <c r="L1931" s="202"/>
      <c r="M1931" s="201"/>
      <c r="N1931" s="203"/>
      <c r="V1931" s="189"/>
      <c r="W1931" s="195"/>
      <c r="X1931" s="195"/>
      <c r="AA1931" s="163" t="s">
        <v>447</v>
      </c>
      <c r="AC1931" s="195"/>
      <c r="AF1931" s="207"/>
    </row>
    <row r="1932" spans="1:32" s="160" customFormat="1" ht="12" x14ac:dyDescent="0.2">
      <c r="A1932" s="200"/>
      <c r="B1932" s="199"/>
      <c r="C1932" s="1047" t="s">
        <v>450</v>
      </c>
      <c r="D1932" s="1047"/>
      <c r="E1932" s="1047"/>
      <c r="F1932" s="208"/>
      <c r="G1932" s="208"/>
      <c r="H1932" s="208"/>
      <c r="I1932" s="208"/>
      <c r="J1932" s="209">
        <v>6.69</v>
      </c>
      <c r="K1932" s="208"/>
      <c r="L1932" s="209">
        <v>8.14</v>
      </c>
      <c r="M1932" s="208"/>
      <c r="N1932" s="210"/>
      <c r="V1932" s="189"/>
      <c r="W1932" s="195"/>
      <c r="X1932" s="195"/>
      <c r="AB1932" s="163" t="s">
        <v>450</v>
      </c>
      <c r="AC1932" s="195"/>
      <c r="AF1932" s="207"/>
    </row>
    <row r="1933" spans="1:32" s="160" customFormat="1" ht="12" x14ac:dyDescent="0.2">
      <c r="A1933" s="200"/>
      <c r="B1933" s="199"/>
      <c r="C1933" s="1037" t="s">
        <v>451</v>
      </c>
      <c r="D1933" s="1037"/>
      <c r="E1933" s="1037"/>
      <c r="F1933" s="201"/>
      <c r="G1933" s="201"/>
      <c r="H1933" s="201"/>
      <c r="I1933" s="201"/>
      <c r="J1933" s="202"/>
      <c r="K1933" s="201"/>
      <c r="L1933" s="202">
        <v>4.49</v>
      </c>
      <c r="M1933" s="201"/>
      <c r="N1933" s="203"/>
      <c r="V1933" s="189"/>
      <c r="W1933" s="195"/>
      <c r="X1933" s="195"/>
      <c r="AA1933" s="163" t="s">
        <v>451</v>
      </c>
      <c r="AC1933" s="195"/>
      <c r="AF1933" s="207"/>
    </row>
    <row r="1934" spans="1:32" s="160" customFormat="1" ht="45" x14ac:dyDescent="0.2">
      <c r="A1934" s="200"/>
      <c r="B1934" s="199" t="s">
        <v>2540</v>
      </c>
      <c r="C1934" s="1037" t="s">
        <v>2541</v>
      </c>
      <c r="D1934" s="1037"/>
      <c r="E1934" s="1037"/>
      <c r="F1934" s="201" t="s">
        <v>454</v>
      </c>
      <c r="G1934" s="201" t="s">
        <v>1241</v>
      </c>
      <c r="H1934" s="201"/>
      <c r="I1934" s="201" t="s">
        <v>1241</v>
      </c>
      <c r="J1934" s="202"/>
      <c r="K1934" s="201"/>
      <c r="L1934" s="202">
        <v>5.43</v>
      </c>
      <c r="M1934" s="201"/>
      <c r="N1934" s="203"/>
      <c r="V1934" s="189"/>
      <c r="W1934" s="195"/>
      <c r="X1934" s="195"/>
      <c r="AA1934" s="163" t="s">
        <v>2541</v>
      </c>
      <c r="AC1934" s="195"/>
      <c r="AF1934" s="207"/>
    </row>
    <row r="1935" spans="1:32" s="160" customFormat="1" ht="45" x14ac:dyDescent="0.2">
      <c r="A1935" s="200"/>
      <c r="B1935" s="199" t="s">
        <v>2542</v>
      </c>
      <c r="C1935" s="1037" t="s">
        <v>2543</v>
      </c>
      <c r="D1935" s="1037"/>
      <c r="E1935" s="1037"/>
      <c r="F1935" s="201" t="s">
        <v>454</v>
      </c>
      <c r="G1935" s="201" t="s">
        <v>974</v>
      </c>
      <c r="H1935" s="201"/>
      <c r="I1935" s="201" t="s">
        <v>974</v>
      </c>
      <c r="J1935" s="202"/>
      <c r="K1935" s="201"/>
      <c r="L1935" s="202">
        <v>3.23</v>
      </c>
      <c r="M1935" s="201"/>
      <c r="N1935" s="203"/>
      <c r="V1935" s="189"/>
      <c r="W1935" s="195"/>
      <c r="X1935" s="195"/>
      <c r="AA1935" s="163" t="s">
        <v>2543</v>
      </c>
      <c r="AC1935" s="195"/>
      <c r="AF1935" s="207"/>
    </row>
    <row r="1936" spans="1:32" s="160" customFormat="1" ht="12" x14ac:dyDescent="0.2">
      <c r="A1936" s="211"/>
      <c r="B1936" s="212"/>
      <c r="C1936" s="1039" t="s">
        <v>459</v>
      </c>
      <c r="D1936" s="1039"/>
      <c r="E1936" s="1039"/>
      <c r="F1936" s="192"/>
      <c r="G1936" s="192"/>
      <c r="H1936" s="192"/>
      <c r="I1936" s="192"/>
      <c r="J1936" s="193"/>
      <c r="K1936" s="192"/>
      <c r="L1936" s="193">
        <v>16.8</v>
      </c>
      <c r="M1936" s="208"/>
      <c r="N1936" s="194"/>
      <c r="V1936" s="189"/>
      <c r="W1936" s="195"/>
      <c r="X1936" s="195"/>
      <c r="AC1936" s="195" t="s">
        <v>459</v>
      </c>
      <c r="AF1936" s="207"/>
    </row>
    <row r="1937" spans="1:32" s="160" customFormat="1" ht="33.75" x14ac:dyDescent="0.2">
      <c r="A1937" s="190" t="s">
        <v>2405</v>
      </c>
      <c r="B1937" s="191" t="s">
        <v>3432</v>
      </c>
      <c r="C1937" s="1039" t="s">
        <v>3433</v>
      </c>
      <c r="D1937" s="1039"/>
      <c r="E1937" s="1039"/>
      <c r="F1937" s="192" t="s">
        <v>1017</v>
      </c>
      <c r="G1937" s="192"/>
      <c r="H1937" s="192"/>
      <c r="I1937" s="192" t="s">
        <v>423</v>
      </c>
      <c r="J1937" s="193">
        <v>450</v>
      </c>
      <c r="K1937" s="192" t="s">
        <v>566</v>
      </c>
      <c r="L1937" s="193">
        <v>48.93</v>
      </c>
      <c r="M1937" s="192" t="s">
        <v>567</v>
      </c>
      <c r="N1937" s="194">
        <v>459</v>
      </c>
      <c r="V1937" s="189"/>
      <c r="W1937" s="195"/>
      <c r="X1937" s="195" t="s">
        <v>3433</v>
      </c>
      <c r="AC1937" s="195"/>
      <c r="AF1937" s="207"/>
    </row>
    <row r="1938" spans="1:32" s="160" customFormat="1" ht="12" x14ac:dyDescent="0.2">
      <c r="A1938" s="211"/>
      <c r="B1938" s="212"/>
      <c r="C1938" s="168" t="s">
        <v>462</v>
      </c>
      <c r="D1938" s="213"/>
      <c r="E1938" s="213"/>
      <c r="F1938" s="214"/>
      <c r="G1938" s="214"/>
      <c r="H1938" s="214"/>
      <c r="I1938" s="214"/>
      <c r="J1938" s="215"/>
      <c r="K1938" s="214"/>
      <c r="L1938" s="215"/>
      <c r="M1938" s="216"/>
      <c r="N1938" s="217"/>
      <c r="V1938" s="189"/>
      <c r="W1938" s="195"/>
      <c r="X1938" s="195"/>
      <c r="AC1938" s="195"/>
      <c r="AF1938" s="207"/>
    </row>
    <row r="1939" spans="1:32" s="160" customFormat="1" ht="12" x14ac:dyDescent="0.2">
      <c r="A1939" s="196"/>
      <c r="B1939" s="197"/>
      <c r="C1939" s="1037" t="s">
        <v>3434</v>
      </c>
      <c r="D1939" s="1037"/>
      <c r="E1939" s="1037"/>
      <c r="F1939" s="1037"/>
      <c r="G1939" s="1037"/>
      <c r="H1939" s="1037"/>
      <c r="I1939" s="1037"/>
      <c r="J1939" s="1037"/>
      <c r="K1939" s="1037"/>
      <c r="L1939" s="1037"/>
      <c r="M1939" s="1037"/>
      <c r="N1939" s="1046"/>
      <c r="V1939" s="189"/>
      <c r="W1939" s="195"/>
      <c r="X1939" s="195"/>
      <c r="AC1939" s="195"/>
      <c r="AD1939" s="163" t="s">
        <v>3434</v>
      </c>
      <c r="AF1939" s="207"/>
    </row>
    <row r="1940" spans="1:32" s="160" customFormat="1" ht="22.5" x14ac:dyDescent="0.2">
      <c r="A1940" s="198"/>
      <c r="B1940" s="199" t="s">
        <v>568</v>
      </c>
      <c r="C1940" s="1037" t="s">
        <v>569</v>
      </c>
      <c r="D1940" s="1037"/>
      <c r="E1940" s="1037"/>
      <c r="F1940" s="1037"/>
      <c r="G1940" s="1037"/>
      <c r="H1940" s="1037"/>
      <c r="I1940" s="1037"/>
      <c r="J1940" s="1037"/>
      <c r="K1940" s="1037"/>
      <c r="L1940" s="1037"/>
      <c r="M1940" s="1037"/>
      <c r="N1940" s="1046"/>
      <c r="V1940" s="189"/>
      <c r="W1940" s="195"/>
      <c r="X1940" s="195"/>
      <c r="Y1940" s="163" t="s">
        <v>569</v>
      </c>
      <c r="AC1940" s="195"/>
      <c r="AF1940" s="207"/>
    </row>
    <row r="1941" spans="1:32" s="160" customFormat="1" ht="12" x14ac:dyDescent="0.2">
      <c r="A1941" s="1040" t="s">
        <v>3620</v>
      </c>
      <c r="B1941" s="1041"/>
      <c r="C1941" s="1041"/>
      <c r="D1941" s="1041"/>
      <c r="E1941" s="1041"/>
      <c r="F1941" s="1041"/>
      <c r="G1941" s="1041"/>
      <c r="H1941" s="1041"/>
      <c r="I1941" s="1041"/>
      <c r="J1941" s="1041"/>
      <c r="K1941" s="1041"/>
      <c r="L1941" s="1041"/>
      <c r="M1941" s="1041"/>
      <c r="N1941" s="1042"/>
      <c r="V1941" s="189"/>
      <c r="W1941" s="195" t="s">
        <v>3620</v>
      </c>
      <c r="X1941" s="195"/>
      <c r="AC1941" s="195"/>
      <c r="AF1941" s="207"/>
    </row>
    <row r="1942" spans="1:32" s="160" customFormat="1" ht="12" x14ac:dyDescent="0.2">
      <c r="A1942" s="1040" t="s">
        <v>3621</v>
      </c>
      <c r="B1942" s="1041"/>
      <c r="C1942" s="1041"/>
      <c r="D1942" s="1041"/>
      <c r="E1942" s="1041"/>
      <c r="F1942" s="1041"/>
      <c r="G1942" s="1041"/>
      <c r="H1942" s="1041"/>
      <c r="I1942" s="1041"/>
      <c r="J1942" s="1041"/>
      <c r="K1942" s="1041"/>
      <c r="L1942" s="1041"/>
      <c r="M1942" s="1041"/>
      <c r="N1942" s="1042"/>
      <c r="V1942" s="189"/>
      <c r="W1942" s="195" t="s">
        <v>3621</v>
      </c>
      <c r="X1942" s="195"/>
      <c r="AC1942" s="195"/>
      <c r="AF1942" s="207"/>
    </row>
    <row r="1943" spans="1:32" s="160" customFormat="1" ht="45" x14ac:dyDescent="0.2">
      <c r="A1943" s="190" t="s">
        <v>2407</v>
      </c>
      <c r="B1943" s="191" t="s">
        <v>3394</v>
      </c>
      <c r="C1943" s="1039" t="s">
        <v>3622</v>
      </c>
      <c r="D1943" s="1039"/>
      <c r="E1943" s="1039"/>
      <c r="F1943" s="192" t="s">
        <v>1017</v>
      </c>
      <c r="G1943" s="192"/>
      <c r="H1943" s="192"/>
      <c r="I1943" s="192" t="s">
        <v>423</v>
      </c>
      <c r="J1943" s="193"/>
      <c r="K1943" s="192"/>
      <c r="L1943" s="193"/>
      <c r="M1943" s="192"/>
      <c r="N1943" s="194"/>
      <c r="V1943" s="189"/>
      <c r="W1943" s="195"/>
      <c r="X1943" s="195" t="s">
        <v>3622</v>
      </c>
      <c r="AC1943" s="195"/>
      <c r="AF1943" s="207"/>
    </row>
    <row r="1944" spans="1:32" s="160" customFormat="1" ht="33.75" x14ac:dyDescent="0.2">
      <c r="A1944" s="198"/>
      <c r="B1944" s="199" t="s">
        <v>430</v>
      </c>
      <c r="C1944" s="1037" t="s">
        <v>431</v>
      </c>
      <c r="D1944" s="1037"/>
      <c r="E1944" s="1037"/>
      <c r="F1944" s="1037"/>
      <c r="G1944" s="1037"/>
      <c r="H1944" s="1037"/>
      <c r="I1944" s="1037"/>
      <c r="J1944" s="1037"/>
      <c r="K1944" s="1037"/>
      <c r="L1944" s="1037"/>
      <c r="M1944" s="1037"/>
      <c r="N1944" s="1046"/>
      <c r="V1944" s="189"/>
      <c r="W1944" s="195"/>
      <c r="X1944" s="195"/>
      <c r="Y1944" s="163" t="s">
        <v>431</v>
      </c>
      <c r="AC1944" s="195"/>
      <c r="AF1944" s="207"/>
    </row>
    <row r="1945" spans="1:32" s="160" customFormat="1" ht="12" x14ac:dyDescent="0.2">
      <c r="A1945" s="198"/>
      <c r="B1945" s="199" t="s">
        <v>3134</v>
      </c>
      <c r="C1945" s="1037" t="s">
        <v>3135</v>
      </c>
      <c r="D1945" s="1037"/>
      <c r="E1945" s="1037"/>
      <c r="F1945" s="1037"/>
      <c r="G1945" s="1037"/>
      <c r="H1945" s="1037"/>
      <c r="I1945" s="1037"/>
      <c r="J1945" s="1037"/>
      <c r="K1945" s="1037"/>
      <c r="L1945" s="1037"/>
      <c r="M1945" s="1037"/>
      <c r="N1945" s="1046"/>
      <c r="V1945" s="189"/>
      <c r="W1945" s="195"/>
      <c r="X1945" s="195"/>
      <c r="Y1945" s="163" t="s">
        <v>3135</v>
      </c>
      <c r="AC1945" s="195"/>
      <c r="AF1945" s="207"/>
    </row>
    <row r="1946" spans="1:32" s="160" customFormat="1" ht="12" x14ac:dyDescent="0.2">
      <c r="A1946" s="200"/>
      <c r="B1946" s="199" t="s">
        <v>423</v>
      </c>
      <c r="C1946" s="1037" t="s">
        <v>432</v>
      </c>
      <c r="D1946" s="1037"/>
      <c r="E1946" s="1037"/>
      <c r="F1946" s="201"/>
      <c r="G1946" s="201"/>
      <c r="H1946" s="201"/>
      <c r="I1946" s="201"/>
      <c r="J1946" s="202">
        <v>35.11</v>
      </c>
      <c r="K1946" s="201" t="s">
        <v>3136</v>
      </c>
      <c r="L1946" s="202">
        <v>46.08</v>
      </c>
      <c r="M1946" s="201"/>
      <c r="N1946" s="203"/>
      <c r="V1946" s="189"/>
      <c r="W1946" s="195"/>
      <c r="X1946" s="195"/>
      <c r="Z1946" s="163" t="s">
        <v>432</v>
      </c>
      <c r="AC1946" s="195"/>
      <c r="AF1946" s="207"/>
    </row>
    <row r="1947" spans="1:32" s="160" customFormat="1" ht="12" x14ac:dyDescent="0.2">
      <c r="A1947" s="200"/>
      <c r="B1947" s="199" t="s">
        <v>434</v>
      </c>
      <c r="C1947" s="1037" t="s">
        <v>435</v>
      </c>
      <c r="D1947" s="1037"/>
      <c r="E1947" s="1037"/>
      <c r="F1947" s="201"/>
      <c r="G1947" s="201"/>
      <c r="H1947" s="201"/>
      <c r="I1947" s="201"/>
      <c r="J1947" s="202">
        <v>6.62</v>
      </c>
      <c r="K1947" s="201" t="s">
        <v>3136</v>
      </c>
      <c r="L1947" s="202">
        <v>8.69</v>
      </c>
      <c r="M1947" s="201"/>
      <c r="N1947" s="203"/>
      <c r="V1947" s="189"/>
      <c r="W1947" s="195"/>
      <c r="X1947" s="195"/>
      <c r="Z1947" s="163" t="s">
        <v>435</v>
      </c>
      <c r="AC1947" s="195"/>
      <c r="AF1947" s="207"/>
    </row>
    <row r="1948" spans="1:32" s="160" customFormat="1" ht="12" x14ac:dyDescent="0.2">
      <c r="A1948" s="200"/>
      <c r="B1948" s="199" t="s">
        <v>437</v>
      </c>
      <c r="C1948" s="1037" t="s">
        <v>438</v>
      </c>
      <c r="D1948" s="1037"/>
      <c r="E1948" s="1037"/>
      <c r="F1948" s="201"/>
      <c r="G1948" s="201"/>
      <c r="H1948" s="201"/>
      <c r="I1948" s="201"/>
      <c r="J1948" s="202">
        <v>0.6</v>
      </c>
      <c r="K1948" s="201" t="s">
        <v>3136</v>
      </c>
      <c r="L1948" s="202">
        <v>0.79</v>
      </c>
      <c r="M1948" s="201"/>
      <c r="N1948" s="203"/>
      <c r="V1948" s="189"/>
      <c r="W1948" s="195"/>
      <c r="X1948" s="195"/>
      <c r="Z1948" s="163" t="s">
        <v>438</v>
      </c>
      <c r="AC1948" s="195"/>
      <c r="AF1948" s="207"/>
    </row>
    <row r="1949" spans="1:32" s="160" customFormat="1" ht="12" x14ac:dyDescent="0.2">
      <c r="A1949" s="200"/>
      <c r="B1949" s="199" t="s">
        <v>439</v>
      </c>
      <c r="C1949" s="1037" t="s">
        <v>440</v>
      </c>
      <c r="D1949" s="1037"/>
      <c r="E1949" s="1037"/>
      <c r="F1949" s="201"/>
      <c r="G1949" s="201"/>
      <c r="H1949" s="201"/>
      <c r="I1949" s="201"/>
      <c r="J1949" s="202">
        <v>2.0299999999999998</v>
      </c>
      <c r="K1949" s="201"/>
      <c r="L1949" s="202">
        <v>2.0299999999999998</v>
      </c>
      <c r="M1949" s="201"/>
      <c r="N1949" s="203"/>
      <c r="V1949" s="189"/>
      <c r="W1949" s="195"/>
      <c r="X1949" s="195"/>
      <c r="Z1949" s="163" t="s">
        <v>440</v>
      </c>
      <c r="AC1949" s="195"/>
      <c r="AF1949" s="207"/>
    </row>
    <row r="1950" spans="1:32" s="160" customFormat="1" ht="12" x14ac:dyDescent="0.2">
      <c r="A1950" s="200"/>
      <c r="B1950" s="199"/>
      <c r="C1950" s="1037" t="s">
        <v>443</v>
      </c>
      <c r="D1950" s="1037"/>
      <c r="E1950" s="1037"/>
      <c r="F1950" s="201" t="s">
        <v>444</v>
      </c>
      <c r="G1950" s="201" t="s">
        <v>3396</v>
      </c>
      <c r="H1950" s="201" t="s">
        <v>3136</v>
      </c>
      <c r="I1950" s="201" t="s">
        <v>3438</v>
      </c>
      <c r="J1950" s="202"/>
      <c r="K1950" s="201"/>
      <c r="L1950" s="202"/>
      <c r="M1950" s="201"/>
      <c r="N1950" s="203"/>
      <c r="V1950" s="189"/>
      <c r="W1950" s="195"/>
      <c r="X1950" s="195"/>
      <c r="AA1950" s="163" t="s">
        <v>443</v>
      </c>
      <c r="AC1950" s="195"/>
      <c r="AF1950" s="207"/>
    </row>
    <row r="1951" spans="1:32" s="160" customFormat="1" ht="12" x14ac:dyDescent="0.2">
      <c r="A1951" s="200"/>
      <c r="B1951" s="199"/>
      <c r="C1951" s="1037" t="s">
        <v>447</v>
      </c>
      <c r="D1951" s="1037"/>
      <c r="E1951" s="1037"/>
      <c r="F1951" s="201" t="s">
        <v>444</v>
      </c>
      <c r="G1951" s="201" t="s">
        <v>2201</v>
      </c>
      <c r="H1951" s="201" t="s">
        <v>3136</v>
      </c>
      <c r="I1951" s="201" t="s">
        <v>3439</v>
      </c>
      <c r="J1951" s="202"/>
      <c r="K1951" s="201"/>
      <c r="L1951" s="202"/>
      <c r="M1951" s="201"/>
      <c r="N1951" s="203"/>
      <c r="V1951" s="189"/>
      <c r="W1951" s="195"/>
      <c r="X1951" s="195"/>
      <c r="AA1951" s="163" t="s">
        <v>447</v>
      </c>
      <c r="AC1951" s="195"/>
      <c r="AF1951" s="207"/>
    </row>
    <row r="1952" spans="1:32" s="160" customFormat="1" ht="12" x14ac:dyDescent="0.2">
      <c r="A1952" s="200"/>
      <c r="B1952" s="199"/>
      <c r="C1952" s="1047" t="s">
        <v>450</v>
      </c>
      <c r="D1952" s="1047"/>
      <c r="E1952" s="1047"/>
      <c r="F1952" s="208"/>
      <c r="G1952" s="208"/>
      <c r="H1952" s="208"/>
      <c r="I1952" s="208"/>
      <c r="J1952" s="209">
        <v>43.76</v>
      </c>
      <c r="K1952" s="208"/>
      <c r="L1952" s="209">
        <v>56.8</v>
      </c>
      <c r="M1952" s="208"/>
      <c r="N1952" s="210"/>
      <c r="V1952" s="189"/>
      <c r="W1952" s="195"/>
      <c r="X1952" s="195"/>
      <c r="AB1952" s="163" t="s">
        <v>450</v>
      </c>
      <c r="AC1952" s="195"/>
      <c r="AF1952" s="207"/>
    </row>
    <row r="1953" spans="1:32" s="160" customFormat="1" ht="12" x14ac:dyDescent="0.2">
      <c r="A1953" s="200"/>
      <c r="B1953" s="199"/>
      <c r="C1953" s="1037" t="s">
        <v>451</v>
      </c>
      <c r="D1953" s="1037"/>
      <c r="E1953" s="1037"/>
      <c r="F1953" s="201"/>
      <c r="G1953" s="201"/>
      <c r="H1953" s="201"/>
      <c r="I1953" s="201"/>
      <c r="J1953" s="202"/>
      <c r="K1953" s="201"/>
      <c r="L1953" s="202">
        <v>46.87</v>
      </c>
      <c r="M1953" s="201"/>
      <c r="N1953" s="203"/>
      <c r="V1953" s="189"/>
      <c r="W1953" s="195"/>
      <c r="X1953" s="195"/>
      <c r="AA1953" s="163" t="s">
        <v>451</v>
      </c>
      <c r="AC1953" s="195"/>
      <c r="AF1953" s="207"/>
    </row>
    <row r="1954" spans="1:32" s="160" customFormat="1" ht="45" x14ac:dyDescent="0.2">
      <c r="A1954" s="200"/>
      <c r="B1954" s="199" t="s">
        <v>2540</v>
      </c>
      <c r="C1954" s="1037" t="s">
        <v>2541</v>
      </c>
      <c r="D1954" s="1037"/>
      <c r="E1954" s="1037"/>
      <c r="F1954" s="201" t="s">
        <v>454</v>
      </c>
      <c r="G1954" s="201" t="s">
        <v>1241</v>
      </c>
      <c r="H1954" s="201"/>
      <c r="I1954" s="201" t="s">
        <v>1241</v>
      </c>
      <c r="J1954" s="202"/>
      <c r="K1954" s="201"/>
      <c r="L1954" s="202">
        <v>56.71</v>
      </c>
      <c r="M1954" s="201"/>
      <c r="N1954" s="203"/>
      <c r="V1954" s="189"/>
      <c r="W1954" s="195"/>
      <c r="X1954" s="195"/>
      <c r="AA1954" s="163" t="s">
        <v>2541</v>
      </c>
      <c r="AC1954" s="195"/>
      <c r="AF1954" s="207"/>
    </row>
    <row r="1955" spans="1:32" s="160" customFormat="1" ht="45" x14ac:dyDescent="0.2">
      <c r="A1955" s="200"/>
      <c r="B1955" s="199" t="s">
        <v>2542</v>
      </c>
      <c r="C1955" s="1037" t="s">
        <v>2543</v>
      </c>
      <c r="D1955" s="1037"/>
      <c r="E1955" s="1037"/>
      <c r="F1955" s="201" t="s">
        <v>454</v>
      </c>
      <c r="G1955" s="201" t="s">
        <v>974</v>
      </c>
      <c r="H1955" s="201"/>
      <c r="I1955" s="201" t="s">
        <v>974</v>
      </c>
      <c r="J1955" s="202"/>
      <c r="K1955" s="201"/>
      <c r="L1955" s="202">
        <v>33.75</v>
      </c>
      <c r="M1955" s="201"/>
      <c r="N1955" s="203"/>
      <c r="V1955" s="189"/>
      <c r="W1955" s="195"/>
      <c r="X1955" s="195"/>
      <c r="AA1955" s="163" t="s">
        <v>2543</v>
      </c>
      <c r="AC1955" s="195"/>
      <c r="AF1955" s="207"/>
    </row>
    <row r="1956" spans="1:32" s="160" customFormat="1" ht="12" x14ac:dyDescent="0.2">
      <c r="A1956" s="211"/>
      <c r="B1956" s="212"/>
      <c r="C1956" s="1039" t="s">
        <v>459</v>
      </c>
      <c r="D1956" s="1039"/>
      <c r="E1956" s="1039"/>
      <c r="F1956" s="192"/>
      <c r="G1956" s="192"/>
      <c r="H1956" s="192"/>
      <c r="I1956" s="192"/>
      <c r="J1956" s="193"/>
      <c r="K1956" s="192"/>
      <c r="L1956" s="193">
        <v>147.26</v>
      </c>
      <c r="M1956" s="208"/>
      <c r="N1956" s="194"/>
      <c r="V1956" s="189"/>
      <c r="W1956" s="195"/>
      <c r="X1956" s="195"/>
      <c r="AC1956" s="195" t="s">
        <v>459</v>
      </c>
      <c r="AF1956" s="207"/>
    </row>
    <row r="1957" spans="1:32" s="160" customFormat="1" ht="33.75" x14ac:dyDescent="0.2">
      <c r="A1957" s="190" t="s">
        <v>3623</v>
      </c>
      <c r="B1957" s="191" t="s">
        <v>3624</v>
      </c>
      <c r="C1957" s="1039" t="s">
        <v>3625</v>
      </c>
      <c r="D1957" s="1039"/>
      <c r="E1957" s="1039"/>
      <c r="F1957" s="192" t="s">
        <v>1017</v>
      </c>
      <c r="G1957" s="192"/>
      <c r="H1957" s="192"/>
      <c r="I1957" s="192" t="s">
        <v>423</v>
      </c>
      <c r="J1957" s="193">
        <v>9954.5</v>
      </c>
      <c r="K1957" s="192" t="s">
        <v>1361</v>
      </c>
      <c r="L1957" s="193">
        <v>2031.05</v>
      </c>
      <c r="M1957" s="192" t="s">
        <v>1362</v>
      </c>
      <c r="N1957" s="194">
        <v>10074</v>
      </c>
      <c r="V1957" s="189"/>
      <c r="W1957" s="195"/>
      <c r="X1957" s="195" t="s">
        <v>3625</v>
      </c>
      <c r="AC1957" s="195"/>
      <c r="AF1957" s="207"/>
    </row>
    <row r="1958" spans="1:32" s="160" customFormat="1" ht="12" x14ac:dyDescent="0.2">
      <c r="A1958" s="211"/>
      <c r="B1958" s="212"/>
      <c r="C1958" s="168" t="s">
        <v>3039</v>
      </c>
      <c r="D1958" s="213"/>
      <c r="E1958" s="213"/>
      <c r="F1958" s="214"/>
      <c r="G1958" s="214"/>
      <c r="H1958" s="214"/>
      <c r="I1958" s="214"/>
      <c r="J1958" s="215"/>
      <c r="K1958" s="214"/>
      <c r="L1958" s="215"/>
      <c r="M1958" s="216"/>
      <c r="N1958" s="217"/>
      <c r="V1958" s="189"/>
      <c r="W1958" s="195"/>
      <c r="X1958" s="195"/>
      <c r="AC1958" s="195"/>
      <c r="AF1958" s="207"/>
    </row>
    <row r="1959" spans="1:32" s="160" customFormat="1" ht="12" x14ac:dyDescent="0.2">
      <c r="A1959" s="196"/>
      <c r="B1959" s="197"/>
      <c r="C1959" s="1037" t="s">
        <v>3401</v>
      </c>
      <c r="D1959" s="1037"/>
      <c r="E1959" s="1037"/>
      <c r="F1959" s="1037"/>
      <c r="G1959" s="1037"/>
      <c r="H1959" s="1037"/>
      <c r="I1959" s="1037"/>
      <c r="J1959" s="1037"/>
      <c r="K1959" s="1037"/>
      <c r="L1959" s="1037"/>
      <c r="M1959" s="1037"/>
      <c r="N1959" s="1046"/>
      <c r="V1959" s="189"/>
      <c r="W1959" s="195"/>
      <c r="X1959" s="195"/>
      <c r="AC1959" s="195"/>
      <c r="AD1959" s="163" t="s">
        <v>3401</v>
      </c>
      <c r="AF1959" s="207"/>
    </row>
    <row r="1960" spans="1:32" s="160" customFormat="1" ht="22.5" x14ac:dyDescent="0.2">
      <c r="A1960" s="198"/>
      <c r="B1960" s="199" t="s">
        <v>1365</v>
      </c>
      <c r="C1960" s="1037" t="s">
        <v>1366</v>
      </c>
      <c r="D1960" s="1037"/>
      <c r="E1960" s="1037"/>
      <c r="F1960" s="1037"/>
      <c r="G1960" s="1037"/>
      <c r="H1960" s="1037"/>
      <c r="I1960" s="1037"/>
      <c r="J1960" s="1037"/>
      <c r="K1960" s="1037"/>
      <c r="L1960" s="1037"/>
      <c r="M1960" s="1037"/>
      <c r="N1960" s="1046"/>
      <c r="V1960" s="189"/>
      <c r="W1960" s="195"/>
      <c r="X1960" s="195"/>
      <c r="Y1960" s="163" t="s">
        <v>1366</v>
      </c>
      <c r="AC1960" s="195"/>
      <c r="AF1960" s="207"/>
    </row>
    <row r="1961" spans="1:32" s="160" customFormat="1" ht="33.75" x14ac:dyDescent="0.2">
      <c r="A1961" s="190" t="s">
        <v>2415</v>
      </c>
      <c r="B1961" s="191" t="s">
        <v>3402</v>
      </c>
      <c r="C1961" s="1039" t="s">
        <v>3403</v>
      </c>
      <c r="D1961" s="1039"/>
      <c r="E1961" s="1039"/>
      <c r="F1961" s="192" t="s">
        <v>1017</v>
      </c>
      <c r="G1961" s="192"/>
      <c r="H1961" s="192"/>
      <c r="I1961" s="192" t="s">
        <v>434</v>
      </c>
      <c r="J1961" s="193">
        <v>1110.75</v>
      </c>
      <c r="K1961" s="192" t="s">
        <v>566</v>
      </c>
      <c r="L1961" s="193">
        <v>241.58</v>
      </c>
      <c r="M1961" s="192" t="s">
        <v>567</v>
      </c>
      <c r="N1961" s="194">
        <v>2266</v>
      </c>
      <c r="V1961" s="189"/>
      <c r="W1961" s="195"/>
      <c r="X1961" s="195" t="s">
        <v>3403</v>
      </c>
      <c r="AC1961" s="195"/>
      <c r="AF1961" s="207"/>
    </row>
    <row r="1962" spans="1:32" s="160" customFormat="1" ht="12" x14ac:dyDescent="0.2">
      <c r="A1962" s="211"/>
      <c r="B1962" s="212"/>
      <c r="C1962" s="168" t="s">
        <v>462</v>
      </c>
      <c r="D1962" s="213"/>
      <c r="E1962" s="213"/>
      <c r="F1962" s="214"/>
      <c r="G1962" s="214"/>
      <c r="H1962" s="214"/>
      <c r="I1962" s="214"/>
      <c r="J1962" s="215"/>
      <c r="K1962" s="214"/>
      <c r="L1962" s="215"/>
      <c r="M1962" s="216"/>
      <c r="N1962" s="217"/>
      <c r="V1962" s="189"/>
      <c r="W1962" s="195"/>
      <c r="X1962" s="195"/>
      <c r="AC1962" s="195"/>
      <c r="AF1962" s="207"/>
    </row>
    <row r="1963" spans="1:32" s="160" customFormat="1" ht="12" x14ac:dyDescent="0.2">
      <c r="A1963" s="196"/>
      <c r="B1963" s="197"/>
      <c r="C1963" s="1037" t="s">
        <v>3404</v>
      </c>
      <c r="D1963" s="1037"/>
      <c r="E1963" s="1037"/>
      <c r="F1963" s="1037"/>
      <c r="G1963" s="1037"/>
      <c r="H1963" s="1037"/>
      <c r="I1963" s="1037"/>
      <c r="J1963" s="1037"/>
      <c r="K1963" s="1037"/>
      <c r="L1963" s="1037"/>
      <c r="M1963" s="1037"/>
      <c r="N1963" s="1046"/>
      <c r="V1963" s="189"/>
      <c r="W1963" s="195"/>
      <c r="X1963" s="195"/>
      <c r="AC1963" s="195"/>
      <c r="AD1963" s="163" t="s">
        <v>3404</v>
      </c>
      <c r="AF1963" s="207"/>
    </row>
    <row r="1964" spans="1:32" s="160" customFormat="1" ht="22.5" x14ac:dyDescent="0.2">
      <c r="A1964" s="198"/>
      <c r="B1964" s="199" t="s">
        <v>568</v>
      </c>
      <c r="C1964" s="1037" t="s">
        <v>569</v>
      </c>
      <c r="D1964" s="1037"/>
      <c r="E1964" s="1037"/>
      <c r="F1964" s="1037"/>
      <c r="G1964" s="1037"/>
      <c r="H1964" s="1037"/>
      <c r="I1964" s="1037"/>
      <c r="J1964" s="1037"/>
      <c r="K1964" s="1037"/>
      <c r="L1964" s="1037"/>
      <c r="M1964" s="1037"/>
      <c r="N1964" s="1046"/>
      <c r="V1964" s="189"/>
      <c r="W1964" s="195"/>
      <c r="X1964" s="195"/>
      <c r="Y1964" s="163" t="s">
        <v>569</v>
      </c>
      <c r="AC1964" s="195"/>
      <c r="AF1964" s="207"/>
    </row>
    <row r="1965" spans="1:32" s="160" customFormat="1" ht="33.75" x14ac:dyDescent="0.2">
      <c r="A1965" s="190" t="s">
        <v>2423</v>
      </c>
      <c r="B1965" s="191" t="s">
        <v>3405</v>
      </c>
      <c r="C1965" s="1039" t="s">
        <v>3406</v>
      </c>
      <c r="D1965" s="1039"/>
      <c r="E1965" s="1039"/>
      <c r="F1965" s="192" t="s">
        <v>1017</v>
      </c>
      <c r="G1965" s="192"/>
      <c r="H1965" s="192"/>
      <c r="I1965" s="192" t="s">
        <v>434</v>
      </c>
      <c r="J1965" s="193">
        <v>867.25</v>
      </c>
      <c r="K1965" s="192" t="s">
        <v>566</v>
      </c>
      <c r="L1965" s="193">
        <v>188.59</v>
      </c>
      <c r="M1965" s="192" t="s">
        <v>567</v>
      </c>
      <c r="N1965" s="194">
        <v>1769</v>
      </c>
      <c r="V1965" s="189"/>
      <c r="W1965" s="195"/>
      <c r="X1965" s="195" t="s">
        <v>3406</v>
      </c>
      <c r="AC1965" s="195"/>
      <c r="AF1965" s="207"/>
    </row>
    <row r="1966" spans="1:32" s="160" customFormat="1" ht="12" x14ac:dyDescent="0.2">
      <c r="A1966" s="211"/>
      <c r="B1966" s="212"/>
      <c r="C1966" s="168" t="s">
        <v>462</v>
      </c>
      <c r="D1966" s="213"/>
      <c r="E1966" s="213"/>
      <c r="F1966" s="214"/>
      <c r="G1966" s="214"/>
      <c r="H1966" s="214"/>
      <c r="I1966" s="214"/>
      <c r="J1966" s="215"/>
      <c r="K1966" s="214"/>
      <c r="L1966" s="215"/>
      <c r="M1966" s="216"/>
      <c r="N1966" s="217"/>
      <c r="V1966" s="189"/>
      <c r="W1966" s="195"/>
      <c r="X1966" s="195"/>
      <c r="AC1966" s="195"/>
      <c r="AF1966" s="207"/>
    </row>
    <row r="1967" spans="1:32" s="160" customFormat="1" ht="12" x14ac:dyDescent="0.2">
      <c r="A1967" s="196"/>
      <c r="B1967" s="197"/>
      <c r="C1967" s="1037" t="s">
        <v>3407</v>
      </c>
      <c r="D1967" s="1037"/>
      <c r="E1967" s="1037"/>
      <c r="F1967" s="1037"/>
      <c r="G1967" s="1037"/>
      <c r="H1967" s="1037"/>
      <c r="I1967" s="1037"/>
      <c r="J1967" s="1037"/>
      <c r="K1967" s="1037"/>
      <c r="L1967" s="1037"/>
      <c r="M1967" s="1037"/>
      <c r="N1967" s="1046"/>
      <c r="V1967" s="189"/>
      <c r="W1967" s="195"/>
      <c r="X1967" s="195"/>
      <c r="AC1967" s="195"/>
      <c r="AD1967" s="163" t="s">
        <v>3407</v>
      </c>
      <c r="AF1967" s="207"/>
    </row>
    <row r="1968" spans="1:32" s="160" customFormat="1" ht="22.5" x14ac:dyDescent="0.2">
      <c r="A1968" s="198"/>
      <c r="B1968" s="199" t="s">
        <v>568</v>
      </c>
      <c r="C1968" s="1037" t="s">
        <v>569</v>
      </c>
      <c r="D1968" s="1037"/>
      <c r="E1968" s="1037"/>
      <c r="F1968" s="1037"/>
      <c r="G1968" s="1037"/>
      <c r="H1968" s="1037"/>
      <c r="I1968" s="1037"/>
      <c r="J1968" s="1037"/>
      <c r="K1968" s="1037"/>
      <c r="L1968" s="1037"/>
      <c r="M1968" s="1037"/>
      <c r="N1968" s="1046"/>
      <c r="V1968" s="189"/>
      <c r="W1968" s="195"/>
      <c r="X1968" s="195"/>
      <c r="Y1968" s="163" t="s">
        <v>569</v>
      </c>
      <c r="AC1968" s="195"/>
      <c r="AF1968" s="207"/>
    </row>
    <row r="1969" spans="1:32" s="160" customFormat="1" ht="33.75" x14ac:dyDescent="0.2">
      <c r="A1969" s="190" t="s">
        <v>2426</v>
      </c>
      <c r="B1969" s="191" t="s">
        <v>2643</v>
      </c>
      <c r="C1969" s="1039" t="s">
        <v>3408</v>
      </c>
      <c r="D1969" s="1039"/>
      <c r="E1969" s="1039"/>
      <c r="F1969" s="192" t="s">
        <v>1017</v>
      </c>
      <c r="G1969" s="192"/>
      <c r="H1969" s="192"/>
      <c r="I1969" s="192" t="s">
        <v>423</v>
      </c>
      <c r="J1969" s="193"/>
      <c r="K1969" s="192"/>
      <c r="L1969" s="193"/>
      <c r="M1969" s="192"/>
      <c r="N1969" s="194"/>
      <c r="V1969" s="189"/>
      <c r="W1969" s="195"/>
      <c r="X1969" s="195" t="s">
        <v>3408</v>
      </c>
      <c r="AC1969" s="195"/>
      <c r="AF1969" s="207"/>
    </row>
    <row r="1970" spans="1:32" s="160" customFormat="1" ht="33.75" x14ac:dyDescent="0.2">
      <c r="A1970" s="198"/>
      <c r="B1970" s="199" t="s">
        <v>430</v>
      </c>
      <c r="C1970" s="1037" t="s">
        <v>431</v>
      </c>
      <c r="D1970" s="1037"/>
      <c r="E1970" s="1037"/>
      <c r="F1970" s="1037"/>
      <c r="G1970" s="1037"/>
      <c r="H1970" s="1037"/>
      <c r="I1970" s="1037"/>
      <c r="J1970" s="1037"/>
      <c r="K1970" s="1037"/>
      <c r="L1970" s="1037"/>
      <c r="M1970" s="1037"/>
      <c r="N1970" s="1046"/>
      <c r="V1970" s="189"/>
      <c r="W1970" s="195"/>
      <c r="X1970" s="195"/>
      <c r="Y1970" s="163" t="s">
        <v>431</v>
      </c>
      <c r="AC1970" s="195"/>
      <c r="AF1970" s="207"/>
    </row>
    <row r="1971" spans="1:32" s="160" customFormat="1" ht="12" x14ac:dyDescent="0.2">
      <c r="A1971" s="198"/>
      <c r="B1971" s="199" t="s">
        <v>3134</v>
      </c>
      <c r="C1971" s="1037" t="s">
        <v>3135</v>
      </c>
      <c r="D1971" s="1037"/>
      <c r="E1971" s="1037"/>
      <c r="F1971" s="1037"/>
      <c r="G1971" s="1037"/>
      <c r="H1971" s="1037"/>
      <c r="I1971" s="1037"/>
      <c r="J1971" s="1037"/>
      <c r="K1971" s="1037"/>
      <c r="L1971" s="1037"/>
      <c r="M1971" s="1037"/>
      <c r="N1971" s="1046"/>
      <c r="V1971" s="189"/>
      <c r="W1971" s="195"/>
      <c r="X1971" s="195"/>
      <c r="Y1971" s="163" t="s">
        <v>3135</v>
      </c>
      <c r="AC1971" s="195"/>
      <c r="AF1971" s="207"/>
    </row>
    <row r="1972" spans="1:32" s="160" customFormat="1" ht="12" x14ac:dyDescent="0.2">
      <c r="A1972" s="200"/>
      <c r="B1972" s="199" t="s">
        <v>423</v>
      </c>
      <c r="C1972" s="1037" t="s">
        <v>432</v>
      </c>
      <c r="D1972" s="1037"/>
      <c r="E1972" s="1037"/>
      <c r="F1972" s="201"/>
      <c r="G1972" s="201"/>
      <c r="H1972" s="201"/>
      <c r="I1972" s="201"/>
      <c r="J1972" s="202">
        <v>9.1300000000000008</v>
      </c>
      <c r="K1972" s="201" t="s">
        <v>3136</v>
      </c>
      <c r="L1972" s="202">
        <v>11.98</v>
      </c>
      <c r="M1972" s="201"/>
      <c r="N1972" s="203"/>
      <c r="V1972" s="189"/>
      <c r="W1972" s="195"/>
      <c r="X1972" s="195"/>
      <c r="Z1972" s="163" t="s">
        <v>432</v>
      </c>
      <c r="AC1972" s="195"/>
      <c r="AF1972" s="207"/>
    </row>
    <row r="1973" spans="1:32" s="160" customFormat="1" ht="12" x14ac:dyDescent="0.2">
      <c r="A1973" s="200"/>
      <c r="B1973" s="199" t="s">
        <v>434</v>
      </c>
      <c r="C1973" s="1037" t="s">
        <v>435</v>
      </c>
      <c r="D1973" s="1037"/>
      <c r="E1973" s="1037"/>
      <c r="F1973" s="201"/>
      <c r="G1973" s="201"/>
      <c r="H1973" s="201"/>
      <c r="I1973" s="201"/>
      <c r="J1973" s="202">
        <v>1.47</v>
      </c>
      <c r="K1973" s="201" t="s">
        <v>3136</v>
      </c>
      <c r="L1973" s="202">
        <v>1.93</v>
      </c>
      <c r="M1973" s="201"/>
      <c r="N1973" s="203"/>
      <c r="V1973" s="189"/>
      <c r="W1973" s="195"/>
      <c r="X1973" s="195"/>
      <c r="Z1973" s="163" t="s">
        <v>435</v>
      </c>
      <c r="AC1973" s="195"/>
      <c r="AF1973" s="207"/>
    </row>
    <row r="1974" spans="1:32" s="160" customFormat="1" ht="12" x14ac:dyDescent="0.2">
      <c r="A1974" s="200"/>
      <c r="B1974" s="199" t="s">
        <v>437</v>
      </c>
      <c r="C1974" s="1037" t="s">
        <v>438</v>
      </c>
      <c r="D1974" s="1037"/>
      <c r="E1974" s="1037"/>
      <c r="F1974" s="201"/>
      <c r="G1974" s="201"/>
      <c r="H1974" s="201"/>
      <c r="I1974" s="201"/>
      <c r="J1974" s="202">
        <v>0.12</v>
      </c>
      <c r="K1974" s="201" t="s">
        <v>3136</v>
      </c>
      <c r="L1974" s="202">
        <v>0.16</v>
      </c>
      <c r="M1974" s="201"/>
      <c r="N1974" s="203"/>
      <c r="V1974" s="189"/>
      <c r="W1974" s="195"/>
      <c r="X1974" s="195"/>
      <c r="Z1974" s="163" t="s">
        <v>438</v>
      </c>
      <c r="AC1974" s="195"/>
      <c r="AF1974" s="207"/>
    </row>
    <row r="1975" spans="1:32" s="160" customFormat="1" ht="12" x14ac:dyDescent="0.2">
      <c r="A1975" s="200"/>
      <c r="B1975" s="199" t="s">
        <v>439</v>
      </c>
      <c r="C1975" s="1037" t="s">
        <v>440</v>
      </c>
      <c r="D1975" s="1037"/>
      <c r="E1975" s="1037"/>
      <c r="F1975" s="201"/>
      <c r="G1975" s="201"/>
      <c r="H1975" s="201"/>
      <c r="I1975" s="201"/>
      <c r="J1975" s="202">
        <v>7.49</v>
      </c>
      <c r="K1975" s="201"/>
      <c r="L1975" s="202">
        <v>7.49</v>
      </c>
      <c r="M1975" s="201"/>
      <c r="N1975" s="203"/>
      <c r="V1975" s="189"/>
      <c r="W1975" s="195"/>
      <c r="X1975" s="195"/>
      <c r="Z1975" s="163" t="s">
        <v>440</v>
      </c>
      <c r="AC1975" s="195"/>
      <c r="AF1975" s="207"/>
    </row>
    <row r="1976" spans="1:32" s="160" customFormat="1" ht="12" x14ac:dyDescent="0.2">
      <c r="A1976" s="196"/>
      <c r="B1976" s="204" t="s">
        <v>2645</v>
      </c>
      <c r="C1976" s="1048" t="s">
        <v>2646</v>
      </c>
      <c r="D1976" s="1048"/>
      <c r="E1976" s="1048"/>
      <c r="F1976" s="205" t="s">
        <v>1017</v>
      </c>
      <c r="G1976" s="205" t="s">
        <v>423</v>
      </c>
      <c r="H1976" s="205"/>
      <c r="I1976" s="205" t="s">
        <v>423</v>
      </c>
      <c r="J1976" s="199"/>
      <c r="K1976" s="201"/>
      <c r="L1976" s="202"/>
      <c r="M1976" s="201"/>
      <c r="N1976" s="206"/>
      <c r="V1976" s="189"/>
      <c r="W1976" s="195"/>
      <c r="X1976" s="195"/>
      <c r="AC1976" s="195"/>
      <c r="AF1976" s="207" t="s">
        <v>2646</v>
      </c>
    </row>
    <row r="1977" spans="1:32" s="160" customFormat="1" ht="12" x14ac:dyDescent="0.2">
      <c r="A1977" s="200"/>
      <c r="B1977" s="199"/>
      <c r="C1977" s="1037" t="s">
        <v>443</v>
      </c>
      <c r="D1977" s="1037"/>
      <c r="E1977" s="1037"/>
      <c r="F1977" s="201" t="s">
        <v>444</v>
      </c>
      <c r="G1977" s="201" t="s">
        <v>2647</v>
      </c>
      <c r="H1977" s="201" t="s">
        <v>3136</v>
      </c>
      <c r="I1977" s="201" t="s">
        <v>3450</v>
      </c>
      <c r="J1977" s="202"/>
      <c r="K1977" s="201"/>
      <c r="L1977" s="202"/>
      <c r="M1977" s="201"/>
      <c r="N1977" s="203"/>
      <c r="V1977" s="189"/>
      <c r="W1977" s="195"/>
      <c r="X1977" s="195"/>
      <c r="AA1977" s="163" t="s">
        <v>443</v>
      </c>
      <c r="AC1977" s="195"/>
      <c r="AF1977" s="207"/>
    </row>
    <row r="1978" spans="1:32" s="160" customFormat="1" ht="12" x14ac:dyDescent="0.2">
      <c r="A1978" s="200"/>
      <c r="B1978" s="199"/>
      <c r="C1978" s="1037" t="s">
        <v>447</v>
      </c>
      <c r="D1978" s="1037"/>
      <c r="E1978" s="1037"/>
      <c r="F1978" s="201" t="s">
        <v>444</v>
      </c>
      <c r="G1978" s="201" t="s">
        <v>2649</v>
      </c>
      <c r="H1978" s="201" t="s">
        <v>3136</v>
      </c>
      <c r="I1978" s="201" t="s">
        <v>3297</v>
      </c>
      <c r="J1978" s="202"/>
      <c r="K1978" s="201"/>
      <c r="L1978" s="202"/>
      <c r="M1978" s="201"/>
      <c r="N1978" s="203"/>
      <c r="V1978" s="189"/>
      <c r="W1978" s="195"/>
      <c r="X1978" s="195"/>
      <c r="AA1978" s="163" t="s">
        <v>447</v>
      </c>
      <c r="AC1978" s="195"/>
      <c r="AF1978" s="207"/>
    </row>
    <row r="1979" spans="1:32" s="160" customFormat="1" ht="12" x14ac:dyDescent="0.2">
      <c r="A1979" s="200"/>
      <c r="B1979" s="199"/>
      <c r="C1979" s="1047" t="s">
        <v>450</v>
      </c>
      <c r="D1979" s="1047"/>
      <c r="E1979" s="1047"/>
      <c r="F1979" s="208"/>
      <c r="G1979" s="208"/>
      <c r="H1979" s="208"/>
      <c r="I1979" s="208"/>
      <c r="J1979" s="209">
        <v>18.09</v>
      </c>
      <c r="K1979" s="208"/>
      <c r="L1979" s="209">
        <v>21.4</v>
      </c>
      <c r="M1979" s="208"/>
      <c r="N1979" s="210"/>
      <c r="V1979" s="189"/>
      <c r="W1979" s="195"/>
      <c r="X1979" s="195"/>
      <c r="AB1979" s="163" t="s">
        <v>450</v>
      </c>
      <c r="AC1979" s="195"/>
      <c r="AF1979" s="207"/>
    </row>
    <row r="1980" spans="1:32" s="160" customFormat="1" ht="12" x14ac:dyDescent="0.2">
      <c r="A1980" s="200"/>
      <c r="B1980" s="199"/>
      <c r="C1980" s="1037" t="s">
        <v>451</v>
      </c>
      <c r="D1980" s="1037"/>
      <c r="E1980" s="1037"/>
      <c r="F1980" s="201"/>
      <c r="G1980" s="201"/>
      <c r="H1980" s="201"/>
      <c r="I1980" s="201"/>
      <c r="J1980" s="202"/>
      <c r="K1980" s="201"/>
      <c r="L1980" s="202">
        <v>12.14</v>
      </c>
      <c r="M1980" s="201"/>
      <c r="N1980" s="203"/>
      <c r="V1980" s="189"/>
      <c r="W1980" s="195"/>
      <c r="X1980" s="195"/>
      <c r="AA1980" s="163" t="s">
        <v>451</v>
      </c>
      <c r="AC1980" s="195"/>
      <c r="AF1980" s="207"/>
    </row>
    <row r="1981" spans="1:32" s="160" customFormat="1" ht="45" x14ac:dyDescent="0.2">
      <c r="A1981" s="200"/>
      <c r="B1981" s="199" t="s">
        <v>2540</v>
      </c>
      <c r="C1981" s="1037" t="s">
        <v>2541</v>
      </c>
      <c r="D1981" s="1037"/>
      <c r="E1981" s="1037"/>
      <c r="F1981" s="201" t="s">
        <v>454</v>
      </c>
      <c r="G1981" s="201" t="s">
        <v>1241</v>
      </c>
      <c r="H1981" s="201"/>
      <c r="I1981" s="201" t="s">
        <v>1241</v>
      </c>
      <c r="J1981" s="202"/>
      <c r="K1981" s="201"/>
      <c r="L1981" s="202">
        <v>14.69</v>
      </c>
      <c r="M1981" s="201"/>
      <c r="N1981" s="203"/>
      <c r="V1981" s="189"/>
      <c r="W1981" s="195"/>
      <c r="X1981" s="195"/>
      <c r="AA1981" s="163" t="s">
        <v>2541</v>
      </c>
      <c r="AC1981" s="195"/>
      <c r="AF1981" s="207"/>
    </row>
    <row r="1982" spans="1:32" s="160" customFormat="1" ht="45" x14ac:dyDescent="0.2">
      <c r="A1982" s="200"/>
      <c r="B1982" s="199" t="s">
        <v>2542</v>
      </c>
      <c r="C1982" s="1037" t="s">
        <v>2543</v>
      </c>
      <c r="D1982" s="1037"/>
      <c r="E1982" s="1037"/>
      <c r="F1982" s="201" t="s">
        <v>454</v>
      </c>
      <c r="G1982" s="201" t="s">
        <v>974</v>
      </c>
      <c r="H1982" s="201"/>
      <c r="I1982" s="201" t="s">
        <v>974</v>
      </c>
      <c r="J1982" s="202"/>
      <c r="K1982" s="201"/>
      <c r="L1982" s="202">
        <v>8.74</v>
      </c>
      <c r="M1982" s="201"/>
      <c r="N1982" s="203"/>
      <c r="V1982" s="189"/>
      <c r="W1982" s="195"/>
      <c r="X1982" s="195"/>
      <c r="AA1982" s="163" t="s">
        <v>2543</v>
      </c>
      <c r="AC1982" s="195"/>
      <c r="AF1982" s="207"/>
    </row>
    <row r="1983" spans="1:32" s="160" customFormat="1" ht="12" x14ac:dyDescent="0.2">
      <c r="A1983" s="211"/>
      <c r="B1983" s="212"/>
      <c r="C1983" s="1039" t="s">
        <v>459</v>
      </c>
      <c r="D1983" s="1039"/>
      <c r="E1983" s="1039"/>
      <c r="F1983" s="192"/>
      <c r="G1983" s="192"/>
      <c r="H1983" s="192"/>
      <c r="I1983" s="192"/>
      <c r="J1983" s="193"/>
      <c r="K1983" s="192"/>
      <c r="L1983" s="193">
        <v>44.83</v>
      </c>
      <c r="M1983" s="208"/>
      <c r="N1983" s="194"/>
      <c r="V1983" s="189"/>
      <c r="W1983" s="195"/>
      <c r="X1983" s="195"/>
      <c r="AC1983" s="195" t="s">
        <v>459</v>
      </c>
      <c r="AF1983" s="207"/>
    </row>
    <row r="1984" spans="1:32" s="160" customFormat="1" ht="33.75" x14ac:dyDescent="0.2">
      <c r="A1984" s="190" t="s">
        <v>666</v>
      </c>
      <c r="B1984" s="191" t="s">
        <v>3410</v>
      </c>
      <c r="C1984" s="1039" t="s">
        <v>3411</v>
      </c>
      <c r="D1984" s="1039"/>
      <c r="E1984" s="1039"/>
      <c r="F1984" s="192" t="s">
        <v>1017</v>
      </c>
      <c r="G1984" s="192"/>
      <c r="H1984" s="192"/>
      <c r="I1984" s="192" t="s">
        <v>423</v>
      </c>
      <c r="J1984" s="193">
        <v>1497.75</v>
      </c>
      <c r="K1984" s="192" t="s">
        <v>566</v>
      </c>
      <c r="L1984" s="193">
        <v>162.9</v>
      </c>
      <c r="M1984" s="192" t="s">
        <v>567</v>
      </c>
      <c r="N1984" s="194">
        <v>1528</v>
      </c>
      <c r="V1984" s="189"/>
      <c r="W1984" s="195"/>
      <c r="X1984" s="195" t="s">
        <v>3411</v>
      </c>
      <c r="AC1984" s="195"/>
      <c r="AF1984" s="207"/>
    </row>
    <row r="1985" spans="1:32" s="160" customFormat="1" ht="12" x14ac:dyDescent="0.2">
      <c r="A1985" s="211"/>
      <c r="B1985" s="212"/>
      <c r="C1985" s="168" t="s">
        <v>462</v>
      </c>
      <c r="D1985" s="213"/>
      <c r="E1985" s="213"/>
      <c r="F1985" s="214"/>
      <c r="G1985" s="214"/>
      <c r="H1985" s="214"/>
      <c r="I1985" s="214"/>
      <c r="J1985" s="215"/>
      <c r="K1985" s="214"/>
      <c r="L1985" s="215"/>
      <c r="M1985" s="216"/>
      <c r="N1985" s="217"/>
      <c r="V1985" s="189"/>
      <c r="W1985" s="195"/>
      <c r="X1985" s="195"/>
      <c r="AC1985" s="195"/>
      <c r="AF1985" s="207"/>
    </row>
    <row r="1986" spans="1:32" s="160" customFormat="1" ht="12" x14ac:dyDescent="0.2">
      <c r="A1986" s="196"/>
      <c r="B1986" s="197"/>
      <c r="C1986" s="1037" t="s">
        <v>3412</v>
      </c>
      <c r="D1986" s="1037"/>
      <c r="E1986" s="1037"/>
      <c r="F1986" s="1037"/>
      <c r="G1986" s="1037"/>
      <c r="H1986" s="1037"/>
      <c r="I1986" s="1037"/>
      <c r="J1986" s="1037"/>
      <c r="K1986" s="1037"/>
      <c r="L1986" s="1037"/>
      <c r="M1986" s="1037"/>
      <c r="N1986" s="1046"/>
      <c r="V1986" s="189"/>
      <c r="W1986" s="195"/>
      <c r="X1986" s="195"/>
      <c r="AC1986" s="195"/>
      <c r="AD1986" s="163" t="s">
        <v>3412</v>
      </c>
      <c r="AF1986" s="207"/>
    </row>
    <row r="1987" spans="1:32" s="160" customFormat="1" ht="22.5" x14ac:dyDescent="0.2">
      <c r="A1987" s="198"/>
      <c r="B1987" s="199" t="s">
        <v>568</v>
      </c>
      <c r="C1987" s="1037" t="s">
        <v>569</v>
      </c>
      <c r="D1987" s="1037"/>
      <c r="E1987" s="1037"/>
      <c r="F1987" s="1037"/>
      <c r="G1987" s="1037"/>
      <c r="H1987" s="1037"/>
      <c r="I1987" s="1037"/>
      <c r="J1987" s="1037"/>
      <c r="K1987" s="1037"/>
      <c r="L1987" s="1037"/>
      <c r="M1987" s="1037"/>
      <c r="N1987" s="1046"/>
      <c r="V1987" s="189"/>
      <c r="W1987" s="195"/>
      <c r="X1987" s="195"/>
      <c r="Y1987" s="163" t="s">
        <v>569</v>
      </c>
      <c r="AC1987" s="195"/>
      <c r="AF1987" s="207"/>
    </row>
    <row r="1988" spans="1:32" s="160" customFormat="1" ht="45" x14ac:dyDescent="0.2">
      <c r="A1988" s="190" t="s">
        <v>2432</v>
      </c>
      <c r="B1988" s="191" t="s">
        <v>3143</v>
      </c>
      <c r="C1988" s="1039" t="s">
        <v>3144</v>
      </c>
      <c r="D1988" s="1039"/>
      <c r="E1988" s="1039"/>
      <c r="F1988" s="192" t="s">
        <v>1017</v>
      </c>
      <c r="G1988" s="192"/>
      <c r="H1988" s="192"/>
      <c r="I1988" s="192" t="s">
        <v>423</v>
      </c>
      <c r="J1988" s="193"/>
      <c r="K1988" s="192"/>
      <c r="L1988" s="193"/>
      <c r="M1988" s="192"/>
      <c r="N1988" s="194"/>
      <c r="V1988" s="189"/>
      <c r="W1988" s="195"/>
      <c r="X1988" s="195" t="s">
        <v>3144</v>
      </c>
      <c r="AC1988" s="195"/>
      <c r="AF1988" s="207"/>
    </row>
    <row r="1989" spans="1:32" s="160" customFormat="1" ht="33.75" x14ac:dyDescent="0.2">
      <c r="A1989" s="198"/>
      <c r="B1989" s="199" t="s">
        <v>430</v>
      </c>
      <c r="C1989" s="1037" t="s">
        <v>431</v>
      </c>
      <c r="D1989" s="1037"/>
      <c r="E1989" s="1037"/>
      <c r="F1989" s="1037"/>
      <c r="G1989" s="1037"/>
      <c r="H1989" s="1037"/>
      <c r="I1989" s="1037"/>
      <c r="J1989" s="1037"/>
      <c r="K1989" s="1037"/>
      <c r="L1989" s="1037"/>
      <c r="M1989" s="1037"/>
      <c r="N1989" s="1046"/>
      <c r="V1989" s="189"/>
      <c r="W1989" s="195"/>
      <c r="X1989" s="195"/>
      <c r="Y1989" s="163" t="s">
        <v>431</v>
      </c>
      <c r="AC1989" s="195"/>
      <c r="AF1989" s="207"/>
    </row>
    <row r="1990" spans="1:32" s="160" customFormat="1" ht="12" x14ac:dyDescent="0.2">
      <c r="A1990" s="200"/>
      <c r="B1990" s="199" t="s">
        <v>423</v>
      </c>
      <c r="C1990" s="1037" t="s">
        <v>432</v>
      </c>
      <c r="D1990" s="1037"/>
      <c r="E1990" s="1037"/>
      <c r="F1990" s="201"/>
      <c r="G1990" s="201"/>
      <c r="H1990" s="201"/>
      <c r="I1990" s="201"/>
      <c r="J1990" s="202">
        <v>20.440000000000001</v>
      </c>
      <c r="K1990" s="201" t="s">
        <v>436</v>
      </c>
      <c r="L1990" s="202">
        <v>25.55</v>
      </c>
      <c r="M1990" s="201"/>
      <c r="N1990" s="203"/>
      <c r="V1990" s="189"/>
      <c r="W1990" s="195"/>
      <c r="X1990" s="195"/>
      <c r="Z1990" s="163" t="s">
        <v>432</v>
      </c>
      <c r="AC1990" s="195"/>
      <c r="AF1990" s="207"/>
    </row>
    <row r="1991" spans="1:32" s="160" customFormat="1" ht="12" x14ac:dyDescent="0.2">
      <c r="A1991" s="200"/>
      <c r="B1991" s="199" t="s">
        <v>434</v>
      </c>
      <c r="C1991" s="1037" t="s">
        <v>435</v>
      </c>
      <c r="D1991" s="1037"/>
      <c r="E1991" s="1037"/>
      <c r="F1991" s="201"/>
      <c r="G1991" s="201"/>
      <c r="H1991" s="201"/>
      <c r="I1991" s="201"/>
      <c r="J1991" s="202">
        <v>33.47</v>
      </c>
      <c r="K1991" s="201" t="s">
        <v>436</v>
      </c>
      <c r="L1991" s="202">
        <v>41.84</v>
      </c>
      <c r="M1991" s="201"/>
      <c r="N1991" s="203"/>
      <c r="V1991" s="189"/>
      <c r="W1991" s="195"/>
      <c r="X1991" s="195"/>
      <c r="Z1991" s="163" t="s">
        <v>435</v>
      </c>
      <c r="AC1991" s="195"/>
      <c r="AF1991" s="207"/>
    </row>
    <row r="1992" spans="1:32" s="160" customFormat="1" ht="12" x14ac:dyDescent="0.2">
      <c r="A1992" s="200"/>
      <c r="B1992" s="199" t="s">
        <v>437</v>
      </c>
      <c r="C1992" s="1037" t="s">
        <v>438</v>
      </c>
      <c r="D1992" s="1037"/>
      <c r="E1992" s="1037"/>
      <c r="F1992" s="201"/>
      <c r="G1992" s="201"/>
      <c r="H1992" s="201"/>
      <c r="I1992" s="201"/>
      <c r="J1992" s="202">
        <v>3.42</v>
      </c>
      <c r="K1992" s="201" t="s">
        <v>436</v>
      </c>
      <c r="L1992" s="202">
        <v>4.28</v>
      </c>
      <c r="M1992" s="201"/>
      <c r="N1992" s="203"/>
      <c r="V1992" s="189"/>
      <c r="W1992" s="195"/>
      <c r="X1992" s="195"/>
      <c r="Z1992" s="163" t="s">
        <v>438</v>
      </c>
      <c r="AC1992" s="195"/>
      <c r="AF1992" s="207"/>
    </row>
    <row r="1993" spans="1:32" s="160" customFormat="1" ht="12" x14ac:dyDescent="0.2">
      <c r="A1993" s="200"/>
      <c r="B1993" s="199" t="s">
        <v>439</v>
      </c>
      <c r="C1993" s="1037" t="s">
        <v>440</v>
      </c>
      <c r="D1993" s="1037"/>
      <c r="E1993" s="1037"/>
      <c r="F1993" s="201"/>
      <c r="G1993" s="201"/>
      <c r="H1993" s="201"/>
      <c r="I1993" s="201"/>
      <c r="J1993" s="202">
        <v>2.94</v>
      </c>
      <c r="K1993" s="201"/>
      <c r="L1993" s="202">
        <v>2.94</v>
      </c>
      <c r="M1993" s="201"/>
      <c r="N1993" s="203"/>
      <c r="V1993" s="189"/>
      <c r="W1993" s="195"/>
      <c r="X1993" s="195"/>
      <c r="Z1993" s="163" t="s">
        <v>440</v>
      </c>
      <c r="AC1993" s="195"/>
      <c r="AF1993" s="207"/>
    </row>
    <row r="1994" spans="1:32" s="160" customFormat="1" ht="12" x14ac:dyDescent="0.2">
      <c r="A1994" s="200"/>
      <c r="B1994" s="199"/>
      <c r="C1994" s="1037" t="s">
        <v>443</v>
      </c>
      <c r="D1994" s="1037"/>
      <c r="E1994" s="1037"/>
      <c r="F1994" s="201" t="s">
        <v>444</v>
      </c>
      <c r="G1994" s="201" t="s">
        <v>3145</v>
      </c>
      <c r="H1994" s="201" t="s">
        <v>436</v>
      </c>
      <c r="I1994" s="201" t="s">
        <v>2648</v>
      </c>
      <c r="J1994" s="202"/>
      <c r="K1994" s="201"/>
      <c r="L1994" s="202"/>
      <c r="M1994" s="201"/>
      <c r="N1994" s="203"/>
      <c r="V1994" s="189"/>
      <c r="W1994" s="195"/>
      <c r="X1994" s="195"/>
      <c r="AA1994" s="163" t="s">
        <v>443</v>
      </c>
      <c r="AC1994" s="195"/>
      <c r="AF1994" s="207"/>
    </row>
    <row r="1995" spans="1:32" s="160" customFormat="1" ht="12" x14ac:dyDescent="0.2">
      <c r="A1995" s="200"/>
      <c r="B1995" s="199"/>
      <c r="C1995" s="1037" t="s">
        <v>447</v>
      </c>
      <c r="D1995" s="1037"/>
      <c r="E1995" s="1037"/>
      <c r="F1995" s="201" t="s">
        <v>444</v>
      </c>
      <c r="G1995" s="201" t="s">
        <v>2762</v>
      </c>
      <c r="H1995" s="201" t="s">
        <v>436</v>
      </c>
      <c r="I1995" s="201" t="s">
        <v>3146</v>
      </c>
      <c r="J1995" s="202"/>
      <c r="K1995" s="201"/>
      <c r="L1995" s="202"/>
      <c r="M1995" s="201"/>
      <c r="N1995" s="203"/>
      <c r="V1995" s="189"/>
      <c r="W1995" s="195"/>
      <c r="X1995" s="195"/>
      <c r="AA1995" s="163" t="s">
        <v>447</v>
      </c>
      <c r="AC1995" s="195"/>
      <c r="AF1995" s="207"/>
    </row>
    <row r="1996" spans="1:32" s="160" customFormat="1" ht="12" x14ac:dyDescent="0.2">
      <c r="A1996" s="200"/>
      <c r="B1996" s="199"/>
      <c r="C1996" s="1047" t="s">
        <v>450</v>
      </c>
      <c r="D1996" s="1047"/>
      <c r="E1996" s="1047"/>
      <c r="F1996" s="208"/>
      <c r="G1996" s="208"/>
      <c r="H1996" s="208"/>
      <c r="I1996" s="208"/>
      <c r="J1996" s="209">
        <v>56.85</v>
      </c>
      <c r="K1996" s="208"/>
      <c r="L1996" s="209">
        <v>70.33</v>
      </c>
      <c r="M1996" s="208"/>
      <c r="N1996" s="210"/>
      <c r="V1996" s="189"/>
      <c r="W1996" s="195"/>
      <c r="X1996" s="195"/>
      <c r="AB1996" s="163" t="s">
        <v>450</v>
      </c>
      <c r="AC1996" s="195"/>
      <c r="AF1996" s="207"/>
    </row>
    <row r="1997" spans="1:32" s="160" customFormat="1" ht="12" x14ac:dyDescent="0.2">
      <c r="A1997" s="200"/>
      <c r="B1997" s="199"/>
      <c r="C1997" s="1037" t="s">
        <v>451</v>
      </c>
      <c r="D1997" s="1037"/>
      <c r="E1997" s="1037"/>
      <c r="F1997" s="201"/>
      <c r="G1997" s="201"/>
      <c r="H1997" s="201"/>
      <c r="I1997" s="201"/>
      <c r="J1997" s="202"/>
      <c r="K1997" s="201"/>
      <c r="L1997" s="202">
        <v>29.83</v>
      </c>
      <c r="M1997" s="201"/>
      <c r="N1997" s="203"/>
      <c r="V1997" s="189"/>
      <c r="W1997" s="195"/>
      <c r="X1997" s="195"/>
      <c r="AA1997" s="163" t="s">
        <v>451</v>
      </c>
      <c r="AC1997" s="195"/>
      <c r="AF1997" s="207"/>
    </row>
    <row r="1998" spans="1:32" s="160" customFormat="1" ht="22.5" x14ac:dyDescent="0.2">
      <c r="A1998" s="200"/>
      <c r="B1998" s="199" t="s">
        <v>3147</v>
      </c>
      <c r="C1998" s="1037" t="s">
        <v>3148</v>
      </c>
      <c r="D1998" s="1037"/>
      <c r="E1998" s="1037"/>
      <c r="F1998" s="201" t="s">
        <v>454</v>
      </c>
      <c r="G1998" s="201" t="s">
        <v>558</v>
      </c>
      <c r="H1998" s="201"/>
      <c r="I1998" s="201" t="s">
        <v>558</v>
      </c>
      <c r="J1998" s="202"/>
      <c r="K1998" s="201"/>
      <c r="L1998" s="202">
        <v>28.94</v>
      </c>
      <c r="M1998" s="201"/>
      <c r="N1998" s="203"/>
      <c r="V1998" s="189"/>
      <c r="W1998" s="195"/>
      <c r="X1998" s="195"/>
      <c r="AA1998" s="163" t="s">
        <v>3148</v>
      </c>
      <c r="AC1998" s="195"/>
      <c r="AF1998" s="207"/>
    </row>
    <row r="1999" spans="1:32" s="160" customFormat="1" ht="22.5" x14ac:dyDescent="0.2">
      <c r="A1999" s="200"/>
      <c r="B1999" s="199" t="s">
        <v>3149</v>
      </c>
      <c r="C1999" s="1037" t="s">
        <v>3150</v>
      </c>
      <c r="D1999" s="1037"/>
      <c r="E1999" s="1037"/>
      <c r="F1999" s="201" t="s">
        <v>454</v>
      </c>
      <c r="G1999" s="201" t="s">
        <v>544</v>
      </c>
      <c r="H1999" s="201"/>
      <c r="I1999" s="201" t="s">
        <v>544</v>
      </c>
      <c r="J1999" s="202"/>
      <c r="K1999" s="201"/>
      <c r="L1999" s="202">
        <v>15.21</v>
      </c>
      <c r="M1999" s="201"/>
      <c r="N1999" s="203"/>
      <c r="V1999" s="189"/>
      <c r="W1999" s="195"/>
      <c r="X1999" s="195"/>
      <c r="AA1999" s="163" t="s">
        <v>3150</v>
      </c>
      <c r="AC1999" s="195"/>
      <c r="AF1999" s="207"/>
    </row>
    <row r="2000" spans="1:32" s="160" customFormat="1" ht="12" x14ac:dyDescent="0.2">
      <c r="A2000" s="211"/>
      <c r="B2000" s="212"/>
      <c r="C2000" s="1039" t="s">
        <v>459</v>
      </c>
      <c r="D2000" s="1039"/>
      <c r="E2000" s="1039"/>
      <c r="F2000" s="192"/>
      <c r="G2000" s="192"/>
      <c r="H2000" s="192"/>
      <c r="I2000" s="192"/>
      <c r="J2000" s="193"/>
      <c r="K2000" s="192"/>
      <c r="L2000" s="193">
        <v>114.48</v>
      </c>
      <c r="M2000" s="208"/>
      <c r="N2000" s="194"/>
      <c r="V2000" s="189"/>
      <c r="W2000" s="195"/>
      <c r="X2000" s="195"/>
      <c r="AC2000" s="195" t="s">
        <v>459</v>
      </c>
      <c r="AF2000" s="207"/>
    </row>
    <row r="2001" spans="1:32" s="160" customFormat="1" ht="56.25" x14ac:dyDescent="0.2">
      <c r="A2001" s="190" t="s">
        <v>3626</v>
      </c>
      <c r="B2001" s="191" t="s">
        <v>3627</v>
      </c>
      <c r="C2001" s="1039" t="s">
        <v>3628</v>
      </c>
      <c r="D2001" s="1039"/>
      <c r="E2001" s="1039"/>
      <c r="F2001" s="192" t="s">
        <v>1017</v>
      </c>
      <c r="G2001" s="192"/>
      <c r="H2001" s="192"/>
      <c r="I2001" s="192" t="s">
        <v>423</v>
      </c>
      <c r="J2001" s="193">
        <v>121824</v>
      </c>
      <c r="K2001" s="192" t="s">
        <v>1361</v>
      </c>
      <c r="L2001" s="193">
        <v>24856.05</v>
      </c>
      <c r="M2001" s="192" t="s">
        <v>1362</v>
      </c>
      <c r="N2001" s="194">
        <v>123286</v>
      </c>
      <c r="V2001" s="189"/>
      <c r="W2001" s="195"/>
      <c r="X2001" s="195" t="s">
        <v>3628</v>
      </c>
      <c r="AC2001" s="195"/>
      <c r="AF2001" s="207"/>
    </row>
    <row r="2002" spans="1:32" s="160" customFormat="1" ht="12" x14ac:dyDescent="0.2">
      <c r="A2002" s="211"/>
      <c r="B2002" s="212"/>
      <c r="C2002" s="168" t="s">
        <v>3039</v>
      </c>
      <c r="D2002" s="213"/>
      <c r="E2002" s="213"/>
      <c r="F2002" s="214"/>
      <c r="G2002" s="214"/>
      <c r="H2002" s="214"/>
      <c r="I2002" s="214"/>
      <c r="J2002" s="215"/>
      <c r="K2002" s="214"/>
      <c r="L2002" s="215"/>
      <c r="M2002" s="216"/>
      <c r="N2002" s="217"/>
      <c r="V2002" s="189"/>
      <c r="W2002" s="195"/>
      <c r="X2002" s="195"/>
      <c r="AC2002" s="195"/>
      <c r="AF2002" s="207"/>
    </row>
    <row r="2003" spans="1:32" s="160" customFormat="1" ht="12" x14ac:dyDescent="0.2">
      <c r="A2003" s="196"/>
      <c r="B2003" s="197"/>
      <c r="C2003" s="1037" t="s">
        <v>3457</v>
      </c>
      <c r="D2003" s="1037"/>
      <c r="E2003" s="1037"/>
      <c r="F2003" s="1037"/>
      <c r="G2003" s="1037"/>
      <c r="H2003" s="1037"/>
      <c r="I2003" s="1037"/>
      <c r="J2003" s="1037"/>
      <c r="K2003" s="1037"/>
      <c r="L2003" s="1037"/>
      <c r="M2003" s="1037"/>
      <c r="N2003" s="1046"/>
      <c r="V2003" s="189"/>
      <c r="W2003" s="195"/>
      <c r="X2003" s="195"/>
      <c r="AC2003" s="195"/>
      <c r="AD2003" s="163" t="s">
        <v>3457</v>
      </c>
      <c r="AF2003" s="207"/>
    </row>
    <row r="2004" spans="1:32" s="160" customFormat="1" ht="22.5" x14ac:dyDescent="0.2">
      <c r="A2004" s="198"/>
      <c r="B2004" s="199" t="s">
        <v>1365</v>
      </c>
      <c r="C2004" s="1037" t="s">
        <v>1366</v>
      </c>
      <c r="D2004" s="1037"/>
      <c r="E2004" s="1037"/>
      <c r="F2004" s="1037"/>
      <c r="G2004" s="1037"/>
      <c r="H2004" s="1037"/>
      <c r="I2004" s="1037"/>
      <c r="J2004" s="1037"/>
      <c r="K2004" s="1037"/>
      <c r="L2004" s="1037"/>
      <c r="M2004" s="1037"/>
      <c r="N2004" s="1046"/>
      <c r="V2004" s="189"/>
      <c r="W2004" s="195"/>
      <c r="X2004" s="195"/>
      <c r="Y2004" s="163" t="s">
        <v>1366</v>
      </c>
      <c r="AC2004" s="195"/>
      <c r="AF2004" s="207"/>
    </row>
    <row r="2005" spans="1:32" s="160" customFormat="1" ht="45" x14ac:dyDescent="0.2">
      <c r="A2005" s="190" t="s">
        <v>2441</v>
      </c>
      <c r="B2005" s="191" t="s">
        <v>3239</v>
      </c>
      <c r="C2005" s="1039" t="s">
        <v>3240</v>
      </c>
      <c r="D2005" s="1039"/>
      <c r="E2005" s="1039"/>
      <c r="F2005" s="192" t="s">
        <v>532</v>
      </c>
      <c r="G2005" s="192"/>
      <c r="H2005" s="192"/>
      <c r="I2005" s="192" t="s">
        <v>3629</v>
      </c>
      <c r="J2005" s="193"/>
      <c r="K2005" s="192"/>
      <c r="L2005" s="193"/>
      <c r="M2005" s="192"/>
      <c r="N2005" s="194"/>
      <c r="V2005" s="189"/>
      <c r="W2005" s="195"/>
      <c r="X2005" s="195" t="s">
        <v>3240</v>
      </c>
      <c r="AC2005" s="195"/>
      <c r="AF2005" s="207"/>
    </row>
    <row r="2006" spans="1:32" s="160" customFormat="1" ht="12" x14ac:dyDescent="0.2">
      <c r="A2006" s="196"/>
      <c r="B2006" s="197"/>
      <c r="C2006" s="1037" t="s">
        <v>3630</v>
      </c>
      <c r="D2006" s="1037"/>
      <c r="E2006" s="1037"/>
      <c r="F2006" s="1037"/>
      <c r="G2006" s="1037"/>
      <c r="H2006" s="1037"/>
      <c r="I2006" s="1037"/>
      <c r="J2006" s="1037"/>
      <c r="K2006" s="1037"/>
      <c r="L2006" s="1037"/>
      <c r="M2006" s="1037"/>
      <c r="N2006" s="1046"/>
      <c r="V2006" s="189"/>
      <c r="W2006" s="195"/>
      <c r="X2006" s="195"/>
      <c r="AC2006" s="195"/>
      <c r="AE2006" s="163" t="s">
        <v>3630</v>
      </c>
      <c r="AF2006" s="207"/>
    </row>
    <row r="2007" spans="1:32" s="160" customFormat="1" ht="33.75" x14ac:dyDescent="0.2">
      <c r="A2007" s="198"/>
      <c r="B2007" s="199" t="s">
        <v>430</v>
      </c>
      <c r="C2007" s="1037" t="s">
        <v>431</v>
      </c>
      <c r="D2007" s="1037"/>
      <c r="E2007" s="1037"/>
      <c r="F2007" s="1037"/>
      <c r="G2007" s="1037"/>
      <c r="H2007" s="1037"/>
      <c r="I2007" s="1037"/>
      <c r="J2007" s="1037"/>
      <c r="K2007" s="1037"/>
      <c r="L2007" s="1037"/>
      <c r="M2007" s="1037"/>
      <c r="N2007" s="1046"/>
      <c r="V2007" s="189"/>
      <c r="W2007" s="195"/>
      <c r="X2007" s="195"/>
      <c r="Y2007" s="163" t="s">
        <v>431</v>
      </c>
      <c r="AC2007" s="195"/>
      <c r="AF2007" s="207"/>
    </row>
    <row r="2008" spans="1:32" s="160" customFormat="1" ht="12" x14ac:dyDescent="0.2">
      <c r="A2008" s="198"/>
      <c r="B2008" s="199" t="s">
        <v>3134</v>
      </c>
      <c r="C2008" s="1037" t="s">
        <v>3135</v>
      </c>
      <c r="D2008" s="1037"/>
      <c r="E2008" s="1037"/>
      <c r="F2008" s="1037"/>
      <c r="G2008" s="1037"/>
      <c r="H2008" s="1037"/>
      <c r="I2008" s="1037"/>
      <c r="J2008" s="1037"/>
      <c r="K2008" s="1037"/>
      <c r="L2008" s="1037"/>
      <c r="M2008" s="1037"/>
      <c r="N2008" s="1046"/>
      <c r="V2008" s="189"/>
      <c r="W2008" s="195"/>
      <c r="X2008" s="195"/>
      <c r="Y2008" s="163" t="s">
        <v>3135</v>
      </c>
      <c r="AC2008" s="195"/>
      <c r="AF2008" s="207"/>
    </row>
    <row r="2009" spans="1:32" s="160" customFormat="1" ht="12" x14ac:dyDescent="0.2">
      <c r="A2009" s="200"/>
      <c r="B2009" s="199" t="s">
        <v>423</v>
      </c>
      <c r="C2009" s="1037" t="s">
        <v>432</v>
      </c>
      <c r="D2009" s="1037"/>
      <c r="E2009" s="1037"/>
      <c r="F2009" s="201"/>
      <c r="G2009" s="201"/>
      <c r="H2009" s="201"/>
      <c r="I2009" s="201"/>
      <c r="J2009" s="202">
        <v>1345.96</v>
      </c>
      <c r="K2009" s="201" t="s">
        <v>3136</v>
      </c>
      <c r="L2009" s="202">
        <v>60.24</v>
      </c>
      <c r="M2009" s="201"/>
      <c r="N2009" s="203"/>
      <c r="V2009" s="189"/>
      <c r="W2009" s="195"/>
      <c r="X2009" s="195"/>
      <c r="Z2009" s="163" t="s">
        <v>432</v>
      </c>
      <c r="AC2009" s="195"/>
      <c r="AF2009" s="207"/>
    </row>
    <row r="2010" spans="1:32" s="160" customFormat="1" ht="12" x14ac:dyDescent="0.2">
      <c r="A2010" s="200"/>
      <c r="B2010" s="199" t="s">
        <v>434</v>
      </c>
      <c r="C2010" s="1037" t="s">
        <v>435</v>
      </c>
      <c r="D2010" s="1037"/>
      <c r="E2010" s="1037"/>
      <c r="F2010" s="201"/>
      <c r="G2010" s="201"/>
      <c r="H2010" s="201"/>
      <c r="I2010" s="201"/>
      <c r="J2010" s="202">
        <v>117.43</v>
      </c>
      <c r="K2010" s="201" t="s">
        <v>3136</v>
      </c>
      <c r="L2010" s="202">
        <v>5.26</v>
      </c>
      <c r="M2010" s="201"/>
      <c r="N2010" s="203"/>
      <c r="V2010" s="189"/>
      <c r="W2010" s="195"/>
      <c r="X2010" s="195"/>
      <c r="Z2010" s="163" t="s">
        <v>435</v>
      </c>
      <c r="AC2010" s="195"/>
      <c r="AF2010" s="207"/>
    </row>
    <row r="2011" spans="1:32" s="160" customFormat="1" ht="12" x14ac:dyDescent="0.2">
      <c r="A2011" s="200"/>
      <c r="B2011" s="199" t="s">
        <v>437</v>
      </c>
      <c r="C2011" s="1037" t="s">
        <v>438</v>
      </c>
      <c r="D2011" s="1037"/>
      <c r="E2011" s="1037"/>
      <c r="F2011" s="201"/>
      <c r="G2011" s="201"/>
      <c r="H2011" s="201"/>
      <c r="I2011" s="201"/>
      <c r="J2011" s="202">
        <v>14.83</v>
      </c>
      <c r="K2011" s="201" t="s">
        <v>3136</v>
      </c>
      <c r="L2011" s="202">
        <v>0.66</v>
      </c>
      <c r="M2011" s="201"/>
      <c r="N2011" s="203"/>
      <c r="V2011" s="189"/>
      <c r="W2011" s="195"/>
      <c r="X2011" s="195"/>
      <c r="Z2011" s="163" t="s">
        <v>438</v>
      </c>
      <c r="AC2011" s="195"/>
      <c r="AF2011" s="207"/>
    </row>
    <row r="2012" spans="1:32" s="160" customFormat="1" ht="12" x14ac:dyDescent="0.2">
      <c r="A2012" s="200"/>
      <c r="B2012" s="199" t="s">
        <v>439</v>
      </c>
      <c r="C2012" s="1037" t="s">
        <v>440</v>
      </c>
      <c r="D2012" s="1037"/>
      <c r="E2012" s="1037"/>
      <c r="F2012" s="201"/>
      <c r="G2012" s="201"/>
      <c r="H2012" s="201"/>
      <c r="I2012" s="201"/>
      <c r="J2012" s="202">
        <v>434.65</v>
      </c>
      <c r="K2012" s="201"/>
      <c r="L2012" s="202">
        <v>14.82</v>
      </c>
      <c r="M2012" s="201"/>
      <c r="N2012" s="203"/>
      <c r="V2012" s="189"/>
      <c r="W2012" s="195"/>
      <c r="X2012" s="195"/>
      <c r="Z2012" s="163" t="s">
        <v>440</v>
      </c>
      <c r="AC2012" s="195"/>
      <c r="AF2012" s="207"/>
    </row>
    <row r="2013" spans="1:32" s="160" customFormat="1" ht="12" x14ac:dyDescent="0.2">
      <c r="A2013" s="196"/>
      <c r="B2013" s="204" t="s">
        <v>1973</v>
      </c>
      <c r="C2013" s="1048" t="s">
        <v>3157</v>
      </c>
      <c r="D2013" s="1048"/>
      <c r="E2013" s="1048"/>
      <c r="F2013" s="205" t="s">
        <v>347</v>
      </c>
      <c r="G2013" s="205" t="s">
        <v>489</v>
      </c>
      <c r="H2013" s="205"/>
      <c r="I2013" s="205" t="s">
        <v>489</v>
      </c>
      <c r="J2013" s="199"/>
      <c r="K2013" s="201"/>
      <c r="L2013" s="202"/>
      <c r="M2013" s="201"/>
      <c r="N2013" s="206"/>
      <c r="V2013" s="189"/>
      <c r="W2013" s="195"/>
      <c r="X2013" s="195"/>
      <c r="AC2013" s="195"/>
      <c r="AF2013" s="207" t="s">
        <v>3157</v>
      </c>
    </row>
    <row r="2014" spans="1:32" s="160" customFormat="1" ht="12" x14ac:dyDescent="0.2">
      <c r="A2014" s="196"/>
      <c r="B2014" s="204" t="s">
        <v>3158</v>
      </c>
      <c r="C2014" s="1048" t="s">
        <v>3159</v>
      </c>
      <c r="D2014" s="1048"/>
      <c r="E2014" s="1048"/>
      <c r="F2014" s="205" t="s">
        <v>347</v>
      </c>
      <c r="G2014" s="205" t="s">
        <v>1004</v>
      </c>
      <c r="H2014" s="205"/>
      <c r="I2014" s="205" t="s">
        <v>3631</v>
      </c>
      <c r="J2014" s="199"/>
      <c r="K2014" s="201"/>
      <c r="L2014" s="202"/>
      <c r="M2014" s="201"/>
      <c r="N2014" s="206"/>
      <c r="V2014" s="189"/>
      <c r="W2014" s="195"/>
      <c r="X2014" s="195"/>
      <c r="AC2014" s="195"/>
      <c r="AF2014" s="207" t="s">
        <v>3159</v>
      </c>
    </row>
    <row r="2015" spans="1:32" s="160" customFormat="1" ht="12" x14ac:dyDescent="0.2">
      <c r="A2015" s="196"/>
      <c r="B2015" s="204" t="s">
        <v>3161</v>
      </c>
      <c r="C2015" s="1048" t="s">
        <v>3162</v>
      </c>
      <c r="D2015" s="1048"/>
      <c r="E2015" s="1048"/>
      <c r="F2015" s="205" t="s">
        <v>1017</v>
      </c>
      <c r="G2015" s="205" t="s">
        <v>489</v>
      </c>
      <c r="H2015" s="205"/>
      <c r="I2015" s="205" t="s">
        <v>489</v>
      </c>
      <c r="J2015" s="199"/>
      <c r="K2015" s="201"/>
      <c r="L2015" s="202"/>
      <c r="M2015" s="201"/>
      <c r="N2015" s="206"/>
      <c r="V2015" s="189"/>
      <c r="W2015" s="195"/>
      <c r="X2015" s="195"/>
      <c r="AC2015" s="195"/>
      <c r="AF2015" s="207" t="s">
        <v>3162</v>
      </c>
    </row>
    <row r="2016" spans="1:32" s="160" customFormat="1" ht="12" x14ac:dyDescent="0.2">
      <c r="A2016" s="196"/>
      <c r="B2016" s="204" t="s">
        <v>3161</v>
      </c>
      <c r="C2016" s="1048" t="s">
        <v>2532</v>
      </c>
      <c r="D2016" s="1048"/>
      <c r="E2016" s="1048"/>
      <c r="F2016" s="205" t="s">
        <v>488</v>
      </c>
      <c r="G2016" s="205" t="s">
        <v>489</v>
      </c>
      <c r="H2016" s="205"/>
      <c r="I2016" s="205" t="s">
        <v>489</v>
      </c>
      <c r="J2016" s="199"/>
      <c r="K2016" s="201"/>
      <c r="L2016" s="202"/>
      <c r="M2016" s="201"/>
      <c r="N2016" s="206"/>
      <c r="V2016" s="189"/>
      <c r="W2016" s="195"/>
      <c r="X2016" s="195"/>
      <c r="AC2016" s="195"/>
      <c r="AF2016" s="207" t="s">
        <v>2532</v>
      </c>
    </row>
    <row r="2017" spans="1:32" s="160" customFormat="1" ht="12" x14ac:dyDescent="0.2">
      <c r="A2017" s="196"/>
      <c r="B2017" s="204" t="s">
        <v>3163</v>
      </c>
      <c r="C2017" s="1048" t="s">
        <v>3164</v>
      </c>
      <c r="D2017" s="1048"/>
      <c r="E2017" s="1048"/>
      <c r="F2017" s="205" t="s">
        <v>1017</v>
      </c>
      <c r="G2017" s="205" t="s">
        <v>489</v>
      </c>
      <c r="H2017" s="205"/>
      <c r="I2017" s="205" t="s">
        <v>489</v>
      </c>
      <c r="J2017" s="199"/>
      <c r="K2017" s="201"/>
      <c r="L2017" s="202"/>
      <c r="M2017" s="201"/>
      <c r="N2017" s="206"/>
      <c r="V2017" s="189"/>
      <c r="W2017" s="195"/>
      <c r="X2017" s="195"/>
      <c r="AC2017" s="195"/>
      <c r="AF2017" s="207" t="s">
        <v>3164</v>
      </c>
    </row>
    <row r="2018" spans="1:32" s="160" customFormat="1" ht="12" x14ac:dyDescent="0.2">
      <c r="A2018" s="196"/>
      <c r="B2018" s="204" t="s">
        <v>3165</v>
      </c>
      <c r="C2018" s="1048" t="s">
        <v>3166</v>
      </c>
      <c r="D2018" s="1048"/>
      <c r="E2018" s="1048"/>
      <c r="F2018" s="205" t="s">
        <v>1017</v>
      </c>
      <c r="G2018" s="205" t="s">
        <v>489</v>
      </c>
      <c r="H2018" s="205"/>
      <c r="I2018" s="205" t="s">
        <v>489</v>
      </c>
      <c r="J2018" s="199"/>
      <c r="K2018" s="201"/>
      <c r="L2018" s="202"/>
      <c r="M2018" s="201"/>
      <c r="N2018" s="206"/>
      <c r="V2018" s="189"/>
      <c r="W2018" s="195"/>
      <c r="X2018" s="195"/>
      <c r="AC2018" s="195"/>
      <c r="AF2018" s="207" t="s">
        <v>3166</v>
      </c>
    </row>
    <row r="2019" spans="1:32" s="160" customFormat="1" ht="12" x14ac:dyDescent="0.2">
      <c r="A2019" s="200"/>
      <c r="B2019" s="199"/>
      <c r="C2019" s="1037" t="s">
        <v>443</v>
      </c>
      <c r="D2019" s="1037"/>
      <c r="E2019" s="1037"/>
      <c r="F2019" s="201" t="s">
        <v>444</v>
      </c>
      <c r="G2019" s="201" t="s">
        <v>1890</v>
      </c>
      <c r="H2019" s="201" t="s">
        <v>3136</v>
      </c>
      <c r="I2019" s="201" t="s">
        <v>3632</v>
      </c>
      <c r="J2019" s="202"/>
      <c r="K2019" s="201"/>
      <c r="L2019" s="202"/>
      <c r="M2019" s="201"/>
      <c r="N2019" s="203"/>
      <c r="V2019" s="189"/>
      <c r="W2019" s="195"/>
      <c r="X2019" s="195"/>
      <c r="AA2019" s="163" t="s">
        <v>443</v>
      </c>
      <c r="AC2019" s="195"/>
      <c r="AF2019" s="207"/>
    </row>
    <row r="2020" spans="1:32" s="160" customFormat="1" ht="12" x14ac:dyDescent="0.2">
      <c r="A2020" s="200"/>
      <c r="B2020" s="199"/>
      <c r="C2020" s="1037" t="s">
        <v>447</v>
      </c>
      <c r="D2020" s="1037"/>
      <c r="E2020" s="1037"/>
      <c r="F2020" s="201" t="s">
        <v>444</v>
      </c>
      <c r="G2020" s="201" t="s">
        <v>1160</v>
      </c>
      <c r="H2020" s="201" t="s">
        <v>3136</v>
      </c>
      <c r="I2020" s="201" t="s">
        <v>3633</v>
      </c>
      <c r="J2020" s="202"/>
      <c r="K2020" s="201"/>
      <c r="L2020" s="202"/>
      <c r="M2020" s="201"/>
      <c r="N2020" s="203"/>
      <c r="V2020" s="189"/>
      <c r="W2020" s="195"/>
      <c r="X2020" s="195"/>
      <c r="AA2020" s="163" t="s">
        <v>447</v>
      </c>
      <c r="AC2020" s="195"/>
      <c r="AF2020" s="207"/>
    </row>
    <row r="2021" spans="1:32" s="160" customFormat="1" ht="12" x14ac:dyDescent="0.2">
      <c r="A2021" s="200"/>
      <c r="B2021" s="199"/>
      <c r="C2021" s="1047" t="s">
        <v>450</v>
      </c>
      <c r="D2021" s="1047"/>
      <c r="E2021" s="1047"/>
      <c r="F2021" s="208"/>
      <c r="G2021" s="208"/>
      <c r="H2021" s="208"/>
      <c r="I2021" s="208"/>
      <c r="J2021" s="209">
        <v>1898.04</v>
      </c>
      <c r="K2021" s="208"/>
      <c r="L2021" s="209">
        <v>80.319999999999993</v>
      </c>
      <c r="M2021" s="208"/>
      <c r="N2021" s="210"/>
      <c r="V2021" s="189"/>
      <c r="W2021" s="195"/>
      <c r="X2021" s="195"/>
      <c r="AB2021" s="163" t="s">
        <v>450</v>
      </c>
      <c r="AC2021" s="195"/>
      <c r="AF2021" s="207"/>
    </row>
    <row r="2022" spans="1:32" s="160" customFormat="1" ht="12" x14ac:dyDescent="0.2">
      <c r="A2022" s="200"/>
      <c r="B2022" s="199"/>
      <c r="C2022" s="1037" t="s">
        <v>451</v>
      </c>
      <c r="D2022" s="1037"/>
      <c r="E2022" s="1037"/>
      <c r="F2022" s="201"/>
      <c r="G2022" s="201"/>
      <c r="H2022" s="201"/>
      <c r="I2022" s="201"/>
      <c r="J2022" s="202"/>
      <c r="K2022" s="201"/>
      <c r="L2022" s="202">
        <v>60.9</v>
      </c>
      <c r="M2022" s="201"/>
      <c r="N2022" s="203"/>
      <c r="V2022" s="189"/>
      <c r="W2022" s="195"/>
      <c r="X2022" s="195"/>
      <c r="AA2022" s="163" t="s">
        <v>451</v>
      </c>
      <c r="AC2022" s="195"/>
      <c r="AF2022" s="207"/>
    </row>
    <row r="2023" spans="1:32" s="160" customFormat="1" ht="45" x14ac:dyDescent="0.2">
      <c r="A2023" s="200"/>
      <c r="B2023" s="199" t="s">
        <v>2540</v>
      </c>
      <c r="C2023" s="1037" t="s">
        <v>2541</v>
      </c>
      <c r="D2023" s="1037"/>
      <c r="E2023" s="1037"/>
      <c r="F2023" s="201" t="s">
        <v>454</v>
      </c>
      <c r="G2023" s="201" t="s">
        <v>1241</v>
      </c>
      <c r="H2023" s="201"/>
      <c r="I2023" s="201" t="s">
        <v>1241</v>
      </c>
      <c r="J2023" s="202"/>
      <c r="K2023" s="201"/>
      <c r="L2023" s="202">
        <v>73.69</v>
      </c>
      <c r="M2023" s="201"/>
      <c r="N2023" s="203"/>
      <c r="V2023" s="189"/>
      <c r="W2023" s="195"/>
      <c r="X2023" s="195"/>
      <c r="AA2023" s="163" t="s">
        <v>2541</v>
      </c>
      <c r="AC2023" s="195"/>
      <c r="AF2023" s="207"/>
    </row>
    <row r="2024" spans="1:32" s="160" customFormat="1" ht="45" x14ac:dyDescent="0.2">
      <c r="A2024" s="200"/>
      <c r="B2024" s="199" t="s">
        <v>2542</v>
      </c>
      <c r="C2024" s="1037" t="s">
        <v>2543</v>
      </c>
      <c r="D2024" s="1037"/>
      <c r="E2024" s="1037"/>
      <c r="F2024" s="201" t="s">
        <v>454</v>
      </c>
      <c r="G2024" s="201" t="s">
        <v>974</v>
      </c>
      <c r="H2024" s="201"/>
      <c r="I2024" s="201" t="s">
        <v>974</v>
      </c>
      <c r="J2024" s="202"/>
      <c r="K2024" s="201"/>
      <c r="L2024" s="202">
        <v>43.85</v>
      </c>
      <c r="M2024" s="201"/>
      <c r="N2024" s="203"/>
      <c r="V2024" s="189"/>
      <c r="W2024" s="195"/>
      <c r="X2024" s="195"/>
      <c r="AA2024" s="163" t="s">
        <v>2543</v>
      </c>
      <c r="AC2024" s="195"/>
      <c r="AF2024" s="207"/>
    </row>
    <row r="2025" spans="1:32" s="160" customFormat="1" ht="12" x14ac:dyDescent="0.2">
      <c r="A2025" s="211"/>
      <c r="B2025" s="212"/>
      <c r="C2025" s="1039" t="s">
        <v>459</v>
      </c>
      <c r="D2025" s="1039"/>
      <c r="E2025" s="1039"/>
      <c r="F2025" s="192"/>
      <c r="G2025" s="192"/>
      <c r="H2025" s="192"/>
      <c r="I2025" s="192"/>
      <c r="J2025" s="193"/>
      <c r="K2025" s="192"/>
      <c r="L2025" s="193">
        <v>197.86</v>
      </c>
      <c r="M2025" s="208"/>
      <c r="N2025" s="194"/>
      <c r="V2025" s="189"/>
      <c r="W2025" s="195"/>
      <c r="X2025" s="195"/>
      <c r="AC2025" s="195" t="s">
        <v>459</v>
      </c>
      <c r="AF2025" s="207"/>
    </row>
    <row r="2026" spans="1:32" s="160" customFormat="1" ht="22.5" x14ac:dyDescent="0.2">
      <c r="A2026" s="190" t="s">
        <v>1776</v>
      </c>
      <c r="B2026" s="191" t="s">
        <v>3246</v>
      </c>
      <c r="C2026" s="1039" t="s">
        <v>3247</v>
      </c>
      <c r="D2026" s="1039"/>
      <c r="E2026" s="1039"/>
      <c r="F2026" s="192" t="s">
        <v>347</v>
      </c>
      <c r="G2026" s="192"/>
      <c r="H2026" s="192"/>
      <c r="I2026" s="192" t="s">
        <v>3631</v>
      </c>
      <c r="J2026" s="193">
        <v>96.29</v>
      </c>
      <c r="K2026" s="192"/>
      <c r="L2026" s="193">
        <v>328.35</v>
      </c>
      <c r="M2026" s="192"/>
      <c r="N2026" s="194"/>
      <c r="V2026" s="189"/>
      <c r="W2026" s="195"/>
      <c r="X2026" s="195" t="s">
        <v>3247</v>
      </c>
      <c r="AC2026" s="195"/>
      <c r="AF2026" s="207"/>
    </row>
    <row r="2027" spans="1:32" s="160" customFormat="1" ht="12" x14ac:dyDescent="0.2">
      <c r="A2027" s="211"/>
      <c r="B2027" s="212"/>
      <c r="C2027" s="168" t="s">
        <v>462</v>
      </c>
      <c r="D2027" s="213"/>
      <c r="E2027" s="213"/>
      <c r="F2027" s="214"/>
      <c r="G2027" s="214"/>
      <c r="H2027" s="214"/>
      <c r="I2027" s="214"/>
      <c r="J2027" s="215"/>
      <c r="K2027" s="214"/>
      <c r="L2027" s="215"/>
      <c r="M2027" s="216"/>
      <c r="N2027" s="217"/>
      <c r="V2027" s="189"/>
      <c r="W2027" s="195"/>
      <c r="X2027" s="195"/>
      <c r="AC2027" s="195"/>
      <c r="AF2027" s="207"/>
    </row>
    <row r="2028" spans="1:32" s="160" customFormat="1" ht="56.25" x14ac:dyDescent="0.2">
      <c r="A2028" s="190" t="s">
        <v>2451</v>
      </c>
      <c r="B2028" s="191" t="s">
        <v>3239</v>
      </c>
      <c r="C2028" s="1039" t="s">
        <v>3275</v>
      </c>
      <c r="D2028" s="1039"/>
      <c r="E2028" s="1039"/>
      <c r="F2028" s="192" t="s">
        <v>532</v>
      </c>
      <c r="G2028" s="192"/>
      <c r="H2028" s="192"/>
      <c r="I2028" s="192" t="s">
        <v>2863</v>
      </c>
      <c r="J2028" s="193"/>
      <c r="K2028" s="192"/>
      <c r="L2028" s="193"/>
      <c r="M2028" s="192"/>
      <c r="N2028" s="194"/>
      <c r="V2028" s="189"/>
      <c r="W2028" s="195"/>
      <c r="X2028" s="195" t="s">
        <v>3275</v>
      </c>
      <c r="AC2028" s="195"/>
      <c r="AF2028" s="207"/>
    </row>
    <row r="2029" spans="1:32" s="160" customFormat="1" ht="12" x14ac:dyDescent="0.2">
      <c r="A2029" s="196"/>
      <c r="B2029" s="197"/>
      <c r="C2029" s="1037" t="s">
        <v>3591</v>
      </c>
      <c r="D2029" s="1037"/>
      <c r="E2029" s="1037"/>
      <c r="F2029" s="1037"/>
      <c r="G2029" s="1037"/>
      <c r="H2029" s="1037"/>
      <c r="I2029" s="1037"/>
      <c r="J2029" s="1037"/>
      <c r="K2029" s="1037"/>
      <c r="L2029" s="1037"/>
      <c r="M2029" s="1037"/>
      <c r="N2029" s="1046"/>
      <c r="V2029" s="189"/>
      <c r="W2029" s="195"/>
      <c r="X2029" s="195"/>
      <c r="AC2029" s="195"/>
      <c r="AE2029" s="163" t="s">
        <v>3591</v>
      </c>
      <c r="AF2029" s="207"/>
    </row>
    <row r="2030" spans="1:32" s="160" customFormat="1" ht="33.75" x14ac:dyDescent="0.2">
      <c r="A2030" s="198"/>
      <c r="B2030" s="199" t="s">
        <v>430</v>
      </c>
      <c r="C2030" s="1037" t="s">
        <v>431</v>
      </c>
      <c r="D2030" s="1037"/>
      <c r="E2030" s="1037"/>
      <c r="F2030" s="1037"/>
      <c r="G2030" s="1037"/>
      <c r="H2030" s="1037"/>
      <c r="I2030" s="1037"/>
      <c r="J2030" s="1037"/>
      <c r="K2030" s="1037"/>
      <c r="L2030" s="1037"/>
      <c r="M2030" s="1037"/>
      <c r="N2030" s="1046"/>
      <c r="V2030" s="189"/>
      <c r="W2030" s="195"/>
      <c r="X2030" s="195"/>
      <c r="Y2030" s="163" t="s">
        <v>431</v>
      </c>
      <c r="AC2030" s="195"/>
      <c r="AF2030" s="207"/>
    </row>
    <row r="2031" spans="1:32" s="160" customFormat="1" ht="12" x14ac:dyDescent="0.2">
      <c r="A2031" s="198"/>
      <c r="B2031" s="199" t="s">
        <v>3134</v>
      </c>
      <c r="C2031" s="1037" t="s">
        <v>3135</v>
      </c>
      <c r="D2031" s="1037"/>
      <c r="E2031" s="1037"/>
      <c r="F2031" s="1037"/>
      <c r="G2031" s="1037"/>
      <c r="H2031" s="1037"/>
      <c r="I2031" s="1037"/>
      <c r="J2031" s="1037"/>
      <c r="K2031" s="1037"/>
      <c r="L2031" s="1037"/>
      <c r="M2031" s="1037"/>
      <c r="N2031" s="1046"/>
      <c r="V2031" s="189"/>
      <c r="W2031" s="195"/>
      <c r="X2031" s="195"/>
      <c r="Y2031" s="163" t="s">
        <v>3135</v>
      </c>
      <c r="AC2031" s="195"/>
      <c r="AF2031" s="207"/>
    </row>
    <row r="2032" spans="1:32" s="160" customFormat="1" ht="12" x14ac:dyDescent="0.2">
      <c r="A2032" s="200"/>
      <c r="B2032" s="199" t="s">
        <v>423</v>
      </c>
      <c r="C2032" s="1037" t="s">
        <v>432</v>
      </c>
      <c r="D2032" s="1037"/>
      <c r="E2032" s="1037"/>
      <c r="F2032" s="201"/>
      <c r="G2032" s="201"/>
      <c r="H2032" s="201"/>
      <c r="I2032" s="201"/>
      <c r="J2032" s="202">
        <v>1345.96</v>
      </c>
      <c r="K2032" s="201" t="s">
        <v>3136</v>
      </c>
      <c r="L2032" s="202">
        <v>4.42</v>
      </c>
      <c r="M2032" s="201"/>
      <c r="N2032" s="203"/>
      <c r="V2032" s="189"/>
      <c r="W2032" s="195"/>
      <c r="X2032" s="195"/>
      <c r="Z2032" s="163" t="s">
        <v>432</v>
      </c>
      <c r="AC2032" s="195"/>
      <c r="AF2032" s="207"/>
    </row>
    <row r="2033" spans="1:32" s="160" customFormat="1" ht="12" x14ac:dyDescent="0.2">
      <c r="A2033" s="200"/>
      <c r="B2033" s="199" t="s">
        <v>434</v>
      </c>
      <c r="C2033" s="1037" t="s">
        <v>435</v>
      </c>
      <c r="D2033" s="1037"/>
      <c r="E2033" s="1037"/>
      <c r="F2033" s="201"/>
      <c r="G2033" s="201"/>
      <c r="H2033" s="201"/>
      <c r="I2033" s="201"/>
      <c r="J2033" s="202">
        <v>117.43</v>
      </c>
      <c r="K2033" s="201" t="s">
        <v>3136</v>
      </c>
      <c r="L2033" s="202">
        <v>0.39</v>
      </c>
      <c r="M2033" s="201"/>
      <c r="N2033" s="203"/>
      <c r="V2033" s="189"/>
      <c r="W2033" s="195"/>
      <c r="X2033" s="195"/>
      <c r="Z2033" s="163" t="s">
        <v>435</v>
      </c>
      <c r="AC2033" s="195"/>
      <c r="AF2033" s="207"/>
    </row>
    <row r="2034" spans="1:32" s="160" customFormat="1" ht="12" x14ac:dyDescent="0.2">
      <c r="A2034" s="200"/>
      <c r="B2034" s="199" t="s">
        <v>437</v>
      </c>
      <c r="C2034" s="1037" t="s">
        <v>438</v>
      </c>
      <c r="D2034" s="1037"/>
      <c r="E2034" s="1037"/>
      <c r="F2034" s="201"/>
      <c r="G2034" s="201"/>
      <c r="H2034" s="201"/>
      <c r="I2034" s="201"/>
      <c r="J2034" s="202">
        <v>14.83</v>
      </c>
      <c r="K2034" s="201" t="s">
        <v>3136</v>
      </c>
      <c r="L2034" s="202">
        <v>0.05</v>
      </c>
      <c r="M2034" s="201"/>
      <c r="N2034" s="203"/>
      <c r="V2034" s="189"/>
      <c r="W2034" s="195"/>
      <c r="X2034" s="195"/>
      <c r="Z2034" s="163" t="s">
        <v>438</v>
      </c>
      <c r="AC2034" s="195"/>
      <c r="AF2034" s="207"/>
    </row>
    <row r="2035" spans="1:32" s="160" customFormat="1" ht="12" x14ac:dyDescent="0.2">
      <c r="A2035" s="200"/>
      <c r="B2035" s="199" t="s">
        <v>439</v>
      </c>
      <c r="C2035" s="1037" t="s">
        <v>440</v>
      </c>
      <c r="D2035" s="1037"/>
      <c r="E2035" s="1037"/>
      <c r="F2035" s="201"/>
      <c r="G2035" s="201"/>
      <c r="H2035" s="201"/>
      <c r="I2035" s="201"/>
      <c r="J2035" s="202">
        <v>434.65</v>
      </c>
      <c r="K2035" s="201"/>
      <c r="L2035" s="202">
        <v>1.0900000000000001</v>
      </c>
      <c r="M2035" s="201"/>
      <c r="N2035" s="203"/>
      <c r="V2035" s="189"/>
      <c r="W2035" s="195"/>
      <c r="X2035" s="195"/>
      <c r="Z2035" s="163" t="s">
        <v>440</v>
      </c>
      <c r="AC2035" s="195"/>
      <c r="AF2035" s="207"/>
    </row>
    <row r="2036" spans="1:32" s="160" customFormat="1" ht="12" x14ac:dyDescent="0.2">
      <c r="A2036" s="196"/>
      <c r="B2036" s="204" t="s">
        <v>1973</v>
      </c>
      <c r="C2036" s="1048" t="s">
        <v>3157</v>
      </c>
      <c r="D2036" s="1048"/>
      <c r="E2036" s="1048"/>
      <c r="F2036" s="205" t="s">
        <v>347</v>
      </c>
      <c r="G2036" s="205" t="s">
        <v>489</v>
      </c>
      <c r="H2036" s="205"/>
      <c r="I2036" s="205" t="s">
        <v>489</v>
      </c>
      <c r="J2036" s="199"/>
      <c r="K2036" s="201"/>
      <c r="L2036" s="202"/>
      <c r="M2036" s="201"/>
      <c r="N2036" s="206"/>
      <c r="V2036" s="189"/>
      <c r="W2036" s="195"/>
      <c r="X2036" s="195"/>
      <c r="AC2036" s="195"/>
      <c r="AF2036" s="207" t="s">
        <v>3157</v>
      </c>
    </row>
    <row r="2037" spans="1:32" s="160" customFormat="1" ht="12" x14ac:dyDescent="0.2">
      <c r="A2037" s="196"/>
      <c r="B2037" s="204" t="s">
        <v>3158</v>
      </c>
      <c r="C2037" s="1048" t="s">
        <v>3159</v>
      </c>
      <c r="D2037" s="1048"/>
      <c r="E2037" s="1048"/>
      <c r="F2037" s="205" t="s">
        <v>347</v>
      </c>
      <c r="G2037" s="205" t="s">
        <v>1004</v>
      </c>
      <c r="H2037" s="205"/>
      <c r="I2037" s="205" t="s">
        <v>2159</v>
      </c>
      <c r="J2037" s="199"/>
      <c r="K2037" s="201"/>
      <c r="L2037" s="202"/>
      <c r="M2037" s="201"/>
      <c r="N2037" s="206"/>
      <c r="V2037" s="189"/>
      <c r="W2037" s="195"/>
      <c r="X2037" s="195"/>
      <c r="AC2037" s="195"/>
      <c r="AF2037" s="207" t="s">
        <v>3159</v>
      </c>
    </row>
    <row r="2038" spans="1:32" s="160" customFormat="1" ht="12" x14ac:dyDescent="0.2">
      <c r="A2038" s="196"/>
      <c r="B2038" s="204" t="s">
        <v>3161</v>
      </c>
      <c r="C2038" s="1048" t="s">
        <v>3162</v>
      </c>
      <c r="D2038" s="1048"/>
      <c r="E2038" s="1048"/>
      <c r="F2038" s="205" t="s">
        <v>1017</v>
      </c>
      <c r="G2038" s="205" t="s">
        <v>489</v>
      </c>
      <c r="H2038" s="205"/>
      <c r="I2038" s="205" t="s">
        <v>489</v>
      </c>
      <c r="J2038" s="199"/>
      <c r="K2038" s="201"/>
      <c r="L2038" s="202"/>
      <c r="M2038" s="201"/>
      <c r="N2038" s="206"/>
      <c r="V2038" s="189"/>
      <c r="W2038" s="195"/>
      <c r="X2038" s="195"/>
      <c r="AC2038" s="195"/>
      <c r="AF2038" s="207" t="s">
        <v>3162</v>
      </c>
    </row>
    <row r="2039" spans="1:32" s="160" customFormat="1" ht="12" x14ac:dyDescent="0.2">
      <c r="A2039" s="196"/>
      <c r="B2039" s="204" t="s">
        <v>3161</v>
      </c>
      <c r="C2039" s="1048" t="s">
        <v>2532</v>
      </c>
      <c r="D2039" s="1048"/>
      <c r="E2039" s="1048"/>
      <c r="F2039" s="205" t="s">
        <v>488</v>
      </c>
      <c r="G2039" s="205" t="s">
        <v>489</v>
      </c>
      <c r="H2039" s="205"/>
      <c r="I2039" s="205" t="s">
        <v>489</v>
      </c>
      <c r="J2039" s="199"/>
      <c r="K2039" s="201"/>
      <c r="L2039" s="202"/>
      <c r="M2039" s="201"/>
      <c r="N2039" s="206"/>
      <c r="V2039" s="189"/>
      <c r="W2039" s="195"/>
      <c r="X2039" s="195"/>
      <c r="AC2039" s="195"/>
      <c r="AF2039" s="207" t="s">
        <v>2532</v>
      </c>
    </row>
    <row r="2040" spans="1:32" s="160" customFormat="1" ht="12" x14ac:dyDescent="0.2">
      <c r="A2040" s="196"/>
      <c r="B2040" s="204" t="s">
        <v>3163</v>
      </c>
      <c r="C2040" s="1048" t="s">
        <v>3164</v>
      </c>
      <c r="D2040" s="1048"/>
      <c r="E2040" s="1048"/>
      <c r="F2040" s="205" t="s">
        <v>1017</v>
      </c>
      <c r="G2040" s="205" t="s">
        <v>489</v>
      </c>
      <c r="H2040" s="205"/>
      <c r="I2040" s="205" t="s">
        <v>489</v>
      </c>
      <c r="J2040" s="199"/>
      <c r="K2040" s="201"/>
      <c r="L2040" s="202"/>
      <c r="M2040" s="201"/>
      <c r="N2040" s="206"/>
      <c r="V2040" s="189"/>
      <c r="W2040" s="195"/>
      <c r="X2040" s="195"/>
      <c r="AC2040" s="195"/>
      <c r="AF2040" s="207" t="s">
        <v>3164</v>
      </c>
    </row>
    <row r="2041" spans="1:32" s="160" customFormat="1" ht="12" x14ac:dyDescent="0.2">
      <c r="A2041" s="196"/>
      <c r="B2041" s="204" t="s">
        <v>3165</v>
      </c>
      <c r="C2041" s="1048" t="s">
        <v>3166</v>
      </c>
      <c r="D2041" s="1048"/>
      <c r="E2041" s="1048"/>
      <c r="F2041" s="205" t="s">
        <v>1017</v>
      </c>
      <c r="G2041" s="205" t="s">
        <v>489</v>
      </c>
      <c r="H2041" s="205"/>
      <c r="I2041" s="205" t="s">
        <v>489</v>
      </c>
      <c r="J2041" s="199"/>
      <c r="K2041" s="201"/>
      <c r="L2041" s="202"/>
      <c r="M2041" s="201"/>
      <c r="N2041" s="206"/>
      <c r="V2041" s="189"/>
      <c r="W2041" s="195"/>
      <c r="X2041" s="195"/>
      <c r="AC2041" s="195"/>
      <c r="AF2041" s="207" t="s">
        <v>3166</v>
      </c>
    </row>
    <row r="2042" spans="1:32" s="160" customFormat="1" ht="12" x14ac:dyDescent="0.2">
      <c r="A2042" s="200"/>
      <c r="B2042" s="199"/>
      <c r="C2042" s="1037" t="s">
        <v>443</v>
      </c>
      <c r="D2042" s="1037"/>
      <c r="E2042" s="1037"/>
      <c r="F2042" s="201" t="s">
        <v>444</v>
      </c>
      <c r="G2042" s="201" t="s">
        <v>1890</v>
      </c>
      <c r="H2042" s="201" t="s">
        <v>3136</v>
      </c>
      <c r="I2042" s="201" t="s">
        <v>3592</v>
      </c>
      <c r="J2042" s="202"/>
      <c r="K2042" s="201"/>
      <c r="L2042" s="202"/>
      <c r="M2042" s="201"/>
      <c r="N2042" s="203"/>
      <c r="V2042" s="189"/>
      <c r="W2042" s="195"/>
      <c r="X2042" s="195"/>
      <c r="AA2042" s="163" t="s">
        <v>443</v>
      </c>
      <c r="AC2042" s="195"/>
      <c r="AF2042" s="207"/>
    </row>
    <row r="2043" spans="1:32" s="160" customFormat="1" ht="12" x14ac:dyDescent="0.2">
      <c r="A2043" s="200"/>
      <c r="B2043" s="199"/>
      <c r="C2043" s="1037" t="s">
        <v>447</v>
      </c>
      <c r="D2043" s="1037"/>
      <c r="E2043" s="1037"/>
      <c r="F2043" s="201" t="s">
        <v>444</v>
      </c>
      <c r="G2043" s="201" t="s">
        <v>1160</v>
      </c>
      <c r="H2043" s="201" t="s">
        <v>3136</v>
      </c>
      <c r="I2043" s="201" t="s">
        <v>3593</v>
      </c>
      <c r="J2043" s="202"/>
      <c r="K2043" s="201"/>
      <c r="L2043" s="202"/>
      <c r="M2043" s="201"/>
      <c r="N2043" s="203"/>
      <c r="V2043" s="189"/>
      <c r="W2043" s="195"/>
      <c r="X2043" s="195"/>
      <c r="AA2043" s="163" t="s">
        <v>447</v>
      </c>
      <c r="AC2043" s="195"/>
      <c r="AF2043" s="207"/>
    </row>
    <row r="2044" spans="1:32" s="160" customFormat="1" ht="12" x14ac:dyDescent="0.2">
      <c r="A2044" s="200"/>
      <c r="B2044" s="199"/>
      <c r="C2044" s="1047" t="s">
        <v>450</v>
      </c>
      <c r="D2044" s="1047"/>
      <c r="E2044" s="1047"/>
      <c r="F2044" s="208"/>
      <c r="G2044" s="208"/>
      <c r="H2044" s="208"/>
      <c r="I2044" s="208"/>
      <c r="J2044" s="209">
        <v>1898.04</v>
      </c>
      <c r="K2044" s="208"/>
      <c r="L2044" s="209">
        <v>5.9</v>
      </c>
      <c r="M2044" s="208"/>
      <c r="N2044" s="210"/>
      <c r="V2044" s="189"/>
      <c r="W2044" s="195"/>
      <c r="X2044" s="195"/>
      <c r="AB2044" s="163" t="s">
        <v>450</v>
      </c>
      <c r="AC2044" s="195"/>
      <c r="AF2044" s="207"/>
    </row>
    <row r="2045" spans="1:32" s="160" customFormat="1" ht="12" x14ac:dyDescent="0.2">
      <c r="A2045" s="200"/>
      <c r="B2045" s="199"/>
      <c r="C2045" s="1037" t="s">
        <v>451</v>
      </c>
      <c r="D2045" s="1037"/>
      <c r="E2045" s="1037"/>
      <c r="F2045" s="201"/>
      <c r="G2045" s="201"/>
      <c r="H2045" s="201"/>
      <c r="I2045" s="201"/>
      <c r="J2045" s="202"/>
      <c r="K2045" s="201"/>
      <c r="L2045" s="202">
        <v>4.47</v>
      </c>
      <c r="M2045" s="201"/>
      <c r="N2045" s="203"/>
      <c r="V2045" s="189"/>
      <c r="W2045" s="195"/>
      <c r="X2045" s="195"/>
      <c r="AA2045" s="163" t="s">
        <v>451</v>
      </c>
      <c r="AC2045" s="195"/>
      <c r="AF2045" s="207"/>
    </row>
    <row r="2046" spans="1:32" s="160" customFormat="1" ht="45" x14ac:dyDescent="0.2">
      <c r="A2046" s="200"/>
      <c r="B2046" s="199" t="s">
        <v>2540</v>
      </c>
      <c r="C2046" s="1037" t="s">
        <v>2541</v>
      </c>
      <c r="D2046" s="1037"/>
      <c r="E2046" s="1037"/>
      <c r="F2046" s="201" t="s">
        <v>454</v>
      </c>
      <c r="G2046" s="201" t="s">
        <v>1241</v>
      </c>
      <c r="H2046" s="201"/>
      <c r="I2046" s="201" t="s">
        <v>1241</v>
      </c>
      <c r="J2046" s="202"/>
      <c r="K2046" s="201"/>
      <c r="L2046" s="202">
        <v>5.41</v>
      </c>
      <c r="M2046" s="201"/>
      <c r="N2046" s="203"/>
      <c r="V2046" s="189"/>
      <c r="W2046" s="195"/>
      <c r="X2046" s="195"/>
      <c r="AA2046" s="163" t="s">
        <v>2541</v>
      </c>
      <c r="AC2046" s="195"/>
      <c r="AF2046" s="207"/>
    </row>
    <row r="2047" spans="1:32" s="160" customFormat="1" ht="45" x14ac:dyDescent="0.2">
      <c r="A2047" s="200"/>
      <c r="B2047" s="199" t="s">
        <v>2542</v>
      </c>
      <c r="C2047" s="1037" t="s">
        <v>2543</v>
      </c>
      <c r="D2047" s="1037"/>
      <c r="E2047" s="1037"/>
      <c r="F2047" s="201" t="s">
        <v>454</v>
      </c>
      <c r="G2047" s="201" t="s">
        <v>974</v>
      </c>
      <c r="H2047" s="201"/>
      <c r="I2047" s="201" t="s">
        <v>974</v>
      </c>
      <c r="J2047" s="202"/>
      <c r="K2047" s="201"/>
      <c r="L2047" s="202">
        <v>3.22</v>
      </c>
      <c r="M2047" s="201"/>
      <c r="N2047" s="203"/>
      <c r="V2047" s="189"/>
      <c r="W2047" s="195"/>
      <c r="X2047" s="195"/>
      <c r="AA2047" s="163" t="s">
        <v>2543</v>
      </c>
      <c r="AC2047" s="195"/>
      <c r="AF2047" s="207"/>
    </row>
    <row r="2048" spans="1:32" s="160" customFormat="1" ht="12" x14ac:dyDescent="0.2">
      <c r="A2048" s="211"/>
      <c r="B2048" s="212"/>
      <c r="C2048" s="1039" t="s">
        <v>459</v>
      </c>
      <c r="D2048" s="1039"/>
      <c r="E2048" s="1039"/>
      <c r="F2048" s="192"/>
      <c r="G2048" s="192"/>
      <c r="H2048" s="192"/>
      <c r="I2048" s="192"/>
      <c r="J2048" s="193"/>
      <c r="K2048" s="192"/>
      <c r="L2048" s="193">
        <v>14.53</v>
      </c>
      <c r="M2048" s="208"/>
      <c r="N2048" s="194"/>
      <c r="V2048" s="189"/>
      <c r="W2048" s="195"/>
      <c r="X2048" s="195"/>
      <c r="AC2048" s="195" t="s">
        <v>459</v>
      </c>
      <c r="AF2048" s="207"/>
    </row>
    <row r="2049" spans="1:32" s="160" customFormat="1" ht="33.75" x14ac:dyDescent="0.2">
      <c r="A2049" s="190" t="s">
        <v>2463</v>
      </c>
      <c r="B2049" s="191" t="s">
        <v>3281</v>
      </c>
      <c r="C2049" s="1039" t="s">
        <v>3282</v>
      </c>
      <c r="D2049" s="1039"/>
      <c r="E2049" s="1039"/>
      <c r="F2049" s="192" t="s">
        <v>347</v>
      </c>
      <c r="G2049" s="192"/>
      <c r="H2049" s="192"/>
      <c r="I2049" s="192" t="s">
        <v>2159</v>
      </c>
      <c r="J2049" s="193">
        <v>72.7</v>
      </c>
      <c r="K2049" s="192"/>
      <c r="L2049" s="193">
        <v>18.18</v>
      </c>
      <c r="M2049" s="192"/>
      <c r="N2049" s="194"/>
      <c r="V2049" s="189"/>
      <c r="W2049" s="195"/>
      <c r="X2049" s="195" t="s">
        <v>3282</v>
      </c>
      <c r="AC2049" s="195"/>
      <c r="AF2049" s="207"/>
    </row>
    <row r="2050" spans="1:32" s="160" customFormat="1" ht="12" x14ac:dyDescent="0.2">
      <c r="A2050" s="211"/>
      <c r="B2050" s="212"/>
      <c r="C2050" s="168" t="s">
        <v>462</v>
      </c>
      <c r="D2050" s="213"/>
      <c r="E2050" s="213"/>
      <c r="F2050" s="214"/>
      <c r="G2050" s="214"/>
      <c r="H2050" s="214"/>
      <c r="I2050" s="214"/>
      <c r="J2050" s="215"/>
      <c r="K2050" s="214"/>
      <c r="L2050" s="215"/>
      <c r="M2050" s="216"/>
      <c r="N2050" s="217"/>
      <c r="V2050" s="189"/>
      <c r="W2050" s="195"/>
      <c r="X2050" s="195"/>
      <c r="AC2050" s="195"/>
      <c r="AF2050" s="207"/>
    </row>
    <row r="2051" spans="1:32" s="160" customFormat="1" ht="22.5" x14ac:dyDescent="0.2">
      <c r="A2051" s="190" t="s">
        <v>2467</v>
      </c>
      <c r="B2051" s="191" t="s">
        <v>3287</v>
      </c>
      <c r="C2051" s="1039" t="s">
        <v>3288</v>
      </c>
      <c r="D2051" s="1039"/>
      <c r="E2051" s="1039"/>
      <c r="F2051" s="192" t="s">
        <v>1017</v>
      </c>
      <c r="G2051" s="192"/>
      <c r="H2051" s="192"/>
      <c r="I2051" s="192" t="s">
        <v>423</v>
      </c>
      <c r="J2051" s="193">
        <v>40.01</v>
      </c>
      <c r="K2051" s="192"/>
      <c r="L2051" s="193">
        <v>40.01</v>
      </c>
      <c r="M2051" s="192"/>
      <c r="N2051" s="194"/>
      <c r="V2051" s="189"/>
      <c r="W2051" s="195"/>
      <c r="X2051" s="195" t="s">
        <v>3288</v>
      </c>
      <c r="AC2051" s="195"/>
      <c r="AF2051" s="207"/>
    </row>
    <row r="2052" spans="1:32" s="160" customFormat="1" ht="12" x14ac:dyDescent="0.2">
      <c r="A2052" s="211"/>
      <c r="B2052" s="212"/>
      <c r="C2052" s="168" t="s">
        <v>462</v>
      </c>
      <c r="D2052" s="213"/>
      <c r="E2052" s="213"/>
      <c r="F2052" s="214"/>
      <c r="G2052" s="214"/>
      <c r="H2052" s="214"/>
      <c r="I2052" s="214"/>
      <c r="J2052" s="215"/>
      <c r="K2052" s="214"/>
      <c r="L2052" s="215"/>
      <c r="M2052" s="216"/>
      <c r="N2052" s="217"/>
      <c r="V2052" s="189"/>
      <c r="W2052" s="195"/>
      <c r="X2052" s="195"/>
      <c r="AC2052" s="195"/>
      <c r="AF2052" s="207"/>
    </row>
    <row r="2053" spans="1:32" s="160" customFormat="1" ht="33.75" x14ac:dyDescent="0.2">
      <c r="A2053" s="190" t="s">
        <v>2479</v>
      </c>
      <c r="B2053" s="191" t="s">
        <v>3208</v>
      </c>
      <c r="C2053" s="1039" t="s">
        <v>3209</v>
      </c>
      <c r="D2053" s="1039"/>
      <c r="E2053" s="1039"/>
      <c r="F2053" s="192" t="s">
        <v>532</v>
      </c>
      <c r="G2053" s="192"/>
      <c r="H2053" s="192"/>
      <c r="I2053" s="192" t="s">
        <v>537</v>
      </c>
      <c r="J2053" s="193"/>
      <c r="K2053" s="192"/>
      <c r="L2053" s="193"/>
      <c r="M2053" s="192"/>
      <c r="N2053" s="194"/>
      <c r="V2053" s="189"/>
      <c r="W2053" s="195"/>
      <c r="X2053" s="195" t="s">
        <v>3209</v>
      </c>
      <c r="AC2053" s="195"/>
      <c r="AF2053" s="207"/>
    </row>
    <row r="2054" spans="1:32" s="160" customFormat="1" ht="12" x14ac:dyDescent="0.2">
      <c r="A2054" s="196"/>
      <c r="B2054" s="197"/>
      <c r="C2054" s="1037" t="s">
        <v>2700</v>
      </c>
      <c r="D2054" s="1037"/>
      <c r="E2054" s="1037"/>
      <c r="F2054" s="1037"/>
      <c r="G2054" s="1037"/>
      <c r="H2054" s="1037"/>
      <c r="I2054" s="1037"/>
      <c r="J2054" s="1037"/>
      <c r="K2054" s="1037"/>
      <c r="L2054" s="1037"/>
      <c r="M2054" s="1037"/>
      <c r="N2054" s="1046"/>
      <c r="V2054" s="189"/>
      <c r="W2054" s="195"/>
      <c r="X2054" s="195"/>
      <c r="AC2054" s="195"/>
      <c r="AE2054" s="163" t="s">
        <v>2700</v>
      </c>
      <c r="AF2054" s="207"/>
    </row>
    <row r="2055" spans="1:32" s="160" customFormat="1" ht="33.75" x14ac:dyDescent="0.2">
      <c r="A2055" s="198"/>
      <c r="B2055" s="199" t="s">
        <v>430</v>
      </c>
      <c r="C2055" s="1037" t="s">
        <v>431</v>
      </c>
      <c r="D2055" s="1037"/>
      <c r="E2055" s="1037"/>
      <c r="F2055" s="1037"/>
      <c r="G2055" s="1037"/>
      <c r="H2055" s="1037"/>
      <c r="I2055" s="1037"/>
      <c r="J2055" s="1037"/>
      <c r="K2055" s="1037"/>
      <c r="L2055" s="1037"/>
      <c r="M2055" s="1037"/>
      <c r="N2055" s="1046"/>
      <c r="V2055" s="189"/>
      <c r="W2055" s="195"/>
      <c r="X2055" s="195"/>
      <c r="Y2055" s="163" t="s">
        <v>431</v>
      </c>
      <c r="AC2055" s="195"/>
      <c r="AF2055" s="207"/>
    </row>
    <row r="2056" spans="1:32" s="160" customFormat="1" ht="12" x14ac:dyDescent="0.2">
      <c r="A2056" s="200"/>
      <c r="B2056" s="199" t="s">
        <v>423</v>
      </c>
      <c r="C2056" s="1037" t="s">
        <v>432</v>
      </c>
      <c r="D2056" s="1037"/>
      <c r="E2056" s="1037"/>
      <c r="F2056" s="201"/>
      <c r="G2056" s="201"/>
      <c r="H2056" s="201"/>
      <c r="I2056" s="201"/>
      <c r="J2056" s="202">
        <v>259.2</v>
      </c>
      <c r="K2056" s="201" t="s">
        <v>436</v>
      </c>
      <c r="L2056" s="202">
        <v>6.48</v>
      </c>
      <c r="M2056" s="201"/>
      <c r="N2056" s="203"/>
      <c r="V2056" s="189"/>
      <c r="W2056" s="195"/>
      <c r="X2056" s="195"/>
      <c r="Z2056" s="163" t="s">
        <v>432</v>
      </c>
      <c r="AC2056" s="195"/>
      <c r="AF2056" s="207"/>
    </row>
    <row r="2057" spans="1:32" s="160" customFormat="1" ht="12" x14ac:dyDescent="0.2">
      <c r="A2057" s="200"/>
      <c r="B2057" s="199" t="s">
        <v>434</v>
      </c>
      <c r="C2057" s="1037" t="s">
        <v>435</v>
      </c>
      <c r="D2057" s="1037"/>
      <c r="E2057" s="1037"/>
      <c r="F2057" s="201"/>
      <c r="G2057" s="201"/>
      <c r="H2057" s="201"/>
      <c r="I2057" s="201"/>
      <c r="J2057" s="202">
        <v>37.880000000000003</v>
      </c>
      <c r="K2057" s="201" t="s">
        <v>436</v>
      </c>
      <c r="L2057" s="202">
        <v>0.95</v>
      </c>
      <c r="M2057" s="201"/>
      <c r="N2057" s="203"/>
      <c r="V2057" s="189"/>
      <c r="W2057" s="195"/>
      <c r="X2057" s="195"/>
      <c r="Z2057" s="163" t="s">
        <v>435</v>
      </c>
      <c r="AC2057" s="195"/>
      <c r="AF2057" s="207"/>
    </row>
    <row r="2058" spans="1:32" s="160" customFormat="1" ht="12" x14ac:dyDescent="0.2">
      <c r="A2058" s="200"/>
      <c r="B2058" s="199" t="s">
        <v>437</v>
      </c>
      <c r="C2058" s="1037" t="s">
        <v>438</v>
      </c>
      <c r="D2058" s="1037"/>
      <c r="E2058" s="1037"/>
      <c r="F2058" s="201"/>
      <c r="G2058" s="201"/>
      <c r="H2058" s="201"/>
      <c r="I2058" s="201"/>
      <c r="J2058" s="202">
        <v>4.99</v>
      </c>
      <c r="K2058" s="201" t="s">
        <v>436</v>
      </c>
      <c r="L2058" s="202">
        <v>0.12</v>
      </c>
      <c r="M2058" s="201"/>
      <c r="N2058" s="203"/>
      <c r="V2058" s="189"/>
      <c r="W2058" s="195"/>
      <c r="X2058" s="195"/>
      <c r="Z2058" s="163" t="s">
        <v>438</v>
      </c>
      <c r="AC2058" s="195"/>
      <c r="AF2058" s="207"/>
    </row>
    <row r="2059" spans="1:32" s="160" customFormat="1" ht="12" x14ac:dyDescent="0.2">
      <c r="A2059" s="200"/>
      <c r="B2059" s="199" t="s">
        <v>439</v>
      </c>
      <c r="C2059" s="1037" t="s">
        <v>440</v>
      </c>
      <c r="D2059" s="1037"/>
      <c r="E2059" s="1037"/>
      <c r="F2059" s="201"/>
      <c r="G2059" s="201"/>
      <c r="H2059" s="201"/>
      <c r="I2059" s="201"/>
      <c r="J2059" s="202">
        <v>505.36</v>
      </c>
      <c r="K2059" s="201"/>
      <c r="L2059" s="202">
        <v>10.11</v>
      </c>
      <c r="M2059" s="201"/>
      <c r="N2059" s="203"/>
      <c r="V2059" s="189"/>
      <c r="W2059" s="195"/>
      <c r="X2059" s="195"/>
      <c r="Z2059" s="163" t="s">
        <v>440</v>
      </c>
      <c r="AC2059" s="195"/>
      <c r="AF2059" s="207"/>
    </row>
    <row r="2060" spans="1:32" s="160" customFormat="1" ht="12" x14ac:dyDescent="0.2">
      <c r="A2060" s="196"/>
      <c r="B2060" s="204" t="s">
        <v>1606</v>
      </c>
      <c r="C2060" s="1048" t="s">
        <v>1607</v>
      </c>
      <c r="D2060" s="1048"/>
      <c r="E2060" s="1048"/>
      <c r="F2060" s="205" t="s">
        <v>347</v>
      </c>
      <c r="G2060" s="205" t="s">
        <v>1188</v>
      </c>
      <c r="H2060" s="205"/>
      <c r="I2060" s="205" t="s">
        <v>898</v>
      </c>
      <c r="J2060" s="199"/>
      <c r="K2060" s="201"/>
      <c r="L2060" s="202"/>
      <c r="M2060" s="201"/>
      <c r="N2060" s="206"/>
      <c r="V2060" s="189"/>
      <c r="W2060" s="195"/>
      <c r="X2060" s="195"/>
      <c r="AC2060" s="195"/>
      <c r="AF2060" s="207" t="s">
        <v>1607</v>
      </c>
    </row>
    <row r="2061" spans="1:32" s="160" customFormat="1" ht="12" x14ac:dyDescent="0.2">
      <c r="A2061" s="200"/>
      <c r="B2061" s="199"/>
      <c r="C2061" s="1037" t="s">
        <v>443</v>
      </c>
      <c r="D2061" s="1037"/>
      <c r="E2061" s="1037"/>
      <c r="F2061" s="201" t="s">
        <v>444</v>
      </c>
      <c r="G2061" s="201" t="s">
        <v>162</v>
      </c>
      <c r="H2061" s="201" t="s">
        <v>436</v>
      </c>
      <c r="I2061" s="201" t="s">
        <v>812</v>
      </c>
      <c r="J2061" s="202"/>
      <c r="K2061" s="201"/>
      <c r="L2061" s="202"/>
      <c r="M2061" s="201"/>
      <c r="N2061" s="203"/>
      <c r="V2061" s="189"/>
      <c r="W2061" s="195"/>
      <c r="X2061" s="195"/>
      <c r="AA2061" s="163" t="s">
        <v>443</v>
      </c>
      <c r="AC2061" s="195"/>
      <c r="AF2061" s="207"/>
    </row>
    <row r="2062" spans="1:32" s="160" customFormat="1" ht="12" x14ac:dyDescent="0.2">
      <c r="A2062" s="200"/>
      <c r="B2062" s="199"/>
      <c r="C2062" s="1037" t="s">
        <v>447</v>
      </c>
      <c r="D2062" s="1037"/>
      <c r="E2062" s="1037"/>
      <c r="F2062" s="201" t="s">
        <v>444</v>
      </c>
      <c r="G2062" s="201" t="s">
        <v>3212</v>
      </c>
      <c r="H2062" s="201" t="s">
        <v>436</v>
      </c>
      <c r="I2062" s="201" t="s">
        <v>3634</v>
      </c>
      <c r="J2062" s="202"/>
      <c r="K2062" s="201"/>
      <c r="L2062" s="202"/>
      <c r="M2062" s="201"/>
      <c r="N2062" s="203"/>
      <c r="V2062" s="189"/>
      <c r="W2062" s="195"/>
      <c r="X2062" s="195"/>
      <c r="AA2062" s="163" t="s">
        <v>447</v>
      </c>
      <c r="AC2062" s="195"/>
      <c r="AF2062" s="207"/>
    </row>
    <row r="2063" spans="1:32" s="160" customFormat="1" ht="12" x14ac:dyDescent="0.2">
      <c r="A2063" s="200"/>
      <c r="B2063" s="199"/>
      <c r="C2063" s="1047" t="s">
        <v>450</v>
      </c>
      <c r="D2063" s="1047"/>
      <c r="E2063" s="1047"/>
      <c r="F2063" s="208"/>
      <c r="G2063" s="208"/>
      <c r="H2063" s="208"/>
      <c r="I2063" s="208"/>
      <c r="J2063" s="209">
        <v>802.44</v>
      </c>
      <c r="K2063" s="208"/>
      <c r="L2063" s="209">
        <v>17.54</v>
      </c>
      <c r="M2063" s="208"/>
      <c r="N2063" s="210"/>
      <c r="V2063" s="189"/>
      <c r="W2063" s="195"/>
      <c r="X2063" s="195"/>
      <c r="AB2063" s="163" t="s">
        <v>450</v>
      </c>
      <c r="AC2063" s="195"/>
      <c r="AF2063" s="207"/>
    </row>
    <row r="2064" spans="1:32" s="160" customFormat="1" ht="12" x14ac:dyDescent="0.2">
      <c r="A2064" s="200"/>
      <c r="B2064" s="199"/>
      <c r="C2064" s="1037" t="s">
        <v>451</v>
      </c>
      <c r="D2064" s="1037"/>
      <c r="E2064" s="1037"/>
      <c r="F2064" s="201"/>
      <c r="G2064" s="201"/>
      <c r="H2064" s="201"/>
      <c r="I2064" s="201"/>
      <c r="J2064" s="202"/>
      <c r="K2064" s="201"/>
      <c r="L2064" s="202">
        <v>6.6</v>
      </c>
      <c r="M2064" s="201"/>
      <c r="N2064" s="203"/>
      <c r="V2064" s="189"/>
      <c r="W2064" s="195"/>
      <c r="X2064" s="195"/>
      <c r="AA2064" s="163" t="s">
        <v>451</v>
      </c>
      <c r="AC2064" s="195"/>
      <c r="AF2064" s="207"/>
    </row>
    <row r="2065" spans="1:32" s="160" customFormat="1" ht="22.5" x14ac:dyDescent="0.2">
      <c r="A2065" s="200"/>
      <c r="B2065" s="199" t="s">
        <v>556</v>
      </c>
      <c r="C2065" s="1037" t="s">
        <v>557</v>
      </c>
      <c r="D2065" s="1037"/>
      <c r="E2065" s="1037"/>
      <c r="F2065" s="201" t="s">
        <v>454</v>
      </c>
      <c r="G2065" s="201" t="s">
        <v>558</v>
      </c>
      <c r="H2065" s="201"/>
      <c r="I2065" s="201" t="s">
        <v>558</v>
      </c>
      <c r="J2065" s="202"/>
      <c r="K2065" s="201"/>
      <c r="L2065" s="202">
        <v>6.4</v>
      </c>
      <c r="M2065" s="201"/>
      <c r="N2065" s="203"/>
      <c r="V2065" s="189"/>
      <c r="W2065" s="195"/>
      <c r="X2065" s="195"/>
      <c r="AA2065" s="163" t="s">
        <v>557</v>
      </c>
      <c r="AC2065" s="195"/>
      <c r="AF2065" s="207"/>
    </row>
    <row r="2066" spans="1:32" s="160" customFormat="1" ht="22.5" x14ac:dyDescent="0.2">
      <c r="A2066" s="200"/>
      <c r="B2066" s="199" t="s">
        <v>559</v>
      </c>
      <c r="C2066" s="1037" t="s">
        <v>560</v>
      </c>
      <c r="D2066" s="1037"/>
      <c r="E2066" s="1037"/>
      <c r="F2066" s="201" t="s">
        <v>454</v>
      </c>
      <c r="G2066" s="201" t="s">
        <v>561</v>
      </c>
      <c r="H2066" s="201"/>
      <c r="I2066" s="201" t="s">
        <v>561</v>
      </c>
      <c r="J2066" s="202"/>
      <c r="K2066" s="201"/>
      <c r="L2066" s="202">
        <v>3.63</v>
      </c>
      <c r="M2066" s="201"/>
      <c r="N2066" s="203"/>
      <c r="V2066" s="189"/>
      <c r="W2066" s="195"/>
      <c r="X2066" s="195"/>
      <c r="AA2066" s="163" t="s">
        <v>560</v>
      </c>
      <c r="AC2066" s="195"/>
      <c r="AF2066" s="207"/>
    </row>
    <row r="2067" spans="1:32" s="160" customFormat="1" ht="12" x14ac:dyDescent="0.2">
      <c r="A2067" s="211"/>
      <c r="B2067" s="212"/>
      <c r="C2067" s="1039" t="s">
        <v>459</v>
      </c>
      <c r="D2067" s="1039"/>
      <c r="E2067" s="1039"/>
      <c r="F2067" s="192"/>
      <c r="G2067" s="192"/>
      <c r="H2067" s="192"/>
      <c r="I2067" s="192"/>
      <c r="J2067" s="193"/>
      <c r="K2067" s="192"/>
      <c r="L2067" s="193">
        <v>27.57</v>
      </c>
      <c r="M2067" s="208"/>
      <c r="N2067" s="194"/>
      <c r="V2067" s="189"/>
      <c r="W2067" s="195"/>
      <c r="X2067" s="195"/>
      <c r="AC2067" s="195" t="s">
        <v>459</v>
      </c>
      <c r="AF2067" s="207"/>
    </row>
    <row r="2068" spans="1:32" s="160" customFormat="1" ht="22.5" x14ac:dyDescent="0.2">
      <c r="A2068" s="190" t="s">
        <v>2485</v>
      </c>
      <c r="B2068" s="191" t="s">
        <v>3224</v>
      </c>
      <c r="C2068" s="1039" t="s">
        <v>3225</v>
      </c>
      <c r="D2068" s="1039"/>
      <c r="E2068" s="1039"/>
      <c r="F2068" s="192" t="s">
        <v>411</v>
      </c>
      <c r="G2068" s="192"/>
      <c r="H2068" s="192"/>
      <c r="I2068" s="192" t="s">
        <v>3635</v>
      </c>
      <c r="J2068" s="193">
        <v>1412.5</v>
      </c>
      <c r="K2068" s="192"/>
      <c r="L2068" s="193">
        <v>-0.36</v>
      </c>
      <c r="M2068" s="192"/>
      <c r="N2068" s="194"/>
      <c r="V2068" s="189"/>
      <c r="W2068" s="195"/>
      <c r="X2068" s="195" t="s">
        <v>3225</v>
      </c>
      <c r="AC2068" s="195"/>
      <c r="AF2068" s="207"/>
    </row>
    <row r="2069" spans="1:32" s="160" customFormat="1" ht="12" x14ac:dyDescent="0.2">
      <c r="A2069" s="211"/>
      <c r="B2069" s="212"/>
      <c r="C2069" s="168" t="s">
        <v>462</v>
      </c>
      <c r="D2069" s="213"/>
      <c r="E2069" s="213"/>
      <c r="F2069" s="214"/>
      <c r="G2069" s="214"/>
      <c r="H2069" s="214"/>
      <c r="I2069" s="214"/>
      <c r="J2069" s="215"/>
      <c r="K2069" s="214"/>
      <c r="L2069" s="215"/>
      <c r="M2069" s="216"/>
      <c r="N2069" s="217"/>
      <c r="V2069" s="189"/>
      <c r="W2069" s="195"/>
      <c r="X2069" s="195"/>
      <c r="AC2069" s="195"/>
      <c r="AF2069" s="207"/>
    </row>
    <row r="2070" spans="1:32" s="160" customFormat="1" ht="22.5" x14ac:dyDescent="0.2">
      <c r="A2070" s="190" t="s">
        <v>2489</v>
      </c>
      <c r="B2070" s="191" t="s">
        <v>3221</v>
      </c>
      <c r="C2070" s="1039" t="s">
        <v>3222</v>
      </c>
      <c r="D2070" s="1039"/>
      <c r="E2070" s="1039"/>
      <c r="F2070" s="192" t="s">
        <v>411</v>
      </c>
      <c r="G2070" s="192"/>
      <c r="H2070" s="192"/>
      <c r="I2070" s="192" t="s">
        <v>3636</v>
      </c>
      <c r="J2070" s="193">
        <v>3960</v>
      </c>
      <c r="K2070" s="192"/>
      <c r="L2070" s="193">
        <v>-2.38</v>
      </c>
      <c r="M2070" s="192"/>
      <c r="N2070" s="194"/>
      <c r="V2070" s="189"/>
      <c r="W2070" s="195"/>
      <c r="X2070" s="195" t="s">
        <v>3222</v>
      </c>
      <c r="AC2070" s="195"/>
      <c r="AF2070" s="207"/>
    </row>
    <row r="2071" spans="1:32" s="160" customFormat="1" ht="12" x14ac:dyDescent="0.2">
      <c r="A2071" s="211"/>
      <c r="B2071" s="212"/>
      <c r="C2071" s="168" t="s">
        <v>462</v>
      </c>
      <c r="D2071" s="213"/>
      <c r="E2071" s="213"/>
      <c r="F2071" s="214"/>
      <c r="G2071" s="214"/>
      <c r="H2071" s="214"/>
      <c r="I2071" s="214"/>
      <c r="J2071" s="215"/>
      <c r="K2071" s="214"/>
      <c r="L2071" s="215"/>
      <c r="M2071" s="216"/>
      <c r="N2071" s="217"/>
      <c r="V2071" s="189"/>
      <c r="W2071" s="195"/>
      <c r="X2071" s="195"/>
      <c r="AC2071" s="195"/>
      <c r="AF2071" s="207"/>
    </row>
    <row r="2072" spans="1:32" s="160" customFormat="1" ht="22.5" x14ac:dyDescent="0.2">
      <c r="A2072" s="190" t="s">
        <v>2494</v>
      </c>
      <c r="B2072" s="191" t="s">
        <v>3218</v>
      </c>
      <c r="C2072" s="1039" t="s">
        <v>3219</v>
      </c>
      <c r="D2072" s="1039"/>
      <c r="E2072" s="1039"/>
      <c r="F2072" s="192" t="s">
        <v>411</v>
      </c>
      <c r="G2072" s="192"/>
      <c r="H2072" s="192"/>
      <c r="I2072" s="192" t="s">
        <v>3637</v>
      </c>
      <c r="J2072" s="193">
        <v>7590</v>
      </c>
      <c r="K2072" s="192"/>
      <c r="L2072" s="193">
        <v>-7.13</v>
      </c>
      <c r="M2072" s="192"/>
      <c r="N2072" s="194"/>
      <c r="V2072" s="189"/>
      <c r="W2072" s="195"/>
      <c r="X2072" s="195" t="s">
        <v>3219</v>
      </c>
      <c r="AC2072" s="195"/>
      <c r="AF2072" s="207"/>
    </row>
    <row r="2073" spans="1:32" s="160" customFormat="1" ht="12" x14ac:dyDescent="0.2">
      <c r="A2073" s="211"/>
      <c r="B2073" s="212"/>
      <c r="C2073" s="168" t="s">
        <v>462</v>
      </c>
      <c r="D2073" s="213"/>
      <c r="E2073" s="213"/>
      <c r="F2073" s="214"/>
      <c r="G2073" s="214"/>
      <c r="H2073" s="214"/>
      <c r="I2073" s="214"/>
      <c r="J2073" s="215"/>
      <c r="K2073" s="214"/>
      <c r="L2073" s="215"/>
      <c r="M2073" s="216"/>
      <c r="N2073" s="217"/>
      <c r="V2073" s="189"/>
      <c r="W2073" s="195"/>
      <c r="X2073" s="195"/>
      <c r="AC2073" s="195"/>
      <c r="AF2073" s="207"/>
    </row>
    <row r="2074" spans="1:32" s="160" customFormat="1" ht="12" x14ac:dyDescent="0.2">
      <c r="A2074" s="190" t="s">
        <v>892</v>
      </c>
      <c r="B2074" s="191" t="s">
        <v>3214</v>
      </c>
      <c r="C2074" s="1039" t="s">
        <v>3215</v>
      </c>
      <c r="D2074" s="1039"/>
      <c r="E2074" s="1039"/>
      <c r="F2074" s="192" t="s">
        <v>411</v>
      </c>
      <c r="G2074" s="192"/>
      <c r="H2074" s="192"/>
      <c r="I2074" s="192" t="s">
        <v>3638</v>
      </c>
      <c r="J2074" s="193">
        <v>9550.01</v>
      </c>
      <c r="K2074" s="192"/>
      <c r="L2074" s="193">
        <v>-0.24</v>
      </c>
      <c r="M2074" s="192"/>
      <c r="N2074" s="194"/>
      <c r="V2074" s="189"/>
      <c r="W2074" s="195"/>
      <c r="X2074" s="195" t="s">
        <v>3215</v>
      </c>
      <c r="AC2074" s="195"/>
      <c r="AF2074" s="207"/>
    </row>
    <row r="2075" spans="1:32" s="160" customFormat="1" ht="12" x14ac:dyDescent="0.2">
      <c r="A2075" s="211"/>
      <c r="B2075" s="212"/>
      <c r="C2075" s="168" t="s">
        <v>462</v>
      </c>
      <c r="D2075" s="213"/>
      <c r="E2075" s="213"/>
      <c r="F2075" s="214"/>
      <c r="G2075" s="214"/>
      <c r="H2075" s="214"/>
      <c r="I2075" s="214"/>
      <c r="J2075" s="215"/>
      <c r="K2075" s="214"/>
      <c r="L2075" s="215"/>
      <c r="M2075" s="216"/>
      <c r="N2075" s="217"/>
      <c r="V2075" s="189"/>
      <c r="W2075" s="195"/>
      <c r="X2075" s="195"/>
      <c r="AC2075" s="195"/>
      <c r="AF2075" s="207"/>
    </row>
    <row r="2076" spans="1:32" s="160" customFormat="1" ht="22.5" x14ac:dyDescent="0.2">
      <c r="A2076" s="190" t="s">
        <v>2499</v>
      </c>
      <c r="B2076" s="191" t="s">
        <v>3227</v>
      </c>
      <c r="C2076" s="1039" t="s">
        <v>3228</v>
      </c>
      <c r="D2076" s="1039"/>
      <c r="E2076" s="1039"/>
      <c r="F2076" s="192" t="s">
        <v>347</v>
      </c>
      <c r="G2076" s="192"/>
      <c r="H2076" s="192"/>
      <c r="I2076" s="192" t="s">
        <v>434</v>
      </c>
      <c r="J2076" s="193">
        <v>50.01</v>
      </c>
      <c r="K2076" s="192"/>
      <c r="L2076" s="193">
        <v>100.02</v>
      </c>
      <c r="M2076" s="192"/>
      <c r="N2076" s="194"/>
      <c r="V2076" s="189"/>
      <c r="W2076" s="195"/>
      <c r="X2076" s="195" t="s">
        <v>3228</v>
      </c>
      <c r="AC2076" s="195"/>
      <c r="AF2076" s="207"/>
    </row>
    <row r="2077" spans="1:32" s="160" customFormat="1" ht="12" x14ac:dyDescent="0.2">
      <c r="A2077" s="211"/>
      <c r="B2077" s="212"/>
      <c r="C2077" s="168" t="s">
        <v>462</v>
      </c>
      <c r="D2077" s="213"/>
      <c r="E2077" s="213"/>
      <c r="F2077" s="214"/>
      <c r="G2077" s="214"/>
      <c r="H2077" s="214"/>
      <c r="I2077" s="214"/>
      <c r="J2077" s="215"/>
      <c r="K2077" s="214"/>
      <c r="L2077" s="215"/>
      <c r="M2077" s="216"/>
      <c r="N2077" s="217"/>
      <c r="V2077" s="189"/>
      <c r="W2077" s="195"/>
      <c r="X2077" s="195"/>
      <c r="AC2077" s="195"/>
      <c r="AF2077" s="207"/>
    </row>
    <row r="2078" spans="1:32" s="160" customFormat="1" ht="33.75" x14ac:dyDescent="0.2">
      <c r="A2078" s="190" t="s">
        <v>2501</v>
      </c>
      <c r="B2078" s="191" t="s">
        <v>3430</v>
      </c>
      <c r="C2078" s="1039" t="s">
        <v>3431</v>
      </c>
      <c r="D2078" s="1039"/>
      <c r="E2078" s="1039"/>
      <c r="F2078" s="192" t="s">
        <v>1017</v>
      </c>
      <c r="G2078" s="192"/>
      <c r="H2078" s="192"/>
      <c r="I2078" s="192" t="s">
        <v>423</v>
      </c>
      <c r="J2078" s="193"/>
      <c r="K2078" s="192"/>
      <c r="L2078" s="193"/>
      <c r="M2078" s="192"/>
      <c r="N2078" s="194"/>
      <c r="V2078" s="189"/>
      <c r="W2078" s="195"/>
      <c r="X2078" s="195" t="s">
        <v>3431</v>
      </c>
      <c r="AC2078" s="195"/>
      <c r="AF2078" s="207"/>
    </row>
    <row r="2079" spans="1:32" s="160" customFormat="1" ht="33.75" x14ac:dyDescent="0.2">
      <c r="A2079" s="198"/>
      <c r="B2079" s="199" t="s">
        <v>430</v>
      </c>
      <c r="C2079" s="1037" t="s">
        <v>431</v>
      </c>
      <c r="D2079" s="1037"/>
      <c r="E2079" s="1037"/>
      <c r="F2079" s="1037"/>
      <c r="G2079" s="1037"/>
      <c r="H2079" s="1037"/>
      <c r="I2079" s="1037"/>
      <c r="J2079" s="1037"/>
      <c r="K2079" s="1037"/>
      <c r="L2079" s="1037"/>
      <c r="M2079" s="1037"/>
      <c r="N2079" s="1046"/>
      <c r="V2079" s="189"/>
      <c r="W2079" s="195"/>
      <c r="X2079" s="195"/>
      <c r="Y2079" s="163" t="s">
        <v>431</v>
      </c>
      <c r="AC2079" s="195"/>
      <c r="AF2079" s="207"/>
    </row>
    <row r="2080" spans="1:32" s="160" customFormat="1" ht="12" x14ac:dyDescent="0.2">
      <c r="A2080" s="198"/>
      <c r="B2080" s="199" t="s">
        <v>3134</v>
      </c>
      <c r="C2080" s="1037" t="s">
        <v>3135</v>
      </c>
      <c r="D2080" s="1037"/>
      <c r="E2080" s="1037"/>
      <c r="F2080" s="1037"/>
      <c r="G2080" s="1037"/>
      <c r="H2080" s="1037"/>
      <c r="I2080" s="1037"/>
      <c r="J2080" s="1037"/>
      <c r="K2080" s="1037"/>
      <c r="L2080" s="1037"/>
      <c r="M2080" s="1037"/>
      <c r="N2080" s="1046"/>
      <c r="V2080" s="189"/>
      <c r="W2080" s="195"/>
      <c r="X2080" s="195"/>
      <c r="Y2080" s="163" t="s">
        <v>3135</v>
      </c>
      <c r="AC2080" s="195"/>
      <c r="AF2080" s="207"/>
    </row>
    <row r="2081" spans="1:32" s="160" customFormat="1" ht="12" x14ac:dyDescent="0.2">
      <c r="A2081" s="200"/>
      <c r="B2081" s="199" t="s">
        <v>423</v>
      </c>
      <c r="C2081" s="1037" t="s">
        <v>432</v>
      </c>
      <c r="D2081" s="1037"/>
      <c r="E2081" s="1037"/>
      <c r="F2081" s="201"/>
      <c r="G2081" s="201"/>
      <c r="H2081" s="201"/>
      <c r="I2081" s="201"/>
      <c r="J2081" s="202">
        <v>3.3</v>
      </c>
      <c r="K2081" s="201" t="s">
        <v>3136</v>
      </c>
      <c r="L2081" s="202">
        <v>4.33</v>
      </c>
      <c r="M2081" s="201"/>
      <c r="N2081" s="203"/>
      <c r="V2081" s="189"/>
      <c r="W2081" s="195"/>
      <c r="X2081" s="195"/>
      <c r="Z2081" s="163" t="s">
        <v>432</v>
      </c>
      <c r="AC2081" s="195"/>
      <c r="AF2081" s="207"/>
    </row>
    <row r="2082" spans="1:32" s="160" customFormat="1" ht="12" x14ac:dyDescent="0.2">
      <c r="A2082" s="200"/>
      <c r="B2082" s="199" t="s">
        <v>434</v>
      </c>
      <c r="C2082" s="1037" t="s">
        <v>435</v>
      </c>
      <c r="D2082" s="1037"/>
      <c r="E2082" s="1037"/>
      <c r="F2082" s="201"/>
      <c r="G2082" s="201"/>
      <c r="H2082" s="201"/>
      <c r="I2082" s="201"/>
      <c r="J2082" s="202">
        <v>1.35</v>
      </c>
      <c r="K2082" s="201" t="s">
        <v>3136</v>
      </c>
      <c r="L2082" s="202">
        <v>1.77</v>
      </c>
      <c r="M2082" s="201"/>
      <c r="N2082" s="203"/>
      <c r="V2082" s="189"/>
      <c r="W2082" s="195"/>
      <c r="X2082" s="195"/>
      <c r="Z2082" s="163" t="s">
        <v>435</v>
      </c>
      <c r="AC2082" s="195"/>
      <c r="AF2082" s="207"/>
    </row>
    <row r="2083" spans="1:32" s="160" customFormat="1" ht="12" x14ac:dyDescent="0.2">
      <c r="A2083" s="200"/>
      <c r="B2083" s="199" t="s">
        <v>437</v>
      </c>
      <c r="C2083" s="1037" t="s">
        <v>438</v>
      </c>
      <c r="D2083" s="1037"/>
      <c r="E2083" s="1037"/>
      <c r="F2083" s="201"/>
      <c r="G2083" s="201"/>
      <c r="H2083" s="201"/>
      <c r="I2083" s="201"/>
      <c r="J2083" s="202">
        <v>0.12</v>
      </c>
      <c r="K2083" s="201" t="s">
        <v>3136</v>
      </c>
      <c r="L2083" s="202">
        <v>0.16</v>
      </c>
      <c r="M2083" s="201"/>
      <c r="N2083" s="203"/>
      <c r="V2083" s="189"/>
      <c r="W2083" s="195"/>
      <c r="X2083" s="195"/>
      <c r="Z2083" s="163" t="s">
        <v>438</v>
      </c>
      <c r="AC2083" s="195"/>
      <c r="AF2083" s="207"/>
    </row>
    <row r="2084" spans="1:32" s="160" customFormat="1" ht="12" x14ac:dyDescent="0.2">
      <c r="A2084" s="200"/>
      <c r="B2084" s="199" t="s">
        <v>439</v>
      </c>
      <c r="C2084" s="1037" t="s">
        <v>440</v>
      </c>
      <c r="D2084" s="1037"/>
      <c r="E2084" s="1037"/>
      <c r="F2084" s="201"/>
      <c r="G2084" s="201"/>
      <c r="H2084" s="201"/>
      <c r="I2084" s="201"/>
      <c r="J2084" s="202">
        <v>2.04</v>
      </c>
      <c r="K2084" s="201"/>
      <c r="L2084" s="202">
        <v>2.04</v>
      </c>
      <c r="M2084" s="201"/>
      <c r="N2084" s="203"/>
      <c r="V2084" s="189"/>
      <c r="W2084" s="195"/>
      <c r="X2084" s="195"/>
      <c r="Z2084" s="163" t="s">
        <v>440</v>
      </c>
      <c r="AC2084" s="195"/>
      <c r="AF2084" s="207"/>
    </row>
    <row r="2085" spans="1:32" s="160" customFormat="1" ht="12" x14ac:dyDescent="0.2">
      <c r="A2085" s="196"/>
      <c r="B2085" s="204" t="s">
        <v>3161</v>
      </c>
      <c r="C2085" s="1048" t="s">
        <v>2532</v>
      </c>
      <c r="D2085" s="1048"/>
      <c r="E2085" s="1048"/>
      <c r="F2085" s="205" t="s">
        <v>488</v>
      </c>
      <c r="G2085" s="205" t="s">
        <v>489</v>
      </c>
      <c r="H2085" s="205"/>
      <c r="I2085" s="205" t="s">
        <v>489</v>
      </c>
      <c r="J2085" s="199"/>
      <c r="K2085" s="201"/>
      <c r="L2085" s="202"/>
      <c r="M2085" s="201"/>
      <c r="N2085" s="206"/>
      <c r="V2085" s="189"/>
      <c r="W2085" s="195"/>
      <c r="X2085" s="195"/>
      <c r="AC2085" s="195"/>
      <c r="AF2085" s="207" t="s">
        <v>2532</v>
      </c>
    </row>
    <row r="2086" spans="1:32" s="160" customFormat="1" ht="22.5" x14ac:dyDescent="0.2">
      <c r="A2086" s="196"/>
      <c r="B2086" s="204" t="s">
        <v>3356</v>
      </c>
      <c r="C2086" s="1048" t="s">
        <v>3357</v>
      </c>
      <c r="D2086" s="1048"/>
      <c r="E2086" s="1048"/>
      <c r="F2086" s="205" t="s">
        <v>1017</v>
      </c>
      <c r="G2086" s="205" t="s">
        <v>423</v>
      </c>
      <c r="H2086" s="205"/>
      <c r="I2086" s="205" t="s">
        <v>423</v>
      </c>
      <c r="J2086" s="199"/>
      <c r="K2086" s="201"/>
      <c r="L2086" s="202"/>
      <c r="M2086" s="201"/>
      <c r="N2086" s="206"/>
      <c r="V2086" s="189"/>
      <c r="W2086" s="195"/>
      <c r="X2086" s="195"/>
      <c r="AC2086" s="195"/>
      <c r="AF2086" s="207" t="s">
        <v>3357</v>
      </c>
    </row>
    <row r="2087" spans="1:32" s="160" customFormat="1" ht="12" x14ac:dyDescent="0.2">
      <c r="A2087" s="200"/>
      <c r="B2087" s="199"/>
      <c r="C2087" s="1037" t="s">
        <v>443</v>
      </c>
      <c r="D2087" s="1037"/>
      <c r="E2087" s="1037"/>
      <c r="F2087" s="201" t="s">
        <v>444</v>
      </c>
      <c r="G2087" s="201" t="s">
        <v>850</v>
      </c>
      <c r="H2087" s="201" t="s">
        <v>3136</v>
      </c>
      <c r="I2087" s="201" t="s">
        <v>3467</v>
      </c>
      <c r="J2087" s="202"/>
      <c r="K2087" s="201"/>
      <c r="L2087" s="202"/>
      <c r="M2087" s="201"/>
      <c r="N2087" s="203"/>
      <c r="V2087" s="189"/>
      <c r="W2087" s="195"/>
      <c r="X2087" s="195"/>
      <c r="AA2087" s="163" t="s">
        <v>443</v>
      </c>
      <c r="AC2087" s="195"/>
      <c r="AF2087" s="207"/>
    </row>
    <row r="2088" spans="1:32" s="160" customFormat="1" ht="12" x14ac:dyDescent="0.2">
      <c r="A2088" s="200"/>
      <c r="B2088" s="199"/>
      <c r="C2088" s="1037" t="s">
        <v>447</v>
      </c>
      <c r="D2088" s="1037"/>
      <c r="E2088" s="1037"/>
      <c r="F2088" s="201" t="s">
        <v>444</v>
      </c>
      <c r="G2088" s="201" t="s">
        <v>2649</v>
      </c>
      <c r="H2088" s="201" t="s">
        <v>3136</v>
      </c>
      <c r="I2088" s="201" t="s">
        <v>3297</v>
      </c>
      <c r="J2088" s="202"/>
      <c r="K2088" s="201"/>
      <c r="L2088" s="202"/>
      <c r="M2088" s="201"/>
      <c r="N2088" s="203"/>
      <c r="V2088" s="189"/>
      <c r="W2088" s="195"/>
      <c r="X2088" s="195"/>
      <c r="AA2088" s="163" t="s">
        <v>447</v>
      </c>
      <c r="AC2088" s="195"/>
      <c r="AF2088" s="207"/>
    </row>
    <row r="2089" spans="1:32" s="160" customFormat="1" ht="12" x14ac:dyDescent="0.2">
      <c r="A2089" s="200"/>
      <c r="B2089" s="199"/>
      <c r="C2089" s="1047" t="s">
        <v>450</v>
      </c>
      <c r="D2089" s="1047"/>
      <c r="E2089" s="1047"/>
      <c r="F2089" s="208"/>
      <c r="G2089" s="208"/>
      <c r="H2089" s="208"/>
      <c r="I2089" s="208"/>
      <c r="J2089" s="209">
        <v>6.69</v>
      </c>
      <c r="K2089" s="208"/>
      <c r="L2089" s="209">
        <v>8.14</v>
      </c>
      <c r="M2089" s="208"/>
      <c r="N2089" s="210"/>
      <c r="V2089" s="189"/>
      <c r="W2089" s="195"/>
      <c r="X2089" s="195"/>
      <c r="AB2089" s="163" t="s">
        <v>450</v>
      </c>
      <c r="AC2089" s="195"/>
      <c r="AF2089" s="207"/>
    </row>
    <row r="2090" spans="1:32" s="160" customFormat="1" ht="12" x14ac:dyDescent="0.2">
      <c r="A2090" s="200"/>
      <c r="B2090" s="199"/>
      <c r="C2090" s="1037" t="s">
        <v>451</v>
      </c>
      <c r="D2090" s="1037"/>
      <c r="E2090" s="1037"/>
      <c r="F2090" s="201"/>
      <c r="G2090" s="201"/>
      <c r="H2090" s="201"/>
      <c r="I2090" s="201"/>
      <c r="J2090" s="202"/>
      <c r="K2090" s="201"/>
      <c r="L2090" s="202">
        <v>4.49</v>
      </c>
      <c r="M2090" s="201"/>
      <c r="N2090" s="203"/>
      <c r="V2090" s="189"/>
      <c r="W2090" s="195"/>
      <c r="X2090" s="195"/>
      <c r="AA2090" s="163" t="s">
        <v>451</v>
      </c>
      <c r="AC2090" s="195"/>
      <c r="AF2090" s="207"/>
    </row>
    <row r="2091" spans="1:32" s="160" customFormat="1" ht="45" x14ac:dyDescent="0.2">
      <c r="A2091" s="200"/>
      <c r="B2091" s="199" t="s">
        <v>2540</v>
      </c>
      <c r="C2091" s="1037" t="s">
        <v>2541</v>
      </c>
      <c r="D2091" s="1037"/>
      <c r="E2091" s="1037"/>
      <c r="F2091" s="201" t="s">
        <v>454</v>
      </c>
      <c r="G2091" s="201" t="s">
        <v>1241</v>
      </c>
      <c r="H2091" s="201"/>
      <c r="I2091" s="201" t="s">
        <v>1241</v>
      </c>
      <c r="J2091" s="202"/>
      <c r="K2091" s="201"/>
      <c r="L2091" s="202">
        <v>5.43</v>
      </c>
      <c r="M2091" s="201"/>
      <c r="N2091" s="203"/>
      <c r="V2091" s="189"/>
      <c r="W2091" s="195"/>
      <c r="X2091" s="195"/>
      <c r="AA2091" s="163" t="s">
        <v>2541</v>
      </c>
      <c r="AC2091" s="195"/>
      <c r="AF2091" s="207"/>
    </row>
    <row r="2092" spans="1:32" s="160" customFormat="1" ht="45" x14ac:dyDescent="0.2">
      <c r="A2092" s="200"/>
      <c r="B2092" s="199" t="s">
        <v>2542</v>
      </c>
      <c r="C2092" s="1037" t="s">
        <v>2543</v>
      </c>
      <c r="D2092" s="1037"/>
      <c r="E2092" s="1037"/>
      <c r="F2092" s="201" t="s">
        <v>454</v>
      </c>
      <c r="G2092" s="201" t="s">
        <v>974</v>
      </c>
      <c r="H2092" s="201"/>
      <c r="I2092" s="201" t="s">
        <v>974</v>
      </c>
      <c r="J2092" s="202"/>
      <c r="K2092" s="201"/>
      <c r="L2092" s="202">
        <v>3.23</v>
      </c>
      <c r="M2092" s="201"/>
      <c r="N2092" s="203"/>
      <c r="V2092" s="189"/>
      <c r="W2092" s="195"/>
      <c r="X2092" s="195"/>
      <c r="AA2092" s="163" t="s">
        <v>2543</v>
      </c>
      <c r="AC2092" s="195"/>
      <c r="AF2092" s="207"/>
    </row>
    <row r="2093" spans="1:32" s="160" customFormat="1" ht="12" x14ac:dyDescent="0.2">
      <c r="A2093" s="211"/>
      <c r="B2093" s="212"/>
      <c r="C2093" s="1039" t="s">
        <v>459</v>
      </c>
      <c r="D2093" s="1039"/>
      <c r="E2093" s="1039"/>
      <c r="F2093" s="192"/>
      <c r="G2093" s="192"/>
      <c r="H2093" s="192"/>
      <c r="I2093" s="192"/>
      <c r="J2093" s="193"/>
      <c r="K2093" s="192"/>
      <c r="L2093" s="193">
        <v>16.8</v>
      </c>
      <c r="M2093" s="208"/>
      <c r="N2093" s="194"/>
      <c r="V2093" s="189"/>
      <c r="W2093" s="195"/>
      <c r="X2093" s="195"/>
      <c r="AC2093" s="195" t="s">
        <v>459</v>
      </c>
      <c r="AF2093" s="207"/>
    </row>
    <row r="2094" spans="1:32" s="160" customFormat="1" ht="33.75" x14ac:dyDescent="0.2">
      <c r="A2094" s="190" t="s">
        <v>2506</v>
      </c>
      <c r="B2094" s="191" t="s">
        <v>3606</v>
      </c>
      <c r="C2094" s="1039" t="s">
        <v>3607</v>
      </c>
      <c r="D2094" s="1039"/>
      <c r="E2094" s="1039"/>
      <c r="F2094" s="192" t="s">
        <v>1017</v>
      </c>
      <c r="G2094" s="192"/>
      <c r="H2094" s="192"/>
      <c r="I2094" s="192" t="s">
        <v>423</v>
      </c>
      <c r="J2094" s="193">
        <v>375</v>
      </c>
      <c r="K2094" s="192" t="s">
        <v>566</v>
      </c>
      <c r="L2094" s="193">
        <v>40.83</v>
      </c>
      <c r="M2094" s="192" t="s">
        <v>567</v>
      </c>
      <c r="N2094" s="194">
        <v>383</v>
      </c>
      <c r="V2094" s="189"/>
      <c r="W2094" s="195"/>
      <c r="X2094" s="195" t="s">
        <v>3607</v>
      </c>
      <c r="AC2094" s="195"/>
      <c r="AF2094" s="207"/>
    </row>
    <row r="2095" spans="1:32" s="160" customFormat="1" ht="12" x14ac:dyDescent="0.2">
      <c r="A2095" s="211"/>
      <c r="B2095" s="212"/>
      <c r="C2095" s="168" t="s">
        <v>462</v>
      </c>
      <c r="D2095" s="213"/>
      <c r="E2095" s="213"/>
      <c r="F2095" s="214"/>
      <c r="G2095" s="214"/>
      <c r="H2095" s="214"/>
      <c r="I2095" s="214"/>
      <c r="J2095" s="215"/>
      <c r="K2095" s="214"/>
      <c r="L2095" s="215"/>
      <c r="M2095" s="216"/>
      <c r="N2095" s="217"/>
      <c r="V2095" s="189"/>
      <c r="W2095" s="195"/>
      <c r="X2095" s="195"/>
      <c r="AC2095" s="195"/>
      <c r="AF2095" s="207"/>
    </row>
    <row r="2096" spans="1:32" s="160" customFormat="1" ht="12" x14ac:dyDescent="0.2">
      <c r="A2096" s="196"/>
      <c r="B2096" s="197"/>
      <c r="C2096" s="1037" t="s">
        <v>3608</v>
      </c>
      <c r="D2096" s="1037"/>
      <c r="E2096" s="1037"/>
      <c r="F2096" s="1037"/>
      <c r="G2096" s="1037"/>
      <c r="H2096" s="1037"/>
      <c r="I2096" s="1037"/>
      <c r="J2096" s="1037"/>
      <c r="K2096" s="1037"/>
      <c r="L2096" s="1037"/>
      <c r="M2096" s="1037"/>
      <c r="N2096" s="1046"/>
      <c r="V2096" s="189"/>
      <c r="W2096" s="195"/>
      <c r="X2096" s="195"/>
      <c r="AC2096" s="195"/>
      <c r="AD2096" s="163" t="s">
        <v>3608</v>
      </c>
      <c r="AF2096" s="207"/>
    </row>
    <row r="2097" spans="1:32" s="160" customFormat="1" ht="22.5" x14ac:dyDescent="0.2">
      <c r="A2097" s="198"/>
      <c r="B2097" s="199" t="s">
        <v>568</v>
      </c>
      <c r="C2097" s="1037" t="s">
        <v>569</v>
      </c>
      <c r="D2097" s="1037"/>
      <c r="E2097" s="1037"/>
      <c r="F2097" s="1037"/>
      <c r="G2097" s="1037"/>
      <c r="H2097" s="1037"/>
      <c r="I2097" s="1037"/>
      <c r="J2097" s="1037"/>
      <c r="K2097" s="1037"/>
      <c r="L2097" s="1037"/>
      <c r="M2097" s="1037"/>
      <c r="N2097" s="1046"/>
      <c r="V2097" s="189"/>
      <c r="W2097" s="195"/>
      <c r="X2097" s="195"/>
      <c r="Y2097" s="163" t="s">
        <v>569</v>
      </c>
      <c r="AC2097" s="195"/>
      <c r="AF2097" s="207"/>
    </row>
    <row r="2098" spans="1:32" s="160" customFormat="1" ht="12" x14ac:dyDescent="0.2">
      <c r="A2098" s="1040" t="s">
        <v>3639</v>
      </c>
      <c r="B2098" s="1041"/>
      <c r="C2098" s="1041"/>
      <c r="D2098" s="1041"/>
      <c r="E2098" s="1041"/>
      <c r="F2098" s="1041"/>
      <c r="G2098" s="1041"/>
      <c r="H2098" s="1041"/>
      <c r="I2098" s="1041"/>
      <c r="J2098" s="1041"/>
      <c r="K2098" s="1041"/>
      <c r="L2098" s="1041"/>
      <c r="M2098" s="1041"/>
      <c r="N2098" s="1042"/>
      <c r="V2098" s="189"/>
      <c r="W2098" s="195" t="s">
        <v>3639</v>
      </c>
      <c r="X2098" s="195"/>
      <c r="AC2098" s="195"/>
      <c r="AF2098" s="207"/>
    </row>
    <row r="2099" spans="1:32" s="160" customFormat="1" ht="12" x14ac:dyDescent="0.2">
      <c r="A2099" s="1040" t="s">
        <v>3640</v>
      </c>
      <c r="B2099" s="1041"/>
      <c r="C2099" s="1041"/>
      <c r="D2099" s="1041"/>
      <c r="E2099" s="1041"/>
      <c r="F2099" s="1041"/>
      <c r="G2099" s="1041"/>
      <c r="H2099" s="1041"/>
      <c r="I2099" s="1041"/>
      <c r="J2099" s="1041"/>
      <c r="K2099" s="1041"/>
      <c r="L2099" s="1041"/>
      <c r="M2099" s="1041"/>
      <c r="N2099" s="1042"/>
      <c r="V2099" s="189"/>
      <c r="W2099" s="195" t="s">
        <v>3640</v>
      </c>
      <c r="X2099" s="195"/>
      <c r="AC2099" s="195"/>
      <c r="AF2099" s="207"/>
    </row>
    <row r="2100" spans="1:32" s="160" customFormat="1" ht="45" x14ac:dyDescent="0.2">
      <c r="A2100" s="190" t="s">
        <v>2508</v>
      </c>
      <c r="B2100" s="191" t="s">
        <v>3394</v>
      </c>
      <c r="C2100" s="1039" t="s">
        <v>3641</v>
      </c>
      <c r="D2100" s="1039"/>
      <c r="E2100" s="1039"/>
      <c r="F2100" s="192" t="s">
        <v>1017</v>
      </c>
      <c r="G2100" s="192"/>
      <c r="H2100" s="192"/>
      <c r="I2100" s="192" t="s">
        <v>423</v>
      </c>
      <c r="J2100" s="193"/>
      <c r="K2100" s="192"/>
      <c r="L2100" s="193"/>
      <c r="M2100" s="192"/>
      <c r="N2100" s="194"/>
      <c r="V2100" s="189"/>
      <c r="W2100" s="195"/>
      <c r="X2100" s="195" t="s">
        <v>3641</v>
      </c>
      <c r="AC2100" s="195"/>
      <c r="AF2100" s="207"/>
    </row>
    <row r="2101" spans="1:32" s="160" customFormat="1" ht="33.75" x14ac:dyDescent="0.2">
      <c r="A2101" s="198"/>
      <c r="B2101" s="199" t="s">
        <v>430</v>
      </c>
      <c r="C2101" s="1037" t="s">
        <v>431</v>
      </c>
      <c r="D2101" s="1037"/>
      <c r="E2101" s="1037"/>
      <c r="F2101" s="1037"/>
      <c r="G2101" s="1037"/>
      <c r="H2101" s="1037"/>
      <c r="I2101" s="1037"/>
      <c r="J2101" s="1037"/>
      <c r="K2101" s="1037"/>
      <c r="L2101" s="1037"/>
      <c r="M2101" s="1037"/>
      <c r="N2101" s="1046"/>
      <c r="V2101" s="189"/>
      <c r="W2101" s="195"/>
      <c r="X2101" s="195"/>
      <c r="Y2101" s="163" t="s">
        <v>431</v>
      </c>
      <c r="AC2101" s="195"/>
      <c r="AF2101" s="207"/>
    </row>
    <row r="2102" spans="1:32" s="160" customFormat="1" ht="12" x14ac:dyDescent="0.2">
      <c r="A2102" s="198"/>
      <c r="B2102" s="199" t="s">
        <v>3134</v>
      </c>
      <c r="C2102" s="1037" t="s">
        <v>3135</v>
      </c>
      <c r="D2102" s="1037"/>
      <c r="E2102" s="1037"/>
      <c r="F2102" s="1037"/>
      <c r="G2102" s="1037"/>
      <c r="H2102" s="1037"/>
      <c r="I2102" s="1037"/>
      <c r="J2102" s="1037"/>
      <c r="K2102" s="1037"/>
      <c r="L2102" s="1037"/>
      <c r="M2102" s="1037"/>
      <c r="N2102" s="1046"/>
      <c r="V2102" s="189"/>
      <c r="W2102" s="195"/>
      <c r="X2102" s="195"/>
      <c r="Y2102" s="163" t="s">
        <v>3135</v>
      </c>
      <c r="AC2102" s="195"/>
      <c r="AF2102" s="207"/>
    </row>
    <row r="2103" spans="1:32" s="160" customFormat="1" ht="12" x14ac:dyDescent="0.2">
      <c r="A2103" s="200"/>
      <c r="B2103" s="199" t="s">
        <v>423</v>
      </c>
      <c r="C2103" s="1037" t="s">
        <v>432</v>
      </c>
      <c r="D2103" s="1037"/>
      <c r="E2103" s="1037"/>
      <c r="F2103" s="201"/>
      <c r="G2103" s="201"/>
      <c r="H2103" s="201"/>
      <c r="I2103" s="201"/>
      <c r="J2103" s="202">
        <v>35.11</v>
      </c>
      <c r="K2103" s="201" t="s">
        <v>3136</v>
      </c>
      <c r="L2103" s="202">
        <v>46.08</v>
      </c>
      <c r="M2103" s="201"/>
      <c r="N2103" s="203"/>
      <c r="V2103" s="189"/>
      <c r="W2103" s="195"/>
      <c r="X2103" s="195"/>
      <c r="Z2103" s="163" t="s">
        <v>432</v>
      </c>
      <c r="AC2103" s="195"/>
      <c r="AF2103" s="207"/>
    </row>
    <row r="2104" spans="1:32" s="160" customFormat="1" ht="12" x14ac:dyDescent="0.2">
      <c r="A2104" s="200"/>
      <c r="B2104" s="199" t="s">
        <v>434</v>
      </c>
      <c r="C2104" s="1037" t="s">
        <v>435</v>
      </c>
      <c r="D2104" s="1037"/>
      <c r="E2104" s="1037"/>
      <c r="F2104" s="201"/>
      <c r="G2104" s="201"/>
      <c r="H2104" s="201"/>
      <c r="I2104" s="201"/>
      <c r="J2104" s="202">
        <v>6.62</v>
      </c>
      <c r="K2104" s="201" t="s">
        <v>3136</v>
      </c>
      <c r="L2104" s="202">
        <v>8.69</v>
      </c>
      <c r="M2104" s="201"/>
      <c r="N2104" s="203"/>
      <c r="V2104" s="189"/>
      <c r="W2104" s="195"/>
      <c r="X2104" s="195"/>
      <c r="Z2104" s="163" t="s">
        <v>435</v>
      </c>
      <c r="AC2104" s="195"/>
      <c r="AF2104" s="207"/>
    </row>
    <row r="2105" spans="1:32" s="160" customFormat="1" ht="12" x14ac:dyDescent="0.2">
      <c r="A2105" s="200"/>
      <c r="B2105" s="199" t="s">
        <v>437</v>
      </c>
      <c r="C2105" s="1037" t="s">
        <v>438</v>
      </c>
      <c r="D2105" s="1037"/>
      <c r="E2105" s="1037"/>
      <c r="F2105" s="201"/>
      <c r="G2105" s="201"/>
      <c r="H2105" s="201"/>
      <c r="I2105" s="201"/>
      <c r="J2105" s="202">
        <v>0.6</v>
      </c>
      <c r="K2105" s="201" t="s">
        <v>3136</v>
      </c>
      <c r="L2105" s="202">
        <v>0.79</v>
      </c>
      <c r="M2105" s="201"/>
      <c r="N2105" s="203"/>
      <c r="V2105" s="189"/>
      <c r="W2105" s="195"/>
      <c r="X2105" s="195"/>
      <c r="Z2105" s="163" t="s">
        <v>438</v>
      </c>
      <c r="AC2105" s="195"/>
      <c r="AF2105" s="207"/>
    </row>
    <row r="2106" spans="1:32" s="160" customFormat="1" ht="12" x14ac:dyDescent="0.2">
      <c r="A2106" s="200"/>
      <c r="B2106" s="199" t="s">
        <v>439</v>
      </c>
      <c r="C2106" s="1037" t="s">
        <v>440</v>
      </c>
      <c r="D2106" s="1037"/>
      <c r="E2106" s="1037"/>
      <c r="F2106" s="201"/>
      <c r="G2106" s="201"/>
      <c r="H2106" s="201"/>
      <c r="I2106" s="201"/>
      <c r="J2106" s="202">
        <v>2.0299999999999998</v>
      </c>
      <c r="K2106" s="201"/>
      <c r="L2106" s="202">
        <v>2.0299999999999998</v>
      </c>
      <c r="M2106" s="201"/>
      <c r="N2106" s="203"/>
      <c r="V2106" s="189"/>
      <c r="W2106" s="195"/>
      <c r="X2106" s="195"/>
      <c r="Z2106" s="163" t="s">
        <v>440</v>
      </c>
      <c r="AC2106" s="195"/>
      <c r="AF2106" s="207"/>
    </row>
    <row r="2107" spans="1:32" s="160" customFormat="1" ht="12" x14ac:dyDescent="0.2">
      <c r="A2107" s="200"/>
      <c r="B2107" s="199"/>
      <c r="C2107" s="1037" t="s">
        <v>443</v>
      </c>
      <c r="D2107" s="1037"/>
      <c r="E2107" s="1037"/>
      <c r="F2107" s="201" t="s">
        <v>444</v>
      </c>
      <c r="G2107" s="201" t="s">
        <v>3396</v>
      </c>
      <c r="H2107" s="201" t="s">
        <v>3136</v>
      </c>
      <c r="I2107" s="201" t="s">
        <v>3438</v>
      </c>
      <c r="J2107" s="202"/>
      <c r="K2107" s="201"/>
      <c r="L2107" s="202"/>
      <c r="M2107" s="201"/>
      <c r="N2107" s="203"/>
      <c r="V2107" s="189"/>
      <c r="W2107" s="195"/>
      <c r="X2107" s="195"/>
      <c r="AA2107" s="163" t="s">
        <v>443</v>
      </c>
      <c r="AC2107" s="195"/>
      <c r="AF2107" s="207"/>
    </row>
    <row r="2108" spans="1:32" s="160" customFormat="1" ht="12" x14ac:dyDescent="0.2">
      <c r="A2108" s="200"/>
      <c r="B2108" s="199"/>
      <c r="C2108" s="1037" t="s">
        <v>447</v>
      </c>
      <c r="D2108" s="1037"/>
      <c r="E2108" s="1037"/>
      <c r="F2108" s="201" t="s">
        <v>444</v>
      </c>
      <c r="G2108" s="201" t="s">
        <v>2201</v>
      </c>
      <c r="H2108" s="201" t="s">
        <v>3136</v>
      </c>
      <c r="I2108" s="201" t="s">
        <v>3439</v>
      </c>
      <c r="J2108" s="202"/>
      <c r="K2108" s="201"/>
      <c r="L2108" s="202"/>
      <c r="M2108" s="201"/>
      <c r="N2108" s="203"/>
      <c r="V2108" s="189"/>
      <c r="W2108" s="195"/>
      <c r="X2108" s="195"/>
      <c r="AA2108" s="163" t="s">
        <v>447</v>
      </c>
      <c r="AC2108" s="195"/>
      <c r="AF2108" s="207"/>
    </row>
    <row r="2109" spans="1:32" s="160" customFormat="1" ht="12" x14ac:dyDescent="0.2">
      <c r="A2109" s="200"/>
      <c r="B2109" s="199"/>
      <c r="C2109" s="1047" t="s">
        <v>450</v>
      </c>
      <c r="D2109" s="1047"/>
      <c r="E2109" s="1047"/>
      <c r="F2109" s="208"/>
      <c r="G2109" s="208"/>
      <c r="H2109" s="208"/>
      <c r="I2109" s="208"/>
      <c r="J2109" s="209">
        <v>43.76</v>
      </c>
      <c r="K2109" s="208"/>
      <c r="L2109" s="209">
        <v>56.8</v>
      </c>
      <c r="M2109" s="208"/>
      <c r="N2109" s="210"/>
      <c r="V2109" s="189"/>
      <c r="W2109" s="195"/>
      <c r="X2109" s="195"/>
      <c r="AB2109" s="163" t="s">
        <v>450</v>
      </c>
      <c r="AC2109" s="195"/>
      <c r="AF2109" s="207"/>
    </row>
    <row r="2110" spans="1:32" s="160" customFormat="1" ht="12" x14ac:dyDescent="0.2">
      <c r="A2110" s="200"/>
      <c r="B2110" s="199"/>
      <c r="C2110" s="1037" t="s">
        <v>451</v>
      </c>
      <c r="D2110" s="1037"/>
      <c r="E2110" s="1037"/>
      <c r="F2110" s="201"/>
      <c r="G2110" s="201"/>
      <c r="H2110" s="201"/>
      <c r="I2110" s="201"/>
      <c r="J2110" s="202"/>
      <c r="K2110" s="201"/>
      <c r="L2110" s="202">
        <v>46.87</v>
      </c>
      <c r="M2110" s="201"/>
      <c r="N2110" s="203"/>
      <c r="V2110" s="189"/>
      <c r="W2110" s="195"/>
      <c r="X2110" s="195"/>
      <c r="AA2110" s="163" t="s">
        <v>451</v>
      </c>
      <c r="AC2110" s="195"/>
      <c r="AF2110" s="207"/>
    </row>
    <row r="2111" spans="1:32" s="160" customFormat="1" ht="45" x14ac:dyDescent="0.2">
      <c r="A2111" s="200"/>
      <c r="B2111" s="199" t="s">
        <v>2540</v>
      </c>
      <c r="C2111" s="1037" t="s">
        <v>2541</v>
      </c>
      <c r="D2111" s="1037"/>
      <c r="E2111" s="1037"/>
      <c r="F2111" s="201" t="s">
        <v>454</v>
      </c>
      <c r="G2111" s="201" t="s">
        <v>1241</v>
      </c>
      <c r="H2111" s="201"/>
      <c r="I2111" s="201" t="s">
        <v>1241</v>
      </c>
      <c r="J2111" s="202"/>
      <c r="K2111" s="201"/>
      <c r="L2111" s="202">
        <v>56.71</v>
      </c>
      <c r="M2111" s="201"/>
      <c r="N2111" s="203"/>
      <c r="V2111" s="189"/>
      <c r="W2111" s="195"/>
      <c r="X2111" s="195"/>
      <c r="AA2111" s="163" t="s">
        <v>2541</v>
      </c>
      <c r="AC2111" s="195"/>
      <c r="AF2111" s="207"/>
    </row>
    <row r="2112" spans="1:32" s="160" customFormat="1" ht="45" x14ac:dyDescent="0.2">
      <c r="A2112" s="200"/>
      <c r="B2112" s="199" t="s">
        <v>2542</v>
      </c>
      <c r="C2112" s="1037" t="s">
        <v>2543</v>
      </c>
      <c r="D2112" s="1037"/>
      <c r="E2112" s="1037"/>
      <c r="F2112" s="201" t="s">
        <v>454</v>
      </c>
      <c r="G2112" s="201" t="s">
        <v>974</v>
      </c>
      <c r="H2112" s="201"/>
      <c r="I2112" s="201" t="s">
        <v>974</v>
      </c>
      <c r="J2112" s="202"/>
      <c r="K2112" s="201"/>
      <c r="L2112" s="202">
        <v>33.75</v>
      </c>
      <c r="M2112" s="201"/>
      <c r="N2112" s="203"/>
      <c r="V2112" s="189"/>
      <c r="W2112" s="195"/>
      <c r="X2112" s="195"/>
      <c r="AA2112" s="163" t="s">
        <v>2543</v>
      </c>
      <c r="AC2112" s="195"/>
      <c r="AF2112" s="207"/>
    </row>
    <row r="2113" spans="1:32" s="160" customFormat="1" ht="12" x14ac:dyDescent="0.2">
      <c r="A2113" s="211"/>
      <c r="B2113" s="212"/>
      <c r="C2113" s="1039" t="s">
        <v>459</v>
      </c>
      <c r="D2113" s="1039"/>
      <c r="E2113" s="1039"/>
      <c r="F2113" s="192"/>
      <c r="G2113" s="192"/>
      <c r="H2113" s="192"/>
      <c r="I2113" s="192"/>
      <c r="J2113" s="193"/>
      <c r="K2113" s="192"/>
      <c r="L2113" s="193">
        <v>147.26</v>
      </c>
      <c r="M2113" s="208"/>
      <c r="N2113" s="194"/>
      <c r="V2113" s="189"/>
      <c r="W2113" s="195"/>
      <c r="X2113" s="195"/>
      <c r="AC2113" s="195" t="s">
        <v>459</v>
      </c>
      <c r="AF2113" s="207"/>
    </row>
    <row r="2114" spans="1:32" s="160" customFormat="1" ht="33.75" x14ac:dyDescent="0.2">
      <c r="A2114" s="190" t="s">
        <v>3642</v>
      </c>
      <c r="B2114" s="191" t="s">
        <v>3643</v>
      </c>
      <c r="C2114" s="1039" t="s">
        <v>3644</v>
      </c>
      <c r="D2114" s="1039"/>
      <c r="E2114" s="1039"/>
      <c r="F2114" s="192" t="s">
        <v>1017</v>
      </c>
      <c r="G2114" s="192"/>
      <c r="H2114" s="192"/>
      <c r="I2114" s="192" t="s">
        <v>423</v>
      </c>
      <c r="J2114" s="193">
        <v>17264.5</v>
      </c>
      <c r="K2114" s="192" t="s">
        <v>1361</v>
      </c>
      <c r="L2114" s="193">
        <v>3522.58</v>
      </c>
      <c r="M2114" s="192" t="s">
        <v>1362</v>
      </c>
      <c r="N2114" s="194">
        <v>17472</v>
      </c>
      <c r="V2114" s="189"/>
      <c r="W2114" s="195"/>
      <c r="X2114" s="195" t="s">
        <v>3644</v>
      </c>
      <c r="AC2114" s="195"/>
      <c r="AF2114" s="207"/>
    </row>
    <row r="2115" spans="1:32" s="160" customFormat="1" ht="12" x14ac:dyDescent="0.2">
      <c r="A2115" s="211"/>
      <c r="B2115" s="212"/>
      <c r="C2115" s="168" t="s">
        <v>3039</v>
      </c>
      <c r="D2115" s="213"/>
      <c r="E2115" s="213"/>
      <c r="F2115" s="214"/>
      <c r="G2115" s="214"/>
      <c r="H2115" s="214"/>
      <c r="I2115" s="214"/>
      <c r="J2115" s="215"/>
      <c r="K2115" s="214"/>
      <c r="L2115" s="215"/>
      <c r="M2115" s="216"/>
      <c r="N2115" s="217"/>
      <c r="V2115" s="189"/>
      <c r="W2115" s="195"/>
      <c r="X2115" s="195"/>
      <c r="AC2115" s="195"/>
      <c r="AF2115" s="207"/>
    </row>
    <row r="2116" spans="1:32" s="160" customFormat="1" ht="12" x14ac:dyDescent="0.2">
      <c r="A2116" s="196"/>
      <c r="B2116" s="197"/>
      <c r="C2116" s="1037" t="s">
        <v>3543</v>
      </c>
      <c r="D2116" s="1037"/>
      <c r="E2116" s="1037"/>
      <c r="F2116" s="1037"/>
      <c r="G2116" s="1037"/>
      <c r="H2116" s="1037"/>
      <c r="I2116" s="1037"/>
      <c r="J2116" s="1037"/>
      <c r="K2116" s="1037"/>
      <c r="L2116" s="1037"/>
      <c r="M2116" s="1037"/>
      <c r="N2116" s="1046"/>
      <c r="V2116" s="189"/>
      <c r="W2116" s="195"/>
      <c r="X2116" s="195"/>
      <c r="AC2116" s="195"/>
      <c r="AD2116" s="163" t="s">
        <v>3543</v>
      </c>
      <c r="AF2116" s="207"/>
    </row>
    <row r="2117" spans="1:32" s="160" customFormat="1" ht="22.5" x14ac:dyDescent="0.2">
      <c r="A2117" s="198"/>
      <c r="B2117" s="199" t="s">
        <v>1365</v>
      </c>
      <c r="C2117" s="1037" t="s">
        <v>1366</v>
      </c>
      <c r="D2117" s="1037"/>
      <c r="E2117" s="1037"/>
      <c r="F2117" s="1037"/>
      <c r="G2117" s="1037"/>
      <c r="H2117" s="1037"/>
      <c r="I2117" s="1037"/>
      <c r="J2117" s="1037"/>
      <c r="K2117" s="1037"/>
      <c r="L2117" s="1037"/>
      <c r="M2117" s="1037"/>
      <c r="N2117" s="1046"/>
      <c r="V2117" s="189"/>
      <c r="W2117" s="195"/>
      <c r="X2117" s="195"/>
      <c r="Y2117" s="163" t="s">
        <v>1366</v>
      </c>
      <c r="AC2117" s="195"/>
      <c r="AF2117" s="207"/>
    </row>
    <row r="2118" spans="1:32" s="160" customFormat="1" ht="33.75" x14ac:dyDescent="0.2">
      <c r="A2118" s="190" t="s">
        <v>584</v>
      </c>
      <c r="B2118" s="191" t="s">
        <v>3544</v>
      </c>
      <c r="C2118" s="1039" t="s">
        <v>3545</v>
      </c>
      <c r="D2118" s="1039"/>
      <c r="E2118" s="1039"/>
      <c r="F2118" s="192" t="s">
        <v>1017</v>
      </c>
      <c r="G2118" s="192"/>
      <c r="H2118" s="192"/>
      <c r="I2118" s="192" t="s">
        <v>434</v>
      </c>
      <c r="J2118" s="193">
        <v>1462</v>
      </c>
      <c r="K2118" s="192" t="s">
        <v>566</v>
      </c>
      <c r="L2118" s="193">
        <v>317.91000000000003</v>
      </c>
      <c r="M2118" s="192" t="s">
        <v>567</v>
      </c>
      <c r="N2118" s="194">
        <v>2982</v>
      </c>
      <c r="V2118" s="189"/>
      <c r="W2118" s="195"/>
      <c r="X2118" s="195" t="s">
        <v>3545</v>
      </c>
      <c r="AC2118" s="195"/>
      <c r="AF2118" s="207"/>
    </row>
    <row r="2119" spans="1:32" s="160" customFormat="1" ht="12" x14ac:dyDescent="0.2">
      <c r="A2119" s="211"/>
      <c r="B2119" s="212"/>
      <c r="C2119" s="168" t="s">
        <v>462</v>
      </c>
      <c r="D2119" s="213"/>
      <c r="E2119" s="213"/>
      <c r="F2119" s="214"/>
      <c r="G2119" s="214"/>
      <c r="H2119" s="214"/>
      <c r="I2119" s="214"/>
      <c r="J2119" s="215"/>
      <c r="K2119" s="214"/>
      <c r="L2119" s="215"/>
      <c r="M2119" s="216"/>
      <c r="N2119" s="217"/>
      <c r="V2119" s="189"/>
      <c r="W2119" s="195"/>
      <c r="X2119" s="195"/>
      <c r="AC2119" s="195"/>
      <c r="AF2119" s="207"/>
    </row>
    <row r="2120" spans="1:32" s="160" customFormat="1" ht="12" x14ac:dyDescent="0.2">
      <c r="A2120" s="196"/>
      <c r="B2120" s="197"/>
      <c r="C2120" s="1037" t="s">
        <v>3546</v>
      </c>
      <c r="D2120" s="1037"/>
      <c r="E2120" s="1037"/>
      <c r="F2120" s="1037"/>
      <c r="G2120" s="1037"/>
      <c r="H2120" s="1037"/>
      <c r="I2120" s="1037"/>
      <c r="J2120" s="1037"/>
      <c r="K2120" s="1037"/>
      <c r="L2120" s="1037"/>
      <c r="M2120" s="1037"/>
      <c r="N2120" s="1046"/>
      <c r="V2120" s="189"/>
      <c r="W2120" s="195"/>
      <c r="X2120" s="195"/>
      <c r="AC2120" s="195"/>
      <c r="AD2120" s="163" t="s">
        <v>3546</v>
      </c>
      <c r="AF2120" s="207"/>
    </row>
    <row r="2121" spans="1:32" s="160" customFormat="1" ht="22.5" x14ac:dyDescent="0.2">
      <c r="A2121" s="198"/>
      <c r="B2121" s="199" t="s">
        <v>568</v>
      </c>
      <c r="C2121" s="1037" t="s">
        <v>569</v>
      </c>
      <c r="D2121" s="1037"/>
      <c r="E2121" s="1037"/>
      <c r="F2121" s="1037"/>
      <c r="G2121" s="1037"/>
      <c r="H2121" s="1037"/>
      <c r="I2121" s="1037"/>
      <c r="J2121" s="1037"/>
      <c r="K2121" s="1037"/>
      <c r="L2121" s="1037"/>
      <c r="M2121" s="1037"/>
      <c r="N2121" s="1046"/>
      <c r="V2121" s="189"/>
      <c r="W2121" s="195"/>
      <c r="X2121" s="195"/>
      <c r="Y2121" s="163" t="s">
        <v>569</v>
      </c>
      <c r="AC2121" s="195"/>
      <c r="AF2121" s="207"/>
    </row>
    <row r="2122" spans="1:32" s="160" customFormat="1" ht="33.75" x14ac:dyDescent="0.2">
      <c r="A2122" s="190" t="s">
        <v>3645</v>
      </c>
      <c r="B2122" s="191" t="s">
        <v>3547</v>
      </c>
      <c r="C2122" s="1039" t="s">
        <v>3548</v>
      </c>
      <c r="D2122" s="1039"/>
      <c r="E2122" s="1039"/>
      <c r="F2122" s="192" t="s">
        <v>1017</v>
      </c>
      <c r="G2122" s="192"/>
      <c r="H2122" s="192"/>
      <c r="I2122" s="192" t="s">
        <v>434</v>
      </c>
      <c r="J2122" s="193">
        <v>1003.25</v>
      </c>
      <c r="K2122" s="192" t="s">
        <v>566</v>
      </c>
      <c r="L2122" s="193">
        <v>218.23</v>
      </c>
      <c r="M2122" s="192" t="s">
        <v>567</v>
      </c>
      <c r="N2122" s="194">
        <v>2047</v>
      </c>
      <c r="V2122" s="189"/>
      <c r="W2122" s="195"/>
      <c r="X2122" s="195" t="s">
        <v>3548</v>
      </c>
      <c r="AC2122" s="195"/>
      <c r="AF2122" s="207"/>
    </row>
    <row r="2123" spans="1:32" s="160" customFormat="1" ht="12" x14ac:dyDescent="0.2">
      <c r="A2123" s="211"/>
      <c r="B2123" s="212"/>
      <c r="C2123" s="168" t="s">
        <v>462</v>
      </c>
      <c r="D2123" s="213"/>
      <c r="E2123" s="213"/>
      <c r="F2123" s="214"/>
      <c r="G2123" s="214"/>
      <c r="H2123" s="214"/>
      <c r="I2123" s="214"/>
      <c r="J2123" s="215"/>
      <c r="K2123" s="214"/>
      <c r="L2123" s="215"/>
      <c r="M2123" s="216"/>
      <c r="N2123" s="217"/>
      <c r="V2123" s="189"/>
      <c r="W2123" s="195"/>
      <c r="X2123" s="195"/>
      <c r="AC2123" s="195"/>
      <c r="AF2123" s="207"/>
    </row>
    <row r="2124" spans="1:32" s="160" customFormat="1" ht="12" x14ac:dyDescent="0.2">
      <c r="A2124" s="196"/>
      <c r="B2124" s="197"/>
      <c r="C2124" s="1037" t="s">
        <v>3549</v>
      </c>
      <c r="D2124" s="1037"/>
      <c r="E2124" s="1037"/>
      <c r="F2124" s="1037"/>
      <c r="G2124" s="1037"/>
      <c r="H2124" s="1037"/>
      <c r="I2124" s="1037"/>
      <c r="J2124" s="1037"/>
      <c r="K2124" s="1037"/>
      <c r="L2124" s="1037"/>
      <c r="M2124" s="1037"/>
      <c r="N2124" s="1046"/>
      <c r="V2124" s="189"/>
      <c r="W2124" s="195"/>
      <c r="X2124" s="195"/>
      <c r="AC2124" s="195"/>
      <c r="AD2124" s="163" t="s">
        <v>3549</v>
      </c>
      <c r="AF2124" s="207"/>
    </row>
    <row r="2125" spans="1:32" s="160" customFormat="1" ht="22.5" x14ac:dyDescent="0.2">
      <c r="A2125" s="198"/>
      <c r="B2125" s="199" t="s">
        <v>568</v>
      </c>
      <c r="C2125" s="1037" t="s">
        <v>569</v>
      </c>
      <c r="D2125" s="1037"/>
      <c r="E2125" s="1037"/>
      <c r="F2125" s="1037"/>
      <c r="G2125" s="1037"/>
      <c r="H2125" s="1037"/>
      <c r="I2125" s="1037"/>
      <c r="J2125" s="1037"/>
      <c r="K2125" s="1037"/>
      <c r="L2125" s="1037"/>
      <c r="M2125" s="1037"/>
      <c r="N2125" s="1046"/>
      <c r="V2125" s="189"/>
      <c r="W2125" s="195"/>
      <c r="X2125" s="195"/>
      <c r="Y2125" s="163" t="s">
        <v>569</v>
      </c>
      <c r="AC2125" s="195"/>
      <c r="AF2125" s="207"/>
    </row>
    <row r="2126" spans="1:32" s="160" customFormat="1" ht="33.75" x14ac:dyDescent="0.2">
      <c r="A2126" s="190" t="s">
        <v>3646</v>
      </c>
      <c r="B2126" s="191" t="s">
        <v>2643</v>
      </c>
      <c r="C2126" s="1039" t="s">
        <v>3550</v>
      </c>
      <c r="D2126" s="1039"/>
      <c r="E2126" s="1039"/>
      <c r="F2126" s="192" t="s">
        <v>1017</v>
      </c>
      <c r="G2126" s="192"/>
      <c r="H2126" s="192"/>
      <c r="I2126" s="192" t="s">
        <v>423</v>
      </c>
      <c r="J2126" s="193"/>
      <c r="K2126" s="192"/>
      <c r="L2126" s="193"/>
      <c r="M2126" s="192"/>
      <c r="N2126" s="194"/>
      <c r="V2126" s="189"/>
      <c r="W2126" s="195"/>
      <c r="X2126" s="195" t="s">
        <v>3550</v>
      </c>
      <c r="AC2126" s="195"/>
      <c r="AF2126" s="207"/>
    </row>
    <row r="2127" spans="1:32" s="160" customFormat="1" ht="33.75" x14ac:dyDescent="0.2">
      <c r="A2127" s="198"/>
      <c r="B2127" s="199" t="s">
        <v>430</v>
      </c>
      <c r="C2127" s="1037" t="s">
        <v>431</v>
      </c>
      <c r="D2127" s="1037"/>
      <c r="E2127" s="1037"/>
      <c r="F2127" s="1037"/>
      <c r="G2127" s="1037"/>
      <c r="H2127" s="1037"/>
      <c r="I2127" s="1037"/>
      <c r="J2127" s="1037"/>
      <c r="K2127" s="1037"/>
      <c r="L2127" s="1037"/>
      <c r="M2127" s="1037"/>
      <c r="N2127" s="1046"/>
      <c r="V2127" s="189"/>
      <c r="W2127" s="195"/>
      <c r="X2127" s="195"/>
      <c r="Y2127" s="163" t="s">
        <v>431</v>
      </c>
      <c r="AC2127" s="195"/>
      <c r="AF2127" s="207"/>
    </row>
    <row r="2128" spans="1:32" s="160" customFormat="1" ht="12" x14ac:dyDescent="0.2">
      <c r="A2128" s="198"/>
      <c r="B2128" s="199" t="s">
        <v>3134</v>
      </c>
      <c r="C2128" s="1037" t="s">
        <v>3135</v>
      </c>
      <c r="D2128" s="1037"/>
      <c r="E2128" s="1037"/>
      <c r="F2128" s="1037"/>
      <c r="G2128" s="1037"/>
      <c r="H2128" s="1037"/>
      <c r="I2128" s="1037"/>
      <c r="J2128" s="1037"/>
      <c r="K2128" s="1037"/>
      <c r="L2128" s="1037"/>
      <c r="M2128" s="1037"/>
      <c r="N2128" s="1046"/>
      <c r="V2128" s="189"/>
      <c r="W2128" s="195"/>
      <c r="X2128" s="195"/>
      <c r="Y2128" s="163" t="s">
        <v>3135</v>
      </c>
      <c r="AC2128" s="195"/>
      <c r="AF2128" s="207"/>
    </row>
    <row r="2129" spans="1:32" s="160" customFormat="1" ht="12" x14ac:dyDescent="0.2">
      <c r="A2129" s="200"/>
      <c r="B2129" s="199" t="s">
        <v>423</v>
      </c>
      <c r="C2129" s="1037" t="s">
        <v>432</v>
      </c>
      <c r="D2129" s="1037"/>
      <c r="E2129" s="1037"/>
      <c r="F2129" s="201"/>
      <c r="G2129" s="201"/>
      <c r="H2129" s="201"/>
      <c r="I2129" s="201"/>
      <c r="J2129" s="202">
        <v>9.1300000000000008</v>
      </c>
      <c r="K2129" s="201" t="s">
        <v>3136</v>
      </c>
      <c r="L2129" s="202">
        <v>11.98</v>
      </c>
      <c r="M2129" s="201"/>
      <c r="N2129" s="203"/>
      <c r="V2129" s="189"/>
      <c r="W2129" s="195"/>
      <c r="X2129" s="195"/>
      <c r="Z2129" s="163" t="s">
        <v>432</v>
      </c>
      <c r="AC2129" s="195"/>
      <c r="AF2129" s="207"/>
    </row>
    <row r="2130" spans="1:32" s="160" customFormat="1" ht="12" x14ac:dyDescent="0.2">
      <c r="A2130" s="200"/>
      <c r="B2130" s="199" t="s">
        <v>434</v>
      </c>
      <c r="C2130" s="1037" t="s">
        <v>435</v>
      </c>
      <c r="D2130" s="1037"/>
      <c r="E2130" s="1037"/>
      <c r="F2130" s="201"/>
      <c r="G2130" s="201"/>
      <c r="H2130" s="201"/>
      <c r="I2130" s="201"/>
      <c r="J2130" s="202">
        <v>1.47</v>
      </c>
      <c r="K2130" s="201" t="s">
        <v>3136</v>
      </c>
      <c r="L2130" s="202">
        <v>1.93</v>
      </c>
      <c r="M2130" s="201"/>
      <c r="N2130" s="203"/>
      <c r="V2130" s="189"/>
      <c r="W2130" s="195"/>
      <c r="X2130" s="195"/>
      <c r="Z2130" s="163" t="s">
        <v>435</v>
      </c>
      <c r="AC2130" s="195"/>
      <c r="AF2130" s="207"/>
    </row>
    <row r="2131" spans="1:32" s="160" customFormat="1" ht="12" x14ac:dyDescent="0.2">
      <c r="A2131" s="200"/>
      <c r="B2131" s="199" t="s">
        <v>437</v>
      </c>
      <c r="C2131" s="1037" t="s">
        <v>438</v>
      </c>
      <c r="D2131" s="1037"/>
      <c r="E2131" s="1037"/>
      <c r="F2131" s="201"/>
      <c r="G2131" s="201"/>
      <c r="H2131" s="201"/>
      <c r="I2131" s="201"/>
      <c r="J2131" s="202">
        <v>0.12</v>
      </c>
      <c r="K2131" s="201" t="s">
        <v>3136</v>
      </c>
      <c r="L2131" s="202">
        <v>0.16</v>
      </c>
      <c r="M2131" s="201"/>
      <c r="N2131" s="203"/>
      <c r="V2131" s="189"/>
      <c r="W2131" s="195"/>
      <c r="X2131" s="195"/>
      <c r="Z2131" s="163" t="s">
        <v>438</v>
      </c>
      <c r="AC2131" s="195"/>
      <c r="AF2131" s="207"/>
    </row>
    <row r="2132" spans="1:32" s="160" customFormat="1" ht="12" x14ac:dyDescent="0.2">
      <c r="A2132" s="200"/>
      <c r="B2132" s="199" t="s">
        <v>439</v>
      </c>
      <c r="C2132" s="1037" t="s">
        <v>440</v>
      </c>
      <c r="D2132" s="1037"/>
      <c r="E2132" s="1037"/>
      <c r="F2132" s="201"/>
      <c r="G2132" s="201"/>
      <c r="H2132" s="201"/>
      <c r="I2132" s="201"/>
      <c r="J2132" s="202">
        <v>7.49</v>
      </c>
      <c r="K2132" s="201"/>
      <c r="L2132" s="202">
        <v>7.49</v>
      </c>
      <c r="M2132" s="201"/>
      <c r="N2132" s="203"/>
      <c r="V2132" s="189"/>
      <c r="W2132" s="195"/>
      <c r="X2132" s="195"/>
      <c r="Z2132" s="163" t="s">
        <v>440</v>
      </c>
      <c r="AC2132" s="195"/>
      <c r="AF2132" s="207"/>
    </row>
    <row r="2133" spans="1:32" s="160" customFormat="1" ht="12" x14ac:dyDescent="0.2">
      <c r="A2133" s="196"/>
      <c r="B2133" s="204" t="s">
        <v>2645</v>
      </c>
      <c r="C2133" s="1048" t="s">
        <v>2646</v>
      </c>
      <c r="D2133" s="1048"/>
      <c r="E2133" s="1048"/>
      <c r="F2133" s="205" t="s">
        <v>1017</v>
      </c>
      <c r="G2133" s="205" t="s">
        <v>423</v>
      </c>
      <c r="H2133" s="205"/>
      <c r="I2133" s="205" t="s">
        <v>423</v>
      </c>
      <c r="J2133" s="199"/>
      <c r="K2133" s="201"/>
      <c r="L2133" s="202"/>
      <c r="M2133" s="201"/>
      <c r="N2133" s="206"/>
      <c r="V2133" s="189"/>
      <c r="W2133" s="195"/>
      <c r="X2133" s="195"/>
      <c r="AC2133" s="195"/>
      <c r="AF2133" s="207" t="s">
        <v>2646</v>
      </c>
    </row>
    <row r="2134" spans="1:32" s="160" customFormat="1" ht="12" x14ac:dyDescent="0.2">
      <c r="A2134" s="200"/>
      <c r="B2134" s="199"/>
      <c r="C2134" s="1037" t="s">
        <v>443</v>
      </c>
      <c r="D2134" s="1037"/>
      <c r="E2134" s="1037"/>
      <c r="F2134" s="201" t="s">
        <v>444</v>
      </c>
      <c r="G2134" s="201" t="s">
        <v>2647</v>
      </c>
      <c r="H2134" s="201" t="s">
        <v>3136</v>
      </c>
      <c r="I2134" s="201" t="s">
        <v>3450</v>
      </c>
      <c r="J2134" s="202"/>
      <c r="K2134" s="201"/>
      <c r="L2134" s="202"/>
      <c r="M2134" s="201"/>
      <c r="N2134" s="203"/>
      <c r="V2134" s="189"/>
      <c r="W2134" s="195"/>
      <c r="X2134" s="195"/>
      <c r="AA2134" s="163" t="s">
        <v>443</v>
      </c>
      <c r="AC2134" s="195"/>
      <c r="AF2134" s="207"/>
    </row>
    <row r="2135" spans="1:32" s="160" customFormat="1" ht="12" x14ac:dyDescent="0.2">
      <c r="A2135" s="200"/>
      <c r="B2135" s="199"/>
      <c r="C2135" s="1037" t="s">
        <v>447</v>
      </c>
      <c r="D2135" s="1037"/>
      <c r="E2135" s="1037"/>
      <c r="F2135" s="201" t="s">
        <v>444</v>
      </c>
      <c r="G2135" s="201" t="s">
        <v>2649</v>
      </c>
      <c r="H2135" s="201" t="s">
        <v>3136</v>
      </c>
      <c r="I2135" s="201" t="s">
        <v>3297</v>
      </c>
      <c r="J2135" s="202"/>
      <c r="K2135" s="201"/>
      <c r="L2135" s="202"/>
      <c r="M2135" s="201"/>
      <c r="N2135" s="203"/>
      <c r="V2135" s="189"/>
      <c r="W2135" s="195"/>
      <c r="X2135" s="195"/>
      <c r="AA2135" s="163" t="s">
        <v>447</v>
      </c>
      <c r="AC2135" s="195"/>
      <c r="AF2135" s="207"/>
    </row>
    <row r="2136" spans="1:32" s="160" customFormat="1" ht="12" x14ac:dyDescent="0.2">
      <c r="A2136" s="200"/>
      <c r="B2136" s="199"/>
      <c r="C2136" s="1047" t="s">
        <v>450</v>
      </c>
      <c r="D2136" s="1047"/>
      <c r="E2136" s="1047"/>
      <c r="F2136" s="208"/>
      <c r="G2136" s="208"/>
      <c r="H2136" s="208"/>
      <c r="I2136" s="208"/>
      <c r="J2136" s="209">
        <v>18.09</v>
      </c>
      <c r="K2136" s="208"/>
      <c r="L2136" s="209">
        <v>21.4</v>
      </c>
      <c r="M2136" s="208"/>
      <c r="N2136" s="210"/>
      <c r="V2136" s="189"/>
      <c r="W2136" s="195"/>
      <c r="X2136" s="195"/>
      <c r="AB2136" s="163" t="s">
        <v>450</v>
      </c>
      <c r="AC2136" s="195"/>
      <c r="AF2136" s="207"/>
    </row>
    <row r="2137" spans="1:32" s="160" customFormat="1" ht="12" x14ac:dyDescent="0.2">
      <c r="A2137" s="200"/>
      <c r="B2137" s="199"/>
      <c r="C2137" s="1037" t="s">
        <v>451</v>
      </c>
      <c r="D2137" s="1037"/>
      <c r="E2137" s="1037"/>
      <c r="F2137" s="201"/>
      <c r="G2137" s="201"/>
      <c r="H2137" s="201"/>
      <c r="I2137" s="201"/>
      <c r="J2137" s="202"/>
      <c r="K2137" s="201"/>
      <c r="L2137" s="202">
        <v>12.14</v>
      </c>
      <c r="M2137" s="201"/>
      <c r="N2137" s="203"/>
      <c r="V2137" s="189"/>
      <c r="W2137" s="195"/>
      <c r="X2137" s="195"/>
      <c r="AA2137" s="163" t="s">
        <v>451</v>
      </c>
      <c r="AC2137" s="195"/>
      <c r="AF2137" s="207"/>
    </row>
    <row r="2138" spans="1:32" s="160" customFormat="1" ht="45" x14ac:dyDescent="0.2">
      <c r="A2138" s="200"/>
      <c r="B2138" s="199" t="s">
        <v>2540</v>
      </c>
      <c r="C2138" s="1037" t="s">
        <v>2541</v>
      </c>
      <c r="D2138" s="1037"/>
      <c r="E2138" s="1037"/>
      <c r="F2138" s="201" t="s">
        <v>454</v>
      </c>
      <c r="G2138" s="201" t="s">
        <v>1241</v>
      </c>
      <c r="H2138" s="201"/>
      <c r="I2138" s="201" t="s">
        <v>1241</v>
      </c>
      <c r="J2138" s="202"/>
      <c r="K2138" s="201"/>
      <c r="L2138" s="202">
        <v>14.69</v>
      </c>
      <c r="M2138" s="201"/>
      <c r="N2138" s="203"/>
      <c r="V2138" s="189"/>
      <c r="W2138" s="195"/>
      <c r="X2138" s="195"/>
      <c r="AA2138" s="163" t="s">
        <v>2541</v>
      </c>
      <c r="AC2138" s="195"/>
      <c r="AF2138" s="207"/>
    </row>
    <row r="2139" spans="1:32" s="160" customFormat="1" ht="45" x14ac:dyDescent="0.2">
      <c r="A2139" s="200"/>
      <c r="B2139" s="199" t="s">
        <v>2542</v>
      </c>
      <c r="C2139" s="1037" t="s">
        <v>2543</v>
      </c>
      <c r="D2139" s="1037"/>
      <c r="E2139" s="1037"/>
      <c r="F2139" s="201" t="s">
        <v>454</v>
      </c>
      <c r="G2139" s="201" t="s">
        <v>974</v>
      </c>
      <c r="H2139" s="201"/>
      <c r="I2139" s="201" t="s">
        <v>974</v>
      </c>
      <c r="J2139" s="202"/>
      <c r="K2139" s="201"/>
      <c r="L2139" s="202">
        <v>8.74</v>
      </c>
      <c r="M2139" s="201"/>
      <c r="N2139" s="203"/>
      <c r="V2139" s="189"/>
      <c r="W2139" s="195"/>
      <c r="X2139" s="195"/>
      <c r="AA2139" s="163" t="s">
        <v>2543</v>
      </c>
      <c r="AC2139" s="195"/>
      <c r="AF2139" s="207"/>
    </row>
    <row r="2140" spans="1:32" s="160" customFormat="1" ht="12" x14ac:dyDescent="0.2">
      <c r="A2140" s="211"/>
      <c r="B2140" s="212"/>
      <c r="C2140" s="1039" t="s">
        <v>459</v>
      </c>
      <c r="D2140" s="1039"/>
      <c r="E2140" s="1039"/>
      <c r="F2140" s="192"/>
      <c r="G2140" s="192"/>
      <c r="H2140" s="192"/>
      <c r="I2140" s="192"/>
      <c r="J2140" s="193"/>
      <c r="K2140" s="192"/>
      <c r="L2140" s="193">
        <v>44.83</v>
      </c>
      <c r="M2140" s="208"/>
      <c r="N2140" s="194"/>
      <c r="V2140" s="189"/>
      <c r="W2140" s="195"/>
      <c r="X2140" s="195"/>
      <c r="AC2140" s="195" t="s">
        <v>459</v>
      </c>
      <c r="AF2140" s="207"/>
    </row>
    <row r="2141" spans="1:32" s="160" customFormat="1" ht="33.75" x14ac:dyDescent="0.2">
      <c r="A2141" s="190" t="s">
        <v>3647</v>
      </c>
      <c r="B2141" s="191" t="s">
        <v>3551</v>
      </c>
      <c r="C2141" s="1039" t="s">
        <v>3552</v>
      </c>
      <c r="D2141" s="1039"/>
      <c r="E2141" s="1039"/>
      <c r="F2141" s="192" t="s">
        <v>1017</v>
      </c>
      <c r="G2141" s="192"/>
      <c r="H2141" s="192"/>
      <c r="I2141" s="192" t="s">
        <v>423</v>
      </c>
      <c r="J2141" s="193">
        <v>3354</v>
      </c>
      <c r="K2141" s="192" t="s">
        <v>566</v>
      </c>
      <c r="L2141" s="193">
        <v>364.71</v>
      </c>
      <c r="M2141" s="192" t="s">
        <v>567</v>
      </c>
      <c r="N2141" s="194">
        <v>3421</v>
      </c>
      <c r="V2141" s="189"/>
      <c r="W2141" s="195"/>
      <c r="X2141" s="195" t="s">
        <v>3552</v>
      </c>
      <c r="AC2141" s="195"/>
      <c r="AF2141" s="207"/>
    </row>
    <row r="2142" spans="1:32" s="160" customFormat="1" ht="12" x14ac:dyDescent="0.2">
      <c r="A2142" s="211"/>
      <c r="B2142" s="212"/>
      <c r="C2142" s="168" t="s">
        <v>462</v>
      </c>
      <c r="D2142" s="213"/>
      <c r="E2142" s="213"/>
      <c r="F2142" s="214"/>
      <c r="G2142" s="214"/>
      <c r="H2142" s="214"/>
      <c r="I2142" s="214"/>
      <c r="J2142" s="215"/>
      <c r="K2142" s="214"/>
      <c r="L2142" s="215"/>
      <c r="M2142" s="216"/>
      <c r="N2142" s="217"/>
      <c r="V2142" s="189"/>
      <c r="W2142" s="195"/>
      <c r="X2142" s="195"/>
      <c r="AC2142" s="195"/>
      <c r="AF2142" s="207"/>
    </row>
    <row r="2143" spans="1:32" s="160" customFormat="1" ht="12" x14ac:dyDescent="0.2">
      <c r="A2143" s="196"/>
      <c r="B2143" s="197"/>
      <c r="C2143" s="1037" t="s">
        <v>3553</v>
      </c>
      <c r="D2143" s="1037"/>
      <c r="E2143" s="1037"/>
      <c r="F2143" s="1037"/>
      <c r="G2143" s="1037"/>
      <c r="H2143" s="1037"/>
      <c r="I2143" s="1037"/>
      <c r="J2143" s="1037"/>
      <c r="K2143" s="1037"/>
      <c r="L2143" s="1037"/>
      <c r="M2143" s="1037"/>
      <c r="N2143" s="1046"/>
      <c r="V2143" s="189"/>
      <c r="W2143" s="195"/>
      <c r="X2143" s="195"/>
      <c r="AC2143" s="195"/>
      <c r="AD2143" s="163" t="s">
        <v>3553</v>
      </c>
      <c r="AF2143" s="207"/>
    </row>
    <row r="2144" spans="1:32" s="160" customFormat="1" ht="22.5" x14ac:dyDescent="0.2">
      <c r="A2144" s="198"/>
      <c r="B2144" s="199" t="s">
        <v>568</v>
      </c>
      <c r="C2144" s="1037" t="s">
        <v>569</v>
      </c>
      <c r="D2144" s="1037"/>
      <c r="E2144" s="1037"/>
      <c r="F2144" s="1037"/>
      <c r="G2144" s="1037"/>
      <c r="H2144" s="1037"/>
      <c r="I2144" s="1037"/>
      <c r="J2144" s="1037"/>
      <c r="K2144" s="1037"/>
      <c r="L2144" s="1037"/>
      <c r="M2144" s="1037"/>
      <c r="N2144" s="1046"/>
      <c r="V2144" s="189"/>
      <c r="W2144" s="195"/>
      <c r="X2144" s="195"/>
      <c r="Y2144" s="163" t="s">
        <v>569</v>
      </c>
      <c r="AC2144" s="195"/>
      <c r="AF2144" s="207"/>
    </row>
    <row r="2145" spans="1:32" s="160" customFormat="1" ht="45" x14ac:dyDescent="0.2">
      <c r="A2145" s="190" t="s">
        <v>831</v>
      </c>
      <c r="B2145" s="191" t="s">
        <v>3143</v>
      </c>
      <c r="C2145" s="1039" t="s">
        <v>3144</v>
      </c>
      <c r="D2145" s="1039"/>
      <c r="E2145" s="1039"/>
      <c r="F2145" s="192" t="s">
        <v>1017</v>
      </c>
      <c r="G2145" s="192"/>
      <c r="H2145" s="192"/>
      <c r="I2145" s="192" t="s">
        <v>423</v>
      </c>
      <c r="J2145" s="193"/>
      <c r="K2145" s="192"/>
      <c r="L2145" s="193"/>
      <c r="M2145" s="192"/>
      <c r="N2145" s="194"/>
      <c r="V2145" s="189"/>
      <c r="W2145" s="195"/>
      <c r="X2145" s="195" t="s">
        <v>3144</v>
      </c>
      <c r="AC2145" s="195"/>
      <c r="AF2145" s="207"/>
    </row>
    <row r="2146" spans="1:32" s="160" customFormat="1" ht="33.75" x14ac:dyDescent="0.2">
      <c r="A2146" s="198"/>
      <c r="B2146" s="199" t="s">
        <v>430</v>
      </c>
      <c r="C2146" s="1037" t="s">
        <v>431</v>
      </c>
      <c r="D2146" s="1037"/>
      <c r="E2146" s="1037"/>
      <c r="F2146" s="1037"/>
      <c r="G2146" s="1037"/>
      <c r="H2146" s="1037"/>
      <c r="I2146" s="1037"/>
      <c r="J2146" s="1037"/>
      <c r="K2146" s="1037"/>
      <c r="L2146" s="1037"/>
      <c r="M2146" s="1037"/>
      <c r="N2146" s="1046"/>
      <c r="V2146" s="189"/>
      <c r="W2146" s="195"/>
      <c r="X2146" s="195"/>
      <c r="Y2146" s="163" t="s">
        <v>431</v>
      </c>
      <c r="AC2146" s="195"/>
      <c r="AF2146" s="207"/>
    </row>
    <row r="2147" spans="1:32" s="160" customFormat="1" ht="12" x14ac:dyDescent="0.2">
      <c r="A2147" s="200"/>
      <c r="B2147" s="199" t="s">
        <v>423</v>
      </c>
      <c r="C2147" s="1037" t="s">
        <v>432</v>
      </c>
      <c r="D2147" s="1037"/>
      <c r="E2147" s="1037"/>
      <c r="F2147" s="201"/>
      <c r="G2147" s="201"/>
      <c r="H2147" s="201"/>
      <c r="I2147" s="201"/>
      <c r="J2147" s="202">
        <v>20.440000000000001</v>
      </c>
      <c r="K2147" s="201" t="s">
        <v>436</v>
      </c>
      <c r="L2147" s="202">
        <v>25.55</v>
      </c>
      <c r="M2147" s="201"/>
      <c r="N2147" s="203"/>
      <c r="V2147" s="189"/>
      <c r="W2147" s="195"/>
      <c r="X2147" s="195"/>
      <c r="Z2147" s="163" t="s">
        <v>432</v>
      </c>
      <c r="AC2147" s="195"/>
      <c r="AF2147" s="207"/>
    </row>
    <row r="2148" spans="1:32" s="160" customFormat="1" ht="12" x14ac:dyDescent="0.2">
      <c r="A2148" s="200"/>
      <c r="B2148" s="199" t="s">
        <v>434</v>
      </c>
      <c r="C2148" s="1037" t="s">
        <v>435</v>
      </c>
      <c r="D2148" s="1037"/>
      <c r="E2148" s="1037"/>
      <c r="F2148" s="201"/>
      <c r="G2148" s="201"/>
      <c r="H2148" s="201"/>
      <c r="I2148" s="201"/>
      <c r="J2148" s="202">
        <v>33.47</v>
      </c>
      <c r="K2148" s="201" t="s">
        <v>436</v>
      </c>
      <c r="L2148" s="202">
        <v>41.84</v>
      </c>
      <c r="M2148" s="201"/>
      <c r="N2148" s="203"/>
      <c r="V2148" s="189"/>
      <c r="W2148" s="195"/>
      <c r="X2148" s="195"/>
      <c r="Z2148" s="163" t="s">
        <v>435</v>
      </c>
      <c r="AC2148" s="195"/>
      <c r="AF2148" s="207"/>
    </row>
    <row r="2149" spans="1:32" s="160" customFormat="1" ht="12" x14ac:dyDescent="0.2">
      <c r="A2149" s="200"/>
      <c r="B2149" s="199" t="s">
        <v>437</v>
      </c>
      <c r="C2149" s="1037" t="s">
        <v>438</v>
      </c>
      <c r="D2149" s="1037"/>
      <c r="E2149" s="1037"/>
      <c r="F2149" s="201"/>
      <c r="G2149" s="201"/>
      <c r="H2149" s="201"/>
      <c r="I2149" s="201"/>
      <c r="J2149" s="202">
        <v>3.42</v>
      </c>
      <c r="K2149" s="201" t="s">
        <v>436</v>
      </c>
      <c r="L2149" s="202">
        <v>4.28</v>
      </c>
      <c r="M2149" s="201"/>
      <c r="N2149" s="203"/>
      <c r="V2149" s="189"/>
      <c r="W2149" s="195"/>
      <c r="X2149" s="195"/>
      <c r="Z2149" s="163" t="s">
        <v>438</v>
      </c>
      <c r="AC2149" s="195"/>
      <c r="AF2149" s="207"/>
    </row>
    <row r="2150" spans="1:32" s="160" customFormat="1" ht="12" x14ac:dyDescent="0.2">
      <c r="A2150" s="200"/>
      <c r="B2150" s="199" t="s">
        <v>439</v>
      </c>
      <c r="C2150" s="1037" t="s">
        <v>440</v>
      </c>
      <c r="D2150" s="1037"/>
      <c r="E2150" s="1037"/>
      <c r="F2150" s="201"/>
      <c r="G2150" s="201"/>
      <c r="H2150" s="201"/>
      <c r="I2150" s="201"/>
      <c r="J2150" s="202">
        <v>2.94</v>
      </c>
      <c r="K2150" s="201"/>
      <c r="L2150" s="202">
        <v>2.94</v>
      </c>
      <c r="M2150" s="201"/>
      <c r="N2150" s="203"/>
      <c r="V2150" s="189"/>
      <c r="W2150" s="195"/>
      <c r="X2150" s="195"/>
      <c r="Z2150" s="163" t="s">
        <v>440</v>
      </c>
      <c r="AC2150" s="195"/>
      <c r="AF2150" s="207"/>
    </row>
    <row r="2151" spans="1:32" s="160" customFormat="1" ht="12" x14ac:dyDescent="0.2">
      <c r="A2151" s="200"/>
      <c r="B2151" s="199"/>
      <c r="C2151" s="1037" t="s">
        <v>443</v>
      </c>
      <c r="D2151" s="1037"/>
      <c r="E2151" s="1037"/>
      <c r="F2151" s="201" t="s">
        <v>444</v>
      </c>
      <c r="G2151" s="201" t="s">
        <v>3145</v>
      </c>
      <c r="H2151" s="201" t="s">
        <v>436</v>
      </c>
      <c r="I2151" s="201" t="s">
        <v>2648</v>
      </c>
      <c r="J2151" s="202"/>
      <c r="K2151" s="201"/>
      <c r="L2151" s="202"/>
      <c r="M2151" s="201"/>
      <c r="N2151" s="203"/>
      <c r="V2151" s="189"/>
      <c r="W2151" s="195"/>
      <c r="X2151" s="195"/>
      <c r="AA2151" s="163" t="s">
        <v>443</v>
      </c>
      <c r="AC2151" s="195"/>
      <c r="AF2151" s="207"/>
    </row>
    <row r="2152" spans="1:32" s="160" customFormat="1" ht="12" x14ac:dyDescent="0.2">
      <c r="A2152" s="200"/>
      <c r="B2152" s="199"/>
      <c r="C2152" s="1037" t="s">
        <v>447</v>
      </c>
      <c r="D2152" s="1037"/>
      <c r="E2152" s="1037"/>
      <c r="F2152" s="201" t="s">
        <v>444</v>
      </c>
      <c r="G2152" s="201" t="s">
        <v>2762</v>
      </c>
      <c r="H2152" s="201" t="s">
        <v>436</v>
      </c>
      <c r="I2152" s="201" t="s">
        <v>3146</v>
      </c>
      <c r="J2152" s="202"/>
      <c r="K2152" s="201"/>
      <c r="L2152" s="202"/>
      <c r="M2152" s="201"/>
      <c r="N2152" s="203"/>
      <c r="V2152" s="189"/>
      <c r="W2152" s="195"/>
      <c r="X2152" s="195"/>
      <c r="AA2152" s="163" t="s">
        <v>447</v>
      </c>
      <c r="AC2152" s="195"/>
      <c r="AF2152" s="207"/>
    </row>
    <row r="2153" spans="1:32" s="160" customFormat="1" ht="12" x14ac:dyDescent="0.2">
      <c r="A2153" s="200"/>
      <c r="B2153" s="199"/>
      <c r="C2153" s="1047" t="s">
        <v>450</v>
      </c>
      <c r="D2153" s="1047"/>
      <c r="E2153" s="1047"/>
      <c r="F2153" s="208"/>
      <c r="G2153" s="208"/>
      <c r="H2153" s="208"/>
      <c r="I2153" s="208"/>
      <c r="J2153" s="209">
        <v>56.85</v>
      </c>
      <c r="K2153" s="208"/>
      <c r="L2153" s="209">
        <v>70.33</v>
      </c>
      <c r="M2153" s="208"/>
      <c r="N2153" s="210"/>
      <c r="V2153" s="189"/>
      <c r="W2153" s="195"/>
      <c r="X2153" s="195"/>
      <c r="AB2153" s="163" t="s">
        <v>450</v>
      </c>
      <c r="AC2153" s="195"/>
      <c r="AF2153" s="207"/>
    </row>
    <row r="2154" spans="1:32" s="160" customFormat="1" ht="12" x14ac:dyDescent="0.2">
      <c r="A2154" s="200"/>
      <c r="B2154" s="199"/>
      <c r="C2154" s="1037" t="s">
        <v>451</v>
      </c>
      <c r="D2154" s="1037"/>
      <c r="E2154" s="1037"/>
      <c r="F2154" s="201"/>
      <c r="G2154" s="201"/>
      <c r="H2154" s="201"/>
      <c r="I2154" s="201"/>
      <c r="J2154" s="202"/>
      <c r="K2154" s="201"/>
      <c r="L2154" s="202">
        <v>29.83</v>
      </c>
      <c r="M2154" s="201"/>
      <c r="N2154" s="203"/>
      <c r="V2154" s="189"/>
      <c r="W2154" s="195"/>
      <c r="X2154" s="195"/>
      <c r="AA2154" s="163" t="s">
        <v>451</v>
      </c>
      <c r="AC2154" s="195"/>
      <c r="AF2154" s="207"/>
    </row>
    <row r="2155" spans="1:32" s="160" customFormat="1" ht="22.5" x14ac:dyDescent="0.2">
      <c r="A2155" s="200"/>
      <c r="B2155" s="199" t="s">
        <v>3147</v>
      </c>
      <c r="C2155" s="1037" t="s">
        <v>3148</v>
      </c>
      <c r="D2155" s="1037"/>
      <c r="E2155" s="1037"/>
      <c r="F2155" s="201" t="s">
        <v>454</v>
      </c>
      <c r="G2155" s="201" t="s">
        <v>558</v>
      </c>
      <c r="H2155" s="201"/>
      <c r="I2155" s="201" t="s">
        <v>558</v>
      </c>
      <c r="J2155" s="202"/>
      <c r="K2155" s="201"/>
      <c r="L2155" s="202">
        <v>28.94</v>
      </c>
      <c r="M2155" s="201"/>
      <c r="N2155" s="203"/>
      <c r="V2155" s="189"/>
      <c r="W2155" s="195"/>
      <c r="X2155" s="195"/>
      <c r="AA2155" s="163" t="s">
        <v>3148</v>
      </c>
      <c r="AC2155" s="195"/>
      <c r="AF2155" s="207"/>
    </row>
    <row r="2156" spans="1:32" s="160" customFormat="1" ht="22.5" x14ac:dyDescent="0.2">
      <c r="A2156" s="200"/>
      <c r="B2156" s="199" t="s">
        <v>3149</v>
      </c>
      <c r="C2156" s="1037" t="s">
        <v>3150</v>
      </c>
      <c r="D2156" s="1037"/>
      <c r="E2156" s="1037"/>
      <c r="F2156" s="201" t="s">
        <v>454</v>
      </c>
      <c r="G2156" s="201" t="s">
        <v>544</v>
      </c>
      <c r="H2156" s="201"/>
      <c r="I2156" s="201" t="s">
        <v>544</v>
      </c>
      <c r="J2156" s="202"/>
      <c r="K2156" s="201"/>
      <c r="L2156" s="202">
        <v>15.21</v>
      </c>
      <c r="M2156" s="201"/>
      <c r="N2156" s="203"/>
      <c r="V2156" s="189"/>
      <c r="W2156" s="195"/>
      <c r="X2156" s="195"/>
      <c r="AA2156" s="163" t="s">
        <v>3150</v>
      </c>
      <c r="AC2156" s="195"/>
      <c r="AF2156" s="207"/>
    </row>
    <row r="2157" spans="1:32" s="160" customFormat="1" ht="12" x14ac:dyDescent="0.2">
      <c r="A2157" s="211"/>
      <c r="B2157" s="212"/>
      <c r="C2157" s="1039" t="s">
        <v>459</v>
      </c>
      <c r="D2157" s="1039"/>
      <c r="E2157" s="1039"/>
      <c r="F2157" s="192"/>
      <c r="G2157" s="192"/>
      <c r="H2157" s="192"/>
      <c r="I2157" s="192"/>
      <c r="J2157" s="193"/>
      <c r="K2157" s="192"/>
      <c r="L2157" s="193">
        <v>114.48</v>
      </c>
      <c r="M2157" s="208"/>
      <c r="N2157" s="194"/>
      <c r="V2157" s="189"/>
      <c r="W2157" s="195"/>
      <c r="X2157" s="195"/>
      <c r="AC2157" s="195" t="s">
        <v>459</v>
      </c>
      <c r="AF2157" s="207"/>
    </row>
    <row r="2158" spans="1:32" s="160" customFormat="1" ht="56.25" x14ac:dyDescent="0.2">
      <c r="A2158" s="190" t="s">
        <v>3648</v>
      </c>
      <c r="B2158" s="191" t="s">
        <v>3649</v>
      </c>
      <c r="C2158" s="1039" t="s">
        <v>3650</v>
      </c>
      <c r="D2158" s="1039"/>
      <c r="E2158" s="1039"/>
      <c r="F2158" s="192" t="s">
        <v>1017</v>
      </c>
      <c r="G2158" s="192"/>
      <c r="H2158" s="192"/>
      <c r="I2158" s="192" t="s">
        <v>423</v>
      </c>
      <c r="J2158" s="193">
        <v>121824</v>
      </c>
      <c r="K2158" s="192" t="s">
        <v>1361</v>
      </c>
      <c r="L2158" s="193">
        <v>24856.05</v>
      </c>
      <c r="M2158" s="192" t="s">
        <v>1362</v>
      </c>
      <c r="N2158" s="194">
        <v>123286</v>
      </c>
      <c r="V2158" s="189"/>
      <c r="W2158" s="195"/>
      <c r="X2158" s="195" t="s">
        <v>3650</v>
      </c>
      <c r="AC2158" s="195"/>
      <c r="AF2158" s="207"/>
    </row>
    <row r="2159" spans="1:32" s="160" customFormat="1" ht="12" x14ac:dyDescent="0.2">
      <c r="A2159" s="211"/>
      <c r="B2159" s="212"/>
      <c r="C2159" s="168" t="s">
        <v>3039</v>
      </c>
      <c r="D2159" s="213"/>
      <c r="E2159" s="213"/>
      <c r="F2159" s="214"/>
      <c r="G2159" s="214"/>
      <c r="H2159" s="214"/>
      <c r="I2159" s="214"/>
      <c r="J2159" s="215"/>
      <c r="K2159" s="214"/>
      <c r="L2159" s="215"/>
      <c r="M2159" s="216"/>
      <c r="N2159" s="217"/>
      <c r="V2159" s="189"/>
      <c r="W2159" s="195"/>
      <c r="X2159" s="195"/>
      <c r="AC2159" s="195"/>
      <c r="AF2159" s="207"/>
    </row>
    <row r="2160" spans="1:32" s="160" customFormat="1" ht="12" x14ac:dyDescent="0.2">
      <c r="A2160" s="196"/>
      <c r="B2160" s="197"/>
      <c r="C2160" s="1037" t="s">
        <v>3457</v>
      </c>
      <c r="D2160" s="1037"/>
      <c r="E2160" s="1037"/>
      <c r="F2160" s="1037"/>
      <c r="G2160" s="1037"/>
      <c r="H2160" s="1037"/>
      <c r="I2160" s="1037"/>
      <c r="J2160" s="1037"/>
      <c r="K2160" s="1037"/>
      <c r="L2160" s="1037"/>
      <c r="M2160" s="1037"/>
      <c r="N2160" s="1046"/>
      <c r="V2160" s="189"/>
      <c r="W2160" s="195"/>
      <c r="X2160" s="195"/>
      <c r="AC2160" s="195"/>
      <c r="AD2160" s="163" t="s">
        <v>3457</v>
      </c>
      <c r="AF2160" s="207"/>
    </row>
    <row r="2161" spans="1:32" s="160" customFormat="1" ht="22.5" x14ac:dyDescent="0.2">
      <c r="A2161" s="198"/>
      <c r="B2161" s="199" t="s">
        <v>1365</v>
      </c>
      <c r="C2161" s="1037" t="s">
        <v>1366</v>
      </c>
      <c r="D2161" s="1037"/>
      <c r="E2161" s="1037"/>
      <c r="F2161" s="1037"/>
      <c r="G2161" s="1037"/>
      <c r="H2161" s="1037"/>
      <c r="I2161" s="1037"/>
      <c r="J2161" s="1037"/>
      <c r="K2161" s="1037"/>
      <c r="L2161" s="1037"/>
      <c r="M2161" s="1037"/>
      <c r="N2161" s="1046"/>
      <c r="V2161" s="189"/>
      <c r="W2161" s="195"/>
      <c r="X2161" s="195"/>
      <c r="Y2161" s="163" t="s">
        <v>1366</v>
      </c>
      <c r="AC2161" s="195"/>
      <c r="AF2161" s="207"/>
    </row>
    <row r="2162" spans="1:32" s="160" customFormat="1" ht="45" x14ac:dyDescent="0.2">
      <c r="A2162" s="190" t="s">
        <v>3651</v>
      </c>
      <c r="B2162" s="191" t="s">
        <v>3239</v>
      </c>
      <c r="C2162" s="1039" t="s">
        <v>3240</v>
      </c>
      <c r="D2162" s="1039"/>
      <c r="E2162" s="1039"/>
      <c r="F2162" s="192" t="s">
        <v>532</v>
      </c>
      <c r="G2162" s="192"/>
      <c r="H2162" s="192"/>
      <c r="I2162" s="192" t="s">
        <v>2650</v>
      </c>
      <c r="J2162" s="193"/>
      <c r="K2162" s="192"/>
      <c r="L2162" s="193"/>
      <c r="M2162" s="192"/>
      <c r="N2162" s="194"/>
      <c r="V2162" s="189"/>
      <c r="W2162" s="195"/>
      <c r="X2162" s="195" t="s">
        <v>3240</v>
      </c>
      <c r="AC2162" s="195"/>
      <c r="AF2162" s="207"/>
    </row>
    <row r="2163" spans="1:32" s="160" customFormat="1" ht="12" x14ac:dyDescent="0.2">
      <c r="A2163" s="196"/>
      <c r="B2163" s="197"/>
      <c r="C2163" s="1037" t="s">
        <v>3652</v>
      </c>
      <c r="D2163" s="1037"/>
      <c r="E2163" s="1037"/>
      <c r="F2163" s="1037"/>
      <c r="G2163" s="1037"/>
      <c r="H2163" s="1037"/>
      <c r="I2163" s="1037"/>
      <c r="J2163" s="1037"/>
      <c r="K2163" s="1037"/>
      <c r="L2163" s="1037"/>
      <c r="M2163" s="1037"/>
      <c r="N2163" s="1046"/>
      <c r="V2163" s="189"/>
      <c r="W2163" s="195"/>
      <c r="X2163" s="195"/>
      <c r="AC2163" s="195"/>
      <c r="AE2163" s="163" t="s">
        <v>3652</v>
      </c>
      <c r="AF2163" s="207"/>
    </row>
    <row r="2164" spans="1:32" s="160" customFormat="1" ht="33.75" x14ac:dyDescent="0.2">
      <c r="A2164" s="198"/>
      <c r="B2164" s="199" t="s">
        <v>430</v>
      </c>
      <c r="C2164" s="1037" t="s">
        <v>431</v>
      </c>
      <c r="D2164" s="1037"/>
      <c r="E2164" s="1037"/>
      <c r="F2164" s="1037"/>
      <c r="G2164" s="1037"/>
      <c r="H2164" s="1037"/>
      <c r="I2164" s="1037"/>
      <c r="J2164" s="1037"/>
      <c r="K2164" s="1037"/>
      <c r="L2164" s="1037"/>
      <c r="M2164" s="1037"/>
      <c r="N2164" s="1046"/>
      <c r="V2164" s="189"/>
      <c r="W2164" s="195"/>
      <c r="X2164" s="195"/>
      <c r="Y2164" s="163" t="s">
        <v>431</v>
      </c>
      <c r="AC2164" s="195"/>
      <c r="AF2164" s="207"/>
    </row>
    <row r="2165" spans="1:32" s="160" customFormat="1" ht="12" x14ac:dyDescent="0.2">
      <c r="A2165" s="198"/>
      <c r="B2165" s="199" t="s">
        <v>3134</v>
      </c>
      <c r="C2165" s="1037" t="s">
        <v>3135</v>
      </c>
      <c r="D2165" s="1037"/>
      <c r="E2165" s="1037"/>
      <c r="F2165" s="1037"/>
      <c r="G2165" s="1037"/>
      <c r="H2165" s="1037"/>
      <c r="I2165" s="1037"/>
      <c r="J2165" s="1037"/>
      <c r="K2165" s="1037"/>
      <c r="L2165" s="1037"/>
      <c r="M2165" s="1037"/>
      <c r="N2165" s="1046"/>
      <c r="V2165" s="189"/>
      <c r="W2165" s="195"/>
      <c r="X2165" s="195"/>
      <c r="Y2165" s="163" t="s">
        <v>3135</v>
      </c>
      <c r="AC2165" s="195"/>
      <c r="AF2165" s="207"/>
    </row>
    <row r="2166" spans="1:32" s="160" customFormat="1" ht="12" x14ac:dyDescent="0.2">
      <c r="A2166" s="200"/>
      <c r="B2166" s="199" t="s">
        <v>423</v>
      </c>
      <c r="C2166" s="1037" t="s">
        <v>432</v>
      </c>
      <c r="D2166" s="1037"/>
      <c r="E2166" s="1037"/>
      <c r="F2166" s="201"/>
      <c r="G2166" s="201"/>
      <c r="H2166" s="201"/>
      <c r="I2166" s="201"/>
      <c r="J2166" s="202">
        <v>1345.96</v>
      </c>
      <c r="K2166" s="201" t="s">
        <v>3136</v>
      </c>
      <c r="L2166" s="202">
        <v>44.16</v>
      </c>
      <c r="M2166" s="201"/>
      <c r="N2166" s="203"/>
      <c r="V2166" s="189"/>
      <c r="W2166" s="195"/>
      <c r="X2166" s="195"/>
      <c r="Z2166" s="163" t="s">
        <v>432</v>
      </c>
      <c r="AC2166" s="195"/>
      <c r="AF2166" s="207"/>
    </row>
    <row r="2167" spans="1:32" s="160" customFormat="1" ht="12" x14ac:dyDescent="0.2">
      <c r="A2167" s="200"/>
      <c r="B2167" s="199" t="s">
        <v>434</v>
      </c>
      <c r="C2167" s="1037" t="s">
        <v>435</v>
      </c>
      <c r="D2167" s="1037"/>
      <c r="E2167" s="1037"/>
      <c r="F2167" s="201"/>
      <c r="G2167" s="201"/>
      <c r="H2167" s="201"/>
      <c r="I2167" s="201"/>
      <c r="J2167" s="202">
        <v>117.43</v>
      </c>
      <c r="K2167" s="201" t="s">
        <v>3136</v>
      </c>
      <c r="L2167" s="202">
        <v>3.85</v>
      </c>
      <c r="M2167" s="201"/>
      <c r="N2167" s="203"/>
      <c r="V2167" s="189"/>
      <c r="W2167" s="195"/>
      <c r="X2167" s="195"/>
      <c r="Z2167" s="163" t="s">
        <v>435</v>
      </c>
      <c r="AC2167" s="195"/>
      <c r="AF2167" s="207"/>
    </row>
    <row r="2168" spans="1:32" s="160" customFormat="1" ht="12" x14ac:dyDescent="0.2">
      <c r="A2168" s="200"/>
      <c r="B2168" s="199" t="s">
        <v>437</v>
      </c>
      <c r="C2168" s="1037" t="s">
        <v>438</v>
      </c>
      <c r="D2168" s="1037"/>
      <c r="E2168" s="1037"/>
      <c r="F2168" s="201"/>
      <c r="G2168" s="201"/>
      <c r="H2168" s="201"/>
      <c r="I2168" s="201"/>
      <c r="J2168" s="202">
        <v>14.83</v>
      </c>
      <c r="K2168" s="201" t="s">
        <v>3136</v>
      </c>
      <c r="L2168" s="202">
        <v>0.49</v>
      </c>
      <c r="M2168" s="201"/>
      <c r="N2168" s="203"/>
      <c r="V2168" s="189"/>
      <c r="W2168" s="195"/>
      <c r="X2168" s="195"/>
      <c r="Z2168" s="163" t="s">
        <v>438</v>
      </c>
      <c r="AC2168" s="195"/>
      <c r="AF2168" s="207"/>
    </row>
    <row r="2169" spans="1:32" s="160" customFormat="1" ht="12" x14ac:dyDescent="0.2">
      <c r="A2169" s="200"/>
      <c r="B2169" s="199" t="s">
        <v>439</v>
      </c>
      <c r="C2169" s="1037" t="s">
        <v>440</v>
      </c>
      <c r="D2169" s="1037"/>
      <c r="E2169" s="1037"/>
      <c r="F2169" s="201"/>
      <c r="G2169" s="201"/>
      <c r="H2169" s="201"/>
      <c r="I2169" s="201"/>
      <c r="J2169" s="202">
        <v>434.65</v>
      </c>
      <c r="K2169" s="201"/>
      <c r="L2169" s="202">
        <v>10.87</v>
      </c>
      <c r="M2169" s="201"/>
      <c r="N2169" s="203"/>
      <c r="V2169" s="189"/>
      <c r="W2169" s="195"/>
      <c r="X2169" s="195"/>
      <c r="Z2169" s="163" t="s">
        <v>440</v>
      </c>
      <c r="AC2169" s="195"/>
      <c r="AF2169" s="207"/>
    </row>
    <row r="2170" spans="1:32" s="160" customFormat="1" ht="12" x14ac:dyDescent="0.2">
      <c r="A2170" s="196"/>
      <c r="B2170" s="204" t="s">
        <v>1973</v>
      </c>
      <c r="C2170" s="1048" t="s">
        <v>3157</v>
      </c>
      <c r="D2170" s="1048"/>
      <c r="E2170" s="1048"/>
      <c r="F2170" s="205" t="s">
        <v>347</v>
      </c>
      <c r="G2170" s="205" t="s">
        <v>489</v>
      </c>
      <c r="H2170" s="205"/>
      <c r="I2170" s="205" t="s">
        <v>489</v>
      </c>
      <c r="J2170" s="199"/>
      <c r="K2170" s="201"/>
      <c r="L2170" s="202"/>
      <c r="M2170" s="201"/>
      <c r="N2170" s="206"/>
      <c r="V2170" s="189"/>
      <c r="W2170" s="195"/>
      <c r="X2170" s="195"/>
      <c r="AC2170" s="195"/>
      <c r="AF2170" s="207" t="s">
        <v>3157</v>
      </c>
    </row>
    <row r="2171" spans="1:32" s="160" customFormat="1" ht="12" x14ac:dyDescent="0.2">
      <c r="A2171" s="196"/>
      <c r="B2171" s="204" t="s">
        <v>3158</v>
      </c>
      <c r="C2171" s="1048" t="s">
        <v>3159</v>
      </c>
      <c r="D2171" s="1048"/>
      <c r="E2171" s="1048"/>
      <c r="F2171" s="205" t="s">
        <v>347</v>
      </c>
      <c r="G2171" s="205" t="s">
        <v>1004</v>
      </c>
      <c r="H2171" s="205"/>
      <c r="I2171" s="205" t="s">
        <v>1046</v>
      </c>
      <c r="J2171" s="199"/>
      <c r="K2171" s="201"/>
      <c r="L2171" s="202"/>
      <c r="M2171" s="201"/>
      <c r="N2171" s="206"/>
      <c r="V2171" s="189"/>
      <c r="W2171" s="195"/>
      <c r="X2171" s="195"/>
      <c r="AC2171" s="195"/>
      <c r="AF2171" s="207" t="s">
        <v>3159</v>
      </c>
    </row>
    <row r="2172" spans="1:32" s="160" customFormat="1" ht="12" x14ac:dyDescent="0.2">
      <c r="A2172" s="196"/>
      <c r="B2172" s="204" t="s">
        <v>3161</v>
      </c>
      <c r="C2172" s="1048" t="s">
        <v>3162</v>
      </c>
      <c r="D2172" s="1048"/>
      <c r="E2172" s="1048"/>
      <c r="F2172" s="205" t="s">
        <v>1017</v>
      </c>
      <c r="G2172" s="205" t="s">
        <v>489</v>
      </c>
      <c r="H2172" s="205"/>
      <c r="I2172" s="205" t="s">
        <v>489</v>
      </c>
      <c r="J2172" s="199"/>
      <c r="K2172" s="201"/>
      <c r="L2172" s="202"/>
      <c r="M2172" s="201"/>
      <c r="N2172" s="206"/>
      <c r="V2172" s="189"/>
      <c r="W2172" s="195"/>
      <c r="X2172" s="195"/>
      <c r="AC2172" s="195"/>
      <c r="AF2172" s="207" t="s">
        <v>3162</v>
      </c>
    </row>
    <row r="2173" spans="1:32" s="160" customFormat="1" ht="12" x14ac:dyDescent="0.2">
      <c r="A2173" s="196"/>
      <c r="B2173" s="204" t="s">
        <v>3161</v>
      </c>
      <c r="C2173" s="1048" t="s">
        <v>2532</v>
      </c>
      <c r="D2173" s="1048"/>
      <c r="E2173" s="1048"/>
      <c r="F2173" s="205" t="s">
        <v>488</v>
      </c>
      <c r="G2173" s="205" t="s">
        <v>489</v>
      </c>
      <c r="H2173" s="205"/>
      <c r="I2173" s="205" t="s">
        <v>489</v>
      </c>
      <c r="J2173" s="199"/>
      <c r="K2173" s="201"/>
      <c r="L2173" s="202"/>
      <c r="M2173" s="201"/>
      <c r="N2173" s="206"/>
      <c r="V2173" s="189"/>
      <c r="W2173" s="195"/>
      <c r="X2173" s="195"/>
      <c r="AC2173" s="195"/>
      <c r="AF2173" s="207" t="s">
        <v>2532</v>
      </c>
    </row>
    <row r="2174" spans="1:32" s="160" customFormat="1" ht="12" x14ac:dyDescent="0.2">
      <c r="A2174" s="196"/>
      <c r="B2174" s="204" t="s">
        <v>3163</v>
      </c>
      <c r="C2174" s="1048" t="s">
        <v>3164</v>
      </c>
      <c r="D2174" s="1048"/>
      <c r="E2174" s="1048"/>
      <c r="F2174" s="205" t="s">
        <v>1017</v>
      </c>
      <c r="G2174" s="205" t="s">
        <v>489</v>
      </c>
      <c r="H2174" s="205"/>
      <c r="I2174" s="205" t="s">
        <v>489</v>
      </c>
      <c r="J2174" s="199"/>
      <c r="K2174" s="201"/>
      <c r="L2174" s="202"/>
      <c r="M2174" s="201"/>
      <c r="N2174" s="206"/>
      <c r="V2174" s="189"/>
      <c r="W2174" s="195"/>
      <c r="X2174" s="195"/>
      <c r="AC2174" s="195"/>
      <c r="AF2174" s="207" t="s">
        <v>3164</v>
      </c>
    </row>
    <row r="2175" spans="1:32" s="160" customFormat="1" ht="12" x14ac:dyDescent="0.2">
      <c r="A2175" s="196"/>
      <c r="B2175" s="204" t="s">
        <v>3165</v>
      </c>
      <c r="C2175" s="1048" t="s">
        <v>3166</v>
      </c>
      <c r="D2175" s="1048"/>
      <c r="E2175" s="1048"/>
      <c r="F2175" s="205" t="s">
        <v>1017</v>
      </c>
      <c r="G2175" s="205" t="s">
        <v>489</v>
      </c>
      <c r="H2175" s="205"/>
      <c r="I2175" s="205" t="s">
        <v>489</v>
      </c>
      <c r="J2175" s="199"/>
      <c r="K2175" s="201"/>
      <c r="L2175" s="202"/>
      <c r="M2175" s="201"/>
      <c r="N2175" s="206"/>
      <c r="V2175" s="189"/>
      <c r="W2175" s="195"/>
      <c r="X2175" s="195"/>
      <c r="AC2175" s="195"/>
      <c r="AF2175" s="207" t="s">
        <v>3166</v>
      </c>
    </row>
    <row r="2176" spans="1:32" s="160" customFormat="1" ht="12" x14ac:dyDescent="0.2">
      <c r="A2176" s="200"/>
      <c r="B2176" s="199"/>
      <c r="C2176" s="1037" t="s">
        <v>443</v>
      </c>
      <c r="D2176" s="1037"/>
      <c r="E2176" s="1037"/>
      <c r="F2176" s="201" t="s">
        <v>444</v>
      </c>
      <c r="G2176" s="201" t="s">
        <v>1890</v>
      </c>
      <c r="H2176" s="201" t="s">
        <v>3136</v>
      </c>
      <c r="I2176" s="201" t="s">
        <v>3653</v>
      </c>
      <c r="J2176" s="202"/>
      <c r="K2176" s="201"/>
      <c r="L2176" s="202"/>
      <c r="M2176" s="201"/>
      <c r="N2176" s="203"/>
      <c r="V2176" s="189"/>
      <c r="W2176" s="195"/>
      <c r="X2176" s="195"/>
      <c r="AA2176" s="163" t="s">
        <v>443</v>
      </c>
      <c r="AC2176" s="195"/>
      <c r="AF2176" s="207"/>
    </row>
    <row r="2177" spans="1:32" s="160" customFormat="1" ht="12" x14ac:dyDescent="0.2">
      <c r="A2177" s="200"/>
      <c r="B2177" s="199"/>
      <c r="C2177" s="1037" t="s">
        <v>447</v>
      </c>
      <c r="D2177" s="1037"/>
      <c r="E2177" s="1037"/>
      <c r="F2177" s="201" t="s">
        <v>444</v>
      </c>
      <c r="G2177" s="201" t="s">
        <v>1160</v>
      </c>
      <c r="H2177" s="201" t="s">
        <v>3136</v>
      </c>
      <c r="I2177" s="201" t="s">
        <v>3654</v>
      </c>
      <c r="J2177" s="202"/>
      <c r="K2177" s="201"/>
      <c r="L2177" s="202"/>
      <c r="M2177" s="201"/>
      <c r="N2177" s="203"/>
      <c r="V2177" s="189"/>
      <c r="W2177" s="195"/>
      <c r="X2177" s="195"/>
      <c r="AA2177" s="163" t="s">
        <v>447</v>
      </c>
      <c r="AC2177" s="195"/>
      <c r="AF2177" s="207"/>
    </row>
    <row r="2178" spans="1:32" s="160" customFormat="1" ht="12" x14ac:dyDescent="0.2">
      <c r="A2178" s="200"/>
      <c r="B2178" s="199"/>
      <c r="C2178" s="1047" t="s">
        <v>450</v>
      </c>
      <c r="D2178" s="1047"/>
      <c r="E2178" s="1047"/>
      <c r="F2178" s="208"/>
      <c r="G2178" s="208"/>
      <c r="H2178" s="208"/>
      <c r="I2178" s="208"/>
      <c r="J2178" s="209">
        <v>1898.04</v>
      </c>
      <c r="K2178" s="208"/>
      <c r="L2178" s="209">
        <v>58.88</v>
      </c>
      <c r="M2178" s="208"/>
      <c r="N2178" s="210"/>
      <c r="V2178" s="189"/>
      <c r="W2178" s="195"/>
      <c r="X2178" s="195"/>
      <c r="AB2178" s="163" t="s">
        <v>450</v>
      </c>
      <c r="AC2178" s="195"/>
      <c r="AF2178" s="207"/>
    </row>
    <row r="2179" spans="1:32" s="160" customFormat="1" ht="12" x14ac:dyDescent="0.2">
      <c r="A2179" s="200"/>
      <c r="B2179" s="199"/>
      <c r="C2179" s="1037" t="s">
        <v>451</v>
      </c>
      <c r="D2179" s="1037"/>
      <c r="E2179" s="1037"/>
      <c r="F2179" s="201"/>
      <c r="G2179" s="201"/>
      <c r="H2179" s="201"/>
      <c r="I2179" s="201"/>
      <c r="J2179" s="202"/>
      <c r="K2179" s="201"/>
      <c r="L2179" s="202">
        <v>44.65</v>
      </c>
      <c r="M2179" s="201"/>
      <c r="N2179" s="203"/>
      <c r="V2179" s="189"/>
      <c r="W2179" s="195"/>
      <c r="X2179" s="195"/>
      <c r="AA2179" s="163" t="s">
        <v>451</v>
      </c>
      <c r="AC2179" s="195"/>
      <c r="AF2179" s="207"/>
    </row>
    <row r="2180" spans="1:32" s="160" customFormat="1" ht="45" x14ac:dyDescent="0.2">
      <c r="A2180" s="200"/>
      <c r="B2180" s="199" t="s">
        <v>2540</v>
      </c>
      <c r="C2180" s="1037" t="s">
        <v>2541</v>
      </c>
      <c r="D2180" s="1037"/>
      <c r="E2180" s="1037"/>
      <c r="F2180" s="201" t="s">
        <v>454</v>
      </c>
      <c r="G2180" s="201" t="s">
        <v>1241</v>
      </c>
      <c r="H2180" s="201"/>
      <c r="I2180" s="201" t="s">
        <v>1241</v>
      </c>
      <c r="J2180" s="202"/>
      <c r="K2180" s="201"/>
      <c r="L2180" s="202">
        <v>54.03</v>
      </c>
      <c r="M2180" s="201"/>
      <c r="N2180" s="203"/>
      <c r="V2180" s="189"/>
      <c r="W2180" s="195"/>
      <c r="X2180" s="195"/>
      <c r="AA2180" s="163" t="s">
        <v>2541</v>
      </c>
      <c r="AC2180" s="195"/>
      <c r="AF2180" s="207"/>
    </row>
    <row r="2181" spans="1:32" s="160" customFormat="1" ht="45" x14ac:dyDescent="0.2">
      <c r="A2181" s="200"/>
      <c r="B2181" s="199" t="s">
        <v>2542</v>
      </c>
      <c r="C2181" s="1037" t="s">
        <v>2543</v>
      </c>
      <c r="D2181" s="1037"/>
      <c r="E2181" s="1037"/>
      <c r="F2181" s="201" t="s">
        <v>454</v>
      </c>
      <c r="G2181" s="201" t="s">
        <v>974</v>
      </c>
      <c r="H2181" s="201"/>
      <c r="I2181" s="201" t="s">
        <v>974</v>
      </c>
      <c r="J2181" s="202"/>
      <c r="K2181" s="201"/>
      <c r="L2181" s="202">
        <v>32.15</v>
      </c>
      <c r="M2181" s="201"/>
      <c r="N2181" s="203"/>
      <c r="V2181" s="189"/>
      <c r="W2181" s="195"/>
      <c r="X2181" s="195"/>
      <c r="AA2181" s="163" t="s">
        <v>2543</v>
      </c>
      <c r="AC2181" s="195"/>
      <c r="AF2181" s="207"/>
    </row>
    <row r="2182" spans="1:32" s="160" customFormat="1" ht="12" x14ac:dyDescent="0.2">
      <c r="A2182" s="211"/>
      <c r="B2182" s="212"/>
      <c r="C2182" s="1039" t="s">
        <v>459</v>
      </c>
      <c r="D2182" s="1039"/>
      <c r="E2182" s="1039"/>
      <c r="F2182" s="192"/>
      <c r="G2182" s="192"/>
      <c r="H2182" s="192"/>
      <c r="I2182" s="192"/>
      <c r="J2182" s="193"/>
      <c r="K2182" s="192"/>
      <c r="L2182" s="193">
        <v>145.06</v>
      </c>
      <c r="M2182" s="208"/>
      <c r="N2182" s="194"/>
      <c r="V2182" s="189"/>
      <c r="W2182" s="195"/>
      <c r="X2182" s="195"/>
      <c r="AC2182" s="195" t="s">
        <v>459</v>
      </c>
      <c r="AF2182" s="207"/>
    </row>
    <row r="2183" spans="1:32" s="160" customFormat="1" ht="22.5" x14ac:dyDescent="0.2">
      <c r="A2183" s="190" t="s">
        <v>3655</v>
      </c>
      <c r="B2183" s="191" t="s">
        <v>3246</v>
      </c>
      <c r="C2183" s="1039" t="s">
        <v>3247</v>
      </c>
      <c r="D2183" s="1039"/>
      <c r="E2183" s="1039"/>
      <c r="F2183" s="192" t="s">
        <v>347</v>
      </c>
      <c r="G2183" s="192"/>
      <c r="H2183" s="192"/>
      <c r="I2183" s="192" t="s">
        <v>1046</v>
      </c>
      <c r="J2183" s="193">
        <v>96.29</v>
      </c>
      <c r="K2183" s="192"/>
      <c r="L2183" s="193">
        <v>240.73</v>
      </c>
      <c r="M2183" s="192"/>
      <c r="N2183" s="194"/>
      <c r="V2183" s="189"/>
      <c r="W2183" s="195"/>
      <c r="X2183" s="195" t="s">
        <v>3247</v>
      </c>
      <c r="AC2183" s="195"/>
      <c r="AF2183" s="207"/>
    </row>
    <row r="2184" spans="1:32" s="160" customFormat="1" ht="12" x14ac:dyDescent="0.2">
      <c r="A2184" s="211"/>
      <c r="B2184" s="212"/>
      <c r="C2184" s="168" t="s">
        <v>462</v>
      </c>
      <c r="D2184" s="213"/>
      <c r="E2184" s="213"/>
      <c r="F2184" s="214"/>
      <c r="G2184" s="214"/>
      <c r="H2184" s="214"/>
      <c r="I2184" s="214"/>
      <c r="J2184" s="215"/>
      <c r="K2184" s="214"/>
      <c r="L2184" s="215"/>
      <c r="M2184" s="216"/>
      <c r="N2184" s="217"/>
      <c r="V2184" s="189"/>
      <c r="W2184" s="195"/>
      <c r="X2184" s="195"/>
      <c r="AC2184" s="195"/>
      <c r="AF2184" s="207"/>
    </row>
    <row r="2185" spans="1:32" s="160" customFormat="1" ht="33.75" x14ac:dyDescent="0.2">
      <c r="A2185" s="190" t="s">
        <v>3656</v>
      </c>
      <c r="B2185" s="191" t="s">
        <v>3248</v>
      </c>
      <c r="C2185" s="1039" t="s">
        <v>3252</v>
      </c>
      <c r="D2185" s="1039"/>
      <c r="E2185" s="1039"/>
      <c r="F2185" s="192" t="s">
        <v>1017</v>
      </c>
      <c r="G2185" s="192"/>
      <c r="H2185" s="192"/>
      <c r="I2185" s="192" t="s">
        <v>496</v>
      </c>
      <c r="J2185" s="193">
        <v>820</v>
      </c>
      <c r="K2185" s="192" t="s">
        <v>566</v>
      </c>
      <c r="L2185" s="193">
        <v>713.33</v>
      </c>
      <c r="M2185" s="192" t="s">
        <v>567</v>
      </c>
      <c r="N2185" s="194">
        <v>6691</v>
      </c>
      <c r="V2185" s="189"/>
      <c r="W2185" s="195"/>
      <c r="X2185" s="195" t="s">
        <v>3252</v>
      </c>
      <c r="AC2185" s="195"/>
      <c r="AF2185" s="207"/>
    </row>
    <row r="2186" spans="1:32" s="160" customFormat="1" ht="12" x14ac:dyDescent="0.2">
      <c r="A2186" s="211"/>
      <c r="B2186" s="212"/>
      <c r="C2186" s="168" t="s">
        <v>462</v>
      </c>
      <c r="D2186" s="213"/>
      <c r="E2186" s="213"/>
      <c r="F2186" s="214"/>
      <c r="G2186" s="214"/>
      <c r="H2186" s="214"/>
      <c r="I2186" s="214"/>
      <c r="J2186" s="215"/>
      <c r="K2186" s="214"/>
      <c r="L2186" s="215"/>
      <c r="M2186" s="216"/>
      <c r="N2186" s="217"/>
      <c r="V2186" s="189"/>
      <c r="W2186" s="195"/>
      <c r="X2186" s="195"/>
      <c r="AC2186" s="195"/>
      <c r="AF2186" s="207"/>
    </row>
    <row r="2187" spans="1:32" s="160" customFormat="1" ht="12" x14ac:dyDescent="0.2">
      <c r="A2187" s="196"/>
      <c r="B2187" s="197"/>
      <c r="C2187" s="1037" t="s">
        <v>3253</v>
      </c>
      <c r="D2187" s="1037"/>
      <c r="E2187" s="1037"/>
      <c r="F2187" s="1037"/>
      <c r="G2187" s="1037"/>
      <c r="H2187" s="1037"/>
      <c r="I2187" s="1037"/>
      <c r="J2187" s="1037"/>
      <c r="K2187" s="1037"/>
      <c r="L2187" s="1037"/>
      <c r="M2187" s="1037"/>
      <c r="N2187" s="1046"/>
      <c r="V2187" s="189"/>
      <c r="W2187" s="195"/>
      <c r="X2187" s="195"/>
      <c r="AC2187" s="195"/>
      <c r="AD2187" s="163" t="s">
        <v>3253</v>
      </c>
      <c r="AF2187" s="207"/>
    </row>
    <row r="2188" spans="1:32" s="160" customFormat="1" ht="22.5" x14ac:dyDescent="0.2">
      <c r="A2188" s="198"/>
      <c r="B2188" s="199" t="s">
        <v>568</v>
      </c>
      <c r="C2188" s="1037" t="s">
        <v>569</v>
      </c>
      <c r="D2188" s="1037"/>
      <c r="E2188" s="1037"/>
      <c r="F2188" s="1037"/>
      <c r="G2188" s="1037"/>
      <c r="H2188" s="1037"/>
      <c r="I2188" s="1037"/>
      <c r="J2188" s="1037"/>
      <c r="K2188" s="1037"/>
      <c r="L2188" s="1037"/>
      <c r="M2188" s="1037"/>
      <c r="N2188" s="1046"/>
      <c r="V2188" s="189"/>
      <c r="W2188" s="195"/>
      <c r="X2188" s="195"/>
      <c r="Y2188" s="163" t="s">
        <v>569</v>
      </c>
      <c r="AC2188" s="195"/>
      <c r="AF2188" s="207"/>
    </row>
    <row r="2189" spans="1:32" s="160" customFormat="1" ht="56.25" x14ac:dyDescent="0.2">
      <c r="A2189" s="190" t="s">
        <v>3657</v>
      </c>
      <c r="B2189" s="191" t="s">
        <v>3254</v>
      </c>
      <c r="C2189" s="1039" t="s">
        <v>3382</v>
      </c>
      <c r="D2189" s="1039"/>
      <c r="E2189" s="1039"/>
      <c r="F2189" s="192" t="s">
        <v>532</v>
      </c>
      <c r="G2189" s="192"/>
      <c r="H2189" s="192"/>
      <c r="I2189" s="192" t="s">
        <v>3658</v>
      </c>
      <c r="J2189" s="193"/>
      <c r="K2189" s="192"/>
      <c r="L2189" s="193"/>
      <c r="M2189" s="192"/>
      <c r="N2189" s="194"/>
      <c r="V2189" s="189"/>
      <c r="W2189" s="195"/>
      <c r="X2189" s="195" t="s">
        <v>3382</v>
      </c>
      <c r="AC2189" s="195"/>
      <c r="AF2189" s="207"/>
    </row>
    <row r="2190" spans="1:32" s="160" customFormat="1" ht="12" x14ac:dyDescent="0.2">
      <c r="A2190" s="196"/>
      <c r="B2190" s="197"/>
      <c r="C2190" s="1037" t="s">
        <v>3659</v>
      </c>
      <c r="D2190" s="1037"/>
      <c r="E2190" s="1037"/>
      <c r="F2190" s="1037"/>
      <c r="G2190" s="1037"/>
      <c r="H2190" s="1037"/>
      <c r="I2190" s="1037"/>
      <c r="J2190" s="1037"/>
      <c r="K2190" s="1037"/>
      <c r="L2190" s="1037"/>
      <c r="M2190" s="1037"/>
      <c r="N2190" s="1046"/>
      <c r="V2190" s="189"/>
      <c r="W2190" s="195"/>
      <c r="X2190" s="195"/>
      <c r="AC2190" s="195"/>
      <c r="AE2190" s="163" t="s">
        <v>3659</v>
      </c>
      <c r="AF2190" s="207"/>
    </row>
    <row r="2191" spans="1:32" s="160" customFormat="1" ht="33.75" x14ac:dyDescent="0.2">
      <c r="A2191" s="198"/>
      <c r="B2191" s="199" t="s">
        <v>430</v>
      </c>
      <c r="C2191" s="1037" t="s">
        <v>431</v>
      </c>
      <c r="D2191" s="1037"/>
      <c r="E2191" s="1037"/>
      <c r="F2191" s="1037"/>
      <c r="G2191" s="1037"/>
      <c r="H2191" s="1037"/>
      <c r="I2191" s="1037"/>
      <c r="J2191" s="1037"/>
      <c r="K2191" s="1037"/>
      <c r="L2191" s="1037"/>
      <c r="M2191" s="1037"/>
      <c r="N2191" s="1046"/>
      <c r="V2191" s="189"/>
      <c r="W2191" s="195"/>
      <c r="X2191" s="195"/>
      <c r="Y2191" s="163" t="s">
        <v>431</v>
      </c>
      <c r="AC2191" s="195"/>
      <c r="AF2191" s="207"/>
    </row>
    <row r="2192" spans="1:32" s="160" customFormat="1" ht="12" x14ac:dyDescent="0.2">
      <c r="A2192" s="198"/>
      <c r="B2192" s="199" t="s">
        <v>3134</v>
      </c>
      <c r="C2192" s="1037" t="s">
        <v>3135</v>
      </c>
      <c r="D2192" s="1037"/>
      <c r="E2192" s="1037"/>
      <c r="F2192" s="1037"/>
      <c r="G2192" s="1037"/>
      <c r="H2192" s="1037"/>
      <c r="I2192" s="1037"/>
      <c r="J2192" s="1037"/>
      <c r="K2192" s="1037"/>
      <c r="L2192" s="1037"/>
      <c r="M2192" s="1037"/>
      <c r="N2192" s="1046"/>
      <c r="V2192" s="189"/>
      <c r="W2192" s="195"/>
      <c r="X2192" s="195"/>
      <c r="Y2192" s="163" t="s">
        <v>3135</v>
      </c>
      <c r="AC2192" s="195"/>
      <c r="AF2192" s="207"/>
    </row>
    <row r="2193" spans="1:32" s="160" customFormat="1" ht="12" x14ac:dyDescent="0.2">
      <c r="A2193" s="200"/>
      <c r="B2193" s="199" t="s">
        <v>423</v>
      </c>
      <c r="C2193" s="1037" t="s">
        <v>432</v>
      </c>
      <c r="D2193" s="1037"/>
      <c r="E2193" s="1037"/>
      <c r="F2193" s="201"/>
      <c r="G2193" s="201"/>
      <c r="H2193" s="201"/>
      <c r="I2193" s="201"/>
      <c r="J2193" s="202">
        <v>1345.96</v>
      </c>
      <c r="K2193" s="201" t="s">
        <v>3136</v>
      </c>
      <c r="L2193" s="202">
        <v>125.6</v>
      </c>
      <c r="M2193" s="201"/>
      <c r="N2193" s="203"/>
      <c r="V2193" s="189"/>
      <c r="W2193" s="195"/>
      <c r="X2193" s="195"/>
      <c r="Z2193" s="163" t="s">
        <v>432</v>
      </c>
      <c r="AC2193" s="195"/>
      <c r="AF2193" s="207"/>
    </row>
    <row r="2194" spans="1:32" s="160" customFormat="1" ht="12" x14ac:dyDescent="0.2">
      <c r="A2194" s="200"/>
      <c r="B2194" s="199" t="s">
        <v>434</v>
      </c>
      <c r="C2194" s="1037" t="s">
        <v>435</v>
      </c>
      <c r="D2194" s="1037"/>
      <c r="E2194" s="1037"/>
      <c r="F2194" s="201"/>
      <c r="G2194" s="201"/>
      <c r="H2194" s="201"/>
      <c r="I2194" s="201"/>
      <c r="J2194" s="202">
        <v>118.09</v>
      </c>
      <c r="K2194" s="201" t="s">
        <v>3136</v>
      </c>
      <c r="L2194" s="202">
        <v>11.02</v>
      </c>
      <c r="M2194" s="201"/>
      <c r="N2194" s="203"/>
      <c r="V2194" s="189"/>
      <c r="W2194" s="195"/>
      <c r="X2194" s="195"/>
      <c r="Z2194" s="163" t="s">
        <v>435</v>
      </c>
      <c r="AC2194" s="195"/>
      <c r="AF2194" s="207"/>
    </row>
    <row r="2195" spans="1:32" s="160" customFormat="1" ht="12" x14ac:dyDescent="0.2">
      <c r="A2195" s="200"/>
      <c r="B2195" s="199" t="s">
        <v>437</v>
      </c>
      <c r="C2195" s="1037" t="s">
        <v>438</v>
      </c>
      <c r="D2195" s="1037"/>
      <c r="E2195" s="1037"/>
      <c r="F2195" s="201"/>
      <c r="G2195" s="201"/>
      <c r="H2195" s="201"/>
      <c r="I2195" s="201"/>
      <c r="J2195" s="202">
        <v>14.95</v>
      </c>
      <c r="K2195" s="201" t="s">
        <v>3136</v>
      </c>
      <c r="L2195" s="202">
        <v>1.4</v>
      </c>
      <c r="M2195" s="201"/>
      <c r="N2195" s="203"/>
      <c r="V2195" s="189"/>
      <c r="W2195" s="195"/>
      <c r="X2195" s="195"/>
      <c r="Z2195" s="163" t="s">
        <v>438</v>
      </c>
      <c r="AC2195" s="195"/>
      <c r="AF2195" s="207"/>
    </row>
    <row r="2196" spans="1:32" s="160" customFormat="1" ht="12" x14ac:dyDescent="0.2">
      <c r="A2196" s="200"/>
      <c r="B2196" s="199" t="s">
        <v>439</v>
      </c>
      <c r="C2196" s="1037" t="s">
        <v>440</v>
      </c>
      <c r="D2196" s="1037"/>
      <c r="E2196" s="1037"/>
      <c r="F2196" s="201"/>
      <c r="G2196" s="201"/>
      <c r="H2196" s="201"/>
      <c r="I2196" s="201"/>
      <c r="J2196" s="202">
        <v>434.65</v>
      </c>
      <c r="K2196" s="201"/>
      <c r="L2196" s="202">
        <v>30.9</v>
      </c>
      <c r="M2196" s="201"/>
      <c r="N2196" s="203"/>
      <c r="V2196" s="189"/>
      <c r="W2196" s="195"/>
      <c r="X2196" s="195"/>
      <c r="Z2196" s="163" t="s">
        <v>440</v>
      </c>
      <c r="AC2196" s="195"/>
      <c r="AF2196" s="207"/>
    </row>
    <row r="2197" spans="1:32" s="160" customFormat="1" ht="12" x14ac:dyDescent="0.2">
      <c r="A2197" s="196"/>
      <c r="B2197" s="204" t="s">
        <v>1973</v>
      </c>
      <c r="C2197" s="1048" t="s">
        <v>3157</v>
      </c>
      <c r="D2197" s="1048"/>
      <c r="E2197" s="1048"/>
      <c r="F2197" s="205" t="s">
        <v>347</v>
      </c>
      <c r="G2197" s="205" t="s">
        <v>489</v>
      </c>
      <c r="H2197" s="205"/>
      <c r="I2197" s="205" t="s">
        <v>489</v>
      </c>
      <c r="J2197" s="199"/>
      <c r="K2197" s="201"/>
      <c r="L2197" s="202"/>
      <c r="M2197" s="201"/>
      <c r="N2197" s="206"/>
      <c r="V2197" s="189"/>
      <c r="W2197" s="195"/>
      <c r="X2197" s="195"/>
      <c r="AC2197" s="195"/>
      <c r="AF2197" s="207" t="s">
        <v>3157</v>
      </c>
    </row>
    <row r="2198" spans="1:32" s="160" customFormat="1" ht="12" x14ac:dyDescent="0.2">
      <c r="A2198" s="196"/>
      <c r="B2198" s="204" t="s">
        <v>3158</v>
      </c>
      <c r="C2198" s="1048" t="s">
        <v>3159</v>
      </c>
      <c r="D2198" s="1048"/>
      <c r="E2198" s="1048"/>
      <c r="F2198" s="205" t="s">
        <v>347</v>
      </c>
      <c r="G2198" s="205" t="s">
        <v>1004</v>
      </c>
      <c r="H2198" s="205"/>
      <c r="I2198" s="205" t="s">
        <v>3660</v>
      </c>
      <c r="J2198" s="199"/>
      <c r="K2198" s="201"/>
      <c r="L2198" s="202"/>
      <c r="M2198" s="201"/>
      <c r="N2198" s="206"/>
      <c r="V2198" s="189"/>
      <c r="W2198" s="195"/>
      <c r="X2198" s="195"/>
      <c r="AC2198" s="195"/>
      <c r="AF2198" s="207" t="s">
        <v>3159</v>
      </c>
    </row>
    <row r="2199" spans="1:32" s="160" customFormat="1" ht="12" x14ac:dyDescent="0.2">
      <c r="A2199" s="196"/>
      <c r="B2199" s="204" t="s">
        <v>3161</v>
      </c>
      <c r="C2199" s="1048" t="s">
        <v>3162</v>
      </c>
      <c r="D2199" s="1048"/>
      <c r="E2199" s="1048"/>
      <c r="F2199" s="205" t="s">
        <v>1017</v>
      </c>
      <c r="G2199" s="205" t="s">
        <v>489</v>
      </c>
      <c r="H2199" s="205"/>
      <c r="I2199" s="205" t="s">
        <v>489</v>
      </c>
      <c r="J2199" s="199"/>
      <c r="K2199" s="201"/>
      <c r="L2199" s="202"/>
      <c r="M2199" s="201"/>
      <c r="N2199" s="206"/>
      <c r="V2199" s="189"/>
      <c r="W2199" s="195"/>
      <c r="X2199" s="195"/>
      <c r="AC2199" s="195"/>
      <c r="AF2199" s="207" t="s">
        <v>3162</v>
      </c>
    </row>
    <row r="2200" spans="1:32" s="160" customFormat="1" ht="12" x14ac:dyDescent="0.2">
      <c r="A2200" s="196"/>
      <c r="B2200" s="204" t="s">
        <v>3161</v>
      </c>
      <c r="C2200" s="1048" t="s">
        <v>2532</v>
      </c>
      <c r="D2200" s="1048"/>
      <c r="E2200" s="1048"/>
      <c r="F2200" s="205" t="s">
        <v>488</v>
      </c>
      <c r="G2200" s="205" t="s">
        <v>489</v>
      </c>
      <c r="H2200" s="205"/>
      <c r="I2200" s="205" t="s">
        <v>489</v>
      </c>
      <c r="J2200" s="199"/>
      <c r="K2200" s="201"/>
      <c r="L2200" s="202"/>
      <c r="M2200" s="201"/>
      <c r="N2200" s="206"/>
      <c r="V2200" s="189"/>
      <c r="W2200" s="195"/>
      <c r="X2200" s="195"/>
      <c r="AC2200" s="195"/>
      <c r="AF2200" s="207" t="s">
        <v>2532</v>
      </c>
    </row>
    <row r="2201" spans="1:32" s="160" customFormat="1" ht="12" x14ac:dyDescent="0.2">
      <c r="A2201" s="196"/>
      <c r="B2201" s="204" t="s">
        <v>3163</v>
      </c>
      <c r="C2201" s="1048" t="s">
        <v>3164</v>
      </c>
      <c r="D2201" s="1048"/>
      <c r="E2201" s="1048"/>
      <c r="F2201" s="205" t="s">
        <v>1017</v>
      </c>
      <c r="G2201" s="205" t="s">
        <v>489</v>
      </c>
      <c r="H2201" s="205"/>
      <c r="I2201" s="205" t="s">
        <v>489</v>
      </c>
      <c r="J2201" s="199"/>
      <c r="K2201" s="201"/>
      <c r="L2201" s="202"/>
      <c r="M2201" s="201"/>
      <c r="N2201" s="206"/>
      <c r="V2201" s="189"/>
      <c r="W2201" s="195"/>
      <c r="X2201" s="195"/>
      <c r="AC2201" s="195"/>
      <c r="AF2201" s="207" t="s">
        <v>3164</v>
      </c>
    </row>
    <row r="2202" spans="1:32" s="160" customFormat="1" ht="12" x14ac:dyDescent="0.2">
      <c r="A2202" s="196"/>
      <c r="B2202" s="204" t="s">
        <v>3165</v>
      </c>
      <c r="C2202" s="1048" t="s">
        <v>3166</v>
      </c>
      <c r="D2202" s="1048"/>
      <c r="E2202" s="1048"/>
      <c r="F2202" s="205" t="s">
        <v>1017</v>
      </c>
      <c r="G2202" s="205" t="s">
        <v>489</v>
      </c>
      <c r="H2202" s="205"/>
      <c r="I2202" s="205" t="s">
        <v>489</v>
      </c>
      <c r="J2202" s="199"/>
      <c r="K2202" s="201"/>
      <c r="L2202" s="202"/>
      <c r="M2202" s="201"/>
      <c r="N2202" s="206"/>
      <c r="V2202" s="189"/>
      <c r="W2202" s="195"/>
      <c r="X2202" s="195"/>
      <c r="AC2202" s="195"/>
      <c r="AF2202" s="207" t="s">
        <v>3166</v>
      </c>
    </row>
    <row r="2203" spans="1:32" s="160" customFormat="1" ht="22.5" x14ac:dyDescent="0.2">
      <c r="A2203" s="200"/>
      <c r="B2203" s="199"/>
      <c r="C2203" s="1037" t="s">
        <v>443</v>
      </c>
      <c r="D2203" s="1037"/>
      <c r="E2203" s="1037"/>
      <c r="F2203" s="201" t="s">
        <v>444</v>
      </c>
      <c r="G2203" s="201" t="s">
        <v>1890</v>
      </c>
      <c r="H2203" s="201" t="s">
        <v>3136</v>
      </c>
      <c r="I2203" s="201" t="s">
        <v>3661</v>
      </c>
      <c r="J2203" s="202"/>
      <c r="K2203" s="201"/>
      <c r="L2203" s="202"/>
      <c r="M2203" s="201"/>
      <c r="N2203" s="203"/>
      <c r="V2203" s="189"/>
      <c r="W2203" s="195"/>
      <c r="X2203" s="195"/>
      <c r="AA2203" s="163" t="s">
        <v>443</v>
      </c>
      <c r="AC2203" s="195"/>
      <c r="AF2203" s="207"/>
    </row>
    <row r="2204" spans="1:32" s="160" customFormat="1" ht="12" x14ac:dyDescent="0.2">
      <c r="A2204" s="200"/>
      <c r="B2204" s="199"/>
      <c r="C2204" s="1037" t="s">
        <v>447</v>
      </c>
      <c r="D2204" s="1037"/>
      <c r="E2204" s="1037"/>
      <c r="F2204" s="201" t="s">
        <v>444</v>
      </c>
      <c r="G2204" s="201" t="s">
        <v>3260</v>
      </c>
      <c r="H2204" s="201" t="s">
        <v>3136</v>
      </c>
      <c r="I2204" s="201" t="s">
        <v>3662</v>
      </c>
      <c r="J2204" s="202"/>
      <c r="K2204" s="201"/>
      <c r="L2204" s="202"/>
      <c r="M2204" s="201"/>
      <c r="N2204" s="203"/>
      <c r="V2204" s="189"/>
      <c r="W2204" s="195"/>
      <c r="X2204" s="195"/>
      <c r="AA2204" s="163" t="s">
        <v>447</v>
      </c>
      <c r="AC2204" s="195"/>
      <c r="AF2204" s="207"/>
    </row>
    <row r="2205" spans="1:32" s="160" customFormat="1" ht="12" x14ac:dyDescent="0.2">
      <c r="A2205" s="200"/>
      <c r="B2205" s="199"/>
      <c r="C2205" s="1047" t="s">
        <v>450</v>
      </c>
      <c r="D2205" s="1047"/>
      <c r="E2205" s="1047"/>
      <c r="F2205" s="208"/>
      <c r="G2205" s="208"/>
      <c r="H2205" s="208"/>
      <c r="I2205" s="208"/>
      <c r="J2205" s="209">
        <v>1898.7</v>
      </c>
      <c r="K2205" s="208"/>
      <c r="L2205" s="209">
        <v>167.52</v>
      </c>
      <c r="M2205" s="208"/>
      <c r="N2205" s="210"/>
      <c r="V2205" s="189"/>
      <c r="W2205" s="195"/>
      <c r="X2205" s="195"/>
      <c r="AB2205" s="163" t="s">
        <v>450</v>
      </c>
      <c r="AC2205" s="195"/>
      <c r="AF2205" s="207"/>
    </row>
    <row r="2206" spans="1:32" s="160" customFormat="1" ht="12" x14ac:dyDescent="0.2">
      <c r="A2206" s="200"/>
      <c r="B2206" s="199"/>
      <c r="C2206" s="1037" t="s">
        <v>451</v>
      </c>
      <c r="D2206" s="1037"/>
      <c r="E2206" s="1037"/>
      <c r="F2206" s="201"/>
      <c r="G2206" s="201"/>
      <c r="H2206" s="201"/>
      <c r="I2206" s="201"/>
      <c r="J2206" s="202"/>
      <c r="K2206" s="201"/>
      <c r="L2206" s="202">
        <v>127</v>
      </c>
      <c r="M2206" s="201"/>
      <c r="N2206" s="203"/>
      <c r="V2206" s="189"/>
      <c r="W2206" s="195"/>
      <c r="X2206" s="195"/>
      <c r="AA2206" s="163" t="s">
        <v>451</v>
      </c>
      <c r="AC2206" s="195"/>
      <c r="AF2206" s="207"/>
    </row>
    <row r="2207" spans="1:32" s="160" customFormat="1" ht="45" x14ac:dyDescent="0.2">
      <c r="A2207" s="200"/>
      <c r="B2207" s="199" t="s">
        <v>2540</v>
      </c>
      <c r="C2207" s="1037" t="s">
        <v>2541</v>
      </c>
      <c r="D2207" s="1037"/>
      <c r="E2207" s="1037"/>
      <c r="F2207" s="201" t="s">
        <v>454</v>
      </c>
      <c r="G2207" s="201" t="s">
        <v>1241</v>
      </c>
      <c r="H2207" s="201"/>
      <c r="I2207" s="201" t="s">
        <v>1241</v>
      </c>
      <c r="J2207" s="202"/>
      <c r="K2207" s="201"/>
      <c r="L2207" s="202">
        <v>153.66999999999999</v>
      </c>
      <c r="M2207" s="201"/>
      <c r="N2207" s="203"/>
      <c r="V2207" s="189"/>
      <c r="W2207" s="195"/>
      <c r="X2207" s="195"/>
      <c r="AA2207" s="163" t="s">
        <v>2541</v>
      </c>
      <c r="AC2207" s="195"/>
      <c r="AF2207" s="207"/>
    </row>
    <row r="2208" spans="1:32" s="160" customFormat="1" ht="45" x14ac:dyDescent="0.2">
      <c r="A2208" s="200"/>
      <c r="B2208" s="199" t="s">
        <v>2542</v>
      </c>
      <c r="C2208" s="1037" t="s">
        <v>2543</v>
      </c>
      <c r="D2208" s="1037"/>
      <c r="E2208" s="1037"/>
      <c r="F2208" s="201" t="s">
        <v>454</v>
      </c>
      <c r="G2208" s="201" t="s">
        <v>974</v>
      </c>
      <c r="H2208" s="201"/>
      <c r="I2208" s="201" t="s">
        <v>974</v>
      </c>
      <c r="J2208" s="202"/>
      <c r="K2208" s="201"/>
      <c r="L2208" s="202">
        <v>91.44</v>
      </c>
      <c r="M2208" s="201"/>
      <c r="N2208" s="203"/>
      <c r="V2208" s="189"/>
      <c r="W2208" s="195"/>
      <c r="X2208" s="195"/>
      <c r="AA2208" s="163" t="s">
        <v>2543</v>
      </c>
      <c r="AC2208" s="195"/>
      <c r="AF2208" s="207"/>
    </row>
    <row r="2209" spans="1:32" s="160" customFormat="1" ht="12" x14ac:dyDescent="0.2">
      <c r="A2209" s="211"/>
      <c r="B2209" s="212"/>
      <c r="C2209" s="1039" t="s">
        <v>459</v>
      </c>
      <c r="D2209" s="1039"/>
      <c r="E2209" s="1039"/>
      <c r="F2209" s="192"/>
      <c r="G2209" s="192"/>
      <c r="H2209" s="192"/>
      <c r="I2209" s="192"/>
      <c r="J2209" s="193"/>
      <c r="K2209" s="192"/>
      <c r="L2209" s="193">
        <v>412.63</v>
      </c>
      <c r="M2209" s="208"/>
      <c r="N2209" s="194"/>
      <c r="V2209" s="189"/>
      <c r="W2209" s="195"/>
      <c r="X2209" s="195"/>
      <c r="AC2209" s="195" t="s">
        <v>459</v>
      </c>
      <c r="AF2209" s="207"/>
    </row>
    <row r="2210" spans="1:32" s="160" customFormat="1" ht="33.75" x14ac:dyDescent="0.2">
      <c r="A2210" s="190" t="s">
        <v>3663</v>
      </c>
      <c r="B2210" s="191" t="s">
        <v>3262</v>
      </c>
      <c r="C2210" s="1039" t="s">
        <v>3562</v>
      </c>
      <c r="D2210" s="1039"/>
      <c r="E2210" s="1039"/>
      <c r="F2210" s="192" t="s">
        <v>347</v>
      </c>
      <c r="G2210" s="192"/>
      <c r="H2210" s="192"/>
      <c r="I2210" s="192" t="s">
        <v>3660</v>
      </c>
      <c r="J2210" s="193">
        <v>93.52</v>
      </c>
      <c r="K2210" s="192"/>
      <c r="L2210" s="193">
        <v>664.93</v>
      </c>
      <c r="M2210" s="192"/>
      <c r="N2210" s="194"/>
      <c r="V2210" s="189"/>
      <c r="W2210" s="195"/>
      <c r="X2210" s="195" t="s">
        <v>3562</v>
      </c>
      <c r="AC2210" s="195"/>
      <c r="AF2210" s="207"/>
    </row>
    <row r="2211" spans="1:32" s="160" customFormat="1" ht="12" x14ac:dyDescent="0.2">
      <c r="A2211" s="211"/>
      <c r="B2211" s="212"/>
      <c r="C2211" s="168" t="s">
        <v>462</v>
      </c>
      <c r="D2211" s="213"/>
      <c r="E2211" s="213"/>
      <c r="F2211" s="214"/>
      <c r="G2211" s="214"/>
      <c r="H2211" s="214"/>
      <c r="I2211" s="214"/>
      <c r="J2211" s="215"/>
      <c r="K2211" s="214"/>
      <c r="L2211" s="215"/>
      <c r="M2211" s="216"/>
      <c r="N2211" s="217"/>
      <c r="V2211" s="189"/>
      <c r="W2211" s="195"/>
      <c r="X2211" s="195"/>
      <c r="AC2211" s="195"/>
      <c r="AF2211" s="207"/>
    </row>
    <row r="2212" spans="1:32" s="160" customFormat="1" ht="56.25" x14ac:dyDescent="0.2">
      <c r="A2212" s="190" t="s">
        <v>3664</v>
      </c>
      <c r="B2212" s="191" t="s">
        <v>3239</v>
      </c>
      <c r="C2212" s="1039" t="s">
        <v>3275</v>
      </c>
      <c r="D2212" s="1039"/>
      <c r="E2212" s="1039"/>
      <c r="F2212" s="192" t="s">
        <v>532</v>
      </c>
      <c r="G2212" s="192"/>
      <c r="H2212" s="192"/>
      <c r="I2212" s="192" t="s">
        <v>537</v>
      </c>
      <c r="J2212" s="193"/>
      <c r="K2212" s="192"/>
      <c r="L2212" s="193"/>
      <c r="M2212" s="192"/>
      <c r="N2212" s="194"/>
      <c r="V2212" s="189"/>
      <c r="W2212" s="195"/>
      <c r="X2212" s="195" t="s">
        <v>3275</v>
      </c>
      <c r="AC2212" s="195"/>
      <c r="AF2212" s="207"/>
    </row>
    <row r="2213" spans="1:32" s="160" customFormat="1" ht="12" x14ac:dyDescent="0.2">
      <c r="A2213" s="196"/>
      <c r="B2213" s="197"/>
      <c r="C2213" s="1037" t="s">
        <v>3665</v>
      </c>
      <c r="D2213" s="1037"/>
      <c r="E2213" s="1037"/>
      <c r="F2213" s="1037"/>
      <c r="G2213" s="1037"/>
      <c r="H2213" s="1037"/>
      <c r="I2213" s="1037"/>
      <c r="J2213" s="1037"/>
      <c r="K2213" s="1037"/>
      <c r="L2213" s="1037"/>
      <c r="M2213" s="1037"/>
      <c r="N2213" s="1046"/>
      <c r="V2213" s="189"/>
      <c r="W2213" s="195"/>
      <c r="X2213" s="195"/>
      <c r="AC2213" s="195"/>
      <c r="AE2213" s="163" t="s">
        <v>3665</v>
      </c>
      <c r="AF2213" s="207"/>
    </row>
    <row r="2214" spans="1:32" s="160" customFormat="1" ht="33.75" x14ac:dyDescent="0.2">
      <c r="A2214" s="198"/>
      <c r="B2214" s="199" t="s">
        <v>430</v>
      </c>
      <c r="C2214" s="1037" t="s">
        <v>431</v>
      </c>
      <c r="D2214" s="1037"/>
      <c r="E2214" s="1037"/>
      <c r="F2214" s="1037"/>
      <c r="G2214" s="1037"/>
      <c r="H2214" s="1037"/>
      <c r="I2214" s="1037"/>
      <c r="J2214" s="1037"/>
      <c r="K2214" s="1037"/>
      <c r="L2214" s="1037"/>
      <c r="M2214" s="1037"/>
      <c r="N2214" s="1046"/>
      <c r="V2214" s="189"/>
      <c r="W2214" s="195"/>
      <c r="X2214" s="195"/>
      <c r="Y2214" s="163" t="s">
        <v>431</v>
      </c>
      <c r="AC2214" s="195"/>
      <c r="AF2214" s="207"/>
    </row>
    <row r="2215" spans="1:32" s="160" customFormat="1" ht="12" x14ac:dyDescent="0.2">
      <c r="A2215" s="198"/>
      <c r="B2215" s="199" t="s">
        <v>3134</v>
      </c>
      <c r="C2215" s="1037" t="s">
        <v>3135</v>
      </c>
      <c r="D2215" s="1037"/>
      <c r="E2215" s="1037"/>
      <c r="F2215" s="1037"/>
      <c r="G2215" s="1037"/>
      <c r="H2215" s="1037"/>
      <c r="I2215" s="1037"/>
      <c r="J2215" s="1037"/>
      <c r="K2215" s="1037"/>
      <c r="L2215" s="1037"/>
      <c r="M2215" s="1037"/>
      <c r="N2215" s="1046"/>
      <c r="V2215" s="189"/>
      <c r="W2215" s="195"/>
      <c r="X2215" s="195"/>
      <c r="Y2215" s="163" t="s">
        <v>3135</v>
      </c>
      <c r="AC2215" s="195"/>
      <c r="AF2215" s="207"/>
    </row>
    <row r="2216" spans="1:32" s="160" customFormat="1" ht="12" x14ac:dyDescent="0.2">
      <c r="A2216" s="200"/>
      <c r="B2216" s="199" t="s">
        <v>423</v>
      </c>
      <c r="C2216" s="1037" t="s">
        <v>432</v>
      </c>
      <c r="D2216" s="1037"/>
      <c r="E2216" s="1037"/>
      <c r="F2216" s="201"/>
      <c r="G2216" s="201"/>
      <c r="H2216" s="201"/>
      <c r="I2216" s="201"/>
      <c r="J2216" s="202">
        <v>1345.96</v>
      </c>
      <c r="K2216" s="201" t="s">
        <v>3136</v>
      </c>
      <c r="L2216" s="202">
        <v>35.33</v>
      </c>
      <c r="M2216" s="201"/>
      <c r="N2216" s="203"/>
      <c r="V2216" s="189"/>
      <c r="W2216" s="195"/>
      <c r="X2216" s="195"/>
      <c r="Z2216" s="163" t="s">
        <v>432</v>
      </c>
      <c r="AC2216" s="195"/>
      <c r="AF2216" s="207"/>
    </row>
    <row r="2217" spans="1:32" s="160" customFormat="1" ht="12" x14ac:dyDescent="0.2">
      <c r="A2217" s="200"/>
      <c r="B2217" s="199" t="s">
        <v>434</v>
      </c>
      <c r="C2217" s="1037" t="s">
        <v>435</v>
      </c>
      <c r="D2217" s="1037"/>
      <c r="E2217" s="1037"/>
      <c r="F2217" s="201"/>
      <c r="G2217" s="201"/>
      <c r="H2217" s="201"/>
      <c r="I2217" s="201"/>
      <c r="J2217" s="202">
        <v>117.43</v>
      </c>
      <c r="K2217" s="201" t="s">
        <v>3136</v>
      </c>
      <c r="L2217" s="202">
        <v>3.08</v>
      </c>
      <c r="M2217" s="201"/>
      <c r="N2217" s="203"/>
      <c r="V2217" s="189"/>
      <c r="W2217" s="195"/>
      <c r="X2217" s="195"/>
      <c r="Z2217" s="163" t="s">
        <v>435</v>
      </c>
      <c r="AC2217" s="195"/>
      <c r="AF2217" s="207"/>
    </row>
    <row r="2218" spans="1:32" s="160" customFormat="1" ht="12" x14ac:dyDescent="0.2">
      <c r="A2218" s="200"/>
      <c r="B2218" s="199" t="s">
        <v>437</v>
      </c>
      <c r="C2218" s="1037" t="s">
        <v>438</v>
      </c>
      <c r="D2218" s="1037"/>
      <c r="E2218" s="1037"/>
      <c r="F2218" s="201"/>
      <c r="G2218" s="201"/>
      <c r="H2218" s="201"/>
      <c r="I2218" s="201"/>
      <c r="J2218" s="202">
        <v>14.83</v>
      </c>
      <c r="K2218" s="201" t="s">
        <v>3136</v>
      </c>
      <c r="L2218" s="202">
        <v>0.39</v>
      </c>
      <c r="M2218" s="201"/>
      <c r="N2218" s="203"/>
      <c r="V2218" s="189"/>
      <c r="W2218" s="195"/>
      <c r="X2218" s="195"/>
      <c r="Z2218" s="163" t="s">
        <v>438</v>
      </c>
      <c r="AC2218" s="195"/>
      <c r="AF2218" s="207"/>
    </row>
    <row r="2219" spans="1:32" s="160" customFormat="1" ht="12" x14ac:dyDescent="0.2">
      <c r="A2219" s="200"/>
      <c r="B2219" s="199" t="s">
        <v>439</v>
      </c>
      <c r="C2219" s="1037" t="s">
        <v>440</v>
      </c>
      <c r="D2219" s="1037"/>
      <c r="E2219" s="1037"/>
      <c r="F2219" s="201"/>
      <c r="G2219" s="201"/>
      <c r="H2219" s="201"/>
      <c r="I2219" s="201"/>
      <c r="J2219" s="202">
        <v>434.65</v>
      </c>
      <c r="K2219" s="201"/>
      <c r="L2219" s="202">
        <v>8.69</v>
      </c>
      <c r="M2219" s="201"/>
      <c r="N2219" s="203"/>
      <c r="V2219" s="189"/>
      <c r="W2219" s="195"/>
      <c r="X2219" s="195"/>
      <c r="Z2219" s="163" t="s">
        <v>440</v>
      </c>
      <c r="AC2219" s="195"/>
      <c r="AF2219" s="207"/>
    </row>
    <row r="2220" spans="1:32" s="160" customFormat="1" ht="12" x14ac:dyDescent="0.2">
      <c r="A2220" s="196"/>
      <c r="B2220" s="204" t="s">
        <v>1973</v>
      </c>
      <c r="C2220" s="1048" t="s">
        <v>3157</v>
      </c>
      <c r="D2220" s="1048"/>
      <c r="E2220" s="1048"/>
      <c r="F2220" s="205" t="s">
        <v>347</v>
      </c>
      <c r="G2220" s="205" t="s">
        <v>489</v>
      </c>
      <c r="H2220" s="205"/>
      <c r="I2220" s="205" t="s">
        <v>489</v>
      </c>
      <c r="J2220" s="199"/>
      <c r="K2220" s="201"/>
      <c r="L2220" s="202"/>
      <c r="M2220" s="201"/>
      <c r="N2220" s="206"/>
      <c r="V2220" s="189"/>
      <c r="W2220" s="195"/>
      <c r="X2220" s="195"/>
      <c r="AC2220" s="195"/>
      <c r="AF2220" s="207" t="s">
        <v>3157</v>
      </c>
    </row>
    <row r="2221" spans="1:32" s="160" customFormat="1" ht="12" x14ac:dyDescent="0.2">
      <c r="A2221" s="196"/>
      <c r="B2221" s="204" t="s">
        <v>3158</v>
      </c>
      <c r="C2221" s="1048" t="s">
        <v>3159</v>
      </c>
      <c r="D2221" s="1048"/>
      <c r="E2221" s="1048"/>
      <c r="F2221" s="205" t="s">
        <v>347</v>
      </c>
      <c r="G2221" s="205" t="s">
        <v>1004</v>
      </c>
      <c r="H2221" s="205"/>
      <c r="I2221" s="205" t="s">
        <v>434</v>
      </c>
      <c r="J2221" s="199"/>
      <c r="K2221" s="201"/>
      <c r="L2221" s="202"/>
      <c r="M2221" s="201"/>
      <c r="N2221" s="206"/>
      <c r="V2221" s="189"/>
      <c r="W2221" s="195"/>
      <c r="X2221" s="195"/>
      <c r="AC2221" s="195"/>
      <c r="AF2221" s="207" t="s">
        <v>3159</v>
      </c>
    </row>
    <row r="2222" spans="1:32" s="160" customFormat="1" ht="12" x14ac:dyDescent="0.2">
      <c r="A2222" s="196"/>
      <c r="B2222" s="204" t="s">
        <v>3161</v>
      </c>
      <c r="C2222" s="1048" t="s">
        <v>3162</v>
      </c>
      <c r="D2222" s="1048"/>
      <c r="E2222" s="1048"/>
      <c r="F2222" s="205" t="s">
        <v>1017</v>
      </c>
      <c r="G2222" s="205" t="s">
        <v>489</v>
      </c>
      <c r="H2222" s="205"/>
      <c r="I2222" s="205" t="s">
        <v>489</v>
      </c>
      <c r="J2222" s="199"/>
      <c r="K2222" s="201"/>
      <c r="L2222" s="202"/>
      <c r="M2222" s="201"/>
      <c r="N2222" s="206"/>
      <c r="V2222" s="189"/>
      <c r="W2222" s="195"/>
      <c r="X2222" s="195"/>
      <c r="AC2222" s="195"/>
      <c r="AF2222" s="207" t="s">
        <v>3162</v>
      </c>
    </row>
    <row r="2223" spans="1:32" s="160" customFormat="1" ht="12" x14ac:dyDescent="0.2">
      <c r="A2223" s="196"/>
      <c r="B2223" s="204" t="s">
        <v>3161</v>
      </c>
      <c r="C2223" s="1048" t="s">
        <v>2532</v>
      </c>
      <c r="D2223" s="1048"/>
      <c r="E2223" s="1048"/>
      <c r="F2223" s="205" t="s">
        <v>488</v>
      </c>
      <c r="G2223" s="205" t="s">
        <v>489</v>
      </c>
      <c r="H2223" s="205"/>
      <c r="I2223" s="205" t="s">
        <v>489</v>
      </c>
      <c r="J2223" s="199"/>
      <c r="K2223" s="201"/>
      <c r="L2223" s="202"/>
      <c r="M2223" s="201"/>
      <c r="N2223" s="206"/>
      <c r="V2223" s="189"/>
      <c r="W2223" s="195"/>
      <c r="X2223" s="195"/>
      <c r="AC2223" s="195"/>
      <c r="AF2223" s="207" t="s">
        <v>2532</v>
      </c>
    </row>
    <row r="2224" spans="1:32" s="160" customFormat="1" ht="12" x14ac:dyDescent="0.2">
      <c r="A2224" s="196"/>
      <c r="B2224" s="204" t="s">
        <v>3163</v>
      </c>
      <c r="C2224" s="1048" t="s">
        <v>3164</v>
      </c>
      <c r="D2224" s="1048"/>
      <c r="E2224" s="1048"/>
      <c r="F2224" s="205" t="s">
        <v>1017</v>
      </c>
      <c r="G2224" s="205" t="s">
        <v>489</v>
      </c>
      <c r="H2224" s="205"/>
      <c r="I2224" s="205" t="s">
        <v>489</v>
      </c>
      <c r="J2224" s="199"/>
      <c r="K2224" s="201"/>
      <c r="L2224" s="202"/>
      <c r="M2224" s="201"/>
      <c r="N2224" s="206"/>
      <c r="V2224" s="189"/>
      <c r="W2224" s="195"/>
      <c r="X2224" s="195"/>
      <c r="AC2224" s="195"/>
      <c r="AF2224" s="207" t="s">
        <v>3164</v>
      </c>
    </row>
    <row r="2225" spans="1:32" s="160" customFormat="1" ht="12" x14ac:dyDescent="0.2">
      <c r="A2225" s="196"/>
      <c r="B2225" s="204" t="s">
        <v>3165</v>
      </c>
      <c r="C2225" s="1048" t="s">
        <v>3166</v>
      </c>
      <c r="D2225" s="1048"/>
      <c r="E2225" s="1048"/>
      <c r="F2225" s="205" t="s">
        <v>1017</v>
      </c>
      <c r="G2225" s="205" t="s">
        <v>489</v>
      </c>
      <c r="H2225" s="205"/>
      <c r="I2225" s="205" t="s">
        <v>489</v>
      </c>
      <c r="J2225" s="199"/>
      <c r="K2225" s="201"/>
      <c r="L2225" s="202"/>
      <c r="M2225" s="201"/>
      <c r="N2225" s="206"/>
      <c r="V2225" s="189"/>
      <c r="W2225" s="195"/>
      <c r="X2225" s="195"/>
      <c r="AC2225" s="195"/>
      <c r="AF2225" s="207" t="s">
        <v>3166</v>
      </c>
    </row>
    <row r="2226" spans="1:32" s="160" customFormat="1" ht="12" x14ac:dyDescent="0.2">
      <c r="A2226" s="200"/>
      <c r="B2226" s="199"/>
      <c r="C2226" s="1037" t="s">
        <v>443</v>
      </c>
      <c r="D2226" s="1037"/>
      <c r="E2226" s="1037"/>
      <c r="F2226" s="201" t="s">
        <v>444</v>
      </c>
      <c r="G2226" s="201" t="s">
        <v>1890</v>
      </c>
      <c r="H2226" s="201" t="s">
        <v>3136</v>
      </c>
      <c r="I2226" s="201" t="s">
        <v>3666</v>
      </c>
      <c r="J2226" s="202"/>
      <c r="K2226" s="201"/>
      <c r="L2226" s="202"/>
      <c r="M2226" s="201"/>
      <c r="N2226" s="203"/>
      <c r="V2226" s="189"/>
      <c r="W2226" s="195"/>
      <c r="X2226" s="195"/>
      <c r="AA2226" s="163" t="s">
        <v>443</v>
      </c>
      <c r="AC2226" s="195"/>
      <c r="AF2226" s="207"/>
    </row>
    <row r="2227" spans="1:32" s="160" customFormat="1" ht="12" x14ac:dyDescent="0.2">
      <c r="A2227" s="200"/>
      <c r="B2227" s="199"/>
      <c r="C2227" s="1037" t="s">
        <v>447</v>
      </c>
      <c r="D2227" s="1037"/>
      <c r="E2227" s="1037"/>
      <c r="F2227" s="201" t="s">
        <v>444</v>
      </c>
      <c r="G2227" s="201" t="s">
        <v>1160</v>
      </c>
      <c r="H2227" s="201" t="s">
        <v>3136</v>
      </c>
      <c r="I2227" s="201" t="s">
        <v>3667</v>
      </c>
      <c r="J2227" s="202"/>
      <c r="K2227" s="201"/>
      <c r="L2227" s="202"/>
      <c r="M2227" s="201"/>
      <c r="N2227" s="203"/>
      <c r="V2227" s="189"/>
      <c r="W2227" s="195"/>
      <c r="X2227" s="195"/>
      <c r="AA2227" s="163" t="s">
        <v>447</v>
      </c>
      <c r="AC2227" s="195"/>
      <c r="AF2227" s="207"/>
    </row>
    <row r="2228" spans="1:32" s="160" customFormat="1" ht="12" x14ac:dyDescent="0.2">
      <c r="A2228" s="200"/>
      <c r="B2228" s="199"/>
      <c r="C2228" s="1047" t="s">
        <v>450</v>
      </c>
      <c r="D2228" s="1047"/>
      <c r="E2228" s="1047"/>
      <c r="F2228" s="208"/>
      <c r="G2228" s="208"/>
      <c r="H2228" s="208"/>
      <c r="I2228" s="208"/>
      <c r="J2228" s="209">
        <v>1898.04</v>
      </c>
      <c r="K2228" s="208"/>
      <c r="L2228" s="209">
        <v>47.1</v>
      </c>
      <c r="M2228" s="208"/>
      <c r="N2228" s="210"/>
      <c r="V2228" s="189"/>
      <c r="W2228" s="195"/>
      <c r="X2228" s="195"/>
      <c r="AB2228" s="163" t="s">
        <v>450</v>
      </c>
      <c r="AC2228" s="195"/>
      <c r="AF2228" s="207"/>
    </row>
    <row r="2229" spans="1:32" s="160" customFormat="1" ht="12" x14ac:dyDescent="0.2">
      <c r="A2229" s="200"/>
      <c r="B2229" s="199"/>
      <c r="C2229" s="1037" t="s">
        <v>451</v>
      </c>
      <c r="D2229" s="1037"/>
      <c r="E2229" s="1037"/>
      <c r="F2229" s="201"/>
      <c r="G2229" s="201"/>
      <c r="H2229" s="201"/>
      <c r="I2229" s="201"/>
      <c r="J2229" s="202"/>
      <c r="K2229" s="201"/>
      <c r="L2229" s="202">
        <v>35.72</v>
      </c>
      <c r="M2229" s="201"/>
      <c r="N2229" s="203"/>
      <c r="V2229" s="189"/>
      <c r="W2229" s="195"/>
      <c r="X2229" s="195"/>
      <c r="AA2229" s="163" t="s">
        <v>451</v>
      </c>
      <c r="AC2229" s="195"/>
      <c r="AF2229" s="207"/>
    </row>
    <row r="2230" spans="1:32" s="160" customFormat="1" ht="45" x14ac:dyDescent="0.2">
      <c r="A2230" s="200"/>
      <c r="B2230" s="199" t="s">
        <v>2540</v>
      </c>
      <c r="C2230" s="1037" t="s">
        <v>2541</v>
      </c>
      <c r="D2230" s="1037"/>
      <c r="E2230" s="1037"/>
      <c r="F2230" s="201" t="s">
        <v>454</v>
      </c>
      <c r="G2230" s="201" t="s">
        <v>1241</v>
      </c>
      <c r="H2230" s="201"/>
      <c r="I2230" s="201" t="s">
        <v>1241</v>
      </c>
      <c r="J2230" s="202"/>
      <c r="K2230" s="201"/>
      <c r="L2230" s="202">
        <v>43.22</v>
      </c>
      <c r="M2230" s="201"/>
      <c r="N2230" s="203"/>
      <c r="V2230" s="189"/>
      <c r="W2230" s="195"/>
      <c r="X2230" s="195"/>
      <c r="AA2230" s="163" t="s">
        <v>2541</v>
      </c>
      <c r="AC2230" s="195"/>
      <c r="AF2230" s="207"/>
    </row>
    <row r="2231" spans="1:32" s="160" customFormat="1" ht="45" x14ac:dyDescent="0.2">
      <c r="A2231" s="200"/>
      <c r="B2231" s="199" t="s">
        <v>2542</v>
      </c>
      <c r="C2231" s="1037" t="s">
        <v>2543</v>
      </c>
      <c r="D2231" s="1037"/>
      <c r="E2231" s="1037"/>
      <c r="F2231" s="201" t="s">
        <v>454</v>
      </c>
      <c r="G2231" s="201" t="s">
        <v>974</v>
      </c>
      <c r="H2231" s="201"/>
      <c r="I2231" s="201" t="s">
        <v>974</v>
      </c>
      <c r="J2231" s="202"/>
      <c r="K2231" s="201"/>
      <c r="L2231" s="202">
        <v>25.72</v>
      </c>
      <c r="M2231" s="201"/>
      <c r="N2231" s="203"/>
      <c r="V2231" s="189"/>
      <c r="W2231" s="195"/>
      <c r="X2231" s="195"/>
      <c r="AA2231" s="163" t="s">
        <v>2543</v>
      </c>
      <c r="AC2231" s="195"/>
      <c r="AF2231" s="207"/>
    </row>
    <row r="2232" spans="1:32" s="160" customFormat="1" ht="12" x14ac:dyDescent="0.2">
      <c r="A2232" s="211"/>
      <c r="B2232" s="212"/>
      <c r="C2232" s="1039" t="s">
        <v>459</v>
      </c>
      <c r="D2232" s="1039"/>
      <c r="E2232" s="1039"/>
      <c r="F2232" s="192"/>
      <c r="G2232" s="192"/>
      <c r="H2232" s="192"/>
      <c r="I2232" s="192"/>
      <c r="J2232" s="193"/>
      <c r="K2232" s="192"/>
      <c r="L2232" s="193">
        <v>116.04</v>
      </c>
      <c r="M2232" s="208"/>
      <c r="N2232" s="194"/>
      <c r="V2232" s="189"/>
      <c r="W2232" s="195"/>
      <c r="X2232" s="195"/>
      <c r="AC2232" s="195" t="s">
        <v>459</v>
      </c>
      <c r="AF2232" s="207"/>
    </row>
    <row r="2233" spans="1:32" s="160" customFormat="1" ht="33.75" x14ac:dyDescent="0.2">
      <c r="A2233" s="190" t="s">
        <v>3668</v>
      </c>
      <c r="B2233" s="191" t="s">
        <v>3281</v>
      </c>
      <c r="C2233" s="1039" t="s">
        <v>3282</v>
      </c>
      <c r="D2233" s="1039"/>
      <c r="E2233" s="1039"/>
      <c r="F2233" s="192" t="s">
        <v>347</v>
      </c>
      <c r="G2233" s="192"/>
      <c r="H2233" s="192"/>
      <c r="I2233" s="192" t="s">
        <v>434</v>
      </c>
      <c r="J2233" s="193">
        <v>72.7</v>
      </c>
      <c r="K2233" s="192"/>
      <c r="L2233" s="193">
        <v>145.4</v>
      </c>
      <c r="M2233" s="192"/>
      <c r="N2233" s="194"/>
      <c r="V2233" s="189"/>
      <c r="W2233" s="195"/>
      <c r="X2233" s="195" t="s">
        <v>3282</v>
      </c>
      <c r="AC2233" s="195"/>
      <c r="AF2233" s="207"/>
    </row>
    <row r="2234" spans="1:32" s="160" customFormat="1" ht="12" x14ac:dyDescent="0.2">
      <c r="A2234" s="211"/>
      <c r="B2234" s="212"/>
      <c r="C2234" s="168" t="s">
        <v>462</v>
      </c>
      <c r="D2234" s="213"/>
      <c r="E2234" s="213"/>
      <c r="F2234" s="214"/>
      <c r="G2234" s="214"/>
      <c r="H2234" s="214"/>
      <c r="I2234" s="214"/>
      <c r="J2234" s="215"/>
      <c r="K2234" s="214"/>
      <c r="L2234" s="215"/>
      <c r="M2234" s="216"/>
      <c r="N2234" s="217"/>
      <c r="V2234" s="189"/>
      <c r="W2234" s="195"/>
      <c r="X2234" s="195"/>
      <c r="AC2234" s="195"/>
      <c r="AF2234" s="207"/>
    </row>
    <row r="2235" spans="1:32" s="160" customFormat="1" ht="22.5" x14ac:dyDescent="0.2">
      <c r="A2235" s="190" t="s">
        <v>3669</v>
      </c>
      <c r="B2235" s="191" t="s">
        <v>3287</v>
      </c>
      <c r="C2235" s="1039" t="s">
        <v>3288</v>
      </c>
      <c r="D2235" s="1039"/>
      <c r="E2235" s="1039"/>
      <c r="F2235" s="192" t="s">
        <v>1017</v>
      </c>
      <c r="G2235" s="192"/>
      <c r="H2235" s="192"/>
      <c r="I2235" s="192" t="s">
        <v>496</v>
      </c>
      <c r="J2235" s="193">
        <v>40.01</v>
      </c>
      <c r="K2235" s="192"/>
      <c r="L2235" s="193">
        <v>320.08</v>
      </c>
      <c r="M2235" s="192"/>
      <c r="N2235" s="194"/>
      <c r="V2235" s="189"/>
      <c r="W2235" s="195"/>
      <c r="X2235" s="195" t="s">
        <v>3288</v>
      </c>
      <c r="AC2235" s="195"/>
      <c r="AF2235" s="207"/>
    </row>
    <row r="2236" spans="1:32" s="160" customFormat="1" ht="12" x14ac:dyDescent="0.2">
      <c r="A2236" s="211"/>
      <c r="B2236" s="212"/>
      <c r="C2236" s="168" t="s">
        <v>462</v>
      </c>
      <c r="D2236" s="213"/>
      <c r="E2236" s="213"/>
      <c r="F2236" s="214"/>
      <c r="G2236" s="214"/>
      <c r="H2236" s="214"/>
      <c r="I2236" s="214"/>
      <c r="J2236" s="215"/>
      <c r="K2236" s="214"/>
      <c r="L2236" s="215"/>
      <c r="M2236" s="216"/>
      <c r="N2236" s="217"/>
      <c r="V2236" s="189"/>
      <c r="W2236" s="195"/>
      <c r="X2236" s="195"/>
      <c r="AC2236" s="195"/>
      <c r="AF2236" s="207"/>
    </row>
    <row r="2237" spans="1:32" s="160" customFormat="1" ht="33.75" x14ac:dyDescent="0.2">
      <c r="A2237" s="190" t="s">
        <v>3670</v>
      </c>
      <c r="B2237" s="191" t="s">
        <v>3208</v>
      </c>
      <c r="C2237" s="1039" t="s">
        <v>3209</v>
      </c>
      <c r="D2237" s="1039"/>
      <c r="E2237" s="1039"/>
      <c r="F2237" s="192" t="s">
        <v>532</v>
      </c>
      <c r="G2237" s="192"/>
      <c r="H2237" s="192"/>
      <c r="I2237" s="192" t="s">
        <v>605</v>
      </c>
      <c r="J2237" s="193"/>
      <c r="K2237" s="192"/>
      <c r="L2237" s="193"/>
      <c r="M2237" s="192"/>
      <c r="N2237" s="194"/>
      <c r="V2237" s="189"/>
      <c r="W2237" s="195"/>
      <c r="X2237" s="195" t="s">
        <v>3209</v>
      </c>
      <c r="AC2237" s="195"/>
      <c r="AF2237" s="207"/>
    </row>
    <row r="2238" spans="1:32" s="160" customFormat="1" ht="12" x14ac:dyDescent="0.2">
      <c r="A2238" s="196"/>
      <c r="B2238" s="197"/>
      <c r="C2238" s="1037" t="s">
        <v>3598</v>
      </c>
      <c r="D2238" s="1037"/>
      <c r="E2238" s="1037"/>
      <c r="F2238" s="1037"/>
      <c r="G2238" s="1037"/>
      <c r="H2238" s="1037"/>
      <c r="I2238" s="1037"/>
      <c r="J2238" s="1037"/>
      <c r="K2238" s="1037"/>
      <c r="L2238" s="1037"/>
      <c r="M2238" s="1037"/>
      <c r="N2238" s="1046"/>
      <c r="V2238" s="189"/>
      <c r="W2238" s="195"/>
      <c r="X2238" s="195"/>
      <c r="AC2238" s="195"/>
      <c r="AE2238" s="163" t="s">
        <v>3598</v>
      </c>
      <c r="AF2238" s="207"/>
    </row>
    <row r="2239" spans="1:32" s="160" customFormat="1" ht="33.75" x14ac:dyDescent="0.2">
      <c r="A2239" s="198"/>
      <c r="B2239" s="199" t="s">
        <v>430</v>
      </c>
      <c r="C2239" s="1037" t="s">
        <v>431</v>
      </c>
      <c r="D2239" s="1037"/>
      <c r="E2239" s="1037"/>
      <c r="F2239" s="1037"/>
      <c r="G2239" s="1037"/>
      <c r="H2239" s="1037"/>
      <c r="I2239" s="1037"/>
      <c r="J2239" s="1037"/>
      <c r="K2239" s="1037"/>
      <c r="L2239" s="1037"/>
      <c r="M2239" s="1037"/>
      <c r="N2239" s="1046"/>
      <c r="V2239" s="189"/>
      <c r="W2239" s="195"/>
      <c r="X2239" s="195"/>
      <c r="Y2239" s="163" t="s">
        <v>431</v>
      </c>
      <c r="AC2239" s="195"/>
      <c r="AF2239" s="207"/>
    </row>
    <row r="2240" spans="1:32" s="160" customFormat="1" ht="12" x14ac:dyDescent="0.2">
      <c r="A2240" s="200"/>
      <c r="B2240" s="199" t="s">
        <v>423</v>
      </c>
      <c r="C2240" s="1037" t="s">
        <v>432</v>
      </c>
      <c r="D2240" s="1037"/>
      <c r="E2240" s="1037"/>
      <c r="F2240" s="201"/>
      <c r="G2240" s="201"/>
      <c r="H2240" s="201"/>
      <c r="I2240" s="201"/>
      <c r="J2240" s="202">
        <v>259.2</v>
      </c>
      <c r="K2240" s="201" t="s">
        <v>436</v>
      </c>
      <c r="L2240" s="202">
        <v>9.7200000000000006</v>
      </c>
      <c r="M2240" s="201"/>
      <c r="N2240" s="203"/>
      <c r="V2240" s="189"/>
      <c r="W2240" s="195"/>
      <c r="X2240" s="195"/>
      <c r="Z2240" s="163" t="s">
        <v>432</v>
      </c>
      <c r="AC2240" s="195"/>
      <c r="AF2240" s="207"/>
    </row>
    <row r="2241" spans="1:32" s="160" customFormat="1" ht="12" x14ac:dyDescent="0.2">
      <c r="A2241" s="200"/>
      <c r="B2241" s="199" t="s">
        <v>434</v>
      </c>
      <c r="C2241" s="1037" t="s">
        <v>435</v>
      </c>
      <c r="D2241" s="1037"/>
      <c r="E2241" s="1037"/>
      <c r="F2241" s="201"/>
      <c r="G2241" s="201"/>
      <c r="H2241" s="201"/>
      <c r="I2241" s="201"/>
      <c r="J2241" s="202">
        <v>37.880000000000003</v>
      </c>
      <c r="K2241" s="201" t="s">
        <v>436</v>
      </c>
      <c r="L2241" s="202">
        <v>1.42</v>
      </c>
      <c r="M2241" s="201"/>
      <c r="N2241" s="203"/>
      <c r="V2241" s="189"/>
      <c r="W2241" s="195"/>
      <c r="X2241" s="195"/>
      <c r="Z2241" s="163" t="s">
        <v>435</v>
      </c>
      <c r="AC2241" s="195"/>
      <c r="AF2241" s="207"/>
    </row>
    <row r="2242" spans="1:32" s="160" customFormat="1" ht="12" x14ac:dyDescent="0.2">
      <c r="A2242" s="200"/>
      <c r="B2242" s="199" t="s">
        <v>437</v>
      </c>
      <c r="C2242" s="1037" t="s">
        <v>438</v>
      </c>
      <c r="D2242" s="1037"/>
      <c r="E2242" s="1037"/>
      <c r="F2242" s="201"/>
      <c r="G2242" s="201"/>
      <c r="H2242" s="201"/>
      <c r="I2242" s="201"/>
      <c r="J2242" s="202">
        <v>4.99</v>
      </c>
      <c r="K2242" s="201" t="s">
        <v>436</v>
      </c>
      <c r="L2242" s="202">
        <v>0.19</v>
      </c>
      <c r="M2242" s="201"/>
      <c r="N2242" s="203"/>
      <c r="V2242" s="189"/>
      <c r="W2242" s="195"/>
      <c r="X2242" s="195"/>
      <c r="Z2242" s="163" t="s">
        <v>438</v>
      </c>
      <c r="AC2242" s="195"/>
      <c r="AF2242" s="207"/>
    </row>
    <row r="2243" spans="1:32" s="160" customFormat="1" ht="12" x14ac:dyDescent="0.2">
      <c r="A2243" s="200"/>
      <c r="B2243" s="199" t="s">
        <v>439</v>
      </c>
      <c r="C2243" s="1037" t="s">
        <v>440</v>
      </c>
      <c r="D2243" s="1037"/>
      <c r="E2243" s="1037"/>
      <c r="F2243" s="201"/>
      <c r="G2243" s="201"/>
      <c r="H2243" s="201"/>
      <c r="I2243" s="201"/>
      <c r="J2243" s="202">
        <v>505.36</v>
      </c>
      <c r="K2243" s="201"/>
      <c r="L2243" s="202">
        <v>15.16</v>
      </c>
      <c r="M2243" s="201"/>
      <c r="N2243" s="203"/>
      <c r="V2243" s="189"/>
      <c r="W2243" s="195"/>
      <c r="X2243" s="195"/>
      <c r="Z2243" s="163" t="s">
        <v>440</v>
      </c>
      <c r="AC2243" s="195"/>
      <c r="AF2243" s="207"/>
    </row>
    <row r="2244" spans="1:32" s="160" customFormat="1" ht="12" x14ac:dyDescent="0.2">
      <c r="A2244" s="196"/>
      <c r="B2244" s="204" t="s">
        <v>1606</v>
      </c>
      <c r="C2244" s="1048" t="s">
        <v>1607</v>
      </c>
      <c r="D2244" s="1048"/>
      <c r="E2244" s="1048"/>
      <c r="F2244" s="205" t="s">
        <v>347</v>
      </c>
      <c r="G2244" s="205" t="s">
        <v>1188</v>
      </c>
      <c r="H2244" s="205"/>
      <c r="I2244" s="205" t="s">
        <v>3599</v>
      </c>
      <c r="J2244" s="199"/>
      <c r="K2244" s="201"/>
      <c r="L2244" s="202"/>
      <c r="M2244" s="201"/>
      <c r="N2244" s="206"/>
      <c r="V2244" s="189"/>
      <c r="W2244" s="195"/>
      <c r="X2244" s="195"/>
      <c r="AC2244" s="195"/>
      <c r="AF2244" s="207" t="s">
        <v>1607</v>
      </c>
    </row>
    <row r="2245" spans="1:32" s="160" customFormat="1" ht="12" x14ac:dyDescent="0.2">
      <c r="A2245" s="200"/>
      <c r="B2245" s="199"/>
      <c r="C2245" s="1037" t="s">
        <v>443</v>
      </c>
      <c r="D2245" s="1037"/>
      <c r="E2245" s="1037"/>
      <c r="F2245" s="201" t="s">
        <v>444</v>
      </c>
      <c r="G2245" s="201" t="s">
        <v>162</v>
      </c>
      <c r="H2245" s="201" t="s">
        <v>436</v>
      </c>
      <c r="I2245" s="201" t="s">
        <v>3600</v>
      </c>
      <c r="J2245" s="202"/>
      <c r="K2245" s="201"/>
      <c r="L2245" s="202"/>
      <c r="M2245" s="201"/>
      <c r="N2245" s="203"/>
      <c r="V2245" s="189"/>
      <c r="W2245" s="195"/>
      <c r="X2245" s="195"/>
      <c r="AA2245" s="163" t="s">
        <v>443</v>
      </c>
      <c r="AC2245" s="195"/>
      <c r="AF2245" s="207"/>
    </row>
    <row r="2246" spans="1:32" s="160" customFormat="1" ht="12" x14ac:dyDescent="0.2">
      <c r="A2246" s="200"/>
      <c r="B2246" s="199"/>
      <c r="C2246" s="1037" t="s">
        <v>447</v>
      </c>
      <c r="D2246" s="1037"/>
      <c r="E2246" s="1037"/>
      <c r="F2246" s="201" t="s">
        <v>444</v>
      </c>
      <c r="G2246" s="201" t="s">
        <v>3212</v>
      </c>
      <c r="H2246" s="201" t="s">
        <v>436</v>
      </c>
      <c r="I2246" s="201" t="s">
        <v>3601</v>
      </c>
      <c r="J2246" s="202"/>
      <c r="K2246" s="201"/>
      <c r="L2246" s="202"/>
      <c r="M2246" s="201"/>
      <c r="N2246" s="203"/>
      <c r="V2246" s="189"/>
      <c r="W2246" s="195"/>
      <c r="X2246" s="195"/>
      <c r="AA2246" s="163" t="s">
        <v>447</v>
      </c>
      <c r="AC2246" s="195"/>
      <c r="AF2246" s="207"/>
    </row>
    <row r="2247" spans="1:32" s="160" customFormat="1" ht="12" x14ac:dyDescent="0.2">
      <c r="A2247" s="200"/>
      <c r="B2247" s="199"/>
      <c r="C2247" s="1047" t="s">
        <v>450</v>
      </c>
      <c r="D2247" s="1047"/>
      <c r="E2247" s="1047"/>
      <c r="F2247" s="208"/>
      <c r="G2247" s="208"/>
      <c r="H2247" s="208"/>
      <c r="I2247" s="208"/>
      <c r="J2247" s="209">
        <v>802.44</v>
      </c>
      <c r="K2247" s="208"/>
      <c r="L2247" s="209">
        <v>26.3</v>
      </c>
      <c r="M2247" s="208"/>
      <c r="N2247" s="210"/>
      <c r="V2247" s="189"/>
      <c r="W2247" s="195"/>
      <c r="X2247" s="195"/>
      <c r="AB2247" s="163" t="s">
        <v>450</v>
      </c>
      <c r="AC2247" s="195"/>
      <c r="AF2247" s="207"/>
    </row>
    <row r="2248" spans="1:32" s="160" customFormat="1" ht="12" x14ac:dyDescent="0.2">
      <c r="A2248" s="200"/>
      <c r="B2248" s="199"/>
      <c r="C2248" s="1037" t="s">
        <v>451</v>
      </c>
      <c r="D2248" s="1037"/>
      <c r="E2248" s="1037"/>
      <c r="F2248" s="201"/>
      <c r="G2248" s="201"/>
      <c r="H2248" s="201"/>
      <c r="I2248" s="201"/>
      <c r="J2248" s="202"/>
      <c r="K2248" s="201"/>
      <c r="L2248" s="202">
        <v>9.91</v>
      </c>
      <c r="M2248" s="201"/>
      <c r="N2248" s="203"/>
      <c r="V2248" s="189"/>
      <c r="W2248" s="195"/>
      <c r="X2248" s="195"/>
      <c r="AA2248" s="163" t="s">
        <v>451</v>
      </c>
      <c r="AC2248" s="195"/>
      <c r="AF2248" s="207"/>
    </row>
    <row r="2249" spans="1:32" s="160" customFormat="1" ht="22.5" x14ac:dyDescent="0.2">
      <c r="A2249" s="200"/>
      <c r="B2249" s="199" t="s">
        <v>556</v>
      </c>
      <c r="C2249" s="1037" t="s">
        <v>557</v>
      </c>
      <c r="D2249" s="1037"/>
      <c r="E2249" s="1037"/>
      <c r="F2249" s="201" t="s">
        <v>454</v>
      </c>
      <c r="G2249" s="201" t="s">
        <v>558</v>
      </c>
      <c r="H2249" s="201"/>
      <c r="I2249" s="201" t="s">
        <v>558</v>
      </c>
      <c r="J2249" s="202"/>
      <c r="K2249" s="201"/>
      <c r="L2249" s="202">
        <v>9.61</v>
      </c>
      <c r="M2249" s="201"/>
      <c r="N2249" s="203"/>
      <c r="V2249" s="189"/>
      <c r="W2249" s="195"/>
      <c r="X2249" s="195"/>
      <c r="AA2249" s="163" t="s">
        <v>557</v>
      </c>
      <c r="AC2249" s="195"/>
      <c r="AF2249" s="207"/>
    </row>
    <row r="2250" spans="1:32" s="160" customFormat="1" ht="22.5" x14ac:dyDescent="0.2">
      <c r="A2250" s="200"/>
      <c r="B2250" s="199" t="s">
        <v>559</v>
      </c>
      <c r="C2250" s="1037" t="s">
        <v>560</v>
      </c>
      <c r="D2250" s="1037"/>
      <c r="E2250" s="1037"/>
      <c r="F2250" s="201" t="s">
        <v>454</v>
      </c>
      <c r="G2250" s="201" t="s">
        <v>561</v>
      </c>
      <c r="H2250" s="201"/>
      <c r="I2250" s="201" t="s">
        <v>561</v>
      </c>
      <c r="J2250" s="202"/>
      <c r="K2250" s="201"/>
      <c r="L2250" s="202">
        <v>5.45</v>
      </c>
      <c r="M2250" s="201"/>
      <c r="N2250" s="203"/>
      <c r="V2250" s="189"/>
      <c r="W2250" s="195"/>
      <c r="X2250" s="195"/>
      <c r="AA2250" s="163" t="s">
        <v>560</v>
      </c>
      <c r="AC2250" s="195"/>
      <c r="AF2250" s="207"/>
    </row>
    <row r="2251" spans="1:32" s="160" customFormat="1" ht="12" x14ac:dyDescent="0.2">
      <c r="A2251" s="211"/>
      <c r="B2251" s="212"/>
      <c r="C2251" s="1039" t="s">
        <v>459</v>
      </c>
      <c r="D2251" s="1039"/>
      <c r="E2251" s="1039"/>
      <c r="F2251" s="192"/>
      <c r="G2251" s="192"/>
      <c r="H2251" s="192"/>
      <c r="I2251" s="192"/>
      <c r="J2251" s="193"/>
      <c r="K2251" s="192"/>
      <c r="L2251" s="193">
        <v>41.36</v>
      </c>
      <c r="M2251" s="208"/>
      <c r="N2251" s="194"/>
      <c r="V2251" s="189"/>
      <c r="W2251" s="195"/>
      <c r="X2251" s="195"/>
      <c r="AC2251" s="195" t="s">
        <v>459</v>
      </c>
      <c r="AF2251" s="207"/>
    </row>
    <row r="2252" spans="1:32" s="160" customFormat="1" ht="22.5" x14ac:dyDescent="0.2">
      <c r="A2252" s="190" t="s">
        <v>3671</v>
      </c>
      <c r="B2252" s="191" t="s">
        <v>3224</v>
      </c>
      <c r="C2252" s="1039" t="s">
        <v>3225</v>
      </c>
      <c r="D2252" s="1039"/>
      <c r="E2252" s="1039"/>
      <c r="F2252" s="192" t="s">
        <v>411</v>
      </c>
      <c r="G2252" s="192"/>
      <c r="H2252" s="192"/>
      <c r="I2252" s="192" t="s">
        <v>3602</v>
      </c>
      <c r="J2252" s="193">
        <v>1412.5</v>
      </c>
      <c r="K2252" s="192"/>
      <c r="L2252" s="193">
        <v>-0.53</v>
      </c>
      <c r="M2252" s="192"/>
      <c r="N2252" s="194"/>
      <c r="V2252" s="189"/>
      <c r="W2252" s="195"/>
      <c r="X2252" s="195" t="s">
        <v>3225</v>
      </c>
      <c r="AC2252" s="195"/>
      <c r="AF2252" s="207"/>
    </row>
    <row r="2253" spans="1:32" s="160" customFormat="1" ht="12" x14ac:dyDescent="0.2">
      <c r="A2253" s="211"/>
      <c r="B2253" s="212"/>
      <c r="C2253" s="168" t="s">
        <v>462</v>
      </c>
      <c r="D2253" s="213"/>
      <c r="E2253" s="213"/>
      <c r="F2253" s="214"/>
      <c r="G2253" s="214"/>
      <c r="H2253" s="214"/>
      <c r="I2253" s="214"/>
      <c r="J2253" s="215"/>
      <c r="K2253" s="214"/>
      <c r="L2253" s="215"/>
      <c r="M2253" s="216"/>
      <c r="N2253" s="217"/>
      <c r="V2253" s="189"/>
      <c r="W2253" s="195"/>
      <c r="X2253" s="195"/>
      <c r="AC2253" s="195"/>
      <c r="AF2253" s="207"/>
    </row>
    <row r="2254" spans="1:32" s="160" customFormat="1" ht="22.5" x14ac:dyDescent="0.2">
      <c r="A2254" s="190" t="s">
        <v>3672</v>
      </c>
      <c r="B2254" s="191" t="s">
        <v>3221</v>
      </c>
      <c r="C2254" s="1039" t="s">
        <v>3222</v>
      </c>
      <c r="D2254" s="1039"/>
      <c r="E2254" s="1039"/>
      <c r="F2254" s="192" t="s">
        <v>411</v>
      </c>
      <c r="G2254" s="192"/>
      <c r="H2254" s="192"/>
      <c r="I2254" s="192" t="s">
        <v>3603</v>
      </c>
      <c r="J2254" s="193">
        <v>3960</v>
      </c>
      <c r="K2254" s="192"/>
      <c r="L2254" s="193">
        <v>-3.56</v>
      </c>
      <c r="M2254" s="192"/>
      <c r="N2254" s="194"/>
      <c r="V2254" s="189"/>
      <c r="W2254" s="195"/>
      <c r="X2254" s="195" t="s">
        <v>3222</v>
      </c>
      <c r="AC2254" s="195"/>
      <c r="AF2254" s="207"/>
    </row>
    <row r="2255" spans="1:32" s="160" customFormat="1" ht="12" x14ac:dyDescent="0.2">
      <c r="A2255" s="211"/>
      <c r="B2255" s="212"/>
      <c r="C2255" s="168" t="s">
        <v>462</v>
      </c>
      <c r="D2255" s="213"/>
      <c r="E2255" s="213"/>
      <c r="F2255" s="214"/>
      <c r="G2255" s="214"/>
      <c r="H2255" s="214"/>
      <c r="I2255" s="214"/>
      <c r="J2255" s="215"/>
      <c r="K2255" s="214"/>
      <c r="L2255" s="215"/>
      <c r="M2255" s="216"/>
      <c r="N2255" s="217"/>
      <c r="V2255" s="189"/>
      <c r="W2255" s="195"/>
      <c r="X2255" s="195"/>
      <c r="AC2255" s="195"/>
      <c r="AF2255" s="207"/>
    </row>
    <row r="2256" spans="1:32" s="160" customFormat="1" ht="22.5" x14ac:dyDescent="0.2">
      <c r="A2256" s="190" t="s">
        <v>3673</v>
      </c>
      <c r="B2256" s="191" t="s">
        <v>3218</v>
      </c>
      <c r="C2256" s="1039" t="s">
        <v>3219</v>
      </c>
      <c r="D2256" s="1039"/>
      <c r="E2256" s="1039"/>
      <c r="F2256" s="192" t="s">
        <v>411</v>
      </c>
      <c r="G2256" s="192"/>
      <c r="H2256" s="192"/>
      <c r="I2256" s="192" t="s">
        <v>3604</v>
      </c>
      <c r="J2256" s="193">
        <v>7590</v>
      </c>
      <c r="K2256" s="192"/>
      <c r="L2256" s="193">
        <v>-10.7</v>
      </c>
      <c r="M2256" s="192"/>
      <c r="N2256" s="194"/>
      <c r="V2256" s="189"/>
      <c r="W2256" s="195"/>
      <c r="X2256" s="195" t="s">
        <v>3219</v>
      </c>
      <c r="AC2256" s="195"/>
      <c r="AF2256" s="207"/>
    </row>
    <row r="2257" spans="1:32" s="160" customFormat="1" ht="12" x14ac:dyDescent="0.2">
      <c r="A2257" s="211"/>
      <c r="B2257" s="212"/>
      <c r="C2257" s="168" t="s">
        <v>462</v>
      </c>
      <c r="D2257" s="213"/>
      <c r="E2257" s="213"/>
      <c r="F2257" s="214"/>
      <c r="G2257" s="214"/>
      <c r="H2257" s="214"/>
      <c r="I2257" s="214"/>
      <c r="J2257" s="215"/>
      <c r="K2257" s="214"/>
      <c r="L2257" s="215"/>
      <c r="M2257" s="216"/>
      <c r="N2257" s="217"/>
      <c r="V2257" s="189"/>
      <c r="W2257" s="195"/>
      <c r="X2257" s="195"/>
      <c r="AC2257" s="195"/>
      <c r="AF2257" s="207"/>
    </row>
    <row r="2258" spans="1:32" s="160" customFormat="1" ht="12" x14ac:dyDescent="0.2">
      <c r="A2258" s="190" t="s">
        <v>3674</v>
      </c>
      <c r="B2258" s="191" t="s">
        <v>3214</v>
      </c>
      <c r="C2258" s="1039" t="s">
        <v>3215</v>
      </c>
      <c r="D2258" s="1039"/>
      <c r="E2258" s="1039"/>
      <c r="F2258" s="192" t="s">
        <v>411</v>
      </c>
      <c r="G2258" s="192"/>
      <c r="H2258" s="192"/>
      <c r="I2258" s="192" t="s">
        <v>3605</v>
      </c>
      <c r="J2258" s="193">
        <v>9550.01</v>
      </c>
      <c r="K2258" s="192"/>
      <c r="L2258" s="193">
        <v>-0.36</v>
      </c>
      <c r="M2258" s="192"/>
      <c r="N2258" s="194"/>
      <c r="V2258" s="189"/>
      <c r="W2258" s="195"/>
      <c r="X2258" s="195" t="s">
        <v>3215</v>
      </c>
      <c r="AC2258" s="195"/>
      <c r="AF2258" s="207"/>
    </row>
    <row r="2259" spans="1:32" s="160" customFormat="1" ht="12" x14ac:dyDescent="0.2">
      <c r="A2259" s="211"/>
      <c r="B2259" s="212"/>
      <c r="C2259" s="168" t="s">
        <v>462</v>
      </c>
      <c r="D2259" s="213"/>
      <c r="E2259" s="213"/>
      <c r="F2259" s="214"/>
      <c r="G2259" s="214"/>
      <c r="H2259" s="214"/>
      <c r="I2259" s="214"/>
      <c r="J2259" s="215"/>
      <c r="K2259" s="214"/>
      <c r="L2259" s="215"/>
      <c r="M2259" s="216"/>
      <c r="N2259" s="217"/>
      <c r="V2259" s="189"/>
      <c r="W2259" s="195"/>
      <c r="X2259" s="195"/>
      <c r="AC2259" s="195"/>
      <c r="AF2259" s="207"/>
    </row>
    <row r="2260" spans="1:32" s="160" customFormat="1" ht="22.5" x14ac:dyDescent="0.2">
      <c r="A2260" s="190" t="s">
        <v>3675</v>
      </c>
      <c r="B2260" s="191" t="s">
        <v>3227</v>
      </c>
      <c r="C2260" s="1039" t="s">
        <v>3228</v>
      </c>
      <c r="D2260" s="1039"/>
      <c r="E2260" s="1039"/>
      <c r="F2260" s="192" t="s">
        <v>347</v>
      </c>
      <c r="G2260" s="192"/>
      <c r="H2260" s="192"/>
      <c r="I2260" s="192" t="s">
        <v>437</v>
      </c>
      <c r="J2260" s="193">
        <v>50.01</v>
      </c>
      <c r="K2260" s="192"/>
      <c r="L2260" s="193">
        <v>150.03</v>
      </c>
      <c r="M2260" s="192"/>
      <c r="N2260" s="194"/>
      <c r="V2260" s="189"/>
      <c r="W2260" s="195"/>
      <c r="X2260" s="195" t="s">
        <v>3228</v>
      </c>
      <c r="AC2260" s="195"/>
      <c r="AF2260" s="207"/>
    </row>
    <row r="2261" spans="1:32" s="160" customFormat="1" ht="12" x14ac:dyDescent="0.2">
      <c r="A2261" s="211"/>
      <c r="B2261" s="212"/>
      <c r="C2261" s="168" t="s">
        <v>462</v>
      </c>
      <c r="D2261" s="213"/>
      <c r="E2261" s="213"/>
      <c r="F2261" s="214"/>
      <c r="G2261" s="214"/>
      <c r="H2261" s="214"/>
      <c r="I2261" s="214"/>
      <c r="J2261" s="215"/>
      <c r="K2261" s="214"/>
      <c r="L2261" s="215"/>
      <c r="M2261" s="216"/>
      <c r="N2261" s="217"/>
      <c r="V2261" s="189"/>
      <c r="W2261" s="195"/>
      <c r="X2261" s="195"/>
      <c r="AC2261" s="195"/>
      <c r="AF2261" s="207"/>
    </row>
    <row r="2262" spans="1:32" s="160" customFormat="1" ht="33.75" x14ac:dyDescent="0.2">
      <c r="A2262" s="190" t="s">
        <v>3676</v>
      </c>
      <c r="B2262" s="191" t="s">
        <v>3572</v>
      </c>
      <c r="C2262" s="1039" t="s">
        <v>3573</v>
      </c>
      <c r="D2262" s="1039"/>
      <c r="E2262" s="1039"/>
      <c r="F2262" s="192" t="s">
        <v>1017</v>
      </c>
      <c r="G2262" s="192"/>
      <c r="H2262" s="192"/>
      <c r="I2262" s="192" t="s">
        <v>423</v>
      </c>
      <c r="J2262" s="193"/>
      <c r="K2262" s="192"/>
      <c r="L2262" s="193"/>
      <c r="M2262" s="192"/>
      <c r="N2262" s="194"/>
      <c r="V2262" s="189"/>
      <c r="W2262" s="195"/>
      <c r="X2262" s="195" t="s">
        <v>3573</v>
      </c>
      <c r="AC2262" s="195"/>
      <c r="AF2262" s="207"/>
    </row>
    <row r="2263" spans="1:32" s="160" customFormat="1" ht="33.75" x14ac:dyDescent="0.2">
      <c r="A2263" s="198"/>
      <c r="B2263" s="199" t="s">
        <v>430</v>
      </c>
      <c r="C2263" s="1037" t="s">
        <v>431</v>
      </c>
      <c r="D2263" s="1037"/>
      <c r="E2263" s="1037"/>
      <c r="F2263" s="1037"/>
      <c r="G2263" s="1037"/>
      <c r="H2263" s="1037"/>
      <c r="I2263" s="1037"/>
      <c r="J2263" s="1037"/>
      <c r="K2263" s="1037"/>
      <c r="L2263" s="1037"/>
      <c r="M2263" s="1037"/>
      <c r="N2263" s="1046"/>
      <c r="V2263" s="189"/>
      <c r="W2263" s="195"/>
      <c r="X2263" s="195"/>
      <c r="Y2263" s="163" t="s">
        <v>431</v>
      </c>
      <c r="AC2263" s="195"/>
      <c r="AF2263" s="207"/>
    </row>
    <row r="2264" spans="1:32" s="160" customFormat="1" ht="12" x14ac:dyDescent="0.2">
      <c r="A2264" s="198"/>
      <c r="B2264" s="199" t="s">
        <v>3134</v>
      </c>
      <c r="C2264" s="1037" t="s">
        <v>3135</v>
      </c>
      <c r="D2264" s="1037"/>
      <c r="E2264" s="1037"/>
      <c r="F2264" s="1037"/>
      <c r="G2264" s="1037"/>
      <c r="H2264" s="1037"/>
      <c r="I2264" s="1037"/>
      <c r="J2264" s="1037"/>
      <c r="K2264" s="1037"/>
      <c r="L2264" s="1037"/>
      <c r="M2264" s="1037"/>
      <c r="N2264" s="1046"/>
      <c r="V2264" s="189"/>
      <c r="W2264" s="195"/>
      <c r="X2264" s="195"/>
      <c r="Y2264" s="163" t="s">
        <v>3135</v>
      </c>
      <c r="AC2264" s="195"/>
      <c r="AF2264" s="207"/>
    </row>
    <row r="2265" spans="1:32" s="160" customFormat="1" ht="12" x14ac:dyDescent="0.2">
      <c r="A2265" s="200"/>
      <c r="B2265" s="199" t="s">
        <v>423</v>
      </c>
      <c r="C2265" s="1037" t="s">
        <v>432</v>
      </c>
      <c r="D2265" s="1037"/>
      <c r="E2265" s="1037"/>
      <c r="F2265" s="201"/>
      <c r="G2265" s="201"/>
      <c r="H2265" s="201"/>
      <c r="I2265" s="201"/>
      <c r="J2265" s="202">
        <v>3.3</v>
      </c>
      <c r="K2265" s="201" t="s">
        <v>3136</v>
      </c>
      <c r="L2265" s="202">
        <v>4.33</v>
      </c>
      <c r="M2265" s="201"/>
      <c r="N2265" s="203"/>
      <c r="V2265" s="189"/>
      <c r="W2265" s="195"/>
      <c r="X2265" s="195"/>
      <c r="Z2265" s="163" t="s">
        <v>432</v>
      </c>
      <c r="AC2265" s="195"/>
      <c r="AF2265" s="207"/>
    </row>
    <row r="2266" spans="1:32" s="160" customFormat="1" ht="12" x14ac:dyDescent="0.2">
      <c r="A2266" s="200"/>
      <c r="B2266" s="199" t="s">
        <v>434</v>
      </c>
      <c r="C2266" s="1037" t="s">
        <v>435</v>
      </c>
      <c r="D2266" s="1037"/>
      <c r="E2266" s="1037"/>
      <c r="F2266" s="201"/>
      <c r="G2266" s="201"/>
      <c r="H2266" s="201"/>
      <c r="I2266" s="201"/>
      <c r="J2266" s="202">
        <v>1.35</v>
      </c>
      <c r="K2266" s="201" t="s">
        <v>3136</v>
      </c>
      <c r="L2266" s="202">
        <v>1.77</v>
      </c>
      <c r="M2266" s="201"/>
      <c r="N2266" s="203"/>
      <c r="V2266" s="189"/>
      <c r="W2266" s="195"/>
      <c r="X2266" s="195"/>
      <c r="Z2266" s="163" t="s">
        <v>435</v>
      </c>
      <c r="AC2266" s="195"/>
      <c r="AF2266" s="207"/>
    </row>
    <row r="2267" spans="1:32" s="160" customFormat="1" ht="12" x14ac:dyDescent="0.2">
      <c r="A2267" s="200"/>
      <c r="B2267" s="199" t="s">
        <v>437</v>
      </c>
      <c r="C2267" s="1037" t="s">
        <v>438</v>
      </c>
      <c r="D2267" s="1037"/>
      <c r="E2267" s="1037"/>
      <c r="F2267" s="201"/>
      <c r="G2267" s="201"/>
      <c r="H2267" s="201"/>
      <c r="I2267" s="201"/>
      <c r="J2267" s="202">
        <v>0.12</v>
      </c>
      <c r="K2267" s="201" t="s">
        <v>3136</v>
      </c>
      <c r="L2267" s="202">
        <v>0.16</v>
      </c>
      <c r="M2267" s="201"/>
      <c r="N2267" s="203"/>
      <c r="V2267" s="189"/>
      <c r="W2267" s="195"/>
      <c r="X2267" s="195"/>
      <c r="Z2267" s="163" t="s">
        <v>438</v>
      </c>
      <c r="AC2267" s="195"/>
      <c r="AF2267" s="207"/>
    </row>
    <row r="2268" spans="1:32" s="160" customFormat="1" ht="12" x14ac:dyDescent="0.2">
      <c r="A2268" s="200"/>
      <c r="B2268" s="199" t="s">
        <v>439</v>
      </c>
      <c r="C2268" s="1037" t="s">
        <v>440</v>
      </c>
      <c r="D2268" s="1037"/>
      <c r="E2268" s="1037"/>
      <c r="F2268" s="201"/>
      <c r="G2268" s="201"/>
      <c r="H2268" s="201"/>
      <c r="I2268" s="201"/>
      <c r="J2268" s="202">
        <v>2.04</v>
      </c>
      <c r="K2268" s="201"/>
      <c r="L2268" s="202">
        <v>2.04</v>
      </c>
      <c r="M2268" s="201"/>
      <c r="N2268" s="203"/>
      <c r="V2268" s="189"/>
      <c r="W2268" s="195"/>
      <c r="X2268" s="195"/>
      <c r="Z2268" s="163" t="s">
        <v>440</v>
      </c>
      <c r="AC2268" s="195"/>
      <c r="AF2268" s="207"/>
    </row>
    <row r="2269" spans="1:32" s="160" customFormat="1" ht="12" x14ac:dyDescent="0.2">
      <c r="A2269" s="196"/>
      <c r="B2269" s="204" t="s">
        <v>3161</v>
      </c>
      <c r="C2269" s="1048" t="s">
        <v>2532</v>
      </c>
      <c r="D2269" s="1048"/>
      <c r="E2269" s="1048"/>
      <c r="F2269" s="205" t="s">
        <v>488</v>
      </c>
      <c r="G2269" s="205" t="s">
        <v>489</v>
      </c>
      <c r="H2269" s="205"/>
      <c r="I2269" s="205" t="s">
        <v>489</v>
      </c>
      <c r="J2269" s="199"/>
      <c r="K2269" s="201"/>
      <c r="L2269" s="202"/>
      <c r="M2269" s="201"/>
      <c r="N2269" s="206"/>
      <c r="V2269" s="189"/>
      <c r="W2269" s="195"/>
      <c r="X2269" s="195"/>
      <c r="AC2269" s="195"/>
      <c r="AF2269" s="207" t="s">
        <v>2532</v>
      </c>
    </row>
    <row r="2270" spans="1:32" s="160" customFormat="1" ht="22.5" x14ac:dyDescent="0.2">
      <c r="A2270" s="196"/>
      <c r="B2270" s="204" t="s">
        <v>3356</v>
      </c>
      <c r="C2270" s="1048" t="s">
        <v>3357</v>
      </c>
      <c r="D2270" s="1048"/>
      <c r="E2270" s="1048"/>
      <c r="F2270" s="205" t="s">
        <v>1017</v>
      </c>
      <c r="G2270" s="205" t="s">
        <v>423</v>
      </c>
      <c r="H2270" s="205"/>
      <c r="I2270" s="205" t="s">
        <v>423</v>
      </c>
      <c r="J2270" s="199"/>
      <c r="K2270" s="201"/>
      <c r="L2270" s="202"/>
      <c r="M2270" s="201"/>
      <c r="N2270" s="206"/>
      <c r="V2270" s="189"/>
      <c r="W2270" s="195"/>
      <c r="X2270" s="195"/>
      <c r="AC2270" s="195"/>
      <c r="AF2270" s="207" t="s">
        <v>3357</v>
      </c>
    </row>
    <row r="2271" spans="1:32" s="160" customFormat="1" ht="12" x14ac:dyDescent="0.2">
      <c r="A2271" s="200"/>
      <c r="B2271" s="199"/>
      <c r="C2271" s="1037" t="s">
        <v>443</v>
      </c>
      <c r="D2271" s="1037"/>
      <c r="E2271" s="1037"/>
      <c r="F2271" s="201" t="s">
        <v>444</v>
      </c>
      <c r="G2271" s="201" t="s">
        <v>850</v>
      </c>
      <c r="H2271" s="201" t="s">
        <v>3136</v>
      </c>
      <c r="I2271" s="201" t="s">
        <v>3467</v>
      </c>
      <c r="J2271" s="202"/>
      <c r="K2271" s="201"/>
      <c r="L2271" s="202"/>
      <c r="M2271" s="201"/>
      <c r="N2271" s="203"/>
      <c r="V2271" s="189"/>
      <c r="W2271" s="195"/>
      <c r="X2271" s="195"/>
      <c r="AA2271" s="163" t="s">
        <v>443</v>
      </c>
      <c r="AC2271" s="195"/>
      <c r="AF2271" s="207"/>
    </row>
    <row r="2272" spans="1:32" s="160" customFormat="1" ht="12" x14ac:dyDescent="0.2">
      <c r="A2272" s="200"/>
      <c r="B2272" s="199"/>
      <c r="C2272" s="1037" t="s">
        <v>447</v>
      </c>
      <c r="D2272" s="1037"/>
      <c r="E2272" s="1037"/>
      <c r="F2272" s="201" t="s">
        <v>444</v>
      </c>
      <c r="G2272" s="201" t="s">
        <v>2649</v>
      </c>
      <c r="H2272" s="201" t="s">
        <v>3136</v>
      </c>
      <c r="I2272" s="201" t="s">
        <v>3297</v>
      </c>
      <c r="J2272" s="202"/>
      <c r="K2272" s="201"/>
      <c r="L2272" s="202"/>
      <c r="M2272" s="201"/>
      <c r="N2272" s="203"/>
      <c r="V2272" s="189"/>
      <c r="W2272" s="195"/>
      <c r="X2272" s="195"/>
      <c r="AA2272" s="163" t="s">
        <v>447</v>
      </c>
      <c r="AC2272" s="195"/>
      <c r="AF2272" s="207"/>
    </row>
    <row r="2273" spans="1:32" s="160" customFormat="1" ht="12" x14ac:dyDescent="0.2">
      <c r="A2273" s="200"/>
      <c r="B2273" s="199"/>
      <c r="C2273" s="1047" t="s">
        <v>450</v>
      </c>
      <c r="D2273" s="1047"/>
      <c r="E2273" s="1047"/>
      <c r="F2273" s="208"/>
      <c r="G2273" s="208"/>
      <c r="H2273" s="208"/>
      <c r="I2273" s="208"/>
      <c r="J2273" s="209">
        <v>6.69</v>
      </c>
      <c r="K2273" s="208"/>
      <c r="L2273" s="209">
        <v>8.14</v>
      </c>
      <c r="M2273" s="208"/>
      <c r="N2273" s="210"/>
      <c r="V2273" s="189"/>
      <c r="W2273" s="195"/>
      <c r="X2273" s="195"/>
      <c r="AB2273" s="163" t="s">
        <v>450</v>
      </c>
      <c r="AC2273" s="195"/>
      <c r="AF2273" s="207"/>
    </row>
    <row r="2274" spans="1:32" s="160" customFormat="1" ht="12" x14ac:dyDescent="0.2">
      <c r="A2274" s="200"/>
      <c r="B2274" s="199"/>
      <c r="C2274" s="1037" t="s">
        <v>451</v>
      </c>
      <c r="D2274" s="1037"/>
      <c r="E2274" s="1037"/>
      <c r="F2274" s="201"/>
      <c r="G2274" s="201"/>
      <c r="H2274" s="201"/>
      <c r="I2274" s="201"/>
      <c r="J2274" s="202"/>
      <c r="K2274" s="201"/>
      <c r="L2274" s="202">
        <v>4.49</v>
      </c>
      <c r="M2274" s="201"/>
      <c r="N2274" s="203"/>
      <c r="V2274" s="189"/>
      <c r="W2274" s="195"/>
      <c r="X2274" s="195"/>
      <c r="AA2274" s="163" t="s">
        <v>451</v>
      </c>
      <c r="AC2274" s="195"/>
      <c r="AF2274" s="207"/>
    </row>
    <row r="2275" spans="1:32" s="160" customFormat="1" ht="45" x14ac:dyDescent="0.2">
      <c r="A2275" s="200"/>
      <c r="B2275" s="199" t="s">
        <v>2540</v>
      </c>
      <c r="C2275" s="1037" t="s">
        <v>2541</v>
      </c>
      <c r="D2275" s="1037"/>
      <c r="E2275" s="1037"/>
      <c r="F2275" s="201" t="s">
        <v>454</v>
      </c>
      <c r="G2275" s="201" t="s">
        <v>1241</v>
      </c>
      <c r="H2275" s="201"/>
      <c r="I2275" s="201" t="s">
        <v>1241</v>
      </c>
      <c r="J2275" s="202"/>
      <c r="K2275" s="201"/>
      <c r="L2275" s="202">
        <v>5.43</v>
      </c>
      <c r="M2275" s="201"/>
      <c r="N2275" s="203"/>
      <c r="V2275" s="189"/>
      <c r="W2275" s="195"/>
      <c r="X2275" s="195"/>
      <c r="AA2275" s="163" t="s">
        <v>2541</v>
      </c>
      <c r="AC2275" s="195"/>
      <c r="AF2275" s="207"/>
    </row>
    <row r="2276" spans="1:32" s="160" customFormat="1" ht="45" x14ac:dyDescent="0.2">
      <c r="A2276" s="200"/>
      <c r="B2276" s="199" t="s">
        <v>2542</v>
      </c>
      <c r="C2276" s="1037" t="s">
        <v>2543</v>
      </c>
      <c r="D2276" s="1037"/>
      <c r="E2276" s="1037"/>
      <c r="F2276" s="201" t="s">
        <v>454</v>
      </c>
      <c r="G2276" s="201" t="s">
        <v>974</v>
      </c>
      <c r="H2276" s="201"/>
      <c r="I2276" s="201" t="s">
        <v>974</v>
      </c>
      <c r="J2276" s="202"/>
      <c r="K2276" s="201"/>
      <c r="L2276" s="202">
        <v>3.23</v>
      </c>
      <c r="M2276" s="201"/>
      <c r="N2276" s="203"/>
      <c r="V2276" s="189"/>
      <c r="W2276" s="195"/>
      <c r="X2276" s="195"/>
      <c r="AA2276" s="163" t="s">
        <v>2543</v>
      </c>
      <c r="AC2276" s="195"/>
      <c r="AF2276" s="207"/>
    </row>
    <row r="2277" spans="1:32" s="160" customFormat="1" ht="12" x14ac:dyDescent="0.2">
      <c r="A2277" s="211"/>
      <c r="B2277" s="212"/>
      <c r="C2277" s="1039" t="s">
        <v>459</v>
      </c>
      <c r="D2277" s="1039"/>
      <c r="E2277" s="1039"/>
      <c r="F2277" s="192"/>
      <c r="G2277" s="192"/>
      <c r="H2277" s="192"/>
      <c r="I2277" s="192"/>
      <c r="J2277" s="193"/>
      <c r="K2277" s="192"/>
      <c r="L2277" s="193">
        <v>16.8</v>
      </c>
      <c r="M2277" s="208"/>
      <c r="N2277" s="194"/>
      <c r="V2277" s="189"/>
      <c r="W2277" s="195"/>
      <c r="X2277" s="195"/>
      <c r="AC2277" s="195" t="s">
        <v>459</v>
      </c>
      <c r="AF2277" s="207"/>
    </row>
    <row r="2278" spans="1:32" s="160" customFormat="1" ht="33.75" x14ac:dyDescent="0.2">
      <c r="A2278" s="190" t="s">
        <v>3677</v>
      </c>
      <c r="B2278" s="191" t="s">
        <v>3574</v>
      </c>
      <c r="C2278" s="1039" t="s">
        <v>3575</v>
      </c>
      <c r="D2278" s="1039"/>
      <c r="E2278" s="1039"/>
      <c r="F2278" s="192" t="s">
        <v>1017</v>
      </c>
      <c r="G2278" s="192"/>
      <c r="H2278" s="192"/>
      <c r="I2278" s="192" t="s">
        <v>423</v>
      </c>
      <c r="J2278" s="193">
        <v>68.099999999999994</v>
      </c>
      <c r="K2278" s="192"/>
      <c r="L2278" s="193">
        <v>68.099999999999994</v>
      </c>
      <c r="M2278" s="192"/>
      <c r="N2278" s="194"/>
      <c r="V2278" s="189"/>
      <c r="W2278" s="195"/>
      <c r="X2278" s="195" t="s">
        <v>3575</v>
      </c>
      <c r="AC2278" s="195"/>
      <c r="AF2278" s="207"/>
    </row>
    <row r="2279" spans="1:32" s="160" customFormat="1" ht="12" x14ac:dyDescent="0.2">
      <c r="A2279" s="211"/>
      <c r="B2279" s="212"/>
      <c r="C2279" s="168" t="s">
        <v>462</v>
      </c>
      <c r="D2279" s="213"/>
      <c r="E2279" s="213"/>
      <c r="F2279" s="214"/>
      <c r="G2279" s="214"/>
      <c r="H2279" s="214"/>
      <c r="I2279" s="214"/>
      <c r="J2279" s="215"/>
      <c r="K2279" s="214"/>
      <c r="L2279" s="215"/>
      <c r="M2279" s="216"/>
      <c r="N2279" s="217"/>
      <c r="V2279" s="189"/>
      <c r="W2279" s="195"/>
      <c r="X2279" s="195"/>
      <c r="AC2279" s="195"/>
      <c r="AF2279" s="207"/>
    </row>
    <row r="2280" spans="1:32" s="160" customFormat="1" ht="12" x14ac:dyDescent="0.2">
      <c r="A2280" s="1040" t="s">
        <v>3678</v>
      </c>
      <c r="B2280" s="1041"/>
      <c r="C2280" s="1041"/>
      <c r="D2280" s="1041"/>
      <c r="E2280" s="1041"/>
      <c r="F2280" s="1041"/>
      <c r="G2280" s="1041"/>
      <c r="H2280" s="1041"/>
      <c r="I2280" s="1041"/>
      <c r="J2280" s="1041"/>
      <c r="K2280" s="1041"/>
      <c r="L2280" s="1041"/>
      <c r="M2280" s="1041"/>
      <c r="N2280" s="1042"/>
      <c r="V2280" s="189"/>
      <c r="W2280" s="195" t="s">
        <v>3678</v>
      </c>
      <c r="X2280" s="195"/>
      <c r="AC2280" s="195"/>
      <c r="AF2280" s="207"/>
    </row>
    <row r="2281" spans="1:32" s="160" customFormat="1" ht="12" x14ac:dyDescent="0.2">
      <c r="A2281" s="1040" t="s">
        <v>3610</v>
      </c>
      <c r="B2281" s="1041"/>
      <c r="C2281" s="1041"/>
      <c r="D2281" s="1041"/>
      <c r="E2281" s="1041"/>
      <c r="F2281" s="1041"/>
      <c r="G2281" s="1041"/>
      <c r="H2281" s="1041"/>
      <c r="I2281" s="1041"/>
      <c r="J2281" s="1041"/>
      <c r="K2281" s="1041"/>
      <c r="L2281" s="1041"/>
      <c r="M2281" s="1041"/>
      <c r="N2281" s="1042"/>
      <c r="V2281" s="189"/>
      <c r="W2281" s="195" t="s">
        <v>3610</v>
      </c>
      <c r="X2281" s="195"/>
      <c r="AC2281" s="195"/>
      <c r="AF2281" s="207"/>
    </row>
    <row r="2282" spans="1:32" s="160" customFormat="1" ht="45" x14ac:dyDescent="0.2">
      <c r="A2282" s="190" t="s">
        <v>3679</v>
      </c>
      <c r="B2282" s="191" t="s">
        <v>3394</v>
      </c>
      <c r="C2282" s="1039" t="s">
        <v>3611</v>
      </c>
      <c r="D2282" s="1039"/>
      <c r="E2282" s="1039"/>
      <c r="F2282" s="192" t="s">
        <v>1017</v>
      </c>
      <c r="G2282" s="192"/>
      <c r="H2282" s="192"/>
      <c r="I2282" s="192" t="s">
        <v>423</v>
      </c>
      <c r="J2282" s="193"/>
      <c r="K2282" s="192"/>
      <c r="L2282" s="193"/>
      <c r="M2282" s="192"/>
      <c r="N2282" s="194"/>
      <c r="V2282" s="189"/>
      <c r="W2282" s="195"/>
      <c r="X2282" s="195" t="s">
        <v>3611</v>
      </c>
      <c r="AC2282" s="195"/>
      <c r="AF2282" s="207"/>
    </row>
    <row r="2283" spans="1:32" s="160" customFormat="1" ht="33.75" x14ac:dyDescent="0.2">
      <c r="A2283" s="198"/>
      <c r="B2283" s="199" t="s">
        <v>430</v>
      </c>
      <c r="C2283" s="1037" t="s">
        <v>431</v>
      </c>
      <c r="D2283" s="1037"/>
      <c r="E2283" s="1037"/>
      <c r="F2283" s="1037"/>
      <c r="G2283" s="1037"/>
      <c r="H2283" s="1037"/>
      <c r="I2283" s="1037"/>
      <c r="J2283" s="1037"/>
      <c r="K2283" s="1037"/>
      <c r="L2283" s="1037"/>
      <c r="M2283" s="1037"/>
      <c r="N2283" s="1046"/>
      <c r="V2283" s="189"/>
      <c r="W2283" s="195"/>
      <c r="X2283" s="195"/>
      <c r="Y2283" s="163" t="s">
        <v>431</v>
      </c>
      <c r="AC2283" s="195"/>
      <c r="AF2283" s="207"/>
    </row>
    <row r="2284" spans="1:32" s="160" customFormat="1" ht="12" x14ac:dyDescent="0.2">
      <c r="A2284" s="198"/>
      <c r="B2284" s="199" t="s">
        <v>3134</v>
      </c>
      <c r="C2284" s="1037" t="s">
        <v>3135</v>
      </c>
      <c r="D2284" s="1037"/>
      <c r="E2284" s="1037"/>
      <c r="F2284" s="1037"/>
      <c r="G2284" s="1037"/>
      <c r="H2284" s="1037"/>
      <c r="I2284" s="1037"/>
      <c r="J2284" s="1037"/>
      <c r="K2284" s="1037"/>
      <c r="L2284" s="1037"/>
      <c r="M2284" s="1037"/>
      <c r="N2284" s="1046"/>
      <c r="V2284" s="189"/>
      <c r="W2284" s="195"/>
      <c r="X2284" s="195"/>
      <c r="Y2284" s="163" t="s">
        <v>3135</v>
      </c>
      <c r="AC2284" s="195"/>
      <c r="AF2284" s="207"/>
    </row>
    <row r="2285" spans="1:32" s="160" customFormat="1" ht="12" x14ac:dyDescent="0.2">
      <c r="A2285" s="200"/>
      <c r="B2285" s="199" t="s">
        <v>423</v>
      </c>
      <c r="C2285" s="1037" t="s">
        <v>432</v>
      </c>
      <c r="D2285" s="1037"/>
      <c r="E2285" s="1037"/>
      <c r="F2285" s="201"/>
      <c r="G2285" s="201"/>
      <c r="H2285" s="201"/>
      <c r="I2285" s="201"/>
      <c r="J2285" s="202">
        <v>35.11</v>
      </c>
      <c r="K2285" s="201" t="s">
        <v>3136</v>
      </c>
      <c r="L2285" s="202">
        <v>46.08</v>
      </c>
      <c r="M2285" s="201"/>
      <c r="N2285" s="203"/>
      <c r="V2285" s="189"/>
      <c r="W2285" s="195"/>
      <c r="X2285" s="195"/>
      <c r="Z2285" s="163" t="s">
        <v>432</v>
      </c>
      <c r="AC2285" s="195"/>
      <c r="AF2285" s="207"/>
    </row>
    <row r="2286" spans="1:32" s="160" customFormat="1" ht="12" x14ac:dyDescent="0.2">
      <c r="A2286" s="200"/>
      <c r="B2286" s="199" t="s">
        <v>434</v>
      </c>
      <c r="C2286" s="1037" t="s">
        <v>435</v>
      </c>
      <c r="D2286" s="1037"/>
      <c r="E2286" s="1037"/>
      <c r="F2286" s="201"/>
      <c r="G2286" s="201"/>
      <c r="H2286" s="201"/>
      <c r="I2286" s="201"/>
      <c r="J2286" s="202">
        <v>6.62</v>
      </c>
      <c r="K2286" s="201" t="s">
        <v>3136</v>
      </c>
      <c r="L2286" s="202">
        <v>8.69</v>
      </c>
      <c r="M2286" s="201"/>
      <c r="N2286" s="203"/>
      <c r="V2286" s="189"/>
      <c r="W2286" s="195"/>
      <c r="X2286" s="195"/>
      <c r="Z2286" s="163" t="s">
        <v>435</v>
      </c>
      <c r="AC2286" s="195"/>
      <c r="AF2286" s="207"/>
    </row>
    <row r="2287" spans="1:32" s="160" customFormat="1" ht="12" x14ac:dyDescent="0.2">
      <c r="A2287" s="200"/>
      <c r="B2287" s="199" t="s">
        <v>437</v>
      </c>
      <c r="C2287" s="1037" t="s">
        <v>438</v>
      </c>
      <c r="D2287" s="1037"/>
      <c r="E2287" s="1037"/>
      <c r="F2287" s="201"/>
      <c r="G2287" s="201"/>
      <c r="H2287" s="201"/>
      <c r="I2287" s="201"/>
      <c r="J2287" s="202">
        <v>0.6</v>
      </c>
      <c r="K2287" s="201" t="s">
        <v>3136</v>
      </c>
      <c r="L2287" s="202">
        <v>0.79</v>
      </c>
      <c r="M2287" s="201"/>
      <c r="N2287" s="203"/>
      <c r="V2287" s="189"/>
      <c r="W2287" s="195"/>
      <c r="X2287" s="195"/>
      <c r="Z2287" s="163" t="s">
        <v>438</v>
      </c>
      <c r="AC2287" s="195"/>
      <c r="AF2287" s="207"/>
    </row>
    <row r="2288" spans="1:32" s="160" customFormat="1" ht="12" x14ac:dyDescent="0.2">
      <c r="A2288" s="200"/>
      <c r="B2288" s="199" t="s">
        <v>439</v>
      </c>
      <c r="C2288" s="1037" t="s">
        <v>440</v>
      </c>
      <c r="D2288" s="1037"/>
      <c r="E2288" s="1037"/>
      <c r="F2288" s="201"/>
      <c r="G2288" s="201"/>
      <c r="H2288" s="201"/>
      <c r="I2288" s="201"/>
      <c r="J2288" s="202">
        <v>2.0299999999999998</v>
      </c>
      <c r="K2288" s="201"/>
      <c r="L2288" s="202">
        <v>2.0299999999999998</v>
      </c>
      <c r="M2288" s="201"/>
      <c r="N2288" s="203"/>
      <c r="V2288" s="189"/>
      <c r="W2288" s="195"/>
      <c r="X2288" s="195"/>
      <c r="Z2288" s="163" t="s">
        <v>440</v>
      </c>
      <c r="AC2288" s="195"/>
      <c r="AF2288" s="207"/>
    </row>
    <row r="2289" spans="1:32" s="160" customFormat="1" ht="12" x14ac:dyDescent="0.2">
      <c r="A2289" s="200"/>
      <c r="B2289" s="199"/>
      <c r="C2289" s="1037" t="s">
        <v>443</v>
      </c>
      <c r="D2289" s="1037"/>
      <c r="E2289" s="1037"/>
      <c r="F2289" s="201" t="s">
        <v>444</v>
      </c>
      <c r="G2289" s="201" t="s">
        <v>3396</v>
      </c>
      <c r="H2289" s="201" t="s">
        <v>3136</v>
      </c>
      <c r="I2289" s="201" t="s">
        <v>3438</v>
      </c>
      <c r="J2289" s="202"/>
      <c r="K2289" s="201"/>
      <c r="L2289" s="202"/>
      <c r="M2289" s="201"/>
      <c r="N2289" s="203"/>
      <c r="V2289" s="189"/>
      <c r="W2289" s="195"/>
      <c r="X2289" s="195"/>
      <c r="AA2289" s="163" t="s">
        <v>443</v>
      </c>
      <c r="AC2289" s="195"/>
      <c r="AF2289" s="207"/>
    </row>
    <row r="2290" spans="1:32" s="160" customFormat="1" ht="12" x14ac:dyDescent="0.2">
      <c r="A2290" s="200"/>
      <c r="B2290" s="199"/>
      <c r="C2290" s="1037" t="s">
        <v>447</v>
      </c>
      <c r="D2290" s="1037"/>
      <c r="E2290" s="1037"/>
      <c r="F2290" s="201" t="s">
        <v>444</v>
      </c>
      <c r="G2290" s="201" t="s">
        <v>2201</v>
      </c>
      <c r="H2290" s="201" t="s">
        <v>3136</v>
      </c>
      <c r="I2290" s="201" t="s">
        <v>3439</v>
      </c>
      <c r="J2290" s="202"/>
      <c r="K2290" s="201"/>
      <c r="L2290" s="202"/>
      <c r="M2290" s="201"/>
      <c r="N2290" s="203"/>
      <c r="V2290" s="189"/>
      <c r="W2290" s="195"/>
      <c r="X2290" s="195"/>
      <c r="AA2290" s="163" t="s">
        <v>447</v>
      </c>
      <c r="AC2290" s="195"/>
      <c r="AF2290" s="207"/>
    </row>
    <row r="2291" spans="1:32" s="160" customFormat="1" ht="12" x14ac:dyDescent="0.2">
      <c r="A2291" s="200"/>
      <c r="B2291" s="199"/>
      <c r="C2291" s="1047" t="s">
        <v>450</v>
      </c>
      <c r="D2291" s="1047"/>
      <c r="E2291" s="1047"/>
      <c r="F2291" s="208"/>
      <c r="G2291" s="208"/>
      <c r="H2291" s="208"/>
      <c r="I2291" s="208"/>
      <c r="J2291" s="209">
        <v>43.76</v>
      </c>
      <c r="K2291" s="208"/>
      <c r="L2291" s="209">
        <v>56.8</v>
      </c>
      <c r="M2291" s="208"/>
      <c r="N2291" s="210"/>
      <c r="V2291" s="189"/>
      <c r="W2291" s="195"/>
      <c r="X2291" s="195"/>
      <c r="AB2291" s="163" t="s">
        <v>450</v>
      </c>
      <c r="AC2291" s="195"/>
      <c r="AF2291" s="207"/>
    </row>
    <row r="2292" spans="1:32" s="160" customFormat="1" ht="12" x14ac:dyDescent="0.2">
      <c r="A2292" s="200"/>
      <c r="B2292" s="199"/>
      <c r="C2292" s="1037" t="s">
        <v>451</v>
      </c>
      <c r="D2292" s="1037"/>
      <c r="E2292" s="1037"/>
      <c r="F2292" s="201"/>
      <c r="G2292" s="201"/>
      <c r="H2292" s="201"/>
      <c r="I2292" s="201"/>
      <c r="J2292" s="202"/>
      <c r="K2292" s="201"/>
      <c r="L2292" s="202">
        <v>46.87</v>
      </c>
      <c r="M2292" s="201"/>
      <c r="N2292" s="203"/>
      <c r="V2292" s="189"/>
      <c r="W2292" s="195"/>
      <c r="X2292" s="195"/>
      <c r="AA2292" s="163" t="s">
        <v>451</v>
      </c>
      <c r="AC2292" s="195"/>
      <c r="AF2292" s="207"/>
    </row>
    <row r="2293" spans="1:32" s="160" customFormat="1" ht="45" x14ac:dyDescent="0.2">
      <c r="A2293" s="200"/>
      <c r="B2293" s="199" t="s">
        <v>2540</v>
      </c>
      <c r="C2293" s="1037" t="s">
        <v>2541</v>
      </c>
      <c r="D2293" s="1037"/>
      <c r="E2293" s="1037"/>
      <c r="F2293" s="201" t="s">
        <v>454</v>
      </c>
      <c r="G2293" s="201" t="s">
        <v>1241</v>
      </c>
      <c r="H2293" s="201"/>
      <c r="I2293" s="201" t="s">
        <v>1241</v>
      </c>
      <c r="J2293" s="202"/>
      <c r="K2293" s="201"/>
      <c r="L2293" s="202">
        <v>56.71</v>
      </c>
      <c r="M2293" s="201"/>
      <c r="N2293" s="203"/>
      <c r="V2293" s="189"/>
      <c r="W2293" s="195"/>
      <c r="X2293" s="195"/>
      <c r="AA2293" s="163" t="s">
        <v>2541</v>
      </c>
      <c r="AC2293" s="195"/>
      <c r="AF2293" s="207"/>
    </row>
    <row r="2294" spans="1:32" s="160" customFormat="1" ht="45" x14ac:dyDescent="0.2">
      <c r="A2294" s="200"/>
      <c r="B2294" s="199" t="s">
        <v>2542</v>
      </c>
      <c r="C2294" s="1037" t="s">
        <v>2543</v>
      </c>
      <c r="D2294" s="1037"/>
      <c r="E2294" s="1037"/>
      <c r="F2294" s="201" t="s">
        <v>454</v>
      </c>
      <c r="G2294" s="201" t="s">
        <v>974</v>
      </c>
      <c r="H2294" s="201"/>
      <c r="I2294" s="201" t="s">
        <v>974</v>
      </c>
      <c r="J2294" s="202"/>
      <c r="K2294" s="201"/>
      <c r="L2294" s="202">
        <v>33.75</v>
      </c>
      <c r="M2294" s="201"/>
      <c r="N2294" s="203"/>
      <c r="V2294" s="189"/>
      <c r="W2294" s="195"/>
      <c r="X2294" s="195"/>
      <c r="AA2294" s="163" t="s">
        <v>2543</v>
      </c>
      <c r="AC2294" s="195"/>
      <c r="AF2294" s="207"/>
    </row>
    <row r="2295" spans="1:32" s="160" customFormat="1" ht="12" x14ac:dyDescent="0.2">
      <c r="A2295" s="211"/>
      <c r="B2295" s="212"/>
      <c r="C2295" s="1039" t="s">
        <v>459</v>
      </c>
      <c r="D2295" s="1039"/>
      <c r="E2295" s="1039"/>
      <c r="F2295" s="192"/>
      <c r="G2295" s="192"/>
      <c r="H2295" s="192"/>
      <c r="I2295" s="192"/>
      <c r="J2295" s="193"/>
      <c r="K2295" s="192"/>
      <c r="L2295" s="193">
        <v>147.26</v>
      </c>
      <c r="M2295" s="208"/>
      <c r="N2295" s="194"/>
      <c r="V2295" s="189"/>
      <c r="W2295" s="195"/>
      <c r="X2295" s="195"/>
      <c r="AC2295" s="195" t="s">
        <v>459</v>
      </c>
      <c r="AF2295" s="207"/>
    </row>
    <row r="2296" spans="1:32" s="160" customFormat="1" ht="33.75" x14ac:dyDescent="0.2">
      <c r="A2296" s="190" t="s">
        <v>3680</v>
      </c>
      <c r="B2296" s="191" t="s">
        <v>3681</v>
      </c>
      <c r="C2296" s="1039" t="s">
        <v>3682</v>
      </c>
      <c r="D2296" s="1039"/>
      <c r="E2296" s="1039"/>
      <c r="F2296" s="192" t="s">
        <v>1017</v>
      </c>
      <c r="G2296" s="192"/>
      <c r="H2296" s="192"/>
      <c r="I2296" s="192" t="s">
        <v>423</v>
      </c>
      <c r="J2296" s="193">
        <v>13122.25</v>
      </c>
      <c r="K2296" s="192" t="s">
        <v>1361</v>
      </c>
      <c r="L2296" s="193">
        <v>2677.42</v>
      </c>
      <c r="M2296" s="192" t="s">
        <v>1362</v>
      </c>
      <c r="N2296" s="194">
        <v>13280</v>
      </c>
      <c r="V2296" s="189"/>
      <c r="W2296" s="195"/>
      <c r="X2296" s="195" t="s">
        <v>3682</v>
      </c>
      <c r="AC2296" s="195"/>
      <c r="AF2296" s="207"/>
    </row>
    <row r="2297" spans="1:32" s="160" customFormat="1" ht="12" x14ac:dyDescent="0.2">
      <c r="A2297" s="211"/>
      <c r="B2297" s="212"/>
      <c r="C2297" s="168" t="s">
        <v>3039</v>
      </c>
      <c r="D2297" s="213"/>
      <c r="E2297" s="213"/>
      <c r="F2297" s="214"/>
      <c r="G2297" s="214"/>
      <c r="H2297" s="214"/>
      <c r="I2297" s="214"/>
      <c r="J2297" s="215"/>
      <c r="K2297" s="214"/>
      <c r="L2297" s="215"/>
      <c r="M2297" s="216"/>
      <c r="N2297" s="217"/>
      <c r="V2297" s="189"/>
      <c r="W2297" s="195"/>
      <c r="X2297" s="195"/>
      <c r="AC2297" s="195"/>
      <c r="AF2297" s="207"/>
    </row>
    <row r="2298" spans="1:32" s="160" customFormat="1" ht="12" x14ac:dyDescent="0.2">
      <c r="A2298" s="196"/>
      <c r="B2298" s="197"/>
      <c r="C2298" s="1037" t="s">
        <v>3683</v>
      </c>
      <c r="D2298" s="1037"/>
      <c r="E2298" s="1037"/>
      <c r="F2298" s="1037"/>
      <c r="G2298" s="1037"/>
      <c r="H2298" s="1037"/>
      <c r="I2298" s="1037"/>
      <c r="J2298" s="1037"/>
      <c r="K2298" s="1037"/>
      <c r="L2298" s="1037"/>
      <c r="M2298" s="1037"/>
      <c r="N2298" s="1046"/>
      <c r="V2298" s="189"/>
      <c r="W2298" s="195"/>
      <c r="X2298" s="195"/>
      <c r="AC2298" s="195"/>
      <c r="AD2298" s="163" t="s">
        <v>3683</v>
      </c>
      <c r="AF2298" s="207"/>
    </row>
    <row r="2299" spans="1:32" s="160" customFormat="1" ht="22.5" x14ac:dyDescent="0.2">
      <c r="A2299" s="198"/>
      <c r="B2299" s="199" t="s">
        <v>1365</v>
      </c>
      <c r="C2299" s="1037" t="s">
        <v>1366</v>
      </c>
      <c r="D2299" s="1037"/>
      <c r="E2299" s="1037"/>
      <c r="F2299" s="1037"/>
      <c r="G2299" s="1037"/>
      <c r="H2299" s="1037"/>
      <c r="I2299" s="1037"/>
      <c r="J2299" s="1037"/>
      <c r="K2299" s="1037"/>
      <c r="L2299" s="1037"/>
      <c r="M2299" s="1037"/>
      <c r="N2299" s="1046"/>
      <c r="V2299" s="189"/>
      <c r="W2299" s="195"/>
      <c r="X2299" s="195"/>
      <c r="Y2299" s="163" t="s">
        <v>1366</v>
      </c>
      <c r="AC2299" s="195"/>
      <c r="AF2299" s="207"/>
    </row>
    <row r="2300" spans="1:32" s="160" customFormat="1" ht="33.75" x14ac:dyDescent="0.2">
      <c r="A2300" s="190" t="s">
        <v>3684</v>
      </c>
      <c r="B2300" s="191" t="s">
        <v>3444</v>
      </c>
      <c r="C2300" s="1039" t="s">
        <v>3445</v>
      </c>
      <c r="D2300" s="1039"/>
      <c r="E2300" s="1039"/>
      <c r="F2300" s="192" t="s">
        <v>1017</v>
      </c>
      <c r="G2300" s="192"/>
      <c r="H2300" s="192"/>
      <c r="I2300" s="192" t="s">
        <v>434</v>
      </c>
      <c r="J2300" s="193">
        <v>1225.5</v>
      </c>
      <c r="K2300" s="192" t="s">
        <v>566</v>
      </c>
      <c r="L2300" s="193">
        <v>266.52</v>
      </c>
      <c r="M2300" s="192" t="s">
        <v>567</v>
      </c>
      <c r="N2300" s="194">
        <v>2500</v>
      </c>
      <c r="V2300" s="189"/>
      <c r="W2300" s="195"/>
      <c r="X2300" s="195" t="s">
        <v>3445</v>
      </c>
      <c r="AC2300" s="195"/>
      <c r="AF2300" s="207"/>
    </row>
    <row r="2301" spans="1:32" s="160" customFormat="1" ht="12" x14ac:dyDescent="0.2">
      <c r="A2301" s="211"/>
      <c r="B2301" s="212"/>
      <c r="C2301" s="168" t="s">
        <v>462</v>
      </c>
      <c r="D2301" s="213"/>
      <c r="E2301" s="213"/>
      <c r="F2301" s="214"/>
      <c r="G2301" s="214"/>
      <c r="H2301" s="214"/>
      <c r="I2301" s="214"/>
      <c r="J2301" s="215"/>
      <c r="K2301" s="214"/>
      <c r="L2301" s="215"/>
      <c r="M2301" s="216"/>
      <c r="N2301" s="217"/>
      <c r="V2301" s="189"/>
      <c r="W2301" s="195"/>
      <c r="X2301" s="195"/>
      <c r="AC2301" s="195"/>
      <c r="AF2301" s="207"/>
    </row>
    <row r="2302" spans="1:32" s="160" customFormat="1" ht="12" x14ac:dyDescent="0.2">
      <c r="A2302" s="196"/>
      <c r="B2302" s="197"/>
      <c r="C2302" s="1037" t="s">
        <v>3446</v>
      </c>
      <c r="D2302" s="1037"/>
      <c r="E2302" s="1037"/>
      <c r="F2302" s="1037"/>
      <c r="G2302" s="1037"/>
      <c r="H2302" s="1037"/>
      <c r="I2302" s="1037"/>
      <c r="J2302" s="1037"/>
      <c r="K2302" s="1037"/>
      <c r="L2302" s="1037"/>
      <c r="M2302" s="1037"/>
      <c r="N2302" s="1046"/>
      <c r="V2302" s="189"/>
      <c r="W2302" s="195"/>
      <c r="X2302" s="195"/>
      <c r="AC2302" s="195"/>
      <c r="AD2302" s="163" t="s">
        <v>3446</v>
      </c>
      <c r="AF2302" s="207"/>
    </row>
    <row r="2303" spans="1:32" s="160" customFormat="1" ht="22.5" x14ac:dyDescent="0.2">
      <c r="A2303" s="198"/>
      <c r="B2303" s="199" t="s">
        <v>568</v>
      </c>
      <c r="C2303" s="1037" t="s">
        <v>569</v>
      </c>
      <c r="D2303" s="1037"/>
      <c r="E2303" s="1037"/>
      <c r="F2303" s="1037"/>
      <c r="G2303" s="1037"/>
      <c r="H2303" s="1037"/>
      <c r="I2303" s="1037"/>
      <c r="J2303" s="1037"/>
      <c r="K2303" s="1037"/>
      <c r="L2303" s="1037"/>
      <c r="M2303" s="1037"/>
      <c r="N2303" s="1046"/>
      <c r="V2303" s="189"/>
      <c r="W2303" s="195"/>
      <c r="X2303" s="195"/>
      <c r="Y2303" s="163" t="s">
        <v>569</v>
      </c>
      <c r="AC2303" s="195"/>
      <c r="AF2303" s="207"/>
    </row>
    <row r="2304" spans="1:32" s="160" customFormat="1" ht="33.75" x14ac:dyDescent="0.2">
      <c r="A2304" s="190" t="s">
        <v>3685</v>
      </c>
      <c r="B2304" s="191" t="s">
        <v>3447</v>
      </c>
      <c r="C2304" s="1039" t="s">
        <v>3448</v>
      </c>
      <c r="D2304" s="1039"/>
      <c r="E2304" s="1039"/>
      <c r="F2304" s="192" t="s">
        <v>1017</v>
      </c>
      <c r="G2304" s="192"/>
      <c r="H2304" s="192"/>
      <c r="I2304" s="192" t="s">
        <v>434</v>
      </c>
      <c r="J2304" s="193">
        <v>867.25</v>
      </c>
      <c r="K2304" s="192" t="s">
        <v>566</v>
      </c>
      <c r="L2304" s="193">
        <v>188.59</v>
      </c>
      <c r="M2304" s="192" t="s">
        <v>567</v>
      </c>
      <c r="N2304" s="194">
        <v>1769</v>
      </c>
      <c r="V2304" s="189"/>
      <c r="W2304" s="195"/>
      <c r="X2304" s="195" t="s">
        <v>3448</v>
      </c>
      <c r="AC2304" s="195"/>
      <c r="AF2304" s="207"/>
    </row>
    <row r="2305" spans="1:32" s="160" customFormat="1" ht="12" x14ac:dyDescent="0.2">
      <c r="A2305" s="211"/>
      <c r="B2305" s="212"/>
      <c r="C2305" s="168" t="s">
        <v>462</v>
      </c>
      <c r="D2305" s="213"/>
      <c r="E2305" s="213"/>
      <c r="F2305" s="214"/>
      <c r="G2305" s="214"/>
      <c r="H2305" s="214"/>
      <c r="I2305" s="214"/>
      <c r="J2305" s="215"/>
      <c r="K2305" s="214"/>
      <c r="L2305" s="215"/>
      <c r="M2305" s="216"/>
      <c r="N2305" s="217"/>
      <c r="V2305" s="189"/>
      <c r="W2305" s="195"/>
      <c r="X2305" s="195"/>
      <c r="AC2305" s="195"/>
      <c r="AF2305" s="207"/>
    </row>
    <row r="2306" spans="1:32" s="160" customFormat="1" ht="12" x14ac:dyDescent="0.2">
      <c r="A2306" s="196"/>
      <c r="B2306" s="197"/>
      <c r="C2306" s="1037" t="s">
        <v>3407</v>
      </c>
      <c r="D2306" s="1037"/>
      <c r="E2306" s="1037"/>
      <c r="F2306" s="1037"/>
      <c r="G2306" s="1037"/>
      <c r="H2306" s="1037"/>
      <c r="I2306" s="1037"/>
      <c r="J2306" s="1037"/>
      <c r="K2306" s="1037"/>
      <c r="L2306" s="1037"/>
      <c r="M2306" s="1037"/>
      <c r="N2306" s="1046"/>
      <c r="V2306" s="189"/>
      <c r="W2306" s="195"/>
      <c r="X2306" s="195"/>
      <c r="AC2306" s="195"/>
      <c r="AD2306" s="163" t="s">
        <v>3407</v>
      </c>
      <c r="AF2306" s="207"/>
    </row>
    <row r="2307" spans="1:32" s="160" customFormat="1" ht="22.5" x14ac:dyDescent="0.2">
      <c r="A2307" s="198"/>
      <c r="B2307" s="199" t="s">
        <v>568</v>
      </c>
      <c r="C2307" s="1037" t="s">
        <v>569</v>
      </c>
      <c r="D2307" s="1037"/>
      <c r="E2307" s="1037"/>
      <c r="F2307" s="1037"/>
      <c r="G2307" s="1037"/>
      <c r="H2307" s="1037"/>
      <c r="I2307" s="1037"/>
      <c r="J2307" s="1037"/>
      <c r="K2307" s="1037"/>
      <c r="L2307" s="1037"/>
      <c r="M2307" s="1037"/>
      <c r="N2307" s="1046"/>
      <c r="V2307" s="189"/>
      <c r="W2307" s="195"/>
      <c r="X2307" s="195"/>
      <c r="Y2307" s="163" t="s">
        <v>569</v>
      </c>
      <c r="AC2307" s="195"/>
      <c r="AF2307" s="207"/>
    </row>
    <row r="2308" spans="1:32" s="160" customFormat="1" ht="33.75" x14ac:dyDescent="0.2">
      <c r="A2308" s="190" t="s">
        <v>3686</v>
      </c>
      <c r="B2308" s="191" t="s">
        <v>2643</v>
      </c>
      <c r="C2308" s="1039" t="s">
        <v>3449</v>
      </c>
      <c r="D2308" s="1039"/>
      <c r="E2308" s="1039"/>
      <c r="F2308" s="192" t="s">
        <v>1017</v>
      </c>
      <c r="G2308" s="192"/>
      <c r="H2308" s="192"/>
      <c r="I2308" s="192" t="s">
        <v>423</v>
      </c>
      <c r="J2308" s="193"/>
      <c r="K2308" s="192"/>
      <c r="L2308" s="193"/>
      <c r="M2308" s="192"/>
      <c r="N2308" s="194"/>
      <c r="V2308" s="189"/>
      <c r="W2308" s="195"/>
      <c r="X2308" s="195" t="s">
        <v>3449</v>
      </c>
      <c r="AC2308" s="195"/>
      <c r="AF2308" s="207"/>
    </row>
    <row r="2309" spans="1:32" s="160" customFormat="1" ht="33.75" x14ac:dyDescent="0.2">
      <c r="A2309" s="198"/>
      <c r="B2309" s="199" t="s">
        <v>430</v>
      </c>
      <c r="C2309" s="1037" t="s">
        <v>431</v>
      </c>
      <c r="D2309" s="1037"/>
      <c r="E2309" s="1037"/>
      <c r="F2309" s="1037"/>
      <c r="G2309" s="1037"/>
      <c r="H2309" s="1037"/>
      <c r="I2309" s="1037"/>
      <c r="J2309" s="1037"/>
      <c r="K2309" s="1037"/>
      <c r="L2309" s="1037"/>
      <c r="M2309" s="1037"/>
      <c r="N2309" s="1046"/>
      <c r="V2309" s="189"/>
      <c r="W2309" s="195"/>
      <c r="X2309" s="195"/>
      <c r="Y2309" s="163" t="s">
        <v>431</v>
      </c>
      <c r="AC2309" s="195"/>
      <c r="AF2309" s="207"/>
    </row>
    <row r="2310" spans="1:32" s="160" customFormat="1" ht="12" x14ac:dyDescent="0.2">
      <c r="A2310" s="198"/>
      <c r="B2310" s="199" t="s">
        <v>3134</v>
      </c>
      <c r="C2310" s="1037" t="s">
        <v>3135</v>
      </c>
      <c r="D2310" s="1037"/>
      <c r="E2310" s="1037"/>
      <c r="F2310" s="1037"/>
      <c r="G2310" s="1037"/>
      <c r="H2310" s="1037"/>
      <c r="I2310" s="1037"/>
      <c r="J2310" s="1037"/>
      <c r="K2310" s="1037"/>
      <c r="L2310" s="1037"/>
      <c r="M2310" s="1037"/>
      <c r="N2310" s="1046"/>
      <c r="V2310" s="189"/>
      <c r="W2310" s="195"/>
      <c r="X2310" s="195"/>
      <c r="Y2310" s="163" t="s">
        <v>3135</v>
      </c>
      <c r="AC2310" s="195"/>
      <c r="AF2310" s="207"/>
    </row>
    <row r="2311" spans="1:32" s="160" customFormat="1" ht="12" x14ac:dyDescent="0.2">
      <c r="A2311" s="200"/>
      <c r="B2311" s="199" t="s">
        <v>423</v>
      </c>
      <c r="C2311" s="1037" t="s">
        <v>432</v>
      </c>
      <c r="D2311" s="1037"/>
      <c r="E2311" s="1037"/>
      <c r="F2311" s="201"/>
      <c r="G2311" s="201"/>
      <c r="H2311" s="201"/>
      <c r="I2311" s="201"/>
      <c r="J2311" s="202">
        <v>9.1300000000000008</v>
      </c>
      <c r="K2311" s="201" t="s">
        <v>3136</v>
      </c>
      <c r="L2311" s="202">
        <v>11.98</v>
      </c>
      <c r="M2311" s="201"/>
      <c r="N2311" s="203"/>
      <c r="V2311" s="189"/>
      <c r="W2311" s="195"/>
      <c r="X2311" s="195"/>
      <c r="Z2311" s="163" t="s">
        <v>432</v>
      </c>
      <c r="AC2311" s="195"/>
      <c r="AF2311" s="207"/>
    </row>
    <row r="2312" spans="1:32" s="160" customFormat="1" ht="12" x14ac:dyDescent="0.2">
      <c r="A2312" s="200"/>
      <c r="B2312" s="199" t="s">
        <v>434</v>
      </c>
      <c r="C2312" s="1037" t="s">
        <v>435</v>
      </c>
      <c r="D2312" s="1037"/>
      <c r="E2312" s="1037"/>
      <c r="F2312" s="201"/>
      <c r="G2312" s="201"/>
      <c r="H2312" s="201"/>
      <c r="I2312" s="201"/>
      <c r="J2312" s="202">
        <v>1.47</v>
      </c>
      <c r="K2312" s="201" t="s">
        <v>3136</v>
      </c>
      <c r="L2312" s="202">
        <v>1.93</v>
      </c>
      <c r="M2312" s="201"/>
      <c r="N2312" s="203"/>
      <c r="V2312" s="189"/>
      <c r="W2312" s="195"/>
      <c r="X2312" s="195"/>
      <c r="Z2312" s="163" t="s">
        <v>435</v>
      </c>
      <c r="AC2312" s="195"/>
      <c r="AF2312" s="207"/>
    </row>
    <row r="2313" spans="1:32" s="160" customFormat="1" ht="12" x14ac:dyDescent="0.2">
      <c r="A2313" s="200"/>
      <c r="B2313" s="199" t="s">
        <v>437</v>
      </c>
      <c r="C2313" s="1037" t="s">
        <v>438</v>
      </c>
      <c r="D2313" s="1037"/>
      <c r="E2313" s="1037"/>
      <c r="F2313" s="201"/>
      <c r="G2313" s="201"/>
      <c r="H2313" s="201"/>
      <c r="I2313" s="201"/>
      <c r="J2313" s="202">
        <v>0.12</v>
      </c>
      <c r="K2313" s="201" t="s">
        <v>3136</v>
      </c>
      <c r="L2313" s="202">
        <v>0.16</v>
      </c>
      <c r="M2313" s="201"/>
      <c r="N2313" s="203"/>
      <c r="V2313" s="189"/>
      <c r="W2313" s="195"/>
      <c r="X2313" s="195"/>
      <c r="Z2313" s="163" t="s">
        <v>438</v>
      </c>
      <c r="AC2313" s="195"/>
      <c r="AF2313" s="207"/>
    </row>
    <row r="2314" spans="1:32" s="160" customFormat="1" ht="12" x14ac:dyDescent="0.2">
      <c r="A2314" s="200"/>
      <c r="B2314" s="199" t="s">
        <v>439</v>
      </c>
      <c r="C2314" s="1037" t="s">
        <v>440</v>
      </c>
      <c r="D2314" s="1037"/>
      <c r="E2314" s="1037"/>
      <c r="F2314" s="201"/>
      <c r="G2314" s="201"/>
      <c r="H2314" s="201"/>
      <c r="I2314" s="201"/>
      <c r="J2314" s="202">
        <v>7.49</v>
      </c>
      <c r="K2314" s="201"/>
      <c r="L2314" s="202">
        <v>7.49</v>
      </c>
      <c r="M2314" s="201"/>
      <c r="N2314" s="203"/>
      <c r="V2314" s="189"/>
      <c r="W2314" s="195"/>
      <c r="X2314" s="195"/>
      <c r="Z2314" s="163" t="s">
        <v>440</v>
      </c>
      <c r="AC2314" s="195"/>
      <c r="AF2314" s="207"/>
    </row>
    <row r="2315" spans="1:32" s="160" customFormat="1" ht="12" x14ac:dyDescent="0.2">
      <c r="A2315" s="196"/>
      <c r="B2315" s="204" t="s">
        <v>2645</v>
      </c>
      <c r="C2315" s="1048" t="s">
        <v>2646</v>
      </c>
      <c r="D2315" s="1048"/>
      <c r="E2315" s="1048"/>
      <c r="F2315" s="205" t="s">
        <v>1017</v>
      </c>
      <c r="G2315" s="205" t="s">
        <v>423</v>
      </c>
      <c r="H2315" s="205"/>
      <c r="I2315" s="205" t="s">
        <v>423</v>
      </c>
      <c r="J2315" s="199"/>
      <c r="K2315" s="201"/>
      <c r="L2315" s="202"/>
      <c r="M2315" s="201"/>
      <c r="N2315" s="206"/>
      <c r="V2315" s="189"/>
      <c r="W2315" s="195"/>
      <c r="X2315" s="195"/>
      <c r="AC2315" s="195"/>
      <c r="AF2315" s="207" t="s">
        <v>2646</v>
      </c>
    </row>
    <row r="2316" spans="1:32" s="160" customFormat="1" ht="12" x14ac:dyDescent="0.2">
      <c r="A2316" s="200"/>
      <c r="B2316" s="199"/>
      <c r="C2316" s="1037" t="s">
        <v>443</v>
      </c>
      <c r="D2316" s="1037"/>
      <c r="E2316" s="1037"/>
      <c r="F2316" s="201" t="s">
        <v>444</v>
      </c>
      <c r="G2316" s="201" t="s">
        <v>2647</v>
      </c>
      <c r="H2316" s="201" t="s">
        <v>3136</v>
      </c>
      <c r="I2316" s="201" t="s">
        <v>3450</v>
      </c>
      <c r="J2316" s="202"/>
      <c r="K2316" s="201"/>
      <c r="L2316" s="202"/>
      <c r="M2316" s="201"/>
      <c r="N2316" s="203"/>
      <c r="V2316" s="189"/>
      <c r="W2316" s="195"/>
      <c r="X2316" s="195"/>
      <c r="AA2316" s="163" t="s">
        <v>443</v>
      </c>
      <c r="AC2316" s="195"/>
      <c r="AF2316" s="207"/>
    </row>
    <row r="2317" spans="1:32" s="160" customFormat="1" ht="12" x14ac:dyDescent="0.2">
      <c r="A2317" s="200"/>
      <c r="B2317" s="199"/>
      <c r="C2317" s="1037" t="s">
        <v>447</v>
      </c>
      <c r="D2317" s="1037"/>
      <c r="E2317" s="1037"/>
      <c r="F2317" s="201" t="s">
        <v>444</v>
      </c>
      <c r="G2317" s="201" t="s">
        <v>2649</v>
      </c>
      <c r="H2317" s="201" t="s">
        <v>3136</v>
      </c>
      <c r="I2317" s="201" t="s">
        <v>3297</v>
      </c>
      <c r="J2317" s="202"/>
      <c r="K2317" s="201"/>
      <c r="L2317" s="202"/>
      <c r="M2317" s="201"/>
      <c r="N2317" s="203"/>
      <c r="V2317" s="189"/>
      <c r="W2317" s="195"/>
      <c r="X2317" s="195"/>
      <c r="AA2317" s="163" t="s">
        <v>447</v>
      </c>
      <c r="AC2317" s="195"/>
      <c r="AF2317" s="207"/>
    </row>
    <row r="2318" spans="1:32" s="160" customFormat="1" ht="12" x14ac:dyDescent="0.2">
      <c r="A2318" s="200"/>
      <c r="B2318" s="199"/>
      <c r="C2318" s="1047" t="s">
        <v>450</v>
      </c>
      <c r="D2318" s="1047"/>
      <c r="E2318" s="1047"/>
      <c r="F2318" s="208"/>
      <c r="G2318" s="208"/>
      <c r="H2318" s="208"/>
      <c r="I2318" s="208"/>
      <c r="J2318" s="209">
        <v>18.09</v>
      </c>
      <c r="K2318" s="208"/>
      <c r="L2318" s="209">
        <v>21.4</v>
      </c>
      <c r="M2318" s="208"/>
      <c r="N2318" s="210"/>
      <c r="V2318" s="189"/>
      <c r="W2318" s="195"/>
      <c r="X2318" s="195"/>
      <c r="AB2318" s="163" t="s">
        <v>450</v>
      </c>
      <c r="AC2318" s="195"/>
      <c r="AF2318" s="207"/>
    </row>
    <row r="2319" spans="1:32" s="160" customFormat="1" ht="12" x14ac:dyDescent="0.2">
      <c r="A2319" s="200"/>
      <c r="B2319" s="199"/>
      <c r="C2319" s="1037" t="s">
        <v>451</v>
      </c>
      <c r="D2319" s="1037"/>
      <c r="E2319" s="1037"/>
      <c r="F2319" s="201"/>
      <c r="G2319" s="201"/>
      <c r="H2319" s="201"/>
      <c r="I2319" s="201"/>
      <c r="J2319" s="202"/>
      <c r="K2319" s="201"/>
      <c r="L2319" s="202">
        <v>12.14</v>
      </c>
      <c r="M2319" s="201"/>
      <c r="N2319" s="203"/>
      <c r="V2319" s="189"/>
      <c r="W2319" s="195"/>
      <c r="X2319" s="195"/>
      <c r="AA2319" s="163" t="s">
        <v>451</v>
      </c>
      <c r="AC2319" s="195"/>
      <c r="AF2319" s="207"/>
    </row>
    <row r="2320" spans="1:32" s="160" customFormat="1" ht="45" x14ac:dyDescent="0.2">
      <c r="A2320" s="200"/>
      <c r="B2320" s="199" t="s">
        <v>2540</v>
      </c>
      <c r="C2320" s="1037" t="s">
        <v>2541</v>
      </c>
      <c r="D2320" s="1037"/>
      <c r="E2320" s="1037"/>
      <c r="F2320" s="201" t="s">
        <v>454</v>
      </c>
      <c r="G2320" s="201" t="s">
        <v>1241</v>
      </c>
      <c r="H2320" s="201"/>
      <c r="I2320" s="201" t="s">
        <v>1241</v>
      </c>
      <c r="J2320" s="202"/>
      <c r="K2320" s="201"/>
      <c r="L2320" s="202">
        <v>14.69</v>
      </c>
      <c r="M2320" s="201"/>
      <c r="N2320" s="203"/>
      <c r="V2320" s="189"/>
      <c r="W2320" s="195"/>
      <c r="X2320" s="195"/>
      <c r="AA2320" s="163" t="s">
        <v>2541</v>
      </c>
      <c r="AC2320" s="195"/>
      <c r="AF2320" s="207"/>
    </row>
    <row r="2321" spans="1:32" s="160" customFormat="1" ht="45" x14ac:dyDescent="0.2">
      <c r="A2321" s="200"/>
      <c r="B2321" s="199" t="s">
        <v>2542</v>
      </c>
      <c r="C2321" s="1037" t="s">
        <v>2543</v>
      </c>
      <c r="D2321" s="1037"/>
      <c r="E2321" s="1037"/>
      <c r="F2321" s="201" t="s">
        <v>454</v>
      </c>
      <c r="G2321" s="201" t="s">
        <v>974</v>
      </c>
      <c r="H2321" s="201"/>
      <c r="I2321" s="201" t="s">
        <v>974</v>
      </c>
      <c r="J2321" s="202"/>
      <c r="K2321" s="201"/>
      <c r="L2321" s="202">
        <v>8.74</v>
      </c>
      <c r="M2321" s="201"/>
      <c r="N2321" s="203"/>
      <c r="V2321" s="189"/>
      <c r="W2321" s="195"/>
      <c r="X2321" s="195"/>
      <c r="AA2321" s="163" t="s">
        <v>2543</v>
      </c>
      <c r="AC2321" s="195"/>
      <c r="AF2321" s="207"/>
    </row>
    <row r="2322" spans="1:32" s="160" customFormat="1" ht="12" x14ac:dyDescent="0.2">
      <c r="A2322" s="211"/>
      <c r="B2322" s="212"/>
      <c r="C2322" s="1039" t="s">
        <v>459</v>
      </c>
      <c r="D2322" s="1039"/>
      <c r="E2322" s="1039"/>
      <c r="F2322" s="192"/>
      <c r="G2322" s="192"/>
      <c r="H2322" s="192"/>
      <c r="I2322" s="192"/>
      <c r="J2322" s="193"/>
      <c r="K2322" s="192"/>
      <c r="L2322" s="193">
        <v>44.83</v>
      </c>
      <c r="M2322" s="208"/>
      <c r="N2322" s="194"/>
      <c r="V2322" s="189"/>
      <c r="W2322" s="195"/>
      <c r="X2322" s="195"/>
      <c r="AC2322" s="195" t="s">
        <v>459</v>
      </c>
      <c r="AF2322" s="207"/>
    </row>
    <row r="2323" spans="1:32" s="160" customFormat="1" ht="33.75" x14ac:dyDescent="0.2">
      <c r="A2323" s="190" t="s">
        <v>3687</v>
      </c>
      <c r="B2323" s="191" t="s">
        <v>3451</v>
      </c>
      <c r="C2323" s="1039" t="s">
        <v>3452</v>
      </c>
      <c r="D2323" s="1039"/>
      <c r="E2323" s="1039"/>
      <c r="F2323" s="192" t="s">
        <v>1017</v>
      </c>
      <c r="G2323" s="192"/>
      <c r="H2323" s="192"/>
      <c r="I2323" s="192" t="s">
        <v>423</v>
      </c>
      <c r="J2323" s="193">
        <v>2121.25</v>
      </c>
      <c r="K2323" s="192" t="s">
        <v>566</v>
      </c>
      <c r="L2323" s="193">
        <v>230.7</v>
      </c>
      <c r="M2323" s="192" t="s">
        <v>567</v>
      </c>
      <c r="N2323" s="194">
        <v>2164</v>
      </c>
      <c r="V2323" s="189"/>
      <c r="W2323" s="195"/>
      <c r="X2323" s="195" t="s">
        <v>3452</v>
      </c>
      <c r="AC2323" s="195"/>
      <c r="AF2323" s="207"/>
    </row>
    <row r="2324" spans="1:32" s="160" customFormat="1" ht="12" x14ac:dyDescent="0.2">
      <c r="A2324" s="211"/>
      <c r="B2324" s="212"/>
      <c r="C2324" s="168" t="s">
        <v>462</v>
      </c>
      <c r="D2324" s="213"/>
      <c r="E2324" s="213"/>
      <c r="F2324" s="214"/>
      <c r="G2324" s="214"/>
      <c r="H2324" s="214"/>
      <c r="I2324" s="214"/>
      <c r="J2324" s="215"/>
      <c r="K2324" s="214"/>
      <c r="L2324" s="215"/>
      <c r="M2324" s="216"/>
      <c r="N2324" s="217"/>
      <c r="V2324" s="189"/>
      <c r="W2324" s="195"/>
      <c r="X2324" s="195"/>
      <c r="AC2324" s="195"/>
      <c r="AF2324" s="207"/>
    </row>
    <row r="2325" spans="1:32" s="160" customFormat="1" ht="12" x14ac:dyDescent="0.2">
      <c r="A2325" s="196"/>
      <c r="B2325" s="197"/>
      <c r="C2325" s="1037" t="s">
        <v>3453</v>
      </c>
      <c r="D2325" s="1037"/>
      <c r="E2325" s="1037"/>
      <c r="F2325" s="1037"/>
      <c r="G2325" s="1037"/>
      <c r="H2325" s="1037"/>
      <c r="I2325" s="1037"/>
      <c r="J2325" s="1037"/>
      <c r="K2325" s="1037"/>
      <c r="L2325" s="1037"/>
      <c r="M2325" s="1037"/>
      <c r="N2325" s="1046"/>
      <c r="V2325" s="189"/>
      <c r="W2325" s="195"/>
      <c r="X2325" s="195"/>
      <c r="AC2325" s="195"/>
      <c r="AD2325" s="163" t="s">
        <v>3453</v>
      </c>
      <c r="AF2325" s="207"/>
    </row>
    <row r="2326" spans="1:32" s="160" customFormat="1" ht="22.5" x14ac:dyDescent="0.2">
      <c r="A2326" s="198"/>
      <c r="B2326" s="199" t="s">
        <v>568</v>
      </c>
      <c r="C2326" s="1037" t="s">
        <v>569</v>
      </c>
      <c r="D2326" s="1037"/>
      <c r="E2326" s="1037"/>
      <c r="F2326" s="1037"/>
      <c r="G2326" s="1037"/>
      <c r="H2326" s="1037"/>
      <c r="I2326" s="1037"/>
      <c r="J2326" s="1037"/>
      <c r="K2326" s="1037"/>
      <c r="L2326" s="1037"/>
      <c r="M2326" s="1037"/>
      <c r="N2326" s="1046"/>
      <c r="V2326" s="189"/>
      <c r="W2326" s="195"/>
      <c r="X2326" s="195"/>
      <c r="Y2326" s="163" t="s">
        <v>569</v>
      </c>
      <c r="AC2326" s="195"/>
      <c r="AF2326" s="207"/>
    </row>
    <row r="2327" spans="1:32" s="160" customFormat="1" ht="22.5" x14ac:dyDescent="0.2">
      <c r="A2327" s="190" t="s">
        <v>3688</v>
      </c>
      <c r="B2327" s="191" t="s">
        <v>3689</v>
      </c>
      <c r="C2327" s="1039" t="s">
        <v>3690</v>
      </c>
      <c r="D2327" s="1039"/>
      <c r="E2327" s="1039"/>
      <c r="F2327" s="192" t="s">
        <v>1017</v>
      </c>
      <c r="G2327" s="192"/>
      <c r="H2327" s="192"/>
      <c r="I2327" s="192" t="s">
        <v>423</v>
      </c>
      <c r="J2327" s="193"/>
      <c r="K2327" s="192"/>
      <c r="L2327" s="193"/>
      <c r="M2327" s="192"/>
      <c r="N2327" s="194"/>
      <c r="V2327" s="189"/>
      <c r="W2327" s="195"/>
      <c r="X2327" s="195" t="s">
        <v>3690</v>
      </c>
      <c r="AC2327" s="195"/>
      <c r="AF2327" s="207"/>
    </row>
    <row r="2328" spans="1:32" s="160" customFormat="1" ht="33.75" x14ac:dyDescent="0.2">
      <c r="A2328" s="198"/>
      <c r="B2328" s="199" t="s">
        <v>430</v>
      </c>
      <c r="C2328" s="1037" t="s">
        <v>431</v>
      </c>
      <c r="D2328" s="1037"/>
      <c r="E2328" s="1037"/>
      <c r="F2328" s="1037"/>
      <c r="G2328" s="1037"/>
      <c r="H2328" s="1037"/>
      <c r="I2328" s="1037"/>
      <c r="J2328" s="1037"/>
      <c r="K2328" s="1037"/>
      <c r="L2328" s="1037"/>
      <c r="M2328" s="1037"/>
      <c r="N2328" s="1046"/>
      <c r="V2328" s="189"/>
      <c r="W2328" s="195"/>
      <c r="X2328" s="195"/>
      <c r="Y2328" s="163" t="s">
        <v>431</v>
      </c>
      <c r="AC2328" s="195"/>
      <c r="AF2328" s="207"/>
    </row>
    <row r="2329" spans="1:32" s="160" customFormat="1" ht="12" x14ac:dyDescent="0.2">
      <c r="A2329" s="200"/>
      <c r="B2329" s="199" t="s">
        <v>423</v>
      </c>
      <c r="C2329" s="1037" t="s">
        <v>432</v>
      </c>
      <c r="D2329" s="1037"/>
      <c r="E2329" s="1037"/>
      <c r="F2329" s="201"/>
      <c r="G2329" s="201"/>
      <c r="H2329" s="201"/>
      <c r="I2329" s="201"/>
      <c r="J2329" s="202">
        <v>9.8699999999999992</v>
      </c>
      <c r="K2329" s="201" t="s">
        <v>436</v>
      </c>
      <c r="L2329" s="202">
        <v>12.34</v>
      </c>
      <c r="M2329" s="201"/>
      <c r="N2329" s="203"/>
      <c r="V2329" s="189"/>
      <c r="W2329" s="195"/>
      <c r="X2329" s="195"/>
      <c r="Z2329" s="163" t="s">
        <v>432</v>
      </c>
      <c r="AC2329" s="195"/>
      <c r="AF2329" s="207"/>
    </row>
    <row r="2330" spans="1:32" s="160" customFormat="1" ht="12" x14ac:dyDescent="0.2">
      <c r="A2330" s="200"/>
      <c r="B2330" s="199" t="s">
        <v>434</v>
      </c>
      <c r="C2330" s="1037" t="s">
        <v>435</v>
      </c>
      <c r="D2330" s="1037"/>
      <c r="E2330" s="1037"/>
      <c r="F2330" s="201"/>
      <c r="G2330" s="201"/>
      <c r="H2330" s="201"/>
      <c r="I2330" s="201"/>
      <c r="J2330" s="202">
        <v>1.81</v>
      </c>
      <c r="K2330" s="201" t="s">
        <v>436</v>
      </c>
      <c r="L2330" s="202">
        <v>2.2599999999999998</v>
      </c>
      <c r="M2330" s="201"/>
      <c r="N2330" s="203"/>
      <c r="V2330" s="189"/>
      <c r="W2330" s="195"/>
      <c r="X2330" s="195"/>
      <c r="Z2330" s="163" t="s">
        <v>435</v>
      </c>
      <c r="AC2330" s="195"/>
      <c r="AF2330" s="207"/>
    </row>
    <row r="2331" spans="1:32" s="160" customFormat="1" ht="12" x14ac:dyDescent="0.2">
      <c r="A2331" s="200"/>
      <c r="B2331" s="199" t="s">
        <v>437</v>
      </c>
      <c r="C2331" s="1037" t="s">
        <v>438</v>
      </c>
      <c r="D2331" s="1037"/>
      <c r="E2331" s="1037"/>
      <c r="F2331" s="201"/>
      <c r="G2331" s="201"/>
      <c r="H2331" s="201"/>
      <c r="I2331" s="201"/>
      <c r="J2331" s="202">
        <v>0.26</v>
      </c>
      <c r="K2331" s="201" t="s">
        <v>436</v>
      </c>
      <c r="L2331" s="202">
        <v>0.33</v>
      </c>
      <c r="M2331" s="201"/>
      <c r="N2331" s="203"/>
      <c r="V2331" s="189"/>
      <c r="W2331" s="195"/>
      <c r="X2331" s="195"/>
      <c r="Z2331" s="163" t="s">
        <v>438</v>
      </c>
      <c r="AC2331" s="195"/>
      <c r="AF2331" s="207"/>
    </row>
    <row r="2332" spans="1:32" s="160" customFormat="1" ht="12" x14ac:dyDescent="0.2">
      <c r="A2332" s="200"/>
      <c r="B2332" s="199" t="s">
        <v>439</v>
      </c>
      <c r="C2332" s="1037" t="s">
        <v>440</v>
      </c>
      <c r="D2332" s="1037"/>
      <c r="E2332" s="1037"/>
      <c r="F2332" s="201"/>
      <c r="G2332" s="201"/>
      <c r="H2332" s="201"/>
      <c r="I2332" s="201"/>
      <c r="J2332" s="202">
        <v>1.58</v>
      </c>
      <c r="K2332" s="201"/>
      <c r="L2332" s="202">
        <v>1.58</v>
      </c>
      <c r="M2332" s="201"/>
      <c r="N2332" s="203"/>
      <c r="V2332" s="189"/>
      <c r="W2332" s="195"/>
      <c r="X2332" s="195"/>
      <c r="Z2332" s="163" t="s">
        <v>440</v>
      </c>
      <c r="AC2332" s="195"/>
      <c r="AF2332" s="207"/>
    </row>
    <row r="2333" spans="1:32" s="160" customFormat="1" ht="12" x14ac:dyDescent="0.2">
      <c r="A2333" s="200"/>
      <c r="B2333" s="199"/>
      <c r="C2333" s="1037" t="s">
        <v>443</v>
      </c>
      <c r="D2333" s="1037"/>
      <c r="E2333" s="1037"/>
      <c r="F2333" s="201" t="s">
        <v>444</v>
      </c>
      <c r="G2333" s="201" t="s">
        <v>3178</v>
      </c>
      <c r="H2333" s="201" t="s">
        <v>436</v>
      </c>
      <c r="I2333" s="201" t="s">
        <v>3691</v>
      </c>
      <c r="J2333" s="202"/>
      <c r="K2333" s="201"/>
      <c r="L2333" s="202"/>
      <c r="M2333" s="201"/>
      <c r="N2333" s="203"/>
      <c r="V2333" s="189"/>
      <c r="W2333" s="195"/>
      <c r="X2333" s="195"/>
      <c r="AA2333" s="163" t="s">
        <v>443</v>
      </c>
      <c r="AC2333" s="195"/>
      <c r="AF2333" s="207"/>
    </row>
    <row r="2334" spans="1:32" s="160" customFormat="1" ht="12" x14ac:dyDescent="0.2">
      <c r="A2334" s="200"/>
      <c r="B2334" s="199"/>
      <c r="C2334" s="1037" t="s">
        <v>447</v>
      </c>
      <c r="D2334" s="1037"/>
      <c r="E2334" s="1037"/>
      <c r="F2334" s="201" t="s">
        <v>444</v>
      </c>
      <c r="G2334" s="201" t="s">
        <v>537</v>
      </c>
      <c r="H2334" s="201" t="s">
        <v>436</v>
      </c>
      <c r="I2334" s="201" t="s">
        <v>2650</v>
      </c>
      <c r="J2334" s="202"/>
      <c r="K2334" s="201"/>
      <c r="L2334" s="202"/>
      <c r="M2334" s="201"/>
      <c r="N2334" s="203"/>
      <c r="V2334" s="189"/>
      <c r="W2334" s="195"/>
      <c r="X2334" s="195"/>
      <c r="AA2334" s="163" t="s">
        <v>447</v>
      </c>
      <c r="AC2334" s="195"/>
      <c r="AF2334" s="207"/>
    </row>
    <row r="2335" spans="1:32" s="160" customFormat="1" ht="12" x14ac:dyDescent="0.2">
      <c r="A2335" s="200"/>
      <c r="B2335" s="199"/>
      <c r="C2335" s="1047" t="s">
        <v>450</v>
      </c>
      <c r="D2335" s="1047"/>
      <c r="E2335" s="1047"/>
      <c r="F2335" s="208"/>
      <c r="G2335" s="208"/>
      <c r="H2335" s="208"/>
      <c r="I2335" s="208"/>
      <c r="J2335" s="209">
        <v>13.26</v>
      </c>
      <c r="K2335" s="208"/>
      <c r="L2335" s="209">
        <v>16.18</v>
      </c>
      <c r="M2335" s="208"/>
      <c r="N2335" s="210"/>
      <c r="V2335" s="189"/>
      <c r="W2335" s="195"/>
      <c r="X2335" s="195"/>
      <c r="AB2335" s="163" t="s">
        <v>450</v>
      </c>
      <c r="AC2335" s="195"/>
      <c r="AF2335" s="207"/>
    </row>
    <row r="2336" spans="1:32" s="160" customFormat="1" ht="12" x14ac:dyDescent="0.2">
      <c r="A2336" s="200"/>
      <c r="B2336" s="199"/>
      <c r="C2336" s="1037" t="s">
        <v>451</v>
      </c>
      <c r="D2336" s="1037"/>
      <c r="E2336" s="1037"/>
      <c r="F2336" s="201"/>
      <c r="G2336" s="201"/>
      <c r="H2336" s="201"/>
      <c r="I2336" s="201"/>
      <c r="J2336" s="202"/>
      <c r="K2336" s="201"/>
      <c r="L2336" s="202">
        <v>12.67</v>
      </c>
      <c r="M2336" s="201"/>
      <c r="N2336" s="203"/>
      <c r="V2336" s="189"/>
      <c r="W2336" s="195"/>
      <c r="X2336" s="195"/>
      <c r="AA2336" s="163" t="s">
        <v>451</v>
      </c>
      <c r="AC2336" s="195"/>
      <c r="AF2336" s="207"/>
    </row>
    <row r="2337" spans="1:32" s="160" customFormat="1" ht="22.5" x14ac:dyDescent="0.2">
      <c r="A2337" s="200"/>
      <c r="B2337" s="199" t="s">
        <v>3147</v>
      </c>
      <c r="C2337" s="1037" t="s">
        <v>3148</v>
      </c>
      <c r="D2337" s="1037"/>
      <c r="E2337" s="1037"/>
      <c r="F2337" s="201" t="s">
        <v>454</v>
      </c>
      <c r="G2337" s="201" t="s">
        <v>558</v>
      </c>
      <c r="H2337" s="201"/>
      <c r="I2337" s="201" t="s">
        <v>558</v>
      </c>
      <c r="J2337" s="202"/>
      <c r="K2337" s="201"/>
      <c r="L2337" s="202">
        <v>12.29</v>
      </c>
      <c r="M2337" s="201"/>
      <c r="N2337" s="203"/>
      <c r="V2337" s="189"/>
      <c r="W2337" s="195"/>
      <c r="X2337" s="195"/>
      <c r="AA2337" s="163" t="s">
        <v>3148</v>
      </c>
      <c r="AC2337" s="195"/>
      <c r="AF2337" s="207"/>
    </row>
    <row r="2338" spans="1:32" s="160" customFormat="1" ht="22.5" x14ac:dyDescent="0.2">
      <c r="A2338" s="200"/>
      <c r="B2338" s="199" t="s">
        <v>3149</v>
      </c>
      <c r="C2338" s="1037" t="s">
        <v>3150</v>
      </c>
      <c r="D2338" s="1037"/>
      <c r="E2338" s="1037"/>
      <c r="F2338" s="201" t="s">
        <v>454</v>
      </c>
      <c r="G2338" s="201" t="s">
        <v>544</v>
      </c>
      <c r="H2338" s="201"/>
      <c r="I2338" s="201" t="s">
        <v>544</v>
      </c>
      <c r="J2338" s="202"/>
      <c r="K2338" s="201"/>
      <c r="L2338" s="202">
        <v>6.46</v>
      </c>
      <c r="M2338" s="201"/>
      <c r="N2338" s="203"/>
      <c r="V2338" s="189"/>
      <c r="W2338" s="195"/>
      <c r="X2338" s="195"/>
      <c r="AA2338" s="163" t="s">
        <v>3150</v>
      </c>
      <c r="AC2338" s="195"/>
      <c r="AF2338" s="207"/>
    </row>
    <row r="2339" spans="1:32" s="160" customFormat="1" ht="12" x14ac:dyDescent="0.2">
      <c r="A2339" s="211"/>
      <c r="B2339" s="212"/>
      <c r="C2339" s="1039" t="s">
        <v>459</v>
      </c>
      <c r="D2339" s="1039"/>
      <c r="E2339" s="1039"/>
      <c r="F2339" s="192"/>
      <c r="G2339" s="192"/>
      <c r="H2339" s="192"/>
      <c r="I2339" s="192"/>
      <c r="J2339" s="193"/>
      <c r="K2339" s="192"/>
      <c r="L2339" s="193">
        <v>34.93</v>
      </c>
      <c r="M2339" s="208"/>
      <c r="N2339" s="194"/>
      <c r="V2339" s="189"/>
      <c r="W2339" s="195"/>
      <c r="X2339" s="195"/>
      <c r="AC2339" s="195" t="s">
        <v>459</v>
      </c>
      <c r="AF2339" s="207"/>
    </row>
    <row r="2340" spans="1:32" s="160" customFormat="1" ht="33.75" x14ac:dyDescent="0.2">
      <c r="A2340" s="190" t="s">
        <v>3692</v>
      </c>
      <c r="B2340" s="191" t="s">
        <v>3693</v>
      </c>
      <c r="C2340" s="1039" t="s">
        <v>3694</v>
      </c>
      <c r="D2340" s="1039"/>
      <c r="E2340" s="1039"/>
      <c r="F2340" s="192" t="s">
        <v>1017</v>
      </c>
      <c r="G2340" s="192"/>
      <c r="H2340" s="192"/>
      <c r="I2340" s="192" t="s">
        <v>423</v>
      </c>
      <c r="J2340" s="193">
        <v>5100.5</v>
      </c>
      <c r="K2340" s="192" t="s">
        <v>1361</v>
      </c>
      <c r="L2340" s="193">
        <v>1040.73</v>
      </c>
      <c r="M2340" s="192" t="s">
        <v>1362</v>
      </c>
      <c r="N2340" s="194">
        <v>5162</v>
      </c>
      <c r="V2340" s="189"/>
      <c r="W2340" s="195"/>
      <c r="X2340" s="195" t="s">
        <v>3694</v>
      </c>
      <c r="AC2340" s="195"/>
      <c r="AF2340" s="207"/>
    </row>
    <row r="2341" spans="1:32" s="160" customFormat="1" ht="12" x14ac:dyDescent="0.2">
      <c r="A2341" s="211"/>
      <c r="B2341" s="212"/>
      <c r="C2341" s="168" t="s">
        <v>3039</v>
      </c>
      <c r="D2341" s="213"/>
      <c r="E2341" s="213"/>
      <c r="F2341" s="214"/>
      <c r="G2341" s="214"/>
      <c r="H2341" s="214"/>
      <c r="I2341" s="214"/>
      <c r="J2341" s="215"/>
      <c r="K2341" s="214"/>
      <c r="L2341" s="215"/>
      <c r="M2341" s="216"/>
      <c r="N2341" s="217"/>
      <c r="V2341" s="189"/>
      <c r="W2341" s="195"/>
      <c r="X2341" s="195"/>
      <c r="AC2341" s="195"/>
      <c r="AF2341" s="207"/>
    </row>
    <row r="2342" spans="1:32" s="160" customFormat="1" ht="12" x14ac:dyDescent="0.2">
      <c r="A2342" s="196"/>
      <c r="B2342" s="197"/>
      <c r="C2342" s="1037" t="s">
        <v>3695</v>
      </c>
      <c r="D2342" s="1037"/>
      <c r="E2342" s="1037"/>
      <c r="F2342" s="1037"/>
      <c r="G2342" s="1037"/>
      <c r="H2342" s="1037"/>
      <c r="I2342" s="1037"/>
      <c r="J2342" s="1037"/>
      <c r="K2342" s="1037"/>
      <c r="L2342" s="1037"/>
      <c r="M2342" s="1037"/>
      <c r="N2342" s="1046"/>
      <c r="V2342" s="189"/>
      <c r="W2342" s="195"/>
      <c r="X2342" s="195"/>
      <c r="AC2342" s="195"/>
      <c r="AD2342" s="163" t="s">
        <v>3695</v>
      </c>
      <c r="AF2342" s="207"/>
    </row>
    <row r="2343" spans="1:32" s="160" customFormat="1" ht="22.5" x14ac:dyDescent="0.2">
      <c r="A2343" s="198"/>
      <c r="B2343" s="199" t="s">
        <v>1365</v>
      </c>
      <c r="C2343" s="1037" t="s">
        <v>1366</v>
      </c>
      <c r="D2343" s="1037"/>
      <c r="E2343" s="1037"/>
      <c r="F2343" s="1037"/>
      <c r="G2343" s="1037"/>
      <c r="H2343" s="1037"/>
      <c r="I2343" s="1037"/>
      <c r="J2343" s="1037"/>
      <c r="K2343" s="1037"/>
      <c r="L2343" s="1037"/>
      <c r="M2343" s="1037"/>
      <c r="N2343" s="1046"/>
      <c r="V2343" s="189"/>
      <c r="W2343" s="195"/>
      <c r="X2343" s="195"/>
      <c r="Y2343" s="163" t="s">
        <v>1366</v>
      </c>
      <c r="AC2343" s="195"/>
      <c r="AF2343" s="207"/>
    </row>
    <row r="2344" spans="1:32" s="160" customFormat="1" ht="45" x14ac:dyDescent="0.2">
      <c r="A2344" s="190" t="s">
        <v>3696</v>
      </c>
      <c r="B2344" s="191" t="s">
        <v>3239</v>
      </c>
      <c r="C2344" s="1039" t="s">
        <v>3240</v>
      </c>
      <c r="D2344" s="1039"/>
      <c r="E2344" s="1039"/>
      <c r="F2344" s="192" t="s">
        <v>532</v>
      </c>
      <c r="G2344" s="192"/>
      <c r="H2344" s="192"/>
      <c r="I2344" s="192" t="s">
        <v>3697</v>
      </c>
      <c r="J2344" s="193"/>
      <c r="K2344" s="192"/>
      <c r="L2344" s="193"/>
      <c r="M2344" s="192"/>
      <c r="N2344" s="194"/>
      <c r="V2344" s="189"/>
      <c r="W2344" s="195"/>
      <c r="X2344" s="195" t="s">
        <v>3240</v>
      </c>
      <c r="AC2344" s="195"/>
      <c r="AF2344" s="207"/>
    </row>
    <row r="2345" spans="1:32" s="160" customFormat="1" ht="12" x14ac:dyDescent="0.2">
      <c r="A2345" s="196"/>
      <c r="B2345" s="197"/>
      <c r="C2345" s="1037" t="s">
        <v>3698</v>
      </c>
      <c r="D2345" s="1037"/>
      <c r="E2345" s="1037"/>
      <c r="F2345" s="1037"/>
      <c r="G2345" s="1037"/>
      <c r="H2345" s="1037"/>
      <c r="I2345" s="1037"/>
      <c r="J2345" s="1037"/>
      <c r="K2345" s="1037"/>
      <c r="L2345" s="1037"/>
      <c r="M2345" s="1037"/>
      <c r="N2345" s="1046"/>
      <c r="V2345" s="189"/>
      <c r="W2345" s="195"/>
      <c r="X2345" s="195"/>
      <c r="AC2345" s="195"/>
      <c r="AE2345" s="163" t="s">
        <v>3698</v>
      </c>
      <c r="AF2345" s="207"/>
    </row>
    <row r="2346" spans="1:32" s="160" customFormat="1" ht="33.75" x14ac:dyDescent="0.2">
      <c r="A2346" s="198"/>
      <c r="B2346" s="199" t="s">
        <v>430</v>
      </c>
      <c r="C2346" s="1037" t="s">
        <v>431</v>
      </c>
      <c r="D2346" s="1037"/>
      <c r="E2346" s="1037"/>
      <c r="F2346" s="1037"/>
      <c r="G2346" s="1037"/>
      <c r="H2346" s="1037"/>
      <c r="I2346" s="1037"/>
      <c r="J2346" s="1037"/>
      <c r="K2346" s="1037"/>
      <c r="L2346" s="1037"/>
      <c r="M2346" s="1037"/>
      <c r="N2346" s="1046"/>
      <c r="V2346" s="189"/>
      <c r="W2346" s="195"/>
      <c r="X2346" s="195"/>
      <c r="Y2346" s="163" t="s">
        <v>431</v>
      </c>
      <c r="AC2346" s="195"/>
      <c r="AF2346" s="207"/>
    </row>
    <row r="2347" spans="1:32" s="160" customFormat="1" ht="12" x14ac:dyDescent="0.2">
      <c r="A2347" s="198"/>
      <c r="B2347" s="199" t="s">
        <v>3134</v>
      </c>
      <c r="C2347" s="1037" t="s">
        <v>3135</v>
      </c>
      <c r="D2347" s="1037"/>
      <c r="E2347" s="1037"/>
      <c r="F2347" s="1037"/>
      <c r="G2347" s="1037"/>
      <c r="H2347" s="1037"/>
      <c r="I2347" s="1037"/>
      <c r="J2347" s="1037"/>
      <c r="K2347" s="1037"/>
      <c r="L2347" s="1037"/>
      <c r="M2347" s="1037"/>
      <c r="N2347" s="1046"/>
      <c r="V2347" s="189"/>
      <c r="W2347" s="195"/>
      <c r="X2347" s="195"/>
      <c r="Y2347" s="163" t="s">
        <v>3135</v>
      </c>
      <c r="AC2347" s="195"/>
      <c r="AF2347" s="207"/>
    </row>
    <row r="2348" spans="1:32" s="160" customFormat="1" ht="12" x14ac:dyDescent="0.2">
      <c r="A2348" s="200"/>
      <c r="B2348" s="199" t="s">
        <v>423</v>
      </c>
      <c r="C2348" s="1037" t="s">
        <v>432</v>
      </c>
      <c r="D2348" s="1037"/>
      <c r="E2348" s="1037"/>
      <c r="F2348" s="201"/>
      <c r="G2348" s="201"/>
      <c r="H2348" s="201"/>
      <c r="I2348" s="201"/>
      <c r="J2348" s="202">
        <v>1345.96</v>
      </c>
      <c r="K2348" s="201" t="s">
        <v>3136</v>
      </c>
      <c r="L2348" s="202">
        <v>220.82</v>
      </c>
      <c r="M2348" s="201"/>
      <c r="N2348" s="203"/>
      <c r="V2348" s="189"/>
      <c r="W2348" s="195"/>
      <c r="X2348" s="195"/>
      <c r="Z2348" s="163" t="s">
        <v>432</v>
      </c>
      <c r="AC2348" s="195"/>
      <c r="AF2348" s="207"/>
    </row>
    <row r="2349" spans="1:32" s="160" customFormat="1" ht="12" x14ac:dyDescent="0.2">
      <c r="A2349" s="200"/>
      <c r="B2349" s="199" t="s">
        <v>434</v>
      </c>
      <c r="C2349" s="1037" t="s">
        <v>435</v>
      </c>
      <c r="D2349" s="1037"/>
      <c r="E2349" s="1037"/>
      <c r="F2349" s="201"/>
      <c r="G2349" s="201"/>
      <c r="H2349" s="201"/>
      <c r="I2349" s="201"/>
      <c r="J2349" s="202">
        <v>117.43</v>
      </c>
      <c r="K2349" s="201" t="s">
        <v>3136</v>
      </c>
      <c r="L2349" s="202">
        <v>19.27</v>
      </c>
      <c r="M2349" s="201"/>
      <c r="N2349" s="203"/>
      <c r="V2349" s="189"/>
      <c r="W2349" s="195"/>
      <c r="X2349" s="195"/>
      <c r="Z2349" s="163" t="s">
        <v>435</v>
      </c>
      <c r="AC2349" s="195"/>
      <c r="AF2349" s="207"/>
    </row>
    <row r="2350" spans="1:32" s="160" customFormat="1" ht="12" x14ac:dyDescent="0.2">
      <c r="A2350" s="200"/>
      <c r="B2350" s="199" t="s">
        <v>437</v>
      </c>
      <c r="C2350" s="1037" t="s">
        <v>438</v>
      </c>
      <c r="D2350" s="1037"/>
      <c r="E2350" s="1037"/>
      <c r="F2350" s="201"/>
      <c r="G2350" s="201"/>
      <c r="H2350" s="201"/>
      <c r="I2350" s="201"/>
      <c r="J2350" s="202">
        <v>14.83</v>
      </c>
      <c r="K2350" s="201" t="s">
        <v>3136</v>
      </c>
      <c r="L2350" s="202">
        <v>2.4300000000000002</v>
      </c>
      <c r="M2350" s="201"/>
      <c r="N2350" s="203"/>
      <c r="V2350" s="189"/>
      <c r="W2350" s="195"/>
      <c r="X2350" s="195"/>
      <c r="Z2350" s="163" t="s">
        <v>438</v>
      </c>
      <c r="AC2350" s="195"/>
      <c r="AF2350" s="207"/>
    </row>
    <row r="2351" spans="1:32" s="160" customFormat="1" ht="12" x14ac:dyDescent="0.2">
      <c r="A2351" s="200"/>
      <c r="B2351" s="199" t="s">
        <v>439</v>
      </c>
      <c r="C2351" s="1037" t="s">
        <v>440</v>
      </c>
      <c r="D2351" s="1037"/>
      <c r="E2351" s="1037"/>
      <c r="F2351" s="201"/>
      <c r="G2351" s="201"/>
      <c r="H2351" s="201"/>
      <c r="I2351" s="201"/>
      <c r="J2351" s="202">
        <v>434.65</v>
      </c>
      <c r="K2351" s="201"/>
      <c r="L2351" s="202">
        <v>54.33</v>
      </c>
      <c r="M2351" s="201"/>
      <c r="N2351" s="203"/>
      <c r="V2351" s="189"/>
      <c r="W2351" s="195"/>
      <c r="X2351" s="195"/>
      <c r="Z2351" s="163" t="s">
        <v>440</v>
      </c>
      <c r="AC2351" s="195"/>
      <c r="AF2351" s="207"/>
    </row>
    <row r="2352" spans="1:32" s="160" customFormat="1" ht="12" x14ac:dyDescent="0.2">
      <c r="A2352" s="196"/>
      <c r="B2352" s="204" t="s">
        <v>1973</v>
      </c>
      <c r="C2352" s="1048" t="s">
        <v>3157</v>
      </c>
      <c r="D2352" s="1048"/>
      <c r="E2352" s="1048"/>
      <c r="F2352" s="205" t="s">
        <v>347</v>
      </c>
      <c r="G2352" s="205" t="s">
        <v>489</v>
      </c>
      <c r="H2352" s="205"/>
      <c r="I2352" s="205" t="s">
        <v>489</v>
      </c>
      <c r="J2352" s="199"/>
      <c r="K2352" s="201"/>
      <c r="L2352" s="202"/>
      <c r="M2352" s="201"/>
      <c r="N2352" s="206"/>
      <c r="V2352" s="189"/>
      <c r="W2352" s="195"/>
      <c r="X2352" s="195"/>
      <c r="AC2352" s="195"/>
      <c r="AF2352" s="207" t="s">
        <v>3157</v>
      </c>
    </row>
    <row r="2353" spans="1:32" s="160" customFormat="1" ht="12" x14ac:dyDescent="0.2">
      <c r="A2353" s="196"/>
      <c r="B2353" s="204" t="s">
        <v>3158</v>
      </c>
      <c r="C2353" s="1048" t="s">
        <v>3159</v>
      </c>
      <c r="D2353" s="1048"/>
      <c r="E2353" s="1048"/>
      <c r="F2353" s="205" t="s">
        <v>347</v>
      </c>
      <c r="G2353" s="205" t="s">
        <v>1004</v>
      </c>
      <c r="H2353" s="205"/>
      <c r="I2353" s="205" t="s">
        <v>967</v>
      </c>
      <c r="J2353" s="199"/>
      <c r="K2353" s="201"/>
      <c r="L2353" s="202"/>
      <c r="M2353" s="201"/>
      <c r="N2353" s="206"/>
      <c r="V2353" s="189"/>
      <c r="W2353" s="195"/>
      <c r="X2353" s="195"/>
      <c r="AC2353" s="195"/>
      <c r="AF2353" s="207" t="s">
        <v>3159</v>
      </c>
    </row>
    <row r="2354" spans="1:32" s="160" customFormat="1" ht="12" x14ac:dyDescent="0.2">
      <c r="A2354" s="196"/>
      <c r="B2354" s="204" t="s">
        <v>3161</v>
      </c>
      <c r="C2354" s="1048" t="s">
        <v>3162</v>
      </c>
      <c r="D2354" s="1048"/>
      <c r="E2354" s="1048"/>
      <c r="F2354" s="205" t="s">
        <v>1017</v>
      </c>
      <c r="G2354" s="205" t="s">
        <v>489</v>
      </c>
      <c r="H2354" s="205"/>
      <c r="I2354" s="205" t="s">
        <v>489</v>
      </c>
      <c r="J2354" s="199"/>
      <c r="K2354" s="201"/>
      <c r="L2354" s="202"/>
      <c r="M2354" s="201"/>
      <c r="N2354" s="206"/>
      <c r="V2354" s="189"/>
      <c r="W2354" s="195"/>
      <c r="X2354" s="195"/>
      <c r="AC2354" s="195"/>
      <c r="AF2354" s="207" t="s">
        <v>3162</v>
      </c>
    </row>
    <row r="2355" spans="1:32" s="160" customFormat="1" ht="12" x14ac:dyDescent="0.2">
      <c r="A2355" s="196"/>
      <c r="B2355" s="204" t="s">
        <v>3161</v>
      </c>
      <c r="C2355" s="1048" t="s">
        <v>2532</v>
      </c>
      <c r="D2355" s="1048"/>
      <c r="E2355" s="1048"/>
      <c r="F2355" s="205" t="s">
        <v>488</v>
      </c>
      <c r="G2355" s="205" t="s">
        <v>489</v>
      </c>
      <c r="H2355" s="205"/>
      <c r="I2355" s="205" t="s">
        <v>489</v>
      </c>
      <c r="J2355" s="199"/>
      <c r="K2355" s="201"/>
      <c r="L2355" s="202"/>
      <c r="M2355" s="201"/>
      <c r="N2355" s="206"/>
      <c r="V2355" s="189"/>
      <c r="W2355" s="195"/>
      <c r="X2355" s="195"/>
      <c r="AC2355" s="195"/>
      <c r="AF2355" s="207" t="s">
        <v>2532</v>
      </c>
    </row>
    <row r="2356" spans="1:32" s="160" customFormat="1" ht="12" x14ac:dyDescent="0.2">
      <c r="A2356" s="196"/>
      <c r="B2356" s="204" t="s">
        <v>3163</v>
      </c>
      <c r="C2356" s="1048" t="s">
        <v>3164</v>
      </c>
      <c r="D2356" s="1048"/>
      <c r="E2356" s="1048"/>
      <c r="F2356" s="205" t="s">
        <v>1017</v>
      </c>
      <c r="G2356" s="205" t="s">
        <v>489</v>
      </c>
      <c r="H2356" s="205"/>
      <c r="I2356" s="205" t="s">
        <v>489</v>
      </c>
      <c r="J2356" s="199"/>
      <c r="K2356" s="201"/>
      <c r="L2356" s="202"/>
      <c r="M2356" s="201"/>
      <c r="N2356" s="206"/>
      <c r="V2356" s="189"/>
      <c r="W2356" s="195"/>
      <c r="X2356" s="195"/>
      <c r="AC2356" s="195"/>
      <c r="AF2356" s="207" t="s">
        <v>3164</v>
      </c>
    </row>
    <row r="2357" spans="1:32" s="160" customFormat="1" ht="12" x14ac:dyDescent="0.2">
      <c r="A2357" s="196"/>
      <c r="B2357" s="204" t="s">
        <v>3165</v>
      </c>
      <c r="C2357" s="1048" t="s">
        <v>3166</v>
      </c>
      <c r="D2357" s="1048"/>
      <c r="E2357" s="1048"/>
      <c r="F2357" s="205" t="s">
        <v>1017</v>
      </c>
      <c r="G2357" s="205" t="s">
        <v>489</v>
      </c>
      <c r="H2357" s="205"/>
      <c r="I2357" s="205" t="s">
        <v>489</v>
      </c>
      <c r="J2357" s="199"/>
      <c r="K2357" s="201"/>
      <c r="L2357" s="202"/>
      <c r="M2357" s="201"/>
      <c r="N2357" s="206"/>
      <c r="V2357" s="189"/>
      <c r="W2357" s="195"/>
      <c r="X2357" s="195"/>
      <c r="AC2357" s="195"/>
      <c r="AF2357" s="207" t="s">
        <v>3166</v>
      </c>
    </row>
    <row r="2358" spans="1:32" s="160" customFormat="1" ht="12" x14ac:dyDescent="0.2">
      <c r="A2358" s="200"/>
      <c r="B2358" s="199"/>
      <c r="C2358" s="1037" t="s">
        <v>443</v>
      </c>
      <c r="D2358" s="1037"/>
      <c r="E2358" s="1037"/>
      <c r="F2358" s="201" t="s">
        <v>444</v>
      </c>
      <c r="G2358" s="201" t="s">
        <v>1890</v>
      </c>
      <c r="H2358" s="201" t="s">
        <v>3136</v>
      </c>
      <c r="I2358" s="201" t="s">
        <v>3699</v>
      </c>
      <c r="J2358" s="202"/>
      <c r="K2358" s="201"/>
      <c r="L2358" s="202"/>
      <c r="M2358" s="201"/>
      <c r="N2358" s="203"/>
      <c r="V2358" s="189"/>
      <c r="W2358" s="195"/>
      <c r="X2358" s="195"/>
      <c r="AA2358" s="163" t="s">
        <v>443</v>
      </c>
      <c r="AC2358" s="195"/>
      <c r="AF2358" s="207"/>
    </row>
    <row r="2359" spans="1:32" s="160" customFormat="1" ht="12" x14ac:dyDescent="0.2">
      <c r="A2359" s="200"/>
      <c r="B2359" s="199"/>
      <c r="C2359" s="1037" t="s">
        <v>447</v>
      </c>
      <c r="D2359" s="1037"/>
      <c r="E2359" s="1037"/>
      <c r="F2359" s="201" t="s">
        <v>444</v>
      </c>
      <c r="G2359" s="201" t="s">
        <v>1160</v>
      </c>
      <c r="H2359" s="201" t="s">
        <v>3136</v>
      </c>
      <c r="I2359" s="201" t="s">
        <v>3700</v>
      </c>
      <c r="J2359" s="202"/>
      <c r="K2359" s="201"/>
      <c r="L2359" s="202"/>
      <c r="M2359" s="201"/>
      <c r="N2359" s="203"/>
      <c r="V2359" s="189"/>
      <c r="W2359" s="195"/>
      <c r="X2359" s="195"/>
      <c r="AA2359" s="163" t="s">
        <v>447</v>
      </c>
      <c r="AC2359" s="195"/>
      <c r="AF2359" s="207"/>
    </row>
    <row r="2360" spans="1:32" s="160" customFormat="1" ht="12" x14ac:dyDescent="0.2">
      <c r="A2360" s="200"/>
      <c r="B2360" s="199"/>
      <c r="C2360" s="1047" t="s">
        <v>450</v>
      </c>
      <c r="D2360" s="1047"/>
      <c r="E2360" s="1047"/>
      <c r="F2360" s="208"/>
      <c r="G2360" s="208"/>
      <c r="H2360" s="208"/>
      <c r="I2360" s="208"/>
      <c r="J2360" s="209">
        <v>1898.04</v>
      </c>
      <c r="K2360" s="208"/>
      <c r="L2360" s="209">
        <v>294.42</v>
      </c>
      <c r="M2360" s="208"/>
      <c r="N2360" s="210"/>
      <c r="V2360" s="189"/>
      <c r="W2360" s="195"/>
      <c r="X2360" s="195"/>
      <c r="AB2360" s="163" t="s">
        <v>450</v>
      </c>
      <c r="AC2360" s="195"/>
      <c r="AF2360" s="207"/>
    </row>
    <row r="2361" spans="1:32" s="160" customFormat="1" ht="12" x14ac:dyDescent="0.2">
      <c r="A2361" s="200"/>
      <c r="B2361" s="199"/>
      <c r="C2361" s="1037" t="s">
        <v>451</v>
      </c>
      <c r="D2361" s="1037"/>
      <c r="E2361" s="1037"/>
      <c r="F2361" s="201"/>
      <c r="G2361" s="201"/>
      <c r="H2361" s="201"/>
      <c r="I2361" s="201"/>
      <c r="J2361" s="202"/>
      <c r="K2361" s="201"/>
      <c r="L2361" s="202">
        <v>223.25</v>
      </c>
      <c r="M2361" s="201"/>
      <c r="N2361" s="203"/>
      <c r="V2361" s="189"/>
      <c r="W2361" s="195"/>
      <c r="X2361" s="195"/>
      <c r="AA2361" s="163" t="s">
        <v>451</v>
      </c>
      <c r="AC2361" s="195"/>
      <c r="AF2361" s="207"/>
    </row>
    <row r="2362" spans="1:32" s="160" customFormat="1" ht="45" x14ac:dyDescent="0.2">
      <c r="A2362" s="200"/>
      <c r="B2362" s="199" t="s">
        <v>2540</v>
      </c>
      <c r="C2362" s="1037" t="s">
        <v>2541</v>
      </c>
      <c r="D2362" s="1037"/>
      <c r="E2362" s="1037"/>
      <c r="F2362" s="201" t="s">
        <v>454</v>
      </c>
      <c r="G2362" s="201" t="s">
        <v>1241</v>
      </c>
      <c r="H2362" s="201"/>
      <c r="I2362" s="201" t="s">
        <v>1241</v>
      </c>
      <c r="J2362" s="202"/>
      <c r="K2362" s="201"/>
      <c r="L2362" s="202">
        <v>270.13</v>
      </c>
      <c r="M2362" s="201"/>
      <c r="N2362" s="203"/>
      <c r="V2362" s="189"/>
      <c r="W2362" s="195"/>
      <c r="X2362" s="195"/>
      <c r="AA2362" s="163" t="s">
        <v>2541</v>
      </c>
      <c r="AC2362" s="195"/>
      <c r="AF2362" s="207"/>
    </row>
    <row r="2363" spans="1:32" s="160" customFormat="1" ht="45" x14ac:dyDescent="0.2">
      <c r="A2363" s="200"/>
      <c r="B2363" s="199" t="s">
        <v>2542</v>
      </c>
      <c r="C2363" s="1037" t="s">
        <v>2543</v>
      </c>
      <c r="D2363" s="1037"/>
      <c r="E2363" s="1037"/>
      <c r="F2363" s="201" t="s">
        <v>454</v>
      </c>
      <c r="G2363" s="201" t="s">
        <v>974</v>
      </c>
      <c r="H2363" s="201"/>
      <c r="I2363" s="201" t="s">
        <v>974</v>
      </c>
      <c r="J2363" s="202"/>
      <c r="K2363" s="201"/>
      <c r="L2363" s="202">
        <v>160.74</v>
      </c>
      <c r="M2363" s="201"/>
      <c r="N2363" s="203"/>
      <c r="V2363" s="189"/>
      <c r="W2363" s="195"/>
      <c r="X2363" s="195"/>
      <c r="AA2363" s="163" t="s">
        <v>2543</v>
      </c>
      <c r="AC2363" s="195"/>
      <c r="AF2363" s="207"/>
    </row>
    <row r="2364" spans="1:32" s="160" customFormat="1" ht="12" x14ac:dyDescent="0.2">
      <c r="A2364" s="211"/>
      <c r="B2364" s="212"/>
      <c r="C2364" s="1039" t="s">
        <v>459</v>
      </c>
      <c r="D2364" s="1039"/>
      <c r="E2364" s="1039"/>
      <c r="F2364" s="192"/>
      <c r="G2364" s="192"/>
      <c r="H2364" s="192"/>
      <c r="I2364" s="192"/>
      <c r="J2364" s="193"/>
      <c r="K2364" s="192"/>
      <c r="L2364" s="193">
        <v>725.29</v>
      </c>
      <c r="M2364" s="208"/>
      <c r="N2364" s="194"/>
      <c r="V2364" s="189"/>
      <c r="W2364" s="195"/>
      <c r="X2364" s="195"/>
      <c r="AC2364" s="195" t="s">
        <v>459</v>
      </c>
      <c r="AF2364" s="207"/>
    </row>
    <row r="2365" spans="1:32" s="160" customFormat="1" ht="22.5" x14ac:dyDescent="0.2">
      <c r="A2365" s="190" t="s">
        <v>3701</v>
      </c>
      <c r="B2365" s="191" t="s">
        <v>3246</v>
      </c>
      <c r="C2365" s="1039" t="s">
        <v>3247</v>
      </c>
      <c r="D2365" s="1039"/>
      <c r="E2365" s="1039"/>
      <c r="F2365" s="192" t="s">
        <v>347</v>
      </c>
      <c r="G2365" s="192"/>
      <c r="H2365" s="192"/>
      <c r="I2365" s="192" t="s">
        <v>967</v>
      </c>
      <c r="J2365" s="193">
        <v>96.29</v>
      </c>
      <c r="K2365" s="192"/>
      <c r="L2365" s="193">
        <v>1203.6300000000001</v>
      </c>
      <c r="M2365" s="192"/>
      <c r="N2365" s="194"/>
      <c r="V2365" s="189"/>
      <c r="W2365" s="195"/>
      <c r="X2365" s="195" t="s">
        <v>3247</v>
      </c>
      <c r="AC2365" s="195"/>
      <c r="AF2365" s="207"/>
    </row>
    <row r="2366" spans="1:32" s="160" customFormat="1" ht="12" x14ac:dyDescent="0.2">
      <c r="A2366" s="211"/>
      <c r="B2366" s="212"/>
      <c r="C2366" s="168" t="s">
        <v>462</v>
      </c>
      <c r="D2366" s="213"/>
      <c r="E2366" s="213"/>
      <c r="F2366" s="214"/>
      <c r="G2366" s="214"/>
      <c r="H2366" s="214"/>
      <c r="I2366" s="214"/>
      <c r="J2366" s="215"/>
      <c r="K2366" s="214"/>
      <c r="L2366" s="215"/>
      <c r="M2366" s="216"/>
      <c r="N2366" s="217"/>
      <c r="V2366" s="189"/>
      <c r="W2366" s="195"/>
      <c r="X2366" s="195"/>
      <c r="AC2366" s="195"/>
      <c r="AF2366" s="207"/>
    </row>
    <row r="2367" spans="1:32" s="160" customFormat="1" ht="33.75" x14ac:dyDescent="0.2">
      <c r="A2367" s="190" t="s">
        <v>3702</v>
      </c>
      <c r="B2367" s="191" t="s">
        <v>3248</v>
      </c>
      <c r="C2367" s="1039" t="s">
        <v>3252</v>
      </c>
      <c r="D2367" s="1039"/>
      <c r="E2367" s="1039"/>
      <c r="F2367" s="192" t="s">
        <v>1017</v>
      </c>
      <c r="G2367" s="192"/>
      <c r="H2367" s="192"/>
      <c r="I2367" s="192" t="s">
        <v>437</v>
      </c>
      <c r="J2367" s="193">
        <v>820</v>
      </c>
      <c r="K2367" s="192" t="s">
        <v>566</v>
      </c>
      <c r="L2367" s="193">
        <v>267.48</v>
      </c>
      <c r="M2367" s="192" t="s">
        <v>567</v>
      </c>
      <c r="N2367" s="194">
        <v>2509</v>
      </c>
      <c r="V2367" s="189"/>
      <c r="W2367" s="195"/>
      <c r="X2367" s="195" t="s">
        <v>3252</v>
      </c>
      <c r="AC2367" s="195"/>
      <c r="AF2367" s="207"/>
    </row>
    <row r="2368" spans="1:32" s="160" customFormat="1" ht="12" x14ac:dyDescent="0.2">
      <c r="A2368" s="211"/>
      <c r="B2368" s="212"/>
      <c r="C2368" s="168" t="s">
        <v>462</v>
      </c>
      <c r="D2368" s="213"/>
      <c r="E2368" s="213"/>
      <c r="F2368" s="214"/>
      <c r="G2368" s="214"/>
      <c r="H2368" s="214"/>
      <c r="I2368" s="214"/>
      <c r="J2368" s="215"/>
      <c r="K2368" s="214"/>
      <c r="L2368" s="215"/>
      <c r="M2368" s="216"/>
      <c r="N2368" s="217"/>
      <c r="V2368" s="189"/>
      <c r="W2368" s="195"/>
      <c r="X2368" s="195"/>
      <c r="AC2368" s="195"/>
      <c r="AF2368" s="207"/>
    </row>
    <row r="2369" spans="1:32" s="160" customFormat="1" ht="12" x14ac:dyDescent="0.2">
      <c r="A2369" s="196"/>
      <c r="B2369" s="197"/>
      <c r="C2369" s="1037" t="s">
        <v>3253</v>
      </c>
      <c r="D2369" s="1037"/>
      <c r="E2369" s="1037"/>
      <c r="F2369" s="1037"/>
      <c r="G2369" s="1037"/>
      <c r="H2369" s="1037"/>
      <c r="I2369" s="1037"/>
      <c r="J2369" s="1037"/>
      <c r="K2369" s="1037"/>
      <c r="L2369" s="1037"/>
      <c r="M2369" s="1037"/>
      <c r="N2369" s="1046"/>
      <c r="V2369" s="189"/>
      <c r="W2369" s="195"/>
      <c r="X2369" s="195"/>
      <c r="AC2369" s="195"/>
      <c r="AD2369" s="163" t="s">
        <v>3253</v>
      </c>
      <c r="AF2369" s="207"/>
    </row>
    <row r="2370" spans="1:32" s="160" customFormat="1" ht="22.5" x14ac:dyDescent="0.2">
      <c r="A2370" s="198"/>
      <c r="B2370" s="199" t="s">
        <v>568</v>
      </c>
      <c r="C2370" s="1037" t="s">
        <v>569</v>
      </c>
      <c r="D2370" s="1037"/>
      <c r="E2370" s="1037"/>
      <c r="F2370" s="1037"/>
      <c r="G2370" s="1037"/>
      <c r="H2370" s="1037"/>
      <c r="I2370" s="1037"/>
      <c r="J2370" s="1037"/>
      <c r="K2370" s="1037"/>
      <c r="L2370" s="1037"/>
      <c r="M2370" s="1037"/>
      <c r="N2370" s="1046"/>
      <c r="V2370" s="189"/>
      <c r="W2370" s="195"/>
      <c r="X2370" s="195"/>
      <c r="Y2370" s="163" t="s">
        <v>569</v>
      </c>
      <c r="AC2370" s="195"/>
      <c r="AF2370" s="207"/>
    </row>
    <row r="2371" spans="1:32" s="160" customFormat="1" ht="56.25" x14ac:dyDescent="0.2">
      <c r="A2371" s="190" t="s">
        <v>3703</v>
      </c>
      <c r="B2371" s="191" t="s">
        <v>3239</v>
      </c>
      <c r="C2371" s="1039" t="s">
        <v>3275</v>
      </c>
      <c r="D2371" s="1039"/>
      <c r="E2371" s="1039"/>
      <c r="F2371" s="192" t="s">
        <v>532</v>
      </c>
      <c r="G2371" s="192"/>
      <c r="H2371" s="192"/>
      <c r="I2371" s="192" t="s">
        <v>921</v>
      </c>
      <c r="J2371" s="193"/>
      <c r="K2371" s="192"/>
      <c r="L2371" s="193"/>
      <c r="M2371" s="192"/>
      <c r="N2371" s="194"/>
      <c r="V2371" s="189"/>
      <c r="W2371" s="195"/>
      <c r="X2371" s="195" t="s">
        <v>3275</v>
      </c>
      <c r="AC2371" s="195"/>
      <c r="AF2371" s="207"/>
    </row>
    <row r="2372" spans="1:32" s="160" customFormat="1" ht="12" x14ac:dyDescent="0.2">
      <c r="A2372" s="196"/>
      <c r="B2372" s="197"/>
      <c r="C2372" s="1037" t="s">
        <v>3704</v>
      </c>
      <c r="D2372" s="1037"/>
      <c r="E2372" s="1037"/>
      <c r="F2372" s="1037"/>
      <c r="G2372" s="1037"/>
      <c r="H2372" s="1037"/>
      <c r="I2372" s="1037"/>
      <c r="J2372" s="1037"/>
      <c r="K2372" s="1037"/>
      <c r="L2372" s="1037"/>
      <c r="M2372" s="1037"/>
      <c r="N2372" s="1046"/>
      <c r="V2372" s="189"/>
      <c r="W2372" s="195"/>
      <c r="X2372" s="195"/>
      <c r="AC2372" s="195"/>
      <c r="AE2372" s="163" t="s">
        <v>3704</v>
      </c>
      <c r="AF2372" s="207"/>
    </row>
    <row r="2373" spans="1:32" s="160" customFormat="1" ht="33.75" x14ac:dyDescent="0.2">
      <c r="A2373" s="198"/>
      <c r="B2373" s="199" t="s">
        <v>430</v>
      </c>
      <c r="C2373" s="1037" t="s">
        <v>431</v>
      </c>
      <c r="D2373" s="1037"/>
      <c r="E2373" s="1037"/>
      <c r="F2373" s="1037"/>
      <c r="G2373" s="1037"/>
      <c r="H2373" s="1037"/>
      <c r="I2373" s="1037"/>
      <c r="J2373" s="1037"/>
      <c r="K2373" s="1037"/>
      <c r="L2373" s="1037"/>
      <c r="M2373" s="1037"/>
      <c r="N2373" s="1046"/>
      <c r="V2373" s="189"/>
      <c r="W2373" s="195"/>
      <c r="X2373" s="195"/>
      <c r="Y2373" s="163" t="s">
        <v>431</v>
      </c>
      <c r="AC2373" s="195"/>
      <c r="AF2373" s="207"/>
    </row>
    <row r="2374" spans="1:32" s="160" customFormat="1" ht="12" x14ac:dyDescent="0.2">
      <c r="A2374" s="198"/>
      <c r="B2374" s="199" t="s">
        <v>3134</v>
      </c>
      <c r="C2374" s="1037" t="s">
        <v>3135</v>
      </c>
      <c r="D2374" s="1037"/>
      <c r="E2374" s="1037"/>
      <c r="F2374" s="1037"/>
      <c r="G2374" s="1037"/>
      <c r="H2374" s="1037"/>
      <c r="I2374" s="1037"/>
      <c r="J2374" s="1037"/>
      <c r="K2374" s="1037"/>
      <c r="L2374" s="1037"/>
      <c r="M2374" s="1037"/>
      <c r="N2374" s="1046"/>
      <c r="V2374" s="189"/>
      <c r="W2374" s="195"/>
      <c r="X2374" s="195"/>
      <c r="Y2374" s="163" t="s">
        <v>3135</v>
      </c>
      <c r="AC2374" s="195"/>
      <c r="AF2374" s="207"/>
    </row>
    <row r="2375" spans="1:32" s="160" customFormat="1" ht="12" x14ac:dyDescent="0.2">
      <c r="A2375" s="200"/>
      <c r="B2375" s="199" t="s">
        <v>423</v>
      </c>
      <c r="C2375" s="1037" t="s">
        <v>432</v>
      </c>
      <c r="D2375" s="1037"/>
      <c r="E2375" s="1037"/>
      <c r="F2375" s="201"/>
      <c r="G2375" s="201"/>
      <c r="H2375" s="201"/>
      <c r="I2375" s="201"/>
      <c r="J2375" s="202">
        <v>1345.96</v>
      </c>
      <c r="K2375" s="201" t="s">
        <v>3136</v>
      </c>
      <c r="L2375" s="202">
        <v>26.5</v>
      </c>
      <c r="M2375" s="201"/>
      <c r="N2375" s="203"/>
      <c r="V2375" s="189"/>
      <c r="W2375" s="195"/>
      <c r="X2375" s="195"/>
      <c r="Z2375" s="163" t="s">
        <v>432</v>
      </c>
      <c r="AC2375" s="195"/>
      <c r="AF2375" s="207"/>
    </row>
    <row r="2376" spans="1:32" s="160" customFormat="1" ht="12" x14ac:dyDescent="0.2">
      <c r="A2376" s="200"/>
      <c r="B2376" s="199" t="s">
        <v>434</v>
      </c>
      <c r="C2376" s="1037" t="s">
        <v>435</v>
      </c>
      <c r="D2376" s="1037"/>
      <c r="E2376" s="1037"/>
      <c r="F2376" s="201"/>
      <c r="G2376" s="201"/>
      <c r="H2376" s="201"/>
      <c r="I2376" s="201"/>
      <c r="J2376" s="202">
        <v>117.43</v>
      </c>
      <c r="K2376" s="201" t="s">
        <v>3136</v>
      </c>
      <c r="L2376" s="202">
        <v>2.31</v>
      </c>
      <c r="M2376" s="201"/>
      <c r="N2376" s="203"/>
      <c r="V2376" s="189"/>
      <c r="W2376" s="195"/>
      <c r="X2376" s="195"/>
      <c r="Z2376" s="163" t="s">
        <v>435</v>
      </c>
      <c r="AC2376" s="195"/>
      <c r="AF2376" s="207"/>
    </row>
    <row r="2377" spans="1:32" s="160" customFormat="1" ht="12" x14ac:dyDescent="0.2">
      <c r="A2377" s="200"/>
      <c r="B2377" s="199" t="s">
        <v>437</v>
      </c>
      <c r="C2377" s="1037" t="s">
        <v>438</v>
      </c>
      <c r="D2377" s="1037"/>
      <c r="E2377" s="1037"/>
      <c r="F2377" s="201"/>
      <c r="G2377" s="201"/>
      <c r="H2377" s="201"/>
      <c r="I2377" s="201"/>
      <c r="J2377" s="202">
        <v>14.83</v>
      </c>
      <c r="K2377" s="201" t="s">
        <v>3136</v>
      </c>
      <c r="L2377" s="202">
        <v>0.28999999999999998</v>
      </c>
      <c r="M2377" s="201"/>
      <c r="N2377" s="203"/>
      <c r="V2377" s="189"/>
      <c r="W2377" s="195"/>
      <c r="X2377" s="195"/>
      <c r="Z2377" s="163" t="s">
        <v>438</v>
      </c>
      <c r="AC2377" s="195"/>
      <c r="AF2377" s="207"/>
    </row>
    <row r="2378" spans="1:32" s="160" customFormat="1" ht="12" x14ac:dyDescent="0.2">
      <c r="A2378" s="200"/>
      <c r="B2378" s="199" t="s">
        <v>439</v>
      </c>
      <c r="C2378" s="1037" t="s">
        <v>440</v>
      </c>
      <c r="D2378" s="1037"/>
      <c r="E2378" s="1037"/>
      <c r="F2378" s="201"/>
      <c r="G2378" s="201"/>
      <c r="H2378" s="201"/>
      <c r="I2378" s="201"/>
      <c r="J2378" s="202">
        <v>434.65</v>
      </c>
      <c r="K2378" s="201"/>
      <c r="L2378" s="202">
        <v>6.52</v>
      </c>
      <c r="M2378" s="201"/>
      <c r="N2378" s="203"/>
      <c r="V2378" s="189"/>
      <c r="W2378" s="195"/>
      <c r="X2378" s="195"/>
      <c r="Z2378" s="163" t="s">
        <v>440</v>
      </c>
      <c r="AC2378" s="195"/>
      <c r="AF2378" s="207"/>
    </row>
    <row r="2379" spans="1:32" s="160" customFormat="1" ht="12" x14ac:dyDescent="0.2">
      <c r="A2379" s="196"/>
      <c r="B2379" s="204" t="s">
        <v>1973</v>
      </c>
      <c r="C2379" s="1048" t="s">
        <v>3157</v>
      </c>
      <c r="D2379" s="1048"/>
      <c r="E2379" s="1048"/>
      <c r="F2379" s="205" t="s">
        <v>347</v>
      </c>
      <c r="G2379" s="205" t="s">
        <v>489</v>
      </c>
      <c r="H2379" s="205"/>
      <c r="I2379" s="205" t="s">
        <v>489</v>
      </c>
      <c r="J2379" s="199"/>
      <c r="K2379" s="201"/>
      <c r="L2379" s="202"/>
      <c r="M2379" s="201"/>
      <c r="N2379" s="206"/>
      <c r="V2379" s="189"/>
      <c r="W2379" s="195"/>
      <c r="X2379" s="195"/>
      <c r="AC2379" s="195"/>
      <c r="AF2379" s="207" t="s">
        <v>3157</v>
      </c>
    </row>
    <row r="2380" spans="1:32" s="160" customFormat="1" ht="12" x14ac:dyDescent="0.2">
      <c r="A2380" s="196"/>
      <c r="B2380" s="204" t="s">
        <v>3158</v>
      </c>
      <c r="C2380" s="1048" t="s">
        <v>3159</v>
      </c>
      <c r="D2380" s="1048"/>
      <c r="E2380" s="1048"/>
      <c r="F2380" s="205" t="s">
        <v>347</v>
      </c>
      <c r="G2380" s="205" t="s">
        <v>1004</v>
      </c>
      <c r="H2380" s="205"/>
      <c r="I2380" s="205" t="s">
        <v>665</v>
      </c>
      <c r="J2380" s="199"/>
      <c r="K2380" s="201"/>
      <c r="L2380" s="202"/>
      <c r="M2380" s="201"/>
      <c r="N2380" s="206"/>
      <c r="V2380" s="189"/>
      <c r="W2380" s="195"/>
      <c r="X2380" s="195"/>
      <c r="AC2380" s="195"/>
      <c r="AF2380" s="207" t="s">
        <v>3159</v>
      </c>
    </row>
    <row r="2381" spans="1:32" s="160" customFormat="1" ht="12" x14ac:dyDescent="0.2">
      <c r="A2381" s="196"/>
      <c r="B2381" s="204" t="s">
        <v>3161</v>
      </c>
      <c r="C2381" s="1048" t="s">
        <v>3162</v>
      </c>
      <c r="D2381" s="1048"/>
      <c r="E2381" s="1048"/>
      <c r="F2381" s="205" t="s">
        <v>1017</v>
      </c>
      <c r="G2381" s="205" t="s">
        <v>489</v>
      </c>
      <c r="H2381" s="205"/>
      <c r="I2381" s="205" t="s">
        <v>489</v>
      </c>
      <c r="J2381" s="199"/>
      <c r="K2381" s="201"/>
      <c r="L2381" s="202"/>
      <c r="M2381" s="201"/>
      <c r="N2381" s="206"/>
      <c r="V2381" s="189"/>
      <c r="W2381" s="195"/>
      <c r="X2381" s="195"/>
      <c r="AC2381" s="195"/>
      <c r="AF2381" s="207" t="s">
        <v>3162</v>
      </c>
    </row>
    <row r="2382" spans="1:32" s="160" customFormat="1" ht="12" x14ac:dyDescent="0.2">
      <c r="A2382" s="196"/>
      <c r="B2382" s="204" t="s">
        <v>3161</v>
      </c>
      <c r="C2382" s="1048" t="s">
        <v>2532</v>
      </c>
      <c r="D2382" s="1048"/>
      <c r="E2382" s="1048"/>
      <c r="F2382" s="205" t="s">
        <v>488</v>
      </c>
      <c r="G2382" s="205" t="s">
        <v>489</v>
      </c>
      <c r="H2382" s="205"/>
      <c r="I2382" s="205" t="s">
        <v>489</v>
      </c>
      <c r="J2382" s="199"/>
      <c r="K2382" s="201"/>
      <c r="L2382" s="202"/>
      <c r="M2382" s="201"/>
      <c r="N2382" s="206"/>
      <c r="V2382" s="189"/>
      <c r="W2382" s="195"/>
      <c r="X2382" s="195"/>
      <c r="AC2382" s="195"/>
      <c r="AF2382" s="207" t="s">
        <v>2532</v>
      </c>
    </row>
    <row r="2383" spans="1:32" s="160" customFormat="1" ht="12" x14ac:dyDescent="0.2">
      <c r="A2383" s="196"/>
      <c r="B2383" s="204" t="s">
        <v>3163</v>
      </c>
      <c r="C2383" s="1048" t="s">
        <v>3164</v>
      </c>
      <c r="D2383" s="1048"/>
      <c r="E2383" s="1048"/>
      <c r="F2383" s="205" t="s">
        <v>1017</v>
      </c>
      <c r="G2383" s="205" t="s">
        <v>489</v>
      </c>
      <c r="H2383" s="205"/>
      <c r="I2383" s="205" t="s">
        <v>489</v>
      </c>
      <c r="J2383" s="199"/>
      <c r="K2383" s="201"/>
      <c r="L2383" s="202"/>
      <c r="M2383" s="201"/>
      <c r="N2383" s="206"/>
      <c r="V2383" s="189"/>
      <c r="W2383" s="195"/>
      <c r="X2383" s="195"/>
      <c r="AC2383" s="195"/>
      <c r="AF2383" s="207" t="s">
        <v>3164</v>
      </c>
    </row>
    <row r="2384" spans="1:32" s="160" customFormat="1" ht="12" x14ac:dyDescent="0.2">
      <c r="A2384" s="196"/>
      <c r="B2384" s="204" t="s">
        <v>3165</v>
      </c>
      <c r="C2384" s="1048" t="s">
        <v>3166</v>
      </c>
      <c r="D2384" s="1048"/>
      <c r="E2384" s="1048"/>
      <c r="F2384" s="205" t="s">
        <v>1017</v>
      </c>
      <c r="G2384" s="205" t="s">
        <v>489</v>
      </c>
      <c r="H2384" s="205"/>
      <c r="I2384" s="205" t="s">
        <v>489</v>
      </c>
      <c r="J2384" s="199"/>
      <c r="K2384" s="201"/>
      <c r="L2384" s="202"/>
      <c r="M2384" s="201"/>
      <c r="N2384" s="206"/>
      <c r="V2384" s="189"/>
      <c r="W2384" s="195"/>
      <c r="X2384" s="195"/>
      <c r="AC2384" s="195"/>
      <c r="AF2384" s="207" t="s">
        <v>3166</v>
      </c>
    </row>
    <row r="2385" spans="1:32" s="160" customFormat="1" ht="12" x14ac:dyDescent="0.2">
      <c r="A2385" s="200"/>
      <c r="B2385" s="199"/>
      <c r="C2385" s="1037" t="s">
        <v>443</v>
      </c>
      <c r="D2385" s="1037"/>
      <c r="E2385" s="1037"/>
      <c r="F2385" s="201" t="s">
        <v>444</v>
      </c>
      <c r="G2385" s="201" t="s">
        <v>1890</v>
      </c>
      <c r="H2385" s="201" t="s">
        <v>3136</v>
      </c>
      <c r="I2385" s="201" t="s">
        <v>3705</v>
      </c>
      <c r="J2385" s="202"/>
      <c r="K2385" s="201"/>
      <c r="L2385" s="202"/>
      <c r="M2385" s="201"/>
      <c r="N2385" s="203"/>
      <c r="V2385" s="189"/>
      <c r="W2385" s="195"/>
      <c r="X2385" s="195"/>
      <c r="AA2385" s="163" t="s">
        <v>443</v>
      </c>
      <c r="AC2385" s="195"/>
      <c r="AF2385" s="207"/>
    </row>
    <row r="2386" spans="1:32" s="160" customFormat="1" ht="12" x14ac:dyDescent="0.2">
      <c r="A2386" s="200"/>
      <c r="B2386" s="199"/>
      <c r="C2386" s="1037" t="s">
        <v>447</v>
      </c>
      <c r="D2386" s="1037"/>
      <c r="E2386" s="1037"/>
      <c r="F2386" s="201" t="s">
        <v>444</v>
      </c>
      <c r="G2386" s="201" t="s">
        <v>1160</v>
      </c>
      <c r="H2386" s="201" t="s">
        <v>3136</v>
      </c>
      <c r="I2386" s="201" t="s">
        <v>3706</v>
      </c>
      <c r="J2386" s="202"/>
      <c r="K2386" s="201"/>
      <c r="L2386" s="202"/>
      <c r="M2386" s="201"/>
      <c r="N2386" s="203"/>
      <c r="V2386" s="189"/>
      <c r="W2386" s="195"/>
      <c r="X2386" s="195"/>
      <c r="AA2386" s="163" t="s">
        <v>447</v>
      </c>
      <c r="AC2386" s="195"/>
      <c r="AF2386" s="207"/>
    </row>
    <row r="2387" spans="1:32" s="160" customFormat="1" ht="12" x14ac:dyDescent="0.2">
      <c r="A2387" s="200"/>
      <c r="B2387" s="199"/>
      <c r="C2387" s="1047" t="s">
        <v>450</v>
      </c>
      <c r="D2387" s="1047"/>
      <c r="E2387" s="1047"/>
      <c r="F2387" s="208"/>
      <c r="G2387" s="208"/>
      <c r="H2387" s="208"/>
      <c r="I2387" s="208"/>
      <c r="J2387" s="209">
        <v>1898.04</v>
      </c>
      <c r="K2387" s="208"/>
      <c r="L2387" s="209">
        <v>35.33</v>
      </c>
      <c r="M2387" s="208"/>
      <c r="N2387" s="210"/>
      <c r="V2387" s="189"/>
      <c r="W2387" s="195"/>
      <c r="X2387" s="195"/>
      <c r="AB2387" s="163" t="s">
        <v>450</v>
      </c>
      <c r="AC2387" s="195"/>
      <c r="AF2387" s="207"/>
    </row>
    <row r="2388" spans="1:32" s="160" customFormat="1" ht="12" x14ac:dyDescent="0.2">
      <c r="A2388" s="200"/>
      <c r="B2388" s="199"/>
      <c r="C2388" s="1037" t="s">
        <v>451</v>
      </c>
      <c r="D2388" s="1037"/>
      <c r="E2388" s="1037"/>
      <c r="F2388" s="201"/>
      <c r="G2388" s="201"/>
      <c r="H2388" s="201"/>
      <c r="I2388" s="201"/>
      <c r="J2388" s="202"/>
      <c r="K2388" s="201"/>
      <c r="L2388" s="202">
        <v>26.79</v>
      </c>
      <c r="M2388" s="201"/>
      <c r="N2388" s="203"/>
      <c r="V2388" s="189"/>
      <c r="W2388" s="195"/>
      <c r="X2388" s="195"/>
      <c r="AA2388" s="163" t="s">
        <v>451</v>
      </c>
      <c r="AC2388" s="195"/>
      <c r="AF2388" s="207"/>
    </row>
    <row r="2389" spans="1:32" s="160" customFormat="1" ht="45" x14ac:dyDescent="0.2">
      <c r="A2389" s="200"/>
      <c r="B2389" s="199" t="s">
        <v>2540</v>
      </c>
      <c r="C2389" s="1037" t="s">
        <v>2541</v>
      </c>
      <c r="D2389" s="1037"/>
      <c r="E2389" s="1037"/>
      <c r="F2389" s="201" t="s">
        <v>454</v>
      </c>
      <c r="G2389" s="201" t="s">
        <v>1241</v>
      </c>
      <c r="H2389" s="201"/>
      <c r="I2389" s="201" t="s">
        <v>1241</v>
      </c>
      <c r="J2389" s="202"/>
      <c r="K2389" s="201"/>
      <c r="L2389" s="202">
        <v>32.42</v>
      </c>
      <c r="M2389" s="201"/>
      <c r="N2389" s="203"/>
      <c r="V2389" s="189"/>
      <c r="W2389" s="195"/>
      <c r="X2389" s="195"/>
      <c r="AA2389" s="163" t="s">
        <v>2541</v>
      </c>
      <c r="AC2389" s="195"/>
      <c r="AF2389" s="207"/>
    </row>
    <row r="2390" spans="1:32" s="160" customFormat="1" ht="45" x14ac:dyDescent="0.2">
      <c r="A2390" s="200"/>
      <c r="B2390" s="199" t="s">
        <v>2542</v>
      </c>
      <c r="C2390" s="1037" t="s">
        <v>2543</v>
      </c>
      <c r="D2390" s="1037"/>
      <c r="E2390" s="1037"/>
      <c r="F2390" s="201" t="s">
        <v>454</v>
      </c>
      <c r="G2390" s="201" t="s">
        <v>974</v>
      </c>
      <c r="H2390" s="201"/>
      <c r="I2390" s="201" t="s">
        <v>974</v>
      </c>
      <c r="J2390" s="202"/>
      <c r="K2390" s="201"/>
      <c r="L2390" s="202">
        <v>19.29</v>
      </c>
      <c r="M2390" s="201"/>
      <c r="N2390" s="203"/>
      <c r="V2390" s="189"/>
      <c r="W2390" s="195"/>
      <c r="X2390" s="195"/>
      <c r="AA2390" s="163" t="s">
        <v>2543</v>
      </c>
      <c r="AC2390" s="195"/>
      <c r="AF2390" s="207"/>
    </row>
    <row r="2391" spans="1:32" s="160" customFormat="1" ht="12" x14ac:dyDescent="0.2">
      <c r="A2391" s="211"/>
      <c r="B2391" s="212"/>
      <c r="C2391" s="1039" t="s">
        <v>459</v>
      </c>
      <c r="D2391" s="1039"/>
      <c r="E2391" s="1039"/>
      <c r="F2391" s="192"/>
      <c r="G2391" s="192"/>
      <c r="H2391" s="192"/>
      <c r="I2391" s="192"/>
      <c r="J2391" s="193"/>
      <c r="K2391" s="192"/>
      <c r="L2391" s="193">
        <v>87.04</v>
      </c>
      <c r="M2391" s="208"/>
      <c r="N2391" s="194"/>
      <c r="V2391" s="189"/>
      <c r="W2391" s="195"/>
      <c r="X2391" s="195"/>
      <c r="AC2391" s="195" t="s">
        <v>459</v>
      </c>
      <c r="AF2391" s="207"/>
    </row>
    <row r="2392" spans="1:32" s="160" customFormat="1" ht="33.75" x14ac:dyDescent="0.2">
      <c r="A2392" s="190" t="s">
        <v>3707</v>
      </c>
      <c r="B2392" s="191" t="s">
        <v>3281</v>
      </c>
      <c r="C2392" s="1039" t="s">
        <v>3282</v>
      </c>
      <c r="D2392" s="1039"/>
      <c r="E2392" s="1039"/>
      <c r="F2392" s="192" t="s">
        <v>347</v>
      </c>
      <c r="G2392" s="192"/>
      <c r="H2392" s="192"/>
      <c r="I2392" s="192" t="s">
        <v>665</v>
      </c>
      <c r="J2392" s="193">
        <v>72.7</v>
      </c>
      <c r="K2392" s="192"/>
      <c r="L2392" s="193">
        <v>109.05</v>
      </c>
      <c r="M2392" s="192"/>
      <c r="N2392" s="194"/>
      <c r="V2392" s="189"/>
      <c r="W2392" s="195"/>
      <c r="X2392" s="195" t="s">
        <v>3282</v>
      </c>
      <c r="AC2392" s="195"/>
      <c r="AF2392" s="207"/>
    </row>
    <row r="2393" spans="1:32" s="160" customFormat="1" ht="12" x14ac:dyDescent="0.2">
      <c r="A2393" s="211"/>
      <c r="B2393" s="212"/>
      <c r="C2393" s="168" t="s">
        <v>462</v>
      </c>
      <c r="D2393" s="213"/>
      <c r="E2393" s="213"/>
      <c r="F2393" s="214"/>
      <c r="G2393" s="214"/>
      <c r="H2393" s="214"/>
      <c r="I2393" s="214"/>
      <c r="J2393" s="215"/>
      <c r="K2393" s="214"/>
      <c r="L2393" s="215"/>
      <c r="M2393" s="216"/>
      <c r="N2393" s="217"/>
      <c r="V2393" s="189"/>
      <c r="W2393" s="195"/>
      <c r="X2393" s="195"/>
      <c r="AC2393" s="195"/>
      <c r="AF2393" s="207"/>
    </row>
    <row r="2394" spans="1:32" s="160" customFormat="1" ht="22.5" x14ac:dyDescent="0.2">
      <c r="A2394" s="190" t="s">
        <v>3708</v>
      </c>
      <c r="B2394" s="191" t="s">
        <v>3287</v>
      </c>
      <c r="C2394" s="1039" t="s">
        <v>3288</v>
      </c>
      <c r="D2394" s="1039"/>
      <c r="E2394" s="1039"/>
      <c r="F2394" s="192" t="s">
        <v>1017</v>
      </c>
      <c r="G2394" s="192"/>
      <c r="H2394" s="192"/>
      <c r="I2394" s="192" t="s">
        <v>437</v>
      </c>
      <c r="J2394" s="193">
        <v>40.01</v>
      </c>
      <c r="K2394" s="192"/>
      <c r="L2394" s="193">
        <v>120.03</v>
      </c>
      <c r="M2394" s="192"/>
      <c r="N2394" s="194"/>
      <c r="V2394" s="189"/>
      <c r="W2394" s="195"/>
      <c r="X2394" s="195" t="s">
        <v>3288</v>
      </c>
      <c r="AC2394" s="195"/>
      <c r="AF2394" s="207"/>
    </row>
    <row r="2395" spans="1:32" s="160" customFormat="1" ht="12" x14ac:dyDescent="0.2">
      <c r="A2395" s="211"/>
      <c r="B2395" s="212"/>
      <c r="C2395" s="168" t="s">
        <v>462</v>
      </c>
      <c r="D2395" s="213"/>
      <c r="E2395" s="213"/>
      <c r="F2395" s="214"/>
      <c r="G2395" s="214"/>
      <c r="H2395" s="214"/>
      <c r="I2395" s="214"/>
      <c r="J2395" s="215"/>
      <c r="K2395" s="214"/>
      <c r="L2395" s="215"/>
      <c r="M2395" s="216"/>
      <c r="N2395" s="217"/>
      <c r="V2395" s="189"/>
      <c r="W2395" s="195"/>
      <c r="X2395" s="195"/>
      <c r="AC2395" s="195"/>
      <c r="AF2395" s="207"/>
    </row>
    <row r="2396" spans="1:32" s="160" customFormat="1" ht="33.75" x14ac:dyDescent="0.2">
      <c r="A2396" s="190" t="s">
        <v>3709</v>
      </c>
      <c r="B2396" s="191" t="s">
        <v>3208</v>
      </c>
      <c r="C2396" s="1039" t="s">
        <v>3209</v>
      </c>
      <c r="D2396" s="1039"/>
      <c r="E2396" s="1039"/>
      <c r="F2396" s="192" t="s">
        <v>532</v>
      </c>
      <c r="G2396" s="192"/>
      <c r="H2396" s="192"/>
      <c r="I2396" s="192" t="s">
        <v>537</v>
      </c>
      <c r="J2396" s="193"/>
      <c r="K2396" s="192"/>
      <c r="L2396" s="193"/>
      <c r="M2396" s="192"/>
      <c r="N2396" s="194"/>
      <c r="V2396" s="189"/>
      <c r="W2396" s="195"/>
      <c r="X2396" s="195" t="s">
        <v>3209</v>
      </c>
      <c r="AC2396" s="195"/>
      <c r="AF2396" s="207"/>
    </row>
    <row r="2397" spans="1:32" s="160" customFormat="1" ht="12" x14ac:dyDescent="0.2">
      <c r="A2397" s="196"/>
      <c r="B2397" s="197"/>
      <c r="C2397" s="1037" t="s">
        <v>2700</v>
      </c>
      <c r="D2397" s="1037"/>
      <c r="E2397" s="1037"/>
      <c r="F2397" s="1037"/>
      <c r="G2397" s="1037"/>
      <c r="H2397" s="1037"/>
      <c r="I2397" s="1037"/>
      <c r="J2397" s="1037"/>
      <c r="K2397" s="1037"/>
      <c r="L2397" s="1037"/>
      <c r="M2397" s="1037"/>
      <c r="N2397" s="1046"/>
      <c r="V2397" s="189"/>
      <c r="W2397" s="195"/>
      <c r="X2397" s="195"/>
      <c r="AC2397" s="195"/>
      <c r="AE2397" s="163" t="s">
        <v>2700</v>
      </c>
      <c r="AF2397" s="207"/>
    </row>
    <row r="2398" spans="1:32" s="160" customFormat="1" ht="33.75" x14ac:dyDescent="0.2">
      <c r="A2398" s="198"/>
      <c r="B2398" s="199" t="s">
        <v>430</v>
      </c>
      <c r="C2398" s="1037" t="s">
        <v>431</v>
      </c>
      <c r="D2398" s="1037"/>
      <c r="E2398" s="1037"/>
      <c r="F2398" s="1037"/>
      <c r="G2398" s="1037"/>
      <c r="H2398" s="1037"/>
      <c r="I2398" s="1037"/>
      <c r="J2398" s="1037"/>
      <c r="K2398" s="1037"/>
      <c r="L2398" s="1037"/>
      <c r="M2398" s="1037"/>
      <c r="N2398" s="1046"/>
      <c r="V2398" s="189"/>
      <c r="W2398" s="195"/>
      <c r="X2398" s="195"/>
      <c r="Y2398" s="163" t="s">
        <v>431</v>
      </c>
      <c r="AC2398" s="195"/>
      <c r="AF2398" s="207"/>
    </row>
    <row r="2399" spans="1:32" s="160" customFormat="1" ht="12" x14ac:dyDescent="0.2">
      <c r="A2399" s="200"/>
      <c r="B2399" s="199" t="s">
        <v>423</v>
      </c>
      <c r="C2399" s="1037" t="s">
        <v>432</v>
      </c>
      <c r="D2399" s="1037"/>
      <c r="E2399" s="1037"/>
      <c r="F2399" s="201"/>
      <c r="G2399" s="201"/>
      <c r="H2399" s="201"/>
      <c r="I2399" s="201"/>
      <c r="J2399" s="202">
        <v>259.2</v>
      </c>
      <c r="K2399" s="201" t="s">
        <v>436</v>
      </c>
      <c r="L2399" s="202">
        <v>6.48</v>
      </c>
      <c r="M2399" s="201"/>
      <c r="N2399" s="203"/>
      <c r="V2399" s="189"/>
      <c r="W2399" s="195"/>
      <c r="X2399" s="195"/>
      <c r="Z2399" s="163" t="s">
        <v>432</v>
      </c>
      <c r="AC2399" s="195"/>
      <c r="AF2399" s="207"/>
    </row>
    <row r="2400" spans="1:32" s="160" customFormat="1" ht="12" x14ac:dyDescent="0.2">
      <c r="A2400" s="200"/>
      <c r="B2400" s="199" t="s">
        <v>434</v>
      </c>
      <c r="C2400" s="1037" t="s">
        <v>435</v>
      </c>
      <c r="D2400" s="1037"/>
      <c r="E2400" s="1037"/>
      <c r="F2400" s="201"/>
      <c r="G2400" s="201"/>
      <c r="H2400" s="201"/>
      <c r="I2400" s="201"/>
      <c r="J2400" s="202">
        <v>37.880000000000003</v>
      </c>
      <c r="K2400" s="201" t="s">
        <v>436</v>
      </c>
      <c r="L2400" s="202">
        <v>0.95</v>
      </c>
      <c r="M2400" s="201"/>
      <c r="N2400" s="203"/>
      <c r="V2400" s="189"/>
      <c r="W2400" s="195"/>
      <c r="X2400" s="195"/>
      <c r="Z2400" s="163" t="s">
        <v>435</v>
      </c>
      <c r="AC2400" s="195"/>
      <c r="AF2400" s="207"/>
    </row>
    <row r="2401" spans="1:32" s="160" customFormat="1" ht="12" x14ac:dyDescent="0.2">
      <c r="A2401" s="200"/>
      <c r="B2401" s="199" t="s">
        <v>437</v>
      </c>
      <c r="C2401" s="1037" t="s">
        <v>438</v>
      </c>
      <c r="D2401" s="1037"/>
      <c r="E2401" s="1037"/>
      <c r="F2401" s="201"/>
      <c r="G2401" s="201"/>
      <c r="H2401" s="201"/>
      <c r="I2401" s="201"/>
      <c r="J2401" s="202">
        <v>4.99</v>
      </c>
      <c r="K2401" s="201" t="s">
        <v>436</v>
      </c>
      <c r="L2401" s="202">
        <v>0.12</v>
      </c>
      <c r="M2401" s="201"/>
      <c r="N2401" s="203"/>
      <c r="V2401" s="189"/>
      <c r="W2401" s="195"/>
      <c r="X2401" s="195"/>
      <c r="Z2401" s="163" t="s">
        <v>438</v>
      </c>
      <c r="AC2401" s="195"/>
      <c r="AF2401" s="207"/>
    </row>
    <row r="2402" spans="1:32" s="160" customFormat="1" ht="12" x14ac:dyDescent="0.2">
      <c r="A2402" s="200"/>
      <c r="B2402" s="199" t="s">
        <v>439</v>
      </c>
      <c r="C2402" s="1037" t="s">
        <v>440</v>
      </c>
      <c r="D2402" s="1037"/>
      <c r="E2402" s="1037"/>
      <c r="F2402" s="201"/>
      <c r="G2402" s="201"/>
      <c r="H2402" s="201"/>
      <c r="I2402" s="201"/>
      <c r="J2402" s="202">
        <v>505.36</v>
      </c>
      <c r="K2402" s="201"/>
      <c r="L2402" s="202">
        <v>10.11</v>
      </c>
      <c r="M2402" s="201"/>
      <c r="N2402" s="203"/>
      <c r="V2402" s="189"/>
      <c r="W2402" s="195"/>
      <c r="X2402" s="195"/>
      <c r="Z2402" s="163" t="s">
        <v>440</v>
      </c>
      <c r="AC2402" s="195"/>
      <c r="AF2402" s="207"/>
    </row>
    <row r="2403" spans="1:32" s="160" customFormat="1" ht="12" x14ac:dyDescent="0.2">
      <c r="A2403" s="196"/>
      <c r="B2403" s="204" t="s">
        <v>1606</v>
      </c>
      <c r="C2403" s="1048" t="s">
        <v>1607</v>
      </c>
      <c r="D2403" s="1048"/>
      <c r="E2403" s="1048"/>
      <c r="F2403" s="205" t="s">
        <v>347</v>
      </c>
      <c r="G2403" s="205" t="s">
        <v>1188</v>
      </c>
      <c r="H2403" s="205"/>
      <c r="I2403" s="205" t="s">
        <v>898</v>
      </c>
      <c r="J2403" s="199"/>
      <c r="K2403" s="201"/>
      <c r="L2403" s="202"/>
      <c r="M2403" s="201"/>
      <c r="N2403" s="206"/>
      <c r="V2403" s="189"/>
      <c r="W2403" s="195"/>
      <c r="X2403" s="195"/>
      <c r="AC2403" s="195"/>
      <c r="AF2403" s="207" t="s">
        <v>1607</v>
      </c>
    </row>
    <row r="2404" spans="1:32" s="160" customFormat="1" ht="12" x14ac:dyDescent="0.2">
      <c r="A2404" s="200"/>
      <c r="B2404" s="199"/>
      <c r="C2404" s="1037" t="s">
        <v>443</v>
      </c>
      <c r="D2404" s="1037"/>
      <c r="E2404" s="1037"/>
      <c r="F2404" s="201" t="s">
        <v>444</v>
      </c>
      <c r="G2404" s="201" t="s">
        <v>162</v>
      </c>
      <c r="H2404" s="201" t="s">
        <v>436</v>
      </c>
      <c r="I2404" s="201" t="s">
        <v>812</v>
      </c>
      <c r="J2404" s="202"/>
      <c r="K2404" s="201"/>
      <c r="L2404" s="202"/>
      <c r="M2404" s="201"/>
      <c r="N2404" s="203"/>
      <c r="V2404" s="189"/>
      <c r="W2404" s="195"/>
      <c r="X2404" s="195"/>
      <c r="AA2404" s="163" t="s">
        <v>443</v>
      </c>
      <c r="AC2404" s="195"/>
      <c r="AF2404" s="207"/>
    </row>
    <row r="2405" spans="1:32" s="160" customFormat="1" ht="12" x14ac:dyDescent="0.2">
      <c r="A2405" s="200"/>
      <c r="B2405" s="199"/>
      <c r="C2405" s="1037" t="s">
        <v>447</v>
      </c>
      <c r="D2405" s="1037"/>
      <c r="E2405" s="1037"/>
      <c r="F2405" s="201" t="s">
        <v>444</v>
      </c>
      <c r="G2405" s="201" t="s">
        <v>3212</v>
      </c>
      <c r="H2405" s="201" t="s">
        <v>436</v>
      </c>
      <c r="I2405" s="201" t="s">
        <v>3634</v>
      </c>
      <c r="J2405" s="202"/>
      <c r="K2405" s="201"/>
      <c r="L2405" s="202"/>
      <c r="M2405" s="201"/>
      <c r="N2405" s="203"/>
      <c r="V2405" s="189"/>
      <c r="W2405" s="195"/>
      <c r="X2405" s="195"/>
      <c r="AA2405" s="163" t="s">
        <v>447</v>
      </c>
      <c r="AC2405" s="195"/>
      <c r="AF2405" s="207"/>
    </row>
    <row r="2406" spans="1:32" s="160" customFormat="1" ht="12" x14ac:dyDescent="0.2">
      <c r="A2406" s="200"/>
      <c r="B2406" s="199"/>
      <c r="C2406" s="1047" t="s">
        <v>450</v>
      </c>
      <c r="D2406" s="1047"/>
      <c r="E2406" s="1047"/>
      <c r="F2406" s="208"/>
      <c r="G2406" s="208"/>
      <c r="H2406" s="208"/>
      <c r="I2406" s="208"/>
      <c r="J2406" s="209">
        <v>802.44</v>
      </c>
      <c r="K2406" s="208"/>
      <c r="L2406" s="209">
        <v>17.54</v>
      </c>
      <c r="M2406" s="208"/>
      <c r="N2406" s="210"/>
      <c r="V2406" s="189"/>
      <c r="W2406" s="195"/>
      <c r="X2406" s="195"/>
      <c r="AB2406" s="163" t="s">
        <v>450</v>
      </c>
      <c r="AC2406" s="195"/>
      <c r="AF2406" s="207"/>
    </row>
    <row r="2407" spans="1:32" s="160" customFormat="1" ht="12" x14ac:dyDescent="0.2">
      <c r="A2407" s="200"/>
      <c r="B2407" s="199"/>
      <c r="C2407" s="1037" t="s">
        <v>451</v>
      </c>
      <c r="D2407" s="1037"/>
      <c r="E2407" s="1037"/>
      <c r="F2407" s="201"/>
      <c r="G2407" s="201"/>
      <c r="H2407" s="201"/>
      <c r="I2407" s="201"/>
      <c r="J2407" s="202"/>
      <c r="K2407" s="201"/>
      <c r="L2407" s="202">
        <v>6.6</v>
      </c>
      <c r="M2407" s="201"/>
      <c r="N2407" s="203"/>
      <c r="V2407" s="189"/>
      <c r="W2407" s="195"/>
      <c r="X2407" s="195"/>
      <c r="AA2407" s="163" t="s">
        <v>451</v>
      </c>
      <c r="AC2407" s="195"/>
      <c r="AF2407" s="207"/>
    </row>
    <row r="2408" spans="1:32" s="160" customFormat="1" ht="22.5" x14ac:dyDescent="0.2">
      <c r="A2408" s="200"/>
      <c r="B2408" s="199" t="s">
        <v>556</v>
      </c>
      <c r="C2408" s="1037" t="s">
        <v>557</v>
      </c>
      <c r="D2408" s="1037"/>
      <c r="E2408" s="1037"/>
      <c r="F2408" s="201" t="s">
        <v>454</v>
      </c>
      <c r="G2408" s="201" t="s">
        <v>558</v>
      </c>
      <c r="H2408" s="201"/>
      <c r="I2408" s="201" t="s">
        <v>558</v>
      </c>
      <c r="J2408" s="202"/>
      <c r="K2408" s="201"/>
      <c r="L2408" s="202">
        <v>6.4</v>
      </c>
      <c r="M2408" s="201"/>
      <c r="N2408" s="203"/>
      <c r="V2408" s="189"/>
      <c r="W2408" s="195"/>
      <c r="X2408" s="195"/>
      <c r="AA2408" s="163" t="s">
        <v>557</v>
      </c>
      <c r="AC2408" s="195"/>
      <c r="AF2408" s="207"/>
    </row>
    <row r="2409" spans="1:32" s="160" customFormat="1" ht="22.5" x14ac:dyDescent="0.2">
      <c r="A2409" s="200"/>
      <c r="B2409" s="199" t="s">
        <v>559</v>
      </c>
      <c r="C2409" s="1037" t="s">
        <v>560</v>
      </c>
      <c r="D2409" s="1037"/>
      <c r="E2409" s="1037"/>
      <c r="F2409" s="201" t="s">
        <v>454</v>
      </c>
      <c r="G2409" s="201" t="s">
        <v>561</v>
      </c>
      <c r="H2409" s="201"/>
      <c r="I2409" s="201" t="s">
        <v>561</v>
      </c>
      <c r="J2409" s="202"/>
      <c r="K2409" s="201"/>
      <c r="L2409" s="202">
        <v>3.63</v>
      </c>
      <c r="M2409" s="201"/>
      <c r="N2409" s="203"/>
      <c r="V2409" s="189"/>
      <c r="W2409" s="195"/>
      <c r="X2409" s="195"/>
      <c r="AA2409" s="163" t="s">
        <v>560</v>
      </c>
      <c r="AC2409" s="195"/>
      <c r="AF2409" s="207"/>
    </row>
    <row r="2410" spans="1:32" s="160" customFormat="1" ht="12" x14ac:dyDescent="0.2">
      <c r="A2410" s="211"/>
      <c r="B2410" s="212"/>
      <c r="C2410" s="1039" t="s">
        <v>459</v>
      </c>
      <c r="D2410" s="1039"/>
      <c r="E2410" s="1039"/>
      <c r="F2410" s="192"/>
      <c r="G2410" s="192"/>
      <c r="H2410" s="192"/>
      <c r="I2410" s="192"/>
      <c r="J2410" s="193"/>
      <c r="K2410" s="192"/>
      <c r="L2410" s="193">
        <v>27.57</v>
      </c>
      <c r="M2410" s="208"/>
      <c r="N2410" s="194"/>
      <c r="V2410" s="189"/>
      <c r="W2410" s="195"/>
      <c r="X2410" s="195"/>
      <c r="AC2410" s="195" t="s">
        <v>459</v>
      </c>
      <c r="AF2410" s="207"/>
    </row>
    <row r="2411" spans="1:32" s="160" customFormat="1" ht="22.5" x14ac:dyDescent="0.2">
      <c r="A2411" s="190" t="s">
        <v>3710</v>
      </c>
      <c r="B2411" s="191" t="s">
        <v>3224</v>
      </c>
      <c r="C2411" s="1039" t="s">
        <v>3225</v>
      </c>
      <c r="D2411" s="1039"/>
      <c r="E2411" s="1039"/>
      <c r="F2411" s="192" t="s">
        <v>411</v>
      </c>
      <c r="G2411" s="192"/>
      <c r="H2411" s="192"/>
      <c r="I2411" s="192" t="s">
        <v>3635</v>
      </c>
      <c r="J2411" s="193">
        <v>1412.5</v>
      </c>
      <c r="K2411" s="192"/>
      <c r="L2411" s="193">
        <v>-0.36</v>
      </c>
      <c r="M2411" s="192"/>
      <c r="N2411" s="194"/>
      <c r="V2411" s="189"/>
      <c r="W2411" s="195"/>
      <c r="X2411" s="195" t="s">
        <v>3225</v>
      </c>
      <c r="AC2411" s="195"/>
      <c r="AF2411" s="207"/>
    </row>
    <row r="2412" spans="1:32" s="160" customFormat="1" ht="12" x14ac:dyDescent="0.2">
      <c r="A2412" s="211"/>
      <c r="B2412" s="212"/>
      <c r="C2412" s="168" t="s">
        <v>462</v>
      </c>
      <c r="D2412" s="213"/>
      <c r="E2412" s="213"/>
      <c r="F2412" s="214"/>
      <c r="G2412" s="214"/>
      <c r="H2412" s="214"/>
      <c r="I2412" s="214"/>
      <c r="J2412" s="215"/>
      <c r="K2412" s="214"/>
      <c r="L2412" s="215"/>
      <c r="M2412" s="216"/>
      <c r="N2412" s="217"/>
      <c r="V2412" s="189"/>
      <c r="W2412" s="195"/>
      <c r="X2412" s="195"/>
      <c r="AC2412" s="195"/>
      <c r="AF2412" s="207"/>
    </row>
    <row r="2413" spans="1:32" s="160" customFormat="1" ht="22.5" x14ac:dyDescent="0.2">
      <c r="A2413" s="190" t="s">
        <v>3711</v>
      </c>
      <c r="B2413" s="191" t="s">
        <v>3221</v>
      </c>
      <c r="C2413" s="1039" t="s">
        <v>3222</v>
      </c>
      <c r="D2413" s="1039"/>
      <c r="E2413" s="1039"/>
      <c r="F2413" s="192" t="s">
        <v>411</v>
      </c>
      <c r="G2413" s="192"/>
      <c r="H2413" s="192"/>
      <c r="I2413" s="192" t="s">
        <v>3636</v>
      </c>
      <c r="J2413" s="193">
        <v>3960</v>
      </c>
      <c r="K2413" s="192"/>
      <c r="L2413" s="193">
        <v>-2.38</v>
      </c>
      <c r="M2413" s="192"/>
      <c r="N2413" s="194"/>
      <c r="V2413" s="189"/>
      <c r="W2413" s="195"/>
      <c r="X2413" s="195" t="s">
        <v>3222</v>
      </c>
      <c r="AC2413" s="195"/>
      <c r="AF2413" s="207"/>
    </row>
    <row r="2414" spans="1:32" s="160" customFormat="1" ht="12" x14ac:dyDescent="0.2">
      <c r="A2414" s="211"/>
      <c r="B2414" s="212"/>
      <c r="C2414" s="168" t="s">
        <v>462</v>
      </c>
      <c r="D2414" s="213"/>
      <c r="E2414" s="213"/>
      <c r="F2414" s="214"/>
      <c r="G2414" s="214"/>
      <c r="H2414" s="214"/>
      <c r="I2414" s="214"/>
      <c r="J2414" s="215"/>
      <c r="K2414" s="214"/>
      <c r="L2414" s="215"/>
      <c r="M2414" s="216"/>
      <c r="N2414" s="217"/>
      <c r="V2414" s="189"/>
      <c r="W2414" s="195"/>
      <c r="X2414" s="195"/>
      <c r="AC2414" s="195"/>
      <c r="AF2414" s="207"/>
    </row>
    <row r="2415" spans="1:32" s="160" customFormat="1" ht="22.5" x14ac:dyDescent="0.2">
      <c r="A2415" s="190" t="s">
        <v>3712</v>
      </c>
      <c r="B2415" s="191" t="s">
        <v>3218</v>
      </c>
      <c r="C2415" s="1039" t="s">
        <v>3219</v>
      </c>
      <c r="D2415" s="1039"/>
      <c r="E2415" s="1039"/>
      <c r="F2415" s="192" t="s">
        <v>411</v>
      </c>
      <c r="G2415" s="192"/>
      <c r="H2415" s="192"/>
      <c r="I2415" s="192" t="s">
        <v>3637</v>
      </c>
      <c r="J2415" s="193">
        <v>7590</v>
      </c>
      <c r="K2415" s="192"/>
      <c r="L2415" s="193">
        <v>-7.13</v>
      </c>
      <c r="M2415" s="192"/>
      <c r="N2415" s="194"/>
      <c r="V2415" s="189"/>
      <c r="W2415" s="195"/>
      <c r="X2415" s="195" t="s">
        <v>3219</v>
      </c>
      <c r="AC2415" s="195"/>
      <c r="AF2415" s="207"/>
    </row>
    <row r="2416" spans="1:32" s="160" customFormat="1" ht="12" x14ac:dyDescent="0.2">
      <c r="A2416" s="211"/>
      <c r="B2416" s="212"/>
      <c r="C2416" s="168" t="s">
        <v>462</v>
      </c>
      <c r="D2416" s="213"/>
      <c r="E2416" s="213"/>
      <c r="F2416" s="214"/>
      <c r="G2416" s="214"/>
      <c r="H2416" s="214"/>
      <c r="I2416" s="214"/>
      <c r="J2416" s="215"/>
      <c r="K2416" s="214"/>
      <c r="L2416" s="215"/>
      <c r="M2416" s="216"/>
      <c r="N2416" s="217"/>
      <c r="V2416" s="189"/>
      <c r="W2416" s="195"/>
      <c r="X2416" s="195"/>
      <c r="AC2416" s="195"/>
      <c r="AF2416" s="207"/>
    </row>
    <row r="2417" spans="1:32" s="160" customFormat="1" ht="12" x14ac:dyDescent="0.2">
      <c r="A2417" s="190" t="s">
        <v>3713</v>
      </c>
      <c r="B2417" s="191" t="s">
        <v>3214</v>
      </c>
      <c r="C2417" s="1039" t="s">
        <v>3215</v>
      </c>
      <c r="D2417" s="1039"/>
      <c r="E2417" s="1039"/>
      <c r="F2417" s="192" t="s">
        <v>411</v>
      </c>
      <c r="G2417" s="192"/>
      <c r="H2417" s="192"/>
      <c r="I2417" s="192" t="s">
        <v>3638</v>
      </c>
      <c r="J2417" s="193">
        <v>9550.01</v>
      </c>
      <c r="K2417" s="192"/>
      <c r="L2417" s="193">
        <v>-0.24</v>
      </c>
      <c r="M2417" s="192"/>
      <c r="N2417" s="194"/>
      <c r="V2417" s="189"/>
      <c r="W2417" s="195"/>
      <c r="X2417" s="195" t="s">
        <v>3215</v>
      </c>
      <c r="AC2417" s="195"/>
      <c r="AF2417" s="207"/>
    </row>
    <row r="2418" spans="1:32" s="160" customFormat="1" ht="12" x14ac:dyDescent="0.2">
      <c r="A2418" s="211"/>
      <c r="B2418" s="212"/>
      <c r="C2418" s="168" t="s">
        <v>462</v>
      </c>
      <c r="D2418" s="213"/>
      <c r="E2418" s="213"/>
      <c r="F2418" s="214"/>
      <c r="G2418" s="214"/>
      <c r="H2418" s="214"/>
      <c r="I2418" s="214"/>
      <c r="J2418" s="215"/>
      <c r="K2418" s="214"/>
      <c r="L2418" s="215"/>
      <c r="M2418" s="216"/>
      <c r="N2418" s="217"/>
      <c r="V2418" s="189"/>
      <c r="W2418" s="195"/>
      <c r="X2418" s="195"/>
      <c r="AC2418" s="195"/>
      <c r="AF2418" s="207"/>
    </row>
    <row r="2419" spans="1:32" s="160" customFormat="1" ht="22.5" x14ac:dyDescent="0.2">
      <c r="A2419" s="190" t="s">
        <v>3714</v>
      </c>
      <c r="B2419" s="191" t="s">
        <v>3227</v>
      </c>
      <c r="C2419" s="1039" t="s">
        <v>3228</v>
      </c>
      <c r="D2419" s="1039"/>
      <c r="E2419" s="1039"/>
      <c r="F2419" s="192" t="s">
        <v>347</v>
      </c>
      <c r="G2419" s="192"/>
      <c r="H2419" s="192"/>
      <c r="I2419" s="192" t="s">
        <v>434</v>
      </c>
      <c r="J2419" s="193">
        <v>50.01</v>
      </c>
      <c r="K2419" s="192"/>
      <c r="L2419" s="193">
        <v>100.02</v>
      </c>
      <c r="M2419" s="192"/>
      <c r="N2419" s="194"/>
      <c r="V2419" s="189"/>
      <c r="W2419" s="195"/>
      <c r="X2419" s="195" t="s">
        <v>3228</v>
      </c>
      <c r="AC2419" s="195"/>
      <c r="AF2419" s="207"/>
    </row>
    <row r="2420" spans="1:32" s="160" customFormat="1" ht="12" x14ac:dyDescent="0.2">
      <c r="A2420" s="211"/>
      <c r="B2420" s="212"/>
      <c r="C2420" s="168" t="s">
        <v>462</v>
      </c>
      <c r="D2420" s="213"/>
      <c r="E2420" s="213"/>
      <c r="F2420" s="214"/>
      <c r="G2420" s="214"/>
      <c r="H2420" s="214"/>
      <c r="I2420" s="214"/>
      <c r="J2420" s="215"/>
      <c r="K2420" s="214"/>
      <c r="L2420" s="215"/>
      <c r="M2420" s="216"/>
      <c r="N2420" s="217"/>
      <c r="V2420" s="189"/>
      <c r="W2420" s="195"/>
      <c r="X2420" s="195"/>
      <c r="AC2420" s="195"/>
      <c r="AF2420" s="207"/>
    </row>
    <row r="2421" spans="1:32" s="160" customFormat="1" ht="33.75" x14ac:dyDescent="0.2">
      <c r="A2421" s="190" t="s">
        <v>3715</v>
      </c>
      <c r="B2421" s="191" t="s">
        <v>3430</v>
      </c>
      <c r="C2421" s="1039" t="s">
        <v>3431</v>
      </c>
      <c r="D2421" s="1039"/>
      <c r="E2421" s="1039"/>
      <c r="F2421" s="192" t="s">
        <v>1017</v>
      </c>
      <c r="G2421" s="192"/>
      <c r="H2421" s="192"/>
      <c r="I2421" s="192" t="s">
        <v>423</v>
      </c>
      <c r="J2421" s="193"/>
      <c r="K2421" s="192"/>
      <c r="L2421" s="193"/>
      <c r="M2421" s="192"/>
      <c r="N2421" s="194"/>
      <c r="V2421" s="189"/>
      <c r="W2421" s="195"/>
      <c r="X2421" s="195" t="s">
        <v>3431</v>
      </c>
      <c r="AC2421" s="195"/>
      <c r="AF2421" s="207"/>
    </row>
    <row r="2422" spans="1:32" s="160" customFormat="1" ht="33.75" x14ac:dyDescent="0.2">
      <c r="A2422" s="198"/>
      <c r="B2422" s="199" t="s">
        <v>430</v>
      </c>
      <c r="C2422" s="1037" t="s">
        <v>431</v>
      </c>
      <c r="D2422" s="1037"/>
      <c r="E2422" s="1037"/>
      <c r="F2422" s="1037"/>
      <c r="G2422" s="1037"/>
      <c r="H2422" s="1037"/>
      <c r="I2422" s="1037"/>
      <c r="J2422" s="1037"/>
      <c r="K2422" s="1037"/>
      <c r="L2422" s="1037"/>
      <c r="M2422" s="1037"/>
      <c r="N2422" s="1046"/>
      <c r="V2422" s="189"/>
      <c r="W2422" s="195"/>
      <c r="X2422" s="195"/>
      <c r="Y2422" s="163" t="s">
        <v>431</v>
      </c>
      <c r="AC2422" s="195"/>
      <c r="AF2422" s="207"/>
    </row>
    <row r="2423" spans="1:32" s="160" customFormat="1" ht="12" x14ac:dyDescent="0.2">
      <c r="A2423" s="198"/>
      <c r="B2423" s="199" t="s">
        <v>3134</v>
      </c>
      <c r="C2423" s="1037" t="s">
        <v>3135</v>
      </c>
      <c r="D2423" s="1037"/>
      <c r="E2423" s="1037"/>
      <c r="F2423" s="1037"/>
      <c r="G2423" s="1037"/>
      <c r="H2423" s="1037"/>
      <c r="I2423" s="1037"/>
      <c r="J2423" s="1037"/>
      <c r="K2423" s="1037"/>
      <c r="L2423" s="1037"/>
      <c r="M2423" s="1037"/>
      <c r="N2423" s="1046"/>
      <c r="V2423" s="189"/>
      <c r="W2423" s="195"/>
      <c r="X2423" s="195"/>
      <c r="Y2423" s="163" t="s">
        <v>3135</v>
      </c>
      <c r="AC2423" s="195"/>
      <c r="AF2423" s="207"/>
    </row>
    <row r="2424" spans="1:32" s="160" customFormat="1" ht="12" x14ac:dyDescent="0.2">
      <c r="A2424" s="200"/>
      <c r="B2424" s="199" t="s">
        <v>423</v>
      </c>
      <c r="C2424" s="1037" t="s">
        <v>432</v>
      </c>
      <c r="D2424" s="1037"/>
      <c r="E2424" s="1037"/>
      <c r="F2424" s="201"/>
      <c r="G2424" s="201"/>
      <c r="H2424" s="201"/>
      <c r="I2424" s="201"/>
      <c r="J2424" s="202">
        <v>3.3</v>
      </c>
      <c r="K2424" s="201" t="s">
        <v>3136</v>
      </c>
      <c r="L2424" s="202">
        <v>4.33</v>
      </c>
      <c r="M2424" s="201"/>
      <c r="N2424" s="203"/>
      <c r="V2424" s="189"/>
      <c r="W2424" s="195"/>
      <c r="X2424" s="195"/>
      <c r="Z2424" s="163" t="s">
        <v>432</v>
      </c>
      <c r="AC2424" s="195"/>
      <c r="AF2424" s="207"/>
    </row>
    <row r="2425" spans="1:32" s="160" customFormat="1" ht="12" x14ac:dyDescent="0.2">
      <c r="A2425" s="200"/>
      <c r="B2425" s="199" t="s">
        <v>434</v>
      </c>
      <c r="C2425" s="1037" t="s">
        <v>435</v>
      </c>
      <c r="D2425" s="1037"/>
      <c r="E2425" s="1037"/>
      <c r="F2425" s="201"/>
      <c r="G2425" s="201"/>
      <c r="H2425" s="201"/>
      <c r="I2425" s="201"/>
      <c r="J2425" s="202">
        <v>1.35</v>
      </c>
      <c r="K2425" s="201" t="s">
        <v>3136</v>
      </c>
      <c r="L2425" s="202">
        <v>1.77</v>
      </c>
      <c r="M2425" s="201"/>
      <c r="N2425" s="203"/>
      <c r="V2425" s="189"/>
      <c r="W2425" s="195"/>
      <c r="X2425" s="195"/>
      <c r="Z2425" s="163" t="s">
        <v>435</v>
      </c>
      <c r="AC2425" s="195"/>
      <c r="AF2425" s="207"/>
    </row>
    <row r="2426" spans="1:32" s="160" customFormat="1" ht="12" x14ac:dyDescent="0.2">
      <c r="A2426" s="200"/>
      <c r="B2426" s="199" t="s">
        <v>437</v>
      </c>
      <c r="C2426" s="1037" t="s">
        <v>438</v>
      </c>
      <c r="D2426" s="1037"/>
      <c r="E2426" s="1037"/>
      <c r="F2426" s="201"/>
      <c r="G2426" s="201"/>
      <c r="H2426" s="201"/>
      <c r="I2426" s="201"/>
      <c r="J2426" s="202">
        <v>0.12</v>
      </c>
      <c r="K2426" s="201" t="s">
        <v>3136</v>
      </c>
      <c r="L2426" s="202">
        <v>0.16</v>
      </c>
      <c r="M2426" s="201"/>
      <c r="N2426" s="203"/>
      <c r="V2426" s="189"/>
      <c r="W2426" s="195"/>
      <c r="X2426" s="195"/>
      <c r="Z2426" s="163" t="s">
        <v>438</v>
      </c>
      <c r="AC2426" s="195"/>
      <c r="AF2426" s="207"/>
    </row>
    <row r="2427" spans="1:32" s="160" customFormat="1" ht="12" x14ac:dyDescent="0.2">
      <c r="A2427" s="200"/>
      <c r="B2427" s="199" t="s">
        <v>439</v>
      </c>
      <c r="C2427" s="1037" t="s">
        <v>440</v>
      </c>
      <c r="D2427" s="1037"/>
      <c r="E2427" s="1037"/>
      <c r="F2427" s="201"/>
      <c r="G2427" s="201"/>
      <c r="H2427" s="201"/>
      <c r="I2427" s="201"/>
      <c r="J2427" s="202">
        <v>2.04</v>
      </c>
      <c r="K2427" s="201"/>
      <c r="L2427" s="202">
        <v>2.04</v>
      </c>
      <c r="M2427" s="201"/>
      <c r="N2427" s="203"/>
      <c r="V2427" s="189"/>
      <c r="W2427" s="195"/>
      <c r="X2427" s="195"/>
      <c r="Z2427" s="163" t="s">
        <v>440</v>
      </c>
      <c r="AC2427" s="195"/>
      <c r="AF2427" s="207"/>
    </row>
    <row r="2428" spans="1:32" s="160" customFormat="1" ht="12" x14ac:dyDescent="0.2">
      <c r="A2428" s="196"/>
      <c r="B2428" s="204" t="s">
        <v>3161</v>
      </c>
      <c r="C2428" s="1048" t="s">
        <v>2532</v>
      </c>
      <c r="D2428" s="1048"/>
      <c r="E2428" s="1048"/>
      <c r="F2428" s="205" t="s">
        <v>488</v>
      </c>
      <c r="G2428" s="205" t="s">
        <v>489</v>
      </c>
      <c r="H2428" s="205"/>
      <c r="I2428" s="205" t="s">
        <v>489</v>
      </c>
      <c r="J2428" s="199"/>
      <c r="K2428" s="201"/>
      <c r="L2428" s="202"/>
      <c r="M2428" s="201"/>
      <c r="N2428" s="206"/>
      <c r="V2428" s="189"/>
      <c r="W2428" s="195"/>
      <c r="X2428" s="195"/>
      <c r="AC2428" s="195"/>
      <c r="AF2428" s="207" t="s">
        <v>2532</v>
      </c>
    </row>
    <row r="2429" spans="1:32" s="160" customFormat="1" ht="22.5" x14ac:dyDescent="0.2">
      <c r="A2429" s="196"/>
      <c r="B2429" s="204" t="s">
        <v>3356</v>
      </c>
      <c r="C2429" s="1048" t="s">
        <v>3357</v>
      </c>
      <c r="D2429" s="1048"/>
      <c r="E2429" s="1048"/>
      <c r="F2429" s="205" t="s">
        <v>1017</v>
      </c>
      <c r="G2429" s="205" t="s">
        <v>423</v>
      </c>
      <c r="H2429" s="205"/>
      <c r="I2429" s="205" t="s">
        <v>423</v>
      </c>
      <c r="J2429" s="199"/>
      <c r="K2429" s="201"/>
      <c r="L2429" s="202"/>
      <c r="M2429" s="201"/>
      <c r="N2429" s="206"/>
      <c r="V2429" s="189"/>
      <c r="W2429" s="195"/>
      <c r="X2429" s="195"/>
      <c r="AC2429" s="195"/>
      <c r="AF2429" s="207" t="s">
        <v>3357</v>
      </c>
    </row>
    <row r="2430" spans="1:32" s="160" customFormat="1" ht="12" x14ac:dyDescent="0.2">
      <c r="A2430" s="200"/>
      <c r="B2430" s="199"/>
      <c r="C2430" s="1037" t="s">
        <v>443</v>
      </c>
      <c r="D2430" s="1037"/>
      <c r="E2430" s="1037"/>
      <c r="F2430" s="201" t="s">
        <v>444</v>
      </c>
      <c r="G2430" s="201" t="s">
        <v>850</v>
      </c>
      <c r="H2430" s="201" t="s">
        <v>3136</v>
      </c>
      <c r="I2430" s="201" t="s">
        <v>3467</v>
      </c>
      <c r="J2430" s="202"/>
      <c r="K2430" s="201"/>
      <c r="L2430" s="202"/>
      <c r="M2430" s="201"/>
      <c r="N2430" s="203"/>
      <c r="V2430" s="189"/>
      <c r="W2430" s="195"/>
      <c r="X2430" s="195"/>
      <c r="AA2430" s="163" t="s">
        <v>443</v>
      </c>
      <c r="AC2430" s="195"/>
      <c r="AF2430" s="207"/>
    </row>
    <row r="2431" spans="1:32" s="160" customFormat="1" ht="12" x14ac:dyDescent="0.2">
      <c r="A2431" s="200"/>
      <c r="B2431" s="199"/>
      <c r="C2431" s="1037" t="s">
        <v>447</v>
      </c>
      <c r="D2431" s="1037"/>
      <c r="E2431" s="1037"/>
      <c r="F2431" s="201" t="s">
        <v>444</v>
      </c>
      <c r="G2431" s="201" t="s">
        <v>2649</v>
      </c>
      <c r="H2431" s="201" t="s">
        <v>3136</v>
      </c>
      <c r="I2431" s="201" t="s">
        <v>3297</v>
      </c>
      <c r="J2431" s="202"/>
      <c r="K2431" s="201"/>
      <c r="L2431" s="202"/>
      <c r="M2431" s="201"/>
      <c r="N2431" s="203"/>
      <c r="V2431" s="189"/>
      <c r="W2431" s="195"/>
      <c r="X2431" s="195"/>
      <c r="AA2431" s="163" t="s">
        <v>447</v>
      </c>
      <c r="AC2431" s="195"/>
      <c r="AF2431" s="207"/>
    </row>
    <row r="2432" spans="1:32" s="160" customFormat="1" ht="12" x14ac:dyDescent="0.2">
      <c r="A2432" s="200"/>
      <c r="B2432" s="199"/>
      <c r="C2432" s="1047" t="s">
        <v>450</v>
      </c>
      <c r="D2432" s="1047"/>
      <c r="E2432" s="1047"/>
      <c r="F2432" s="208"/>
      <c r="G2432" s="208"/>
      <c r="H2432" s="208"/>
      <c r="I2432" s="208"/>
      <c r="J2432" s="209">
        <v>6.69</v>
      </c>
      <c r="K2432" s="208"/>
      <c r="L2432" s="209">
        <v>8.14</v>
      </c>
      <c r="M2432" s="208"/>
      <c r="N2432" s="210"/>
      <c r="V2432" s="189"/>
      <c r="W2432" s="195"/>
      <c r="X2432" s="195"/>
      <c r="AB2432" s="163" t="s">
        <v>450</v>
      </c>
      <c r="AC2432" s="195"/>
      <c r="AF2432" s="207"/>
    </row>
    <row r="2433" spans="1:32" s="160" customFormat="1" ht="12" x14ac:dyDescent="0.2">
      <c r="A2433" s="200"/>
      <c r="B2433" s="199"/>
      <c r="C2433" s="1037" t="s">
        <v>451</v>
      </c>
      <c r="D2433" s="1037"/>
      <c r="E2433" s="1037"/>
      <c r="F2433" s="201"/>
      <c r="G2433" s="201"/>
      <c r="H2433" s="201"/>
      <c r="I2433" s="201"/>
      <c r="J2433" s="202"/>
      <c r="K2433" s="201"/>
      <c r="L2433" s="202">
        <v>4.49</v>
      </c>
      <c r="M2433" s="201"/>
      <c r="N2433" s="203"/>
      <c r="V2433" s="189"/>
      <c r="W2433" s="195"/>
      <c r="X2433" s="195"/>
      <c r="AA2433" s="163" t="s">
        <v>451</v>
      </c>
      <c r="AC2433" s="195"/>
      <c r="AF2433" s="207"/>
    </row>
    <row r="2434" spans="1:32" s="160" customFormat="1" ht="45" x14ac:dyDescent="0.2">
      <c r="A2434" s="200"/>
      <c r="B2434" s="199" t="s">
        <v>2540</v>
      </c>
      <c r="C2434" s="1037" t="s">
        <v>2541</v>
      </c>
      <c r="D2434" s="1037"/>
      <c r="E2434" s="1037"/>
      <c r="F2434" s="201" t="s">
        <v>454</v>
      </c>
      <c r="G2434" s="201" t="s">
        <v>1241</v>
      </c>
      <c r="H2434" s="201"/>
      <c r="I2434" s="201" t="s">
        <v>1241</v>
      </c>
      <c r="J2434" s="202"/>
      <c r="K2434" s="201"/>
      <c r="L2434" s="202">
        <v>5.43</v>
      </c>
      <c r="M2434" s="201"/>
      <c r="N2434" s="203"/>
      <c r="V2434" s="189"/>
      <c r="W2434" s="195"/>
      <c r="X2434" s="195"/>
      <c r="AA2434" s="163" t="s">
        <v>2541</v>
      </c>
      <c r="AC2434" s="195"/>
      <c r="AF2434" s="207"/>
    </row>
    <row r="2435" spans="1:32" s="160" customFormat="1" ht="45" x14ac:dyDescent="0.2">
      <c r="A2435" s="200"/>
      <c r="B2435" s="199" t="s">
        <v>2542</v>
      </c>
      <c r="C2435" s="1037" t="s">
        <v>2543</v>
      </c>
      <c r="D2435" s="1037"/>
      <c r="E2435" s="1037"/>
      <c r="F2435" s="201" t="s">
        <v>454</v>
      </c>
      <c r="G2435" s="201" t="s">
        <v>974</v>
      </c>
      <c r="H2435" s="201"/>
      <c r="I2435" s="201" t="s">
        <v>974</v>
      </c>
      <c r="J2435" s="202"/>
      <c r="K2435" s="201"/>
      <c r="L2435" s="202">
        <v>3.23</v>
      </c>
      <c r="M2435" s="201"/>
      <c r="N2435" s="203"/>
      <c r="V2435" s="189"/>
      <c r="W2435" s="195"/>
      <c r="X2435" s="195"/>
      <c r="AA2435" s="163" t="s">
        <v>2543</v>
      </c>
      <c r="AC2435" s="195"/>
      <c r="AF2435" s="207"/>
    </row>
    <row r="2436" spans="1:32" s="160" customFormat="1" ht="12" x14ac:dyDescent="0.2">
      <c r="A2436" s="211"/>
      <c r="B2436" s="212"/>
      <c r="C2436" s="1039" t="s">
        <v>459</v>
      </c>
      <c r="D2436" s="1039"/>
      <c r="E2436" s="1039"/>
      <c r="F2436" s="192"/>
      <c r="G2436" s="192"/>
      <c r="H2436" s="192"/>
      <c r="I2436" s="192"/>
      <c r="J2436" s="193"/>
      <c r="K2436" s="192"/>
      <c r="L2436" s="193">
        <v>16.8</v>
      </c>
      <c r="M2436" s="208"/>
      <c r="N2436" s="194"/>
      <c r="V2436" s="189"/>
      <c r="W2436" s="195"/>
      <c r="X2436" s="195"/>
      <c r="AC2436" s="195" t="s">
        <v>459</v>
      </c>
      <c r="AF2436" s="207"/>
    </row>
    <row r="2437" spans="1:32" s="160" customFormat="1" ht="33.75" x14ac:dyDescent="0.2">
      <c r="A2437" s="190" t="s">
        <v>3716</v>
      </c>
      <c r="B2437" s="191" t="s">
        <v>3432</v>
      </c>
      <c r="C2437" s="1039" t="s">
        <v>3433</v>
      </c>
      <c r="D2437" s="1039"/>
      <c r="E2437" s="1039"/>
      <c r="F2437" s="192" t="s">
        <v>1017</v>
      </c>
      <c r="G2437" s="192"/>
      <c r="H2437" s="192"/>
      <c r="I2437" s="192" t="s">
        <v>423</v>
      </c>
      <c r="J2437" s="193">
        <v>450</v>
      </c>
      <c r="K2437" s="192" t="s">
        <v>566</v>
      </c>
      <c r="L2437" s="193">
        <v>48.93</v>
      </c>
      <c r="M2437" s="192" t="s">
        <v>567</v>
      </c>
      <c r="N2437" s="194">
        <v>459</v>
      </c>
      <c r="V2437" s="189"/>
      <c r="W2437" s="195"/>
      <c r="X2437" s="195" t="s">
        <v>3433</v>
      </c>
      <c r="AC2437" s="195"/>
      <c r="AF2437" s="207"/>
    </row>
    <row r="2438" spans="1:32" s="160" customFormat="1" ht="12" x14ac:dyDescent="0.2">
      <c r="A2438" s="211"/>
      <c r="B2438" s="212"/>
      <c r="C2438" s="168" t="s">
        <v>462</v>
      </c>
      <c r="D2438" s="213"/>
      <c r="E2438" s="213"/>
      <c r="F2438" s="214"/>
      <c r="G2438" s="214"/>
      <c r="H2438" s="214"/>
      <c r="I2438" s="214"/>
      <c r="J2438" s="215"/>
      <c r="K2438" s="214"/>
      <c r="L2438" s="215"/>
      <c r="M2438" s="216"/>
      <c r="N2438" s="217"/>
      <c r="V2438" s="189"/>
      <c r="W2438" s="195"/>
      <c r="X2438" s="195"/>
      <c r="AC2438" s="195"/>
      <c r="AF2438" s="207"/>
    </row>
    <row r="2439" spans="1:32" s="160" customFormat="1" ht="12" x14ac:dyDescent="0.2">
      <c r="A2439" s="196"/>
      <c r="B2439" s="197"/>
      <c r="C2439" s="1037" t="s">
        <v>3434</v>
      </c>
      <c r="D2439" s="1037"/>
      <c r="E2439" s="1037"/>
      <c r="F2439" s="1037"/>
      <c r="G2439" s="1037"/>
      <c r="H2439" s="1037"/>
      <c r="I2439" s="1037"/>
      <c r="J2439" s="1037"/>
      <c r="K2439" s="1037"/>
      <c r="L2439" s="1037"/>
      <c r="M2439" s="1037"/>
      <c r="N2439" s="1046"/>
      <c r="V2439" s="189"/>
      <c r="W2439" s="195"/>
      <c r="X2439" s="195"/>
      <c r="AC2439" s="195"/>
      <c r="AD2439" s="163" t="s">
        <v>3434</v>
      </c>
      <c r="AF2439" s="207"/>
    </row>
    <row r="2440" spans="1:32" s="160" customFormat="1" ht="22.5" x14ac:dyDescent="0.2">
      <c r="A2440" s="198"/>
      <c r="B2440" s="199" t="s">
        <v>568</v>
      </c>
      <c r="C2440" s="1037" t="s">
        <v>569</v>
      </c>
      <c r="D2440" s="1037"/>
      <c r="E2440" s="1037"/>
      <c r="F2440" s="1037"/>
      <c r="G2440" s="1037"/>
      <c r="H2440" s="1037"/>
      <c r="I2440" s="1037"/>
      <c r="J2440" s="1037"/>
      <c r="K2440" s="1037"/>
      <c r="L2440" s="1037"/>
      <c r="M2440" s="1037"/>
      <c r="N2440" s="1046"/>
      <c r="V2440" s="189"/>
      <c r="W2440" s="195"/>
      <c r="X2440" s="195"/>
      <c r="Y2440" s="163" t="s">
        <v>569</v>
      </c>
      <c r="AC2440" s="195"/>
      <c r="AF2440" s="207"/>
    </row>
    <row r="2441" spans="1:32" s="160" customFormat="1" ht="12" x14ac:dyDescent="0.2">
      <c r="A2441" s="1040" t="s">
        <v>3717</v>
      </c>
      <c r="B2441" s="1041"/>
      <c r="C2441" s="1041"/>
      <c r="D2441" s="1041"/>
      <c r="E2441" s="1041"/>
      <c r="F2441" s="1041"/>
      <c r="G2441" s="1041"/>
      <c r="H2441" s="1041"/>
      <c r="I2441" s="1041"/>
      <c r="J2441" s="1041"/>
      <c r="K2441" s="1041"/>
      <c r="L2441" s="1041"/>
      <c r="M2441" s="1041"/>
      <c r="N2441" s="1042"/>
      <c r="V2441" s="189"/>
      <c r="W2441" s="195" t="s">
        <v>3717</v>
      </c>
      <c r="X2441" s="195"/>
      <c r="AC2441" s="195"/>
      <c r="AF2441" s="207"/>
    </row>
    <row r="2442" spans="1:32" s="160" customFormat="1" ht="12" x14ac:dyDescent="0.2">
      <c r="A2442" s="1040" t="s">
        <v>3718</v>
      </c>
      <c r="B2442" s="1041"/>
      <c r="C2442" s="1041"/>
      <c r="D2442" s="1041"/>
      <c r="E2442" s="1041"/>
      <c r="F2442" s="1041"/>
      <c r="G2442" s="1041"/>
      <c r="H2442" s="1041"/>
      <c r="I2442" s="1041"/>
      <c r="J2442" s="1041"/>
      <c r="K2442" s="1041"/>
      <c r="L2442" s="1041"/>
      <c r="M2442" s="1041"/>
      <c r="N2442" s="1042"/>
      <c r="V2442" s="189"/>
      <c r="W2442" s="195" t="s">
        <v>3718</v>
      </c>
      <c r="X2442" s="195"/>
      <c r="AC2442" s="195"/>
      <c r="AF2442" s="207"/>
    </row>
    <row r="2443" spans="1:32" s="160" customFormat="1" ht="45" x14ac:dyDescent="0.2">
      <c r="A2443" s="190" t="s">
        <v>3719</v>
      </c>
      <c r="B2443" s="191" t="s">
        <v>3394</v>
      </c>
      <c r="C2443" s="1039" t="s">
        <v>3720</v>
      </c>
      <c r="D2443" s="1039"/>
      <c r="E2443" s="1039"/>
      <c r="F2443" s="192" t="s">
        <v>1017</v>
      </c>
      <c r="G2443" s="192"/>
      <c r="H2443" s="192"/>
      <c r="I2443" s="192" t="s">
        <v>423</v>
      </c>
      <c r="J2443" s="193"/>
      <c r="K2443" s="192"/>
      <c r="L2443" s="193"/>
      <c r="M2443" s="192"/>
      <c r="N2443" s="194"/>
      <c r="V2443" s="189"/>
      <c r="W2443" s="195"/>
      <c r="X2443" s="195" t="s">
        <v>3720</v>
      </c>
      <c r="AC2443" s="195"/>
      <c r="AF2443" s="207"/>
    </row>
    <row r="2444" spans="1:32" s="160" customFormat="1" ht="33.75" x14ac:dyDescent="0.2">
      <c r="A2444" s="198"/>
      <c r="B2444" s="199" t="s">
        <v>430</v>
      </c>
      <c r="C2444" s="1037" t="s">
        <v>431</v>
      </c>
      <c r="D2444" s="1037"/>
      <c r="E2444" s="1037"/>
      <c r="F2444" s="1037"/>
      <c r="G2444" s="1037"/>
      <c r="H2444" s="1037"/>
      <c r="I2444" s="1037"/>
      <c r="J2444" s="1037"/>
      <c r="K2444" s="1037"/>
      <c r="L2444" s="1037"/>
      <c r="M2444" s="1037"/>
      <c r="N2444" s="1046"/>
      <c r="V2444" s="189"/>
      <c r="W2444" s="195"/>
      <c r="X2444" s="195"/>
      <c r="Y2444" s="163" t="s">
        <v>431</v>
      </c>
      <c r="AC2444" s="195"/>
      <c r="AF2444" s="207"/>
    </row>
    <row r="2445" spans="1:32" s="160" customFormat="1" ht="12" x14ac:dyDescent="0.2">
      <c r="A2445" s="198"/>
      <c r="B2445" s="199" t="s">
        <v>3134</v>
      </c>
      <c r="C2445" s="1037" t="s">
        <v>3135</v>
      </c>
      <c r="D2445" s="1037"/>
      <c r="E2445" s="1037"/>
      <c r="F2445" s="1037"/>
      <c r="G2445" s="1037"/>
      <c r="H2445" s="1037"/>
      <c r="I2445" s="1037"/>
      <c r="J2445" s="1037"/>
      <c r="K2445" s="1037"/>
      <c r="L2445" s="1037"/>
      <c r="M2445" s="1037"/>
      <c r="N2445" s="1046"/>
      <c r="V2445" s="189"/>
      <c r="W2445" s="195"/>
      <c r="X2445" s="195"/>
      <c r="Y2445" s="163" t="s">
        <v>3135</v>
      </c>
      <c r="AC2445" s="195"/>
      <c r="AF2445" s="207"/>
    </row>
    <row r="2446" spans="1:32" s="160" customFormat="1" ht="12" x14ac:dyDescent="0.2">
      <c r="A2446" s="200"/>
      <c r="B2446" s="199" t="s">
        <v>423</v>
      </c>
      <c r="C2446" s="1037" t="s">
        <v>432</v>
      </c>
      <c r="D2446" s="1037"/>
      <c r="E2446" s="1037"/>
      <c r="F2446" s="201"/>
      <c r="G2446" s="201"/>
      <c r="H2446" s="201"/>
      <c r="I2446" s="201"/>
      <c r="J2446" s="202">
        <v>35.11</v>
      </c>
      <c r="K2446" s="201" t="s">
        <v>3136</v>
      </c>
      <c r="L2446" s="202">
        <v>46.08</v>
      </c>
      <c r="M2446" s="201"/>
      <c r="N2446" s="203"/>
      <c r="V2446" s="189"/>
      <c r="W2446" s="195"/>
      <c r="X2446" s="195"/>
      <c r="Z2446" s="163" t="s">
        <v>432</v>
      </c>
      <c r="AC2446" s="195"/>
      <c r="AF2446" s="207"/>
    </row>
    <row r="2447" spans="1:32" s="160" customFormat="1" ht="12" x14ac:dyDescent="0.2">
      <c r="A2447" s="200"/>
      <c r="B2447" s="199" t="s">
        <v>434</v>
      </c>
      <c r="C2447" s="1037" t="s">
        <v>435</v>
      </c>
      <c r="D2447" s="1037"/>
      <c r="E2447" s="1037"/>
      <c r="F2447" s="201"/>
      <c r="G2447" s="201"/>
      <c r="H2447" s="201"/>
      <c r="I2447" s="201"/>
      <c r="J2447" s="202">
        <v>6.62</v>
      </c>
      <c r="K2447" s="201" t="s">
        <v>3136</v>
      </c>
      <c r="L2447" s="202">
        <v>8.69</v>
      </c>
      <c r="M2447" s="201"/>
      <c r="N2447" s="203"/>
      <c r="V2447" s="189"/>
      <c r="W2447" s="195"/>
      <c r="X2447" s="195"/>
      <c r="Z2447" s="163" t="s">
        <v>435</v>
      </c>
      <c r="AC2447" s="195"/>
      <c r="AF2447" s="207"/>
    </row>
    <row r="2448" spans="1:32" s="160" customFormat="1" ht="12" x14ac:dyDescent="0.2">
      <c r="A2448" s="200"/>
      <c r="B2448" s="199" t="s">
        <v>437</v>
      </c>
      <c r="C2448" s="1037" t="s">
        <v>438</v>
      </c>
      <c r="D2448" s="1037"/>
      <c r="E2448" s="1037"/>
      <c r="F2448" s="201"/>
      <c r="G2448" s="201"/>
      <c r="H2448" s="201"/>
      <c r="I2448" s="201"/>
      <c r="J2448" s="202">
        <v>0.6</v>
      </c>
      <c r="K2448" s="201" t="s">
        <v>3136</v>
      </c>
      <c r="L2448" s="202">
        <v>0.79</v>
      </c>
      <c r="M2448" s="201"/>
      <c r="N2448" s="203"/>
      <c r="V2448" s="189"/>
      <c r="W2448" s="195"/>
      <c r="X2448" s="195"/>
      <c r="Z2448" s="163" t="s">
        <v>438</v>
      </c>
      <c r="AC2448" s="195"/>
      <c r="AF2448" s="207"/>
    </row>
    <row r="2449" spans="1:32" s="160" customFormat="1" ht="12" x14ac:dyDescent="0.2">
      <c r="A2449" s="200"/>
      <c r="B2449" s="199" t="s">
        <v>439</v>
      </c>
      <c r="C2449" s="1037" t="s">
        <v>440</v>
      </c>
      <c r="D2449" s="1037"/>
      <c r="E2449" s="1037"/>
      <c r="F2449" s="201"/>
      <c r="G2449" s="201"/>
      <c r="H2449" s="201"/>
      <c r="I2449" s="201"/>
      <c r="J2449" s="202">
        <v>2.0299999999999998</v>
      </c>
      <c r="K2449" s="201"/>
      <c r="L2449" s="202">
        <v>2.0299999999999998</v>
      </c>
      <c r="M2449" s="201"/>
      <c r="N2449" s="203"/>
      <c r="V2449" s="189"/>
      <c r="W2449" s="195"/>
      <c r="X2449" s="195"/>
      <c r="Z2449" s="163" t="s">
        <v>440</v>
      </c>
      <c r="AC2449" s="195"/>
      <c r="AF2449" s="207"/>
    </row>
    <row r="2450" spans="1:32" s="160" customFormat="1" ht="12" x14ac:dyDescent="0.2">
      <c r="A2450" s="200"/>
      <c r="B2450" s="199"/>
      <c r="C2450" s="1037" t="s">
        <v>443</v>
      </c>
      <c r="D2450" s="1037"/>
      <c r="E2450" s="1037"/>
      <c r="F2450" s="201" t="s">
        <v>444</v>
      </c>
      <c r="G2450" s="201" t="s">
        <v>3396</v>
      </c>
      <c r="H2450" s="201" t="s">
        <v>3136</v>
      </c>
      <c r="I2450" s="201" t="s">
        <v>3438</v>
      </c>
      <c r="J2450" s="202"/>
      <c r="K2450" s="201"/>
      <c r="L2450" s="202"/>
      <c r="M2450" s="201"/>
      <c r="N2450" s="203"/>
      <c r="V2450" s="189"/>
      <c r="W2450" s="195"/>
      <c r="X2450" s="195"/>
      <c r="AA2450" s="163" t="s">
        <v>443</v>
      </c>
      <c r="AC2450" s="195"/>
      <c r="AF2450" s="207"/>
    </row>
    <row r="2451" spans="1:32" s="160" customFormat="1" ht="12" x14ac:dyDescent="0.2">
      <c r="A2451" s="200"/>
      <c r="B2451" s="199"/>
      <c r="C2451" s="1037" t="s">
        <v>447</v>
      </c>
      <c r="D2451" s="1037"/>
      <c r="E2451" s="1037"/>
      <c r="F2451" s="201" t="s">
        <v>444</v>
      </c>
      <c r="G2451" s="201" t="s">
        <v>2201</v>
      </c>
      <c r="H2451" s="201" t="s">
        <v>3136</v>
      </c>
      <c r="I2451" s="201" t="s">
        <v>3439</v>
      </c>
      <c r="J2451" s="202"/>
      <c r="K2451" s="201"/>
      <c r="L2451" s="202"/>
      <c r="M2451" s="201"/>
      <c r="N2451" s="203"/>
      <c r="V2451" s="189"/>
      <c r="W2451" s="195"/>
      <c r="X2451" s="195"/>
      <c r="AA2451" s="163" t="s">
        <v>447</v>
      </c>
      <c r="AC2451" s="195"/>
      <c r="AF2451" s="207"/>
    </row>
    <row r="2452" spans="1:32" s="160" customFormat="1" ht="12" x14ac:dyDescent="0.2">
      <c r="A2452" s="200"/>
      <c r="B2452" s="199"/>
      <c r="C2452" s="1047" t="s">
        <v>450</v>
      </c>
      <c r="D2452" s="1047"/>
      <c r="E2452" s="1047"/>
      <c r="F2452" s="208"/>
      <c r="G2452" s="208"/>
      <c r="H2452" s="208"/>
      <c r="I2452" s="208"/>
      <c r="J2452" s="209">
        <v>43.76</v>
      </c>
      <c r="K2452" s="208"/>
      <c r="L2452" s="209">
        <v>56.8</v>
      </c>
      <c r="M2452" s="208"/>
      <c r="N2452" s="210"/>
      <c r="V2452" s="189"/>
      <c r="W2452" s="195"/>
      <c r="X2452" s="195"/>
      <c r="AB2452" s="163" t="s">
        <v>450</v>
      </c>
      <c r="AC2452" s="195"/>
      <c r="AF2452" s="207"/>
    </row>
    <row r="2453" spans="1:32" s="160" customFormat="1" ht="12" x14ac:dyDescent="0.2">
      <c r="A2453" s="200"/>
      <c r="B2453" s="199"/>
      <c r="C2453" s="1037" t="s">
        <v>451</v>
      </c>
      <c r="D2453" s="1037"/>
      <c r="E2453" s="1037"/>
      <c r="F2453" s="201"/>
      <c r="G2453" s="201"/>
      <c r="H2453" s="201"/>
      <c r="I2453" s="201"/>
      <c r="J2453" s="202"/>
      <c r="K2453" s="201"/>
      <c r="L2453" s="202">
        <v>46.87</v>
      </c>
      <c r="M2453" s="201"/>
      <c r="N2453" s="203"/>
      <c r="V2453" s="189"/>
      <c r="W2453" s="195"/>
      <c r="X2453" s="195"/>
      <c r="AA2453" s="163" t="s">
        <v>451</v>
      </c>
      <c r="AC2453" s="195"/>
      <c r="AF2453" s="207"/>
    </row>
    <row r="2454" spans="1:32" s="160" customFormat="1" ht="45" x14ac:dyDescent="0.2">
      <c r="A2454" s="200"/>
      <c r="B2454" s="199" t="s">
        <v>2540</v>
      </c>
      <c r="C2454" s="1037" t="s">
        <v>2541</v>
      </c>
      <c r="D2454" s="1037"/>
      <c r="E2454" s="1037"/>
      <c r="F2454" s="201" t="s">
        <v>454</v>
      </c>
      <c r="G2454" s="201" t="s">
        <v>1241</v>
      </c>
      <c r="H2454" s="201"/>
      <c r="I2454" s="201" t="s">
        <v>1241</v>
      </c>
      <c r="J2454" s="202"/>
      <c r="K2454" s="201"/>
      <c r="L2454" s="202">
        <v>56.71</v>
      </c>
      <c r="M2454" s="201"/>
      <c r="N2454" s="203"/>
      <c r="V2454" s="189"/>
      <c r="W2454" s="195"/>
      <c r="X2454" s="195"/>
      <c r="AA2454" s="163" t="s">
        <v>2541</v>
      </c>
      <c r="AC2454" s="195"/>
      <c r="AF2454" s="207"/>
    </row>
    <row r="2455" spans="1:32" s="160" customFormat="1" ht="45" x14ac:dyDescent="0.2">
      <c r="A2455" s="200"/>
      <c r="B2455" s="199" t="s">
        <v>2542</v>
      </c>
      <c r="C2455" s="1037" t="s">
        <v>2543</v>
      </c>
      <c r="D2455" s="1037"/>
      <c r="E2455" s="1037"/>
      <c r="F2455" s="201" t="s">
        <v>454</v>
      </c>
      <c r="G2455" s="201" t="s">
        <v>974</v>
      </c>
      <c r="H2455" s="201"/>
      <c r="I2455" s="201" t="s">
        <v>974</v>
      </c>
      <c r="J2455" s="202"/>
      <c r="K2455" s="201"/>
      <c r="L2455" s="202">
        <v>33.75</v>
      </c>
      <c r="M2455" s="201"/>
      <c r="N2455" s="203"/>
      <c r="V2455" s="189"/>
      <c r="W2455" s="195"/>
      <c r="X2455" s="195"/>
      <c r="AA2455" s="163" t="s">
        <v>2543</v>
      </c>
      <c r="AC2455" s="195"/>
      <c r="AF2455" s="207"/>
    </row>
    <row r="2456" spans="1:32" s="160" customFormat="1" ht="12" x14ac:dyDescent="0.2">
      <c r="A2456" s="211"/>
      <c r="B2456" s="212"/>
      <c r="C2456" s="1039" t="s">
        <v>459</v>
      </c>
      <c r="D2456" s="1039"/>
      <c r="E2456" s="1039"/>
      <c r="F2456" s="192"/>
      <c r="G2456" s="192"/>
      <c r="H2456" s="192"/>
      <c r="I2456" s="192"/>
      <c r="J2456" s="193"/>
      <c r="K2456" s="192"/>
      <c r="L2456" s="193">
        <v>147.26</v>
      </c>
      <c r="M2456" s="208"/>
      <c r="N2456" s="194"/>
      <c r="V2456" s="189"/>
      <c r="W2456" s="195"/>
      <c r="X2456" s="195"/>
      <c r="AC2456" s="195" t="s">
        <v>459</v>
      </c>
      <c r="AF2456" s="207"/>
    </row>
    <row r="2457" spans="1:32" s="160" customFormat="1" ht="33.75" x14ac:dyDescent="0.2">
      <c r="A2457" s="190" t="s">
        <v>3721</v>
      </c>
      <c r="B2457" s="191" t="s">
        <v>3722</v>
      </c>
      <c r="C2457" s="1039" t="s">
        <v>3723</v>
      </c>
      <c r="D2457" s="1039"/>
      <c r="E2457" s="1039"/>
      <c r="F2457" s="192" t="s">
        <v>1017</v>
      </c>
      <c r="G2457" s="192"/>
      <c r="H2457" s="192"/>
      <c r="I2457" s="192" t="s">
        <v>423</v>
      </c>
      <c r="J2457" s="193">
        <v>13122.25</v>
      </c>
      <c r="K2457" s="192" t="s">
        <v>1361</v>
      </c>
      <c r="L2457" s="193">
        <v>2677.42</v>
      </c>
      <c r="M2457" s="192" t="s">
        <v>1362</v>
      </c>
      <c r="N2457" s="194">
        <v>13280</v>
      </c>
      <c r="V2457" s="189"/>
      <c r="W2457" s="195"/>
      <c r="X2457" s="195" t="s">
        <v>3723</v>
      </c>
      <c r="AC2457" s="195"/>
      <c r="AF2457" s="207"/>
    </row>
    <row r="2458" spans="1:32" s="160" customFormat="1" ht="12" x14ac:dyDescent="0.2">
      <c r="A2458" s="211"/>
      <c r="B2458" s="212"/>
      <c r="C2458" s="168" t="s">
        <v>3039</v>
      </c>
      <c r="D2458" s="213"/>
      <c r="E2458" s="213"/>
      <c r="F2458" s="214"/>
      <c r="G2458" s="214"/>
      <c r="H2458" s="214"/>
      <c r="I2458" s="214"/>
      <c r="J2458" s="215"/>
      <c r="K2458" s="214"/>
      <c r="L2458" s="215"/>
      <c r="M2458" s="216"/>
      <c r="N2458" s="217"/>
      <c r="V2458" s="189"/>
      <c r="W2458" s="195"/>
      <c r="X2458" s="195"/>
      <c r="AC2458" s="195"/>
      <c r="AF2458" s="207"/>
    </row>
    <row r="2459" spans="1:32" s="160" customFormat="1" ht="12" x14ac:dyDescent="0.2">
      <c r="A2459" s="196"/>
      <c r="B2459" s="197"/>
      <c r="C2459" s="1037" t="s">
        <v>3443</v>
      </c>
      <c r="D2459" s="1037"/>
      <c r="E2459" s="1037"/>
      <c r="F2459" s="1037"/>
      <c r="G2459" s="1037"/>
      <c r="H2459" s="1037"/>
      <c r="I2459" s="1037"/>
      <c r="J2459" s="1037"/>
      <c r="K2459" s="1037"/>
      <c r="L2459" s="1037"/>
      <c r="M2459" s="1037"/>
      <c r="N2459" s="1046"/>
      <c r="V2459" s="189"/>
      <c r="W2459" s="195"/>
      <c r="X2459" s="195"/>
      <c r="AC2459" s="195"/>
      <c r="AD2459" s="163" t="s">
        <v>3443</v>
      </c>
      <c r="AF2459" s="207"/>
    </row>
    <row r="2460" spans="1:32" s="160" customFormat="1" ht="22.5" x14ac:dyDescent="0.2">
      <c r="A2460" s="198"/>
      <c r="B2460" s="199" t="s">
        <v>1365</v>
      </c>
      <c r="C2460" s="1037" t="s">
        <v>1366</v>
      </c>
      <c r="D2460" s="1037"/>
      <c r="E2460" s="1037"/>
      <c r="F2460" s="1037"/>
      <c r="G2460" s="1037"/>
      <c r="H2460" s="1037"/>
      <c r="I2460" s="1037"/>
      <c r="J2460" s="1037"/>
      <c r="K2460" s="1037"/>
      <c r="L2460" s="1037"/>
      <c r="M2460" s="1037"/>
      <c r="N2460" s="1046"/>
      <c r="V2460" s="189"/>
      <c r="W2460" s="195"/>
      <c r="X2460" s="195"/>
      <c r="Y2460" s="163" t="s">
        <v>1366</v>
      </c>
      <c r="AC2460" s="195"/>
      <c r="AF2460" s="207"/>
    </row>
    <row r="2461" spans="1:32" s="160" customFormat="1" ht="33.75" x14ac:dyDescent="0.2">
      <c r="A2461" s="190" t="s">
        <v>3724</v>
      </c>
      <c r="B2461" s="191" t="s">
        <v>3444</v>
      </c>
      <c r="C2461" s="1039" t="s">
        <v>3445</v>
      </c>
      <c r="D2461" s="1039"/>
      <c r="E2461" s="1039"/>
      <c r="F2461" s="192" t="s">
        <v>1017</v>
      </c>
      <c r="G2461" s="192"/>
      <c r="H2461" s="192"/>
      <c r="I2461" s="192" t="s">
        <v>434</v>
      </c>
      <c r="J2461" s="193">
        <v>1225.5</v>
      </c>
      <c r="K2461" s="192" t="s">
        <v>566</v>
      </c>
      <c r="L2461" s="193">
        <v>266.52</v>
      </c>
      <c r="M2461" s="192" t="s">
        <v>567</v>
      </c>
      <c r="N2461" s="194">
        <v>2500</v>
      </c>
      <c r="V2461" s="189"/>
      <c r="W2461" s="195"/>
      <c r="X2461" s="195" t="s">
        <v>3445</v>
      </c>
      <c r="AC2461" s="195"/>
      <c r="AF2461" s="207"/>
    </row>
    <row r="2462" spans="1:32" s="160" customFormat="1" ht="12" x14ac:dyDescent="0.2">
      <c r="A2462" s="211"/>
      <c r="B2462" s="212"/>
      <c r="C2462" s="168" t="s">
        <v>462</v>
      </c>
      <c r="D2462" s="213"/>
      <c r="E2462" s="213"/>
      <c r="F2462" s="214"/>
      <c r="G2462" s="214"/>
      <c r="H2462" s="214"/>
      <c r="I2462" s="214"/>
      <c r="J2462" s="215"/>
      <c r="K2462" s="214"/>
      <c r="L2462" s="215"/>
      <c r="M2462" s="216"/>
      <c r="N2462" s="217"/>
      <c r="V2462" s="189"/>
      <c r="W2462" s="195"/>
      <c r="X2462" s="195"/>
      <c r="AC2462" s="195"/>
      <c r="AF2462" s="207"/>
    </row>
    <row r="2463" spans="1:32" s="160" customFormat="1" ht="12" x14ac:dyDescent="0.2">
      <c r="A2463" s="196"/>
      <c r="B2463" s="197"/>
      <c r="C2463" s="1037" t="s">
        <v>3446</v>
      </c>
      <c r="D2463" s="1037"/>
      <c r="E2463" s="1037"/>
      <c r="F2463" s="1037"/>
      <c r="G2463" s="1037"/>
      <c r="H2463" s="1037"/>
      <c r="I2463" s="1037"/>
      <c r="J2463" s="1037"/>
      <c r="K2463" s="1037"/>
      <c r="L2463" s="1037"/>
      <c r="M2463" s="1037"/>
      <c r="N2463" s="1046"/>
      <c r="V2463" s="189"/>
      <c r="W2463" s="195"/>
      <c r="X2463" s="195"/>
      <c r="AC2463" s="195"/>
      <c r="AD2463" s="163" t="s">
        <v>3446</v>
      </c>
      <c r="AF2463" s="207"/>
    </row>
    <row r="2464" spans="1:32" s="160" customFormat="1" ht="22.5" x14ac:dyDescent="0.2">
      <c r="A2464" s="198"/>
      <c r="B2464" s="199" t="s">
        <v>568</v>
      </c>
      <c r="C2464" s="1037" t="s">
        <v>569</v>
      </c>
      <c r="D2464" s="1037"/>
      <c r="E2464" s="1037"/>
      <c r="F2464" s="1037"/>
      <c r="G2464" s="1037"/>
      <c r="H2464" s="1037"/>
      <c r="I2464" s="1037"/>
      <c r="J2464" s="1037"/>
      <c r="K2464" s="1037"/>
      <c r="L2464" s="1037"/>
      <c r="M2464" s="1037"/>
      <c r="N2464" s="1046"/>
      <c r="V2464" s="189"/>
      <c r="W2464" s="195"/>
      <c r="X2464" s="195"/>
      <c r="Y2464" s="163" t="s">
        <v>569</v>
      </c>
      <c r="AC2464" s="195"/>
      <c r="AF2464" s="207"/>
    </row>
    <row r="2465" spans="1:32" s="160" customFormat="1" ht="33.75" x14ac:dyDescent="0.2">
      <c r="A2465" s="190" t="s">
        <v>3725</v>
      </c>
      <c r="B2465" s="191" t="s">
        <v>3447</v>
      </c>
      <c r="C2465" s="1039" t="s">
        <v>3448</v>
      </c>
      <c r="D2465" s="1039"/>
      <c r="E2465" s="1039"/>
      <c r="F2465" s="192" t="s">
        <v>1017</v>
      </c>
      <c r="G2465" s="192"/>
      <c r="H2465" s="192"/>
      <c r="I2465" s="192" t="s">
        <v>434</v>
      </c>
      <c r="J2465" s="193">
        <v>867.25</v>
      </c>
      <c r="K2465" s="192" t="s">
        <v>566</v>
      </c>
      <c r="L2465" s="193">
        <v>188.59</v>
      </c>
      <c r="M2465" s="192" t="s">
        <v>567</v>
      </c>
      <c r="N2465" s="194">
        <v>1769</v>
      </c>
      <c r="V2465" s="189"/>
      <c r="W2465" s="195"/>
      <c r="X2465" s="195" t="s">
        <v>3448</v>
      </c>
      <c r="AC2465" s="195"/>
      <c r="AF2465" s="207"/>
    </row>
    <row r="2466" spans="1:32" s="160" customFormat="1" ht="12" x14ac:dyDescent="0.2">
      <c r="A2466" s="211"/>
      <c r="B2466" s="212"/>
      <c r="C2466" s="168" t="s">
        <v>462</v>
      </c>
      <c r="D2466" s="213"/>
      <c r="E2466" s="213"/>
      <c r="F2466" s="214"/>
      <c r="G2466" s="214"/>
      <c r="H2466" s="214"/>
      <c r="I2466" s="214"/>
      <c r="J2466" s="215"/>
      <c r="K2466" s="214"/>
      <c r="L2466" s="215"/>
      <c r="M2466" s="216"/>
      <c r="N2466" s="217"/>
      <c r="V2466" s="189"/>
      <c r="W2466" s="195"/>
      <c r="X2466" s="195"/>
      <c r="AC2466" s="195"/>
      <c r="AF2466" s="207"/>
    </row>
    <row r="2467" spans="1:32" s="160" customFormat="1" ht="12" x14ac:dyDescent="0.2">
      <c r="A2467" s="196"/>
      <c r="B2467" s="197"/>
      <c r="C2467" s="1037" t="s">
        <v>3407</v>
      </c>
      <c r="D2467" s="1037"/>
      <c r="E2467" s="1037"/>
      <c r="F2467" s="1037"/>
      <c r="G2467" s="1037"/>
      <c r="H2467" s="1037"/>
      <c r="I2467" s="1037"/>
      <c r="J2467" s="1037"/>
      <c r="K2467" s="1037"/>
      <c r="L2467" s="1037"/>
      <c r="M2467" s="1037"/>
      <c r="N2467" s="1046"/>
      <c r="V2467" s="189"/>
      <c r="W2467" s="195"/>
      <c r="X2467" s="195"/>
      <c r="AC2467" s="195"/>
      <c r="AD2467" s="163" t="s">
        <v>3407</v>
      </c>
      <c r="AF2467" s="207"/>
    </row>
    <row r="2468" spans="1:32" s="160" customFormat="1" ht="22.5" x14ac:dyDescent="0.2">
      <c r="A2468" s="198"/>
      <c r="B2468" s="199" t="s">
        <v>568</v>
      </c>
      <c r="C2468" s="1037" t="s">
        <v>569</v>
      </c>
      <c r="D2468" s="1037"/>
      <c r="E2468" s="1037"/>
      <c r="F2468" s="1037"/>
      <c r="G2468" s="1037"/>
      <c r="H2468" s="1037"/>
      <c r="I2468" s="1037"/>
      <c r="J2468" s="1037"/>
      <c r="K2468" s="1037"/>
      <c r="L2468" s="1037"/>
      <c r="M2468" s="1037"/>
      <c r="N2468" s="1046"/>
      <c r="V2468" s="189"/>
      <c r="W2468" s="195"/>
      <c r="X2468" s="195"/>
      <c r="Y2468" s="163" t="s">
        <v>569</v>
      </c>
      <c r="AC2468" s="195"/>
      <c r="AF2468" s="207"/>
    </row>
    <row r="2469" spans="1:32" s="160" customFormat="1" ht="33.75" x14ac:dyDescent="0.2">
      <c r="A2469" s="190" t="s">
        <v>3726</v>
      </c>
      <c r="B2469" s="191" t="s">
        <v>2643</v>
      </c>
      <c r="C2469" s="1039" t="s">
        <v>3449</v>
      </c>
      <c r="D2469" s="1039"/>
      <c r="E2469" s="1039"/>
      <c r="F2469" s="192" t="s">
        <v>1017</v>
      </c>
      <c r="G2469" s="192"/>
      <c r="H2469" s="192"/>
      <c r="I2469" s="192" t="s">
        <v>423</v>
      </c>
      <c r="J2469" s="193"/>
      <c r="K2469" s="192"/>
      <c r="L2469" s="193"/>
      <c r="M2469" s="192"/>
      <c r="N2469" s="194"/>
      <c r="V2469" s="189"/>
      <c r="W2469" s="195"/>
      <c r="X2469" s="195" t="s">
        <v>3449</v>
      </c>
      <c r="AC2469" s="195"/>
      <c r="AF2469" s="207"/>
    </row>
    <row r="2470" spans="1:32" s="160" customFormat="1" ht="33.75" x14ac:dyDescent="0.2">
      <c r="A2470" s="198"/>
      <c r="B2470" s="199" t="s">
        <v>430</v>
      </c>
      <c r="C2470" s="1037" t="s">
        <v>431</v>
      </c>
      <c r="D2470" s="1037"/>
      <c r="E2470" s="1037"/>
      <c r="F2470" s="1037"/>
      <c r="G2470" s="1037"/>
      <c r="H2470" s="1037"/>
      <c r="I2470" s="1037"/>
      <c r="J2470" s="1037"/>
      <c r="K2470" s="1037"/>
      <c r="L2470" s="1037"/>
      <c r="M2470" s="1037"/>
      <c r="N2470" s="1046"/>
      <c r="V2470" s="189"/>
      <c r="W2470" s="195"/>
      <c r="X2470" s="195"/>
      <c r="Y2470" s="163" t="s">
        <v>431</v>
      </c>
      <c r="AC2470" s="195"/>
      <c r="AF2470" s="207"/>
    </row>
    <row r="2471" spans="1:32" s="160" customFormat="1" ht="12" x14ac:dyDescent="0.2">
      <c r="A2471" s="198"/>
      <c r="B2471" s="199" t="s">
        <v>3134</v>
      </c>
      <c r="C2471" s="1037" t="s">
        <v>3135</v>
      </c>
      <c r="D2471" s="1037"/>
      <c r="E2471" s="1037"/>
      <c r="F2471" s="1037"/>
      <c r="G2471" s="1037"/>
      <c r="H2471" s="1037"/>
      <c r="I2471" s="1037"/>
      <c r="J2471" s="1037"/>
      <c r="K2471" s="1037"/>
      <c r="L2471" s="1037"/>
      <c r="M2471" s="1037"/>
      <c r="N2471" s="1046"/>
      <c r="V2471" s="189"/>
      <c r="W2471" s="195"/>
      <c r="X2471" s="195"/>
      <c r="Y2471" s="163" t="s">
        <v>3135</v>
      </c>
      <c r="AC2471" s="195"/>
      <c r="AF2471" s="207"/>
    </row>
    <row r="2472" spans="1:32" s="160" customFormat="1" ht="12" x14ac:dyDescent="0.2">
      <c r="A2472" s="200"/>
      <c r="B2472" s="199" t="s">
        <v>423</v>
      </c>
      <c r="C2472" s="1037" t="s">
        <v>432</v>
      </c>
      <c r="D2472" s="1037"/>
      <c r="E2472" s="1037"/>
      <c r="F2472" s="201"/>
      <c r="G2472" s="201"/>
      <c r="H2472" s="201"/>
      <c r="I2472" s="201"/>
      <c r="J2472" s="202">
        <v>9.1300000000000008</v>
      </c>
      <c r="K2472" s="201" t="s">
        <v>3136</v>
      </c>
      <c r="L2472" s="202">
        <v>11.98</v>
      </c>
      <c r="M2472" s="201"/>
      <c r="N2472" s="203"/>
      <c r="V2472" s="189"/>
      <c r="W2472" s="195"/>
      <c r="X2472" s="195"/>
      <c r="Z2472" s="163" t="s">
        <v>432</v>
      </c>
      <c r="AC2472" s="195"/>
      <c r="AF2472" s="207"/>
    </row>
    <row r="2473" spans="1:32" s="160" customFormat="1" ht="12" x14ac:dyDescent="0.2">
      <c r="A2473" s="200"/>
      <c r="B2473" s="199" t="s">
        <v>434</v>
      </c>
      <c r="C2473" s="1037" t="s">
        <v>435</v>
      </c>
      <c r="D2473" s="1037"/>
      <c r="E2473" s="1037"/>
      <c r="F2473" s="201"/>
      <c r="G2473" s="201"/>
      <c r="H2473" s="201"/>
      <c r="I2473" s="201"/>
      <c r="J2473" s="202">
        <v>1.47</v>
      </c>
      <c r="K2473" s="201" t="s">
        <v>3136</v>
      </c>
      <c r="L2473" s="202">
        <v>1.93</v>
      </c>
      <c r="M2473" s="201"/>
      <c r="N2473" s="203"/>
      <c r="V2473" s="189"/>
      <c r="W2473" s="195"/>
      <c r="X2473" s="195"/>
      <c r="Z2473" s="163" t="s">
        <v>435</v>
      </c>
      <c r="AC2473" s="195"/>
      <c r="AF2473" s="207"/>
    </row>
    <row r="2474" spans="1:32" s="160" customFormat="1" ht="12" x14ac:dyDescent="0.2">
      <c r="A2474" s="200"/>
      <c r="B2474" s="199" t="s">
        <v>437</v>
      </c>
      <c r="C2474" s="1037" t="s">
        <v>438</v>
      </c>
      <c r="D2474" s="1037"/>
      <c r="E2474" s="1037"/>
      <c r="F2474" s="201"/>
      <c r="G2474" s="201"/>
      <c r="H2474" s="201"/>
      <c r="I2474" s="201"/>
      <c r="J2474" s="202">
        <v>0.12</v>
      </c>
      <c r="K2474" s="201" t="s">
        <v>3136</v>
      </c>
      <c r="L2474" s="202">
        <v>0.16</v>
      </c>
      <c r="M2474" s="201"/>
      <c r="N2474" s="203"/>
      <c r="V2474" s="189"/>
      <c r="W2474" s="195"/>
      <c r="X2474" s="195"/>
      <c r="Z2474" s="163" t="s">
        <v>438</v>
      </c>
      <c r="AC2474" s="195"/>
      <c r="AF2474" s="207"/>
    </row>
    <row r="2475" spans="1:32" s="160" customFormat="1" ht="12" x14ac:dyDescent="0.2">
      <c r="A2475" s="200"/>
      <c r="B2475" s="199" t="s">
        <v>439</v>
      </c>
      <c r="C2475" s="1037" t="s">
        <v>440</v>
      </c>
      <c r="D2475" s="1037"/>
      <c r="E2475" s="1037"/>
      <c r="F2475" s="201"/>
      <c r="G2475" s="201"/>
      <c r="H2475" s="201"/>
      <c r="I2475" s="201"/>
      <c r="J2475" s="202">
        <v>7.49</v>
      </c>
      <c r="K2475" s="201"/>
      <c r="L2475" s="202">
        <v>7.49</v>
      </c>
      <c r="M2475" s="201"/>
      <c r="N2475" s="203"/>
      <c r="V2475" s="189"/>
      <c r="W2475" s="195"/>
      <c r="X2475" s="195"/>
      <c r="Z2475" s="163" t="s">
        <v>440</v>
      </c>
      <c r="AC2475" s="195"/>
      <c r="AF2475" s="207"/>
    </row>
    <row r="2476" spans="1:32" s="160" customFormat="1" ht="12" x14ac:dyDescent="0.2">
      <c r="A2476" s="196"/>
      <c r="B2476" s="204" t="s">
        <v>2645</v>
      </c>
      <c r="C2476" s="1048" t="s">
        <v>2646</v>
      </c>
      <c r="D2476" s="1048"/>
      <c r="E2476" s="1048"/>
      <c r="F2476" s="205" t="s">
        <v>1017</v>
      </c>
      <c r="G2476" s="205" t="s">
        <v>423</v>
      </c>
      <c r="H2476" s="205"/>
      <c r="I2476" s="205" t="s">
        <v>423</v>
      </c>
      <c r="J2476" s="199"/>
      <c r="K2476" s="201"/>
      <c r="L2476" s="202"/>
      <c r="M2476" s="201"/>
      <c r="N2476" s="206"/>
      <c r="V2476" s="189"/>
      <c r="W2476" s="195"/>
      <c r="X2476" s="195"/>
      <c r="AC2476" s="195"/>
      <c r="AF2476" s="207" t="s">
        <v>2646</v>
      </c>
    </row>
    <row r="2477" spans="1:32" s="160" customFormat="1" ht="12" x14ac:dyDescent="0.2">
      <c r="A2477" s="200"/>
      <c r="B2477" s="199"/>
      <c r="C2477" s="1037" t="s">
        <v>443</v>
      </c>
      <c r="D2477" s="1037"/>
      <c r="E2477" s="1037"/>
      <c r="F2477" s="201" t="s">
        <v>444</v>
      </c>
      <c r="G2477" s="201" t="s">
        <v>2647</v>
      </c>
      <c r="H2477" s="201" t="s">
        <v>3136</v>
      </c>
      <c r="I2477" s="201" t="s">
        <v>3450</v>
      </c>
      <c r="J2477" s="202"/>
      <c r="K2477" s="201"/>
      <c r="L2477" s="202"/>
      <c r="M2477" s="201"/>
      <c r="N2477" s="203"/>
      <c r="V2477" s="189"/>
      <c r="W2477" s="195"/>
      <c r="X2477" s="195"/>
      <c r="AA2477" s="163" t="s">
        <v>443</v>
      </c>
      <c r="AC2477" s="195"/>
      <c r="AF2477" s="207"/>
    </row>
    <row r="2478" spans="1:32" s="160" customFormat="1" ht="12" x14ac:dyDescent="0.2">
      <c r="A2478" s="200"/>
      <c r="B2478" s="199"/>
      <c r="C2478" s="1037" t="s">
        <v>447</v>
      </c>
      <c r="D2478" s="1037"/>
      <c r="E2478" s="1037"/>
      <c r="F2478" s="201" t="s">
        <v>444</v>
      </c>
      <c r="G2478" s="201" t="s">
        <v>2649</v>
      </c>
      <c r="H2478" s="201" t="s">
        <v>3136</v>
      </c>
      <c r="I2478" s="201" t="s">
        <v>3297</v>
      </c>
      <c r="J2478" s="202"/>
      <c r="K2478" s="201"/>
      <c r="L2478" s="202"/>
      <c r="M2478" s="201"/>
      <c r="N2478" s="203"/>
      <c r="V2478" s="189"/>
      <c r="W2478" s="195"/>
      <c r="X2478" s="195"/>
      <c r="AA2478" s="163" t="s">
        <v>447</v>
      </c>
      <c r="AC2478" s="195"/>
      <c r="AF2478" s="207"/>
    </row>
    <row r="2479" spans="1:32" s="160" customFormat="1" ht="12" x14ac:dyDescent="0.2">
      <c r="A2479" s="200"/>
      <c r="B2479" s="199"/>
      <c r="C2479" s="1047" t="s">
        <v>450</v>
      </c>
      <c r="D2479" s="1047"/>
      <c r="E2479" s="1047"/>
      <c r="F2479" s="208"/>
      <c r="G2479" s="208"/>
      <c r="H2479" s="208"/>
      <c r="I2479" s="208"/>
      <c r="J2479" s="209">
        <v>18.09</v>
      </c>
      <c r="K2479" s="208"/>
      <c r="L2479" s="209">
        <v>21.4</v>
      </c>
      <c r="M2479" s="208"/>
      <c r="N2479" s="210"/>
      <c r="V2479" s="189"/>
      <c r="W2479" s="195"/>
      <c r="X2479" s="195"/>
      <c r="AB2479" s="163" t="s">
        <v>450</v>
      </c>
      <c r="AC2479" s="195"/>
      <c r="AF2479" s="207"/>
    </row>
    <row r="2480" spans="1:32" s="160" customFormat="1" ht="12" x14ac:dyDescent="0.2">
      <c r="A2480" s="200"/>
      <c r="B2480" s="199"/>
      <c r="C2480" s="1037" t="s">
        <v>451</v>
      </c>
      <c r="D2480" s="1037"/>
      <c r="E2480" s="1037"/>
      <c r="F2480" s="201"/>
      <c r="G2480" s="201"/>
      <c r="H2480" s="201"/>
      <c r="I2480" s="201"/>
      <c r="J2480" s="202"/>
      <c r="K2480" s="201"/>
      <c r="L2480" s="202">
        <v>12.14</v>
      </c>
      <c r="M2480" s="201"/>
      <c r="N2480" s="203"/>
      <c r="V2480" s="189"/>
      <c r="W2480" s="195"/>
      <c r="X2480" s="195"/>
      <c r="AA2480" s="163" t="s">
        <v>451</v>
      </c>
      <c r="AC2480" s="195"/>
      <c r="AF2480" s="207"/>
    </row>
    <row r="2481" spans="1:32" s="160" customFormat="1" ht="45" x14ac:dyDescent="0.2">
      <c r="A2481" s="200"/>
      <c r="B2481" s="199" t="s">
        <v>2540</v>
      </c>
      <c r="C2481" s="1037" t="s">
        <v>2541</v>
      </c>
      <c r="D2481" s="1037"/>
      <c r="E2481" s="1037"/>
      <c r="F2481" s="201" t="s">
        <v>454</v>
      </c>
      <c r="G2481" s="201" t="s">
        <v>1241</v>
      </c>
      <c r="H2481" s="201"/>
      <c r="I2481" s="201" t="s">
        <v>1241</v>
      </c>
      <c r="J2481" s="202"/>
      <c r="K2481" s="201"/>
      <c r="L2481" s="202">
        <v>14.69</v>
      </c>
      <c r="M2481" s="201"/>
      <c r="N2481" s="203"/>
      <c r="V2481" s="189"/>
      <c r="W2481" s="195"/>
      <c r="X2481" s="195"/>
      <c r="AA2481" s="163" t="s">
        <v>2541</v>
      </c>
      <c r="AC2481" s="195"/>
      <c r="AF2481" s="207"/>
    </row>
    <row r="2482" spans="1:32" s="160" customFormat="1" ht="45" x14ac:dyDescent="0.2">
      <c r="A2482" s="200"/>
      <c r="B2482" s="199" t="s">
        <v>2542</v>
      </c>
      <c r="C2482" s="1037" t="s">
        <v>2543</v>
      </c>
      <c r="D2482" s="1037"/>
      <c r="E2482" s="1037"/>
      <c r="F2482" s="201" t="s">
        <v>454</v>
      </c>
      <c r="G2482" s="201" t="s">
        <v>974</v>
      </c>
      <c r="H2482" s="201"/>
      <c r="I2482" s="201" t="s">
        <v>974</v>
      </c>
      <c r="J2482" s="202"/>
      <c r="K2482" s="201"/>
      <c r="L2482" s="202">
        <v>8.74</v>
      </c>
      <c r="M2482" s="201"/>
      <c r="N2482" s="203"/>
      <c r="V2482" s="189"/>
      <c r="W2482" s="195"/>
      <c r="X2482" s="195"/>
      <c r="AA2482" s="163" t="s">
        <v>2543</v>
      </c>
      <c r="AC2482" s="195"/>
      <c r="AF2482" s="207"/>
    </row>
    <row r="2483" spans="1:32" s="160" customFormat="1" ht="12" x14ac:dyDescent="0.2">
      <c r="A2483" s="211"/>
      <c r="B2483" s="212"/>
      <c r="C2483" s="1039" t="s">
        <v>459</v>
      </c>
      <c r="D2483" s="1039"/>
      <c r="E2483" s="1039"/>
      <c r="F2483" s="192"/>
      <c r="G2483" s="192"/>
      <c r="H2483" s="192"/>
      <c r="I2483" s="192"/>
      <c r="J2483" s="193"/>
      <c r="K2483" s="192"/>
      <c r="L2483" s="193">
        <v>44.83</v>
      </c>
      <c r="M2483" s="208"/>
      <c r="N2483" s="194"/>
      <c r="V2483" s="189"/>
      <c r="W2483" s="195"/>
      <c r="X2483" s="195"/>
      <c r="AC2483" s="195" t="s">
        <v>459</v>
      </c>
      <c r="AF2483" s="207"/>
    </row>
    <row r="2484" spans="1:32" s="160" customFormat="1" ht="33.75" x14ac:dyDescent="0.2">
      <c r="A2484" s="190" t="s">
        <v>3727</v>
      </c>
      <c r="B2484" s="191" t="s">
        <v>3451</v>
      </c>
      <c r="C2484" s="1039" t="s">
        <v>3452</v>
      </c>
      <c r="D2484" s="1039"/>
      <c r="E2484" s="1039"/>
      <c r="F2484" s="192" t="s">
        <v>1017</v>
      </c>
      <c r="G2484" s="192"/>
      <c r="H2484" s="192"/>
      <c r="I2484" s="192" t="s">
        <v>423</v>
      </c>
      <c r="J2484" s="193">
        <v>2121.25</v>
      </c>
      <c r="K2484" s="192" t="s">
        <v>566</v>
      </c>
      <c r="L2484" s="193">
        <v>230.7</v>
      </c>
      <c r="M2484" s="192" t="s">
        <v>567</v>
      </c>
      <c r="N2484" s="194">
        <v>2164</v>
      </c>
      <c r="V2484" s="189"/>
      <c r="W2484" s="195"/>
      <c r="X2484" s="195" t="s">
        <v>3452</v>
      </c>
      <c r="AC2484" s="195"/>
      <c r="AF2484" s="207"/>
    </row>
    <row r="2485" spans="1:32" s="160" customFormat="1" ht="12" x14ac:dyDescent="0.2">
      <c r="A2485" s="211"/>
      <c r="B2485" s="212"/>
      <c r="C2485" s="168" t="s">
        <v>462</v>
      </c>
      <c r="D2485" s="213"/>
      <c r="E2485" s="213"/>
      <c r="F2485" s="214"/>
      <c r="G2485" s="214"/>
      <c r="H2485" s="214"/>
      <c r="I2485" s="214"/>
      <c r="J2485" s="215"/>
      <c r="K2485" s="214"/>
      <c r="L2485" s="215"/>
      <c r="M2485" s="216"/>
      <c r="N2485" s="217"/>
      <c r="V2485" s="189"/>
      <c r="W2485" s="195"/>
      <c r="X2485" s="195"/>
      <c r="AC2485" s="195"/>
      <c r="AF2485" s="207"/>
    </row>
    <row r="2486" spans="1:32" s="160" customFormat="1" ht="12" x14ac:dyDescent="0.2">
      <c r="A2486" s="196"/>
      <c r="B2486" s="197"/>
      <c r="C2486" s="1037" t="s">
        <v>3453</v>
      </c>
      <c r="D2486" s="1037"/>
      <c r="E2486" s="1037"/>
      <c r="F2486" s="1037"/>
      <c r="G2486" s="1037"/>
      <c r="H2486" s="1037"/>
      <c r="I2486" s="1037"/>
      <c r="J2486" s="1037"/>
      <c r="K2486" s="1037"/>
      <c r="L2486" s="1037"/>
      <c r="M2486" s="1037"/>
      <c r="N2486" s="1046"/>
      <c r="V2486" s="189"/>
      <c r="W2486" s="195"/>
      <c r="X2486" s="195"/>
      <c r="AC2486" s="195"/>
      <c r="AD2486" s="163" t="s">
        <v>3453</v>
      </c>
      <c r="AF2486" s="207"/>
    </row>
    <row r="2487" spans="1:32" s="160" customFormat="1" ht="22.5" x14ac:dyDescent="0.2">
      <c r="A2487" s="198"/>
      <c r="B2487" s="199" t="s">
        <v>568</v>
      </c>
      <c r="C2487" s="1037" t="s">
        <v>569</v>
      </c>
      <c r="D2487" s="1037"/>
      <c r="E2487" s="1037"/>
      <c r="F2487" s="1037"/>
      <c r="G2487" s="1037"/>
      <c r="H2487" s="1037"/>
      <c r="I2487" s="1037"/>
      <c r="J2487" s="1037"/>
      <c r="K2487" s="1037"/>
      <c r="L2487" s="1037"/>
      <c r="M2487" s="1037"/>
      <c r="N2487" s="1046"/>
      <c r="V2487" s="189"/>
      <c r="W2487" s="195"/>
      <c r="X2487" s="195"/>
      <c r="Y2487" s="163" t="s">
        <v>569</v>
      </c>
      <c r="AC2487" s="195"/>
      <c r="AF2487" s="207"/>
    </row>
    <row r="2488" spans="1:32" s="160" customFormat="1" ht="22.5" x14ac:dyDescent="0.2">
      <c r="A2488" s="190" t="s">
        <v>3728</v>
      </c>
      <c r="B2488" s="191" t="s">
        <v>3689</v>
      </c>
      <c r="C2488" s="1039" t="s">
        <v>3690</v>
      </c>
      <c r="D2488" s="1039"/>
      <c r="E2488" s="1039"/>
      <c r="F2488" s="192" t="s">
        <v>1017</v>
      </c>
      <c r="G2488" s="192"/>
      <c r="H2488" s="192"/>
      <c r="I2488" s="192" t="s">
        <v>423</v>
      </c>
      <c r="J2488" s="193"/>
      <c r="K2488" s="192"/>
      <c r="L2488" s="193"/>
      <c r="M2488" s="192"/>
      <c r="N2488" s="194"/>
      <c r="V2488" s="189"/>
      <c r="W2488" s="195"/>
      <c r="X2488" s="195" t="s">
        <v>3690</v>
      </c>
      <c r="AC2488" s="195"/>
      <c r="AF2488" s="207"/>
    </row>
    <row r="2489" spans="1:32" s="160" customFormat="1" ht="33.75" x14ac:dyDescent="0.2">
      <c r="A2489" s="198"/>
      <c r="B2489" s="199" t="s">
        <v>430</v>
      </c>
      <c r="C2489" s="1037" t="s">
        <v>431</v>
      </c>
      <c r="D2489" s="1037"/>
      <c r="E2489" s="1037"/>
      <c r="F2489" s="1037"/>
      <c r="G2489" s="1037"/>
      <c r="H2489" s="1037"/>
      <c r="I2489" s="1037"/>
      <c r="J2489" s="1037"/>
      <c r="K2489" s="1037"/>
      <c r="L2489" s="1037"/>
      <c r="M2489" s="1037"/>
      <c r="N2489" s="1046"/>
      <c r="V2489" s="189"/>
      <c r="W2489" s="195"/>
      <c r="X2489" s="195"/>
      <c r="Y2489" s="163" t="s">
        <v>431</v>
      </c>
      <c r="AC2489" s="195"/>
      <c r="AF2489" s="207"/>
    </row>
    <row r="2490" spans="1:32" s="160" customFormat="1" ht="12" x14ac:dyDescent="0.2">
      <c r="A2490" s="200"/>
      <c r="B2490" s="199" t="s">
        <v>423</v>
      </c>
      <c r="C2490" s="1037" t="s">
        <v>432</v>
      </c>
      <c r="D2490" s="1037"/>
      <c r="E2490" s="1037"/>
      <c r="F2490" s="201"/>
      <c r="G2490" s="201"/>
      <c r="H2490" s="201"/>
      <c r="I2490" s="201"/>
      <c r="J2490" s="202">
        <v>9.8699999999999992</v>
      </c>
      <c r="K2490" s="201" t="s">
        <v>436</v>
      </c>
      <c r="L2490" s="202">
        <v>12.34</v>
      </c>
      <c r="M2490" s="201"/>
      <c r="N2490" s="203"/>
      <c r="V2490" s="189"/>
      <c r="W2490" s="195"/>
      <c r="X2490" s="195"/>
      <c r="Z2490" s="163" t="s">
        <v>432</v>
      </c>
      <c r="AC2490" s="195"/>
      <c r="AF2490" s="207"/>
    </row>
    <row r="2491" spans="1:32" s="160" customFormat="1" ht="12" x14ac:dyDescent="0.2">
      <c r="A2491" s="200"/>
      <c r="B2491" s="199" t="s">
        <v>434</v>
      </c>
      <c r="C2491" s="1037" t="s">
        <v>435</v>
      </c>
      <c r="D2491" s="1037"/>
      <c r="E2491" s="1037"/>
      <c r="F2491" s="201"/>
      <c r="G2491" s="201"/>
      <c r="H2491" s="201"/>
      <c r="I2491" s="201"/>
      <c r="J2491" s="202">
        <v>1.81</v>
      </c>
      <c r="K2491" s="201" t="s">
        <v>436</v>
      </c>
      <c r="L2491" s="202">
        <v>2.2599999999999998</v>
      </c>
      <c r="M2491" s="201"/>
      <c r="N2491" s="203"/>
      <c r="V2491" s="189"/>
      <c r="W2491" s="195"/>
      <c r="X2491" s="195"/>
      <c r="Z2491" s="163" t="s">
        <v>435</v>
      </c>
      <c r="AC2491" s="195"/>
      <c r="AF2491" s="207"/>
    </row>
    <row r="2492" spans="1:32" s="160" customFormat="1" ht="12" x14ac:dyDescent="0.2">
      <c r="A2492" s="200"/>
      <c r="B2492" s="199" t="s">
        <v>437</v>
      </c>
      <c r="C2492" s="1037" t="s">
        <v>438</v>
      </c>
      <c r="D2492" s="1037"/>
      <c r="E2492" s="1037"/>
      <c r="F2492" s="201"/>
      <c r="G2492" s="201"/>
      <c r="H2492" s="201"/>
      <c r="I2492" s="201"/>
      <c r="J2492" s="202">
        <v>0.26</v>
      </c>
      <c r="K2492" s="201" t="s">
        <v>436</v>
      </c>
      <c r="L2492" s="202">
        <v>0.33</v>
      </c>
      <c r="M2492" s="201"/>
      <c r="N2492" s="203"/>
      <c r="V2492" s="189"/>
      <c r="W2492" s="195"/>
      <c r="X2492" s="195"/>
      <c r="Z2492" s="163" t="s">
        <v>438</v>
      </c>
      <c r="AC2492" s="195"/>
      <c r="AF2492" s="207"/>
    </row>
    <row r="2493" spans="1:32" s="160" customFormat="1" ht="12" x14ac:dyDescent="0.2">
      <c r="A2493" s="200"/>
      <c r="B2493" s="199" t="s">
        <v>439</v>
      </c>
      <c r="C2493" s="1037" t="s">
        <v>440</v>
      </c>
      <c r="D2493" s="1037"/>
      <c r="E2493" s="1037"/>
      <c r="F2493" s="201"/>
      <c r="G2493" s="201"/>
      <c r="H2493" s="201"/>
      <c r="I2493" s="201"/>
      <c r="J2493" s="202">
        <v>1.58</v>
      </c>
      <c r="K2493" s="201"/>
      <c r="L2493" s="202">
        <v>1.58</v>
      </c>
      <c r="M2493" s="201"/>
      <c r="N2493" s="203"/>
      <c r="V2493" s="189"/>
      <c r="W2493" s="195"/>
      <c r="X2493" s="195"/>
      <c r="Z2493" s="163" t="s">
        <v>440</v>
      </c>
      <c r="AC2493" s="195"/>
      <c r="AF2493" s="207"/>
    </row>
    <row r="2494" spans="1:32" s="160" customFormat="1" ht="12" x14ac:dyDescent="0.2">
      <c r="A2494" s="200"/>
      <c r="B2494" s="199"/>
      <c r="C2494" s="1037" t="s">
        <v>443</v>
      </c>
      <c r="D2494" s="1037"/>
      <c r="E2494" s="1037"/>
      <c r="F2494" s="201" t="s">
        <v>444</v>
      </c>
      <c r="G2494" s="201" t="s">
        <v>3178</v>
      </c>
      <c r="H2494" s="201" t="s">
        <v>436</v>
      </c>
      <c r="I2494" s="201" t="s">
        <v>3691</v>
      </c>
      <c r="J2494" s="202"/>
      <c r="K2494" s="201"/>
      <c r="L2494" s="202"/>
      <c r="M2494" s="201"/>
      <c r="N2494" s="203"/>
      <c r="V2494" s="189"/>
      <c r="W2494" s="195"/>
      <c r="X2494" s="195"/>
      <c r="AA2494" s="163" t="s">
        <v>443</v>
      </c>
      <c r="AC2494" s="195"/>
      <c r="AF2494" s="207"/>
    </row>
    <row r="2495" spans="1:32" s="160" customFormat="1" ht="12" x14ac:dyDescent="0.2">
      <c r="A2495" s="200"/>
      <c r="B2495" s="199"/>
      <c r="C2495" s="1037" t="s">
        <v>447</v>
      </c>
      <c r="D2495" s="1037"/>
      <c r="E2495" s="1037"/>
      <c r="F2495" s="201" t="s">
        <v>444</v>
      </c>
      <c r="G2495" s="201" t="s">
        <v>537</v>
      </c>
      <c r="H2495" s="201" t="s">
        <v>436</v>
      </c>
      <c r="I2495" s="201" t="s">
        <v>2650</v>
      </c>
      <c r="J2495" s="202"/>
      <c r="K2495" s="201"/>
      <c r="L2495" s="202"/>
      <c r="M2495" s="201"/>
      <c r="N2495" s="203"/>
      <c r="V2495" s="189"/>
      <c r="W2495" s="195"/>
      <c r="X2495" s="195"/>
      <c r="AA2495" s="163" t="s">
        <v>447</v>
      </c>
      <c r="AC2495" s="195"/>
      <c r="AF2495" s="207"/>
    </row>
    <row r="2496" spans="1:32" s="160" customFormat="1" ht="12" x14ac:dyDescent="0.2">
      <c r="A2496" s="200"/>
      <c r="B2496" s="199"/>
      <c r="C2496" s="1047" t="s">
        <v>450</v>
      </c>
      <c r="D2496" s="1047"/>
      <c r="E2496" s="1047"/>
      <c r="F2496" s="208"/>
      <c r="G2496" s="208"/>
      <c r="H2496" s="208"/>
      <c r="I2496" s="208"/>
      <c r="J2496" s="209">
        <v>13.26</v>
      </c>
      <c r="K2496" s="208"/>
      <c r="L2496" s="209">
        <v>16.18</v>
      </c>
      <c r="M2496" s="208"/>
      <c r="N2496" s="210"/>
      <c r="V2496" s="189"/>
      <c r="W2496" s="195"/>
      <c r="X2496" s="195"/>
      <c r="AB2496" s="163" t="s">
        <v>450</v>
      </c>
      <c r="AC2496" s="195"/>
      <c r="AF2496" s="207"/>
    </row>
    <row r="2497" spans="1:32" s="160" customFormat="1" ht="12" x14ac:dyDescent="0.2">
      <c r="A2497" s="200"/>
      <c r="B2497" s="199"/>
      <c r="C2497" s="1037" t="s">
        <v>451</v>
      </c>
      <c r="D2497" s="1037"/>
      <c r="E2497" s="1037"/>
      <c r="F2497" s="201"/>
      <c r="G2497" s="201"/>
      <c r="H2497" s="201"/>
      <c r="I2497" s="201"/>
      <c r="J2497" s="202"/>
      <c r="K2497" s="201"/>
      <c r="L2497" s="202">
        <v>12.67</v>
      </c>
      <c r="M2497" s="201"/>
      <c r="N2497" s="203"/>
      <c r="V2497" s="189"/>
      <c r="W2497" s="195"/>
      <c r="X2497" s="195"/>
      <c r="AA2497" s="163" t="s">
        <v>451</v>
      </c>
      <c r="AC2497" s="195"/>
      <c r="AF2497" s="207"/>
    </row>
    <row r="2498" spans="1:32" s="160" customFormat="1" ht="22.5" x14ac:dyDescent="0.2">
      <c r="A2498" s="200"/>
      <c r="B2498" s="199" t="s">
        <v>3147</v>
      </c>
      <c r="C2498" s="1037" t="s">
        <v>3148</v>
      </c>
      <c r="D2498" s="1037"/>
      <c r="E2498" s="1037"/>
      <c r="F2498" s="201" t="s">
        <v>454</v>
      </c>
      <c r="G2498" s="201" t="s">
        <v>558</v>
      </c>
      <c r="H2498" s="201"/>
      <c r="I2498" s="201" t="s">
        <v>558</v>
      </c>
      <c r="J2498" s="202"/>
      <c r="K2498" s="201"/>
      <c r="L2498" s="202">
        <v>12.29</v>
      </c>
      <c r="M2498" s="201"/>
      <c r="N2498" s="203"/>
      <c r="V2498" s="189"/>
      <c r="W2498" s="195"/>
      <c r="X2498" s="195"/>
      <c r="AA2498" s="163" t="s">
        <v>3148</v>
      </c>
      <c r="AC2498" s="195"/>
      <c r="AF2498" s="207"/>
    </row>
    <row r="2499" spans="1:32" s="160" customFormat="1" ht="22.5" x14ac:dyDescent="0.2">
      <c r="A2499" s="200"/>
      <c r="B2499" s="199" t="s">
        <v>3149</v>
      </c>
      <c r="C2499" s="1037" t="s">
        <v>3150</v>
      </c>
      <c r="D2499" s="1037"/>
      <c r="E2499" s="1037"/>
      <c r="F2499" s="201" t="s">
        <v>454</v>
      </c>
      <c r="G2499" s="201" t="s">
        <v>544</v>
      </c>
      <c r="H2499" s="201"/>
      <c r="I2499" s="201" t="s">
        <v>544</v>
      </c>
      <c r="J2499" s="202"/>
      <c r="K2499" s="201"/>
      <c r="L2499" s="202">
        <v>6.46</v>
      </c>
      <c r="M2499" s="201"/>
      <c r="N2499" s="203"/>
      <c r="V2499" s="189"/>
      <c r="W2499" s="195"/>
      <c r="X2499" s="195"/>
      <c r="AA2499" s="163" t="s">
        <v>3150</v>
      </c>
      <c r="AC2499" s="195"/>
      <c r="AF2499" s="207"/>
    </row>
    <row r="2500" spans="1:32" s="160" customFormat="1" ht="12" x14ac:dyDescent="0.2">
      <c r="A2500" s="211"/>
      <c r="B2500" s="212"/>
      <c r="C2500" s="1039" t="s">
        <v>459</v>
      </c>
      <c r="D2500" s="1039"/>
      <c r="E2500" s="1039"/>
      <c r="F2500" s="192"/>
      <c r="G2500" s="192"/>
      <c r="H2500" s="192"/>
      <c r="I2500" s="192"/>
      <c r="J2500" s="193"/>
      <c r="K2500" s="192"/>
      <c r="L2500" s="193">
        <v>34.93</v>
      </c>
      <c r="M2500" s="208"/>
      <c r="N2500" s="194"/>
      <c r="V2500" s="189"/>
      <c r="W2500" s="195"/>
      <c r="X2500" s="195"/>
      <c r="AC2500" s="195" t="s">
        <v>459</v>
      </c>
      <c r="AF2500" s="207"/>
    </row>
    <row r="2501" spans="1:32" s="160" customFormat="1" ht="33.75" x14ac:dyDescent="0.2">
      <c r="A2501" s="190" t="s">
        <v>3729</v>
      </c>
      <c r="B2501" s="191" t="s">
        <v>3693</v>
      </c>
      <c r="C2501" s="1039" t="s">
        <v>3730</v>
      </c>
      <c r="D2501" s="1039"/>
      <c r="E2501" s="1039"/>
      <c r="F2501" s="192" t="s">
        <v>1017</v>
      </c>
      <c r="G2501" s="192"/>
      <c r="H2501" s="192"/>
      <c r="I2501" s="192" t="s">
        <v>423</v>
      </c>
      <c r="J2501" s="193">
        <v>5100.5</v>
      </c>
      <c r="K2501" s="192" t="s">
        <v>1361</v>
      </c>
      <c r="L2501" s="193">
        <v>1040.73</v>
      </c>
      <c r="M2501" s="192" t="s">
        <v>1362</v>
      </c>
      <c r="N2501" s="194">
        <v>5162</v>
      </c>
      <c r="V2501" s="189"/>
      <c r="W2501" s="195"/>
      <c r="X2501" s="195" t="s">
        <v>3730</v>
      </c>
      <c r="AC2501" s="195"/>
      <c r="AF2501" s="207"/>
    </row>
    <row r="2502" spans="1:32" s="160" customFormat="1" ht="12" x14ac:dyDescent="0.2">
      <c r="A2502" s="211"/>
      <c r="B2502" s="212"/>
      <c r="C2502" s="168" t="s">
        <v>3039</v>
      </c>
      <c r="D2502" s="213"/>
      <c r="E2502" s="213"/>
      <c r="F2502" s="214"/>
      <c r="G2502" s="214"/>
      <c r="H2502" s="214"/>
      <c r="I2502" s="214"/>
      <c r="J2502" s="215"/>
      <c r="K2502" s="214"/>
      <c r="L2502" s="215"/>
      <c r="M2502" s="216"/>
      <c r="N2502" s="217"/>
      <c r="V2502" s="189"/>
      <c r="W2502" s="195"/>
      <c r="X2502" s="195"/>
      <c r="AC2502" s="195"/>
      <c r="AF2502" s="207"/>
    </row>
    <row r="2503" spans="1:32" s="160" customFormat="1" ht="12" x14ac:dyDescent="0.2">
      <c r="A2503" s="196"/>
      <c r="B2503" s="197"/>
      <c r="C2503" s="1037" t="s">
        <v>3695</v>
      </c>
      <c r="D2503" s="1037"/>
      <c r="E2503" s="1037"/>
      <c r="F2503" s="1037"/>
      <c r="G2503" s="1037"/>
      <c r="H2503" s="1037"/>
      <c r="I2503" s="1037"/>
      <c r="J2503" s="1037"/>
      <c r="K2503" s="1037"/>
      <c r="L2503" s="1037"/>
      <c r="M2503" s="1037"/>
      <c r="N2503" s="1046"/>
      <c r="V2503" s="189"/>
      <c r="W2503" s="195"/>
      <c r="X2503" s="195"/>
      <c r="AC2503" s="195"/>
      <c r="AD2503" s="163" t="s">
        <v>3695</v>
      </c>
      <c r="AF2503" s="207"/>
    </row>
    <row r="2504" spans="1:32" s="160" customFormat="1" ht="22.5" x14ac:dyDescent="0.2">
      <c r="A2504" s="198"/>
      <c r="B2504" s="199" t="s">
        <v>1365</v>
      </c>
      <c r="C2504" s="1037" t="s">
        <v>1366</v>
      </c>
      <c r="D2504" s="1037"/>
      <c r="E2504" s="1037"/>
      <c r="F2504" s="1037"/>
      <c r="G2504" s="1037"/>
      <c r="H2504" s="1037"/>
      <c r="I2504" s="1037"/>
      <c r="J2504" s="1037"/>
      <c r="K2504" s="1037"/>
      <c r="L2504" s="1037"/>
      <c r="M2504" s="1037"/>
      <c r="N2504" s="1046"/>
      <c r="V2504" s="189"/>
      <c r="W2504" s="195"/>
      <c r="X2504" s="195"/>
      <c r="Y2504" s="163" t="s">
        <v>1366</v>
      </c>
      <c r="AC2504" s="195"/>
      <c r="AF2504" s="207"/>
    </row>
    <row r="2505" spans="1:32" s="160" customFormat="1" ht="45" x14ac:dyDescent="0.2">
      <c r="A2505" s="190" t="s">
        <v>3731</v>
      </c>
      <c r="B2505" s="191" t="s">
        <v>3239</v>
      </c>
      <c r="C2505" s="1039" t="s">
        <v>3240</v>
      </c>
      <c r="D2505" s="1039"/>
      <c r="E2505" s="1039"/>
      <c r="F2505" s="192" t="s">
        <v>532</v>
      </c>
      <c r="G2505" s="192"/>
      <c r="H2505" s="192"/>
      <c r="I2505" s="192" t="s">
        <v>3732</v>
      </c>
      <c r="J2505" s="193"/>
      <c r="K2505" s="192"/>
      <c r="L2505" s="193"/>
      <c r="M2505" s="192"/>
      <c r="N2505" s="194"/>
      <c r="V2505" s="189"/>
      <c r="W2505" s="195"/>
      <c r="X2505" s="195" t="s">
        <v>3240</v>
      </c>
      <c r="AC2505" s="195"/>
      <c r="AF2505" s="207"/>
    </row>
    <row r="2506" spans="1:32" s="160" customFormat="1" ht="12" x14ac:dyDescent="0.2">
      <c r="A2506" s="196"/>
      <c r="B2506" s="197"/>
      <c r="C2506" s="1037" t="s">
        <v>3733</v>
      </c>
      <c r="D2506" s="1037"/>
      <c r="E2506" s="1037"/>
      <c r="F2506" s="1037"/>
      <c r="G2506" s="1037"/>
      <c r="H2506" s="1037"/>
      <c r="I2506" s="1037"/>
      <c r="J2506" s="1037"/>
      <c r="K2506" s="1037"/>
      <c r="L2506" s="1037"/>
      <c r="M2506" s="1037"/>
      <c r="N2506" s="1046"/>
      <c r="V2506" s="189"/>
      <c r="W2506" s="195"/>
      <c r="X2506" s="195"/>
      <c r="AC2506" s="195"/>
      <c r="AE2506" s="163" t="s">
        <v>3733</v>
      </c>
      <c r="AF2506" s="207"/>
    </row>
    <row r="2507" spans="1:32" s="160" customFormat="1" ht="33.75" x14ac:dyDescent="0.2">
      <c r="A2507" s="198"/>
      <c r="B2507" s="199" t="s">
        <v>430</v>
      </c>
      <c r="C2507" s="1037" t="s">
        <v>431</v>
      </c>
      <c r="D2507" s="1037"/>
      <c r="E2507" s="1037"/>
      <c r="F2507" s="1037"/>
      <c r="G2507" s="1037"/>
      <c r="H2507" s="1037"/>
      <c r="I2507" s="1037"/>
      <c r="J2507" s="1037"/>
      <c r="K2507" s="1037"/>
      <c r="L2507" s="1037"/>
      <c r="M2507" s="1037"/>
      <c r="N2507" s="1046"/>
      <c r="V2507" s="189"/>
      <c r="W2507" s="195"/>
      <c r="X2507" s="195"/>
      <c r="Y2507" s="163" t="s">
        <v>431</v>
      </c>
      <c r="AC2507" s="195"/>
      <c r="AF2507" s="207"/>
    </row>
    <row r="2508" spans="1:32" s="160" customFormat="1" ht="12" x14ac:dyDescent="0.2">
      <c r="A2508" s="198"/>
      <c r="B2508" s="199" t="s">
        <v>3134</v>
      </c>
      <c r="C2508" s="1037" t="s">
        <v>3135</v>
      </c>
      <c r="D2508" s="1037"/>
      <c r="E2508" s="1037"/>
      <c r="F2508" s="1037"/>
      <c r="G2508" s="1037"/>
      <c r="H2508" s="1037"/>
      <c r="I2508" s="1037"/>
      <c r="J2508" s="1037"/>
      <c r="K2508" s="1037"/>
      <c r="L2508" s="1037"/>
      <c r="M2508" s="1037"/>
      <c r="N2508" s="1046"/>
      <c r="V2508" s="189"/>
      <c r="W2508" s="195"/>
      <c r="X2508" s="195"/>
      <c r="Y2508" s="163" t="s">
        <v>3135</v>
      </c>
      <c r="AC2508" s="195"/>
      <c r="AF2508" s="207"/>
    </row>
    <row r="2509" spans="1:32" s="160" customFormat="1" ht="12" x14ac:dyDescent="0.2">
      <c r="A2509" s="200"/>
      <c r="B2509" s="199" t="s">
        <v>423</v>
      </c>
      <c r="C2509" s="1037" t="s">
        <v>432</v>
      </c>
      <c r="D2509" s="1037"/>
      <c r="E2509" s="1037"/>
      <c r="F2509" s="201"/>
      <c r="G2509" s="201"/>
      <c r="H2509" s="201"/>
      <c r="I2509" s="201"/>
      <c r="J2509" s="202">
        <v>1345.96</v>
      </c>
      <c r="K2509" s="201" t="s">
        <v>3136</v>
      </c>
      <c r="L2509" s="202">
        <v>203.16</v>
      </c>
      <c r="M2509" s="201"/>
      <c r="N2509" s="203"/>
      <c r="V2509" s="189"/>
      <c r="W2509" s="195"/>
      <c r="X2509" s="195"/>
      <c r="Z2509" s="163" t="s">
        <v>432</v>
      </c>
      <c r="AC2509" s="195"/>
      <c r="AF2509" s="207"/>
    </row>
    <row r="2510" spans="1:32" s="160" customFormat="1" ht="12" x14ac:dyDescent="0.2">
      <c r="A2510" s="200"/>
      <c r="B2510" s="199" t="s">
        <v>434</v>
      </c>
      <c r="C2510" s="1037" t="s">
        <v>435</v>
      </c>
      <c r="D2510" s="1037"/>
      <c r="E2510" s="1037"/>
      <c r="F2510" s="201"/>
      <c r="G2510" s="201"/>
      <c r="H2510" s="201"/>
      <c r="I2510" s="201"/>
      <c r="J2510" s="202">
        <v>117.43</v>
      </c>
      <c r="K2510" s="201" t="s">
        <v>3136</v>
      </c>
      <c r="L2510" s="202">
        <v>17.72</v>
      </c>
      <c r="M2510" s="201"/>
      <c r="N2510" s="203"/>
      <c r="V2510" s="189"/>
      <c r="W2510" s="195"/>
      <c r="X2510" s="195"/>
      <c r="Z2510" s="163" t="s">
        <v>435</v>
      </c>
      <c r="AC2510" s="195"/>
      <c r="AF2510" s="207"/>
    </row>
    <row r="2511" spans="1:32" s="160" customFormat="1" ht="12" x14ac:dyDescent="0.2">
      <c r="A2511" s="200"/>
      <c r="B2511" s="199" t="s">
        <v>437</v>
      </c>
      <c r="C2511" s="1037" t="s">
        <v>438</v>
      </c>
      <c r="D2511" s="1037"/>
      <c r="E2511" s="1037"/>
      <c r="F2511" s="201"/>
      <c r="G2511" s="201"/>
      <c r="H2511" s="201"/>
      <c r="I2511" s="201"/>
      <c r="J2511" s="202">
        <v>14.83</v>
      </c>
      <c r="K2511" s="201" t="s">
        <v>3136</v>
      </c>
      <c r="L2511" s="202">
        <v>2.2400000000000002</v>
      </c>
      <c r="M2511" s="201"/>
      <c r="N2511" s="203"/>
      <c r="V2511" s="189"/>
      <c r="W2511" s="195"/>
      <c r="X2511" s="195"/>
      <c r="Z2511" s="163" t="s">
        <v>438</v>
      </c>
      <c r="AC2511" s="195"/>
      <c r="AF2511" s="207"/>
    </row>
    <row r="2512" spans="1:32" s="160" customFormat="1" ht="12" x14ac:dyDescent="0.2">
      <c r="A2512" s="200"/>
      <c r="B2512" s="199" t="s">
        <v>439</v>
      </c>
      <c r="C2512" s="1037" t="s">
        <v>440</v>
      </c>
      <c r="D2512" s="1037"/>
      <c r="E2512" s="1037"/>
      <c r="F2512" s="201"/>
      <c r="G2512" s="201"/>
      <c r="H2512" s="201"/>
      <c r="I2512" s="201"/>
      <c r="J2512" s="202">
        <v>434.65</v>
      </c>
      <c r="K2512" s="201"/>
      <c r="L2512" s="202">
        <v>49.98</v>
      </c>
      <c r="M2512" s="201"/>
      <c r="N2512" s="203"/>
      <c r="V2512" s="189"/>
      <c r="W2512" s="195"/>
      <c r="X2512" s="195"/>
      <c r="Z2512" s="163" t="s">
        <v>440</v>
      </c>
      <c r="AC2512" s="195"/>
      <c r="AF2512" s="207"/>
    </row>
    <row r="2513" spans="1:32" s="160" customFormat="1" ht="12" x14ac:dyDescent="0.2">
      <c r="A2513" s="196"/>
      <c r="B2513" s="204" t="s">
        <v>1973</v>
      </c>
      <c r="C2513" s="1048" t="s">
        <v>3157</v>
      </c>
      <c r="D2513" s="1048"/>
      <c r="E2513" s="1048"/>
      <c r="F2513" s="205" t="s">
        <v>347</v>
      </c>
      <c r="G2513" s="205" t="s">
        <v>489</v>
      </c>
      <c r="H2513" s="205"/>
      <c r="I2513" s="205" t="s">
        <v>489</v>
      </c>
      <c r="J2513" s="199"/>
      <c r="K2513" s="201"/>
      <c r="L2513" s="202"/>
      <c r="M2513" s="201"/>
      <c r="N2513" s="206"/>
      <c r="V2513" s="189"/>
      <c r="W2513" s="195"/>
      <c r="X2513" s="195"/>
      <c r="AC2513" s="195"/>
      <c r="AF2513" s="207" t="s">
        <v>3157</v>
      </c>
    </row>
    <row r="2514" spans="1:32" s="160" customFormat="1" ht="12" x14ac:dyDescent="0.2">
      <c r="A2514" s="196"/>
      <c r="B2514" s="204" t="s">
        <v>3158</v>
      </c>
      <c r="C2514" s="1048" t="s">
        <v>3159</v>
      </c>
      <c r="D2514" s="1048"/>
      <c r="E2514" s="1048"/>
      <c r="F2514" s="205" t="s">
        <v>347</v>
      </c>
      <c r="G2514" s="205" t="s">
        <v>1004</v>
      </c>
      <c r="H2514" s="205"/>
      <c r="I2514" s="205" t="s">
        <v>3734</v>
      </c>
      <c r="J2514" s="199"/>
      <c r="K2514" s="201"/>
      <c r="L2514" s="202"/>
      <c r="M2514" s="201"/>
      <c r="N2514" s="206"/>
      <c r="V2514" s="189"/>
      <c r="W2514" s="195"/>
      <c r="X2514" s="195"/>
      <c r="AC2514" s="195"/>
      <c r="AF2514" s="207" t="s">
        <v>3159</v>
      </c>
    </row>
    <row r="2515" spans="1:32" s="160" customFormat="1" ht="12" x14ac:dyDescent="0.2">
      <c r="A2515" s="196"/>
      <c r="B2515" s="204" t="s">
        <v>3161</v>
      </c>
      <c r="C2515" s="1048" t="s">
        <v>3162</v>
      </c>
      <c r="D2515" s="1048"/>
      <c r="E2515" s="1048"/>
      <c r="F2515" s="205" t="s">
        <v>1017</v>
      </c>
      <c r="G2515" s="205" t="s">
        <v>489</v>
      </c>
      <c r="H2515" s="205"/>
      <c r="I2515" s="205" t="s">
        <v>489</v>
      </c>
      <c r="J2515" s="199"/>
      <c r="K2515" s="201"/>
      <c r="L2515" s="202"/>
      <c r="M2515" s="201"/>
      <c r="N2515" s="206"/>
      <c r="V2515" s="189"/>
      <c r="W2515" s="195"/>
      <c r="X2515" s="195"/>
      <c r="AC2515" s="195"/>
      <c r="AF2515" s="207" t="s">
        <v>3162</v>
      </c>
    </row>
    <row r="2516" spans="1:32" s="160" customFormat="1" ht="12" x14ac:dyDescent="0.2">
      <c r="A2516" s="196"/>
      <c r="B2516" s="204" t="s">
        <v>3161</v>
      </c>
      <c r="C2516" s="1048" t="s">
        <v>2532</v>
      </c>
      <c r="D2516" s="1048"/>
      <c r="E2516" s="1048"/>
      <c r="F2516" s="205" t="s">
        <v>488</v>
      </c>
      <c r="G2516" s="205" t="s">
        <v>489</v>
      </c>
      <c r="H2516" s="205"/>
      <c r="I2516" s="205" t="s">
        <v>489</v>
      </c>
      <c r="J2516" s="199"/>
      <c r="K2516" s="201"/>
      <c r="L2516" s="202"/>
      <c r="M2516" s="201"/>
      <c r="N2516" s="206"/>
      <c r="V2516" s="189"/>
      <c r="W2516" s="195"/>
      <c r="X2516" s="195"/>
      <c r="AC2516" s="195"/>
      <c r="AF2516" s="207" t="s">
        <v>2532</v>
      </c>
    </row>
    <row r="2517" spans="1:32" s="160" customFormat="1" ht="12" x14ac:dyDescent="0.2">
      <c r="A2517" s="196"/>
      <c r="B2517" s="204" t="s">
        <v>3163</v>
      </c>
      <c r="C2517" s="1048" t="s">
        <v>3164</v>
      </c>
      <c r="D2517" s="1048"/>
      <c r="E2517" s="1048"/>
      <c r="F2517" s="205" t="s">
        <v>1017</v>
      </c>
      <c r="G2517" s="205" t="s">
        <v>489</v>
      </c>
      <c r="H2517" s="205"/>
      <c r="I2517" s="205" t="s">
        <v>489</v>
      </c>
      <c r="J2517" s="199"/>
      <c r="K2517" s="201"/>
      <c r="L2517" s="202"/>
      <c r="M2517" s="201"/>
      <c r="N2517" s="206"/>
      <c r="V2517" s="189"/>
      <c r="W2517" s="195"/>
      <c r="X2517" s="195"/>
      <c r="AC2517" s="195"/>
      <c r="AF2517" s="207" t="s">
        <v>3164</v>
      </c>
    </row>
    <row r="2518" spans="1:32" s="160" customFormat="1" ht="12" x14ac:dyDescent="0.2">
      <c r="A2518" s="196"/>
      <c r="B2518" s="204" t="s">
        <v>3165</v>
      </c>
      <c r="C2518" s="1048" t="s">
        <v>3166</v>
      </c>
      <c r="D2518" s="1048"/>
      <c r="E2518" s="1048"/>
      <c r="F2518" s="205" t="s">
        <v>1017</v>
      </c>
      <c r="G2518" s="205" t="s">
        <v>489</v>
      </c>
      <c r="H2518" s="205"/>
      <c r="I2518" s="205" t="s">
        <v>489</v>
      </c>
      <c r="J2518" s="199"/>
      <c r="K2518" s="201"/>
      <c r="L2518" s="202"/>
      <c r="M2518" s="201"/>
      <c r="N2518" s="206"/>
      <c r="V2518" s="189"/>
      <c r="W2518" s="195"/>
      <c r="X2518" s="195"/>
      <c r="AC2518" s="195"/>
      <c r="AF2518" s="207" t="s">
        <v>3166</v>
      </c>
    </row>
    <row r="2519" spans="1:32" s="160" customFormat="1" ht="12" x14ac:dyDescent="0.2">
      <c r="A2519" s="200"/>
      <c r="B2519" s="199"/>
      <c r="C2519" s="1037" t="s">
        <v>443</v>
      </c>
      <c r="D2519" s="1037"/>
      <c r="E2519" s="1037"/>
      <c r="F2519" s="201" t="s">
        <v>444</v>
      </c>
      <c r="G2519" s="201" t="s">
        <v>1890</v>
      </c>
      <c r="H2519" s="201" t="s">
        <v>3136</v>
      </c>
      <c r="I2519" s="201" t="s">
        <v>3735</v>
      </c>
      <c r="J2519" s="202"/>
      <c r="K2519" s="201"/>
      <c r="L2519" s="202"/>
      <c r="M2519" s="201"/>
      <c r="N2519" s="203"/>
      <c r="V2519" s="189"/>
      <c r="W2519" s="195"/>
      <c r="X2519" s="195"/>
      <c r="AA2519" s="163" t="s">
        <v>443</v>
      </c>
      <c r="AC2519" s="195"/>
      <c r="AF2519" s="207"/>
    </row>
    <row r="2520" spans="1:32" s="160" customFormat="1" ht="12" x14ac:dyDescent="0.2">
      <c r="A2520" s="200"/>
      <c r="B2520" s="199"/>
      <c r="C2520" s="1037" t="s">
        <v>447</v>
      </c>
      <c r="D2520" s="1037"/>
      <c r="E2520" s="1037"/>
      <c r="F2520" s="201" t="s">
        <v>444</v>
      </c>
      <c r="G2520" s="201" t="s">
        <v>1160</v>
      </c>
      <c r="H2520" s="201" t="s">
        <v>3136</v>
      </c>
      <c r="I2520" s="201" t="s">
        <v>3736</v>
      </c>
      <c r="J2520" s="202"/>
      <c r="K2520" s="201"/>
      <c r="L2520" s="202"/>
      <c r="M2520" s="201"/>
      <c r="N2520" s="203"/>
      <c r="V2520" s="189"/>
      <c r="W2520" s="195"/>
      <c r="X2520" s="195"/>
      <c r="AA2520" s="163" t="s">
        <v>447</v>
      </c>
      <c r="AC2520" s="195"/>
      <c r="AF2520" s="207"/>
    </row>
    <row r="2521" spans="1:32" s="160" customFormat="1" ht="12" x14ac:dyDescent="0.2">
      <c r="A2521" s="200"/>
      <c r="B2521" s="199"/>
      <c r="C2521" s="1047" t="s">
        <v>450</v>
      </c>
      <c r="D2521" s="1047"/>
      <c r="E2521" s="1047"/>
      <c r="F2521" s="208"/>
      <c r="G2521" s="208"/>
      <c r="H2521" s="208"/>
      <c r="I2521" s="208"/>
      <c r="J2521" s="209">
        <v>1898.04</v>
      </c>
      <c r="K2521" s="208"/>
      <c r="L2521" s="209">
        <v>270.86</v>
      </c>
      <c r="M2521" s="208"/>
      <c r="N2521" s="210"/>
      <c r="V2521" s="189"/>
      <c r="W2521" s="195"/>
      <c r="X2521" s="195"/>
      <c r="AB2521" s="163" t="s">
        <v>450</v>
      </c>
      <c r="AC2521" s="195"/>
      <c r="AF2521" s="207"/>
    </row>
    <row r="2522" spans="1:32" s="160" customFormat="1" ht="12" x14ac:dyDescent="0.2">
      <c r="A2522" s="200"/>
      <c r="B2522" s="199"/>
      <c r="C2522" s="1037" t="s">
        <v>451</v>
      </c>
      <c r="D2522" s="1037"/>
      <c r="E2522" s="1037"/>
      <c r="F2522" s="201"/>
      <c r="G2522" s="201"/>
      <c r="H2522" s="201"/>
      <c r="I2522" s="201"/>
      <c r="J2522" s="202"/>
      <c r="K2522" s="201"/>
      <c r="L2522" s="202">
        <v>205.4</v>
      </c>
      <c r="M2522" s="201"/>
      <c r="N2522" s="203"/>
      <c r="V2522" s="189"/>
      <c r="W2522" s="195"/>
      <c r="X2522" s="195"/>
      <c r="AA2522" s="163" t="s">
        <v>451</v>
      </c>
      <c r="AC2522" s="195"/>
      <c r="AF2522" s="207"/>
    </row>
    <row r="2523" spans="1:32" s="160" customFormat="1" ht="45" x14ac:dyDescent="0.2">
      <c r="A2523" s="200"/>
      <c r="B2523" s="199" t="s">
        <v>2540</v>
      </c>
      <c r="C2523" s="1037" t="s">
        <v>2541</v>
      </c>
      <c r="D2523" s="1037"/>
      <c r="E2523" s="1037"/>
      <c r="F2523" s="201" t="s">
        <v>454</v>
      </c>
      <c r="G2523" s="201" t="s">
        <v>1241</v>
      </c>
      <c r="H2523" s="201"/>
      <c r="I2523" s="201" t="s">
        <v>1241</v>
      </c>
      <c r="J2523" s="202"/>
      <c r="K2523" s="201"/>
      <c r="L2523" s="202">
        <v>248.53</v>
      </c>
      <c r="M2523" s="201"/>
      <c r="N2523" s="203"/>
      <c r="V2523" s="189"/>
      <c r="W2523" s="195"/>
      <c r="X2523" s="195"/>
      <c r="AA2523" s="163" t="s">
        <v>2541</v>
      </c>
      <c r="AC2523" s="195"/>
      <c r="AF2523" s="207"/>
    </row>
    <row r="2524" spans="1:32" s="160" customFormat="1" ht="45" x14ac:dyDescent="0.2">
      <c r="A2524" s="200"/>
      <c r="B2524" s="199" t="s">
        <v>2542</v>
      </c>
      <c r="C2524" s="1037" t="s">
        <v>2543</v>
      </c>
      <c r="D2524" s="1037"/>
      <c r="E2524" s="1037"/>
      <c r="F2524" s="201" t="s">
        <v>454</v>
      </c>
      <c r="G2524" s="201" t="s">
        <v>974</v>
      </c>
      <c r="H2524" s="201"/>
      <c r="I2524" s="201" t="s">
        <v>974</v>
      </c>
      <c r="J2524" s="202"/>
      <c r="K2524" s="201"/>
      <c r="L2524" s="202">
        <v>147.88999999999999</v>
      </c>
      <c r="M2524" s="201"/>
      <c r="N2524" s="203"/>
      <c r="V2524" s="189"/>
      <c r="W2524" s="195"/>
      <c r="X2524" s="195"/>
      <c r="AA2524" s="163" t="s">
        <v>2543</v>
      </c>
      <c r="AC2524" s="195"/>
      <c r="AF2524" s="207"/>
    </row>
    <row r="2525" spans="1:32" s="160" customFormat="1" ht="12" x14ac:dyDescent="0.2">
      <c r="A2525" s="211"/>
      <c r="B2525" s="212"/>
      <c r="C2525" s="1039" t="s">
        <v>459</v>
      </c>
      <c r="D2525" s="1039"/>
      <c r="E2525" s="1039"/>
      <c r="F2525" s="192"/>
      <c r="G2525" s="192"/>
      <c r="H2525" s="192"/>
      <c r="I2525" s="192"/>
      <c r="J2525" s="193"/>
      <c r="K2525" s="192"/>
      <c r="L2525" s="193">
        <v>667.28</v>
      </c>
      <c r="M2525" s="208"/>
      <c r="N2525" s="194"/>
      <c r="V2525" s="189"/>
      <c r="W2525" s="195"/>
      <c r="X2525" s="195"/>
      <c r="AC2525" s="195" t="s">
        <v>459</v>
      </c>
      <c r="AF2525" s="207"/>
    </row>
    <row r="2526" spans="1:32" s="160" customFormat="1" ht="22.5" x14ac:dyDescent="0.2">
      <c r="A2526" s="190" t="s">
        <v>3737</v>
      </c>
      <c r="B2526" s="191" t="s">
        <v>3246</v>
      </c>
      <c r="C2526" s="1039" t="s">
        <v>3247</v>
      </c>
      <c r="D2526" s="1039"/>
      <c r="E2526" s="1039"/>
      <c r="F2526" s="192" t="s">
        <v>347</v>
      </c>
      <c r="G2526" s="192"/>
      <c r="H2526" s="192"/>
      <c r="I2526" s="192" t="s">
        <v>3734</v>
      </c>
      <c r="J2526" s="193">
        <v>96.29</v>
      </c>
      <c r="K2526" s="192"/>
      <c r="L2526" s="193">
        <v>1107.3399999999999</v>
      </c>
      <c r="M2526" s="192"/>
      <c r="N2526" s="194"/>
      <c r="V2526" s="189"/>
      <c r="W2526" s="195"/>
      <c r="X2526" s="195" t="s">
        <v>3247</v>
      </c>
      <c r="AC2526" s="195"/>
      <c r="AF2526" s="207"/>
    </row>
    <row r="2527" spans="1:32" s="160" customFormat="1" ht="12" x14ac:dyDescent="0.2">
      <c r="A2527" s="211"/>
      <c r="B2527" s="212"/>
      <c r="C2527" s="168" t="s">
        <v>462</v>
      </c>
      <c r="D2527" s="213"/>
      <c r="E2527" s="213"/>
      <c r="F2527" s="214"/>
      <c r="G2527" s="214"/>
      <c r="H2527" s="214"/>
      <c r="I2527" s="214"/>
      <c r="J2527" s="215"/>
      <c r="K2527" s="214"/>
      <c r="L2527" s="215"/>
      <c r="M2527" s="216"/>
      <c r="N2527" s="217"/>
      <c r="V2527" s="189"/>
      <c r="W2527" s="195"/>
      <c r="X2527" s="195"/>
      <c r="AC2527" s="195"/>
      <c r="AF2527" s="207"/>
    </row>
    <row r="2528" spans="1:32" s="160" customFormat="1" ht="33.75" x14ac:dyDescent="0.2">
      <c r="A2528" s="190" t="s">
        <v>3738</v>
      </c>
      <c r="B2528" s="191" t="s">
        <v>3248</v>
      </c>
      <c r="C2528" s="1039" t="s">
        <v>3252</v>
      </c>
      <c r="D2528" s="1039"/>
      <c r="E2528" s="1039"/>
      <c r="F2528" s="192" t="s">
        <v>1017</v>
      </c>
      <c r="G2528" s="192"/>
      <c r="H2528" s="192"/>
      <c r="I2528" s="192" t="s">
        <v>437</v>
      </c>
      <c r="J2528" s="193">
        <v>820</v>
      </c>
      <c r="K2528" s="192" t="s">
        <v>566</v>
      </c>
      <c r="L2528" s="193">
        <v>267.48</v>
      </c>
      <c r="M2528" s="192" t="s">
        <v>567</v>
      </c>
      <c r="N2528" s="194">
        <v>2509</v>
      </c>
      <c r="V2528" s="189"/>
      <c r="W2528" s="195"/>
      <c r="X2528" s="195" t="s">
        <v>3252</v>
      </c>
      <c r="AC2528" s="195"/>
      <c r="AF2528" s="207"/>
    </row>
    <row r="2529" spans="1:32" s="160" customFormat="1" ht="12" x14ac:dyDescent="0.2">
      <c r="A2529" s="211"/>
      <c r="B2529" s="212"/>
      <c r="C2529" s="168" t="s">
        <v>462</v>
      </c>
      <c r="D2529" s="213"/>
      <c r="E2529" s="213"/>
      <c r="F2529" s="214"/>
      <c r="G2529" s="214"/>
      <c r="H2529" s="214"/>
      <c r="I2529" s="214"/>
      <c r="J2529" s="215"/>
      <c r="K2529" s="214"/>
      <c r="L2529" s="215"/>
      <c r="M2529" s="216"/>
      <c r="N2529" s="217"/>
      <c r="V2529" s="189"/>
      <c r="W2529" s="195"/>
      <c r="X2529" s="195"/>
      <c r="AC2529" s="195"/>
      <c r="AF2529" s="207"/>
    </row>
    <row r="2530" spans="1:32" s="160" customFormat="1" ht="12" x14ac:dyDescent="0.2">
      <c r="A2530" s="196"/>
      <c r="B2530" s="197"/>
      <c r="C2530" s="1037" t="s">
        <v>3253</v>
      </c>
      <c r="D2530" s="1037"/>
      <c r="E2530" s="1037"/>
      <c r="F2530" s="1037"/>
      <c r="G2530" s="1037"/>
      <c r="H2530" s="1037"/>
      <c r="I2530" s="1037"/>
      <c r="J2530" s="1037"/>
      <c r="K2530" s="1037"/>
      <c r="L2530" s="1037"/>
      <c r="M2530" s="1037"/>
      <c r="N2530" s="1046"/>
      <c r="V2530" s="189"/>
      <c r="W2530" s="195"/>
      <c r="X2530" s="195"/>
      <c r="AC2530" s="195"/>
      <c r="AD2530" s="163" t="s">
        <v>3253</v>
      </c>
      <c r="AF2530" s="207"/>
    </row>
    <row r="2531" spans="1:32" s="160" customFormat="1" ht="22.5" x14ac:dyDescent="0.2">
      <c r="A2531" s="198"/>
      <c r="B2531" s="199" t="s">
        <v>568</v>
      </c>
      <c r="C2531" s="1037" t="s">
        <v>569</v>
      </c>
      <c r="D2531" s="1037"/>
      <c r="E2531" s="1037"/>
      <c r="F2531" s="1037"/>
      <c r="G2531" s="1037"/>
      <c r="H2531" s="1037"/>
      <c r="I2531" s="1037"/>
      <c r="J2531" s="1037"/>
      <c r="K2531" s="1037"/>
      <c r="L2531" s="1037"/>
      <c r="M2531" s="1037"/>
      <c r="N2531" s="1046"/>
      <c r="V2531" s="189"/>
      <c r="W2531" s="195"/>
      <c r="X2531" s="195"/>
      <c r="Y2531" s="163" t="s">
        <v>569</v>
      </c>
      <c r="AC2531" s="195"/>
      <c r="AF2531" s="207"/>
    </row>
    <row r="2532" spans="1:32" s="160" customFormat="1" ht="56.25" x14ac:dyDescent="0.2">
      <c r="A2532" s="190" t="s">
        <v>3739</v>
      </c>
      <c r="B2532" s="191" t="s">
        <v>3239</v>
      </c>
      <c r="C2532" s="1039" t="s">
        <v>3275</v>
      </c>
      <c r="D2532" s="1039"/>
      <c r="E2532" s="1039"/>
      <c r="F2532" s="192" t="s">
        <v>532</v>
      </c>
      <c r="G2532" s="192"/>
      <c r="H2532" s="192"/>
      <c r="I2532" s="192" t="s">
        <v>3062</v>
      </c>
      <c r="J2532" s="193"/>
      <c r="K2532" s="192"/>
      <c r="L2532" s="193"/>
      <c r="M2532" s="192"/>
      <c r="N2532" s="194"/>
      <c r="V2532" s="189"/>
      <c r="W2532" s="195"/>
      <c r="X2532" s="195" t="s">
        <v>3275</v>
      </c>
      <c r="AC2532" s="195"/>
      <c r="AF2532" s="207"/>
    </row>
    <row r="2533" spans="1:32" s="160" customFormat="1" ht="12" x14ac:dyDescent="0.2">
      <c r="A2533" s="196"/>
      <c r="B2533" s="197"/>
      <c r="C2533" s="1037" t="s">
        <v>3740</v>
      </c>
      <c r="D2533" s="1037"/>
      <c r="E2533" s="1037"/>
      <c r="F2533" s="1037"/>
      <c r="G2533" s="1037"/>
      <c r="H2533" s="1037"/>
      <c r="I2533" s="1037"/>
      <c r="J2533" s="1037"/>
      <c r="K2533" s="1037"/>
      <c r="L2533" s="1037"/>
      <c r="M2533" s="1037"/>
      <c r="N2533" s="1046"/>
      <c r="V2533" s="189"/>
      <c r="W2533" s="195"/>
      <c r="X2533" s="195"/>
      <c r="AC2533" s="195"/>
      <c r="AE2533" s="163" t="s">
        <v>3740</v>
      </c>
      <c r="AF2533" s="207"/>
    </row>
    <row r="2534" spans="1:32" s="160" customFormat="1" ht="33.75" x14ac:dyDescent="0.2">
      <c r="A2534" s="198"/>
      <c r="B2534" s="199" t="s">
        <v>430</v>
      </c>
      <c r="C2534" s="1037" t="s">
        <v>431</v>
      </c>
      <c r="D2534" s="1037"/>
      <c r="E2534" s="1037"/>
      <c r="F2534" s="1037"/>
      <c r="G2534" s="1037"/>
      <c r="H2534" s="1037"/>
      <c r="I2534" s="1037"/>
      <c r="J2534" s="1037"/>
      <c r="K2534" s="1037"/>
      <c r="L2534" s="1037"/>
      <c r="M2534" s="1037"/>
      <c r="N2534" s="1046"/>
      <c r="V2534" s="189"/>
      <c r="W2534" s="195"/>
      <c r="X2534" s="195"/>
      <c r="Y2534" s="163" t="s">
        <v>431</v>
      </c>
      <c r="AC2534" s="195"/>
      <c r="AF2534" s="207"/>
    </row>
    <row r="2535" spans="1:32" s="160" customFormat="1" ht="12" x14ac:dyDescent="0.2">
      <c r="A2535" s="198"/>
      <c r="B2535" s="199" t="s">
        <v>3134</v>
      </c>
      <c r="C2535" s="1037" t="s">
        <v>3135</v>
      </c>
      <c r="D2535" s="1037"/>
      <c r="E2535" s="1037"/>
      <c r="F2535" s="1037"/>
      <c r="G2535" s="1037"/>
      <c r="H2535" s="1037"/>
      <c r="I2535" s="1037"/>
      <c r="J2535" s="1037"/>
      <c r="K2535" s="1037"/>
      <c r="L2535" s="1037"/>
      <c r="M2535" s="1037"/>
      <c r="N2535" s="1046"/>
      <c r="V2535" s="189"/>
      <c r="W2535" s="195"/>
      <c r="X2535" s="195"/>
      <c r="Y2535" s="163" t="s">
        <v>3135</v>
      </c>
      <c r="AC2535" s="195"/>
      <c r="AF2535" s="207"/>
    </row>
    <row r="2536" spans="1:32" s="160" customFormat="1" ht="12" x14ac:dyDescent="0.2">
      <c r="A2536" s="200"/>
      <c r="B2536" s="199" t="s">
        <v>423</v>
      </c>
      <c r="C2536" s="1037" t="s">
        <v>432</v>
      </c>
      <c r="D2536" s="1037"/>
      <c r="E2536" s="1037"/>
      <c r="F2536" s="201"/>
      <c r="G2536" s="201"/>
      <c r="H2536" s="201"/>
      <c r="I2536" s="201"/>
      <c r="J2536" s="202">
        <v>1345.96</v>
      </c>
      <c r="K2536" s="201" t="s">
        <v>3136</v>
      </c>
      <c r="L2536" s="202">
        <v>13.25</v>
      </c>
      <c r="M2536" s="201"/>
      <c r="N2536" s="203"/>
      <c r="V2536" s="189"/>
      <c r="W2536" s="195"/>
      <c r="X2536" s="195"/>
      <c r="Z2536" s="163" t="s">
        <v>432</v>
      </c>
      <c r="AC2536" s="195"/>
      <c r="AF2536" s="207"/>
    </row>
    <row r="2537" spans="1:32" s="160" customFormat="1" ht="12" x14ac:dyDescent="0.2">
      <c r="A2537" s="200"/>
      <c r="B2537" s="199" t="s">
        <v>434</v>
      </c>
      <c r="C2537" s="1037" t="s">
        <v>435</v>
      </c>
      <c r="D2537" s="1037"/>
      <c r="E2537" s="1037"/>
      <c r="F2537" s="201"/>
      <c r="G2537" s="201"/>
      <c r="H2537" s="201"/>
      <c r="I2537" s="201"/>
      <c r="J2537" s="202">
        <v>117.43</v>
      </c>
      <c r="K2537" s="201" t="s">
        <v>3136</v>
      </c>
      <c r="L2537" s="202">
        <v>1.1599999999999999</v>
      </c>
      <c r="M2537" s="201"/>
      <c r="N2537" s="203"/>
      <c r="V2537" s="189"/>
      <c r="W2537" s="195"/>
      <c r="X2537" s="195"/>
      <c r="Z2537" s="163" t="s">
        <v>435</v>
      </c>
      <c r="AC2537" s="195"/>
      <c r="AF2537" s="207"/>
    </row>
    <row r="2538" spans="1:32" s="160" customFormat="1" ht="12" x14ac:dyDescent="0.2">
      <c r="A2538" s="200"/>
      <c r="B2538" s="199" t="s">
        <v>437</v>
      </c>
      <c r="C2538" s="1037" t="s">
        <v>438</v>
      </c>
      <c r="D2538" s="1037"/>
      <c r="E2538" s="1037"/>
      <c r="F2538" s="201"/>
      <c r="G2538" s="201"/>
      <c r="H2538" s="201"/>
      <c r="I2538" s="201"/>
      <c r="J2538" s="202">
        <v>14.83</v>
      </c>
      <c r="K2538" s="201" t="s">
        <v>3136</v>
      </c>
      <c r="L2538" s="202">
        <v>0.15</v>
      </c>
      <c r="M2538" s="201"/>
      <c r="N2538" s="203"/>
      <c r="V2538" s="189"/>
      <c r="W2538" s="195"/>
      <c r="X2538" s="195"/>
      <c r="Z2538" s="163" t="s">
        <v>438</v>
      </c>
      <c r="AC2538" s="195"/>
      <c r="AF2538" s="207"/>
    </row>
    <row r="2539" spans="1:32" s="160" customFormat="1" ht="12" x14ac:dyDescent="0.2">
      <c r="A2539" s="200"/>
      <c r="B2539" s="199" t="s">
        <v>439</v>
      </c>
      <c r="C2539" s="1037" t="s">
        <v>440</v>
      </c>
      <c r="D2539" s="1037"/>
      <c r="E2539" s="1037"/>
      <c r="F2539" s="201"/>
      <c r="G2539" s="201"/>
      <c r="H2539" s="201"/>
      <c r="I2539" s="201"/>
      <c r="J2539" s="202">
        <v>434.65</v>
      </c>
      <c r="K2539" s="201"/>
      <c r="L2539" s="202">
        <v>3.26</v>
      </c>
      <c r="M2539" s="201"/>
      <c r="N2539" s="203"/>
      <c r="V2539" s="189"/>
      <c r="W2539" s="195"/>
      <c r="X2539" s="195"/>
      <c r="Z2539" s="163" t="s">
        <v>440</v>
      </c>
      <c r="AC2539" s="195"/>
      <c r="AF2539" s="207"/>
    </row>
    <row r="2540" spans="1:32" s="160" customFormat="1" ht="12" x14ac:dyDescent="0.2">
      <c r="A2540" s="196"/>
      <c r="B2540" s="204" t="s">
        <v>1973</v>
      </c>
      <c r="C2540" s="1048" t="s">
        <v>3157</v>
      </c>
      <c r="D2540" s="1048"/>
      <c r="E2540" s="1048"/>
      <c r="F2540" s="205" t="s">
        <v>347</v>
      </c>
      <c r="G2540" s="205" t="s">
        <v>489</v>
      </c>
      <c r="H2540" s="205"/>
      <c r="I2540" s="205" t="s">
        <v>489</v>
      </c>
      <c r="J2540" s="199"/>
      <c r="K2540" s="201"/>
      <c r="L2540" s="202"/>
      <c r="M2540" s="201"/>
      <c r="N2540" s="206"/>
      <c r="V2540" s="189"/>
      <c r="W2540" s="195"/>
      <c r="X2540" s="195"/>
      <c r="AC2540" s="195"/>
      <c r="AF2540" s="207" t="s">
        <v>3157</v>
      </c>
    </row>
    <row r="2541" spans="1:32" s="160" customFormat="1" ht="12" x14ac:dyDescent="0.2">
      <c r="A2541" s="196"/>
      <c r="B2541" s="204" t="s">
        <v>3158</v>
      </c>
      <c r="C2541" s="1048" t="s">
        <v>3159</v>
      </c>
      <c r="D2541" s="1048"/>
      <c r="E2541" s="1048"/>
      <c r="F2541" s="205" t="s">
        <v>347</v>
      </c>
      <c r="G2541" s="205" t="s">
        <v>1004</v>
      </c>
      <c r="H2541" s="205"/>
      <c r="I2541" s="205" t="s">
        <v>812</v>
      </c>
      <c r="J2541" s="199"/>
      <c r="K2541" s="201"/>
      <c r="L2541" s="202"/>
      <c r="M2541" s="201"/>
      <c r="N2541" s="206"/>
      <c r="V2541" s="189"/>
      <c r="W2541" s="195"/>
      <c r="X2541" s="195"/>
      <c r="AC2541" s="195"/>
      <c r="AF2541" s="207" t="s">
        <v>3159</v>
      </c>
    </row>
    <row r="2542" spans="1:32" s="160" customFormat="1" ht="12" x14ac:dyDescent="0.2">
      <c r="A2542" s="196"/>
      <c r="B2542" s="204" t="s">
        <v>3161</v>
      </c>
      <c r="C2542" s="1048" t="s">
        <v>3162</v>
      </c>
      <c r="D2542" s="1048"/>
      <c r="E2542" s="1048"/>
      <c r="F2542" s="205" t="s">
        <v>1017</v>
      </c>
      <c r="G2542" s="205" t="s">
        <v>489</v>
      </c>
      <c r="H2542" s="205"/>
      <c r="I2542" s="205" t="s">
        <v>489</v>
      </c>
      <c r="J2542" s="199"/>
      <c r="K2542" s="201"/>
      <c r="L2542" s="202"/>
      <c r="M2542" s="201"/>
      <c r="N2542" s="206"/>
      <c r="V2542" s="189"/>
      <c r="W2542" s="195"/>
      <c r="X2542" s="195"/>
      <c r="AC2542" s="195"/>
      <c r="AF2542" s="207" t="s">
        <v>3162</v>
      </c>
    </row>
    <row r="2543" spans="1:32" s="160" customFormat="1" ht="12" x14ac:dyDescent="0.2">
      <c r="A2543" s="196"/>
      <c r="B2543" s="204" t="s">
        <v>3161</v>
      </c>
      <c r="C2543" s="1048" t="s">
        <v>2532</v>
      </c>
      <c r="D2543" s="1048"/>
      <c r="E2543" s="1048"/>
      <c r="F2543" s="205" t="s">
        <v>488</v>
      </c>
      <c r="G2543" s="205" t="s">
        <v>489</v>
      </c>
      <c r="H2543" s="205"/>
      <c r="I2543" s="205" t="s">
        <v>489</v>
      </c>
      <c r="J2543" s="199"/>
      <c r="K2543" s="201"/>
      <c r="L2543" s="202"/>
      <c r="M2543" s="201"/>
      <c r="N2543" s="206"/>
      <c r="V2543" s="189"/>
      <c r="W2543" s="195"/>
      <c r="X2543" s="195"/>
      <c r="AC2543" s="195"/>
      <c r="AF2543" s="207" t="s">
        <v>2532</v>
      </c>
    </row>
    <row r="2544" spans="1:32" s="160" customFormat="1" ht="12" x14ac:dyDescent="0.2">
      <c r="A2544" s="196"/>
      <c r="B2544" s="204" t="s">
        <v>3163</v>
      </c>
      <c r="C2544" s="1048" t="s">
        <v>3164</v>
      </c>
      <c r="D2544" s="1048"/>
      <c r="E2544" s="1048"/>
      <c r="F2544" s="205" t="s">
        <v>1017</v>
      </c>
      <c r="G2544" s="205" t="s">
        <v>489</v>
      </c>
      <c r="H2544" s="205"/>
      <c r="I2544" s="205" t="s">
        <v>489</v>
      </c>
      <c r="J2544" s="199"/>
      <c r="K2544" s="201"/>
      <c r="L2544" s="202"/>
      <c r="M2544" s="201"/>
      <c r="N2544" s="206"/>
      <c r="V2544" s="189"/>
      <c r="W2544" s="195"/>
      <c r="X2544" s="195"/>
      <c r="AC2544" s="195"/>
      <c r="AF2544" s="207" t="s">
        <v>3164</v>
      </c>
    </row>
    <row r="2545" spans="1:32" s="160" customFormat="1" ht="12" x14ac:dyDescent="0.2">
      <c r="A2545" s="196"/>
      <c r="B2545" s="204" t="s">
        <v>3165</v>
      </c>
      <c r="C2545" s="1048" t="s">
        <v>3166</v>
      </c>
      <c r="D2545" s="1048"/>
      <c r="E2545" s="1048"/>
      <c r="F2545" s="205" t="s">
        <v>1017</v>
      </c>
      <c r="G2545" s="205" t="s">
        <v>489</v>
      </c>
      <c r="H2545" s="205"/>
      <c r="I2545" s="205" t="s">
        <v>489</v>
      </c>
      <c r="J2545" s="199"/>
      <c r="K2545" s="201"/>
      <c r="L2545" s="202"/>
      <c r="M2545" s="201"/>
      <c r="N2545" s="206"/>
      <c r="V2545" s="189"/>
      <c r="W2545" s="195"/>
      <c r="X2545" s="195"/>
      <c r="AC2545" s="195"/>
      <c r="AF2545" s="207" t="s">
        <v>3166</v>
      </c>
    </row>
    <row r="2546" spans="1:32" s="160" customFormat="1" ht="12" x14ac:dyDescent="0.2">
      <c r="A2546" s="200"/>
      <c r="B2546" s="199"/>
      <c r="C2546" s="1037" t="s">
        <v>443</v>
      </c>
      <c r="D2546" s="1037"/>
      <c r="E2546" s="1037"/>
      <c r="F2546" s="201" t="s">
        <v>444</v>
      </c>
      <c r="G2546" s="201" t="s">
        <v>1890</v>
      </c>
      <c r="H2546" s="201" t="s">
        <v>3136</v>
      </c>
      <c r="I2546" s="201" t="s">
        <v>3741</v>
      </c>
      <c r="J2546" s="202"/>
      <c r="K2546" s="201"/>
      <c r="L2546" s="202"/>
      <c r="M2546" s="201"/>
      <c r="N2546" s="203"/>
      <c r="V2546" s="189"/>
      <c r="W2546" s="195"/>
      <c r="X2546" s="195"/>
      <c r="AA2546" s="163" t="s">
        <v>443</v>
      </c>
      <c r="AC2546" s="195"/>
      <c r="AF2546" s="207"/>
    </row>
    <row r="2547" spans="1:32" s="160" customFormat="1" ht="12" x14ac:dyDescent="0.2">
      <c r="A2547" s="200"/>
      <c r="B2547" s="199"/>
      <c r="C2547" s="1037" t="s">
        <v>447</v>
      </c>
      <c r="D2547" s="1037"/>
      <c r="E2547" s="1037"/>
      <c r="F2547" s="201" t="s">
        <v>444</v>
      </c>
      <c r="G2547" s="201" t="s">
        <v>1160</v>
      </c>
      <c r="H2547" s="201" t="s">
        <v>3136</v>
      </c>
      <c r="I2547" s="201" t="s">
        <v>3742</v>
      </c>
      <c r="J2547" s="202"/>
      <c r="K2547" s="201"/>
      <c r="L2547" s="202"/>
      <c r="M2547" s="201"/>
      <c r="N2547" s="203"/>
      <c r="V2547" s="189"/>
      <c r="W2547" s="195"/>
      <c r="X2547" s="195"/>
      <c r="AA2547" s="163" t="s">
        <v>447</v>
      </c>
      <c r="AC2547" s="195"/>
      <c r="AF2547" s="207"/>
    </row>
    <row r="2548" spans="1:32" s="160" customFormat="1" ht="12" x14ac:dyDescent="0.2">
      <c r="A2548" s="200"/>
      <c r="B2548" s="199"/>
      <c r="C2548" s="1047" t="s">
        <v>450</v>
      </c>
      <c r="D2548" s="1047"/>
      <c r="E2548" s="1047"/>
      <c r="F2548" s="208"/>
      <c r="G2548" s="208"/>
      <c r="H2548" s="208"/>
      <c r="I2548" s="208"/>
      <c r="J2548" s="209">
        <v>1898.04</v>
      </c>
      <c r="K2548" s="208"/>
      <c r="L2548" s="209">
        <v>17.670000000000002</v>
      </c>
      <c r="M2548" s="208"/>
      <c r="N2548" s="210"/>
      <c r="V2548" s="189"/>
      <c r="W2548" s="195"/>
      <c r="X2548" s="195"/>
      <c r="AB2548" s="163" t="s">
        <v>450</v>
      </c>
      <c r="AC2548" s="195"/>
      <c r="AF2548" s="207"/>
    </row>
    <row r="2549" spans="1:32" s="160" customFormat="1" ht="12" x14ac:dyDescent="0.2">
      <c r="A2549" s="200"/>
      <c r="B2549" s="199"/>
      <c r="C2549" s="1037" t="s">
        <v>451</v>
      </c>
      <c r="D2549" s="1037"/>
      <c r="E2549" s="1037"/>
      <c r="F2549" s="201"/>
      <c r="G2549" s="201"/>
      <c r="H2549" s="201"/>
      <c r="I2549" s="201"/>
      <c r="J2549" s="202"/>
      <c r="K2549" s="201"/>
      <c r="L2549" s="202">
        <v>13.4</v>
      </c>
      <c r="M2549" s="201"/>
      <c r="N2549" s="203"/>
      <c r="V2549" s="189"/>
      <c r="W2549" s="195"/>
      <c r="X2549" s="195"/>
      <c r="AA2549" s="163" t="s">
        <v>451</v>
      </c>
      <c r="AC2549" s="195"/>
      <c r="AF2549" s="207"/>
    </row>
    <row r="2550" spans="1:32" s="160" customFormat="1" ht="45" x14ac:dyDescent="0.2">
      <c r="A2550" s="200"/>
      <c r="B2550" s="199" t="s">
        <v>2540</v>
      </c>
      <c r="C2550" s="1037" t="s">
        <v>2541</v>
      </c>
      <c r="D2550" s="1037"/>
      <c r="E2550" s="1037"/>
      <c r="F2550" s="201" t="s">
        <v>454</v>
      </c>
      <c r="G2550" s="201" t="s">
        <v>1241</v>
      </c>
      <c r="H2550" s="201"/>
      <c r="I2550" s="201" t="s">
        <v>1241</v>
      </c>
      <c r="J2550" s="202"/>
      <c r="K2550" s="201"/>
      <c r="L2550" s="202">
        <v>16.21</v>
      </c>
      <c r="M2550" s="201"/>
      <c r="N2550" s="203"/>
      <c r="V2550" s="189"/>
      <c r="W2550" s="195"/>
      <c r="X2550" s="195"/>
      <c r="AA2550" s="163" t="s">
        <v>2541</v>
      </c>
      <c r="AC2550" s="195"/>
      <c r="AF2550" s="207"/>
    </row>
    <row r="2551" spans="1:32" s="160" customFormat="1" ht="45" x14ac:dyDescent="0.2">
      <c r="A2551" s="200"/>
      <c r="B2551" s="199" t="s">
        <v>2542</v>
      </c>
      <c r="C2551" s="1037" t="s">
        <v>2543</v>
      </c>
      <c r="D2551" s="1037"/>
      <c r="E2551" s="1037"/>
      <c r="F2551" s="201" t="s">
        <v>454</v>
      </c>
      <c r="G2551" s="201" t="s">
        <v>974</v>
      </c>
      <c r="H2551" s="201"/>
      <c r="I2551" s="201" t="s">
        <v>974</v>
      </c>
      <c r="J2551" s="202"/>
      <c r="K2551" s="201"/>
      <c r="L2551" s="202">
        <v>9.65</v>
      </c>
      <c r="M2551" s="201"/>
      <c r="N2551" s="203"/>
      <c r="V2551" s="189"/>
      <c r="W2551" s="195"/>
      <c r="X2551" s="195"/>
      <c r="AA2551" s="163" t="s">
        <v>2543</v>
      </c>
      <c r="AC2551" s="195"/>
      <c r="AF2551" s="207"/>
    </row>
    <row r="2552" spans="1:32" s="160" customFormat="1" ht="12" x14ac:dyDescent="0.2">
      <c r="A2552" s="211"/>
      <c r="B2552" s="212"/>
      <c r="C2552" s="1039" t="s">
        <v>459</v>
      </c>
      <c r="D2552" s="1039"/>
      <c r="E2552" s="1039"/>
      <c r="F2552" s="192"/>
      <c r="G2552" s="192"/>
      <c r="H2552" s="192"/>
      <c r="I2552" s="192"/>
      <c r="J2552" s="193"/>
      <c r="K2552" s="192"/>
      <c r="L2552" s="193">
        <v>43.53</v>
      </c>
      <c r="M2552" s="208"/>
      <c r="N2552" s="194"/>
      <c r="V2552" s="189"/>
      <c r="W2552" s="195"/>
      <c r="X2552" s="195"/>
      <c r="AC2552" s="195" t="s">
        <v>459</v>
      </c>
      <c r="AF2552" s="207"/>
    </row>
    <row r="2553" spans="1:32" s="160" customFormat="1" ht="33.75" x14ac:dyDescent="0.2">
      <c r="A2553" s="190" t="s">
        <v>3743</v>
      </c>
      <c r="B2553" s="191" t="s">
        <v>3281</v>
      </c>
      <c r="C2553" s="1039" t="s">
        <v>3282</v>
      </c>
      <c r="D2553" s="1039"/>
      <c r="E2553" s="1039"/>
      <c r="F2553" s="192" t="s">
        <v>347</v>
      </c>
      <c r="G2553" s="192"/>
      <c r="H2553" s="192"/>
      <c r="I2553" s="192" t="s">
        <v>812</v>
      </c>
      <c r="J2553" s="193">
        <v>72.7</v>
      </c>
      <c r="K2553" s="192"/>
      <c r="L2553" s="193">
        <v>54.53</v>
      </c>
      <c r="M2553" s="192"/>
      <c r="N2553" s="194"/>
      <c r="V2553" s="189"/>
      <c r="W2553" s="195"/>
      <c r="X2553" s="195" t="s">
        <v>3282</v>
      </c>
      <c r="AC2553" s="195"/>
      <c r="AF2553" s="207"/>
    </row>
    <row r="2554" spans="1:32" s="160" customFormat="1" ht="12" x14ac:dyDescent="0.2">
      <c r="A2554" s="211"/>
      <c r="B2554" s="212"/>
      <c r="C2554" s="168" t="s">
        <v>462</v>
      </c>
      <c r="D2554" s="213"/>
      <c r="E2554" s="213"/>
      <c r="F2554" s="214"/>
      <c r="G2554" s="214"/>
      <c r="H2554" s="214"/>
      <c r="I2554" s="214"/>
      <c r="J2554" s="215"/>
      <c r="K2554" s="214"/>
      <c r="L2554" s="215"/>
      <c r="M2554" s="216"/>
      <c r="N2554" s="217"/>
      <c r="V2554" s="189"/>
      <c r="W2554" s="195"/>
      <c r="X2554" s="195"/>
      <c r="AC2554" s="195"/>
      <c r="AF2554" s="207"/>
    </row>
    <row r="2555" spans="1:32" s="160" customFormat="1" ht="22.5" x14ac:dyDescent="0.2">
      <c r="A2555" s="190" t="s">
        <v>3744</v>
      </c>
      <c r="B2555" s="191" t="s">
        <v>3287</v>
      </c>
      <c r="C2555" s="1039" t="s">
        <v>3288</v>
      </c>
      <c r="D2555" s="1039"/>
      <c r="E2555" s="1039"/>
      <c r="F2555" s="192" t="s">
        <v>1017</v>
      </c>
      <c r="G2555" s="192"/>
      <c r="H2555" s="192"/>
      <c r="I2555" s="192" t="s">
        <v>437</v>
      </c>
      <c r="J2555" s="193">
        <v>40.01</v>
      </c>
      <c r="K2555" s="192"/>
      <c r="L2555" s="193">
        <v>120.03</v>
      </c>
      <c r="M2555" s="192"/>
      <c r="N2555" s="194"/>
      <c r="V2555" s="189"/>
      <c r="W2555" s="195"/>
      <c r="X2555" s="195" t="s">
        <v>3288</v>
      </c>
      <c r="AC2555" s="195"/>
      <c r="AF2555" s="207"/>
    </row>
    <row r="2556" spans="1:32" s="160" customFormat="1" ht="12" x14ac:dyDescent="0.2">
      <c r="A2556" s="211"/>
      <c r="B2556" s="212"/>
      <c r="C2556" s="168" t="s">
        <v>462</v>
      </c>
      <c r="D2556" s="213"/>
      <c r="E2556" s="213"/>
      <c r="F2556" s="214"/>
      <c r="G2556" s="214"/>
      <c r="H2556" s="214"/>
      <c r="I2556" s="214"/>
      <c r="J2556" s="215"/>
      <c r="K2556" s="214"/>
      <c r="L2556" s="215"/>
      <c r="M2556" s="216"/>
      <c r="N2556" s="217"/>
      <c r="V2556" s="189"/>
      <c r="W2556" s="195"/>
      <c r="X2556" s="195"/>
      <c r="AC2556" s="195"/>
      <c r="AF2556" s="207"/>
    </row>
    <row r="2557" spans="1:32" s="160" customFormat="1" ht="33.75" x14ac:dyDescent="0.2">
      <c r="A2557" s="190" t="s">
        <v>3745</v>
      </c>
      <c r="B2557" s="191" t="s">
        <v>3208</v>
      </c>
      <c r="C2557" s="1039" t="s">
        <v>3209</v>
      </c>
      <c r="D2557" s="1039"/>
      <c r="E2557" s="1039"/>
      <c r="F2557" s="192" t="s">
        <v>532</v>
      </c>
      <c r="G2557" s="192"/>
      <c r="H2557" s="192"/>
      <c r="I2557" s="192" t="s">
        <v>2649</v>
      </c>
      <c r="J2557" s="193"/>
      <c r="K2557" s="192"/>
      <c r="L2557" s="193"/>
      <c r="M2557" s="192"/>
      <c r="N2557" s="194"/>
      <c r="V2557" s="189"/>
      <c r="W2557" s="195"/>
      <c r="X2557" s="195" t="s">
        <v>3209</v>
      </c>
      <c r="AC2557" s="195"/>
      <c r="AF2557" s="207"/>
    </row>
    <row r="2558" spans="1:32" s="160" customFormat="1" ht="12" x14ac:dyDescent="0.2">
      <c r="A2558" s="196"/>
      <c r="B2558" s="197"/>
      <c r="C2558" s="1037" t="s">
        <v>3210</v>
      </c>
      <c r="D2558" s="1037"/>
      <c r="E2558" s="1037"/>
      <c r="F2558" s="1037"/>
      <c r="G2558" s="1037"/>
      <c r="H2558" s="1037"/>
      <c r="I2558" s="1037"/>
      <c r="J2558" s="1037"/>
      <c r="K2558" s="1037"/>
      <c r="L2558" s="1037"/>
      <c r="M2558" s="1037"/>
      <c r="N2558" s="1046"/>
      <c r="V2558" s="189"/>
      <c r="W2558" s="195"/>
      <c r="X2558" s="195"/>
      <c r="AC2558" s="195"/>
      <c r="AE2558" s="163" t="s">
        <v>3210</v>
      </c>
      <c r="AF2558" s="207"/>
    </row>
    <row r="2559" spans="1:32" s="160" customFormat="1" ht="33.75" x14ac:dyDescent="0.2">
      <c r="A2559" s="198"/>
      <c r="B2559" s="199" t="s">
        <v>430</v>
      </c>
      <c r="C2559" s="1037" t="s">
        <v>431</v>
      </c>
      <c r="D2559" s="1037"/>
      <c r="E2559" s="1037"/>
      <c r="F2559" s="1037"/>
      <c r="G2559" s="1037"/>
      <c r="H2559" s="1037"/>
      <c r="I2559" s="1037"/>
      <c r="J2559" s="1037"/>
      <c r="K2559" s="1037"/>
      <c r="L2559" s="1037"/>
      <c r="M2559" s="1037"/>
      <c r="N2559" s="1046"/>
      <c r="V2559" s="189"/>
      <c r="W2559" s="195"/>
      <c r="X2559" s="195"/>
      <c r="Y2559" s="163" t="s">
        <v>431</v>
      </c>
      <c r="AC2559" s="195"/>
      <c r="AF2559" s="207"/>
    </row>
    <row r="2560" spans="1:32" s="160" customFormat="1" ht="12" x14ac:dyDescent="0.2">
      <c r="A2560" s="200"/>
      <c r="B2560" s="199" t="s">
        <v>423</v>
      </c>
      <c r="C2560" s="1037" t="s">
        <v>432</v>
      </c>
      <c r="D2560" s="1037"/>
      <c r="E2560" s="1037"/>
      <c r="F2560" s="201"/>
      <c r="G2560" s="201"/>
      <c r="H2560" s="201"/>
      <c r="I2560" s="201"/>
      <c r="J2560" s="202">
        <v>259.2</v>
      </c>
      <c r="K2560" s="201" t="s">
        <v>436</v>
      </c>
      <c r="L2560" s="202">
        <v>3.24</v>
      </c>
      <c r="M2560" s="201"/>
      <c r="N2560" s="203"/>
      <c r="V2560" s="189"/>
      <c r="W2560" s="195"/>
      <c r="X2560" s="195"/>
      <c r="Z2560" s="163" t="s">
        <v>432</v>
      </c>
      <c r="AC2560" s="195"/>
      <c r="AF2560" s="207"/>
    </row>
    <row r="2561" spans="1:32" s="160" customFormat="1" ht="12" x14ac:dyDescent="0.2">
      <c r="A2561" s="200"/>
      <c r="B2561" s="199" t="s">
        <v>434</v>
      </c>
      <c r="C2561" s="1037" t="s">
        <v>435</v>
      </c>
      <c r="D2561" s="1037"/>
      <c r="E2561" s="1037"/>
      <c r="F2561" s="201"/>
      <c r="G2561" s="201"/>
      <c r="H2561" s="201"/>
      <c r="I2561" s="201"/>
      <c r="J2561" s="202">
        <v>37.880000000000003</v>
      </c>
      <c r="K2561" s="201" t="s">
        <v>436</v>
      </c>
      <c r="L2561" s="202">
        <v>0.47</v>
      </c>
      <c r="M2561" s="201"/>
      <c r="N2561" s="203"/>
      <c r="V2561" s="189"/>
      <c r="W2561" s="195"/>
      <c r="X2561" s="195"/>
      <c r="Z2561" s="163" t="s">
        <v>435</v>
      </c>
      <c r="AC2561" s="195"/>
      <c r="AF2561" s="207"/>
    </row>
    <row r="2562" spans="1:32" s="160" customFormat="1" ht="12" x14ac:dyDescent="0.2">
      <c r="A2562" s="200"/>
      <c r="B2562" s="199" t="s">
        <v>437</v>
      </c>
      <c r="C2562" s="1037" t="s">
        <v>438</v>
      </c>
      <c r="D2562" s="1037"/>
      <c r="E2562" s="1037"/>
      <c r="F2562" s="201"/>
      <c r="G2562" s="201"/>
      <c r="H2562" s="201"/>
      <c r="I2562" s="201"/>
      <c r="J2562" s="202">
        <v>4.99</v>
      </c>
      <c r="K2562" s="201" t="s">
        <v>436</v>
      </c>
      <c r="L2562" s="202">
        <v>0.06</v>
      </c>
      <c r="M2562" s="201"/>
      <c r="N2562" s="203"/>
      <c r="V2562" s="189"/>
      <c r="W2562" s="195"/>
      <c r="X2562" s="195"/>
      <c r="Z2562" s="163" t="s">
        <v>438</v>
      </c>
      <c r="AC2562" s="195"/>
      <c r="AF2562" s="207"/>
    </row>
    <row r="2563" spans="1:32" s="160" customFormat="1" ht="12" x14ac:dyDescent="0.2">
      <c r="A2563" s="200"/>
      <c r="B2563" s="199" t="s">
        <v>439</v>
      </c>
      <c r="C2563" s="1037" t="s">
        <v>440</v>
      </c>
      <c r="D2563" s="1037"/>
      <c r="E2563" s="1037"/>
      <c r="F2563" s="201"/>
      <c r="G2563" s="201"/>
      <c r="H2563" s="201"/>
      <c r="I2563" s="201"/>
      <c r="J2563" s="202">
        <v>505.36</v>
      </c>
      <c r="K2563" s="201"/>
      <c r="L2563" s="202">
        <v>5.05</v>
      </c>
      <c r="M2563" s="201"/>
      <c r="N2563" s="203"/>
      <c r="V2563" s="189"/>
      <c r="W2563" s="195"/>
      <c r="X2563" s="195"/>
      <c r="Z2563" s="163" t="s">
        <v>440</v>
      </c>
      <c r="AC2563" s="195"/>
      <c r="AF2563" s="207"/>
    </row>
    <row r="2564" spans="1:32" s="160" customFormat="1" ht="12" x14ac:dyDescent="0.2">
      <c r="A2564" s="196"/>
      <c r="B2564" s="204" t="s">
        <v>1606</v>
      </c>
      <c r="C2564" s="1048" t="s">
        <v>1607</v>
      </c>
      <c r="D2564" s="1048"/>
      <c r="E2564" s="1048"/>
      <c r="F2564" s="205" t="s">
        <v>347</v>
      </c>
      <c r="G2564" s="205" t="s">
        <v>1188</v>
      </c>
      <c r="H2564" s="205"/>
      <c r="I2564" s="205" t="s">
        <v>3211</v>
      </c>
      <c r="J2564" s="199"/>
      <c r="K2564" s="201"/>
      <c r="L2564" s="202"/>
      <c r="M2564" s="201"/>
      <c r="N2564" s="206"/>
      <c r="V2564" s="189"/>
      <c r="W2564" s="195"/>
      <c r="X2564" s="195"/>
      <c r="AC2564" s="195"/>
      <c r="AF2564" s="207" t="s">
        <v>1607</v>
      </c>
    </row>
    <row r="2565" spans="1:32" s="160" customFormat="1" ht="12" x14ac:dyDescent="0.2">
      <c r="A2565" s="200"/>
      <c r="B2565" s="199"/>
      <c r="C2565" s="1037" t="s">
        <v>443</v>
      </c>
      <c r="D2565" s="1037"/>
      <c r="E2565" s="1037"/>
      <c r="F2565" s="201" t="s">
        <v>444</v>
      </c>
      <c r="G2565" s="201" t="s">
        <v>162</v>
      </c>
      <c r="H2565" s="201" t="s">
        <v>436</v>
      </c>
      <c r="I2565" s="201" t="s">
        <v>2208</v>
      </c>
      <c r="J2565" s="202"/>
      <c r="K2565" s="201"/>
      <c r="L2565" s="202"/>
      <c r="M2565" s="201"/>
      <c r="N2565" s="203"/>
      <c r="V2565" s="189"/>
      <c r="W2565" s="195"/>
      <c r="X2565" s="195"/>
      <c r="AA2565" s="163" t="s">
        <v>443</v>
      </c>
      <c r="AC2565" s="195"/>
      <c r="AF2565" s="207"/>
    </row>
    <row r="2566" spans="1:32" s="160" customFormat="1" ht="12" x14ac:dyDescent="0.2">
      <c r="A2566" s="200"/>
      <c r="B2566" s="199"/>
      <c r="C2566" s="1037" t="s">
        <v>447</v>
      </c>
      <c r="D2566" s="1037"/>
      <c r="E2566" s="1037"/>
      <c r="F2566" s="201" t="s">
        <v>444</v>
      </c>
      <c r="G2566" s="201" t="s">
        <v>3212</v>
      </c>
      <c r="H2566" s="201" t="s">
        <v>436</v>
      </c>
      <c r="I2566" s="201" t="s">
        <v>3213</v>
      </c>
      <c r="J2566" s="202"/>
      <c r="K2566" s="201"/>
      <c r="L2566" s="202"/>
      <c r="M2566" s="201"/>
      <c r="N2566" s="203"/>
      <c r="V2566" s="189"/>
      <c r="W2566" s="195"/>
      <c r="X2566" s="195"/>
      <c r="AA2566" s="163" t="s">
        <v>447</v>
      </c>
      <c r="AC2566" s="195"/>
      <c r="AF2566" s="207"/>
    </row>
    <row r="2567" spans="1:32" s="160" customFormat="1" ht="12" x14ac:dyDescent="0.2">
      <c r="A2567" s="200"/>
      <c r="B2567" s="199"/>
      <c r="C2567" s="1047" t="s">
        <v>450</v>
      </c>
      <c r="D2567" s="1047"/>
      <c r="E2567" s="1047"/>
      <c r="F2567" s="208"/>
      <c r="G2567" s="208"/>
      <c r="H2567" s="208"/>
      <c r="I2567" s="208"/>
      <c r="J2567" s="209">
        <v>802.44</v>
      </c>
      <c r="K2567" s="208"/>
      <c r="L2567" s="209">
        <v>8.76</v>
      </c>
      <c r="M2567" s="208"/>
      <c r="N2567" s="210"/>
      <c r="V2567" s="189"/>
      <c r="W2567" s="195"/>
      <c r="X2567" s="195"/>
      <c r="AB2567" s="163" t="s">
        <v>450</v>
      </c>
      <c r="AC2567" s="195"/>
      <c r="AF2567" s="207"/>
    </row>
    <row r="2568" spans="1:32" s="160" customFormat="1" ht="12" x14ac:dyDescent="0.2">
      <c r="A2568" s="200"/>
      <c r="B2568" s="199"/>
      <c r="C2568" s="1037" t="s">
        <v>451</v>
      </c>
      <c r="D2568" s="1037"/>
      <c r="E2568" s="1037"/>
      <c r="F2568" s="201"/>
      <c r="G2568" s="201"/>
      <c r="H2568" s="201"/>
      <c r="I2568" s="201"/>
      <c r="J2568" s="202"/>
      <c r="K2568" s="201"/>
      <c r="L2568" s="202">
        <v>3.3</v>
      </c>
      <c r="M2568" s="201"/>
      <c r="N2568" s="203"/>
      <c r="V2568" s="189"/>
      <c r="W2568" s="195"/>
      <c r="X2568" s="195"/>
      <c r="AA2568" s="163" t="s">
        <v>451</v>
      </c>
      <c r="AC2568" s="195"/>
      <c r="AF2568" s="207"/>
    </row>
    <row r="2569" spans="1:32" s="160" customFormat="1" ht="22.5" x14ac:dyDescent="0.2">
      <c r="A2569" s="200"/>
      <c r="B2569" s="199" t="s">
        <v>556</v>
      </c>
      <c r="C2569" s="1037" t="s">
        <v>557</v>
      </c>
      <c r="D2569" s="1037"/>
      <c r="E2569" s="1037"/>
      <c r="F2569" s="201" t="s">
        <v>454</v>
      </c>
      <c r="G2569" s="201" t="s">
        <v>558</v>
      </c>
      <c r="H2569" s="201"/>
      <c r="I2569" s="201" t="s">
        <v>558</v>
      </c>
      <c r="J2569" s="202"/>
      <c r="K2569" s="201"/>
      <c r="L2569" s="202">
        <v>3.2</v>
      </c>
      <c r="M2569" s="201"/>
      <c r="N2569" s="203"/>
      <c r="V2569" s="189"/>
      <c r="W2569" s="195"/>
      <c r="X2569" s="195"/>
      <c r="AA2569" s="163" t="s">
        <v>557</v>
      </c>
      <c r="AC2569" s="195"/>
      <c r="AF2569" s="207"/>
    </row>
    <row r="2570" spans="1:32" s="160" customFormat="1" ht="22.5" x14ac:dyDescent="0.2">
      <c r="A2570" s="200"/>
      <c r="B2570" s="199" t="s">
        <v>559</v>
      </c>
      <c r="C2570" s="1037" t="s">
        <v>560</v>
      </c>
      <c r="D2570" s="1037"/>
      <c r="E2570" s="1037"/>
      <c r="F2570" s="201" t="s">
        <v>454</v>
      </c>
      <c r="G2570" s="201" t="s">
        <v>561</v>
      </c>
      <c r="H2570" s="201"/>
      <c r="I2570" s="201" t="s">
        <v>561</v>
      </c>
      <c r="J2570" s="202"/>
      <c r="K2570" s="201"/>
      <c r="L2570" s="202">
        <v>1.82</v>
      </c>
      <c r="M2570" s="201"/>
      <c r="N2570" s="203"/>
      <c r="V2570" s="189"/>
      <c r="W2570" s="195"/>
      <c r="X2570" s="195"/>
      <c r="AA2570" s="163" t="s">
        <v>560</v>
      </c>
      <c r="AC2570" s="195"/>
      <c r="AF2570" s="207"/>
    </row>
    <row r="2571" spans="1:32" s="160" customFormat="1" ht="12" x14ac:dyDescent="0.2">
      <c r="A2571" s="211"/>
      <c r="B2571" s="212"/>
      <c r="C2571" s="1039" t="s">
        <v>459</v>
      </c>
      <c r="D2571" s="1039"/>
      <c r="E2571" s="1039"/>
      <c r="F2571" s="192"/>
      <c r="G2571" s="192"/>
      <c r="H2571" s="192"/>
      <c r="I2571" s="192"/>
      <c r="J2571" s="193"/>
      <c r="K2571" s="192"/>
      <c r="L2571" s="193">
        <v>13.78</v>
      </c>
      <c r="M2571" s="208"/>
      <c r="N2571" s="194"/>
      <c r="V2571" s="189"/>
      <c r="W2571" s="195"/>
      <c r="X2571" s="195"/>
      <c r="AC2571" s="195" t="s">
        <v>459</v>
      </c>
      <c r="AF2571" s="207"/>
    </row>
    <row r="2572" spans="1:32" s="160" customFormat="1" ht="22.5" x14ac:dyDescent="0.2">
      <c r="A2572" s="190" t="s">
        <v>3746</v>
      </c>
      <c r="B2572" s="191" t="s">
        <v>3224</v>
      </c>
      <c r="C2572" s="1039" t="s">
        <v>3225</v>
      </c>
      <c r="D2572" s="1039"/>
      <c r="E2572" s="1039"/>
      <c r="F2572" s="192" t="s">
        <v>411</v>
      </c>
      <c r="G2572" s="192"/>
      <c r="H2572" s="192"/>
      <c r="I2572" s="192" t="s">
        <v>3226</v>
      </c>
      <c r="J2572" s="193">
        <v>1412.5</v>
      </c>
      <c r="K2572" s="192"/>
      <c r="L2572" s="193">
        <v>-0.18</v>
      </c>
      <c r="M2572" s="192"/>
      <c r="N2572" s="194"/>
      <c r="V2572" s="189"/>
      <c r="W2572" s="195"/>
      <c r="X2572" s="195" t="s">
        <v>3225</v>
      </c>
      <c r="AC2572" s="195"/>
      <c r="AF2572" s="207"/>
    </row>
    <row r="2573" spans="1:32" s="160" customFormat="1" ht="12" x14ac:dyDescent="0.2">
      <c r="A2573" s="211"/>
      <c r="B2573" s="212"/>
      <c r="C2573" s="168" t="s">
        <v>462</v>
      </c>
      <c r="D2573" s="213"/>
      <c r="E2573" s="213"/>
      <c r="F2573" s="214"/>
      <c r="G2573" s="214"/>
      <c r="H2573" s="214"/>
      <c r="I2573" s="214"/>
      <c r="J2573" s="215"/>
      <c r="K2573" s="214"/>
      <c r="L2573" s="215"/>
      <c r="M2573" s="216"/>
      <c r="N2573" s="217"/>
      <c r="V2573" s="189"/>
      <c r="W2573" s="195"/>
      <c r="X2573" s="195"/>
      <c r="AC2573" s="195"/>
      <c r="AF2573" s="207"/>
    </row>
    <row r="2574" spans="1:32" s="160" customFormat="1" ht="22.5" x14ac:dyDescent="0.2">
      <c r="A2574" s="190" t="s">
        <v>3747</v>
      </c>
      <c r="B2574" s="191" t="s">
        <v>3221</v>
      </c>
      <c r="C2574" s="1039" t="s">
        <v>3222</v>
      </c>
      <c r="D2574" s="1039"/>
      <c r="E2574" s="1039"/>
      <c r="F2574" s="192" t="s">
        <v>411</v>
      </c>
      <c r="G2574" s="192"/>
      <c r="H2574" s="192"/>
      <c r="I2574" s="192" t="s">
        <v>3223</v>
      </c>
      <c r="J2574" s="193">
        <v>3960</v>
      </c>
      <c r="K2574" s="192"/>
      <c r="L2574" s="193">
        <v>-1.19</v>
      </c>
      <c r="M2574" s="192"/>
      <c r="N2574" s="194"/>
      <c r="V2574" s="189"/>
      <c r="W2574" s="195"/>
      <c r="X2574" s="195" t="s">
        <v>3222</v>
      </c>
      <c r="AC2574" s="195"/>
      <c r="AF2574" s="207"/>
    </row>
    <row r="2575" spans="1:32" s="160" customFormat="1" ht="12" x14ac:dyDescent="0.2">
      <c r="A2575" s="211"/>
      <c r="B2575" s="212"/>
      <c r="C2575" s="168" t="s">
        <v>462</v>
      </c>
      <c r="D2575" s="213"/>
      <c r="E2575" s="213"/>
      <c r="F2575" s="214"/>
      <c r="G2575" s="214"/>
      <c r="H2575" s="214"/>
      <c r="I2575" s="214"/>
      <c r="J2575" s="215"/>
      <c r="K2575" s="214"/>
      <c r="L2575" s="215"/>
      <c r="M2575" s="216"/>
      <c r="N2575" s="217"/>
      <c r="V2575" s="189"/>
      <c r="W2575" s="195"/>
      <c r="X2575" s="195"/>
      <c r="AC2575" s="195"/>
      <c r="AF2575" s="207"/>
    </row>
    <row r="2576" spans="1:32" s="160" customFormat="1" ht="22.5" x14ac:dyDescent="0.2">
      <c r="A2576" s="190" t="s">
        <v>3748</v>
      </c>
      <c r="B2576" s="191" t="s">
        <v>3218</v>
      </c>
      <c r="C2576" s="1039" t="s">
        <v>3219</v>
      </c>
      <c r="D2576" s="1039"/>
      <c r="E2576" s="1039"/>
      <c r="F2576" s="192" t="s">
        <v>411</v>
      </c>
      <c r="G2576" s="192"/>
      <c r="H2576" s="192"/>
      <c r="I2576" s="192" t="s">
        <v>3220</v>
      </c>
      <c r="J2576" s="193">
        <v>7590</v>
      </c>
      <c r="K2576" s="192"/>
      <c r="L2576" s="193">
        <v>-3.57</v>
      </c>
      <c r="M2576" s="192"/>
      <c r="N2576" s="194"/>
      <c r="V2576" s="189"/>
      <c r="W2576" s="195"/>
      <c r="X2576" s="195" t="s">
        <v>3219</v>
      </c>
      <c r="AC2576" s="195"/>
      <c r="AF2576" s="207"/>
    </row>
    <row r="2577" spans="1:32" s="160" customFormat="1" ht="12" x14ac:dyDescent="0.2">
      <c r="A2577" s="211"/>
      <c r="B2577" s="212"/>
      <c r="C2577" s="168" t="s">
        <v>462</v>
      </c>
      <c r="D2577" s="213"/>
      <c r="E2577" s="213"/>
      <c r="F2577" s="214"/>
      <c r="G2577" s="214"/>
      <c r="H2577" s="214"/>
      <c r="I2577" s="214"/>
      <c r="J2577" s="215"/>
      <c r="K2577" s="214"/>
      <c r="L2577" s="215"/>
      <c r="M2577" s="216"/>
      <c r="N2577" s="217"/>
      <c r="V2577" s="189"/>
      <c r="W2577" s="195"/>
      <c r="X2577" s="195"/>
      <c r="AC2577" s="195"/>
      <c r="AF2577" s="207"/>
    </row>
    <row r="2578" spans="1:32" s="160" customFormat="1" ht="12" x14ac:dyDescent="0.2">
      <c r="A2578" s="190" t="s">
        <v>3749</v>
      </c>
      <c r="B2578" s="191" t="s">
        <v>3214</v>
      </c>
      <c r="C2578" s="1039" t="s">
        <v>3215</v>
      </c>
      <c r="D2578" s="1039"/>
      <c r="E2578" s="1039"/>
      <c r="F2578" s="192" t="s">
        <v>411</v>
      </c>
      <c r="G2578" s="192"/>
      <c r="H2578" s="192"/>
      <c r="I2578" s="192" t="s">
        <v>3216</v>
      </c>
      <c r="J2578" s="193">
        <v>9550.01</v>
      </c>
      <c r="K2578" s="192"/>
      <c r="L2578" s="193">
        <v>-0.12</v>
      </c>
      <c r="M2578" s="192"/>
      <c r="N2578" s="194"/>
      <c r="V2578" s="189"/>
      <c r="W2578" s="195"/>
      <c r="X2578" s="195" t="s">
        <v>3215</v>
      </c>
      <c r="AC2578" s="195"/>
      <c r="AF2578" s="207"/>
    </row>
    <row r="2579" spans="1:32" s="160" customFormat="1" ht="12" x14ac:dyDescent="0.2">
      <c r="A2579" s="211"/>
      <c r="B2579" s="212"/>
      <c r="C2579" s="168" t="s">
        <v>462</v>
      </c>
      <c r="D2579" s="213"/>
      <c r="E2579" s="213"/>
      <c r="F2579" s="214"/>
      <c r="G2579" s="214"/>
      <c r="H2579" s="214"/>
      <c r="I2579" s="214"/>
      <c r="J2579" s="215"/>
      <c r="K2579" s="214"/>
      <c r="L2579" s="215"/>
      <c r="M2579" s="216"/>
      <c r="N2579" s="217"/>
      <c r="V2579" s="189"/>
      <c r="W2579" s="195"/>
      <c r="X2579" s="195"/>
      <c r="AC2579" s="195"/>
      <c r="AF2579" s="207"/>
    </row>
    <row r="2580" spans="1:32" s="160" customFormat="1" ht="22.5" x14ac:dyDescent="0.2">
      <c r="A2580" s="190" t="s">
        <v>3750</v>
      </c>
      <c r="B2580" s="191" t="s">
        <v>3227</v>
      </c>
      <c r="C2580" s="1039" t="s">
        <v>3228</v>
      </c>
      <c r="D2580" s="1039"/>
      <c r="E2580" s="1039"/>
      <c r="F2580" s="192" t="s">
        <v>347</v>
      </c>
      <c r="G2580" s="192"/>
      <c r="H2580" s="192"/>
      <c r="I2580" s="192" t="s">
        <v>423</v>
      </c>
      <c r="J2580" s="193">
        <v>50.01</v>
      </c>
      <c r="K2580" s="192"/>
      <c r="L2580" s="193">
        <v>50.01</v>
      </c>
      <c r="M2580" s="192"/>
      <c r="N2580" s="194"/>
      <c r="V2580" s="189"/>
      <c r="W2580" s="195"/>
      <c r="X2580" s="195" t="s">
        <v>3228</v>
      </c>
      <c r="AC2580" s="195"/>
      <c r="AF2580" s="207"/>
    </row>
    <row r="2581" spans="1:32" s="160" customFormat="1" ht="12" x14ac:dyDescent="0.2">
      <c r="A2581" s="211"/>
      <c r="B2581" s="212"/>
      <c r="C2581" s="168" t="s">
        <v>462</v>
      </c>
      <c r="D2581" s="213"/>
      <c r="E2581" s="213"/>
      <c r="F2581" s="214"/>
      <c r="G2581" s="214"/>
      <c r="H2581" s="214"/>
      <c r="I2581" s="214"/>
      <c r="J2581" s="215"/>
      <c r="K2581" s="214"/>
      <c r="L2581" s="215"/>
      <c r="M2581" s="216"/>
      <c r="N2581" s="217"/>
      <c r="V2581" s="189"/>
      <c r="W2581" s="195"/>
      <c r="X2581" s="195"/>
      <c r="AC2581" s="195"/>
      <c r="AF2581" s="207"/>
    </row>
    <row r="2582" spans="1:32" s="160" customFormat="1" ht="33.75" x14ac:dyDescent="0.2">
      <c r="A2582" s="190" t="s">
        <v>3751</v>
      </c>
      <c r="B2582" s="191" t="s">
        <v>3430</v>
      </c>
      <c r="C2582" s="1039" t="s">
        <v>3431</v>
      </c>
      <c r="D2582" s="1039"/>
      <c r="E2582" s="1039"/>
      <c r="F2582" s="192" t="s">
        <v>1017</v>
      </c>
      <c r="G2582" s="192"/>
      <c r="H2582" s="192"/>
      <c r="I2582" s="192" t="s">
        <v>423</v>
      </c>
      <c r="J2582" s="193"/>
      <c r="K2582" s="192"/>
      <c r="L2582" s="193"/>
      <c r="M2582" s="192"/>
      <c r="N2582" s="194"/>
      <c r="V2582" s="189"/>
      <c r="W2582" s="195"/>
      <c r="X2582" s="195" t="s">
        <v>3431</v>
      </c>
      <c r="AC2582" s="195"/>
      <c r="AF2582" s="207"/>
    </row>
    <row r="2583" spans="1:32" s="160" customFormat="1" ht="33.75" x14ac:dyDescent="0.2">
      <c r="A2583" s="198"/>
      <c r="B2583" s="199" t="s">
        <v>430</v>
      </c>
      <c r="C2583" s="1037" t="s">
        <v>431</v>
      </c>
      <c r="D2583" s="1037"/>
      <c r="E2583" s="1037"/>
      <c r="F2583" s="1037"/>
      <c r="G2583" s="1037"/>
      <c r="H2583" s="1037"/>
      <c r="I2583" s="1037"/>
      <c r="J2583" s="1037"/>
      <c r="K2583" s="1037"/>
      <c r="L2583" s="1037"/>
      <c r="M2583" s="1037"/>
      <c r="N2583" s="1046"/>
      <c r="V2583" s="189"/>
      <c r="W2583" s="195"/>
      <c r="X2583" s="195"/>
      <c r="Y2583" s="163" t="s">
        <v>431</v>
      </c>
      <c r="AC2583" s="195"/>
      <c r="AF2583" s="207"/>
    </row>
    <row r="2584" spans="1:32" s="160" customFormat="1" ht="12" x14ac:dyDescent="0.2">
      <c r="A2584" s="198"/>
      <c r="B2584" s="199" t="s">
        <v>3134</v>
      </c>
      <c r="C2584" s="1037" t="s">
        <v>3135</v>
      </c>
      <c r="D2584" s="1037"/>
      <c r="E2584" s="1037"/>
      <c r="F2584" s="1037"/>
      <c r="G2584" s="1037"/>
      <c r="H2584" s="1037"/>
      <c r="I2584" s="1037"/>
      <c r="J2584" s="1037"/>
      <c r="K2584" s="1037"/>
      <c r="L2584" s="1037"/>
      <c r="M2584" s="1037"/>
      <c r="N2584" s="1046"/>
      <c r="V2584" s="189"/>
      <c r="W2584" s="195"/>
      <c r="X2584" s="195"/>
      <c r="Y2584" s="163" t="s">
        <v>3135</v>
      </c>
      <c r="AC2584" s="195"/>
      <c r="AF2584" s="207"/>
    </row>
    <row r="2585" spans="1:32" s="160" customFormat="1" ht="12" x14ac:dyDescent="0.2">
      <c r="A2585" s="200"/>
      <c r="B2585" s="199" t="s">
        <v>423</v>
      </c>
      <c r="C2585" s="1037" t="s">
        <v>432</v>
      </c>
      <c r="D2585" s="1037"/>
      <c r="E2585" s="1037"/>
      <c r="F2585" s="201"/>
      <c r="G2585" s="201"/>
      <c r="H2585" s="201"/>
      <c r="I2585" s="201"/>
      <c r="J2585" s="202">
        <v>3.3</v>
      </c>
      <c r="K2585" s="201" t="s">
        <v>3136</v>
      </c>
      <c r="L2585" s="202">
        <v>4.33</v>
      </c>
      <c r="M2585" s="201"/>
      <c r="N2585" s="203"/>
      <c r="V2585" s="189"/>
      <c r="W2585" s="195"/>
      <c r="X2585" s="195"/>
      <c r="Z2585" s="163" t="s">
        <v>432</v>
      </c>
      <c r="AC2585" s="195"/>
      <c r="AF2585" s="207"/>
    </row>
    <row r="2586" spans="1:32" s="160" customFormat="1" ht="12" x14ac:dyDescent="0.2">
      <c r="A2586" s="200"/>
      <c r="B2586" s="199" t="s">
        <v>434</v>
      </c>
      <c r="C2586" s="1037" t="s">
        <v>435</v>
      </c>
      <c r="D2586" s="1037"/>
      <c r="E2586" s="1037"/>
      <c r="F2586" s="201"/>
      <c r="G2586" s="201"/>
      <c r="H2586" s="201"/>
      <c r="I2586" s="201"/>
      <c r="J2586" s="202">
        <v>1.35</v>
      </c>
      <c r="K2586" s="201" t="s">
        <v>3136</v>
      </c>
      <c r="L2586" s="202">
        <v>1.77</v>
      </c>
      <c r="M2586" s="201"/>
      <c r="N2586" s="203"/>
      <c r="V2586" s="189"/>
      <c r="W2586" s="195"/>
      <c r="X2586" s="195"/>
      <c r="Z2586" s="163" t="s">
        <v>435</v>
      </c>
      <c r="AC2586" s="195"/>
      <c r="AF2586" s="207"/>
    </row>
    <row r="2587" spans="1:32" s="160" customFormat="1" ht="12" x14ac:dyDescent="0.2">
      <c r="A2587" s="200"/>
      <c r="B2587" s="199" t="s">
        <v>437</v>
      </c>
      <c r="C2587" s="1037" t="s">
        <v>438</v>
      </c>
      <c r="D2587" s="1037"/>
      <c r="E2587" s="1037"/>
      <c r="F2587" s="201"/>
      <c r="G2587" s="201"/>
      <c r="H2587" s="201"/>
      <c r="I2587" s="201"/>
      <c r="J2587" s="202">
        <v>0.12</v>
      </c>
      <c r="K2587" s="201" t="s">
        <v>3136</v>
      </c>
      <c r="L2587" s="202">
        <v>0.16</v>
      </c>
      <c r="M2587" s="201"/>
      <c r="N2587" s="203"/>
      <c r="V2587" s="189"/>
      <c r="W2587" s="195"/>
      <c r="X2587" s="195"/>
      <c r="Z2587" s="163" t="s">
        <v>438</v>
      </c>
      <c r="AC2587" s="195"/>
      <c r="AF2587" s="207"/>
    </row>
    <row r="2588" spans="1:32" s="160" customFormat="1" ht="12" x14ac:dyDescent="0.2">
      <c r="A2588" s="200"/>
      <c r="B2588" s="199" t="s">
        <v>439</v>
      </c>
      <c r="C2588" s="1037" t="s">
        <v>440</v>
      </c>
      <c r="D2588" s="1037"/>
      <c r="E2588" s="1037"/>
      <c r="F2588" s="201"/>
      <c r="G2588" s="201"/>
      <c r="H2588" s="201"/>
      <c r="I2588" s="201"/>
      <c r="J2588" s="202">
        <v>2.04</v>
      </c>
      <c r="K2588" s="201"/>
      <c r="L2588" s="202">
        <v>2.04</v>
      </c>
      <c r="M2588" s="201"/>
      <c r="N2588" s="203"/>
      <c r="V2588" s="189"/>
      <c r="W2588" s="195"/>
      <c r="X2588" s="195"/>
      <c r="Z2588" s="163" t="s">
        <v>440</v>
      </c>
      <c r="AC2588" s="195"/>
      <c r="AF2588" s="207"/>
    </row>
    <row r="2589" spans="1:32" s="160" customFormat="1" ht="12" x14ac:dyDescent="0.2">
      <c r="A2589" s="196"/>
      <c r="B2589" s="204" t="s">
        <v>3161</v>
      </c>
      <c r="C2589" s="1048" t="s">
        <v>2532</v>
      </c>
      <c r="D2589" s="1048"/>
      <c r="E2589" s="1048"/>
      <c r="F2589" s="205" t="s">
        <v>488</v>
      </c>
      <c r="G2589" s="205" t="s">
        <v>489</v>
      </c>
      <c r="H2589" s="205"/>
      <c r="I2589" s="205" t="s">
        <v>489</v>
      </c>
      <c r="J2589" s="199"/>
      <c r="K2589" s="201"/>
      <c r="L2589" s="202"/>
      <c r="M2589" s="201"/>
      <c r="N2589" s="206"/>
      <c r="V2589" s="189"/>
      <c r="W2589" s="195"/>
      <c r="X2589" s="195"/>
      <c r="AC2589" s="195"/>
      <c r="AF2589" s="207" t="s">
        <v>2532</v>
      </c>
    </row>
    <row r="2590" spans="1:32" s="160" customFormat="1" ht="22.5" x14ac:dyDescent="0.2">
      <c r="A2590" s="196"/>
      <c r="B2590" s="204" t="s">
        <v>3356</v>
      </c>
      <c r="C2590" s="1048" t="s">
        <v>3357</v>
      </c>
      <c r="D2590" s="1048"/>
      <c r="E2590" s="1048"/>
      <c r="F2590" s="205" t="s">
        <v>1017</v>
      </c>
      <c r="G2590" s="205" t="s">
        <v>423</v>
      </c>
      <c r="H2590" s="205"/>
      <c r="I2590" s="205" t="s">
        <v>423</v>
      </c>
      <c r="J2590" s="199"/>
      <c r="K2590" s="201"/>
      <c r="L2590" s="202"/>
      <c r="M2590" s="201"/>
      <c r="N2590" s="206"/>
      <c r="V2590" s="189"/>
      <c r="W2590" s="195"/>
      <c r="X2590" s="195"/>
      <c r="AC2590" s="195"/>
      <c r="AF2590" s="207" t="s">
        <v>3357</v>
      </c>
    </row>
    <row r="2591" spans="1:32" s="160" customFormat="1" ht="12" x14ac:dyDescent="0.2">
      <c r="A2591" s="200"/>
      <c r="B2591" s="199"/>
      <c r="C2591" s="1037" t="s">
        <v>443</v>
      </c>
      <c r="D2591" s="1037"/>
      <c r="E2591" s="1037"/>
      <c r="F2591" s="201" t="s">
        <v>444</v>
      </c>
      <c r="G2591" s="201" t="s">
        <v>850</v>
      </c>
      <c r="H2591" s="201" t="s">
        <v>3136</v>
      </c>
      <c r="I2591" s="201" t="s">
        <v>3467</v>
      </c>
      <c r="J2591" s="202"/>
      <c r="K2591" s="201"/>
      <c r="L2591" s="202"/>
      <c r="M2591" s="201"/>
      <c r="N2591" s="203"/>
      <c r="V2591" s="189"/>
      <c r="W2591" s="195"/>
      <c r="X2591" s="195"/>
      <c r="AA2591" s="163" t="s">
        <v>443</v>
      </c>
      <c r="AC2591" s="195"/>
      <c r="AF2591" s="207"/>
    </row>
    <row r="2592" spans="1:32" s="160" customFormat="1" ht="12" x14ac:dyDescent="0.2">
      <c r="A2592" s="200"/>
      <c r="B2592" s="199"/>
      <c r="C2592" s="1037" t="s">
        <v>447</v>
      </c>
      <c r="D2592" s="1037"/>
      <c r="E2592" s="1037"/>
      <c r="F2592" s="201" t="s">
        <v>444</v>
      </c>
      <c r="G2592" s="201" t="s">
        <v>2649</v>
      </c>
      <c r="H2592" s="201" t="s">
        <v>3136</v>
      </c>
      <c r="I2592" s="201" t="s">
        <v>3297</v>
      </c>
      <c r="J2592" s="202"/>
      <c r="K2592" s="201"/>
      <c r="L2592" s="202"/>
      <c r="M2592" s="201"/>
      <c r="N2592" s="203"/>
      <c r="V2592" s="189"/>
      <c r="W2592" s="195"/>
      <c r="X2592" s="195"/>
      <c r="AA2592" s="163" t="s">
        <v>447</v>
      </c>
      <c r="AC2592" s="195"/>
      <c r="AF2592" s="207"/>
    </row>
    <row r="2593" spans="1:32" s="160" customFormat="1" ht="12" x14ac:dyDescent="0.2">
      <c r="A2593" s="200"/>
      <c r="B2593" s="199"/>
      <c r="C2593" s="1047" t="s">
        <v>450</v>
      </c>
      <c r="D2593" s="1047"/>
      <c r="E2593" s="1047"/>
      <c r="F2593" s="208"/>
      <c r="G2593" s="208"/>
      <c r="H2593" s="208"/>
      <c r="I2593" s="208"/>
      <c r="J2593" s="209">
        <v>6.69</v>
      </c>
      <c r="K2593" s="208"/>
      <c r="L2593" s="209">
        <v>8.14</v>
      </c>
      <c r="M2593" s="208"/>
      <c r="N2593" s="210"/>
      <c r="V2593" s="189"/>
      <c r="W2593" s="195"/>
      <c r="X2593" s="195"/>
      <c r="AB2593" s="163" t="s">
        <v>450</v>
      </c>
      <c r="AC2593" s="195"/>
      <c r="AF2593" s="207"/>
    </row>
    <row r="2594" spans="1:32" s="160" customFormat="1" ht="12" x14ac:dyDescent="0.2">
      <c r="A2594" s="200"/>
      <c r="B2594" s="199"/>
      <c r="C2594" s="1037" t="s">
        <v>451</v>
      </c>
      <c r="D2594" s="1037"/>
      <c r="E2594" s="1037"/>
      <c r="F2594" s="201"/>
      <c r="G2594" s="201"/>
      <c r="H2594" s="201"/>
      <c r="I2594" s="201"/>
      <c r="J2594" s="202"/>
      <c r="K2594" s="201"/>
      <c r="L2594" s="202">
        <v>4.49</v>
      </c>
      <c r="M2594" s="201"/>
      <c r="N2594" s="203"/>
      <c r="V2594" s="189"/>
      <c r="W2594" s="195"/>
      <c r="X2594" s="195"/>
      <c r="AA2594" s="163" t="s">
        <v>451</v>
      </c>
      <c r="AC2594" s="195"/>
      <c r="AF2594" s="207"/>
    </row>
    <row r="2595" spans="1:32" s="160" customFormat="1" ht="45" x14ac:dyDescent="0.2">
      <c r="A2595" s="200"/>
      <c r="B2595" s="199" t="s">
        <v>2540</v>
      </c>
      <c r="C2595" s="1037" t="s">
        <v>2541</v>
      </c>
      <c r="D2595" s="1037"/>
      <c r="E2595" s="1037"/>
      <c r="F2595" s="201" t="s">
        <v>454</v>
      </c>
      <c r="G2595" s="201" t="s">
        <v>1241</v>
      </c>
      <c r="H2595" s="201"/>
      <c r="I2595" s="201" t="s">
        <v>1241</v>
      </c>
      <c r="J2595" s="202"/>
      <c r="K2595" s="201"/>
      <c r="L2595" s="202">
        <v>5.43</v>
      </c>
      <c r="M2595" s="201"/>
      <c r="N2595" s="203"/>
      <c r="V2595" s="189"/>
      <c r="W2595" s="195"/>
      <c r="X2595" s="195"/>
      <c r="AA2595" s="163" t="s">
        <v>2541</v>
      </c>
      <c r="AC2595" s="195"/>
      <c r="AF2595" s="207"/>
    </row>
    <row r="2596" spans="1:32" s="160" customFormat="1" ht="45" x14ac:dyDescent="0.2">
      <c r="A2596" s="200"/>
      <c r="B2596" s="199" t="s">
        <v>2542</v>
      </c>
      <c r="C2596" s="1037" t="s">
        <v>2543</v>
      </c>
      <c r="D2596" s="1037"/>
      <c r="E2596" s="1037"/>
      <c r="F2596" s="201" t="s">
        <v>454</v>
      </c>
      <c r="G2596" s="201" t="s">
        <v>974</v>
      </c>
      <c r="H2596" s="201"/>
      <c r="I2596" s="201" t="s">
        <v>974</v>
      </c>
      <c r="J2596" s="202"/>
      <c r="K2596" s="201"/>
      <c r="L2596" s="202">
        <v>3.23</v>
      </c>
      <c r="M2596" s="201"/>
      <c r="N2596" s="203"/>
      <c r="V2596" s="189"/>
      <c r="W2596" s="195"/>
      <c r="X2596" s="195"/>
      <c r="AA2596" s="163" t="s">
        <v>2543</v>
      </c>
      <c r="AC2596" s="195"/>
      <c r="AF2596" s="207"/>
    </row>
    <row r="2597" spans="1:32" s="160" customFormat="1" ht="12" x14ac:dyDescent="0.2">
      <c r="A2597" s="211"/>
      <c r="B2597" s="212"/>
      <c r="C2597" s="1039" t="s">
        <v>459</v>
      </c>
      <c r="D2597" s="1039"/>
      <c r="E2597" s="1039"/>
      <c r="F2597" s="192"/>
      <c r="G2597" s="192"/>
      <c r="H2597" s="192"/>
      <c r="I2597" s="192"/>
      <c r="J2597" s="193"/>
      <c r="K2597" s="192"/>
      <c r="L2597" s="193">
        <v>16.8</v>
      </c>
      <c r="M2597" s="208"/>
      <c r="N2597" s="194"/>
      <c r="V2597" s="189"/>
      <c r="W2597" s="195"/>
      <c r="X2597" s="195"/>
      <c r="AC2597" s="195" t="s">
        <v>459</v>
      </c>
      <c r="AF2597" s="207"/>
    </row>
    <row r="2598" spans="1:32" s="160" customFormat="1" ht="33.75" x14ac:dyDescent="0.2">
      <c r="A2598" s="190" t="s">
        <v>3752</v>
      </c>
      <c r="B2598" s="191" t="s">
        <v>3432</v>
      </c>
      <c r="C2598" s="1039" t="s">
        <v>3433</v>
      </c>
      <c r="D2598" s="1039"/>
      <c r="E2598" s="1039"/>
      <c r="F2598" s="192" t="s">
        <v>1017</v>
      </c>
      <c r="G2598" s="192"/>
      <c r="H2598" s="192"/>
      <c r="I2598" s="192" t="s">
        <v>423</v>
      </c>
      <c r="J2598" s="193">
        <v>450</v>
      </c>
      <c r="K2598" s="192" t="s">
        <v>566</v>
      </c>
      <c r="L2598" s="193">
        <v>48.93</v>
      </c>
      <c r="M2598" s="192" t="s">
        <v>567</v>
      </c>
      <c r="N2598" s="194">
        <v>459</v>
      </c>
      <c r="V2598" s="189"/>
      <c r="W2598" s="195"/>
      <c r="X2598" s="195" t="s">
        <v>3433</v>
      </c>
      <c r="AC2598" s="195"/>
      <c r="AF2598" s="207"/>
    </row>
    <row r="2599" spans="1:32" s="160" customFormat="1" ht="12" x14ac:dyDescent="0.2">
      <c r="A2599" s="211"/>
      <c r="B2599" s="212"/>
      <c r="C2599" s="168" t="s">
        <v>462</v>
      </c>
      <c r="D2599" s="213"/>
      <c r="E2599" s="213"/>
      <c r="F2599" s="214"/>
      <c r="G2599" s="214"/>
      <c r="H2599" s="214"/>
      <c r="I2599" s="214"/>
      <c r="J2599" s="215"/>
      <c r="K2599" s="214"/>
      <c r="L2599" s="215"/>
      <c r="M2599" s="216"/>
      <c r="N2599" s="217"/>
      <c r="V2599" s="189"/>
      <c r="W2599" s="195"/>
      <c r="X2599" s="195"/>
      <c r="AC2599" s="195"/>
      <c r="AF2599" s="207"/>
    </row>
    <row r="2600" spans="1:32" s="160" customFormat="1" ht="12" x14ac:dyDescent="0.2">
      <c r="A2600" s="196"/>
      <c r="B2600" s="197"/>
      <c r="C2600" s="1037" t="s">
        <v>3434</v>
      </c>
      <c r="D2600" s="1037"/>
      <c r="E2600" s="1037"/>
      <c r="F2600" s="1037"/>
      <c r="G2600" s="1037"/>
      <c r="H2600" s="1037"/>
      <c r="I2600" s="1037"/>
      <c r="J2600" s="1037"/>
      <c r="K2600" s="1037"/>
      <c r="L2600" s="1037"/>
      <c r="M2600" s="1037"/>
      <c r="N2600" s="1046"/>
      <c r="V2600" s="189"/>
      <c r="W2600" s="195"/>
      <c r="X2600" s="195"/>
      <c r="AC2600" s="195"/>
      <c r="AD2600" s="163" t="s">
        <v>3434</v>
      </c>
      <c r="AF2600" s="207"/>
    </row>
    <row r="2601" spans="1:32" s="160" customFormat="1" ht="22.5" x14ac:dyDescent="0.2">
      <c r="A2601" s="198"/>
      <c r="B2601" s="199" t="s">
        <v>568</v>
      </c>
      <c r="C2601" s="1037" t="s">
        <v>569</v>
      </c>
      <c r="D2601" s="1037"/>
      <c r="E2601" s="1037"/>
      <c r="F2601" s="1037"/>
      <c r="G2601" s="1037"/>
      <c r="H2601" s="1037"/>
      <c r="I2601" s="1037"/>
      <c r="J2601" s="1037"/>
      <c r="K2601" s="1037"/>
      <c r="L2601" s="1037"/>
      <c r="M2601" s="1037"/>
      <c r="N2601" s="1046"/>
      <c r="V2601" s="189"/>
      <c r="W2601" s="195"/>
      <c r="X2601" s="195"/>
      <c r="Y2601" s="163" t="s">
        <v>569</v>
      </c>
      <c r="AC2601" s="195"/>
      <c r="AF2601" s="207"/>
    </row>
    <row r="2602" spans="1:32" s="160" customFormat="1" ht="12" x14ac:dyDescent="0.2">
      <c r="A2602" s="1040" t="s">
        <v>3753</v>
      </c>
      <c r="B2602" s="1041"/>
      <c r="C2602" s="1041"/>
      <c r="D2602" s="1041"/>
      <c r="E2602" s="1041"/>
      <c r="F2602" s="1041"/>
      <c r="G2602" s="1041"/>
      <c r="H2602" s="1041"/>
      <c r="I2602" s="1041"/>
      <c r="J2602" s="1041"/>
      <c r="K2602" s="1041"/>
      <c r="L2602" s="1041"/>
      <c r="M2602" s="1041"/>
      <c r="N2602" s="1042"/>
      <c r="V2602" s="189"/>
      <c r="W2602" s="195" t="s">
        <v>3753</v>
      </c>
      <c r="X2602" s="195"/>
      <c r="AC2602" s="195"/>
      <c r="AF2602" s="207"/>
    </row>
    <row r="2603" spans="1:32" s="160" customFormat="1" ht="12" x14ac:dyDescent="0.2">
      <c r="A2603" s="1040" t="s">
        <v>3577</v>
      </c>
      <c r="B2603" s="1041"/>
      <c r="C2603" s="1041"/>
      <c r="D2603" s="1041"/>
      <c r="E2603" s="1041"/>
      <c r="F2603" s="1041"/>
      <c r="G2603" s="1041"/>
      <c r="H2603" s="1041"/>
      <c r="I2603" s="1041"/>
      <c r="J2603" s="1041"/>
      <c r="K2603" s="1041"/>
      <c r="L2603" s="1041"/>
      <c r="M2603" s="1041"/>
      <c r="N2603" s="1042"/>
      <c r="V2603" s="189"/>
      <c r="W2603" s="195" t="s">
        <v>3577</v>
      </c>
      <c r="X2603" s="195"/>
      <c r="AC2603" s="195"/>
      <c r="AF2603" s="207"/>
    </row>
    <row r="2604" spans="1:32" s="160" customFormat="1" ht="45" x14ac:dyDescent="0.2">
      <c r="A2604" s="190" t="s">
        <v>3754</v>
      </c>
      <c r="B2604" s="191" t="s">
        <v>3394</v>
      </c>
      <c r="C2604" s="1039" t="s">
        <v>3755</v>
      </c>
      <c r="D2604" s="1039"/>
      <c r="E2604" s="1039"/>
      <c r="F2604" s="192" t="s">
        <v>1017</v>
      </c>
      <c r="G2604" s="192"/>
      <c r="H2604" s="192"/>
      <c r="I2604" s="192" t="s">
        <v>423</v>
      </c>
      <c r="J2604" s="193"/>
      <c r="K2604" s="192"/>
      <c r="L2604" s="193"/>
      <c r="M2604" s="192"/>
      <c r="N2604" s="194"/>
      <c r="V2604" s="189"/>
      <c r="W2604" s="195"/>
      <c r="X2604" s="195" t="s">
        <v>3755</v>
      </c>
      <c r="AC2604" s="195"/>
      <c r="AF2604" s="207"/>
    </row>
    <row r="2605" spans="1:32" s="160" customFormat="1" ht="33.75" x14ac:dyDescent="0.2">
      <c r="A2605" s="198"/>
      <c r="B2605" s="199" t="s">
        <v>430</v>
      </c>
      <c r="C2605" s="1037" t="s">
        <v>431</v>
      </c>
      <c r="D2605" s="1037"/>
      <c r="E2605" s="1037"/>
      <c r="F2605" s="1037"/>
      <c r="G2605" s="1037"/>
      <c r="H2605" s="1037"/>
      <c r="I2605" s="1037"/>
      <c r="J2605" s="1037"/>
      <c r="K2605" s="1037"/>
      <c r="L2605" s="1037"/>
      <c r="M2605" s="1037"/>
      <c r="N2605" s="1046"/>
      <c r="V2605" s="189"/>
      <c r="W2605" s="195"/>
      <c r="X2605" s="195"/>
      <c r="Y2605" s="163" t="s">
        <v>431</v>
      </c>
      <c r="AC2605" s="195"/>
      <c r="AF2605" s="207"/>
    </row>
    <row r="2606" spans="1:32" s="160" customFormat="1" ht="12" x14ac:dyDescent="0.2">
      <c r="A2606" s="198"/>
      <c r="B2606" s="199" t="s">
        <v>3134</v>
      </c>
      <c r="C2606" s="1037" t="s">
        <v>3135</v>
      </c>
      <c r="D2606" s="1037"/>
      <c r="E2606" s="1037"/>
      <c r="F2606" s="1037"/>
      <c r="G2606" s="1037"/>
      <c r="H2606" s="1037"/>
      <c r="I2606" s="1037"/>
      <c r="J2606" s="1037"/>
      <c r="K2606" s="1037"/>
      <c r="L2606" s="1037"/>
      <c r="M2606" s="1037"/>
      <c r="N2606" s="1046"/>
      <c r="V2606" s="189"/>
      <c r="W2606" s="195"/>
      <c r="X2606" s="195"/>
      <c r="Y2606" s="163" t="s">
        <v>3135</v>
      </c>
      <c r="AC2606" s="195"/>
      <c r="AF2606" s="207"/>
    </row>
    <row r="2607" spans="1:32" s="160" customFormat="1" ht="12" x14ac:dyDescent="0.2">
      <c r="A2607" s="200"/>
      <c r="B2607" s="199" t="s">
        <v>423</v>
      </c>
      <c r="C2607" s="1037" t="s">
        <v>432</v>
      </c>
      <c r="D2607" s="1037"/>
      <c r="E2607" s="1037"/>
      <c r="F2607" s="201"/>
      <c r="G2607" s="201"/>
      <c r="H2607" s="201"/>
      <c r="I2607" s="201"/>
      <c r="J2607" s="202">
        <v>35.11</v>
      </c>
      <c r="K2607" s="201" t="s">
        <v>3136</v>
      </c>
      <c r="L2607" s="202">
        <v>46.08</v>
      </c>
      <c r="M2607" s="201"/>
      <c r="N2607" s="203"/>
      <c r="V2607" s="189"/>
      <c r="W2607" s="195"/>
      <c r="X2607" s="195"/>
      <c r="Z2607" s="163" t="s">
        <v>432</v>
      </c>
      <c r="AC2607" s="195"/>
      <c r="AF2607" s="207"/>
    </row>
    <row r="2608" spans="1:32" s="160" customFormat="1" ht="12" x14ac:dyDescent="0.2">
      <c r="A2608" s="200"/>
      <c r="B2608" s="199" t="s">
        <v>434</v>
      </c>
      <c r="C2608" s="1037" t="s">
        <v>435</v>
      </c>
      <c r="D2608" s="1037"/>
      <c r="E2608" s="1037"/>
      <c r="F2608" s="201"/>
      <c r="G2608" s="201"/>
      <c r="H2608" s="201"/>
      <c r="I2608" s="201"/>
      <c r="J2608" s="202">
        <v>6.62</v>
      </c>
      <c r="K2608" s="201" t="s">
        <v>3136</v>
      </c>
      <c r="L2608" s="202">
        <v>8.69</v>
      </c>
      <c r="M2608" s="201"/>
      <c r="N2608" s="203"/>
      <c r="V2608" s="189"/>
      <c r="W2608" s="195"/>
      <c r="X2608" s="195"/>
      <c r="Z2608" s="163" t="s">
        <v>435</v>
      </c>
      <c r="AC2608" s="195"/>
      <c r="AF2608" s="207"/>
    </row>
    <row r="2609" spans="1:32" s="160" customFormat="1" ht="12" x14ac:dyDescent="0.2">
      <c r="A2609" s="200"/>
      <c r="B2609" s="199" t="s">
        <v>437</v>
      </c>
      <c r="C2609" s="1037" t="s">
        <v>438</v>
      </c>
      <c r="D2609" s="1037"/>
      <c r="E2609" s="1037"/>
      <c r="F2609" s="201"/>
      <c r="G2609" s="201"/>
      <c r="H2609" s="201"/>
      <c r="I2609" s="201"/>
      <c r="J2609" s="202">
        <v>0.6</v>
      </c>
      <c r="K2609" s="201" t="s">
        <v>3136</v>
      </c>
      <c r="L2609" s="202">
        <v>0.79</v>
      </c>
      <c r="M2609" s="201"/>
      <c r="N2609" s="203"/>
      <c r="V2609" s="189"/>
      <c r="W2609" s="195"/>
      <c r="X2609" s="195"/>
      <c r="Z2609" s="163" t="s">
        <v>438</v>
      </c>
      <c r="AC2609" s="195"/>
      <c r="AF2609" s="207"/>
    </row>
    <row r="2610" spans="1:32" s="160" customFormat="1" ht="12" x14ac:dyDescent="0.2">
      <c r="A2610" s="200"/>
      <c r="B2610" s="199" t="s">
        <v>439</v>
      </c>
      <c r="C2610" s="1037" t="s">
        <v>440</v>
      </c>
      <c r="D2610" s="1037"/>
      <c r="E2610" s="1037"/>
      <c r="F2610" s="201"/>
      <c r="G2610" s="201"/>
      <c r="H2610" s="201"/>
      <c r="I2610" s="201"/>
      <c r="J2610" s="202">
        <v>2.0299999999999998</v>
      </c>
      <c r="K2610" s="201"/>
      <c r="L2610" s="202">
        <v>2.0299999999999998</v>
      </c>
      <c r="M2610" s="201"/>
      <c r="N2610" s="203"/>
      <c r="V2610" s="189"/>
      <c r="W2610" s="195"/>
      <c r="X2610" s="195"/>
      <c r="Z2610" s="163" t="s">
        <v>440</v>
      </c>
      <c r="AC2610" s="195"/>
      <c r="AF2610" s="207"/>
    </row>
    <row r="2611" spans="1:32" s="160" customFormat="1" ht="12" x14ac:dyDescent="0.2">
      <c r="A2611" s="200"/>
      <c r="B2611" s="199"/>
      <c r="C2611" s="1037" t="s">
        <v>443</v>
      </c>
      <c r="D2611" s="1037"/>
      <c r="E2611" s="1037"/>
      <c r="F2611" s="201" t="s">
        <v>444</v>
      </c>
      <c r="G2611" s="201" t="s">
        <v>3396</v>
      </c>
      <c r="H2611" s="201" t="s">
        <v>3136</v>
      </c>
      <c r="I2611" s="201" t="s">
        <v>3438</v>
      </c>
      <c r="J2611" s="202"/>
      <c r="K2611" s="201"/>
      <c r="L2611" s="202"/>
      <c r="M2611" s="201"/>
      <c r="N2611" s="203"/>
      <c r="V2611" s="189"/>
      <c r="W2611" s="195"/>
      <c r="X2611" s="195"/>
      <c r="AA2611" s="163" t="s">
        <v>443</v>
      </c>
      <c r="AC2611" s="195"/>
      <c r="AF2611" s="207"/>
    </row>
    <row r="2612" spans="1:32" s="160" customFormat="1" ht="12" x14ac:dyDescent="0.2">
      <c r="A2612" s="200"/>
      <c r="B2612" s="199"/>
      <c r="C2612" s="1037" t="s">
        <v>447</v>
      </c>
      <c r="D2612" s="1037"/>
      <c r="E2612" s="1037"/>
      <c r="F2612" s="201" t="s">
        <v>444</v>
      </c>
      <c r="G2612" s="201" t="s">
        <v>2201</v>
      </c>
      <c r="H2612" s="201" t="s">
        <v>3136</v>
      </c>
      <c r="I2612" s="201" t="s">
        <v>3439</v>
      </c>
      <c r="J2612" s="202"/>
      <c r="K2612" s="201"/>
      <c r="L2612" s="202"/>
      <c r="M2612" s="201"/>
      <c r="N2612" s="203"/>
      <c r="V2612" s="189"/>
      <c r="W2612" s="195"/>
      <c r="X2612" s="195"/>
      <c r="AA2612" s="163" t="s">
        <v>447</v>
      </c>
      <c r="AC2612" s="195"/>
      <c r="AF2612" s="207"/>
    </row>
    <row r="2613" spans="1:32" s="160" customFormat="1" ht="12" x14ac:dyDescent="0.2">
      <c r="A2613" s="200"/>
      <c r="B2613" s="199"/>
      <c r="C2613" s="1047" t="s">
        <v>450</v>
      </c>
      <c r="D2613" s="1047"/>
      <c r="E2613" s="1047"/>
      <c r="F2613" s="208"/>
      <c r="G2613" s="208"/>
      <c r="H2613" s="208"/>
      <c r="I2613" s="208"/>
      <c r="J2613" s="209">
        <v>43.76</v>
      </c>
      <c r="K2613" s="208"/>
      <c r="L2613" s="209">
        <v>56.8</v>
      </c>
      <c r="M2613" s="208"/>
      <c r="N2613" s="210"/>
      <c r="V2613" s="189"/>
      <c r="W2613" s="195"/>
      <c r="X2613" s="195"/>
      <c r="AB2613" s="163" t="s">
        <v>450</v>
      </c>
      <c r="AC2613" s="195"/>
      <c r="AF2613" s="207"/>
    </row>
    <row r="2614" spans="1:32" s="160" customFormat="1" ht="12" x14ac:dyDescent="0.2">
      <c r="A2614" s="200"/>
      <c r="B2614" s="199"/>
      <c r="C2614" s="1037" t="s">
        <v>451</v>
      </c>
      <c r="D2614" s="1037"/>
      <c r="E2614" s="1037"/>
      <c r="F2614" s="201"/>
      <c r="G2614" s="201"/>
      <c r="H2614" s="201"/>
      <c r="I2614" s="201"/>
      <c r="J2614" s="202"/>
      <c r="K2614" s="201"/>
      <c r="L2614" s="202">
        <v>46.87</v>
      </c>
      <c r="M2614" s="201"/>
      <c r="N2614" s="203"/>
      <c r="V2614" s="189"/>
      <c r="W2614" s="195"/>
      <c r="X2614" s="195"/>
      <c r="AA2614" s="163" t="s">
        <v>451</v>
      </c>
      <c r="AC2614" s="195"/>
      <c r="AF2614" s="207"/>
    </row>
    <row r="2615" spans="1:32" s="160" customFormat="1" ht="45" x14ac:dyDescent="0.2">
      <c r="A2615" s="200"/>
      <c r="B2615" s="199" t="s">
        <v>2540</v>
      </c>
      <c r="C2615" s="1037" t="s">
        <v>2541</v>
      </c>
      <c r="D2615" s="1037"/>
      <c r="E2615" s="1037"/>
      <c r="F2615" s="201" t="s">
        <v>454</v>
      </c>
      <c r="G2615" s="201" t="s">
        <v>1241</v>
      </c>
      <c r="H2615" s="201"/>
      <c r="I2615" s="201" t="s">
        <v>1241</v>
      </c>
      <c r="J2615" s="202"/>
      <c r="K2615" s="201"/>
      <c r="L2615" s="202">
        <v>56.71</v>
      </c>
      <c r="M2615" s="201"/>
      <c r="N2615" s="203"/>
      <c r="V2615" s="189"/>
      <c r="W2615" s="195"/>
      <c r="X2615" s="195"/>
      <c r="AA2615" s="163" t="s">
        <v>2541</v>
      </c>
      <c r="AC2615" s="195"/>
      <c r="AF2615" s="207"/>
    </row>
    <row r="2616" spans="1:32" s="160" customFormat="1" ht="45" x14ac:dyDescent="0.2">
      <c r="A2616" s="200"/>
      <c r="B2616" s="199" t="s">
        <v>2542</v>
      </c>
      <c r="C2616" s="1037" t="s">
        <v>2543</v>
      </c>
      <c r="D2616" s="1037"/>
      <c r="E2616" s="1037"/>
      <c r="F2616" s="201" t="s">
        <v>454</v>
      </c>
      <c r="G2616" s="201" t="s">
        <v>974</v>
      </c>
      <c r="H2616" s="201"/>
      <c r="I2616" s="201" t="s">
        <v>974</v>
      </c>
      <c r="J2616" s="202"/>
      <c r="K2616" s="201"/>
      <c r="L2616" s="202">
        <v>33.75</v>
      </c>
      <c r="M2616" s="201"/>
      <c r="N2616" s="203"/>
      <c r="V2616" s="189"/>
      <c r="W2616" s="195"/>
      <c r="X2616" s="195"/>
      <c r="AA2616" s="163" t="s">
        <v>2543</v>
      </c>
      <c r="AC2616" s="195"/>
      <c r="AF2616" s="207"/>
    </row>
    <row r="2617" spans="1:32" s="160" customFormat="1" ht="12" x14ac:dyDescent="0.2">
      <c r="A2617" s="211"/>
      <c r="B2617" s="212"/>
      <c r="C2617" s="1039" t="s">
        <v>459</v>
      </c>
      <c r="D2617" s="1039"/>
      <c r="E2617" s="1039"/>
      <c r="F2617" s="192"/>
      <c r="G2617" s="192"/>
      <c r="H2617" s="192"/>
      <c r="I2617" s="192"/>
      <c r="J2617" s="193"/>
      <c r="K2617" s="192"/>
      <c r="L2617" s="193">
        <v>147.26</v>
      </c>
      <c r="M2617" s="208"/>
      <c r="N2617" s="194"/>
      <c r="V2617" s="189"/>
      <c r="W2617" s="195"/>
      <c r="X2617" s="195"/>
      <c r="AC2617" s="195" t="s">
        <v>459</v>
      </c>
      <c r="AF2617" s="207"/>
    </row>
    <row r="2618" spans="1:32" s="160" customFormat="1" ht="33.75" x14ac:dyDescent="0.2">
      <c r="A2618" s="190" t="s">
        <v>3756</v>
      </c>
      <c r="B2618" s="191" t="s">
        <v>3757</v>
      </c>
      <c r="C2618" s="1039" t="s">
        <v>3581</v>
      </c>
      <c r="D2618" s="1039"/>
      <c r="E2618" s="1039"/>
      <c r="F2618" s="192" t="s">
        <v>1017</v>
      </c>
      <c r="G2618" s="192"/>
      <c r="H2618" s="192"/>
      <c r="I2618" s="192" t="s">
        <v>423</v>
      </c>
      <c r="J2618" s="193">
        <v>9954.5</v>
      </c>
      <c r="K2618" s="192" t="s">
        <v>1361</v>
      </c>
      <c r="L2618" s="193">
        <v>2031.05</v>
      </c>
      <c r="M2618" s="192" t="s">
        <v>1362</v>
      </c>
      <c r="N2618" s="194">
        <v>10074</v>
      </c>
      <c r="V2618" s="189"/>
      <c r="W2618" s="195"/>
      <c r="X2618" s="195" t="s">
        <v>3581</v>
      </c>
      <c r="AC2618" s="195"/>
      <c r="AF2618" s="207"/>
    </row>
    <row r="2619" spans="1:32" s="160" customFormat="1" ht="12" x14ac:dyDescent="0.2">
      <c r="A2619" s="211"/>
      <c r="B2619" s="212"/>
      <c r="C2619" s="168" t="s">
        <v>3039</v>
      </c>
      <c r="D2619" s="213"/>
      <c r="E2619" s="213"/>
      <c r="F2619" s="214"/>
      <c r="G2619" s="214"/>
      <c r="H2619" s="214"/>
      <c r="I2619" s="214"/>
      <c r="J2619" s="215"/>
      <c r="K2619" s="214"/>
      <c r="L2619" s="215"/>
      <c r="M2619" s="216"/>
      <c r="N2619" s="217"/>
      <c r="V2619" s="189"/>
      <c r="W2619" s="195"/>
      <c r="X2619" s="195"/>
      <c r="AC2619" s="195"/>
      <c r="AF2619" s="207"/>
    </row>
    <row r="2620" spans="1:32" s="160" customFormat="1" ht="12" x14ac:dyDescent="0.2">
      <c r="A2620" s="196"/>
      <c r="B2620" s="197"/>
      <c r="C2620" s="1037" t="s">
        <v>3401</v>
      </c>
      <c r="D2620" s="1037"/>
      <c r="E2620" s="1037"/>
      <c r="F2620" s="1037"/>
      <c r="G2620" s="1037"/>
      <c r="H2620" s="1037"/>
      <c r="I2620" s="1037"/>
      <c r="J2620" s="1037"/>
      <c r="K2620" s="1037"/>
      <c r="L2620" s="1037"/>
      <c r="M2620" s="1037"/>
      <c r="N2620" s="1046"/>
      <c r="V2620" s="189"/>
      <c r="W2620" s="195"/>
      <c r="X2620" s="195"/>
      <c r="AC2620" s="195"/>
      <c r="AD2620" s="163" t="s">
        <v>3401</v>
      </c>
      <c r="AF2620" s="207"/>
    </row>
    <row r="2621" spans="1:32" s="160" customFormat="1" ht="22.5" x14ac:dyDescent="0.2">
      <c r="A2621" s="198"/>
      <c r="B2621" s="199" t="s">
        <v>1365</v>
      </c>
      <c r="C2621" s="1037" t="s">
        <v>1366</v>
      </c>
      <c r="D2621" s="1037"/>
      <c r="E2621" s="1037"/>
      <c r="F2621" s="1037"/>
      <c r="G2621" s="1037"/>
      <c r="H2621" s="1037"/>
      <c r="I2621" s="1037"/>
      <c r="J2621" s="1037"/>
      <c r="K2621" s="1037"/>
      <c r="L2621" s="1037"/>
      <c r="M2621" s="1037"/>
      <c r="N2621" s="1046"/>
      <c r="V2621" s="189"/>
      <c r="W2621" s="195"/>
      <c r="X2621" s="195"/>
      <c r="Y2621" s="163" t="s">
        <v>1366</v>
      </c>
      <c r="AC2621" s="195"/>
      <c r="AF2621" s="207"/>
    </row>
    <row r="2622" spans="1:32" s="160" customFormat="1" ht="33.75" x14ac:dyDescent="0.2">
      <c r="A2622" s="190" t="s">
        <v>3758</v>
      </c>
      <c r="B2622" s="191" t="s">
        <v>3402</v>
      </c>
      <c r="C2622" s="1039" t="s">
        <v>3403</v>
      </c>
      <c r="D2622" s="1039"/>
      <c r="E2622" s="1039"/>
      <c r="F2622" s="192" t="s">
        <v>1017</v>
      </c>
      <c r="G2622" s="192"/>
      <c r="H2622" s="192"/>
      <c r="I2622" s="192" t="s">
        <v>434</v>
      </c>
      <c r="J2622" s="193">
        <v>1110.75</v>
      </c>
      <c r="K2622" s="192" t="s">
        <v>566</v>
      </c>
      <c r="L2622" s="193">
        <v>241.58</v>
      </c>
      <c r="M2622" s="192" t="s">
        <v>567</v>
      </c>
      <c r="N2622" s="194">
        <v>2266</v>
      </c>
      <c r="V2622" s="189"/>
      <c r="W2622" s="195"/>
      <c r="X2622" s="195" t="s">
        <v>3403</v>
      </c>
      <c r="AC2622" s="195"/>
      <c r="AF2622" s="207"/>
    </row>
    <row r="2623" spans="1:32" s="160" customFormat="1" ht="12" x14ac:dyDescent="0.2">
      <c r="A2623" s="211"/>
      <c r="B2623" s="212"/>
      <c r="C2623" s="168" t="s">
        <v>462</v>
      </c>
      <c r="D2623" s="213"/>
      <c r="E2623" s="213"/>
      <c r="F2623" s="214"/>
      <c r="G2623" s="214"/>
      <c r="H2623" s="214"/>
      <c r="I2623" s="214"/>
      <c r="J2623" s="215"/>
      <c r="K2623" s="214"/>
      <c r="L2623" s="215"/>
      <c r="M2623" s="216"/>
      <c r="N2623" s="217"/>
      <c r="V2623" s="189"/>
      <c r="W2623" s="195"/>
      <c r="X2623" s="195"/>
      <c r="AC2623" s="195"/>
      <c r="AF2623" s="207"/>
    </row>
    <row r="2624" spans="1:32" s="160" customFormat="1" ht="12" x14ac:dyDescent="0.2">
      <c r="A2624" s="196"/>
      <c r="B2624" s="197"/>
      <c r="C2624" s="1037" t="s">
        <v>3404</v>
      </c>
      <c r="D2624" s="1037"/>
      <c r="E2624" s="1037"/>
      <c r="F2624" s="1037"/>
      <c r="G2624" s="1037"/>
      <c r="H2624" s="1037"/>
      <c r="I2624" s="1037"/>
      <c r="J2624" s="1037"/>
      <c r="K2624" s="1037"/>
      <c r="L2624" s="1037"/>
      <c r="M2624" s="1037"/>
      <c r="N2624" s="1046"/>
      <c r="V2624" s="189"/>
      <c r="W2624" s="195"/>
      <c r="X2624" s="195"/>
      <c r="AC2624" s="195"/>
      <c r="AD2624" s="163" t="s">
        <v>3404</v>
      </c>
      <c r="AF2624" s="207"/>
    </row>
    <row r="2625" spans="1:32" s="160" customFormat="1" ht="22.5" x14ac:dyDescent="0.2">
      <c r="A2625" s="198"/>
      <c r="B2625" s="199" t="s">
        <v>568</v>
      </c>
      <c r="C2625" s="1037" t="s">
        <v>569</v>
      </c>
      <c r="D2625" s="1037"/>
      <c r="E2625" s="1037"/>
      <c r="F2625" s="1037"/>
      <c r="G2625" s="1037"/>
      <c r="H2625" s="1037"/>
      <c r="I2625" s="1037"/>
      <c r="J2625" s="1037"/>
      <c r="K2625" s="1037"/>
      <c r="L2625" s="1037"/>
      <c r="M2625" s="1037"/>
      <c r="N2625" s="1046"/>
      <c r="V2625" s="189"/>
      <c r="W2625" s="195"/>
      <c r="X2625" s="195"/>
      <c r="Y2625" s="163" t="s">
        <v>569</v>
      </c>
      <c r="AC2625" s="195"/>
      <c r="AF2625" s="207"/>
    </row>
    <row r="2626" spans="1:32" s="160" customFormat="1" ht="33.75" x14ac:dyDescent="0.2">
      <c r="A2626" s="190" t="s">
        <v>3759</v>
      </c>
      <c r="B2626" s="191" t="s">
        <v>3405</v>
      </c>
      <c r="C2626" s="1039" t="s">
        <v>3406</v>
      </c>
      <c r="D2626" s="1039"/>
      <c r="E2626" s="1039"/>
      <c r="F2626" s="192" t="s">
        <v>1017</v>
      </c>
      <c r="G2626" s="192"/>
      <c r="H2626" s="192"/>
      <c r="I2626" s="192" t="s">
        <v>434</v>
      </c>
      <c r="J2626" s="193">
        <v>867.25</v>
      </c>
      <c r="K2626" s="192" t="s">
        <v>566</v>
      </c>
      <c r="L2626" s="193">
        <v>188.59</v>
      </c>
      <c r="M2626" s="192" t="s">
        <v>567</v>
      </c>
      <c r="N2626" s="194">
        <v>1769</v>
      </c>
      <c r="V2626" s="189"/>
      <c r="W2626" s="195"/>
      <c r="X2626" s="195" t="s">
        <v>3406</v>
      </c>
      <c r="AC2626" s="195"/>
      <c r="AF2626" s="207"/>
    </row>
    <row r="2627" spans="1:32" s="160" customFormat="1" ht="12" x14ac:dyDescent="0.2">
      <c r="A2627" s="211"/>
      <c r="B2627" s="212"/>
      <c r="C2627" s="168" t="s">
        <v>462</v>
      </c>
      <c r="D2627" s="213"/>
      <c r="E2627" s="213"/>
      <c r="F2627" s="214"/>
      <c r="G2627" s="214"/>
      <c r="H2627" s="214"/>
      <c r="I2627" s="214"/>
      <c r="J2627" s="215"/>
      <c r="K2627" s="214"/>
      <c r="L2627" s="215"/>
      <c r="M2627" s="216"/>
      <c r="N2627" s="217"/>
      <c r="V2627" s="189"/>
      <c r="W2627" s="195"/>
      <c r="X2627" s="195"/>
      <c r="AC2627" s="195"/>
      <c r="AF2627" s="207"/>
    </row>
    <row r="2628" spans="1:32" s="160" customFormat="1" ht="12" x14ac:dyDescent="0.2">
      <c r="A2628" s="196"/>
      <c r="B2628" s="197"/>
      <c r="C2628" s="1037" t="s">
        <v>3407</v>
      </c>
      <c r="D2628" s="1037"/>
      <c r="E2628" s="1037"/>
      <c r="F2628" s="1037"/>
      <c r="G2628" s="1037"/>
      <c r="H2628" s="1037"/>
      <c r="I2628" s="1037"/>
      <c r="J2628" s="1037"/>
      <c r="K2628" s="1037"/>
      <c r="L2628" s="1037"/>
      <c r="M2628" s="1037"/>
      <c r="N2628" s="1046"/>
      <c r="V2628" s="189"/>
      <c r="W2628" s="195"/>
      <c r="X2628" s="195"/>
      <c r="AC2628" s="195"/>
      <c r="AD2628" s="163" t="s">
        <v>3407</v>
      </c>
      <c r="AF2628" s="207"/>
    </row>
    <row r="2629" spans="1:32" s="160" customFormat="1" ht="22.5" x14ac:dyDescent="0.2">
      <c r="A2629" s="198"/>
      <c r="B2629" s="199" t="s">
        <v>568</v>
      </c>
      <c r="C2629" s="1037" t="s">
        <v>569</v>
      </c>
      <c r="D2629" s="1037"/>
      <c r="E2629" s="1037"/>
      <c r="F2629" s="1037"/>
      <c r="G2629" s="1037"/>
      <c r="H2629" s="1037"/>
      <c r="I2629" s="1037"/>
      <c r="J2629" s="1037"/>
      <c r="K2629" s="1037"/>
      <c r="L2629" s="1037"/>
      <c r="M2629" s="1037"/>
      <c r="N2629" s="1046"/>
      <c r="V2629" s="189"/>
      <c r="W2629" s="195"/>
      <c r="X2629" s="195"/>
      <c r="Y2629" s="163" t="s">
        <v>569</v>
      </c>
      <c r="AC2629" s="195"/>
      <c r="AF2629" s="207"/>
    </row>
    <row r="2630" spans="1:32" s="160" customFormat="1" ht="33.75" x14ac:dyDescent="0.2">
      <c r="A2630" s="190" t="s">
        <v>3760</v>
      </c>
      <c r="B2630" s="191" t="s">
        <v>2643</v>
      </c>
      <c r="C2630" s="1039" t="s">
        <v>3408</v>
      </c>
      <c r="D2630" s="1039"/>
      <c r="E2630" s="1039"/>
      <c r="F2630" s="192" t="s">
        <v>1017</v>
      </c>
      <c r="G2630" s="192"/>
      <c r="H2630" s="192"/>
      <c r="I2630" s="192" t="s">
        <v>423</v>
      </c>
      <c r="J2630" s="193"/>
      <c r="K2630" s="192"/>
      <c r="L2630" s="193"/>
      <c r="M2630" s="192"/>
      <c r="N2630" s="194"/>
      <c r="V2630" s="189"/>
      <c r="W2630" s="195"/>
      <c r="X2630" s="195" t="s">
        <v>3408</v>
      </c>
      <c r="AC2630" s="195"/>
      <c r="AF2630" s="207"/>
    </row>
    <row r="2631" spans="1:32" s="160" customFormat="1" ht="33.75" x14ac:dyDescent="0.2">
      <c r="A2631" s="198"/>
      <c r="B2631" s="199" t="s">
        <v>430</v>
      </c>
      <c r="C2631" s="1037" t="s">
        <v>431</v>
      </c>
      <c r="D2631" s="1037"/>
      <c r="E2631" s="1037"/>
      <c r="F2631" s="1037"/>
      <c r="G2631" s="1037"/>
      <c r="H2631" s="1037"/>
      <c r="I2631" s="1037"/>
      <c r="J2631" s="1037"/>
      <c r="K2631" s="1037"/>
      <c r="L2631" s="1037"/>
      <c r="M2631" s="1037"/>
      <c r="N2631" s="1046"/>
      <c r="V2631" s="189"/>
      <c r="W2631" s="195"/>
      <c r="X2631" s="195"/>
      <c r="Y2631" s="163" t="s">
        <v>431</v>
      </c>
      <c r="AC2631" s="195"/>
      <c r="AF2631" s="207"/>
    </row>
    <row r="2632" spans="1:32" s="160" customFormat="1" ht="12" x14ac:dyDescent="0.2">
      <c r="A2632" s="198"/>
      <c r="B2632" s="199" t="s">
        <v>3134</v>
      </c>
      <c r="C2632" s="1037" t="s">
        <v>3135</v>
      </c>
      <c r="D2632" s="1037"/>
      <c r="E2632" s="1037"/>
      <c r="F2632" s="1037"/>
      <c r="G2632" s="1037"/>
      <c r="H2632" s="1037"/>
      <c r="I2632" s="1037"/>
      <c r="J2632" s="1037"/>
      <c r="K2632" s="1037"/>
      <c r="L2632" s="1037"/>
      <c r="M2632" s="1037"/>
      <c r="N2632" s="1046"/>
      <c r="V2632" s="189"/>
      <c r="W2632" s="195"/>
      <c r="X2632" s="195"/>
      <c r="Y2632" s="163" t="s">
        <v>3135</v>
      </c>
      <c r="AC2632" s="195"/>
      <c r="AF2632" s="207"/>
    </row>
    <row r="2633" spans="1:32" s="160" customFormat="1" ht="12" x14ac:dyDescent="0.2">
      <c r="A2633" s="200"/>
      <c r="B2633" s="199" t="s">
        <v>423</v>
      </c>
      <c r="C2633" s="1037" t="s">
        <v>432</v>
      </c>
      <c r="D2633" s="1037"/>
      <c r="E2633" s="1037"/>
      <c r="F2633" s="201"/>
      <c r="G2633" s="201"/>
      <c r="H2633" s="201"/>
      <c r="I2633" s="201"/>
      <c r="J2633" s="202">
        <v>9.1300000000000008</v>
      </c>
      <c r="K2633" s="201" t="s">
        <v>3136</v>
      </c>
      <c r="L2633" s="202">
        <v>11.98</v>
      </c>
      <c r="M2633" s="201"/>
      <c r="N2633" s="203"/>
      <c r="V2633" s="189"/>
      <c r="W2633" s="195"/>
      <c r="X2633" s="195"/>
      <c r="Z2633" s="163" t="s">
        <v>432</v>
      </c>
      <c r="AC2633" s="195"/>
      <c r="AF2633" s="207"/>
    </row>
    <row r="2634" spans="1:32" s="160" customFormat="1" ht="12" x14ac:dyDescent="0.2">
      <c r="A2634" s="200"/>
      <c r="B2634" s="199" t="s">
        <v>434</v>
      </c>
      <c r="C2634" s="1037" t="s">
        <v>435</v>
      </c>
      <c r="D2634" s="1037"/>
      <c r="E2634" s="1037"/>
      <c r="F2634" s="201"/>
      <c r="G2634" s="201"/>
      <c r="H2634" s="201"/>
      <c r="I2634" s="201"/>
      <c r="J2634" s="202">
        <v>1.47</v>
      </c>
      <c r="K2634" s="201" t="s">
        <v>3136</v>
      </c>
      <c r="L2634" s="202">
        <v>1.93</v>
      </c>
      <c r="M2634" s="201"/>
      <c r="N2634" s="203"/>
      <c r="V2634" s="189"/>
      <c r="W2634" s="195"/>
      <c r="X2634" s="195"/>
      <c r="Z2634" s="163" t="s">
        <v>435</v>
      </c>
      <c r="AC2634" s="195"/>
      <c r="AF2634" s="207"/>
    </row>
    <row r="2635" spans="1:32" s="160" customFormat="1" ht="12" x14ac:dyDescent="0.2">
      <c r="A2635" s="200"/>
      <c r="B2635" s="199" t="s">
        <v>437</v>
      </c>
      <c r="C2635" s="1037" t="s">
        <v>438</v>
      </c>
      <c r="D2635" s="1037"/>
      <c r="E2635" s="1037"/>
      <c r="F2635" s="201"/>
      <c r="G2635" s="201"/>
      <c r="H2635" s="201"/>
      <c r="I2635" s="201"/>
      <c r="J2635" s="202">
        <v>0.12</v>
      </c>
      <c r="K2635" s="201" t="s">
        <v>3136</v>
      </c>
      <c r="L2635" s="202">
        <v>0.16</v>
      </c>
      <c r="M2635" s="201"/>
      <c r="N2635" s="203"/>
      <c r="V2635" s="189"/>
      <c r="W2635" s="195"/>
      <c r="X2635" s="195"/>
      <c r="Z2635" s="163" t="s">
        <v>438</v>
      </c>
      <c r="AC2635" s="195"/>
      <c r="AF2635" s="207"/>
    </row>
    <row r="2636" spans="1:32" s="160" customFormat="1" ht="12" x14ac:dyDescent="0.2">
      <c r="A2636" s="200"/>
      <c r="B2636" s="199" t="s">
        <v>439</v>
      </c>
      <c r="C2636" s="1037" t="s">
        <v>440</v>
      </c>
      <c r="D2636" s="1037"/>
      <c r="E2636" s="1037"/>
      <c r="F2636" s="201"/>
      <c r="G2636" s="201"/>
      <c r="H2636" s="201"/>
      <c r="I2636" s="201"/>
      <c r="J2636" s="202">
        <v>7.49</v>
      </c>
      <c r="K2636" s="201"/>
      <c r="L2636" s="202">
        <v>7.49</v>
      </c>
      <c r="M2636" s="201"/>
      <c r="N2636" s="203"/>
      <c r="V2636" s="189"/>
      <c r="W2636" s="195"/>
      <c r="X2636" s="195"/>
      <c r="Z2636" s="163" t="s">
        <v>440</v>
      </c>
      <c r="AC2636" s="195"/>
      <c r="AF2636" s="207"/>
    </row>
    <row r="2637" spans="1:32" s="160" customFormat="1" ht="12" x14ac:dyDescent="0.2">
      <c r="A2637" s="196"/>
      <c r="B2637" s="204" t="s">
        <v>2645</v>
      </c>
      <c r="C2637" s="1048" t="s">
        <v>2646</v>
      </c>
      <c r="D2637" s="1048"/>
      <c r="E2637" s="1048"/>
      <c r="F2637" s="205" t="s">
        <v>1017</v>
      </c>
      <c r="G2637" s="205" t="s">
        <v>423</v>
      </c>
      <c r="H2637" s="205"/>
      <c r="I2637" s="205" t="s">
        <v>423</v>
      </c>
      <c r="J2637" s="199"/>
      <c r="K2637" s="201"/>
      <c r="L2637" s="202"/>
      <c r="M2637" s="201"/>
      <c r="N2637" s="206"/>
      <c r="V2637" s="189"/>
      <c r="W2637" s="195"/>
      <c r="X2637" s="195"/>
      <c r="AC2637" s="195"/>
      <c r="AF2637" s="207" t="s">
        <v>2646</v>
      </c>
    </row>
    <row r="2638" spans="1:32" s="160" customFormat="1" ht="12" x14ac:dyDescent="0.2">
      <c r="A2638" s="200"/>
      <c r="B2638" s="199"/>
      <c r="C2638" s="1037" t="s">
        <v>443</v>
      </c>
      <c r="D2638" s="1037"/>
      <c r="E2638" s="1037"/>
      <c r="F2638" s="201" t="s">
        <v>444</v>
      </c>
      <c r="G2638" s="201" t="s">
        <v>2647</v>
      </c>
      <c r="H2638" s="201" t="s">
        <v>3136</v>
      </c>
      <c r="I2638" s="201" t="s">
        <v>3450</v>
      </c>
      <c r="J2638" s="202"/>
      <c r="K2638" s="201"/>
      <c r="L2638" s="202"/>
      <c r="M2638" s="201"/>
      <c r="N2638" s="203"/>
      <c r="V2638" s="189"/>
      <c r="W2638" s="195"/>
      <c r="X2638" s="195"/>
      <c r="AA2638" s="163" t="s">
        <v>443</v>
      </c>
      <c r="AC2638" s="195"/>
      <c r="AF2638" s="207"/>
    </row>
    <row r="2639" spans="1:32" s="160" customFormat="1" ht="12" x14ac:dyDescent="0.2">
      <c r="A2639" s="200"/>
      <c r="B2639" s="199"/>
      <c r="C2639" s="1037" t="s">
        <v>447</v>
      </c>
      <c r="D2639" s="1037"/>
      <c r="E2639" s="1037"/>
      <c r="F2639" s="201" t="s">
        <v>444</v>
      </c>
      <c r="G2639" s="201" t="s">
        <v>2649</v>
      </c>
      <c r="H2639" s="201" t="s">
        <v>3136</v>
      </c>
      <c r="I2639" s="201" t="s">
        <v>3297</v>
      </c>
      <c r="J2639" s="202"/>
      <c r="K2639" s="201"/>
      <c r="L2639" s="202"/>
      <c r="M2639" s="201"/>
      <c r="N2639" s="203"/>
      <c r="V2639" s="189"/>
      <c r="W2639" s="195"/>
      <c r="X2639" s="195"/>
      <c r="AA2639" s="163" t="s">
        <v>447</v>
      </c>
      <c r="AC2639" s="195"/>
      <c r="AF2639" s="207"/>
    </row>
    <row r="2640" spans="1:32" s="160" customFormat="1" ht="12" x14ac:dyDescent="0.2">
      <c r="A2640" s="200"/>
      <c r="B2640" s="199"/>
      <c r="C2640" s="1047" t="s">
        <v>450</v>
      </c>
      <c r="D2640" s="1047"/>
      <c r="E2640" s="1047"/>
      <c r="F2640" s="208"/>
      <c r="G2640" s="208"/>
      <c r="H2640" s="208"/>
      <c r="I2640" s="208"/>
      <c r="J2640" s="209">
        <v>18.09</v>
      </c>
      <c r="K2640" s="208"/>
      <c r="L2640" s="209">
        <v>21.4</v>
      </c>
      <c r="M2640" s="208"/>
      <c r="N2640" s="210"/>
      <c r="V2640" s="189"/>
      <c r="W2640" s="195"/>
      <c r="X2640" s="195"/>
      <c r="AB2640" s="163" t="s">
        <v>450</v>
      </c>
      <c r="AC2640" s="195"/>
      <c r="AF2640" s="207"/>
    </row>
    <row r="2641" spans="1:32" s="160" customFormat="1" ht="12" x14ac:dyDescent="0.2">
      <c r="A2641" s="200"/>
      <c r="B2641" s="199"/>
      <c r="C2641" s="1037" t="s">
        <v>451</v>
      </c>
      <c r="D2641" s="1037"/>
      <c r="E2641" s="1037"/>
      <c r="F2641" s="201"/>
      <c r="G2641" s="201"/>
      <c r="H2641" s="201"/>
      <c r="I2641" s="201"/>
      <c r="J2641" s="202"/>
      <c r="K2641" s="201"/>
      <c r="L2641" s="202">
        <v>12.14</v>
      </c>
      <c r="M2641" s="201"/>
      <c r="N2641" s="203"/>
      <c r="V2641" s="189"/>
      <c r="W2641" s="195"/>
      <c r="X2641" s="195"/>
      <c r="AA2641" s="163" t="s">
        <v>451</v>
      </c>
      <c r="AC2641" s="195"/>
      <c r="AF2641" s="207"/>
    </row>
    <row r="2642" spans="1:32" s="160" customFormat="1" ht="45" x14ac:dyDescent="0.2">
      <c r="A2642" s="200"/>
      <c r="B2642" s="199" t="s">
        <v>2540</v>
      </c>
      <c r="C2642" s="1037" t="s">
        <v>2541</v>
      </c>
      <c r="D2642" s="1037"/>
      <c r="E2642" s="1037"/>
      <c r="F2642" s="201" t="s">
        <v>454</v>
      </c>
      <c r="G2642" s="201" t="s">
        <v>1241</v>
      </c>
      <c r="H2642" s="201"/>
      <c r="I2642" s="201" t="s">
        <v>1241</v>
      </c>
      <c r="J2642" s="202"/>
      <c r="K2642" s="201"/>
      <c r="L2642" s="202">
        <v>14.69</v>
      </c>
      <c r="M2642" s="201"/>
      <c r="N2642" s="203"/>
      <c r="V2642" s="189"/>
      <c r="W2642" s="195"/>
      <c r="X2642" s="195"/>
      <c r="AA2642" s="163" t="s">
        <v>2541</v>
      </c>
      <c r="AC2642" s="195"/>
      <c r="AF2642" s="207"/>
    </row>
    <row r="2643" spans="1:32" s="160" customFormat="1" ht="45" x14ac:dyDescent="0.2">
      <c r="A2643" s="200"/>
      <c r="B2643" s="199" t="s">
        <v>2542</v>
      </c>
      <c r="C2643" s="1037" t="s">
        <v>2543</v>
      </c>
      <c r="D2643" s="1037"/>
      <c r="E2643" s="1037"/>
      <c r="F2643" s="201" t="s">
        <v>454</v>
      </c>
      <c r="G2643" s="201" t="s">
        <v>974</v>
      </c>
      <c r="H2643" s="201"/>
      <c r="I2643" s="201" t="s">
        <v>974</v>
      </c>
      <c r="J2643" s="202"/>
      <c r="K2643" s="201"/>
      <c r="L2643" s="202">
        <v>8.74</v>
      </c>
      <c r="M2643" s="201"/>
      <c r="N2643" s="203"/>
      <c r="V2643" s="189"/>
      <c r="W2643" s="195"/>
      <c r="X2643" s="195"/>
      <c r="AA2643" s="163" t="s">
        <v>2543</v>
      </c>
      <c r="AC2643" s="195"/>
      <c r="AF2643" s="207"/>
    </row>
    <row r="2644" spans="1:32" s="160" customFormat="1" ht="12" x14ac:dyDescent="0.2">
      <c r="A2644" s="211"/>
      <c r="B2644" s="212"/>
      <c r="C2644" s="1039" t="s">
        <v>459</v>
      </c>
      <c r="D2644" s="1039"/>
      <c r="E2644" s="1039"/>
      <c r="F2644" s="192"/>
      <c r="G2644" s="192"/>
      <c r="H2644" s="192"/>
      <c r="I2644" s="192"/>
      <c r="J2644" s="193"/>
      <c r="K2644" s="192"/>
      <c r="L2644" s="193">
        <v>44.83</v>
      </c>
      <c r="M2644" s="208"/>
      <c r="N2644" s="194"/>
      <c r="V2644" s="189"/>
      <c r="W2644" s="195"/>
      <c r="X2644" s="195"/>
      <c r="AC2644" s="195" t="s">
        <v>459</v>
      </c>
      <c r="AF2644" s="207"/>
    </row>
    <row r="2645" spans="1:32" s="160" customFormat="1" ht="33.75" x14ac:dyDescent="0.2">
      <c r="A2645" s="190" t="s">
        <v>3761</v>
      </c>
      <c r="B2645" s="191" t="s">
        <v>3410</v>
      </c>
      <c r="C2645" s="1039" t="s">
        <v>3411</v>
      </c>
      <c r="D2645" s="1039"/>
      <c r="E2645" s="1039"/>
      <c r="F2645" s="192" t="s">
        <v>1017</v>
      </c>
      <c r="G2645" s="192"/>
      <c r="H2645" s="192"/>
      <c r="I2645" s="192" t="s">
        <v>423</v>
      </c>
      <c r="J2645" s="193">
        <v>1497.75</v>
      </c>
      <c r="K2645" s="192" t="s">
        <v>566</v>
      </c>
      <c r="L2645" s="193">
        <v>162.9</v>
      </c>
      <c r="M2645" s="192" t="s">
        <v>567</v>
      </c>
      <c r="N2645" s="194">
        <v>1528</v>
      </c>
      <c r="V2645" s="189"/>
      <c r="W2645" s="195"/>
      <c r="X2645" s="195" t="s">
        <v>3411</v>
      </c>
      <c r="AC2645" s="195"/>
      <c r="AF2645" s="207"/>
    </row>
    <row r="2646" spans="1:32" s="160" customFormat="1" ht="12" x14ac:dyDescent="0.2">
      <c r="A2646" s="211"/>
      <c r="B2646" s="212"/>
      <c r="C2646" s="168" t="s">
        <v>462</v>
      </c>
      <c r="D2646" s="213"/>
      <c r="E2646" s="213"/>
      <c r="F2646" s="214"/>
      <c r="G2646" s="214"/>
      <c r="H2646" s="214"/>
      <c r="I2646" s="214"/>
      <c r="J2646" s="215"/>
      <c r="K2646" s="214"/>
      <c r="L2646" s="215"/>
      <c r="M2646" s="216"/>
      <c r="N2646" s="217"/>
      <c r="V2646" s="189"/>
      <c r="W2646" s="195"/>
      <c r="X2646" s="195"/>
      <c r="AC2646" s="195"/>
      <c r="AF2646" s="207"/>
    </row>
    <row r="2647" spans="1:32" s="160" customFormat="1" ht="12" x14ac:dyDescent="0.2">
      <c r="A2647" s="196"/>
      <c r="B2647" s="197"/>
      <c r="C2647" s="1037" t="s">
        <v>3412</v>
      </c>
      <c r="D2647" s="1037"/>
      <c r="E2647" s="1037"/>
      <c r="F2647" s="1037"/>
      <c r="G2647" s="1037"/>
      <c r="H2647" s="1037"/>
      <c r="I2647" s="1037"/>
      <c r="J2647" s="1037"/>
      <c r="K2647" s="1037"/>
      <c r="L2647" s="1037"/>
      <c r="M2647" s="1037"/>
      <c r="N2647" s="1046"/>
      <c r="V2647" s="189"/>
      <c r="W2647" s="195"/>
      <c r="X2647" s="195"/>
      <c r="AC2647" s="195"/>
      <c r="AD2647" s="163" t="s">
        <v>3412</v>
      </c>
      <c r="AF2647" s="207"/>
    </row>
    <row r="2648" spans="1:32" s="160" customFormat="1" ht="22.5" x14ac:dyDescent="0.2">
      <c r="A2648" s="198"/>
      <c r="B2648" s="199" t="s">
        <v>568</v>
      </c>
      <c r="C2648" s="1037" t="s">
        <v>569</v>
      </c>
      <c r="D2648" s="1037"/>
      <c r="E2648" s="1037"/>
      <c r="F2648" s="1037"/>
      <c r="G2648" s="1037"/>
      <c r="H2648" s="1037"/>
      <c r="I2648" s="1037"/>
      <c r="J2648" s="1037"/>
      <c r="K2648" s="1037"/>
      <c r="L2648" s="1037"/>
      <c r="M2648" s="1037"/>
      <c r="N2648" s="1046"/>
      <c r="V2648" s="189"/>
      <c r="W2648" s="195"/>
      <c r="X2648" s="195"/>
      <c r="Y2648" s="163" t="s">
        <v>569</v>
      </c>
      <c r="AC2648" s="195"/>
      <c r="AF2648" s="207"/>
    </row>
    <row r="2649" spans="1:32" s="160" customFormat="1" ht="45" x14ac:dyDescent="0.2">
      <c r="A2649" s="190" t="s">
        <v>3762</v>
      </c>
      <c r="B2649" s="191" t="s">
        <v>3143</v>
      </c>
      <c r="C2649" s="1039" t="s">
        <v>3144</v>
      </c>
      <c r="D2649" s="1039"/>
      <c r="E2649" s="1039"/>
      <c r="F2649" s="192" t="s">
        <v>1017</v>
      </c>
      <c r="G2649" s="192"/>
      <c r="H2649" s="192"/>
      <c r="I2649" s="192" t="s">
        <v>423</v>
      </c>
      <c r="J2649" s="193"/>
      <c r="K2649" s="192"/>
      <c r="L2649" s="193"/>
      <c r="M2649" s="192"/>
      <c r="N2649" s="194"/>
      <c r="V2649" s="189"/>
      <c r="W2649" s="195"/>
      <c r="X2649" s="195" t="s">
        <v>3144</v>
      </c>
      <c r="AC2649" s="195"/>
      <c r="AF2649" s="207"/>
    </row>
    <row r="2650" spans="1:32" s="160" customFormat="1" ht="33.75" x14ac:dyDescent="0.2">
      <c r="A2650" s="198"/>
      <c r="B2650" s="199" t="s">
        <v>430</v>
      </c>
      <c r="C2650" s="1037" t="s">
        <v>431</v>
      </c>
      <c r="D2650" s="1037"/>
      <c r="E2650" s="1037"/>
      <c r="F2650" s="1037"/>
      <c r="G2650" s="1037"/>
      <c r="H2650" s="1037"/>
      <c r="I2650" s="1037"/>
      <c r="J2650" s="1037"/>
      <c r="K2650" s="1037"/>
      <c r="L2650" s="1037"/>
      <c r="M2650" s="1037"/>
      <c r="N2650" s="1046"/>
      <c r="V2650" s="189"/>
      <c r="W2650" s="195"/>
      <c r="X2650" s="195"/>
      <c r="Y2650" s="163" t="s">
        <v>431</v>
      </c>
      <c r="AC2650" s="195"/>
      <c r="AF2650" s="207"/>
    </row>
    <row r="2651" spans="1:32" s="160" customFormat="1" ht="12" x14ac:dyDescent="0.2">
      <c r="A2651" s="200"/>
      <c r="B2651" s="199" t="s">
        <v>423</v>
      </c>
      <c r="C2651" s="1037" t="s">
        <v>432</v>
      </c>
      <c r="D2651" s="1037"/>
      <c r="E2651" s="1037"/>
      <c r="F2651" s="201"/>
      <c r="G2651" s="201"/>
      <c r="H2651" s="201"/>
      <c r="I2651" s="201"/>
      <c r="J2651" s="202">
        <v>20.440000000000001</v>
      </c>
      <c r="K2651" s="201" t="s">
        <v>436</v>
      </c>
      <c r="L2651" s="202">
        <v>25.55</v>
      </c>
      <c r="M2651" s="201"/>
      <c r="N2651" s="203"/>
      <c r="V2651" s="189"/>
      <c r="W2651" s="195"/>
      <c r="X2651" s="195"/>
      <c r="Z2651" s="163" t="s">
        <v>432</v>
      </c>
      <c r="AC2651" s="195"/>
      <c r="AF2651" s="207"/>
    </row>
    <row r="2652" spans="1:32" s="160" customFormat="1" ht="12" x14ac:dyDescent="0.2">
      <c r="A2652" s="200"/>
      <c r="B2652" s="199" t="s">
        <v>434</v>
      </c>
      <c r="C2652" s="1037" t="s">
        <v>435</v>
      </c>
      <c r="D2652" s="1037"/>
      <c r="E2652" s="1037"/>
      <c r="F2652" s="201"/>
      <c r="G2652" s="201"/>
      <c r="H2652" s="201"/>
      <c r="I2652" s="201"/>
      <c r="J2652" s="202">
        <v>33.47</v>
      </c>
      <c r="K2652" s="201" t="s">
        <v>436</v>
      </c>
      <c r="L2652" s="202">
        <v>41.84</v>
      </c>
      <c r="M2652" s="201"/>
      <c r="N2652" s="203"/>
      <c r="V2652" s="189"/>
      <c r="W2652" s="195"/>
      <c r="X2652" s="195"/>
      <c r="Z2652" s="163" t="s">
        <v>435</v>
      </c>
      <c r="AC2652" s="195"/>
      <c r="AF2652" s="207"/>
    </row>
    <row r="2653" spans="1:32" s="160" customFormat="1" ht="12" x14ac:dyDescent="0.2">
      <c r="A2653" s="200"/>
      <c r="B2653" s="199" t="s">
        <v>437</v>
      </c>
      <c r="C2653" s="1037" t="s">
        <v>438</v>
      </c>
      <c r="D2653" s="1037"/>
      <c r="E2653" s="1037"/>
      <c r="F2653" s="201"/>
      <c r="G2653" s="201"/>
      <c r="H2653" s="201"/>
      <c r="I2653" s="201"/>
      <c r="J2653" s="202">
        <v>3.42</v>
      </c>
      <c r="K2653" s="201" t="s">
        <v>436</v>
      </c>
      <c r="L2653" s="202">
        <v>4.28</v>
      </c>
      <c r="M2653" s="201"/>
      <c r="N2653" s="203"/>
      <c r="V2653" s="189"/>
      <c r="W2653" s="195"/>
      <c r="X2653" s="195"/>
      <c r="Z2653" s="163" t="s">
        <v>438</v>
      </c>
      <c r="AC2653" s="195"/>
      <c r="AF2653" s="207"/>
    </row>
    <row r="2654" spans="1:32" s="160" customFormat="1" ht="12" x14ac:dyDescent="0.2">
      <c r="A2654" s="200"/>
      <c r="B2654" s="199" t="s">
        <v>439</v>
      </c>
      <c r="C2654" s="1037" t="s">
        <v>440</v>
      </c>
      <c r="D2654" s="1037"/>
      <c r="E2654" s="1037"/>
      <c r="F2654" s="201"/>
      <c r="G2654" s="201"/>
      <c r="H2654" s="201"/>
      <c r="I2654" s="201"/>
      <c r="J2654" s="202">
        <v>2.94</v>
      </c>
      <c r="K2654" s="201"/>
      <c r="L2654" s="202">
        <v>2.94</v>
      </c>
      <c r="M2654" s="201"/>
      <c r="N2654" s="203"/>
      <c r="V2654" s="189"/>
      <c r="W2654" s="195"/>
      <c r="X2654" s="195"/>
      <c r="Z2654" s="163" t="s">
        <v>440</v>
      </c>
      <c r="AC2654" s="195"/>
      <c r="AF2654" s="207"/>
    </row>
    <row r="2655" spans="1:32" s="160" customFormat="1" ht="12" x14ac:dyDescent="0.2">
      <c r="A2655" s="200"/>
      <c r="B2655" s="199"/>
      <c r="C2655" s="1037" t="s">
        <v>443</v>
      </c>
      <c r="D2655" s="1037"/>
      <c r="E2655" s="1037"/>
      <c r="F2655" s="201" t="s">
        <v>444</v>
      </c>
      <c r="G2655" s="201" t="s">
        <v>3145</v>
      </c>
      <c r="H2655" s="201" t="s">
        <v>436</v>
      </c>
      <c r="I2655" s="201" t="s">
        <v>2648</v>
      </c>
      <c r="J2655" s="202"/>
      <c r="K2655" s="201"/>
      <c r="L2655" s="202"/>
      <c r="M2655" s="201"/>
      <c r="N2655" s="203"/>
      <c r="V2655" s="189"/>
      <c r="W2655" s="195"/>
      <c r="X2655" s="195"/>
      <c r="AA2655" s="163" t="s">
        <v>443</v>
      </c>
      <c r="AC2655" s="195"/>
      <c r="AF2655" s="207"/>
    </row>
    <row r="2656" spans="1:32" s="160" customFormat="1" ht="12" x14ac:dyDescent="0.2">
      <c r="A2656" s="200"/>
      <c r="B2656" s="199"/>
      <c r="C2656" s="1037" t="s">
        <v>447</v>
      </c>
      <c r="D2656" s="1037"/>
      <c r="E2656" s="1037"/>
      <c r="F2656" s="201" t="s">
        <v>444</v>
      </c>
      <c r="G2656" s="201" t="s">
        <v>2762</v>
      </c>
      <c r="H2656" s="201" t="s">
        <v>436</v>
      </c>
      <c r="I2656" s="201" t="s">
        <v>3146</v>
      </c>
      <c r="J2656" s="202"/>
      <c r="K2656" s="201"/>
      <c r="L2656" s="202"/>
      <c r="M2656" s="201"/>
      <c r="N2656" s="203"/>
      <c r="V2656" s="189"/>
      <c r="W2656" s="195"/>
      <c r="X2656" s="195"/>
      <c r="AA2656" s="163" t="s">
        <v>447</v>
      </c>
      <c r="AC2656" s="195"/>
      <c r="AF2656" s="207"/>
    </row>
    <row r="2657" spans="1:32" s="160" customFormat="1" ht="12" x14ac:dyDescent="0.2">
      <c r="A2657" s="200"/>
      <c r="B2657" s="199"/>
      <c r="C2657" s="1047" t="s">
        <v>450</v>
      </c>
      <c r="D2657" s="1047"/>
      <c r="E2657" s="1047"/>
      <c r="F2657" s="208"/>
      <c r="G2657" s="208"/>
      <c r="H2657" s="208"/>
      <c r="I2657" s="208"/>
      <c r="J2657" s="209">
        <v>56.85</v>
      </c>
      <c r="K2657" s="208"/>
      <c r="L2657" s="209">
        <v>70.33</v>
      </c>
      <c r="M2657" s="208"/>
      <c r="N2657" s="210"/>
      <c r="V2657" s="189"/>
      <c r="W2657" s="195"/>
      <c r="X2657" s="195"/>
      <c r="AB2657" s="163" t="s">
        <v>450</v>
      </c>
      <c r="AC2657" s="195"/>
      <c r="AF2657" s="207"/>
    </row>
    <row r="2658" spans="1:32" s="160" customFormat="1" ht="12" x14ac:dyDescent="0.2">
      <c r="A2658" s="200"/>
      <c r="B2658" s="199"/>
      <c r="C2658" s="1037" t="s">
        <v>451</v>
      </c>
      <c r="D2658" s="1037"/>
      <c r="E2658" s="1037"/>
      <c r="F2658" s="201"/>
      <c r="G2658" s="201"/>
      <c r="H2658" s="201"/>
      <c r="I2658" s="201"/>
      <c r="J2658" s="202"/>
      <c r="K2658" s="201"/>
      <c r="L2658" s="202">
        <v>29.83</v>
      </c>
      <c r="M2658" s="201"/>
      <c r="N2658" s="203"/>
      <c r="V2658" s="189"/>
      <c r="W2658" s="195"/>
      <c r="X2658" s="195"/>
      <c r="AA2658" s="163" t="s">
        <v>451</v>
      </c>
      <c r="AC2658" s="195"/>
      <c r="AF2658" s="207"/>
    </row>
    <row r="2659" spans="1:32" s="160" customFormat="1" ht="22.5" x14ac:dyDescent="0.2">
      <c r="A2659" s="200"/>
      <c r="B2659" s="199" t="s">
        <v>3147</v>
      </c>
      <c r="C2659" s="1037" t="s">
        <v>3148</v>
      </c>
      <c r="D2659" s="1037"/>
      <c r="E2659" s="1037"/>
      <c r="F2659" s="201" t="s">
        <v>454</v>
      </c>
      <c r="G2659" s="201" t="s">
        <v>558</v>
      </c>
      <c r="H2659" s="201"/>
      <c r="I2659" s="201" t="s">
        <v>558</v>
      </c>
      <c r="J2659" s="202"/>
      <c r="K2659" s="201"/>
      <c r="L2659" s="202">
        <v>28.94</v>
      </c>
      <c r="M2659" s="201"/>
      <c r="N2659" s="203"/>
      <c r="V2659" s="189"/>
      <c r="W2659" s="195"/>
      <c r="X2659" s="195"/>
      <c r="AA2659" s="163" t="s">
        <v>3148</v>
      </c>
      <c r="AC2659" s="195"/>
      <c r="AF2659" s="207"/>
    </row>
    <row r="2660" spans="1:32" s="160" customFormat="1" ht="22.5" x14ac:dyDescent="0.2">
      <c r="A2660" s="200"/>
      <c r="B2660" s="199" t="s">
        <v>3149</v>
      </c>
      <c r="C2660" s="1037" t="s">
        <v>3150</v>
      </c>
      <c r="D2660" s="1037"/>
      <c r="E2660" s="1037"/>
      <c r="F2660" s="201" t="s">
        <v>454</v>
      </c>
      <c r="G2660" s="201" t="s">
        <v>544</v>
      </c>
      <c r="H2660" s="201"/>
      <c r="I2660" s="201" t="s">
        <v>544</v>
      </c>
      <c r="J2660" s="202"/>
      <c r="K2660" s="201"/>
      <c r="L2660" s="202">
        <v>15.21</v>
      </c>
      <c r="M2660" s="201"/>
      <c r="N2660" s="203"/>
      <c r="V2660" s="189"/>
      <c r="W2660" s="195"/>
      <c r="X2660" s="195"/>
      <c r="AA2660" s="163" t="s">
        <v>3150</v>
      </c>
      <c r="AC2660" s="195"/>
      <c r="AF2660" s="207"/>
    </row>
    <row r="2661" spans="1:32" s="160" customFormat="1" ht="12" x14ac:dyDescent="0.2">
      <c r="A2661" s="211"/>
      <c r="B2661" s="212"/>
      <c r="C2661" s="1039" t="s">
        <v>459</v>
      </c>
      <c r="D2661" s="1039"/>
      <c r="E2661" s="1039"/>
      <c r="F2661" s="192"/>
      <c r="G2661" s="192"/>
      <c r="H2661" s="192"/>
      <c r="I2661" s="192"/>
      <c r="J2661" s="193"/>
      <c r="K2661" s="192"/>
      <c r="L2661" s="193">
        <v>114.48</v>
      </c>
      <c r="M2661" s="208"/>
      <c r="N2661" s="194"/>
      <c r="V2661" s="189"/>
      <c r="W2661" s="195"/>
      <c r="X2661" s="195"/>
      <c r="AC2661" s="195" t="s">
        <v>459</v>
      </c>
      <c r="AF2661" s="207"/>
    </row>
    <row r="2662" spans="1:32" s="160" customFormat="1" ht="56.25" x14ac:dyDescent="0.2">
      <c r="A2662" s="190" t="s">
        <v>3763</v>
      </c>
      <c r="B2662" s="191" t="s">
        <v>3764</v>
      </c>
      <c r="C2662" s="1039" t="s">
        <v>3765</v>
      </c>
      <c r="D2662" s="1039"/>
      <c r="E2662" s="1039"/>
      <c r="F2662" s="192" t="s">
        <v>1017</v>
      </c>
      <c r="G2662" s="192"/>
      <c r="H2662" s="192"/>
      <c r="I2662" s="192" t="s">
        <v>423</v>
      </c>
      <c r="J2662" s="193">
        <v>121824</v>
      </c>
      <c r="K2662" s="192" t="s">
        <v>1361</v>
      </c>
      <c r="L2662" s="193">
        <v>24856.05</v>
      </c>
      <c r="M2662" s="192" t="s">
        <v>1362</v>
      </c>
      <c r="N2662" s="194">
        <v>123286</v>
      </c>
      <c r="V2662" s="189"/>
      <c r="W2662" s="195"/>
      <c r="X2662" s="195" t="s">
        <v>3765</v>
      </c>
      <c r="AC2662" s="195"/>
      <c r="AF2662" s="207"/>
    </row>
    <row r="2663" spans="1:32" s="160" customFormat="1" ht="12" x14ac:dyDescent="0.2">
      <c r="A2663" s="211"/>
      <c r="B2663" s="212"/>
      <c r="C2663" s="168" t="s">
        <v>3039</v>
      </c>
      <c r="D2663" s="213"/>
      <c r="E2663" s="213"/>
      <c r="F2663" s="214"/>
      <c r="G2663" s="214"/>
      <c r="H2663" s="214"/>
      <c r="I2663" s="214"/>
      <c r="J2663" s="215"/>
      <c r="K2663" s="214"/>
      <c r="L2663" s="215"/>
      <c r="M2663" s="216"/>
      <c r="N2663" s="217"/>
      <c r="V2663" s="189"/>
      <c r="W2663" s="195"/>
      <c r="X2663" s="195"/>
      <c r="AC2663" s="195"/>
      <c r="AF2663" s="207"/>
    </row>
    <row r="2664" spans="1:32" s="160" customFormat="1" ht="12" x14ac:dyDescent="0.2">
      <c r="A2664" s="196"/>
      <c r="B2664" s="197"/>
      <c r="C2664" s="1037" t="s">
        <v>3457</v>
      </c>
      <c r="D2664" s="1037"/>
      <c r="E2664" s="1037"/>
      <c r="F2664" s="1037"/>
      <c r="G2664" s="1037"/>
      <c r="H2664" s="1037"/>
      <c r="I2664" s="1037"/>
      <c r="J2664" s="1037"/>
      <c r="K2664" s="1037"/>
      <c r="L2664" s="1037"/>
      <c r="M2664" s="1037"/>
      <c r="N2664" s="1046"/>
      <c r="V2664" s="189"/>
      <c r="W2664" s="195"/>
      <c r="X2664" s="195"/>
      <c r="AC2664" s="195"/>
      <c r="AD2664" s="163" t="s">
        <v>3457</v>
      </c>
      <c r="AF2664" s="207"/>
    </row>
    <row r="2665" spans="1:32" s="160" customFormat="1" ht="22.5" x14ac:dyDescent="0.2">
      <c r="A2665" s="198"/>
      <c r="B2665" s="199" t="s">
        <v>1365</v>
      </c>
      <c r="C2665" s="1037" t="s">
        <v>1366</v>
      </c>
      <c r="D2665" s="1037"/>
      <c r="E2665" s="1037"/>
      <c r="F2665" s="1037"/>
      <c r="G2665" s="1037"/>
      <c r="H2665" s="1037"/>
      <c r="I2665" s="1037"/>
      <c r="J2665" s="1037"/>
      <c r="K2665" s="1037"/>
      <c r="L2665" s="1037"/>
      <c r="M2665" s="1037"/>
      <c r="N2665" s="1046"/>
      <c r="V2665" s="189"/>
      <c r="W2665" s="195"/>
      <c r="X2665" s="195"/>
      <c r="Y2665" s="163" t="s">
        <v>1366</v>
      </c>
      <c r="AC2665" s="195"/>
      <c r="AF2665" s="207"/>
    </row>
    <row r="2666" spans="1:32" s="160" customFormat="1" ht="45" x14ac:dyDescent="0.2">
      <c r="A2666" s="190" t="s">
        <v>3766</v>
      </c>
      <c r="B2666" s="191" t="s">
        <v>3239</v>
      </c>
      <c r="C2666" s="1039" t="s">
        <v>3240</v>
      </c>
      <c r="D2666" s="1039"/>
      <c r="E2666" s="1039"/>
      <c r="F2666" s="192" t="s">
        <v>532</v>
      </c>
      <c r="G2666" s="192"/>
      <c r="H2666" s="192"/>
      <c r="I2666" s="192" t="s">
        <v>3767</v>
      </c>
      <c r="J2666" s="193"/>
      <c r="K2666" s="192"/>
      <c r="L2666" s="193"/>
      <c r="M2666" s="192"/>
      <c r="N2666" s="194"/>
      <c r="V2666" s="189"/>
      <c r="W2666" s="195"/>
      <c r="X2666" s="195" t="s">
        <v>3240</v>
      </c>
      <c r="AC2666" s="195"/>
      <c r="AF2666" s="207"/>
    </row>
    <row r="2667" spans="1:32" s="160" customFormat="1" ht="12" x14ac:dyDescent="0.2">
      <c r="A2667" s="196"/>
      <c r="B2667" s="197"/>
      <c r="C2667" s="1037" t="s">
        <v>3768</v>
      </c>
      <c r="D2667" s="1037"/>
      <c r="E2667" s="1037"/>
      <c r="F2667" s="1037"/>
      <c r="G2667" s="1037"/>
      <c r="H2667" s="1037"/>
      <c r="I2667" s="1037"/>
      <c r="J2667" s="1037"/>
      <c r="K2667" s="1037"/>
      <c r="L2667" s="1037"/>
      <c r="M2667" s="1037"/>
      <c r="N2667" s="1046"/>
      <c r="V2667" s="189"/>
      <c r="W2667" s="195"/>
      <c r="X2667" s="195"/>
      <c r="AC2667" s="195"/>
      <c r="AE2667" s="163" t="s">
        <v>3768</v>
      </c>
      <c r="AF2667" s="207"/>
    </row>
    <row r="2668" spans="1:32" s="160" customFormat="1" ht="33.75" x14ac:dyDescent="0.2">
      <c r="A2668" s="198"/>
      <c r="B2668" s="199" t="s">
        <v>430</v>
      </c>
      <c r="C2668" s="1037" t="s">
        <v>431</v>
      </c>
      <c r="D2668" s="1037"/>
      <c r="E2668" s="1037"/>
      <c r="F2668" s="1037"/>
      <c r="G2668" s="1037"/>
      <c r="H2668" s="1037"/>
      <c r="I2668" s="1037"/>
      <c r="J2668" s="1037"/>
      <c r="K2668" s="1037"/>
      <c r="L2668" s="1037"/>
      <c r="M2668" s="1037"/>
      <c r="N2668" s="1046"/>
      <c r="V2668" s="189"/>
      <c r="W2668" s="195"/>
      <c r="X2668" s="195"/>
      <c r="Y2668" s="163" t="s">
        <v>431</v>
      </c>
      <c r="AC2668" s="195"/>
      <c r="AF2668" s="207"/>
    </row>
    <row r="2669" spans="1:32" s="160" customFormat="1" ht="12" x14ac:dyDescent="0.2">
      <c r="A2669" s="198"/>
      <c r="B2669" s="199" t="s">
        <v>3134</v>
      </c>
      <c r="C2669" s="1037" t="s">
        <v>3135</v>
      </c>
      <c r="D2669" s="1037"/>
      <c r="E2669" s="1037"/>
      <c r="F2669" s="1037"/>
      <c r="G2669" s="1037"/>
      <c r="H2669" s="1037"/>
      <c r="I2669" s="1037"/>
      <c r="J2669" s="1037"/>
      <c r="K2669" s="1037"/>
      <c r="L2669" s="1037"/>
      <c r="M2669" s="1037"/>
      <c r="N2669" s="1046"/>
      <c r="V2669" s="189"/>
      <c r="W2669" s="195"/>
      <c r="X2669" s="195"/>
      <c r="Y2669" s="163" t="s">
        <v>3135</v>
      </c>
      <c r="AC2669" s="195"/>
      <c r="AF2669" s="207"/>
    </row>
    <row r="2670" spans="1:32" s="160" customFormat="1" ht="12" x14ac:dyDescent="0.2">
      <c r="A2670" s="200"/>
      <c r="B2670" s="199" t="s">
        <v>423</v>
      </c>
      <c r="C2670" s="1037" t="s">
        <v>432</v>
      </c>
      <c r="D2670" s="1037"/>
      <c r="E2670" s="1037"/>
      <c r="F2670" s="201"/>
      <c r="G2670" s="201"/>
      <c r="H2670" s="201"/>
      <c r="I2670" s="201"/>
      <c r="J2670" s="202">
        <v>1345.96</v>
      </c>
      <c r="K2670" s="201" t="s">
        <v>3136</v>
      </c>
      <c r="L2670" s="202">
        <v>10.95</v>
      </c>
      <c r="M2670" s="201"/>
      <c r="N2670" s="203"/>
      <c r="V2670" s="189"/>
      <c r="W2670" s="195"/>
      <c r="X2670" s="195"/>
      <c r="Z2670" s="163" t="s">
        <v>432</v>
      </c>
      <c r="AC2670" s="195"/>
      <c r="AF2670" s="207"/>
    </row>
    <row r="2671" spans="1:32" s="160" customFormat="1" ht="12" x14ac:dyDescent="0.2">
      <c r="A2671" s="200"/>
      <c r="B2671" s="199" t="s">
        <v>434</v>
      </c>
      <c r="C2671" s="1037" t="s">
        <v>435</v>
      </c>
      <c r="D2671" s="1037"/>
      <c r="E2671" s="1037"/>
      <c r="F2671" s="201"/>
      <c r="G2671" s="201"/>
      <c r="H2671" s="201"/>
      <c r="I2671" s="201"/>
      <c r="J2671" s="202">
        <v>117.43</v>
      </c>
      <c r="K2671" s="201" t="s">
        <v>3136</v>
      </c>
      <c r="L2671" s="202">
        <v>0.96</v>
      </c>
      <c r="M2671" s="201"/>
      <c r="N2671" s="203"/>
      <c r="V2671" s="189"/>
      <c r="W2671" s="195"/>
      <c r="X2671" s="195"/>
      <c r="Z2671" s="163" t="s">
        <v>435</v>
      </c>
      <c r="AC2671" s="195"/>
      <c r="AF2671" s="207"/>
    </row>
    <row r="2672" spans="1:32" s="160" customFormat="1" ht="12" x14ac:dyDescent="0.2">
      <c r="A2672" s="200"/>
      <c r="B2672" s="199" t="s">
        <v>437</v>
      </c>
      <c r="C2672" s="1037" t="s">
        <v>438</v>
      </c>
      <c r="D2672" s="1037"/>
      <c r="E2672" s="1037"/>
      <c r="F2672" s="201"/>
      <c r="G2672" s="201"/>
      <c r="H2672" s="201"/>
      <c r="I2672" s="201"/>
      <c r="J2672" s="202">
        <v>14.83</v>
      </c>
      <c r="K2672" s="201" t="s">
        <v>3136</v>
      </c>
      <c r="L2672" s="202">
        <v>0.12</v>
      </c>
      <c r="M2672" s="201"/>
      <c r="N2672" s="203"/>
      <c r="V2672" s="189"/>
      <c r="W2672" s="195"/>
      <c r="X2672" s="195"/>
      <c r="Z2672" s="163" t="s">
        <v>438</v>
      </c>
      <c r="AC2672" s="195"/>
      <c r="AF2672" s="207"/>
    </row>
    <row r="2673" spans="1:32" s="160" customFormat="1" ht="12" x14ac:dyDescent="0.2">
      <c r="A2673" s="200"/>
      <c r="B2673" s="199" t="s">
        <v>439</v>
      </c>
      <c r="C2673" s="1037" t="s">
        <v>440</v>
      </c>
      <c r="D2673" s="1037"/>
      <c r="E2673" s="1037"/>
      <c r="F2673" s="201"/>
      <c r="G2673" s="201"/>
      <c r="H2673" s="201"/>
      <c r="I2673" s="201"/>
      <c r="J2673" s="202">
        <v>434.65</v>
      </c>
      <c r="K2673" s="201"/>
      <c r="L2673" s="202">
        <v>2.69</v>
      </c>
      <c r="M2673" s="201"/>
      <c r="N2673" s="203"/>
      <c r="V2673" s="189"/>
      <c r="W2673" s="195"/>
      <c r="X2673" s="195"/>
      <c r="Z2673" s="163" t="s">
        <v>440</v>
      </c>
      <c r="AC2673" s="195"/>
      <c r="AF2673" s="207"/>
    </row>
    <row r="2674" spans="1:32" s="160" customFormat="1" ht="12" x14ac:dyDescent="0.2">
      <c r="A2674" s="196"/>
      <c r="B2674" s="204" t="s">
        <v>1973</v>
      </c>
      <c r="C2674" s="1048" t="s">
        <v>3157</v>
      </c>
      <c r="D2674" s="1048"/>
      <c r="E2674" s="1048"/>
      <c r="F2674" s="205" t="s">
        <v>347</v>
      </c>
      <c r="G2674" s="205" t="s">
        <v>489</v>
      </c>
      <c r="H2674" s="205"/>
      <c r="I2674" s="205" t="s">
        <v>489</v>
      </c>
      <c r="J2674" s="199"/>
      <c r="K2674" s="201"/>
      <c r="L2674" s="202"/>
      <c r="M2674" s="201"/>
      <c r="N2674" s="206"/>
      <c r="V2674" s="189"/>
      <c r="W2674" s="195"/>
      <c r="X2674" s="195"/>
      <c r="AC2674" s="195"/>
      <c r="AF2674" s="207" t="s">
        <v>3157</v>
      </c>
    </row>
    <row r="2675" spans="1:32" s="160" customFormat="1" ht="12" x14ac:dyDescent="0.2">
      <c r="A2675" s="196"/>
      <c r="B2675" s="204" t="s">
        <v>3158</v>
      </c>
      <c r="C2675" s="1048" t="s">
        <v>3159</v>
      </c>
      <c r="D2675" s="1048"/>
      <c r="E2675" s="1048"/>
      <c r="F2675" s="205" t="s">
        <v>347</v>
      </c>
      <c r="G2675" s="205" t="s">
        <v>1004</v>
      </c>
      <c r="H2675" s="205"/>
      <c r="I2675" s="205" t="s">
        <v>3769</v>
      </c>
      <c r="J2675" s="199"/>
      <c r="K2675" s="201"/>
      <c r="L2675" s="202"/>
      <c r="M2675" s="201"/>
      <c r="N2675" s="206"/>
      <c r="V2675" s="189"/>
      <c r="W2675" s="195"/>
      <c r="X2675" s="195"/>
      <c r="AC2675" s="195"/>
      <c r="AF2675" s="207" t="s">
        <v>3159</v>
      </c>
    </row>
    <row r="2676" spans="1:32" s="160" customFormat="1" ht="12" x14ac:dyDescent="0.2">
      <c r="A2676" s="196"/>
      <c r="B2676" s="204" t="s">
        <v>3161</v>
      </c>
      <c r="C2676" s="1048" t="s">
        <v>3162</v>
      </c>
      <c r="D2676" s="1048"/>
      <c r="E2676" s="1048"/>
      <c r="F2676" s="205" t="s">
        <v>1017</v>
      </c>
      <c r="G2676" s="205" t="s">
        <v>489</v>
      </c>
      <c r="H2676" s="205"/>
      <c r="I2676" s="205" t="s">
        <v>489</v>
      </c>
      <c r="J2676" s="199"/>
      <c r="K2676" s="201"/>
      <c r="L2676" s="202"/>
      <c r="M2676" s="201"/>
      <c r="N2676" s="206"/>
      <c r="V2676" s="189"/>
      <c r="W2676" s="195"/>
      <c r="X2676" s="195"/>
      <c r="AC2676" s="195"/>
      <c r="AF2676" s="207" t="s">
        <v>3162</v>
      </c>
    </row>
    <row r="2677" spans="1:32" s="160" customFormat="1" ht="12" x14ac:dyDescent="0.2">
      <c r="A2677" s="196"/>
      <c r="B2677" s="204" t="s">
        <v>3161</v>
      </c>
      <c r="C2677" s="1048" t="s">
        <v>2532</v>
      </c>
      <c r="D2677" s="1048"/>
      <c r="E2677" s="1048"/>
      <c r="F2677" s="205" t="s">
        <v>488</v>
      </c>
      <c r="G2677" s="205" t="s">
        <v>489</v>
      </c>
      <c r="H2677" s="205"/>
      <c r="I2677" s="205" t="s">
        <v>489</v>
      </c>
      <c r="J2677" s="199"/>
      <c r="K2677" s="201"/>
      <c r="L2677" s="202"/>
      <c r="M2677" s="201"/>
      <c r="N2677" s="206"/>
      <c r="V2677" s="189"/>
      <c r="W2677" s="195"/>
      <c r="X2677" s="195"/>
      <c r="AC2677" s="195"/>
      <c r="AF2677" s="207" t="s">
        <v>2532</v>
      </c>
    </row>
    <row r="2678" spans="1:32" s="160" customFormat="1" ht="12" x14ac:dyDescent="0.2">
      <c r="A2678" s="196"/>
      <c r="B2678" s="204" t="s">
        <v>3163</v>
      </c>
      <c r="C2678" s="1048" t="s">
        <v>3164</v>
      </c>
      <c r="D2678" s="1048"/>
      <c r="E2678" s="1048"/>
      <c r="F2678" s="205" t="s">
        <v>1017</v>
      </c>
      <c r="G2678" s="205" t="s">
        <v>489</v>
      </c>
      <c r="H2678" s="205"/>
      <c r="I2678" s="205" t="s">
        <v>489</v>
      </c>
      <c r="J2678" s="199"/>
      <c r="K2678" s="201"/>
      <c r="L2678" s="202"/>
      <c r="M2678" s="201"/>
      <c r="N2678" s="206"/>
      <c r="V2678" s="189"/>
      <c r="W2678" s="195"/>
      <c r="X2678" s="195"/>
      <c r="AC2678" s="195"/>
      <c r="AF2678" s="207" t="s">
        <v>3164</v>
      </c>
    </row>
    <row r="2679" spans="1:32" s="160" customFormat="1" ht="12" x14ac:dyDescent="0.2">
      <c r="A2679" s="196"/>
      <c r="B2679" s="204" t="s">
        <v>3165</v>
      </c>
      <c r="C2679" s="1048" t="s">
        <v>3166</v>
      </c>
      <c r="D2679" s="1048"/>
      <c r="E2679" s="1048"/>
      <c r="F2679" s="205" t="s">
        <v>1017</v>
      </c>
      <c r="G2679" s="205" t="s">
        <v>489</v>
      </c>
      <c r="H2679" s="205"/>
      <c r="I2679" s="205" t="s">
        <v>489</v>
      </c>
      <c r="J2679" s="199"/>
      <c r="K2679" s="201"/>
      <c r="L2679" s="202"/>
      <c r="M2679" s="201"/>
      <c r="N2679" s="206"/>
      <c r="V2679" s="189"/>
      <c r="W2679" s="195"/>
      <c r="X2679" s="195"/>
      <c r="AC2679" s="195"/>
      <c r="AF2679" s="207" t="s">
        <v>3166</v>
      </c>
    </row>
    <row r="2680" spans="1:32" s="160" customFormat="1" ht="12" x14ac:dyDescent="0.2">
      <c r="A2680" s="200"/>
      <c r="B2680" s="199"/>
      <c r="C2680" s="1037" t="s">
        <v>443</v>
      </c>
      <c r="D2680" s="1037"/>
      <c r="E2680" s="1037"/>
      <c r="F2680" s="201" t="s">
        <v>444</v>
      </c>
      <c r="G2680" s="201" t="s">
        <v>1890</v>
      </c>
      <c r="H2680" s="201" t="s">
        <v>3136</v>
      </c>
      <c r="I2680" s="201" t="s">
        <v>3770</v>
      </c>
      <c r="J2680" s="202"/>
      <c r="K2680" s="201"/>
      <c r="L2680" s="202"/>
      <c r="M2680" s="201"/>
      <c r="N2680" s="203"/>
      <c r="V2680" s="189"/>
      <c r="W2680" s="195"/>
      <c r="X2680" s="195"/>
      <c r="AA2680" s="163" t="s">
        <v>443</v>
      </c>
      <c r="AC2680" s="195"/>
      <c r="AF2680" s="207"/>
    </row>
    <row r="2681" spans="1:32" s="160" customFormat="1" ht="12" x14ac:dyDescent="0.2">
      <c r="A2681" s="200"/>
      <c r="B2681" s="199"/>
      <c r="C2681" s="1037" t="s">
        <v>447</v>
      </c>
      <c r="D2681" s="1037"/>
      <c r="E2681" s="1037"/>
      <c r="F2681" s="201" t="s">
        <v>444</v>
      </c>
      <c r="G2681" s="201" t="s">
        <v>1160</v>
      </c>
      <c r="H2681" s="201" t="s">
        <v>3136</v>
      </c>
      <c r="I2681" s="201" t="s">
        <v>3771</v>
      </c>
      <c r="J2681" s="202"/>
      <c r="K2681" s="201"/>
      <c r="L2681" s="202"/>
      <c r="M2681" s="201"/>
      <c r="N2681" s="203"/>
      <c r="V2681" s="189"/>
      <c r="W2681" s="195"/>
      <c r="X2681" s="195"/>
      <c r="AA2681" s="163" t="s">
        <v>447</v>
      </c>
      <c r="AC2681" s="195"/>
      <c r="AF2681" s="207"/>
    </row>
    <row r="2682" spans="1:32" s="160" customFormat="1" ht="12" x14ac:dyDescent="0.2">
      <c r="A2682" s="200"/>
      <c r="B2682" s="199"/>
      <c r="C2682" s="1047" t="s">
        <v>450</v>
      </c>
      <c r="D2682" s="1047"/>
      <c r="E2682" s="1047"/>
      <c r="F2682" s="208"/>
      <c r="G2682" s="208"/>
      <c r="H2682" s="208"/>
      <c r="I2682" s="208"/>
      <c r="J2682" s="209">
        <v>1898.04</v>
      </c>
      <c r="K2682" s="208"/>
      <c r="L2682" s="209">
        <v>14.6</v>
      </c>
      <c r="M2682" s="208"/>
      <c r="N2682" s="210"/>
      <c r="V2682" s="189"/>
      <c r="W2682" s="195"/>
      <c r="X2682" s="195"/>
      <c r="AB2682" s="163" t="s">
        <v>450</v>
      </c>
      <c r="AC2682" s="195"/>
      <c r="AF2682" s="207"/>
    </row>
    <row r="2683" spans="1:32" s="160" customFormat="1" ht="12" x14ac:dyDescent="0.2">
      <c r="A2683" s="200"/>
      <c r="B2683" s="199"/>
      <c r="C2683" s="1037" t="s">
        <v>451</v>
      </c>
      <c r="D2683" s="1037"/>
      <c r="E2683" s="1037"/>
      <c r="F2683" s="201"/>
      <c r="G2683" s="201"/>
      <c r="H2683" s="201"/>
      <c r="I2683" s="201"/>
      <c r="J2683" s="202"/>
      <c r="K2683" s="201"/>
      <c r="L2683" s="202">
        <v>11.07</v>
      </c>
      <c r="M2683" s="201"/>
      <c r="N2683" s="203"/>
      <c r="V2683" s="189"/>
      <c r="W2683" s="195"/>
      <c r="X2683" s="195"/>
      <c r="AA2683" s="163" t="s">
        <v>451</v>
      </c>
      <c r="AC2683" s="195"/>
      <c r="AF2683" s="207"/>
    </row>
    <row r="2684" spans="1:32" s="160" customFormat="1" ht="45" x14ac:dyDescent="0.2">
      <c r="A2684" s="200"/>
      <c r="B2684" s="199" t="s">
        <v>2540</v>
      </c>
      <c r="C2684" s="1037" t="s">
        <v>2541</v>
      </c>
      <c r="D2684" s="1037"/>
      <c r="E2684" s="1037"/>
      <c r="F2684" s="201" t="s">
        <v>454</v>
      </c>
      <c r="G2684" s="201" t="s">
        <v>1241</v>
      </c>
      <c r="H2684" s="201"/>
      <c r="I2684" s="201" t="s">
        <v>1241</v>
      </c>
      <c r="J2684" s="202"/>
      <c r="K2684" s="201"/>
      <c r="L2684" s="202">
        <v>13.39</v>
      </c>
      <c r="M2684" s="201"/>
      <c r="N2684" s="203"/>
      <c r="V2684" s="189"/>
      <c r="W2684" s="195"/>
      <c r="X2684" s="195"/>
      <c r="AA2684" s="163" t="s">
        <v>2541</v>
      </c>
      <c r="AC2684" s="195"/>
      <c r="AF2684" s="207"/>
    </row>
    <row r="2685" spans="1:32" s="160" customFormat="1" ht="45" x14ac:dyDescent="0.2">
      <c r="A2685" s="200"/>
      <c r="B2685" s="199" t="s">
        <v>2542</v>
      </c>
      <c r="C2685" s="1037" t="s">
        <v>2543</v>
      </c>
      <c r="D2685" s="1037"/>
      <c r="E2685" s="1037"/>
      <c r="F2685" s="201" t="s">
        <v>454</v>
      </c>
      <c r="G2685" s="201" t="s">
        <v>974</v>
      </c>
      <c r="H2685" s="201"/>
      <c r="I2685" s="201" t="s">
        <v>974</v>
      </c>
      <c r="J2685" s="202"/>
      <c r="K2685" s="201"/>
      <c r="L2685" s="202">
        <v>7.97</v>
      </c>
      <c r="M2685" s="201"/>
      <c r="N2685" s="203"/>
      <c r="V2685" s="189"/>
      <c r="W2685" s="195"/>
      <c r="X2685" s="195"/>
      <c r="AA2685" s="163" t="s">
        <v>2543</v>
      </c>
      <c r="AC2685" s="195"/>
      <c r="AF2685" s="207"/>
    </row>
    <row r="2686" spans="1:32" s="160" customFormat="1" ht="12" x14ac:dyDescent="0.2">
      <c r="A2686" s="211"/>
      <c r="B2686" s="212"/>
      <c r="C2686" s="1039" t="s">
        <v>459</v>
      </c>
      <c r="D2686" s="1039"/>
      <c r="E2686" s="1039"/>
      <c r="F2686" s="192"/>
      <c r="G2686" s="192"/>
      <c r="H2686" s="192"/>
      <c r="I2686" s="192"/>
      <c r="J2686" s="193"/>
      <c r="K2686" s="192"/>
      <c r="L2686" s="193">
        <v>35.96</v>
      </c>
      <c r="M2686" s="208"/>
      <c r="N2686" s="194"/>
      <c r="V2686" s="189"/>
      <c r="W2686" s="195"/>
      <c r="X2686" s="195"/>
      <c r="AC2686" s="195" t="s">
        <v>459</v>
      </c>
      <c r="AF2686" s="207"/>
    </row>
    <row r="2687" spans="1:32" s="160" customFormat="1" ht="22.5" x14ac:dyDescent="0.2">
      <c r="A2687" s="190" t="s">
        <v>3772</v>
      </c>
      <c r="B2687" s="191" t="s">
        <v>3246</v>
      </c>
      <c r="C2687" s="1039" t="s">
        <v>3247</v>
      </c>
      <c r="D2687" s="1039"/>
      <c r="E2687" s="1039"/>
      <c r="F2687" s="192" t="s">
        <v>347</v>
      </c>
      <c r="G2687" s="192"/>
      <c r="H2687" s="192"/>
      <c r="I2687" s="192" t="s">
        <v>3769</v>
      </c>
      <c r="J2687" s="193">
        <v>96.29</v>
      </c>
      <c r="K2687" s="192"/>
      <c r="L2687" s="193">
        <v>59.7</v>
      </c>
      <c r="M2687" s="192"/>
      <c r="N2687" s="194"/>
      <c r="V2687" s="189"/>
      <c r="W2687" s="195"/>
      <c r="X2687" s="195" t="s">
        <v>3247</v>
      </c>
      <c r="AC2687" s="195"/>
      <c r="AF2687" s="207"/>
    </row>
    <row r="2688" spans="1:32" s="160" customFormat="1" ht="12" x14ac:dyDescent="0.2">
      <c r="A2688" s="211"/>
      <c r="B2688" s="212"/>
      <c r="C2688" s="168" t="s">
        <v>462</v>
      </c>
      <c r="D2688" s="213"/>
      <c r="E2688" s="213"/>
      <c r="F2688" s="214"/>
      <c r="G2688" s="214"/>
      <c r="H2688" s="214"/>
      <c r="I2688" s="214"/>
      <c r="J2688" s="215"/>
      <c r="K2688" s="214"/>
      <c r="L2688" s="215"/>
      <c r="M2688" s="216"/>
      <c r="N2688" s="217"/>
      <c r="V2688" s="189"/>
      <c r="W2688" s="195"/>
      <c r="X2688" s="195"/>
      <c r="AC2688" s="195"/>
      <c r="AF2688" s="207"/>
    </row>
    <row r="2689" spans="1:32" s="160" customFormat="1" ht="56.25" x14ac:dyDescent="0.2">
      <c r="A2689" s="190" t="s">
        <v>3773</v>
      </c>
      <c r="B2689" s="191" t="s">
        <v>3239</v>
      </c>
      <c r="C2689" s="1039" t="s">
        <v>3275</v>
      </c>
      <c r="D2689" s="1039"/>
      <c r="E2689" s="1039"/>
      <c r="F2689" s="192" t="s">
        <v>532</v>
      </c>
      <c r="G2689" s="192"/>
      <c r="H2689" s="192"/>
      <c r="I2689" s="192" t="s">
        <v>2863</v>
      </c>
      <c r="J2689" s="193"/>
      <c r="K2689" s="192"/>
      <c r="L2689" s="193"/>
      <c r="M2689" s="192"/>
      <c r="N2689" s="194"/>
      <c r="V2689" s="189"/>
      <c r="W2689" s="195"/>
      <c r="X2689" s="195" t="s">
        <v>3275</v>
      </c>
      <c r="AC2689" s="195"/>
      <c r="AF2689" s="207"/>
    </row>
    <row r="2690" spans="1:32" s="160" customFormat="1" ht="12" x14ac:dyDescent="0.2">
      <c r="A2690" s="196"/>
      <c r="B2690" s="197"/>
      <c r="C2690" s="1037" t="s">
        <v>3591</v>
      </c>
      <c r="D2690" s="1037"/>
      <c r="E2690" s="1037"/>
      <c r="F2690" s="1037"/>
      <c r="G2690" s="1037"/>
      <c r="H2690" s="1037"/>
      <c r="I2690" s="1037"/>
      <c r="J2690" s="1037"/>
      <c r="K2690" s="1037"/>
      <c r="L2690" s="1037"/>
      <c r="M2690" s="1037"/>
      <c r="N2690" s="1046"/>
      <c r="V2690" s="189"/>
      <c r="W2690" s="195"/>
      <c r="X2690" s="195"/>
      <c r="AC2690" s="195"/>
      <c r="AE2690" s="163" t="s">
        <v>3591</v>
      </c>
      <c r="AF2690" s="207"/>
    </row>
    <row r="2691" spans="1:32" s="160" customFormat="1" ht="33.75" x14ac:dyDescent="0.2">
      <c r="A2691" s="198"/>
      <c r="B2691" s="199" t="s">
        <v>430</v>
      </c>
      <c r="C2691" s="1037" t="s">
        <v>431</v>
      </c>
      <c r="D2691" s="1037"/>
      <c r="E2691" s="1037"/>
      <c r="F2691" s="1037"/>
      <c r="G2691" s="1037"/>
      <c r="H2691" s="1037"/>
      <c r="I2691" s="1037"/>
      <c r="J2691" s="1037"/>
      <c r="K2691" s="1037"/>
      <c r="L2691" s="1037"/>
      <c r="M2691" s="1037"/>
      <c r="N2691" s="1046"/>
      <c r="V2691" s="189"/>
      <c r="W2691" s="195"/>
      <c r="X2691" s="195"/>
      <c r="Y2691" s="163" t="s">
        <v>431</v>
      </c>
      <c r="AC2691" s="195"/>
      <c r="AF2691" s="207"/>
    </row>
    <row r="2692" spans="1:32" s="160" customFormat="1" ht="12" x14ac:dyDescent="0.2">
      <c r="A2692" s="198"/>
      <c r="B2692" s="199" t="s">
        <v>3134</v>
      </c>
      <c r="C2692" s="1037" t="s">
        <v>3135</v>
      </c>
      <c r="D2692" s="1037"/>
      <c r="E2692" s="1037"/>
      <c r="F2692" s="1037"/>
      <c r="G2692" s="1037"/>
      <c r="H2692" s="1037"/>
      <c r="I2692" s="1037"/>
      <c r="J2692" s="1037"/>
      <c r="K2692" s="1037"/>
      <c r="L2692" s="1037"/>
      <c r="M2692" s="1037"/>
      <c r="N2692" s="1046"/>
      <c r="V2692" s="189"/>
      <c r="W2692" s="195"/>
      <c r="X2692" s="195"/>
      <c r="Y2692" s="163" t="s">
        <v>3135</v>
      </c>
      <c r="AC2692" s="195"/>
      <c r="AF2692" s="207"/>
    </row>
    <row r="2693" spans="1:32" s="160" customFormat="1" ht="12" x14ac:dyDescent="0.2">
      <c r="A2693" s="200"/>
      <c r="B2693" s="199" t="s">
        <v>423</v>
      </c>
      <c r="C2693" s="1037" t="s">
        <v>432</v>
      </c>
      <c r="D2693" s="1037"/>
      <c r="E2693" s="1037"/>
      <c r="F2693" s="201"/>
      <c r="G2693" s="201"/>
      <c r="H2693" s="201"/>
      <c r="I2693" s="201"/>
      <c r="J2693" s="202">
        <v>1345.96</v>
      </c>
      <c r="K2693" s="201" t="s">
        <v>3136</v>
      </c>
      <c r="L2693" s="202">
        <v>4.42</v>
      </c>
      <c r="M2693" s="201"/>
      <c r="N2693" s="203"/>
      <c r="V2693" s="189"/>
      <c r="W2693" s="195"/>
      <c r="X2693" s="195"/>
      <c r="Z2693" s="163" t="s">
        <v>432</v>
      </c>
      <c r="AC2693" s="195"/>
      <c r="AF2693" s="207"/>
    </row>
    <row r="2694" spans="1:32" s="160" customFormat="1" ht="12" x14ac:dyDescent="0.2">
      <c r="A2694" s="200"/>
      <c r="B2694" s="199" t="s">
        <v>434</v>
      </c>
      <c r="C2694" s="1037" t="s">
        <v>435</v>
      </c>
      <c r="D2694" s="1037"/>
      <c r="E2694" s="1037"/>
      <c r="F2694" s="201"/>
      <c r="G2694" s="201"/>
      <c r="H2694" s="201"/>
      <c r="I2694" s="201"/>
      <c r="J2694" s="202">
        <v>117.43</v>
      </c>
      <c r="K2694" s="201" t="s">
        <v>3136</v>
      </c>
      <c r="L2694" s="202">
        <v>0.39</v>
      </c>
      <c r="M2694" s="201"/>
      <c r="N2694" s="203"/>
      <c r="V2694" s="189"/>
      <c r="W2694" s="195"/>
      <c r="X2694" s="195"/>
      <c r="Z2694" s="163" t="s">
        <v>435</v>
      </c>
      <c r="AC2694" s="195"/>
      <c r="AF2694" s="207"/>
    </row>
    <row r="2695" spans="1:32" s="160" customFormat="1" ht="12" x14ac:dyDescent="0.2">
      <c r="A2695" s="200"/>
      <c r="B2695" s="199" t="s">
        <v>437</v>
      </c>
      <c r="C2695" s="1037" t="s">
        <v>438</v>
      </c>
      <c r="D2695" s="1037"/>
      <c r="E2695" s="1037"/>
      <c r="F2695" s="201"/>
      <c r="G2695" s="201"/>
      <c r="H2695" s="201"/>
      <c r="I2695" s="201"/>
      <c r="J2695" s="202">
        <v>14.83</v>
      </c>
      <c r="K2695" s="201" t="s">
        <v>3136</v>
      </c>
      <c r="L2695" s="202">
        <v>0.05</v>
      </c>
      <c r="M2695" s="201"/>
      <c r="N2695" s="203"/>
      <c r="V2695" s="189"/>
      <c r="W2695" s="195"/>
      <c r="X2695" s="195"/>
      <c r="Z2695" s="163" t="s">
        <v>438</v>
      </c>
      <c r="AC2695" s="195"/>
      <c r="AF2695" s="207"/>
    </row>
    <row r="2696" spans="1:32" s="160" customFormat="1" ht="12" x14ac:dyDescent="0.2">
      <c r="A2696" s="200"/>
      <c r="B2696" s="199" t="s">
        <v>439</v>
      </c>
      <c r="C2696" s="1037" t="s">
        <v>440</v>
      </c>
      <c r="D2696" s="1037"/>
      <c r="E2696" s="1037"/>
      <c r="F2696" s="201"/>
      <c r="G2696" s="201"/>
      <c r="H2696" s="201"/>
      <c r="I2696" s="201"/>
      <c r="J2696" s="202">
        <v>434.65</v>
      </c>
      <c r="K2696" s="201"/>
      <c r="L2696" s="202">
        <v>1.0900000000000001</v>
      </c>
      <c r="M2696" s="201"/>
      <c r="N2696" s="203"/>
      <c r="V2696" s="189"/>
      <c r="W2696" s="195"/>
      <c r="X2696" s="195"/>
      <c r="Z2696" s="163" t="s">
        <v>440</v>
      </c>
      <c r="AC2696" s="195"/>
      <c r="AF2696" s="207"/>
    </row>
    <row r="2697" spans="1:32" s="160" customFormat="1" ht="12" x14ac:dyDescent="0.2">
      <c r="A2697" s="196"/>
      <c r="B2697" s="204" t="s">
        <v>1973</v>
      </c>
      <c r="C2697" s="1048" t="s">
        <v>3157</v>
      </c>
      <c r="D2697" s="1048"/>
      <c r="E2697" s="1048"/>
      <c r="F2697" s="205" t="s">
        <v>347</v>
      </c>
      <c r="G2697" s="205" t="s">
        <v>489</v>
      </c>
      <c r="H2697" s="205"/>
      <c r="I2697" s="205" t="s">
        <v>489</v>
      </c>
      <c r="J2697" s="199"/>
      <c r="K2697" s="201"/>
      <c r="L2697" s="202"/>
      <c r="M2697" s="201"/>
      <c r="N2697" s="206"/>
      <c r="V2697" s="189"/>
      <c r="W2697" s="195"/>
      <c r="X2697" s="195"/>
      <c r="AC2697" s="195"/>
      <c r="AF2697" s="207" t="s">
        <v>3157</v>
      </c>
    </row>
    <row r="2698" spans="1:32" s="160" customFormat="1" ht="12" x14ac:dyDescent="0.2">
      <c r="A2698" s="196"/>
      <c r="B2698" s="204" t="s">
        <v>3158</v>
      </c>
      <c r="C2698" s="1048" t="s">
        <v>3159</v>
      </c>
      <c r="D2698" s="1048"/>
      <c r="E2698" s="1048"/>
      <c r="F2698" s="205" t="s">
        <v>347</v>
      </c>
      <c r="G2698" s="205" t="s">
        <v>1004</v>
      </c>
      <c r="H2698" s="205"/>
      <c r="I2698" s="205" t="s">
        <v>2159</v>
      </c>
      <c r="J2698" s="199"/>
      <c r="K2698" s="201"/>
      <c r="L2698" s="202"/>
      <c r="M2698" s="201"/>
      <c r="N2698" s="206"/>
      <c r="V2698" s="189"/>
      <c r="W2698" s="195"/>
      <c r="X2698" s="195"/>
      <c r="AC2698" s="195"/>
      <c r="AF2698" s="207" t="s">
        <v>3159</v>
      </c>
    </row>
    <row r="2699" spans="1:32" s="160" customFormat="1" ht="12" x14ac:dyDescent="0.2">
      <c r="A2699" s="196"/>
      <c r="B2699" s="204" t="s">
        <v>3161</v>
      </c>
      <c r="C2699" s="1048" t="s">
        <v>3162</v>
      </c>
      <c r="D2699" s="1048"/>
      <c r="E2699" s="1048"/>
      <c r="F2699" s="205" t="s">
        <v>1017</v>
      </c>
      <c r="G2699" s="205" t="s">
        <v>489</v>
      </c>
      <c r="H2699" s="205"/>
      <c r="I2699" s="205" t="s">
        <v>489</v>
      </c>
      <c r="J2699" s="199"/>
      <c r="K2699" s="201"/>
      <c r="L2699" s="202"/>
      <c r="M2699" s="201"/>
      <c r="N2699" s="206"/>
      <c r="V2699" s="189"/>
      <c r="W2699" s="195"/>
      <c r="X2699" s="195"/>
      <c r="AC2699" s="195"/>
      <c r="AF2699" s="207" t="s">
        <v>3162</v>
      </c>
    </row>
    <row r="2700" spans="1:32" s="160" customFormat="1" ht="12" x14ac:dyDescent="0.2">
      <c r="A2700" s="196"/>
      <c r="B2700" s="204" t="s">
        <v>3161</v>
      </c>
      <c r="C2700" s="1048" t="s">
        <v>2532</v>
      </c>
      <c r="D2700" s="1048"/>
      <c r="E2700" s="1048"/>
      <c r="F2700" s="205" t="s">
        <v>488</v>
      </c>
      <c r="G2700" s="205" t="s">
        <v>489</v>
      </c>
      <c r="H2700" s="205"/>
      <c r="I2700" s="205" t="s">
        <v>489</v>
      </c>
      <c r="J2700" s="199"/>
      <c r="K2700" s="201"/>
      <c r="L2700" s="202"/>
      <c r="M2700" s="201"/>
      <c r="N2700" s="206"/>
      <c r="V2700" s="189"/>
      <c r="W2700" s="195"/>
      <c r="X2700" s="195"/>
      <c r="AC2700" s="195"/>
      <c r="AF2700" s="207" t="s">
        <v>2532</v>
      </c>
    </row>
    <row r="2701" spans="1:32" s="160" customFormat="1" ht="12" x14ac:dyDescent="0.2">
      <c r="A2701" s="196"/>
      <c r="B2701" s="204" t="s">
        <v>3163</v>
      </c>
      <c r="C2701" s="1048" t="s">
        <v>3164</v>
      </c>
      <c r="D2701" s="1048"/>
      <c r="E2701" s="1048"/>
      <c r="F2701" s="205" t="s">
        <v>1017</v>
      </c>
      <c r="G2701" s="205" t="s">
        <v>489</v>
      </c>
      <c r="H2701" s="205"/>
      <c r="I2701" s="205" t="s">
        <v>489</v>
      </c>
      <c r="J2701" s="199"/>
      <c r="K2701" s="201"/>
      <c r="L2701" s="202"/>
      <c r="M2701" s="201"/>
      <c r="N2701" s="206"/>
      <c r="V2701" s="189"/>
      <c r="W2701" s="195"/>
      <c r="X2701" s="195"/>
      <c r="AC2701" s="195"/>
      <c r="AF2701" s="207" t="s">
        <v>3164</v>
      </c>
    </row>
    <row r="2702" spans="1:32" s="160" customFormat="1" ht="12" x14ac:dyDescent="0.2">
      <c r="A2702" s="196"/>
      <c r="B2702" s="204" t="s">
        <v>3165</v>
      </c>
      <c r="C2702" s="1048" t="s">
        <v>3166</v>
      </c>
      <c r="D2702" s="1048"/>
      <c r="E2702" s="1048"/>
      <c r="F2702" s="205" t="s">
        <v>1017</v>
      </c>
      <c r="G2702" s="205" t="s">
        <v>489</v>
      </c>
      <c r="H2702" s="205"/>
      <c r="I2702" s="205" t="s">
        <v>489</v>
      </c>
      <c r="J2702" s="199"/>
      <c r="K2702" s="201"/>
      <c r="L2702" s="202"/>
      <c r="M2702" s="201"/>
      <c r="N2702" s="206"/>
      <c r="V2702" s="189"/>
      <c r="W2702" s="195"/>
      <c r="X2702" s="195"/>
      <c r="AC2702" s="195"/>
      <c r="AF2702" s="207" t="s">
        <v>3166</v>
      </c>
    </row>
    <row r="2703" spans="1:32" s="160" customFormat="1" ht="12" x14ac:dyDescent="0.2">
      <c r="A2703" s="200"/>
      <c r="B2703" s="199"/>
      <c r="C2703" s="1037" t="s">
        <v>443</v>
      </c>
      <c r="D2703" s="1037"/>
      <c r="E2703" s="1037"/>
      <c r="F2703" s="201" t="s">
        <v>444</v>
      </c>
      <c r="G2703" s="201" t="s">
        <v>1890</v>
      </c>
      <c r="H2703" s="201" t="s">
        <v>3136</v>
      </c>
      <c r="I2703" s="201" t="s">
        <v>3592</v>
      </c>
      <c r="J2703" s="202"/>
      <c r="K2703" s="201"/>
      <c r="L2703" s="202"/>
      <c r="M2703" s="201"/>
      <c r="N2703" s="203"/>
      <c r="V2703" s="189"/>
      <c r="W2703" s="195"/>
      <c r="X2703" s="195"/>
      <c r="AA2703" s="163" t="s">
        <v>443</v>
      </c>
      <c r="AC2703" s="195"/>
      <c r="AF2703" s="207"/>
    </row>
    <row r="2704" spans="1:32" s="160" customFormat="1" ht="12" x14ac:dyDescent="0.2">
      <c r="A2704" s="200"/>
      <c r="B2704" s="199"/>
      <c r="C2704" s="1037" t="s">
        <v>447</v>
      </c>
      <c r="D2704" s="1037"/>
      <c r="E2704" s="1037"/>
      <c r="F2704" s="201" t="s">
        <v>444</v>
      </c>
      <c r="G2704" s="201" t="s">
        <v>1160</v>
      </c>
      <c r="H2704" s="201" t="s">
        <v>3136</v>
      </c>
      <c r="I2704" s="201" t="s">
        <v>3593</v>
      </c>
      <c r="J2704" s="202"/>
      <c r="K2704" s="201"/>
      <c r="L2704" s="202"/>
      <c r="M2704" s="201"/>
      <c r="N2704" s="203"/>
      <c r="V2704" s="189"/>
      <c r="W2704" s="195"/>
      <c r="X2704" s="195"/>
      <c r="AA2704" s="163" t="s">
        <v>447</v>
      </c>
      <c r="AC2704" s="195"/>
      <c r="AF2704" s="207"/>
    </row>
    <row r="2705" spans="1:32" s="160" customFormat="1" ht="12" x14ac:dyDescent="0.2">
      <c r="A2705" s="200"/>
      <c r="B2705" s="199"/>
      <c r="C2705" s="1047" t="s">
        <v>450</v>
      </c>
      <c r="D2705" s="1047"/>
      <c r="E2705" s="1047"/>
      <c r="F2705" s="208"/>
      <c r="G2705" s="208"/>
      <c r="H2705" s="208"/>
      <c r="I2705" s="208"/>
      <c r="J2705" s="209">
        <v>1898.04</v>
      </c>
      <c r="K2705" s="208"/>
      <c r="L2705" s="209">
        <v>5.9</v>
      </c>
      <c r="M2705" s="208"/>
      <c r="N2705" s="210"/>
      <c r="V2705" s="189"/>
      <c r="W2705" s="195"/>
      <c r="X2705" s="195"/>
      <c r="AB2705" s="163" t="s">
        <v>450</v>
      </c>
      <c r="AC2705" s="195"/>
      <c r="AF2705" s="207"/>
    </row>
    <row r="2706" spans="1:32" s="160" customFormat="1" ht="12" x14ac:dyDescent="0.2">
      <c r="A2706" s="200"/>
      <c r="B2706" s="199"/>
      <c r="C2706" s="1037" t="s">
        <v>451</v>
      </c>
      <c r="D2706" s="1037"/>
      <c r="E2706" s="1037"/>
      <c r="F2706" s="201"/>
      <c r="G2706" s="201"/>
      <c r="H2706" s="201"/>
      <c r="I2706" s="201"/>
      <c r="J2706" s="202"/>
      <c r="K2706" s="201"/>
      <c r="L2706" s="202">
        <v>4.47</v>
      </c>
      <c r="M2706" s="201"/>
      <c r="N2706" s="203"/>
      <c r="V2706" s="189"/>
      <c r="W2706" s="195"/>
      <c r="X2706" s="195"/>
      <c r="AA2706" s="163" t="s">
        <v>451</v>
      </c>
      <c r="AC2706" s="195"/>
      <c r="AF2706" s="207"/>
    </row>
    <row r="2707" spans="1:32" s="160" customFormat="1" ht="45" x14ac:dyDescent="0.2">
      <c r="A2707" s="200"/>
      <c r="B2707" s="199" t="s">
        <v>2540</v>
      </c>
      <c r="C2707" s="1037" t="s">
        <v>2541</v>
      </c>
      <c r="D2707" s="1037"/>
      <c r="E2707" s="1037"/>
      <c r="F2707" s="201" t="s">
        <v>454</v>
      </c>
      <c r="G2707" s="201" t="s">
        <v>1241</v>
      </c>
      <c r="H2707" s="201"/>
      <c r="I2707" s="201" t="s">
        <v>1241</v>
      </c>
      <c r="J2707" s="202"/>
      <c r="K2707" s="201"/>
      <c r="L2707" s="202">
        <v>5.41</v>
      </c>
      <c r="M2707" s="201"/>
      <c r="N2707" s="203"/>
      <c r="V2707" s="189"/>
      <c r="W2707" s="195"/>
      <c r="X2707" s="195"/>
      <c r="AA2707" s="163" t="s">
        <v>2541</v>
      </c>
      <c r="AC2707" s="195"/>
      <c r="AF2707" s="207"/>
    </row>
    <row r="2708" spans="1:32" s="160" customFormat="1" ht="45" x14ac:dyDescent="0.2">
      <c r="A2708" s="200"/>
      <c r="B2708" s="199" t="s">
        <v>2542</v>
      </c>
      <c r="C2708" s="1037" t="s">
        <v>2543</v>
      </c>
      <c r="D2708" s="1037"/>
      <c r="E2708" s="1037"/>
      <c r="F2708" s="201" t="s">
        <v>454</v>
      </c>
      <c r="G2708" s="201" t="s">
        <v>974</v>
      </c>
      <c r="H2708" s="201"/>
      <c r="I2708" s="201" t="s">
        <v>974</v>
      </c>
      <c r="J2708" s="202"/>
      <c r="K2708" s="201"/>
      <c r="L2708" s="202">
        <v>3.22</v>
      </c>
      <c r="M2708" s="201"/>
      <c r="N2708" s="203"/>
      <c r="V2708" s="189"/>
      <c r="W2708" s="195"/>
      <c r="X2708" s="195"/>
      <c r="AA2708" s="163" t="s">
        <v>2543</v>
      </c>
      <c r="AC2708" s="195"/>
      <c r="AF2708" s="207"/>
    </row>
    <row r="2709" spans="1:32" s="160" customFormat="1" ht="12" x14ac:dyDescent="0.2">
      <c r="A2709" s="211"/>
      <c r="B2709" s="212"/>
      <c r="C2709" s="1039" t="s">
        <v>459</v>
      </c>
      <c r="D2709" s="1039"/>
      <c r="E2709" s="1039"/>
      <c r="F2709" s="192"/>
      <c r="G2709" s="192"/>
      <c r="H2709" s="192"/>
      <c r="I2709" s="192"/>
      <c r="J2709" s="193"/>
      <c r="K2709" s="192"/>
      <c r="L2709" s="193">
        <v>14.53</v>
      </c>
      <c r="M2709" s="208"/>
      <c r="N2709" s="194"/>
      <c r="V2709" s="189"/>
      <c r="W2709" s="195"/>
      <c r="X2709" s="195"/>
      <c r="AC2709" s="195" t="s">
        <v>459</v>
      </c>
      <c r="AF2709" s="207"/>
    </row>
    <row r="2710" spans="1:32" s="160" customFormat="1" ht="33.75" x14ac:dyDescent="0.2">
      <c r="A2710" s="190" t="s">
        <v>3774</v>
      </c>
      <c r="B2710" s="191" t="s">
        <v>3281</v>
      </c>
      <c r="C2710" s="1039" t="s">
        <v>3282</v>
      </c>
      <c r="D2710" s="1039"/>
      <c r="E2710" s="1039"/>
      <c r="F2710" s="192" t="s">
        <v>347</v>
      </c>
      <c r="G2710" s="192"/>
      <c r="H2710" s="192"/>
      <c r="I2710" s="192" t="s">
        <v>2159</v>
      </c>
      <c r="J2710" s="193">
        <v>72.7</v>
      </c>
      <c r="K2710" s="192"/>
      <c r="L2710" s="193">
        <v>18.18</v>
      </c>
      <c r="M2710" s="192"/>
      <c r="N2710" s="194"/>
      <c r="V2710" s="189"/>
      <c r="W2710" s="195"/>
      <c r="X2710" s="195" t="s">
        <v>3282</v>
      </c>
      <c r="AC2710" s="195"/>
      <c r="AF2710" s="207"/>
    </row>
    <row r="2711" spans="1:32" s="160" customFormat="1" ht="12" x14ac:dyDescent="0.2">
      <c r="A2711" s="211"/>
      <c r="B2711" s="212"/>
      <c r="C2711" s="168" t="s">
        <v>462</v>
      </c>
      <c r="D2711" s="213"/>
      <c r="E2711" s="213"/>
      <c r="F2711" s="214"/>
      <c r="G2711" s="214"/>
      <c r="H2711" s="214"/>
      <c r="I2711" s="214"/>
      <c r="J2711" s="215"/>
      <c r="K2711" s="214"/>
      <c r="L2711" s="215"/>
      <c r="M2711" s="216"/>
      <c r="N2711" s="217"/>
      <c r="V2711" s="189"/>
      <c r="W2711" s="195"/>
      <c r="X2711" s="195"/>
      <c r="AC2711" s="195"/>
      <c r="AF2711" s="207"/>
    </row>
    <row r="2712" spans="1:32" s="160" customFormat="1" ht="22.5" x14ac:dyDescent="0.2">
      <c r="A2712" s="190" t="s">
        <v>3775</v>
      </c>
      <c r="B2712" s="191" t="s">
        <v>3287</v>
      </c>
      <c r="C2712" s="1039" t="s">
        <v>3288</v>
      </c>
      <c r="D2712" s="1039"/>
      <c r="E2712" s="1039"/>
      <c r="F2712" s="192" t="s">
        <v>1017</v>
      </c>
      <c r="G2712" s="192"/>
      <c r="H2712" s="192"/>
      <c r="I2712" s="192" t="s">
        <v>423</v>
      </c>
      <c r="J2712" s="193">
        <v>40.01</v>
      </c>
      <c r="K2712" s="192"/>
      <c r="L2712" s="193">
        <v>40.01</v>
      </c>
      <c r="M2712" s="192"/>
      <c r="N2712" s="194"/>
      <c r="V2712" s="189"/>
      <c r="W2712" s="195"/>
      <c r="X2712" s="195" t="s">
        <v>3288</v>
      </c>
      <c r="AC2712" s="195"/>
      <c r="AF2712" s="207"/>
    </row>
    <row r="2713" spans="1:32" s="160" customFormat="1" ht="12" x14ac:dyDescent="0.2">
      <c r="A2713" s="211"/>
      <c r="B2713" s="212"/>
      <c r="C2713" s="168" t="s">
        <v>462</v>
      </c>
      <c r="D2713" s="213"/>
      <c r="E2713" s="213"/>
      <c r="F2713" s="214"/>
      <c r="G2713" s="214"/>
      <c r="H2713" s="214"/>
      <c r="I2713" s="214"/>
      <c r="J2713" s="215"/>
      <c r="K2713" s="214"/>
      <c r="L2713" s="215"/>
      <c r="M2713" s="216"/>
      <c r="N2713" s="217"/>
      <c r="V2713" s="189"/>
      <c r="W2713" s="195"/>
      <c r="X2713" s="195"/>
      <c r="AC2713" s="195"/>
      <c r="AF2713" s="207"/>
    </row>
    <row r="2714" spans="1:32" s="160" customFormat="1" ht="33.75" x14ac:dyDescent="0.2">
      <c r="A2714" s="190" t="s">
        <v>3776</v>
      </c>
      <c r="B2714" s="191" t="s">
        <v>3208</v>
      </c>
      <c r="C2714" s="1039" t="s">
        <v>3209</v>
      </c>
      <c r="D2714" s="1039"/>
      <c r="E2714" s="1039"/>
      <c r="F2714" s="192" t="s">
        <v>532</v>
      </c>
      <c r="G2714" s="192"/>
      <c r="H2714" s="192"/>
      <c r="I2714" s="192" t="s">
        <v>2649</v>
      </c>
      <c r="J2714" s="193"/>
      <c r="K2714" s="192"/>
      <c r="L2714" s="193"/>
      <c r="M2714" s="192"/>
      <c r="N2714" s="194"/>
      <c r="V2714" s="189"/>
      <c r="W2714" s="195"/>
      <c r="X2714" s="195" t="s">
        <v>3209</v>
      </c>
      <c r="AC2714" s="195"/>
      <c r="AF2714" s="207"/>
    </row>
    <row r="2715" spans="1:32" s="160" customFormat="1" ht="12" x14ac:dyDescent="0.2">
      <c r="A2715" s="196"/>
      <c r="B2715" s="197"/>
      <c r="C2715" s="1037" t="s">
        <v>3210</v>
      </c>
      <c r="D2715" s="1037"/>
      <c r="E2715" s="1037"/>
      <c r="F2715" s="1037"/>
      <c r="G2715" s="1037"/>
      <c r="H2715" s="1037"/>
      <c r="I2715" s="1037"/>
      <c r="J2715" s="1037"/>
      <c r="K2715" s="1037"/>
      <c r="L2715" s="1037"/>
      <c r="M2715" s="1037"/>
      <c r="N2715" s="1046"/>
      <c r="V2715" s="189"/>
      <c r="W2715" s="195"/>
      <c r="X2715" s="195"/>
      <c r="AC2715" s="195"/>
      <c r="AE2715" s="163" t="s">
        <v>3210</v>
      </c>
      <c r="AF2715" s="207"/>
    </row>
    <row r="2716" spans="1:32" s="160" customFormat="1" ht="33.75" x14ac:dyDescent="0.2">
      <c r="A2716" s="198"/>
      <c r="B2716" s="199" t="s">
        <v>430</v>
      </c>
      <c r="C2716" s="1037" t="s">
        <v>431</v>
      </c>
      <c r="D2716" s="1037"/>
      <c r="E2716" s="1037"/>
      <c r="F2716" s="1037"/>
      <c r="G2716" s="1037"/>
      <c r="H2716" s="1037"/>
      <c r="I2716" s="1037"/>
      <c r="J2716" s="1037"/>
      <c r="K2716" s="1037"/>
      <c r="L2716" s="1037"/>
      <c r="M2716" s="1037"/>
      <c r="N2716" s="1046"/>
      <c r="V2716" s="189"/>
      <c r="W2716" s="195"/>
      <c r="X2716" s="195"/>
      <c r="Y2716" s="163" t="s">
        <v>431</v>
      </c>
      <c r="AC2716" s="195"/>
      <c r="AF2716" s="207"/>
    </row>
    <row r="2717" spans="1:32" s="160" customFormat="1" ht="12" x14ac:dyDescent="0.2">
      <c r="A2717" s="200"/>
      <c r="B2717" s="199" t="s">
        <v>423</v>
      </c>
      <c r="C2717" s="1037" t="s">
        <v>432</v>
      </c>
      <c r="D2717" s="1037"/>
      <c r="E2717" s="1037"/>
      <c r="F2717" s="201"/>
      <c r="G2717" s="201"/>
      <c r="H2717" s="201"/>
      <c r="I2717" s="201"/>
      <c r="J2717" s="202">
        <v>259.2</v>
      </c>
      <c r="K2717" s="201" t="s">
        <v>436</v>
      </c>
      <c r="L2717" s="202">
        <v>3.24</v>
      </c>
      <c r="M2717" s="201"/>
      <c r="N2717" s="203"/>
      <c r="V2717" s="189"/>
      <c r="W2717" s="195"/>
      <c r="X2717" s="195"/>
      <c r="Z2717" s="163" t="s">
        <v>432</v>
      </c>
      <c r="AC2717" s="195"/>
      <c r="AF2717" s="207"/>
    </row>
    <row r="2718" spans="1:32" s="160" customFormat="1" ht="12" x14ac:dyDescent="0.2">
      <c r="A2718" s="200"/>
      <c r="B2718" s="199" t="s">
        <v>434</v>
      </c>
      <c r="C2718" s="1037" t="s">
        <v>435</v>
      </c>
      <c r="D2718" s="1037"/>
      <c r="E2718" s="1037"/>
      <c r="F2718" s="201"/>
      <c r="G2718" s="201"/>
      <c r="H2718" s="201"/>
      <c r="I2718" s="201"/>
      <c r="J2718" s="202">
        <v>37.880000000000003</v>
      </c>
      <c r="K2718" s="201" t="s">
        <v>436</v>
      </c>
      <c r="L2718" s="202">
        <v>0.47</v>
      </c>
      <c r="M2718" s="201"/>
      <c r="N2718" s="203"/>
      <c r="V2718" s="189"/>
      <c r="W2718" s="195"/>
      <c r="X2718" s="195"/>
      <c r="Z2718" s="163" t="s">
        <v>435</v>
      </c>
      <c r="AC2718" s="195"/>
      <c r="AF2718" s="207"/>
    </row>
    <row r="2719" spans="1:32" s="160" customFormat="1" ht="12" x14ac:dyDescent="0.2">
      <c r="A2719" s="200"/>
      <c r="B2719" s="199" t="s">
        <v>437</v>
      </c>
      <c r="C2719" s="1037" t="s">
        <v>438</v>
      </c>
      <c r="D2719" s="1037"/>
      <c r="E2719" s="1037"/>
      <c r="F2719" s="201"/>
      <c r="G2719" s="201"/>
      <c r="H2719" s="201"/>
      <c r="I2719" s="201"/>
      <c r="J2719" s="202">
        <v>4.99</v>
      </c>
      <c r="K2719" s="201" t="s">
        <v>436</v>
      </c>
      <c r="L2719" s="202">
        <v>0.06</v>
      </c>
      <c r="M2719" s="201"/>
      <c r="N2719" s="203"/>
      <c r="V2719" s="189"/>
      <c r="W2719" s="195"/>
      <c r="X2719" s="195"/>
      <c r="Z2719" s="163" t="s">
        <v>438</v>
      </c>
      <c r="AC2719" s="195"/>
      <c r="AF2719" s="207"/>
    </row>
    <row r="2720" spans="1:32" s="160" customFormat="1" ht="12" x14ac:dyDescent="0.2">
      <c r="A2720" s="200"/>
      <c r="B2720" s="199" t="s">
        <v>439</v>
      </c>
      <c r="C2720" s="1037" t="s">
        <v>440</v>
      </c>
      <c r="D2720" s="1037"/>
      <c r="E2720" s="1037"/>
      <c r="F2720" s="201"/>
      <c r="G2720" s="201"/>
      <c r="H2720" s="201"/>
      <c r="I2720" s="201"/>
      <c r="J2720" s="202">
        <v>505.36</v>
      </c>
      <c r="K2720" s="201"/>
      <c r="L2720" s="202">
        <v>5.05</v>
      </c>
      <c r="M2720" s="201"/>
      <c r="N2720" s="203"/>
      <c r="V2720" s="189"/>
      <c r="W2720" s="195"/>
      <c r="X2720" s="195"/>
      <c r="Z2720" s="163" t="s">
        <v>440</v>
      </c>
      <c r="AC2720" s="195"/>
      <c r="AF2720" s="207"/>
    </row>
    <row r="2721" spans="1:32" s="160" customFormat="1" ht="12" x14ac:dyDescent="0.2">
      <c r="A2721" s="196"/>
      <c r="B2721" s="204" t="s">
        <v>1606</v>
      </c>
      <c r="C2721" s="1048" t="s">
        <v>1607</v>
      </c>
      <c r="D2721" s="1048"/>
      <c r="E2721" s="1048"/>
      <c r="F2721" s="205" t="s">
        <v>347</v>
      </c>
      <c r="G2721" s="205" t="s">
        <v>1188</v>
      </c>
      <c r="H2721" s="205"/>
      <c r="I2721" s="205" t="s">
        <v>3211</v>
      </c>
      <c r="J2721" s="199"/>
      <c r="K2721" s="201"/>
      <c r="L2721" s="202"/>
      <c r="M2721" s="201"/>
      <c r="N2721" s="206"/>
      <c r="V2721" s="189"/>
      <c r="W2721" s="195"/>
      <c r="X2721" s="195"/>
      <c r="AC2721" s="195"/>
      <c r="AF2721" s="207" t="s">
        <v>1607</v>
      </c>
    </row>
    <row r="2722" spans="1:32" s="160" customFormat="1" ht="12" x14ac:dyDescent="0.2">
      <c r="A2722" s="200"/>
      <c r="B2722" s="199"/>
      <c r="C2722" s="1037" t="s">
        <v>443</v>
      </c>
      <c r="D2722" s="1037"/>
      <c r="E2722" s="1037"/>
      <c r="F2722" s="201" t="s">
        <v>444</v>
      </c>
      <c r="G2722" s="201" t="s">
        <v>162</v>
      </c>
      <c r="H2722" s="201" t="s">
        <v>436</v>
      </c>
      <c r="I2722" s="201" t="s">
        <v>2208</v>
      </c>
      <c r="J2722" s="202"/>
      <c r="K2722" s="201"/>
      <c r="L2722" s="202"/>
      <c r="M2722" s="201"/>
      <c r="N2722" s="203"/>
      <c r="V2722" s="189"/>
      <c r="W2722" s="195"/>
      <c r="X2722" s="195"/>
      <c r="AA2722" s="163" t="s">
        <v>443</v>
      </c>
      <c r="AC2722" s="195"/>
      <c r="AF2722" s="207"/>
    </row>
    <row r="2723" spans="1:32" s="160" customFormat="1" ht="12" x14ac:dyDescent="0.2">
      <c r="A2723" s="200"/>
      <c r="B2723" s="199"/>
      <c r="C2723" s="1037" t="s">
        <v>447</v>
      </c>
      <c r="D2723" s="1037"/>
      <c r="E2723" s="1037"/>
      <c r="F2723" s="201" t="s">
        <v>444</v>
      </c>
      <c r="G2723" s="201" t="s">
        <v>3212</v>
      </c>
      <c r="H2723" s="201" t="s">
        <v>436</v>
      </c>
      <c r="I2723" s="201" t="s">
        <v>3213</v>
      </c>
      <c r="J2723" s="202"/>
      <c r="K2723" s="201"/>
      <c r="L2723" s="202"/>
      <c r="M2723" s="201"/>
      <c r="N2723" s="203"/>
      <c r="V2723" s="189"/>
      <c r="W2723" s="195"/>
      <c r="X2723" s="195"/>
      <c r="AA2723" s="163" t="s">
        <v>447</v>
      </c>
      <c r="AC2723" s="195"/>
      <c r="AF2723" s="207"/>
    </row>
    <row r="2724" spans="1:32" s="160" customFormat="1" ht="12" x14ac:dyDescent="0.2">
      <c r="A2724" s="200"/>
      <c r="B2724" s="199"/>
      <c r="C2724" s="1047" t="s">
        <v>450</v>
      </c>
      <c r="D2724" s="1047"/>
      <c r="E2724" s="1047"/>
      <c r="F2724" s="208"/>
      <c r="G2724" s="208"/>
      <c r="H2724" s="208"/>
      <c r="I2724" s="208"/>
      <c r="J2724" s="209">
        <v>802.44</v>
      </c>
      <c r="K2724" s="208"/>
      <c r="L2724" s="209">
        <v>8.76</v>
      </c>
      <c r="M2724" s="208"/>
      <c r="N2724" s="210"/>
      <c r="V2724" s="189"/>
      <c r="W2724" s="195"/>
      <c r="X2724" s="195"/>
      <c r="AB2724" s="163" t="s">
        <v>450</v>
      </c>
      <c r="AC2724" s="195"/>
      <c r="AF2724" s="207"/>
    </row>
    <row r="2725" spans="1:32" s="160" customFormat="1" ht="12" x14ac:dyDescent="0.2">
      <c r="A2725" s="200"/>
      <c r="B2725" s="199"/>
      <c r="C2725" s="1037" t="s">
        <v>451</v>
      </c>
      <c r="D2725" s="1037"/>
      <c r="E2725" s="1037"/>
      <c r="F2725" s="201"/>
      <c r="G2725" s="201"/>
      <c r="H2725" s="201"/>
      <c r="I2725" s="201"/>
      <c r="J2725" s="202"/>
      <c r="K2725" s="201"/>
      <c r="L2725" s="202">
        <v>3.3</v>
      </c>
      <c r="M2725" s="201"/>
      <c r="N2725" s="203"/>
      <c r="V2725" s="189"/>
      <c r="W2725" s="195"/>
      <c r="X2725" s="195"/>
      <c r="AA2725" s="163" t="s">
        <v>451</v>
      </c>
      <c r="AC2725" s="195"/>
      <c r="AF2725" s="207"/>
    </row>
    <row r="2726" spans="1:32" s="160" customFormat="1" ht="22.5" x14ac:dyDescent="0.2">
      <c r="A2726" s="200"/>
      <c r="B2726" s="199" t="s">
        <v>556</v>
      </c>
      <c r="C2726" s="1037" t="s">
        <v>557</v>
      </c>
      <c r="D2726" s="1037"/>
      <c r="E2726" s="1037"/>
      <c r="F2726" s="201" t="s">
        <v>454</v>
      </c>
      <c r="G2726" s="201" t="s">
        <v>558</v>
      </c>
      <c r="H2726" s="201"/>
      <c r="I2726" s="201" t="s">
        <v>558</v>
      </c>
      <c r="J2726" s="202"/>
      <c r="K2726" s="201"/>
      <c r="L2726" s="202">
        <v>3.2</v>
      </c>
      <c r="M2726" s="201"/>
      <c r="N2726" s="203"/>
      <c r="V2726" s="189"/>
      <c r="W2726" s="195"/>
      <c r="X2726" s="195"/>
      <c r="AA2726" s="163" t="s">
        <v>557</v>
      </c>
      <c r="AC2726" s="195"/>
      <c r="AF2726" s="207"/>
    </row>
    <row r="2727" spans="1:32" s="160" customFormat="1" ht="22.5" x14ac:dyDescent="0.2">
      <c r="A2727" s="200"/>
      <c r="B2727" s="199" t="s">
        <v>559</v>
      </c>
      <c r="C2727" s="1037" t="s">
        <v>560</v>
      </c>
      <c r="D2727" s="1037"/>
      <c r="E2727" s="1037"/>
      <c r="F2727" s="201" t="s">
        <v>454</v>
      </c>
      <c r="G2727" s="201" t="s">
        <v>561</v>
      </c>
      <c r="H2727" s="201"/>
      <c r="I2727" s="201" t="s">
        <v>561</v>
      </c>
      <c r="J2727" s="202"/>
      <c r="K2727" s="201"/>
      <c r="L2727" s="202">
        <v>1.82</v>
      </c>
      <c r="M2727" s="201"/>
      <c r="N2727" s="203"/>
      <c r="V2727" s="189"/>
      <c r="W2727" s="195"/>
      <c r="X2727" s="195"/>
      <c r="AA2727" s="163" t="s">
        <v>560</v>
      </c>
      <c r="AC2727" s="195"/>
      <c r="AF2727" s="207"/>
    </row>
    <row r="2728" spans="1:32" s="160" customFormat="1" ht="12" x14ac:dyDescent="0.2">
      <c r="A2728" s="211"/>
      <c r="B2728" s="212"/>
      <c r="C2728" s="1039" t="s">
        <v>459</v>
      </c>
      <c r="D2728" s="1039"/>
      <c r="E2728" s="1039"/>
      <c r="F2728" s="192"/>
      <c r="G2728" s="192"/>
      <c r="H2728" s="192"/>
      <c r="I2728" s="192"/>
      <c r="J2728" s="193"/>
      <c r="K2728" s="192"/>
      <c r="L2728" s="193">
        <v>13.78</v>
      </c>
      <c r="M2728" s="208"/>
      <c r="N2728" s="194"/>
      <c r="V2728" s="189"/>
      <c r="W2728" s="195"/>
      <c r="X2728" s="195"/>
      <c r="AC2728" s="195" t="s">
        <v>459</v>
      </c>
      <c r="AF2728" s="207"/>
    </row>
    <row r="2729" spans="1:32" s="160" customFormat="1" ht="22.5" x14ac:dyDescent="0.2">
      <c r="A2729" s="190" t="s">
        <v>3777</v>
      </c>
      <c r="B2729" s="191" t="s">
        <v>3227</v>
      </c>
      <c r="C2729" s="1039" t="s">
        <v>3228</v>
      </c>
      <c r="D2729" s="1039"/>
      <c r="E2729" s="1039"/>
      <c r="F2729" s="192" t="s">
        <v>347</v>
      </c>
      <c r="G2729" s="192"/>
      <c r="H2729" s="192"/>
      <c r="I2729" s="192" t="s">
        <v>423</v>
      </c>
      <c r="J2729" s="193">
        <v>50.01</v>
      </c>
      <c r="K2729" s="192"/>
      <c r="L2729" s="193">
        <v>50.01</v>
      </c>
      <c r="M2729" s="192"/>
      <c r="N2729" s="194"/>
      <c r="V2729" s="189"/>
      <c r="W2729" s="195"/>
      <c r="X2729" s="195" t="s">
        <v>3228</v>
      </c>
      <c r="AC2729" s="195"/>
      <c r="AF2729" s="207"/>
    </row>
    <row r="2730" spans="1:32" s="160" customFormat="1" ht="12" x14ac:dyDescent="0.2">
      <c r="A2730" s="211"/>
      <c r="B2730" s="212"/>
      <c r="C2730" s="168" t="s">
        <v>462</v>
      </c>
      <c r="D2730" s="213"/>
      <c r="E2730" s="213"/>
      <c r="F2730" s="214"/>
      <c r="G2730" s="214"/>
      <c r="H2730" s="214"/>
      <c r="I2730" s="214"/>
      <c r="J2730" s="215"/>
      <c r="K2730" s="214"/>
      <c r="L2730" s="215"/>
      <c r="M2730" s="216"/>
      <c r="N2730" s="217"/>
      <c r="V2730" s="189"/>
      <c r="W2730" s="195"/>
      <c r="X2730" s="195"/>
      <c r="AC2730" s="195"/>
      <c r="AF2730" s="207"/>
    </row>
    <row r="2731" spans="1:32" s="160" customFormat="1" ht="33.75" x14ac:dyDescent="0.2">
      <c r="A2731" s="190" t="s">
        <v>3778</v>
      </c>
      <c r="B2731" s="191" t="s">
        <v>3430</v>
      </c>
      <c r="C2731" s="1039" t="s">
        <v>3431</v>
      </c>
      <c r="D2731" s="1039"/>
      <c r="E2731" s="1039"/>
      <c r="F2731" s="192" t="s">
        <v>1017</v>
      </c>
      <c r="G2731" s="192"/>
      <c r="H2731" s="192"/>
      <c r="I2731" s="192" t="s">
        <v>423</v>
      </c>
      <c r="J2731" s="193"/>
      <c r="K2731" s="192"/>
      <c r="L2731" s="193"/>
      <c r="M2731" s="192"/>
      <c r="N2731" s="194"/>
      <c r="V2731" s="189"/>
      <c r="W2731" s="195"/>
      <c r="X2731" s="195" t="s">
        <v>3431</v>
      </c>
      <c r="AC2731" s="195"/>
      <c r="AF2731" s="207"/>
    </row>
    <row r="2732" spans="1:32" s="160" customFormat="1" ht="33.75" x14ac:dyDescent="0.2">
      <c r="A2732" s="198"/>
      <c r="B2732" s="199" t="s">
        <v>430</v>
      </c>
      <c r="C2732" s="1037" t="s">
        <v>431</v>
      </c>
      <c r="D2732" s="1037"/>
      <c r="E2732" s="1037"/>
      <c r="F2732" s="1037"/>
      <c r="G2732" s="1037"/>
      <c r="H2732" s="1037"/>
      <c r="I2732" s="1037"/>
      <c r="J2732" s="1037"/>
      <c r="K2732" s="1037"/>
      <c r="L2732" s="1037"/>
      <c r="M2732" s="1037"/>
      <c r="N2732" s="1046"/>
      <c r="V2732" s="189"/>
      <c r="W2732" s="195"/>
      <c r="X2732" s="195"/>
      <c r="Y2732" s="163" t="s">
        <v>431</v>
      </c>
      <c r="AC2732" s="195"/>
      <c r="AF2732" s="207"/>
    </row>
    <row r="2733" spans="1:32" s="160" customFormat="1" ht="12" x14ac:dyDescent="0.2">
      <c r="A2733" s="198"/>
      <c r="B2733" s="199" t="s">
        <v>3134</v>
      </c>
      <c r="C2733" s="1037" t="s">
        <v>3135</v>
      </c>
      <c r="D2733" s="1037"/>
      <c r="E2733" s="1037"/>
      <c r="F2733" s="1037"/>
      <c r="G2733" s="1037"/>
      <c r="H2733" s="1037"/>
      <c r="I2733" s="1037"/>
      <c r="J2733" s="1037"/>
      <c r="K2733" s="1037"/>
      <c r="L2733" s="1037"/>
      <c r="M2733" s="1037"/>
      <c r="N2733" s="1046"/>
      <c r="V2733" s="189"/>
      <c r="W2733" s="195"/>
      <c r="X2733" s="195"/>
      <c r="Y2733" s="163" t="s">
        <v>3135</v>
      </c>
      <c r="AC2733" s="195"/>
      <c r="AF2733" s="207"/>
    </row>
    <row r="2734" spans="1:32" s="160" customFormat="1" ht="12" x14ac:dyDescent="0.2">
      <c r="A2734" s="200"/>
      <c r="B2734" s="199" t="s">
        <v>423</v>
      </c>
      <c r="C2734" s="1037" t="s">
        <v>432</v>
      </c>
      <c r="D2734" s="1037"/>
      <c r="E2734" s="1037"/>
      <c r="F2734" s="201"/>
      <c r="G2734" s="201"/>
      <c r="H2734" s="201"/>
      <c r="I2734" s="201"/>
      <c r="J2734" s="202">
        <v>3.3</v>
      </c>
      <c r="K2734" s="201" t="s">
        <v>3136</v>
      </c>
      <c r="L2734" s="202">
        <v>4.33</v>
      </c>
      <c r="M2734" s="201"/>
      <c r="N2734" s="203"/>
      <c r="V2734" s="189"/>
      <c r="W2734" s="195"/>
      <c r="X2734" s="195"/>
      <c r="Z2734" s="163" t="s">
        <v>432</v>
      </c>
      <c r="AC2734" s="195"/>
      <c r="AF2734" s="207"/>
    </row>
    <row r="2735" spans="1:32" s="160" customFormat="1" ht="12" x14ac:dyDescent="0.2">
      <c r="A2735" s="200"/>
      <c r="B2735" s="199" t="s">
        <v>434</v>
      </c>
      <c r="C2735" s="1037" t="s">
        <v>435</v>
      </c>
      <c r="D2735" s="1037"/>
      <c r="E2735" s="1037"/>
      <c r="F2735" s="201"/>
      <c r="G2735" s="201"/>
      <c r="H2735" s="201"/>
      <c r="I2735" s="201"/>
      <c r="J2735" s="202">
        <v>1.35</v>
      </c>
      <c r="K2735" s="201" t="s">
        <v>3136</v>
      </c>
      <c r="L2735" s="202">
        <v>1.77</v>
      </c>
      <c r="M2735" s="201"/>
      <c r="N2735" s="203"/>
      <c r="V2735" s="189"/>
      <c r="W2735" s="195"/>
      <c r="X2735" s="195"/>
      <c r="Z2735" s="163" t="s">
        <v>435</v>
      </c>
      <c r="AC2735" s="195"/>
      <c r="AF2735" s="207"/>
    </row>
    <row r="2736" spans="1:32" s="160" customFormat="1" ht="12" x14ac:dyDescent="0.2">
      <c r="A2736" s="200"/>
      <c r="B2736" s="199" t="s">
        <v>437</v>
      </c>
      <c r="C2736" s="1037" t="s">
        <v>438</v>
      </c>
      <c r="D2736" s="1037"/>
      <c r="E2736" s="1037"/>
      <c r="F2736" s="201"/>
      <c r="G2736" s="201"/>
      <c r="H2736" s="201"/>
      <c r="I2736" s="201"/>
      <c r="J2736" s="202">
        <v>0.12</v>
      </c>
      <c r="K2736" s="201" t="s">
        <v>3136</v>
      </c>
      <c r="L2736" s="202">
        <v>0.16</v>
      </c>
      <c r="M2736" s="201"/>
      <c r="N2736" s="203"/>
      <c r="V2736" s="189"/>
      <c r="W2736" s="195"/>
      <c r="X2736" s="195"/>
      <c r="Z2736" s="163" t="s">
        <v>438</v>
      </c>
      <c r="AC2736" s="195"/>
      <c r="AF2736" s="207"/>
    </row>
    <row r="2737" spans="1:32" s="160" customFormat="1" ht="12" x14ac:dyDescent="0.2">
      <c r="A2737" s="200"/>
      <c r="B2737" s="199" t="s">
        <v>439</v>
      </c>
      <c r="C2737" s="1037" t="s">
        <v>440</v>
      </c>
      <c r="D2737" s="1037"/>
      <c r="E2737" s="1037"/>
      <c r="F2737" s="201"/>
      <c r="G2737" s="201"/>
      <c r="H2737" s="201"/>
      <c r="I2737" s="201"/>
      <c r="J2737" s="202">
        <v>2.04</v>
      </c>
      <c r="K2737" s="201"/>
      <c r="L2737" s="202">
        <v>2.04</v>
      </c>
      <c r="M2737" s="201"/>
      <c r="N2737" s="203"/>
      <c r="V2737" s="189"/>
      <c r="W2737" s="195"/>
      <c r="X2737" s="195"/>
      <c r="Z2737" s="163" t="s">
        <v>440</v>
      </c>
      <c r="AC2737" s="195"/>
      <c r="AF2737" s="207"/>
    </row>
    <row r="2738" spans="1:32" s="160" customFormat="1" ht="12" x14ac:dyDescent="0.2">
      <c r="A2738" s="196"/>
      <c r="B2738" s="204" t="s">
        <v>3161</v>
      </c>
      <c r="C2738" s="1048" t="s">
        <v>2532</v>
      </c>
      <c r="D2738" s="1048"/>
      <c r="E2738" s="1048"/>
      <c r="F2738" s="205" t="s">
        <v>488</v>
      </c>
      <c r="G2738" s="205" t="s">
        <v>489</v>
      </c>
      <c r="H2738" s="205"/>
      <c r="I2738" s="205" t="s">
        <v>489</v>
      </c>
      <c r="J2738" s="199"/>
      <c r="K2738" s="201"/>
      <c r="L2738" s="202"/>
      <c r="M2738" s="201"/>
      <c r="N2738" s="206"/>
      <c r="V2738" s="189"/>
      <c r="W2738" s="195"/>
      <c r="X2738" s="195"/>
      <c r="AC2738" s="195"/>
      <c r="AF2738" s="207" t="s">
        <v>2532</v>
      </c>
    </row>
    <row r="2739" spans="1:32" s="160" customFormat="1" ht="22.5" x14ac:dyDescent="0.2">
      <c r="A2739" s="196"/>
      <c r="B2739" s="204" t="s">
        <v>3356</v>
      </c>
      <c r="C2739" s="1048" t="s">
        <v>3357</v>
      </c>
      <c r="D2739" s="1048"/>
      <c r="E2739" s="1048"/>
      <c r="F2739" s="205" t="s">
        <v>1017</v>
      </c>
      <c r="G2739" s="205" t="s">
        <v>423</v>
      </c>
      <c r="H2739" s="205"/>
      <c r="I2739" s="205" t="s">
        <v>423</v>
      </c>
      <c r="J2739" s="199"/>
      <c r="K2739" s="201"/>
      <c r="L2739" s="202"/>
      <c r="M2739" s="201"/>
      <c r="N2739" s="206"/>
      <c r="V2739" s="189"/>
      <c r="W2739" s="195"/>
      <c r="X2739" s="195"/>
      <c r="AC2739" s="195"/>
      <c r="AF2739" s="207" t="s">
        <v>3357</v>
      </c>
    </row>
    <row r="2740" spans="1:32" s="160" customFormat="1" ht="12" x14ac:dyDescent="0.2">
      <c r="A2740" s="200"/>
      <c r="B2740" s="199"/>
      <c r="C2740" s="1037" t="s">
        <v>443</v>
      </c>
      <c r="D2740" s="1037"/>
      <c r="E2740" s="1037"/>
      <c r="F2740" s="201" t="s">
        <v>444</v>
      </c>
      <c r="G2740" s="201" t="s">
        <v>850</v>
      </c>
      <c r="H2740" s="201" t="s">
        <v>3136</v>
      </c>
      <c r="I2740" s="201" t="s">
        <v>3467</v>
      </c>
      <c r="J2740" s="202"/>
      <c r="K2740" s="201"/>
      <c r="L2740" s="202"/>
      <c r="M2740" s="201"/>
      <c r="N2740" s="203"/>
      <c r="V2740" s="189"/>
      <c r="W2740" s="195"/>
      <c r="X2740" s="195"/>
      <c r="AA2740" s="163" t="s">
        <v>443</v>
      </c>
      <c r="AC2740" s="195"/>
      <c r="AF2740" s="207"/>
    </row>
    <row r="2741" spans="1:32" s="160" customFormat="1" ht="12" x14ac:dyDescent="0.2">
      <c r="A2741" s="200"/>
      <c r="B2741" s="199"/>
      <c r="C2741" s="1037" t="s">
        <v>447</v>
      </c>
      <c r="D2741" s="1037"/>
      <c r="E2741" s="1037"/>
      <c r="F2741" s="201" t="s">
        <v>444</v>
      </c>
      <c r="G2741" s="201" t="s">
        <v>2649</v>
      </c>
      <c r="H2741" s="201" t="s">
        <v>3136</v>
      </c>
      <c r="I2741" s="201" t="s">
        <v>3297</v>
      </c>
      <c r="J2741" s="202"/>
      <c r="K2741" s="201"/>
      <c r="L2741" s="202"/>
      <c r="M2741" s="201"/>
      <c r="N2741" s="203"/>
      <c r="V2741" s="189"/>
      <c r="W2741" s="195"/>
      <c r="X2741" s="195"/>
      <c r="AA2741" s="163" t="s">
        <v>447</v>
      </c>
      <c r="AC2741" s="195"/>
      <c r="AF2741" s="207"/>
    </row>
    <row r="2742" spans="1:32" s="160" customFormat="1" ht="12" x14ac:dyDescent="0.2">
      <c r="A2742" s="200"/>
      <c r="B2742" s="199"/>
      <c r="C2742" s="1047" t="s">
        <v>450</v>
      </c>
      <c r="D2742" s="1047"/>
      <c r="E2742" s="1047"/>
      <c r="F2742" s="208"/>
      <c r="G2742" s="208"/>
      <c r="H2742" s="208"/>
      <c r="I2742" s="208"/>
      <c r="J2742" s="209">
        <v>6.69</v>
      </c>
      <c r="K2742" s="208"/>
      <c r="L2742" s="209">
        <v>8.14</v>
      </c>
      <c r="M2742" s="208"/>
      <c r="N2742" s="210"/>
      <c r="V2742" s="189"/>
      <c r="W2742" s="195"/>
      <c r="X2742" s="195"/>
      <c r="AB2742" s="163" t="s">
        <v>450</v>
      </c>
      <c r="AC2742" s="195"/>
      <c r="AF2742" s="207"/>
    </row>
    <row r="2743" spans="1:32" s="160" customFormat="1" ht="12" x14ac:dyDescent="0.2">
      <c r="A2743" s="200"/>
      <c r="B2743" s="199"/>
      <c r="C2743" s="1037" t="s">
        <v>451</v>
      </c>
      <c r="D2743" s="1037"/>
      <c r="E2743" s="1037"/>
      <c r="F2743" s="201"/>
      <c r="G2743" s="201"/>
      <c r="H2743" s="201"/>
      <c r="I2743" s="201"/>
      <c r="J2743" s="202"/>
      <c r="K2743" s="201"/>
      <c r="L2743" s="202">
        <v>4.49</v>
      </c>
      <c r="M2743" s="201"/>
      <c r="N2743" s="203"/>
      <c r="V2743" s="189"/>
      <c r="W2743" s="195"/>
      <c r="X2743" s="195"/>
      <c r="AA2743" s="163" t="s">
        <v>451</v>
      </c>
      <c r="AC2743" s="195"/>
      <c r="AF2743" s="207"/>
    </row>
    <row r="2744" spans="1:32" s="160" customFormat="1" ht="45" x14ac:dyDescent="0.2">
      <c r="A2744" s="200"/>
      <c r="B2744" s="199" t="s">
        <v>2540</v>
      </c>
      <c r="C2744" s="1037" t="s">
        <v>2541</v>
      </c>
      <c r="D2744" s="1037"/>
      <c r="E2744" s="1037"/>
      <c r="F2744" s="201" t="s">
        <v>454</v>
      </c>
      <c r="G2744" s="201" t="s">
        <v>1241</v>
      </c>
      <c r="H2744" s="201"/>
      <c r="I2744" s="201" t="s">
        <v>1241</v>
      </c>
      <c r="J2744" s="202"/>
      <c r="K2744" s="201"/>
      <c r="L2744" s="202">
        <v>5.43</v>
      </c>
      <c r="M2744" s="201"/>
      <c r="N2744" s="203"/>
      <c r="V2744" s="189"/>
      <c r="W2744" s="195"/>
      <c r="X2744" s="195"/>
      <c r="AA2744" s="163" t="s">
        <v>2541</v>
      </c>
      <c r="AC2744" s="195"/>
      <c r="AF2744" s="207"/>
    </row>
    <row r="2745" spans="1:32" s="160" customFormat="1" ht="45" x14ac:dyDescent="0.2">
      <c r="A2745" s="200"/>
      <c r="B2745" s="199" t="s">
        <v>2542</v>
      </c>
      <c r="C2745" s="1037" t="s">
        <v>2543</v>
      </c>
      <c r="D2745" s="1037"/>
      <c r="E2745" s="1037"/>
      <c r="F2745" s="201" t="s">
        <v>454</v>
      </c>
      <c r="G2745" s="201" t="s">
        <v>974</v>
      </c>
      <c r="H2745" s="201"/>
      <c r="I2745" s="201" t="s">
        <v>974</v>
      </c>
      <c r="J2745" s="202"/>
      <c r="K2745" s="201"/>
      <c r="L2745" s="202">
        <v>3.23</v>
      </c>
      <c r="M2745" s="201"/>
      <c r="N2745" s="203"/>
      <c r="V2745" s="189"/>
      <c r="W2745" s="195"/>
      <c r="X2745" s="195"/>
      <c r="AA2745" s="163" t="s">
        <v>2543</v>
      </c>
      <c r="AC2745" s="195"/>
      <c r="AF2745" s="207"/>
    </row>
    <row r="2746" spans="1:32" s="160" customFormat="1" ht="12" x14ac:dyDescent="0.2">
      <c r="A2746" s="211"/>
      <c r="B2746" s="212"/>
      <c r="C2746" s="1039" t="s">
        <v>459</v>
      </c>
      <c r="D2746" s="1039"/>
      <c r="E2746" s="1039"/>
      <c r="F2746" s="192"/>
      <c r="G2746" s="192"/>
      <c r="H2746" s="192"/>
      <c r="I2746" s="192"/>
      <c r="J2746" s="193"/>
      <c r="K2746" s="192"/>
      <c r="L2746" s="193">
        <v>16.8</v>
      </c>
      <c r="M2746" s="208"/>
      <c r="N2746" s="194"/>
      <c r="V2746" s="189"/>
      <c r="W2746" s="195"/>
      <c r="X2746" s="195"/>
      <c r="AC2746" s="195" t="s">
        <v>459</v>
      </c>
      <c r="AF2746" s="207"/>
    </row>
    <row r="2747" spans="1:32" s="160" customFormat="1" ht="33.75" x14ac:dyDescent="0.2">
      <c r="A2747" s="190" t="s">
        <v>3779</v>
      </c>
      <c r="B2747" s="191" t="s">
        <v>3606</v>
      </c>
      <c r="C2747" s="1039" t="s">
        <v>3607</v>
      </c>
      <c r="D2747" s="1039"/>
      <c r="E2747" s="1039"/>
      <c r="F2747" s="192" t="s">
        <v>1017</v>
      </c>
      <c r="G2747" s="192"/>
      <c r="H2747" s="192"/>
      <c r="I2747" s="192" t="s">
        <v>423</v>
      </c>
      <c r="J2747" s="193">
        <v>375</v>
      </c>
      <c r="K2747" s="192" t="s">
        <v>566</v>
      </c>
      <c r="L2747" s="193">
        <v>40.83</v>
      </c>
      <c r="M2747" s="192" t="s">
        <v>567</v>
      </c>
      <c r="N2747" s="194">
        <v>383</v>
      </c>
      <c r="V2747" s="189"/>
      <c r="W2747" s="195"/>
      <c r="X2747" s="195" t="s">
        <v>3607</v>
      </c>
      <c r="AC2747" s="195"/>
      <c r="AF2747" s="207"/>
    </row>
    <row r="2748" spans="1:32" s="160" customFormat="1" ht="12" x14ac:dyDescent="0.2">
      <c r="A2748" s="211"/>
      <c r="B2748" s="212"/>
      <c r="C2748" s="168" t="s">
        <v>462</v>
      </c>
      <c r="D2748" s="213"/>
      <c r="E2748" s="213"/>
      <c r="F2748" s="214"/>
      <c r="G2748" s="214"/>
      <c r="H2748" s="214"/>
      <c r="I2748" s="214"/>
      <c r="J2748" s="215"/>
      <c r="K2748" s="214"/>
      <c r="L2748" s="215"/>
      <c r="M2748" s="216"/>
      <c r="N2748" s="217"/>
      <c r="V2748" s="189"/>
      <c r="W2748" s="195"/>
      <c r="X2748" s="195"/>
      <c r="AC2748" s="195"/>
      <c r="AF2748" s="207"/>
    </row>
    <row r="2749" spans="1:32" s="160" customFormat="1" ht="12" x14ac:dyDescent="0.2">
      <c r="A2749" s="196"/>
      <c r="B2749" s="197"/>
      <c r="C2749" s="1037" t="s">
        <v>3608</v>
      </c>
      <c r="D2749" s="1037"/>
      <c r="E2749" s="1037"/>
      <c r="F2749" s="1037"/>
      <c r="G2749" s="1037"/>
      <c r="H2749" s="1037"/>
      <c r="I2749" s="1037"/>
      <c r="J2749" s="1037"/>
      <c r="K2749" s="1037"/>
      <c r="L2749" s="1037"/>
      <c r="M2749" s="1037"/>
      <c r="N2749" s="1046"/>
      <c r="V2749" s="189"/>
      <c r="W2749" s="195"/>
      <c r="X2749" s="195"/>
      <c r="AC2749" s="195"/>
      <c r="AD2749" s="163" t="s">
        <v>3608</v>
      </c>
      <c r="AF2749" s="207"/>
    </row>
    <row r="2750" spans="1:32" s="160" customFormat="1" ht="22.5" x14ac:dyDescent="0.2">
      <c r="A2750" s="198"/>
      <c r="B2750" s="199" t="s">
        <v>568</v>
      </c>
      <c r="C2750" s="1037" t="s">
        <v>569</v>
      </c>
      <c r="D2750" s="1037"/>
      <c r="E2750" s="1037"/>
      <c r="F2750" s="1037"/>
      <c r="G2750" s="1037"/>
      <c r="H2750" s="1037"/>
      <c r="I2750" s="1037"/>
      <c r="J2750" s="1037"/>
      <c r="K2750" s="1037"/>
      <c r="L2750" s="1037"/>
      <c r="M2750" s="1037"/>
      <c r="N2750" s="1046"/>
      <c r="V2750" s="189"/>
      <c r="W2750" s="195"/>
      <c r="X2750" s="195"/>
      <c r="Y2750" s="163" t="s">
        <v>569</v>
      </c>
      <c r="AC2750" s="195"/>
      <c r="AF2750" s="207"/>
    </row>
    <row r="2751" spans="1:32" s="160" customFormat="1" ht="12" x14ac:dyDescent="0.2">
      <c r="A2751" s="1040" t="s">
        <v>3780</v>
      </c>
      <c r="B2751" s="1041"/>
      <c r="C2751" s="1041"/>
      <c r="D2751" s="1041"/>
      <c r="E2751" s="1041"/>
      <c r="F2751" s="1041"/>
      <c r="G2751" s="1041"/>
      <c r="H2751" s="1041"/>
      <c r="I2751" s="1041"/>
      <c r="J2751" s="1041"/>
      <c r="K2751" s="1041"/>
      <c r="L2751" s="1041"/>
      <c r="M2751" s="1041"/>
      <c r="N2751" s="1042"/>
      <c r="V2751" s="189"/>
      <c r="W2751" s="195" t="s">
        <v>3780</v>
      </c>
      <c r="X2751" s="195"/>
      <c r="AC2751" s="195"/>
      <c r="AF2751" s="207"/>
    </row>
    <row r="2752" spans="1:32" s="160" customFormat="1" ht="12" x14ac:dyDescent="0.2">
      <c r="A2752" s="1040" t="s">
        <v>3577</v>
      </c>
      <c r="B2752" s="1041"/>
      <c r="C2752" s="1041"/>
      <c r="D2752" s="1041"/>
      <c r="E2752" s="1041"/>
      <c r="F2752" s="1041"/>
      <c r="G2752" s="1041"/>
      <c r="H2752" s="1041"/>
      <c r="I2752" s="1041"/>
      <c r="J2752" s="1041"/>
      <c r="K2752" s="1041"/>
      <c r="L2752" s="1041"/>
      <c r="M2752" s="1041"/>
      <c r="N2752" s="1042"/>
      <c r="V2752" s="189"/>
      <c r="W2752" s="195" t="s">
        <v>3577</v>
      </c>
      <c r="X2752" s="195"/>
      <c r="AC2752" s="195"/>
      <c r="AF2752" s="207"/>
    </row>
    <row r="2753" spans="1:32" s="160" customFormat="1" ht="45" x14ac:dyDescent="0.2">
      <c r="A2753" s="190" t="s">
        <v>3781</v>
      </c>
      <c r="B2753" s="191" t="s">
        <v>3394</v>
      </c>
      <c r="C2753" s="1039" t="s">
        <v>3755</v>
      </c>
      <c r="D2753" s="1039"/>
      <c r="E2753" s="1039"/>
      <c r="F2753" s="192" t="s">
        <v>1017</v>
      </c>
      <c r="G2753" s="192"/>
      <c r="H2753" s="192"/>
      <c r="I2753" s="192" t="s">
        <v>423</v>
      </c>
      <c r="J2753" s="193"/>
      <c r="K2753" s="192"/>
      <c r="L2753" s="193"/>
      <c r="M2753" s="192"/>
      <c r="N2753" s="194"/>
      <c r="V2753" s="189"/>
      <c r="W2753" s="195"/>
      <c r="X2753" s="195" t="s">
        <v>3755</v>
      </c>
      <c r="AC2753" s="195"/>
      <c r="AF2753" s="207"/>
    </row>
    <row r="2754" spans="1:32" s="160" customFormat="1" ht="33.75" x14ac:dyDescent="0.2">
      <c r="A2754" s="198"/>
      <c r="B2754" s="199" t="s">
        <v>430</v>
      </c>
      <c r="C2754" s="1037" t="s">
        <v>431</v>
      </c>
      <c r="D2754" s="1037"/>
      <c r="E2754" s="1037"/>
      <c r="F2754" s="1037"/>
      <c r="G2754" s="1037"/>
      <c r="H2754" s="1037"/>
      <c r="I2754" s="1037"/>
      <c r="J2754" s="1037"/>
      <c r="K2754" s="1037"/>
      <c r="L2754" s="1037"/>
      <c r="M2754" s="1037"/>
      <c r="N2754" s="1046"/>
      <c r="V2754" s="189"/>
      <c r="W2754" s="195"/>
      <c r="X2754" s="195"/>
      <c r="Y2754" s="163" t="s">
        <v>431</v>
      </c>
      <c r="AC2754" s="195"/>
      <c r="AF2754" s="207"/>
    </row>
    <row r="2755" spans="1:32" s="160" customFormat="1" ht="12" x14ac:dyDescent="0.2">
      <c r="A2755" s="198"/>
      <c r="B2755" s="199" t="s">
        <v>3134</v>
      </c>
      <c r="C2755" s="1037" t="s">
        <v>3135</v>
      </c>
      <c r="D2755" s="1037"/>
      <c r="E2755" s="1037"/>
      <c r="F2755" s="1037"/>
      <c r="G2755" s="1037"/>
      <c r="H2755" s="1037"/>
      <c r="I2755" s="1037"/>
      <c r="J2755" s="1037"/>
      <c r="K2755" s="1037"/>
      <c r="L2755" s="1037"/>
      <c r="M2755" s="1037"/>
      <c r="N2755" s="1046"/>
      <c r="V2755" s="189"/>
      <c r="W2755" s="195"/>
      <c r="X2755" s="195"/>
      <c r="Y2755" s="163" t="s">
        <v>3135</v>
      </c>
      <c r="AC2755" s="195"/>
      <c r="AF2755" s="207"/>
    </row>
    <row r="2756" spans="1:32" s="160" customFormat="1" ht="12" x14ac:dyDescent="0.2">
      <c r="A2756" s="200"/>
      <c r="B2756" s="199" t="s">
        <v>423</v>
      </c>
      <c r="C2756" s="1037" t="s">
        <v>432</v>
      </c>
      <c r="D2756" s="1037"/>
      <c r="E2756" s="1037"/>
      <c r="F2756" s="201"/>
      <c r="G2756" s="201"/>
      <c r="H2756" s="201"/>
      <c r="I2756" s="201"/>
      <c r="J2756" s="202">
        <v>35.11</v>
      </c>
      <c r="K2756" s="201" t="s">
        <v>3136</v>
      </c>
      <c r="L2756" s="202">
        <v>46.08</v>
      </c>
      <c r="M2756" s="201"/>
      <c r="N2756" s="203"/>
      <c r="V2756" s="189"/>
      <c r="W2756" s="195"/>
      <c r="X2756" s="195"/>
      <c r="Z2756" s="163" t="s">
        <v>432</v>
      </c>
      <c r="AC2756" s="195"/>
      <c r="AF2756" s="207"/>
    </row>
    <row r="2757" spans="1:32" s="160" customFormat="1" ht="12" x14ac:dyDescent="0.2">
      <c r="A2757" s="200"/>
      <c r="B2757" s="199" t="s">
        <v>434</v>
      </c>
      <c r="C2757" s="1037" t="s">
        <v>435</v>
      </c>
      <c r="D2757" s="1037"/>
      <c r="E2757" s="1037"/>
      <c r="F2757" s="201"/>
      <c r="G2757" s="201"/>
      <c r="H2757" s="201"/>
      <c r="I2757" s="201"/>
      <c r="J2757" s="202">
        <v>6.62</v>
      </c>
      <c r="K2757" s="201" t="s">
        <v>3136</v>
      </c>
      <c r="L2757" s="202">
        <v>8.69</v>
      </c>
      <c r="M2757" s="201"/>
      <c r="N2757" s="203"/>
      <c r="V2757" s="189"/>
      <c r="W2757" s="195"/>
      <c r="X2757" s="195"/>
      <c r="Z2757" s="163" t="s">
        <v>435</v>
      </c>
      <c r="AC2757" s="195"/>
      <c r="AF2757" s="207"/>
    </row>
    <row r="2758" spans="1:32" s="160" customFormat="1" ht="12" x14ac:dyDescent="0.2">
      <c r="A2758" s="200"/>
      <c r="B2758" s="199" t="s">
        <v>437</v>
      </c>
      <c r="C2758" s="1037" t="s">
        <v>438</v>
      </c>
      <c r="D2758" s="1037"/>
      <c r="E2758" s="1037"/>
      <c r="F2758" s="201"/>
      <c r="G2758" s="201"/>
      <c r="H2758" s="201"/>
      <c r="I2758" s="201"/>
      <c r="J2758" s="202">
        <v>0.6</v>
      </c>
      <c r="K2758" s="201" t="s">
        <v>3136</v>
      </c>
      <c r="L2758" s="202">
        <v>0.79</v>
      </c>
      <c r="M2758" s="201"/>
      <c r="N2758" s="203"/>
      <c r="V2758" s="189"/>
      <c r="W2758" s="195"/>
      <c r="X2758" s="195"/>
      <c r="Z2758" s="163" t="s">
        <v>438</v>
      </c>
      <c r="AC2758" s="195"/>
      <c r="AF2758" s="207"/>
    </row>
    <row r="2759" spans="1:32" s="160" customFormat="1" ht="12" x14ac:dyDescent="0.2">
      <c r="A2759" s="200"/>
      <c r="B2759" s="199" t="s">
        <v>439</v>
      </c>
      <c r="C2759" s="1037" t="s">
        <v>440</v>
      </c>
      <c r="D2759" s="1037"/>
      <c r="E2759" s="1037"/>
      <c r="F2759" s="201"/>
      <c r="G2759" s="201"/>
      <c r="H2759" s="201"/>
      <c r="I2759" s="201"/>
      <c r="J2759" s="202">
        <v>2.0299999999999998</v>
      </c>
      <c r="K2759" s="201"/>
      <c r="L2759" s="202">
        <v>2.0299999999999998</v>
      </c>
      <c r="M2759" s="201"/>
      <c r="N2759" s="203"/>
      <c r="V2759" s="189"/>
      <c r="W2759" s="195"/>
      <c r="X2759" s="195"/>
      <c r="Z2759" s="163" t="s">
        <v>440</v>
      </c>
      <c r="AC2759" s="195"/>
      <c r="AF2759" s="207"/>
    </row>
    <row r="2760" spans="1:32" s="160" customFormat="1" ht="12" x14ac:dyDescent="0.2">
      <c r="A2760" s="200"/>
      <c r="B2760" s="199"/>
      <c r="C2760" s="1037" t="s">
        <v>443</v>
      </c>
      <c r="D2760" s="1037"/>
      <c r="E2760" s="1037"/>
      <c r="F2760" s="201" t="s">
        <v>444</v>
      </c>
      <c r="G2760" s="201" t="s">
        <v>3396</v>
      </c>
      <c r="H2760" s="201" t="s">
        <v>3136</v>
      </c>
      <c r="I2760" s="201" t="s">
        <v>3438</v>
      </c>
      <c r="J2760" s="202"/>
      <c r="K2760" s="201"/>
      <c r="L2760" s="202"/>
      <c r="M2760" s="201"/>
      <c r="N2760" s="203"/>
      <c r="V2760" s="189"/>
      <c r="W2760" s="195"/>
      <c r="X2760" s="195"/>
      <c r="AA2760" s="163" t="s">
        <v>443</v>
      </c>
      <c r="AC2760" s="195"/>
      <c r="AF2760" s="207"/>
    </row>
    <row r="2761" spans="1:32" s="160" customFormat="1" ht="12" x14ac:dyDescent="0.2">
      <c r="A2761" s="200"/>
      <c r="B2761" s="199"/>
      <c r="C2761" s="1037" t="s">
        <v>447</v>
      </c>
      <c r="D2761" s="1037"/>
      <c r="E2761" s="1037"/>
      <c r="F2761" s="201" t="s">
        <v>444</v>
      </c>
      <c r="G2761" s="201" t="s">
        <v>2201</v>
      </c>
      <c r="H2761" s="201" t="s">
        <v>3136</v>
      </c>
      <c r="I2761" s="201" t="s">
        <v>3439</v>
      </c>
      <c r="J2761" s="202"/>
      <c r="K2761" s="201"/>
      <c r="L2761" s="202"/>
      <c r="M2761" s="201"/>
      <c r="N2761" s="203"/>
      <c r="V2761" s="189"/>
      <c r="W2761" s="195"/>
      <c r="X2761" s="195"/>
      <c r="AA2761" s="163" t="s">
        <v>447</v>
      </c>
      <c r="AC2761" s="195"/>
      <c r="AF2761" s="207"/>
    </row>
    <row r="2762" spans="1:32" s="160" customFormat="1" ht="12" x14ac:dyDescent="0.2">
      <c r="A2762" s="200"/>
      <c r="B2762" s="199"/>
      <c r="C2762" s="1047" t="s">
        <v>450</v>
      </c>
      <c r="D2762" s="1047"/>
      <c r="E2762" s="1047"/>
      <c r="F2762" s="208"/>
      <c r="G2762" s="208"/>
      <c r="H2762" s="208"/>
      <c r="I2762" s="208"/>
      <c r="J2762" s="209">
        <v>43.76</v>
      </c>
      <c r="K2762" s="208"/>
      <c r="L2762" s="209">
        <v>56.8</v>
      </c>
      <c r="M2762" s="208"/>
      <c r="N2762" s="210"/>
      <c r="V2762" s="189"/>
      <c r="W2762" s="195"/>
      <c r="X2762" s="195"/>
      <c r="AB2762" s="163" t="s">
        <v>450</v>
      </c>
      <c r="AC2762" s="195"/>
      <c r="AF2762" s="207"/>
    </row>
    <row r="2763" spans="1:32" s="160" customFormat="1" ht="12" x14ac:dyDescent="0.2">
      <c r="A2763" s="200"/>
      <c r="B2763" s="199"/>
      <c r="C2763" s="1037" t="s">
        <v>451</v>
      </c>
      <c r="D2763" s="1037"/>
      <c r="E2763" s="1037"/>
      <c r="F2763" s="201"/>
      <c r="G2763" s="201"/>
      <c r="H2763" s="201"/>
      <c r="I2763" s="201"/>
      <c r="J2763" s="202"/>
      <c r="K2763" s="201"/>
      <c r="L2763" s="202">
        <v>46.87</v>
      </c>
      <c r="M2763" s="201"/>
      <c r="N2763" s="203"/>
      <c r="V2763" s="189"/>
      <c r="W2763" s="195"/>
      <c r="X2763" s="195"/>
      <c r="AA2763" s="163" t="s">
        <v>451</v>
      </c>
      <c r="AC2763" s="195"/>
      <c r="AF2763" s="207"/>
    </row>
    <row r="2764" spans="1:32" s="160" customFormat="1" ht="45" x14ac:dyDescent="0.2">
      <c r="A2764" s="200"/>
      <c r="B2764" s="199" t="s">
        <v>2540</v>
      </c>
      <c r="C2764" s="1037" t="s">
        <v>2541</v>
      </c>
      <c r="D2764" s="1037"/>
      <c r="E2764" s="1037"/>
      <c r="F2764" s="201" t="s">
        <v>454</v>
      </c>
      <c r="G2764" s="201" t="s">
        <v>1241</v>
      </c>
      <c r="H2764" s="201"/>
      <c r="I2764" s="201" t="s">
        <v>1241</v>
      </c>
      <c r="J2764" s="202"/>
      <c r="K2764" s="201"/>
      <c r="L2764" s="202">
        <v>56.71</v>
      </c>
      <c r="M2764" s="201"/>
      <c r="N2764" s="203"/>
      <c r="V2764" s="189"/>
      <c r="W2764" s="195"/>
      <c r="X2764" s="195"/>
      <c r="AA2764" s="163" t="s">
        <v>2541</v>
      </c>
      <c r="AC2764" s="195"/>
      <c r="AF2764" s="207"/>
    </row>
    <row r="2765" spans="1:32" s="160" customFormat="1" ht="45" x14ac:dyDescent="0.2">
      <c r="A2765" s="200"/>
      <c r="B2765" s="199" t="s">
        <v>2542</v>
      </c>
      <c r="C2765" s="1037" t="s">
        <v>2543</v>
      </c>
      <c r="D2765" s="1037"/>
      <c r="E2765" s="1037"/>
      <c r="F2765" s="201" t="s">
        <v>454</v>
      </c>
      <c r="G2765" s="201" t="s">
        <v>974</v>
      </c>
      <c r="H2765" s="201"/>
      <c r="I2765" s="201" t="s">
        <v>974</v>
      </c>
      <c r="J2765" s="202"/>
      <c r="K2765" s="201"/>
      <c r="L2765" s="202">
        <v>33.75</v>
      </c>
      <c r="M2765" s="201"/>
      <c r="N2765" s="203"/>
      <c r="V2765" s="189"/>
      <c r="W2765" s="195"/>
      <c r="X2765" s="195"/>
      <c r="AA2765" s="163" t="s">
        <v>2543</v>
      </c>
      <c r="AC2765" s="195"/>
      <c r="AF2765" s="207"/>
    </row>
    <row r="2766" spans="1:32" s="160" customFormat="1" ht="12" x14ac:dyDescent="0.2">
      <c r="A2766" s="211"/>
      <c r="B2766" s="212"/>
      <c r="C2766" s="1039" t="s">
        <v>459</v>
      </c>
      <c r="D2766" s="1039"/>
      <c r="E2766" s="1039"/>
      <c r="F2766" s="192"/>
      <c r="G2766" s="192"/>
      <c r="H2766" s="192"/>
      <c r="I2766" s="192"/>
      <c r="J2766" s="193"/>
      <c r="K2766" s="192"/>
      <c r="L2766" s="193">
        <v>147.26</v>
      </c>
      <c r="M2766" s="208"/>
      <c r="N2766" s="194"/>
      <c r="V2766" s="189"/>
      <c r="W2766" s="195"/>
      <c r="X2766" s="195"/>
      <c r="AC2766" s="195" t="s">
        <v>459</v>
      </c>
      <c r="AF2766" s="207"/>
    </row>
    <row r="2767" spans="1:32" s="160" customFormat="1" ht="33.75" x14ac:dyDescent="0.2">
      <c r="A2767" s="190" t="s">
        <v>3782</v>
      </c>
      <c r="B2767" s="191" t="s">
        <v>3783</v>
      </c>
      <c r="C2767" s="1039" t="s">
        <v>3581</v>
      </c>
      <c r="D2767" s="1039"/>
      <c r="E2767" s="1039"/>
      <c r="F2767" s="192" t="s">
        <v>1017</v>
      </c>
      <c r="G2767" s="192"/>
      <c r="H2767" s="192"/>
      <c r="I2767" s="192" t="s">
        <v>423</v>
      </c>
      <c r="J2767" s="193">
        <v>9954.5</v>
      </c>
      <c r="K2767" s="192" t="s">
        <v>1361</v>
      </c>
      <c r="L2767" s="193">
        <v>2031.05</v>
      </c>
      <c r="M2767" s="192" t="s">
        <v>1362</v>
      </c>
      <c r="N2767" s="194">
        <v>10074</v>
      </c>
      <c r="V2767" s="189"/>
      <c r="W2767" s="195"/>
      <c r="X2767" s="195" t="s">
        <v>3581</v>
      </c>
      <c r="AC2767" s="195"/>
      <c r="AF2767" s="207"/>
    </row>
    <row r="2768" spans="1:32" s="160" customFormat="1" ht="12" x14ac:dyDescent="0.2">
      <c r="A2768" s="211"/>
      <c r="B2768" s="212"/>
      <c r="C2768" s="168" t="s">
        <v>3039</v>
      </c>
      <c r="D2768" s="213"/>
      <c r="E2768" s="213"/>
      <c r="F2768" s="214"/>
      <c r="G2768" s="214"/>
      <c r="H2768" s="214"/>
      <c r="I2768" s="214"/>
      <c r="J2768" s="215"/>
      <c r="K2768" s="214"/>
      <c r="L2768" s="215"/>
      <c r="M2768" s="216"/>
      <c r="N2768" s="217"/>
      <c r="V2768" s="189"/>
      <c r="W2768" s="195"/>
      <c r="X2768" s="195"/>
      <c r="AC2768" s="195"/>
      <c r="AF2768" s="207"/>
    </row>
    <row r="2769" spans="1:32" s="160" customFormat="1" ht="12" x14ac:dyDescent="0.2">
      <c r="A2769" s="196"/>
      <c r="B2769" s="197"/>
      <c r="C2769" s="1037" t="s">
        <v>3401</v>
      </c>
      <c r="D2769" s="1037"/>
      <c r="E2769" s="1037"/>
      <c r="F2769" s="1037"/>
      <c r="G2769" s="1037"/>
      <c r="H2769" s="1037"/>
      <c r="I2769" s="1037"/>
      <c r="J2769" s="1037"/>
      <c r="K2769" s="1037"/>
      <c r="L2769" s="1037"/>
      <c r="M2769" s="1037"/>
      <c r="N2769" s="1046"/>
      <c r="V2769" s="189"/>
      <c r="W2769" s="195"/>
      <c r="X2769" s="195"/>
      <c r="AC2769" s="195"/>
      <c r="AD2769" s="163" t="s">
        <v>3401</v>
      </c>
      <c r="AF2769" s="207"/>
    </row>
    <row r="2770" spans="1:32" s="160" customFormat="1" ht="22.5" x14ac:dyDescent="0.2">
      <c r="A2770" s="198"/>
      <c r="B2770" s="199" t="s">
        <v>1365</v>
      </c>
      <c r="C2770" s="1037" t="s">
        <v>1366</v>
      </c>
      <c r="D2770" s="1037"/>
      <c r="E2770" s="1037"/>
      <c r="F2770" s="1037"/>
      <c r="G2770" s="1037"/>
      <c r="H2770" s="1037"/>
      <c r="I2770" s="1037"/>
      <c r="J2770" s="1037"/>
      <c r="K2770" s="1037"/>
      <c r="L2770" s="1037"/>
      <c r="M2770" s="1037"/>
      <c r="N2770" s="1046"/>
      <c r="V2770" s="189"/>
      <c r="W2770" s="195"/>
      <c r="X2770" s="195"/>
      <c r="Y2770" s="163" t="s">
        <v>1366</v>
      </c>
      <c r="AC2770" s="195"/>
      <c r="AF2770" s="207"/>
    </row>
    <row r="2771" spans="1:32" s="160" customFormat="1" ht="33.75" x14ac:dyDescent="0.2">
      <c r="A2771" s="190" t="s">
        <v>3784</v>
      </c>
      <c r="B2771" s="191" t="s">
        <v>3402</v>
      </c>
      <c r="C2771" s="1039" t="s">
        <v>3403</v>
      </c>
      <c r="D2771" s="1039"/>
      <c r="E2771" s="1039"/>
      <c r="F2771" s="192" t="s">
        <v>1017</v>
      </c>
      <c r="G2771" s="192"/>
      <c r="H2771" s="192"/>
      <c r="I2771" s="192" t="s">
        <v>434</v>
      </c>
      <c r="J2771" s="193">
        <v>1110.75</v>
      </c>
      <c r="K2771" s="192" t="s">
        <v>566</v>
      </c>
      <c r="L2771" s="193">
        <v>241.58</v>
      </c>
      <c r="M2771" s="192" t="s">
        <v>567</v>
      </c>
      <c r="N2771" s="194">
        <v>2266</v>
      </c>
      <c r="V2771" s="189"/>
      <c r="W2771" s="195"/>
      <c r="X2771" s="195" t="s">
        <v>3403</v>
      </c>
      <c r="AC2771" s="195"/>
      <c r="AF2771" s="207"/>
    </row>
    <row r="2772" spans="1:32" s="160" customFormat="1" ht="12" x14ac:dyDescent="0.2">
      <c r="A2772" s="211"/>
      <c r="B2772" s="212"/>
      <c r="C2772" s="168" t="s">
        <v>462</v>
      </c>
      <c r="D2772" s="213"/>
      <c r="E2772" s="213"/>
      <c r="F2772" s="214"/>
      <c r="G2772" s="214"/>
      <c r="H2772" s="214"/>
      <c r="I2772" s="214"/>
      <c r="J2772" s="215"/>
      <c r="K2772" s="214"/>
      <c r="L2772" s="215"/>
      <c r="M2772" s="216"/>
      <c r="N2772" s="217"/>
      <c r="V2772" s="189"/>
      <c r="W2772" s="195"/>
      <c r="X2772" s="195"/>
      <c r="AC2772" s="195"/>
      <c r="AF2772" s="207"/>
    </row>
    <row r="2773" spans="1:32" s="160" customFormat="1" ht="12" x14ac:dyDescent="0.2">
      <c r="A2773" s="196"/>
      <c r="B2773" s="197"/>
      <c r="C2773" s="1037" t="s">
        <v>3404</v>
      </c>
      <c r="D2773" s="1037"/>
      <c r="E2773" s="1037"/>
      <c r="F2773" s="1037"/>
      <c r="G2773" s="1037"/>
      <c r="H2773" s="1037"/>
      <c r="I2773" s="1037"/>
      <c r="J2773" s="1037"/>
      <c r="K2773" s="1037"/>
      <c r="L2773" s="1037"/>
      <c r="M2773" s="1037"/>
      <c r="N2773" s="1046"/>
      <c r="V2773" s="189"/>
      <c r="W2773" s="195"/>
      <c r="X2773" s="195"/>
      <c r="AC2773" s="195"/>
      <c r="AD2773" s="163" t="s">
        <v>3404</v>
      </c>
      <c r="AF2773" s="207"/>
    </row>
    <row r="2774" spans="1:32" s="160" customFormat="1" ht="22.5" x14ac:dyDescent="0.2">
      <c r="A2774" s="198"/>
      <c r="B2774" s="199" t="s">
        <v>568</v>
      </c>
      <c r="C2774" s="1037" t="s">
        <v>569</v>
      </c>
      <c r="D2774" s="1037"/>
      <c r="E2774" s="1037"/>
      <c r="F2774" s="1037"/>
      <c r="G2774" s="1037"/>
      <c r="H2774" s="1037"/>
      <c r="I2774" s="1037"/>
      <c r="J2774" s="1037"/>
      <c r="K2774" s="1037"/>
      <c r="L2774" s="1037"/>
      <c r="M2774" s="1037"/>
      <c r="N2774" s="1046"/>
      <c r="V2774" s="189"/>
      <c r="W2774" s="195"/>
      <c r="X2774" s="195"/>
      <c r="Y2774" s="163" t="s">
        <v>569</v>
      </c>
      <c r="AC2774" s="195"/>
      <c r="AF2774" s="207"/>
    </row>
    <row r="2775" spans="1:32" s="160" customFormat="1" ht="33.75" x14ac:dyDescent="0.2">
      <c r="A2775" s="190" t="s">
        <v>3785</v>
      </c>
      <c r="B2775" s="191" t="s">
        <v>3405</v>
      </c>
      <c r="C2775" s="1039" t="s">
        <v>3406</v>
      </c>
      <c r="D2775" s="1039"/>
      <c r="E2775" s="1039"/>
      <c r="F2775" s="192" t="s">
        <v>1017</v>
      </c>
      <c r="G2775" s="192"/>
      <c r="H2775" s="192"/>
      <c r="I2775" s="192" t="s">
        <v>434</v>
      </c>
      <c r="J2775" s="193">
        <v>867.25</v>
      </c>
      <c r="K2775" s="192" t="s">
        <v>566</v>
      </c>
      <c r="L2775" s="193">
        <v>188.59</v>
      </c>
      <c r="M2775" s="192" t="s">
        <v>567</v>
      </c>
      <c r="N2775" s="194">
        <v>1769</v>
      </c>
      <c r="V2775" s="189"/>
      <c r="W2775" s="195"/>
      <c r="X2775" s="195" t="s">
        <v>3406</v>
      </c>
      <c r="AC2775" s="195"/>
      <c r="AF2775" s="207"/>
    </row>
    <row r="2776" spans="1:32" s="160" customFormat="1" ht="12" x14ac:dyDescent="0.2">
      <c r="A2776" s="211"/>
      <c r="B2776" s="212"/>
      <c r="C2776" s="168" t="s">
        <v>462</v>
      </c>
      <c r="D2776" s="213"/>
      <c r="E2776" s="213"/>
      <c r="F2776" s="214"/>
      <c r="G2776" s="214"/>
      <c r="H2776" s="214"/>
      <c r="I2776" s="214"/>
      <c r="J2776" s="215"/>
      <c r="K2776" s="214"/>
      <c r="L2776" s="215"/>
      <c r="M2776" s="216"/>
      <c r="N2776" s="217"/>
      <c r="V2776" s="189"/>
      <c r="W2776" s="195"/>
      <c r="X2776" s="195"/>
      <c r="AC2776" s="195"/>
      <c r="AF2776" s="207"/>
    </row>
    <row r="2777" spans="1:32" s="160" customFormat="1" ht="12" x14ac:dyDescent="0.2">
      <c r="A2777" s="196"/>
      <c r="B2777" s="197"/>
      <c r="C2777" s="1037" t="s">
        <v>3407</v>
      </c>
      <c r="D2777" s="1037"/>
      <c r="E2777" s="1037"/>
      <c r="F2777" s="1037"/>
      <c r="G2777" s="1037"/>
      <c r="H2777" s="1037"/>
      <c r="I2777" s="1037"/>
      <c r="J2777" s="1037"/>
      <c r="K2777" s="1037"/>
      <c r="L2777" s="1037"/>
      <c r="M2777" s="1037"/>
      <c r="N2777" s="1046"/>
      <c r="V2777" s="189"/>
      <c r="W2777" s="195"/>
      <c r="X2777" s="195"/>
      <c r="AC2777" s="195"/>
      <c r="AD2777" s="163" t="s">
        <v>3407</v>
      </c>
      <c r="AF2777" s="207"/>
    </row>
    <row r="2778" spans="1:32" s="160" customFormat="1" ht="22.5" x14ac:dyDescent="0.2">
      <c r="A2778" s="198"/>
      <c r="B2778" s="199" t="s">
        <v>568</v>
      </c>
      <c r="C2778" s="1037" t="s">
        <v>569</v>
      </c>
      <c r="D2778" s="1037"/>
      <c r="E2778" s="1037"/>
      <c r="F2778" s="1037"/>
      <c r="G2778" s="1037"/>
      <c r="H2778" s="1037"/>
      <c r="I2778" s="1037"/>
      <c r="J2778" s="1037"/>
      <c r="K2778" s="1037"/>
      <c r="L2778" s="1037"/>
      <c r="M2778" s="1037"/>
      <c r="N2778" s="1046"/>
      <c r="V2778" s="189"/>
      <c r="W2778" s="195"/>
      <c r="X2778" s="195"/>
      <c r="Y2778" s="163" t="s">
        <v>569</v>
      </c>
      <c r="AC2778" s="195"/>
      <c r="AF2778" s="207"/>
    </row>
    <row r="2779" spans="1:32" s="160" customFormat="1" ht="33.75" x14ac:dyDescent="0.2">
      <c r="A2779" s="190" t="s">
        <v>3786</v>
      </c>
      <c r="B2779" s="191" t="s">
        <v>2643</v>
      </c>
      <c r="C2779" s="1039" t="s">
        <v>3408</v>
      </c>
      <c r="D2779" s="1039"/>
      <c r="E2779" s="1039"/>
      <c r="F2779" s="192" t="s">
        <v>1017</v>
      </c>
      <c r="G2779" s="192"/>
      <c r="H2779" s="192"/>
      <c r="I2779" s="192" t="s">
        <v>423</v>
      </c>
      <c r="J2779" s="193"/>
      <c r="K2779" s="192"/>
      <c r="L2779" s="193"/>
      <c r="M2779" s="192"/>
      <c r="N2779" s="194"/>
      <c r="V2779" s="189"/>
      <c r="W2779" s="195"/>
      <c r="X2779" s="195" t="s">
        <v>3408</v>
      </c>
      <c r="AC2779" s="195"/>
      <c r="AF2779" s="207"/>
    </row>
    <row r="2780" spans="1:32" s="160" customFormat="1" ht="33.75" x14ac:dyDescent="0.2">
      <c r="A2780" s="198"/>
      <c r="B2780" s="199" t="s">
        <v>430</v>
      </c>
      <c r="C2780" s="1037" t="s">
        <v>431</v>
      </c>
      <c r="D2780" s="1037"/>
      <c r="E2780" s="1037"/>
      <c r="F2780" s="1037"/>
      <c r="G2780" s="1037"/>
      <c r="H2780" s="1037"/>
      <c r="I2780" s="1037"/>
      <c r="J2780" s="1037"/>
      <c r="K2780" s="1037"/>
      <c r="L2780" s="1037"/>
      <c r="M2780" s="1037"/>
      <c r="N2780" s="1046"/>
      <c r="V2780" s="189"/>
      <c r="W2780" s="195"/>
      <c r="X2780" s="195"/>
      <c r="Y2780" s="163" t="s">
        <v>431</v>
      </c>
      <c r="AC2780" s="195"/>
      <c r="AF2780" s="207"/>
    </row>
    <row r="2781" spans="1:32" s="160" customFormat="1" ht="12" x14ac:dyDescent="0.2">
      <c r="A2781" s="198"/>
      <c r="B2781" s="199" t="s">
        <v>3134</v>
      </c>
      <c r="C2781" s="1037" t="s">
        <v>3135</v>
      </c>
      <c r="D2781" s="1037"/>
      <c r="E2781" s="1037"/>
      <c r="F2781" s="1037"/>
      <c r="G2781" s="1037"/>
      <c r="H2781" s="1037"/>
      <c r="I2781" s="1037"/>
      <c r="J2781" s="1037"/>
      <c r="K2781" s="1037"/>
      <c r="L2781" s="1037"/>
      <c r="M2781" s="1037"/>
      <c r="N2781" s="1046"/>
      <c r="V2781" s="189"/>
      <c r="W2781" s="195"/>
      <c r="X2781" s="195"/>
      <c r="Y2781" s="163" t="s">
        <v>3135</v>
      </c>
      <c r="AC2781" s="195"/>
      <c r="AF2781" s="207"/>
    </row>
    <row r="2782" spans="1:32" s="160" customFormat="1" ht="12" x14ac:dyDescent="0.2">
      <c r="A2782" s="200"/>
      <c r="B2782" s="199" t="s">
        <v>423</v>
      </c>
      <c r="C2782" s="1037" t="s">
        <v>432</v>
      </c>
      <c r="D2782" s="1037"/>
      <c r="E2782" s="1037"/>
      <c r="F2782" s="201"/>
      <c r="G2782" s="201"/>
      <c r="H2782" s="201"/>
      <c r="I2782" s="201"/>
      <c r="J2782" s="202">
        <v>9.1300000000000008</v>
      </c>
      <c r="K2782" s="201" t="s">
        <v>3136</v>
      </c>
      <c r="L2782" s="202">
        <v>11.98</v>
      </c>
      <c r="M2782" s="201"/>
      <c r="N2782" s="203"/>
      <c r="V2782" s="189"/>
      <c r="W2782" s="195"/>
      <c r="X2782" s="195"/>
      <c r="Z2782" s="163" t="s">
        <v>432</v>
      </c>
      <c r="AC2782" s="195"/>
      <c r="AF2782" s="207"/>
    </row>
    <row r="2783" spans="1:32" s="160" customFormat="1" ht="12" x14ac:dyDescent="0.2">
      <c r="A2783" s="200"/>
      <c r="B2783" s="199" t="s">
        <v>434</v>
      </c>
      <c r="C2783" s="1037" t="s">
        <v>435</v>
      </c>
      <c r="D2783" s="1037"/>
      <c r="E2783" s="1037"/>
      <c r="F2783" s="201"/>
      <c r="G2783" s="201"/>
      <c r="H2783" s="201"/>
      <c r="I2783" s="201"/>
      <c r="J2783" s="202">
        <v>1.47</v>
      </c>
      <c r="K2783" s="201" t="s">
        <v>3136</v>
      </c>
      <c r="L2783" s="202">
        <v>1.93</v>
      </c>
      <c r="M2783" s="201"/>
      <c r="N2783" s="203"/>
      <c r="V2783" s="189"/>
      <c r="W2783" s="195"/>
      <c r="X2783" s="195"/>
      <c r="Z2783" s="163" t="s">
        <v>435</v>
      </c>
      <c r="AC2783" s="195"/>
      <c r="AF2783" s="207"/>
    </row>
    <row r="2784" spans="1:32" s="160" customFormat="1" ht="12" x14ac:dyDescent="0.2">
      <c r="A2784" s="200"/>
      <c r="B2784" s="199" t="s">
        <v>437</v>
      </c>
      <c r="C2784" s="1037" t="s">
        <v>438</v>
      </c>
      <c r="D2784" s="1037"/>
      <c r="E2784" s="1037"/>
      <c r="F2784" s="201"/>
      <c r="G2784" s="201"/>
      <c r="H2784" s="201"/>
      <c r="I2784" s="201"/>
      <c r="J2784" s="202">
        <v>0.12</v>
      </c>
      <c r="K2784" s="201" t="s">
        <v>3136</v>
      </c>
      <c r="L2784" s="202">
        <v>0.16</v>
      </c>
      <c r="M2784" s="201"/>
      <c r="N2784" s="203"/>
      <c r="V2784" s="189"/>
      <c r="W2784" s="195"/>
      <c r="X2784" s="195"/>
      <c r="Z2784" s="163" t="s">
        <v>438</v>
      </c>
      <c r="AC2784" s="195"/>
      <c r="AF2784" s="207"/>
    </row>
    <row r="2785" spans="1:32" s="160" customFormat="1" ht="12" x14ac:dyDescent="0.2">
      <c r="A2785" s="200"/>
      <c r="B2785" s="199" t="s">
        <v>439</v>
      </c>
      <c r="C2785" s="1037" t="s">
        <v>440</v>
      </c>
      <c r="D2785" s="1037"/>
      <c r="E2785" s="1037"/>
      <c r="F2785" s="201"/>
      <c r="G2785" s="201"/>
      <c r="H2785" s="201"/>
      <c r="I2785" s="201"/>
      <c r="J2785" s="202">
        <v>7.49</v>
      </c>
      <c r="K2785" s="201"/>
      <c r="L2785" s="202">
        <v>7.49</v>
      </c>
      <c r="M2785" s="201"/>
      <c r="N2785" s="203"/>
      <c r="V2785" s="189"/>
      <c r="W2785" s="195"/>
      <c r="X2785" s="195"/>
      <c r="Z2785" s="163" t="s">
        <v>440</v>
      </c>
      <c r="AC2785" s="195"/>
      <c r="AF2785" s="207"/>
    </row>
    <row r="2786" spans="1:32" s="160" customFormat="1" ht="12" x14ac:dyDescent="0.2">
      <c r="A2786" s="196"/>
      <c r="B2786" s="204" t="s">
        <v>2645</v>
      </c>
      <c r="C2786" s="1048" t="s">
        <v>2646</v>
      </c>
      <c r="D2786" s="1048"/>
      <c r="E2786" s="1048"/>
      <c r="F2786" s="205" t="s">
        <v>1017</v>
      </c>
      <c r="G2786" s="205" t="s">
        <v>423</v>
      </c>
      <c r="H2786" s="205"/>
      <c r="I2786" s="205" t="s">
        <v>423</v>
      </c>
      <c r="J2786" s="199"/>
      <c r="K2786" s="201"/>
      <c r="L2786" s="202"/>
      <c r="M2786" s="201"/>
      <c r="N2786" s="206"/>
      <c r="V2786" s="189"/>
      <c r="W2786" s="195"/>
      <c r="X2786" s="195"/>
      <c r="AC2786" s="195"/>
      <c r="AF2786" s="207" t="s">
        <v>2646</v>
      </c>
    </row>
    <row r="2787" spans="1:32" s="160" customFormat="1" ht="12" x14ac:dyDescent="0.2">
      <c r="A2787" s="200"/>
      <c r="B2787" s="199"/>
      <c r="C2787" s="1037" t="s">
        <v>443</v>
      </c>
      <c r="D2787" s="1037"/>
      <c r="E2787" s="1037"/>
      <c r="F2787" s="201" t="s">
        <v>444</v>
      </c>
      <c r="G2787" s="201" t="s">
        <v>2647</v>
      </c>
      <c r="H2787" s="201" t="s">
        <v>3136</v>
      </c>
      <c r="I2787" s="201" t="s">
        <v>3450</v>
      </c>
      <c r="J2787" s="202"/>
      <c r="K2787" s="201"/>
      <c r="L2787" s="202"/>
      <c r="M2787" s="201"/>
      <c r="N2787" s="203"/>
      <c r="V2787" s="189"/>
      <c r="W2787" s="195"/>
      <c r="X2787" s="195"/>
      <c r="AA2787" s="163" t="s">
        <v>443</v>
      </c>
      <c r="AC2787" s="195"/>
      <c r="AF2787" s="207"/>
    </row>
    <row r="2788" spans="1:32" s="160" customFormat="1" ht="12" x14ac:dyDescent="0.2">
      <c r="A2788" s="200"/>
      <c r="B2788" s="199"/>
      <c r="C2788" s="1037" t="s">
        <v>447</v>
      </c>
      <c r="D2788" s="1037"/>
      <c r="E2788" s="1037"/>
      <c r="F2788" s="201" t="s">
        <v>444</v>
      </c>
      <c r="G2788" s="201" t="s">
        <v>2649</v>
      </c>
      <c r="H2788" s="201" t="s">
        <v>3136</v>
      </c>
      <c r="I2788" s="201" t="s">
        <v>3297</v>
      </c>
      <c r="J2788" s="202"/>
      <c r="K2788" s="201"/>
      <c r="L2788" s="202"/>
      <c r="M2788" s="201"/>
      <c r="N2788" s="203"/>
      <c r="V2788" s="189"/>
      <c r="W2788" s="195"/>
      <c r="X2788" s="195"/>
      <c r="AA2788" s="163" t="s">
        <v>447</v>
      </c>
      <c r="AC2788" s="195"/>
      <c r="AF2788" s="207"/>
    </row>
    <row r="2789" spans="1:32" s="160" customFormat="1" ht="12" x14ac:dyDescent="0.2">
      <c r="A2789" s="200"/>
      <c r="B2789" s="199"/>
      <c r="C2789" s="1047" t="s">
        <v>450</v>
      </c>
      <c r="D2789" s="1047"/>
      <c r="E2789" s="1047"/>
      <c r="F2789" s="208"/>
      <c r="G2789" s="208"/>
      <c r="H2789" s="208"/>
      <c r="I2789" s="208"/>
      <c r="J2789" s="209">
        <v>18.09</v>
      </c>
      <c r="K2789" s="208"/>
      <c r="L2789" s="209">
        <v>21.4</v>
      </c>
      <c r="M2789" s="208"/>
      <c r="N2789" s="210"/>
      <c r="V2789" s="189"/>
      <c r="W2789" s="195"/>
      <c r="X2789" s="195"/>
      <c r="AB2789" s="163" t="s">
        <v>450</v>
      </c>
      <c r="AC2789" s="195"/>
      <c r="AF2789" s="207"/>
    </row>
    <row r="2790" spans="1:32" s="160" customFormat="1" ht="12" x14ac:dyDescent="0.2">
      <c r="A2790" s="200"/>
      <c r="B2790" s="199"/>
      <c r="C2790" s="1037" t="s">
        <v>451</v>
      </c>
      <c r="D2790" s="1037"/>
      <c r="E2790" s="1037"/>
      <c r="F2790" s="201"/>
      <c r="G2790" s="201"/>
      <c r="H2790" s="201"/>
      <c r="I2790" s="201"/>
      <c r="J2790" s="202"/>
      <c r="K2790" s="201"/>
      <c r="L2790" s="202">
        <v>12.14</v>
      </c>
      <c r="M2790" s="201"/>
      <c r="N2790" s="203"/>
      <c r="V2790" s="189"/>
      <c r="W2790" s="195"/>
      <c r="X2790" s="195"/>
      <c r="AA2790" s="163" t="s">
        <v>451</v>
      </c>
      <c r="AC2790" s="195"/>
      <c r="AF2790" s="207"/>
    </row>
    <row r="2791" spans="1:32" s="160" customFormat="1" ht="45" x14ac:dyDescent="0.2">
      <c r="A2791" s="200"/>
      <c r="B2791" s="199" t="s">
        <v>2540</v>
      </c>
      <c r="C2791" s="1037" t="s">
        <v>2541</v>
      </c>
      <c r="D2791" s="1037"/>
      <c r="E2791" s="1037"/>
      <c r="F2791" s="201" t="s">
        <v>454</v>
      </c>
      <c r="G2791" s="201" t="s">
        <v>1241</v>
      </c>
      <c r="H2791" s="201"/>
      <c r="I2791" s="201" t="s">
        <v>1241</v>
      </c>
      <c r="J2791" s="202"/>
      <c r="K2791" s="201"/>
      <c r="L2791" s="202">
        <v>14.69</v>
      </c>
      <c r="M2791" s="201"/>
      <c r="N2791" s="203"/>
      <c r="V2791" s="189"/>
      <c r="W2791" s="195"/>
      <c r="X2791" s="195"/>
      <c r="AA2791" s="163" t="s">
        <v>2541</v>
      </c>
      <c r="AC2791" s="195"/>
      <c r="AF2791" s="207"/>
    </row>
    <row r="2792" spans="1:32" s="160" customFormat="1" ht="45" x14ac:dyDescent="0.2">
      <c r="A2792" s="200"/>
      <c r="B2792" s="199" t="s">
        <v>2542</v>
      </c>
      <c r="C2792" s="1037" t="s">
        <v>2543</v>
      </c>
      <c r="D2792" s="1037"/>
      <c r="E2792" s="1037"/>
      <c r="F2792" s="201" t="s">
        <v>454</v>
      </c>
      <c r="G2792" s="201" t="s">
        <v>974</v>
      </c>
      <c r="H2792" s="201"/>
      <c r="I2792" s="201" t="s">
        <v>974</v>
      </c>
      <c r="J2792" s="202"/>
      <c r="K2792" s="201"/>
      <c r="L2792" s="202">
        <v>8.74</v>
      </c>
      <c r="M2792" s="201"/>
      <c r="N2792" s="203"/>
      <c r="V2792" s="189"/>
      <c r="W2792" s="195"/>
      <c r="X2792" s="195"/>
      <c r="AA2792" s="163" t="s">
        <v>2543</v>
      </c>
      <c r="AC2792" s="195"/>
      <c r="AF2792" s="207"/>
    </row>
    <row r="2793" spans="1:32" s="160" customFormat="1" ht="12" x14ac:dyDescent="0.2">
      <c r="A2793" s="211"/>
      <c r="B2793" s="212"/>
      <c r="C2793" s="1039" t="s">
        <v>459</v>
      </c>
      <c r="D2793" s="1039"/>
      <c r="E2793" s="1039"/>
      <c r="F2793" s="192"/>
      <c r="G2793" s="192"/>
      <c r="H2793" s="192"/>
      <c r="I2793" s="192"/>
      <c r="J2793" s="193"/>
      <c r="K2793" s="192"/>
      <c r="L2793" s="193">
        <v>44.83</v>
      </c>
      <c r="M2793" s="208"/>
      <c r="N2793" s="194"/>
      <c r="V2793" s="189"/>
      <c r="W2793" s="195"/>
      <c r="X2793" s="195"/>
      <c r="AC2793" s="195" t="s">
        <v>459</v>
      </c>
      <c r="AF2793" s="207"/>
    </row>
    <row r="2794" spans="1:32" s="160" customFormat="1" ht="33.75" x14ac:dyDescent="0.2">
      <c r="A2794" s="190" t="s">
        <v>3787</v>
      </c>
      <c r="B2794" s="191" t="s">
        <v>3410</v>
      </c>
      <c r="C2794" s="1039" t="s">
        <v>3411</v>
      </c>
      <c r="D2794" s="1039"/>
      <c r="E2794" s="1039"/>
      <c r="F2794" s="192" t="s">
        <v>1017</v>
      </c>
      <c r="G2794" s="192"/>
      <c r="H2794" s="192"/>
      <c r="I2794" s="192" t="s">
        <v>423</v>
      </c>
      <c r="J2794" s="193">
        <v>1497.75</v>
      </c>
      <c r="K2794" s="192" t="s">
        <v>566</v>
      </c>
      <c r="L2794" s="193">
        <v>162.9</v>
      </c>
      <c r="M2794" s="192" t="s">
        <v>567</v>
      </c>
      <c r="N2794" s="194">
        <v>1528</v>
      </c>
      <c r="V2794" s="189"/>
      <c r="W2794" s="195"/>
      <c r="X2794" s="195" t="s">
        <v>3411</v>
      </c>
      <c r="AC2794" s="195"/>
      <c r="AF2794" s="207"/>
    </row>
    <row r="2795" spans="1:32" s="160" customFormat="1" ht="12" x14ac:dyDescent="0.2">
      <c r="A2795" s="211"/>
      <c r="B2795" s="212"/>
      <c r="C2795" s="168" t="s">
        <v>462</v>
      </c>
      <c r="D2795" s="213"/>
      <c r="E2795" s="213"/>
      <c r="F2795" s="214"/>
      <c r="G2795" s="214"/>
      <c r="H2795" s="214"/>
      <c r="I2795" s="214"/>
      <c r="J2795" s="215"/>
      <c r="K2795" s="214"/>
      <c r="L2795" s="215"/>
      <c r="M2795" s="216"/>
      <c r="N2795" s="217"/>
      <c r="V2795" s="189"/>
      <c r="W2795" s="195"/>
      <c r="X2795" s="195"/>
      <c r="AC2795" s="195"/>
      <c r="AF2795" s="207"/>
    </row>
    <row r="2796" spans="1:32" s="160" customFormat="1" ht="12" x14ac:dyDescent="0.2">
      <c r="A2796" s="196"/>
      <c r="B2796" s="197"/>
      <c r="C2796" s="1037" t="s">
        <v>3412</v>
      </c>
      <c r="D2796" s="1037"/>
      <c r="E2796" s="1037"/>
      <c r="F2796" s="1037"/>
      <c r="G2796" s="1037"/>
      <c r="H2796" s="1037"/>
      <c r="I2796" s="1037"/>
      <c r="J2796" s="1037"/>
      <c r="K2796" s="1037"/>
      <c r="L2796" s="1037"/>
      <c r="M2796" s="1037"/>
      <c r="N2796" s="1046"/>
      <c r="V2796" s="189"/>
      <c r="W2796" s="195"/>
      <c r="X2796" s="195"/>
      <c r="AC2796" s="195"/>
      <c r="AD2796" s="163" t="s">
        <v>3412</v>
      </c>
      <c r="AF2796" s="207"/>
    </row>
    <row r="2797" spans="1:32" s="160" customFormat="1" ht="22.5" x14ac:dyDescent="0.2">
      <c r="A2797" s="198"/>
      <c r="B2797" s="199" t="s">
        <v>568</v>
      </c>
      <c r="C2797" s="1037" t="s">
        <v>569</v>
      </c>
      <c r="D2797" s="1037"/>
      <c r="E2797" s="1037"/>
      <c r="F2797" s="1037"/>
      <c r="G2797" s="1037"/>
      <c r="H2797" s="1037"/>
      <c r="I2797" s="1037"/>
      <c r="J2797" s="1037"/>
      <c r="K2797" s="1037"/>
      <c r="L2797" s="1037"/>
      <c r="M2797" s="1037"/>
      <c r="N2797" s="1046"/>
      <c r="V2797" s="189"/>
      <c r="W2797" s="195"/>
      <c r="X2797" s="195"/>
      <c r="Y2797" s="163" t="s">
        <v>569</v>
      </c>
      <c r="AC2797" s="195"/>
      <c r="AF2797" s="207"/>
    </row>
    <row r="2798" spans="1:32" s="160" customFormat="1" ht="45" x14ac:dyDescent="0.2">
      <c r="A2798" s="190" t="s">
        <v>3788</v>
      </c>
      <c r="B2798" s="191" t="s">
        <v>3143</v>
      </c>
      <c r="C2798" s="1039" t="s">
        <v>3144</v>
      </c>
      <c r="D2798" s="1039"/>
      <c r="E2798" s="1039"/>
      <c r="F2798" s="192" t="s">
        <v>1017</v>
      </c>
      <c r="G2798" s="192"/>
      <c r="H2798" s="192"/>
      <c r="I2798" s="192" t="s">
        <v>423</v>
      </c>
      <c r="J2798" s="193"/>
      <c r="K2798" s="192"/>
      <c r="L2798" s="193"/>
      <c r="M2798" s="192"/>
      <c r="N2798" s="194"/>
      <c r="V2798" s="189"/>
      <c r="W2798" s="195"/>
      <c r="X2798" s="195" t="s">
        <v>3144</v>
      </c>
      <c r="AC2798" s="195"/>
      <c r="AF2798" s="207"/>
    </row>
    <row r="2799" spans="1:32" s="160" customFormat="1" ht="33.75" x14ac:dyDescent="0.2">
      <c r="A2799" s="198"/>
      <c r="B2799" s="199" t="s">
        <v>430</v>
      </c>
      <c r="C2799" s="1037" t="s">
        <v>431</v>
      </c>
      <c r="D2799" s="1037"/>
      <c r="E2799" s="1037"/>
      <c r="F2799" s="1037"/>
      <c r="G2799" s="1037"/>
      <c r="H2799" s="1037"/>
      <c r="I2799" s="1037"/>
      <c r="J2799" s="1037"/>
      <c r="K2799" s="1037"/>
      <c r="L2799" s="1037"/>
      <c r="M2799" s="1037"/>
      <c r="N2799" s="1046"/>
      <c r="V2799" s="189"/>
      <c r="W2799" s="195"/>
      <c r="X2799" s="195"/>
      <c r="Y2799" s="163" t="s">
        <v>431</v>
      </c>
      <c r="AC2799" s="195"/>
      <c r="AF2799" s="207"/>
    </row>
    <row r="2800" spans="1:32" s="160" customFormat="1" ht="12" x14ac:dyDescent="0.2">
      <c r="A2800" s="200"/>
      <c r="B2800" s="199" t="s">
        <v>423</v>
      </c>
      <c r="C2800" s="1037" t="s">
        <v>432</v>
      </c>
      <c r="D2800" s="1037"/>
      <c r="E2800" s="1037"/>
      <c r="F2800" s="201"/>
      <c r="G2800" s="201"/>
      <c r="H2800" s="201"/>
      <c r="I2800" s="201"/>
      <c r="J2800" s="202">
        <v>20.440000000000001</v>
      </c>
      <c r="K2800" s="201" t="s">
        <v>436</v>
      </c>
      <c r="L2800" s="202">
        <v>25.55</v>
      </c>
      <c r="M2800" s="201"/>
      <c r="N2800" s="203"/>
      <c r="V2800" s="189"/>
      <c r="W2800" s="195"/>
      <c r="X2800" s="195"/>
      <c r="Z2800" s="163" t="s">
        <v>432</v>
      </c>
      <c r="AC2800" s="195"/>
      <c r="AF2800" s="207"/>
    </row>
    <row r="2801" spans="1:32" s="160" customFormat="1" ht="12" x14ac:dyDescent="0.2">
      <c r="A2801" s="200"/>
      <c r="B2801" s="199" t="s">
        <v>434</v>
      </c>
      <c r="C2801" s="1037" t="s">
        <v>435</v>
      </c>
      <c r="D2801" s="1037"/>
      <c r="E2801" s="1037"/>
      <c r="F2801" s="201"/>
      <c r="G2801" s="201"/>
      <c r="H2801" s="201"/>
      <c r="I2801" s="201"/>
      <c r="J2801" s="202">
        <v>33.47</v>
      </c>
      <c r="K2801" s="201" t="s">
        <v>436</v>
      </c>
      <c r="L2801" s="202">
        <v>41.84</v>
      </c>
      <c r="M2801" s="201"/>
      <c r="N2801" s="203"/>
      <c r="V2801" s="189"/>
      <c r="W2801" s="195"/>
      <c r="X2801" s="195"/>
      <c r="Z2801" s="163" t="s">
        <v>435</v>
      </c>
      <c r="AC2801" s="195"/>
      <c r="AF2801" s="207"/>
    </row>
    <row r="2802" spans="1:32" s="160" customFormat="1" ht="12" x14ac:dyDescent="0.2">
      <c r="A2802" s="200"/>
      <c r="B2802" s="199" t="s">
        <v>437</v>
      </c>
      <c r="C2802" s="1037" t="s">
        <v>438</v>
      </c>
      <c r="D2802" s="1037"/>
      <c r="E2802" s="1037"/>
      <c r="F2802" s="201"/>
      <c r="G2802" s="201"/>
      <c r="H2802" s="201"/>
      <c r="I2802" s="201"/>
      <c r="J2802" s="202">
        <v>3.42</v>
      </c>
      <c r="K2802" s="201" t="s">
        <v>436</v>
      </c>
      <c r="L2802" s="202">
        <v>4.28</v>
      </c>
      <c r="M2802" s="201"/>
      <c r="N2802" s="203"/>
      <c r="V2802" s="189"/>
      <c r="W2802" s="195"/>
      <c r="X2802" s="195"/>
      <c r="Z2802" s="163" t="s">
        <v>438</v>
      </c>
      <c r="AC2802" s="195"/>
      <c r="AF2802" s="207"/>
    </row>
    <row r="2803" spans="1:32" s="160" customFormat="1" ht="12" x14ac:dyDescent="0.2">
      <c r="A2803" s="200"/>
      <c r="B2803" s="199" t="s">
        <v>439</v>
      </c>
      <c r="C2803" s="1037" t="s">
        <v>440</v>
      </c>
      <c r="D2803" s="1037"/>
      <c r="E2803" s="1037"/>
      <c r="F2803" s="201"/>
      <c r="G2803" s="201"/>
      <c r="H2803" s="201"/>
      <c r="I2803" s="201"/>
      <c r="J2803" s="202">
        <v>2.94</v>
      </c>
      <c r="K2803" s="201"/>
      <c r="L2803" s="202">
        <v>2.94</v>
      </c>
      <c r="M2803" s="201"/>
      <c r="N2803" s="203"/>
      <c r="V2803" s="189"/>
      <c r="W2803" s="195"/>
      <c r="X2803" s="195"/>
      <c r="Z2803" s="163" t="s">
        <v>440</v>
      </c>
      <c r="AC2803" s="195"/>
      <c r="AF2803" s="207"/>
    </row>
    <row r="2804" spans="1:32" s="160" customFormat="1" ht="12" x14ac:dyDescent="0.2">
      <c r="A2804" s="200"/>
      <c r="B2804" s="199"/>
      <c r="C2804" s="1037" t="s">
        <v>443</v>
      </c>
      <c r="D2804" s="1037"/>
      <c r="E2804" s="1037"/>
      <c r="F2804" s="201" t="s">
        <v>444</v>
      </c>
      <c r="G2804" s="201" t="s">
        <v>3145</v>
      </c>
      <c r="H2804" s="201" t="s">
        <v>436</v>
      </c>
      <c r="I2804" s="201" t="s">
        <v>2648</v>
      </c>
      <c r="J2804" s="202"/>
      <c r="K2804" s="201"/>
      <c r="L2804" s="202"/>
      <c r="M2804" s="201"/>
      <c r="N2804" s="203"/>
      <c r="V2804" s="189"/>
      <c r="W2804" s="195"/>
      <c r="X2804" s="195"/>
      <c r="AA2804" s="163" t="s">
        <v>443</v>
      </c>
      <c r="AC2804" s="195"/>
      <c r="AF2804" s="207"/>
    </row>
    <row r="2805" spans="1:32" s="160" customFormat="1" ht="12" x14ac:dyDescent="0.2">
      <c r="A2805" s="200"/>
      <c r="B2805" s="199"/>
      <c r="C2805" s="1037" t="s">
        <v>447</v>
      </c>
      <c r="D2805" s="1037"/>
      <c r="E2805" s="1037"/>
      <c r="F2805" s="201" t="s">
        <v>444</v>
      </c>
      <c r="G2805" s="201" t="s">
        <v>2762</v>
      </c>
      <c r="H2805" s="201" t="s">
        <v>436</v>
      </c>
      <c r="I2805" s="201" t="s">
        <v>3146</v>
      </c>
      <c r="J2805" s="202"/>
      <c r="K2805" s="201"/>
      <c r="L2805" s="202"/>
      <c r="M2805" s="201"/>
      <c r="N2805" s="203"/>
      <c r="V2805" s="189"/>
      <c r="W2805" s="195"/>
      <c r="X2805" s="195"/>
      <c r="AA2805" s="163" t="s">
        <v>447</v>
      </c>
      <c r="AC2805" s="195"/>
      <c r="AF2805" s="207"/>
    </row>
    <row r="2806" spans="1:32" s="160" customFormat="1" ht="12" x14ac:dyDescent="0.2">
      <c r="A2806" s="200"/>
      <c r="B2806" s="199"/>
      <c r="C2806" s="1047" t="s">
        <v>450</v>
      </c>
      <c r="D2806" s="1047"/>
      <c r="E2806" s="1047"/>
      <c r="F2806" s="208"/>
      <c r="G2806" s="208"/>
      <c r="H2806" s="208"/>
      <c r="I2806" s="208"/>
      <c r="J2806" s="209">
        <v>56.85</v>
      </c>
      <c r="K2806" s="208"/>
      <c r="L2806" s="209">
        <v>70.33</v>
      </c>
      <c r="M2806" s="208"/>
      <c r="N2806" s="210"/>
      <c r="V2806" s="189"/>
      <c r="W2806" s="195"/>
      <c r="X2806" s="195"/>
      <c r="AB2806" s="163" t="s">
        <v>450</v>
      </c>
      <c r="AC2806" s="195"/>
      <c r="AF2806" s="207"/>
    </row>
    <row r="2807" spans="1:32" s="160" customFormat="1" ht="12" x14ac:dyDescent="0.2">
      <c r="A2807" s="200"/>
      <c r="B2807" s="199"/>
      <c r="C2807" s="1037" t="s">
        <v>451</v>
      </c>
      <c r="D2807" s="1037"/>
      <c r="E2807" s="1037"/>
      <c r="F2807" s="201"/>
      <c r="G2807" s="201"/>
      <c r="H2807" s="201"/>
      <c r="I2807" s="201"/>
      <c r="J2807" s="202"/>
      <c r="K2807" s="201"/>
      <c r="L2807" s="202">
        <v>29.83</v>
      </c>
      <c r="M2807" s="201"/>
      <c r="N2807" s="203"/>
      <c r="V2807" s="189"/>
      <c r="W2807" s="195"/>
      <c r="X2807" s="195"/>
      <c r="AA2807" s="163" t="s">
        <v>451</v>
      </c>
      <c r="AC2807" s="195"/>
      <c r="AF2807" s="207"/>
    </row>
    <row r="2808" spans="1:32" s="160" customFormat="1" ht="22.5" x14ac:dyDescent="0.2">
      <c r="A2808" s="200"/>
      <c r="B2808" s="199" t="s">
        <v>3147</v>
      </c>
      <c r="C2808" s="1037" t="s">
        <v>3148</v>
      </c>
      <c r="D2808" s="1037"/>
      <c r="E2808" s="1037"/>
      <c r="F2808" s="201" t="s">
        <v>454</v>
      </c>
      <c r="G2808" s="201" t="s">
        <v>558</v>
      </c>
      <c r="H2808" s="201"/>
      <c r="I2808" s="201" t="s">
        <v>558</v>
      </c>
      <c r="J2808" s="202"/>
      <c r="K2808" s="201"/>
      <c r="L2808" s="202">
        <v>28.94</v>
      </c>
      <c r="M2808" s="201"/>
      <c r="N2808" s="203"/>
      <c r="V2808" s="189"/>
      <c r="W2808" s="195"/>
      <c r="X2808" s="195"/>
      <c r="AA2808" s="163" t="s">
        <v>3148</v>
      </c>
      <c r="AC2808" s="195"/>
      <c r="AF2808" s="207"/>
    </row>
    <row r="2809" spans="1:32" s="160" customFormat="1" ht="22.5" x14ac:dyDescent="0.2">
      <c r="A2809" s="200"/>
      <c r="B2809" s="199" t="s">
        <v>3149</v>
      </c>
      <c r="C2809" s="1037" t="s">
        <v>3150</v>
      </c>
      <c r="D2809" s="1037"/>
      <c r="E2809" s="1037"/>
      <c r="F2809" s="201" t="s">
        <v>454</v>
      </c>
      <c r="G2809" s="201" t="s">
        <v>544</v>
      </c>
      <c r="H2809" s="201"/>
      <c r="I2809" s="201" t="s">
        <v>544</v>
      </c>
      <c r="J2809" s="202"/>
      <c r="K2809" s="201"/>
      <c r="L2809" s="202">
        <v>15.21</v>
      </c>
      <c r="M2809" s="201"/>
      <c r="N2809" s="203"/>
      <c r="V2809" s="189"/>
      <c r="W2809" s="195"/>
      <c r="X2809" s="195"/>
      <c r="AA2809" s="163" t="s">
        <v>3150</v>
      </c>
      <c r="AC2809" s="195"/>
      <c r="AF2809" s="207"/>
    </row>
    <row r="2810" spans="1:32" s="160" customFormat="1" ht="12" x14ac:dyDescent="0.2">
      <c r="A2810" s="211"/>
      <c r="B2810" s="212"/>
      <c r="C2810" s="1039" t="s">
        <v>459</v>
      </c>
      <c r="D2810" s="1039"/>
      <c r="E2810" s="1039"/>
      <c r="F2810" s="192"/>
      <c r="G2810" s="192"/>
      <c r="H2810" s="192"/>
      <c r="I2810" s="192"/>
      <c r="J2810" s="193"/>
      <c r="K2810" s="192"/>
      <c r="L2810" s="193">
        <v>114.48</v>
      </c>
      <c r="M2810" s="208"/>
      <c r="N2810" s="194"/>
      <c r="V2810" s="189"/>
      <c r="W2810" s="195"/>
      <c r="X2810" s="195"/>
      <c r="AC2810" s="195" t="s">
        <v>459</v>
      </c>
      <c r="AF2810" s="207"/>
    </row>
    <row r="2811" spans="1:32" s="160" customFormat="1" ht="56.25" x14ac:dyDescent="0.2">
      <c r="A2811" s="190" t="s">
        <v>3789</v>
      </c>
      <c r="B2811" s="191" t="s">
        <v>3790</v>
      </c>
      <c r="C2811" s="1039" t="s">
        <v>3791</v>
      </c>
      <c r="D2811" s="1039"/>
      <c r="E2811" s="1039"/>
      <c r="F2811" s="192" t="s">
        <v>1017</v>
      </c>
      <c r="G2811" s="192"/>
      <c r="H2811" s="192"/>
      <c r="I2811" s="192" t="s">
        <v>423</v>
      </c>
      <c r="J2811" s="193">
        <v>121824</v>
      </c>
      <c r="K2811" s="192" t="s">
        <v>1361</v>
      </c>
      <c r="L2811" s="193">
        <v>24856.05</v>
      </c>
      <c r="M2811" s="192" t="s">
        <v>1362</v>
      </c>
      <c r="N2811" s="194">
        <v>123286</v>
      </c>
      <c r="V2811" s="189"/>
      <c r="W2811" s="195"/>
      <c r="X2811" s="195" t="s">
        <v>3791</v>
      </c>
      <c r="AC2811" s="195"/>
      <c r="AF2811" s="207"/>
    </row>
    <row r="2812" spans="1:32" s="160" customFormat="1" ht="12" x14ac:dyDescent="0.2">
      <c r="A2812" s="211"/>
      <c r="B2812" s="212"/>
      <c r="C2812" s="168" t="s">
        <v>3039</v>
      </c>
      <c r="D2812" s="213"/>
      <c r="E2812" s="213"/>
      <c r="F2812" s="214"/>
      <c r="G2812" s="214"/>
      <c r="H2812" s="214"/>
      <c r="I2812" s="214"/>
      <c r="J2812" s="215"/>
      <c r="K2812" s="214"/>
      <c r="L2812" s="215"/>
      <c r="M2812" s="216"/>
      <c r="N2812" s="217"/>
      <c r="V2812" s="189"/>
      <c r="W2812" s="195"/>
      <c r="X2812" s="195"/>
      <c r="AC2812" s="195"/>
      <c r="AF2812" s="207"/>
    </row>
    <row r="2813" spans="1:32" s="160" customFormat="1" ht="12" x14ac:dyDescent="0.2">
      <c r="A2813" s="196"/>
      <c r="B2813" s="197"/>
      <c r="C2813" s="1037" t="s">
        <v>3457</v>
      </c>
      <c r="D2813" s="1037"/>
      <c r="E2813" s="1037"/>
      <c r="F2813" s="1037"/>
      <c r="G2813" s="1037"/>
      <c r="H2813" s="1037"/>
      <c r="I2813" s="1037"/>
      <c r="J2813" s="1037"/>
      <c r="K2813" s="1037"/>
      <c r="L2813" s="1037"/>
      <c r="M2813" s="1037"/>
      <c r="N2813" s="1046"/>
      <c r="V2813" s="189"/>
      <c r="W2813" s="195"/>
      <c r="X2813" s="195"/>
      <c r="AC2813" s="195"/>
      <c r="AD2813" s="163" t="s">
        <v>3457</v>
      </c>
      <c r="AF2813" s="207"/>
    </row>
    <row r="2814" spans="1:32" s="160" customFormat="1" ht="22.5" x14ac:dyDescent="0.2">
      <c r="A2814" s="198"/>
      <c r="B2814" s="199" t="s">
        <v>1365</v>
      </c>
      <c r="C2814" s="1037" t="s">
        <v>1366</v>
      </c>
      <c r="D2814" s="1037"/>
      <c r="E2814" s="1037"/>
      <c r="F2814" s="1037"/>
      <c r="G2814" s="1037"/>
      <c r="H2814" s="1037"/>
      <c r="I2814" s="1037"/>
      <c r="J2814" s="1037"/>
      <c r="K2814" s="1037"/>
      <c r="L2814" s="1037"/>
      <c r="M2814" s="1037"/>
      <c r="N2814" s="1046"/>
      <c r="V2814" s="189"/>
      <c r="W2814" s="195"/>
      <c r="X2814" s="195"/>
      <c r="Y2814" s="163" t="s">
        <v>1366</v>
      </c>
      <c r="AC2814" s="195"/>
      <c r="AF2814" s="207"/>
    </row>
    <row r="2815" spans="1:32" s="160" customFormat="1" ht="45" x14ac:dyDescent="0.2">
      <c r="A2815" s="190" t="s">
        <v>3792</v>
      </c>
      <c r="B2815" s="191" t="s">
        <v>3239</v>
      </c>
      <c r="C2815" s="1039" t="s">
        <v>3240</v>
      </c>
      <c r="D2815" s="1039"/>
      <c r="E2815" s="1039"/>
      <c r="F2815" s="192" t="s">
        <v>532</v>
      </c>
      <c r="G2815" s="192"/>
      <c r="H2815" s="192"/>
      <c r="I2815" s="192" t="s">
        <v>3767</v>
      </c>
      <c r="J2815" s="193"/>
      <c r="K2815" s="192"/>
      <c r="L2815" s="193"/>
      <c r="M2815" s="192"/>
      <c r="N2815" s="194"/>
      <c r="V2815" s="189"/>
      <c r="W2815" s="195"/>
      <c r="X2815" s="195" t="s">
        <v>3240</v>
      </c>
      <c r="AC2815" s="195"/>
      <c r="AF2815" s="207"/>
    </row>
    <row r="2816" spans="1:32" s="160" customFormat="1" ht="12" x14ac:dyDescent="0.2">
      <c r="A2816" s="196"/>
      <c r="B2816" s="197"/>
      <c r="C2816" s="1037" t="s">
        <v>3768</v>
      </c>
      <c r="D2816" s="1037"/>
      <c r="E2816" s="1037"/>
      <c r="F2816" s="1037"/>
      <c r="G2816" s="1037"/>
      <c r="H2816" s="1037"/>
      <c r="I2816" s="1037"/>
      <c r="J2816" s="1037"/>
      <c r="K2816" s="1037"/>
      <c r="L2816" s="1037"/>
      <c r="M2816" s="1037"/>
      <c r="N2816" s="1046"/>
      <c r="V2816" s="189"/>
      <c r="W2816" s="195"/>
      <c r="X2816" s="195"/>
      <c r="AC2816" s="195"/>
      <c r="AE2816" s="163" t="s">
        <v>3768</v>
      </c>
      <c r="AF2816" s="207"/>
    </row>
    <row r="2817" spans="1:32" s="160" customFormat="1" ht="33.75" x14ac:dyDescent="0.2">
      <c r="A2817" s="198"/>
      <c r="B2817" s="199" t="s">
        <v>430</v>
      </c>
      <c r="C2817" s="1037" t="s">
        <v>431</v>
      </c>
      <c r="D2817" s="1037"/>
      <c r="E2817" s="1037"/>
      <c r="F2817" s="1037"/>
      <c r="G2817" s="1037"/>
      <c r="H2817" s="1037"/>
      <c r="I2817" s="1037"/>
      <c r="J2817" s="1037"/>
      <c r="K2817" s="1037"/>
      <c r="L2817" s="1037"/>
      <c r="M2817" s="1037"/>
      <c r="N2817" s="1046"/>
      <c r="V2817" s="189"/>
      <c r="W2817" s="195"/>
      <c r="X2817" s="195"/>
      <c r="Y2817" s="163" t="s">
        <v>431</v>
      </c>
      <c r="AC2817" s="195"/>
      <c r="AF2817" s="207"/>
    </row>
    <row r="2818" spans="1:32" s="160" customFormat="1" ht="12" x14ac:dyDescent="0.2">
      <c r="A2818" s="198"/>
      <c r="B2818" s="199" t="s">
        <v>3134</v>
      </c>
      <c r="C2818" s="1037" t="s">
        <v>3135</v>
      </c>
      <c r="D2818" s="1037"/>
      <c r="E2818" s="1037"/>
      <c r="F2818" s="1037"/>
      <c r="G2818" s="1037"/>
      <c r="H2818" s="1037"/>
      <c r="I2818" s="1037"/>
      <c r="J2818" s="1037"/>
      <c r="K2818" s="1037"/>
      <c r="L2818" s="1037"/>
      <c r="M2818" s="1037"/>
      <c r="N2818" s="1046"/>
      <c r="V2818" s="189"/>
      <c r="W2818" s="195"/>
      <c r="X2818" s="195"/>
      <c r="Y2818" s="163" t="s">
        <v>3135</v>
      </c>
      <c r="AC2818" s="195"/>
      <c r="AF2818" s="207"/>
    </row>
    <row r="2819" spans="1:32" s="160" customFormat="1" ht="12" x14ac:dyDescent="0.2">
      <c r="A2819" s="200"/>
      <c r="B2819" s="199" t="s">
        <v>423</v>
      </c>
      <c r="C2819" s="1037" t="s">
        <v>432</v>
      </c>
      <c r="D2819" s="1037"/>
      <c r="E2819" s="1037"/>
      <c r="F2819" s="201"/>
      <c r="G2819" s="201"/>
      <c r="H2819" s="201"/>
      <c r="I2819" s="201"/>
      <c r="J2819" s="202">
        <v>1345.96</v>
      </c>
      <c r="K2819" s="201" t="s">
        <v>3136</v>
      </c>
      <c r="L2819" s="202">
        <v>10.95</v>
      </c>
      <c r="M2819" s="201"/>
      <c r="N2819" s="203"/>
      <c r="V2819" s="189"/>
      <c r="W2819" s="195"/>
      <c r="X2819" s="195"/>
      <c r="Z2819" s="163" t="s">
        <v>432</v>
      </c>
      <c r="AC2819" s="195"/>
      <c r="AF2819" s="207"/>
    </row>
    <row r="2820" spans="1:32" s="160" customFormat="1" ht="12" x14ac:dyDescent="0.2">
      <c r="A2820" s="200"/>
      <c r="B2820" s="199" t="s">
        <v>434</v>
      </c>
      <c r="C2820" s="1037" t="s">
        <v>435</v>
      </c>
      <c r="D2820" s="1037"/>
      <c r="E2820" s="1037"/>
      <c r="F2820" s="201"/>
      <c r="G2820" s="201"/>
      <c r="H2820" s="201"/>
      <c r="I2820" s="201"/>
      <c r="J2820" s="202">
        <v>117.43</v>
      </c>
      <c r="K2820" s="201" t="s">
        <v>3136</v>
      </c>
      <c r="L2820" s="202">
        <v>0.96</v>
      </c>
      <c r="M2820" s="201"/>
      <c r="N2820" s="203"/>
      <c r="V2820" s="189"/>
      <c r="W2820" s="195"/>
      <c r="X2820" s="195"/>
      <c r="Z2820" s="163" t="s">
        <v>435</v>
      </c>
      <c r="AC2820" s="195"/>
      <c r="AF2820" s="207"/>
    </row>
    <row r="2821" spans="1:32" s="160" customFormat="1" ht="12" x14ac:dyDescent="0.2">
      <c r="A2821" s="200"/>
      <c r="B2821" s="199" t="s">
        <v>437</v>
      </c>
      <c r="C2821" s="1037" t="s">
        <v>438</v>
      </c>
      <c r="D2821" s="1037"/>
      <c r="E2821" s="1037"/>
      <c r="F2821" s="201"/>
      <c r="G2821" s="201"/>
      <c r="H2821" s="201"/>
      <c r="I2821" s="201"/>
      <c r="J2821" s="202">
        <v>14.83</v>
      </c>
      <c r="K2821" s="201" t="s">
        <v>3136</v>
      </c>
      <c r="L2821" s="202">
        <v>0.12</v>
      </c>
      <c r="M2821" s="201"/>
      <c r="N2821" s="203"/>
      <c r="V2821" s="189"/>
      <c r="W2821" s="195"/>
      <c r="X2821" s="195"/>
      <c r="Z2821" s="163" t="s">
        <v>438</v>
      </c>
      <c r="AC2821" s="195"/>
      <c r="AF2821" s="207"/>
    </row>
    <row r="2822" spans="1:32" s="160" customFormat="1" ht="12" x14ac:dyDescent="0.2">
      <c r="A2822" s="200"/>
      <c r="B2822" s="199" t="s">
        <v>439</v>
      </c>
      <c r="C2822" s="1037" t="s">
        <v>440</v>
      </c>
      <c r="D2822" s="1037"/>
      <c r="E2822" s="1037"/>
      <c r="F2822" s="201"/>
      <c r="G2822" s="201"/>
      <c r="H2822" s="201"/>
      <c r="I2822" s="201"/>
      <c r="J2822" s="202">
        <v>434.65</v>
      </c>
      <c r="K2822" s="201"/>
      <c r="L2822" s="202">
        <v>2.69</v>
      </c>
      <c r="M2822" s="201"/>
      <c r="N2822" s="203"/>
      <c r="V2822" s="189"/>
      <c r="W2822" s="195"/>
      <c r="X2822" s="195"/>
      <c r="Z2822" s="163" t="s">
        <v>440</v>
      </c>
      <c r="AC2822" s="195"/>
      <c r="AF2822" s="207"/>
    </row>
    <row r="2823" spans="1:32" s="160" customFormat="1" ht="12" x14ac:dyDescent="0.2">
      <c r="A2823" s="196"/>
      <c r="B2823" s="204" t="s">
        <v>1973</v>
      </c>
      <c r="C2823" s="1048" t="s">
        <v>3157</v>
      </c>
      <c r="D2823" s="1048"/>
      <c r="E2823" s="1048"/>
      <c r="F2823" s="205" t="s">
        <v>347</v>
      </c>
      <c r="G2823" s="205" t="s">
        <v>489</v>
      </c>
      <c r="H2823" s="205"/>
      <c r="I2823" s="205" t="s">
        <v>489</v>
      </c>
      <c r="J2823" s="199"/>
      <c r="K2823" s="201"/>
      <c r="L2823" s="202"/>
      <c r="M2823" s="201"/>
      <c r="N2823" s="206"/>
      <c r="V2823" s="189"/>
      <c r="W2823" s="195"/>
      <c r="X2823" s="195"/>
      <c r="AC2823" s="195"/>
      <c r="AF2823" s="207" t="s">
        <v>3157</v>
      </c>
    </row>
    <row r="2824" spans="1:32" s="160" customFormat="1" ht="12" x14ac:dyDescent="0.2">
      <c r="A2824" s="196"/>
      <c r="B2824" s="204" t="s">
        <v>3158</v>
      </c>
      <c r="C2824" s="1048" t="s">
        <v>3159</v>
      </c>
      <c r="D2824" s="1048"/>
      <c r="E2824" s="1048"/>
      <c r="F2824" s="205" t="s">
        <v>347</v>
      </c>
      <c r="G2824" s="205" t="s">
        <v>1004</v>
      </c>
      <c r="H2824" s="205"/>
      <c r="I2824" s="205" t="s">
        <v>3769</v>
      </c>
      <c r="J2824" s="199"/>
      <c r="K2824" s="201"/>
      <c r="L2824" s="202"/>
      <c r="M2824" s="201"/>
      <c r="N2824" s="206"/>
      <c r="V2824" s="189"/>
      <c r="W2824" s="195"/>
      <c r="X2824" s="195"/>
      <c r="AC2824" s="195"/>
      <c r="AF2824" s="207" t="s">
        <v>3159</v>
      </c>
    </row>
    <row r="2825" spans="1:32" s="160" customFormat="1" ht="12" x14ac:dyDescent="0.2">
      <c r="A2825" s="196"/>
      <c r="B2825" s="204" t="s">
        <v>3161</v>
      </c>
      <c r="C2825" s="1048" t="s">
        <v>3162</v>
      </c>
      <c r="D2825" s="1048"/>
      <c r="E2825" s="1048"/>
      <c r="F2825" s="205" t="s">
        <v>1017</v>
      </c>
      <c r="G2825" s="205" t="s">
        <v>489</v>
      </c>
      <c r="H2825" s="205"/>
      <c r="I2825" s="205" t="s">
        <v>489</v>
      </c>
      <c r="J2825" s="199"/>
      <c r="K2825" s="201"/>
      <c r="L2825" s="202"/>
      <c r="M2825" s="201"/>
      <c r="N2825" s="206"/>
      <c r="V2825" s="189"/>
      <c r="W2825" s="195"/>
      <c r="X2825" s="195"/>
      <c r="AC2825" s="195"/>
      <c r="AF2825" s="207" t="s">
        <v>3162</v>
      </c>
    </row>
    <row r="2826" spans="1:32" s="160" customFormat="1" ht="12" x14ac:dyDescent="0.2">
      <c r="A2826" s="196"/>
      <c r="B2826" s="204" t="s">
        <v>3161</v>
      </c>
      <c r="C2826" s="1048" t="s">
        <v>2532</v>
      </c>
      <c r="D2826" s="1048"/>
      <c r="E2826" s="1048"/>
      <c r="F2826" s="205" t="s">
        <v>488</v>
      </c>
      <c r="G2826" s="205" t="s">
        <v>489</v>
      </c>
      <c r="H2826" s="205"/>
      <c r="I2826" s="205" t="s">
        <v>489</v>
      </c>
      <c r="J2826" s="199"/>
      <c r="K2826" s="201"/>
      <c r="L2826" s="202"/>
      <c r="M2826" s="201"/>
      <c r="N2826" s="206"/>
      <c r="V2826" s="189"/>
      <c r="W2826" s="195"/>
      <c r="X2826" s="195"/>
      <c r="AC2826" s="195"/>
      <c r="AF2826" s="207" t="s">
        <v>2532</v>
      </c>
    </row>
    <row r="2827" spans="1:32" s="160" customFormat="1" ht="12" x14ac:dyDescent="0.2">
      <c r="A2827" s="196"/>
      <c r="B2827" s="204" t="s">
        <v>3163</v>
      </c>
      <c r="C2827" s="1048" t="s">
        <v>3164</v>
      </c>
      <c r="D2827" s="1048"/>
      <c r="E2827" s="1048"/>
      <c r="F2827" s="205" t="s">
        <v>1017</v>
      </c>
      <c r="G2827" s="205" t="s">
        <v>489</v>
      </c>
      <c r="H2827" s="205"/>
      <c r="I2827" s="205" t="s">
        <v>489</v>
      </c>
      <c r="J2827" s="199"/>
      <c r="K2827" s="201"/>
      <c r="L2827" s="202"/>
      <c r="M2827" s="201"/>
      <c r="N2827" s="206"/>
      <c r="V2827" s="189"/>
      <c r="W2827" s="195"/>
      <c r="X2827" s="195"/>
      <c r="AC2827" s="195"/>
      <c r="AF2827" s="207" t="s">
        <v>3164</v>
      </c>
    </row>
    <row r="2828" spans="1:32" s="160" customFormat="1" ht="12" x14ac:dyDescent="0.2">
      <c r="A2828" s="196"/>
      <c r="B2828" s="204" t="s">
        <v>3165</v>
      </c>
      <c r="C2828" s="1048" t="s">
        <v>3166</v>
      </c>
      <c r="D2828" s="1048"/>
      <c r="E2828" s="1048"/>
      <c r="F2828" s="205" t="s">
        <v>1017</v>
      </c>
      <c r="G2828" s="205" t="s">
        <v>489</v>
      </c>
      <c r="H2828" s="205"/>
      <c r="I2828" s="205" t="s">
        <v>489</v>
      </c>
      <c r="J2828" s="199"/>
      <c r="K2828" s="201"/>
      <c r="L2828" s="202"/>
      <c r="M2828" s="201"/>
      <c r="N2828" s="206"/>
      <c r="V2828" s="189"/>
      <c r="W2828" s="195"/>
      <c r="X2828" s="195"/>
      <c r="AC2828" s="195"/>
      <c r="AF2828" s="207" t="s">
        <v>3166</v>
      </c>
    </row>
    <row r="2829" spans="1:32" s="160" customFormat="1" ht="12" x14ac:dyDescent="0.2">
      <c r="A2829" s="200"/>
      <c r="B2829" s="199"/>
      <c r="C2829" s="1037" t="s">
        <v>443</v>
      </c>
      <c r="D2829" s="1037"/>
      <c r="E2829" s="1037"/>
      <c r="F2829" s="201" t="s">
        <v>444</v>
      </c>
      <c r="G2829" s="201" t="s">
        <v>1890</v>
      </c>
      <c r="H2829" s="201" t="s">
        <v>3136</v>
      </c>
      <c r="I2829" s="201" t="s">
        <v>3770</v>
      </c>
      <c r="J2829" s="202"/>
      <c r="K2829" s="201"/>
      <c r="L2829" s="202"/>
      <c r="M2829" s="201"/>
      <c r="N2829" s="203"/>
      <c r="V2829" s="189"/>
      <c r="W2829" s="195"/>
      <c r="X2829" s="195"/>
      <c r="AA2829" s="163" t="s">
        <v>443</v>
      </c>
      <c r="AC2829" s="195"/>
      <c r="AF2829" s="207"/>
    </row>
    <row r="2830" spans="1:32" s="160" customFormat="1" ht="12" x14ac:dyDescent="0.2">
      <c r="A2830" s="200"/>
      <c r="B2830" s="199"/>
      <c r="C2830" s="1037" t="s">
        <v>447</v>
      </c>
      <c r="D2830" s="1037"/>
      <c r="E2830" s="1037"/>
      <c r="F2830" s="201" t="s">
        <v>444</v>
      </c>
      <c r="G2830" s="201" t="s">
        <v>1160</v>
      </c>
      <c r="H2830" s="201" t="s">
        <v>3136</v>
      </c>
      <c r="I2830" s="201" t="s">
        <v>3771</v>
      </c>
      <c r="J2830" s="202"/>
      <c r="K2830" s="201"/>
      <c r="L2830" s="202"/>
      <c r="M2830" s="201"/>
      <c r="N2830" s="203"/>
      <c r="V2830" s="189"/>
      <c r="W2830" s="195"/>
      <c r="X2830" s="195"/>
      <c r="AA2830" s="163" t="s">
        <v>447</v>
      </c>
      <c r="AC2830" s="195"/>
      <c r="AF2830" s="207"/>
    </row>
    <row r="2831" spans="1:32" s="160" customFormat="1" ht="12" x14ac:dyDescent="0.2">
      <c r="A2831" s="200"/>
      <c r="B2831" s="199"/>
      <c r="C2831" s="1047" t="s">
        <v>450</v>
      </c>
      <c r="D2831" s="1047"/>
      <c r="E2831" s="1047"/>
      <c r="F2831" s="208"/>
      <c r="G2831" s="208"/>
      <c r="H2831" s="208"/>
      <c r="I2831" s="208"/>
      <c r="J2831" s="209">
        <v>1898.04</v>
      </c>
      <c r="K2831" s="208"/>
      <c r="L2831" s="209">
        <v>14.6</v>
      </c>
      <c r="M2831" s="208"/>
      <c r="N2831" s="210"/>
      <c r="V2831" s="189"/>
      <c r="W2831" s="195"/>
      <c r="X2831" s="195"/>
      <c r="AB2831" s="163" t="s">
        <v>450</v>
      </c>
      <c r="AC2831" s="195"/>
      <c r="AF2831" s="207"/>
    </row>
    <row r="2832" spans="1:32" s="160" customFormat="1" ht="12" x14ac:dyDescent="0.2">
      <c r="A2832" s="200"/>
      <c r="B2832" s="199"/>
      <c r="C2832" s="1037" t="s">
        <v>451</v>
      </c>
      <c r="D2832" s="1037"/>
      <c r="E2832" s="1037"/>
      <c r="F2832" s="201"/>
      <c r="G2832" s="201"/>
      <c r="H2832" s="201"/>
      <c r="I2832" s="201"/>
      <c r="J2832" s="202"/>
      <c r="K2832" s="201"/>
      <c r="L2832" s="202">
        <v>11.07</v>
      </c>
      <c r="M2832" s="201"/>
      <c r="N2832" s="203"/>
      <c r="V2832" s="189"/>
      <c r="W2832" s="195"/>
      <c r="X2832" s="195"/>
      <c r="AA2832" s="163" t="s">
        <v>451</v>
      </c>
      <c r="AC2832" s="195"/>
      <c r="AF2832" s="207"/>
    </row>
    <row r="2833" spans="1:32" s="160" customFormat="1" ht="45" x14ac:dyDescent="0.2">
      <c r="A2833" s="200"/>
      <c r="B2833" s="199" t="s">
        <v>2540</v>
      </c>
      <c r="C2833" s="1037" t="s">
        <v>2541</v>
      </c>
      <c r="D2833" s="1037"/>
      <c r="E2833" s="1037"/>
      <c r="F2833" s="201" t="s">
        <v>454</v>
      </c>
      <c r="G2833" s="201" t="s">
        <v>1241</v>
      </c>
      <c r="H2833" s="201"/>
      <c r="I2833" s="201" t="s">
        <v>1241</v>
      </c>
      <c r="J2833" s="202"/>
      <c r="K2833" s="201"/>
      <c r="L2833" s="202">
        <v>13.39</v>
      </c>
      <c r="M2833" s="201"/>
      <c r="N2833" s="203"/>
      <c r="V2833" s="189"/>
      <c r="W2833" s="195"/>
      <c r="X2833" s="195"/>
      <c r="AA2833" s="163" t="s">
        <v>2541</v>
      </c>
      <c r="AC2833" s="195"/>
      <c r="AF2833" s="207"/>
    </row>
    <row r="2834" spans="1:32" s="160" customFormat="1" ht="45" x14ac:dyDescent="0.2">
      <c r="A2834" s="200"/>
      <c r="B2834" s="199" t="s">
        <v>2542</v>
      </c>
      <c r="C2834" s="1037" t="s">
        <v>2543</v>
      </c>
      <c r="D2834" s="1037"/>
      <c r="E2834" s="1037"/>
      <c r="F2834" s="201" t="s">
        <v>454</v>
      </c>
      <c r="G2834" s="201" t="s">
        <v>974</v>
      </c>
      <c r="H2834" s="201"/>
      <c r="I2834" s="201" t="s">
        <v>974</v>
      </c>
      <c r="J2834" s="202"/>
      <c r="K2834" s="201"/>
      <c r="L2834" s="202">
        <v>7.97</v>
      </c>
      <c r="M2834" s="201"/>
      <c r="N2834" s="203"/>
      <c r="V2834" s="189"/>
      <c r="W2834" s="195"/>
      <c r="X2834" s="195"/>
      <c r="AA2834" s="163" t="s">
        <v>2543</v>
      </c>
      <c r="AC2834" s="195"/>
      <c r="AF2834" s="207"/>
    </row>
    <row r="2835" spans="1:32" s="160" customFormat="1" ht="12" x14ac:dyDescent="0.2">
      <c r="A2835" s="211"/>
      <c r="B2835" s="212"/>
      <c r="C2835" s="1039" t="s">
        <v>459</v>
      </c>
      <c r="D2835" s="1039"/>
      <c r="E2835" s="1039"/>
      <c r="F2835" s="192"/>
      <c r="G2835" s="192"/>
      <c r="H2835" s="192"/>
      <c r="I2835" s="192"/>
      <c r="J2835" s="193"/>
      <c r="K2835" s="192"/>
      <c r="L2835" s="193">
        <v>35.96</v>
      </c>
      <c r="M2835" s="208"/>
      <c r="N2835" s="194"/>
      <c r="V2835" s="189"/>
      <c r="W2835" s="195"/>
      <c r="X2835" s="195"/>
      <c r="AC2835" s="195" t="s">
        <v>459</v>
      </c>
      <c r="AF2835" s="207"/>
    </row>
    <row r="2836" spans="1:32" s="160" customFormat="1" ht="22.5" x14ac:dyDescent="0.2">
      <c r="A2836" s="190" t="s">
        <v>3793</v>
      </c>
      <c r="B2836" s="191" t="s">
        <v>3246</v>
      </c>
      <c r="C2836" s="1039" t="s">
        <v>3247</v>
      </c>
      <c r="D2836" s="1039"/>
      <c r="E2836" s="1039"/>
      <c r="F2836" s="192" t="s">
        <v>347</v>
      </c>
      <c r="G2836" s="192"/>
      <c r="H2836" s="192"/>
      <c r="I2836" s="192" t="s">
        <v>3769</v>
      </c>
      <c r="J2836" s="193">
        <v>96.29</v>
      </c>
      <c r="K2836" s="192"/>
      <c r="L2836" s="193">
        <v>59.7</v>
      </c>
      <c r="M2836" s="192"/>
      <c r="N2836" s="194"/>
      <c r="V2836" s="189"/>
      <c r="W2836" s="195"/>
      <c r="X2836" s="195" t="s">
        <v>3247</v>
      </c>
      <c r="AC2836" s="195"/>
      <c r="AF2836" s="207"/>
    </row>
    <row r="2837" spans="1:32" s="160" customFormat="1" ht="12" x14ac:dyDescent="0.2">
      <c r="A2837" s="211"/>
      <c r="B2837" s="212"/>
      <c r="C2837" s="168" t="s">
        <v>462</v>
      </c>
      <c r="D2837" s="213"/>
      <c r="E2837" s="213"/>
      <c r="F2837" s="214"/>
      <c r="G2837" s="214"/>
      <c r="H2837" s="214"/>
      <c r="I2837" s="214"/>
      <c r="J2837" s="215"/>
      <c r="K2837" s="214"/>
      <c r="L2837" s="215"/>
      <c r="M2837" s="216"/>
      <c r="N2837" s="217"/>
      <c r="V2837" s="189"/>
      <c r="W2837" s="195"/>
      <c r="X2837" s="195"/>
      <c r="AC2837" s="195"/>
      <c r="AF2837" s="207"/>
    </row>
    <row r="2838" spans="1:32" s="160" customFormat="1" ht="56.25" x14ac:dyDescent="0.2">
      <c r="A2838" s="190" t="s">
        <v>3794</v>
      </c>
      <c r="B2838" s="191" t="s">
        <v>3239</v>
      </c>
      <c r="C2838" s="1039" t="s">
        <v>3275</v>
      </c>
      <c r="D2838" s="1039"/>
      <c r="E2838" s="1039"/>
      <c r="F2838" s="192" t="s">
        <v>532</v>
      </c>
      <c r="G2838" s="192"/>
      <c r="H2838" s="192"/>
      <c r="I2838" s="192" t="s">
        <v>2863</v>
      </c>
      <c r="J2838" s="193"/>
      <c r="K2838" s="192"/>
      <c r="L2838" s="193"/>
      <c r="M2838" s="192"/>
      <c r="N2838" s="194"/>
      <c r="V2838" s="189"/>
      <c r="W2838" s="195"/>
      <c r="X2838" s="195" t="s">
        <v>3275</v>
      </c>
      <c r="AC2838" s="195"/>
      <c r="AF2838" s="207"/>
    </row>
    <row r="2839" spans="1:32" s="160" customFormat="1" ht="12" x14ac:dyDescent="0.2">
      <c r="A2839" s="196"/>
      <c r="B2839" s="197"/>
      <c r="C2839" s="1037" t="s">
        <v>3591</v>
      </c>
      <c r="D2839" s="1037"/>
      <c r="E2839" s="1037"/>
      <c r="F2839" s="1037"/>
      <c r="G2839" s="1037"/>
      <c r="H2839" s="1037"/>
      <c r="I2839" s="1037"/>
      <c r="J2839" s="1037"/>
      <c r="K2839" s="1037"/>
      <c r="L2839" s="1037"/>
      <c r="M2839" s="1037"/>
      <c r="N2839" s="1046"/>
      <c r="V2839" s="189"/>
      <c r="W2839" s="195"/>
      <c r="X2839" s="195"/>
      <c r="AC2839" s="195"/>
      <c r="AE2839" s="163" t="s">
        <v>3591</v>
      </c>
      <c r="AF2839" s="207"/>
    </row>
    <row r="2840" spans="1:32" s="160" customFormat="1" ht="33.75" x14ac:dyDescent="0.2">
      <c r="A2840" s="198"/>
      <c r="B2840" s="199" t="s">
        <v>430</v>
      </c>
      <c r="C2840" s="1037" t="s">
        <v>431</v>
      </c>
      <c r="D2840" s="1037"/>
      <c r="E2840" s="1037"/>
      <c r="F2840" s="1037"/>
      <c r="G2840" s="1037"/>
      <c r="H2840" s="1037"/>
      <c r="I2840" s="1037"/>
      <c r="J2840" s="1037"/>
      <c r="K2840" s="1037"/>
      <c r="L2840" s="1037"/>
      <c r="M2840" s="1037"/>
      <c r="N2840" s="1046"/>
      <c r="V2840" s="189"/>
      <c r="W2840" s="195"/>
      <c r="X2840" s="195"/>
      <c r="Y2840" s="163" t="s">
        <v>431</v>
      </c>
      <c r="AC2840" s="195"/>
      <c r="AF2840" s="207"/>
    </row>
    <row r="2841" spans="1:32" s="160" customFormat="1" ht="12" x14ac:dyDescent="0.2">
      <c r="A2841" s="198"/>
      <c r="B2841" s="199" t="s">
        <v>3134</v>
      </c>
      <c r="C2841" s="1037" t="s">
        <v>3135</v>
      </c>
      <c r="D2841" s="1037"/>
      <c r="E2841" s="1037"/>
      <c r="F2841" s="1037"/>
      <c r="G2841" s="1037"/>
      <c r="H2841" s="1037"/>
      <c r="I2841" s="1037"/>
      <c r="J2841" s="1037"/>
      <c r="K2841" s="1037"/>
      <c r="L2841" s="1037"/>
      <c r="M2841" s="1037"/>
      <c r="N2841" s="1046"/>
      <c r="V2841" s="189"/>
      <c r="W2841" s="195"/>
      <c r="X2841" s="195"/>
      <c r="Y2841" s="163" t="s">
        <v>3135</v>
      </c>
      <c r="AC2841" s="195"/>
      <c r="AF2841" s="207"/>
    </row>
    <row r="2842" spans="1:32" s="160" customFormat="1" ht="12" x14ac:dyDescent="0.2">
      <c r="A2842" s="200"/>
      <c r="B2842" s="199" t="s">
        <v>423</v>
      </c>
      <c r="C2842" s="1037" t="s">
        <v>432</v>
      </c>
      <c r="D2842" s="1037"/>
      <c r="E2842" s="1037"/>
      <c r="F2842" s="201"/>
      <c r="G2842" s="201"/>
      <c r="H2842" s="201"/>
      <c r="I2842" s="201"/>
      <c r="J2842" s="202">
        <v>1345.96</v>
      </c>
      <c r="K2842" s="201" t="s">
        <v>3136</v>
      </c>
      <c r="L2842" s="202">
        <v>4.42</v>
      </c>
      <c r="M2842" s="201"/>
      <c r="N2842" s="203"/>
      <c r="V2842" s="189"/>
      <c r="W2842" s="195"/>
      <c r="X2842" s="195"/>
      <c r="Z2842" s="163" t="s">
        <v>432</v>
      </c>
      <c r="AC2842" s="195"/>
      <c r="AF2842" s="207"/>
    </row>
    <row r="2843" spans="1:32" s="160" customFormat="1" ht="12" x14ac:dyDescent="0.2">
      <c r="A2843" s="200"/>
      <c r="B2843" s="199" t="s">
        <v>434</v>
      </c>
      <c r="C2843" s="1037" t="s">
        <v>435</v>
      </c>
      <c r="D2843" s="1037"/>
      <c r="E2843" s="1037"/>
      <c r="F2843" s="201"/>
      <c r="G2843" s="201"/>
      <c r="H2843" s="201"/>
      <c r="I2843" s="201"/>
      <c r="J2843" s="202">
        <v>117.43</v>
      </c>
      <c r="K2843" s="201" t="s">
        <v>3136</v>
      </c>
      <c r="L2843" s="202">
        <v>0.39</v>
      </c>
      <c r="M2843" s="201"/>
      <c r="N2843" s="203"/>
      <c r="V2843" s="189"/>
      <c r="W2843" s="195"/>
      <c r="X2843" s="195"/>
      <c r="Z2843" s="163" t="s">
        <v>435</v>
      </c>
      <c r="AC2843" s="195"/>
      <c r="AF2843" s="207"/>
    </row>
    <row r="2844" spans="1:32" s="160" customFormat="1" ht="12" x14ac:dyDescent="0.2">
      <c r="A2844" s="200"/>
      <c r="B2844" s="199" t="s">
        <v>437</v>
      </c>
      <c r="C2844" s="1037" t="s">
        <v>438</v>
      </c>
      <c r="D2844" s="1037"/>
      <c r="E2844" s="1037"/>
      <c r="F2844" s="201"/>
      <c r="G2844" s="201"/>
      <c r="H2844" s="201"/>
      <c r="I2844" s="201"/>
      <c r="J2844" s="202">
        <v>14.83</v>
      </c>
      <c r="K2844" s="201" t="s">
        <v>3136</v>
      </c>
      <c r="L2844" s="202">
        <v>0.05</v>
      </c>
      <c r="M2844" s="201"/>
      <c r="N2844" s="203"/>
      <c r="V2844" s="189"/>
      <c r="W2844" s="195"/>
      <c r="X2844" s="195"/>
      <c r="Z2844" s="163" t="s">
        <v>438</v>
      </c>
      <c r="AC2844" s="195"/>
      <c r="AF2844" s="207"/>
    </row>
    <row r="2845" spans="1:32" s="160" customFormat="1" ht="12" x14ac:dyDescent="0.2">
      <c r="A2845" s="200"/>
      <c r="B2845" s="199" t="s">
        <v>439</v>
      </c>
      <c r="C2845" s="1037" t="s">
        <v>440</v>
      </c>
      <c r="D2845" s="1037"/>
      <c r="E2845" s="1037"/>
      <c r="F2845" s="201"/>
      <c r="G2845" s="201"/>
      <c r="H2845" s="201"/>
      <c r="I2845" s="201"/>
      <c r="J2845" s="202">
        <v>434.65</v>
      </c>
      <c r="K2845" s="201"/>
      <c r="L2845" s="202">
        <v>1.0900000000000001</v>
      </c>
      <c r="M2845" s="201"/>
      <c r="N2845" s="203"/>
      <c r="V2845" s="189"/>
      <c r="W2845" s="195"/>
      <c r="X2845" s="195"/>
      <c r="Z2845" s="163" t="s">
        <v>440</v>
      </c>
      <c r="AC2845" s="195"/>
      <c r="AF2845" s="207"/>
    </row>
    <row r="2846" spans="1:32" s="160" customFormat="1" ht="12" x14ac:dyDescent="0.2">
      <c r="A2846" s="196"/>
      <c r="B2846" s="204" t="s">
        <v>1973</v>
      </c>
      <c r="C2846" s="1048" t="s">
        <v>3157</v>
      </c>
      <c r="D2846" s="1048"/>
      <c r="E2846" s="1048"/>
      <c r="F2846" s="205" t="s">
        <v>347</v>
      </c>
      <c r="G2846" s="205" t="s">
        <v>489</v>
      </c>
      <c r="H2846" s="205"/>
      <c r="I2846" s="205" t="s">
        <v>489</v>
      </c>
      <c r="J2846" s="199"/>
      <c r="K2846" s="201"/>
      <c r="L2846" s="202"/>
      <c r="M2846" s="201"/>
      <c r="N2846" s="206"/>
      <c r="V2846" s="189"/>
      <c r="W2846" s="195"/>
      <c r="X2846" s="195"/>
      <c r="AC2846" s="195"/>
      <c r="AF2846" s="207" t="s">
        <v>3157</v>
      </c>
    </row>
    <row r="2847" spans="1:32" s="160" customFormat="1" ht="12" x14ac:dyDescent="0.2">
      <c r="A2847" s="196"/>
      <c r="B2847" s="204" t="s">
        <v>3158</v>
      </c>
      <c r="C2847" s="1048" t="s">
        <v>3159</v>
      </c>
      <c r="D2847" s="1048"/>
      <c r="E2847" s="1048"/>
      <c r="F2847" s="205" t="s">
        <v>347</v>
      </c>
      <c r="G2847" s="205" t="s">
        <v>1004</v>
      </c>
      <c r="H2847" s="205"/>
      <c r="I2847" s="205" t="s">
        <v>2159</v>
      </c>
      <c r="J2847" s="199"/>
      <c r="K2847" s="201"/>
      <c r="L2847" s="202"/>
      <c r="M2847" s="201"/>
      <c r="N2847" s="206"/>
      <c r="V2847" s="189"/>
      <c r="W2847" s="195"/>
      <c r="X2847" s="195"/>
      <c r="AC2847" s="195"/>
      <c r="AF2847" s="207" t="s">
        <v>3159</v>
      </c>
    </row>
    <row r="2848" spans="1:32" s="160" customFormat="1" ht="12" x14ac:dyDescent="0.2">
      <c r="A2848" s="196"/>
      <c r="B2848" s="204" t="s">
        <v>3161</v>
      </c>
      <c r="C2848" s="1048" t="s">
        <v>3162</v>
      </c>
      <c r="D2848" s="1048"/>
      <c r="E2848" s="1048"/>
      <c r="F2848" s="205" t="s">
        <v>1017</v>
      </c>
      <c r="G2848" s="205" t="s">
        <v>489</v>
      </c>
      <c r="H2848" s="205"/>
      <c r="I2848" s="205" t="s">
        <v>489</v>
      </c>
      <c r="J2848" s="199"/>
      <c r="K2848" s="201"/>
      <c r="L2848" s="202"/>
      <c r="M2848" s="201"/>
      <c r="N2848" s="206"/>
      <c r="V2848" s="189"/>
      <c r="W2848" s="195"/>
      <c r="X2848" s="195"/>
      <c r="AC2848" s="195"/>
      <c r="AF2848" s="207" t="s">
        <v>3162</v>
      </c>
    </row>
    <row r="2849" spans="1:32" s="160" customFormat="1" ht="12" x14ac:dyDescent="0.2">
      <c r="A2849" s="196"/>
      <c r="B2849" s="204" t="s">
        <v>3161</v>
      </c>
      <c r="C2849" s="1048" t="s">
        <v>2532</v>
      </c>
      <c r="D2849" s="1048"/>
      <c r="E2849" s="1048"/>
      <c r="F2849" s="205" t="s">
        <v>488</v>
      </c>
      <c r="G2849" s="205" t="s">
        <v>489</v>
      </c>
      <c r="H2849" s="205"/>
      <c r="I2849" s="205" t="s">
        <v>489</v>
      </c>
      <c r="J2849" s="199"/>
      <c r="K2849" s="201"/>
      <c r="L2849" s="202"/>
      <c r="M2849" s="201"/>
      <c r="N2849" s="206"/>
      <c r="V2849" s="189"/>
      <c r="W2849" s="195"/>
      <c r="X2849" s="195"/>
      <c r="AC2849" s="195"/>
      <c r="AF2849" s="207" t="s">
        <v>2532</v>
      </c>
    </row>
    <row r="2850" spans="1:32" s="160" customFormat="1" ht="12" x14ac:dyDescent="0.2">
      <c r="A2850" s="196"/>
      <c r="B2850" s="204" t="s">
        <v>3163</v>
      </c>
      <c r="C2850" s="1048" t="s">
        <v>3164</v>
      </c>
      <c r="D2850" s="1048"/>
      <c r="E2850" s="1048"/>
      <c r="F2850" s="205" t="s">
        <v>1017</v>
      </c>
      <c r="G2850" s="205" t="s">
        <v>489</v>
      </c>
      <c r="H2850" s="205"/>
      <c r="I2850" s="205" t="s">
        <v>489</v>
      </c>
      <c r="J2850" s="199"/>
      <c r="K2850" s="201"/>
      <c r="L2850" s="202"/>
      <c r="M2850" s="201"/>
      <c r="N2850" s="206"/>
      <c r="V2850" s="189"/>
      <c r="W2850" s="195"/>
      <c r="X2850" s="195"/>
      <c r="AC2850" s="195"/>
      <c r="AF2850" s="207" t="s">
        <v>3164</v>
      </c>
    </row>
    <row r="2851" spans="1:32" s="160" customFormat="1" ht="12" x14ac:dyDescent="0.2">
      <c r="A2851" s="196"/>
      <c r="B2851" s="204" t="s">
        <v>3165</v>
      </c>
      <c r="C2851" s="1048" t="s">
        <v>3166</v>
      </c>
      <c r="D2851" s="1048"/>
      <c r="E2851" s="1048"/>
      <c r="F2851" s="205" t="s">
        <v>1017</v>
      </c>
      <c r="G2851" s="205" t="s">
        <v>489</v>
      </c>
      <c r="H2851" s="205"/>
      <c r="I2851" s="205" t="s">
        <v>489</v>
      </c>
      <c r="J2851" s="199"/>
      <c r="K2851" s="201"/>
      <c r="L2851" s="202"/>
      <c r="M2851" s="201"/>
      <c r="N2851" s="206"/>
      <c r="V2851" s="189"/>
      <c r="W2851" s="195"/>
      <c r="X2851" s="195"/>
      <c r="AC2851" s="195"/>
      <c r="AF2851" s="207" t="s">
        <v>3166</v>
      </c>
    </row>
    <row r="2852" spans="1:32" s="160" customFormat="1" ht="12" x14ac:dyDescent="0.2">
      <c r="A2852" s="200"/>
      <c r="B2852" s="199"/>
      <c r="C2852" s="1037" t="s">
        <v>443</v>
      </c>
      <c r="D2852" s="1037"/>
      <c r="E2852" s="1037"/>
      <c r="F2852" s="201" t="s">
        <v>444</v>
      </c>
      <c r="G2852" s="201" t="s">
        <v>1890</v>
      </c>
      <c r="H2852" s="201" t="s">
        <v>3136</v>
      </c>
      <c r="I2852" s="201" t="s">
        <v>3592</v>
      </c>
      <c r="J2852" s="202"/>
      <c r="K2852" s="201"/>
      <c r="L2852" s="202"/>
      <c r="M2852" s="201"/>
      <c r="N2852" s="203"/>
      <c r="V2852" s="189"/>
      <c r="W2852" s="195"/>
      <c r="X2852" s="195"/>
      <c r="AA2852" s="163" t="s">
        <v>443</v>
      </c>
      <c r="AC2852" s="195"/>
      <c r="AF2852" s="207"/>
    </row>
    <row r="2853" spans="1:32" s="160" customFormat="1" ht="12" x14ac:dyDescent="0.2">
      <c r="A2853" s="200"/>
      <c r="B2853" s="199"/>
      <c r="C2853" s="1037" t="s">
        <v>447</v>
      </c>
      <c r="D2853" s="1037"/>
      <c r="E2853" s="1037"/>
      <c r="F2853" s="201" t="s">
        <v>444</v>
      </c>
      <c r="G2853" s="201" t="s">
        <v>1160</v>
      </c>
      <c r="H2853" s="201" t="s">
        <v>3136</v>
      </c>
      <c r="I2853" s="201" t="s">
        <v>3593</v>
      </c>
      <c r="J2853" s="202"/>
      <c r="K2853" s="201"/>
      <c r="L2853" s="202"/>
      <c r="M2853" s="201"/>
      <c r="N2853" s="203"/>
      <c r="V2853" s="189"/>
      <c r="W2853" s="195"/>
      <c r="X2853" s="195"/>
      <c r="AA2853" s="163" t="s">
        <v>447</v>
      </c>
      <c r="AC2853" s="195"/>
      <c r="AF2853" s="207"/>
    </row>
    <row r="2854" spans="1:32" s="160" customFormat="1" ht="12" x14ac:dyDescent="0.2">
      <c r="A2854" s="200"/>
      <c r="B2854" s="199"/>
      <c r="C2854" s="1047" t="s">
        <v>450</v>
      </c>
      <c r="D2854" s="1047"/>
      <c r="E2854" s="1047"/>
      <c r="F2854" s="208"/>
      <c r="G2854" s="208"/>
      <c r="H2854" s="208"/>
      <c r="I2854" s="208"/>
      <c r="J2854" s="209">
        <v>1898.04</v>
      </c>
      <c r="K2854" s="208"/>
      <c r="L2854" s="209">
        <v>5.9</v>
      </c>
      <c r="M2854" s="208"/>
      <c r="N2854" s="210"/>
      <c r="V2854" s="189"/>
      <c r="W2854" s="195"/>
      <c r="X2854" s="195"/>
      <c r="AB2854" s="163" t="s">
        <v>450</v>
      </c>
      <c r="AC2854" s="195"/>
      <c r="AF2854" s="207"/>
    </row>
    <row r="2855" spans="1:32" s="160" customFormat="1" ht="12" x14ac:dyDescent="0.2">
      <c r="A2855" s="200"/>
      <c r="B2855" s="199"/>
      <c r="C2855" s="1037" t="s">
        <v>451</v>
      </c>
      <c r="D2855" s="1037"/>
      <c r="E2855" s="1037"/>
      <c r="F2855" s="201"/>
      <c r="G2855" s="201"/>
      <c r="H2855" s="201"/>
      <c r="I2855" s="201"/>
      <c r="J2855" s="202"/>
      <c r="K2855" s="201"/>
      <c r="L2855" s="202">
        <v>4.47</v>
      </c>
      <c r="M2855" s="201"/>
      <c r="N2855" s="203"/>
      <c r="V2855" s="189"/>
      <c r="W2855" s="195"/>
      <c r="X2855" s="195"/>
      <c r="AA2855" s="163" t="s">
        <v>451</v>
      </c>
      <c r="AC2855" s="195"/>
      <c r="AF2855" s="207"/>
    </row>
    <row r="2856" spans="1:32" s="160" customFormat="1" ht="45" x14ac:dyDescent="0.2">
      <c r="A2856" s="200"/>
      <c r="B2856" s="199" t="s">
        <v>2540</v>
      </c>
      <c r="C2856" s="1037" t="s">
        <v>2541</v>
      </c>
      <c r="D2856" s="1037"/>
      <c r="E2856" s="1037"/>
      <c r="F2856" s="201" t="s">
        <v>454</v>
      </c>
      <c r="G2856" s="201" t="s">
        <v>1241</v>
      </c>
      <c r="H2856" s="201"/>
      <c r="I2856" s="201" t="s">
        <v>1241</v>
      </c>
      <c r="J2856" s="202"/>
      <c r="K2856" s="201"/>
      <c r="L2856" s="202">
        <v>5.41</v>
      </c>
      <c r="M2856" s="201"/>
      <c r="N2856" s="203"/>
      <c r="V2856" s="189"/>
      <c r="W2856" s="195"/>
      <c r="X2856" s="195"/>
      <c r="AA2856" s="163" t="s">
        <v>2541</v>
      </c>
      <c r="AC2856" s="195"/>
      <c r="AF2856" s="207"/>
    </row>
    <row r="2857" spans="1:32" s="160" customFormat="1" ht="45" x14ac:dyDescent="0.2">
      <c r="A2857" s="200"/>
      <c r="B2857" s="199" t="s">
        <v>2542</v>
      </c>
      <c r="C2857" s="1037" t="s">
        <v>2543</v>
      </c>
      <c r="D2857" s="1037"/>
      <c r="E2857" s="1037"/>
      <c r="F2857" s="201" t="s">
        <v>454</v>
      </c>
      <c r="G2857" s="201" t="s">
        <v>974</v>
      </c>
      <c r="H2857" s="201"/>
      <c r="I2857" s="201" t="s">
        <v>974</v>
      </c>
      <c r="J2857" s="202"/>
      <c r="K2857" s="201"/>
      <c r="L2857" s="202">
        <v>3.22</v>
      </c>
      <c r="M2857" s="201"/>
      <c r="N2857" s="203"/>
      <c r="V2857" s="189"/>
      <c r="W2857" s="195"/>
      <c r="X2857" s="195"/>
      <c r="AA2857" s="163" t="s">
        <v>2543</v>
      </c>
      <c r="AC2857" s="195"/>
      <c r="AF2857" s="207"/>
    </row>
    <row r="2858" spans="1:32" s="160" customFormat="1" ht="12" x14ac:dyDescent="0.2">
      <c r="A2858" s="211"/>
      <c r="B2858" s="212"/>
      <c r="C2858" s="1039" t="s">
        <v>459</v>
      </c>
      <c r="D2858" s="1039"/>
      <c r="E2858" s="1039"/>
      <c r="F2858" s="192"/>
      <c r="G2858" s="192"/>
      <c r="H2858" s="192"/>
      <c r="I2858" s="192"/>
      <c r="J2858" s="193"/>
      <c r="K2858" s="192"/>
      <c r="L2858" s="193">
        <v>14.53</v>
      </c>
      <c r="M2858" s="208"/>
      <c r="N2858" s="194"/>
      <c r="V2858" s="189"/>
      <c r="W2858" s="195"/>
      <c r="X2858" s="195"/>
      <c r="AC2858" s="195" t="s">
        <v>459</v>
      </c>
      <c r="AF2858" s="207"/>
    </row>
    <row r="2859" spans="1:32" s="160" customFormat="1" ht="33.75" x14ac:dyDescent="0.2">
      <c r="A2859" s="190" t="s">
        <v>3795</v>
      </c>
      <c r="B2859" s="191" t="s">
        <v>3281</v>
      </c>
      <c r="C2859" s="1039" t="s">
        <v>3282</v>
      </c>
      <c r="D2859" s="1039"/>
      <c r="E2859" s="1039"/>
      <c r="F2859" s="192" t="s">
        <v>347</v>
      </c>
      <c r="G2859" s="192"/>
      <c r="H2859" s="192"/>
      <c r="I2859" s="192" t="s">
        <v>2159</v>
      </c>
      <c r="J2859" s="193">
        <v>72.7</v>
      </c>
      <c r="K2859" s="192"/>
      <c r="L2859" s="193">
        <v>18.18</v>
      </c>
      <c r="M2859" s="192"/>
      <c r="N2859" s="194"/>
      <c r="V2859" s="189"/>
      <c r="W2859" s="195"/>
      <c r="X2859" s="195" t="s">
        <v>3282</v>
      </c>
      <c r="AC2859" s="195"/>
      <c r="AF2859" s="207"/>
    </row>
    <row r="2860" spans="1:32" s="160" customFormat="1" ht="12" x14ac:dyDescent="0.2">
      <c r="A2860" s="211"/>
      <c r="B2860" s="212"/>
      <c r="C2860" s="168" t="s">
        <v>462</v>
      </c>
      <c r="D2860" s="213"/>
      <c r="E2860" s="213"/>
      <c r="F2860" s="214"/>
      <c r="G2860" s="214"/>
      <c r="H2860" s="214"/>
      <c r="I2860" s="214"/>
      <c r="J2860" s="215"/>
      <c r="K2860" s="214"/>
      <c r="L2860" s="215"/>
      <c r="M2860" s="216"/>
      <c r="N2860" s="217"/>
      <c r="V2860" s="189"/>
      <c r="W2860" s="195"/>
      <c r="X2860" s="195"/>
      <c r="AC2860" s="195"/>
      <c r="AF2860" s="207"/>
    </row>
    <row r="2861" spans="1:32" s="160" customFormat="1" ht="22.5" x14ac:dyDescent="0.2">
      <c r="A2861" s="190" t="s">
        <v>3796</v>
      </c>
      <c r="B2861" s="191" t="s">
        <v>3287</v>
      </c>
      <c r="C2861" s="1039" t="s">
        <v>3288</v>
      </c>
      <c r="D2861" s="1039"/>
      <c r="E2861" s="1039"/>
      <c r="F2861" s="192" t="s">
        <v>1017</v>
      </c>
      <c r="G2861" s="192"/>
      <c r="H2861" s="192"/>
      <c r="I2861" s="192" t="s">
        <v>423</v>
      </c>
      <c r="J2861" s="193">
        <v>40.01</v>
      </c>
      <c r="K2861" s="192"/>
      <c r="L2861" s="193">
        <v>40.01</v>
      </c>
      <c r="M2861" s="192"/>
      <c r="N2861" s="194"/>
      <c r="V2861" s="189"/>
      <c r="W2861" s="195"/>
      <c r="X2861" s="195" t="s">
        <v>3288</v>
      </c>
      <c r="AC2861" s="195"/>
      <c r="AF2861" s="207"/>
    </row>
    <row r="2862" spans="1:32" s="160" customFormat="1" ht="12" x14ac:dyDescent="0.2">
      <c r="A2862" s="211"/>
      <c r="B2862" s="212"/>
      <c r="C2862" s="168" t="s">
        <v>462</v>
      </c>
      <c r="D2862" s="213"/>
      <c r="E2862" s="213"/>
      <c r="F2862" s="214"/>
      <c r="G2862" s="214"/>
      <c r="H2862" s="214"/>
      <c r="I2862" s="214"/>
      <c r="J2862" s="215"/>
      <c r="K2862" s="214"/>
      <c r="L2862" s="215"/>
      <c r="M2862" s="216"/>
      <c r="N2862" s="217"/>
      <c r="V2862" s="189"/>
      <c r="W2862" s="195"/>
      <c r="X2862" s="195"/>
      <c r="AC2862" s="195"/>
      <c r="AF2862" s="207"/>
    </row>
    <row r="2863" spans="1:32" s="160" customFormat="1" ht="33.75" x14ac:dyDescent="0.2">
      <c r="A2863" s="190" t="s">
        <v>3797</v>
      </c>
      <c r="B2863" s="191" t="s">
        <v>3208</v>
      </c>
      <c r="C2863" s="1039" t="s">
        <v>3209</v>
      </c>
      <c r="D2863" s="1039"/>
      <c r="E2863" s="1039"/>
      <c r="F2863" s="192" t="s">
        <v>532</v>
      </c>
      <c r="G2863" s="192"/>
      <c r="H2863" s="192"/>
      <c r="I2863" s="192" t="s">
        <v>2649</v>
      </c>
      <c r="J2863" s="193"/>
      <c r="K2863" s="192"/>
      <c r="L2863" s="193"/>
      <c r="M2863" s="192"/>
      <c r="N2863" s="194"/>
      <c r="V2863" s="189"/>
      <c r="W2863" s="195"/>
      <c r="X2863" s="195" t="s">
        <v>3209</v>
      </c>
      <c r="AC2863" s="195"/>
      <c r="AF2863" s="207"/>
    </row>
    <row r="2864" spans="1:32" s="160" customFormat="1" ht="12" x14ac:dyDescent="0.2">
      <c r="A2864" s="196"/>
      <c r="B2864" s="197"/>
      <c r="C2864" s="1037" t="s">
        <v>3210</v>
      </c>
      <c r="D2864" s="1037"/>
      <c r="E2864" s="1037"/>
      <c r="F2864" s="1037"/>
      <c r="G2864" s="1037"/>
      <c r="H2864" s="1037"/>
      <c r="I2864" s="1037"/>
      <c r="J2864" s="1037"/>
      <c r="K2864" s="1037"/>
      <c r="L2864" s="1037"/>
      <c r="M2864" s="1037"/>
      <c r="N2864" s="1046"/>
      <c r="V2864" s="189"/>
      <c r="W2864" s="195"/>
      <c r="X2864" s="195"/>
      <c r="AC2864" s="195"/>
      <c r="AE2864" s="163" t="s">
        <v>3210</v>
      </c>
      <c r="AF2864" s="207"/>
    </row>
    <row r="2865" spans="1:32" s="160" customFormat="1" ht="33.75" x14ac:dyDescent="0.2">
      <c r="A2865" s="198"/>
      <c r="B2865" s="199" t="s">
        <v>430</v>
      </c>
      <c r="C2865" s="1037" t="s">
        <v>431</v>
      </c>
      <c r="D2865" s="1037"/>
      <c r="E2865" s="1037"/>
      <c r="F2865" s="1037"/>
      <c r="G2865" s="1037"/>
      <c r="H2865" s="1037"/>
      <c r="I2865" s="1037"/>
      <c r="J2865" s="1037"/>
      <c r="K2865" s="1037"/>
      <c r="L2865" s="1037"/>
      <c r="M2865" s="1037"/>
      <c r="N2865" s="1046"/>
      <c r="V2865" s="189"/>
      <c r="W2865" s="195"/>
      <c r="X2865" s="195"/>
      <c r="Y2865" s="163" t="s">
        <v>431</v>
      </c>
      <c r="AC2865" s="195"/>
      <c r="AF2865" s="207"/>
    </row>
    <row r="2866" spans="1:32" s="160" customFormat="1" ht="12" x14ac:dyDescent="0.2">
      <c r="A2866" s="200"/>
      <c r="B2866" s="199" t="s">
        <v>423</v>
      </c>
      <c r="C2866" s="1037" t="s">
        <v>432</v>
      </c>
      <c r="D2866" s="1037"/>
      <c r="E2866" s="1037"/>
      <c r="F2866" s="201"/>
      <c r="G2866" s="201"/>
      <c r="H2866" s="201"/>
      <c r="I2866" s="201"/>
      <c r="J2866" s="202">
        <v>259.2</v>
      </c>
      <c r="K2866" s="201" t="s">
        <v>436</v>
      </c>
      <c r="L2866" s="202">
        <v>3.24</v>
      </c>
      <c r="M2866" s="201"/>
      <c r="N2866" s="203"/>
      <c r="V2866" s="189"/>
      <c r="W2866" s="195"/>
      <c r="X2866" s="195"/>
      <c r="Z2866" s="163" t="s">
        <v>432</v>
      </c>
      <c r="AC2866" s="195"/>
      <c r="AF2866" s="207"/>
    </row>
    <row r="2867" spans="1:32" s="160" customFormat="1" ht="12" x14ac:dyDescent="0.2">
      <c r="A2867" s="200"/>
      <c r="B2867" s="199" t="s">
        <v>434</v>
      </c>
      <c r="C2867" s="1037" t="s">
        <v>435</v>
      </c>
      <c r="D2867" s="1037"/>
      <c r="E2867" s="1037"/>
      <c r="F2867" s="201"/>
      <c r="G2867" s="201"/>
      <c r="H2867" s="201"/>
      <c r="I2867" s="201"/>
      <c r="J2867" s="202">
        <v>37.880000000000003</v>
      </c>
      <c r="K2867" s="201" t="s">
        <v>436</v>
      </c>
      <c r="L2867" s="202">
        <v>0.47</v>
      </c>
      <c r="M2867" s="201"/>
      <c r="N2867" s="203"/>
      <c r="V2867" s="189"/>
      <c r="W2867" s="195"/>
      <c r="X2867" s="195"/>
      <c r="Z2867" s="163" t="s">
        <v>435</v>
      </c>
      <c r="AC2867" s="195"/>
      <c r="AF2867" s="207"/>
    </row>
    <row r="2868" spans="1:32" s="160" customFormat="1" ht="12" x14ac:dyDescent="0.2">
      <c r="A2868" s="200"/>
      <c r="B2868" s="199" t="s">
        <v>437</v>
      </c>
      <c r="C2868" s="1037" t="s">
        <v>438</v>
      </c>
      <c r="D2868" s="1037"/>
      <c r="E2868" s="1037"/>
      <c r="F2868" s="201"/>
      <c r="G2868" s="201"/>
      <c r="H2868" s="201"/>
      <c r="I2868" s="201"/>
      <c r="J2868" s="202">
        <v>4.99</v>
      </c>
      <c r="K2868" s="201" t="s">
        <v>436</v>
      </c>
      <c r="L2868" s="202">
        <v>0.06</v>
      </c>
      <c r="M2868" s="201"/>
      <c r="N2868" s="203"/>
      <c r="V2868" s="189"/>
      <c r="W2868" s="195"/>
      <c r="X2868" s="195"/>
      <c r="Z2868" s="163" t="s">
        <v>438</v>
      </c>
      <c r="AC2868" s="195"/>
      <c r="AF2868" s="207"/>
    </row>
    <row r="2869" spans="1:32" s="160" customFormat="1" ht="12" x14ac:dyDescent="0.2">
      <c r="A2869" s="200"/>
      <c r="B2869" s="199" t="s">
        <v>439</v>
      </c>
      <c r="C2869" s="1037" t="s">
        <v>440</v>
      </c>
      <c r="D2869" s="1037"/>
      <c r="E2869" s="1037"/>
      <c r="F2869" s="201"/>
      <c r="G2869" s="201"/>
      <c r="H2869" s="201"/>
      <c r="I2869" s="201"/>
      <c r="J2869" s="202">
        <v>505.36</v>
      </c>
      <c r="K2869" s="201"/>
      <c r="L2869" s="202">
        <v>5.05</v>
      </c>
      <c r="M2869" s="201"/>
      <c r="N2869" s="203"/>
      <c r="V2869" s="189"/>
      <c r="W2869" s="195"/>
      <c r="X2869" s="195"/>
      <c r="Z2869" s="163" t="s">
        <v>440</v>
      </c>
      <c r="AC2869" s="195"/>
      <c r="AF2869" s="207"/>
    </row>
    <row r="2870" spans="1:32" s="160" customFormat="1" ht="12" x14ac:dyDescent="0.2">
      <c r="A2870" s="196"/>
      <c r="B2870" s="204" t="s">
        <v>1606</v>
      </c>
      <c r="C2870" s="1048" t="s">
        <v>1607</v>
      </c>
      <c r="D2870" s="1048"/>
      <c r="E2870" s="1048"/>
      <c r="F2870" s="205" t="s">
        <v>347</v>
      </c>
      <c r="G2870" s="205" t="s">
        <v>1188</v>
      </c>
      <c r="H2870" s="205"/>
      <c r="I2870" s="205" t="s">
        <v>3211</v>
      </c>
      <c r="J2870" s="199"/>
      <c r="K2870" s="201"/>
      <c r="L2870" s="202"/>
      <c r="M2870" s="201"/>
      <c r="N2870" s="206"/>
      <c r="V2870" s="189"/>
      <c r="W2870" s="195"/>
      <c r="X2870" s="195"/>
      <c r="AC2870" s="195"/>
      <c r="AF2870" s="207" t="s">
        <v>1607</v>
      </c>
    </row>
    <row r="2871" spans="1:32" s="160" customFormat="1" ht="12" x14ac:dyDescent="0.2">
      <c r="A2871" s="200"/>
      <c r="B2871" s="199"/>
      <c r="C2871" s="1037" t="s">
        <v>443</v>
      </c>
      <c r="D2871" s="1037"/>
      <c r="E2871" s="1037"/>
      <c r="F2871" s="201" t="s">
        <v>444</v>
      </c>
      <c r="G2871" s="201" t="s">
        <v>162</v>
      </c>
      <c r="H2871" s="201" t="s">
        <v>436</v>
      </c>
      <c r="I2871" s="201" t="s">
        <v>2208</v>
      </c>
      <c r="J2871" s="202"/>
      <c r="K2871" s="201"/>
      <c r="L2871" s="202"/>
      <c r="M2871" s="201"/>
      <c r="N2871" s="203"/>
      <c r="V2871" s="189"/>
      <c r="W2871" s="195"/>
      <c r="X2871" s="195"/>
      <c r="AA2871" s="163" t="s">
        <v>443</v>
      </c>
      <c r="AC2871" s="195"/>
      <c r="AF2871" s="207"/>
    </row>
    <row r="2872" spans="1:32" s="160" customFormat="1" ht="12" x14ac:dyDescent="0.2">
      <c r="A2872" s="200"/>
      <c r="B2872" s="199"/>
      <c r="C2872" s="1037" t="s">
        <v>447</v>
      </c>
      <c r="D2872" s="1037"/>
      <c r="E2872" s="1037"/>
      <c r="F2872" s="201" t="s">
        <v>444</v>
      </c>
      <c r="G2872" s="201" t="s">
        <v>3212</v>
      </c>
      <c r="H2872" s="201" t="s">
        <v>436</v>
      </c>
      <c r="I2872" s="201" t="s">
        <v>3213</v>
      </c>
      <c r="J2872" s="202"/>
      <c r="K2872" s="201"/>
      <c r="L2872" s="202"/>
      <c r="M2872" s="201"/>
      <c r="N2872" s="203"/>
      <c r="V2872" s="189"/>
      <c r="W2872" s="195"/>
      <c r="X2872" s="195"/>
      <c r="AA2872" s="163" t="s">
        <v>447</v>
      </c>
      <c r="AC2872" s="195"/>
      <c r="AF2872" s="207"/>
    </row>
    <row r="2873" spans="1:32" s="160" customFormat="1" ht="12" x14ac:dyDescent="0.2">
      <c r="A2873" s="200"/>
      <c r="B2873" s="199"/>
      <c r="C2873" s="1047" t="s">
        <v>450</v>
      </c>
      <c r="D2873" s="1047"/>
      <c r="E2873" s="1047"/>
      <c r="F2873" s="208"/>
      <c r="G2873" s="208"/>
      <c r="H2873" s="208"/>
      <c r="I2873" s="208"/>
      <c r="J2873" s="209">
        <v>802.44</v>
      </c>
      <c r="K2873" s="208"/>
      <c r="L2873" s="209">
        <v>8.76</v>
      </c>
      <c r="M2873" s="208"/>
      <c r="N2873" s="210"/>
      <c r="V2873" s="189"/>
      <c r="W2873" s="195"/>
      <c r="X2873" s="195"/>
      <c r="AB2873" s="163" t="s">
        <v>450</v>
      </c>
      <c r="AC2873" s="195"/>
      <c r="AF2873" s="207"/>
    </row>
    <row r="2874" spans="1:32" s="160" customFormat="1" ht="12" x14ac:dyDescent="0.2">
      <c r="A2874" s="200"/>
      <c r="B2874" s="199"/>
      <c r="C2874" s="1037" t="s">
        <v>451</v>
      </c>
      <c r="D2874" s="1037"/>
      <c r="E2874" s="1037"/>
      <c r="F2874" s="201"/>
      <c r="G2874" s="201"/>
      <c r="H2874" s="201"/>
      <c r="I2874" s="201"/>
      <c r="J2874" s="202"/>
      <c r="K2874" s="201"/>
      <c r="L2874" s="202">
        <v>3.3</v>
      </c>
      <c r="M2874" s="201"/>
      <c r="N2874" s="203"/>
      <c r="V2874" s="189"/>
      <c r="W2874" s="195"/>
      <c r="X2874" s="195"/>
      <c r="AA2874" s="163" t="s">
        <v>451</v>
      </c>
      <c r="AC2874" s="195"/>
      <c r="AF2874" s="207"/>
    </row>
    <row r="2875" spans="1:32" s="160" customFormat="1" ht="22.5" x14ac:dyDescent="0.2">
      <c r="A2875" s="200"/>
      <c r="B2875" s="199" t="s">
        <v>556</v>
      </c>
      <c r="C2875" s="1037" t="s">
        <v>557</v>
      </c>
      <c r="D2875" s="1037"/>
      <c r="E2875" s="1037"/>
      <c r="F2875" s="201" t="s">
        <v>454</v>
      </c>
      <c r="G2875" s="201" t="s">
        <v>558</v>
      </c>
      <c r="H2875" s="201"/>
      <c r="I2875" s="201" t="s">
        <v>558</v>
      </c>
      <c r="J2875" s="202"/>
      <c r="K2875" s="201"/>
      <c r="L2875" s="202">
        <v>3.2</v>
      </c>
      <c r="M2875" s="201"/>
      <c r="N2875" s="203"/>
      <c r="V2875" s="189"/>
      <c r="W2875" s="195"/>
      <c r="X2875" s="195"/>
      <c r="AA2875" s="163" t="s">
        <v>557</v>
      </c>
      <c r="AC2875" s="195"/>
      <c r="AF2875" s="207"/>
    </row>
    <row r="2876" spans="1:32" s="160" customFormat="1" ht="22.5" x14ac:dyDescent="0.2">
      <c r="A2876" s="200"/>
      <c r="B2876" s="199" t="s">
        <v>559</v>
      </c>
      <c r="C2876" s="1037" t="s">
        <v>560</v>
      </c>
      <c r="D2876" s="1037"/>
      <c r="E2876" s="1037"/>
      <c r="F2876" s="201" t="s">
        <v>454</v>
      </c>
      <c r="G2876" s="201" t="s">
        <v>561</v>
      </c>
      <c r="H2876" s="201"/>
      <c r="I2876" s="201" t="s">
        <v>561</v>
      </c>
      <c r="J2876" s="202"/>
      <c r="K2876" s="201"/>
      <c r="L2876" s="202">
        <v>1.82</v>
      </c>
      <c r="M2876" s="201"/>
      <c r="N2876" s="203"/>
      <c r="V2876" s="189"/>
      <c r="W2876" s="195"/>
      <c r="X2876" s="195"/>
      <c r="AA2876" s="163" t="s">
        <v>560</v>
      </c>
      <c r="AC2876" s="195"/>
      <c r="AF2876" s="207"/>
    </row>
    <row r="2877" spans="1:32" s="160" customFormat="1" ht="12" x14ac:dyDescent="0.2">
      <c r="A2877" s="211"/>
      <c r="B2877" s="212"/>
      <c r="C2877" s="1039" t="s">
        <v>459</v>
      </c>
      <c r="D2877" s="1039"/>
      <c r="E2877" s="1039"/>
      <c r="F2877" s="192"/>
      <c r="G2877" s="192"/>
      <c r="H2877" s="192"/>
      <c r="I2877" s="192"/>
      <c r="J2877" s="193"/>
      <c r="K2877" s="192"/>
      <c r="L2877" s="193">
        <v>13.78</v>
      </c>
      <c r="M2877" s="208"/>
      <c r="N2877" s="194"/>
      <c r="V2877" s="189"/>
      <c r="W2877" s="195"/>
      <c r="X2877" s="195"/>
      <c r="AC2877" s="195" t="s">
        <v>459</v>
      </c>
      <c r="AF2877" s="207"/>
    </row>
    <row r="2878" spans="1:32" s="160" customFormat="1" ht="22.5" x14ac:dyDescent="0.2">
      <c r="A2878" s="190" t="s">
        <v>3798</v>
      </c>
      <c r="B2878" s="191" t="s">
        <v>3227</v>
      </c>
      <c r="C2878" s="1039" t="s">
        <v>3228</v>
      </c>
      <c r="D2878" s="1039"/>
      <c r="E2878" s="1039"/>
      <c r="F2878" s="192" t="s">
        <v>347</v>
      </c>
      <c r="G2878" s="192"/>
      <c r="H2878" s="192"/>
      <c r="I2878" s="192" t="s">
        <v>423</v>
      </c>
      <c r="J2878" s="193">
        <v>50.01</v>
      </c>
      <c r="K2878" s="192"/>
      <c r="L2878" s="193">
        <v>50.01</v>
      </c>
      <c r="M2878" s="192"/>
      <c r="N2878" s="194"/>
      <c r="V2878" s="189"/>
      <c r="W2878" s="195"/>
      <c r="X2878" s="195" t="s">
        <v>3228</v>
      </c>
      <c r="AC2878" s="195"/>
      <c r="AF2878" s="207"/>
    </row>
    <row r="2879" spans="1:32" s="160" customFormat="1" ht="12" x14ac:dyDescent="0.2">
      <c r="A2879" s="211"/>
      <c r="B2879" s="212"/>
      <c r="C2879" s="168" t="s">
        <v>462</v>
      </c>
      <c r="D2879" s="213"/>
      <c r="E2879" s="213"/>
      <c r="F2879" s="214"/>
      <c r="G2879" s="214"/>
      <c r="H2879" s="214"/>
      <c r="I2879" s="214"/>
      <c r="J2879" s="215"/>
      <c r="K2879" s="214"/>
      <c r="L2879" s="215"/>
      <c r="M2879" s="216"/>
      <c r="N2879" s="217"/>
      <c r="V2879" s="189"/>
      <c r="W2879" s="195"/>
      <c r="X2879" s="195"/>
      <c r="AC2879" s="195"/>
      <c r="AF2879" s="207"/>
    </row>
    <row r="2880" spans="1:32" s="160" customFormat="1" ht="33.75" x14ac:dyDescent="0.2">
      <c r="A2880" s="190" t="s">
        <v>3799</v>
      </c>
      <c r="B2880" s="191" t="s">
        <v>3430</v>
      </c>
      <c r="C2880" s="1039" t="s">
        <v>3431</v>
      </c>
      <c r="D2880" s="1039"/>
      <c r="E2880" s="1039"/>
      <c r="F2880" s="192" t="s">
        <v>1017</v>
      </c>
      <c r="G2880" s="192"/>
      <c r="H2880" s="192"/>
      <c r="I2880" s="192" t="s">
        <v>423</v>
      </c>
      <c r="J2880" s="193"/>
      <c r="K2880" s="192"/>
      <c r="L2880" s="193"/>
      <c r="M2880" s="192"/>
      <c r="N2880" s="194"/>
      <c r="V2880" s="189"/>
      <c r="W2880" s="195"/>
      <c r="X2880" s="195" t="s">
        <v>3431</v>
      </c>
      <c r="AC2880" s="195"/>
      <c r="AF2880" s="207"/>
    </row>
    <row r="2881" spans="1:32" s="160" customFormat="1" ht="33.75" x14ac:dyDescent="0.2">
      <c r="A2881" s="198"/>
      <c r="B2881" s="199" t="s">
        <v>430</v>
      </c>
      <c r="C2881" s="1037" t="s">
        <v>431</v>
      </c>
      <c r="D2881" s="1037"/>
      <c r="E2881" s="1037"/>
      <c r="F2881" s="1037"/>
      <c r="G2881" s="1037"/>
      <c r="H2881" s="1037"/>
      <c r="I2881" s="1037"/>
      <c r="J2881" s="1037"/>
      <c r="K2881" s="1037"/>
      <c r="L2881" s="1037"/>
      <c r="M2881" s="1037"/>
      <c r="N2881" s="1046"/>
      <c r="V2881" s="189"/>
      <c r="W2881" s="195"/>
      <c r="X2881" s="195"/>
      <c r="Y2881" s="163" t="s">
        <v>431</v>
      </c>
      <c r="AC2881" s="195"/>
      <c r="AF2881" s="207"/>
    </row>
    <row r="2882" spans="1:32" s="160" customFormat="1" ht="12" x14ac:dyDescent="0.2">
      <c r="A2882" s="198"/>
      <c r="B2882" s="199" t="s">
        <v>3134</v>
      </c>
      <c r="C2882" s="1037" t="s">
        <v>3135</v>
      </c>
      <c r="D2882" s="1037"/>
      <c r="E2882" s="1037"/>
      <c r="F2882" s="1037"/>
      <c r="G2882" s="1037"/>
      <c r="H2882" s="1037"/>
      <c r="I2882" s="1037"/>
      <c r="J2882" s="1037"/>
      <c r="K2882" s="1037"/>
      <c r="L2882" s="1037"/>
      <c r="M2882" s="1037"/>
      <c r="N2882" s="1046"/>
      <c r="V2882" s="189"/>
      <c r="W2882" s="195"/>
      <c r="X2882" s="195"/>
      <c r="Y2882" s="163" t="s">
        <v>3135</v>
      </c>
      <c r="AC2882" s="195"/>
      <c r="AF2882" s="207"/>
    </row>
    <row r="2883" spans="1:32" s="160" customFormat="1" ht="12" x14ac:dyDescent="0.2">
      <c r="A2883" s="200"/>
      <c r="B2883" s="199" t="s">
        <v>423</v>
      </c>
      <c r="C2883" s="1037" t="s">
        <v>432</v>
      </c>
      <c r="D2883" s="1037"/>
      <c r="E2883" s="1037"/>
      <c r="F2883" s="201"/>
      <c r="G2883" s="201"/>
      <c r="H2883" s="201"/>
      <c r="I2883" s="201"/>
      <c r="J2883" s="202">
        <v>3.3</v>
      </c>
      <c r="K2883" s="201" t="s">
        <v>3136</v>
      </c>
      <c r="L2883" s="202">
        <v>4.33</v>
      </c>
      <c r="M2883" s="201"/>
      <c r="N2883" s="203"/>
      <c r="V2883" s="189"/>
      <c r="W2883" s="195"/>
      <c r="X2883" s="195"/>
      <c r="Z2883" s="163" t="s">
        <v>432</v>
      </c>
      <c r="AC2883" s="195"/>
      <c r="AF2883" s="207"/>
    </row>
    <row r="2884" spans="1:32" s="160" customFormat="1" ht="12" x14ac:dyDescent="0.2">
      <c r="A2884" s="200"/>
      <c r="B2884" s="199" t="s">
        <v>434</v>
      </c>
      <c r="C2884" s="1037" t="s">
        <v>435</v>
      </c>
      <c r="D2884" s="1037"/>
      <c r="E2884" s="1037"/>
      <c r="F2884" s="201"/>
      <c r="G2884" s="201"/>
      <c r="H2884" s="201"/>
      <c r="I2884" s="201"/>
      <c r="J2884" s="202">
        <v>1.35</v>
      </c>
      <c r="K2884" s="201" t="s">
        <v>3136</v>
      </c>
      <c r="L2884" s="202">
        <v>1.77</v>
      </c>
      <c r="M2884" s="201"/>
      <c r="N2884" s="203"/>
      <c r="V2884" s="189"/>
      <c r="W2884" s="195"/>
      <c r="X2884" s="195"/>
      <c r="Z2884" s="163" t="s">
        <v>435</v>
      </c>
      <c r="AC2884" s="195"/>
      <c r="AF2884" s="207"/>
    </row>
    <row r="2885" spans="1:32" s="160" customFormat="1" ht="12" x14ac:dyDescent="0.2">
      <c r="A2885" s="200"/>
      <c r="B2885" s="199" t="s">
        <v>437</v>
      </c>
      <c r="C2885" s="1037" t="s">
        <v>438</v>
      </c>
      <c r="D2885" s="1037"/>
      <c r="E2885" s="1037"/>
      <c r="F2885" s="201"/>
      <c r="G2885" s="201"/>
      <c r="H2885" s="201"/>
      <c r="I2885" s="201"/>
      <c r="J2885" s="202">
        <v>0.12</v>
      </c>
      <c r="K2885" s="201" t="s">
        <v>3136</v>
      </c>
      <c r="L2885" s="202">
        <v>0.16</v>
      </c>
      <c r="M2885" s="201"/>
      <c r="N2885" s="203"/>
      <c r="V2885" s="189"/>
      <c r="W2885" s="195"/>
      <c r="X2885" s="195"/>
      <c r="Z2885" s="163" t="s">
        <v>438</v>
      </c>
      <c r="AC2885" s="195"/>
      <c r="AF2885" s="207"/>
    </row>
    <row r="2886" spans="1:32" s="160" customFormat="1" ht="12" x14ac:dyDescent="0.2">
      <c r="A2886" s="200"/>
      <c r="B2886" s="199" t="s">
        <v>439</v>
      </c>
      <c r="C2886" s="1037" t="s">
        <v>440</v>
      </c>
      <c r="D2886" s="1037"/>
      <c r="E2886" s="1037"/>
      <c r="F2886" s="201"/>
      <c r="G2886" s="201"/>
      <c r="H2886" s="201"/>
      <c r="I2886" s="201"/>
      <c r="J2886" s="202">
        <v>2.04</v>
      </c>
      <c r="K2886" s="201"/>
      <c r="L2886" s="202">
        <v>2.04</v>
      </c>
      <c r="M2886" s="201"/>
      <c r="N2886" s="203"/>
      <c r="V2886" s="189"/>
      <c r="W2886" s="195"/>
      <c r="X2886" s="195"/>
      <c r="Z2886" s="163" t="s">
        <v>440</v>
      </c>
      <c r="AC2886" s="195"/>
      <c r="AF2886" s="207"/>
    </row>
    <row r="2887" spans="1:32" s="160" customFormat="1" ht="12" x14ac:dyDescent="0.2">
      <c r="A2887" s="196"/>
      <c r="B2887" s="204" t="s">
        <v>3161</v>
      </c>
      <c r="C2887" s="1048" t="s">
        <v>2532</v>
      </c>
      <c r="D2887" s="1048"/>
      <c r="E2887" s="1048"/>
      <c r="F2887" s="205" t="s">
        <v>488</v>
      </c>
      <c r="G2887" s="205" t="s">
        <v>489</v>
      </c>
      <c r="H2887" s="205"/>
      <c r="I2887" s="205" t="s">
        <v>489</v>
      </c>
      <c r="J2887" s="199"/>
      <c r="K2887" s="201"/>
      <c r="L2887" s="202"/>
      <c r="M2887" s="201"/>
      <c r="N2887" s="206"/>
      <c r="V2887" s="189"/>
      <c r="W2887" s="195"/>
      <c r="X2887" s="195"/>
      <c r="AC2887" s="195"/>
      <c r="AF2887" s="207" t="s">
        <v>2532</v>
      </c>
    </row>
    <row r="2888" spans="1:32" s="160" customFormat="1" ht="22.5" x14ac:dyDescent="0.2">
      <c r="A2888" s="196"/>
      <c r="B2888" s="204" t="s">
        <v>3356</v>
      </c>
      <c r="C2888" s="1048" t="s">
        <v>3357</v>
      </c>
      <c r="D2888" s="1048"/>
      <c r="E2888" s="1048"/>
      <c r="F2888" s="205" t="s">
        <v>1017</v>
      </c>
      <c r="G2888" s="205" t="s">
        <v>423</v>
      </c>
      <c r="H2888" s="205"/>
      <c r="I2888" s="205" t="s">
        <v>423</v>
      </c>
      <c r="J2888" s="199"/>
      <c r="K2888" s="201"/>
      <c r="L2888" s="202"/>
      <c r="M2888" s="201"/>
      <c r="N2888" s="206"/>
      <c r="V2888" s="189"/>
      <c r="W2888" s="195"/>
      <c r="X2888" s="195"/>
      <c r="AC2888" s="195"/>
      <c r="AF2888" s="207" t="s">
        <v>3357</v>
      </c>
    </row>
    <row r="2889" spans="1:32" s="160" customFormat="1" ht="12" x14ac:dyDescent="0.2">
      <c r="A2889" s="200"/>
      <c r="B2889" s="199"/>
      <c r="C2889" s="1037" t="s">
        <v>443</v>
      </c>
      <c r="D2889" s="1037"/>
      <c r="E2889" s="1037"/>
      <c r="F2889" s="201" t="s">
        <v>444</v>
      </c>
      <c r="G2889" s="201" t="s">
        <v>850</v>
      </c>
      <c r="H2889" s="201" t="s">
        <v>3136</v>
      </c>
      <c r="I2889" s="201" t="s">
        <v>3467</v>
      </c>
      <c r="J2889" s="202"/>
      <c r="K2889" s="201"/>
      <c r="L2889" s="202"/>
      <c r="M2889" s="201"/>
      <c r="N2889" s="203"/>
      <c r="V2889" s="189"/>
      <c r="W2889" s="195"/>
      <c r="X2889" s="195"/>
      <c r="AA2889" s="163" t="s">
        <v>443</v>
      </c>
      <c r="AC2889" s="195"/>
      <c r="AF2889" s="207"/>
    </row>
    <row r="2890" spans="1:32" s="160" customFormat="1" ht="12" x14ac:dyDescent="0.2">
      <c r="A2890" s="200"/>
      <c r="B2890" s="199"/>
      <c r="C2890" s="1037" t="s">
        <v>447</v>
      </c>
      <c r="D2890" s="1037"/>
      <c r="E2890" s="1037"/>
      <c r="F2890" s="201" t="s">
        <v>444</v>
      </c>
      <c r="G2890" s="201" t="s">
        <v>2649</v>
      </c>
      <c r="H2890" s="201" t="s">
        <v>3136</v>
      </c>
      <c r="I2890" s="201" t="s">
        <v>3297</v>
      </c>
      <c r="J2890" s="202"/>
      <c r="K2890" s="201"/>
      <c r="L2890" s="202"/>
      <c r="M2890" s="201"/>
      <c r="N2890" s="203"/>
      <c r="V2890" s="189"/>
      <c r="W2890" s="195"/>
      <c r="X2890" s="195"/>
      <c r="AA2890" s="163" t="s">
        <v>447</v>
      </c>
      <c r="AC2890" s="195"/>
      <c r="AF2890" s="207"/>
    </row>
    <row r="2891" spans="1:32" s="160" customFormat="1" ht="12" x14ac:dyDescent="0.2">
      <c r="A2891" s="200"/>
      <c r="B2891" s="199"/>
      <c r="C2891" s="1047" t="s">
        <v>450</v>
      </c>
      <c r="D2891" s="1047"/>
      <c r="E2891" s="1047"/>
      <c r="F2891" s="208"/>
      <c r="G2891" s="208"/>
      <c r="H2891" s="208"/>
      <c r="I2891" s="208"/>
      <c r="J2891" s="209">
        <v>6.69</v>
      </c>
      <c r="K2891" s="208"/>
      <c r="L2891" s="209">
        <v>8.14</v>
      </c>
      <c r="M2891" s="208"/>
      <c r="N2891" s="210"/>
      <c r="V2891" s="189"/>
      <c r="W2891" s="195"/>
      <c r="X2891" s="195"/>
      <c r="AB2891" s="163" t="s">
        <v>450</v>
      </c>
      <c r="AC2891" s="195"/>
      <c r="AF2891" s="207"/>
    </row>
    <row r="2892" spans="1:32" s="160" customFormat="1" ht="12" x14ac:dyDescent="0.2">
      <c r="A2892" s="200"/>
      <c r="B2892" s="199"/>
      <c r="C2892" s="1037" t="s">
        <v>451</v>
      </c>
      <c r="D2892" s="1037"/>
      <c r="E2892" s="1037"/>
      <c r="F2892" s="201"/>
      <c r="G2892" s="201"/>
      <c r="H2892" s="201"/>
      <c r="I2892" s="201"/>
      <c r="J2892" s="202"/>
      <c r="K2892" s="201"/>
      <c r="L2892" s="202">
        <v>4.49</v>
      </c>
      <c r="M2892" s="201"/>
      <c r="N2892" s="203"/>
      <c r="V2892" s="189"/>
      <c r="W2892" s="195"/>
      <c r="X2892" s="195"/>
      <c r="AA2892" s="163" t="s">
        <v>451</v>
      </c>
      <c r="AC2892" s="195"/>
      <c r="AF2892" s="207"/>
    </row>
    <row r="2893" spans="1:32" s="160" customFormat="1" ht="45" x14ac:dyDescent="0.2">
      <c r="A2893" s="200"/>
      <c r="B2893" s="199" t="s">
        <v>2540</v>
      </c>
      <c r="C2893" s="1037" t="s">
        <v>2541</v>
      </c>
      <c r="D2893" s="1037"/>
      <c r="E2893" s="1037"/>
      <c r="F2893" s="201" t="s">
        <v>454</v>
      </c>
      <c r="G2893" s="201" t="s">
        <v>1241</v>
      </c>
      <c r="H2893" s="201"/>
      <c r="I2893" s="201" t="s">
        <v>1241</v>
      </c>
      <c r="J2893" s="202"/>
      <c r="K2893" s="201"/>
      <c r="L2893" s="202">
        <v>5.43</v>
      </c>
      <c r="M2893" s="201"/>
      <c r="N2893" s="203"/>
      <c r="V2893" s="189"/>
      <c r="W2893" s="195"/>
      <c r="X2893" s="195"/>
      <c r="AA2893" s="163" t="s">
        <v>2541</v>
      </c>
      <c r="AC2893" s="195"/>
      <c r="AF2893" s="207"/>
    </row>
    <row r="2894" spans="1:32" s="160" customFormat="1" ht="45" x14ac:dyDescent="0.2">
      <c r="A2894" s="200"/>
      <c r="B2894" s="199" t="s">
        <v>2542</v>
      </c>
      <c r="C2894" s="1037" t="s">
        <v>2543</v>
      </c>
      <c r="D2894" s="1037"/>
      <c r="E2894" s="1037"/>
      <c r="F2894" s="201" t="s">
        <v>454</v>
      </c>
      <c r="G2894" s="201" t="s">
        <v>974</v>
      </c>
      <c r="H2894" s="201"/>
      <c r="I2894" s="201" t="s">
        <v>974</v>
      </c>
      <c r="J2894" s="202"/>
      <c r="K2894" s="201"/>
      <c r="L2894" s="202">
        <v>3.23</v>
      </c>
      <c r="M2894" s="201"/>
      <c r="N2894" s="203"/>
      <c r="V2894" s="189"/>
      <c r="W2894" s="195"/>
      <c r="X2894" s="195"/>
      <c r="AA2894" s="163" t="s">
        <v>2543</v>
      </c>
      <c r="AC2894" s="195"/>
      <c r="AF2894" s="207"/>
    </row>
    <row r="2895" spans="1:32" s="160" customFormat="1" ht="12" x14ac:dyDescent="0.2">
      <c r="A2895" s="211"/>
      <c r="B2895" s="212"/>
      <c r="C2895" s="1039" t="s">
        <v>459</v>
      </c>
      <c r="D2895" s="1039"/>
      <c r="E2895" s="1039"/>
      <c r="F2895" s="192"/>
      <c r="G2895" s="192"/>
      <c r="H2895" s="192"/>
      <c r="I2895" s="192"/>
      <c r="J2895" s="193"/>
      <c r="K2895" s="192"/>
      <c r="L2895" s="193">
        <v>16.8</v>
      </c>
      <c r="M2895" s="208"/>
      <c r="N2895" s="194"/>
      <c r="V2895" s="189"/>
      <c r="W2895" s="195"/>
      <c r="X2895" s="195"/>
      <c r="AC2895" s="195" t="s">
        <v>459</v>
      </c>
      <c r="AF2895" s="207"/>
    </row>
    <row r="2896" spans="1:32" s="160" customFormat="1" ht="33.75" x14ac:dyDescent="0.2">
      <c r="A2896" s="190" t="s">
        <v>3800</v>
      </c>
      <c r="B2896" s="191" t="s">
        <v>3606</v>
      </c>
      <c r="C2896" s="1039" t="s">
        <v>3607</v>
      </c>
      <c r="D2896" s="1039"/>
      <c r="E2896" s="1039"/>
      <c r="F2896" s="192" t="s">
        <v>1017</v>
      </c>
      <c r="G2896" s="192"/>
      <c r="H2896" s="192"/>
      <c r="I2896" s="192" t="s">
        <v>423</v>
      </c>
      <c r="J2896" s="193">
        <v>375</v>
      </c>
      <c r="K2896" s="192" t="s">
        <v>566</v>
      </c>
      <c r="L2896" s="193">
        <v>40.83</v>
      </c>
      <c r="M2896" s="192" t="s">
        <v>567</v>
      </c>
      <c r="N2896" s="194">
        <v>383</v>
      </c>
      <c r="V2896" s="189"/>
      <c r="W2896" s="195"/>
      <c r="X2896" s="195" t="s">
        <v>3607</v>
      </c>
      <c r="AC2896" s="195"/>
      <c r="AF2896" s="207"/>
    </row>
    <row r="2897" spans="1:32" s="160" customFormat="1" ht="12" x14ac:dyDescent="0.2">
      <c r="A2897" s="211"/>
      <c r="B2897" s="212"/>
      <c r="C2897" s="168" t="s">
        <v>462</v>
      </c>
      <c r="D2897" s="213"/>
      <c r="E2897" s="213"/>
      <c r="F2897" s="214"/>
      <c r="G2897" s="214"/>
      <c r="H2897" s="214"/>
      <c r="I2897" s="214"/>
      <c r="J2897" s="215"/>
      <c r="K2897" s="214"/>
      <c r="L2897" s="215"/>
      <c r="M2897" s="216"/>
      <c r="N2897" s="217"/>
      <c r="V2897" s="189"/>
      <c r="W2897" s="195"/>
      <c r="X2897" s="195"/>
      <c r="AC2897" s="195"/>
      <c r="AF2897" s="207"/>
    </row>
    <row r="2898" spans="1:32" s="160" customFormat="1" ht="12" x14ac:dyDescent="0.2">
      <c r="A2898" s="196"/>
      <c r="B2898" s="197"/>
      <c r="C2898" s="1037" t="s">
        <v>3608</v>
      </c>
      <c r="D2898" s="1037"/>
      <c r="E2898" s="1037"/>
      <c r="F2898" s="1037"/>
      <c r="G2898" s="1037"/>
      <c r="H2898" s="1037"/>
      <c r="I2898" s="1037"/>
      <c r="J2898" s="1037"/>
      <c r="K2898" s="1037"/>
      <c r="L2898" s="1037"/>
      <c r="M2898" s="1037"/>
      <c r="N2898" s="1046"/>
      <c r="V2898" s="189"/>
      <c r="W2898" s="195"/>
      <c r="X2898" s="195"/>
      <c r="AC2898" s="195"/>
      <c r="AD2898" s="163" t="s">
        <v>3608</v>
      </c>
      <c r="AF2898" s="207"/>
    </row>
    <row r="2899" spans="1:32" s="160" customFormat="1" ht="22.5" x14ac:dyDescent="0.2">
      <c r="A2899" s="198"/>
      <c r="B2899" s="199" t="s">
        <v>568</v>
      </c>
      <c r="C2899" s="1037" t="s">
        <v>569</v>
      </c>
      <c r="D2899" s="1037"/>
      <c r="E2899" s="1037"/>
      <c r="F2899" s="1037"/>
      <c r="G2899" s="1037"/>
      <c r="H2899" s="1037"/>
      <c r="I2899" s="1037"/>
      <c r="J2899" s="1037"/>
      <c r="K2899" s="1037"/>
      <c r="L2899" s="1037"/>
      <c r="M2899" s="1037"/>
      <c r="N2899" s="1046"/>
      <c r="V2899" s="189"/>
      <c r="W2899" s="195"/>
      <c r="X2899" s="195"/>
      <c r="Y2899" s="163" t="s">
        <v>569</v>
      </c>
      <c r="AC2899" s="195"/>
      <c r="AF2899" s="207"/>
    </row>
    <row r="2900" spans="1:32" s="160" customFormat="1" ht="12" x14ac:dyDescent="0.2">
      <c r="A2900" s="1040" t="s">
        <v>3801</v>
      </c>
      <c r="B2900" s="1041"/>
      <c r="C2900" s="1041"/>
      <c r="D2900" s="1041"/>
      <c r="E2900" s="1041"/>
      <c r="F2900" s="1041"/>
      <c r="G2900" s="1041"/>
      <c r="H2900" s="1041"/>
      <c r="I2900" s="1041"/>
      <c r="J2900" s="1041"/>
      <c r="K2900" s="1041"/>
      <c r="L2900" s="1041"/>
      <c r="M2900" s="1041"/>
      <c r="N2900" s="1042"/>
      <c r="V2900" s="189"/>
      <c r="W2900" s="195" t="s">
        <v>3801</v>
      </c>
      <c r="X2900" s="195"/>
      <c r="AC2900" s="195"/>
      <c r="AF2900" s="207"/>
    </row>
    <row r="2901" spans="1:32" s="160" customFormat="1" ht="12" x14ac:dyDescent="0.2">
      <c r="A2901" s="1040" t="s">
        <v>3802</v>
      </c>
      <c r="B2901" s="1041"/>
      <c r="C2901" s="1041"/>
      <c r="D2901" s="1041"/>
      <c r="E2901" s="1041"/>
      <c r="F2901" s="1041"/>
      <c r="G2901" s="1041"/>
      <c r="H2901" s="1041"/>
      <c r="I2901" s="1041"/>
      <c r="J2901" s="1041"/>
      <c r="K2901" s="1041"/>
      <c r="L2901" s="1041"/>
      <c r="M2901" s="1041"/>
      <c r="N2901" s="1042"/>
      <c r="V2901" s="189"/>
      <c r="W2901" s="195" t="s">
        <v>3802</v>
      </c>
      <c r="X2901" s="195"/>
      <c r="AC2901" s="195"/>
      <c r="AF2901" s="207"/>
    </row>
    <row r="2902" spans="1:32" s="160" customFormat="1" ht="33.75" x14ac:dyDescent="0.2">
      <c r="A2902" s="190" t="s">
        <v>3803</v>
      </c>
      <c r="B2902" s="191" t="s">
        <v>3394</v>
      </c>
      <c r="C2902" s="1039" t="s">
        <v>3804</v>
      </c>
      <c r="D2902" s="1039"/>
      <c r="E2902" s="1039"/>
      <c r="F2902" s="192" t="s">
        <v>1017</v>
      </c>
      <c r="G2902" s="192"/>
      <c r="H2902" s="192"/>
      <c r="I2902" s="192" t="s">
        <v>434</v>
      </c>
      <c r="J2902" s="193"/>
      <c r="K2902" s="192"/>
      <c r="L2902" s="193"/>
      <c r="M2902" s="192"/>
      <c r="N2902" s="194"/>
      <c r="V2902" s="189"/>
      <c r="W2902" s="195"/>
      <c r="X2902" s="195" t="s">
        <v>3804</v>
      </c>
      <c r="AC2902" s="195"/>
      <c r="AF2902" s="207"/>
    </row>
    <row r="2903" spans="1:32" s="160" customFormat="1" ht="33.75" x14ac:dyDescent="0.2">
      <c r="A2903" s="198"/>
      <c r="B2903" s="199" t="s">
        <v>430</v>
      </c>
      <c r="C2903" s="1037" t="s">
        <v>431</v>
      </c>
      <c r="D2903" s="1037"/>
      <c r="E2903" s="1037"/>
      <c r="F2903" s="1037"/>
      <c r="G2903" s="1037"/>
      <c r="H2903" s="1037"/>
      <c r="I2903" s="1037"/>
      <c r="J2903" s="1037"/>
      <c r="K2903" s="1037"/>
      <c r="L2903" s="1037"/>
      <c r="M2903" s="1037"/>
      <c r="N2903" s="1046"/>
      <c r="V2903" s="189"/>
      <c r="W2903" s="195"/>
      <c r="X2903" s="195"/>
      <c r="Y2903" s="163" t="s">
        <v>431</v>
      </c>
      <c r="AC2903" s="195"/>
      <c r="AF2903" s="207"/>
    </row>
    <row r="2904" spans="1:32" s="160" customFormat="1" ht="12" x14ac:dyDescent="0.2">
      <c r="A2904" s="198"/>
      <c r="B2904" s="199" t="s">
        <v>3134</v>
      </c>
      <c r="C2904" s="1037" t="s">
        <v>3135</v>
      </c>
      <c r="D2904" s="1037"/>
      <c r="E2904" s="1037"/>
      <c r="F2904" s="1037"/>
      <c r="G2904" s="1037"/>
      <c r="H2904" s="1037"/>
      <c r="I2904" s="1037"/>
      <c r="J2904" s="1037"/>
      <c r="K2904" s="1037"/>
      <c r="L2904" s="1037"/>
      <c r="M2904" s="1037"/>
      <c r="N2904" s="1046"/>
      <c r="V2904" s="189"/>
      <c r="W2904" s="195"/>
      <c r="X2904" s="195"/>
      <c r="Y2904" s="163" t="s">
        <v>3135</v>
      </c>
      <c r="AC2904" s="195"/>
      <c r="AF2904" s="207"/>
    </row>
    <row r="2905" spans="1:32" s="160" customFormat="1" ht="12" x14ac:dyDescent="0.2">
      <c r="A2905" s="200"/>
      <c r="B2905" s="199" t="s">
        <v>423</v>
      </c>
      <c r="C2905" s="1037" t="s">
        <v>432</v>
      </c>
      <c r="D2905" s="1037"/>
      <c r="E2905" s="1037"/>
      <c r="F2905" s="201"/>
      <c r="G2905" s="201"/>
      <c r="H2905" s="201"/>
      <c r="I2905" s="201"/>
      <c r="J2905" s="202">
        <v>35.11</v>
      </c>
      <c r="K2905" s="201" t="s">
        <v>3136</v>
      </c>
      <c r="L2905" s="202">
        <v>92.16</v>
      </c>
      <c r="M2905" s="201"/>
      <c r="N2905" s="203"/>
      <c r="V2905" s="189"/>
      <c r="W2905" s="195"/>
      <c r="X2905" s="195"/>
      <c r="Z2905" s="163" t="s">
        <v>432</v>
      </c>
      <c r="AC2905" s="195"/>
      <c r="AF2905" s="207"/>
    </row>
    <row r="2906" spans="1:32" s="160" customFormat="1" ht="12" x14ac:dyDescent="0.2">
      <c r="A2906" s="200"/>
      <c r="B2906" s="199" t="s">
        <v>434</v>
      </c>
      <c r="C2906" s="1037" t="s">
        <v>435</v>
      </c>
      <c r="D2906" s="1037"/>
      <c r="E2906" s="1037"/>
      <c r="F2906" s="201"/>
      <c r="G2906" s="201"/>
      <c r="H2906" s="201"/>
      <c r="I2906" s="201"/>
      <c r="J2906" s="202">
        <v>6.62</v>
      </c>
      <c r="K2906" s="201" t="s">
        <v>3136</v>
      </c>
      <c r="L2906" s="202">
        <v>17.38</v>
      </c>
      <c r="M2906" s="201"/>
      <c r="N2906" s="203"/>
      <c r="V2906" s="189"/>
      <c r="W2906" s="195"/>
      <c r="X2906" s="195"/>
      <c r="Z2906" s="163" t="s">
        <v>435</v>
      </c>
      <c r="AC2906" s="195"/>
      <c r="AF2906" s="207"/>
    </row>
    <row r="2907" spans="1:32" s="160" customFormat="1" ht="12" x14ac:dyDescent="0.2">
      <c r="A2907" s="200"/>
      <c r="B2907" s="199" t="s">
        <v>437</v>
      </c>
      <c r="C2907" s="1037" t="s">
        <v>438</v>
      </c>
      <c r="D2907" s="1037"/>
      <c r="E2907" s="1037"/>
      <c r="F2907" s="201"/>
      <c r="G2907" s="201"/>
      <c r="H2907" s="201"/>
      <c r="I2907" s="201"/>
      <c r="J2907" s="202">
        <v>0.6</v>
      </c>
      <c r="K2907" s="201" t="s">
        <v>3136</v>
      </c>
      <c r="L2907" s="202">
        <v>1.58</v>
      </c>
      <c r="M2907" s="201"/>
      <c r="N2907" s="203"/>
      <c r="V2907" s="189"/>
      <c r="W2907" s="195"/>
      <c r="X2907" s="195"/>
      <c r="Z2907" s="163" t="s">
        <v>438</v>
      </c>
      <c r="AC2907" s="195"/>
      <c r="AF2907" s="207"/>
    </row>
    <row r="2908" spans="1:32" s="160" customFormat="1" ht="12" x14ac:dyDescent="0.2">
      <c r="A2908" s="200"/>
      <c r="B2908" s="199" t="s">
        <v>439</v>
      </c>
      <c r="C2908" s="1037" t="s">
        <v>440</v>
      </c>
      <c r="D2908" s="1037"/>
      <c r="E2908" s="1037"/>
      <c r="F2908" s="201"/>
      <c r="G2908" s="201"/>
      <c r="H2908" s="201"/>
      <c r="I2908" s="201"/>
      <c r="J2908" s="202">
        <v>2.0299999999999998</v>
      </c>
      <c r="K2908" s="201"/>
      <c r="L2908" s="202">
        <v>4.0599999999999996</v>
      </c>
      <c r="M2908" s="201"/>
      <c r="N2908" s="203"/>
      <c r="V2908" s="189"/>
      <c r="W2908" s="195"/>
      <c r="X2908" s="195"/>
      <c r="Z2908" s="163" t="s">
        <v>440</v>
      </c>
      <c r="AC2908" s="195"/>
      <c r="AF2908" s="207"/>
    </row>
    <row r="2909" spans="1:32" s="160" customFormat="1" ht="12" x14ac:dyDescent="0.2">
      <c r="A2909" s="200"/>
      <c r="B2909" s="199"/>
      <c r="C2909" s="1037" t="s">
        <v>443</v>
      </c>
      <c r="D2909" s="1037"/>
      <c r="E2909" s="1037"/>
      <c r="F2909" s="201" t="s">
        <v>444</v>
      </c>
      <c r="G2909" s="201" t="s">
        <v>3396</v>
      </c>
      <c r="H2909" s="201" t="s">
        <v>3136</v>
      </c>
      <c r="I2909" s="201" t="s">
        <v>3397</v>
      </c>
      <c r="J2909" s="202"/>
      <c r="K2909" s="201"/>
      <c r="L2909" s="202"/>
      <c r="M2909" s="201"/>
      <c r="N2909" s="203"/>
      <c r="V2909" s="189"/>
      <c r="W2909" s="195"/>
      <c r="X2909" s="195"/>
      <c r="AA2909" s="163" t="s">
        <v>443</v>
      </c>
      <c r="AC2909" s="195"/>
      <c r="AF2909" s="207"/>
    </row>
    <row r="2910" spans="1:32" s="160" customFormat="1" ht="12" x14ac:dyDescent="0.2">
      <c r="A2910" s="200"/>
      <c r="B2910" s="199"/>
      <c r="C2910" s="1037" t="s">
        <v>447</v>
      </c>
      <c r="D2910" s="1037"/>
      <c r="E2910" s="1037"/>
      <c r="F2910" s="201" t="s">
        <v>444</v>
      </c>
      <c r="G2910" s="201" t="s">
        <v>2201</v>
      </c>
      <c r="H2910" s="201" t="s">
        <v>3136</v>
      </c>
      <c r="I2910" s="201" t="s">
        <v>3372</v>
      </c>
      <c r="J2910" s="202"/>
      <c r="K2910" s="201"/>
      <c r="L2910" s="202"/>
      <c r="M2910" s="201"/>
      <c r="N2910" s="203"/>
      <c r="V2910" s="189"/>
      <c r="W2910" s="195"/>
      <c r="X2910" s="195"/>
      <c r="AA2910" s="163" t="s">
        <v>447</v>
      </c>
      <c r="AC2910" s="195"/>
      <c r="AF2910" s="207"/>
    </row>
    <row r="2911" spans="1:32" s="160" customFormat="1" ht="12" x14ac:dyDescent="0.2">
      <c r="A2911" s="200"/>
      <c r="B2911" s="199"/>
      <c r="C2911" s="1047" t="s">
        <v>450</v>
      </c>
      <c r="D2911" s="1047"/>
      <c r="E2911" s="1047"/>
      <c r="F2911" s="208"/>
      <c r="G2911" s="208"/>
      <c r="H2911" s="208"/>
      <c r="I2911" s="208"/>
      <c r="J2911" s="209">
        <v>43.76</v>
      </c>
      <c r="K2911" s="208"/>
      <c r="L2911" s="209">
        <v>113.6</v>
      </c>
      <c r="M2911" s="208"/>
      <c r="N2911" s="210"/>
      <c r="V2911" s="189"/>
      <c r="W2911" s="195"/>
      <c r="X2911" s="195"/>
      <c r="AB2911" s="163" t="s">
        <v>450</v>
      </c>
      <c r="AC2911" s="195"/>
      <c r="AF2911" s="207"/>
    </row>
    <row r="2912" spans="1:32" s="160" customFormat="1" ht="12" x14ac:dyDescent="0.2">
      <c r="A2912" s="200"/>
      <c r="B2912" s="199"/>
      <c r="C2912" s="1037" t="s">
        <v>451</v>
      </c>
      <c r="D2912" s="1037"/>
      <c r="E2912" s="1037"/>
      <c r="F2912" s="201"/>
      <c r="G2912" s="201"/>
      <c r="H2912" s="201"/>
      <c r="I2912" s="201"/>
      <c r="J2912" s="202"/>
      <c r="K2912" s="201"/>
      <c r="L2912" s="202">
        <v>93.74</v>
      </c>
      <c r="M2912" s="201"/>
      <c r="N2912" s="203"/>
      <c r="V2912" s="189"/>
      <c r="W2912" s="195"/>
      <c r="X2912" s="195"/>
      <c r="AA2912" s="163" t="s">
        <v>451</v>
      </c>
      <c r="AC2912" s="195"/>
      <c r="AF2912" s="207"/>
    </row>
    <row r="2913" spans="1:32" s="160" customFormat="1" ht="45" x14ac:dyDescent="0.2">
      <c r="A2913" s="200"/>
      <c r="B2913" s="199" t="s">
        <v>2540</v>
      </c>
      <c r="C2913" s="1037" t="s">
        <v>2541</v>
      </c>
      <c r="D2913" s="1037"/>
      <c r="E2913" s="1037"/>
      <c r="F2913" s="201" t="s">
        <v>454</v>
      </c>
      <c r="G2913" s="201" t="s">
        <v>1241</v>
      </c>
      <c r="H2913" s="201"/>
      <c r="I2913" s="201" t="s">
        <v>1241</v>
      </c>
      <c r="J2913" s="202"/>
      <c r="K2913" s="201"/>
      <c r="L2913" s="202">
        <v>113.43</v>
      </c>
      <c r="M2913" s="201"/>
      <c r="N2913" s="203"/>
      <c r="V2913" s="189"/>
      <c r="W2913" s="195"/>
      <c r="X2913" s="195"/>
      <c r="AA2913" s="163" t="s">
        <v>2541</v>
      </c>
      <c r="AC2913" s="195"/>
      <c r="AF2913" s="207"/>
    </row>
    <row r="2914" spans="1:32" s="160" customFormat="1" ht="45" x14ac:dyDescent="0.2">
      <c r="A2914" s="200"/>
      <c r="B2914" s="199" t="s">
        <v>2542</v>
      </c>
      <c r="C2914" s="1037" t="s">
        <v>2543</v>
      </c>
      <c r="D2914" s="1037"/>
      <c r="E2914" s="1037"/>
      <c r="F2914" s="201" t="s">
        <v>454</v>
      </c>
      <c r="G2914" s="201" t="s">
        <v>974</v>
      </c>
      <c r="H2914" s="201"/>
      <c r="I2914" s="201" t="s">
        <v>974</v>
      </c>
      <c r="J2914" s="202"/>
      <c r="K2914" s="201"/>
      <c r="L2914" s="202">
        <v>67.489999999999995</v>
      </c>
      <c r="M2914" s="201"/>
      <c r="N2914" s="203"/>
      <c r="V2914" s="189"/>
      <c r="W2914" s="195"/>
      <c r="X2914" s="195"/>
      <c r="AA2914" s="163" t="s">
        <v>2543</v>
      </c>
      <c r="AC2914" s="195"/>
      <c r="AF2914" s="207"/>
    </row>
    <row r="2915" spans="1:32" s="160" customFormat="1" ht="12" x14ac:dyDescent="0.2">
      <c r="A2915" s="211"/>
      <c r="B2915" s="212"/>
      <c r="C2915" s="1039" t="s">
        <v>459</v>
      </c>
      <c r="D2915" s="1039"/>
      <c r="E2915" s="1039"/>
      <c r="F2915" s="192"/>
      <c r="G2915" s="192"/>
      <c r="H2915" s="192"/>
      <c r="I2915" s="192"/>
      <c r="J2915" s="193"/>
      <c r="K2915" s="192"/>
      <c r="L2915" s="193">
        <v>294.52</v>
      </c>
      <c r="M2915" s="208"/>
      <c r="N2915" s="194"/>
      <c r="V2915" s="189"/>
      <c r="W2915" s="195"/>
      <c r="X2915" s="195"/>
      <c r="AC2915" s="195" t="s">
        <v>459</v>
      </c>
      <c r="AF2915" s="207"/>
    </row>
    <row r="2916" spans="1:32" s="160" customFormat="1" ht="33.75" x14ac:dyDescent="0.2">
      <c r="A2916" s="190" t="s">
        <v>3805</v>
      </c>
      <c r="B2916" s="191" t="s">
        <v>3806</v>
      </c>
      <c r="C2916" s="1039" t="s">
        <v>3807</v>
      </c>
      <c r="D2916" s="1039"/>
      <c r="E2916" s="1039"/>
      <c r="F2916" s="192" t="s">
        <v>1017</v>
      </c>
      <c r="G2916" s="192"/>
      <c r="H2916" s="192"/>
      <c r="I2916" s="192" t="s">
        <v>434</v>
      </c>
      <c r="J2916" s="193">
        <v>14794.92</v>
      </c>
      <c r="K2916" s="192" t="s">
        <v>1361</v>
      </c>
      <c r="L2916" s="193">
        <v>6037.3</v>
      </c>
      <c r="M2916" s="192" t="s">
        <v>1362</v>
      </c>
      <c r="N2916" s="194">
        <v>29945</v>
      </c>
      <c r="V2916" s="189"/>
      <c r="W2916" s="195"/>
      <c r="X2916" s="195" t="s">
        <v>3807</v>
      </c>
      <c r="AC2916" s="195"/>
      <c r="AF2916" s="207"/>
    </row>
    <row r="2917" spans="1:32" s="160" customFormat="1" ht="12" x14ac:dyDescent="0.2">
      <c r="A2917" s="211"/>
      <c r="B2917" s="212"/>
      <c r="C2917" s="168" t="s">
        <v>3039</v>
      </c>
      <c r="D2917" s="213"/>
      <c r="E2917" s="213"/>
      <c r="F2917" s="214"/>
      <c r="G2917" s="214"/>
      <c r="H2917" s="214"/>
      <c r="I2917" s="214"/>
      <c r="J2917" s="215"/>
      <c r="K2917" s="214"/>
      <c r="L2917" s="215"/>
      <c r="M2917" s="216"/>
      <c r="N2917" s="217"/>
      <c r="V2917" s="189"/>
      <c r="W2917" s="195"/>
      <c r="X2917" s="195"/>
      <c r="AC2917" s="195"/>
      <c r="AF2917" s="207"/>
    </row>
    <row r="2918" spans="1:32" s="160" customFormat="1" ht="12" x14ac:dyDescent="0.2">
      <c r="A2918" s="196"/>
      <c r="B2918" s="197"/>
      <c r="C2918" s="1037" t="s">
        <v>3808</v>
      </c>
      <c r="D2918" s="1037"/>
      <c r="E2918" s="1037"/>
      <c r="F2918" s="1037"/>
      <c r="G2918" s="1037"/>
      <c r="H2918" s="1037"/>
      <c r="I2918" s="1037"/>
      <c r="J2918" s="1037"/>
      <c r="K2918" s="1037"/>
      <c r="L2918" s="1037"/>
      <c r="M2918" s="1037"/>
      <c r="N2918" s="1046"/>
      <c r="V2918" s="189"/>
      <c r="W2918" s="195"/>
      <c r="X2918" s="195"/>
      <c r="AC2918" s="195"/>
      <c r="AD2918" s="163" t="s">
        <v>3808</v>
      </c>
      <c r="AF2918" s="207"/>
    </row>
    <row r="2919" spans="1:32" s="160" customFormat="1" ht="22.5" x14ac:dyDescent="0.2">
      <c r="A2919" s="198"/>
      <c r="B2919" s="199" t="s">
        <v>1365</v>
      </c>
      <c r="C2919" s="1037" t="s">
        <v>1366</v>
      </c>
      <c r="D2919" s="1037"/>
      <c r="E2919" s="1037"/>
      <c r="F2919" s="1037"/>
      <c r="G2919" s="1037"/>
      <c r="H2919" s="1037"/>
      <c r="I2919" s="1037"/>
      <c r="J2919" s="1037"/>
      <c r="K2919" s="1037"/>
      <c r="L2919" s="1037"/>
      <c r="M2919" s="1037"/>
      <c r="N2919" s="1046"/>
      <c r="V2919" s="189"/>
      <c r="W2919" s="195"/>
      <c r="X2919" s="195"/>
      <c r="Y2919" s="163" t="s">
        <v>1366</v>
      </c>
      <c r="AC2919" s="195"/>
      <c r="AF2919" s="207"/>
    </row>
    <row r="2920" spans="1:32" s="160" customFormat="1" ht="33.75" x14ac:dyDescent="0.2">
      <c r="A2920" s="190" t="s">
        <v>3809</v>
      </c>
      <c r="B2920" s="191" t="s">
        <v>3810</v>
      </c>
      <c r="C2920" s="1039" t="s">
        <v>3811</v>
      </c>
      <c r="D2920" s="1039"/>
      <c r="E2920" s="1039"/>
      <c r="F2920" s="192" t="s">
        <v>1017</v>
      </c>
      <c r="G2920" s="192"/>
      <c r="H2920" s="192"/>
      <c r="I2920" s="192" t="s">
        <v>439</v>
      </c>
      <c r="J2920" s="193">
        <v>1331.92</v>
      </c>
      <c r="K2920" s="192" t="s">
        <v>566</v>
      </c>
      <c r="L2920" s="193">
        <v>579.32000000000005</v>
      </c>
      <c r="M2920" s="192" t="s">
        <v>567</v>
      </c>
      <c r="N2920" s="194">
        <v>5434</v>
      </c>
      <c r="V2920" s="189"/>
      <c r="W2920" s="195"/>
      <c r="X2920" s="195" t="s">
        <v>3811</v>
      </c>
      <c r="AC2920" s="195"/>
      <c r="AF2920" s="207"/>
    </row>
    <row r="2921" spans="1:32" s="160" customFormat="1" ht="12" x14ac:dyDescent="0.2">
      <c r="A2921" s="211"/>
      <c r="B2921" s="212"/>
      <c r="C2921" s="168" t="s">
        <v>462</v>
      </c>
      <c r="D2921" s="213"/>
      <c r="E2921" s="213"/>
      <c r="F2921" s="214"/>
      <c r="G2921" s="214"/>
      <c r="H2921" s="214"/>
      <c r="I2921" s="214"/>
      <c r="J2921" s="215"/>
      <c r="K2921" s="214"/>
      <c r="L2921" s="215"/>
      <c r="M2921" s="216"/>
      <c r="N2921" s="217"/>
      <c r="V2921" s="189"/>
      <c r="W2921" s="195"/>
      <c r="X2921" s="195"/>
      <c r="AC2921" s="195"/>
      <c r="AF2921" s="207"/>
    </row>
    <row r="2922" spans="1:32" s="160" customFormat="1" ht="12" x14ac:dyDescent="0.2">
      <c r="A2922" s="196"/>
      <c r="B2922" s="197"/>
      <c r="C2922" s="1037" t="s">
        <v>3812</v>
      </c>
      <c r="D2922" s="1037"/>
      <c r="E2922" s="1037"/>
      <c r="F2922" s="1037"/>
      <c r="G2922" s="1037"/>
      <c r="H2922" s="1037"/>
      <c r="I2922" s="1037"/>
      <c r="J2922" s="1037"/>
      <c r="K2922" s="1037"/>
      <c r="L2922" s="1037"/>
      <c r="M2922" s="1037"/>
      <c r="N2922" s="1046"/>
      <c r="V2922" s="189"/>
      <c r="W2922" s="195"/>
      <c r="X2922" s="195"/>
      <c r="AC2922" s="195"/>
      <c r="AD2922" s="163" t="s">
        <v>3812</v>
      </c>
      <c r="AF2922" s="207"/>
    </row>
    <row r="2923" spans="1:32" s="160" customFormat="1" ht="22.5" x14ac:dyDescent="0.2">
      <c r="A2923" s="198"/>
      <c r="B2923" s="199" t="s">
        <v>568</v>
      </c>
      <c r="C2923" s="1037" t="s">
        <v>569</v>
      </c>
      <c r="D2923" s="1037"/>
      <c r="E2923" s="1037"/>
      <c r="F2923" s="1037"/>
      <c r="G2923" s="1037"/>
      <c r="H2923" s="1037"/>
      <c r="I2923" s="1037"/>
      <c r="J2923" s="1037"/>
      <c r="K2923" s="1037"/>
      <c r="L2923" s="1037"/>
      <c r="M2923" s="1037"/>
      <c r="N2923" s="1046"/>
      <c r="V2923" s="189"/>
      <c r="W2923" s="195"/>
      <c r="X2923" s="195"/>
      <c r="Y2923" s="163" t="s">
        <v>569</v>
      </c>
      <c r="AC2923" s="195"/>
      <c r="AF2923" s="207"/>
    </row>
    <row r="2924" spans="1:32" s="160" customFormat="1" ht="33.75" x14ac:dyDescent="0.2">
      <c r="A2924" s="190" t="s">
        <v>3813</v>
      </c>
      <c r="B2924" s="191" t="s">
        <v>3814</v>
      </c>
      <c r="C2924" s="1039" t="s">
        <v>3815</v>
      </c>
      <c r="D2924" s="1039"/>
      <c r="E2924" s="1039"/>
      <c r="F2924" s="192" t="s">
        <v>1017</v>
      </c>
      <c r="G2924" s="192"/>
      <c r="H2924" s="192"/>
      <c r="I2924" s="192" t="s">
        <v>439</v>
      </c>
      <c r="J2924" s="193">
        <v>1914.58</v>
      </c>
      <c r="K2924" s="192" t="s">
        <v>566</v>
      </c>
      <c r="L2924" s="193">
        <v>832.73</v>
      </c>
      <c r="M2924" s="192" t="s">
        <v>567</v>
      </c>
      <c r="N2924" s="194">
        <v>7811</v>
      </c>
      <c r="V2924" s="189"/>
      <c r="W2924" s="195"/>
      <c r="X2924" s="195" t="s">
        <v>3815</v>
      </c>
      <c r="AC2924" s="195"/>
      <c r="AF2924" s="207"/>
    </row>
    <row r="2925" spans="1:32" s="160" customFormat="1" ht="12" x14ac:dyDescent="0.2">
      <c r="A2925" s="211"/>
      <c r="B2925" s="212"/>
      <c r="C2925" s="168" t="s">
        <v>462</v>
      </c>
      <c r="D2925" s="213"/>
      <c r="E2925" s="213"/>
      <c r="F2925" s="214"/>
      <c r="G2925" s="214"/>
      <c r="H2925" s="214"/>
      <c r="I2925" s="214"/>
      <c r="J2925" s="215"/>
      <c r="K2925" s="214"/>
      <c r="L2925" s="215"/>
      <c r="M2925" s="216"/>
      <c r="N2925" s="217"/>
      <c r="V2925" s="189"/>
      <c r="W2925" s="195"/>
      <c r="X2925" s="195"/>
      <c r="AC2925" s="195"/>
      <c r="AF2925" s="207"/>
    </row>
    <row r="2926" spans="1:32" s="160" customFormat="1" ht="12" x14ac:dyDescent="0.2">
      <c r="A2926" s="196"/>
      <c r="B2926" s="197"/>
      <c r="C2926" s="1037" t="s">
        <v>3816</v>
      </c>
      <c r="D2926" s="1037"/>
      <c r="E2926" s="1037"/>
      <c r="F2926" s="1037"/>
      <c r="G2926" s="1037"/>
      <c r="H2926" s="1037"/>
      <c r="I2926" s="1037"/>
      <c r="J2926" s="1037"/>
      <c r="K2926" s="1037"/>
      <c r="L2926" s="1037"/>
      <c r="M2926" s="1037"/>
      <c r="N2926" s="1046"/>
      <c r="V2926" s="189"/>
      <c r="W2926" s="195"/>
      <c r="X2926" s="195"/>
      <c r="AC2926" s="195"/>
      <c r="AD2926" s="163" t="s">
        <v>3816</v>
      </c>
      <c r="AF2926" s="207"/>
    </row>
    <row r="2927" spans="1:32" s="160" customFormat="1" ht="22.5" x14ac:dyDescent="0.2">
      <c r="A2927" s="198"/>
      <c r="B2927" s="199" t="s">
        <v>568</v>
      </c>
      <c r="C2927" s="1037" t="s">
        <v>569</v>
      </c>
      <c r="D2927" s="1037"/>
      <c r="E2927" s="1037"/>
      <c r="F2927" s="1037"/>
      <c r="G2927" s="1037"/>
      <c r="H2927" s="1037"/>
      <c r="I2927" s="1037"/>
      <c r="J2927" s="1037"/>
      <c r="K2927" s="1037"/>
      <c r="L2927" s="1037"/>
      <c r="M2927" s="1037"/>
      <c r="N2927" s="1046"/>
      <c r="V2927" s="189"/>
      <c r="W2927" s="195"/>
      <c r="X2927" s="195"/>
      <c r="Y2927" s="163" t="s">
        <v>569</v>
      </c>
      <c r="AC2927" s="195"/>
      <c r="AF2927" s="207"/>
    </row>
    <row r="2928" spans="1:32" s="160" customFormat="1" ht="33.75" x14ac:dyDescent="0.2">
      <c r="A2928" s="190" t="s">
        <v>3817</v>
      </c>
      <c r="B2928" s="191" t="s">
        <v>2643</v>
      </c>
      <c r="C2928" s="1039" t="s">
        <v>3818</v>
      </c>
      <c r="D2928" s="1039"/>
      <c r="E2928" s="1039"/>
      <c r="F2928" s="192" t="s">
        <v>1017</v>
      </c>
      <c r="G2928" s="192"/>
      <c r="H2928" s="192"/>
      <c r="I2928" s="192" t="s">
        <v>423</v>
      </c>
      <c r="J2928" s="193"/>
      <c r="K2928" s="192"/>
      <c r="L2928" s="193"/>
      <c r="M2928" s="192"/>
      <c r="N2928" s="194"/>
      <c r="V2928" s="189"/>
      <c r="W2928" s="195"/>
      <c r="X2928" s="195" t="s">
        <v>3818</v>
      </c>
      <c r="AC2928" s="195"/>
      <c r="AF2928" s="207"/>
    </row>
    <row r="2929" spans="1:32" s="160" customFormat="1" ht="33.75" x14ac:dyDescent="0.2">
      <c r="A2929" s="198"/>
      <c r="B2929" s="199" t="s">
        <v>430</v>
      </c>
      <c r="C2929" s="1037" t="s">
        <v>431</v>
      </c>
      <c r="D2929" s="1037"/>
      <c r="E2929" s="1037"/>
      <c r="F2929" s="1037"/>
      <c r="G2929" s="1037"/>
      <c r="H2929" s="1037"/>
      <c r="I2929" s="1037"/>
      <c r="J2929" s="1037"/>
      <c r="K2929" s="1037"/>
      <c r="L2929" s="1037"/>
      <c r="M2929" s="1037"/>
      <c r="N2929" s="1046"/>
      <c r="V2929" s="189"/>
      <c r="W2929" s="195"/>
      <c r="X2929" s="195"/>
      <c r="Y2929" s="163" t="s">
        <v>431</v>
      </c>
      <c r="AC2929" s="195"/>
      <c r="AF2929" s="207"/>
    </row>
    <row r="2930" spans="1:32" s="160" customFormat="1" ht="12" x14ac:dyDescent="0.2">
      <c r="A2930" s="198"/>
      <c r="B2930" s="199" t="s">
        <v>3134</v>
      </c>
      <c r="C2930" s="1037" t="s">
        <v>3135</v>
      </c>
      <c r="D2930" s="1037"/>
      <c r="E2930" s="1037"/>
      <c r="F2930" s="1037"/>
      <c r="G2930" s="1037"/>
      <c r="H2930" s="1037"/>
      <c r="I2930" s="1037"/>
      <c r="J2930" s="1037"/>
      <c r="K2930" s="1037"/>
      <c r="L2930" s="1037"/>
      <c r="M2930" s="1037"/>
      <c r="N2930" s="1046"/>
      <c r="V2930" s="189"/>
      <c r="W2930" s="195"/>
      <c r="X2930" s="195"/>
      <c r="Y2930" s="163" t="s">
        <v>3135</v>
      </c>
      <c r="AC2930" s="195"/>
      <c r="AF2930" s="207"/>
    </row>
    <row r="2931" spans="1:32" s="160" customFormat="1" ht="12" x14ac:dyDescent="0.2">
      <c r="A2931" s="200"/>
      <c r="B2931" s="199" t="s">
        <v>423</v>
      </c>
      <c r="C2931" s="1037" t="s">
        <v>432</v>
      </c>
      <c r="D2931" s="1037"/>
      <c r="E2931" s="1037"/>
      <c r="F2931" s="201"/>
      <c r="G2931" s="201"/>
      <c r="H2931" s="201"/>
      <c r="I2931" s="201"/>
      <c r="J2931" s="202">
        <v>9.1300000000000008</v>
      </c>
      <c r="K2931" s="201" t="s">
        <v>3136</v>
      </c>
      <c r="L2931" s="202">
        <v>11.98</v>
      </c>
      <c r="M2931" s="201"/>
      <c r="N2931" s="203"/>
      <c r="V2931" s="189"/>
      <c r="W2931" s="195"/>
      <c r="X2931" s="195"/>
      <c r="Z2931" s="163" t="s">
        <v>432</v>
      </c>
      <c r="AC2931" s="195"/>
      <c r="AF2931" s="207"/>
    </row>
    <row r="2932" spans="1:32" s="160" customFormat="1" ht="12" x14ac:dyDescent="0.2">
      <c r="A2932" s="200"/>
      <c r="B2932" s="199" t="s">
        <v>434</v>
      </c>
      <c r="C2932" s="1037" t="s">
        <v>435</v>
      </c>
      <c r="D2932" s="1037"/>
      <c r="E2932" s="1037"/>
      <c r="F2932" s="201"/>
      <c r="G2932" s="201"/>
      <c r="H2932" s="201"/>
      <c r="I2932" s="201"/>
      <c r="J2932" s="202">
        <v>1.47</v>
      </c>
      <c r="K2932" s="201" t="s">
        <v>3136</v>
      </c>
      <c r="L2932" s="202">
        <v>1.93</v>
      </c>
      <c r="M2932" s="201"/>
      <c r="N2932" s="203"/>
      <c r="V2932" s="189"/>
      <c r="W2932" s="195"/>
      <c r="X2932" s="195"/>
      <c r="Z2932" s="163" t="s">
        <v>435</v>
      </c>
      <c r="AC2932" s="195"/>
      <c r="AF2932" s="207"/>
    </row>
    <row r="2933" spans="1:32" s="160" customFormat="1" ht="12" x14ac:dyDescent="0.2">
      <c r="A2933" s="200"/>
      <c r="B2933" s="199" t="s">
        <v>437</v>
      </c>
      <c r="C2933" s="1037" t="s">
        <v>438</v>
      </c>
      <c r="D2933" s="1037"/>
      <c r="E2933" s="1037"/>
      <c r="F2933" s="201"/>
      <c r="G2933" s="201"/>
      <c r="H2933" s="201"/>
      <c r="I2933" s="201"/>
      <c r="J2933" s="202">
        <v>0.12</v>
      </c>
      <c r="K2933" s="201" t="s">
        <v>3136</v>
      </c>
      <c r="L2933" s="202">
        <v>0.16</v>
      </c>
      <c r="M2933" s="201"/>
      <c r="N2933" s="203"/>
      <c r="V2933" s="189"/>
      <c r="W2933" s="195"/>
      <c r="X2933" s="195"/>
      <c r="Z2933" s="163" t="s">
        <v>438</v>
      </c>
      <c r="AC2933" s="195"/>
      <c r="AF2933" s="207"/>
    </row>
    <row r="2934" spans="1:32" s="160" customFormat="1" ht="12" x14ac:dyDescent="0.2">
      <c r="A2934" s="200"/>
      <c r="B2934" s="199" t="s">
        <v>439</v>
      </c>
      <c r="C2934" s="1037" t="s">
        <v>440</v>
      </c>
      <c r="D2934" s="1037"/>
      <c r="E2934" s="1037"/>
      <c r="F2934" s="201"/>
      <c r="G2934" s="201"/>
      <c r="H2934" s="201"/>
      <c r="I2934" s="201"/>
      <c r="J2934" s="202">
        <v>7.49</v>
      </c>
      <c r="K2934" s="201"/>
      <c r="L2934" s="202">
        <v>7.49</v>
      </c>
      <c r="M2934" s="201"/>
      <c r="N2934" s="203"/>
      <c r="V2934" s="189"/>
      <c r="W2934" s="195"/>
      <c r="X2934" s="195"/>
      <c r="Z2934" s="163" t="s">
        <v>440</v>
      </c>
      <c r="AC2934" s="195"/>
      <c r="AF2934" s="207"/>
    </row>
    <row r="2935" spans="1:32" s="160" customFormat="1" ht="12" x14ac:dyDescent="0.2">
      <c r="A2935" s="196"/>
      <c r="B2935" s="204" t="s">
        <v>2645</v>
      </c>
      <c r="C2935" s="1048" t="s">
        <v>2646</v>
      </c>
      <c r="D2935" s="1048"/>
      <c r="E2935" s="1048"/>
      <c r="F2935" s="205" t="s">
        <v>1017</v>
      </c>
      <c r="G2935" s="205" t="s">
        <v>423</v>
      </c>
      <c r="H2935" s="205"/>
      <c r="I2935" s="205" t="s">
        <v>423</v>
      </c>
      <c r="J2935" s="199"/>
      <c r="K2935" s="201"/>
      <c r="L2935" s="202"/>
      <c r="M2935" s="201"/>
      <c r="N2935" s="206"/>
      <c r="V2935" s="189"/>
      <c r="W2935" s="195"/>
      <c r="X2935" s="195"/>
      <c r="AC2935" s="195"/>
      <c r="AF2935" s="207" t="s">
        <v>2646</v>
      </c>
    </row>
    <row r="2936" spans="1:32" s="160" customFormat="1" ht="12" x14ac:dyDescent="0.2">
      <c r="A2936" s="200"/>
      <c r="B2936" s="199"/>
      <c r="C2936" s="1037" t="s">
        <v>443</v>
      </c>
      <c r="D2936" s="1037"/>
      <c r="E2936" s="1037"/>
      <c r="F2936" s="201" t="s">
        <v>444</v>
      </c>
      <c r="G2936" s="201" t="s">
        <v>2647</v>
      </c>
      <c r="H2936" s="201" t="s">
        <v>3136</v>
      </c>
      <c r="I2936" s="201" t="s">
        <v>3450</v>
      </c>
      <c r="J2936" s="202"/>
      <c r="K2936" s="201"/>
      <c r="L2936" s="202"/>
      <c r="M2936" s="201"/>
      <c r="N2936" s="203"/>
      <c r="V2936" s="189"/>
      <c r="W2936" s="195"/>
      <c r="X2936" s="195"/>
      <c r="AA2936" s="163" t="s">
        <v>443</v>
      </c>
      <c r="AC2936" s="195"/>
      <c r="AF2936" s="207"/>
    </row>
    <row r="2937" spans="1:32" s="160" customFormat="1" ht="12" x14ac:dyDescent="0.2">
      <c r="A2937" s="200"/>
      <c r="B2937" s="199"/>
      <c r="C2937" s="1037" t="s">
        <v>447</v>
      </c>
      <c r="D2937" s="1037"/>
      <c r="E2937" s="1037"/>
      <c r="F2937" s="201" t="s">
        <v>444</v>
      </c>
      <c r="G2937" s="201" t="s">
        <v>2649</v>
      </c>
      <c r="H2937" s="201" t="s">
        <v>3136</v>
      </c>
      <c r="I2937" s="201" t="s">
        <v>3297</v>
      </c>
      <c r="J2937" s="202"/>
      <c r="K2937" s="201"/>
      <c r="L2937" s="202"/>
      <c r="M2937" s="201"/>
      <c r="N2937" s="203"/>
      <c r="V2937" s="189"/>
      <c r="W2937" s="195"/>
      <c r="X2937" s="195"/>
      <c r="AA2937" s="163" t="s">
        <v>447</v>
      </c>
      <c r="AC2937" s="195"/>
      <c r="AF2937" s="207"/>
    </row>
    <row r="2938" spans="1:32" s="160" customFormat="1" ht="12" x14ac:dyDescent="0.2">
      <c r="A2938" s="200"/>
      <c r="B2938" s="199"/>
      <c r="C2938" s="1047" t="s">
        <v>450</v>
      </c>
      <c r="D2938" s="1047"/>
      <c r="E2938" s="1047"/>
      <c r="F2938" s="208"/>
      <c r="G2938" s="208"/>
      <c r="H2938" s="208"/>
      <c r="I2938" s="208"/>
      <c r="J2938" s="209">
        <v>18.09</v>
      </c>
      <c r="K2938" s="208"/>
      <c r="L2938" s="209">
        <v>21.4</v>
      </c>
      <c r="M2938" s="208"/>
      <c r="N2938" s="210"/>
      <c r="V2938" s="189"/>
      <c r="W2938" s="195"/>
      <c r="X2938" s="195"/>
      <c r="AB2938" s="163" t="s">
        <v>450</v>
      </c>
      <c r="AC2938" s="195"/>
      <c r="AF2938" s="207"/>
    </row>
    <row r="2939" spans="1:32" s="160" customFormat="1" ht="12" x14ac:dyDescent="0.2">
      <c r="A2939" s="200"/>
      <c r="B2939" s="199"/>
      <c r="C2939" s="1037" t="s">
        <v>451</v>
      </c>
      <c r="D2939" s="1037"/>
      <c r="E2939" s="1037"/>
      <c r="F2939" s="201"/>
      <c r="G2939" s="201"/>
      <c r="H2939" s="201"/>
      <c r="I2939" s="201"/>
      <c r="J2939" s="202"/>
      <c r="K2939" s="201"/>
      <c r="L2939" s="202">
        <v>12.14</v>
      </c>
      <c r="M2939" s="201"/>
      <c r="N2939" s="203"/>
      <c r="V2939" s="189"/>
      <c r="W2939" s="195"/>
      <c r="X2939" s="195"/>
      <c r="AA2939" s="163" t="s">
        <v>451</v>
      </c>
      <c r="AC2939" s="195"/>
      <c r="AF2939" s="207"/>
    </row>
    <row r="2940" spans="1:32" s="160" customFormat="1" ht="45" x14ac:dyDescent="0.2">
      <c r="A2940" s="200"/>
      <c r="B2940" s="199" t="s">
        <v>2540</v>
      </c>
      <c r="C2940" s="1037" t="s">
        <v>2541</v>
      </c>
      <c r="D2940" s="1037"/>
      <c r="E2940" s="1037"/>
      <c r="F2940" s="201" t="s">
        <v>454</v>
      </c>
      <c r="G2940" s="201" t="s">
        <v>1241</v>
      </c>
      <c r="H2940" s="201"/>
      <c r="I2940" s="201" t="s">
        <v>1241</v>
      </c>
      <c r="J2940" s="202"/>
      <c r="K2940" s="201"/>
      <c r="L2940" s="202">
        <v>14.69</v>
      </c>
      <c r="M2940" s="201"/>
      <c r="N2940" s="203"/>
      <c r="V2940" s="189"/>
      <c r="W2940" s="195"/>
      <c r="X2940" s="195"/>
      <c r="AA2940" s="163" t="s">
        <v>2541</v>
      </c>
      <c r="AC2940" s="195"/>
      <c r="AF2940" s="207"/>
    </row>
    <row r="2941" spans="1:32" s="160" customFormat="1" ht="45" x14ac:dyDescent="0.2">
      <c r="A2941" s="200"/>
      <c r="B2941" s="199" t="s">
        <v>2542</v>
      </c>
      <c r="C2941" s="1037" t="s">
        <v>2543</v>
      </c>
      <c r="D2941" s="1037"/>
      <c r="E2941" s="1037"/>
      <c r="F2941" s="201" t="s">
        <v>454</v>
      </c>
      <c r="G2941" s="201" t="s">
        <v>974</v>
      </c>
      <c r="H2941" s="201"/>
      <c r="I2941" s="201" t="s">
        <v>974</v>
      </c>
      <c r="J2941" s="202"/>
      <c r="K2941" s="201"/>
      <c r="L2941" s="202">
        <v>8.74</v>
      </c>
      <c r="M2941" s="201"/>
      <c r="N2941" s="203"/>
      <c r="V2941" s="189"/>
      <c r="W2941" s="195"/>
      <c r="X2941" s="195"/>
      <c r="AA2941" s="163" t="s">
        <v>2543</v>
      </c>
      <c r="AC2941" s="195"/>
      <c r="AF2941" s="207"/>
    </row>
    <row r="2942" spans="1:32" s="160" customFormat="1" ht="12" x14ac:dyDescent="0.2">
      <c r="A2942" s="211"/>
      <c r="B2942" s="212"/>
      <c r="C2942" s="1039" t="s">
        <v>459</v>
      </c>
      <c r="D2942" s="1039"/>
      <c r="E2942" s="1039"/>
      <c r="F2942" s="192"/>
      <c r="G2942" s="192"/>
      <c r="H2942" s="192"/>
      <c r="I2942" s="192"/>
      <c r="J2942" s="193"/>
      <c r="K2942" s="192"/>
      <c r="L2942" s="193">
        <v>44.83</v>
      </c>
      <c r="M2942" s="208"/>
      <c r="N2942" s="194"/>
      <c r="V2942" s="189"/>
      <c r="W2942" s="195"/>
      <c r="X2942" s="195"/>
      <c r="AC2942" s="195" t="s">
        <v>459</v>
      </c>
      <c r="AF2942" s="207"/>
    </row>
    <row r="2943" spans="1:32" s="160" customFormat="1" ht="33.75" x14ac:dyDescent="0.2">
      <c r="A2943" s="190" t="s">
        <v>3819</v>
      </c>
      <c r="B2943" s="191" t="s">
        <v>3820</v>
      </c>
      <c r="C2943" s="1039" t="s">
        <v>3821</v>
      </c>
      <c r="D2943" s="1039"/>
      <c r="E2943" s="1039"/>
      <c r="F2943" s="192" t="s">
        <v>1017</v>
      </c>
      <c r="G2943" s="192"/>
      <c r="H2943" s="192"/>
      <c r="I2943" s="192" t="s">
        <v>423</v>
      </c>
      <c r="J2943" s="193">
        <v>2908</v>
      </c>
      <c r="K2943" s="192" t="s">
        <v>566</v>
      </c>
      <c r="L2943" s="193">
        <v>316.2</v>
      </c>
      <c r="M2943" s="192" t="s">
        <v>567</v>
      </c>
      <c r="N2943" s="194">
        <v>2966</v>
      </c>
      <c r="V2943" s="189"/>
      <c r="W2943" s="195"/>
      <c r="X2943" s="195" t="s">
        <v>3821</v>
      </c>
      <c r="AC2943" s="195"/>
      <c r="AF2943" s="207"/>
    </row>
    <row r="2944" spans="1:32" s="160" customFormat="1" ht="12" x14ac:dyDescent="0.2">
      <c r="A2944" s="211"/>
      <c r="B2944" s="212"/>
      <c r="C2944" s="168" t="s">
        <v>462</v>
      </c>
      <c r="D2944" s="213"/>
      <c r="E2944" s="213"/>
      <c r="F2944" s="214"/>
      <c r="G2944" s="214"/>
      <c r="H2944" s="214"/>
      <c r="I2944" s="214"/>
      <c r="J2944" s="215"/>
      <c r="K2944" s="214"/>
      <c r="L2944" s="215"/>
      <c r="M2944" s="216"/>
      <c r="N2944" s="217"/>
      <c r="V2944" s="189"/>
      <c r="W2944" s="195"/>
      <c r="X2944" s="195"/>
      <c r="AC2944" s="195"/>
      <c r="AF2944" s="207"/>
    </row>
    <row r="2945" spans="1:32" s="160" customFormat="1" ht="12" x14ac:dyDescent="0.2">
      <c r="A2945" s="196"/>
      <c r="B2945" s="197"/>
      <c r="C2945" s="1037" t="s">
        <v>3822</v>
      </c>
      <c r="D2945" s="1037"/>
      <c r="E2945" s="1037"/>
      <c r="F2945" s="1037"/>
      <c r="G2945" s="1037"/>
      <c r="H2945" s="1037"/>
      <c r="I2945" s="1037"/>
      <c r="J2945" s="1037"/>
      <c r="K2945" s="1037"/>
      <c r="L2945" s="1037"/>
      <c r="M2945" s="1037"/>
      <c r="N2945" s="1046"/>
      <c r="V2945" s="189"/>
      <c r="W2945" s="195"/>
      <c r="X2945" s="195"/>
      <c r="AC2945" s="195"/>
      <c r="AD2945" s="163" t="s">
        <v>3822</v>
      </c>
      <c r="AF2945" s="207"/>
    </row>
    <row r="2946" spans="1:32" s="160" customFormat="1" ht="22.5" x14ac:dyDescent="0.2">
      <c r="A2946" s="198"/>
      <c r="B2946" s="199" t="s">
        <v>568</v>
      </c>
      <c r="C2946" s="1037" t="s">
        <v>569</v>
      </c>
      <c r="D2946" s="1037"/>
      <c r="E2946" s="1037"/>
      <c r="F2946" s="1037"/>
      <c r="G2946" s="1037"/>
      <c r="H2946" s="1037"/>
      <c r="I2946" s="1037"/>
      <c r="J2946" s="1037"/>
      <c r="K2946" s="1037"/>
      <c r="L2946" s="1037"/>
      <c r="M2946" s="1037"/>
      <c r="N2946" s="1046"/>
      <c r="V2946" s="189"/>
      <c r="W2946" s="195"/>
      <c r="X2946" s="195"/>
      <c r="Y2946" s="163" t="s">
        <v>569</v>
      </c>
      <c r="AC2946" s="195"/>
      <c r="AF2946" s="207"/>
    </row>
    <row r="2947" spans="1:32" s="160" customFormat="1" ht="45" x14ac:dyDescent="0.2">
      <c r="A2947" s="190" t="s">
        <v>3823</v>
      </c>
      <c r="B2947" s="191" t="s">
        <v>3143</v>
      </c>
      <c r="C2947" s="1039" t="s">
        <v>3144</v>
      </c>
      <c r="D2947" s="1039"/>
      <c r="E2947" s="1039"/>
      <c r="F2947" s="192" t="s">
        <v>1017</v>
      </c>
      <c r="G2947" s="192"/>
      <c r="H2947" s="192"/>
      <c r="I2947" s="192" t="s">
        <v>423</v>
      </c>
      <c r="J2947" s="193"/>
      <c r="K2947" s="192"/>
      <c r="L2947" s="193"/>
      <c r="M2947" s="192"/>
      <c r="N2947" s="194"/>
      <c r="V2947" s="189"/>
      <c r="W2947" s="195"/>
      <c r="X2947" s="195" t="s">
        <v>3144</v>
      </c>
      <c r="AC2947" s="195"/>
      <c r="AF2947" s="207"/>
    </row>
    <row r="2948" spans="1:32" s="160" customFormat="1" ht="33.75" x14ac:dyDescent="0.2">
      <c r="A2948" s="198"/>
      <c r="B2948" s="199" t="s">
        <v>430</v>
      </c>
      <c r="C2948" s="1037" t="s">
        <v>431</v>
      </c>
      <c r="D2948" s="1037"/>
      <c r="E2948" s="1037"/>
      <c r="F2948" s="1037"/>
      <c r="G2948" s="1037"/>
      <c r="H2948" s="1037"/>
      <c r="I2948" s="1037"/>
      <c r="J2948" s="1037"/>
      <c r="K2948" s="1037"/>
      <c r="L2948" s="1037"/>
      <c r="M2948" s="1037"/>
      <c r="N2948" s="1046"/>
      <c r="V2948" s="189"/>
      <c r="W2948" s="195"/>
      <c r="X2948" s="195"/>
      <c r="Y2948" s="163" t="s">
        <v>431</v>
      </c>
      <c r="AC2948" s="195"/>
      <c r="AF2948" s="207"/>
    </row>
    <row r="2949" spans="1:32" s="160" customFormat="1" ht="12" x14ac:dyDescent="0.2">
      <c r="A2949" s="200"/>
      <c r="B2949" s="199" t="s">
        <v>423</v>
      </c>
      <c r="C2949" s="1037" t="s">
        <v>432</v>
      </c>
      <c r="D2949" s="1037"/>
      <c r="E2949" s="1037"/>
      <c r="F2949" s="201"/>
      <c r="G2949" s="201"/>
      <c r="H2949" s="201"/>
      <c r="I2949" s="201"/>
      <c r="J2949" s="202">
        <v>20.440000000000001</v>
      </c>
      <c r="K2949" s="201" t="s">
        <v>436</v>
      </c>
      <c r="L2949" s="202">
        <v>25.55</v>
      </c>
      <c r="M2949" s="201"/>
      <c r="N2949" s="203"/>
      <c r="V2949" s="189"/>
      <c r="W2949" s="195"/>
      <c r="X2949" s="195"/>
      <c r="Z2949" s="163" t="s">
        <v>432</v>
      </c>
      <c r="AC2949" s="195"/>
      <c r="AF2949" s="207"/>
    </row>
    <row r="2950" spans="1:32" s="160" customFormat="1" ht="12" x14ac:dyDescent="0.2">
      <c r="A2950" s="200"/>
      <c r="B2950" s="199" t="s">
        <v>434</v>
      </c>
      <c r="C2950" s="1037" t="s">
        <v>435</v>
      </c>
      <c r="D2950" s="1037"/>
      <c r="E2950" s="1037"/>
      <c r="F2950" s="201"/>
      <c r="G2950" s="201"/>
      <c r="H2950" s="201"/>
      <c r="I2950" s="201"/>
      <c r="J2950" s="202">
        <v>33.47</v>
      </c>
      <c r="K2950" s="201" t="s">
        <v>436</v>
      </c>
      <c r="L2950" s="202">
        <v>41.84</v>
      </c>
      <c r="M2950" s="201"/>
      <c r="N2950" s="203"/>
      <c r="V2950" s="189"/>
      <c r="W2950" s="195"/>
      <c r="X2950" s="195"/>
      <c r="Z2950" s="163" t="s">
        <v>435</v>
      </c>
      <c r="AC2950" s="195"/>
      <c r="AF2950" s="207"/>
    </row>
    <row r="2951" spans="1:32" s="160" customFormat="1" ht="12" x14ac:dyDescent="0.2">
      <c r="A2951" s="200"/>
      <c r="B2951" s="199" t="s">
        <v>437</v>
      </c>
      <c r="C2951" s="1037" t="s">
        <v>438</v>
      </c>
      <c r="D2951" s="1037"/>
      <c r="E2951" s="1037"/>
      <c r="F2951" s="201"/>
      <c r="G2951" s="201"/>
      <c r="H2951" s="201"/>
      <c r="I2951" s="201"/>
      <c r="J2951" s="202">
        <v>3.42</v>
      </c>
      <c r="K2951" s="201" t="s">
        <v>436</v>
      </c>
      <c r="L2951" s="202">
        <v>4.28</v>
      </c>
      <c r="M2951" s="201"/>
      <c r="N2951" s="203"/>
      <c r="V2951" s="189"/>
      <c r="W2951" s="195"/>
      <c r="X2951" s="195"/>
      <c r="Z2951" s="163" t="s">
        <v>438</v>
      </c>
      <c r="AC2951" s="195"/>
      <c r="AF2951" s="207"/>
    </row>
    <row r="2952" spans="1:32" s="160" customFormat="1" ht="12" x14ac:dyDescent="0.2">
      <c r="A2952" s="200"/>
      <c r="B2952" s="199" t="s">
        <v>439</v>
      </c>
      <c r="C2952" s="1037" t="s">
        <v>440</v>
      </c>
      <c r="D2952" s="1037"/>
      <c r="E2952" s="1037"/>
      <c r="F2952" s="201"/>
      <c r="G2952" s="201"/>
      <c r="H2952" s="201"/>
      <c r="I2952" s="201"/>
      <c r="J2952" s="202">
        <v>2.94</v>
      </c>
      <c r="K2952" s="201"/>
      <c r="L2952" s="202">
        <v>2.94</v>
      </c>
      <c r="M2952" s="201"/>
      <c r="N2952" s="203"/>
      <c r="V2952" s="189"/>
      <c r="W2952" s="195"/>
      <c r="X2952" s="195"/>
      <c r="Z2952" s="163" t="s">
        <v>440</v>
      </c>
      <c r="AC2952" s="195"/>
      <c r="AF2952" s="207"/>
    </row>
    <row r="2953" spans="1:32" s="160" customFormat="1" ht="12" x14ac:dyDescent="0.2">
      <c r="A2953" s="200"/>
      <c r="B2953" s="199"/>
      <c r="C2953" s="1037" t="s">
        <v>443</v>
      </c>
      <c r="D2953" s="1037"/>
      <c r="E2953" s="1037"/>
      <c r="F2953" s="201" t="s">
        <v>444</v>
      </c>
      <c r="G2953" s="201" t="s">
        <v>3145</v>
      </c>
      <c r="H2953" s="201" t="s">
        <v>436</v>
      </c>
      <c r="I2953" s="201" t="s">
        <v>2648</v>
      </c>
      <c r="J2953" s="202"/>
      <c r="K2953" s="201"/>
      <c r="L2953" s="202"/>
      <c r="M2953" s="201"/>
      <c r="N2953" s="203"/>
      <c r="V2953" s="189"/>
      <c r="W2953" s="195"/>
      <c r="X2953" s="195"/>
      <c r="AA2953" s="163" t="s">
        <v>443</v>
      </c>
      <c r="AC2953" s="195"/>
      <c r="AF2953" s="207"/>
    </row>
    <row r="2954" spans="1:32" s="160" customFormat="1" ht="12" x14ac:dyDescent="0.2">
      <c r="A2954" s="200"/>
      <c r="B2954" s="199"/>
      <c r="C2954" s="1037" t="s">
        <v>447</v>
      </c>
      <c r="D2954" s="1037"/>
      <c r="E2954" s="1037"/>
      <c r="F2954" s="201" t="s">
        <v>444</v>
      </c>
      <c r="G2954" s="201" t="s">
        <v>2762</v>
      </c>
      <c r="H2954" s="201" t="s">
        <v>436</v>
      </c>
      <c r="I2954" s="201" t="s">
        <v>3146</v>
      </c>
      <c r="J2954" s="202"/>
      <c r="K2954" s="201"/>
      <c r="L2954" s="202"/>
      <c r="M2954" s="201"/>
      <c r="N2954" s="203"/>
      <c r="V2954" s="189"/>
      <c r="W2954" s="195"/>
      <c r="X2954" s="195"/>
      <c r="AA2954" s="163" t="s">
        <v>447</v>
      </c>
      <c r="AC2954" s="195"/>
      <c r="AF2954" s="207"/>
    </row>
    <row r="2955" spans="1:32" s="160" customFormat="1" ht="12" x14ac:dyDescent="0.2">
      <c r="A2955" s="200"/>
      <c r="B2955" s="199"/>
      <c r="C2955" s="1047" t="s">
        <v>450</v>
      </c>
      <c r="D2955" s="1047"/>
      <c r="E2955" s="1047"/>
      <c r="F2955" s="208"/>
      <c r="G2955" s="208"/>
      <c r="H2955" s="208"/>
      <c r="I2955" s="208"/>
      <c r="J2955" s="209">
        <v>56.85</v>
      </c>
      <c r="K2955" s="208"/>
      <c r="L2955" s="209">
        <v>70.33</v>
      </c>
      <c r="M2955" s="208"/>
      <c r="N2955" s="210"/>
      <c r="V2955" s="189"/>
      <c r="W2955" s="195"/>
      <c r="X2955" s="195"/>
      <c r="AB2955" s="163" t="s">
        <v>450</v>
      </c>
      <c r="AC2955" s="195"/>
      <c r="AF2955" s="207"/>
    </row>
    <row r="2956" spans="1:32" s="160" customFormat="1" ht="12" x14ac:dyDescent="0.2">
      <c r="A2956" s="200"/>
      <c r="B2956" s="199"/>
      <c r="C2956" s="1037" t="s">
        <v>451</v>
      </c>
      <c r="D2956" s="1037"/>
      <c r="E2956" s="1037"/>
      <c r="F2956" s="201"/>
      <c r="G2956" s="201"/>
      <c r="H2956" s="201"/>
      <c r="I2956" s="201"/>
      <c r="J2956" s="202"/>
      <c r="K2956" s="201"/>
      <c r="L2956" s="202">
        <v>29.83</v>
      </c>
      <c r="M2956" s="201"/>
      <c r="N2956" s="203"/>
      <c r="V2956" s="189"/>
      <c r="W2956" s="195"/>
      <c r="X2956" s="195"/>
      <c r="AA2956" s="163" t="s">
        <v>451</v>
      </c>
      <c r="AC2956" s="195"/>
      <c r="AF2956" s="207"/>
    </row>
    <row r="2957" spans="1:32" s="160" customFormat="1" ht="22.5" x14ac:dyDescent="0.2">
      <c r="A2957" s="200"/>
      <c r="B2957" s="199" t="s">
        <v>3147</v>
      </c>
      <c r="C2957" s="1037" t="s">
        <v>3148</v>
      </c>
      <c r="D2957" s="1037"/>
      <c r="E2957" s="1037"/>
      <c r="F2957" s="201" t="s">
        <v>454</v>
      </c>
      <c r="G2957" s="201" t="s">
        <v>558</v>
      </c>
      <c r="H2957" s="201"/>
      <c r="I2957" s="201" t="s">
        <v>558</v>
      </c>
      <c r="J2957" s="202"/>
      <c r="K2957" s="201"/>
      <c r="L2957" s="202">
        <v>28.94</v>
      </c>
      <c r="M2957" s="201"/>
      <c r="N2957" s="203"/>
      <c r="V2957" s="189"/>
      <c r="W2957" s="195"/>
      <c r="X2957" s="195"/>
      <c r="AA2957" s="163" t="s">
        <v>3148</v>
      </c>
      <c r="AC2957" s="195"/>
      <c r="AF2957" s="207"/>
    </row>
    <row r="2958" spans="1:32" s="160" customFormat="1" ht="22.5" x14ac:dyDescent="0.2">
      <c r="A2958" s="200"/>
      <c r="B2958" s="199" t="s">
        <v>3149</v>
      </c>
      <c r="C2958" s="1037" t="s">
        <v>3150</v>
      </c>
      <c r="D2958" s="1037"/>
      <c r="E2958" s="1037"/>
      <c r="F2958" s="201" t="s">
        <v>454</v>
      </c>
      <c r="G2958" s="201" t="s">
        <v>544</v>
      </c>
      <c r="H2958" s="201"/>
      <c r="I2958" s="201" t="s">
        <v>544</v>
      </c>
      <c r="J2958" s="202"/>
      <c r="K2958" s="201"/>
      <c r="L2958" s="202">
        <v>15.21</v>
      </c>
      <c r="M2958" s="201"/>
      <c r="N2958" s="203"/>
      <c r="V2958" s="189"/>
      <c r="W2958" s="195"/>
      <c r="X2958" s="195"/>
      <c r="AA2958" s="163" t="s">
        <v>3150</v>
      </c>
      <c r="AC2958" s="195"/>
      <c r="AF2958" s="207"/>
    </row>
    <row r="2959" spans="1:32" s="160" customFormat="1" ht="12" x14ac:dyDescent="0.2">
      <c r="A2959" s="211"/>
      <c r="B2959" s="212"/>
      <c r="C2959" s="1039" t="s">
        <v>459</v>
      </c>
      <c r="D2959" s="1039"/>
      <c r="E2959" s="1039"/>
      <c r="F2959" s="192"/>
      <c r="G2959" s="192"/>
      <c r="H2959" s="192"/>
      <c r="I2959" s="192"/>
      <c r="J2959" s="193"/>
      <c r="K2959" s="192"/>
      <c r="L2959" s="193">
        <v>114.48</v>
      </c>
      <c r="M2959" s="208"/>
      <c r="N2959" s="194"/>
      <c r="V2959" s="189"/>
      <c r="W2959" s="195"/>
      <c r="X2959" s="195"/>
      <c r="AC2959" s="195" t="s">
        <v>459</v>
      </c>
      <c r="AF2959" s="207"/>
    </row>
    <row r="2960" spans="1:32" s="160" customFormat="1" ht="56.25" x14ac:dyDescent="0.2">
      <c r="A2960" s="190" t="s">
        <v>3824</v>
      </c>
      <c r="B2960" s="191" t="s">
        <v>3825</v>
      </c>
      <c r="C2960" s="1039" t="s">
        <v>3826</v>
      </c>
      <c r="D2960" s="1039"/>
      <c r="E2960" s="1039"/>
      <c r="F2960" s="192" t="s">
        <v>1017</v>
      </c>
      <c r="G2960" s="192"/>
      <c r="H2960" s="192"/>
      <c r="I2960" s="192" t="s">
        <v>423</v>
      </c>
      <c r="J2960" s="193">
        <v>194033.25</v>
      </c>
      <c r="K2960" s="192" t="s">
        <v>1361</v>
      </c>
      <c r="L2960" s="193">
        <v>39589.11</v>
      </c>
      <c r="M2960" s="192" t="s">
        <v>1362</v>
      </c>
      <c r="N2960" s="194">
        <v>196362</v>
      </c>
      <c r="V2960" s="189"/>
      <c r="W2960" s="195"/>
      <c r="X2960" s="195" t="s">
        <v>3826</v>
      </c>
      <c r="AC2960" s="195"/>
      <c r="AF2960" s="207"/>
    </row>
    <row r="2961" spans="1:32" s="160" customFormat="1" ht="12" x14ac:dyDescent="0.2">
      <c r="A2961" s="211"/>
      <c r="B2961" s="212"/>
      <c r="C2961" s="168" t="s">
        <v>3039</v>
      </c>
      <c r="D2961" s="213"/>
      <c r="E2961" s="213"/>
      <c r="F2961" s="214"/>
      <c r="G2961" s="214"/>
      <c r="H2961" s="214"/>
      <c r="I2961" s="214"/>
      <c r="J2961" s="215"/>
      <c r="K2961" s="214"/>
      <c r="L2961" s="215"/>
      <c r="M2961" s="216"/>
      <c r="N2961" s="217"/>
      <c r="V2961" s="189"/>
      <c r="W2961" s="195"/>
      <c r="X2961" s="195"/>
      <c r="AC2961" s="195"/>
      <c r="AF2961" s="207"/>
    </row>
    <row r="2962" spans="1:32" s="160" customFormat="1" ht="12" x14ac:dyDescent="0.2">
      <c r="A2962" s="196"/>
      <c r="B2962" s="197"/>
      <c r="C2962" s="1037" t="s">
        <v>3827</v>
      </c>
      <c r="D2962" s="1037"/>
      <c r="E2962" s="1037"/>
      <c r="F2962" s="1037"/>
      <c r="G2962" s="1037"/>
      <c r="H2962" s="1037"/>
      <c r="I2962" s="1037"/>
      <c r="J2962" s="1037"/>
      <c r="K2962" s="1037"/>
      <c r="L2962" s="1037"/>
      <c r="M2962" s="1037"/>
      <c r="N2962" s="1046"/>
      <c r="V2962" s="189"/>
      <c r="W2962" s="195"/>
      <c r="X2962" s="195"/>
      <c r="AC2962" s="195"/>
      <c r="AD2962" s="163" t="s">
        <v>3827</v>
      </c>
      <c r="AF2962" s="207"/>
    </row>
    <row r="2963" spans="1:32" s="160" customFormat="1" ht="22.5" x14ac:dyDescent="0.2">
      <c r="A2963" s="198"/>
      <c r="B2963" s="199" t="s">
        <v>1365</v>
      </c>
      <c r="C2963" s="1037" t="s">
        <v>1366</v>
      </c>
      <c r="D2963" s="1037"/>
      <c r="E2963" s="1037"/>
      <c r="F2963" s="1037"/>
      <c r="G2963" s="1037"/>
      <c r="H2963" s="1037"/>
      <c r="I2963" s="1037"/>
      <c r="J2963" s="1037"/>
      <c r="K2963" s="1037"/>
      <c r="L2963" s="1037"/>
      <c r="M2963" s="1037"/>
      <c r="N2963" s="1046"/>
      <c r="V2963" s="189"/>
      <c r="W2963" s="195"/>
      <c r="X2963" s="195"/>
      <c r="Y2963" s="163" t="s">
        <v>1366</v>
      </c>
      <c r="AC2963" s="195"/>
      <c r="AF2963" s="207"/>
    </row>
    <row r="2964" spans="1:32" s="160" customFormat="1" ht="45" x14ac:dyDescent="0.2">
      <c r="A2964" s="190" t="s">
        <v>3828</v>
      </c>
      <c r="B2964" s="191" t="s">
        <v>3239</v>
      </c>
      <c r="C2964" s="1039" t="s">
        <v>3240</v>
      </c>
      <c r="D2964" s="1039"/>
      <c r="E2964" s="1039"/>
      <c r="F2964" s="192" t="s">
        <v>532</v>
      </c>
      <c r="G2964" s="192"/>
      <c r="H2964" s="192"/>
      <c r="I2964" s="192" t="s">
        <v>1949</v>
      </c>
      <c r="J2964" s="193"/>
      <c r="K2964" s="192"/>
      <c r="L2964" s="193"/>
      <c r="M2964" s="192"/>
      <c r="N2964" s="194"/>
      <c r="V2964" s="189"/>
      <c r="W2964" s="195"/>
      <c r="X2964" s="195" t="s">
        <v>3240</v>
      </c>
      <c r="AC2964" s="195"/>
      <c r="AF2964" s="207"/>
    </row>
    <row r="2965" spans="1:32" s="160" customFormat="1" ht="12" x14ac:dyDescent="0.2">
      <c r="A2965" s="196"/>
      <c r="B2965" s="197"/>
      <c r="C2965" s="1037" t="s">
        <v>3829</v>
      </c>
      <c r="D2965" s="1037"/>
      <c r="E2965" s="1037"/>
      <c r="F2965" s="1037"/>
      <c r="G2965" s="1037"/>
      <c r="H2965" s="1037"/>
      <c r="I2965" s="1037"/>
      <c r="J2965" s="1037"/>
      <c r="K2965" s="1037"/>
      <c r="L2965" s="1037"/>
      <c r="M2965" s="1037"/>
      <c r="N2965" s="1046"/>
      <c r="V2965" s="189"/>
      <c r="W2965" s="195"/>
      <c r="X2965" s="195"/>
      <c r="AC2965" s="195"/>
      <c r="AE2965" s="163" t="s">
        <v>3829</v>
      </c>
      <c r="AF2965" s="207"/>
    </row>
    <row r="2966" spans="1:32" s="160" customFormat="1" ht="33.75" x14ac:dyDescent="0.2">
      <c r="A2966" s="198"/>
      <c r="B2966" s="199" t="s">
        <v>430</v>
      </c>
      <c r="C2966" s="1037" t="s">
        <v>431</v>
      </c>
      <c r="D2966" s="1037"/>
      <c r="E2966" s="1037"/>
      <c r="F2966" s="1037"/>
      <c r="G2966" s="1037"/>
      <c r="H2966" s="1037"/>
      <c r="I2966" s="1037"/>
      <c r="J2966" s="1037"/>
      <c r="K2966" s="1037"/>
      <c r="L2966" s="1037"/>
      <c r="M2966" s="1037"/>
      <c r="N2966" s="1046"/>
      <c r="V2966" s="189"/>
      <c r="W2966" s="195"/>
      <c r="X2966" s="195"/>
      <c r="Y2966" s="163" t="s">
        <v>431</v>
      </c>
      <c r="AC2966" s="195"/>
      <c r="AF2966" s="207"/>
    </row>
    <row r="2967" spans="1:32" s="160" customFormat="1" ht="12" x14ac:dyDescent="0.2">
      <c r="A2967" s="198"/>
      <c r="B2967" s="199" t="s">
        <v>3134</v>
      </c>
      <c r="C2967" s="1037" t="s">
        <v>3135</v>
      </c>
      <c r="D2967" s="1037"/>
      <c r="E2967" s="1037"/>
      <c r="F2967" s="1037"/>
      <c r="G2967" s="1037"/>
      <c r="H2967" s="1037"/>
      <c r="I2967" s="1037"/>
      <c r="J2967" s="1037"/>
      <c r="K2967" s="1037"/>
      <c r="L2967" s="1037"/>
      <c r="M2967" s="1037"/>
      <c r="N2967" s="1046"/>
      <c r="V2967" s="189"/>
      <c r="W2967" s="195"/>
      <c r="X2967" s="195"/>
      <c r="Y2967" s="163" t="s">
        <v>3135</v>
      </c>
      <c r="AC2967" s="195"/>
      <c r="AF2967" s="207"/>
    </row>
    <row r="2968" spans="1:32" s="160" customFormat="1" ht="12" x14ac:dyDescent="0.2">
      <c r="A2968" s="200"/>
      <c r="B2968" s="199" t="s">
        <v>423</v>
      </c>
      <c r="C2968" s="1037" t="s">
        <v>432</v>
      </c>
      <c r="D2968" s="1037"/>
      <c r="E2968" s="1037"/>
      <c r="F2968" s="201"/>
      <c r="G2968" s="201"/>
      <c r="H2968" s="201"/>
      <c r="I2968" s="201"/>
      <c r="J2968" s="202">
        <v>1345.96</v>
      </c>
      <c r="K2968" s="201" t="s">
        <v>3136</v>
      </c>
      <c r="L2968" s="202">
        <v>133.55000000000001</v>
      </c>
      <c r="M2968" s="201"/>
      <c r="N2968" s="203"/>
      <c r="V2968" s="189"/>
      <c r="W2968" s="195"/>
      <c r="X2968" s="195"/>
      <c r="Z2968" s="163" t="s">
        <v>432</v>
      </c>
      <c r="AC2968" s="195"/>
      <c r="AF2968" s="207"/>
    </row>
    <row r="2969" spans="1:32" s="160" customFormat="1" ht="12" x14ac:dyDescent="0.2">
      <c r="A2969" s="200"/>
      <c r="B2969" s="199" t="s">
        <v>434</v>
      </c>
      <c r="C2969" s="1037" t="s">
        <v>435</v>
      </c>
      <c r="D2969" s="1037"/>
      <c r="E2969" s="1037"/>
      <c r="F2969" s="201"/>
      <c r="G2969" s="201"/>
      <c r="H2969" s="201"/>
      <c r="I2969" s="201"/>
      <c r="J2969" s="202">
        <v>117.43</v>
      </c>
      <c r="K2969" s="201" t="s">
        <v>3136</v>
      </c>
      <c r="L2969" s="202">
        <v>11.65</v>
      </c>
      <c r="M2969" s="201"/>
      <c r="N2969" s="203"/>
      <c r="V2969" s="189"/>
      <c r="W2969" s="195"/>
      <c r="X2969" s="195"/>
      <c r="Z2969" s="163" t="s">
        <v>435</v>
      </c>
      <c r="AC2969" s="195"/>
      <c r="AF2969" s="207"/>
    </row>
    <row r="2970" spans="1:32" s="160" customFormat="1" ht="12" x14ac:dyDescent="0.2">
      <c r="A2970" s="200"/>
      <c r="B2970" s="199" t="s">
        <v>437</v>
      </c>
      <c r="C2970" s="1037" t="s">
        <v>438</v>
      </c>
      <c r="D2970" s="1037"/>
      <c r="E2970" s="1037"/>
      <c r="F2970" s="201"/>
      <c r="G2970" s="201"/>
      <c r="H2970" s="201"/>
      <c r="I2970" s="201"/>
      <c r="J2970" s="202">
        <v>14.83</v>
      </c>
      <c r="K2970" s="201" t="s">
        <v>3136</v>
      </c>
      <c r="L2970" s="202">
        <v>1.47</v>
      </c>
      <c r="M2970" s="201"/>
      <c r="N2970" s="203"/>
      <c r="V2970" s="189"/>
      <c r="W2970" s="195"/>
      <c r="X2970" s="195"/>
      <c r="Z2970" s="163" t="s">
        <v>438</v>
      </c>
      <c r="AC2970" s="195"/>
      <c r="AF2970" s="207"/>
    </row>
    <row r="2971" spans="1:32" s="160" customFormat="1" ht="12" x14ac:dyDescent="0.2">
      <c r="A2971" s="200"/>
      <c r="B2971" s="199" t="s">
        <v>439</v>
      </c>
      <c r="C2971" s="1037" t="s">
        <v>440</v>
      </c>
      <c r="D2971" s="1037"/>
      <c r="E2971" s="1037"/>
      <c r="F2971" s="201"/>
      <c r="G2971" s="201"/>
      <c r="H2971" s="201"/>
      <c r="I2971" s="201"/>
      <c r="J2971" s="202">
        <v>434.65</v>
      </c>
      <c r="K2971" s="201"/>
      <c r="L2971" s="202">
        <v>32.86</v>
      </c>
      <c r="M2971" s="201"/>
      <c r="N2971" s="203"/>
      <c r="V2971" s="189"/>
      <c r="W2971" s="195"/>
      <c r="X2971" s="195"/>
      <c r="Z2971" s="163" t="s">
        <v>440</v>
      </c>
      <c r="AC2971" s="195"/>
      <c r="AF2971" s="207"/>
    </row>
    <row r="2972" spans="1:32" s="160" customFormat="1" ht="12" x14ac:dyDescent="0.2">
      <c r="A2972" s="196"/>
      <c r="B2972" s="204" t="s">
        <v>1973</v>
      </c>
      <c r="C2972" s="1048" t="s">
        <v>3157</v>
      </c>
      <c r="D2972" s="1048"/>
      <c r="E2972" s="1048"/>
      <c r="F2972" s="205" t="s">
        <v>347</v>
      </c>
      <c r="G2972" s="205" t="s">
        <v>489</v>
      </c>
      <c r="H2972" s="205"/>
      <c r="I2972" s="205" t="s">
        <v>489</v>
      </c>
      <c r="J2972" s="199"/>
      <c r="K2972" s="201"/>
      <c r="L2972" s="202"/>
      <c r="M2972" s="201"/>
      <c r="N2972" s="206"/>
      <c r="V2972" s="189"/>
      <c r="W2972" s="195"/>
      <c r="X2972" s="195"/>
      <c r="AC2972" s="195"/>
      <c r="AF2972" s="207" t="s">
        <v>3157</v>
      </c>
    </row>
    <row r="2973" spans="1:32" s="160" customFormat="1" ht="12" x14ac:dyDescent="0.2">
      <c r="A2973" s="196"/>
      <c r="B2973" s="204" t="s">
        <v>3158</v>
      </c>
      <c r="C2973" s="1048" t="s">
        <v>3159</v>
      </c>
      <c r="D2973" s="1048"/>
      <c r="E2973" s="1048"/>
      <c r="F2973" s="205" t="s">
        <v>347</v>
      </c>
      <c r="G2973" s="205" t="s">
        <v>1004</v>
      </c>
      <c r="H2973" s="205"/>
      <c r="I2973" s="205" t="s">
        <v>3830</v>
      </c>
      <c r="J2973" s="199"/>
      <c r="K2973" s="201"/>
      <c r="L2973" s="202"/>
      <c r="M2973" s="201"/>
      <c r="N2973" s="206"/>
      <c r="V2973" s="189"/>
      <c r="W2973" s="195"/>
      <c r="X2973" s="195"/>
      <c r="AC2973" s="195"/>
      <c r="AF2973" s="207" t="s">
        <v>3159</v>
      </c>
    </row>
    <row r="2974" spans="1:32" s="160" customFormat="1" ht="12" x14ac:dyDescent="0.2">
      <c r="A2974" s="196"/>
      <c r="B2974" s="204" t="s">
        <v>3161</v>
      </c>
      <c r="C2974" s="1048" t="s">
        <v>3162</v>
      </c>
      <c r="D2974" s="1048"/>
      <c r="E2974" s="1048"/>
      <c r="F2974" s="205" t="s">
        <v>1017</v>
      </c>
      <c r="G2974" s="205" t="s">
        <v>489</v>
      </c>
      <c r="H2974" s="205"/>
      <c r="I2974" s="205" t="s">
        <v>489</v>
      </c>
      <c r="J2974" s="199"/>
      <c r="K2974" s="201"/>
      <c r="L2974" s="202"/>
      <c r="M2974" s="201"/>
      <c r="N2974" s="206"/>
      <c r="V2974" s="189"/>
      <c r="W2974" s="195"/>
      <c r="X2974" s="195"/>
      <c r="AC2974" s="195"/>
      <c r="AF2974" s="207" t="s">
        <v>3162</v>
      </c>
    </row>
    <row r="2975" spans="1:32" s="160" customFormat="1" ht="12" x14ac:dyDescent="0.2">
      <c r="A2975" s="196"/>
      <c r="B2975" s="204" t="s">
        <v>3161</v>
      </c>
      <c r="C2975" s="1048" t="s">
        <v>2532</v>
      </c>
      <c r="D2975" s="1048"/>
      <c r="E2975" s="1048"/>
      <c r="F2975" s="205" t="s">
        <v>488</v>
      </c>
      <c r="G2975" s="205" t="s">
        <v>489</v>
      </c>
      <c r="H2975" s="205"/>
      <c r="I2975" s="205" t="s">
        <v>489</v>
      </c>
      <c r="J2975" s="199"/>
      <c r="K2975" s="201"/>
      <c r="L2975" s="202"/>
      <c r="M2975" s="201"/>
      <c r="N2975" s="206"/>
      <c r="V2975" s="189"/>
      <c r="W2975" s="195"/>
      <c r="X2975" s="195"/>
      <c r="AC2975" s="195"/>
      <c r="AF2975" s="207" t="s">
        <v>2532</v>
      </c>
    </row>
    <row r="2976" spans="1:32" s="160" customFormat="1" ht="12" x14ac:dyDescent="0.2">
      <c r="A2976" s="196"/>
      <c r="B2976" s="204" t="s">
        <v>3163</v>
      </c>
      <c r="C2976" s="1048" t="s">
        <v>3164</v>
      </c>
      <c r="D2976" s="1048"/>
      <c r="E2976" s="1048"/>
      <c r="F2976" s="205" t="s">
        <v>1017</v>
      </c>
      <c r="G2976" s="205" t="s">
        <v>489</v>
      </c>
      <c r="H2976" s="205"/>
      <c r="I2976" s="205" t="s">
        <v>489</v>
      </c>
      <c r="J2976" s="199"/>
      <c r="K2976" s="201"/>
      <c r="L2976" s="202"/>
      <c r="M2976" s="201"/>
      <c r="N2976" s="206"/>
      <c r="V2976" s="189"/>
      <c r="W2976" s="195"/>
      <c r="X2976" s="195"/>
      <c r="AC2976" s="195"/>
      <c r="AF2976" s="207" t="s">
        <v>3164</v>
      </c>
    </row>
    <row r="2977" spans="1:32" s="160" customFormat="1" ht="12" x14ac:dyDescent="0.2">
      <c r="A2977" s="196"/>
      <c r="B2977" s="204" t="s">
        <v>3165</v>
      </c>
      <c r="C2977" s="1048" t="s">
        <v>3166</v>
      </c>
      <c r="D2977" s="1048"/>
      <c r="E2977" s="1048"/>
      <c r="F2977" s="205" t="s">
        <v>1017</v>
      </c>
      <c r="G2977" s="205" t="s">
        <v>489</v>
      </c>
      <c r="H2977" s="205"/>
      <c r="I2977" s="205" t="s">
        <v>489</v>
      </c>
      <c r="J2977" s="199"/>
      <c r="K2977" s="201"/>
      <c r="L2977" s="202"/>
      <c r="M2977" s="201"/>
      <c r="N2977" s="206"/>
      <c r="V2977" s="189"/>
      <c r="W2977" s="195"/>
      <c r="X2977" s="195"/>
      <c r="AC2977" s="195"/>
      <c r="AF2977" s="207" t="s">
        <v>3166</v>
      </c>
    </row>
    <row r="2978" spans="1:32" s="160" customFormat="1" ht="12" x14ac:dyDescent="0.2">
      <c r="A2978" s="200"/>
      <c r="B2978" s="199"/>
      <c r="C2978" s="1037" t="s">
        <v>443</v>
      </c>
      <c r="D2978" s="1037"/>
      <c r="E2978" s="1037"/>
      <c r="F2978" s="201" t="s">
        <v>444</v>
      </c>
      <c r="G2978" s="201" t="s">
        <v>1890</v>
      </c>
      <c r="H2978" s="201" t="s">
        <v>3136</v>
      </c>
      <c r="I2978" s="201" t="s">
        <v>3831</v>
      </c>
      <c r="J2978" s="202"/>
      <c r="K2978" s="201"/>
      <c r="L2978" s="202"/>
      <c r="M2978" s="201"/>
      <c r="N2978" s="203"/>
      <c r="V2978" s="189"/>
      <c r="W2978" s="195"/>
      <c r="X2978" s="195"/>
      <c r="AA2978" s="163" t="s">
        <v>443</v>
      </c>
      <c r="AC2978" s="195"/>
      <c r="AF2978" s="207"/>
    </row>
    <row r="2979" spans="1:32" s="160" customFormat="1" ht="12" x14ac:dyDescent="0.2">
      <c r="A2979" s="200"/>
      <c r="B2979" s="199"/>
      <c r="C2979" s="1037" t="s">
        <v>447</v>
      </c>
      <c r="D2979" s="1037"/>
      <c r="E2979" s="1037"/>
      <c r="F2979" s="201" t="s">
        <v>444</v>
      </c>
      <c r="G2979" s="201" t="s">
        <v>1160</v>
      </c>
      <c r="H2979" s="201" t="s">
        <v>3136</v>
      </c>
      <c r="I2979" s="201" t="s">
        <v>3832</v>
      </c>
      <c r="J2979" s="202"/>
      <c r="K2979" s="201"/>
      <c r="L2979" s="202"/>
      <c r="M2979" s="201"/>
      <c r="N2979" s="203"/>
      <c r="V2979" s="189"/>
      <c r="W2979" s="195"/>
      <c r="X2979" s="195"/>
      <c r="AA2979" s="163" t="s">
        <v>447</v>
      </c>
      <c r="AC2979" s="195"/>
      <c r="AF2979" s="207"/>
    </row>
    <row r="2980" spans="1:32" s="160" customFormat="1" ht="12" x14ac:dyDescent="0.2">
      <c r="A2980" s="200"/>
      <c r="B2980" s="199"/>
      <c r="C2980" s="1047" t="s">
        <v>450</v>
      </c>
      <c r="D2980" s="1047"/>
      <c r="E2980" s="1047"/>
      <c r="F2980" s="208"/>
      <c r="G2980" s="208"/>
      <c r="H2980" s="208"/>
      <c r="I2980" s="208"/>
      <c r="J2980" s="209">
        <v>1898.04</v>
      </c>
      <c r="K2980" s="208"/>
      <c r="L2980" s="209">
        <v>178.06</v>
      </c>
      <c r="M2980" s="208"/>
      <c r="N2980" s="210"/>
      <c r="V2980" s="189"/>
      <c r="W2980" s="195"/>
      <c r="X2980" s="195"/>
      <c r="AB2980" s="163" t="s">
        <v>450</v>
      </c>
      <c r="AC2980" s="195"/>
      <c r="AF2980" s="207"/>
    </row>
    <row r="2981" spans="1:32" s="160" customFormat="1" ht="12" x14ac:dyDescent="0.2">
      <c r="A2981" s="200"/>
      <c r="B2981" s="199"/>
      <c r="C2981" s="1037" t="s">
        <v>451</v>
      </c>
      <c r="D2981" s="1037"/>
      <c r="E2981" s="1037"/>
      <c r="F2981" s="201"/>
      <c r="G2981" s="201"/>
      <c r="H2981" s="201"/>
      <c r="I2981" s="201"/>
      <c r="J2981" s="202"/>
      <c r="K2981" s="201"/>
      <c r="L2981" s="202">
        <v>135.02000000000001</v>
      </c>
      <c r="M2981" s="201"/>
      <c r="N2981" s="203"/>
      <c r="V2981" s="189"/>
      <c r="W2981" s="195"/>
      <c r="X2981" s="195"/>
      <c r="AA2981" s="163" t="s">
        <v>451</v>
      </c>
      <c r="AC2981" s="195"/>
      <c r="AF2981" s="207"/>
    </row>
    <row r="2982" spans="1:32" s="160" customFormat="1" ht="45" x14ac:dyDescent="0.2">
      <c r="A2982" s="200"/>
      <c r="B2982" s="199" t="s">
        <v>2540</v>
      </c>
      <c r="C2982" s="1037" t="s">
        <v>2541</v>
      </c>
      <c r="D2982" s="1037"/>
      <c r="E2982" s="1037"/>
      <c r="F2982" s="201" t="s">
        <v>454</v>
      </c>
      <c r="G2982" s="201" t="s">
        <v>1241</v>
      </c>
      <c r="H2982" s="201"/>
      <c r="I2982" s="201" t="s">
        <v>1241</v>
      </c>
      <c r="J2982" s="202"/>
      <c r="K2982" s="201"/>
      <c r="L2982" s="202">
        <v>163.37</v>
      </c>
      <c r="M2982" s="201"/>
      <c r="N2982" s="203"/>
      <c r="V2982" s="189"/>
      <c r="W2982" s="195"/>
      <c r="X2982" s="195"/>
      <c r="AA2982" s="163" t="s">
        <v>2541</v>
      </c>
      <c r="AC2982" s="195"/>
      <c r="AF2982" s="207"/>
    </row>
    <row r="2983" spans="1:32" s="160" customFormat="1" ht="45" x14ac:dyDescent="0.2">
      <c r="A2983" s="200"/>
      <c r="B2983" s="199" t="s">
        <v>2542</v>
      </c>
      <c r="C2983" s="1037" t="s">
        <v>2543</v>
      </c>
      <c r="D2983" s="1037"/>
      <c r="E2983" s="1037"/>
      <c r="F2983" s="201" t="s">
        <v>454</v>
      </c>
      <c r="G2983" s="201" t="s">
        <v>974</v>
      </c>
      <c r="H2983" s="201"/>
      <c r="I2983" s="201" t="s">
        <v>974</v>
      </c>
      <c r="J2983" s="202"/>
      <c r="K2983" s="201"/>
      <c r="L2983" s="202">
        <v>97.21</v>
      </c>
      <c r="M2983" s="201"/>
      <c r="N2983" s="203"/>
      <c r="V2983" s="189"/>
      <c r="W2983" s="195"/>
      <c r="X2983" s="195"/>
      <c r="AA2983" s="163" t="s">
        <v>2543</v>
      </c>
      <c r="AC2983" s="195"/>
      <c r="AF2983" s="207"/>
    </row>
    <row r="2984" spans="1:32" s="160" customFormat="1" ht="12" x14ac:dyDescent="0.2">
      <c r="A2984" s="211"/>
      <c r="B2984" s="212"/>
      <c r="C2984" s="1039" t="s">
        <v>459</v>
      </c>
      <c r="D2984" s="1039"/>
      <c r="E2984" s="1039"/>
      <c r="F2984" s="192"/>
      <c r="G2984" s="192"/>
      <c r="H2984" s="192"/>
      <c r="I2984" s="192"/>
      <c r="J2984" s="193"/>
      <c r="K2984" s="192"/>
      <c r="L2984" s="193">
        <v>438.64</v>
      </c>
      <c r="M2984" s="208"/>
      <c r="N2984" s="194"/>
      <c r="V2984" s="189"/>
      <c r="W2984" s="195"/>
      <c r="X2984" s="195"/>
      <c r="AC2984" s="195" t="s">
        <v>459</v>
      </c>
      <c r="AF2984" s="207"/>
    </row>
    <row r="2985" spans="1:32" s="160" customFormat="1" ht="22.5" x14ac:dyDescent="0.2">
      <c r="A2985" s="190" t="s">
        <v>3833</v>
      </c>
      <c r="B2985" s="191" t="s">
        <v>3246</v>
      </c>
      <c r="C2985" s="1039" t="s">
        <v>3247</v>
      </c>
      <c r="D2985" s="1039"/>
      <c r="E2985" s="1039"/>
      <c r="F2985" s="192" t="s">
        <v>347</v>
      </c>
      <c r="G2985" s="192"/>
      <c r="H2985" s="192"/>
      <c r="I2985" s="192" t="s">
        <v>3830</v>
      </c>
      <c r="J2985" s="193">
        <v>96.29</v>
      </c>
      <c r="K2985" s="192"/>
      <c r="L2985" s="193">
        <v>727.95</v>
      </c>
      <c r="M2985" s="192"/>
      <c r="N2985" s="194"/>
      <c r="V2985" s="189"/>
      <c r="W2985" s="195"/>
      <c r="X2985" s="195" t="s">
        <v>3247</v>
      </c>
      <c r="AC2985" s="195"/>
      <c r="AF2985" s="207"/>
    </row>
    <row r="2986" spans="1:32" s="160" customFormat="1" ht="12" x14ac:dyDescent="0.2">
      <c r="A2986" s="211"/>
      <c r="B2986" s="212"/>
      <c r="C2986" s="168" t="s">
        <v>462</v>
      </c>
      <c r="D2986" s="213"/>
      <c r="E2986" s="213"/>
      <c r="F2986" s="214"/>
      <c r="G2986" s="214"/>
      <c r="H2986" s="214"/>
      <c r="I2986" s="214"/>
      <c r="J2986" s="215"/>
      <c r="K2986" s="214"/>
      <c r="L2986" s="215"/>
      <c r="M2986" s="216"/>
      <c r="N2986" s="217"/>
      <c r="V2986" s="189"/>
      <c r="W2986" s="195"/>
      <c r="X2986" s="195"/>
      <c r="AC2986" s="195"/>
      <c r="AF2986" s="207"/>
    </row>
    <row r="2987" spans="1:32" s="160" customFormat="1" ht="22.5" x14ac:dyDescent="0.2">
      <c r="A2987" s="190" t="s">
        <v>3834</v>
      </c>
      <c r="B2987" s="191" t="s">
        <v>3193</v>
      </c>
      <c r="C2987" s="1039" t="s">
        <v>3194</v>
      </c>
      <c r="D2987" s="1039"/>
      <c r="E2987" s="1039"/>
      <c r="F2987" s="192" t="s">
        <v>1017</v>
      </c>
      <c r="G2987" s="192"/>
      <c r="H2987" s="192"/>
      <c r="I2987" s="192" t="s">
        <v>423</v>
      </c>
      <c r="J2987" s="193"/>
      <c r="K2987" s="192"/>
      <c r="L2987" s="193"/>
      <c r="M2987" s="192"/>
      <c r="N2987" s="194"/>
      <c r="V2987" s="189"/>
      <c r="W2987" s="195"/>
      <c r="X2987" s="195" t="s">
        <v>3194</v>
      </c>
      <c r="AC2987" s="195"/>
      <c r="AF2987" s="207"/>
    </row>
    <row r="2988" spans="1:32" s="160" customFormat="1" ht="33.75" x14ac:dyDescent="0.2">
      <c r="A2988" s="198"/>
      <c r="B2988" s="199" t="s">
        <v>430</v>
      </c>
      <c r="C2988" s="1037" t="s">
        <v>431</v>
      </c>
      <c r="D2988" s="1037"/>
      <c r="E2988" s="1037"/>
      <c r="F2988" s="1037"/>
      <c r="G2988" s="1037"/>
      <c r="H2988" s="1037"/>
      <c r="I2988" s="1037"/>
      <c r="J2988" s="1037"/>
      <c r="K2988" s="1037"/>
      <c r="L2988" s="1037"/>
      <c r="M2988" s="1037"/>
      <c r="N2988" s="1046"/>
      <c r="V2988" s="189"/>
      <c r="W2988" s="195"/>
      <c r="X2988" s="195"/>
      <c r="Y2988" s="163" t="s">
        <v>431</v>
      </c>
      <c r="AC2988" s="195"/>
      <c r="AF2988" s="207"/>
    </row>
    <row r="2989" spans="1:32" s="160" customFormat="1" ht="12" x14ac:dyDescent="0.2">
      <c r="A2989" s="198"/>
      <c r="B2989" s="199" t="s">
        <v>3134</v>
      </c>
      <c r="C2989" s="1037" t="s">
        <v>3135</v>
      </c>
      <c r="D2989" s="1037"/>
      <c r="E2989" s="1037"/>
      <c r="F2989" s="1037"/>
      <c r="G2989" s="1037"/>
      <c r="H2989" s="1037"/>
      <c r="I2989" s="1037"/>
      <c r="J2989" s="1037"/>
      <c r="K2989" s="1037"/>
      <c r="L2989" s="1037"/>
      <c r="M2989" s="1037"/>
      <c r="N2989" s="1046"/>
      <c r="V2989" s="189"/>
      <c r="W2989" s="195"/>
      <c r="X2989" s="195"/>
      <c r="Y2989" s="163" t="s">
        <v>3135</v>
      </c>
      <c r="AC2989" s="195"/>
      <c r="AF2989" s="207"/>
    </row>
    <row r="2990" spans="1:32" s="160" customFormat="1" ht="12" x14ac:dyDescent="0.2">
      <c r="A2990" s="200"/>
      <c r="B2990" s="199" t="s">
        <v>423</v>
      </c>
      <c r="C2990" s="1037" t="s">
        <v>432</v>
      </c>
      <c r="D2990" s="1037"/>
      <c r="E2990" s="1037"/>
      <c r="F2990" s="201"/>
      <c r="G2990" s="201"/>
      <c r="H2990" s="201"/>
      <c r="I2990" s="201"/>
      <c r="J2990" s="202">
        <v>9.6</v>
      </c>
      <c r="K2990" s="201" t="s">
        <v>3136</v>
      </c>
      <c r="L2990" s="202">
        <v>12.6</v>
      </c>
      <c r="M2990" s="201"/>
      <c r="N2990" s="203"/>
      <c r="V2990" s="189"/>
      <c r="W2990" s="195"/>
      <c r="X2990" s="195"/>
      <c r="Z2990" s="163" t="s">
        <v>432</v>
      </c>
      <c r="AC2990" s="195"/>
      <c r="AF2990" s="207"/>
    </row>
    <row r="2991" spans="1:32" s="160" customFormat="1" ht="12" x14ac:dyDescent="0.2">
      <c r="A2991" s="200"/>
      <c r="B2991" s="199" t="s">
        <v>434</v>
      </c>
      <c r="C2991" s="1037" t="s">
        <v>435</v>
      </c>
      <c r="D2991" s="1037"/>
      <c r="E2991" s="1037"/>
      <c r="F2991" s="201"/>
      <c r="G2991" s="201"/>
      <c r="H2991" s="201"/>
      <c r="I2991" s="201"/>
      <c r="J2991" s="202">
        <v>1.47</v>
      </c>
      <c r="K2991" s="201" t="s">
        <v>3136</v>
      </c>
      <c r="L2991" s="202">
        <v>1.93</v>
      </c>
      <c r="M2991" s="201"/>
      <c r="N2991" s="203"/>
      <c r="V2991" s="189"/>
      <c r="W2991" s="195"/>
      <c r="X2991" s="195"/>
      <c r="Z2991" s="163" t="s">
        <v>435</v>
      </c>
      <c r="AC2991" s="195"/>
      <c r="AF2991" s="207"/>
    </row>
    <row r="2992" spans="1:32" s="160" customFormat="1" ht="12" x14ac:dyDescent="0.2">
      <c r="A2992" s="200"/>
      <c r="B2992" s="199" t="s">
        <v>437</v>
      </c>
      <c r="C2992" s="1037" t="s">
        <v>438</v>
      </c>
      <c r="D2992" s="1037"/>
      <c r="E2992" s="1037"/>
      <c r="F2992" s="201"/>
      <c r="G2992" s="201"/>
      <c r="H2992" s="201"/>
      <c r="I2992" s="201"/>
      <c r="J2992" s="202">
        <v>0.12</v>
      </c>
      <c r="K2992" s="201" t="s">
        <v>3136</v>
      </c>
      <c r="L2992" s="202">
        <v>0.16</v>
      </c>
      <c r="M2992" s="201"/>
      <c r="N2992" s="203"/>
      <c r="V2992" s="189"/>
      <c r="W2992" s="195"/>
      <c r="X2992" s="195"/>
      <c r="Z2992" s="163" t="s">
        <v>438</v>
      </c>
      <c r="AC2992" s="195"/>
      <c r="AF2992" s="207"/>
    </row>
    <row r="2993" spans="1:32" s="160" customFormat="1" ht="12" x14ac:dyDescent="0.2">
      <c r="A2993" s="200"/>
      <c r="B2993" s="199" t="s">
        <v>439</v>
      </c>
      <c r="C2993" s="1037" t="s">
        <v>440</v>
      </c>
      <c r="D2993" s="1037"/>
      <c r="E2993" s="1037"/>
      <c r="F2993" s="201"/>
      <c r="G2993" s="201"/>
      <c r="H2993" s="201"/>
      <c r="I2993" s="201"/>
      <c r="J2993" s="202">
        <v>4.0999999999999996</v>
      </c>
      <c r="K2993" s="201"/>
      <c r="L2993" s="202">
        <v>4.0999999999999996</v>
      </c>
      <c r="M2993" s="201"/>
      <c r="N2993" s="203"/>
      <c r="V2993" s="189"/>
      <c r="W2993" s="195"/>
      <c r="X2993" s="195"/>
      <c r="Z2993" s="163" t="s">
        <v>440</v>
      </c>
      <c r="AC2993" s="195"/>
      <c r="AF2993" s="207"/>
    </row>
    <row r="2994" spans="1:32" s="160" customFormat="1" ht="12" x14ac:dyDescent="0.2">
      <c r="A2994" s="196"/>
      <c r="B2994" s="204" t="s">
        <v>3196</v>
      </c>
      <c r="C2994" s="1048" t="s">
        <v>3197</v>
      </c>
      <c r="D2994" s="1048"/>
      <c r="E2994" s="1048"/>
      <c r="F2994" s="205" t="s">
        <v>1017</v>
      </c>
      <c r="G2994" s="205" t="s">
        <v>423</v>
      </c>
      <c r="H2994" s="205"/>
      <c r="I2994" s="205" t="s">
        <v>423</v>
      </c>
      <c r="J2994" s="199"/>
      <c r="K2994" s="201"/>
      <c r="L2994" s="202"/>
      <c r="M2994" s="201"/>
      <c r="N2994" s="206"/>
      <c r="V2994" s="189"/>
      <c r="W2994" s="195"/>
      <c r="X2994" s="195"/>
      <c r="AC2994" s="195"/>
      <c r="AF2994" s="207" t="s">
        <v>3197</v>
      </c>
    </row>
    <row r="2995" spans="1:32" s="160" customFormat="1" ht="12" x14ac:dyDescent="0.2">
      <c r="A2995" s="200"/>
      <c r="B2995" s="199"/>
      <c r="C2995" s="1037" t="s">
        <v>443</v>
      </c>
      <c r="D2995" s="1037"/>
      <c r="E2995" s="1037"/>
      <c r="F2995" s="201" t="s">
        <v>444</v>
      </c>
      <c r="G2995" s="201" t="s">
        <v>3198</v>
      </c>
      <c r="H2995" s="201" t="s">
        <v>3136</v>
      </c>
      <c r="I2995" s="201" t="s">
        <v>3309</v>
      </c>
      <c r="J2995" s="202"/>
      <c r="K2995" s="201"/>
      <c r="L2995" s="202"/>
      <c r="M2995" s="201"/>
      <c r="N2995" s="203"/>
      <c r="V2995" s="189"/>
      <c r="W2995" s="195"/>
      <c r="X2995" s="195"/>
      <c r="AA2995" s="163" t="s">
        <v>443</v>
      </c>
      <c r="AC2995" s="195"/>
      <c r="AF2995" s="207"/>
    </row>
    <row r="2996" spans="1:32" s="160" customFormat="1" ht="12" x14ac:dyDescent="0.2">
      <c r="A2996" s="200"/>
      <c r="B2996" s="199"/>
      <c r="C2996" s="1037" t="s">
        <v>447</v>
      </c>
      <c r="D2996" s="1037"/>
      <c r="E2996" s="1037"/>
      <c r="F2996" s="201" t="s">
        <v>444</v>
      </c>
      <c r="G2996" s="201" t="s">
        <v>2649</v>
      </c>
      <c r="H2996" s="201" t="s">
        <v>3136</v>
      </c>
      <c r="I2996" s="201" t="s">
        <v>3297</v>
      </c>
      <c r="J2996" s="202"/>
      <c r="K2996" s="201"/>
      <c r="L2996" s="202"/>
      <c r="M2996" s="201"/>
      <c r="N2996" s="203"/>
      <c r="V2996" s="189"/>
      <c r="W2996" s="195"/>
      <c r="X2996" s="195"/>
      <c r="AA2996" s="163" t="s">
        <v>447</v>
      </c>
      <c r="AC2996" s="195"/>
      <c r="AF2996" s="207"/>
    </row>
    <row r="2997" spans="1:32" s="160" customFormat="1" ht="12" x14ac:dyDescent="0.2">
      <c r="A2997" s="200"/>
      <c r="B2997" s="199"/>
      <c r="C2997" s="1047" t="s">
        <v>450</v>
      </c>
      <c r="D2997" s="1047"/>
      <c r="E2997" s="1047"/>
      <c r="F2997" s="208"/>
      <c r="G2997" s="208"/>
      <c r="H2997" s="208"/>
      <c r="I2997" s="208"/>
      <c r="J2997" s="209">
        <v>15.17</v>
      </c>
      <c r="K2997" s="208"/>
      <c r="L2997" s="209">
        <v>18.63</v>
      </c>
      <c r="M2997" s="208"/>
      <c r="N2997" s="210"/>
      <c r="V2997" s="189"/>
      <c r="W2997" s="195"/>
      <c r="X2997" s="195"/>
      <c r="AB2997" s="163" t="s">
        <v>450</v>
      </c>
      <c r="AC2997" s="195"/>
      <c r="AF2997" s="207"/>
    </row>
    <row r="2998" spans="1:32" s="160" customFormat="1" ht="12" x14ac:dyDescent="0.2">
      <c r="A2998" s="200"/>
      <c r="B2998" s="199"/>
      <c r="C2998" s="1037" t="s">
        <v>451</v>
      </c>
      <c r="D2998" s="1037"/>
      <c r="E2998" s="1037"/>
      <c r="F2998" s="201"/>
      <c r="G2998" s="201"/>
      <c r="H2998" s="201"/>
      <c r="I2998" s="201"/>
      <c r="J2998" s="202"/>
      <c r="K2998" s="201"/>
      <c r="L2998" s="202">
        <v>12.76</v>
      </c>
      <c r="M2998" s="201"/>
      <c r="N2998" s="203"/>
      <c r="V2998" s="189"/>
      <c r="W2998" s="195"/>
      <c r="X2998" s="195"/>
      <c r="AA2998" s="163" t="s">
        <v>451</v>
      </c>
      <c r="AC2998" s="195"/>
      <c r="AF2998" s="207"/>
    </row>
    <row r="2999" spans="1:32" s="160" customFormat="1" ht="45" x14ac:dyDescent="0.2">
      <c r="A2999" s="200"/>
      <c r="B2999" s="199" t="s">
        <v>2540</v>
      </c>
      <c r="C2999" s="1037" t="s">
        <v>2541</v>
      </c>
      <c r="D2999" s="1037"/>
      <c r="E2999" s="1037"/>
      <c r="F2999" s="201" t="s">
        <v>454</v>
      </c>
      <c r="G2999" s="201" t="s">
        <v>1241</v>
      </c>
      <c r="H2999" s="201"/>
      <c r="I2999" s="201" t="s">
        <v>1241</v>
      </c>
      <c r="J2999" s="202"/>
      <c r="K2999" s="201"/>
      <c r="L2999" s="202">
        <v>15.44</v>
      </c>
      <c r="M2999" s="201"/>
      <c r="N2999" s="203"/>
      <c r="V2999" s="189"/>
      <c r="W2999" s="195"/>
      <c r="X2999" s="195"/>
      <c r="AA2999" s="163" t="s">
        <v>2541</v>
      </c>
      <c r="AC2999" s="195"/>
      <c r="AF2999" s="207"/>
    </row>
    <row r="3000" spans="1:32" s="160" customFormat="1" ht="45" x14ac:dyDescent="0.2">
      <c r="A3000" s="200"/>
      <c r="B3000" s="199" t="s">
        <v>2542</v>
      </c>
      <c r="C3000" s="1037" t="s">
        <v>2543</v>
      </c>
      <c r="D3000" s="1037"/>
      <c r="E3000" s="1037"/>
      <c r="F3000" s="201" t="s">
        <v>454</v>
      </c>
      <c r="G3000" s="201" t="s">
        <v>974</v>
      </c>
      <c r="H3000" s="201"/>
      <c r="I3000" s="201" t="s">
        <v>974</v>
      </c>
      <c r="J3000" s="202"/>
      <c r="K3000" s="201"/>
      <c r="L3000" s="202">
        <v>9.19</v>
      </c>
      <c r="M3000" s="201"/>
      <c r="N3000" s="203"/>
      <c r="V3000" s="189"/>
      <c r="W3000" s="195"/>
      <c r="X3000" s="195"/>
      <c r="AA3000" s="163" t="s">
        <v>2543</v>
      </c>
      <c r="AC3000" s="195"/>
      <c r="AF3000" s="207"/>
    </row>
    <row r="3001" spans="1:32" s="160" customFormat="1" ht="12" x14ac:dyDescent="0.2">
      <c r="A3001" s="211"/>
      <c r="B3001" s="212"/>
      <c r="C3001" s="1039" t="s">
        <v>459</v>
      </c>
      <c r="D3001" s="1039"/>
      <c r="E3001" s="1039"/>
      <c r="F3001" s="192"/>
      <c r="G3001" s="192"/>
      <c r="H3001" s="192"/>
      <c r="I3001" s="192"/>
      <c r="J3001" s="193"/>
      <c r="K3001" s="192"/>
      <c r="L3001" s="193">
        <v>43.26</v>
      </c>
      <c r="M3001" s="208"/>
      <c r="N3001" s="194"/>
      <c r="V3001" s="189"/>
      <c r="W3001" s="195"/>
      <c r="X3001" s="195"/>
      <c r="AC3001" s="195" t="s">
        <v>459</v>
      </c>
      <c r="AF3001" s="207"/>
    </row>
    <row r="3002" spans="1:32" s="160" customFormat="1" ht="33.75" x14ac:dyDescent="0.2">
      <c r="A3002" s="190" t="s">
        <v>3835</v>
      </c>
      <c r="B3002" s="191" t="s">
        <v>3836</v>
      </c>
      <c r="C3002" s="1039" t="s">
        <v>3837</v>
      </c>
      <c r="D3002" s="1039"/>
      <c r="E3002" s="1039"/>
      <c r="F3002" s="192" t="s">
        <v>1017</v>
      </c>
      <c r="G3002" s="192"/>
      <c r="H3002" s="192"/>
      <c r="I3002" s="192" t="s">
        <v>423</v>
      </c>
      <c r="J3002" s="193">
        <v>583.33000000000004</v>
      </c>
      <c r="K3002" s="192" t="s">
        <v>566</v>
      </c>
      <c r="L3002" s="193">
        <v>63.43</v>
      </c>
      <c r="M3002" s="192" t="s">
        <v>567</v>
      </c>
      <c r="N3002" s="194">
        <v>595</v>
      </c>
      <c r="V3002" s="189"/>
      <c r="W3002" s="195"/>
      <c r="X3002" s="195" t="s">
        <v>3837</v>
      </c>
      <c r="AC3002" s="195"/>
      <c r="AF3002" s="207"/>
    </row>
    <row r="3003" spans="1:32" s="160" customFormat="1" ht="12" x14ac:dyDescent="0.2">
      <c r="A3003" s="211"/>
      <c r="B3003" s="212"/>
      <c r="C3003" s="168" t="s">
        <v>462</v>
      </c>
      <c r="D3003" s="213"/>
      <c r="E3003" s="213"/>
      <c r="F3003" s="214"/>
      <c r="G3003" s="214"/>
      <c r="H3003" s="214"/>
      <c r="I3003" s="214"/>
      <c r="J3003" s="215"/>
      <c r="K3003" s="214"/>
      <c r="L3003" s="215"/>
      <c r="M3003" s="216"/>
      <c r="N3003" s="217"/>
      <c r="V3003" s="189"/>
      <c r="W3003" s="195"/>
      <c r="X3003" s="195"/>
      <c r="AC3003" s="195"/>
      <c r="AF3003" s="207"/>
    </row>
    <row r="3004" spans="1:32" s="160" customFormat="1" ht="12" x14ac:dyDescent="0.2">
      <c r="A3004" s="196"/>
      <c r="B3004" s="197"/>
      <c r="C3004" s="1037" t="s">
        <v>3838</v>
      </c>
      <c r="D3004" s="1037"/>
      <c r="E3004" s="1037"/>
      <c r="F3004" s="1037"/>
      <c r="G3004" s="1037"/>
      <c r="H3004" s="1037"/>
      <c r="I3004" s="1037"/>
      <c r="J3004" s="1037"/>
      <c r="K3004" s="1037"/>
      <c r="L3004" s="1037"/>
      <c r="M3004" s="1037"/>
      <c r="N3004" s="1046"/>
      <c r="V3004" s="189"/>
      <c r="W3004" s="195"/>
      <c r="X3004" s="195"/>
      <c r="AC3004" s="195"/>
      <c r="AD3004" s="163" t="s">
        <v>3838</v>
      </c>
      <c r="AF3004" s="207"/>
    </row>
    <row r="3005" spans="1:32" s="160" customFormat="1" ht="22.5" x14ac:dyDescent="0.2">
      <c r="A3005" s="198"/>
      <c r="B3005" s="199" t="s">
        <v>568</v>
      </c>
      <c r="C3005" s="1037" t="s">
        <v>569</v>
      </c>
      <c r="D3005" s="1037"/>
      <c r="E3005" s="1037"/>
      <c r="F3005" s="1037"/>
      <c r="G3005" s="1037"/>
      <c r="H3005" s="1037"/>
      <c r="I3005" s="1037"/>
      <c r="J3005" s="1037"/>
      <c r="K3005" s="1037"/>
      <c r="L3005" s="1037"/>
      <c r="M3005" s="1037"/>
      <c r="N3005" s="1046"/>
      <c r="V3005" s="189"/>
      <c r="W3005" s="195"/>
      <c r="X3005" s="195"/>
      <c r="Y3005" s="163" t="s">
        <v>569</v>
      </c>
      <c r="AC3005" s="195"/>
      <c r="AF3005" s="207"/>
    </row>
    <row r="3006" spans="1:32" s="160" customFormat="1" ht="33.75" x14ac:dyDescent="0.2">
      <c r="A3006" s="190" t="s">
        <v>3839</v>
      </c>
      <c r="B3006" s="191" t="s">
        <v>3430</v>
      </c>
      <c r="C3006" s="1039" t="s">
        <v>3431</v>
      </c>
      <c r="D3006" s="1039"/>
      <c r="E3006" s="1039"/>
      <c r="F3006" s="192" t="s">
        <v>1017</v>
      </c>
      <c r="G3006" s="192"/>
      <c r="H3006" s="192"/>
      <c r="I3006" s="192" t="s">
        <v>423</v>
      </c>
      <c r="J3006" s="193"/>
      <c r="K3006" s="192"/>
      <c r="L3006" s="193"/>
      <c r="M3006" s="192"/>
      <c r="N3006" s="194"/>
      <c r="V3006" s="189"/>
      <c r="W3006" s="195"/>
      <c r="X3006" s="195" t="s">
        <v>3431</v>
      </c>
      <c r="AC3006" s="195"/>
      <c r="AF3006" s="207"/>
    </row>
    <row r="3007" spans="1:32" s="160" customFormat="1" ht="33.75" x14ac:dyDescent="0.2">
      <c r="A3007" s="198"/>
      <c r="B3007" s="199" t="s">
        <v>430</v>
      </c>
      <c r="C3007" s="1037" t="s">
        <v>431</v>
      </c>
      <c r="D3007" s="1037"/>
      <c r="E3007" s="1037"/>
      <c r="F3007" s="1037"/>
      <c r="G3007" s="1037"/>
      <c r="H3007" s="1037"/>
      <c r="I3007" s="1037"/>
      <c r="J3007" s="1037"/>
      <c r="K3007" s="1037"/>
      <c r="L3007" s="1037"/>
      <c r="M3007" s="1037"/>
      <c r="N3007" s="1046"/>
      <c r="V3007" s="189"/>
      <c r="W3007" s="195"/>
      <c r="X3007" s="195"/>
      <c r="Y3007" s="163" t="s">
        <v>431</v>
      </c>
      <c r="AC3007" s="195"/>
      <c r="AF3007" s="207"/>
    </row>
    <row r="3008" spans="1:32" s="160" customFormat="1" ht="12" x14ac:dyDescent="0.2">
      <c r="A3008" s="198"/>
      <c r="B3008" s="199" t="s">
        <v>3134</v>
      </c>
      <c r="C3008" s="1037" t="s">
        <v>3135</v>
      </c>
      <c r="D3008" s="1037"/>
      <c r="E3008" s="1037"/>
      <c r="F3008" s="1037"/>
      <c r="G3008" s="1037"/>
      <c r="H3008" s="1037"/>
      <c r="I3008" s="1037"/>
      <c r="J3008" s="1037"/>
      <c r="K3008" s="1037"/>
      <c r="L3008" s="1037"/>
      <c r="M3008" s="1037"/>
      <c r="N3008" s="1046"/>
      <c r="V3008" s="189"/>
      <c r="W3008" s="195"/>
      <c r="X3008" s="195"/>
      <c r="Y3008" s="163" t="s">
        <v>3135</v>
      </c>
      <c r="AC3008" s="195"/>
      <c r="AF3008" s="207"/>
    </row>
    <row r="3009" spans="1:32" s="160" customFormat="1" ht="12" x14ac:dyDescent="0.2">
      <c r="A3009" s="200"/>
      <c r="B3009" s="199" t="s">
        <v>423</v>
      </c>
      <c r="C3009" s="1037" t="s">
        <v>432</v>
      </c>
      <c r="D3009" s="1037"/>
      <c r="E3009" s="1037"/>
      <c r="F3009" s="201"/>
      <c r="G3009" s="201"/>
      <c r="H3009" s="201"/>
      <c r="I3009" s="201"/>
      <c r="J3009" s="202">
        <v>3.3</v>
      </c>
      <c r="K3009" s="201" t="s">
        <v>3136</v>
      </c>
      <c r="L3009" s="202">
        <v>4.33</v>
      </c>
      <c r="M3009" s="201"/>
      <c r="N3009" s="203"/>
      <c r="V3009" s="189"/>
      <c r="W3009" s="195"/>
      <c r="X3009" s="195"/>
      <c r="Z3009" s="163" t="s">
        <v>432</v>
      </c>
      <c r="AC3009" s="195"/>
      <c r="AF3009" s="207"/>
    </row>
    <row r="3010" spans="1:32" s="160" customFormat="1" ht="12" x14ac:dyDescent="0.2">
      <c r="A3010" s="200"/>
      <c r="B3010" s="199" t="s">
        <v>434</v>
      </c>
      <c r="C3010" s="1037" t="s">
        <v>435</v>
      </c>
      <c r="D3010" s="1037"/>
      <c r="E3010" s="1037"/>
      <c r="F3010" s="201"/>
      <c r="G3010" s="201"/>
      <c r="H3010" s="201"/>
      <c r="I3010" s="201"/>
      <c r="J3010" s="202">
        <v>1.35</v>
      </c>
      <c r="K3010" s="201" t="s">
        <v>3136</v>
      </c>
      <c r="L3010" s="202">
        <v>1.77</v>
      </c>
      <c r="M3010" s="201"/>
      <c r="N3010" s="203"/>
      <c r="V3010" s="189"/>
      <c r="W3010" s="195"/>
      <c r="X3010" s="195"/>
      <c r="Z3010" s="163" t="s">
        <v>435</v>
      </c>
      <c r="AC3010" s="195"/>
      <c r="AF3010" s="207"/>
    </row>
    <row r="3011" spans="1:32" s="160" customFormat="1" ht="12" x14ac:dyDescent="0.2">
      <c r="A3011" s="200"/>
      <c r="B3011" s="199" t="s">
        <v>437</v>
      </c>
      <c r="C3011" s="1037" t="s">
        <v>438</v>
      </c>
      <c r="D3011" s="1037"/>
      <c r="E3011" s="1037"/>
      <c r="F3011" s="201"/>
      <c r="G3011" s="201"/>
      <c r="H3011" s="201"/>
      <c r="I3011" s="201"/>
      <c r="J3011" s="202">
        <v>0.12</v>
      </c>
      <c r="K3011" s="201" t="s">
        <v>3136</v>
      </c>
      <c r="L3011" s="202">
        <v>0.16</v>
      </c>
      <c r="M3011" s="201"/>
      <c r="N3011" s="203"/>
      <c r="V3011" s="189"/>
      <c r="W3011" s="195"/>
      <c r="X3011" s="195"/>
      <c r="Z3011" s="163" t="s">
        <v>438</v>
      </c>
      <c r="AC3011" s="195"/>
      <c r="AF3011" s="207"/>
    </row>
    <row r="3012" spans="1:32" s="160" customFormat="1" ht="12" x14ac:dyDescent="0.2">
      <c r="A3012" s="200"/>
      <c r="B3012" s="199" t="s">
        <v>439</v>
      </c>
      <c r="C3012" s="1037" t="s">
        <v>440</v>
      </c>
      <c r="D3012" s="1037"/>
      <c r="E3012" s="1037"/>
      <c r="F3012" s="201"/>
      <c r="G3012" s="201"/>
      <c r="H3012" s="201"/>
      <c r="I3012" s="201"/>
      <c r="J3012" s="202">
        <v>2.04</v>
      </c>
      <c r="K3012" s="201"/>
      <c r="L3012" s="202">
        <v>2.04</v>
      </c>
      <c r="M3012" s="201"/>
      <c r="N3012" s="203"/>
      <c r="V3012" s="189"/>
      <c r="W3012" s="195"/>
      <c r="X3012" s="195"/>
      <c r="Z3012" s="163" t="s">
        <v>440</v>
      </c>
      <c r="AC3012" s="195"/>
      <c r="AF3012" s="207"/>
    </row>
    <row r="3013" spans="1:32" s="160" customFormat="1" ht="12" x14ac:dyDescent="0.2">
      <c r="A3013" s="196"/>
      <c r="B3013" s="204" t="s">
        <v>3161</v>
      </c>
      <c r="C3013" s="1048" t="s">
        <v>2532</v>
      </c>
      <c r="D3013" s="1048"/>
      <c r="E3013" s="1048"/>
      <c r="F3013" s="205" t="s">
        <v>488</v>
      </c>
      <c r="G3013" s="205" t="s">
        <v>489</v>
      </c>
      <c r="H3013" s="205"/>
      <c r="I3013" s="205" t="s">
        <v>489</v>
      </c>
      <c r="J3013" s="199"/>
      <c r="K3013" s="201"/>
      <c r="L3013" s="202"/>
      <c r="M3013" s="201"/>
      <c r="N3013" s="206"/>
      <c r="V3013" s="189"/>
      <c r="W3013" s="195"/>
      <c r="X3013" s="195"/>
      <c r="AC3013" s="195"/>
      <c r="AF3013" s="207" t="s">
        <v>2532</v>
      </c>
    </row>
    <row r="3014" spans="1:32" s="160" customFormat="1" ht="22.5" x14ac:dyDescent="0.2">
      <c r="A3014" s="196"/>
      <c r="B3014" s="204" t="s">
        <v>3356</v>
      </c>
      <c r="C3014" s="1048" t="s">
        <v>3357</v>
      </c>
      <c r="D3014" s="1048"/>
      <c r="E3014" s="1048"/>
      <c r="F3014" s="205" t="s">
        <v>1017</v>
      </c>
      <c r="G3014" s="205" t="s">
        <v>423</v>
      </c>
      <c r="H3014" s="205"/>
      <c r="I3014" s="205" t="s">
        <v>423</v>
      </c>
      <c r="J3014" s="199"/>
      <c r="K3014" s="201"/>
      <c r="L3014" s="202"/>
      <c r="M3014" s="201"/>
      <c r="N3014" s="206"/>
      <c r="V3014" s="189"/>
      <c r="W3014" s="195"/>
      <c r="X3014" s="195"/>
      <c r="AC3014" s="195"/>
      <c r="AF3014" s="207" t="s">
        <v>3357</v>
      </c>
    </row>
    <row r="3015" spans="1:32" s="160" customFormat="1" ht="12" x14ac:dyDescent="0.2">
      <c r="A3015" s="200"/>
      <c r="B3015" s="199"/>
      <c r="C3015" s="1037" t="s">
        <v>443</v>
      </c>
      <c r="D3015" s="1037"/>
      <c r="E3015" s="1037"/>
      <c r="F3015" s="201" t="s">
        <v>444</v>
      </c>
      <c r="G3015" s="201" t="s">
        <v>850</v>
      </c>
      <c r="H3015" s="201" t="s">
        <v>3136</v>
      </c>
      <c r="I3015" s="201" t="s">
        <v>3467</v>
      </c>
      <c r="J3015" s="202"/>
      <c r="K3015" s="201"/>
      <c r="L3015" s="202"/>
      <c r="M3015" s="201"/>
      <c r="N3015" s="203"/>
      <c r="V3015" s="189"/>
      <c r="W3015" s="195"/>
      <c r="X3015" s="195"/>
      <c r="AA3015" s="163" t="s">
        <v>443</v>
      </c>
      <c r="AC3015" s="195"/>
      <c r="AF3015" s="207"/>
    </row>
    <row r="3016" spans="1:32" s="160" customFormat="1" ht="12" x14ac:dyDescent="0.2">
      <c r="A3016" s="200"/>
      <c r="B3016" s="199"/>
      <c r="C3016" s="1037" t="s">
        <v>447</v>
      </c>
      <c r="D3016" s="1037"/>
      <c r="E3016" s="1037"/>
      <c r="F3016" s="201" t="s">
        <v>444</v>
      </c>
      <c r="G3016" s="201" t="s">
        <v>2649</v>
      </c>
      <c r="H3016" s="201" t="s">
        <v>3136</v>
      </c>
      <c r="I3016" s="201" t="s">
        <v>3297</v>
      </c>
      <c r="J3016" s="202"/>
      <c r="K3016" s="201"/>
      <c r="L3016" s="202"/>
      <c r="M3016" s="201"/>
      <c r="N3016" s="203"/>
      <c r="V3016" s="189"/>
      <c r="W3016" s="195"/>
      <c r="X3016" s="195"/>
      <c r="AA3016" s="163" t="s">
        <v>447</v>
      </c>
      <c r="AC3016" s="195"/>
      <c r="AF3016" s="207"/>
    </row>
    <row r="3017" spans="1:32" s="160" customFormat="1" ht="12" x14ac:dyDescent="0.2">
      <c r="A3017" s="200"/>
      <c r="B3017" s="199"/>
      <c r="C3017" s="1047" t="s">
        <v>450</v>
      </c>
      <c r="D3017" s="1047"/>
      <c r="E3017" s="1047"/>
      <c r="F3017" s="208"/>
      <c r="G3017" s="208"/>
      <c r="H3017" s="208"/>
      <c r="I3017" s="208"/>
      <c r="J3017" s="209">
        <v>6.69</v>
      </c>
      <c r="K3017" s="208"/>
      <c r="L3017" s="209">
        <v>8.14</v>
      </c>
      <c r="M3017" s="208"/>
      <c r="N3017" s="210"/>
      <c r="V3017" s="189"/>
      <c r="W3017" s="195"/>
      <c r="X3017" s="195"/>
      <c r="AB3017" s="163" t="s">
        <v>450</v>
      </c>
      <c r="AC3017" s="195"/>
      <c r="AF3017" s="207"/>
    </row>
    <row r="3018" spans="1:32" s="160" customFormat="1" ht="12" x14ac:dyDescent="0.2">
      <c r="A3018" s="200"/>
      <c r="B3018" s="199"/>
      <c r="C3018" s="1037" t="s">
        <v>451</v>
      </c>
      <c r="D3018" s="1037"/>
      <c r="E3018" s="1037"/>
      <c r="F3018" s="201"/>
      <c r="G3018" s="201"/>
      <c r="H3018" s="201"/>
      <c r="I3018" s="201"/>
      <c r="J3018" s="202"/>
      <c r="K3018" s="201"/>
      <c r="L3018" s="202">
        <v>4.49</v>
      </c>
      <c r="M3018" s="201"/>
      <c r="N3018" s="203"/>
      <c r="V3018" s="189"/>
      <c r="W3018" s="195"/>
      <c r="X3018" s="195"/>
      <c r="AA3018" s="163" t="s">
        <v>451</v>
      </c>
      <c r="AC3018" s="195"/>
      <c r="AF3018" s="207"/>
    </row>
    <row r="3019" spans="1:32" s="160" customFormat="1" ht="45" x14ac:dyDescent="0.2">
      <c r="A3019" s="200"/>
      <c r="B3019" s="199" t="s">
        <v>2540</v>
      </c>
      <c r="C3019" s="1037" t="s">
        <v>2541</v>
      </c>
      <c r="D3019" s="1037"/>
      <c r="E3019" s="1037"/>
      <c r="F3019" s="201" t="s">
        <v>454</v>
      </c>
      <c r="G3019" s="201" t="s">
        <v>1241</v>
      </c>
      <c r="H3019" s="201"/>
      <c r="I3019" s="201" t="s">
        <v>1241</v>
      </c>
      <c r="J3019" s="202"/>
      <c r="K3019" s="201"/>
      <c r="L3019" s="202">
        <v>5.43</v>
      </c>
      <c r="M3019" s="201"/>
      <c r="N3019" s="203"/>
      <c r="V3019" s="189"/>
      <c r="W3019" s="195"/>
      <c r="X3019" s="195"/>
      <c r="AA3019" s="163" t="s">
        <v>2541</v>
      </c>
      <c r="AC3019" s="195"/>
      <c r="AF3019" s="207"/>
    </row>
    <row r="3020" spans="1:32" s="160" customFormat="1" ht="45" x14ac:dyDescent="0.2">
      <c r="A3020" s="200"/>
      <c r="B3020" s="199" t="s">
        <v>2542</v>
      </c>
      <c r="C3020" s="1037" t="s">
        <v>2543</v>
      </c>
      <c r="D3020" s="1037"/>
      <c r="E3020" s="1037"/>
      <c r="F3020" s="201" t="s">
        <v>454</v>
      </c>
      <c r="G3020" s="201" t="s">
        <v>974</v>
      </c>
      <c r="H3020" s="201"/>
      <c r="I3020" s="201" t="s">
        <v>974</v>
      </c>
      <c r="J3020" s="202"/>
      <c r="K3020" s="201"/>
      <c r="L3020" s="202">
        <v>3.23</v>
      </c>
      <c r="M3020" s="201"/>
      <c r="N3020" s="203"/>
      <c r="V3020" s="189"/>
      <c r="W3020" s="195"/>
      <c r="X3020" s="195"/>
      <c r="AA3020" s="163" t="s">
        <v>2543</v>
      </c>
      <c r="AC3020" s="195"/>
      <c r="AF3020" s="207"/>
    </row>
    <row r="3021" spans="1:32" s="160" customFormat="1" ht="12" x14ac:dyDescent="0.2">
      <c r="A3021" s="211"/>
      <c r="B3021" s="212"/>
      <c r="C3021" s="1039" t="s">
        <v>459</v>
      </c>
      <c r="D3021" s="1039"/>
      <c r="E3021" s="1039"/>
      <c r="F3021" s="192"/>
      <c r="G3021" s="192"/>
      <c r="H3021" s="192"/>
      <c r="I3021" s="192"/>
      <c r="J3021" s="193"/>
      <c r="K3021" s="192"/>
      <c r="L3021" s="193">
        <v>16.8</v>
      </c>
      <c r="M3021" s="208"/>
      <c r="N3021" s="194"/>
      <c r="V3021" s="189"/>
      <c r="W3021" s="195"/>
      <c r="X3021" s="195"/>
      <c r="AC3021" s="195" t="s">
        <v>459</v>
      </c>
      <c r="AF3021" s="207"/>
    </row>
    <row r="3022" spans="1:32" s="160" customFormat="1" ht="33.75" x14ac:dyDescent="0.2">
      <c r="A3022" s="190" t="s">
        <v>3840</v>
      </c>
      <c r="B3022" s="191" t="s">
        <v>3841</v>
      </c>
      <c r="C3022" s="1039" t="s">
        <v>3842</v>
      </c>
      <c r="D3022" s="1039"/>
      <c r="E3022" s="1039"/>
      <c r="F3022" s="192" t="s">
        <v>1017</v>
      </c>
      <c r="G3022" s="192"/>
      <c r="H3022" s="192"/>
      <c r="I3022" s="192" t="s">
        <v>423</v>
      </c>
      <c r="J3022" s="193">
        <v>45.4</v>
      </c>
      <c r="K3022" s="192"/>
      <c r="L3022" s="193">
        <v>45.4</v>
      </c>
      <c r="M3022" s="192"/>
      <c r="N3022" s="194"/>
      <c r="V3022" s="189"/>
      <c r="W3022" s="195"/>
      <c r="X3022" s="195" t="s">
        <v>3842</v>
      </c>
      <c r="AC3022" s="195"/>
      <c r="AF3022" s="207"/>
    </row>
    <row r="3023" spans="1:32" s="160" customFormat="1" ht="12" x14ac:dyDescent="0.2">
      <c r="A3023" s="211"/>
      <c r="B3023" s="212"/>
      <c r="C3023" s="168" t="s">
        <v>462</v>
      </c>
      <c r="D3023" s="213"/>
      <c r="E3023" s="213"/>
      <c r="F3023" s="214"/>
      <c r="G3023" s="214"/>
      <c r="H3023" s="214"/>
      <c r="I3023" s="214"/>
      <c r="J3023" s="215"/>
      <c r="K3023" s="214"/>
      <c r="L3023" s="215"/>
      <c r="M3023" s="216"/>
      <c r="N3023" s="217"/>
      <c r="V3023" s="189"/>
      <c r="W3023" s="195"/>
      <c r="X3023" s="195"/>
      <c r="AC3023" s="195"/>
      <c r="AF3023" s="207"/>
    </row>
    <row r="3024" spans="1:32" s="160" customFormat="1" ht="12" x14ac:dyDescent="0.2">
      <c r="A3024" s="1040" t="s">
        <v>3843</v>
      </c>
      <c r="B3024" s="1041"/>
      <c r="C3024" s="1041"/>
      <c r="D3024" s="1041"/>
      <c r="E3024" s="1041"/>
      <c r="F3024" s="1041"/>
      <c r="G3024" s="1041"/>
      <c r="H3024" s="1041"/>
      <c r="I3024" s="1041"/>
      <c r="J3024" s="1041"/>
      <c r="K3024" s="1041"/>
      <c r="L3024" s="1041"/>
      <c r="M3024" s="1041"/>
      <c r="N3024" s="1042"/>
      <c r="V3024" s="189"/>
      <c r="W3024" s="195" t="s">
        <v>3843</v>
      </c>
      <c r="X3024" s="195"/>
      <c r="AC3024" s="195"/>
      <c r="AF3024" s="207"/>
    </row>
    <row r="3025" spans="1:32" s="160" customFormat="1" ht="45" x14ac:dyDescent="0.2">
      <c r="A3025" s="190" t="s">
        <v>3844</v>
      </c>
      <c r="B3025" s="191" t="s">
        <v>3845</v>
      </c>
      <c r="C3025" s="1039" t="s">
        <v>3846</v>
      </c>
      <c r="D3025" s="1039"/>
      <c r="E3025" s="1039"/>
      <c r="F3025" s="192" t="s">
        <v>1017</v>
      </c>
      <c r="G3025" s="192"/>
      <c r="H3025" s="192"/>
      <c r="I3025" s="192" t="s">
        <v>434</v>
      </c>
      <c r="J3025" s="193"/>
      <c r="K3025" s="192"/>
      <c r="L3025" s="193"/>
      <c r="M3025" s="192"/>
      <c r="N3025" s="194"/>
      <c r="V3025" s="189"/>
      <c r="W3025" s="195"/>
      <c r="X3025" s="195" t="s">
        <v>3846</v>
      </c>
      <c r="AC3025" s="195"/>
      <c r="AF3025" s="207"/>
    </row>
    <row r="3026" spans="1:32" s="160" customFormat="1" ht="33.75" x14ac:dyDescent="0.2">
      <c r="A3026" s="198"/>
      <c r="B3026" s="199" t="s">
        <v>430</v>
      </c>
      <c r="C3026" s="1037" t="s">
        <v>431</v>
      </c>
      <c r="D3026" s="1037"/>
      <c r="E3026" s="1037"/>
      <c r="F3026" s="1037"/>
      <c r="G3026" s="1037"/>
      <c r="H3026" s="1037"/>
      <c r="I3026" s="1037"/>
      <c r="J3026" s="1037"/>
      <c r="K3026" s="1037"/>
      <c r="L3026" s="1037"/>
      <c r="M3026" s="1037"/>
      <c r="N3026" s="1046"/>
      <c r="V3026" s="189"/>
      <c r="W3026" s="195"/>
      <c r="X3026" s="195"/>
      <c r="Y3026" s="163" t="s">
        <v>431</v>
      </c>
      <c r="AC3026" s="195"/>
      <c r="AF3026" s="207"/>
    </row>
    <row r="3027" spans="1:32" s="160" customFormat="1" ht="12" x14ac:dyDescent="0.2">
      <c r="A3027" s="198"/>
      <c r="B3027" s="199" t="s">
        <v>3134</v>
      </c>
      <c r="C3027" s="1037" t="s">
        <v>3135</v>
      </c>
      <c r="D3027" s="1037"/>
      <c r="E3027" s="1037"/>
      <c r="F3027" s="1037"/>
      <c r="G3027" s="1037"/>
      <c r="H3027" s="1037"/>
      <c r="I3027" s="1037"/>
      <c r="J3027" s="1037"/>
      <c r="K3027" s="1037"/>
      <c r="L3027" s="1037"/>
      <c r="M3027" s="1037"/>
      <c r="N3027" s="1046"/>
      <c r="V3027" s="189"/>
      <c r="W3027" s="195"/>
      <c r="X3027" s="195"/>
      <c r="Y3027" s="163" t="s">
        <v>3135</v>
      </c>
      <c r="AC3027" s="195"/>
      <c r="AF3027" s="207"/>
    </row>
    <row r="3028" spans="1:32" s="160" customFormat="1" ht="12" x14ac:dyDescent="0.2">
      <c r="A3028" s="200"/>
      <c r="B3028" s="199" t="s">
        <v>423</v>
      </c>
      <c r="C3028" s="1037" t="s">
        <v>432</v>
      </c>
      <c r="D3028" s="1037"/>
      <c r="E3028" s="1037"/>
      <c r="F3028" s="201"/>
      <c r="G3028" s="201"/>
      <c r="H3028" s="201"/>
      <c r="I3028" s="201"/>
      <c r="J3028" s="202">
        <v>27.99</v>
      </c>
      <c r="K3028" s="201" t="s">
        <v>3136</v>
      </c>
      <c r="L3028" s="202">
        <v>73.47</v>
      </c>
      <c r="M3028" s="201"/>
      <c r="N3028" s="203"/>
      <c r="V3028" s="189"/>
      <c r="W3028" s="195"/>
      <c r="X3028" s="195"/>
      <c r="Z3028" s="163" t="s">
        <v>432</v>
      </c>
      <c r="AC3028" s="195"/>
      <c r="AF3028" s="207"/>
    </row>
    <row r="3029" spans="1:32" s="160" customFormat="1" ht="12" x14ac:dyDescent="0.2">
      <c r="A3029" s="200"/>
      <c r="B3029" s="199" t="s">
        <v>434</v>
      </c>
      <c r="C3029" s="1037" t="s">
        <v>435</v>
      </c>
      <c r="D3029" s="1037"/>
      <c r="E3029" s="1037"/>
      <c r="F3029" s="201"/>
      <c r="G3029" s="201"/>
      <c r="H3029" s="201"/>
      <c r="I3029" s="201"/>
      <c r="J3029" s="202">
        <v>6.71</v>
      </c>
      <c r="K3029" s="201" t="s">
        <v>3136</v>
      </c>
      <c r="L3029" s="202">
        <v>17.61</v>
      </c>
      <c r="M3029" s="201"/>
      <c r="N3029" s="203"/>
      <c r="V3029" s="189"/>
      <c r="W3029" s="195"/>
      <c r="X3029" s="195"/>
      <c r="Z3029" s="163" t="s">
        <v>435</v>
      </c>
      <c r="AC3029" s="195"/>
      <c r="AF3029" s="207"/>
    </row>
    <row r="3030" spans="1:32" s="160" customFormat="1" ht="12" x14ac:dyDescent="0.2">
      <c r="A3030" s="200"/>
      <c r="B3030" s="199" t="s">
        <v>437</v>
      </c>
      <c r="C3030" s="1037" t="s">
        <v>438</v>
      </c>
      <c r="D3030" s="1037"/>
      <c r="E3030" s="1037"/>
      <c r="F3030" s="201"/>
      <c r="G3030" s="201"/>
      <c r="H3030" s="201"/>
      <c r="I3030" s="201"/>
      <c r="J3030" s="202">
        <v>0.62</v>
      </c>
      <c r="K3030" s="201" t="s">
        <v>3136</v>
      </c>
      <c r="L3030" s="202">
        <v>1.63</v>
      </c>
      <c r="M3030" s="201"/>
      <c r="N3030" s="203"/>
      <c r="V3030" s="189"/>
      <c r="W3030" s="195"/>
      <c r="X3030" s="195"/>
      <c r="Z3030" s="163" t="s">
        <v>438</v>
      </c>
      <c r="AC3030" s="195"/>
      <c r="AF3030" s="207"/>
    </row>
    <row r="3031" spans="1:32" s="160" customFormat="1" ht="12" x14ac:dyDescent="0.2">
      <c r="A3031" s="200"/>
      <c r="B3031" s="199" t="s">
        <v>439</v>
      </c>
      <c r="C3031" s="1037" t="s">
        <v>440</v>
      </c>
      <c r="D3031" s="1037"/>
      <c r="E3031" s="1037"/>
      <c r="F3031" s="201"/>
      <c r="G3031" s="201"/>
      <c r="H3031" s="201"/>
      <c r="I3031" s="201"/>
      <c r="J3031" s="202">
        <v>43.06</v>
      </c>
      <c r="K3031" s="201"/>
      <c r="L3031" s="202">
        <v>86.12</v>
      </c>
      <c r="M3031" s="201"/>
      <c r="N3031" s="203"/>
      <c r="V3031" s="189"/>
      <c r="W3031" s="195"/>
      <c r="X3031" s="195"/>
      <c r="Z3031" s="163" t="s">
        <v>440</v>
      </c>
      <c r="AC3031" s="195"/>
      <c r="AF3031" s="207"/>
    </row>
    <row r="3032" spans="1:32" s="160" customFormat="1" ht="12" x14ac:dyDescent="0.2">
      <c r="A3032" s="196"/>
      <c r="B3032" s="204" t="s">
        <v>3293</v>
      </c>
      <c r="C3032" s="1048" t="s">
        <v>3294</v>
      </c>
      <c r="D3032" s="1048"/>
      <c r="E3032" s="1048"/>
      <c r="F3032" s="205" t="s">
        <v>1017</v>
      </c>
      <c r="G3032" s="205" t="s">
        <v>423</v>
      </c>
      <c r="H3032" s="205"/>
      <c r="I3032" s="205" t="s">
        <v>434</v>
      </c>
      <c r="J3032" s="199"/>
      <c r="K3032" s="201"/>
      <c r="L3032" s="202"/>
      <c r="M3032" s="201"/>
      <c r="N3032" s="206"/>
      <c r="V3032" s="189"/>
      <c r="W3032" s="195"/>
      <c r="X3032" s="195"/>
      <c r="AC3032" s="195"/>
      <c r="AF3032" s="207" t="s">
        <v>3294</v>
      </c>
    </row>
    <row r="3033" spans="1:32" s="160" customFormat="1" ht="12" x14ac:dyDescent="0.2">
      <c r="A3033" s="200"/>
      <c r="B3033" s="199"/>
      <c r="C3033" s="1037" t="s">
        <v>443</v>
      </c>
      <c r="D3033" s="1037"/>
      <c r="E3033" s="1037"/>
      <c r="F3033" s="201" t="s">
        <v>444</v>
      </c>
      <c r="G3033" s="201" t="s">
        <v>3847</v>
      </c>
      <c r="H3033" s="201" t="s">
        <v>3136</v>
      </c>
      <c r="I3033" s="201" t="s">
        <v>3848</v>
      </c>
      <c r="J3033" s="202"/>
      <c r="K3033" s="201"/>
      <c r="L3033" s="202"/>
      <c r="M3033" s="201"/>
      <c r="N3033" s="203"/>
      <c r="V3033" s="189"/>
      <c r="W3033" s="195"/>
      <c r="X3033" s="195"/>
      <c r="AA3033" s="163" t="s">
        <v>443</v>
      </c>
      <c r="AC3033" s="195"/>
      <c r="AF3033" s="207"/>
    </row>
    <row r="3034" spans="1:32" s="160" customFormat="1" ht="12" x14ac:dyDescent="0.2">
      <c r="A3034" s="200"/>
      <c r="B3034" s="199"/>
      <c r="C3034" s="1037" t="s">
        <v>447</v>
      </c>
      <c r="D3034" s="1037"/>
      <c r="E3034" s="1037"/>
      <c r="F3034" s="201" t="s">
        <v>444</v>
      </c>
      <c r="G3034" s="201" t="s">
        <v>2201</v>
      </c>
      <c r="H3034" s="201" t="s">
        <v>3136</v>
      </c>
      <c r="I3034" s="201" t="s">
        <v>3372</v>
      </c>
      <c r="J3034" s="202"/>
      <c r="K3034" s="201"/>
      <c r="L3034" s="202"/>
      <c r="M3034" s="201"/>
      <c r="N3034" s="203"/>
      <c r="V3034" s="189"/>
      <c r="W3034" s="195"/>
      <c r="X3034" s="195"/>
      <c r="AA3034" s="163" t="s">
        <v>447</v>
      </c>
      <c r="AC3034" s="195"/>
      <c r="AF3034" s="207"/>
    </row>
    <row r="3035" spans="1:32" s="160" customFormat="1" ht="12" x14ac:dyDescent="0.2">
      <c r="A3035" s="200"/>
      <c r="B3035" s="199"/>
      <c r="C3035" s="1047" t="s">
        <v>450</v>
      </c>
      <c r="D3035" s="1047"/>
      <c r="E3035" s="1047"/>
      <c r="F3035" s="208"/>
      <c r="G3035" s="208"/>
      <c r="H3035" s="208"/>
      <c r="I3035" s="208"/>
      <c r="J3035" s="209">
        <v>77.760000000000005</v>
      </c>
      <c r="K3035" s="208"/>
      <c r="L3035" s="209">
        <v>177.2</v>
      </c>
      <c r="M3035" s="208"/>
      <c r="N3035" s="210"/>
      <c r="V3035" s="189"/>
      <c r="W3035" s="195"/>
      <c r="X3035" s="195"/>
      <c r="AB3035" s="163" t="s">
        <v>450</v>
      </c>
      <c r="AC3035" s="195"/>
      <c r="AF3035" s="207"/>
    </row>
    <row r="3036" spans="1:32" s="160" customFormat="1" ht="12" x14ac:dyDescent="0.2">
      <c r="A3036" s="200"/>
      <c r="B3036" s="199"/>
      <c r="C3036" s="1037" t="s">
        <v>451</v>
      </c>
      <c r="D3036" s="1037"/>
      <c r="E3036" s="1037"/>
      <c r="F3036" s="201"/>
      <c r="G3036" s="201"/>
      <c r="H3036" s="201"/>
      <c r="I3036" s="201"/>
      <c r="J3036" s="202"/>
      <c r="K3036" s="201"/>
      <c r="L3036" s="202">
        <v>75.099999999999994</v>
      </c>
      <c r="M3036" s="201"/>
      <c r="N3036" s="203"/>
      <c r="V3036" s="189"/>
      <c r="W3036" s="195"/>
      <c r="X3036" s="195"/>
      <c r="AA3036" s="163" t="s">
        <v>451</v>
      </c>
      <c r="AC3036" s="195"/>
      <c r="AF3036" s="207"/>
    </row>
    <row r="3037" spans="1:32" s="160" customFormat="1" ht="45" x14ac:dyDescent="0.2">
      <c r="A3037" s="200"/>
      <c r="B3037" s="199" t="s">
        <v>2540</v>
      </c>
      <c r="C3037" s="1037" t="s">
        <v>2541</v>
      </c>
      <c r="D3037" s="1037"/>
      <c r="E3037" s="1037"/>
      <c r="F3037" s="201" t="s">
        <v>454</v>
      </c>
      <c r="G3037" s="201" t="s">
        <v>1241</v>
      </c>
      <c r="H3037" s="201"/>
      <c r="I3037" s="201" t="s">
        <v>1241</v>
      </c>
      <c r="J3037" s="202"/>
      <c r="K3037" s="201"/>
      <c r="L3037" s="202">
        <v>90.87</v>
      </c>
      <c r="M3037" s="201"/>
      <c r="N3037" s="203"/>
      <c r="V3037" s="189"/>
      <c r="W3037" s="195"/>
      <c r="X3037" s="195"/>
      <c r="AA3037" s="163" t="s">
        <v>2541</v>
      </c>
      <c r="AC3037" s="195"/>
      <c r="AF3037" s="207"/>
    </row>
    <row r="3038" spans="1:32" s="160" customFormat="1" ht="45" x14ac:dyDescent="0.2">
      <c r="A3038" s="200"/>
      <c r="B3038" s="199" t="s">
        <v>2542</v>
      </c>
      <c r="C3038" s="1037" t="s">
        <v>2543</v>
      </c>
      <c r="D3038" s="1037"/>
      <c r="E3038" s="1037"/>
      <c r="F3038" s="201" t="s">
        <v>454</v>
      </c>
      <c r="G3038" s="201" t="s">
        <v>974</v>
      </c>
      <c r="H3038" s="201"/>
      <c r="I3038" s="201" t="s">
        <v>974</v>
      </c>
      <c r="J3038" s="202"/>
      <c r="K3038" s="201"/>
      <c r="L3038" s="202">
        <v>54.07</v>
      </c>
      <c r="M3038" s="201"/>
      <c r="N3038" s="203"/>
      <c r="V3038" s="189"/>
      <c r="W3038" s="195"/>
      <c r="X3038" s="195"/>
      <c r="AA3038" s="163" t="s">
        <v>2543</v>
      </c>
      <c r="AC3038" s="195"/>
      <c r="AF3038" s="207"/>
    </row>
    <row r="3039" spans="1:32" s="160" customFormat="1" ht="12" x14ac:dyDescent="0.2">
      <c r="A3039" s="211"/>
      <c r="B3039" s="212"/>
      <c r="C3039" s="1039" t="s">
        <v>459</v>
      </c>
      <c r="D3039" s="1039"/>
      <c r="E3039" s="1039"/>
      <c r="F3039" s="192"/>
      <c r="G3039" s="192"/>
      <c r="H3039" s="192"/>
      <c r="I3039" s="192"/>
      <c r="J3039" s="193"/>
      <c r="K3039" s="192"/>
      <c r="L3039" s="193">
        <v>322.14</v>
      </c>
      <c r="M3039" s="208"/>
      <c r="N3039" s="194"/>
      <c r="V3039" s="189"/>
      <c r="W3039" s="195"/>
      <c r="X3039" s="195"/>
      <c r="AC3039" s="195" t="s">
        <v>459</v>
      </c>
      <c r="AF3039" s="207"/>
    </row>
    <row r="3040" spans="1:32" s="160" customFormat="1" ht="33.75" x14ac:dyDescent="0.2">
      <c r="A3040" s="190" t="s">
        <v>3849</v>
      </c>
      <c r="B3040" s="191" t="s">
        <v>3850</v>
      </c>
      <c r="C3040" s="1039" t="s">
        <v>3851</v>
      </c>
      <c r="D3040" s="1039"/>
      <c r="E3040" s="1039"/>
      <c r="F3040" s="192" t="s">
        <v>1017</v>
      </c>
      <c r="G3040" s="192"/>
      <c r="H3040" s="192"/>
      <c r="I3040" s="192" t="s">
        <v>434</v>
      </c>
      <c r="J3040" s="193">
        <v>20266.669999999998</v>
      </c>
      <c r="K3040" s="192" t="s">
        <v>1361</v>
      </c>
      <c r="L3040" s="193">
        <v>8270.16</v>
      </c>
      <c r="M3040" s="192" t="s">
        <v>1362</v>
      </c>
      <c r="N3040" s="194">
        <v>41020</v>
      </c>
      <c r="V3040" s="189"/>
      <c r="W3040" s="195"/>
      <c r="X3040" s="195" t="s">
        <v>3851</v>
      </c>
      <c r="AC3040" s="195"/>
      <c r="AF3040" s="207"/>
    </row>
    <row r="3041" spans="1:32" s="160" customFormat="1" ht="12" x14ac:dyDescent="0.2">
      <c r="A3041" s="211"/>
      <c r="B3041" s="212"/>
      <c r="C3041" s="168" t="s">
        <v>3039</v>
      </c>
      <c r="D3041" s="213"/>
      <c r="E3041" s="213"/>
      <c r="F3041" s="214"/>
      <c r="G3041" s="214"/>
      <c r="H3041" s="214"/>
      <c r="I3041" s="214"/>
      <c r="J3041" s="215"/>
      <c r="K3041" s="214"/>
      <c r="L3041" s="215"/>
      <c r="M3041" s="216"/>
      <c r="N3041" s="217"/>
      <c r="V3041" s="189"/>
      <c r="W3041" s="195"/>
      <c r="X3041" s="195"/>
      <c r="AC3041" s="195"/>
      <c r="AF3041" s="207"/>
    </row>
    <row r="3042" spans="1:32" s="160" customFormat="1" ht="12" x14ac:dyDescent="0.2">
      <c r="A3042" s="196"/>
      <c r="B3042" s="197"/>
      <c r="C3042" s="1037" t="s">
        <v>3852</v>
      </c>
      <c r="D3042" s="1037"/>
      <c r="E3042" s="1037"/>
      <c r="F3042" s="1037"/>
      <c r="G3042" s="1037"/>
      <c r="H3042" s="1037"/>
      <c r="I3042" s="1037"/>
      <c r="J3042" s="1037"/>
      <c r="K3042" s="1037"/>
      <c r="L3042" s="1037"/>
      <c r="M3042" s="1037"/>
      <c r="N3042" s="1046"/>
      <c r="V3042" s="189"/>
      <c r="W3042" s="195"/>
      <c r="X3042" s="195"/>
      <c r="AC3042" s="195"/>
      <c r="AD3042" s="163" t="s">
        <v>3852</v>
      </c>
      <c r="AF3042" s="207"/>
    </row>
    <row r="3043" spans="1:32" s="160" customFormat="1" ht="22.5" x14ac:dyDescent="0.2">
      <c r="A3043" s="198"/>
      <c r="B3043" s="199" t="s">
        <v>1365</v>
      </c>
      <c r="C3043" s="1037" t="s">
        <v>1366</v>
      </c>
      <c r="D3043" s="1037"/>
      <c r="E3043" s="1037"/>
      <c r="F3043" s="1037"/>
      <c r="G3043" s="1037"/>
      <c r="H3043" s="1037"/>
      <c r="I3043" s="1037"/>
      <c r="J3043" s="1037"/>
      <c r="K3043" s="1037"/>
      <c r="L3043" s="1037"/>
      <c r="M3043" s="1037"/>
      <c r="N3043" s="1046"/>
      <c r="V3043" s="189"/>
      <c r="W3043" s="195"/>
      <c r="X3043" s="195"/>
      <c r="Y3043" s="163" t="s">
        <v>1366</v>
      </c>
      <c r="AC3043" s="195"/>
      <c r="AF3043" s="207"/>
    </row>
    <row r="3044" spans="1:32" s="160" customFormat="1" ht="33.75" x14ac:dyDescent="0.2">
      <c r="A3044" s="190" t="s">
        <v>3853</v>
      </c>
      <c r="B3044" s="191" t="s">
        <v>3854</v>
      </c>
      <c r="C3044" s="1039" t="s">
        <v>3855</v>
      </c>
      <c r="D3044" s="1039"/>
      <c r="E3044" s="1039"/>
      <c r="F3044" s="192" t="s">
        <v>1017</v>
      </c>
      <c r="G3044" s="192"/>
      <c r="H3044" s="192"/>
      <c r="I3044" s="192" t="s">
        <v>434</v>
      </c>
      <c r="J3044" s="193">
        <v>7600</v>
      </c>
      <c r="K3044" s="192" t="s">
        <v>566</v>
      </c>
      <c r="L3044" s="193">
        <v>1652.88</v>
      </c>
      <c r="M3044" s="192" t="s">
        <v>567</v>
      </c>
      <c r="N3044" s="194">
        <v>15504</v>
      </c>
      <c r="V3044" s="189"/>
      <c r="W3044" s="195"/>
      <c r="X3044" s="195" t="s">
        <v>3855</v>
      </c>
      <c r="AC3044" s="195"/>
      <c r="AF3044" s="207"/>
    </row>
    <row r="3045" spans="1:32" s="160" customFormat="1" ht="12" x14ac:dyDescent="0.2">
      <c r="A3045" s="211"/>
      <c r="B3045" s="212"/>
      <c r="C3045" s="168" t="s">
        <v>462</v>
      </c>
      <c r="D3045" s="213"/>
      <c r="E3045" s="213"/>
      <c r="F3045" s="214"/>
      <c r="G3045" s="214"/>
      <c r="H3045" s="214"/>
      <c r="I3045" s="214"/>
      <c r="J3045" s="215"/>
      <c r="K3045" s="214"/>
      <c r="L3045" s="215"/>
      <c r="M3045" s="216"/>
      <c r="N3045" s="217"/>
      <c r="V3045" s="189"/>
      <c r="W3045" s="195"/>
      <c r="X3045" s="195"/>
      <c r="AC3045" s="195"/>
      <c r="AF3045" s="207"/>
    </row>
    <row r="3046" spans="1:32" s="160" customFormat="1" ht="12" x14ac:dyDescent="0.2">
      <c r="A3046" s="196"/>
      <c r="B3046" s="197"/>
      <c r="C3046" s="1037" t="s">
        <v>3856</v>
      </c>
      <c r="D3046" s="1037"/>
      <c r="E3046" s="1037"/>
      <c r="F3046" s="1037"/>
      <c r="G3046" s="1037"/>
      <c r="H3046" s="1037"/>
      <c r="I3046" s="1037"/>
      <c r="J3046" s="1037"/>
      <c r="K3046" s="1037"/>
      <c r="L3046" s="1037"/>
      <c r="M3046" s="1037"/>
      <c r="N3046" s="1046"/>
      <c r="V3046" s="189"/>
      <c r="W3046" s="195"/>
      <c r="X3046" s="195"/>
      <c r="AC3046" s="195"/>
      <c r="AD3046" s="163" t="s">
        <v>3856</v>
      </c>
      <c r="AF3046" s="207"/>
    </row>
    <row r="3047" spans="1:32" s="160" customFormat="1" ht="22.5" x14ac:dyDescent="0.2">
      <c r="A3047" s="198"/>
      <c r="B3047" s="199" t="s">
        <v>568</v>
      </c>
      <c r="C3047" s="1037" t="s">
        <v>569</v>
      </c>
      <c r="D3047" s="1037"/>
      <c r="E3047" s="1037"/>
      <c r="F3047" s="1037"/>
      <c r="G3047" s="1037"/>
      <c r="H3047" s="1037"/>
      <c r="I3047" s="1037"/>
      <c r="J3047" s="1037"/>
      <c r="K3047" s="1037"/>
      <c r="L3047" s="1037"/>
      <c r="M3047" s="1037"/>
      <c r="N3047" s="1046"/>
      <c r="V3047" s="189"/>
      <c r="W3047" s="195"/>
      <c r="X3047" s="195"/>
      <c r="Y3047" s="163" t="s">
        <v>569</v>
      </c>
      <c r="AC3047" s="195"/>
      <c r="AF3047" s="207"/>
    </row>
    <row r="3048" spans="1:32" s="160" customFormat="1" ht="45" x14ac:dyDescent="0.2">
      <c r="A3048" s="190" t="s">
        <v>3857</v>
      </c>
      <c r="B3048" s="191" t="s">
        <v>3858</v>
      </c>
      <c r="C3048" s="1039" t="s">
        <v>3859</v>
      </c>
      <c r="D3048" s="1039"/>
      <c r="E3048" s="1039"/>
      <c r="F3048" s="192" t="s">
        <v>532</v>
      </c>
      <c r="G3048" s="192"/>
      <c r="H3048" s="192"/>
      <c r="I3048" s="192" t="s">
        <v>3860</v>
      </c>
      <c r="J3048" s="193"/>
      <c r="K3048" s="192"/>
      <c r="L3048" s="193"/>
      <c r="M3048" s="192"/>
      <c r="N3048" s="194"/>
      <c r="V3048" s="189"/>
      <c r="W3048" s="195"/>
      <c r="X3048" s="195" t="s">
        <v>3859</v>
      </c>
      <c r="AC3048" s="195"/>
      <c r="AF3048" s="207"/>
    </row>
    <row r="3049" spans="1:32" s="160" customFormat="1" ht="12" x14ac:dyDescent="0.2">
      <c r="A3049" s="196"/>
      <c r="B3049" s="197"/>
      <c r="C3049" s="1037" t="s">
        <v>3861</v>
      </c>
      <c r="D3049" s="1037"/>
      <c r="E3049" s="1037"/>
      <c r="F3049" s="1037"/>
      <c r="G3049" s="1037"/>
      <c r="H3049" s="1037"/>
      <c r="I3049" s="1037"/>
      <c r="J3049" s="1037"/>
      <c r="K3049" s="1037"/>
      <c r="L3049" s="1037"/>
      <c r="M3049" s="1037"/>
      <c r="N3049" s="1046"/>
      <c r="V3049" s="189"/>
      <c r="W3049" s="195"/>
      <c r="X3049" s="195"/>
      <c r="AC3049" s="195"/>
      <c r="AE3049" s="163" t="s">
        <v>3861</v>
      </c>
      <c r="AF3049" s="207"/>
    </row>
    <row r="3050" spans="1:32" s="160" customFormat="1" ht="33.75" x14ac:dyDescent="0.2">
      <c r="A3050" s="198"/>
      <c r="B3050" s="199" t="s">
        <v>430</v>
      </c>
      <c r="C3050" s="1037" t="s">
        <v>431</v>
      </c>
      <c r="D3050" s="1037"/>
      <c r="E3050" s="1037"/>
      <c r="F3050" s="1037"/>
      <c r="G3050" s="1037"/>
      <c r="H3050" s="1037"/>
      <c r="I3050" s="1037"/>
      <c r="J3050" s="1037"/>
      <c r="K3050" s="1037"/>
      <c r="L3050" s="1037"/>
      <c r="M3050" s="1037"/>
      <c r="N3050" s="1046"/>
      <c r="V3050" s="189"/>
      <c r="W3050" s="195"/>
      <c r="X3050" s="195"/>
      <c r="Y3050" s="163" t="s">
        <v>431</v>
      </c>
      <c r="AC3050" s="195"/>
      <c r="AF3050" s="207"/>
    </row>
    <row r="3051" spans="1:32" s="160" customFormat="1" ht="12" x14ac:dyDescent="0.2">
      <c r="A3051" s="198"/>
      <c r="B3051" s="199" t="s">
        <v>3134</v>
      </c>
      <c r="C3051" s="1037" t="s">
        <v>3135</v>
      </c>
      <c r="D3051" s="1037"/>
      <c r="E3051" s="1037"/>
      <c r="F3051" s="1037"/>
      <c r="G3051" s="1037"/>
      <c r="H3051" s="1037"/>
      <c r="I3051" s="1037"/>
      <c r="J3051" s="1037"/>
      <c r="K3051" s="1037"/>
      <c r="L3051" s="1037"/>
      <c r="M3051" s="1037"/>
      <c r="N3051" s="1046"/>
      <c r="V3051" s="189"/>
      <c r="W3051" s="195"/>
      <c r="X3051" s="195"/>
      <c r="Y3051" s="163" t="s">
        <v>3135</v>
      </c>
      <c r="AC3051" s="195"/>
      <c r="AF3051" s="207"/>
    </row>
    <row r="3052" spans="1:32" s="160" customFormat="1" ht="12" x14ac:dyDescent="0.2">
      <c r="A3052" s="200"/>
      <c r="B3052" s="199" t="s">
        <v>423</v>
      </c>
      <c r="C3052" s="1037" t="s">
        <v>432</v>
      </c>
      <c r="D3052" s="1037"/>
      <c r="E3052" s="1037"/>
      <c r="F3052" s="201"/>
      <c r="G3052" s="201"/>
      <c r="H3052" s="201"/>
      <c r="I3052" s="201"/>
      <c r="J3052" s="202">
        <v>596.94000000000005</v>
      </c>
      <c r="K3052" s="201" t="s">
        <v>3136</v>
      </c>
      <c r="L3052" s="202">
        <v>28.21</v>
      </c>
      <c r="M3052" s="201"/>
      <c r="N3052" s="203"/>
      <c r="V3052" s="189"/>
      <c r="W3052" s="195"/>
      <c r="X3052" s="195"/>
      <c r="Z3052" s="163" t="s">
        <v>432</v>
      </c>
      <c r="AC3052" s="195"/>
      <c r="AF3052" s="207"/>
    </row>
    <row r="3053" spans="1:32" s="160" customFormat="1" ht="12" x14ac:dyDescent="0.2">
      <c r="A3053" s="200"/>
      <c r="B3053" s="199" t="s">
        <v>434</v>
      </c>
      <c r="C3053" s="1037" t="s">
        <v>435</v>
      </c>
      <c r="D3053" s="1037"/>
      <c r="E3053" s="1037"/>
      <c r="F3053" s="201"/>
      <c r="G3053" s="201"/>
      <c r="H3053" s="201"/>
      <c r="I3053" s="201"/>
      <c r="J3053" s="202">
        <v>96.35</v>
      </c>
      <c r="K3053" s="201" t="s">
        <v>3136</v>
      </c>
      <c r="L3053" s="202">
        <v>4.55</v>
      </c>
      <c r="M3053" s="201"/>
      <c r="N3053" s="203"/>
      <c r="V3053" s="189"/>
      <c r="W3053" s="195"/>
      <c r="X3053" s="195"/>
      <c r="Z3053" s="163" t="s">
        <v>435</v>
      </c>
      <c r="AC3053" s="195"/>
      <c r="AF3053" s="207"/>
    </row>
    <row r="3054" spans="1:32" s="160" customFormat="1" ht="12" x14ac:dyDescent="0.2">
      <c r="A3054" s="200"/>
      <c r="B3054" s="199" t="s">
        <v>437</v>
      </c>
      <c r="C3054" s="1037" t="s">
        <v>438</v>
      </c>
      <c r="D3054" s="1037"/>
      <c r="E3054" s="1037"/>
      <c r="F3054" s="201"/>
      <c r="G3054" s="201"/>
      <c r="H3054" s="201"/>
      <c r="I3054" s="201"/>
      <c r="J3054" s="202">
        <v>7.92</v>
      </c>
      <c r="K3054" s="201" t="s">
        <v>3136</v>
      </c>
      <c r="L3054" s="202">
        <v>0.37</v>
      </c>
      <c r="M3054" s="201"/>
      <c r="N3054" s="203"/>
      <c r="V3054" s="189"/>
      <c r="W3054" s="195"/>
      <c r="X3054" s="195"/>
      <c r="Z3054" s="163" t="s">
        <v>438</v>
      </c>
      <c r="AC3054" s="195"/>
      <c r="AF3054" s="207"/>
    </row>
    <row r="3055" spans="1:32" s="160" customFormat="1" ht="12" x14ac:dyDescent="0.2">
      <c r="A3055" s="200"/>
      <c r="B3055" s="199" t="s">
        <v>439</v>
      </c>
      <c r="C3055" s="1037" t="s">
        <v>440</v>
      </c>
      <c r="D3055" s="1037"/>
      <c r="E3055" s="1037"/>
      <c r="F3055" s="201"/>
      <c r="G3055" s="201"/>
      <c r="H3055" s="201"/>
      <c r="I3055" s="201"/>
      <c r="J3055" s="202">
        <v>378.68</v>
      </c>
      <c r="K3055" s="201"/>
      <c r="L3055" s="202">
        <v>13.63</v>
      </c>
      <c r="M3055" s="201"/>
      <c r="N3055" s="203"/>
      <c r="V3055" s="189"/>
      <c r="W3055" s="195"/>
      <c r="X3055" s="195"/>
      <c r="Z3055" s="163" t="s">
        <v>440</v>
      </c>
      <c r="AC3055" s="195"/>
      <c r="AF3055" s="207"/>
    </row>
    <row r="3056" spans="1:32" s="160" customFormat="1" ht="12" x14ac:dyDescent="0.2">
      <c r="A3056" s="196"/>
      <c r="B3056" s="204" t="s">
        <v>1973</v>
      </c>
      <c r="C3056" s="1048" t="s">
        <v>3157</v>
      </c>
      <c r="D3056" s="1048"/>
      <c r="E3056" s="1048"/>
      <c r="F3056" s="205" t="s">
        <v>347</v>
      </c>
      <c r="G3056" s="205" t="s">
        <v>489</v>
      </c>
      <c r="H3056" s="205"/>
      <c r="I3056" s="205" t="s">
        <v>489</v>
      </c>
      <c r="J3056" s="199"/>
      <c r="K3056" s="201"/>
      <c r="L3056" s="202"/>
      <c r="M3056" s="201"/>
      <c r="N3056" s="206"/>
      <c r="V3056" s="189"/>
      <c r="W3056" s="195"/>
      <c r="X3056" s="195"/>
      <c r="AC3056" s="195"/>
      <c r="AF3056" s="207" t="s">
        <v>3157</v>
      </c>
    </row>
    <row r="3057" spans="1:32" s="160" customFormat="1" ht="12" x14ac:dyDescent="0.2">
      <c r="A3057" s="196"/>
      <c r="B3057" s="204" t="s">
        <v>3158</v>
      </c>
      <c r="C3057" s="1048" t="s">
        <v>3159</v>
      </c>
      <c r="D3057" s="1048"/>
      <c r="E3057" s="1048"/>
      <c r="F3057" s="205" t="s">
        <v>347</v>
      </c>
      <c r="G3057" s="205" t="s">
        <v>1004</v>
      </c>
      <c r="H3057" s="205"/>
      <c r="I3057" s="205" t="s">
        <v>1483</v>
      </c>
      <c r="J3057" s="199"/>
      <c r="K3057" s="201"/>
      <c r="L3057" s="202"/>
      <c r="M3057" s="201"/>
      <c r="N3057" s="206"/>
      <c r="V3057" s="189"/>
      <c r="W3057" s="195"/>
      <c r="X3057" s="195"/>
      <c r="AC3057" s="195"/>
      <c r="AF3057" s="207" t="s">
        <v>3159</v>
      </c>
    </row>
    <row r="3058" spans="1:32" s="160" customFormat="1" ht="12" x14ac:dyDescent="0.2">
      <c r="A3058" s="196"/>
      <c r="B3058" s="204" t="s">
        <v>3161</v>
      </c>
      <c r="C3058" s="1048" t="s">
        <v>3162</v>
      </c>
      <c r="D3058" s="1048"/>
      <c r="E3058" s="1048"/>
      <c r="F3058" s="205" t="s">
        <v>1017</v>
      </c>
      <c r="G3058" s="205" t="s">
        <v>489</v>
      </c>
      <c r="H3058" s="205"/>
      <c r="I3058" s="205" t="s">
        <v>489</v>
      </c>
      <c r="J3058" s="199"/>
      <c r="K3058" s="201"/>
      <c r="L3058" s="202"/>
      <c r="M3058" s="201"/>
      <c r="N3058" s="206"/>
      <c r="V3058" s="189"/>
      <c r="W3058" s="195"/>
      <c r="X3058" s="195"/>
      <c r="AC3058" s="195"/>
      <c r="AF3058" s="207" t="s">
        <v>3162</v>
      </c>
    </row>
    <row r="3059" spans="1:32" s="160" customFormat="1" ht="12" x14ac:dyDescent="0.2">
      <c r="A3059" s="196"/>
      <c r="B3059" s="204" t="s">
        <v>3161</v>
      </c>
      <c r="C3059" s="1048" t="s">
        <v>2532</v>
      </c>
      <c r="D3059" s="1048"/>
      <c r="E3059" s="1048"/>
      <c r="F3059" s="205" t="s">
        <v>488</v>
      </c>
      <c r="G3059" s="205" t="s">
        <v>489</v>
      </c>
      <c r="H3059" s="205"/>
      <c r="I3059" s="205" t="s">
        <v>489</v>
      </c>
      <c r="J3059" s="199"/>
      <c r="K3059" s="201"/>
      <c r="L3059" s="202"/>
      <c r="M3059" s="201"/>
      <c r="N3059" s="206"/>
      <c r="V3059" s="189"/>
      <c r="W3059" s="195"/>
      <c r="X3059" s="195"/>
      <c r="AC3059" s="195"/>
      <c r="AF3059" s="207" t="s">
        <v>2532</v>
      </c>
    </row>
    <row r="3060" spans="1:32" s="160" customFormat="1" ht="12" x14ac:dyDescent="0.2">
      <c r="A3060" s="196"/>
      <c r="B3060" s="204" t="s">
        <v>3163</v>
      </c>
      <c r="C3060" s="1048" t="s">
        <v>3164</v>
      </c>
      <c r="D3060" s="1048"/>
      <c r="E3060" s="1048"/>
      <c r="F3060" s="205" t="s">
        <v>1017</v>
      </c>
      <c r="G3060" s="205" t="s">
        <v>489</v>
      </c>
      <c r="H3060" s="205"/>
      <c r="I3060" s="205" t="s">
        <v>489</v>
      </c>
      <c r="J3060" s="199"/>
      <c r="K3060" s="201"/>
      <c r="L3060" s="202"/>
      <c r="M3060" s="201"/>
      <c r="N3060" s="206"/>
      <c r="V3060" s="189"/>
      <c r="W3060" s="195"/>
      <c r="X3060" s="195"/>
      <c r="AC3060" s="195"/>
      <c r="AF3060" s="207" t="s">
        <v>3164</v>
      </c>
    </row>
    <row r="3061" spans="1:32" s="160" customFormat="1" ht="12" x14ac:dyDescent="0.2">
      <c r="A3061" s="200"/>
      <c r="B3061" s="199"/>
      <c r="C3061" s="1037" t="s">
        <v>443</v>
      </c>
      <c r="D3061" s="1037"/>
      <c r="E3061" s="1037"/>
      <c r="F3061" s="201" t="s">
        <v>444</v>
      </c>
      <c r="G3061" s="201" t="s">
        <v>3862</v>
      </c>
      <c r="H3061" s="201" t="s">
        <v>3136</v>
      </c>
      <c r="I3061" s="201" t="s">
        <v>3863</v>
      </c>
      <c r="J3061" s="202"/>
      <c r="K3061" s="201"/>
      <c r="L3061" s="202"/>
      <c r="M3061" s="201"/>
      <c r="N3061" s="203"/>
      <c r="V3061" s="189"/>
      <c r="W3061" s="195"/>
      <c r="X3061" s="195"/>
      <c r="AA3061" s="163" t="s">
        <v>443</v>
      </c>
      <c r="AC3061" s="195"/>
      <c r="AF3061" s="207"/>
    </row>
    <row r="3062" spans="1:32" s="160" customFormat="1" ht="12" x14ac:dyDescent="0.2">
      <c r="A3062" s="200"/>
      <c r="B3062" s="199"/>
      <c r="C3062" s="1037" t="s">
        <v>447</v>
      </c>
      <c r="D3062" s="1037"/>
      <c r="E3062" s="1037"/>
      <c r="F3062" s="201" t="s">
        <v>444</v>
      </c>
      <c r="G3062" s="201" t="s">
        <v>2477</v>
      </c>
      <c r="H3062" s="201" t="s">
        <v>3136</v>
      </c>
      <c r="I3062" s="201" t="s">
        <v>3864</v>
      </c>
      <c r="J3062" s="202"/>
      <c r="K3062" s="201"/>
      <c r="L3062" s="202"/>
      <c r="M3062" s="201"/>
      <c r="N3062" s="203"/>
      <c r="V3062" s="189"/>
      <c r="W3062" s="195"/>
      <c r="X3062" s="195"/>
      <c r="AA3062" s="163" t="s">
        <v>447</v>
      </c>
      <c r="AC3062" s="195"/>
      <c r="AF3062" s="207"/>
    </row>
    <row r="3063" spans="1:32" s="160" customFormat="1" ht="12" x14ac:dyDescent="0.2">
      <c r="A3063" s="200"/>
      <c r="B3063" s="199"/>
      <c r="C3063" s="1047" t="s">
        <v>450</v>
      </c>
      <c r="D3063" s="1047"/>
      <c r="E3063" s="1047"/>
      <c r="F3063" s="208"/>
      <c r="G3063" s="208"/>
      <c r="H3063" s="208"/>
      <c r="I3063" s="208"/>
      <c r="J3063" s="209">
        <v>1071.97</v>
      </c>
      <c r="K3063" s="208"/>
      <c r="L3063" s="209">
        <v>46.39</v>
      </c>
      <c r="M3063" s="208"/>
      <c r="N3063" s="210"/>
      <c r="V3063" s="189"/>
      <c r="W3063" s="195"/>
      <c r="X3063" s="195"/>
      <c r="AB3063" s="163" t="s">
        <v>450</v>
      </c>
      <c r="AC3063" s="195"/>
      <c r="AF3063" s="207"/>
    </row>
    <row r="3064" spans="1:32" s="160" customFormat="1" ht="12" x14ac:dyDescent="0.2">
      <c r="A3064" s="200"/>
      <c r="B3064" s="199"/>
      <c r="C3064" s="1037" t="s">
        <v>451</v>
      </c>
      <c r="D3064" s="1037"/>
      <c r="E3064" s="1037"/>
      <c r="F3064" s="201"/>
      <c r="G3064" s="201"/>
      <c r="H3064" s="201"/>
      <c r="I3064" s="201"/>
      <c r="J3064" s="202"/>
      <c r="K3064" s="201"/>
      <c r="L3064" s="202">
        <v>28.58</v>
      </c>
      <c r="M3064" s="201"/>
      <c r="N3064" s="203"/>
      <c r="V3064" s="189"/>
      <c r="W3064" s="195"/>
      <c r="X3064" s="195"/>
      <c r="AA3064" s="163" t="s">
        <v>451</v>
      </c>
      <c r="AC3064" s="195"/>
      <c r="AF3064" s="207"/>
    </row>
    <row r="3065" spans="1:32" s="160" customFormat="1" ht="45" x14ac:dyDescent="0.2">
      <c r="A3065" s="200"/>
      <c r="B3065" s="199" t="s">
        <v>2540</v>
      </c>
      <c r="C3065" s="1037" t="s">
        <v>2541</v>
      </c>
      <c r="D3065" s="1037"/>
      <c r="E3065" s="1037"/>
      <c r="F3065" s="201" t="s">
        <v>454</v>
      </c>
      <c r="G3065" s="201" t="s">
        <v>1241</v>
      </c>
      <c r="H3065" s="201"/>
      <c r="I3065" s="201" t="s">
        <v>1241</v>
      </c>
      <c r="J3065" s="202"/>
      <c r="K3065" s="201"/>
      <c r="L3065" s="202">
        <v>34.58</v>
      </c>
      <c r="M3065" s="201"/>
      <c r="N3065" s="203"/>
      <c r="V3065" s="189"/>
      <c r="W3065" s="195"/>
      <c r="X3065" s="195"/>
      <c r="AA3065" s="163" t="s">
        <v>2541</v>
      </c>
      <c r="AC3065" s="195"/>
      <c r="AF3065" s="207"/>
    </row>
    <row r="3066" spans="1:32" s="160" customFormat="1" ht="45" x14ac:dyDescent="0.2">
      <c r="A3066" s="200"/>
      <c r="B3066" s="199" t="s">
        <v>2542</v>
      </c>
      <c r="C3066" s="1037" t="s">
        <v>2543</v>
      </c>
      <c r="D3066" s="1037"/>
      <c r="E3066" s="1037"/>
      <c r="F3066" s="201" t="s">
        <v>454</v>
      </c>
      <c r="G3066" s="201" t="s">
        <v>974</v>
      </c>
      <c r="H3066" s="201"/>
      <c r="I3066" s="201" t="s">
        <v>974</v>
      </c>
      <c r="J3066" s="202"/>
      <c r="K3066" s="201"/>
      <c r="L3066" s="202">
        <v>20.58</v>
      </c>
      <c r="M3066" s="201"/>
      <c r="N3066" s="203"/>
      <c r="V3066" s="189"/>
      <c r="W3066" s="195"/>
      <c r="X3066" s="195"/>
      <c r="AA3066" s="163" t="s">
        <v>2543</v>
      </c>
      <c r="AC3066" s="195"/>
      <c r="AF3066" s="207"/>
    </row>
    <row r="3067" spans="1:32" s="160" customFormat="1" ht="12" x14ac:dyDescent="0.2">
      <c r="A3067" s="211"/>
      <c r="B3067" s="212"/>
      <c r="C3067" s="1039" t="s">
        <v>459</v>
      </c>
      <c r="D3067" s="1039"/>
      <c r="E3067" s="1039"/>
      <c r="F3067" s="192"/>
      <c r="G3067" s="192"/>
      <c r="H3067" s="192"/>
      <c r="I3067" s="192"/>
      <c r="J3067" s="193"/>
      <c r="K3067" s="192"/>
      <c r="L3067" s="193">
        <v>101.55</v>
      </c>
      <c r="M3067" s="208"/>
      <c r="N3067" s="194"/>
      <c r="V3067" s="189"/>
      <c r="W3067" s="195"/>
      <c r="X3067" s="195"/>
      <c r="AC3067" s="195" t="s">
        <v>459</v>
      </c>
      <c r="AF3067" s="207"/>
    </row>
    <row r="3068" spans="1:32" s="160" customFormat="1" ht="33.75" x14ac:dyDescent="0.2">
      <c r="A3068" s="190" t="s">
        <v>3865</v>
      </c>
      <c r="B3068" s="191" t="s">
        <v>3866</v>
      </c>
      <c r="C3068" s="1039" t="s">
        <v>3867</v>
      </c>
      <c r="D3068" s="1039"/>
      <c r="E3068" s="1039"/>
      <c r="F3068" s="192" t="s">
        <v>347</v>
      </c>
      <c r="G3068" s="192"/>
      <c r="H3068" s="192"/>
      <c r="I3068" s="192" t="s">
        <v>1483</v>
      </c>
      <c r="J3068" s="193">
        <v>170.04</v>
      </c>
      <c r="K3068" s="192"/>
      <c r="L3068" s="193">
        <v>612.14</v>
      </c>
      <c r="M3068" s="192"/>
      <c r="N3068" s="194"/>
      <c r="V3068" s="189"/>
      <c r="W3068" s="195"/>
      <c r="X3068" s="195" t="s">
        <v>3867</v>
      </c>
      <c r="AC3068" s="195"/>
      <c r="AF3068" s="207"/>
    </row>
    <row r="3069" spans="1:32" s="160" customFormat="1" ht="12" x14ac:dyDescent="0.2">
      <c r="A3069" s="211"/>
      <c r="B3069" s="212"/>
      <c r="C3069" s="168" t="s">
        <v>462</v>
      </c>
      <c r="D3069" s="213"/>
      <c r="E3069" s="213"/>
      <c r="F3069" s="214"/>
      <c r="G3069" s="214"/>
      <c r="H3069" s="214"/>
      <c r="I3069" s="214"/>
      <c r="J3069" s="215"/>
      <c r="K3069" s="214"/>
      <c r="L3069" s="215"/>
      <c r="M3069" s="216"/>
      <c r="N3069" s="217"/>
      <c r="V3069" s="189"/>
      <c r="W3069" s="195"/>
      <c r="X3069" s="195"/>
      <c r="AC3069" s="195"/>
      <c r="AF3069" s="207"/>
    </row>
    <row r="3070" spans="1:32" s="160" customFormat="1" ht="12" x14ac:dyDescent="0.2">
      <c r="A3070" s="1040" t="s">
        <v>3868</v>
      </c>
      <c r="B3070" s="1041"/>
      <c r="C3070" s="1041"/>
      <c r="D3070" s="1041"/>
      <c r="E3070" s="1041"/>
      <c r="F3070" s="1041"/>
      <c r="G3070" s="1041"/>
      <c r="H3070" s="1041"/>
      <c r="I3070" s="1041"/>
      <c r="J3070" s="1041"/>
      <c r="K3070" s="1041"/>
      <c r="L3070" s="1041"/>
      <c r="M3070" s="1041"/>
      <c r="N3070" s="1042"/>
      <c r="V3070" s="189"/>
      <c r="W3070" s="195" t="s">
        <v>3868</v>
      </c>
      <c r="X3070" s="195"/>
      <c r="AC3070" s="195"/>
      <c r="AF3070" s="207"/>
    </row>
    <row r="3071" spans="1:32" s="160" customFormat="1" ht="45" x14ac:dyDescent="0.2">
      <c r="A3071" s="190" t="s">
        <v>3869</v>
      </c>
      <c r="B3071" s="191" t="s">
        <v>3845</v>
      </c>
      <c r="C3071" s="1039" t="s">
        <v>3846</v>
      </c>
      <c r="D3071" s="1039"/>
      <c r="E3071" s="1039"/>
      <c r="F3071" s="192" t="s">
        <v>1017</v>
      </c>
      <c r="G3071" s="192"/>
      <c r="H3071" s="192"/>
      <c r="I3071" s="192" t="s">
        <v>434</v>
      </c>
      <c r="J3071" s="193"/>
      <c r="K3071" s="192"/>
      <c r="L3071" s="193"/>
      <c r="M3071" s="192"/>
      <c r="N3071" s="194"/>
      <c r="V3071" s="189"/>
      <c r="W3071" s="195"/>
      <c r="X3071" s="195" t="s">
        <v>3846</v>
      </c>
      <c r="AC3071" s="195"/>
      <c r="AF3071" s="207"/>
    </row>
    <row r="3072" spans="1:32" s="160" customFormat="1" ht="33.75" x14ac:dyDescent="0.2">
      <c r="A3072" s="198"/>
      <c r="B3072" s="199" t="s">
        <v>430</v>
      </c>
      <c r="C3072" s="1037" t="s">
        <v>431</v>
      </c>
      <c r="D3072" s="1037"/>
      <c r="E3072" s="1037"/>
      <c r="F3072" s="1037"/>
      <c r="G3072" s="1037"/>
      <c r="H3072" s="1037"/>
      <c r="I3072" s="1037"/>
      <c r="J3072" s="1037"/>
      <c r="K3072" s="1037"/>
      <c r="L3072" s="1037"/>
      <c r="M3072" s="1037"/>
      <c r="N3072" s="1046"/>
      <c r="V3072" s="189"/>
      <c r="W3072" s="195"/>
      <c r="X3072" s="195"/>
      <c r="Y3072" s="163" t="s">
        <v>431</v>
      </c>
      <c r="AC3072" s="195"/>
      <c r="AF3072" s="207"/>
    </row>
    <row r="3073" spans="1:32" s="160" customFormat="1" ht="12" x14ac:dyDescent="0.2">
      <c r="A3073" s="198"/>
      <c r="B3073" s="199" t="s">
        <v>3134</v>
      </c>
      <c r="C3073" s="1037" t="s">
        <v>3135</v>
      </c>
      <c r="D3073" s="1037"/>
      <c r="E3073" s="1037"/>
      <c r="F3073" s="1037"/>
      <c r="G3073" s="1037"/>
      <c r="H3073" s="1037"/>
      <c r="I3073" s="1037"/>
      <c r="J3073" s="1037"/>
      <c r="K3073" s="1037"/>
      <c r="L3073" s="1037"/>
      <c r="M3073" s="1037"/>
      <c r="N3073" s="1046"/>
      <c r="V3073" s="189"/>
      <c r="W3073" s="195"/>
      <c r="X3073" s="195"/>
      <c r="Y3073" s="163" t="s">
        <v>3135</v>
      </c>
      <c r="AC3073" s="195"/>
      <c r="AF3073" s="207"/>
    </row>
    <row r="3074" spans="1:32" s="160" customFormat="1" ht="12" x14ac:dyDescent="0.2">
      <c r="A3074" s="200"/>
      <c r="B3074" s="199" t="s">
        <v>423</v>
      </c>
      <c r="C3074" s="1037" t="s">
        <v>432</v>
      </c>
      <c r="D3074" s="1037"/>
      <c r="E3074" s="1037"/>
      <c r="F3074" s="201"/>
      <c r="G3074" s="201"/>
      <c r="H3074" s="201"/>
      <c r="I3074" s="201"/>
      <c r="J3074" s="202">
        <v>27.99</v>
      </c>
      <c r="K3074" s="201" t="s">
        <v>3136</v>
      </c>
      <c r="L3074" s="202">
        <v>73.47</v>
      </c>
      <c r="M3074" s="201"/>
      <c r="N3074" s="203"/>
      <c r="V3074" s="189"/>
      <c r="W3074" s="195"/>
      <c r="X3074" s="195"/>
      <c r="Z3074" s="163" t="s">
        <v>432</v>
      </c>
      <c r="AC3074" s="195"/>
      <c r="AF3074" s="207"/>
    </row>
    <row r="3075" spans="1:32" s="160" customFormat="1" ht="12" x14ac:dyDescent="0.2">
      <c r="A3075" s="200"/>
      <c r="B3075" s="199" t="s">
        <v>434</v>
      </c>
      <c r="C3075" s="1037" t="s">
        <v>435</v>
      </c>
      <c r="D3075" s="1037"/>
      <c r="E3075" s="1037"/>
      <c r="F3075" s="201"/>
      <c r="G3075" s="201"/>
      <c r="H3075" s="201"/>
      <c r="I3075" s="201"/>
      <c r="J3075" s="202">
        <v>6.71</v>
      </c>
      <c r="K3075" s="201" t="s">
        <v>3136</v>
      </c>
      <c r="L3075" s="202">
        <v>17.61</v>
      </c>
      <c r="M3075" s="201"/>
      <c r="N3075" s="203"/>
      <c r="V3075" s="189"/>
      <c r="W3075" s="195"/>
      <c r="X3075" s="195"/>
      <c r="Z3075" s="163" t="s">
        <v>435</v>
      </c>
      <c r="AC3075" s="195"/>
      <c r="AF3075" s="207"/>
    </row>
    <row r="3076" spans="1:32" s="160" customFormat="1" ht="12" x14ac:dyDescent="0.2">
      <c r="A3076" s="200"/>
      <c r="B3076" s="199" t="s">
        <v>437</v>
      </c>
      <c r="C3076" s="1037" t="s">
        <v>438</v>
      </c>
      <c r="D3076" s="1037"/>
      <c r="E3076" s="1037"/>
      <c r="F3076" s="201"/>
      <c r="G3076" s="201"/>
      <c r="H3076" s="201"/>
      <c r="I3076" s="201"/>
      <c r="J3076" s="202">
        <v>0.62</v>
      </c>
      <c r="K3076" s="201" t="s">
        <v>3136</v>
      </c>
      <c r="L3076" s="202">
        <v>1.63</v>
      </c>
      <c r="M3076" s="201"/>
      <c r="N3076" s="203"/>
      <c r="V3076" s="189"/>
      <c r="W3076" s="195"/>
      <c r="X3076" s="195"/>
      <c r="Z3076" s="163" t="s">
        <v>438</v>
      </c>
      <c r="AC3076" s="195"/>
      <c r="AF3076" s="207"/>
    </row>
    <row r="3077" spans="1:32" s="160" customFormat="1" ht="12" x14ac:dyDescent="0.2">
      <c r="A3077" s="200"/>
      <c r="B3077" s="199" t="s">
        <v>439</v>
      </c>
      <c r="C3077" s="1037" t="s">
        <v>440</v>
      </c>
      <c r="D3077" s="1037"/>
      <c r="E3077" s="1037"/>
      <c r="F3077" s="201"/>
      <c r="G3077" s="201"/>
      <c r="H3077" s="201"/>
      <c r="I3077" s="201"/>
      <c r="J3077" s="202">
        <v>43.06</v>
      </c>
      <c r="K3077" s="201"/>
      <c r="L3077" s="202">
        <v>86.12</v>
      </c>
      <c r="M3077" s="201"/>
      <c r="N3077" s="203"/>
      <c r="V3077" s="189"/>
      <c r="W3077" s="195"/>
      <c r="X3077" s="195"/>
      <c r="Z3077" s="163" t="s">
        <v>440</v>
      </c>
      <c r="AC3077" s="195"/>
      <c r="AF3077" s="207"/>
    </row>
    <row r="3078" spans="1:32" s="160" customFormat="1" ht="12" x14ac:dyDescent="0.2">
      <c r="A3078" s="196"/>
      <c r="B3078" s="204" t="s">
        <v>3293</v>
      </c>
      <c r="C3078" s="1048" t="s">
        <v>3294</v>
      </c>
      <c r="D3078" s="1048"/>
      <c r="E3078" s="1048"/>
      <c r="F3078" s="205" t="s">
        <v>1017</v>
      </c>
      <c r="G3078" s="205" t="s">
        <v>423</v>
      </c>
      <c r="H3078" s="205"/>
      <c r="I3078" s="205" t="s">
        <v>434</v>
      </c>
      <c r="J3078" s="199"/>
      <c r="K3078" s="201"/>
      <c r="L3078" s="202"/>
      <c r="M3078" s="201"/>
      <c r="N3078" s="206"/>
      <c r="V3078" s="189"/>
      <c r="W3078" s="195"/>
      <c r="X3078" s="195"/>
      <c r="AC3078" s="195"/>
      <c r="AF3078" s="207" t="s">
        <v>3294</v>
      </c>
    </row>
    <row r="3079" spans="1:32" s="160" customFormat="1" ht="12" x14ac:dyDescent="0.2">
      <c r="A3079" s="200"/>
      <c r="B3079" s="199"/>
      <c r="C3079" s="1037" t="s">
        <v>443</v>
      </c>
      <c r="D3079" s="1037"/>
      <c r="E3079" s="1037"/>
      <c r="F3079" s="201" t="s">
        <v>444</v>
      </c>
      <c r="G3079" s="201" t="s">
        <v>3847</v>
      </c>
      <c r="H3079" s="201" t="s">
        <v>3136</v>
      </c>
      <c r="I3079" s="201" t="s">
        <v>3848</v>
      </c>
      <c r="J3079" s="202"/>
      <c r="K3079" s="201"/>
      <c r="L3079" s="202"/>
      <c r="M3079" s="201"/>
      <c r="N3079" s="203"/>
      <c r="V3079" s="189"/>
      <c r="W3079" s="195"/>
      <c r="X3079" s="195"/>
      <c r="AA3079" s="163" t="s">
        <v>443</v>
      </c>
      <c r="AC3079" s="195"/>
      <c r="AF3079" s="207"/>
    </row>
    <row r="3080" spans="1:32" s="160" customFormat="1" ht="12" x14ac:dyDescent="0.2">
      <c r="A3080" s="200"/>
      <c r="B3080" s="199"/>
      <c r="C3080" s="1037" t="s">
        <v>447</v>
      </c>
      <c r="D3080" s="1037"/>
      <c r="E3080" s="1037"/>
      <c r="F3080" s="201" t="s">
        <v>444</v>
      </c>
      <c r="G3080" s="201" t="s">
        <v>2201</v>
      </c>
      <c r="H3080" s="201" t="s">
        <v>3136</v>
      </c>
      <c r="I3080" s="201" t="s">
        <v>3372</v>
      </c>
      <c r="J3080" s="202"/>
      <c r="K3080" s="201"/>
      <c r="L3080" s="202"/>
      <c r="M3080" s="201"/>
      <c r="N3080" s="203"/>
      <c r="V3080" s="189"/>
      <c r="W3080" s="195"/>
      <c r="X3080" s="195"/>
      <c r="AA3080" s="163" t="s">
        <v>447</v>
      </c>
      <c r="AC3080" s="195"/>
      <c r="AF3080" s="207"/>
    </row>
    <row r="3081" spans="1:32" s="160" customFormat="1" ht="12" x14ac:dyDescent="0.2">
      <c r="A3081" s="200"/>
      <c r="B3081" s="199"/>
      <c r="C3081" s="1047" t="s">
        <v>450</v>
      </c>
      <c r="D3081" s="1047"/>
      <c r="E3081" s="1047"/>
      <c r="F3081" s="208"/>
      <c r="G3081" s="208"/>
      <c r="H3081" s="208"/>
      <c r="I3081" s="208"/>
      <c r="J3081" s="209">
        <v>77.760000000000005</v>
      </c>
      <c r="K3081" s="208"/>
      <c r="L3081" s="209">
        <v>177.2</v>
      </c>
      <c r="M3081" s="208"/>
      <c r="N3081" s="210"/>
      <c r="V3081" s="189"/>
      <c r="W3081" s="195"/>
      <c r="X3081" s="195"/>
      <c r="AB3081" s="163" t="s">
        <v>450</v>
      </c>
      <c r="AC3081" s="195"/>
      <c r="AF3081" s="207"/>
    </row>
    <row r="3082" spans="1:32" s="160" customFormat="1" ht="12" x14ac:dyDescent="0.2">
      <c r="A3082" s="200"/>
      <c r="B3082" s="199"/>
      <c r="C3082" s="1037" t="s">
        <v>451</v>
      </c>
      <c r="D3082" s="1037"/>
      <c r="E3082" s="1037"/>
      <c r="F3082" s="201"/>
      <c r="G3082" s="201"/>
      <c r="H3082" s="201"/>
      <c r="I3082" s="201"/>
      <c r="J3082" s="202"/>
      <c r="K3082" s="201"/>
      <c r="L3082" s="202">
        <v>75.099999999999994</v>
      </c>
      <c r="M3082" s="201"/>
      <c r="N3082" s="203"/>
      <c r="V3082" s="189"/>
      <c r="W3082" s="195"/>
      <c r="X3082" s="195"/>
      <c r="AA3082" s="163" t="s">
        <v>451</v>
      </c>
      <c r="AC3082" s="195"/>
      <c r="AF3082" s="207"/>
    </row>
    <row r="3083" spans="1:32" s="160" customFormat="1" ht="45" x14ac:dyDescent="0.2">
      <c r="A3083" s="200"/>
      <c r="B3083" s="199" t="s">
        <v>2540</v>
      </c>
      <c r="C3083" s="1037" t="s">
        <v>2541</v>
      </c>
      <c r="D3083" s="1037"/>
      <c r="E3083" s="1037"/>
      <c r="F3083" s="201" t="s">
        <v>454</v>
      </c>
      <c r="G3083" s="201" t="s">
        <v>1241</v>
      </c>
      <c r="H3083" s="201"/>
      <c r="I3083" s="201" t="s">
        <v>1241</v>
      </c>
      <c r="J3083" s="202"/>
      <c r="K3083" s="201"/>
      <c r="L3083" s="202">
        <v>90.87</v>
      </c>
      <c r="M3083" s="201"/>
      <c r="N3083" s="203"/>
      <c r="V3083" s="189"/>
      <c r="W3083" s="195"/>
      <c r="X3083" s="195"/>
      <c r="AA3083" s="163" t="s">
        <v>2541</v>
      </c>
      <c r="AC3083" s="195"/>
      <c r="AF3083" s="207"/>
    </row>
    <row r="3084" spans="1:32" s="160" customFormat="1" ht="45" x14ac:dyDescent="0.2">
      <c r="A3084" s="200"/>
      <c r="B3084" s="199" t="s">
        <v>2542</v>
      </c>
      <c r="C3084" s="1037" t="s">
        <v>2543</v>
      </c>
      <c r="D3084" s="1037"/>
      <c r="E3084" s="1037"/>
      <c r="F3084" s="201" t="s">
        <v>454</v>
      </c>
      <c r="G3084" s="201" t="s">
        <v>974</v>
      </c>
      <c r="H3084" s="201"/>
      <c r="I3084" s="201" t="s">
        <v>974</v>
      </c>
      <c r="J3084" s="202"/>
      <c r="K3084" s="201"/>
      <c r="L3084" s="202">
        <v>54.07</v>
      </c>
      <c r="M3084" s="201"/>
      <c r="N3084" s="203"/>
      <c r="V3084" s="189"/>
      <c r="W3084" s="195"/>
      <c r="X3084" s="195"/>
      <c r="AA3084" s="163" t="s">
        <v>2543</v>
      </c>
      <c r="AC3084" s="195"/>
      <c r="AF3084" s="207"/>
    </row>
    <row r="3085" spans="1:32" s="160" customFormat="1" ht="12" x14ac:dyDescent="0.2">
      <c r="A3085" s="211"/>
      <c r="B3085" s="212"/>
      <c r="C3085" s="1039" t="s">
        <v>459</v>
      </c>
      <c r="D3085" s="1039"/>
      <c r="E3085" s="1039"/>
      <c r="F3085" s="192"/>
      <c r="G3085" s="192"/>
      <c r="H3085" s="192"/>
      <c r="I3085" s="192"/>
      <c r="J3085" s="193"/>
      <c r="K3085" s="192"/>
      <c r="L3085" s="193">
        <v>322.14</v>
      </c>
      <c r="M3085" s="208"/>
      <c r="N3085" s="194"/>
      <c r="V3085" s="189"/>
      <c r="W3085" s="195"/>
      <c r="X3085" s="195"/>
      <c r="AC3085" s="195" t="s">
        <v>459</v>
      </c>
      <c r="AF3085" s="207"/>
    </row>
    <row r="3086" spans="1:32" s="160" customFormat="1" ht="33.75" x14ac:dyDescent="0.2">
      <c r="A3086" s="190" t="s">
        <v>3870</v>
      </c>
      <c r="B3086" s="191" t="s">
        <v>3871</v>
      </c>
      <c r="C3086" s="1039" t="s">
        <v>3872</v>
      </c>
      <c r="D3086" s="1039"/>
      <c r="E3086" s="1039"/>
      <c r="F3086" s="192" t="s">
        <v>1017</v>
      </c>
      <c r="G3086" s="192"/>
      <c r="H3086" s="192"/>
      <c r="I3086" s="192" t="s">
        <v>434</v>
      </c>
      <c r="J3086" s="193">
        <v>21622.67</v>
      </c>
      <c r="K3086" s="192" t="s">
        <v>1361</v>
      </c>
      <c r="L3086" s="193">
        <v>8823.39</v>
      </c>
      <c r="M3086" s="192" t="s">
        <v>1362</v>
      </c>
      <c r="N3086" s="194">
        <v>43764</v>
      </c>
      <c r="V3086" s="189"/>
      <c r="W3086" s="195"/>
      <c r="X3086" s="195" t="s">
        <v>3872</v>
      </c>
      <c r="AC3086" s="195"/>
      <c r="AF3086" s="207"/>
    </row>
    <row r="3087" spans="1:32" s="160" customFormat="1" ht="12" x14ac:dyDescent="0.2">
      <c r="A3087" s="211"/>
      <c r="B3087" s="212"/>
      <c r="C3087" s="168" t="s">
        <v>3039</v>
      </c>
      <c r="D3087" s="213"/>
      <c r="E3087" s="213"/>
      <c r="F3087" s="214"/>
      <c r="G3087" s="214"/>
      <c r="H3087" s="214"/>
      <c r="I3087" s="214"/>
      <c r="J3087" s="215"/>
      <c r="K3087" s="214"/>
      <c r="L3087" s="215"/>
      <c r="M3087" s="216"/>
      <c r="N3087" s="217"/>
      <c r="V3087" s="189"/>
      <c r="W3087" s="195"/>
      <c r="X3087" s="195"/>
      <c r="AC3087" s="195"/>
      <c r="AF3087" s="207"/>
    </row>
    <row r="3088" spans="1:32" s="160" customFormat="1" ht="12" x14ac:dyDescent="0.2">
      <c r="A3088" s="196"/>
      <c r="B3088" s="197"/>
      <c r="C3088" s="1037" t="s">
        <v>3873</v>
      </c>
      <c r="D3088" s="1037"/>
      <c r="E3088" s="1037"/>
      <c r="F3088" s="1037"/>
      <c r="G3088" s="1037"/>
      <c r="H3088" s="1037"/>
      <c r="I3088" s="1037"/>
      <c r="J3088" s="1037"/>
      <c r="K3088" s="1037"/>
      <c r="L3088" s="1037"/>
      <c r="M3088" s="1037"/>
      <c r="N3088" s="1046"/>
      <c r="V3088" s="189"/>
      <c r="W3088" s="195"/>
      <c r="X3088" s="195"/>
      <c r="AC3088" s="195"/>
      <c r="AD3088" s="163" t="s">
        <v>3873</v>
      </c>
      <c r="AF3088" s="207"/>
    </row>
    <row r="3089" spans="1:32" s="160" customFormat="1" ht="22.5" x14ac:dyDescent="0.2">
      <c r="A3089" s="198"/>
      <c r="B3089" s="199" t="s">
        <v>1365</v>
      </c>
      <c r="C3089" s="1037" t="s">
        <v>1366</v>
      </c>
      <c r="D3089" s="1037"/>
      <c r="E3089" s="1037"/>
      <c r="F3089" s="1037"/>
      <c r="G3089" s="1037"/>
      <c r="H3089" s="1037"/>
      <c r="I3089" s="1037"/>
      <c r="J3089" s="1037"/>
      <c r="K3089" s="1037"/>
      <c r="L3089" s="1037"/>
      <c r="M3089" s="1037"/>
      <c r="N3089" s="1046"/>
      <c r="V3089" s="189"/>
      <c r="W3089" s="195"/>
      <c r="X3089" s="195"/>
      <c r="Y3089" s="163" t="s">
        <v>1366</v>
      </c>
      <c r="AC3089" s="195"/>
      <c r="AF3089" s="207"/>
    </row>
    <row r="3090" spans="1:32" s="160" customFormat="1" ht="33.75" x14ac:dyDescent="0.2">
      <c r="A3090" s="190" t="s">
        <v>3874</v>
      </c>
      <c r="B3090" s="191" t="s">
        <v>3854</v>
      </c>
      <c r="C3090" s="1039" t="s">
        <v>3855</v>
      </c>
      <c r="D3090" s="1039"/>
      <c r="E3090" s="1039"/>
      <c r="F3090" s="192" t="s">
        <v>1017</v>
      </c>
      <c r="G3090" s="192"/>
      <c r="H3090" s="192"/>
      <c r="I3090" s="192" t="s">
        <v>434</v>
      </c>
      <c r="J3090" s="193">
        <v>7600</v>
      </c>
      <c r="K3090" s="192" t="s">
        <v>566</v>
      </c>
      <c r="L3090" s="193">
        <v>1652.88</v>
      </c>
      <c r="M3090" s="192" t="s">
        <v>567</v>
      </c>
      <c r="N3090" s="194">
        <v>15504</v>
      </c>
      <c r="V3090" s="189"/>
      <c r="W3090" s="195"/>
      <c r="X3090" s="195" t="s">
        <v>3855</v>
      </c>
      <c r="AC3090" s="195"/>
      <c r="AF3090" s="207"/>
    </row>
    <row r="3091" spans="1:32" s="160" customFormat="1" ht="12" x14ac:dyDescent="0.2">
      <c r="A3091" s="211"/>
      <c r="B3091" s="212"/>
      <c r="C3091" s="168" t="s">
        <v>462</v>
      </c>
      <c r="D3091" s="213"/>
      <c r="E3091" s="213"/>
      <c r="F3091" s="214"/>
      <c r="G3091" s="214"/>
      <c r="H3091" s="214"/>
      <c r="I3091" s="214"/>
      <c r="J3091" s="215"/>
      <c r="K3091" s="214"/>
      <c r="L3091" s="215"/>
      <c r="M3091" s="216"/>
      <c r="N3091" s="217"/>
      <c r="V3091" s="189"/>
      <c r="W3091" s="195"/>
      <c r="X3091" s="195"/>
      <c r="AC3091" s="195"/>
      <c r="AF3091" s="207"/>
    </row>
    <row r="3092" spans="1:32" s="160" customFormat="1" ht="12" x14ac:dyDescent="0.2">
      <c r="A3092" s="196"/>
      <c r="B3092" s="197"/>
      <c r="C3092" s="1037" t="s">
        <v>3856</v>
      </c>
      <c r="D3092" s="1037"/>
      <c r="E3092" s="1037"/>
      <c r="F3092" s="1037"/>
      <c r="G3092" s="1037"/>
      <c r="H3092" s="1037"/>
      <c r="I3092" s="1037"/>
      <c r="J3092" s="1037"/>
      <c r="K3092" s="1037"/>
      <c r="L3092" s="1037"/>
      <c r="M3092" s="1037"/>
      <c r="N3092" s="1046"/>
      <c r="V3092" s="189"/>
      <c r="W3092" s="195"/>
      <c r="X3092" s="195"/>
      <c r="AC3092" s="195"/>
      <c r="AD3092" s="163" t="s">
        <v>3856</v>
      </c>
      <c r="AF3092" s="207"/>
    </row>
    <row r="3093" spans="1:32" s="160" customFormat="1" ht="22.5" x14ac:dyDescent="0.2">
      <c r="A3093" s="198"/>
      <c r="B3093" s="199" t="s">
        <v>568</v>
      </c>
      <c r="C3093" s="1037" t="s">
        <v>569</v>
      </c>
      <c r="D3093" s="1037"/>
      <c r="E3093" s="1037"/>
      <c r="F3093" s="1037"/>
      <c r="G3093" s="1037"/>
      <c r="H3093" s="1037"/>
      <c r="I3093" s="1037"/>
      <c r="J3093" s="1037"/>
      <c r="K3093" s="1037"/>
      <c r="L3093" s="1037"/>
      <c r="M3093" s="1037"/>
      <c r="N3093" s="1046"/>
      <c r="V3093" s="189"/>
      <c r="W3093" s="195"/>
      <c r="X3093" s="195"/>
      <c r="Y3093" s="163" t="s">
        <v>569</v>
      </c>
      <c r="AC3093" s="195"/>
      <c r="AF3093" s="207"/>
    </row>
    <row r="3094" spans="1:32" s="160" customFormat="1" ht="45" x14ac:dyDescent="0.2">
      <c r="A3094" s="190" t="s">
        <v>3875</v>
      </c>
      <c r="B3094" s="191" t="s">
        <v>3858</v>
      </c>
      <c r="C3094" s="1039" t="s">
        <v>3859</v>
      </c>
      <c r="D3094" s="1039"/>
      <c r="E3094" s="1039"/>
      <c r="F3094" s="192" t="s">
        <v>532</v>
      </c>
      <c r="G3094" s="192"/>
      <c r="H3094" s="192"/>
      <c r="I3094" s="192" t="s">
        <v>3860</v>
      </c>
      <c r="J3094" s="193"/>
      <c r="K3094" s="192"/>
      <c r="L3094" s="193"/>
      <c r="M3094" s="192"/>
      <c r="N3094" s="194"/>
      <c r="V3094" s="189"/>
      <c r="W3094" s="195"/>
      <c r="X3094" s="195" t="s">
        <v>3859</v>
      </c>
      <c r="AC3094" s="195"/>
      <c r="AF3094" s="207"/>
    </row>
    <row r="3095" spans="1:32" s="160" customFormat="1" ht="12" x14ac:dyDescent="0.2">
      <c r="A3095" s="196"/>
      <c r="B3095" s="197"/>
      <c r="C3095" s="1037" t="s">
        <v>3861</v>
      </c>
      <c r="D3095" s="1037"/>
      <c r="E3095" s="1037"/>
      <c r="F3095" s="1037"/>
      <c r="G3095" s="1037"/>
      <c r="H3095" s="1037"/>
      <c r="I3095" s="1037"/>
      <c r="J3095" s="1037"/>
      <c r="K3095" s="1037"/>
      <c r="L3095" s="1037"/>
      <c r="M3095" s="1037"/>
      <c r="N3095" s="1046"/>
      <c r="V3095" s="189"/>
      <c r="W3095" s="195"/>
      <c r="X3095" s="195"/>
      <c r="AC3095" s="195"/>
      <c r="AE3095" s="163" t="s">
        <v>3861</v>
      </c>
      <c r="AF3095" s="207"/>
    </row>
    <row r="3096" spans="1:32" s="160" customFormat="1" ht="33.75" x14ac:dyDescent="0.2">
      <c r="A3096" s="198"/>
      <c r="B3096" s="199" t="s">
        <v>430</v>
      </c>
      <c r="C3096" s="1037" t="s">
        <v>431</v>
      </c>
      <c r="D3096" s="1037"/>
      <c r="E3096" s="1037"/>
      <c r="F3096" s="1037"/>
      <c r="G3096" s="1037"/>
      <c r="H3096" s="1037"/>
      <c r="I3096" s="1037"/>
      <c r="J3096" s="1037"/>
      <c r="K3096" s="1037"/>
      <c r="L3096" s="1037"/>
      <c r="M3096" s="1037"/>
      <c r="N3096" s="1046"/>
      <c r="V3096" s="189"/>
      <c r="W3096" s="195"/>
      <c r="X3096" s="195"/>
      <c r="Y3096" s="163" t="s">
        <v>431</v>
      </c>
      <c r="AC3096" s="195"/>
      <c r="AF3096" s="207"/>
    </row>
    <row r="3097" spans="1:32" s="160" customFormat="1" ht="12" x14ac:dyDescent="0.2">
      <c r="A3097" s="198"/>
      <c r="B3097" s="199" t="s">
        <v>3134</v>
      </c>
      <c r="C3097" s="1037" t="s">
        <v>3135</v>
      </c>
      <c r="D3097" s="1037"/>
      <c r="E3097" s="1037"/>
      <c r="F3097" s="1037"/>
      <c r="G3097" s="1037"/>
      <c r="H3097" s="1037"/>
      <c r="I3097" s="1037"/>
      <c r="J3097" s="1037"/>
      <c r="K3097" s="1037"/>
      <c r="L3097" s="1037"/>
      <c r="M3097" s="1037"/>
      <c r="N3097" s="1046"/>
      <c r="V3097" s="189"/>
      <c r="W3097" s="195"/>
      <c r="X3097" s="195"/>
      <c r="Y3097" s="163" t="s">
        <v>3135</v>
      </c>
      <c r="AC3097" s="195"/>
      <c r="AF3097" s="207"/>
    </row>
    <row r="3098" spans="1:32" s="160" customFormat="1" ht="12" x14ac:dyDescent="0.2">
      <c r="A3098" s="200"/>
      <c r="B3098" s="199" t="s">
        <v>423</v>
      </c>
      <c r="C3098" s="1037" t="s">
        <v>432</v>
      </c>
      <c r="D3098" s="1037"/>
      <c r="E3098" s="1037"/>
      <c r="F3098" s="201"/>
      <c r="G3098" s="201"/>
      <c r="H3098" s="201"/>
      <c r="I3098" s="201"/>
      <c r="J3098" s="202">
        <v>596.94000000000005</v>
      </c>
      <c r="K3098" s="201" t="s">
        <v>3136</v>
      </c>
      <c r="L3098" s="202">
        <v>28.21</v>
      </c>
      <c r="M3098" s="201"/>
      <c r="N3098" s="203"/>
      <c r="V3098" s="189"/>
      <c r="W3098" s="195"/>
      <c r="X3098" s="195"/>
      <c r="Z3098" s="163" t="s">
        <v>432</v>
      </c>
      <c r="AC3098" s="195"/>
      <c r="AF3098" s="207"/>
    </row>
    <row r="3099" spans="1:32" s="160" customFormat="1" ht="12" x14ac:dyDescent="0.2">
      <c r="A3099" s="200"/>
      <c r="B3099" s="199" t="s">
        <v>434</v>
      </c>
      <c r="C3099" s="1037" t="s">
        <v>435</v>
      </c>
      <c r="D3099" s="1037"/>
      <c r="E3099" s="1037"/>
      <c r="F3099" s="201"/>
      <c r="G3099" s="201"/>
      <c r="H3099" s="201"/>
      <c r="I3099" s="201"/>
      <c r="J3099" s="202">
        <v>96.35</v>
      </c>
      <c r="K3099" s="201" t="s">
        <v>3136</v>
      </c>
      <c r="L3099" s="202">
        <v>4.55</v>
      </c>
      <c r="M3099" s="201"/>
      <c r="N3099" s="203"/>
      <c r="V3099" s="189"/>
      <c r="W3099" s="195"/>
      <c r="X3099" s="195"/>
      <c r="Z3099" s="163" t="s">
        <v>435</v>
      </c>
      <c r="AC3099" s="195"/>
      <c r="AF3099" s="207"/>
    </row>
    <row r="3100" spans="1:32" s="160" customFormat="1" ht="12" x14ac:dyDescent="0.2">
      <c r="A3100" s="200"/>
      <c r="B3100" s="199" t="s">
        <v>437</v>
      </c>
      <c r="C3100" s="1037" t="s">
        <v>438</v>
      </c>
      <c r="D3100" s="1037"/>
      <c r="E3100" s="1037"/>
      <c r="F3100" s="201"/>
      <c r="G3100" s="201"/>
      <c r="H3100" s="201"/>
      <c r="I3100" s="201"/>
      <c r="J3100" s="202">
        <v>7.92</v>
      </c>
      <c r="K3100" s="201" t="s">
        <v>3136</v>
      </c>
      <c r="L3100" s="202">
        <v>0.37</v>
      </c>
      <c r="M3100" s="201"/>
      <c r="N3100" s="203"/>
      <c r="V3100" s="189"/>
      <c r="W3100" s="195"/>
      <c r="X3100" s="195"/>
      <c r="Z3100" s="163" t="s">
        <v>438</v>
      </c>
      <c r="AC3100" s="195"/>
      <c r="AF3100" s="207"/>
    </row>
    <row r="3101" spans="1:32" s="160" customFormat="1" ht="12" x14ac:dyDescent="0.2">
      <c r="A3101" s="200"/>
      <c r="B3101" s="199" t="s">
        <v>439</v>
      </c>
      <c r="C3101" s="1037" t="s">
        <v>440</v>
      </c>
      <c r="D3101" s="1037"/>
      <c r="E3101" s="1037"/>
      <c r="F3101" s="201"/>
      <c r="G3101" s="201"/>
      <c r="H3101" s="201"/>
      <c r="I3101" s="201"/>
      <c r="J3101" s="202">
        <v>378.68</v>
      </c>
      <c r="K3101" s="201"/>
      <c r="L3101" s="202">
        <v>13.63</v>
      </c>
      <c r="M3101" s="201"/>
      <c r="N3101" s="203"/>
      <c r="V3101" s="189"/>
      <c r="W3101" s="195"/>
      <c r="X3101" s="195"/>
      <c r="Z3101" s="163" t="s">
        <v>440</v>
      </c>
      <c r="AC3101" s="195"/>
      <c r="AF3101" s="207"/>
    </row>
    <row r="3102" spans="1:32" s="160" customFormat="1" ht="12" x14ac:dyDescent="0.2">
      <c r="A3102" s="196"/>
      <c r="B3102" s="204" t="s">
        <v>1973</v>
      </c>
      <c r="C3102" s="1048" t="s">
        <v>3157</v>
      </c>
      <c r="D3102" s="1048"/>
      <c r="E3102" s="1048"/>
      <c r="F3102" s="205" t="s">
        <v>347</v>
      </c>
      <c r="G3102" s="205" t="s">
        <v>489</v>
      </c>
      <c r="H3102" s="205"/>
      <c r="I3102" s="205" t="s">
        <v>489</v>
      </c>
      <c r="J3102" s="199"/>
      <c r="K3102" s="201"/>
      <c r="L3102" s="202"/>
      <c r="M3102" s="201"/>
      <c r="N3102" s="206"/>
      <c r="V3102" s="189"/>
      <c r="W3102" s="195"/>
      <c r="X3102" s="195"/>
      <c r="AC3102" s="195"/>
      <c r="AF3102" s="207" t="s">
        <v>3157</v>
      </c>
    </row>
    <row r="3103" spans="1:32" s="160" customFormat="1" ht="12" x14ac:dyDescent="0.2">
      <c r="A3103" s="196"/>
      <c r="B3103" s="204" t="s">
        <v>3158</v>
      </c>
      <c r="C3103" s="1048" t="s">
        <v>3159</v>
      </c>
      <c r="D3103" s="1048"/>
      <c r="E3103" s="1048"/>
      <c r="F3103" s="205" t="s">
        <v>347</v>
      </c>
      <c r="G3103" s="205" t="s">
        <v>1004</v>
      </c>
      <c r="H3103" s="205"/>
      <c r="I3103" s="205" t="s">
        <v>1483</v>
      </c>
      <c r="J3103" s="199"/>
      <c r="K3103" s="201"/>
      <c r="L3103" s="202"/>
      <c r="M3103" s="201"/>
      <c r="N3103" s="206"/>
      <c r="V3103" s="189"/>
      <c r="W3103" s="195"/>
      <c r="X3103" s="195"/>
      <c r="AC3103" s="195"/>
      <c r="AF3103" s="207" t="s">
        <v>3159</v>
      </c>
    </row>
    <row r="3104" spans="1:32" s="160" customFormat="1" ht="12" x14ac:dyDescent="0.2">
      <c r="A3104" s="196"/>
      <c r="B3104" s="204" t="s">
        <v>3161</v>
      </c>
      <c r="C3104" s="1048" t="s">
        <v>3162</v>
      </c>
      <c r="D3104" s="1048"/>
      <c r="E3104" s="1048"/>
      <c r="F3104" s="205" t="s">
        <v>1017</v>
      </c>
      <c r="G3104" s="205" t="s">
        <v>489</v>
      </c>
      <c r="H3104" s="205"/>
      <c r="I3104" s="205" t="s">
        <v>489</v>
      </c>
      <c r="J3104" s="199"/>
      <c r="K3104" s="201"/>
      <c r="L3104" s="202"/>
      <c r="M3104" s="201"/>
      <c r="N3104" s="206"/>
      <c r="V3104" s="189"/>
      <c r="W3104" s="195"/>
      <c r="X3104" s="195"/>
      <c r="AC3104" s="195"/>
      <c r="AF3104" s="207" t="s">
        <v>3162</v>
      </c>
    </row>
    <row r="3105" spans="1:32" s="160" customFormat="1" ht="12" x14ac:dyDescent="0.2">
      <c r="A3105" s="196"/>
      <c r="B3105" s="204" t="s">
        <v>3161</v>
      </c>
      <c r="C3105" s="1048" t="s">
        <v>2532</v>
      </c>
      <c r="D3105" s="1048"/>
      <c r="E3105" s="1048"/>
      <c r="F3105" s="205" t="s">
        <v>488</v>
      </c>
      <c r="G3105" s="205" t="s">
        <v>489</v>
      </c>
      <c r="H3105" s="205"/>
      <c r="I3105" s="205" t="s">
        <v>489</v>
      </c>
      <c r="J3105" s="199"/>
      <c r="K3105" s="201"/>
      <c r="L3105" s="202"/>
      <c r="M3105" s="201"/>
      <c r="N3105" s="206"/>
      <c r="V3105" s="189"/>
      <c r="W3105" s="195"/>
      <c r="X3105" s="195"/>
      <c r="AC3105" s="195"/>
      <c r="AF3105" s="207" t="s">
        <v>2532</v>
      </c>
    </row>
    <row r="3106" spans="1:32" s="160" customFormat="1" ht="12" x14ac:dyDescent="0.2">
      <c r="A3106" s="196"/>
      <c r="B3106" s="204" t="s">
        <v>3163</v>
      </c>
      <c r="C3106" s="1048" t="s">
        <v>3164</v>
      </c>
      <c r="D3106" s="1048"/>
      <c r="E3106" s="1048"/>
      <c r="F3106" s="205" t="s">
        <v>1017</v>
      </c>
      <c r="G3106" s="205" t="s">
        <v>489</v>
      </c>
      <c r="H3106" s="205"/>
      <c r="I3106" s="205" t="s">
        <v>489</v>
      </c>
      <c r="J3106" s="199"/>
      <c r="K3106" s="201"/>
      <c r="L3106" s="202"/>
      <c r="M3106" s="201"/>
      <c r="N3106" s="206"/>
      <c r="V3106" s="189"/>
      <c r="W3106" s="195"/>
      <c r="X3106" s="195"/>
      <c r="AC3106" s="195"/>
      <c r="AF3106" s="207" t="s">
        <v>3164</v>
      </c>
    </row>
    <row r="3107" spans="1:32" s="160" customFormat="1" ht="12" x14ac:dyDescent="0.2">
      <c r="A3107" s="200"/>
      <c r="B3107" s="199"/>
      <c r="C3107" s="1037" t="s">
        <v>443</v>
      </c>
      <c r="D3107" s="1037"/>
      <c r="E3107" s="1037"/>
      <c r="F3107" s="201" t="s">
        <v>444</v>
      </c>
      <c r="G3107" s="201" t="s">
        <v>3862</v>
      </c>
      <c r="H3107" s="201" t="s">
        <v>3136</v>
      </c>
      <c r="I3107" s="201" t="s">
        <v>3863</v>
      </c>
      <c r="J3107" s="202"/>
      <c r="K3107" s="201"/>
      <c r="L3107" s="202"/>
      <c r="M3107" s="201"/>
      <c r="N3107" s="203"/>
      <c r="V3107" s="189"/>
      <c r="W3107" s="195"/>
      <c r="X3107" s="195"/>
      <c r="AA3107" s="163" t="s">
        <v>443</v>
      </c>
      <c r="AC3107" s="195"/>
      <c r="AF3107" s="207"/>
    </row>
    <row r="3108" spans="1:32" s="160" customFormat="1" ht="12" x14ac:dyDescent="0.2">
      <c r="A3108" s="200"/>
      <c r="B3108" s="199"/>
      <c r="C3108" s="1037" t="s">
        <v>447</v>
      </c>
      <c r="D3108" s="1037"/>
      <c r="E3108" s="1037"/>
      <c r="F3108" s="201" t="s">
        <v>444</v>
      </c>
      <c r="G3108" s="201" t="s">
        <v>2477</v>
      </c>
      <c r="H3108" s="201" t="s">
        <v>3136</v>
      </c>
      <c r="I3108" s="201" t="s">
        <v>3864</v>
      </c>
      <c r="J3108" s="202"/>
      <c r="K3108" s="201"/>
      <c r="L3108" s="202"/>
      <c r="M3108" s="201"/>
      <c r="N3108" s="203"/>
      <c r="V3108" s="189"/>
      <c r="W3108" s="195"/>
      <c r="X3108" s="195"/>
      <c r="AA3108" s="163" t="s">
        <v>447</v>
      </c>
      <c r="AC3108" s="195"/>
      <c r="AF3108" s="207"/>
    </row>
    <row r="3109" spans="1:32" s="160" customFormat="1" ht="12" x14ac:dyDescent="0.2">
      <c r="A3109" s="200"/>
      <c r="B3109" s="199"/>
      <c r="C3109" s="1047" t="s">
        <v>450</v>
      </c>
      <c r="D3109" s="1047"/>
      <c r="E3109" s="1047"/>
      <c r="F3109" s="208"/>
      <c r="G3109" s="208"/>
      <c r="H3109" s="208"/>
      <c r="I3109" s="208"/>
      <c r="J3109" s="209">
        <v>1071.97</v>
      </c>
      <c r="K3109" s="208"/>
      <c r="L3109" s="209">
        <v>46.39</v>
      </c>
      <c r="M3109" s="208"/>
      <c r="N3109" s="210"/>
      <c r="V3109" s="189"/>
      <c r="W3109" s="195"/>
      <c r="X3109" s="195"/>
      <c r="AB3109" s="163" t="s">
        <v>450</v>
      </c>
      <c r="AC3109" s="195"/>
      <c r="AF3109" s="207"/>
    </row>
    <row r="3110" spans="1:32" s="160" customFormat="1" ht="12" x14ac:dyDescent="0.2">
      <c r="A3110" s="200"/>
      <c r="B3110" s="199"/>
      <c r="C3110" s="1037" t="s">
        <v>451</v>
      </c>
      <c r="D3110" s="1037"/>
      <c r="E3110" s="1037"/>
      <c r="F3110" s="201"/>
      <c r="G3110" s="201"/>
      <c r="H3110" s="201"/>
      <c r="I3110" s="201"/>
      <c r="J3110" s="202"/>
      <c r="K3110" s="201"/>
      <c r="L3110" s="202">
        <v>28.58</v>
      </c>
      <c r="M3110" s="201"/>
      <c r="N3110" s="203"/>
      <c r="V3110" s="189"/>
      <c r="W3110" s="195"/>
      <c r="X3110" s="195"/>
      <c r="AA3110" s="163" t="s">
        <v>451</v>
      </c>
      <c r="AC3110" s="195"/>
      <c r="AF3110" s="207"/>
    </row>
    <row r="3111" spans="1:32" s="160" customFormat="1" ht="45" x14ac:dyDescent="0.2">
      <c r="A3111" s="200"/>
      <c r="B3111" s="199" t="s">
        <v>2540</v>
      </c>
      <c r="C3111" s="1037" t="s">
        <v>2541</v>
      </c>
      <c r="D3111" s="1037"/>
      <c r="E3111" s="1037"/>
      <c r="F3111" s="201" t="s">
        <v>454</v>
      </c>
      <c r="G3111" s="201" t="s">
        <v>1241</v>
      </c>
      <c r="H3111" s="201"/>
      <c r="I3111" s="201" t="s">
        <v>1241</v>
      </c>
      <c r="J3111" s="202"/>
      <c r="K3111" s="201"/>
      <c r="L3111" s="202">
        <v>34.58</v>
      </c>
      <c r="M3111" s="201"/>
      <c r="N3111" s="203"/>
      <c r="V3111" s="189"/>
      <c r="W3111" s="195"/>
      <c r="X3111" s="195"/>
      <c r="AA3111" s="163" t="s">
        <v>2541</v>
      </c>
      <c r="AC3111" s="195"/>
      <c r="AF3111" s="207"/>
    </row>
    <row r="3112" spans="1:32" s="160" customFormat="1" ht="45" x14ac:dyDescent="0.2">
      <c r="A3112" s="200"/>
      <c r="B3112" s="199" t="s">
        <v>2542</v>
      </c>
      <c r="C3112" s="1037" t="s">
        <v>2543</v>
      </c>
      <c r="D3112" s="1037"/>
      <c r="E3112" s="1037"/>
      <c r="F3112" s="201" t="s">
        <v>454</v>
      </c>
      <c r="G3112" s="201" t="s">
        <v>974</v>
      </c>
      <c r="H3112" s="201"/>
      <c r="I3112" s="201" t="s">
        <v>974</v>
      </c>
      <c r="J3112" s="202"/>
      <c r="K3112" s="201"/>
      <c r="L3112" s="202">
        <v>20.58</v>
      </c>
      <c r="M3112" s="201"/>
      <c r="N3112" s="203"/>
      <c r="V3112" s="189"/>
      <c r="W3112" s="195"/>
      <c r="X3112" s="195"/>
      <c r="AA3112" s="163" t="s">
        <v>2543</v>
      </c>
      <c r="AC3112" s="195"/>
      <c r="AF3112" s="207"/>
    </row>
    <row r="3113" spans="1:32" s="160" customFormat="1" ht="12" x14ac:dyDescent="0.2">
      <c r="A3113" s="211"/>
      <c r="B3113" s="212"/>
      <c r="C3113" s="1039" t="s">
        <v>459</v>
      </c>
      <c r="D3113" s="1039"/>
      <c r="E3113" s="1039"/>
      <c r="F3113" s="192"/>
      <c r="G3113" s="192"/>
      <c r="H3113" s="192"/>
      <c r="I3113" s="192"/>
      <c r="J3113" s="193"/>
      <c r="K3113" s="192"/>
      <c r="L3113" s="193">
        <v>101.55</v>
      </c>
      <c r="M3113" s="208"/>
      <c r="N3113" s="194"/>
      <c r="V3113" s="189"/>
      <c r="W3113" s="195"/>
      <c r="X3113" s="195"/>
      <c r="AC3113" s="195" t="s">
        <v>459</v>
      </c>
      <c r="AF3113" s="207"/>
    </row>
    <row r="3114" spans="1:32" s="160" customFormat="1" ht="33.75" x14ac:dyDescent="0.2">
      <c r="A3114" s="190" t="s">
        <v>3876</v>
      </c>
      <c r="B3114" s="191" t="s">
        <v>3866</v>
      </c>
      <c r="C3114" s="1039" t="s">
        <v>3867</v>
      </c>
      <c r="D3114" s="1039"/>
      <c r="E3114" s="1039"/>
      <c r="F3114" s="192" t="s">
        <v>347</v>
      </c>
      <c r="G3114" s="192"/>
      <c r="H3114" s="192"/>
      <c r="I3114" s="192" t="s">
        <v>1483</v>
      </c>
      <c r="J3114" s="193">
        <v>170.04</v>
      </c>
      <c r="K3114" s="192"/>
      <c r="L3114" s="193">
        <v>612.14</v>
      </c>
      <c r="M3114" s="192"/>
      <c r="N3114" s="194"/>
      <c r="V3114" s="189"/>
      <c r="W3114" s="195"/>
      <c r="X3114" s="195" t="s">
        <v>3867</v>
      </c>
      <c r="AC3114" s="195"/>
      <c r="AF3114" s="207"/>
    </row>
    <row r="3115" spans="1:32" s="160" customFormat="1" ht="12" x14ac:dyDescent="0.2">
      <c r="A3115" s="211"/>
      <c r="B3115" s="212"/>
      <c r="C3115" s="168" t="s">
        <v>462</v>
      </c>
      <c r="D3115" s="213"/>
      <c r="E3115" s="213"/>
      <c r="F3115" s="214"/>
      <c r="G3115" s="214"/>
      <c r="H3115" s="214"/>
      <c r="I3115" s="214"/>
      <c r="J3115" s="215"/>
      <c r="K3115" s="214"/>
      <c r="L3115" s="215"/>
      <c r="M3115" s="216"/>
      <c r="N3115" s="217"/>
      <c r="V3115" s="189"/>
      <c r="W3115" s="195"/>
      <c r="X3115" s="195"/>
      <c r="AC3115" s="195"/>
      <c r="AF3115" s="207"/>
    </row>
    <row r="3116" spans="1:32" s="160" customFormat="1" ht="12" x14ac:dyDescent="0.2">
      <c r="A3116" s="1040" t="s">
        <v>3877</v>
      </c>
      <c r="B3116" s="1041"/>
      <c r="C3116" s="1041"/>
      <c r="D3116" s="1041"/>
      <c r="E3116" s="1041"/>
      <c r="F3116" s="1041"/>
      <c r="G3116" s="1041"/>
      <c r="H3116" s="1041"/>
      <c r="I3116" s="1041"/>
      <c r="J3116" s="1041"/>
      <c r="K3116" s="1041"/>
      <c r="L3116" s="1041"/>
      <c r="M3116" s="1041"/>
      <c r="N3116" s="1042"/>
      <c r="V3116" s="189"/>
      <c r="W3116" s="195" t="s">
        <v>3877</v>
      </c>
      <c r="X3116" s="195"/>
      <c r="AC3116" s="195"/>
      <c r="AF3116" s="207"/>
    </row>
    <row r="3117" spans="1:32" s="160" customFormat="1" ht="22.5" x14ac:dyDescent="0.2">
      <c r="A3117" s="190" t="s">
        <v>3878</v>
      </c>
      <c r="B3117" s="191" t="s">
        <v>3193</v>
      </c>
      <c r="C3117" s="1039" t="s">
        <v>3194</v>
      </c>
      <c r="D3117" s="1039"/>
      <c r="E3117" s="1039"/>
      <c r="F3117" s="192" t="s">
        <v>1017</v>
      </c>
      <c r="G3117" s="192"/>
      <c r="H3117" s="192"/>
      <c r="I3117" s="192" t="s">
        <v>434</v>
      </c>
      <c r="J3117" s="193"/>
      <c r="K3117" s="192"/>
      <c r="L3117" s="193"/>
      <c r="M3117" s="192"/>
      <c r="N3117" s="194"/>
      <c r="V3117" s="189"/>
      <c r="W3117" s="195"/>
      <c r="X3117" s="195" t="s">
        <v>3194</v>
      </c>
      <c r="AC3117" s="195"/>
      <c r="AF3117" s="207"/>
    </row>
    <row r="3118" spans="1:32" s="160" customFormat="1" ht="12" x14ac:dyDescent="0.2">
      <c r="A3118" s="196"/>
      <c r="B3118" s="197"/>
      <c r="C3118" s="1037" t="s">
        <v>3482</v>
      </c>
      <c r="D3118" s="1037"/>
      <c r="E3118" s="1037"/>
      <c r="F3118" s="1037"/>
      <c r="G3118" s="1037"/>
      <c r="H3118" s="1037"/>
      <c r="I3118" s="1037"/>
      <c r="J3118" s="1037"/>
      <c r="K3118" s="1037"/>
      <c r="L3118" s="1037"/>
      <c r="M3118" s="1037"/>
      <c r="N3118" s="1046"/>
      <c r="V3118" s="189"/>
      <c r="W3118" s="195"/>
      <c r="X3118" s="195"/>
      <c r="AC3118" s="195"/>
      <c r="AE3118" s="163" t="s">
        <v>3482</v>
      </c>
      <c r="AF3118" s="207"/>
    </row>
    <row r="3119" spans="1:32" s="160" customFormat="1" ht="33.75" x14ac:dyDescent="0.2">
      <c r="A3119" s="198"/>
      <c r="B3119" s="199" t="s">
        <v>430</v>
      </c>
      <c r="C3119" s="1037" t="s">
        <v>431</v>
      </c>
      <c r="D3119" s="1037"/>
      <c r="E3119" s="1037"/>
      <c r="F3119" s="1037"/>
      <c r="G3119" s="1037"/>
      <c r="H3119" s="1037"/>
      <c r="I3119" s="1037"/>
      <c r="J3119" s="1037"/>
      <c r="K3119" s="1037"/>
      <c r="L3119" s="1037"/>
      <c r="M3119" s="1037"/>
      <c r="N3119" s="1046"/>
      <c r="V3119" s="189"/>
      <c r="W3119" s="195"/>
      <c r="X3119" s="195"/>
      <c r="Y3119" s="163" t="s">
        <v>431</v>
      </c>
      <c r="AC3119" s="195"/>
      <c r="AF3119" s="207"/>
    </row>
    <row r="3120" spans="1:32" s="160" customFormat="1" ht="12" x14ac:dyDescent="0.2">
      <c r="A3120" s="198"/>
      <c r="B3120" s="199" t="s">
        <v>3134</v>
      </c>
      <c r="C3120" s="1037" t="s">
        <v>3135</v>
      </c>
      <c r="D3120" s="1037"/>
      <c r="E3120" s="1037"/>
      <c r="F3120" s="1037"/>
      <c r="G3120" s="1037"/>
      <c r="H3120" s="1037"/>
      <c r="I3120" s="1037"/>
      <c r="J3120" s="1037"/>
      <c r="K3120" s="1037"/>
      <c r="L3120" s="1037"/>
      <c r="M3120" s="1037"/>
      <c r="N3120" s="1046"/>
      <c r="V3120" s="189"/>
      <c r="W3120" s="195"/>
      <c r="X3120" s="195"/>
      <c r="Y3120" s="163" t="s">
        <v>3135</v>
      </c>
      <c r="AC3120" s="195"/>
      <c r="AF3120" s="207"/>
    </row>
    <row r="3121" spans="1:32" s="160" customFormat="1" ht="12" x14ac:dyDescent="0.2">
      <c r="A3121" s="200"/>
      <c r="B3121" s="199" t="s">
        <v>423</v>
      </c>
      <c r="C3121" s="1037" t="s">
        <v>432</v>
      </c>
      <c r="D3121" s="1037"/>
      <c r="E3121" s="1037"/>
      <c r="F3121" s="201"/>
      <c r="G3121" s="201"/>
      <c r="H3121" s="201"/>
      <c r="I3121" s="201"/>
      <c r="J3121" s="202">
        <v>9.6</v>
      </c>
      <c r="K3121" s="201" t="s">
        <v>3136</v>
      </c>
      <c r="L3121" s="202">
        <v>25.2</v>
      </c>
      <c r="M3121" s="201"/>
      <c r="N3121" s="203"/>
      <c r="V3121" s="189"/>
      <c r="W3121" s="195"/>
      <c r="X3121" s="195"/>
      <c r="Z3121" s="163" t="s">
        <v>432</v>
      </c>
      <c r="AC3121" s="195"/>
      <c r="AF3121" s="207"/>
    </row>
    <row r="3122" spans="1:32" s="160" customFormat="1" ht="12" x14ac:dyDescent="0.2">
      <c r="A3122" s="200"/>
      <c r="B3122" s="199" t="s">
        <v>434</v>
      </c>
      <c r="C3122" s="1037" t="s">
        <v>435</v>
      </c>
      <c r="D3122" s="1037"/>
      <c r="E3122" s="1037"/>
      <c r="F3122" s="201"/>
      <c r="G3122" s="201"/>
      <c r="H3122" s="201"/>
      <c r="I3122" s="201"/>
      <c r="J3122" s="202">
        <v>1.47</v>
      </c>
      <c r="K3122" s="201" t="s">
        <v>3136</v>
      </c>
      <c r="L3122" s="202">
        <v>3.86</v>
      </c>
      <c r="M3122" s="201"/>
      <c r="N3122" s="203"/>
      <c r="V3122" s="189"/>
      <c r="W3122" s="195"/>
      <c r="X3122" s="195"/>
      <c r="Z3122" s="163" t="s">
        <v>435</v>
      </c>
      <c r="AC3122" s="195"/>
      <c r="AF3122" s="207"/>
    </row>
    <row r="3123" spans="1:32" s="160" customFormat="1" ht="12" x14ac:dyDescent="0.2">
      <c r="A3123" s="200"/>
      <c r="B3123" s="199" t="s">
        <v>437</v>
      </c>
      <c r="C3123" s="1037" t="s">
        <v>438</v>
      </c>
      <c r="D3123" s="1037"/>
      <c r="E3123" s="1037"/>
      <c r="F3123" s="201"/>
      <c r="G3123" s="201"/>
      <c r="H3123" s="201"/>
      <c r="I3123" s="201"/>
      <c r="J3123" s="202">
        <v>0.12</v>
      </c>
      <c r="K3123" s="201" t="s">
        <v>3136</v>
      </c>
      <c r="L3123" s="202">
        <v>0.32</v>
      </c>
      <c r="M3123" s="201"/>
      <c r="N3123" s="203"/>
      <c r="V3123" s="189"/>
      <c r="W3123" s="195"/>
      <c r="X3123" s="195"/>
      <c r="Z3123" s="163" t="s">
        <v>438</v>
      </c>
      <c r="AC3123" s="195"/>
      <c r="AF3123" s="207"/>
    </row>
    <row r="3124" spans="1:32" s="160" customFormat="1" ht="12" x14ac:dyDescent="0.2">
      <c r="A3124" s="200"/>
      <c r="B3124" s="199" t="s">
        <v>439</v>
      </c>
      <c r="C3124" s="1037" t="s">
        <v>440</v>
      </c>
      <c r="D3124" s="1037"/>
      <c r="E3124" s="1037"/>
      <c r="F3124" s="201"/>
      <c r="G3124" s="201"/>
      <c r="H3124" s="201"/>
      <c r="I3124" s="201"/>
      <c r="J3124" s="202">
        <v>4.0999999999999996</v>
      </c>
      <c r="K3124" s="201"/>
      <c r="L3124" s="202">
        <v>8.1999999999999993</v>
      </c>
      <c r="M3124" s="201"/>
      <c r="N3124" s="203"/>
      <c r="V3124" s="189"/>
      <c r="W3124" s="195"/>
      <c r="X3124" s="195"/>
      <c r="Z3124" s="163" t="s">
        <v>440</v>
      </c>
      <c r="AC3124" s="195"/>
      <c r="AF3124" s="207"/>
    </row>
    <row r="3125" spans="1:32" s="160" customFormat="1" ht="12" x14ac:dyDescent="0.2">
      <c r="A3125" s="196"/>
      <c r="B3125" s="204" t="s">
        <v>3196</v>
      </c>
      <c r="C3125" s="1048" t="s">
        <v>3197</v>
      </c>
      <c r="D3125" s="1048"/>
      <c r="E3125" s="1048"/>
      <c r="F3125" s="205" t="s">
        <v>1017</v>
      </c>
      <c r="G3125" s="205" t="s">
        <v>423</v>
      </c>
      <c r="H3125" s="205"/>
      <c r="I3125" s="205" t="s">
        <v>434</v>
      </c>
      <c r="J3125" s="199"/>
      <c r="K3125" s="201"/>
      <c r="L3125" s="202"/>
      <c r="M3125" s="201"/>
      <c r="N3125" s="206"/>
      <c r="V3125" s="189"/>
      <c r="W3125" s="195"/>
      <c r="X3125" s="195"/>
      <c r="AC3125" s="195"/>
      <c r="AF3125" s="207" t="s">
        <v>3197</v>
      </c>
    </row>
    <row r="3126" spans="1:32" s="160" customFormat="1" ht="12" x14ac:dyDescent="0.2">
      <c r="A3126" s="200"/>
      <c r="B3126" s="199"/>
      <c r="C3126" s="1037" t="s">
        <v>443</v>
      </c>
      <c r="D3126" s="1037"/>
      <c r="E3126" s="1037"/>
      <c r="F3126" s="201" t="s">
        <v>444</v>
      </c>
      <c r="G3126" s="201" t="s">
        <v>3198</v>
      </c>
      <c r="H3126" s="201" t="s">
        <v>3136</v>
      </c>
      <c r="I3126" s="201" t="s">
        <v>3879</v>
      </c>
      <c r="J3126" s="202"/>
      <c r="K3126" s="201"/>
      <c r="L3126" s="202"/>
      <c r="M3126" s="201"/>
      <c r="N3126" s="203"/>
      <c r="V3126" s="189"/>
      <c r="W3126" s="195"/>
      <c r="X3126" s="195"/>
      <c r="AA3126" s="163" t="s">
        <v>443</v>
      </c>
      <c r="AC3126" s="195"/>
      <c r="AF3126" s="207"/>
    </row>
    <row r="3127" spans="1:32" s="160" customFormat="1" ht="12" x14ac:dyDescent="0.2">
      <c r="A3127" s="200"/>
      <c r="B3127" s="199"/>
      <c r="C3127" s="1037" t="s">
        <v>447</v>
      </c>
      <c r="D3127" s="1037"/>
      <c r="E3127" s="1037"/>
      <c r="F3127" s="201" t="s">
        <v>444</v>
      </c>
      <c r="G3127" s="201" t="s">
        <v>2649</v>
      </c>
      <c r="H3127" s="201" t="s">
        <v>3136</v>
      </c>
      <c r="I3127" s="201" t="s">
        <v>3318</v>
      </c>
      <c r="J3127" s="202"/>
      <c r="K3127" s="201"/>
      <c r="L3127" s="202"/>
      <c r="M3127" s="201"/>
      <c r="N3127" s="203"/>
      <c r="V3127" s="189"/>
      <c r="W3127" s="195"/>
      <c r="X3127" s="195"/>
      <c r="AA3127" s="163" t="s">
        <v>447</v>
      </c>
      <c r="AC3127" s="195"/>
      <c r="AF3127" s="207"/>
    </row>
    <row r="3128" spans="1:32" s="160" customFormat="1" ht="12" x14ac:dyDescent="0.2">
      <c r="A3128" s="200"/>
      <c r="B3128" s="199"/>
      <c r="C3128" s="1047" t="s">
        <v>450</v>
      </c>
      <c r="D3128" s="1047"/>
      <c r="E3128" s="1047"/>
      <c r="F3128" s="208"/>
      <c r="G3128" s="208"/>
      <c r="H3128" s="208"/>
      <c r="I3128" s="208"/>
      <c r="J3128" s="209">
        <v>15.17</v>
      </c>
      <c r="K3128" s="208"/>
      <c r="L3128" s="209">
        <v>37.26</v>
      </c>
      <c r="M3128" s="208"/>
      <c r="N3128" s="210"/>
      <c r="V3128" s="189"/>
      <c r="W3128" s="195"/>
      <c r="X3128" s="195"/>
      <c r="AB3128" s="163" t="s">
        <v>450</v>
      </c>
      <c r="AC3128" s="195"/>
      <c r="AF3128" s="207"/>
    </row>
    <row r="3129" spans="1:32" s="160" customFormat="1" ht="12" x14ac:dyDescent="0.2">
      <c r="A3129" s="200"/>
      <c r="B3129" s="199"/>
      <c r="C3129" s="1037" t="s">
        <v>451</v>
      </c>
      <c r="D3129" s="1037"/>
      <c r="E3129" s="1037"/>
      <c r="F3129" s="201"/>
      <c r="G3129" s="201"/>
      <c r="H3129" s="201"/>
      <c r="I3129" s="201"/>
      <c r="J3129" s="202"/>
      <c r="K3129" s="201"/>
      <c r="L3129" s="202">
        <v>25.52</v>
      </c>
      <c r="M3129" s="201"/>
      <c r="N3129" s="203"/>
      <c r="V3129" s="189"/>
      <c r="W3129" s="195"/>
      <c r="X3129" s="195"/>
      <c r="AA3129" s="163" t="s">
        <v>451</v>
      </c>
      <c r="AC3129" s="195"/>
      <c r="AF3129" s="207"/>
    </row>
    <row r="3130" spans="1:32" s="160" customFormat="1" ht="45" x14ac:dyDescent="0.2">
      <c r="A3130" s="200"/>
      <c r="B3130" s="199" t="s">
        <v>2540</v>
      </c>
      <c r="C3130" s="1037" t="s">
        <v>2541</v>
      </c>
      <c r="D3130" s="1037"/>
      <c r="E3130" s="1037"/>
      <c r="F3130" s="201" t="s">
        <v>454</v>
      </c>
      <c r="G3130" s="201" t="s">
        <v>1241</v>
      </c>
      <c r="H3130" s="201"/>
      <c r="I3130" s="201" t="s">
        <v>1241</v>
      </c>
      <c r="J3130" s="202"/>
      <c r="K3130" s="201"/>
      <c r="L3130" s="202">
        <v>30.88</v>
      </c>
      <c r="M3130" s="201"/>
      <c r="N3130" s="203"/>
      <c r="V3130" s="189"/>
      <c r="W3130" s="195"/>
      <c r="X3130" s="195"/>
      <c r="AA3130" s="163" t="s">
        <v>2541</v>
      </c>
      <c r="AC3130" s="195"/>
      <c r="AF3130" s="207"/>
    </row>
    <row r="3131" spans="1:32" s="160" customFormat="1" ht="45" x14ac:dyDescent="0.2">
      <c r="A3131" s="200"/>
      <c r="B3131" s="199" t="s">
        <v>2542</v>
      </c>
      <c r="C3131" s="1037" t="s">
        <v>2543</v>
      </c>
      <c r="D3131" s="1037"/>
      <c r="E3131" s="1037"/>
      <c r="F3131" s="201" t="s">
        <v>454</v>
      </c>
      <c r="G3131" s="201" t="s">
        <v>974</v>
      </c>
      <c r="H3131" s="201"/>
      <c r="I3131" s="201" t="s">
        <v>974</v>
      </c>
      <c r="J3131" s="202"/>
      <c r="K3131" s="201"/>
      <c r="L3131" s="202">
        <v>18.37</v>
      </c>
      <c r="M3131" s="201"/>
      <c r="N3131" s="203"/>
      <c r="V3131" s="189"/>
      <c r="W3131" s="195"/>
      <c r="X3131" s="195"/>
      <c r="AA3131" s="163" t="s">
        <v>2543</v>
      </c>
      <c r="AC3131" s="195"/>
      <c r="AF3131" s="207"/>
    </row>
    <row r="3132" spans="1:32" s="160" customFormat="1" ht="12" x14ac:dyDescent="0.2">
      <c r="A3132" s="211"/>
      <c r="B3132" s="212"/>
      <c r="C3132" s="1039" t="s">
        <v>459</v>
      </c>
      <c r="D3132" s="1039"/>
      <c r="E3132" s="1039"/>
      <c r="F3132" s="192"/>
      <c r="G3132" s="192"/>
      <c r="H3132" s="192"/>
      <c r="I3132" s="192"/>
      <c r="J3132" s="193"/>
      <c r="K3132" s="192"/>
      <c r="L3132" s="193">
        <v>86.51</v>
      </c>
      <c r="M3132" s="208"/>
      <c r="N3132" s="194"/>
      <c r="V3132" s="189"/>
      <c r="W3132" s="195"/>
      <c r="X3132" s="195"/>
      <c r="AC3132" s="195" t="s">
        <v>459</v>
      </c>
      <c r="AF3132" s="207"/>
    </row>
    <row r="3133" spans="1:32" s="160" customFormat="1" ht="33.75" x14ac:dyDescent="0.2">
      <c r="A3133" s="190" t="s">
        <v>3880</v>
      </c>
      <c r="B3133" s="191" t="s">
        <v>3881</v>
      </c>
      <c r="C3133" s="1039" t="s">
        <v>3882</v>
      </c>
      <c r="D3133" s="1039"/>
      <c r="E3133" s="1039"/>
      <c r="F3133" s="192" t="s">
        <v>1017</v>
      </c>
      <c r="G3133" s="192"/>
      <c r="H3133" s="192"/>
      <c r="I3133" s="192" t="s">
        <v>423</v>
      </c>
      <c r="J3133" s="193">
        <v>2979.17</v>
      </c>
      <c r="K3133" s="192" t="s">
        <v>566</v>
      </c>
      <c r="L3133" s="193">
        <v>323.99</v>
      </c>
      <c r="M3133" s="192" t="s">
        <v>567</v>
      </c>
      <c r="N3133" s="194">
        <v>3039</v>
      </c>
      <c r="V3133" s="189"/>
      <c r="W3133" s="195"/>
      <c r="X3133" s="195" t="s">
        <v>3882</v>
      </c>
      <c r="AC3133" s="195"/>
      <c r="AF3133" s="207"/>
    </row>
    <row r="3134" spans="1:32" s="160" customFormat="1" ht="12" x14ac:dyDescent="0.2">
      <c r="A3134" s="211"/>
      <c r="B3134" s="212"/>
      <c r="C3134" s="168" t="s">
        <v>462</v>
      </c>
      <c r="D3134" s="213"/>
      <c r="E3134" s="213"/>
      <c r="F3134" s="214"/>
      <c r="G3134" s="214"/>
      <c r="H3134" s="214"/>
      <c r="I3134" s="214"/>
      <c r="J3134" s="215"/>
      <c r="K3134" s="214"/>
      <c r="L3134" s="215"/>
      <c r="M3134" s="216"/>
      <c r="N3134" s="217"/>
      <c r="V3134" s="189"/>
      <c r="W3134" s="195"/>
      <c r="X3134" s="195"/>
      <c r="AC3134" s="195"/>
      <c r="AF3134" s="207"/>
    </row>
    <row r="3135" spans="1:32" s="160" customFormat="1" ht="12" x14ac:dyDescent="0.2">
      <c r="A3135" s="196"/>
      <c r="B3135" s="197"/>
      <c r="C3135" s="1037" t="s">
        <v>3883</v>
      </c>
      <c r="D3135" s="1037"/>
      <c r="E3135" s="1037"/>
      <c r="F3135" s="1037"/>
      <c r="G3135" s="1037"/>
      <c r="H3135" s="1037"/>
      <c r="I3135" s="1037"/>
      <c r="J3135" s="1037"/>
      <c r="K3135" s="1037"/>
      <c r="L3135" s="1037"/>
      <c r="M3135" s="1037"/>
      <c r="N3135" s="1046"/>
      <c r="V3135" s="189"/>
      <c r="W3135" s="195"/>
      <c r="X3135" s="195"/>
      <c r="AC3135" s="195"/>
      <c r="AD3135" s="163" t="s">
        <v>3883</v>
      </c>
      <c r="AF3135" s="207"/>
    </row>
    <row r="3136" spans="1:32" s="160" customFormat="1" ht="22.5" x14ac:dyDescent="0.2">
      <c r="A3136" s="198"/>
      <c r="B3136" s="199" t="s">
        <v>568</v>
      </c>
      <c r="C3136" s="1037" t="s">
        <v>569</v>
      </c>
      <c r="D3136" s="1037"/>
      <c r="E3136" s="1037"/>
      <c r="F3136" s="1037"/>
      <c r="G3136" s="1037"/>
      <c r="H3136" s="1037"/>
      <c r="I3136" s="1037"/>
      <c r="J3136" s="1037"/>
      <c r="K3136" s="1037"/>
      <c r="L3136" s="1037"/>
      <c r="M3136" s="1037"/>
      <c r="N3136" s="1046"/>
      <c r="V3136" s="189"/>
      <c r="W3136" s="195"/>
      <c r="X3136" s="195"/>
      <c r="Y3136" s="163" t="s">
        <v>569</v>
      </c>
      <c r="AC3136" s="195"/>
      <c r="AF3136" s="207"/>
    </row>
    <row r="3137" spans="1:32" s="160" customFormat="1" ht="33.75" x14ac:dyDescent="0.2">
      <c r="A3137" s="190" t="s">
        <v>3884</v>
      </c>
      <c r="B3137" s="191" t="s">
        <v>3885</v>
      </c>
      <c r="C3137" s="1039" t="s">
        <v>3886</v>
      </c>
      <c r="D3137" s="1039"/>
      <c r="E3137" s="1039"/>
      <c r="F3137" s="192" t="s">
        <v>1017</v>
      </c>
      <c r="G3137" s="192"/>
      <c r="H3137" s="192"/>
      <c r="I3137" s="192" t="s">
        <v>423</v>
      </c>
      <c r="J3137" s="193">
        <v>3066.67</v>
      </c>
      <c r="K3137" s="192" t="s">
        <v>566</v>
      </c>
      <c r="L3137" s="193">
        <v>333.48</v>
      </c>
      <c r="M3137" s="192" t="s">
        <v>567</v>
      </c>
      <c r="N3137" s="194">
        <v>3128</v>
      </c>
      <c r="V3137" s="189"/>
      <c r="W3137" s="195"/>
      <c r="X3137" s="195" t="s">
        <v>3886</v>
      </c>
      <c r="AC3137" s="195"/>
      <c r="AF3137" s="207"/>
    </row>
    <row r="3138" spans="1:32" s="160" customFormat="1" ht="12" x14ac:dyDescent="0.2">
      <c r="A3138" s="211"/>
      <c r="B3138" s="212"/>
      <c r="C3138" s="168" t="s">
        <v>462</v>
      </c>
      <c r="D3138" s="213"/>
      <c r="E3138" s="213"/>
      <c r="F3138" s="214"/>
      <c r="G3138" s="214"/>
      <c r="H3138" s="214"/>
      <c r="I3138" s="214"/>
      <c r="J3138" s="215"/>
      <c r="K3138" s="214"/>
      <c r="L3138" s="215"/>
      <c r="M3138" s="216"/>
      <c r="N3138" s="217"/>
      <c r="V3138" s="189"/>
      <c r="W3138" s="195"/>
      <c r="X3138" s="195"/>
      <c r="AC3138" s="195"/>
      <c r="AF3138" s="207"/>
    </row>
    <row r="3139" spans="1:32" s="160" customFormat="1" ht="12" x14ac:dyDescent="0.2">
      <c r="A3139" s="196"/>
      <c r="B3139" s="197"/>
      <c r="C3139" s="1037" t="s">
        <v>3887</v>
      </c>
      <c r="D3139" s="1037"/>
      <c r="E3139" s="1037"/>
      <c r="F3139" s="1037"/>
      <c r="G3139" s="1037"/>
      <c r="H3139" s="1037"/>
      <c r="I3139" s="1037"/>
      <c r="J3139" s="1037"/>
      <c r="K3139" s="1037"/>
      <c r="L3139" s="1037"/>
      <c r="M3139" s="1037"/>
      <c r="N3139" s="1046"/>
      <c r="V3139" s="189"/>
      <c r="W3139" s="195"/>
      <c r="X3139" s="195"/>
      <c r="AC3139" s="195"/>
      <c r="AD3139" s="163" t="s">
        <v>3887</v>
      </c>
      <c r="AF3139" s="207"/>
    </row>
    <row r="3140" spans="1:32" s="160" customFormat="1" ht="22.5" x14ac:dyDescent="0.2">
      <c r="A3140" s="198"/>
      <c r="B3140" s="199" t="s">
        <v>568</v>
      </c>
      <c r="C3140" s="1037" t="s">
        <v>569</v>
      </c>
      <c r="D3140" s="1037"/>
      <c r="E3140" s="1037"/>
      <c r="F3140" s="1037"/>
      <c r="G3140" s="1037"/>
      <c r="H3140" s="1037"/>
      <c r="I3140" s="1037"/>
      <c r="J3140" s="1037"/>
      <c r="K3140" s="1037"/>
      <c r="L3140" s="1037"/>
      <c r="M3140" s="1037"/>
      <c r="N3140" s="1046"/>
      <c r="V3140" s="189"/>
      <c r="W3140" s="195"/>
      <c r="X3140" s="195"/>
      <c r="Y3140" s="163" t="s">
        <v>569</v>
      </c>
      <c r="AC3140" s="195"/>
      <c r="AF3140" s="207"/>
    </row>
    <row r="3141" spans="1:32" s="160" customFormat="1" ht="67.5" x14ac:dyDescent="0.2">
      <c r="A3141" s="190" t="s">
        <v>3888</v>
      </c>
      <c r="B3141" s="191" t="s">
        <v>3889</v>
      </c>
      <c r="C3141" s="1039" t="s">
        <v>3890</v>
      </c>
      <c r="D3141" s="1039"/>
      <c r="E3141" s="1039"/>
      <c r="F3141" s="192" t="s">
        <v>1017</v>
      </c>
      <c r="G3141" s="192"/>
      <c r="H3141" s="192"/>
      <c r="I3141" s="192" t="s">
        <v>423</v>
      </c>
      <c r="J3141" s="193"/>
      <c r="K3141" s="192"/>
      <c r="L3141" s="193"/>
      <c r="M3141" s="192"/>
      <c r="N3141" s="194"/>
      <c r="V3141" s="189"/>
      <c r="W3141" s="195"/>
      <c r="X3141" s="195" t="s">
        <v>3890</v>
      </c>
      <c r="AC3141" s="195"/>
      <c r="AF3141" s="207"/>
    </row>
    <row r="3142" spans="1:32" s="160" customFormat="1" ht="33.75" x14ac:dyDescent="0.2">
      <c r="A3142" s="198"/>
      <c r="B3142" s="199" t="s">
        <v>430</v>
      </c>
      <c r="C3142" s="1037" t="s">
        <v>431</v>
      </c>
      <c r="D3142" s="1037"/>
      <c r="E3142" s="1037"/>
      <c r="F3142" s="1037"/>
      <c r="G3142" s="1037"/>
      <c r="H3142" s="1037"/>
      <c r="I3142" s="1037"/>
      <c r="J3142" s="1037"/>
      <c r="K3142" s="1037"/>
      <c r="L3142" s="1037"/>
      <c r="M3142" s="1037"/>
      <c r="N3142" s="1046"/>
      <c r="V3142" s="189"/>
      <c r="W3142" s="195"/>
      <c r="X3142" s="195"/>
      <c r="Y3142" s="163" t="s">
        <v>431</v>
      </c>
      <c r="AC3142" s="195"/>
      <c r="AF3142" s="207"/>
    </row>
    <row r="3143" spans="1:32" s="160" customFormat="1" ht="12" x14ac:dyDescent="0.2">
      <c r="A3143" s="198"/>
      <c r="B3143" s="199" t="s">
        <v>3134</v>
      </c>
      <c r="C3143" s="1037" t="s">
        <v>3135</v>
      </c>
      <c r="D3143" s="1037"/>
      <c r="E3143" s="1037"/>
      <c r="F3143" s="1037"/>
      <c r="G3143" s="1037"/>
      <c r="H3143" s="1037"/>
      <c r="I3143" s="1037"/>
      <c r="J3143" s="1037"/>
      <c r="K3143" s="1037"/>
      <c r="L3143" s="1037"/>
      <c r="M3143" s="1037"/>
      <c r="N3143" s="1046"/>
      <c r="V3143" s="189"/>
      <c r="W3143" s="195"/>
      <c r="X3143" s="195"/>
      <c r="Y3143" s="163" t="s">
        <v>3135</v>
      </c>
      <c r="AC3143" s="195"/>
      <c r="AF3143" s="207"/>
    </row>
    <row r="3144" spans="1:32" s="160" customFormat="1" ht="12" x14ac:dyDescent="0.2">
      <c r="A3144" s="200"/>
      <c r="B3144" s="199" t="s">
        <v>423</v>
      </c>
      <c r="C3144" s="1037" t="s">
        <v>432</v>
      </c>
      <c r="D3144" s="1037"/>
      <c r="E3144" s="1037"/>
      <c r="F3144" s="201"/>
      <c r="G3144" s="201"/>
      <c r="H3144" s="201"/>
      <c r="I3144" s="201"/>
      <c r="J3144" s="202">
        <v>17.940000000000001</v>
      </c>
      <c r="K3144" s="201" t="s">
        <v>3136</v>
      </c>
      <c r="L3144" s="202">
        <v>23.55</v>
      </c>
      <c r="M3144" s="201"/>
      <c r="N3144" s="203"/>
      <c r="V3144" s="189"/>
      <c r="W3144" s="195"/>
      <c r="X3144" s="195"/>
      <c r="Z3144" s="163" t="s">
        <v>432</v>
      </c>
      <c r="AC3144" s="195"/>
      <c r="AF3144" s="207"/>
    </row>
    <row r="3145" spans="1:32" s="160" customFormat="1" ht="12" x14ac:dyDescent="0.2">
      <c r="A3145" s="200"/>
      <c r="B3145" s="199" t="s">
        <v>434</v>
      </c>
      <c r="C3145" s="1037" t="s">
        <v>435</v>
      </c>
      <c r="D3145" s="1037"/>
      <c r="E3145" s="1037"/>
      <c r="F3145" s="201"/>
      <c r="G3145" s="201"/>
      <c r="H3145" s="201"/>
      <c r="I3145" s="201"/>
      <c r="J3145" s="202">
        <v>4.0199999999999996</v>
      </c>
      <c r="K3145" s="201" t="s">
        <v>3136</v>
      </c>
      <c r="L3145" s="202">
        <v>5.28</v>
      </c>
      <c r="M3145" s="201"/>
      <c r="N3145" s="203"/>
      <c r="V3145" s="189"/>
      <c r="W3145" s="195"/>
      <c r="X3145" s="195"/>
      <c r="Z3145" s="163" t="s">
        <v>435</v>
      </c>
      <c r="AC3145" s="195"/>
      <c r="AF3145" s="207"/>
    </row>
    <row r="3146" spans="1:32" s="160" customFormat="1" ht="12" x14ac:dyDescent="0.2">
      <c r="A3146" s="200"/>
      <c r="B3146" s="199" t="s">
        <v>437</v>
      </c>
      <c r="C3146" s="1037" t="s">
        <v>438</v>
      </c>
      <c r="D3146" s="1037"/>
      <c r="E3146" s="1037"/>
      <c r="F3146" s="201"/>
      <c r="G3146" s="201"/>
      <c r="H3146" s="201"/>
      <c r="I3146" s="201"/>
      <c r="J3146" s="202">
        <v>0.37</v>
      </c>
      <c r="K3146" s="201" t="s">
        <v>3136</v>
      </c>
      <c r="L3146" s="202">
        <v>0.49</v>
      </c>
      <c r="M3146" s="201"/>
      <c r="N3146" s="203"/>
      <c r="V3146" s="189"/>
      <c r="W3146" s="195"/>
      <c r="X3146" s="195"/>
      <c r="Z3146" s="163" t="s">
        <v>438</v>
      </c>
      <c r="AC3146" s="195"/>
      <c r="AF3146" s="207"/>
    </row>
    <row r="3147" spans="1:32" s="160" customFormat="1" ht="12" x14ac:dyDescent="0.2">
      <c r="A3147" s="200"/>
      <c r="B3147" s="199" t="s">
        <v>439</v>
      </c>
      <c r="C3147" s="1037" t="s">
        <v>440</v>
      </c>
      <c r="D3147" s="1037"/>
      <c r="E3147" s="1037"/>
      <c r="F3147" s="201"/>
      <c r="G3147" s="201"/>
      <c r="H3147" s="201"/>
      <c r="I3147" s="201"/>
      <c r="J3147" s="202">
        <v>28.76</v>
      </c>
      <c r="K3147" s="201"/>
      <c r="L3147" s="202">
        <v>28.76</v>
      </c>
      <c r="M3147" s="201"/>
      <c r="N3147" s="203"/>
      <c r="V3147" s="189"/>
      <c r="W3147" s="195"/>
      <c r="X3147" s="195"/>
      <c r="Z3147" s="163" t="s">
        <v>440</v>
      </c>
      <c r="AC3147" s="195"/>
      <c r="AF3147" s="207"/>
    </row>
    <row r="3148" spans="1:32" s="160" customFormat="1" ht="12" x14ac:dyDescent="0.2">
      <c r="A3148" s="196"/>
      <c r="B3148" s="204" t="s">
        <v>3293</v>
      </c>
      <c r="C3148" s="1048" t="s">
        <v>3294</v>
      </c>
      <c r="D3148" s="1048"/>
      <c r="E3148" s="1048"/>
      <c r="F3148" s="205" t="s">
        <v>1017</v>
      </c>
      <c r="G3148" s="205" t="s">
        <v>423</v>
      </c>
      <c r="H3148" s="205"/>
      <c r="I3148" s="205" t="s">
        <v>423</v>
      </c>
      <c r="J3148" s="199"/>
      <c r="K3148" s="201"/>
      <c r="L3148" s="202"/>
      <c r="M3148" s="201"/>
      <c r="N3148" s="206"/>
      <c r="V3148" s="189"/>
      <c r="W3148" s="195"/>
      <c r="X3148" s="195"/>
      <c r="AC3148" s="195"/>
      <c r="AF3148" s="207" t="s">
        <v>3294</v>
      </c>
    </row>
    <row r="3149" spans="1:32" s="160" customFormat="1" ht="12" x14ac:dyDescent="0.2">
      <c r="A3149" s="200"/>
      <c r="B3149" s="199"/>
      <c r="C3149" s="1037" t="s">
        <v>443</v>
      </c>
      <c r="D3149" s="1037"/>
      <c r="E3149" s="1037"/>
      <c r="F3149" s="201" t="s">
        <v>444</v>
      </c>
      <c r="G3149" s="201" t="s">
        <v>434</v>
      </c>
      <c r="H3149" s="201" t="s">
        <v>3136</v>
      </c>
      <c r="I3149" s="201" t="s">
        <v>3566</v>
      </c>
      <c r="J3149" s="202"/>
      <c r="K3149" s="201"/>
      <c r="L3149" s="202"/>
      <c r="M3149" s="201"/>
      <c r="N3149" s="203"/>
      <c r="V3149" s="189"/>
      <c r="W3149" s="195"/>
      <c r="X3149" s="195"/>
      <c r="AA3149" s="163" t="s">
        <v>443</v>
      </c>
      <c r="AC3149" s="195"/>
      <c r="AF3149" s="207"/>
    </row>
    <row r="3150" spans="1:32" s="160" customFormat="1" ht="12" x14ac:dyDescent="0.2">
      <c r="A3150" s="200"/>
      <c r="B3150" s="199"/>
      <c r="C3150" s="1037" t="s">
        <v>447</v>
      </c>
      <c r="D3150" s="1037"/>
      <c r="E3150" s="1037"/>
      <c r="F3150" s="201" t="s">
        <v>444</v>
      </c>
      <c r="G3150" s="201" t="s">
        <v>605</v>
      </c>
      <c r="H3150" s="201" t="s">
        <v>3136</v>
      </c>
      <c r="I3150" s="201" t="s">
        <v>3654</v>
      </c>
      <c r="J3150" s="202"/>
      <c r="K3150" s="201"/>
      <c r="L3150" s="202"/>
      <c r="M3150" s="201"/>
      <c r="N3150" s="203"/>
      <c r="V3150" s="189"/>
      <c r="W3150" s="195"/>
      <c r="X3150" s="195"/>
      <c r="AA3150" s="163" t="s">
        <v>447</v>
      </c>
      <c r="AC3150" s="195"/>
      <c r="AF3150" s="207"/>
    </row>
    <row r="3151" spans="1:32" s="160" customFormat="1" ht="12" x14ac:dyDescent="0.2">
      <c r="A3151" s="200"/>
      <c r="B3151" s="199"/>
      <c r="C3151" s="1047" t="s">
        <v>450</v>
      </c>
      <c r="D3151" s="1047"/>
      <c r="E3151" s="1047"/>
      <c r="F3151" s="208"/>
      <c r="G3151" s="208"/>
      <c r="H3151" s="208"/>
      <c r="I3151" s="208"/>
      <c r="J3151" s="209">
        <v>50.72</v>
      </c>
      <c r="K3151" s="208"/>
      <c r="L3151" s="209">
        <v>57.59</v>
      </c>
      <c r="M3151" s="208"/>
      <c r="N3151" s="210"/>
      <c r="V3151" s="189"/>
      <c r="W3151" s="195"/>
      <c r="X3151" s="195"/>
      <c r="AB3151" s="163" t="s">
        <v>450</v>
      </c>
      <c r="AC3151" s="195"/>
      <c r="AF3151" s="207"/>
    </row>
    <row r="3152" spans="1:32" s="160" customFormat="1" ht="12" x14ac:dyDescent="0.2">
      <c r="A3152" s="200"/>
      <c r="B3152" s="199"/>
      <c r="C3152" s="1037" t="s">
        <v>451</v>
      </c>
      <c r="D3152" s="1037"/>
      <c r="E3152" s="1037"/>
      <c r="F3152" s="201"/>
      <c r="G3152" s="201"/>
      <c r="H3152" s="201"/>
      <c r="I3152" s="201"/>
      <c r="J3152" s="202"/>
      <c r="K3152" s="201"/>
      <c r="L3152" s="202">
        <v>24.04</v>
      </c>
      <c r="M3152" s="201"/>
      <c r="N3152" s="203"/>
      <c r="V3152" s="189"/>
      <c r="W3152" s="195"/>
      <c r="X3152" s="195"/>
      <c r="AA3152" s="163" t="s">
        <v>451</v>
      </c>
      <c r="AC3152" s="195"/>
      <c r="AF3152" s="207"/>
    </row>
    <row r="3153" spans="1:32" s="160" customFormat="1" ht="45" x14ac:dyDescent="0.2">
      <c r="A3153" s="200"/>
      <c r="B3153" s="199" t="s">
        <v>2540</v>
      </c>
      <c r="C3153" s="1037" t="s">
        <v>2541</v>
      </c>
      <c r="D3153" s="1037"/>
      <c r="E3153" s="1037"/>
      <c r="F3153" s="201" t="s">
        <v>454</v>
      </c>
      <c r="G3153" s="201" t="s">
        <v>1241</v>
      </c>
      <c r="H3153" s="201"/>
      <c r="I3153" s="201" t="s">
        <v>1241</v>
      </c>
      <c r="J3153" s="202"/>
      <c r="K3153" s="201"/>
      <c r="L3153" s="202">
        <v>29.09</v>
      </c>
      <c r="M3153" s="201"/>
      <c r="N3153" s="203"/>
      <c r="V3153" s="189"/>
      <c r="W3153" s="195"/>
      <c r="X3153" s="195"/>
      <c r="AA3153" s="163" t="s">
        <v>2541</v>
      </c>
      <c r="AC3153" s="195"/>
      <c r="AF3153" s="207"/>
    </row>
    <row r="3154" spans="1:32" s="160" customFormat="1" ht="45" x14ac:dyDescent="0.2">
      <c r="A3154" s="200"/>
      <c r="B3154" s="199" t="s">
        <v>2542</v>
      </c>
      <c r="C3154" s="1037" t="s">
        <v>2543</v>
      </c>
      <c r="D3154" s="1037"/>
      <c r="E3154" s="1037"/>
      <c r="F3154" s="201" t="s">
        <v>454</v>
      </c>
      <c r="G3154" s="201" t="s">
        <v>974</v>
      </c>
      <c r="H3154" s="201"/>
      <c r="I3154" s="201" t="s">
        <v>974</v>
      </c>
      <c r="J3154" s="202"/>
      <c r="K3154" s="201"/>
      <c r="L3154" s="202">
        <v>17.309999999999999</v>
      </c>
      <c r="M3154" s="201"/>
      <c r="N3154" s="203"/>
      <c r="V3154" s="189"/>
      <c r="W3154" s="195"/>
      <c r="X3154" s="195"/>
      <c r="AA3154" s="163" t="s">
        <v>2543</v>
      </c>
      <c r="AC3154" s="195"/>
      <c r="AF3154" s="207"/>
    </row>
    <row r="3155" spans="1:32" s="160" customFormat="1" ht="12" x14ac:dyDescent="0.2">
      <c r="A3155" s="211"/>
      <c r="B3155" s="212"/>
      <c r="C3155" s="1039" t="s">
        <v>459</v>
      </c>
      <c r="D3155" s="1039"/>
      <c r="E3155" s="1039"/>
      <c r="F3155" s="192"/>
      <c r="G3155" s="192"/>
      <c r="H3155" s="192"/>
      <c r="I3155" s="192"/>
      <c r="J3155" s="193"/>
      <c r="K3155" s="192"/>
      <c r="L3155" s="193">
        <v>103.99</v>
      </c>
      <c r="M3155" s="208"/>
      <c r="N3155" s="194"/>
      <c r="V3155" s="189"/>
      <c r="W3155" s="195"/>
      <c r="X3155" s="195"/>
      <c r="AC3155" s="195" t="s">
        <v>459</v>
      </c>
      <c r="AF3155" s="207"/>
    </row>
    <row r="3156" spans="1:32" s="160" customFormat="1" ht="33.75" x14ac:dyDescent="0.2">
      <c r="A3156" s="190" t="s">
        <v>3891</v>
      </c>
      <c r="B3156" s="191" t="s">
        <v>3892</v>
      </c>
      <c r="C3156" s="1039" t="s">
        <v>3893</v>
      </c>
      <c r="D3156" s="1039"/>
      <c r="E3156" s="1039"/>
      <c r="F3156" s="192" t="s">
        <v>1017</v>
      </c>
      <c r="G3156" s="192"/>
      <c r="H3156" s="192"/>
      <c r="I3156" s="192" t="s">
        <v>423</v>
      </c>
      <c r="J3156" s="193">
        <v>16987.5</v>
      </c>
      <c r="K3156" s="192" t="s">
        <v>1361</v>
      </c>
      <c r="L3156" s="193">
        <v>3465.93</v>
      </c>
      <c r="M3156" s="192" t="s">
        <v>1362</v>
      </c>
      <c r="N3156" s="194">
        <v>17191</v>
      </c>
      <c r="V3156" s="189"/>
      <c r="W3156" s="195"/>
      <c r="X3156" s="195" t="s">
        <v>3893</v>
      </c>
      <c r="AC3156" s="195"/>
      <c r="AF3156" s="207"/>
    </row>
    <row r="3157" spans="1:32" s="160" customFormat="1" ht="12" x14ac:dyDescent="0.2">
      <c r="A3157" s="211"/>
      <c r="B3157" s="212"/>
      <c r="C3157" s="168" t="s">
        <v>3039</v>
      </c>
      <c r="D3157" s="213"/>
      <c r="E3157" s="213"/>
      <c r="F3157" s="214"/>
      <c r="G3157" s="214"/>
      <c r="H3157" s="214"/>
      <c r="I3157" s="214"/>
      <c r="J3157" s="215"/>
      <c r="K3157" s="214"/>
      <c r="L3157" s="215"/>
      <c r="M3157" s="216"/>
      <c r="N3157" s="217"/>
      <c r="V3157" s="189"/>
      <c r="W3157" s="195"/>
      <c r="X3157" s="195"/>
      <c r="AC3157" s="195"/>
      <c r="AF3157" s="207"/>
    </row>
    <row r="3158" spans="1:32" s="160" customFormat="1" ht="12" x14ac:dyDescent="0.2">
      <c r="A3158" s="196"/>
      <c r="B3158" s="197"/>
      <c r="C3158" s="1037" t="s">
        <v>3894</v>
      </c>
      <c r="D3158" s="1037"/>
      <c r="E3158" s="1037"/>
      <c r="F3158" s="1037"/>
      <c r="G3158" s="1037"/>
      <c r="H3158" s="1037"/>
      <c r="I3158" s="1037"/>
      <c r="J3158" s="1037"/>
      <c r="K3158" s="1037"/>
      <c r="L3158" s="1037"/>
      <c r="M3158" s="1037"/>
      <c r="N3158" s="1046"/>
      <c r="V3158" s="189"/>
      <c r="W3158" s="195"/>
      <c r="X3158" s="195"/>
      <c r="AC3158" s="195"/>
      <c r="AD3158" s="163" t="s">
        <v>3894</v>
      </c>
      <c r="AF3158" s="207"/>
    </row>
    <row r="3159" spans="1:32" s="160" customFormat="1" ht="22.5" x14ac:dyDescent="0.2">
      <c r="A3159" s="198"/>
      <c r="B3159" s="199" t="s">
        <v>1365</v>
      </c>
      <c r="C3159" s="1037" t="s">
        <v>1366</v>
      </c>
      <c r="D3159" s="1037"/>
      <c r="E3159" s="1037"/>
      <c r="F3159" s="1037"/>
      <c r="G3159" s="1037"/>
      <c r="H3159" s="1037"/>
      <c r="I3159" s="1037"/>
      <c r="J3159" s="1037"/>
      <c r="K3159" s="1037"/>
      <c r="L3159" s="1037"/>
      <c r="M3159" s="1037"/>
      <c r="N3159" s="1046"/>
      <c r="V3159" s="189"/>
      <c r="W3159" s="195"/>
      <c r="X3159" s="195"/>
      <c r="Y3159" s="163" t="s">
        <v>1366</v>
      </c>
      <c r="AC3159" s="195"/>
      <c r="AF3159" s="207"/>
    </row>
    <row r="3160" spans="1:32" s="160" customFormat="1" ht="45" x14ac:dyDescent="0.2">
      <c r="A3160" s="190" t="s">
        <v>3895</v>
      </c>
      <c r="B3160" s="191" t="s">
        <v>3265</v>
      </c>
      <c r="C3160" s="1039" t="s">
        <v>3266</v>
      </c>
      <c r="D3160" s="1039"/>
      <c r="E3160" s="1039"/>
      <c r="F3160" s="192" t="s">
        <v>532</v>
      </c>
      <c r="G3160" s="192"/>
      <c r="H3160" s="192"/>
      <c r="I3160" s="192" t="s">
        <v>2649</v>
      </c>
      <c r="J3160" s="193"/>
      <c r="K3160" s="192"/>
      <c r="L3160" s="193"/>
      <c r="M3160" s="192"/>
      <c r="N3160" s="194"/>
      <c r="V3160" s="189"/>
      <c r="W3160" s="195"/>
      <c r="X3160" s="195" t="s">
        <v>3266</v>
      </c>
      <c r="AC3160" s="195"/>
      <c r="AF3160" s="207"/>
    </row>
    <row r="3161" spans="1:32" s="160" customFormat="1" ht="12" x14ac:dyDescent="0.2">
      <c r="A3161" s="196"/>
      <c r="B3161" s="197"/>
      <c r="C3161" s="1037" t="s">
        <v>3896</v>
      </c>
      <c r="D3161" s="1037"/>
      <c r="E3161" s="1037"/>
      <c r="F3161" s="1037"/>
      <c r="G3161" s="1037"/>
      <c r="H3161" s="1037"/>
      <c r="I3161" s="1037"/>
      <c r="J3161" s="1037"/>
      <c r="K3161" s="1037"/>
      <c r="L3161" s="1037"/>
      <c r="M3161" s="1037"/>
      <c r="N3161" s="1046"/>
      <c r="V3161" s="189"/>
      <c r="W3161" s="195"/>
      <c r="X3161" s="195"/>
      <c r="AC3161" s="195"/>
      <c r="AE3161" s="163" t="s">
        <v>3896</v>
      </c>
      <c r="AF3161" s="207"/>
    </row>
    <row r="3162" spans="1:32" s="160" customFormat="1" ht="33.75" x14ac:dyDescent="0.2">
      <c r="A3162" s="198"/>
      <c r="B3162" s="199" t="s">
        <v>430</v>
      </c>
      <c r="C3162" s="1037" t="s">
        <v>431</v>
      </c>
      <c r="D3162" s="1037"/>
      <c r="E3162" s="1037"/>
      <c r="F3162" s="1037"/>
      <c r="G3162" s="1037"/>
      <c r="H3162" s="1037"/>
      <c r="I3162" s="1037"/>
      <c r="J3162" s="1037"/>
      <c r="K3162" s="1037"/>
      <c r="L3162" s="1037"/>
      <c r="M3162" s="1037"/>
      <c r="N3162" s="1046"/>
      <c r="V3162" s="189"/>
      <c r="W3162" s="195"/>
      <c r="X3162" s="195"/>
      <c r="Y3162" s="163" t="s">
        <v>431</v>
      </c>
      <c r="AC3162" s="195"/>
      <c r="AF3162" s="207"/>
    </row>
    <row r="3163" spans="1:32" s="160" customFormat="1" ht="12" x14ac:dyDescent="0.2">
      <c r="A3163" s="198"/>
      <c r="B3163" s="199" t="s">
        <v>3134</v>
      </c>
      <c r="C3163" s="1037" t="s">
        <v>3135</v>
      </c>
      <c r="D3163" s="1037"/>
      <c r="E3163" s="1037"/>
      <c r="F3163" s="1037"/>
      <c r="G3163" s="1037"/>
      <c r="H3163" s="1037"/>
      <c r="I3163" s="1037"/>
      <c r="J3163" s="1037"/>
      <c r="K3163" s="1037"/>
      <c r="L3163" s="1037"/>
      <c r="M3163" s="1037"/>
      <c r="N3163" s="1046"/>
      <c r="V3163" s="189"/>
      <c r="W3163" s="195"/>
      <c r="X3163" s="195"/>
      <c r="Y3163" s="163" t="s">
        <v>3135</v>
      </c>
      <c r="AC3163" s="195"/>
      <c r="AF3163" s="207"/>
    </row>
    <row r="3164" spans="1:32" s="160" customFormat="1" ht="12" x14ac:dyDescent="0.2">
      <c r="A3164" s="200"/>
      <c r="B3164" s="199" t="s">
        <v>423</v>
      </c>
      <c r="C3164" s="1037" t="s">
        <v>432</v>
      </c>
      <c r="D3164" s="1037"/>
      <c r="E3164" s="1037"/>
      <c r="F3164" s="201"/>
      <c r="G3164" s="201"/>
      <c r="H3164" s="201"/>
      <c r="I3164" s="201"/>
      <c r="J3164" s="202">
        <v>802.33</v>
      </c>
      <c r="K3164" s="201" t="s">
        <v>3136</v>
      </c>
      <c r="L3164" s="202">
        <v>10.53</v>
      </c>
      <c r="M3164" s="201"/>
      <c r="N3164" s="203"/>
      <c r="V3164" s="189"/>
      <c r="W3164" s="195"/>
      <c r="X3164" s="195"/>
      <c r="Z3164" s="163" t="s">
        <v>432</v>
      </c>
      <c r="AC3164" s="195"/>
      <c r="AF3164" s="207"/>
    </row>
    <row r="3165" spans="1:32" s="160" customFormat="1" ht="12" x14ac:dyDescent="0.2">
      <c r="A3165" s="200"/>
      <c r="B3165" s="199" t="s">
        <v>434</v>
      </c>
      <c r="C3165" s="1037" t="s">
        <v>435</v>
      </c>
      <c r="D3165" s="1037"/>
      <c r="E3165" s="1037"/>
      <c r="F3165" s="201"/>
      <c r="G3165" s="201"/>
      <c r="H3165" s="201"/>
      <c r="I3165" s="201"/>
      <c r="J3165" s="202">
        <v>97.27</v>
      </c>
      <c r="K3165" s="201" t="s">
        <v>3136</v>
      </c>
      <c r="L3165" s="202">
        <v>1.28</v>
      </c>
      <c r="M3165" s="201"/>
      <c r="N3165" s="203"/>
      <c r="V3165" s="189"/>
      <c r="W3165" s="195"/>
      <c r="X3165" s="195"/>
      <c r="Z3165" s="163" t="s">
        <v>435</v>
      </c>
      <c r="AC3165" s="195"/>
      <c r="AF3165" s="207"/>
    </row>
    <row r="3166" spans="1:32" s="160" customFormat="1" ht="12" x14ac:dyDescent="0.2">
      <c r="A3166" s="200"/>
      <c r="B3166" s="199" t="s">
        <v>437</v>
      </c>
      <c r="C3166" s="1037" t="s">
        <v>438</v>
      </c>
      <c r="D3166" s="1037"/>
      <c r="E3166" s="1037"/>
      <c r="F3166" s="201"/>
      <c r="G3166" s="201"/>
      <c r="H3166" s="201"/>
      <c r="I3166" s="201"/>
      <c r="J3166" s="202">
        <v>8.0299999999999994</v>
      </c>
      <c r="K3166" s="201" t="s">
        <v>3136</v>
      </c>
      <c r="L3166" s="202">
        <v>0.11</v>
      </c>
      <c r="M3166" s="201"/>
      <c r="N3166" s="203"/>
      <c r="V3166" s="189"/>
      <c r="W3166" s="195"/>
      <c r="X3166" s="195"/>
      <c r="Z3166" s="163" t="s">
        <v>438</v>
      </c>
      <c r="AC3166" s="195"/>
      <c r="AF3166" s="207"/>
    </row>
    <row r="3167" spans="1:32" s="160" customFormat="1" ht="12" x14ac:dyDescent="0.2">
      <c r="A3167" s="200"/>
      <c r="B3167" s="199" t="s">
        <v>439</v>
      </c>
      <c r="C3167" s="1037" t="s">
        <v>440</v>
      </c>
      <c r="D3167" s="1037"/>
      <c r="E3167" s="1037"/>
      <c r="F3167" s="201"/>
      <c r="G3167" s="201"/>
      <c r="H3167" s="201"/>
      <c r="I3167" s="201"/>
      <c r="J3167" s="202">
        <v>379.93</v>
      </c>
      <c r="K3167" s="201"/>
      <c r="L3167" s="202">
        <v>3.8</v>
      </c>
      <c r="M3167" s="201"/>
      <c r="N3167" s="203"/>
      <c r="V3167" s="189"/>
      <c r="W3167" s="195"/>
      <c r="X3167" s="195"/>
      <c r="Z3167" s="163" t="s">
        <v>440</v>
      </c>
      <c r="AC3167" s="195"/>
      <c r="AF3167" s="207"/>
    </row>
    <row r="3168" spans="1:32" s="160" customFormat="1" ht="12" x14ac:dyDescent="0.2">
      <c r="A3168" s="196"/>
      <c r="B3168" s="204" t="s">
        <v>1973</v>
      </c>
      <c r="C3168" s="1048" t="s">
        <v>3157</v>
      </c>
      <c r="D3168" s="1048"/>
      <c r="E3168" s="1048"/>
      <c r="F3168" s="205" t="s">
        <v>347</v>
      </c>
      <c r="G3168" s="205" t="s">
        <v>489</v>
      </c>
      <c r="H3168" s="205"/>
      <c r="I3168" s="205" t="s">
        <v>489</v>
      </c>
      <c r="J3168" s="199"/>
      <c r="K3168" s="201"/>
      <c r="L3168" s="202"/>
      <c r="M3168" s="201"/>
      <c r="N3168" s="206"/>
      <c r="V3168" s="189"/>
      <c r="W3168" s="195"/>
      <c r="X3168" s="195"/>
      <c r="AC3168" s="195"/>
      <c r="AF3168" s="207" t="s">
        <v>3157</v>
      </c>
    </row>
    <row r="3169" spans="1:32" s="160" customFormat="1" ht="12" x14ac:dyDescent="0.2">
      <c r="A3169" s="196"/>
      <c r="B3169" s="204" t="s">
        <v>3158</v>
      </c>
      <c r="C3169" s="1048" t="s">
        <v>3159</v>
      </c>
      <c r="D3169" s="1048"/>
      <c r="E3169" s="1048"/>
      <c r="F3169" s="205" t="s">
        <v>347</v>
      </c>
      <c r="G3169" s="205" t="s">
        <v>1004</v>
      </c>
      <c r="H3169" s="205"/>
      <c r="I3169" s="205" t="s">
        <v>423</v>
      </c>
      <c r="J3169" s="199"/>
      <c r="K3169" s="201"/>
      <c r="L3169" s="202"/>
      <c r="M3169" s="201"/>
      <c r="N3169" s="206"/>
      <c r="V3169" s="189"/>
      <c r="W3169" s="195"/>
      <c r="X3169" s="195"/>
      <c r="AC3169" s="195"/>
      <c r="AF3169" s="207" t="s">
        <v>3159</v>
      </c>
    </row>
    <row r="3170" spans="1:32" s="160" customFormat="1" ht="12" x14ac:dyDescent="0.2">
      <c r="A3170" s="196"/>
      <c r="B3170" s="204" t="s">
        <v>3161</v>
      </c>
      <c r="C3170" s="1048" t="s">
        <v>3162</v>
      </c>
      <c r="D3170" s="1048"/>
      <c r="E3170" s="1048"/>
      <c r="F3170" s="205" t="s">
        <v>1017</v>
      </c>
      <c r="G3170" s="205" t="s">
        <v>489</v>
      </c>
      <c r="H3170" s="205"/>
      <c r="I3170" s="205" t="s">
        <v>489</v>
      </c>
      <c r="J3170" s="199"/>
      <c r="K3170" s="201"/>
      <c r="L3170" s="202"/>
      <c r="M3170" s="201"/>
      <c r="N3170" s="206"/>
      <c r="V3170" s="189"/>
      <c r="W3170" s="195"/>
      <c r="X3170" s="195"/>
      <c r="AC3170" s="195"/>
      <c r="AF3170" s="207" t="s">
        <v>3162</v>
      </c>
    </row>
    <row r="3171" spans="1:32" s="160" customFormat="1" ht="12" x14ac:dyDescent="0.2">
      <c r="A3171" s="196"/>
      <c r="B3171" s="204" t="s">
        <v>3161</v>
      </c>
      <c r="C3171" s="1048" t="s">
        <v>2532</v>
      </c>
      <c r="D3171" s="1048"/>
      <c r="E3171" s="1048"/>
      <c r="F3171" s="205" t="s">
        <v>488</v>
      </c>
      <c r="G3171" s="205" t="s">
        <v>489</v>
      </c>
      <c r="H3171" s="205"/>
      <c r="I3171" s="205" t="s">
        <v>489</v>
      </c>
      <c r="J3171" s="199"/>
      <c r="K3171" s="201"/>
      <c r="L3171" s="202"/>
      <c r="M3171" s="201"/>
      <c r="N3171" s="206"/>
      <c r="V3171" s="189"/>
      <c r="W3171" s="195"/>
      <c r="X3171" s="195"/>
      <c r="AC3171" s="195"/>
      <c r="AF3171" s="207" t="s">
        <v>2532</v>
      </c>
    </row>
    <row r="3172" spans="1:32" s="160" customFormat="1" ht="12" x14ac:dyDescent="0.2">
      <c r="A3172" s="196"/>
      <c r="B3172" s="204" t="s">
        <v>3163</v>
      </c>
      <c r="C3172" s="1048" t="s">
        <v>3164</v>
      </c>
      <c r="D3172" s="1048"/>
      <c r="E3172" s="1048"/>
      <c r="F3172" s="205" t="s">
        <v>1017</v>
      </c>
      <c r="G3172" s="205" t="s">
        <v>489</v>
      </c>
      <c r="H3172" s="205"/>
      <c r="I3172" s="205" t="s">
        <v>489</v>
      </c>
      <c r="J3172" s="199"/>
      <c r="K3172" s="201"/>
      <c r="L3172" s="202"/>
      <c r="M3172" s="201"/>
      <c r="N3172" s="206"/>
      <c r="V3172" s="189"/>
      <c r="W3172" s="195"/>
      <c r="X3172" s="195"/>
      <c r="AC3172" s="195"/>
      <c r="AF3172" s="207" t="s">
        <v>3164</v>
      </c>
    </row>
    <row r="3173" spans="1:32" s="160" customFormat="1" ht="12" x14ac:dyDescent="0.2">
      <c r="A3173" s="200"/>
      <c r="B3173" s="199"/>
      <c r="C3173" s="1037" t="s">
        <v>443</v>
      </c>
      <c r="D3173" s="1037"/>
      <c r="E3173" s="1037"/>
      <c r="F3173" s="201" t="s">
        <v>444</v>
      </c>
      <c r="G3173" s="201" t="s">
        <v>3269</v>
      </c>
      <c r="H3173" s="201" t="s">
        <v>3136</v>
      </c>
      <c r="I3173" s="201" t="s">
        <v>3897</v>
      </c>
      <c r="J3173" s="202"/>
      <c r="K3173" s="201"/>
      <c r="L3173" s="202"/>
      <c r="M3173" s="201"/>
      <c r="N3173" s="203"/>
      <c r="V3173" s="189"/>
      <c r="W3173" s="195"/>
      <c r="X3173" s="195"/>
      <c r="AA3173" s="163" t="s">
        <v>443</v>
      </c>
      <c r="AC3173" s="195"/>
      <c r="AF3173" s="207"/>
    </row>
    <row r="3174" spans="1:32" s="160" customFormat="1" ht="12" x14ac:dyDescent="0.2">
      <c r="A3174" s="200"/>
      <c r="B3174" s="199"/>
      <c r="C3174" s="1037" t="s">
        <v>447</v>
      </c>
      <c r="D3174" s="1037"/>
      <c r="E3174" s="1037"/>
      <c r="F3174" s="201" t="s">
        <v>444</v>
      </c>
      <c r="G3174" s="201" t="s">
        <v>2396</v>
      </c>
      <c r="H3174" s="201" t="s">
        <v>3136</v>
      </c>
      <c r="I3174" s="201" t="s">
        <v>3898</v>
      </c>
      <c r="J3174" s="202"/>
      <c r="K3174" s="201"/>
      <c r="L3174" s="202"/>
      <c r="M3174" s="201"/>
      <c r="N3174" s="203"/>
      <c r="V3174" s="189"/>
      <c r="W3174" s="195"/>
      <c r="X3174" s="195"/>
      <c r="AA3174" s="163" t="s">
        <v>447</v>
      </c>
      <c r="AC3174" s="195"/>
      <c r="AF3174" s="207"/>
    </row>
    <row r="3175" spans="1:32" s="160" customFormat="1" ht="12" x14ac:dyDescent="0.2">
      <c r="A3175" s="200"/>
      <c r="B3175" s="199"/>
      <c r="C3175" s="1047" t="s">
        <v>450</v>
      </c>
      <c r="D3175" s="1047"/>
      <c r="E3175" s="1047"/>
      <c r="F3175" s="208"/>
      <c r="G3175" s="208"/>
      <c r="H3175" s="208"/>
      <c r="I3175" s="208"/>
      <c r="J3175" s="209">
        <v>1279.53</v>
      </c>
      <c r="K3175" s="208"/>
      <c r="L3175" s="209">
        <v>15.61</v>
      </c>
      <c r="M3175" s="208"/>
      <c r="N3175" s="210"/>
      <c r="V3175" s="189"/>
      <c r="W3175" s="195"/>
      <c r="X3175" s="195"/>
      <c r="AB3175" s="163" t="s">
        <v>450</v>
      </c>
      <c r="AC3175" s="195"/>
      <c r="AF3175" s="207"/>
    </row>
    <row r="3176" spans="1:32" s="160" customFormat="1" ht="12" x14ac:dyDescent="0.2">
      <c r="A3176" s="200"/>
      <c r="B3176" s="199"/>
      <c r="C3176" s="1037" t="s">
        <v>451</v>
      </c>
      <c r="D3176" s="1037"/>
      <c r="E3176" s="1037"/>
      <c r="F3176" s="201"/>
      <c r="G3176" s="201"/>
      <c r="H3176" s="201"/>
      <c r="I3176" s="201"/>
      <c r="J3176" s="202"/>
      <c r="K3176" s="201"/>
      <c r="L3176" s="202">
        <v>10.64</v>
      </c>
      <c r="M3176" s="201"/>
      <c r="N3176" s="203"/>
      <c r="V3176" s="189"/>
      <c r="W3176" s="195"/>
      <c r="X3176" s="195"/>
      <c r="AA3176" s="163" t="s">
        <v>451</v>
      </c>
      <c r="AC3176" s="195"/>
      <c r="AF3176" s="207"/>
    </row>
    <row r="3177" spans="1:32" s="160" customFormat="1" ht="45" x14ac:dyDescent="0.2">
      <c r="A3177" s="200"/>
      <c r="B3177" s="199" t="s">
        <v>2540</v>
      </c>
      <c r="C3177" s="1037" t="s">
        <v>2541</v>
      </c>
      <c r="D3177" s="1037"/>
      <c r="E3177" s="1037"/>
      <c r="F3177" s="201" t="s">
        <v>454</v>
      </c>
      <c r="G3177" s="201" t="s">
        <v>1241</v>
      </c>
      <c r="H3177" s="201"/>
      <c r="I3177" s="201" t="s">
        <v>1241</v>
      </c>
      <c r="J3177" s="202"/>
      <c r="K3177" s="201"/>
      <c r="L3177" s="202">
        <v>12.87</v>
      </c>
      <c r="M3177" s="201"/>
      <c r="N3177" s="203"/>
      <c r="V3177" s="189"/>
      <c r="W3177" s="195"/>
      <c r="X3177" s="195"/>
      <c r="AA3177" s="163" t="s">
        <v>2541</v>
      </c>
      <c r="AC3177" s="195"/>
      <c r="AF3177" s="207"/>
    </row>
    <row r="3178" spans="1:32" s="160" customFormat="1" ht="45" x14ac:dyDescent="0.2">
      <c r="A3178" s="200"/>
      <c r="B3178" s="199" t="s">
        <v>2542</v>
      </c>
      <c r="C3178" s="1037" t="s">
        <v>2543</v>
      </c>
      <c r="D3178" s="1037"/>
      <c r="E3178" s="1037"/>
      <c r="F3178" s="201" t="s">
        <v>454</v>
      </c>
      <c r="G3178" s="201" t="s">
        <v>974</v>
      </c>
      <c r="H3178" s="201"/>
      <c r="I3178" s="201" t="s">
        <v>974</v>
      </c>
      <c r="J3178" s="202"/>
      <c r="K3178" s="201"/>
      <c r="L3178" s="202">
        <v>7.66</v>
      </c>
      <c r="M3178" s="201"/>
      <c r="N3178" s="203"/>
      <c r="V3178" s="189"/>
      <c r="W3178" s="195"/>
      <c r="X3178" s="195"/>
      <c r="AA3178" s="163" t="s">
        <v>2543</v>
      </c>
      <c r="AC3178" s="195"/>
      <c r="AF3178" s="207"/>
    </row>
    <row r="3179" spans="1:32" s="160" customFormat="1" ht="12" x14ac:dyDescent="0.2">
      <c r="A3179" s="211"/>
      <c r="B3179" s="212"/>
      <c r="C3179" s="1039" t="s">
        <v>459</v>
      </c>
      <c r="D3179" s="1039"/>
      <c r="E3179" s="1039"/>
      <c r="F3179" s="192"/>
      <c r="G3179" s="192"/>
      <c r="H3179" s="192"/>
      <c r="I3179" s="192"/>
      <c r="J3179" s="193"/>
      <c r="K3179" s="192"/>
      <c r="L3179" s="193">
        <v>36.14</v>
      </c>
      <c r="M3179" s="208"/>
      <c r="N3179" s="194"/>
      <c r="V3179" s="189"/>
      <c r="W3179" s="195"/>
      <c r="X3179" s="195"/>
      <c r="AC3179" s="195" t="s">
        <v>459</v>
      </c>
      <c r="AF3179" s="207"/>
    </row>
    <row r="3180" spans="1:32" s="160" customFormat="1" ht="33.75" x14ac:dyDescent="0.2">
      <c r="A3180" s="190" t="s">
        <v>3899</v>
      </c>
      <c r="B3180" s="191" t="s">
        <v>3900</v>
      </c>
      <c r="C3180" s="1039" t="s">
        <v>3901</v>
      </c>
      <c r="D3180" s="1039"/>
      <c r="E3180" s="1039"/>
      <c r="F3180" s="192" t="s">
        <v>347</v>
      </c>
      <c r="G3180" s="192"/>
      <c r="H3180" s="192"/>
      <c r="I3180" s="192" t="s">
        <v>423</v>
      </c>
      <c r="J3180" s="193">
        <v>79.540000000000006</v>
      </c>
      <c r="K3180" s="192"/>
      <c r="L3180" s="193">
        <v>79.540000000000006</v>
      </c>
      <c r="M3180" s="192"/>
      <c r="N3180" s="194"/>
      <c r="V3180" s="189"/>
      <c r="W3180" s="195"/>
      <c r="X3180" s="195" t="s">
        <v>3901</v>
      </c>
      <c r="AC3180" s="195"/>
      <c r="AF3180" s="207"/>
    </row>
    <row r="3181" spans="1:32" s="160" customFormat="1" ht="12" x14ac:dyDescent="0.2">
      <c r="A3181" s="211"/>
      <c r="B3181" s="212"/>
      <c r="C3181" s="168" t="s">
        <v>462</v>
      </c>
      <c r="D3181" s="213"/>
      <c r="E3181" s="213"/>
      <c r="F3181" s="214"/>
      <c r="G3181" s="214"/>
      <c r="H3181" s="214"/>
      <c r="I3181" s="214"/>
      <c r="J3181" s="215"/>
      <c r="K3181" s="214"/>
      <c r="L3181" s="215"/>
      <c r="M3181" s="216"/>
      <c r="N3181" s="217"/>
      <c r="V3181" s="189"/>
      <c r="W3181" s="195"/>
      <c r="X3181" s="195"/>
      <c r="AC3181" s="195"/>
      <c r="AF3181" s="207"/>
    </row>
    <row r="3182" spans="1:32" s="160" customFormat="1" ht="12" x14ac:dyDescent="0.2">
      <c r="A3182" s="1040" t="s">
        <v>3902</v>
      </c>
      <c r="B3182" s="1041"/>
      <c r="C3182" s="1041"/>
      <c r="D3182" s="1041"/>
      <c r="E3182" s="1041"/>
      <c r="F3182" s="1041"/>
      <c r="G3182" s="1041"/>
      <c r="H3182" s="1041"/>
      <c r="I3182" s="1041"/>
      <c r="J3182" s="1041"/>
      <c r="K3182" s="1041"/>
      <c r="L3182" s="1041"/>
      <c r="M3182" s="1041"/>
      <c r="N3182" s="1042"/>
      <c r="V3182" s="189"/>
      <c r="W3182" s="195" t="s">
        <v>3902</v>
      </c>
      <c r="X3182" s="195"/>
      <c r="AC3182" s="195"/>
      <c r="AF3182" s="207"/>
    </row>
    <row r="3183" spans="1:32" s="160" customFormat="1" ht="22.5" x14ac:dyDescent="0.2">
      <c r="A3183" s="190" t="s">
        <v>3903</v>
      </c>
      <c r="B3183" s="191" t="s">
        <v>3193</v>
      </c>
      <c r="C3183" s="1039" t="s">
        <v>3194</v>
      </c>
      <c r="D3183" s="1039"/>
      <c r="E3183" s="1039"/>
      <c r="F3183" s="192" t="s">
        <v>1017</v>
      </c>
      <c r="G3183" s="192"/>
      <c r="H3183" s="192"/>
      <c r="I3183" s="192" t="s">
        <v>434</v>
      </c>
      <c r="J3183" s="193"/>
      <c r="K3183" s="192"/>
      <c r="L3183" s="193"/>
      <c r="M3183" s="192"/>
      <c r="N3183" s="194"/>
      <c r="V3183" s="189"/>
      <c r="W3183" s="195"/>
      <c r="X3183" s="195" t="s">
        <v>3194</v>
      </c>
      <c r="AC3183" s="195"/>
      <c r="AF3183" s="207"/>
    </row>
    <row r="3184" spans="1:32" s="160" customFormat="1" ht="12" x14ac:dyDescent="0.2">
      <c r="A3184" s="196"/>
      <c r="B3184" s="197"/>
      <c r="C3184" s="1037" t="s">
        <v>3482</v>
      </c>
      <c r="D3184" s="1037"/>
      <c r="E3184" s="1037"/>
      <c r="F3184" s="1037"/>
      <c r="G3184" s="1037"/>
      <c r="H3184" s="1037"/>
      <c r="I3184" s="1037"/>
      <c r="J3184" s="1037"/>
      <c r="K3184" s="1037"/>
      <c r="L3184" s="1037"/>
      <c r="M3184" s="1037"/>
      <c r="N3184" s="1046"/>
      <c r="V3184" s="189"/>
      <c r="W3184" s="195"/>
      <c r="X3184" s="195"/>
      <c r="AC3184" s="195"/>
      <c r="AE3184" s="163" t="s">
        <v>3482</v>
      </c>
      <c r="AF3184" s="207"/>
    </row>
    <row r="3185" spans="1:32" s="160" customFormat="1" ht="33.75" x14ac:dyDescent="0.2">
      <c r="A3185" s="198"/>
      <c r="B3185" s="199" t="s">
        <v>430</v>
      </c>
      <c r="C3185" s="1037" t="s">
        <v>431</v>
      </c>
      <c r="D3185" s="1037"/>
      <c r="E3185" s="1037"/>
      <c r="F3185" s="1037"/>
      <c r="G3185" s="1037"/>
      <c r="H3185" s="1037"/>
      <c r="I3185" s="1037"/>
      <c r="J3185" s="1037"/>
      <c r="K3185" s="1037"/>
      <c r="L3185" s="1037"/>
      <c r="M3185" s="1037"/>
      <c r="N3185" s="1046"/>
      <c r="V3185" s="189"/>
      <c r="W3185" s="195"/>
      <c r="X3185" s="195"/>
      <c r="Y3185" s="163" t="s">
        <v>431</v>
      </c>
      <c r="AC3185" s="195"/>
      <c r="AF3185" s="207"/>
    </row>
    <row r="3186" spans="1:32" s="160" customFormat="1" ht="12" x14ac:dyDescent="0.2">
      <c r="A3186" s="198"/>
      <c r="B3186" s="199" t="s">
        <v>3134</v>
      </c>
      <c r="C3186" s="1037" t="s">
        <v>3135</v>
      </c>
      <c r="D3186" s="1037"/>
      <c r="E3186" s="1037"/>
      <c r="F3186" s="1037"/>
      <c r="G3186" s="1037"/>
      <c r="H3186" s="1037"/>
      <c r="I3186" s="1037"/>
      <c r="J3186" s="1037"/>
      <c r="K3186" s="1037"/>
      <c r="L3186" s="1037"/>
      <c r="M3186" s="1037"/>
      <c r="N3186" s="1046"/>
      <c r="V3186" s="189"/>
      <c r="W3186" s="195"/>
      <c r="X3186" s="195"/>
      <c r="Y3186" s="163" t="s">
        <v>3135</v>
      </c>
      <c r="AC3186" s="195"/>
      <c r="AF3186" s="207"/>
    </row>
    <row r="3187" spans="1:32" s="160" customFormat="1" ht="12" x14ac:dyDescent="0.2">
      <c r="A3187" s="200"/>
      <c r="B3187" s="199" t="s">
        <v>423</v>
      </c>
      <c r="C3187" s="1037" t="s">
        <v>432</v>
      </c>
      <c r="D3187" s="1037"/>
      <c r="E3187" s="1037"/>
      <c r="F3187" s="201"/>
      <c r="G3187" s="201"/>
      <c r="H3187" s="201"/>
      <c r="I3187" s="201"/>
      <c r="J3187" s="202">
        <v>9.6</v>
      </c>
      <c r="K3187" s="201" t="s">
        <v>3136</v>
      </c>
      <c r="L3187" s="202">
        <v>25.2</v>
      </c>
      <c r="M3187" s="201"/>
      <c r="N3187" s="203"/>
      <c r="V3187" s="189"/>
      <c r="W3187" s="195"/>
      <c r="X3187" s="195"/>
      <c r="Z3187" s="163" t="s">
        <v>432</v>
      </c>
      <c r="AC3187" s="195"/>
      <c r="AF3187" s="207"/>
    </row>
    <row r="3188" spans="1:32" s="160" customFormat="1" ht="12" x14ac:dyDescent="0.2">
      <c r="A3188" s="200"/>
      <c r="B3188" s="199" t="s">
        <v>434</v>
      </c>
      <c r="C3188" s="1037" t="s">
        <v>435</v>
      </c>
      <c r="D3188" s="1037"/>
      <c r="E3188" s="1037"/>
      <c r="F3188" s="201"/>
      <c r="G3188" s="201"/>
      <c r="H3188" s="201"/>
      <c r="I3188" s="201"/>
      <c r="J3188" s="202">
        <v>1.47</v>
      </c>
      <c r="K3188" s="201" t="s">
        <v>3136</v>
      </c>
      <c r="L3188" s="202">
        <v>3.86</v>
      </c>
      <c r="M3188" s="201"/>
      <c r="N3188" s="203"/>
      <c r="V3188" s="189"/>
      <c r="W3188" s="195"/>
      <c r="X3188" s="195"/>
      <c r="Z3188" s="163" t="s">
        <v>435</v>
      </c>
      <c r="AC3188" s="195"/>
      <c r="AF3188" s="207"/>
    </row>
    <row r="3189" spans="1:32" s="160" customFormat="1" ht="12" x14ac:dyDescent="0.2">
      <c r="A3189" s="200"/>
      <c r="B3189" s="199" t="s">
        <v>437</v>
      </c>
      <c r="C3189" s="1037" t="s">
        <v>438</v>
      </c>
      <c r="D3189" s="1037"/>
      <c r="E3189" s="1037"/>
      <c r="F3189" s="201"/>
      <c r="G3189" s="201"/>
      <c r="H3189" s="201"/>
      <c r="I3189" s="201"/>
      <c r="J3189" s="202">
        <v>0.12</v>
      </c>
      <c r="K3189" s="201" t="s">
        <v>3136</v>
      </c>
      <c r="L3189" s="202">
        <v>0.32</v>
      </c>
      <c r="M3189" s="201"/>
      <c r="N3189" s="203"/>
      <c r="V3189" s="189"/>
      <c r="W3189" s="195"/>
      <c r="X3189" s="195"/>
      <c r="Z3189" s="163" t="s">
        <v>438</v>
      </c>
      <c r="AC3189" s="195"/>
      <c r="AF3189" s="207"/>
    </row>
    <row r="3190" spans="1:32" s="160" customFormat="1" ht="12" x14ac:dyDescent="0.2">
      <c r="A3190" s="200"/>
      <c r="B3190" s="199" t="s">
        <v>439</v>
      </c>
      <c r="C3190" s="1037" t="s">
        <v>440</v>
      </c>
      <c r="D3190" s="1037"/>
      <c r="E3190" s="1037"/>
      <c r="F3190" s="201"/>
      <c r="G3190" s="201"/>
      <c r="H3190" s="201"/>
      <c r="I3190" s="201"/>
      <c r="J3190" s="202">
        <v>4.0999999999999996</v>
      </c>
      <c r="K3190" s="201"/>
      <c r="L3190" s="202">
        <v>8.1999999999999993</v>
      </c>
      <c r="M3190" s="201"/>
      <c r="N3190" s="203"/>
      <c r="V3190" s="189"/>
      <c r="W3190" s="195"/>
      <c r="X3190" s="195"/>
      <c r="Z3190" s="163" t="s">
        <v>440</v>
      </c>
      <c r="AC3190" s="195"/>
      <c r="AF3190" s="207"/>
    </row>
    <row r="3191" spans="1:32" s="160" customFormat="1" ht="12" x14ac:dyDescent="0.2">
      <c r="A3191" s="196"/>
      <c r="B3191" s="204" t="s">
        <v>3196</v>
      </c>
      <c r="C3191" s="1048" t="s">
        <v>3197</v>
      </c>
      <c r="D3191" s="1048"/>
      <c r="E3191" s="1048"/>
      <c r="F3191" s="205" t="s">
        <v>1017</v>
      </c>
      <c r="G3191" s="205" t="s">
        <v>423</v>
      </c>
      <c r="H3191" s="205"/>
      <c r="I3191" s="205" t="s">
        <v>434</v>
      </c>
      <c r="J3191" s="199"/>
      <c r="K3191" s="201"/>
      <c r="L3191" s="202"/>
      <c r="M3191" s="201"/>
      <c r="N3191" s="206"/>
      <c r="V3191" s="189"/>
      <c r="W3191" s="195"/>
      <c r="X3191" s="195"/>
      <c r="AC3191" s="195"/>
      <c r="AF3191" s="207" t="s">
        <v>3197</v>
      </c>
    </row>
    <row r="3192" spans="1:32" s="160" customFormat="1" ht="12" x14ac:dyDescent="0.2">
      <c r="A3192" s="200"/>
      <c r="B3192" s="199"/>
      <c r="C3192" s="1037" t="s">
        <v>443</v>
      </c>
      <c r="D3192" s="1037"/>
      <c r="E3192" s="1037"/>
      <c r="F3192" s="201" t="s">
        <v>444</v>
      </c>
      <c r="G3192" s="201" t="s">
        <v>3198</v>
      </c>
      <c r="H3192" s="201" t="s">
        <v>3136</v>
      </c>
      <c r="I3192" s="201" t="s">
        <v>3879</v>
      </c>
      <c r="J3192" s="202"/>
      <c r="K3192" s="201"/>
      <c r="L3192" s="202"/>
      <c r="M3192" s="201"/>
      <c r="N3192" s="203"/>
      <c r="V3192" s="189"/>
      <c r="W3192" s="195"/>
      <c r="X3192" s="195"/>
      <c r="AA3192" s="163" t="s">
        <v>443</v>
      </c>
      <c r="AC3192" s="195"/>
      <c r="AF3192" s="207"/>
    </row>
    <row r="3193" spans="1:32" s="160" customFormat="1" ht="12" x14ac:dyDescent="0.2">
      <c r="A3193" s="200"/>
      <c r="B3193" s="199"/>
      <c r="C3193" s="1037" t="s">
        <v>447</v>
      </c>
      <c r="D3193" s="1037"/>
      <c r="E3193" s="1037"/>
      <c r="F3193" s="201" t="s">
        <v>444</v>
      </c>
      <c r="G3193" s="201" t="s">
        <v>2649</v>
      </c>
      <c r="H3193" s="201" t="s">
        <v>3136</v>
      </c>
      <c r="I3193" s="201" t="s">
        <v>3318</v>
      </c>
      <c r="J3193" s="202"/>
      <c r="K3193" s="201"/>
      <c r="L3193" s="202"/>
      <c r="M3193" s="201"/>
      <c r="N3193" s="203"/>
      <c r="V3193" s="189"/>
      <c r="W3193" s="195"/>
      <c r="X3193" s="195"/>
      <c r="AA3193" s="163" t="s">
        <v>447</v>
      </c>
      <c r="AC3193" s="195"/>
      <c r="AF3193" s="207"/>
    </row>
    <row r="3194" spans="1:32" s="160" customFormat="1" ht="12" x14ac:dyDescent="0.2">
      <c r="A3194" s="200"/>
      <c r="B3194" s="199"/>
      <c r="C3194" s="1047" t="s">
        <v>450</v>
      </c>
      <c r="D3194" s="1047"/>
      <c r="E3194" s="1047"/>
      <c r="F3194" s="208"/>
      <c r="G3194" s="208"/>
      <c r="H3194" s="208"/>
      <c r="I3194" s="208"/>
      <c r="J3194" s="209">
        <v>15.17</v>
      </c>
      <c r="K3194" s="208"/>
      <c r="L3194" s="209">
        <v>37.26</v>
      </c>
      <c r="M3194" s="208"/>
      <c r="N3194" s="210"/>
      <c r="V3194" s="189"/>
      <c r="W3194" s="195"/>
      <c r="X3194" s="195"/>
      <c r="AB3194" s="163" t="s">
        <v>450</v>
      </c>
      <c r="AC3194" s="195"/>
      <c r="AF3194" s="207"/>
    </row>
    <row r="3195" spans="1:32" s="160" customFormat="1" ht="12" x14ac:dyDescent="0.2">
      <c r="A3195" s="200"/>
      <c r="B3195" s="199"/>
      <c r="C3195" s="1037" t="s">
        <v>451</v>
      </c>
      <c r="D3195" s="1037"/>
      <c r="E3195" s="1037"/>
      <c r="F3195" s="201"/>
      <c r="G3195" s="201"/>
      <c r="H3195" s="201"/>
      <c r="I3195" s="201"/>
      <c r="J3195" s="202"/>
      <c r="K3195" s="201"/>
      <c r="L3195" s="202">
        <v>25.52</v>
      </c>
      <c r="M3195" s="201"/>
      <c r="N3195" s="203"/>
      <c r="V3195" s="189"/>
      <c r="W3195" s="195"/>
      <c r="X3195" s="195"/>
      <c r="AA3195" s="163" t="s">
        <v>451</v>
      </c>
      <c r="AC3195" s="195"/>
      <c r="AF3195" s="207"/>
    </row>
    <row r="3196" spans="1:32" s="160" customFormat="1" ht="45" x14ac:dyDescent="0.2">
      <c r="A3196" s="200"/>
      <c r="B3196" s="199" t="s">
        <v>2540</v>
      </c>
      <c r="C3196" s="1037" t="s">
        <v>2541</v>
      </c>
      <c r="D3196" s="1037"/>
      <c r="E3196" s="1037"/>
      <c r="F3196" s="201" t="s">
        <v>454</v>
      </c>
      <c r="G3196" s="201" t="s">
        <v>1241</v>
      </c>
      <c r="H3196" s="201"/>
      <c r="I3196" s="201" t="s">
        <v>1241</v>
      </c>
      <c r="J3196" s="202"/>
      <c r="K3196" s="201"/>
      <c r="L3196" s="202">
        <v>30.88</v>
      </c>
      <c r="M3196" s="201"/>
      <c r="N3196" s="203"/>
      <c r="V3196" s="189"/>
      <c r="W3196" s="195"/>
      <c r="X3196" s="195"/>
      <c r="AA3196" s="163" t="s">
        <v>2541</v>
      </c>
      <c r="AC3196" s="195"/>
      <c r="AF3196" s="207"/>
    </row>
    <row r="3197" spans="1:32" s="160" customFormat="1" ht="45" x14ac:dyDescent="0.2">
      <c r="A3197" s="200"/>
      <c r="B3197" s="199" t="s">
        <v>2542</v>
      </c>
      <c r="C3197" s="1037" t="s">
        <v>2543</v>
      </c>
      <c r="D3197" s="1037"/>
      <c r="E3197" s="1037"/>
      <c r="F3197" s="201" t="s">
        <v>454</v>
      </c>
      <c r="G3197" s="201" t="s">
        <v>974</v>
      </c>
      <c r="H3197" s="201"/>
      <c r="I3197" s="201" t="s">
        <v>974</v>
      </c>
      <c r="J3197" s="202"/>
      <c r="K3197" s="201"/>
      <c r="L3197" s="202">
        <v>18.37</v>
      </c>
      <c r="M3197" s="201"/>
      <c r="N3197" s="203"/>
      <c r="V3197" s="189"/>
      <c r="W3197" s="195"/>
      <c r="X3197" s="195"/>
      <c r="AA3197" s="163" t="s">
        <v>2543</v>
      </c>
      <c r="AC3197" s="195"/>
      <c r="AF3197" s="207"/>
    </row>
    <row r="3198" spans="1:32" s="160" customFormat="1" ht="12" x14ac:dyDescent="0.2">
      <c r="A3198" s="211"/>
      <c r="B3198" s="212"/>
      <c r="C3198" s="1039" t="s">
        <v>459</v>
      </c>
      <c r="D3198" s="1039"/>
      <c r="E3198" s="1039"/>
      <c r="F3198" s="192"/>
      <c r="G3198" s="192"/>
      <c r="H3198" s="192"/>
      <c r="I3198" s="192"/>
      <c r="J3198" s="193"/>
      <c r="K3198" s="192"/>
      <c r="L3198" s="193">
        <v>86.51</v>
      </c>
      <c r="M3198" s="208"/>
      <c r="N3198" s="194"/>
      <c r="V3198" s="189"/>
      <c r="W3198" s="195"/>
      <c r="X3198" s="195"/>
      <c r="AC3198" s="195" t="s">
        <v>459</v>
      </c>
      <c r="AF3198" s="207"/>
    </row>
    <row r="3199" spans="1:32" s="160" customFormat="1" ht="33.75" x14ac:dyDescent="0.2">
      <c r="A3199" s="190" t="s">
        <v>3904</v>
      </c>
      <c r="B3199" s="191" t="s">
        <v>3905</v>
      </c>
      <c r="C3199" s="1039" t="s">
        <v>3906</v>
      </c>
      <c r="D3199" s="1039"/>
      <c r="E3199" s="1039"/>
      <c r="F3199" s="192" t="s">
        <v>1017</v>
      </c>
      <c r="G3199" s="192"/>
      <c r="H3199" s="192"/>
      <c r="I3199" s="192" t="s">
        <v>423</v>
      </c>
      <c r="J3199" s="193">
        <v>2541.67</v>
      </c>
      <c r="K3199" s="192" t="s">
        <v>566</v>
      </c>
      <c r="L3199" s="193">
        <v>276.44</v>
      </c>
      <c r="M3199" s="192" t="s">
        <v>567</v>
      </c>
      <c r="N3199" s="194">
        <v>2593</v>
      </c>
      <c r="V3199" s="189"/>
      <c r="W3199" s="195"/>
      <c r="X3199" s="195" t="s">
        <v>3906</v>
      </c>
      <c r="AC3199" s="195"/>
      <c r="AF3199" s="207"/>
    </row>
    <row r="3200" spans="1:32" s="160" customFormat="1" ht="12" x14ac:dyDescent="0.2">
      <c r="A3200" s="211"/>
      <c r="B3200" s="212"/>
      <c r="C3200" s="168" t="s">
        <v>462</v>
      </c>
      <c r="D3200" s="213"/>
      <c r="E3200" s="213"/>
      <c r="F3200" s="214"/>
      <c r="G3200" s="214"/>
      <c r="H3200" s="214"/>
      <c r="I3200" s="214"/>
      <c r="J3200" s="215"/>
      <c r="K3200" s="214"/>
      <c r="L3200" s="215"/>
      <c r="M3200" s="216"/>
      <c r="N3200" s="217"/>
      <c r="V3200" s="189"/>
      <c r="W3200" s="195"/>
      <c r="X3200" s="195"/>
      <c r="AC3200" s="195"/>
      <c r="AF3200" s="207"/>
    </row>
    <row r="3201" spans="1:32" s="160" customFormat="1" ht="12" x14ac:dyDescent="0.2">
      <c r="A3201" s="196"/>
      <c r="B3201" s="197"/>
      <c r="C3201" s="1037" t="s">
        <v>3907</v>
      </c>
      <c r="D3201" s="1037"/>
      <c r="E3201" s="1037"/>
      <c r="F3201" s="1037"/>
      <c r="G3201" s="1037"/>
      <c r="H3201" s="1037"/>
      <c r="I3201" s="1037"/>
      <c r="J3201" s="1037"/>
      <c r="K3201" s="1037"/>
      <c r="L3201" s="1037"/>
      <c r="M3201" s="1037"/>
      <c r="N3201" s="1046"/>
      <c r="V3201" s="189"/>
      <c r="W3201" s="195"/>
      <c r="X3201" s="195"/>
      <c r="AC3201" s="195"/>
      <c r="AD3201" s="163" t="s">
        <v>3907</v>
      </c>
      <c r="AF3201" s="207"/>
    </row>
    <row r="3202" spans="1:32" s="160" customFormat="1" ht="22.5" x14ac:dyDescent="0.2">
      <c r="A3202" s="198"/>
      <c r="B3202" s="199" t="s">
        <v>568</v>
      </c>
      <c r="C3202" s="1037" t="s">
        <v>569</v>
      </c>
      <c r="D3202" s="1037"/>
      <c r="E3202" s="1037"/>
      <c r="F3202" s="1037"/>
      <c r="G3202" s="1037"/>
      <c r="H3202" s="1037"/>
      <c r="I3202" s="1037"/>
      <c r="J3202" s="1037"/>
      <c r="K3202" s="1037"/>
      <c r="L3202" s="1037"/>
      <c r="M3202" s="1037"/>
      <c r="N3202" s="1046"/>
      <c r="V3202" s="189"/>
      <c r="W3202" s="195"/>
      <c r="X3202" s="195"/>
      <c r="Y3202" s="163" t="s">
        <v>569</v>
      </c>
      <c r="AC3202" s="195"/>
      <c r="AF3202" s="207"/>
    </row>
    <row r="3203" spans="1:32" s="160" customFormat="1" ht="33.75" x14ac:dyDescent="0.2">
      <c r="A3203" s="190" t="s">
        <v>3908</v>
      </c>
      <c r="B3203" s="191" t="s">
        <v>3909</v>
      </c>
      <c r="C3203" s="1039" t="s">
        <v>3910</v>
      </c>
      <c r="D3203" s="1039"/>
      <c r="E3203" s="1039"/>
      <c r="F3203" s="192" t="s">
        <v>1017</v>
      </c>
      <c r="G3203" s="192"/>
      <c r="H3203" s="192"/>
      <c r="I3203" s="192" t="s">
        <v>423</v>
      </c>
      <c r="J3203" s="193">
        <v>2725</v>
      </c>
      <c r="K3203" s="192" t="s">
        <v>566</v>
      </c>
      <c r="L3203" s="193">
        <v>296.38</v>
      </c>
      <c r="M3203" s="192" t="s">
        <v>567</v>
      </c>
      <c r="N3203" s="194">
        <v>2780</v>
      </c>
      <c r="V3203" s="189"/>
      <c r="W3203" s="195"/>
      <c r="X3203" s="195" t="s">
        <v>3910</v>
      </c>
      <c r="AC3203" s="195"/>
      <c r="AF3203" s="207"/>
    </row>
    <row r="3204" spans="1:32" s="160" customFormat="1" ht="12" x14ac:dyDescent="0.2">
      <c r="A3204" s="211"/>
      <c r="B3204" s="212"/>
      <c r="C3204" s="168" t="s">
        <v>462</v>
      </c>
      <c r="D3204" s="213"/>
      <c r="E3204" s="213"/>
      <c r="F3204" s="214"/>
      <c r="G3204" s="214"/>
      <c r="H3204" s="214"/>
      <c r="I3204" s="214"/>
      <c r="J3204" s="215"/>
      <c r="K3204" s="214"/>
      <c r="L3204" s="215"/>
      <c r="M3204" s="216"/>
      <c r="N3204" s="217"/>
      <c r="V3204" s="189"/>
      <c r="W3204" s="195"/>
      <c r="X3204" s="195"/>
      <c r="AC3204" s="195"/>
      <c r="AF3204" s="207"/>
    </row>
    <row r="3205" spans="1:32" s="160" customFormat="1" ht="12" x14ac:dyDescent="0.2">
      <c r="A3205" s="196"/>
      <c r="B3205" s="197"/>
      <c r="C3205" s="1037" t="s">
        <v>3911</v>
      </c>
      <c r="D3205" s="1037"/>
      <c r="E3205" s="1037"/>
      <c r="F3205" s="1037"/>
      <c r="G3205" s="1037"/>
      <c r="H3205" s="1037"/>
      <c r="I3205" s="1037"/>
      <c r="J3205" s="1037"/>
      <c r="K3205" s="1037"/>
      <c r="L3205" s="1037"/>
      <c r="M3205" s="1037"/>
      <c r="N3205" s="1046"/>
      <c r="V3205" s="189"/>
      <c r="W3205" s="195"/>
      <c r="X3205" s="195"/>
      <c r="AC3205" s="195"/>
      <c r="AD3205" s="163" t="s">
        <v>3911</v>
      </c>
      <c r="AF3205" s="207"/>
    </row>
    <row r="3206" spans="1:32" s="160" customFormat="1" ht="22.5" x14ac:dyDescent="0.2">
      <c r="A3206" s="198"/>
      <c r="B3206" s="199" t="s">
        <v>568</v>
      </c>
      <c r="C3206" s="1037" t="s">
        <v>569</v>
      </c>
      <c r="D3206" s="1037"/>
      <c r="E3206" s="1037"/>
      <c r="F3206" s="1037"/>
      <c r="G3206" s="1037"/>
      <c r="H3206" s="1037"/>
      <c r="I3206" s="1037"/>
      <c r="J3206" s="1037"/>
      <c r="K3206" s="1037"/>
      <c r="L3206" s="1037"/>
      <c r="M3206" s="1037"/>
      <c r="N3206" s="1046"/>
      <c r="V3206" s="189"/>
      <c r="W3206" s="195"/>
      <c r="X3206" s="195"/>
      <c r="Y3206" s="163" t="s">
        <v>569</v>
      </c>
      <c r="AC3206" s="195"/>
      <c r="AF3206" s="207"/>
    </row>
    <row r="3207" spans="1:32" s="160" customFormat="1" ht="67.5" x14ac:dyDescent="0.2">
      <c r="A3207" s="190" t="s">
        <v>3912</v>
      </c>
      <c r="B3207" s="191" t="s">
        <v>3889</v>
      </c>
      <c r="C3207" s="1039" t="s">
        <v>3913</v>
      </c>
      <c r="D3207" s="1039"/>
      <c r="E3207" s="1039"/>
      <c r="F3207" s="192" t="s">
        <v>1017</v>
      </c>
      <c r="G3207" s="192"/>
      <c r="H3207" s="192"/>
      <c r="I3207" s="192" t="s">
        <v>423</v>
      </c>
      <c r="J3207" s="193"/>
      <c r="K3207" s="192"/>
      <c r="L3207" s="193"/>
      <c r="M3207" s="192"/>
      <c r="N3207" s="194"/>
      <c r="V3207" s="189"/>
      <c r="W3207" s="195"/>
      <c r="X3207" s="195" t="s">
        <v>3913</v>
      </c>
      <c r="AC3207" s="195"/>
      <c r="AF3207" s="207"/>
    </row>
    <row r="3208" spans="1:32" s="160" customFormat="1" ht="33.75" x14ac:dyDescent="0.2">
      <c r="A3208" s="198"/>
      <c r="B3208" s="199" t="s">
        <v>430</v>
      </c>
      <c r="C3208" s="1037" t="s">
        <v>431</v>
      </c>
      <c r="D3208" s="1037"/>
      <c r="E3208" s="1037"/>
      <c r="F3208" s="1037"/>
      <c r="G3208" s="1037"/>
      <c r="H3208" s="1037"/>
      <c r="I3208" s="1037"/>
      <c r="J3208" s="1037"/>
      <c r="K3208" s="1037"/>
      <c r="L3208" s="1037"/>
      <c r="M3208" s="1037"/>
      <c r="N3208" s="1046"/>
      <c r="V3208" s="189"/>
      <c r="W3208" s="195"/>
      <c r="X3208" s="195"/>
      <c r="Y3208" s="163" t="s">
        <v>431</v>
      </c>
      <c r="AC3208" s="195"/>
      <c r="AF3208" s="207"/>
    </row>
    <row r="3209" spans="1:32" s="160" customFormat="1" ht="12" x14ac:dyDescent="0.2">
      <c r="A3209" s="198"/>
      <c r="B3209" s="199" t="s">
        <v>3134</v>
      </c>
      <c r="C3209" s="1037" t="s">
        <v>3135</v>
      </c>
      <c r="D3209" s="1037"/>
      <c r="E3209" s="1037"/>
      <c r="F3209" s="1037"/>
      <c r="G3209" s="1037"/>
      <c r="H3209" s="1037"/>
      <c r="I3209" s="1037"/>
      <c r="J3209" s="1037"/>
      <c r="K3209" s="1037"/>
      <c r="L3209" s="1037"/>
      <c r="M3209" s="1037"/>
      <c r="N3209" s="1046"/>
      <c r="V3209" s="189"/>
      <c r="W3209" s="195"/>
      <c r="X3209" s="195"/>
      <c r="Y3209" s="163" t="s">
        <v>3135</v>
      </c>
      <c r="AC3209" s="195"/>
      <c r="AF3209" s="207"/>
    </row>
    <row r="3210" spans="1:32" s="160" customFormat="1" ht="12" x14ac:dyDescent="0.2">
      <c r="A3210" s="200"/>
      <c r="B3210" s="199" t="s">
        <v>423</v>
      </c>
      <c r="C3210" s="1037" t="s">
        <v>432</v>
      </c>
      <c r="D3210" s="1037"/>
      <c r="E3210" s="1037"/>
      <c r="F3210" s="201"/>
      <c r="G3210" s="201"/>
      <c r="H3210" s="201"/>
      <c r="I3210" s="201"/>
      <c r="J3210" s="202">
        <v>17.940000000000001</v>
      </c>
      <c r="K3210" s="201" t="s">
        <v>3136</v>
      </c>
      <c r="L3210" s="202">
        <v>23.55</v>
      </c>
      <c r="M3210" s="201"/>
      <c r="N3210" s="203"/>
      <c r="V3210" s="189"/>
      <c r="W3210" s="195"/>
      <c r="X3210" s="195"/>
      <c r="Z3210" s="163" t="s">
        <v>432</v>
      </c>
      <c r="AC3210" s="195"/>
      <c r="AF3210" s="207"/>
    </row>
    <row r="3211" spans="1:32" s="160" customFormat="1" ht="12" x14ac:dyDescent="0.2">
      <c r="A3211" s="200"/>
      <c r="B3211" s="199" t="s">
        <v>434</v>
      </c>
      <c r="C3211" s="1037" t="s">
        <v>435</v>
      </c>
      <c r="D3211" s="1037"/>
      <c r="E3211" s="1037"/>
      <c r="F3211" s="201"/>
      <c r="G3211" s="201"/>
      <c r="H3211" s="201"/>
      <c r="I3211" s="201"/>
      <c r="J3211" s="202">
        <v>4.0199999999999996</v>
      </c>
      <c r="K3211" s="201" t="s">
        <v>3136</v>
      </c>
      <c r="L3211" s="202">
        <v>5.28</v>
      </c>
      <c r="M3211" s="201"/>
      <c r="N3211" s="203"/>
      <c r="V3211" s="189"/>
      <c r="W3211" s="195"/>
      <c r="X3211" s="195"/>
      <c r="Z3211" s="163" t="s">
        <v>435</v>
      </c>
      <c r="AC3211" s="195"/>
      <c r="AF3211" s="207"/>
    </row>
    <row r="3212" spans="1:32" s="160" customFormat="1" ht="12" x14ac:dyDescent="0.2">
      <c r="A3212" s="200"/>
      <c r="B3212" s="199" t="s">
        <v>437</v>
      </c>
      <c r="C3212" s="1037" t="s">
        <v>438</v>
      </c>
      <c r="D3212" s="1037"/>
      <c r="E3212" s="1037"/>
      <c r="F3212" s="201"/>
      <c r="G3212" s="201"/>
      <c r="H3212" s="201"/>
      <c r="I3212" s="201"/>
      <c r="J3212" s="202">
        <v>0.37</v>
      </c>
      <c r="K3212" s="201" t="s">
        <v>3136</v>
      </c>
      <c r="L3212" s="202">
        <v>0.49</v>
      </c>
      <c r="M3212" s="201"/>
      <c r="N3212" s="203"/>
      <c r="V3212" s="189"/>
      <c r="W3212" s="195"/>
      <c r="X3212" s="195"/>
      <c r="Z3212" s="163" t="s">
        <v>438</v>
      </c>
      <c r="AC3212" s="195"/>
      <c r="AF3212" s="207"/>
    </row>
    <row r="3213" spans="1:32" s="160" customFormat="1" ht="12" x14ac:dyDescent="0.2">
      <c r="A3213" s="200"/>
      <c r="B3213" s="199" t="s">
        <v>439</v>
      </c>
      <c r="C3213" s="1037" t="s">
        <v>440</v>
      </c>
      <c r="D3213" s="1037"/>
      <c r="E3213" s="1037"/>
      <c r="F3213" s="201"/>
      <c r="G3213" s="201"/>
      <c r="H3213" s="201"/>
      <c r="I3213" s="201"/>
      <c r="J3213" s="202">
        <v>28.76</v>
      </c>
      <c r="K3213" s="201"/>
      <c r="L3213" s="202">
        <v>28.76</v>
      </c>
      <c r="M3213" s="201"/>
      <c r="N3213" s="203"/>
      <c r="V3213" s="189"/>
      <c r="W3213" s="195"/>
      <c r="X3213" s="195"/>
      <c r="Z3213" s="163" t="s">
        <v>440</v>
      </c>
      <c r="AC3213" s="195"/>
      <c r="AF3213" s="207"/>
    </row>
    <row r="3214" spans="1:32" s="160" customFormat="1" ht="12" x14ac:dyDescent="0.2">
      <c r="A3214" s="196"/>
      <c r="B3214" s="204" t="s">
        <v>3293</v>
      </c>
      <c r="C3214" s="1048" t="s">
        <v>3294</v>
      </c>
      <c r="D3214" s="1048"/>
      <c r="E3214" s="1048"/>
      <c r="F3214" s="205" t="s">
        <v>1017</v>
      </c>
      <c r="G3214" s="205" t="s">
        <v>423</v>
      </c>
      <c r="H3214" s="205"/>
      <c r="I3214" s="205" t="s">
        <v>423</v>
      </c>
      <c r="J3214" s="199"/>
      <c r="K3214" s="201"/>
      <c r="L3214" s="202"/>
      <c r="M3214" s="201"/>
      <c r="N3214" s="206"/>
      <c r="V3214" s="189"/>
      <c r="W3214" s="195"/>
      <c r="X3214" s="195"/>
      <c r="AC3214" s="195"/>
      <c r="AF3214" s="207" t="s">
        <v>3294</v>
      </c>
    </row>
    <row r="3215" spans="1:32" s="160" customFormat="1" ht="12" x14ac:dyDescent="0.2">
      <c r="A3215" s="200"/>
      <c r="B3215" s="199"/>
      <c r="C3215" s="1037" t="s">
        <v>443</v>
      </c>
      <c r="D3215" s="1037"/>
      <c r="E3215" s="1037"/>
      <c r="F3215" s="201" t="s">
        <v>444</v>
      </c>
      <c r="G3215" s="201" t="s">
        <v>434</v>
      </c>
      <c r="H3215" s="201" t="s">
        <v>3136</v>
      </c>
      <c r="I3215" s="201" t="s">
        <v>3566</v>
      </c>
      <c r="J3215" s="202"/>
      <c r="K3215" s="201"/>
      <c r="L3215" s="202"/>
      <c r="M3215" s="201"/>
      <c r="N3215" s="203"/>
      <c r="V3215" s="189"/>
      <c r="W3215" s="195"/>
      <c r="X3215" s="195"/>
      <c r="AA3215" s="163" t="s">
        <v>443</v>
      </c>
      <c r="AC3215" s="195"/>
      <c r="AF3215" s="207"/>
    </row>
    <row r="3216" spans="1:32" s="160" customFormat="1" ht="12" x14ac:dyDescent="0.2">
      <c r="A3216" s="200"/>
      <c r="B3216" s="199"/>
      <c r="C3216" s="1037" t="s">
        <v>447</v>
      </c>
      <c r="D3216" s="1037"/>
      <c r="E3216" s="1037"/>
      <c r="F3216" s="201" t="s">
        <v>444</v>
      </c>
      <c r="G3216" s="201" t="s">
        <v>605</v>
      </c>
      <c r="H3216" s="201" t="s">
        <v>3136</v>
      </c>
      <c r="I3216" s="201" t="s">
        <v>3654</v>
      </c>
      <c r="J3216" s="202"/>
      <c r="K3216" s="201"/>
      <c r="L3216" s="202"/>
      <c r="M3216" s="201"/>
      <c r="N3216" s="203"/>
      <c r="V3216" s="189"/>
      <c r="W3216" s="195"/>
      <c r="X3216" s="195"/>
      <c r="AA3216" s="163" t="s">
        <v>447</v>
      </c>
      <c r="AC3216" s="195"/>
      <c r="AF3216" s="207"/>
    </row>
    <row r="3217" spans="1:32" s="160" customFormat="1" ht="12" x14ac:dyDescent="0.2">
      <c r="A3217" s="200"/>
      <c r="B3217" s="199"/>
      <c r="C3217" s="1047" t="s">
        <v>450</v>
      </c>
      <c r="D3217" s="1047"/>
      <c r="E3217" s="1047"/>
      <c r="F3217" s="208"/>
      <c r="G3217" s="208"/>
      <c r="H3217" s="208"/>
      <c r="I3217" s="208"/>
      <c r="J3217" s="209">
        <v>50.72</v>
      </c>
      <c r="K3217" s="208"/>
      <c r="L3217" s="209">
        <v>57.59</v>
      </c>
      <c r="M3217" s="208"/>
      <c r="N3217" s="210"/>
      <c r="V3217" s="189"/>
      <c r="W3217" s="195"/>
      <c r="X3217" s="195"/>
      <c r="AB3217" s="163" t="s">
        <v>450</v>
      </c>
      <c r="AC3217" s="195"/>
      <c r="AF3217" s="207"/>
    </row>
    <row r="3218" spans="1:32" s="160" customFormat="1" ht="12" x14ac:dyDescent="0.2">
      <c r="A3218" s="200"/>
      <c r="B3218" s="199"/>
      <c r="C3218" s="1037" t="s">
        <v>451</v>
      </c>
      <c r="D3218" s="1037"/>
      <c r="E3218" s="1037"/>
      <c r="F3218" s="201"/>
      <c r="G3218" s="201"/>
      <c r="H3218" s="201"/>
      <c r="I3218" s="201"/>
      <c r="J3218" s="202"/>
      <c r="K3218" s="201"/>
      <c r="L3218" s="202">
        <v>24.04</v>
      </c>
      <c r="M3218" s="201"/>
      <c r="N3218" s="203"/>
      <c r="V3218" s="189"/>
      <c r="W3218" s="195"/>
      <c r="X3218" s="195"/>
      <c r="AA3218" s="163" t="s">
        <v>451</v>
      </c>
      <c r="AC3218" s="195"/>
      <c r="AF3218" s="207"/>
    </row>
    <row r="3219" spans="1:32" s="160" customFormat="1" ht="45" x14ac:dyDescent="0.2">
      <c r="A3219" s="200"/>
      <c r="B3219" s="199" t="s">
        <v>2540</v>
      </c>
      <c r="C3219" s="1037" t="s">
        <v>2541</v>
      </c>
      <c r="D3219" s="1037"/>
      <c r="E3219" s="1037"/>
      <c r="F3219" s="201" t="s">
        <v>454</v>
      </c>
      <c r="G3219" s="201" t="s">
        <v>1241</v>
      </c>
      <c r="H3219" s="201"/>
      <c r="I3219" s="201" t="s">
        <v>1241</v>
      </c>
      <c r="J3219" s="202"/>
      <c r="K3219" s="201"/>
      <c r="L3219" s="202">
        <v>29.09</v>
      </c>
      <c r="M3219" s="201"/>
      <c r="N3219" s="203"/>
      <c r="V3219" s="189"/>
      <c r="W3219" s="195"/>
      <c r="X3219" s="195"/>
      <c r="AA3219" s="163" t="s">
        <v>2541</v>
      </c>
      <c r="AC3219" s="195"/>
      <c r="AF3219" s="207"/>
    </row>
    <row r="3220" spans="1:32" s="160" customFormat="1" ht="45" x14ac:dyDescent="0.2">
      <c r="A3220" s="200"/>
      <c r="B3220" s="199" t="s">
        <v>2542</v>
      </c>
      <c r="C3220" s="1037" t="s">
        <v>2543</v>
      </c>
      <c r="D3220" s="1037"/>
      <c r="E3220" s="1037"/>
      <c r="F3220" s="201" t="s">
        <v>454</v>
      </c>
      <c r="G3220" s="201" t="s">
        <v>974</v>
      </c>
      <c r="H3220" s="201"/>
      <c r="I3220" s="201" t="s">
        <v>974</v>
      </c>
      <c r="J3220" s="202"/>
      <c r="K3220" s="201"/>
      <c r="L3220" s="202">
        <v>17.309999999999999</v>
      </c>
      <c r="M3220" s="201"/>
      <c r="N3220" s="203"/>
      <c r="V3220" s="189"/>
      <c r="W3220" s="195"/>
      <c r="X3220" s="195"/>
      <c r="AA3220" s="163" t="s">
        <v>2543</v>
      </c>
      <c r="AC3220" s="195"/>
      <c r="AF3220" s="207"/>
    </row>
    <row r="3221" spans="1:32" s="160" customFormat="1" ht="12" x14ac:dyDescent="0.2">
      <c r="A3221" s="211"/>
      <c r="B3221" s="212"/>
      <c r="C3221" s="1039" t="s">
        <v>459</v>
      </c>
      <c r="D3221" s="1039"/>
      <c r="E3221" s="1039"/>
      <c r="F3221" s="192"/>
      <c r="G3221" s="192"/>
      <c r="H3221" s="192"/>
      <c r="I3221" s="192"/>
      <c r="J3221" s="193"/>
      <c r="K3221" s="192"/>
      <c r="L3221" s="193">
        <v>103.99</v>
      </c>
      <c r="M3221" s="208"/>
      <c r="N3221" s="194"/>
      <c r="V3221" s="189"/>
      <c r="W3221" s="195"/>
      <c r="X3221" s="195"/>
      <c r="AC3221" s="195" t="s">
        <v>459</v>
      </c>
      <c r="AF3221" s="207"/>
    </row>
    <row r="3222" spans="1:32" s="160" customFormat="1" ht="33.75" x14ac:dyDescent="0.2">
      <c r="A3222" s="190" t="s">
        <v>3914</v>
      </c>
      <c r="B3222" s="191" t="s">
        <v>3915</v>
      </c>
      <c r="C3222" s="1039" t="s">
        <v>3916</v>
      </c>
      <c r="D3222" s="1039"/>
      <c r="E3222" s="1039"/>
      <c r="F3222" s="192" t="s">
        <v>1017</v>
      </c>
      <c r="G3222" s="192"/>
      <c r="H3222" s="192"/>
      <c r="I3222" s="192" t="s">
        <v>423</v>
      </c>
      <c r="J3222" s="193">
        <v>15627.5</v>
      </c>
      <c r="K3222" s="192" t="s">
        <v>1361</v>
      </c>
      <c r="L3222" s="193">
        <v>3188.51</v>
      </c>
      <c r="M3222" s="192" t="s">
        <v>1362</v>
      </c>
      <c r="N3222" s="194">
        <v>15815</v>
      </c>
      <c r="V3222" s="189"/>
      <c r="W3222" s="195"/>
      <c r="X3222" s="195" t="s">
        <v>3916</v>
      </c>
      <c r="AC3222" s="195"/>
      <c r="AF3222" s="207"/>
    </row>
    <row r="3223" spans="1:32" s="160" customFormat="1" ht="12" x14ac:dyDescent="0.2">
      <c r="A3223" s="211"/>
      <c r="B3223" s="212"/>
      <c r="C3223" s="168" t="s">
        <v>3039</v>
      </c>
      <c r="D3223" s="213"/>
      <c r="E3223" s="213"/>
      <c r="F3223" s="214"/>
      <c r="G3223" s="214"/>
      <c r="H3223" s="214"/>
      <c r="I3223" s="214"/>
      <c r="J3223" s="215"/>
      <c r="K3223" s="214"/>
      <c r="L3223" s="215"/>
      <c r="M3223" s="216"/>
      <c r="N3223" s="217"/>
      <c r="V3223" s="189"/>
      <c r="W3223" s="195"/>
      <c r="X3223" s="195"/>
      <c r="AC3223" s="195"/>
      <c r="AF3223" s="207"/>
    </row>
    <row r="3224" spans="1:32" s="160" customFormat="1" ht="12" x14ac:dyDescent="0.2">
      <c r="A3224" s="196"/>
      <c r="B3224" s="197"/>
      <c r="C3224" s="1037" t="s">
        <v>3917</v>
      </c>
      <c r="D3224" s="1037"/>
      <c r="E3224" s="1037"/>
      <c r="F3224" s="1037"/>
      <c r="G3224" s="1037"/>
      <c r="H3224" s="1037"/>
      <c r="I3224" s="1037"/>
      <c r="J3224" s="1037"/>
      <c r="K3224" s="1037"/>
      <c r="L3224" s="1037"/>
      <c r="M3224" s="1037"/>
      <c r="N3224" s="1046"/>
      <c r="V3224" s="189"/>
      <c r="W3224" s="195"/>
      <c r="X3224" s="195"/>
      <c r="AC3224" s="195"/>
      <c r="AD3224" s="163" t="s">
        <v>3917</v>
      </c>
      <c r="AF3224" s="207"/>
    </row>
    <row r="3225" spans="1:32" s="160" customFormat="1" ht="22.5" x14ac:dyDescent="0.2">
      <c r="A3225" s="198"/>
      <c r="B3225" s="199" t="s">
        <v>1365</v>
      </c>
      <c r="C3225" s="1037" t="s">
        <v>1366</v>
      </c>
      <c r="D3225" s="1037"/>
      <c r="E3225" s="1037"/>
      <c r="F3225" s="1037"/>
      <c r="G3225" s="1037"/>
      <c r="H3225" s="1037"/>
      <c r="I3225" s="1037"/>
      <c r="J3225" s="1037"/>
      <c r="K3225" s="1037"/>
      <c r="L3225" s="1037"/>
      <c r="M3225" s="1037"/>
      <c r="N3225" s="1046"/>
      <c r="V3225" s="189"/>
      <c r="W3225" s="195"/>
      <c r="X3225" s="195"/>
      <c r="Y3225" s="163" t="s">
        <v>1366</v>
      </c>
      <c r="AC3225" s="195"/>
      <c r="AF3225" s="207"/>
    </row>
    <row r="3226" spans="1:32" s="160" customFormat="1" ht="45" x14ac:dyDescent="0.2">
      <c r="A3226" s="190" t="s">
        <v>3918</v>
      </c>
      <c r="B3226" s="191" t="s">
        <v>3265</v>
      </c>
      <c r="C3226" s="1039" t="s">
        <v>3266</v>
      </c>
      <c r="D3226" s="1039"/>
      <c r="E3226" s="1039"/>
      <c r="F3226" s="192" t="s">
        <v>532</v>
      </c>
      <c r="G3226" s="192"/>
      <c r="H3226" s="192"/>
      <c r="I3226" s="192" t="s">
        <v>3919</v>
      </c>
      <c r="J3226" s="193"/>
      <c r="K3226" s="192"/>
      <c r="L3226" s="193"/>
      <c r="M3226" s="192"/>
      <c r="N3226" s="194"/>
      <c r="V3226" s="189"/>
      <c r="W3226" s="195"/>
      <c r="X3226" s="195" t="s">
        <v>3266</v>
      </c>
      <c r="AC3226" s="195"/>
      <c r="AF3226" s="207"/>
    </row>
    <row r="3227" spans="1:32" s="160" customFormat="1" ht="12" x14ac:dyDescent="0.2">
      <c r="A3227" s="196"/>
      <c r="B3227" s="197"/>
      <c r="C3227" s="1037" t="s">
        <v>3920</v>
      </c>
      <c r="D3227" s="1037"/>
      <c r="E3227" s="1037"/>
      <c r="F3227" s="1037"/>
      <c r="G3227" s="1037"/>
      <c r="H3227" s="1037"/>
      <c r="I3227" s="1037"/>
      <c r="J3227" s="1037"/>
      <c r="K3227" s="1037"/>
      <c r="L3227" s="1037"/>
      <c r="M3227" s="1037"/>
      <c r="N3227" s="1046"/>
      <c r="V3227" s="189"/>
      <c r="W3227" s="195"/>
      <c r="X3227" s="195"/>
      <c r="AC3227" s="195"/>
      <c r="AE3227" s="163" t="s">
        <v>3920</v>
      </c>
      <c r="AF3227" s="207"/>
    </row>
    <row r="3228" spans="1:32" s="160" customFormat="1" ht="33.75" x14ac:dyDescent="0.2">
      <c r="A3228" s="198"/>
      <c r="B3228" s="199" t="s">
        <v>430</v>
      </c>
      <c r="C3228" s="1037" t="s">
        <v>431</v>
      </c>
      <c r="D3228" s="1037"/>
      <c r="E3228" s="1037"/>
      <c r="F3228" s="1037"/>
      <c r="G3228" s="1037"/>
      <c r="H3228" s="1037"/>
      <c r="I3228" s="1037"/>
      <c r="J3228" s="1037"/>
      <c r="K3228" s="1037"/>
      <c r="L3228" s="1037"/>
      <c r="M3228" s="1037"/>
      <c r="N3228" s="1046"/>
      <c r="V3228" s="189"/>
      <c r="W3228" s="195"/>
      <c r="X3228" s="195"/>
      <c r="Y3228" s="163" t="s">
        <v>431</v>
      </c>
      <c r="AC3228" s="195"/>
      <c r="AF3228" s="207"/>
    </row>
    <row r="3229" spans="1:32" s="160" customFormat="1" ht="12" x14ac:dyDescent="0.2">
      <c r="A3229" s="198"/>
      <c r="B3229" s="199" t="s">
        <v>3134</v>
      </c>
      <c r="C3229" s="1037" t="s">
        <v>3135</v>
      </c>
      <c r="D3229" s="1037"/>
      <c r="E3229" s="1037"/>
      <c r="F3229" s="1037"/>
      <c r="G3229" s="1037"/>
      <c r="H3229" s="1037"/>
      <c r="I3229" s="1037"/>
      <c r="J3229" s="1037"/>
      <c r="K3229" s="1037"/>
      <c r="L3229" s="1037"/>
      <c r="M3229" s="1037"/>
      <c r="N3229" s="1046"/>
      <c r="V3229" s="189"/>
      <c r="W3229" s="195"/>
      <c r="X3229" s="195"/>
      <c r="Y3229" s="163" t="s">
        <v>3135</v>
      </c>
      <c r="AC3229" s="195"/>
      <c r="AF3229" s="207"/>
    </row>
    <row r="3230" spans="1:32" s="160" customFormat="1" ht="12" x14ac:dyDescent="0.2">
      <c r="A3230" s="200"/>
      <c r="B3230" s="199" t="s">
        <v>423</v>
      </c>
      <c r="C3230" s="1037" t="s">
        <v>432</v>
      </c>
      <c r="D3230" s="1037"/>
      <c r="E3230" s="1037"/>
      <c r="F3230" s="201"/>
      <c r="G3230" s="201"/>
      <c r="H3230" s="201"/>
      <c r="I3230" s="201"/>
      <c r="J3230" s="202">
        <v>802.33</v>
      </c>
      <c r="K3230" s="201" t="s">
        <v>3136</v>
      </c>
      <c r="L3230" s="202">
        <v>9.48</v>
      </c>
      <c r="M3230" s="201"/>
      <c r="N3230" s="203"/>
      <c r="V3230" s="189"/>
      <c r="W3230" s="195"/>
      <c r="X3230" s="195"/>
      <c r="Z3230" s="163" t="s">
        <v>432</v>
      </c>
      <c r="AC3230" s="195"/>
      <c r="AF3230" s="207"/>
    </row>
    <row r="3231" spans="1:32" s="160" customFormat="1" ht="12" x14ac:dyDescent="0.2">
      <c r="A3231" s="200"/>
      <c r="B3231" s="199" t="s">
        <v>434</v>
      </c>
      <c r="C3231" s="1037" t="s">
        <v>435</v>
      </c>
      <c r="D3231" s="1037"/>
      <c r="E3231" s="1037"/>
      <c r="F3231" s="201"/>
      <c r="G3231" s="201"/>
      <c r="H3231" s="201"/>
      <c r="I3231" s="201"/>
      <c r="J3231" s="202">
        <v>97.27</v>
      </c>
      <c r="K3231" s="201" t="s">
        <v>3136</v>
      </c>
      <c r="L3231" s="202">
        <v>1.1499999999999999</v>
      </c>
      <c r="M3231" s="201"/>
      <c r="N3231" s="203"/>
      <c r="V3231" s="189"/>
      <c r="W3231" s="195"/>
      <c r="X3231" s="195"/>
      <c r="Z3231" s="163" t="s">
        <v>435</v>
      </c>
      <c r="AC3231" s="195"/>
      <c r="AF3231" s="207"/>
    </row>
    <row r="3232" spans="1:32" s="160" customFormat="1" ht="12" x14ac:dyDescent="0.2">
      <c r="A3232" s="200"/>
      <c r="B3232" s="199" t="s">
        <v>437</v>
      </c>
      <c r="C3232" s="1037" t="s">
        <v>438</v>
      </c>
      <c r="D3232" s="1037"/>
      <c r="E3232" s="1037"/>
      <c r="F3232" s="201"/>
      <c r="G3232" s="201"/>
      <c r="H3232" s="201"/>
      <c r="I3232" s="201"/>
      <c r="J3232" s="202">
        <v>8.0299999999999994</v>
      </c>
      <c r="K3232" s="201" t="s">
        <v>3136</v>
      </c>
      <c r="L3232" s="202">
        <v>0.09</v>
      </c>
      <c r="M3232" s="201"/>
      <c r="N3232" s="203"/>
      <c r="V3232" s="189"/>
      <c r="W3232" s="195"/>
      <c r="X3232" s="195"/>
      <c r="Z3232" s="163" t="s">
        <v>438</v>
      </c>
      <c r="AC3232" s="195"/>
      <c r="AF3232" s="207"/>
    </row>
    <row r="3233" spans="1:32" s="160" customFormat="1" ht="12" x14ac:dyDescent="0.2">
      <c r="A3233" s="200"/>
      <c r="B3233" s="199" t="s">
        <v>439</v>
      </c>
      <c r="C3233" s="1037" t="s">
        <v>440</v>
      </c>
      <c r="D3233" s="1037"/>
      <c r="E3233" s="1037"/>
      <c r="F3233" s="201"/>
      <c r="G3233" s="201"/>
      <c r="H3233" s="201"/>
      <c r="I3233" s="201"/>
      <c r="J3233" s="202">
        <v>379.93</v>
      </c>
      <c r="K3233" s="201"/>
      <c r="L3233" s="202">
        <v>3.42</v>
      </c>
      <c r="M3233" s="201"/>
      <c r="N3233" s="203"/>
      <c r="V3233" s="189"/>
      <c r="W3233" s="195"/>
      <c r="X3233" s="195"/>
      <c r="Z3233" s="163" t="s">
        <v>440</v>
      </c>
      <c r="AC3233" s="195"/>
      <c r="AF3233" s="207"/>
    </row>
    <row r="3234" spans="1:32" s="160" customFormat="1" ht="12" x14ac:dyDescent="0.2">
      <c r="A3234" s="196"/>
      <c r="B3234" s="204" t="s">
        <v>1973</v>
      </c>
      <c r="C3234" s="1048" t="s">
        <v>3157</v>
      </c>
      <c r="D3234" s="1048"/>
      <c r="E3234" s="1048"/>
      <c r="F3234" s="205" t="s">
        <v>347</v>
      </c>
      <c r="G3234" s="205" t="s">
        <v>489</v>
      </c>
      <c r="H3234" s="205"/>
      <c r="I3234" s="205" t="s">
        <v>489</v>
      </c>
      <c r="J3234" s="199"/>
      <c r="K3234" s="201"/>
      <c r="L3234" s="202"/>
      <c r="M3234" s="201"/>
      <c r="N3234" s="206"/>
      <c r="V3234" s="189"/>
      <c r="W3234" s="195"/>
      <c r="X3234" s="195"/>
      <c r="AC3234" s="195"/>
      <c r="AF3234" s="207" t="s">
        <v>3157</v>
      </c>
    </row>
    <row r="3235" spans="1:32" s="160" customFormat="1" ht="12" x14ac:dyDescent="0.2">
      <c r="A3235" s="196"/>
      <c r="B3235" s="204" t="s">
        <v>3158</v>
      </c>
      <c r="C3235" s="1048" t="s">
        <v>3159</v>
      </c>
      <c r="D3235" s="1048"/>
      <c r="E3235" s="1048"/>
      <c r="F3235" s="205" t="s">
        <v>347</v>
      </c>
      <c r="G3235" s="205" t="s">
        <v>1004</v>
      </c>
      <c r="H3235" s="205"/>
      <c r="I3235" s="205" t="s">
        <v>2567</v>
      </c>
      <c r="J3235" s="199"/>
      <c r="K3235" s="201"/>
      <c r="L3235" s="202"/>
      <c r="M3235" s="201"/>
      <c r="N3235" s="206"/>
      <c r="V3235" s="189"/>
      <c r="W3235" s="195"/>
      <c r="X3235" s="195"/>
      <c r="AC3235" s="195"/>
      <c r="AF3235" s="207" t="s">
        <v>3159</v>
      </c>
    </row>
    <row r="3236" spans="1:32" s="160" customFormat="1" ht="12" x14ac:dyDescent="0.2">
      <c r="A3236" s="196"/>
      <c r="B3236" s="204" t="s">
        <v>3161</v>
      </c>
      <c r="C3236" s="1048" t="s">
        <v>3162</v>
      </c>
      <c r="D3236" s="1048"/>
      <c r="E3236" s="1048"/>
      <c r="F3236" s="205" t="s">
        <v>1017</v>
      </c>
      <c r="G3236" s="205" t="s">
        <v>489</v>
      </c>
      <c r="H3236" s="205"/>
      <c r="I3236" s="205" t="s">
        <v>489</v>
      </c>
      <c r="J3236" s="199"/>
      <c r="K3236" s="201"/>
      <c r="L3236" s="202"/>
      <c r="M3236" s="201"/>
      <c r="N3236" s="206"/>
      <c r="V3236" s="189"/>
      <c r="W3236" s="195"/>
      <c r="X3236" s="195"/>
      <c r="AC3236" s="195"/>
      <c r="AF3236" s="207" t="s">
        <v>3162</v>
      </c>
    </row>
    <row r="3237" spans="1:32" s="160" customFormat="1" ht="12" x14ac:dyDescent="0.2">
      <c r="A3237" s="196"/>
      <c r="B3237" s="204" t="s">
        <v>3161</v>
      </c>
      <c r="C3237" s="1048" t="s">
        <v>2532</v>
      </c>
      <c r="D3237" s="1048"/>
      <c r="E3237" s="1048"/>
      <c r="F3237" s="205" t="s">
        <v>488</v>
      </c>
      <c r="G3237" s="205" t="s">
        <v>489</v>
      </c>
      <c r="H3237" s="205"/>
      <c r="I3237" s="205" t="s">
        <v>489</v>
      </c>
      <c r="J3237" s="199"/>
      <c r="K3237" s="201"/>
      <c r="L3237" s="202"/>
      <c r="M3237" s="201"/>
      <c r="N3237" s="206"/>
      <c r="V3237" s="189"/>
      <c r="W3237" s="195"/>
      <c r="X3237" s="195"/>
      <c r="AC3237" s="195"/>
      <c r="AF3237" s="207" t="s">
        <v>2532</v>
      </c>
    </row>
    <row r="3238" spans="1:32" s="160" customFormat="1" ht="12" x14ac:dyDescent="0.2">
      <c r="A3238" s="196"/>
      <c r="B3238" s="204" t="s">
        <v>3163</v>
      </c>
      <c r="C3238" s="1048" t="s">
        <v>3164</v>
      </c>
      <c r="D3238" s="1048"/>
      <c r="E3238" s="1048"/>
      <c r="F3238" s="205" t="s">
        <v>1017</v>
      </c>
      <c r="G3238" s="205" t="s">
        <v>489</v>
      </c>
      <c r="H3238" s="205"/>
      <c r="I3238" s="205" t="s">
        <v>489</v>
      </c>
      <c r="J3238" s="199"/>
      <c r="K3238" s="201"/>
      <c r="L3238" s="202"/>
      <c r="M3238" s="201"/>
      <c r="N3238" s="206"/>
      <c r="V3238" s="189"/>
      <c r="W3238" s="195"/>
      <c r="X3238" s="195"/>
      <c r="AC3238" s="195"/>
      <c r="AF3238" s="207" t="s">
        <v>3164</v>
      </c>
    </row>
    <row r="3239" spans="1:32" s="160" customFormat="1" ht="12" x14ac:dyDescent="0.2">
      <c r="A3239" s="200"/>
      <c r="B3239" s="199"/>
      <c r="C3239" s="1037" t="s">
        <v>443</v>
      </c>
      <c r="D3239" s="1037"/>
      <c r="E3239" s="1037"/>
      <c r="F3239" s="201" t="s">
        <v>444</v>
      </c>
      <c r="G3239" s="201" t="s">
        <v>3269</v>
      </c>
      <c r="H3239" s="201" t="s">
        <v>3136</v>
      </c>
      <c r="I3239" s="201" t="s">
        <v>3921</v>
      </c>
      <c r="J3239" s="202"/>
      <c r="K3239" s="201"/>
      <c r="L3239" s="202"/>
      <c r="M3239" s="201"/>
      <c r="N3239" s="203"/>
      <c r="V3239" s="189"/>
      <c r="W3239" s="195"/>
      <c r="X3239" s="195"/>
      <c r="AA3239" s="163" t="s">
        <v>443</v>
      </c>
      <c r="AC3239" s="195"/>
      <c r="AF3239" s="207"/>
    </row>
    <row r="3240" spans="1:32" s="160" customFormat="1" ht="12" x14ac:dyDescent="0.2">
      <c r="A3240" s="200"/>
      <c r="B3240" s="199"/>
      <c r="C3240" s="1037" t="s">
        <v>447</v>
      </c>
      <c r="D3240" s="1037"/>
      <c r="E3240" s="1037"/>
      <c r="F3240" s="201" t="s">
        <v>444</v>
      </c>
      <c r="G3240" s="201" t="s">
        <v>2396</v>
      </c>
      <c r="H3240" s="201" t="s">
        <v>3136</v>
      </c>
      <c r="I3240" s="201" t="s">
        <v>3922</v>
      </c>
      <c r="J3240" s="202"/>
      <c r="K3240" s="201"/>
      <c r="L3240" s="202"/>
      <c r="M3240" s="201"/>
      <c r="N3240" s="203"/>
      <c r="V3240" s="189"/>
      <c r="W3240" s="195"/>
      <c r="X3240" s="195"/>
      <c r="AA3240" s="163" t="s">
        <v>447</v>
      </c>
      <c r="AC3240" s="195"/>
      <c r="AF3240" s="207"/>
    </row>
    <row r="3241" spans="1:32" s="160" customFormat="1" ht="12" x14ac:dyDescent="0.2">
      <c r="A3241" s="200"/>
      <c r="B3241" s="199"/>
      <c r="C3241" s="1047" t="s">
        <v>450</v>
      </c>
      <c r="D3241" s="1047"/>
      <c r="E3241" s="1047"/>
      <c r="F3241" s="208"/>
      <c r="G3241" s="208"/>
      <c r="H3241" s="208"/>
      <c r="I3241" s="208"/>
      <c r="J3241" s="209">
        <v>1279.53</v>
      </c>
      <c r="K3241" s="208"/>
      <c r="L3241" s="209">
        <v>14.05</v>
      </c>
      <c r="M3241" s="208"/>
      <c r="N3241" s="210"/>
      <c r="V3241" s="189"/>
      <c r="W3241" s="195"/>
      <c r="X3241" s="195"/>
      <c r="AB3241" s="163" t="s">
        <v>450</v>
      </c>
      <c r="AC3241" s="195"/>
      <c r="AF3241" s="207"/>
    </row>
    <row r="3242" spans="1:32" s="160" customFormat="1" ht="12" x14ac:dyDescent="0.2">
      <c r="A3242" s="200"/>
      <c r="B3242" s="199"/>
      <c r="C3242" s="1037" t="s">
        <v>451</v>
      </c>
      <c r="D3242" s="1037"/>
      <c r="E3242" s="1037"/>
      <c r="F3242" s="201"/>
      <c r="G3242" s="201"/>
      <c r="H3242" s="201"/>
      <c r="I3242" s="201"/>
      <c r="J3242" s="202"/>
      <c r="K3242" s="201"/>
      <c r="L3242" s="202">
        <v>9.57</v>
      </c>
      <c r="M3242" s="201"/>
      <c r="N3242" s="203"/>
      <c r="V3242" s="189"/>
      <c r="W3242" s="195"/>
      <c r="X3242" s="195"/>
      <c r="AA3242" s="163" t="s">
        <v>451</v>
      </c>
      <c r="AC3242" s="195"/>
      <c r="AF3242" s="207"/>
    </row>
    <row r="3243" spans="1:32" s="160" customFormat="1" ht="45" x14ac:dyDescent="0.2">
      <c r="A3243" s="200"/>
      <c r="B3243" s="199" t="s">
        <v>2540</v>
      </c>
      <c r="C3243" s="1037" t="s">
        <v>2541</v>
      </c>
      <c r="D3243" s="1037"/>
      <c r="E3243" s="1037"/>
      <c r="F3243" s="201" t="s">
        <v>454</v>
      </c>
      <c r="G3243" s="201" t="s">
        <v>1241</v>
      </c>
      <c r="H3243" s="201"/>
      <c r="I3243" s="201" t="s">
        <v>1241</v>
      </c>
      <c r="J3243" s="202"/>
      <c r="K3243" s="201"/>
      <c r="L3243" s="202">
        <v>11.58</v>
      </c>
      <c r="M3243" s="201"/>
      <c r="N3243" s="203"/>
      <c r="V3243" s="189"/>
      <c r="W3243" s="195"/>
      <c r="X3243" s="195"/>
      <c r="AA3243" s="163" t="s">
        <v>2541</v>
      </c>
      <c r="AC3243" s="195"/>
      <c r="AF3243" s="207"/>
    </row>
    <row r="3244" spans="1:32" s="160" customFormat="1" ht="45" x14ac:dyDescent="0.2">
      <c r="A3244" s="200"/>
      <c r="B3244" s="199" t="s">
        <v>2542</v>
      </c>
      <c r="C3244" s="1037" t="s">
        <v>2543</v>
      </c>
      <c r="D3244" s="1037"/>
      <c r="E3244" s="1037"/>
      <c r="F3244" s="201" t="s">
        <v>454</v>
      </c>
      <c r="G3244" s="201" t="s">
        <v>974</v>
      </c>
      <c r="H3244" s="201"/>
      <c r="I3244" s="201" t="s">
        <v>974</v>
      </c>
      <c r="J3244" s="202"/>
      <c r="K3244" s="201"/>
      <c r="L3244" s="202">
        <v>6.89</v>
      </c>
      <c r="M3244" s="201"/>
      <c r="N3244" s="203"/>
      <c r="V3244" s="189"/>
      <c r="W3244" s="195"/>
      <c r="X3244" s="195"/>
      <c r="AA3244" s="163" t="s">
        <v>2543</v>
      </c>
      <c r="AC3244" s="195"/>
      <c r="AF3244" s="207"/>
    </row>
    <row r="3245" spans="1:32" s="160" customFormat="1" ht="12" x14ac:dyDescent="0.2">
      <c r="A3245" s="211"/>
      <c r="B3245" s="212"/>
      <c r="C3245" s="1039" t="s">
        <v>459</v>
      </c>
      <c r="D3245" s="1039"/>
      <c r="E3245" s="1039"/>
      <c r="F3245" s="192"/>
      <c r="G3245" s="192"/>
      <c r="H3245" s="192"/>
      <c r="I3245" s="192"/>
      <c r="J3245" s="193"/>
      <c r="K3245" s="192"/>
      <c r="L3245" s="193">
        <v>32.520000000000003</v>
      </c>
      <c r="M3245" s="208"/>
      <c r="N3245" s="194"/>
      <c r="V3245" s="189"/>
      <c r="W3245" s="195"/>
      <c r="X3245" s="195"/>
      <c r="AC3245" s="195" t="s">
        <v>459</v>
      </c>
      <c r="AF3245" s="207"/>
    </row>
    <row r="3246" spans="1:32" s="160" customFormat="1" ht="33.75" x14ac:dyDescent="0.2">
      <c r="A3246" s="190" t="s">
        <v>3923</v>
      </c>
      <c r="B3246" s="191" t="s">
        <v>3900</v>
      </c>
      <c r="C3246" s="1039" t="s">
        <v>3901</v>
      </c>
      <c r="D3246" s="1039"/>
      <c r="E3246" s="1039"/>
      <c r="F3246" s="192" t="s">
        <v>347</v>
      </c>
      <c r="G3246" s="192"/>
      <c r="H3246" s="192"/>
      <c r="I3246" s="192" t="s">
        <v>423</v>
      </c>
      <c r="J3246" s="193">
        <v>79.540000000000006</v>
      </c>
      <c r="K3246" s="192"/>
      <c r="L3246" s="193">
        <v>79.540000000000006</v>
      </c>
      <c r="M3246" s="192"/>
      <c r="N3246" s="194"/>
      <c r="V3246" s="189"/>
      <c r="W3246" s="195"/>
      <c r="X3246" s="195" t="s">
        <v>3901</v>
      </c>
      <c r="AC3246" s="195"/>
      <c r="AF3246" s="207"/>
    </row>
    <row r="3247" spans="1:32" s="160" customFormat="1" ht="12" x14ac:dyDescent="0.2">
      <c r="A3247" s="211"/>
      <c r="B3247" s="212"/>
      <c r="C3247" s="168" t="s">
        <v>462</v>
      </c>
      <c r="D3247" s="213"/>
      <c r="E3247" s="213"/>
      <c r="F3247" s="214"/>
      <c r="G3247" s="214"/>
      <c r="H3247" s="214"/>
      <c r="I3247" s="214"/>
      <c r="J3247" s="215"/>
      <c r="K3247" s="214"/>
      <c r="L3247" s="215"/>
      <c r="M3247" s="216"/>
      <c r="N3247" s="217"/>
      <c r="V3247" s="189"/>
      <c r="W3247" s="195"/>
      <c r="X3247" s="195"/>
      <c r="AC3247" s="195"/>
      <c r="AF3247" s="207"/>
    </row>
    <row r="3248" spans="1:32" s="160" customFormat="1" ht="12" x14ac:dyDescent="0.2">
      <c r="A3248" s="1040" t="s">
        <v>3924</v>
      </c>
      <c r="B3248" s="1041"/>
      <c r="C3248" s="1041"/>
      <c r="D3248" s="1041"/>
      <c r="E3248" s="1041"/>
      <c r="F3248" s="1041"/>
      <c r="G3248" s="1041"/>
      <c r="H3248" s="1041"/>
      <c r="I3248" s="1041"/>
      <c r="J3248" s="1041"/>
      <c r="K3248" s="1041"/>
      <c r="L3248" s="1041"/>
      <c r="M3248" s="1041"/>
      <c r="N3248" s="1042"/>
      <c r="V3248" s="189"/>
      <c r="W3248" s="195" t="s">
        <v>3924</v>
      </c>
      <c r="X3248" s="195"/>
      <c r="AC3248" s="195"/>
      <c r="AF3248" s="207"/>
    </row>
    <row r="3249" spans="1:32" s="160" customFormat="1" ht="22.5" x14ac:dyDescent="0.2">
      <c r="A3249" s="190" t="s">
        <v>3925</v>
      </c>
      <c r="B3249" s="191" t="s">
        <v>3193</v>
      </c>
      <c r="C3249" s="1039" t="s">
        <v>3194</v>
      </c>
      <c r="D3249" s="1039"/>
      <c r="E3249" s="1039"/>
      <c r="F3249" s="192" t="s">
        <v>1017</v>
      </c>
      <c r="G3249" s="192"/>
      <c r="H3249" s="192"/>
      <c r="I3249" s="192" t="s">
        <v>434</v>
      </c>
      <c r="J3249" s="193"/>
      <c r="K3249" s="192"/>
      <c r="L3249" s="193"/>
      <c r="M3249" s="192"/>
      <c r="N3249" s="194"/>
      <c r="V3249" s="189"/>
      <c r="W3249" s="195"/>
      <c r="X3249" s="195" t="s">
        <v>3194</v>
      </c>
      <c r="AC3249" s="195"/>
      <c r="AF3249" s="207"/>
    </row>
    <row r="3250" spans="1:32" s="160" customFormat="1" ht="12" x14ac:dyDescent="0.2">
      <c r="A3250" s="196"/>
      <c r="B3250" s="197"/>
      <c r="C3250" s="1037" t="s">
        <v>3482</v>
      </c>
      <c r="D3250" s="1037"/>
      <c r="E3250" s="1037"/>
      <c r="F3250" s="1037"/>
      <c r="G3250" s="1037"/>
      <c r="H3250" s="1037"/>
      <c r="I3250" s="1037"/>
      <c r="J3250" s="1037"/>
      <c r="K3250" s="1037"/>
      <c r="L3250" s="1037"/>
      <c r="M3250" s="1037"/>
      <c r="N3250" s="1046"/>
      <c r="V3250" s="189"/>
      <c r="W3250" s="195"/>
      <c r="X3250" s="195"/>
      <c r="AC3250" s="195"/>
      <c r="AE3250" s="163" t="s">
        <v>3482</v>
      </c>
      <c r="AF3250" s="207"/>
    </row>
    <row r="3251" spans="1:32" s="160" customFormat="1" ht="33.75" x14ac:dyDescent="0.2">
      <c r="A3251" s="198"/>
      <c r="B3251" s="199" t="s">
        <v>430</v>
      </c>
      <c r="C3251" s="1037" t="s">
        <v>431</v>
      </c>
      <c r="D3251" s="1037"/>
      <c r="E3251" s="1037"/>
      <c r="F3251" s="1037"/>
      <c r="G3251" s="1037"/>
      <c r="H3251" s="1037"/>
      <c r="I3251" s="1037"/>
      <c r="J3251" s="1037"/>
      <c r="K3251" s="1037"/>
      <c r="L3251" s="1037"/>
      <c r="M3251" s="1037"/>
      <c r="N3251" s="1046"/>
      <c r="V3251" s="189"/>
      <c r="W3251" s="195"/>
      <c r="X3251" s="195"/>
      <c r="Y3251" s="163" t="s">
        <v>431</v>
      </c>
      <c r="AC3251" s="195"/>
      <c r="AF3251" s="207"/>
    </row>
    <row r="3252" spans="1:32" s="160" customFormat="1" ht="12" x14ac:dyDescent="0.2">
      <c r="A3252" s="198"/>
      <c r="B3252" s="199" t="s">
        <v>3134</v>
      </c>
      <c r="C3252" s="1037" t="s">
        <v>3135</v>
      </c>
      <c r="D3252" s="1037"/>
      <c r="E3252" s="1037"/>
      <c r="F3252" s="1037"/>
      <c r="G3252" s="1037"/>
      <c r="H3252" s="1037"/>
      <c r="I3252" s="1037"/>
      <c r="J3252" s="1037"/>
      <c r="K3252" s="1037"/>
      <c r="L3252" s="1037"/>
      <c r="M3252" s="1037"/>
      <c r="N3252" s="1046"/>
      <c r="V3252" s="189"/>
      <c r="W3252" s="195"/>
      <c r="X3252" s="195"/>
      <c r="Y3252" s="163" t="s">
        <v>3135</v>
      </c>
      <c r="AC3252" s="195"/>
      <c r="AF3252" s="207"/>
    </row>
    <row r="3253" spans="1:32" s="160" customFormat="1" ht="12" x14ac:dyDescent="0.2">
      <c r="A3253" s="200"/>
      <c r="B3253" s="199" t="s">
        <v>423</v>
      </c>
      <c r="C3253" s="1037" t="s">
        <v>432</v>
      </c>
      <c r="D3253" s="1037"/>
      <c r="E3253" s="1037"/>
      <c r="F3253" s="201"/>
      <c r="G3253" s="201"/>
      <c r="H3253" s="201"/>
      <c r="I3253" s="201"/>
      <c r="J3253" s="202">
        <v>9.6</v>
      </c>
      <c r="K3253" s="201" t="s">
        <v>3136</v>
      </c>
      <c r="L3253" s="202">
        <v>25.2</v>
      </c>
      <c r="M3253" s="201"/>
      <c r="N3253" s="203"/>
      <c r="V3253" s="189"/>
      <c r="W3253" s="195"/>
      <c r="X3253" s="195"/>
      <c r="Z3253" s="163" t="s">
        <v>432</v>
      </c>
      <c r="AC3253" s="195"/>
      <c r="AF3253" s="207"/>
    </row>
    <row r="3254" spans="1:32" s="160" customFormat="1" ht="12" x14ac:dyDescent="0.2">
      <c r="A3254" s="200"/>
      <c r="B3254" s="199" t="s">
        <v>434</v>
      </c>
      <c r="C3254" s="1037" t="s">
        <v>435</v>
      </c>
      <c r="D3254" s="1037"/>
      <c r="E3254" s="1037"/>
      <c r="F3254" s="201"/>
      <c r="G3254" s="201"/>
      <c r="H3254" s="201"/>
      <c r="I3254" s="201"/>
      <c r="J3254" s="202">
        <v>1.47</v>
      </c>
      <c r="K3254" s="201" t="s">
        <v>3136</v>
      </c>
      <c r="L3254" s="202">
        <v>3.86</v>
      </c>
      <c r="M3254" s="201"/>
      <c r="N3254" s="203"/>
      <c r="V3254" s="189"/>
      <c r="W3254" s="195"/>
      <c r="X3254" s="195"/>
      <c r="Z3254" s="163" t="s">
        <v>435</v>
      </c>
      <c r="AC3254" s="195"/>
      <c r="AF3254" s="207"/>
    </row>
    <row r="3255" spans="1:32" s="160" customFormat="1" ht="12" x14ac:dyDescent="0.2">
      <c r="A3255" s="200"/>
      <c r="B3255" s="199" t="s">
        <v>437</v>
      </c>
      <c r="C3255" s="1037" t="s">
        <v>438</v>
      </c>
      <c r="D3255" s="1037"/>
      <c r="E3255" s="1037"/>
      <c r="F3255" s="201"/>
      <c r="G3255" s="201"/>
      <c r="H3255" s="201"/>
      <c r="I3255" s="201"/>
      <c r="J3255" s="202">
        <v>0.12</v>
      </c>
      <c r="K3255" s="201" t="s">
        <v>3136</v>
      </c>
      <c r="L3255" s="202">
        <v>0.32</v>
      </c>
      <c r="M3255" s="201"/>
      <c r="N3255" s="203"/>
      <c r="V3255" s="189"/>
      <c r="W3255" s="195"/>
      <c r="X3255" s="195"/>
      <c r="Z3255" s="163" t="s">
        <v>438</v>
      </c>
      <c r="AC3255" s="195"/>
      <c r="AF3255" s="207"/>
    </row>
    <row r="3256" spans="1:32" s="160" customFormat="1" ht="12" x14ac:dyDescent="0.2">
      <c r="A3256" s="200"/>
      <c r="B3256" s="199" t="s">
        <v>439</v>
      </c>
      <c r="C3256" s="1037" t="s">
        <v>440</v>
      </c>
      <c r="D3256" s="1037"/>
      <c r="E3256" s="1037"/>
      <c r="F3256" s="201"/>
      <c r="G3256" s="201"/>
      <c r="H3256" s="201"/>
      <c r="I3256" s="201"/>
      <c r="J3256" s="202">
        <v>4.0999999999999996</v>
      </c>
      <c r="K3256" s="201"/>
      <c r="L3256" s="202">
        <v>8.1999999999999993</v>
      </c>
      <c r="M3256" s="201"/>
      <c r="N3256" s="203"/>
      <c r="V3256" s="189"/>
      <c r="W3256" s="195"/>
      <c r="X3256" s="195"/>
      <c r="Z3256" s="163" t="s">
        <v>440</v>
      </c>
      <c r="AC3256" s="195"/>
      <c r="AF3256" s="207"/>
    </row>
    <row r="3257" spans="1:32" s="160" customFormat="1" ht="12" x14ac:dyDescent="0.2">
      <c r="A3257" s="196"/>
      <c r="B3257" s="204" t="s">
        <v>3196</v>
      </c>
      <c r="C3257" s="1048" t="s">
        <v>3197</v>
      </c>
      <c r="D3257" s="1048"/>
      <c r="E3257" s="1048"/>
      <c r="F3257" s="205" t="s">
        <v>1017</v>
      </c>
      <c r="G3257" s="205" t="s">
        <v>423</v>
      </c>
      <c r="H3257" s="205"/>
      <c r="I3257" s="205" t="s">
        <v>434</v>
      </c>
      <c r="J3257" s="199"/>
      <c r="K3257" s="201"/>
      <c r="L3257" s="202"/>
      <c r="M3257" s="201"/>
      <c r="N3257" s="206"/>
      <c r="V3257" s="189"/>
      <c r="W3257" s="195"/>
      <c r="X3257" s="195"/>
      <c r="AC3257" s="195"/>
      <c r="AF3257" s="207" t="s">
        <v>3197</v>
      </c>
    </row>
    <row r="3258" spans="1:32" s="160" customFormat="1" ht="12" x14ac:dyDescent="0.2">
      <c r="A3258" s="200"/>
      <c r="B3258" s="199"/>
      <c r="C3258" s="1037" t="s">
        <v>443</v>
      </c>
      <c r="D3258" s="1037"/>
      <c r="E3258" s="1037"/>
      <c r="F3258" s="201" t="s">
        <v>444</v>
      </c>
      <c r="G3258" s="201" t="s">
        <v>3198</v>
      </c>
      <c r="H3258" s="201" t="s">
        <v>3136</v>
      </c>
      <c r="I3258" s="201" t="s">
        <v>3879</v>
      </c>
      <c r="J3258" s="202"/>
      <c r="K3258" s="201"/>
      <c r="L3258" s="202"/>
      <c r="M3258" s="201"/>
      <c r="N3258" s="203"/>
      <c r="V3258" s="189"/>
      <c r="W3258" s="195"/>
      <c r="X3258" s="195"/>
      <c r="AA3258" s="163" t="s">
        <v>443</v>
      </c>
      <c r="AC3258" s="195"/>
      <c r="AF3258" s="207"/>
    </row>
    <row r="3259" spans="1:32" s="160" customFormat="1" ht="12" x14ac:dyDescent="0.2">
      <c r="A3259" s="200"/>
      <c r="B3259" s="199"/>
      <c r="C3259" s="1037" t="s">
        <v>447</v>
      </c>
      <c r="D3259" s="1037"/>
      <c r="E3259" s="1037"/>
      <c r="F3259" s="201" t="s">
        <v>444</v>
      </c>
      <c r="G3259" s="201" t="s">
        <v>2649</v>
      </c>
      <c r="H3259" s="201" t="s">
        <v>3136</v>
      </c>
      <c r="I3259" s="201" t="s">
        <v>3318</v>
      </c>
      <c r="J3259" s="202"/>
      <c r="K3259" s="201"/>
      <c r="L3259" s="202"/>
      <c r="M3259" s="201"/>
      <c r="N3259" s="203"/>
      <c r="V3259" s="189"/>
      <c r="W3259" s="195"/>
      <c r="X3259" s="195"/>
      <c r="AA3259" s="163" t="s">
        <v>447</v>
      </c>
      <c r="AC3259" s="195"/>
      <c r="AF3259" s="207"/>
    </row>
    <row r="3260" spans="1:32" s="160" customFormat="1" ht="12" x14ac:dyDescent="0.2">
      <c r="A3260" s="200"/>
      <c r="B3260" s="199"/>
      <c r="C3260" s="1047" t="s">
        <v>450</v>
      </c>
      <c r="D3260" s="1047"/>
      <c r="E3260" s="1047"/>
      <c r="F3260" s="208"/>
      <c r="G3260" s="208"/>
      <c r="H3260" s="208"/>
      <c r="I3260" s="208"/>
      <c r="J3260" s="209">
        <v>15.17</v>
      </c>
      <c r="K3260" s="208"/>
      <c r="L3260" s="209">
        <v>37.26</v>
      </c>
      <c r="M3260" s="208"/>
      <c r="N3260" s="210"/>
      <c r="V3260" s="189"/>
      <c r="W3260" s="195"/>
      <c r="X3260" s="195"/>
      <c r="AB3260" s="163" t="s">
        <v>450</v>
      </c>
      <c r="AC3260" s="195"/>
      <c r="AF3260" s="207"/>
    </row>
    <row r="3261" spans="1:32" s="160" customFormat="1" ht="12" x14ac:dyDescent="0.2">
      <c r="A3261" s="200"/>
      <c r="B3261" s="199"/>
      <c r="C3261" s="1037" t="s">
        <v>451</v>
      </c>
      <c r="D3261" s="1037"/>
      <c r="E3261" s="1037"/>
      <c r="F3261" s="201"/>
      <c r="G3261" s="201"/>
      <c r="H3261" s="201"/>
      <c r="I3261" s="201"/>
      <c r="J3261" s="202"/>
      <c r="K3261" s="201"/>
      <c r="L3261" s="202">
        <v>25.52</v>
      </c>
      <c r="M3261" s="201"/>
      <c r="N3261" s="203"/>
      <c r="V3261" s="189"/>
      <c r="W3261" s="195"/>
      <c r="X3261" s="195"/>
      <c r="AA3261" s="163" t="s">
        <v>451</v>
      </c>
      <c r="AC3261" s="195"/>
      <c r="AF3261" s="207"/>
    </row>
    <row r="3262" spans="1:32" s="160" customFormat="1" ht="45" x14ac:dyDescent="0.2">
      <c r="A3262" s="200"/>
      <c r="B3262" s="199" t="s">
        <v>2540</v>
      </c>
      <c r="C3262" s="1037" t="s">
        <v>2541</v>
      </c>
      <c r="D3262" s="1037"/>
      <c r="E3262" s="1037"/>
      <c r="F3262" s="201" t="s">
        <v>454</v>
      </c>
      <c r="G3262" s="201" t="s">
        <v>1241</v>
      </c>
      <c r="H3262" s="201"/>
      <c r="I3262" s="201" t="s">
        <v>1241</v>
      </c>
      <c r="J3262" s="202"/>
      <c r="K3262" s="201"/>
      <c r="L3262" s="202">
        <v>30.88</v>
      </c>
      <c r="M3262" s="201"/>
      <c r="N3262" s="203"/>
      <c r="V3262" s="189"/>
      <c r="W3262" s="195"/>
      <c r="X3262" s="195"/>
      <c r="AA3262" s="163" t="s">
        <v>2541</v>
      </c>
      <c r="AC3262" s="195"/>
      <c r="AF3262" s="207"/>
    </row>
    <row r="3263" spans="1:32" s="160" customFormat="1" ht="45" x14ac:dyDescent="0.2">
      <c r="A3263" s="200"/>
      <c r="B3263" s="199" t="s">
        <v>2542</v>
      </c>
      <c r="C3263" s="1037" t="s">
        <v>2543</v>
      </c>
      <c r="D3263" s="1037"/>
      <c r="E3263" s="1037"/>
      <c r="F3263" s="201" t="s">
        <v>454</v>
      </c>
      <c r="G3263" s="201" t="s">
        <v>974</v>
      </c>
      <c r="H3263" s="201"/>
      <c r="I3263" s="201" t="s">
        <v>974</v>
      </c>
      <c r="J3263" s="202"/>
      <c r="K3263" s="201"/>
      <c r="L3263" s="202">
        <v>18.37</v>
      </c>
      <c r="M3263" s="201"/>
      <c r="N3263" s="203"/>
      <c r="V3263" s="189"/>
      <c r="W3263" s="195"/>
      <c r="X3263" s="195"/>
      <c r="AA3263" s="163" t="s">
        <v>2543</v>
      </c>
      <c r="AC3263" s="195"/>
      <c r="AF3263" s="207"/>
    </row>
    <row r="3264" spans="1:32" s="160" customFormat="1" ht="12" x14ac:dyDescent="0.2">
      <c r="A3264" s="211"/>
      <c r="B3264" s="212"/>
      <c r="C3264" s="1039" t="s">
        <v>459</v>
      </c>
      <c r="D3264" s="1039"/>
      <c r="E3264" s="1039"/>
      <c r="F3264" s="192"/>
      <c r="G3264" s="192"/>
      <c r="H3264" s="192"/>
      <c r="I3264" s="192"/>
      <c r="J3264" s="193"/>
      <c r="K3264" s="192"/>
      <c r="L3264" s="193">
        <v>86.51</v>
      </c>
      <c r="M3264" s="208"/>
      <c r="N3264" s="194"/>
      <c r="V3264" s="189"/>
      <c r="W3264" s="195"/>
      <c r="X3264" s="195"/>
      <c r="AC3264" s="195" t="s">
        <v>459</v>
      </c>
      <c r="AF3264" s="207"/>
    </row>
    <row r="3265" spans="1:32" s="160" customFormat="1" ht="33.75" x14ac:dyDescent="0.2">
      <c r="A3265" s="190" t="s">
        <v>3926</v>
      </c>
      <c r="B3265" s="191" t="s">
        <v>3927</v>
      </c>
      <c r="C3265" s="1039" t="s">
        <v>3928</v>
      </c>
      <c r="D3265" s="1039"/>
      <c r="E3265" s="1039"/>
      <c r="F3265" s="192" t="s">
        <v>1017</v>
      </c>
      <c r="G3265" s="192"/>
      <c r="H3265" s="192"/>
      <c r="I3265" s="192" t="s">
        <v>423</v>
      </c>
      <c r="J3265" s="193">
        <v>100.23</v>
      </c>
      <c r="K3265" s="192"/>
      <c r="L3265" s="193">
        <v>100.23</v>
      </c>
      <c r="M3265" s="192"/>
      <c r="N3265" s="194"/>
      <c r="V3265" s="189"/>
      <c r="W3265" s="195"/>
      <c r="X3265" s="195" t="s">
        <v>3928</v>
      </c>
      <c r="AC3265" s="195"/>
      <c r="AF3265" s="207"/>
    </row>
    <row r="3266" spans="1:32" s="160" customFormat="1" ht="12" x14ac:dyDescent="0.2">
      <c r="A3266" s="211"/>
      <c r="B3266" s="212"/>
      <c r="C3266" s="168" t="s">
        <v>462</v>
      </c>
      <c r="D3266" s="213"/>
      <c r="E3266" s="213"/>
      <c r="F3266" s="214"/>
      <c r="G3266" s="214"/>
      <c r="H3266" s="214"/>
      <c r="I3266" s="214"/>
      <c r="J3266" s="215"/>
      <c r="K3266" s="214"/>
      <c r="L3266" s="215"/>
      <c r="M3266" s="216"/>
      <c r="N3266" s="217"/>
      <c r="V3266" s="189"/>
      <c r="W3266" s="195"/>
      <c r="X3266" s="195"/>
      <c r="AC3266" s="195"/>
      <c r="AF3266" s="207"/>
    </row>
    <row r="3267" spans="1:32" s="160" customFormat="1" ht="33.75" x14ac:dyDescent="0.2">
      <c r="A3267" s="190" t="s">
        <v>3929</v>
      </c>
      <c r="B3267" s="191" t="s">
        <v>3201</v>
      </c>
      <c r="C3267" s="1039" t="s">
        <v>3202</v>
      </c>
      <c r="D3267" s="1039"/>
      <c r="E3267" s="1039"/>
      <c r="F3267" s="192" t="s">
        <v>1017</v>
      </c>
      <c r="G3267" s="192"/>
      <c r="H3267" s="192"/>
      <c r="I3267" s="192" t="s">
        <v>423</v>
      </c>
      <c r="J3267" s="193">
        <v>166.44</v>
      </c>
      <c r="K3267" s="192"/>
      <c r="L3267" s="193">
        <v>166.44</v>
      </c>
      <c r="M3267" s="192"/>
      <c r="N3267" s="194"/>
      <c r="V3267" s="189"/>
      <c r="W3267" s="195"/>
      <c r="X3267" s="195" t="s">
        <v>3202</v>
      </c>
      <c r="AC3267" s="195"/>
      <c r="AF3267" s="207"/>
    </row>
    <row r="3268" spans="1:32" s="160" customFormat="1" ht="12" x14ac:dyDescent="0.2">
      <c r="A3268" s="211"/>
      <c r="B3268" s="212"/>
      <c r="C3268" s="168" t="s">
        <v>462</v>
      </c>
      <c r="D3268" s="213"/>
      <c r="E3268" s="213"/>
      <c r="F3268" s="214"/>
      <c r="G3268" s="214"/>
      <c r="H3268" s="214"/>
      <c r="I3268" s="214"/>
      <c r="J3268" s="215"/>
      <c r="K3268" s="214"/>
      <c r="L3268" s="215"/>
      <c r="M3268" s="216"/>
      <c r="N3268" s="217"/>
      <c r="V3268" s="189"/>
      <c r="W3268" s="195"/>
      <c r="X3268" s="195"/>
      <c r="AC3268" s="195"/>
      <c r="AF3268" s="207"/>
    </row>
    <row r="3269" spans="1:32" s="160" customFormat="1" ht="67.5" x14ac:dyDescent="0.2">
      <c r="A3269" s="190" t="s">
        <v>3930</v>
      </c>
      <c r="B3269" s="191" t="s">
        <v>3931</v>
      </c>
      <c r="C3269" s="1039" t="s">
        <v>3932</v>
      </c>
      <c r="D3269" s="1039"/>
      <c r="E3269" s="1039"/>
      <c r="F3269" s="192" t="s">
        <v>1017</v>
      </c>
      <c r="G3269" s="192"/>
      <c r="H3269" s="192"/>
      <c r="I3269" s="192" t="s">
        <v>423</v>
      </c>
      <c r="J3269" s="193"/>
      <c r="K3269" s="192"/>
      <c r="L3269" s="193"/>
      <c r="M3269" s="192"/>
      <c r="N3269" s="194"/>
      <c r="V3269" s="189"/>
      <c r="W3269" s="195"/>
      <c r="X3269" s="195" t="s">
        <v>3932</v>
      </c>
      <c r="AC3269" s="195"/>
      <c r="AF3269" s="207"/>
    </row>
    <row r="3270" spans="1:32" s="160" customFormat="1" ht="33.75" x14ac:dyDescent="0.2">
      <c r="A3270" s="198"/>
      <c r="B3270" s="199" t="s">
        <v>430</v>
      </c>
      <c r="C3270" s="1037" t="s">
        <v>431</v>
      </c>
      <c r="D3270" s="1037"/>
      <c r="E3270" s="1037"/>
      <c r="F3270" s="1037"/>
      <c r="G3270" s="1037"/>
      <c r="H3270" s="1037"/>
      <c r="I3270" s="1037"/>
      <c r="J3270" s="1037"/>
      <c r="K3270" s="1037"/>
      <c r="L3270" s="1037"/>
      <c r="M3270" s="1037"/>
      <c r="N3270" s="1046"/>
      <c r="V3270" s="189"/>
      <c r="W3270" s="195"/>
      <c r="X3270" s="195"/>
      <c r="Y3270" s="163" t="s">
        <v>431</v>
      </c>
      <c r="AC3270" s="195"/>
      <c r="AF3270" s="207"/>
    </row>
    <row r="3271" spans="1:32" s="160" customFormat="1" ht="12" x14ac:dyDescent="0.2">
      <c r="A3271" s="198"/>
      <c r="B3271" s="199" t="s">
        <v>3134</v>
      </c>
      <c r="C3271" s="1037" t="s">
        <v>3135</v>
      </c>
      <c r="D3271" s="1037"/>
      <c r="E3271" s="1037"/>
      <c r="F3271" s="1037"/>
      <c r="G3271" s="1037"/>
      <c r="H3271" s="1037"/>
      <c r="I3271" s="1037"/>
      <c r="J3271" s="1037"/>
      <c r="K3271" s="1037"/>
      <c r="L3271" s="1037"/>
      <c r="M3271" s="1037"/>
      <c r="N3271" s="1046"/>
      <c r="V3271" s="189"/>
      <c r="W3271" s="195"/>
      <c r="X3271" s="195"/>
      <c r="Y3271" s="163" t="s">
        <v>3135</v>
      </c>
      <c r="AC3271" s="195"/>
      <c r="AF3271" s="207"/>
    </row>
    <row r="3272" spans="1:32" s="160" customFormat="1" ht="12" x14ac:dyDescent="0.2">
      <c r="A3272" s="200"/>
      <c r="B3272" s="199" t="s">
        <v>423</v>
      </c>
      <c r="C3272" s="1037" t="s">
        <v>432</v>
      </c>
      <c r="D3272" s="1037"/>
      <c r="E3272" s="1037"/>
      <c r="F3272" s="201"/>
      <c r="G3272" s="201"/>
      <c r="H3272" s="201"/>
      <c r="I3272" s="201"/>
      <c r="J3272" s="202">
        <v>12.74</v>
      </c>
      <c r="K3272" s="201" t="s">
        <v>3136</v>
      </c>
      <c r="L3272" s="202">
        <v>16.72</v>
      </c>
      <c r="M3272" s="201"/>
      <c r="N3272" s="203"/>
      <c r="V3272" s="189"/>
      <c r="W3272" s="195"/>
      <c r="X3272" s="195"/>
      <c r="Z3272" s="163" t="s">
        <v>432</v>
      </c>
      <c r="AC3272" s="195"/>
      <c r="AF3272" s="207"/>
    </row>
    <row r="3273" spans="1:32" s="160" customFormat="1" ht="12" x14ac:dyDescent="0.2">
      <c r="A3273" s="200"/>
      <c r="B3273" s="199" t="s">
        <v>434</v>
      </c>
      <c r="C3273" s="1037" t="s">
        <v>435</v>
      </c>
      <c r="D3273" s="1037"/>
      <c r="E3273" s="1037"/>
      <c r="F3273" s="201"/>
      <c r="G3273" s="201"/>
      <c r="H3273" s="201"/>
      <c r="I3273" s="201"/>
      <c r="J3273" s="202">
        <v>1.75</v>
      </c>
      <c r="K3273" s="201" t="s">
        <v>3136</v>
      </c>
      <c r="L3273" s="202">
        <v>2.2999999999999998</v>
      </c>
      <c r="M3273" s="201"/>
      <c r="N3273" s="203"/>
      <c r="V3273" s="189"/>
      <c r="W3273" s="195"/>
      <c r="X3273" s="195"/>
      <c r="Z3273" s="163" t="s">
        <v>435</v>
      </c>
      <c r="AC3273" s="195"/>
      <c r="AF3273" s="207"/>
    </row>
    <row r="3274" spans="1:32" s="160" customFormat="1" ht="12" x14ac:dyDescent="0.2">
      <c r="A3274" s="200"/>
      <c r="B3274" s="199" t="s">
        <v>437</v>
      </c>
      <c r="C3274" s="1037" t="s">
        <v>438</v>
      </c>
      <c r="D3274" s="1037"/>
      <c r="E3274" s="1037"/>
      <c r="F3274" s="201"/>
      <c r="G3274" s="201"/>
      <c r="H3274" s="201"/>
      <c r="I3274" s="201"/>
      <c r="J3274" s="202">
        <v>0.12</v>
      </c>
      <c r="K3274" s="201" t="s">
        <v>3136</v>
      </c>
      <c r="L3274" s="202">
        <v>0.16</v>
      </c>
      <c r="M3274" s="201"/>
      <c r="N3274" s="203"/>
      <c r="V3274" s="189"/>
      <c r="W3274" s="195"/>
      <c r="X3274" s="195"/>
      <c r="Z3274" s="163" t="s">
        <v>438</v>
      </c>
      <c r="AC3274" s="195"/>
      <c r="AF3274" s="207"/>
    </row>
    <row r="3275" spans="1:32" s="160" customFormat="1" ht="12" x14ac:dyDescent="0.2">
      <c r="A3275" s="200"/>
      <c r="B3275" s="199" t="s">
        <v>439</v>
      </c>
      <c r="C3275" s="1037" t="s">
        <v>440</v>
      </c>
      <c r="D3275" s="1037"/>
      <c r="E3275" s="1037"/>
      <c r="F3275" s="201"/>
      <c r="G3275" s="201"/>
      <c r="H3275" s="201"/>
      <c r="I3275" s="201"/>
      <c r="J3275" s="202">
        <v>14.74</v>
      </c>
      <c r="K3275" s="201"/>
      <c r="L3275" s="202">
        <v>14.74</v>
      </c>
      <c r="M3275" s="201"/>
      <c r="N3275" s="203"/>
      <c r="V3275" s="189"/>
      <c r="W3275" s="195"/>
      <c r="X3275" s="195"/>
      <c r="Z3275" s="163" t="s">
        <v>440</v>
      </c>
      <c r="AC3275" s="195"/>
      <c r="AF3275" s="207"/>
    </row>
    <row r="3276" spans="1:32" s="160" customFormat="1" ht="12" x14ac:dyDescent="0.2">
      <c r="A3276" s="196"/>
      <c r="B3276" s="204" t="s">
        <v>3293</v>
      </c>
      <c r="C3276" s="1048" t="s">
        <v>3294</v>
      </c>
      <c r="D3276" s="1048"/>
      <c r="E3276" s="1048"/>
      <c r="F3276" s="205" t="s">
        <v>1017</v>
      </c>
      <c r="G3276" s="205" t="s">
        <v>423</v>
      </c>
      <c r="H3276" s="205"/>
      <c r="I3276" s="205" t="s">
        <v>423</v>
      </c>
      <c r="J3276" s="199"/>
      <c r="K3276" s="201"/>
      <c r="L3276" s="202"/>
      <c r="M3276" s="201"/>
      <c r="N3276" s="206"/>
      <c r="V3276" s="189"/>
      <c r="W3276" s="195"/>
      <c r="X3276" s="195"/>
      <c r="AC3276" s="195"/>
      <c r="AF3276" s="207" t="s">
        <v>3294</v>
      </c>
    </row>
    <row r="3277" spans="1:32" s="160" customFormat="1" ht="12" x14ac:dyDescent="0.2">
      <c r="A3277" s="200"/>
      <c r="B3277" s="199"/>
      <c r="C3277" s="1037" t="s">
        <v>443</v>
      </c>
      <c r="D3277" s="1037"/>
      <c r="E3277" s="1037"/>
      <c r="F3277" s="201" t="s">
        <v>444</v>
      </c>
      <c r="G3277" s="201" t="s">
        <v>3295</v>
      </c>
      <c r="H3277" s="201" t="s">
        <v>3136</v>
      </c>
      <c r="I3277" s="201" t="s">
        <v>3296</v>
      </c>
      <c r="J3277" s="202"/>
      <c r="K3277" s="201"/>
      <c r="L3277" s="202"/>
      <c r="M3277" s="201"/>
      <c r="N3277" s="203"/>
      <c r="V3277" s="189"/>
      <c r="W3277" s="195"/>
      <c r="X3277" s="195"/>
      <c r="AA3277" s="163" t="s">
        <v>443</v>
      </c>
      <c r="AC3277" s="195"/>
      <c r="AF3277" s="207"/>
    </row>
    <row r="3278" spans="1:32" s="160" customFormat="1" ht="12" x14ac:dyDescent="0.2">
      <c r="A3278" s="200"/>
      <c r="B3278" s="199"/>
      <c r="C3278" s="1037" t="s">
        <v>447</v>
      </c>
      <c r="D3278" s="1037"/>
      <c r="E3278" s="1037"/>
      <c r="F3278" s="201" t="s">
        <v>444</v>
      </c>
      <c r="G3278" s="201" t="s">
        <v>2649</v>
      </c>
      <c r="H3278" s="201" t="s">
        <v>3136</v>
      </c>
      <c r="I3278" s="201" t="s">
        <v>3297</v>
      </c>
      <c r="J3278" s="202"/>
      <c r="K3278" s="201"/>
      <c r="L3278" s="202"/>
      <c r="M3278" s="201"/>
      <c r="N3278" s="203"/>
      <c r="V3278" s="189"/>
      <c r="W3278" s="195"/>
      <c r="X3278" s="195"/>
      <c r="AA3278" s="163" t="s">
        <v>447</v>
      </c>
      <c r="AC3278" s="195"/>
      <c r="AF3278" s="207"/>
    </row>
    <row r="3279" spans="1:32" s="160" customFormat="1" ht="12" x14ac:dyDescent="0.2">
      <c r="A3279" s="200"/>
      <c r="B3279" s="199"/>
      <c r="C3279" s="1047" t="s">
        <v>450</v>
      </c>
      <c r="D3279" s="1047"/>
      <c r="E3279" s="1047"/>
      <c r="F3279" s="208"/>
      <c r="G3279" s="208"/>
      <c r="H3279" s="208"/>
      <c r="I3279" s="208"/>
      <c r="J3279" s="209">
        <v>29.23</v>
      </c>
      <c r="K3279" s="208"/>
      <c r="L3279" s="209">
        <v>33.76</v>
      </c>
      <c r="M3279" s="208"/>
      <c r="N3279" s="210"/>
      <c r="V3279" s="189"/>
      <c r="W3279" s="195"/>
      <c r="X3279" s="195"/>
      <c r="AB3279" s="163" t="s">
        <v>450</v>
      </c>
      <c r="AC3279" s="195"/>
      <c r="AF3279" s="207"/>
    </row>
    <row r="3280" spans="1:32" s="160" customFormat="1" ht="12" x14ac:dyDescent="0.2">
      <c r="A3280" s="200"/>
      <c r="B3280" s="199"/>
      <c r="C3280" s="1037" t="s">
        <v>451</v>
      </c>
      <c r="D3280" s="1037"/>
      <c r="E3280" s="1037"/>
      <c r="F3280" s="201"/>
      <c r="G3280" s="201"/>
      <c r="H3280" s="201"/>
      <c r="I3280" s="201"/>
      <c r="J3280" s="202"/>
      <c r="K3280" s="201"/>
      <c r="L3280" s="202">
        <v>16.88</v>
      </c>
      <c r="M3280" s="201"/>
      <c r="N3280" s="203"/>
      <c r="V3280" s="189"/>
      <c r="W3280" s="195"/>
      <c r="X3280" s="195"/>
      <c r="AA3280" s="163" t="s">
        <v>451</v>
      </c>
      <c r="AC3280" s="195"/>
      <c r="AF3280" s="207"/>
    </row>
    <row r="3281" spans="1:32" s="160" customFormat="1" ht="45" x14ac:dyDescent="0.2">
      <c r="A3281" s="200"/>
      <c r="B3281" s="199" t="s">
        <v>2540</v>
      </c>
      <c r="C3281" s="1037" t="s">
        <v>2541</v>
      </c>
      <c r="D3281" s="1037"/>
      <c r="E3281" s="1037"/>
      <c r="F3281" s="201" t="s">
        <v>454</v>
      </c>
      <c r="G3281" s="201" t="s">
        <v>1241</v>
      </c>
      <c r="H3281" s="201"/>
      <c r="I3281" s="201" t="s">
        <v>1241</v>
      </c>
      <c r="J3281" s="202"/>
      <c r="K3281" s="201"/>
      <c r="L3281" s="202">
        <v>20.420000000000002</v>
      </c>
      <c r="M3281" s="201"/>
      <c r="N3281" s="203"/>
      <c r="V3281" s="189"/>
      <c r="W3281" s="195"/>
      <c r="X3281" s="195"/>
      <c r="AA3281" s="163" t="s">
        <v>2541</v>
      </c>
      <c r="AC3281" s="195"/>
      <c r="AF3281" s="207"/>
    </row>
    <row r="3282" spans="1:32" s="160" customFormat="1" ht="45" x14ac:dyDescent="0.2">
      <c r="A3282" s="200"/>
      <c r="B3282" s="199" t="s">
        <v>2542</v>
      </c>
      <c r="C3282" s="1037" t="s">
        <v>2543</v>
      </c>
      <c r="D3282" s="1037"/>
      <c r="E3282" s="1037"/>
      <c r="F3282" s="201" t="s">
        <v>454</v>
      </c>
      <c r="G3282" s="201" t="s">
        <v>974</v>
      </c>
      <c r="H3282" s="201"/>
      <c r="I3282" s="201" t="s">
        <v>974</v>
      </c>
      <c r="J3282" s="202"/>
      <c r="K3282" s="201"/>
      <c r="L3282" s="202">
        <v>12.15</v>
      </c>
      <c r="M3282" s="201"/>
      <c r="N3282" s="203"/>
      <c r="V3282" s="189"/>
      <c r="W3282" s="195"/>
      <c r="X3282" s="195"/>
      <c r="AA3282" s="163" t="s">
        <v>2543</v>
      </c>
      <c r="AC3282" s="195"/>
      <c r="AF3282" s="207"/>
    </row>
    <row r="3283" spans="1:32" s="160" customFormat="1" ht="12" x14ac:dyDescent="0.2">
      <c r="A3283" s="211"/>
      <c r="B3283" s="212"/>
      <c r="C3283" s="1039" t="s">
        <v>459</v>
      </c>
      <c r="D3283" s="1039"/>
      <c r="E3283" s="1039"/>
      <c r="F3283" s="192"/>
      <c r="G3283" s="192"/>
      <c r="H3283" s="192"/>
      <c r="I3283" s="192"/>
      <c r="J3283" s="193"/>
      <c r="K3283" s="192"/>
      <c r="L3283" s="193">
        <v>66.33</v>
      </c>
      <c r="M3283" s="208"/>
      <c r="N3283" s="194"/>
      <c r="V3283" s="189"/>
      <c r="W3283" s="195"/>
      <c r="X3283" s="195"/>
      <c r="AC3283" s="195" t="s">
        <v>459</v>
      </c>
      <c r="AF3283" s="207"/>
    </row>
    <row r="3284" spans="1:32" s="160" customFormat="1" ht="33.75" x14ac:dyDescent="0.2">
      <c r="A3284" s="190" t="s">
        <v>3933</v>
      </c>
      <c r="B3284" s="191" t="s">
        <v>3934</v>
      </c>
      <c r="C3284" s="1039" t="s">
        <v>3935</v>
      </c>
      <c r="D3284" s="1039"/>
      <c r="E3284" s="1039"/>
      <c r="F3284" s="192" t="s">
        <v>1017</v>
      </c>
      <c r="G3284" s="192"/>
      <c r="H3284" s="192"/>
      <c r="I3284" s="192" t="s">
        <v>423</v>
      </c>
      <c r="J3284" s="193">
        <v>9995.83</v>
      </c>
      <c r="K3284" s="192" t="s">
        <v>1361</v>
      </c>
      <c r="L3284" s="193">
        <v>2039.52</v>
      </c>
      <c r="M3284" s="192" t="s">
        <v>1362</v>
      </c>
      <c r="N3284" s="194">
        <v>10116</v>
      </c>
      <c r="V3284" s="189"/>
      <c r="W3284" s="195"/>
      <c r="X3284" s="195" t="s">
        <v>3935</v>
      </c>
      <c r="AC3284" s="195"/>
      <c r="AF3284" s="207"/>
    </row>
    <row r="3285" spans="1:32" s="160" customFormat="1" ht="12" x14ac:dyDescent="0.2">
      <c r="A3285" s="211"/>
      <c r="B3285" s="212"/>
      <c r="C3285" s="168" t="s">
        <v>3039</v>
      </c>
      <c r="D3285" s="213"/>
      <c r="E3285" s="213"/>
      <c r="F3285" s="214"/>
      <c r="G3285" s="214"/>
      <c r="H3285" s="214"/>
      <c r="I3285" s="214"/>
      <c r="J3285" s="215"/>
      <c r="K3285" s="214"/>
      <c r="L3285" s="215"/>
      <c r="M3285" s="216"/>
      <c r="N3285" s="217"/>
      <c r="V3285" s="189"/>
      <c r="W3285" s="195"/>
      <c r="X3285" s="195"/>
      <c r="AC3285" s="195"/>
      <c r="AF3285" s="207"/>
    </row>
    <row r="3286" spans="1:32" s="160" customFormat="1" ht="12" x14ac:dyDescent="0.2">
      <c r="A3286" s="196"/>
      <c r="B3286" s="197"/>
      <c r="C3286" s="1037" t="s">
        <v>3936</v>
      </c>
      <c r="D3286" s="1037"/>
      <c r="E3286" s="1037"/>
      <c r="F3286" s="1037"/>
      <c r="G3286" s="1037"/>
      <c r="H3286" s="1037"/>
      <c r="I3286" s="1037"/>
      <c r="J3286" s="1037"/>
      <c r="K3286" s="1037"/>
      <c r="L3286" s="1037"/>
      <c r="M3286" s="1037"/>
      <c r="N3286" s="1046"/>
      <c r="V3286" s="189"/>
      <c r="W3286" s="195"/>
      <c r="X3286" s="195"/>
      <c r="AC3286" s="195"/>
      <c r="AD3286" s="163" t="s">
        <v>3936</v>
      </c>
      <c r="AF3286" s="207"/>
    </row>
    <row r="3287" spans="1:32" s="160" customFormat="1" ht="22.5" x14ac:dyDescent="0.2">
      <c r="A3287" s="198"/>
      <c r="B3287" s="199" t="s">
        <v>1365</v>
      </c>
      <c r="C3287" s="1037" t="s">
        <v>1366</v>
      </c>
      <c r="D3287" s="1037"/>
      <c r="E3287" s="1037"/>
      <c r="F3287" s="1037"/>
      <c r="G3287" s="1037"/>
      <c r="H3287" s="1037"/>
      <c r="I3287" s="1037"/>
      <c r="J3287" s="1037"/>
      <c r="K3287" s="1037"/>
      <c r="L3287" s="1037"/>
      <c r="M3287" s="1037"/>
      <c r="N3287" s="1046"/>
      <c r="V3287" s="189"/>
      <c r="W3287" s="195"/>
      <c r="X3287" s="195"/>
      <c r="Y3287" s="163" t="s">
        <v>1366</v>
      </c>
      <c r="AC3287" s="195"/>
      <c r="AF3287" s="207"/>
    </row>
    <row r="3288" spans="1:32" s="160" customFormat="1" ht="45" x14ac:dyDescent="0.2">
      <c r="A3288" s="190" t="s">
        <v>3937</v>
      </c>
      <c r="B3288" s="191" t="s">
        <v>3174</v>
      </c>
      <c r="C3288" s="1039" t="s">
        <v>3175</v>
      </c>
      <c r="D3288" s="1039"/>
      <c r="E3288" s="1039"/>
      <c r="F3288" s="192" t="s">
        <v>532</v>
      </c>
      <c r="G3288" s="192"/>
      <c r="H3288" s="192"/>
      <c r="I3288" s="192" t="s">
        <v>3938</v>
      </c>
      <c r="J3288" s="193"/>
      <c r="K3288" s="192"/>
      <c r="L3288" s="193"/>
      <c r="M3288" s="192"/>
      <c r="N3288" s="194"/>
      <c r="V3288" s="189"/>
      <c r="W3288" s="195"/>
      <c r="X3288" s="195" t="s">
        <v>3175</v>
      </c>
      <c r="AC3288" s="195"/>
      <c r="AF3288" s="207"/>
    </row>
    <row r="3289" spans="1:32" s="160" customFormat="1" ht="12" x14ac:dyDescent="0.2">
      <c r="A3289" s="196"/>
      <c r="B3289" s="197"/>
      <c r="C3289" s="1037" t="s">
        <v>3939</v>
      </c>
      <c r="D3289" s="1037"/>
      <c r="E3289" s="1037"/>
      <c r="F3289" s="1037"/>
      <c r="G3289" s="1037"/>
      <c r="H3289" s="1037"/>
      <c r="I3289" s="1037"/>
      <c r="J3289" s="1037"/>
      <c r="K3289" s="1037"/>
      <c r="L3289" s="1037"/>
      <c r="M3289" s="1037"/>
      <c r="N3289" s="1046"/>
      <c r="V3289" s="189"/>
      <c r="W3289" s="195"/>
      <c r="X3289" s="195"/>
      <c r="AC3289" s="195"/>
      <c r="AE3289" s="163" t="s">
        <v>3939</v>
      </c>
      <c r="AF3289" s="207"/>
    </row>
    <row r="3290" spans="1:32" s="160" customFormat="1" ht="33.75" x14ac:dyDescent="0.2">
      <c r="A3290" s="198"/>
      <c r="B3290" s="199" t="s">
        <v>430</v>
      </c>
      <c r="C3290" s="1037" t="s">
        <v>431</v>
      </c>
      <c r="D3290" s="1037"/>
      <c r="E3290" s="1037"/>
      <c r="F3290" s="1037"/>
      <c r="G3290" s="1037"/>
      <c r="H3290" s="1037"/>
      <c r="I3290" s="1037"/>
      <c r="J3290" s="1037"/>
      <c r="K3290" s="1037"/>
      <c r="L3290" s="1037"/>
      <c r="M3290" s="1037"/>
      <c r="N3290" s="1046"/>
      <c r="V3290" s="189"/>
      <c r="W3290" s="195"/>
      <c r="X3290" s="195"/>
      <c r="Y3290" s="163" t="s">
        <v>431</v>
      </c>
      <c r="AC3290" s="195"/>
      <c r="AF3290" s="207"/>
    </row>
    <row r="3291" spans="1:32" s="160" customFormat="1" ht="12" x14ac:dyDescent="0.2">
      <c r="A3291" s="198"/>
      <c r="B3291" s="199" t="s">
        <v>3134</v>
      </c>
      <c r="C3291" s="1037" t="s">
        <v>3135</v>
      </c>
      <c r="D3291" s="1037"/>
      <c r="E3291" s="1037"/>
      <c r="F3291" s="1037"/>
      <c r="G3291" s="1037"/>
      <c r="H3291" s="1037"/>
      <c r="I3291" s="1037"/>
      <c r="J3291" s="1037"/>
      <c r="K3291" s="1037"/>
      <c r="L3291" s="1037"/>
      <c r="M3291" s="1037"/>
      <c r="N3291" s="1046"/>
      <c r="V3291" s="189"/>
      <c r="W3291" s="195"/>
      <c r="X3291" s="195"/>
      <c r="Y3291" s="163" t="s">
        <v>3135</v>
      </c>
      <c r="AC3291" s="195"/>
      <c r="AF3291" s="207"/>
    </row>
    <row r="3292" spans="1:32" s="160" customFormat="1" ht="12" x14ac:dyDescent="0.2">
      <c r="A3292" s="200"/>
      <c r="B3292" s="199" t="s">
        <v>423</v>
      </c>
      <c r="C3292" s="1037" t="s">
        <v>432</v>
      </c>
      <c r="D3292" s="1037"/>
      <c r="E3292" s="1037"/>
      <c r="F3292" s="201"/>
      <c r="G3292" s="201"/>
      <c r="H3292" s="201"/>
      <c r="I3292" s="201"/>
      <c r="J3292" s="202">
        <v>1232.3399999999999</v>
      </c>
      <c r="K3292" s="201" t="s">
        <v>3136</v>
      </c>
      <c r="L3292" s="202">
        <v>6.47</v>
      </c>
      <c r="M3292" s="201"/>
      <c r="N3292" s="203"/>
      <c r="V3292" s="189"/>
      <c r="W3292" s="195"/>
      <c r="X3292" s="195"/>
      <c r="Z3292" s="163" t="s">
        <v>432</v>
      </c>
      <c r="AC3292" s="195"/>
      <c r="AF3292" s="207"/>
    </row>
    <row r="3293" spans="1:32" s="160" customFormat="1" ht="12" x14ac:dyDescent="0.2">
      <c r="A3293" s="200"/>
      <c r="B3293" s="199" t="s">
        <v>434</v>
      </c>
      <c r="C3293" s="1037" t="s">
        <v>435</v>
      </c>
      <c r="D3293" s="1037"/>
      <c r="E3293" s="1037"/>
      <c r="F3293" s="201"/>
      <c r="G3293" s="201"/>
      <c r="H3293" s="201"/>
      <c r="I3293" s="201"/>
      <c r="J3293" s="202">
        <v>94.25</v>
      </c>
      <c r="K3293" s="201" t="s">
        <v>3136</v>
      </c>
      <c r="L3293" s="202">
        <v>0.49</v>
      </c>
      <c r="M3293" s="201"/>
      <c r="N3293" s="203"/>
      <c r="V3293" s="189"/>
      <c r="W3293" s="195"/>
      <c r="X3293" s="195"/>
      <c r="Z3293" s="163" t="s">
        <v>435</v>
      </c>
      <c r="AC3293" s="195"/>
      <c r="AF3293" s="207"/>
    </row>
    <row r="3294" spans="1:32" s="160" customFormat="1" ht="12" x14ac:dyDescent="0.2">
      <c r="A3294" s="200"/>
      <c r="B3294" s="199" t="s">
        <v>437</v>
      </c>
      <c r="C3294" s="1037" t="s">
        <v>438</v>
      </c>
      <c r="D3294" s="1037"/>
      <c r="E3294" s="1037"/>
      <c r="F3294" s="201"/>
      <c r="G3294" s="201"/>
      <c r="H3294" s="201"/>
      <c r="I3294" s="201"/>
      <c r="J3294" s="202">
        <v>11.63</v>
      </c>
      <c r="K3294" s="201" t="s">
        <v>3136</v>
      </c>
      <c r="L3294" s="202">
        <v>0.06</v>
      </c>
      <c r="M3294" s="201"/>
      <c r="N3294" s="203"/>
      <c r="V3294" s="189"/>
      <c r="W3294" s="195"/>
      <c r="X3294" s="195"/>
      <c r="Z3294" s="163" t="s">
        <v>438</v>
      </c>
      <c r="AC3294" s="195"/>
      <c r="AF3294" s="207"/>
    </row>
    <row r="3295" spans="1:32" s="160" customFormat="1" ht="12" x14ac:dyDescent="0.2">
      <c r="A3295" s="200"/>
      <c r="B3295" s="199" t="s">
        <v>439</v>
      </c>
      <c r="C3295" s="1037" t="s">
        <v>440</v>
      </c>
      <c r="D3295" s="1037"/>
      <c r="E3295" s="1037"/>
      <c r="F3295" s="201"/>
      <c r="G3295" s="201"/>
      <c r="H3295" s="201"/>
      <c r="I3295" s="201"/>
      <c r="J3295" s="202">
        <v>434.24</v>
      </c>
      <c r="K3295" s="201"/>
      <c r="L3295" s="202">
        <v>1.74</v>
      </c>
      <c r="M3295" s="201"/>
      <c r="N3295" s="203"/>
      <c r="V3295" s="189"/>
      <c r="W3295" s="195"/>
      <c r="X3295" s="195"/>
      <c r="Z3295" s="163" t="s">
        <v>440</v>
      </c>
      <c r="AC3295" s="195"/>
      <c r="AF3295" s="207"/>
    </row>
    <row r="3296" spans="1:32" s="160" customFormat="1" ht="12" x14ac:dyDescent="0.2">
      <c r="A3296" s="196"/>
      <c r="B3296" s="204" t="s">
        <v>1973</v>
      </c>
      <c r="C3296" s="1048" t="s">
        <v>3157</v>
      </c>
      <c r="D3296" s="1048"/>
      <c r="E3296" s="1048"/>
      <c r="F3296" s="205" t="s">
        <v>347</v>
      </c>
      <c r="G3296" s="205" t="s">
        <v>489</v>
      </c>
      <c r="H3296" s="205"/>
      <c r="I3296" s="205" t="s">
        <v>489</v>
      </c>
      <c r="J3296" s="199"/>
      <c r="K3296" s="201"/>
      <c r="L3296" s="202"/>
      <c r="M3296" s="201"/>
      <c r="N3296" s="206"/>
      <c r="V3296" s="189"/>
      <c r="W3296" s="195"/>
      <c r="X3296" s="195"/>
      <c r="AC3296" s="195"/>
      <c r="AF3296" s="207" t="s">
        <v>3157</v>
      </c>
    </row>
    <row r="3297" spans="1:32" s="160" customFormat="1" ht="12" x14ac:dyDescent="0.2">
      <c r="A3297" s="196"/>
      <c r="B3297" s="204" t="s">
        <v>3158</v>
      </c>
      <c r="C3297" s="1048" t="s">
        <v>3159</v>
      </c>
      <c r="D3297" s="1048"/>
      <c r="E3297" s="1048"/>
      <c r="F3297" s="205" t="s">
        <v>347</v>
      </c>
      <c r="G3297" s="205" t="s">
        <v>1004</v>
      </c>
      <c r="H3297" s="205"/>
      <c r="I3297" s="205" t="s">
        <v>847</v>
      </c>
      <c r="J3297" s="199"/>
      <c r="K3297" s="201"/>
      <c r="L3297" s="202"/>
      <c r="M3297" s="201"/>
      <c r="N3297" s="206"/>
      <c r="V3297" s="189"/>
      <c r="W3297" s="195"/>
      <c r="X3297" s="195"/>
      <c r="AC3297" s="195"/>
      <c r="AF3297" s="207" t="s">
        <v>3159</v>
      </c>
    </row>
    <row r="3298" spans="1:32" s="160" customFormat="1" ht="12" x14ac:dyDescent="0.2">
      <c r="A3298" s="196"/>
      <c r="B3298" s="204" t="s">
        <v>3161</v>
      </c>
      <c r="C3298" s="1048" t="s">
        <v>3162</v>
      </c>
      <c r="D3298" s="1048"/>
      <c r="E3298" s="1048"/>
      <c r="F3298" s="205" t="s">
        <v>1017</v>
      </c>
      <c r="G3298" s="205" t="s">
        <v>489</v>
      </c>
      <c r="H3298" s="205"/>
      <c r="I3298" s="205" t="s">
        <v>489</v>
      </c>
      <c r="J3298" s="199"/>
      <c r="K3298" s="201"/>
      <c r="L3298" s="202"/>
      <c r="M3298" s="201"/>
      <c r="N3298" s="206"/>
      <c r="V3298" s="189"/>
      <c r="W3298" s="195"/>
      <c r="X3298" s="195"/>
      <c r="AC3298" s="195"/>
      <c r="AF3298" s="207" t="s">
        <v>3162</v>
      </c>
    </row>
    <row r="3299" spans="1:32" s="160" customFormat="1" ht="12" x14ac:dyDescent="0.2">
      <c r="A3299" s="196"/>
      <c r="B3299" s="204" t="s">
        <v>3161</v>
      </c>
      <c r="C3299" s="1048" t="s">
        <v>2532</v>
      </c>
      <c r="D3299" s="1048"/>
      <c r="E3299" s="1048"/>
      <c r="F3299" s="205" t="s">
        <v>488</v>
      </c>
      <c r="G3299" s="205" t="s">
        <v>489</v>
      </c>
      <c r="H3299" s="205"/>
      <c r="I3299" s="205" t="s">
        <v>489</v>
      </c>
      <c r="J3299" s="199"/>
      <c r="K3299" s="201"/>
      <c r="L3299" s="202"/>
      <c r="M3299" s="201"/>
      <c r="N3299" s="206"/>
      <c r="V3299" s="189"/>
      <c r="W3299" s="195"/>
      <c r="X3299" s="195"/>
      <c r="AC3299" s="195"/>
      <c r="AF3299" s="207" t="s">
        <v>2532</v>
      </c>
    </row>
    <row r="3300" spans="1:32" s="160" customFormat="1" ht="12" x14ac:dyDescent="0.2">
      <c r="A3300" s="196"/>
      <c r="B3300" s="204" t="s">
        <v>3163</v>
      </c>
      <c r="C3300" s="1048" t="s">
        <v>3164</v>
      </c>
      <c r="D3300" s="1048"/>
      <c r="E3300" s="1048"/>
      <c r="F3300" s="205" t="s">
        <v>1017</v>
      </c>
      <c r="G3300" s="205" t="s">
        <v>489</v>
      </c>
      <c r="H3300" s="205"/>
      <c r="I3300" s="205" t="s">
        <v>489</v>
      </c>
      <c r="J3300" s="199"/>
      <c r="K3300" s="201"/>
      <c r="L3300" s="202"/>
      <c r="M3300" s="201"/>
      <c r="N3300" s="206"/>
      <c r="V3300" s="189"/>
      <c r="W3300" s="195"/>
      <c r="X3300" s="195"/>
      <c r="AC3300" s="195"/>
      <c r="AF3300" s="207" t="s">
        <v>3164</v>
      </c>
    </row>
    <row r="3301" spans="1:32" s="160" customFormat="1" ht="12" x14ac:dyDescent="0.2">
      <c r="A3301" s="200"/>
      <c r="B3301" s="199"/>
      <c r="C3301" s="1037" t="s">
        <v>443</v>
      </c>
      <c r="D3301" s="1037"/>
      <c r="E3301" s="1037"/>
      <c r="F3301" s="201" t="s">
        <v>444</v>
      </c>
      <c r="G3301" s="201" t="s">
        <v>1837</v>
      </c>
      <c r="H3301" s="201" t="s">
        <v>3136</v>
      </c>
      <c r="I3301" s="201" t="s">
        <v>3940</v>
      </c>
      <c r="J3301" s="202"/>
      <c r="K3301" s="201"/>
      <c r="L3301" s="202"/>
      <c r="M3301" s="201"/>
      <c r="N3301" s="203"/>
      <c r="V3301" s="189"/>
      <c r="W3301" s="195"/>
      <c r="X3301" s="195"/>
      <c r="AA3301" s="163" t="s">
        <v>443</v>
      </c>
      <c r="AC3301" s="195"/>
      <c r="AF3301" s="207"/>
    </row>
    <row r="3302" spans="1:32" s="160" customFormat="1" ht="12" x14ac:dyDescent="0.2">
      <c r="A3302" s="200"/>
      <c r="B3302" s="199"/>
      <c r="C3302" s="1037" t="s">
        <v>447</v>
      </c>
      <c r="D3302" s="1037"/>
      <c r="E3302" s="1037"/>
      <c r="F3302" s="201" t="s">
        <v>444</v>
      </c>
      <c r="G3302" s="201" t="s">
        <v>3178</v>
      </c>
      <c r="H3302" s="201" t="s">
        <v>3136</v>
      </c>
      <c r="I3302" s="201" t="s">
        <v>3941</v>
      </c>
      <c r="J3302" s="202"/>
      <c r="K3302" s="201"/>
      <c r="L3302" s="202"/>
      <c r="M3302" s="201"/>
      <c r="N3302" s="203"/>
      <c r="V3302" s="189"/>
      <c r="W3302" s="195"/>
      <c r="X3302" s="195"/>
      <c r="AA3302" s="163" t="s">
        <v>447</v>
      </c>
      <c r="AC3302" s="195"/>
      <c r="AF3302" s="207"/>
    </row>
    <row r="3303" spans="1:32" s="160" customFormat="1" ht="12" x14ac:dyDescent="0.2">
      <c r="A3303" s="200"/>
      <c r="B3303" s="199"/>
      <c r="C3303" s="1047" t="s">
        <v>450</v>
      </c>
      <c r="D3303" s="1047"/>
      <c r="E3303" s="1047"/>
      <c r="F3303" s="208"/>
      <c r="G3303" s="208"/>
      <c r="H3303" s="208"/>
      <c r="I3303" s="208"/>
      <c r="J3303" s="209">
        <v>1760.83</v>
      </c>
      <c r="K3303" s="208"/>
      <c r="L3303" s="209">
        <v>8.6999999999999993</v>
      </c>
      <c r="M3303" s="208"/>
      <c r="N3303" s="210"/>
      <c r="V3303" s="189"/>
      <c r="W3303" s="195"/>
      <c r="X3303" s="195"/>
      <c r="AB3303" s="163" t="s">
        <v>450</v>
      </c>
      <c r="AC3303" s="195"/>
      <c r="AF3303" s="207"/>
    </row>
    <row r="3304" spans="1:32" s="160" customFormat="1" ht="12" x14ac:dyDescent="0.2">
      <c r="A3304" s="200"/>
      <c r="B3304" s="199"/>
      <c r="C3304" s="1037" t="s">
        <v>451</v>
      </c>
      <c r="D3304" s="1037"/>
      <c r="E3304" s="1037"/>
      <c r="F3304" s="201"/>
      <c r="G3304" s="201"/>
      <c r="H3304" s="201"/>
      <c r="I3304" s="201"/>
      <c r="J3304" s="202"/>
      <c r="K3304" s="201"/>
      <c r="L3304" s="202">
        <v>6.53</v>
      </c>
      <c r="M3304" s="201"/>
      <c r="N3304" s="203"/>
      <c r="V3304" s="189"/>
      <c r="W3304" s="195"/>
      <c r="X3304" s="195"/>
      <c r="AA3304" s="163" t="s">
        <v>451</v>
      </c>
      <c r="AC3304" s="195"/>
      <c r="AF3304" s="207"/>
    </row>
    <row r="3305" spans="1:32" s="160" customFormat="1" ht="45" x14ac:dyDescent="0.2">
      <c r="A3305" s="200"/>
      <c r="B3305" s="199" t="s">
        <v>2540</v>
      </c>
      <c r="C3305" s="1037" t="s">
        <v>2541</v>
      </c>
      <c r="D3305" s="1037"/>
      <c r="E3305" s="1037"/>
      <c r="F3305" s="201" t="s">
        <v>454</v>
      </c>
      <c r="G3305" s="201" t="s">
        <v>1241</v>
      </c>
      <c r="H3305" s="201"/>
      <c r="I3305" s="201" t="s">
        <v>1241</v>
      </c>
      <c r="J3305" s="202"/>
      <c r="K3305" s="201"/>
      <c r="L3305" s="202">
        <v>7.9</v>
      </c>
      <c r="M3305" s="201"/>
      <c r="N3305" s="203"/>
      <c r="V3305" s="189"/>
      <c r="W3305" s="195"/>
      <c r="X3305" s="195"/>
      <c r="AA3305" s="163" t="s">
        <v>2541</v>
      </c>
      <c r="AC3305" s="195"/>
      <c r="AF3305" s="207"/>
    </row>
    <row r="3306" spans="1:32" s="160" customFormat="1" ht="45" x14ac:dyDescent="0.2">
      <c r="A3306" s="200"/>
      <c r="B3306" s="199" t="s">
        <v>2542</v>
      </c>
      <c r="C3306" s="1037" t="s">
        <v>2543</v>
      </c>
      <c r="D3306" s="1037"/>
      <c r="E3306" s="1037"/>
      <c r="F3306" s="201" t="s">
        <v>454</v>
      </c>
      <c r="G3306" s="201" t="s">
        <v>974</v>
      </c>
      <c r="H3306" s="201"/>
      <c r="I3306" s="201" t="s">
        <v>974</v>
      </c>
      <c r="J3306" s="202"/>
      <c r="K3306" s="201"/>
      <c r="L3306" s="202">
        <v>4.7</v>
      </c>
      <c r="M3306" s="201"/>
      <c r="N3306" s="203"/>
      <c r="V3306" s="189"/>
      <c r="W3306" s="195"/>
      <c r="X3306" s="195"/>
      <c r="AA3306" s="163" t="s">
        <v>2543</v>
      </c>
      <c r="AC3306" s="195"/>
      <c r="AF3306" s="207"/>
    </row>
    <row r="3307" spans="1:32" s="160" customFormat="1" ht="12" x14ac:dyDescent="0.2">
      <c r="A3307" s="211"/>
      <c r="B3307" s="212"/>
      <c r="C3307" s="1039" t="s">
        <v>459</v>
      </c>
      <c r="D3307" s="1039"/>
      <c r="E3307" s="1039"/>
      <c r="F3307" s="192"/>
      <c r="G3307" s="192"/>
      <c r="H3307" s="192"/>
      <c r="I3307" s="192"/>
      <c r="J3307" s="193"/>
      <c r="K3307" s="192"/>
      <c r="L3307" s="193">
        <v>21.3</v>
      </c>
      <c r="M3307" s="208"/>
      <c r="N3307" s="194"/>
      <c r="V3307" s="189"/>
      <c r="W3307" s="195"/>
      <c r="X3307" s="195"/>
      <c r="AC3307" s="195" t="s">
        <v>459</v>
      </c>
      <c r="AF3307" s="207"/>
    </row>
    <row r="3308" spans="1:32" s="160" customFormat="1" ht="22.5" x14ac:dyDescent="0.2">
      <c r="A3308" s="190" t="s">
        <v>3942</v>
      </c>
      <c r="B3308" s="191" t="s">
        <v>3943</v>
      </c>
      <c r="C3308" s="1039" t="s">
        <v>3944</v>
      </c>
      <c r="D3308" s="1039"/>
      <c r="E3308" s="1039"/>
      <c r="F3308" s="192" t="s">
        <v>347</v>
      </c>
      <c r="G3308" s="192"/>
      <c r="H3308" s="192"/>
      <c r="I3308" s="192" t="s">
        <v>847</v>
      </c>
      <c r="J3308" s="193">
        <v>82.45</v>
      </c>
      <c r="K3308" s="192"/>
      <c r="L3308" s="193">
        <v>32.979999999999997</v>
      </c>
      <c r="M3308" s="192"/>
      <c r="N3308" s="194"/>
      <c r="V3308" s="189"/>
      <c r="W3308" s="195"/>
      <c r="X3308" s="195" t="s">
        <v>3944</v>
      </c>
      <c r="AC3308" s="195"/>
      <c r="AF3308" s="207"/>
    </row>
    <row r="3309" spans="1:32" s="160" customFormat="1" ht="12" x14ac:dyDescent="0.2">
      <c r="A3309" s="211"/>
      <c r="B3309" s="212"/>
      <c r="C3309" s="168" t="s">
        <v>462</v>
      </c>
      <c r="D3309" s="213"/>
      <c r="E3309" s="213"/>
      <c r="F3309" s="214"/>
      <c r="G3309" s="214"/>
      <c r="H3309" s="214"/>
      <c r="I3309" s="214"/>
      <c r="J3309" s="215"/>
      <c r="K3309" s="214"/>
      <c r="L3309" s="215"/>
      <c r="M3309" s="216"/>
      <c r="N3309" s="217"/>
      <c r="V3309" s="189"/>
      <c r="W3309" s="195"/>
      <c r="X3309" s="195"/>
      <c r="AC3309" s="195"/>
      <c r="AF3309" s="207"/>
    </row>
    <row r="3310" spans="1:32" s="160" customFormat="1" ht="12" x14ac:dyDescent="0.2">
      <c r="A3310" s="1040" t="s">
        <v>3945</v>
      </c>
      <c r="B3310" s="1041"/>
      <c r="C3310" s="1041"/>
      <c r="D3310" s="1041"/>
      <c r="E3310" s="1041"/>
      <c r="F3310" s="1041"/>
      <c r="G3310" s="1041"/>
      <c r="H3310" s="1041"/>
      <c r="I3310" s="1041"/>
      <c r="J3310" s="1041"/>
      <c r="K3310" s="1041"/>
      <c r="L3310" s="1041"/>
      <c r="M3310" s="1041"/>
      <c r="N3310" s="1042"/>
      <c r="V3310" s="189"/>
      <c r="W3310" s="195" t="s">
        <v>3945</v>
      </c>
      <c r="X3310" s="195"/>
      <c r="AC3310" s="195"/>
      <c r="AF3310" s="207"/>
    </row>
    <row r="3311" spans="1:32" s="160" customFormat="1" ht="22.5" x14ac:dyDescent="0.2">
      <c r="A3311" s="190" t="s">
        <v>3946</v>
      </c>
      <c r="B3311" s="191" t="s">
        <v>3193</v>
      </c>
      <c r="C3311" s="1039" t="s">
        <v>3194</v>
      </c>
      <c r="D3311" s="1039"/>
      <c r="E3311" s="1039"/>
      <c r="F3311" s="192" t="s">
        <v>1017</v>
      </c>
      <c r="G3311" s="192"/>
      <c r="H3311" s="192"/>
      <c r="I3311" s="192" t="s">
        <v>434</v>
      </c>
      <c r="J3311" s="193"/>
      <c r="K3311" s="192"/>
      <c r="L3311" s="193"/>
      <c r="M3311" s="192"/>
      <c r="N3311" s="194"/>
      <c r="V3311" s="189"/>
      <c r="W3311" s="195"/>
      <c r="X3311" s="195" t="s">
        <v>3194</v>
      </c>
      <c r="AC3311" s="195"/>
      <c r="AF3311" s="207"/>
    </row>
    <row r="3312" spans="1:32" s="160" customFormat="1" ht="12" x14ac:dyDescent="0.2">
      <c r="A3312" s="196"/>
      <c r="B3312" s="197"/>
      <c r="C3312" s="1037" t="s">
        <v>3482</v>
      </c>
      <c r="D3312" s="1037"/>
      <c r="E3312" s="1037"/>
      <c r="F3312" s="1037"/>
      <c r="G3312" s="1037"/>
      <c r="H3312" s="1037"/>
      <c r="I3312" s="1037"/>
      <c r="J3312" s="1037"/>
      <c r="K3312" s="1037"/>
      <c r="L3312" s="1037"/>
      <c r="M3312" s="1037"/>
      <c r="N3312" s="1046"/>
      <c r="V3312" s="189"/>
      <c r="W3312" s="195"/>
      <c r="X3312" s="195"/>
      <c r="AC3312" s="195"/>
      <c r="AE3312" s="163" t="s">
        <v>3482</v>
      </c>
      <c r="AF3312" s="207"/>
    </row>
    <row r="3313" spans="1:32" s="160" customFormat="1" ht="33.75" x14ac:dyDescent="0.2">
      <c r="A3313" s="198"/>
      <c r="B3313" s="199" t="s">
        <v>430</v>
      </c>
      <c r="C3313" s="1037" t="s">
        <v>431</v>
      </c>
      <c r="D3313" s="1037"/>
      <c r="E3313" s="1037"/>
      <c r="F3313" s="1037"/>
      <c r="G3313" s="1037"/>
      <c r="H3313" s="1037"/>
      <c r="I3313" s="1037"/>
      <c r="J3313" s="1037"/>
      <c r="K3313" s="1037"/>
      <c r="L3313" s="1037"/>
      <c r="M3313" s="1037"/>
      <c r="N3313" s="1046"/>
      <c r="V3313" s="189"/>
      <c r="W3313" s="195"/>
      <c r="X3313" s="195"/>
      <c r="Y3313" s="163" t="s">
        <v>431</v>
      </c>
      <c r="AC3313" s="195"/>
      <c r="AF3313" s="207"/>
    </row>
    <row r="3314" spans="1:32" s="160" customFormat="1" ht="12" x14ac:dyDescent="0.2">
      <c r="A3314" s="198"/>
      <c r="B3314" s="199" t="s">
        <v>3134</v>
      </c>
      <c r="C3314" s="1037" t="s">
        <v>3135</v>
      </c>
      <c r="D3314" s="1037"/>
      <c r="E3314" s="1037"/>
      <c r="F3314" s="1037"/>
      <c r="G3314" s="1037"/>
      <c r="H3314" s="1037"/>
      <c r="I3314" s="1037"/>
      <c r="J3314" s="1037"/>
      <c r="K3314" s="1037"/>
      <c r="L3314" s="1037"/>
      <c r="M3314" s="1037"/>
      <c r="N3314" s="1046"/>
      <c r="V3314" s="189"/>
      <c r="W3314" s="195"/>
      <c r="X3314" s="195"/>
      <c r="Y3314" s="163" t="s">
        <v>3135</v>
      </c>
      <c r="AC3314" s="195"/>
      <c r="AF3314" s="207"/>
    </row>
    <row r="3315" spans="1:32" s="160" customFormat="1" ht="12" x14ac:dyDescent="0.2">
      <c r="A3315" s="200"/>
      <c r="B3315" s="199" t="s">
        <v>423</v>
      </c>
      <c r="C3315" s="1037" t="s">
        <v>432</v>
      </c>
      <c r="D3315" s="1037"/>
      <c r="E3315" s="1037"/>
      <c r="F3315" s="201"/>
      <c r="G3315" s="201"/>
      <c r="H3315" s="201"/>
      <c r="I3315" s="201"/>
      <c r="J3315" s="202">
        <v>9.6</v>
      </c>
      <c r="K3315" s="201" t="s">
        <v>3136</v>
      </c>
      <c r="L3315" s="202">
        <v>25.2</v>
      </c>
      <c r="M3315" s="201"/>
      <c r="N3315" s="203"/>
      <c r="V3315" s="189"/>
      <c r="W3315" s="195"/>
      <c r="X3315" s="195"/>
      <c r="Z3315" s="163" t="s">
        <v>432</v>
      </c>
      <c r="AC3315" s="195"/>
      <c r="AF3315" s="207"/>
    </row>
    <row r="3316" spans="1:32" s="160" customFormat="1" ht="12" x14ac:dyDescent="0.2">
      <c r="A3316" s="200"/>
      <c r="B3316" s="199" t="s">
        <v>434</v>
      </c>
      <c r="C3316" s="1037" t="s">
        <v>435</v>
      </c>
      <c r="D3316" s="1037"/>
      <c r="E3316" s="1037"/>
      <c r="F3316" s="201"/>
      <c r="G3316" s="201"/>
      <c r="H3316" s="201"/>
      <c r="I3316" s="201"/>
      <c r="J3316" s="202">
        <v>1.47</v>
      </c>
      <c r="K3316" s="201" t="s">
        <v>3136</v>
      </c>
      <c r="L3316" s="202">
        <v>3.86</v>
      </c>
      <c r="M3316" s="201"/>
      <c r="N3316" s="203"/>
      <c r="V3316" s="189"/>
      <c r="W3316" s="195"/>
      <c r="X3316" s="195"/>
      <c r="Z3316" s="163" t="s">
        <v>435</v>
      </c>
      <c r="AC3316" s="195"/>
      <c r="AF3316" s="207"/>
    </row>
    <row r="3317" spans="1:32" s="160" customFormat="1" ht="12" x14ac:dyDescent="0.2">
      <c r="A3317" s="200"/>
      <c r="B3317" s="199" t="s">
        <v>437</v>
      </c>
      <c r="C3317" s="1037" t="s">
        <v>438</v>
      </c>
      <c r="D3317" s="1037"/>
      <c r="E3317" s="1037"/>
      <c r="F3317" s="201"/>
      <c r="G3317" s="201"/>
      <c r="H3317" s="201"/>
      <c r="I3317" s="201"/>
      <c r="J3317" s="202">
        <v>0.12</v>
      </c>
      <c r="K3317" s="201" t="s">
        <v>3136</v>
      </c>
      <c r="L3317" s="202">
        <v>0.32</v>
      </c>
      <c r="M3317" s="201"/>
      <c r="N3317" s="203"/>
      <c r="V3317" s="189"/>
      <c r="W3317" s="195"/>
      <c r="X3317" s="195"/>
      <c r="Z3317" s="163" t="s">
        <v>438</v>
      </c>
      <c r="AC3317" s="195"/>
      <c r="AF3317" s="207"/>
    </row>
    <row r="3318" spans="1:32" s="160" customFormat="1" ht="12" x14ac:dyDescent="0.2">
      <c r="A3318" s="200"/>
      <c r="B3318" s="199" t="s">
        <v>439</v>
      </c>
      <c r="C3318" s="1037" t="s">
        <v>440</v>
      </c>
      <c r="D3318" s="1037"/>
      <c r="E3318" s="1037"/>
      <c r="F3318" s="201"/>
      <c r="G3318" s="201"/>
      <c r="H3318" s="201"/>
      <c r="I3318" s="201"/>
      <c r="J3318" s="202">
        <v>4.0999999999999996</v>
      </c>
      <c r="K3318" s="201"/>
      <c r="L3318" s="202">
        <v>8.1999999999999993</v>
      </c>
      <c r="M3318" s="201"/>
      <c r="N3318" s="203"/>
      <c r="V3318" s="189"/>
      <c r="W3318" s="195"/>
      <c r="X3318" s="195"/>
      <c r="Z3318" s="163" t="s">
        <v>440</v>
      </c>
      <c r="AC3318" s="195"/>
      <c r="AF3318" s="207"/>
    </row>
    <row r="3319" spans="1:32" s="160" customFormat="1" ht="12" x14ac:dyDescent="0.2">
      <c r="A3319" s="196"/>
      <c r="B3319" s="204" t="s">
        <v>3196</v>
      </c>
      <c r="C3319" s="1048" t="s">
        <v>3197</v>
      </c>
      <c r="D3319" s="1048"/>
      <c r="E3319" s="1048"/>
      <c r="F3319" s="205" t="s">
        <v>1017</v>
      </c>
      <c r="G3319" s="205" t="s">
        <v>423</v>
      </c>
      <c r="H3319" s="205"/>
      <c r="I3319" s="205" t="s">
        <v>434</v>
      </c>
      <c r="J3319" s="199"/>
      <c r="K3319" s="201"/>
      <c r="L3319" s="202"/>
      <c r="M3319" s="201"/>
      <c r="N3319" s="206"/>
      <c r="V3319" s="189"/>
      <c r="W3319" s="195"/>
      <c r="X3319" s="195"/>
      <c r="AC3319" s="195"/>
      <c r="AF3319" s="207" t="s">
        <v>3197</v>
      </c>
    </row>
    <row r="3320" spans="1:32" s="160" customFormat="1" ht="12" x14ac:dyDescent="0.2">
      <c r="A3320" s="200"/>
      <c r="B3320" s="199"/>
      <c r="C3320" s="1037" t="s">
        <v>443</v>
      </c>
      <c r="D3320" s="1037"/>
      <c r="E3320" s="1037"/>
      <c r="F3320" s="201" t="s">
        <v>444</v>
      </c>
      <c r="G3320" s="201" t="s">
        <v>3198</v>
      </c>
      <c r="H3320" s="201" t="s">
        <v>3136</v>
      </c>
      <c r="I3320" s="201" t="s">
        <v>3879</v>
      </c>
      <c r="J3320" s="202"/>
      <c r="K3320" s="201"/>
      <c r="L3320" s="202"/>
      <c r="M3320" s="201"/>
      <c r="N3320" s="203"/>
      <c r="V3320" s="189"/>
      <c r="W3320" s="195"/>
      <c r="X3320" s="195"/>
      <c r="AA3320" s="163" t="s">
        <v>443</v>
      </c>
      <c r="AC3320" s="195"/>
      <c r="AF3320" s="207"/>
    </row>
    <row r="3321" spans="1:32" s="160" customFormat="1" ht="12" x14ac:dyDescent="0.2">
      <c r="A3321" s="200"/>
      <c r="B3321" s="199"/>
      <c r="C3321" s="1037" t="s">
        <v>447</v>
      </c>
      <c r="D3321" s="1037"/>
      <c r="E3321" s="1037"/>
      <c r="F3321" s="201" t="s">
        <v>444</v>
      </c>
      <c r="G3321" s="201" t="s">
        <v>2649</v>
      </c>
      <c r="H3321" s="201" t="s">
        <v>3136</v>
      </c>
      <c r="I3321" s="201" t="s">
        <v>3318</v>
      </c>
      <c r="J3321" s="202"/>
      <c r="K3321" s="201"/>
      <c r="L3321" s="202"/>
      <c r="M3321" s="201"/>
      <c r="N3321" s="203"/>
      <c r="V3321" s="189"/>
      <c r="W3321" s="195"/>
      <c r="X3321" s="195"/>
      <c r="AA3321" s="163" t="s">
        <v>447</v>
      </c>
      <c r="AC3321" s="195"/>
      <c r="AF3321" s="207"/>
    </row>
    <row r="3322" spans="1:32" s="160" customFormat="1" ht="12" x14ac:dyDescent="0.2">
      <c r="A3322" s="200"/>
      <c r="B3322" s="199"/>
      <c r="C3322" s="1047" t="s">
        <v>450</v>
      </c>
      <c r="D3322" s="1047"/>
      <c r="E3322" s="1047"/>
      <c r="F3322" s="208"/>
      <c r="G3322" s="208"/>
      <c r="H3322" s="208"/>
      <c r="I3322" s="208"/>
      <c r="J3322" s="209">
        <v>15.17</v>
      </c>
      <c r="K3322" s="208"/>
      <c r="L3322" s="209">
        <v>37.26</v>
      </c>
      <c r="M3322" s="208"/>
      <c r="N3322" s="210"/>
      <c r="V3322" s="189"/>
      <c r="W3322" s="195"/>
      <c r="X3322" s="195"/>
      <c r="AB3322" s="163" t="s">
        <v>450</v>
      </c>
      <c r="AC3322" s="195"/>
      <c r="AF3322" s="207"/>
    </row>
    <row r="3323" spans="1:32" s="160" customFormat="1" ht="12" x14ac:dyDescent="0.2">
      <c r="A3323" s="200"/>
      <c r="B3323" s="199"/>
      <c r="C3323" s="1037" t="s">
        <v>451</v>
      </c>
      <c r="D3323" s="1037"/>
      <c r="E3323" s="1037"/>
      <c r="F3323" s="201"/>
      <c r="G3323" s="201"/>
      <c r="H3323" s="201"/>
      <c r="I3323" s="201"/>
      <c r="J3323" s="202"/>
      <c r="K3323" s="201"/>
      <c r="L3323" s="202">
        <v>25.52</v>
      </c>
      <c r="M3323" s="201"/>
      <c r="N3323" s="203"/>
      <c r="V3323" s="189"/>
      <c r="W3323" s="195"/>
      <c r="X3323" s="195"/>
      <c r="AA3323" s="163" t="s">
        <v>451</v>
      </c>
      <c r="AC3323" s="195"/>
      <c r="AF3323" s="207"/>
    </row>
    <row r="3324" spans="1:32" s="160" customFormat="1" ht="45" x14ac:dyDescent="0.2">
      <c r="A3324" s="200"/>
      <c r="B3324" s="199" t="s">
        <v>2540</v>
      </c>
      <c r="C3324" s="1037" t="s">
        <v>2541</v>
      </c>
      <c r="D3324" s="1037"/>
      <c r="E3324" s="1037"/>
      <c r="F3324" s="201" t="s">
        <v>454</v>
      </c>
      <c r="G3324" s="201" t="s">
        <v>1241</v>
      </c>
      <c r="H3324" s="201"/>
      <c r="I3324" s="201" t="s">
        <v>1241</v>
      </c>
      <c r="J3324" s="202"/>
      <c r="K3324" s="201"/>
      <c r="L3324" s="202">
        <v>30.88</v>
      </c>
      <c r="M3324" s="201"/>
      <c r="N3324" s="203"/>
      <c r="V3324" s="189"/>
      <c r="W3324" s="195"/>
      <c r="X3324" s="195"/>
      <c r="AA3324" s="163" t="s">
        <v>2541</v>
      </c>
      <c r="AC3324" s="195"/>
      <c r="AF3324" s="207"/>
    </row>
    <row r="3325" spans="1:32" s="160" customFormat="1" ht="45" x14ac:dyDescent="0.2">
      <c r="A3325" s="200"/>
      <c r="B3325" s="199" t="s">
        <v>2542</v>
      </c>
      <c r="C3325" s="1037" t="s">
        <v>2543</v>
      </c>
      <c r="D3325" s="1037"/>
      <c r="E3325" s="1037"/>
      <c r="F3325" s="201" t="s">
        <v>454</v>
      </c>
      <c r="G3325" s="201" t="s">
        <v>974</v>
      </c>
      <c r="H3325" s="201"/>
      <c r="I3325" s="201" t="s">
        <v>974</v>
      </c>
      <c r="J3325" s="202"/>
      <c r="K3325" s="201"/>
      <c r="L3325" s="202">
        <v>18.37</v>
      </c>
      <c r="M3325" s="201"/>
      <c r="N3325" s="203"/>
      <c r="V3325" s="189"/>
      <c r="W3325" s="195"/>
      <c r="X3325" s="195"/>
      <c r="AA3325" s="163" t="s">
        <v>2543</v>
      </c>
      <c r="AC3325" s="195"/>
      <c r="AF3325" s="207"/>
    </row>
    <row r="3326" spans="1:32" s="160" customFormat="1" ht="12" x14ac:dyDescent="0.2">
      <c r="A3326" s="211"/>
      <c r="B3326" s="212"/>
      <c r="C3326" s="1039" t="s">
        <v>459</v>
      </c>
      <c r="D3326" s="1039"/>
      <c r="E3326" s="1039"/>
      <c r="F3326" s="192"/>
      <c r="G3326" s="192"/>
      <c r="H3326" s="192"/>
      <c r="I3326" s="192"/>
      <c r="J3326" s="193"/>
      <c r="K3326" s="192"/>
      <c r="L3326" s="193">
        <v>86.51</v>
      </c>
      <c r="M3326" s="208"/>
      <c r="N3326" s="194"/>
      <c r="V3326" s="189"/>
      <c r="W3326" s="195"/>
      <c r="X3326" s="195"/>
      <c r="AC3326" s="195" t="s">
        <v>459</v>
      </c>
      <c r="AF3326" s="207"/>
    </row>
    <row r="3327" spans="1:32" s="160" customFormat="1" ht="45" x14ac:dyDescent="0.2">
      <c r="A3327" s="190" t="s">
        <v>3947</v>
      </c>
      <c r="B3327" s="191" t="s">
        <v>3948</v>
      </c>
      <c r="C3327" s="1039" t="s">
        <v>3949</v>
      </c>
      <c r="D3327" s="1039"/>
      <c r="E3327" s="1039"/>
      <c r="F3327" s="192" t="s">
        <v>1017</v>
      </c>
      <c r="G3327" s="192"/>
      <c r="H3327" s="192"/>
      <c r="I3327" s="192" t="s">
        <v>423</v>
      </c>
      <c r="J3327" s="193">
        <v>534.15</v>
      </c>
      <c r="K3327" s="192"/>
      <c r="L3327" s="193">
        <v>534.15</v>
      </c>
      <c r="M3327" s="192"/>
      <c r="N3327" s="194"/>
      <c r="V3327" s="189"/>
      <c r="W3327" s="195"/>
      <c r="X3327" s="195" t="s">
        <v>3949</v>
      </c>
      <c r="AC3327" s="195"/>
      <c r="AF3327" s="207"/>
    </row>
    <row r="3328" spans="1:32" s="160" customFormat="1" ht="12" x14ac:dyDescent="0.2">
      <c r="A3328" s="211"/>
      <c r="B3328" s="212"/>
      <c r="C3328" s="168" t="s">
        <v>462</v>
      </c>
      <c r="D3328" s="213"/>
      <c r="E3328" s="213"/>
      <c r="F3328" s="214"/>
      <c r="G3328" s="214"/>
      <c r="H3328" s="214"/>
      <c r="I3328" s="214"/>
      <c r="J3328" s="215"/>
      <c r="K3328" s="214"/>
      <c r="L3328" s="215"/>
      <c r="M3328" s="216"/>
      <c r="N3328" s="217"/>
      <c r="V3328" s="189"/>
      <c r="W3328" s="195"/>
      <c r="X3328" s="195"/>
      <c r="AC3328" s="195"/>
      <c r="AF3328" s="207"/>
    </row>
    <row r="3329" spans="1:32" s="160" customFormat="1" ht="33.75" x14ac:dyDescent="0.2">
      <c r="A3329" s="190" t="s">
        <v>3950</v>
      </c>
      <c r="B3329" s="191" t="s">
        <v>3951</v>
      </c>
      <c r="C3329" s="1039" t="s">
        <v>3952</v>
      </c>
      <c r="D3329" s="1039"/>
      <c r="E3329" s="1039"/>
      <c r="F3329" s="192" t="s">
        <v>1017</v>
      </c>
      <c r="G3329" s="192"/>
      <c r="H3329" s="192"/>
      <c r="I3329" s="192" t="s">
        <v>423</v>
      </c>
      <c r="J3329" s="193">
        <v>4083.33</v>
      </c>
      <c r="K3329" s="192" t="s">
        <v>566</v>
      </c>
      <c r="L3329" s="193">
        <v>444.03</v>
      </c>
      <c r="M3329" s="192" t="s">
        <v>567</v>
      </c>
      <c r="N3329" s="194">
        <v>4165</v>
      </c>
      <c r="V3329" s="189"/>
      <c r="W3329" s="195"/>
      <c r="X3329" s="195" t="s">
        <v>3952</v>
      </c>
      <c r="AC3329" s="195"/>
      <c r="AF3329" s="207"/>
    </row>
    <row r="3330" spans="1:32" s="160" customFormat="1" ht="12" x14ac:dyDescent="0.2">
      <c r="A3330" s="211"/>
      <c r="B3330" s="212"/>
      <c r="C3330" s="168" t="s">
        <v>462</v>
      </c>
      <c r="D3330" s="213"/>
      <c r="E3330" s="213"/>
      <c r="F3330" s="214"/>
      <c r="G3330" s="214"/>
      <c r="H3330" s="214"/>
      <c r="I3330" s="214"/>
      <c r="J3330" s="215"/>
      <c r="K3330" s="214"/>
      <c r="L3330" s="215"/>
      <c r="M3330" s="216"/>
      <c r="N3330" s="217"/>
      <c r="V3330" s="189"/>
      <c r="W3330" s="195"/>
      <c r="X3330" s="195"/>
      <c r="AC3330" s="195"/>
      <c r="AF3330" s="207"/>
    </row>
    <row r="3331" spans="1:32" s="160" customFormat="1" ht="12" x14ac:dyDescent="0.2">
      <c r="A3331" s="196"/>
      <c r="B3331" s="197"/>
      <c r="C3331" s="1037" t="s">
        <v>3953</v>
      </c>
      <c r="D3331" s="1037"/>
      <c r="E3331" s="1037"/>
      <c r="F3331" s="1037"/>
      <c r="G3331" s="1037"/>
      <c r="H3331" s="1037"/>
      <c r="I3331" s="1037"/>
      <c r="J3331" s="1037"/>
      <c r="K3331" s="1037"/>
      <c r="L3331" s="1037"/>
      <c r="M3331" s="1037"/>
      <c r="N3331" s="1046"/>
      <c r="V3331" s="189"/>
      <c r="W3331" s="195"/>
      <c r="X3331" s="195"/>
      <c r="AC3331" s="195"/>
      <c r="AD3331" s="163" t="s">
        <v>3953</v>
      </c>
      <c r="AF3331" s="207"/>
    </row>
    <row r="3332" spans="1:32" s="160" customFormat="1" ht="22.5" x14ac:dyDescent="0.2">
      <c r="A3332" s="198"/>
      <c r="B3332" s="199" t="s">
        <v>568</v>
      </c>
      <c r="C3332" s="1037" t="s">
        <v>569</v>
      </c>
      <c r="D3332" s="1037"/>
      <c r="E3332" s="1037"/>
      <c r="F3332" s="1037"/>
      <c r="G3332" s="1037"/>
      <c r="H3332" s="1037"/>
      <c r="I3332" s="1037"/>
      <c r="J3332" s="1037"/>
      <c r="K3332" s="1037"/>
      <c r="L3332" s="1037"/>
      <c r="M3332" s="1037"/>
      <c r="N3332" s="1046"/>
      <c r="V3332" s="189"/>
      <c r="W3332" s="195"/>
      <c r="X3332" s="195"/>
      <c r="Y3332" s="163" t="s">
        <v>569</v>
      </c>
      <c r="AC3332" s="195"/>
      <c r="AF3332" s="207"/>
    </row>
    <row r="3333" spans="1:32" s="160" customFormat="1" ht="67.5" x14ac:dyDescent="0.2">
      <c r="A3333" s="190" t="s">
        <v>3954</v>
      </c>
      <c r="B3333" s="191" t="s">
        <v>3889</v>
      </c>
      <c r="C3333" s="1039" t="s">
        <v>3955</v>
      </c>
      <c r="D3333" s="1039"/>
      <c r="E3333" s="1039"/>
      <c r="F3333" s="192" t="s">
        <v>1017</v>
      </c>
      <c r="G3333" s="192"/>
      <c r="H3333" s="192"/>
      <c r="I3333" s="192" t="s">
        <v>423</v>
      </c>
      <c r="J3333" s="193"/>
      <c r="K3333" s="192"/>
      <c r="L3333" s="193"/>
      <c r="M3333" s="192"/>
      <c r="N3333" s="194"/>
      <c r="V3333" s="189"/>
      <c r="W3333" s="195"/>
      <c r="X3333" s="195" t="s">
        <v>3955</v>
      </c>
      <c r="AC3333" s="195"/>
      <c r="AF3333" s="207"/>
    </row>
    <row r="3334" spans="1:32" s="160" customFormat="1" ht="33.75" x14ac:dyDescent="0.2">
      <c r="A3334" s="198"/>
      <c r="B3334" s="199" t="s">
        <v>430</v>
      </c>
      <c r="C3334" s="1037" t="s">
        <v>431</v>
      </c>
      <c r="D3334" s="1037"/>
      <c r="E3334" s="1037"/>
      <c r="F3334" s="1037"/>
      <c r="G3334" s="1037"/>
      <c r="H3334" s="1037"/>
      <c r="I3334" s="1037"/>
      <c r="J3334" s="1037"/>
      <c r="K3334" s="1037"/>
      <c r="L3334" s="1037"/>
      <c r="M3334" s="1037"/>
      <c r="N3334" s="1046"/>
      <c r="V3334" s="189"/>
      <c r="W3334" s="195"/>
      <c r="X3334" s="195"/>
      <c r="Y3334" s="163" t="s">
        <v>431</v>
      </c>
      <c r="AC3334" s="195"/>
      <c r="AF3334" s="207"/>
    </row>
    <row r="3335" spans="1:32" s="160" customFormat="1" ht="12" x14ac:dyDescent="0.2">
      <c r="A3335" s="198"/>
      <c r="B3335" s="199" t="s">
        <v>3134</v>
      </c>
      <c r="C3335" s="1037" t="s">
        <v>3135</v>
      </c>
      <c r="D3335" s="1037"/>
      <c r="E3335" s="1037"/>
      <c r="F3335" s="1037"/>
      <c r="G3335" s="1037"/>
      <c r="H3335" s="1037"/>
      <c r="I3335" s="1037"/>
      <c r="J3335" s="1037"/>
      <c r="K3335" s="1037"/>
      <c r="L3335" s="1037"/>
      <c r="M3335" s="1037"/>
      <c r="N3335" s="1046"/>
      <c r="V3335" s="189"/>
      <c r="W3335" s="195"/>
      <c r="X3335" s="195"/>
      <c r="Y3335" s="163" t="s">
        <v>3135</v>
      </c>
      <c r="AC3335" s="195"/>
      <c r="AF3335" s="207"/>
    </row>
    <row r="3336" spans="1:32" s="160" customFormat="1" ht="12" x14ac:dyDescent="0.2">
      <c r="A3336" s="200"/>
      <c r="B3336" s="199" t="s">
        <v>423</v>
      </c>
      <c r="C3336" s="1037" t="s">
        <v>432</v>
      </c>
      <c r="D3336" s="1037"/>
      <c r="E3336" s="1037"/>
      <c r="F3336" s="201"/>
      <c r="G3336" s="201"/>
      <c r="H3336" s="201"/>
      <c r="I3336" s="201"/>
      <c r="J3336" s="202">
        <v>17.940000000000001</v>
      </c>
      <c r="K3336" s="201" t="s">
        <v>3136</v>
      </c>
      <c r="L3336" s="202">
        <v>23.55</v>
      </c>
      <c r="M3336" s="201"/>
      <c r="N3336" s="203"/>
      <c r="V3336" s="189"/>
      <c r="W3336" s="195"/>
      <c r="X3336" s="195"/>
      <c r="Z3336" s="163" t="s">
        <v>432</v>
      </c>
      <c r="AC3336" s="195"/>
      <c r="AF3336" s="207"/>
    </row>
    <row r="3337" spans="1:32" s="160" customFormat="1" ht="12" x14ac:dyDescent="0.2">
      <c r="A3337" s="200"/>
      <c r="B3337" s="199" t="s">
        <v>434</v>
      </c>
      <c r="C3337" s="1037" t="s">
        <v>435</v>
      </c>
      <c r="D3337" s="1037"/>
      <c r="E3337" s="1037"/>
      <c r="F3337" s="201"/>
      <c r="G3337" s="201"/>
      <c r="H3337" s="201"/>
      <c r="I3337" s="201"/>
      <c r="J3337" s="202">
        <v>4.0199999999999996</v>
      </c>
      <c r="K3337" s="201" t="s">
        <v>3136</v>
      </c>
      <c r="L3337" s="202">
        <v>5.28</v>
      </c>
      <c r="M3337" s="201"/>
      <c r="N3337" s="203"/>
      <c r="V3337" s="189"/>
      <c r="W3337" s="195"/>
      <c r="X3337" s="195"/>
      <c r="Z3337" s="163" t="s">
        <v>435</v>
      </c>
      <c r="AC3337" s="195"/>
      <c r="AF3337" s="207"/>
    </row>
    <row r="3338" spans="1:32" s="160" customFormat="1" ht="12" x14ac:dyDescent="0.2">
      <c r="A3338" s="200"/>
      <c r="B3338" s="199" t="s">
        <v>437</v>
      </c>
      <c r="C3338" s="1037" t="s">
        <v>438</v>
      </c>
      <c r="D3338" s="1037"/>
      <c r="E3338" s="1037"/>
      <c r="F3338" s="201"/>
      <c r="G3338" s="201"/>
      <c r="H3338" s="201"/>
      <c r="I3338" s="201"/>
      <c r="J3338" s="202">
        <v>0.37</v>
      </c>
      <c r="K3338" s="201" t="s">
        <v>3136</v>
      </c>
      <c r="L3338" s="202">
        <v>0.49</v>
      </c>
      <c r="M3338" s="201"/>
      <c r="N3338" s="203"/>
      <c r="V3338" s="189"/>
      <c r="W3338" s="195"/>
      <c r="X3338" s="195"/>
      <c r="Z3338" s="163" t="s">
        <v>438</v>
      </c>
      <c r="AC3338" s="195"/>
      <c r="AF3338" s="207"/>
    </row>
    <row r="3339" spans="1:32" s="160" customFormat="1" ht="12" x14ac:dyDescent="0.2">
      <c r="A3339" s="200"/>
      <c r="B3339" s="199" t="s">
        <v>439</v>
      </c>
      <c r="C3339" s="1037" t="s">
        <v>440</v>
      </c>
      <c r="D3339" s="1037"/>
      <c r="E3339" s="1037"/>
      <c r="F3339" s="201"/>
      <c r="G3339" s="201"/>
      <c r="H3339" s="201"/>
      <c r="I3339" s="201"/>
      <c r="J3339" s="202">
        <v>28.76</v>
      </c>
      <c r="K3339" s="201"/>
      <c r="L3339" s="202">
        <v>28.76</v>
      </c>
      <c r="M3339" s="201"/>
      <c r="N3339" s="203"/>
      <c r="V3339" s="189"/>
      <c r="W3339" s="195"/>
      <c r="X3339" s="195"/>
      <c r="Z3339" s="163" t="s">
        <v>440</v>
      </c>
      <c r="AC3339" s="195"/>
      <c r="AF3339" s="207"/>
    </row>
    <row r="3340" spans="1:32" s="160" customFormat="1" ht="12" x14ac:dyDescent="0.2">
      <c r="A3340" s="196"/>
      <c r="B3340" s="204" t="s">
        <v>3293</v>
      </c>
      <c r="C3340" s="1048" t="s">
        <v>3294</v>
      </c>
      <c r="D3340" s="1048"/>
      <c r="E3340" s="1048"/>
      <c r="F3340" s="205" t="s">
        <v>1017</v>
      </c>
      <c r="G3340" s="205" t="s">
        <v>423</v>
      </c>
      <c r="H3340" s="205"/>
      <c r="I3340" s="205" t="s">
        <v>423</v>
      </c>
      <c r="J3340" s="199"/>
      <c r="K3340" s="201"/>
      <c r="L3340" s="202"/>
      <c r="M3340" s="201"/>
      <c r="N3340" s="206"/>
      <c r="V3340" s="189"/>
      <c r="W3340" s="195"/>
      <c r="X3340" s="195"/>
      <c r="AC3340" s="195"/>
      <c r="AF3340" s="207" t="s">
        <v>3294</v>
      </c>
    </row>
    <row r="3341" spans="1:32" s="160" customFormat="1" ht="12" x14ac:dyDescent="0.2">
      <c r="A3341" s="200"/>
      <c r="B3341" s="199"/>
      <c r="C3341" s="1037" t="s">
        <v>443</v>
      </c>
      <c r="D3341" s="1037"/>
      <c r="E3341" s="1037"/>
      <c r="F3341" s="201" t="s">
        <v>444</v>
      </c>
      <c r="G3341" s="201" t="s">
        <v>434</v>
      </c>
      <c r="H3341" s="201" t="s">
        <v>3136</v>
      </c>
      <c r="I3341" s="201" t="s">
        <v>3566</v>
      </c>
      <c r="J3341" s="202"/>
      <c r="K3341" s="201"/>
      <c r="L3341" s="202"/>
      <c r="M3341" s="201"/>
      <c r="N3341" s="203"/>
      <c r="V3341" s="189"/>
      <c r="W3341" s="195"/>
      <c r="X3341" s="195"/>
      <c r="AA3341" s="163" t="s">
        <v>443</v>
      </c>
      <c r="AC3341" s="195"/>
      <c r="AF3341" s="207"/>
    </row>
    <row r="3342" spans="1:32" s="160" customFormat="1" ht="12" x14ac:dyDescent="0.2">
      <c r="A3342" s="200"/>
      <c r="B3342" s="199"/>
      <c r="C3342" s="1037" t="s">
        <v>447</v>
      </c>
      <c r="D3342" s="1037"/>
      <c r="E3342" s="1037"/>
      <c r="F3342" s="201" t="s">
        <v>444</v>
      </c>
      <c r="G3342" s="201" t="s">
        <v>605</v>
      </c>
      <c r="H3342" s="201" t="s">
        <v>3136</v>
      </c>
      <c r="I3342" s="201" t="s">
        <v>3654</v>
      </c>
      <c r="J3342" s="202"/>
      <c r="K3342" s="201"/>
      <c r="L3342" s="202"/>
      <c r="M3342" s="201"/>
      <c r="N3342" s="203"/>
      <c r="V3342" s="189"/>
      <c r="W3342" s="195"/>
      <c r="X3342" s="195"/>
      <c r="AA3342" s="163" t="s">
        <v>447</v>
      </c>
      <c r="AC3342" s="195"/>
      <c r="AF3342" s="207"/>
    </row>
    <row r="3343" spans="1:32" s="160" customFormat="1" ht="12" x14ac:dyDescent="0.2">
      <c r="A3343" s="200"/>
      <c r="B3343" s="199"/>
      <c r="C3343" s="1047" t="s">
        <v>450</v>
      </c>
      <c r="D3343" s="1047"/>
      <c r="E3343" s="1047"/>
      <c r="F3343" s="208"/>
      <c r="G3343" s="208"/>
      <c r="H3343" s="208"/>
      <c r="I3343" s="208"/>
      <c r="J3343" s="209">
        <v>50.72</v>
      </c>
      <c r="K3343" s="208"/>
      <c r="L3343" s="209">
        <v>57.59</v>
      </c>
      <c r="M3343" s="208"/>
      <c r="N3343" s="210"/>
      <c r="V3343" s="189"/>
      <c r="W3343" s="195"/>
      <c r="X3343" s="195"/>
      <c r="AB3343" s="163" t="s">
        <v>450</v>
      </c>
      <c r="AC3343" s="195"/>
      <c r="AF3343" s="207"/>
    </row>
    <row r="3344" spans="1:32" s="160" customFormat="1" ht="12" x14ac:dyDescent="0.2">
      <c r="A3344" s="200"/>
      <c r="B3344" s="199"/>
      <c r="C3344" s="1037" t="s">
        <v>451</v>
      </c>
      <c r="D3344" s="1037"/>
      <c r="E3344" s="1037"/>
      <c r="F3344" s="201"/>
      <c r="G3344" s="201"/>
      <c r="H3344" s="201"/>
      <c r="I3344" s="201"/>
      <c r="J3344" s="202"/>
      <c r="K3344" s="201"/>
      <c r="L3344" s="202">
        <v>24.04</v>
      </c>
      <c r="M3344" s="201"/>
      <c r="N3344" s="203"/>
      <c r="V3344" s="189"/>
      <c r="W3344" s="195"/>
      <c r="X3344" s="195"/>
      <c r="AA3344" s="163" t="s">
        <v>451</v>
      </c>
      <c r="AC3344" s="195"/>
      <c r="AF3344" s="207"/>
    </row>
    <row r="3345" spans="1:32" s="160" customFormat="1" ht="45" x14ac:dyDescent="0.2">
      <c r="A3345" s="200"/>
      <c r="B3345" s="199" t="s">
        <v>2540</v>
      </c>
      <c r="C3345" s="1037" t="s">
        <v>2541</v>
      </c>
      <c r="D3345" s="1037"/>
      <c r="E3345" s="1037"/>
      <c r="F3345" s="201" t="s">
        <v>454</v>
      </c>
      <c r="G3345" s="201" t="s">
        <v>1241</v>
      </c>
      <c r="H3345" s="201"/>
      <c r="I3345" s="201" t="s">
        <v>1241</v>
      </c>
      <c r="J3345" s="202"/>
      <c r="K3345" s="201"/>
      <c r="L3345" s="202">
        <v>29.09</v>
      </c>
      <c r="M3345" s="201"/>
      <c r="N3345" s="203"/>
      <c r="V3345" s="189"/>
      <c r="W3345" s="195"/>
      <c r="X3345" s="195"/>
      <c r="AA3345" s="163" t="s">
        <v>2541</v>
      </c>
      <c r="AC3345" s="195"/>
      <c r="AF3345" s="207"/>
    </row>
    <row r="3346" spans="1:32" s="160" customFormat="1" ht="45" x14ac:dyDescent="0.2">
      <c r="A3346" s="200"/>
      <c r="B3346" s="199" t="s">
        <v>2542</v>
      </c>
      <c r="C3346" s="1037" t="s">
        <v>2543</v>
      </c>
      <c r="D3346" s="1037"/>
      <c r="E3346" s="1037"/>
      <c r="F3346" s="201" t="s">
        <v>454</v>
      </c>
      <c r="G3346" s="201" t="s">
        <v>974</v>
      </c>
      <c r="H3346" s="201"/>
      <c r="I3346" s="201" t="s">
        <v>974</v>
      </c>
      <c r="J3346" s="202"/>
      <c r="K3346" s="201"/>
      <c r="L3346" s="202">
        <v>17.309999999999999</v>
      </c>
      <c r="M3346" s="201"/>
      <c r="N3346" s="203"/>
      <c r="V3346" s="189"/>
      <c r="W3346" s="195"/>
      <c r="X3346" s="195"/>
      <c r="AA3346" s="163" t="s">
        <v>2543</v>
      </c>
      <c r="AC3346" s="195"/>
      <c r="AF3346" s="207"/>
    </row>
    <row r="3347" spans="1:32" s="160" customFormat="1" ht="12" x14ac:dyDescent="0.2">
      <c r="A3347" s="211"/>
      <c r="B3347" s="212"/>
      <c r="C3347" s="1039" t="s">
        <v>459</v>
      </c>
      <c r="D3347" s="1039"/>
      <c r="E3347" s="1039"/>
      <c r="F3347" s="192"/>
      <c r="G3347" s="192"/>
      <c r="H3347" s="192"/>
      <c r="I3347" s="192"/>
      <c r="J3347" s="193"/>
      <c r="K3347" s="192"/>
      <c r="L3347" s="193">
        <v>103.99</v>
      </c>
      <c r="M3347" s="208"/>
      <c r="N3347" s="194"/>
      <c r="V3347" s="189"/>
      <c r="W3347" s="195"/>
      <c r="X3347" s="195"/>
      <c r="AC3347" s="195" t="s">
        <v>459</v>
      </c>
      <c r="AF3347" s="207"/>
    </row>
    <row r="3348" spans="1:32" s="160" customFormat="1" ht="33.75" x14ac:dyDescent="0.2">
      <c r="A3348" s="190" t="s">
        <v>3956</v>
      </c>
      <c r="B3348" s="191" t="s">
        <v>3957</v>
      </c>
      <c r="C3348" s="1039" t="s">
        <v>3958</v>
      </c>
      <c r="D3348" s="1039"/>
      <c r="E3348" s="1039"/>
      <c r="F3348" s="192" t="s">
        <v>1017</v>
      </c>
      <c r="G3348" s="192"/>
      <c r="H3348" s="192"/>
      <c r="I3348" s="192" t="s">
        <v>423</v>
      </c>
      <c r="J3348" s="193">
        <v>18035.830000000002</v>
      </c>
      <c r="K3348" s="192" t="s">
        <v>1361</v>
      </c>
      <c r="L3348" s="193">
        <v>3679.84</v>
      </c>
      <c r="M3348" s="192" t="s">
        <v>1362</v>
      </c>
      <c r="N3348" s="194">
        <v>18252</v>
      </c>
      <c r="V3348" s="189"/>
      <c r="W3348" s="195"/>
      <c r="X3348" s="195" t="s">
        <v>3958</v>
      </c>
      <c r="AC3348" s="195"/>
      <c r="AF3348" s="207"/>
    </row>
    <row r="3349" spans="1:32" s="160" customFormat="1" ht="12" x14ac:dyDescent="0.2">
      <c r="A3349" s="211"/>
      <c r="B3349" s="212"/>
      <c r="C3349" s="168" t="s">
        <v>3039</v>
      </c>
      <c r="D3349" s="213"/>
      <c r="E3349" s="213"/>
      <c r="F3349" s="214"/>
      <c r="G3349" s="214"/>
      <c r="H3349" s="214"/>
      <c r="I3349" s="214"/>
      <c r="J3349" s="215"/>
      <c r="K3349" s="214"/>
      <c r="L3349" s="215"/>
      <c r="M3349" s="216"/>
      <c r="N3349" s="217"/>
      <c r="V3349" s="189"/>
      <c r="W3349" s="195"/>
      <c r="X3349" s="195"/>
      <c r="AC3349" s="195"/>
      <c r="AF3349" s="207"/>
    </row>
    <row r="3350" spans="1:32" s="160" customFormat="1" ht="12" x14ac:dyDescent="0.2">
      <c r="A3350" s="196"/>
      <c r="B3350" s="197"/>
      <c r="C3350" s="1037" t="s">
        <v>3959</v>
      </c>
      <c r="D3350" s="1037"/>
      <c r="E3350" s="1037"/>
      <c r="F3350" s="1037"/>
      <c r="G3350" s="1037"/>
      <c r="H3350" s="1037"/>
      <c r="I3350" s="1037"/>
      <c r="J3350" s="1037"/>
      <c r="K3350" s="1037"/>
      <c r="L3350" s="1037"/>
      <c r="M3350" s="1037"/>
      <c r="N3350" s="1046"/>
      <c r="V3350" s="189"/>
      <c r="W3350" s="195"/>
      <c r="X3350" s="195"/>
      <c r="AC3350" s="195"/>
      <c r="AD3350" s="163" t="s">
        <v>3959</v>
      </c>
      <c r="AF3350" s="207"/>
    </row>
    <row r="3351" spans="1:32" s="160" customFormat="1" ht="22.5" x14ac:dyDescent="0.2">
      <c r="A3351" s="198"/>
      <c r="B3351" s="199" t="s">
        <v>1365</v>
      </c>
      <c r="C3351" s="1037" t="s">
        <v>1366</v>
      </c>
      <c r="D3351" s="1037"/>
      <c r="E3351" s="1037"/>
      <c r="F3351" s="1037"/>
      <c r="G3351" s="1037"/>
      <c r="H3351" s="1037"/>
      <c r="I3351" s="1037"/>
      <c r="J3351" s="1037"/>
      <c r="K3351" s="1037"/>
      <c r="L3351" s="1037"/>
      <c r="M3351" s="1037"/>
      <c r="N3351" s="1046"/>
      <c r="V3351" s="189"/>
      <c r="W3351" s="195"/>
      <c r="X3351" s="195"/>
      <c r="Y3351" s="163" t="s">
        <v>1366</v>
      </c>
      <c r="AC3351" s="195"/>
      <c r="AF3351" s="207"/>
    </row>
    <row r="3352" spans="1:32" s="160" customFormat="1" ht="45" x14ac:dyDescent="0.2">
      <c r="A3352" s="190" t="s">
        <v>3960</v>
      </c>
      <c r="B3352" s="191" t="s">
        <v>3265</v>
      </c>
      <c r="C3352" s="1039" t="s">
        <v>3266</v>
      </c>
      <c r="D3352" s="1039"/>
      <c r="E3352" s="1039"/>
      <c r="F3352" s="192" t="s">
        <v>532</v>
      </c>
      <c r="G3352" s="192"/>
      <c r="H3352" s="192"/>
      <c r="I3352" s="192" t="s">
        <v>3961</v>
      </c>
      <c r="J3352" s="193"/>
      <c r="K3352" s="192"/>
      <c r="L3352" s="193"/>
      <c r="M3352" s="192"/>
      <c r="N3352" s="194"/>
      <c r="V3352" s="189"/>
      <c r="W3352" s="195"/>
      <c r="X3352" s="195" t="s">
        <v>3266</v>
      </c>
      <c r="AC3352" s="195"/>
      <c r="AF3352" s="207"/>
    </row>
    <row r="3353" spans="1:32" s="160" customFormat="1" ht="12" x14ac:dyDescent="0.2">
      <c r="A3353" s="196"/>
      <c r="B3353" s="197"/>
      <c r="C3353" s="1037" t="s">
        <v>3962</v>
      </c>
      <c r="D3353" s="1037"/>
      <c r="E3353" s="1037"/>
      <c r="F3353" s="1037"/>
      <c r="G3353" s="1037"/>
      <c r="H3353" s="1037"/>
      <c r="I3353" s="1037"/>
      <c r="J3353" s="1037"/>
      <c r="K3353" s="1037"/>
      <c r="L3353" s="1037"/>
      <c r="M3353" s="1037"/>
      <c r="N3353" s="1046"/>
      <c r="V3353" s="189"/>
      <c r="W3353" s="195"/>
      <c r="X3353" s="195"/>
      <c r="AC3353" s="195"/>
      <c r="AE3353" s="163" t="s">
        <v>3962</v>
      </c>
      <c r="AF3353" s="207"/>
    </row>
    <row r="3354" spans="1:32" s="160" customFormat="1" ht="33.75" x14ac:dyDescent="0.2">
      <c r="A3354" s="198"/>
      <c r="B3354" s="199" t="s">
        <v>430</v>
      </c>
      <c r="C3354" s="1037" t="s">
        <v>431</v>
      </c>
      <c r="D3354" s="1037"/>
      <c r="E3354" s="1037"/>
      <c r="F3354" s="1037"/>
      <c r="G3354" s="1037"/>
      <c r="H3354" s="1037"/>
      <c r="I3354" s="1037"/>
      <c r="J3354" s="1037"/>
      <c r="K3354" s="1037"/>
      <c r="L3354" s="1037"/>
      <c r="M3354" s="1037"/>
      <c r="N3354" s="1046"/>
      <c r="V3354" s="189"/>
      <c r="W3354" s="195"/>
      <c r="X3354" s="195"/>
      <c r="Y3354" s="163" t="s">
        <v>431</v>
      </c>
      <c r="AC3354" s="195"/>
      <c r="AF3354" s="207"/>
    </row>
    <row r="3355" spans="1:32" s="160" customFormat="1" ht="12" x14ac:dyDescent="0.2">
      <c r="A3355" s="198"/>
      <c r="B3355" s="199" t="s">
        <v>3134</v>
      </c>
      <c r="C3355" s="1037" t="s">
        <v>3135</v>
      </c>
      <c r="D3355" s="1037"/>
      <c r="E3355" s="1037"/>
      <c r="F3355" s="1037"/>
      <c r="G3355" s="1037"/>
      <c r="H3355" s="1037"/>
      <c r="I3355" s="1037"/>
      <c r="J3355" s="1037"/>
      <c r="K3355" s="1037"/>
      <c r="L3355" s="1037"/>
      <c r="M3355" s="1037"/>
      <c r="N3355" s="1046"/>
      <c r="V3355" s="189"/>
      <c r="W3355" s="195"/>
      <c r="X3355" s="195"/>
      <c r="Y3355" s="163" t="s">
        <v>3135</v>
      </c>
      <c r="AC3355" s="195"/>
      <c r="AF3355" s="207"/>
    </row>
    <row r="3356" spans="1:32" s="160" customFormat="1" ht="12" x14ac:dyDescent="0.2">
      <c r="A3356" s="200"/>
      <c r="B3356" s="199" t="s">
        <v>423</v>
      </c>
      <c r="C3356" s="1037" t="s">
        <v>432</v>
      </c>
      <c r="D3356" s="1037"/>
      <c r="E3356" s="1037"/>
      <c r="F3356" s="201"/>
      <c r="G3356" s="201"/>
      <c r="H3356" s="201"/>
      <c r="I3356" s="201"/>
      <c r="J3356" s="202">
        <v>802.33</v>
      </c>
      <c r="K3356" s="201" t="s">
        <v>3136</v>
      </c>
      <c r="L3356" s="202">
        <v>11.58</v>
      </c>
      <c r="M3356" s="201"/>
      <c r="N3356" s="203"/>
      <c r="V3356" s="189"/>
      <c r="W3356" s="195"/>
      <c r="X3356" s="195"/>
      <c r="Z3356" s="163" t="s">
        <v>432</v>
      </c>
      <c r="AC3356" s="195"/>
      <c r="AF3356" s="207"/>
    </row>
    <row r="3357" spans="1:32" s="160" customFormat="1" ht="12" x14ac:dyDescent="0.2">
      <c r="A3357" s="200"/>
      <c r="B3357" s="199" t="s">
        <v>434</v>
      </c>
      <c r="C3357" s="1037" t="s">
        <v>435</v>
      </c>
      <c r="D3357" s="1037"/>
      <c r="E3357" s="1037"/>
      <c r="F3357" s="201"/>
      <c r="G3357" s="201"/>
      <c r="H3357" s="201"/>
      <c r="I3357" s="201"/>
      <c r="J3357" s="202">
        <v>97.27</v>
      </c>
      <c r="K3357" s="201" t="s">
        <v>3136</v>
      </c>
      <c r="L3357" s="202">
        <v>1.4</v>
      </c>
      <c r="M3357" s="201"/>
      <c r="N3357" s="203"/>
      <c r="V3357" s="189"/>
      <c r="W3357" s="195"/>
      <c r="X3357" s="195"/>
      <c r="Z3357" s="163" t="s">
        <v>435</v>
      </c>
      <c r="AC3357" s="195"/>
      <c r="AF3357" s="207"/>
    </row>
    <row r="3358" spans="1:32" s="160" customFormat="1" ht="12" x14ac:dyDescent="0.2">
      <c r="A3358" s="200"/>
      <c r="B3358" s="199" t="s">
        <v>437</v>
      </c>
      <c r="C3358" s="1037" t="s">
        <v>438</v>
      </c>
      <c r="D3358" s="1037"/>
      <c r="E3358" s="1037"/>
      <c r="F3358" s="201"/>
      <c r="G3358" s="201"/>
      <c r="H3358" s="201"/>
      <c r="I3358" s="201"/>
      <c r="J3358" s="202">
        <v>8.0299999999999994</v>
      </c>
      <c r="K3358" s="201" t="s">
        <v>3136</v>
      </c>
      <c r="L3358" s="202">
        <v>0.12</v>
      </c>
      <c r="M3358" s="201"/>
      <c r="N3358" s="203"/>
      <c r="V3358" s="189"/>
      <c r="W3358" s="195"/>
      <c r="X3358" s="195"/>
      <c r="Z3358" s="163" t="s">
        <v>438</v>
      </c>
      <c r="AC3358" s="195"/>
      <c r="AF3358" s="207"/>
    </row>
    <row r="3359" spans="1:32" s="160" customFormat="1" ht="12" x14ac:dyDescent="0.2">
      <c r="A3359" s="200"/>
      <c r="B3359" s="199" t="s">
        <v>439</v>
      </c>
      <c r="C3359" s="1037" t="s">
        <v>440</v>
      </c>
      <c r="D3359" s="1037"/>
      <c r="E3359" s="1037"/>
      <c r="F3359" s="201"/>
      <c r="G3359" s="201"/>
      <c r="H3359" s="201"/>
      <c r="I3359" s="201"/>
      <c r="J3359" s="202">
        <v>379.93</v>
      </c>
      <c r="K3359" s="201"/>
      <c r="L3359" s="202">
        <v>4.18</v>
      </c>
      <c r="M3359" s="201"/>
      <c r="N3359" s="203"/>
      <c r="V3359" s="189"/>
      <c r="W3359" s="195"/>
      <c r="X3359" s="195"/>
      <c r="Z3359" s="163" t="s">
        <v>440</v>
      </c>
      <c r="AC3359" s="195"/>
      <c r="AF3359" s="207"/>
    </row>
    <row r="3360" spans="1:32" s="160" customFormat="1" ht="12" x14ac:dyDescent="0.2">
      <c r="A3360" s="196"/>
      <c r="B3360" s="204" t="s">
        <v>1973</v>
      </c>
      <c r="C3360" s="1048" t="s">
        <v>3157</v>
      </c>
      <c r="D3360" s="1048"/>
      <c r="E3360" s="1048"/>
      <c r="F3360" s="205" t="s">
        <v>347</v>
      </c>
      <c r="G3360" s="205" t="s">
        <v>489</v>
      </c>
      <c r="H3360" s="205"/>
      <c r="I3360" s="205" t="s">
        <v>489</v>
      </c>
      <c r="J3360" s="199"/>
      <c r="K3360" s="201"/>
      <c r="L3360" s="202"/>
      <c r="M3360" s="201"/>
      <c r="N3360" s="206"/>
      <c r="V3360" s="189"/>
      <c r="W3360" s="195"/>
      <c r="X3360" s="195"/>
      <c r="AC3360" s="195"/>
      <c r="AF3360" s="207" t="s">
        <v>3157</v>
      </c>
    </row>
    <row r="3361" spans="1:32" s="160" customFormat="1" ht="12" x14ac:dyDescent="0.2">
      <c r="A3361" s="196"/>
      <c r="B3361" s="204" t="s">
        <v>3158</v>
      </c>
      <c r="C3361" s="1048" t="s">
        <v>3159</v>
      </c>
      <c r="D3361" s="1048"/>
      <c r="E3361" s="1048"/>
      <c r="F3361" s="205" t="s">
        <v>347</v>
      </c>
      <c r="G3361" s="205" t="s">
        <v>1004</v>
      </c>
      <c r="H3361" s="205"/>
      <c r="I3361" s="205" t="s">
        <v>2227</v>
      </c>
      <c r="J3361" s="199"/>
      <c r="K3361" s="201"/>
      <c r="L3361" s="202"/>
      <c r="M3361" s="201"/>
      <c r="N3361" s="206"/>
      <c r="V3361" s="189"/>
      <c r="W3361" s="195"/>
      <c r="X3361" s="195"/>
      <c r="AC3361" s="195"/>
      <c r="AF3361" s="207" t="s">
        <v>3159</v>
      </c>
    </row>
    <row r="3362" spans="1:32" s="160" customFormat="1" ht="12" x14ac:dyDescent="0.2">
      <c r="A3362" s="196"/>
      <c r="B3362" s="204" t="s">
        <v>3161</v>
      </c>
      <c r="C3362" s="1048" t="s">
        <v>3162</v>
      </c>
      <c r="D3362" s="1048"/>
      <c r="E3362" s="1048"/>
      <c r="F3362" s="205" t="s">
        <v>1017</v>
      </c>
      <c r="G3362" s="205" t="s">
        <v>489</v>
      </c>
      <c r="H3362" s="205"/>
      <c r="I3362" s="205" t="s">
        <v>489</v>
      </c>
      <c r="J3362" s="199"/>
      <c r="K3362" s="201"/>
      <c r="L3362" s="202"/>
      <c r="M3362" s="201"/>
      <c r="N3362" s="206"/>
      <c r="V3362" s="189"/>
      <c r="W3362" s="195"/>
      <c r="X3362" s="195"/>
      <c r="AC3362" s="195"/>
      <c r="AF3362" s="207" t="s">
        <v>3162</v>
      </c>
    </row>
    <row r="3363" spans="1:32" s="160" customFormat="1" ht="12" x14ac:dyDescent="0.2">
      <c r="A3363" s="196"/>
      <c r="B3363" s="204" t="s">
        <v>3161</v>
      </c>
      <c r="C3363" s="1048" t="s">
        <v>2532</v>
      </c>
      <c r="D3363" s="1048"/>
      <c r="E3363" s="1048"/>
      <c r="F3363" s="205" t="s">
        <v>488</v>
      </c>
      <c r="G3363" s="205" t="s">
        <v>489</v>
      </c>
      <c r="H3363" s="205"/>
      <c r="I3363" s="205" t="s">
        <v>489</v>
      </c>
      <c r="J3363" s="199"/>
      <c r="K3363" s="201"/>
      <c r="L3363" s="202"/>
      <c r="M3363" s="201"/>
      <c r="N3363" s="206"/>
      <c r="V3363" s="189"/>
      <c r="W3363" s="195"/>
      <c r="X3363" s="195"/>
      <c r="AC3363" s="195"/>
      <c r="AF3363" s="207" t="s">
        <v>2532</v>
      </c>
    </row>
    <row r="3364" spans="1:32" s="160" customFormat="1" ht="12" x14ac:dyDescent="0.2">
      <c r="A3364" s="196"/>
      <c r="B3364" s="204" t="s">
        <v>3163</v>
      </c>
      <c r="C3364" s="1048" t="s">
        <v>3164</v>
      </c>
      <c r="D3364" s="1048"/>
      <c r="E3364" s="1048"/>
      <c r="F3364" s="205" t="s">
        <v>1017</v>
      </c>
      <c r="G3364" s="205" t="s">
        <v>489</v>
      </c>
      <c r="H3364" s="205"/>
      <c r="I3364" s="205" t="s">
        <v>489</v>
      </c>
      <c r="J3364" s="199"/>
      <c r="K3364" s="201"/>
      <c r="L3364" s="202"/>
      <c r="M3364" s="201"/>
      <c r="N3364" s="206"/>
      <c r="V3364" s="189"/>
      <c r="W3364" s="195"/>
      <c r="X3364" s="195"/>
      <c r="AC3364" s="195"/>
      <c r="AF3364" s="207" t="s">
        <v>3164</v>
      </c>
    </row>
    <row r="3365" spans="1:32" s="160" customFormat="1" ht="12" x14ac:dyDescent="0.2">
      <c r="A3365" s="200"/>
      <c r="B3365" s="199"/>
      <c r="C3365" s="1037" t="s">
        <v>443</v>
      </c>
      <c r="D3365" s="1037"/>
      <c r="E3365" s="1037"/>
      <c r="F3365" s="201" t="s">
        <v>444</v>
      </c>
      <c r="G3365" s="201" t="s">
        <v>3269</v>
      </c>
      <c r="H3365" s="201" t="s">
        <v>3136</v>
      </c>
      <c r="I3365" s="201" t="s">
        <v>3963</v>
      </c>
      <c r="J3365" s="202"/>
      <c r="K3365" s="201"/>
      <c r="L3365" s="202"/>
      <c r="M3365" s="201"/>
      <c r="N3365" s="203"/>
      <c r="V3365" s="189"/>
      <c r="W3365" s="195"/>
      <c r="X3365" s="195"/>
      <c r="AA3365" s="163" t="s">
        <v>443</v>
      </c>
      <c r="AC3365" s="195"/>
      <c r="AF3365" s="207"/>
    </row>
    <row r="3366" spans="1:32" s="160" customFormat="1" ht="12" x14ac:dyDescent="0.2">
      <c r="A3366" s="200"/>
      <c r="B3366" s="199"/>
      <c r="C3366" s="1037" t="s">
        <v>447</v>
      </c>
      <c r="D3366" s="1037"/>
      <c r="E3366" s="1037"/>
      <c r="F3366" s="201" t="s">
        <v>444</v>
      </c>
      <c r="G3366" s="201" t="s">
        <v>2396</v>
      </c>
      <c r="H3366" s="201" t="s">
        <v>3136</v>
      </c>
      <c r="I3366" s="201" t="s">
        <v>3964</v>
      </c>
      <c r="J3366" s="202"/>
      <c r="K3366" s="201"/>
      <c r="L3366" s="202"/>
      <c r="M3366" s="201"/>
      <c r="N3366" s="203"/>
      <c r="V3366" s="189"/>
      <c r="W3366" s="195"/>
      <c r="X3366" s="195"/>
      <c r="AA3366" s="163" t="s">
        <v>447</v>
      </c>
      <c r="AC3366" s="195"/>
      <c r="AF3366" s="207"/>
    </row>
    <row r="3367" spans="1:32" s="160" customFormat="1" ht="12" x14ac:dyDescent="0.2">
      <c r="A3367" s="200"/>
      <c r="B3367" s="199"/>
      <c r="C3367" s="1047" t="s">
        <v>450</v>
      </c>
      <c r="D3367" s="1047"/>
      <c r="E3367" s="1047"/>
      <c r="F3367" s="208"/>
      <c r="G3367" s="208"/>
      <c r="H3367" s="208"/>
      <c r="I3367" s="208"/>
      <c r="J3367" s="209">
        <v>1279.53</v>
      </c>
      <c r="K3367" s="208"/>
      <c r="L3367" s="209">
        <v>17.16</v>
      </c>
      <c r="M3367" s="208"/>
      <c r="N3367" s="210"/>
      <c r="V3367" s="189"/>
      <c r="W3367" s="195"/>
      <c r="X3367" s="195"/>
      <c r="AB3367" s="163" t="s">
        <v>450</v>
      </c>
      <c r="AC3367" s="195"/>
      <c r="AF3367" s="207"/>
    </row>
    <row r="3368" spans="1:32" s="160" customFormat="1" ht="12" x14ac:dyDescent="0.2">
      <c r="A3368" s="200"/>
      <c r="B3368" s="199"/>
      <c r="C3368" s="1037" t="s">
        <v>451</v>
      </c>
      <c r="D3368" s="1037"/>
      <c r="E3368" s="1037"/>
      <c r="F3368" s="201"/>
      <c r="G3368" s="201"/>
      <c r="H3368" s="201"/>
      <c r="I3368" s="201"/>
      <c r="J3368" s="202"/>
      <c r="K3368" s="201"/>
      <c r="L3368" s="202">
        <v>11.7</v>
      </c>
      <c r="M3368" s="201"/>
      <c r="N3368" s="203"/>
      <c r="V3368" s="189"/>
      <c r="W3368" s="195"/>
      <c r="X3368" s="195"/>
      <c r="AA3368" s="163" t="s">
        <v>451</v>
      </c>
      <c r="AC3368" s="195"/>
      <c r="AF3368" s="207"/>
    </row>
    <row r="3369" spans="1:32" s="160" customFormat="1" ht="45" x14ac:dyDescent="0.2">
      <c r="A3369" s="200"/>
      <c r="B3369" s="199" t="s">
        <v>2540</v>
      </c>
      <c r="C3369" s="1037" t="s">
        <v>2541</v>
      </c>
      <c r="D3369" s="1037"/>
      <c r="E3369" s="1037"/>
      <c r="F3369" s="201" t="s">
        <v>454</v>
      </c>
      <c r="G3369" s="201" t="s">
        <v>1241</v>
      </c>
      <c r="H3369" s="201"/>
      <c r="I3369" s="201" t="s">
        <v>1241</v>
      </c>
      <c r="J3369" s="202"/>
      <c r="K3369" s="201"/>
      <c r="L3369" s="202">
        <v>14.16</v>
      </c>
      <c r="M3369" s="201"/>
      <c r="N3369" s="203"/>
      <c r="V3369" s="189"/>
      <c r="W3369" s="195"/>
      <c r="X3369" s="195"/>
      <c r="AA3369" s="163" t="s">
        <v>2541</v>
      </c>
      <c r="AC3369" s="195"/>
      <c r="AF3369" s="207"/>
    </row>
    <row r="3370" spans="1:32" s="160" customFormat="1" ht="45" x14ac:dyDescent="0.2">
      <c r="A3370" s="200"/>
      <c r="B3370" s="199" t="s">
        <v>2542</v>
      </c>
      <c r="C3370" s="1037" t="s">
        <v>2543</v>
      </c>
      <c r="D3370" s="1037"/>
      <c r="E3370" s="1037"/>
      <c r="F3370" s="201" t="s">
        <v>454</v>
      </c>
      <c r="G3370" s="201" t="s">
        <v>974</v>
      </c>
      <c r="H3370" s="201"/>
      <c r="I3370" s="201" t="s">
        <v>974</v>
      </c>
      <c r="J3370" s="202"/>
      <c r="K3370" s="201"/>
      <c r="L3370" s="202">
        <v>8.42</v>
      </c>
      <c r="M3370" s="201"/>
      <c r="N3370" s="203"/>
      <c r="V3370" s="189"/>
      <c r="W3370" s="195"/>
      <c r="X3370" s="195"/>
      <c r="AA3370" s="163" t="s">
        <v>2543</v>
      </c>
      <c r="AC3370" s="195"/>
      <c r="AF3370" s="207"/>
    </row>
    <row r="3371" spans="1:32" s="160" customFormat="1" ht="12" x14ac:dyDescent="0.2">
      <c r="A3371" s="211"/>
      <c r="B3371" s="212"/>
      <c r="C3371" s="1039" t="s">
        <v>459</v>
      </c>
      <c r="D3371" s="1039"/>
      <c r="E3371" s="1039"/>
      <c r="F3371" s="192"/>
      <c r="G3371" s="192"/>
      <c r="H3371" s="192"/>
      <c r="I3371" s="192"/>
      <c r="J3371" s="193"/>
      <c r="K3371" s="192"/>
      <c r="L3371" s="193">
        <v>39.74</v>
      </c>
      <c r="M3371" s="208"/>
      <c r="N3371" s="194"/>
      <c r="V3371" s="189"/>
      <c r="W3371" s="195"/>
      <c r="X3371" s="195"/>
      <c r="AC3371" s="195" t="s">
        <v>459</v>
      </c>
      <c r="AF3371" s="207"/>
    </row>
    <row r="3372" spans="1:32" s="160" customFormat="1" ht="33.75" x14ac:dyDescent="0.2">
      <c r="A3372" s="190" t="s">
        <v>3965</v>
      </c>
      <c r="B3372" s="191" t="s">
        <v>3900</v>
      </c>
      <c r="C3372" s="1039" t="s">
        <v>3901</v>
      </c>
      <c r="D3372" s="1039"/>
      <c r="E3372" s="1039"/>
      <c r="F3372" s="192" t="s">
        <v>347</v>
      </c>
      <c r="G3372" s="192"/>
      <c r="H3372" s="192"/>
      <c r="I3372" s="192" t="s">
        <v>2227</v>
      </c>
      <c r="J3372" s="193">
        <v>79.540000000000006</v>
      </c>
      <c r="K3372" s="192"/>
      <c r="L3372" s="193">
        <v>87.49</v>
      </c>
      <c r="M3372" s="192"/>
      <c r="N3372" s="194"/>
      <c r="V3372" s="189"/>
      <c r="W3372" s="195"/>
      <c r="X3372" s="195" t="s">
        <v>3901</v>
      </c>
      <c r="AC3372" s="195"/>
      <c r="AF3372" s="207"/>
    </row>
    <row r="3373" spans="1:32" s="160" customFormat="1" ht="12" x14ac:dyDescent="0.2">
      <c r="A3373" s="211"/>
      <c r="B3373" s="212"/>
      <c r="C3373" s="168" t="s">
        <v>462</v>
      </c>
      <c r="D3373" s="213"/>
      <c r="E3373" s="213"/>
      <c r="F3373" s="214"/>
      <c r="G3373" s="214"/>
      <c r="H3373" s="214"/>
      <c r="I3373" s="214"/>
      <c r="J3373" s="215"/>
      <c r="K3373" s="214"/>
      <c r="L3373" s="215"/>
      <c r="M3373" s="216"/>
      <c r="N3373" s="217"/>
      <c r="V3373" s="189"/>
      <c r="W3373" s="195"/>
      <c r="X3373" s="195"/>
      <c r="AC3373" s="195"/>
      <c r="AF3373" s="207"/>
    </row>
    <row r="3374" spans="1:32" s="160" customFormat="1" ht="12" x14ac:dyDescent="0.2">
      <c r="A3374" s="1040" t="s">
        <v>3966</v>
      </c>
      <c r="B3374" s="1041"/>
      <c r="C3374" s="1041"/>
      <c r="D3374" s="1041"/>
      <c r="E3374" s="1041"/>
      <c r="F3374" s="1041"/>
      <c r="G3374" s="1041"/>
      <c r="H3374" s="1041"/>
      <c r="I3374" s="1041"/>
      <c r="J3374" s="1041"/>
      <c r="K3374" s="1041"/>
      <c r="L3374" s="1041"/>
      <c r="M3374" s="1041"/>
      <c r="N3374" s="1042"/>
      <c r="V3374" s="189"/>
      <c r="W3374" s="195" t="s">
        <v>3966</v>
      </c>
      <c r="X3374" s="195"/>
      <c r="AC3374" s="195"/>
      <c r="AF3374" s="207"/>
    </row>
    <row r="3375" spans="1:32" s="160" customFormat="1" ht="45" x14ac:dyDescent="0.2">
      <c r="A3375" s="190" t="s">
        <v>3967</v>
      </c>
      <c r="B3375" s="191" t="s">
        <v>3239</v>
      </c>
      <c r="C3375" s="1039" t="s">
        <v>3240</v>
      </c>
      <c r="D3375" s="1039"/>
      <c r="E3375" s="1039"/>
      <c r="F3375" s="192" t="s">
        <v>532</v>
      </c>
      <c r="G3375" s="192"/>
      <c r="H3375" s="192"/>
      <c r="I3375" s="192" t="s">
        <v>3968</v>
      </c>
      <c r="J3375" s="193"/>
      <c r="K3375" s="192"/>
      <c r="L3375" s="193"/>
      <c r="M3375" s="192"/>
      <c r="N3375" s="194"/>
      <c r="V3375" s="189"/>
      <c r="W3375" s="195"/>
      <c r="X3375" s="195" t="s">
        <v>3240</v>
      </c>
      <c r="AC3375" s="195"/>
      <c r="AF3375" s="207"/>
    </row>
    <row r="3376" spans="1:32" s="160" customFormat="1" ht="12" x14ac:dyDescent="0.2">
      <c r="A3376" s="196"/>
      <c r="B3376" s="197"/>
      <c r="C3376" s="1037" t="s">
        <v>3969</v>
      </c>
      <c r="D3376" s="1037"/>
      <c r="E3376" s="1037"/>
      <c r="F3376" s="1037"/>
      <c r="G3376" s="1037"/>
      <c r="H3376" s="1037"/>
      <c r="I3376" s="1037"/>
      <c r="J3376" s="1037"/>
      <c r="K3376" s="1037"/>
      <c r="L3376" s="1037"/>
      <c r="M3376" s="1037"/>
      <c r="N3376" s="1046"/>
      <c r="V3376" s="189"/>
      <c r="W3376" s="195"/>
      <c r="X3376" s="195"/>
      <c r="AC3376" s="195"/>
      <c r="AE3376" s="163" t="s">
        <v>3969</v>
      </c>
      <c r="AF3376" s="207"/>
    </row>
    <row r="3377" spans="1:32" s="160" customFormat="1" ht="33.75" x14ac:dyDescent="0.2">
      <c r="A3377" s="198"/>
      <c r="B3377" s="199" t="s">
        <v>430</v>
      </c>
      <c r="C3377" s="1037" t="s">
        <v>431</v>
      </c>
      <c r="D3377" s="1037"/>
      <c r="E3377" s="1037"/>
      <c r="F3377" s="1037"/>
      <c r="G3377" s="1037"/>
      <c r="H3377" s="1037"/>
      <c r="I3377" s="1037"/>
      <c r="J3377" s="1037"/>
      <c r="K3377" s="1037"/>
      <c r="L3377" s="1037"/>
      <c r="M3377" s="1037"/>
      <c r="N3377" s="1046"/>
      <c r="V3377" s="189"/>
      <c r="W3377" s="195"/>
      <c r="X3377" s="195"/>
      <c r="Y3377" s="163" t="s">
        <v>431</v>
      </c>
      <c r="AC3377" s="195"/>
      <c r="AF3377" s="207"/>
    </row>
    <row r="3378" spans="1:32" s="160" customFormat="1" ht="12" x14ac:dyDescent="0.2">
      <c r="A3378" s="198"/>
      <c r="B3378" s="199" t="s">
        <v>3134</v>
      </c>
      <c r="C3378" s="1037" t="s">
        <v>3135</v>
      </c>
      <c r="D3378" s="1037"/>
      <c r="E3378" s="1037"/>
      <c r="F3378" s="1037"/>
      <c r="G3378" s="1037"/>
      <c r="H3378" s="1037"/>
      <c r="I3378" s="1037"/>
      <c r="J3378" s="1037"/>
      <c r="K3378" s="1037"/>
      <c r="L3378" s="1037"/>
      <c r="M3378" s="1037"/>
      <c r="N3378" s="1046"/>
      <c r="V3378" s="189"/>
      <c r="W3378" s="195"/>
      <c r="X3378" s="195"/>
      <c r="Y3378" s="163" t="s">
        <v>3135</v>
      </c>
      <c r="AC3378" s="195"/>
      <c r="AF3378" s="207"/>
    </row>
    <row r="3379" spans="1:32" s="160" customFormat="1" ht="12" x14ac:dyDescent="0.2">
      <c r="A3379" s="200"/>
      <c r="B3379" s="199" t="s">
        <v>423</v>
      </c>
      <c r="C3379" s="1037" t="s">
        <v>432</v>
      </c>
      <c r="D3379" s="1037"/>
      <c r="E3379" s="1037"/>
      <c r="F3379" s="201"/>
      <c r="G3379" s="201"/>
      <c r="H3379" s="201"/>
      <c r="I3379" s="201"/>
      <c r="J3379" s="202">
        <v>1345.96</v>
      </c>
      <c r="K3379" s="201" t="s">
        <v>3136</v>
      </c>
      <c r="L3379" s="202">
        <v>98.57</v>
      </c>
      <c r="M3379" s="201"/>
      <c r="N3379" s="203"/>
      <c r="V3379" s="189"/>
      <c r="W3379" s="195"/>
      <c r="X3379" s="195"/>
      <c r="Z3379" s="163" t="s">
        <v>432</v>
      </c>
      <c r="AC3379" s="195"/>
      <c r="AF3379" s="207"/>
    </row>
    <row r="3380" spans="1:32" s="160" customFormat="1" ht="12" x14ac:dyDescent="0.2">
      <c r="A3380" s="200"/>
      <c r="B3380" s="199" t="s">
        <v>434</v>
      </c>
      <c r="C3380" s="1037" t="s">
        <v>435</v>
      </c>
      <c r="D3380" s="1037"/>
      <c r="E3380" s="1037"/>
      <c r="F3380" s="201"/>
      <c r="G3380" s="201"/>
      <c r="H3380" s="201"/>
      <c r="I3380" s="201"/>
      <c r="J3380" s="202">
        <v>117.43</v>
      </c>
      <c r="K3380" s="201" t="s">
        <v>3136</v>
      </c>
      <c r="L3380" s="202">
        <v>8.6</v>
      </c>
      <c r="M3380" s="201"/>
      <c r="N3380" s="203"/>
      <c r="V3380" s="189"/>
      <c r="W3380" s="195"/>
      <c r="X3380" s="195"/>
      <c r="Z3380" s="163" t="s">
        <v>435</v>
      </c>
      <c r="AC3380" s="195"/>
      <c r="AF3380" s="207"/>
    </row>
    <row r="3381" spans="1:32" s="160" customFormat="1" ht="12" x14ac:dyDescent="0.2">
      <c r="A3381" s="200"/>
      <c r="B3381" s="199" t="s">
        <v>437</v>
      </c>
      <c r="C3381" s="1037" t="s">
        <v>438</v>
      </c>
      <c r="D3381" s="1037"/>
      <c r="E3381" s="1037"/>
      <c r="F3381" s="201"/>
      <c r="G3381" s="201"/>
      <c r="H3381" s="201"/>
      <c r="I3381" s="201"/>
      <c r="J3381" s="202">
        <v>14.83</v>
      </c>
      <c r="K3381" s="201" t="s">
        <v>3136</v>
      </c>
      <c r="L3381" s="202">
        <v>1.0900000000000001</v>
      </c>
      <c r="M3381" s="201"/>
      <c r="N3381" s="203"/>
      <c r="V3381" s="189"/>
      <c r="W3381" s="195"/>
      <c r="X3381" s="195"/>
      <c r="Z3381" s="163" t="s">
        <v>438</v>
      </c>
      <c r="AC3381" s="195"/>
      <c r="AF3381" s="207"/>
    </row>
    <row r="3382" spans="1:32" s="160" customFormat="1" ht="12" x14ac:dyDescent="0.2">
      <c r="A3382" s="200"/>
      <c r="B3382" s="199" t="s">
        <v>439</v>
      </c>
      <c r="C3382" s="1037" t="s">
        <v>440</v>
      </c>
      <c r="D3382" s="1037"/>
      <c r="E3382" s="1037"/>
      <c r="F3382" s="201"/>
      <c r="G3382" s="201"/>
      <c r="H3382" s="201"/>
      <c r="I3382" s="201"/>
      <c r="J3382" s="202">
        <v>434.65</v>
      </c>
      <c r="K3382" s="201"/>
      <c r="L3382" s="202">
        <v>24.25</v>
      </c>
      <c r="M3382" s="201"/>
      <c r="N3382" s="203"/>
      <c r="V3382" s="189"/>
      <c r="W3382" s="195"/>
      <c r="X3382" s="195"/>
      <c r="Z3382" s="163" t="s">
        <v>440</v>
      </c>
      <c r="AC3382" s="195"/>
      <c r="AF3382" s="207"/>
    </row>
    <row r="3383" spans="1:32" s="160" customFormat="1" ht="12" x14ac:dyDescent="0.2">
      <c r="A3383" s="196"/>
      <c r="B3383" s="204" t="s">
        <v>1973</v>
      </c>
      <c r="C3383" s="1048" t="s">
        <v>3157</v>
      </c>
      <c r="D3383" s="1048"/>
      <c r="E3383" s="1048"/>
      <c r="F3383" s="205" t="s">
        <v>347</v>
      </c>
      <c r="G3383" s="205" t="s">
        <v>489</v>
      </c>
      <c r="H3383" s="205"/>
      <c r="I3383" s="205" t="s">
        <v>489</v>
      </c>
      <c r="J3383" s="199"/>
      <c r="K3383" s="201"/>
      <c r="L3383" s="202"/>
      <c r="M3383" s="201"/>
      <c r="N3383" s="206"/>
      <c r="V3383" s="189"/>
      <c r="W3383" s="195"/>
      <c r="X3383" s="195"/>
      <c r="AC3383" s="195"/>
      <c r="AF3383" s="207" t="s">
        <v>3157</v>
      </c>
    </row>
    <row r="3384" spans="1:32" s="160" customFormat="1" ht="12" x14ac:dyDescent="0.2">
      <c r="A3384" s="196"/>
      <c r="B3384" s="204" t="s">
        <v>3158</v>
      </c>
      <c r="C3384" s="1048" t="s">
        <v>3159</v>
      </c>
      <c r="D3384" s="1048"/>
      <c r="E3384" s="1048"/>
      <c r="F3384" s="205" t="s">
        <v>347</v>
      </c>
      <c r="G3384" s="205" t="s">
        <v>1004</v>
      </c>
      <c r="H3384" s="205"/>
      <c r="I3384" s="205" t="s">
        <v>3970</v>
      </c>
      <c r="J3384" s="199"/>
      <c r="K3384" s="201"/>
      <c r="L3384" s="202"/>
      <c r="M3384" s="201"/>
      <c r="N3384" s="206"/>
      <c r="V3384" s="189"/>
      <c r="W3384" s="195"/>
      <c r="X3384" s="195"/>
      <c r="AC3384" s="195"/>
      <c r="AF3384" s="207" t="s">
        <v>3159</v>
      </c>
    </row>
    <row r="3385" spans="1:32" s="160" customFormat="1" ht="12" x14ac:dyDescent="0.2">
      <c r="A3385" s="196"/>
      <c r="B3385" s="204" t="s">
        <v>3161</v>
      </c>
      <c r="C3385" s="1048" t="s">
        <v>3162</v>
      </c>
      <c r="D3385" s="1048"/>
      <c r="E3385" s="1048"/>
      <c r="F3385" s="205" t="s">
        <v>1017</v>
      </c>
      <c r="G3385" s="205" t="s">
        <v>489</v>
      </c>
      <c r="H3385" s="205"/>
      <c r="I3385" s="205" t="s">
        <v>489</v>
      </c>
      <c r="J3385" s="199"/>
      <c r="K3385" s="201"/>
      <c r="L3385" s="202"/>
      <c r="M3385" s="201"/>
      <c r="N3385" s="206"/>
      <c r="V3385" s="189"/>
      <c r="W3385" s="195"/>
      <c r="X3385" s="195"/>
      <c r="AC3385" s="195"/>
      <c r="AF3385" s="207" t="s">
        <v>3162</v>
      </c>
    </row>
    <row r="3386" spans="1:32" s="160" customFormat="1" ht="12" x14ac:dyDescent="0.2">
      <c r="A3386" s="196"/>
      <c r="B3386" s="204" t="s">
        <v>3161</v>
      </c>
      <c r="C3386" s="1048" t="s">
        <v>2532</v>
      </c>
      <c r="D3386" s="1048"/>
      <c r="E3386" s="1048"/>
      <c r="F3386" s="205" t="s">
        <v>488</v>
      </c>
      <c r="G3386" s="205" t="s">
        <v>489</v>
      </c>
      <c r="H3386" s="205"/>
      <c r="I3386" s="205" t="s">
        <v>489</v>
      </c>
      <c r="J3386" s="199"/>
      <c r="K3386" s="201"/>
      <c r="L3386" s="202"/>
      <c r="M3386" s="201"/>
      <c r="N3386" s="206"/>
      <c r="V3386" s="189"/>
      <c r="W3386" s="195"/>
      <c r="X3386" s="195"/>
      <c r="AC3386" s="195"/>
      <c r="AF3386" s="207" t="s">
        <v>2532</v>
      </c>
    </row>
    <row r="3387" spans="1:32" s="160" customFormat="1" ht="12" x14ac:dyDescent="0.2">
      <c r="A3387" s="196"/>
      <c r="B3387" s="204" t="s">
        <v>3163</v>
      </c>
      <c r="C3387" s="1048" t="s">
        <v>3164</v>
      </c>
      <c r="D3387" s="1048"/>
      <c r="E3387" s="1048"/>
      <c r="F3387" s="205" t="s">
        <v>1017</v>
      </c>
      <c r="G3387" s="205" t="s">
        <v>489</v>
      </c>
      <c r="H3387" s="205"/>
      <c r="I3387" s="205" t="s">
        <v>489</v>
      </c>
      <c r="J3387" s="199"/>
      <c r="K3387" s="201"/>
      <c r="L3387" s="202"/>
      <c r="M3387" s="201"/>
      <c r="N3387" s="206"/>
      <c r="V3387" s="189"/>
      <c r="W3387" s="195"/>
      <c r="X3387" s="195"/>
      <c r="AC3387" s="195"/>
      <c r="AF3387" s="207" t="s">
        <v>3164</v>
      </c>
    </row>
    <row r="3388" spans="1:32" s="160" customFormat="1" ht="12" x14ac:dyDescent="0.2">
      <c r="A3388" s="196"/>
      <c r="B3388" s="204" t="s">
        <v>3165</v>
      </c>
      <c r="C3388" s="1048" t="s">
        <v>3166</v>
      </c>
      <c r="D3388" s="1048"/>
      <c r="E3388" s="1048"/>
      <c r="F3388" s="205" t="s">
        <v>1017</v>
      </c>
      <c r="G3388" s="205" t="s">
        <v>489</v>
      </c>
      <c r="H3388" s="205"/>
      <c r="I3388" s="205" t="s">
        <v>489</v>
      </c>
      <c r="J3388" s="199"/>
      <c r="K3388" s="201"/>
      <c r="L3388" s="202"/>
      <c r="M3388" s="201"/>
      <c r="N3388" s="206"/>
      <c r="V3388" s="189"/>
      <c r="W3388" s="195"/>
      <c r="X3388" s="195"/>
      <c r="AC3388" s="195"/>
      <c r="AF3388" s="207" t="s">
        <v>3166</v>
      </c>
    </row>
    <row r="3389" spans="1:32" s="160" customFormat="1" ht="12" x14ac:dyDescent="0.2">
      <c r="A3389" s="200"/>
      <c r="B3389" s="199"/>
      <c r="C3389" s="1037" t="s">
        <v>443</v>
      </c>
      <c r="D3389" s="1037"/>
      <c r="E3389" s="1037"/>
      <c r="F3389" s="201" t="s">
        <v>444</v>
      </c>
      <c r="G3389" s="201" t="s">
        <v>1890</v>
      </c>
      <c r="H3389" s="201" t="s">
        <v>3136</v>
      </c>
      <c r="I3389" s="201" t="s">
        <v>3971</v>
      </c>
      <c r="J3389" s="202"/>
      <c r="K3389" s="201"/>
      <c r="L3389" s="202"/>
      <c r="M3389" s="201"/>
      <c r="N3389" s="203"/>
      <c r="V3389" s="189"/>
      <c r="W3389" s="195"/>
      <c r="X3389" s="195"/>
      <c r="AA3389" s="163" t="s">
        <v>443</v>
      </c>
      <c r="AC3389" s="195"/>
      <c r="AF3389" s="207"/>
    </row>
    <row r="3390" spans="1:32" s="160" customFormat="1" ht="12" x14ac:dyDescent="0.2">
      <c r="A3390" s="200"/>
      <c r="B3390" s="199"/>
      <c r="C3390" s="1037" t="s">
        <v>447</v>
      </c>
      <c r="D3390" s="1037"/>
      <c r="E3390" s="1037"/>
      <c r="F3390" s="201" t="s">
        <v>444</v>
      </c>
      <c r="G3390" s="201" t="s">
        <v>1160</v>
      </c>
      <c r="H3390" s="201" t="s">
        <v>3136</v>
      </c>
      <c r="I3390" s="201" t="s">
        <v>3972</v>
      </c>
      <c r="J3390" s="202"/>
      <c r="K3390" s="201"/>
      <c r="L3390" s="202"/>
      <c r="M3390" s="201"/>
      <c r="N3390" s="203"/>
      <c r="V3390" s="189"/>
      <c r="W3390" s="195"/>
      <c r="X3390" s="195"/>
      <c r="AA3390" s="163" t="s">
        <v>447</v>
      </c>
      <c r="AC3390" s="195"/>
      <c r="AF3390" s="207"/>
    </row>
    <row r="3391" spans="1:32" s="160" customFormat="1" ht="12" x14ac:dyDescent="0.2">
      <c r="A3391" s="200"/>
      <c r="B3391" s="199"/>
      <c r="C3391" s="1047" t="s">
        <v>450</v>
      </c>
      <c r="D3391" s="1047"/>
      <c r="E3391" s="1047"/>
      <c r="F3391" s="208"/>
      <c r="G3391" s="208"/>
      <c r="H3391" s="208"/>
      <c r="I3391" s="208"/>
      <c r="J3391" s="209">
        <v>1898.04</v>
      </c>
      <c r="K3391" s="208"/>
      <c r="L3391" s="209">
        <v>131.41999999999999</v>
      </c>
      <c r="M3391" s="208"/>
      <c r="N3391" s="210"/>
      <c r="V3391" s="189"/>
      <c r="W3391" s="195"/>
      <c r="X3391" s="195"/>
      <c r="AB3391" s="163" t="s">
        <v>450</v>
      </c>
      <c r="AC3391" s="195"/>
      <c r="AF3391" s="207"/>
    </row>
    <row r="3392" spans="1:32" s="160" customFormat="1" ht="12" x14ac:dyDescent="0.2">
      <c r="A3392" s="200"/>
      <c r="B3392" s="199"/>
      <c r="C3392" s="1037" t="s">
        <v>451</v>
      </c>
      <c r="D3392" s="1037"/>
      <c r="E3392" s="1037"/>
      <c r="F3392" s="201"/>
      <c r="G3392" s="201"/>
      <c r="H3392" s="201"/>
      <c r="I3392" s="201"/>
      <c r="J3392" s="202"/>
      <c r="K3392" s="201"/>
      <c r="L3392" s="202">
        <v>99.66</v>
      </c>
      <c r="M3392" s="201"/>
      <c r="N3392" s="203"/>
      <c r="V3392" s="189"/>
      <c r="W3392" s="195"/>
      <c r="X3392" s="195"/>
      <c r="AA3392" s="163" t="s">
        <v>451</v>
      </c>
      <c r="AC3392" s="195"/>
      <c r="AF3392" s="207"/>
    </row>
    <row r="3393" spans="1:32" s="160" customFormat="1" ht="45" x14ac:dyDescent="0.2">
      <c r="A3393" s="200"/>
      <c r="B3393" s="199" t="s">
        <v>2540</v>
      </c>
      <c r="C3393" s="1037" t="s">
        <v>2541</v>
      </c>
      <c r="D3393" s="1037"/>
      <c r="E3393" s="1037"/>
      <c r="F3393" s="201" t="s">
        <v>454</v>
      </c>
      <c r="G3393" s="201" t="s">
        <v>1241</v>
      </c>
      <c r="H3393" s="201"/>
      <c r="I3393" s="201" t="s">
        <v>1241</v>
      </c>
      <c r="J3393" s="202"/>
      <c r="K3393" s="201"/>
      <c r="L3393" s="202">
        <v>120.59</v>
      </c>
      <c r="M3393" s="201"/>
      <c r="N3393" s="203"/>
      <c r="V3393" s="189"/>
      <c r="W3393" s="195"/>
      <c r="X3393" s="195"/>
      <c r="AA3393" s="163" t="s">
        <v>2541</v>
      </c>
      <c r="AC3393" s="195"/>
      <c r="AF3393" s="207"/>
    </row>
    <row r="3394" spans="1:32" s="160" customFormat="1" ht="45" x14ac:dyDescent="0.2">
      <c r="A3394" s="200"/>
      <c r="B3394" s="199" t="s">
        <v>2542</v>
      </c>
      <c r="C3394" s="1037" t="s">
        <v>2543</v>
      </c>
      <c r="D3394" s="1037"/>
      <c r="E3394" s="1037"/>
      <c r="F3394" s="201" t="s">
        <v>454</v>
      </c>
      <c r="G3394" s="201" t="s">
        <v>974</v>
      </c>
      <c r="H3394" s="201"/>
      <c r="I3394" s="201" t="s">
        <v>974</v>
      </c>
      <c r="J3394" s="202"/>
      <c r="K3394" s="201"/>
      <c r="L3394" s="202">
        <v>71.760000000000005</v>
      </c>
      <c r="M3394" s="201"/>
      <c r="N3394" s="203"/>
      <c r="V3394" s="189"/>
      <c r="W3394" s="195"/>
      <c r="X3394" s="195"/>
      <c r="AA3394" s="163" t="s">
        <v>2543</v>
      </c>
      <c r="AC3394" s="195"/>
      <c r="AF3394" s="207"/>
    </row>
    <row r="3395" spans="1:32" s="160" customFormat="1" ht="12" x14ac:dyDescent="0.2">
      <c r="A3395" s="211"/>
      <c r="B3395" s="212"/>
      <c r="C3395" s="1039" t="s">
        <v>459</v>
      </c>
      <c r="D3395" s="1039"/>
      <c r="E3395" s="1039"/>
      <c r="F3395" s="192"/>
      <c r="G3395" s="192"/>
      <c r="H3395" s="192"/>
      <c r="I3395" s="192"/>
      <c r="J3395" s="193"/>
      <c r="K3395" s="192"/>
      <c r="L3395" s="193">
        <v>323.77</v>
      </c>
      <c r="M3395" s="208"/>
      <c r="N3395" s="194"/>
      <c r="V3395" s="189"/>
      <c r="W3395" s="195"/>
      <c r="X3395" s="195"/>
      <c r="AC3395" s="195" t="s">
        <v>459</v>
      </c>
      <c r="AF3395" s="207"/>
    </row>
    <row r="3396" spans="1:32" s="160" customFormat="1" ht="33.75" x14ac:dyDescent="0.2">
      <c r="A3396" s="190" t="s">
        <v>3973</v>
      </c>
      <c r="B3396" s="191" t="s">
        <v>3246</v>
      </c>
      <c r="C3396" s="1039" t="s">
        <v>3974</v>
      </c>
      <c r="D3396" s="1039"/>
      <c r="E3396" s="1039"/>
      <c r="F3396" s="192" t="s">
        <v>347</v>
      </c>
      <c r="G3396" s="192"/>
      <c r="H3396" s="192"/>
      <c r="I3396" s="192" t="s">
        <v>3970</v>
      </c>
      <c r="J3396" s="193">
        <v>96.29</v>
      </c>
      <c r="K3396" s="192"/>
      <c r="L3396" s="193">
        <v>537.29999999999995</v>
      </c>
      <c r="M3396" s="192"/>
      <c r="N3396" s="194"/>
      <c r="V3396" s="189"/>
      <c r="W3396" s="195"/>
      <c r="X3396" s="195" t="s">
        <v>3974</v>
      </c>
      <c r="AC3396" s="195"/>
      <c r="AF3396" s="207"/>
    </row>
    <row r="3397" spans="1:32" s="160" customFormat="1" ht="12" x14ac:dyDescent="0.2">
      <c r="A3397" s="211"/>
      <c r="B3397" s="212"/>
      <c r="C3397" s="168" t="s">
        <v>462</v>
      </c>
      <c r="D3397" s="213"/>
      <c r="E3397" s="213"/>
      <c r="F3397" s="214"/>
      <c r="G3397" s="214"/>
      <c r="H3397" s="214"/>
      <c r="I3397" s="214"/>
      <c r="J3397" s="215"/>
      <c r="K3397" s="214"/>
      <c r="L3397" s="215"/>
      <c r="M3397" s="216"/>
      <c r="N3397" s="217"/>
      <c r="V3397" s="189"/>
      <c r="W3397" s="195"/>
      <c r="X3397" s="195"/>
      <c r="AC3397" s="195"/>
      <c r="AF3397" s="207"/>
    </row>
    <row r="3398" spans="1:32" s="160" customFormat="1" ht="22.5" x14ac:dyDescent="0.2">
      <c r="A3398" s="190" t="s">
        <v>3975</v>
      </c>
      <c r="B3398" s="191" t="s">
        <v>3976</v>
      </c>
      <c r="C3398" s="1039" t="s">
        <v>3977</v>
      </c>
      <c r="D3398" s="1039"/>
      <c r="E3398" s="1039"/>
      <c r="F3398" s="192" t="s">
        <v>347</v>
      </c>
      <c r="G3398" s="192"/>
      <c r="H3398" s="192"/>
      <c r="I3398" s="192" t="s">
        <v>2877</v>
      </c>
      <c r="J3398" s="193">
        <v>75</v>
      </c>
      <c r="K3398" s="192"/>
      <c r="L3398" s="193">
        <v>0.6</v>
      </c>
      <c r="M3398" s="192"/>
      <c r="N3398" s="194"/>
      <c r="V3398" s="189"/>
      <c r="W3398" s="195"/>
      <c r="X3398" s="195" t="s">
        <v>3977</v>
      </c>
      <c r="AC3398" s="195"/>
      <c r="AF3398" s="207"/>
    </row>
    <row r="3399" spans="1:32" s="160" customFormat="1" ht="12" x14ac:dyDescent="0.2">
      <c r="A3399" s="211"/>
      <c r="B3399" s="212"/>
      <c r="C3399" s="168" t="s">
        <v>462</v>
      </c>
      <c r="D3399" s="213"/>
      <c r="E3399" s="213"/>
      <c r="F3399" s="214"/>
      <c r="G3399" s="214"/>
      <c r="H3399" s="214"/>
      <c r="I3399" s="214"/>
      <c r="J3399" s="215"/>
      <c r="K3399" s="214"/>
      <c r="L3399" s="215"/>
      <c r="M3399" s="216"/>
      <c r="N3399" s="217"/>
      <c r="V3399" s="189"/>
      <c r="W3399" s="195"/>
      <c r="X3399" s="195"/>
      <c r="AC3399" s="195"/>
      <c r="AF3399" s="207"/>
    </row>
    <row r="3400" spans="1:32" s="160" customFormat="1" ht="12" x14ac:dyDescent="0.2">
      <c r="A3400" s="196"/>
      <c r="B3400" s="197"/>
      <c r="C3400" s="1037" t="s">
        <v>3978</v>
      </c>
      <c r="D3400" s="1037"/>
      <c r="E3400" s="1037"/>
      <c r="F3400" s="1037"/>
      <c r="G3400" s="1037"/>
      <c r="H3400" s="1037"/>
      <c r="I3400" s="1037"/>
      <c r="J3400" s="1037"/>
      <c r="K3400" s="1037"/>
      <c r="L3400" s="1037"/>
      <c r="M3400" s="1037"/>
      <c r="N3400" s="1046"/>
      <c r="V3400" s="189"/>
      <c r="W3400" s="195"/>
      <c r="X3400" s="195"/>
      <c r="AC3400" s="195"/>
      <c r="AE3400" s="163" t="s">
        <v>3978</v>
      </c>
      <c r="AF3400" s="207"/>
    </row>
    <row r="3401" spans="1:32" s="160" customFormat="1" ht="33.75" x14ac:dyDescent="0.2">
      <c r="A3401" s="190" t="s">
        <v>1285</v>
      </c>
      <c r="B3401" s="191" t="s">
        <v>3430</v>
      </c>
      <c r="C3401" s="1039" t="s">
        <v>3431</v>
      </c>
      <c r="D3401" s="1039"/>
      <c r="E3401" s="1039"/>
      <c r="F3401" s="192" t="s">
        <v>1017</v>
      </c>
      <c r="G3401" s="192"/>
      <c r="H3401" s="192"/>
      <c r="I3401" s="192" t="s">
        <v>423</v>
      </c>
      <c r="J3401" s="193"/>
      <c r="K3401" s="192"/>
      <c r="L3401" s="193"/>
      <c r="M3401" s="192"/>
      <c r="N3401" s="194"/>
      <c r="V3401" s="189"/>
      <c r="W3401" s="195"/>
      <c r="X3401" s="195" t="s">
        <v>3431</v>
      </c>
      <c r="AC3401" s="195"/>
      <c r="AF3401" s="207"/>
    </row>
    <row r="3402" spans="1:32" s="160" customFormat="1" ht="33.75" x14ac:dyDescent="0.2">
      <c r="A3402" s="198"/>
      <c r="B3402" s="199" t="s">
        <v>430</v>
      </c>
      <c r="C3402" s="1037" t="s">
        <v>431</v>
      </c>
      <c r="D3402" s="1037"/>
      <c r="E3402" s="1037"/>
      <c r="F3402" s="1037"/>
      <c r="G3402" s="1037"/>
      <c r="H3402" s="1037"/>
      <c r="I3402" s="1037"/>
      <c r="J3402" s="1037"/>
      <c r="K3402" s="1037"/>
      <c r="L3402" s="1037"/>
      <c r="M3402" s="1037"/>
      <c r="N3402" s="1046"/>
      <c r="V3402" s="189"/>
      <c r="W3402" s="195"/>
      <c r="X3402" s="195"/>
      <c r="Y3402" s="163" t="s">
        <v>431</v>
      </c>
      <c r="AC3402" s="195"/>
      <c r="AF3402" s="207"/>
    </row>
    <row r="3403" spans="1:32" s="160" customFormat="1" ht="12" x14ac:dyDescent="0.2">
      <c r="A3403" s="198"/>
      <c r="B3403" s="199" t="s">
        <v>3134</v>
      </c>
      <c r="C3403" s="1037" t="s">
        <v>3135</v>
      </c>
      <c r="D3403" s="1037"/>
      <c r="E3403" s="1037"/>
      <c r="F3403" s="1037"/>
      <c r="G3403" s="1037"/>
      <c r="H3403" s="1037"/>
      <c r="I3403" s="1037"/>
      <c r="J3403" s="1037"/>
      <c r="K3403" s="1037"/>
      <c r="L3403" s="1037"/>
      <c r="M3403" s="1037"/>
      <c r="N3403" s="1046"/>
      <c r="V3403" s="189"/>
      <c r="W3403" s="195"/>
      <c r="X3403" s="195"/>
      <c r="Y3403" s="163" t="s">
        <v>3135</v>
      </c>
      <c r="AC3403" s="195"/>
      <c r="AF3403" s="207"/>
    </row>
    <row r="3404" spans="1:32" s="160" customFormat="1" ht="12" x14ac:dyDescent="0.2">
      <c r="A3404" s="200"/>
      <c r="B3404" s="199" t="s">
        <v>423</v>
      </c>
      <c r="C3404" s="1037" t="s">
        <v>432</v>
      </c>
      <c r="D3404" s="1037"/>
      <c r="E3404" s="1037"/>
      <c r="F3404" s="201"/>
      <c r="G3404" s="201"/>
      <c r="H3404" s="201"/>
      <c r="I3404" s="201"/>
      <c r="J3404" s="202">
        <v>3.3</v>
      </c>
      <c r="K3404" s="201" t="s">
        <v>3136</v>
      </c>
      <c r="L3404" s="202">
        <v>4.33</v>
      </c>
      <c r="M3404" s="201"/>
      <c r="N3404" s="203"/>
      <c r="V3404" s="189"/>
      <c r="W3404" s="195"/>
      <c r="X3404" s="195"/>
      <c r="Z3404" s="163" t="s">
        <v>432</v>
      </c>
      <c r="AC3404" s="195"/>
      <c r="AF3404" s="207"/>
    </row>
    <row r="3405" spans="1:32" s="160" customFormat="1" ht="12" x14ac:dyDescent="0.2">
      <c r="A3405" s="200"/>
      <c r="B3405" s="199" t="s">
        <v>434</v>
      </c>
      <c r="C3405" s="1037" t="s">
        <v>435</v>
      </c>
      <c r="D3405" s="1037"/>
      <c r="E3405" s="1037"/>
      <c r="F3405" s="201"/>
      <c r="G3405" s="201"/>
      <c r="H3405" s="201"/>
      <c r="I3405" s="201"/>
      <c r="J3405" s="202">
        <v>1.35</v>
      </c>
      <c r="K3405" s="201" t="s">
        <v>3136</v>
      </c>
      <c r="L3405" s="202">
        <v>1.77</v>
      </c>
      <c r="M3405" s="201"/>
      <c r="N3405" s="203"/>
      <c r="V3405" s="189"/>
      <c r="W3405" s="195"/>
      <c r="X3405" s="195"/>
      <c r="Z3405" s="163" t="s">
        <v>435</v>
      </c>
      <c r="AC3405" s="195"/>
      <c r="AF3405" s="207"/>
    </row>
    <row r="3406" spans="1:32" s="160" customFormat="1" ht="12" x14ac:dyDescent="0.2">
      <c r="A3406" s="200"/>
      <c r="B3406" s="199" t="s">
        <v>437</v>
      </c>
      <c r="C3406" s="1037" t="s">
        <v>438</v>
      </c>
      <c r="D3406" s="1037"/>
      <c r="E3406" s="1037"/>
      <c r="F3406" s="201"/>
      <c r="G3406" s="201"/>
      <c r="H3406" s="201"/>
      <c r="I3406" s="201"/>
      <c r="J3406" s="202">
        <v>0.12</v>
      </c>
      <c r="K3406" s="201" t="s">
        <v>3136</v>
      </c>
      <c r="L3406" s="202">
        <v>0.16</v>
      </c>
      <c r="M3406" s="201"/>
      <c r="N3406" s="203"/>
      <c r="V3406" s="189"/>
      <c r="W3406" s="195"/>
      <c r="X3406" s="195"/>
      <c r="Z3406" s="163" t="s">
        <v>438</v>
      </c>
      <c r="AC3406" s="195"/>
      <c r="AF3406" s="207"/>
    </row>
    <row r="3407" spans="1:32" s="160" customFormat="1" ht="12" x14ac:dyDescent="0.2">
      <c r="A3407" s="200"/>
      <c r="B3407" s="199" t="s">
        <v>439</v>
      </c>
      <c r="C3407" s="1037" t="s">
        <v>440</v>
      </c>
      <c r="D3407" s="1037"/>
      <c r="E3407" s="1037"/>
      <c r="F3407" s="201"/>
      <c r="G3407" s="201"/>
      <c r="H3407" s="201"/>
      <c r="I3407" s="201"/>
      <c r="J3407" s="202">
        <v>2.04</v>
      </c>
      <c r="K3407" s="201"/>
      <c r="L3407" s="202">
        <v>2.04</v>
      </c>
      <c r="M3407" s="201"/>
      <c r="N3407" s="203"/>
      <c r="V3407" s="189"/>
      <c r="W3407" s="195"/>
      <c r="X3407" s="195"/>
      <c r="Z3407" s="163" t="s">
        <v>440</v>
      </c>
      <c r="AC3407" s="195"/>
      <c r="AF3407" s="207"/>
    </row>
    <row r="3408" spans="1:32" s="160" customFormat="1" ht="12" x14ac:dyDescent="0.2">
      <c r="A3408" s="196"/>
      <c r="B3408" s="204" t="s">
        <v>3161</v>
      </c>
      <c r="C3408" s="1048" t="s">
        <v>2532</v>
      </c>
      <c r="D3408" s="1048"/>
      <c r="E3408" s="1048"/>
      <c r="F3408" s="205" t="s">
        <v>488</v>
      </c>
      <c r="G3408" s="205" t="s">
        <v>489</v>
      </c>
      <c r="H3408" s="205"/>
      <c r="I3408" s="205" t="s">
        <v>489</v>
      </c>
      <c r="J3408" s="199"/>
      <c r="K3408" s="201"/>
      <c r="L3408" s="202"/>
      <c r="M3408" s="201"/>
      <c r="N3408" s="206"/>
      <c r="V3408" s="189"/>
      <c r="W3408" s="195"/>
      <c r="X3408" s="195"/>
      <c r="AC3408" s="195"/>
      <c r="AF3408" s="207" t="s">
        <v>2532</v>
      </c>
    </row>
    <row r="3409" spans="1:32" s="160" customFormat="1" ht="22.5" x14ac:dyDescent="0.2">
      <c r="A3409" s="196"/>
      <c r="B3409" s="204" t="s">
        <v>3356</v>
      </c>
      <c r="C3409" s="1048" t="s">
        <v>3357</v>
      </c>
      <c r="D3409" s="1048"/>
      <c r="E3409" s="1048"/>
      <c r="F3409" s="205" t="s">
        <v>1017</v>
      </c>
      <c r="G3409" s="205" t="s">
        <v>423</v>
      </c>
      <c r="H3409" s="205"/>
      <c r="I3409" s="205" t="s">
        <v>423</v>
      </c>
      <c r="J3409" s="199"/>
      <c r="K3409" s="201"/>
      <c r="L3409" s="202"/>
      <c r="M3409" s="201"/>
      <c r="N3409" s="206"/>
      <c r="V3409" s="189"/>
      <c r="W3409" s="195"/>
      <c r="X3409" s="195"/>
      <c r="AC3409" s="195"/>
      <c r="AF3409" s="207" t="s">
        <v>3357</v>
      </c>
    </row>
    <row r="3410" spans="1:32" s="160" customFormat="1" ht="12" x14ac:dyDescent="0.2">
      <c r="A3410" s="200"/>
      <c r="B3410" s="199"/>
      <c r="C3410" s="1037" t="s">
        <v>443</v>
      </c>
      <c r="D3410" s="1037"/>
      <c r="E3410" s="1037"/>
      <c r="F3410" s="201" t="s">
        <v>444</v>
      </c>
      <c r="G3410" s="201" t="s">
        <v>850</v>
      </c>
      <c r="H3410" s="201" t="s">
        <v>3136</v>
      </c>
      <c r="I3410" s="201" t="s">
        <v>3467</v>
      </c>
      <c r="J3410" s="202"/>
      <c r="K3410" s="201"/>
      <c r="L3410" s="202"/>
      <c r="M3410" s="201"/>
      <c r="N3410" s="203"/>
      <c r="V3410" s="189"/>
      <c r="W3410" s="195"/>
      <c r="X3410" s="195"/>
      <c r="AA3410" s="163" t="s">
        <v>443</v>
      </c>
      <c r="AC3410" s="195"/>
      <c r="AF3410" s="207"/>
    </row>
    <row r="3411" spans="1:32" s="160" customFormat="1" ht="12" x14ac:dyDescent="0.2">
      <c r="A3411" s="200"/>
      <c r="B3411" s="199"/>
      <c r="C3411" s="1037" t="s">
        <v>447</v>
      </c>
      <c r="D3411" s="1037"/>
      <c r="E3411" s="1037"/>
      <c r="F3411" s="201" t="s">
        <v>444</v>
      </c>
      <c r="G3411" s="201" t="s">
        <v>2649</v>
      </c>
      <c r="H3411" s="201" t="s">
        <v>3136</v>
      </c>
      <c r="I3411" s="201" t="s">
        <v>3297</v>
      </c>
      <c r="J3411" s="202"/>
      <c r="K3411" s="201"/>
      <c r="L3411" s="202"/>
      <c r="M3411" s="201"/>
      <c r="N3411" s="203"/>
      <c r="V3411" s="189"/>
      <c r="W3411" s="195"/>
      <c r="X3411" s="195"/>
      <c r="AA3411" s="163" t="s">
        <v>447</v>
      </c>
      <c r="AC3411" s="195"/>
      <c r="AF3411" s="207"/>
    </row>
    <row r="3412" spans="1:32" s="160" customFormat="1" ht="12" x14ac:dyDescent="0.2">
      <c r="A3412" s="200"/>
      <c r="B3412" s="199"/>
      <c r="C3412" s="1047" t="s">
        <v>450</v>
      </c>
      <c r="D3412" s="1047"/>
      <c r="E3412" s="1047"/>
      <c r="F3412" s="208"/>
      <c r="G3412" s="208"/>
      <c r="H3412" s="208"/>
      <c r="I3412" s="208"/>
      <c r="J3412" s="209">
        <v>6.69</v>
      </c>
      <c r="K3412" s="208"/>
      <c r="L3412" s="209">
        <v>8.14</v>
      </c>
      <c r="M3412" s="208"/>
      <c r="N3412" s="210"/>
      <c r="V3412" s="189"/>
      <c r="W3412" s="195"/>
      <c r="X3412" s="195"/>
      <c r="AB3412" s="163" t="s">
        <v>450</v>
      </c>
      <c r="AC3412" s="195"/>
      <c r="AF3412" s="207"/>
    </row>
    <row r="3413" spans="1:32" s="160" customFormat="1" ht="12" x14ac:dyDescent="0.2">
      <c r="A3413" s="200"/>
      <c r="B3413" s="199"/>
      <c r="C3413" s="1037" t="s">
        <v>451</v>
      </c>
      <c r="D3413" s="1037"/>
      <c r="E3413" s="1037"/>
      <c r="F3413" s="201"/>
      <c r="G3413" s="201"/>
      <c r="H3413" s="201"/>
      <c r="I3413" s="201"/>
      <c r="J3413" s="202"/>
      <c r="K3413" s="201"/>
      <c r="L3413" s="202">
        <v>4.49</v>
      </c>
      <c r="M3413" s="201"/>
      <c r="N3413" s="203"/>
      <c r="V3413" s="189"/>
      <c r="W3413" s="195"/>
      <c r="X3413" s="195"/>
      <c r="AA3413" s="163" t="s">
        <v>451</v>
      </c>
      <c r="AC3413" s="195"/>
      <c r="AF3413" s="207"/>
    </row>
    <row r="3414" spans="1:32" s="160" customFormat="1" ht="45" x14ac:dyDescent="0.2">
      <c r="A3414" s="200"/>
      <c r="B3414" s="199" t="s">
        <v>2540</v>
      </c>
      <c r="C3414" s="1037" t="s">
        <v>2541</v>
      </c>
      <c r="D3414" s="1037"/>
      <c r="E3414" s="1037"/>
      <c r="F3414" s="201" t="s">
        <v>454</v>
      </c>
      <c r="G3414" s="201" t="s">
        <v>1241</v>
      </c>
      <c r="H3414" s="201"/>
      <c r="I3414" s="201" t="s">
        <v>1241</v>
      </c>
      <c r="J3414" s="202"/>
      <c r="K3414" s="201"/>
      <c r="L3414" s="202">
        <v>5.43</v>
      </c>
      <c r="M3414" s="201"/>
      <c r="N3414" s="203"/>
      <c r="V3414" s="189"/>
      <c r="W3414" s="195"/>
      <c r="X3414" s="195"/>
      <c r="AA3414" s="163" t="s">
        <v>2541</v>
      </c>
      <c r="AC3414" s="195"/>
      <c r="AF3414" s="207"/>
    </row>
    <row r="3415" spans="1:32" s="160" customFormat="1" ht="45" x14ac:dyDescent="0.2">
      <c r="A3415" s="200"/>
      <c r="B3415" s="199" t="s">
        <v>2542</v>
      </c>
      <c r="C3415" s="1037" t="s">
        <v>2543</v>
      </c>
      <c r="D3415" s="1037"/>
      <c r="E3415" s="1037"/>
      <c r="F3415" s="201" t="s">
        <v>454</v>
      </c>
      <c r="G3415" s="201" t="s">
        <v>974</v>
      </c>
      <c r="H3415" s="201"/>
      <c r="I3415" s="201" t="s">
        <v>974</v>
      </c>
      <c r="J3415" s="202"/>
      <c r="K3415" s="201"/>
      <c r="L3415" s="202">
        <v>3.23</v>
      </c>
      <c r="M3415" s="201"/>
      <c r="N3415" s="203"/>
      <c r="V3415" s="189"/>
      <c r="W3415" s="195"/>
      <c r="X3415" s="195"/>
      <c r="AA3415" s="163" t="s">
        <v>2543</v>
      </c>
      <c r="AC3415" s="195"/>
      <c r="AF3415" s="207"/>
    </row>
    <row r="3416" spans="1:32" s="160" customFormat="1" ht="12" x14ac:dyDescent="0.2">
      <c r="A3416" s="211"/>
      <c r="B3416" s="212"/>
      <c r="C3416" s="1039" t="s">
        <v>459</v>
      </c>
      <c r="D3416" s="1039"/>
      <c r="E3416" s="1039"/>
      <c r="F3416" s="192"/>
      <c r="G3416" s="192"/>
      <c r="H3416" s="192"/>
      <c r="I3416" s="192"/>
      <c r="J3416" s="193"/>
      <c r="K3416" s="192"/>
      <c r="L3416" s="193">
        <v>16.8</v>
      </c>
      <c r="M3416" s="208"/>
      <c r="N3416" s="194"/>
      <c r="V3416" s="189"/>
      <c r="W3416" s="195"/>
      <c r="X3416" s="195"/>
      <c r="AC3416" s="195" t="s">
        <v>459</v>
      </c>
      <c r="AF3416" s="207"/>
    </row>
    <row r="3417" spans="1:32" s="160" customFormat="1" ht="33.75" x14ac:dyDescent="0.2">
      <c r="A3417" s="190" t="s">
        <v>3979</v>
      </c>
      <c r="B3417" s="191" t="s">
        <v>3606</v>
      </c>
      <c r="C3417" s="1039" t="s">
        <v>3607</v>
      </c>
      <c r="D3417" s="1039"/>
      <c r="E3417" s="1039"/>
      <c r="F3417" s="192" t="s">
        <v>1017</v>
      </c>
      <c r="G3417" s="192"/>
      <c r="H3417" s="192"/>
      <c r="I3417" s="192" t="s">
        <v>423</v>
      </c>
      <c r="J3417" s="193">
        <v>375</v>
      </c>
      <c r="K3417" s="192" t="s">
        <v>566</v>
      </c>
      <c r="L3417" s="193">
        <v>40.83</v>
      </c>
      <c r="M3417" s="192" t="s">
        <v>567</v>
      </c>
      <c r="N3417" s="194">
        <v>383</v>
      </c>
      <c r="V3417" s="189"/>
      <c r="W3417" s="195"/>
      <c r="X3417" s="195" t="s">
        <v>3607</v>
      </c>
      <c r="AC3417" s="195"/>
      <c r="AF3417" s="207"/>
    </row>
    <row r="3418" spans="1:32" s="160" customFormat="1" ht="12" x14ac:dyDescent="0.2">
      <c r="A3418" s="211"/>
      <c r="B3418" s="212"/>
      <c r="C3418" s="168" t="s">
        <v>462</v>
      </c>
      <c r="D3418" s="213"/>
      <c r="E3418" s="213"/>
      <c r="F3418" s="214"/>
      <c r="G3418" s="214"/>
      <c r="H3418" s="214"/>
      <c r="I3418" s="214"/>
      <c r="J3418" s="215"/>
      <c r="K3418" s="214"/>
      <c r="L3418" s="215"/>
      <c r="M3418" s="216"/>
      <c r="N3418" s="217"/>
      <c r="V3418" s="189"/>
      <c r="W3418" s="195"/>
      <c r="X3418" s="195"/>
      <c r="AC3418" s="195"/>
      <c r="AF3418" s="207"/>
    </row>
    <row r="3419" spans="1:32" s="160" customFormat="1" ht="12" x14ac:dyDescent="0.2">
      <c r="A3419" s="196"/>
      <c r="B3419" s="197"/>
      <c r="C3419" s="1037" t="s">
        <v>3608</v>
      </c>
      <c r="D3419" s="1037"/>
      <c r="E3419" s="1037"/>
      <c r="F3419" s="1037"/>
      <c r="G3419" s="1037"/>
      <c r="H3419" s="1037"/>
      <c r="I3419" s="1037"/>
      <c r="J3419" s="1037"/>
      <c r="K3419" s="1037"/>
      <c r="L3419" s="1037"/>
      <c r="M3419" s="1037"/>
      <c r="N3419" s="1046"/>
      <c r="V3419" s="189"/>
      <c r="W3419" s="195"/>
      <c r="X3419" s="195"/>
      <c r="AC3419" s="195"/>
      <c r="AD3419" s="163" t="s">
        <v>3608</v>
      </c>
      <c r="AF3419" s="207"/>
    </row>
    <row r="3420" spans="1:32" s="160" customFormat="1" ht="22.5" x14ac:dyDescent="0.2">
      <c r="A3420" s="198"/>
      <c r="B3420" s="199" t="s">
        <v>568</v>
      </c>
      <c r="C3420" s="1037" t="s">
        <v>569</v>
      </c>
      <c r="D3420" s="1037"/>
      <c r="E3420" s="1037"/>
      <c r="F3420" s="1037"/>
      <c r="G3420" s="1037"/>
      <c r="H3420" s="1037"/>
      <c r="I3420" s="1037"/>
      <c r="J3420" s="1037"/>
      <c r="K3420" s="1037"/>
      <c r="L3420" s="1037"/>
      <c r="M3420" s="1037"/>
      <c r="N3420" s="1046"/>
      <c r="V3420" s="189"/>
      <c r="W3420" s="195"/>
      <c r="X3420" s="195"/>
      <c r="Y3420" s="163" t="s">
        <v>569</v>
      </c>
      <c r="AC3420" s="195"/>
      <c r="AF3420" s="207"/>
    </row>
    <row r="3421" spans="1:32" s="160" customFormat="1" ht="12" x14ac:dyDescent="0.2">
      <c r="A3421" s="1040" t="s">
        <v>3980</v>
      </c>
      <c r="B3421" s="1041"/>
      <c r="C3421" s="1041"/>
      <c r="D3421" s="1041"/>
      <c r="E3421" s="1041"/>
      <c r="F3421" s="1041"/>
      <c r="G3421" s="1041"/>
      <c r="H3421" s="1041"/>
      <c r="I3421" s="1041"/>
      <c r="J3421" s="1041"/>
      <c r="K3421" s="1041"/>
      <c r="L3421" s="1041"/>
      <c r="M3421" s="1041"/>
      <c r="N3421" s="1042"/>
      <c r="V3421" s="189"/>
      <c r="W3421" s="195" t="s">
        <v>3980</v>
      </c>
      <c r="X3421" s="195"/>
      <c r="AC3421" s="195"/>
      <c r="AF3421" s="207"/>
    </row>
    <row r="3422" spans="1:32" s="160" customFormat="1" ht="45" x14ac:dyDescent="0.2">
      <c r="A3422" s="190" t="s">
        <v>3981</v>
      </c>
      <c r="B3422" s="191" t="s">
        <v>3239</v>
      </c>
      <c r="C3422" s="1039" t="s">
        <v>3240</v>
      </c>
      <c r="D3422" s="1039"/>
      <c r="E3422" s="1039"/>
      <c r="F3422" s="192" t="s">
        <v>532</v>
      </c>
      <c r="G3422" s="192"/>
      <c r="H3422" s="192"/>
      <c r="I3422" s="192" t="s">
        <v>3458</v>
      </c>
      <c r="J3422" s="193"/>
      <c r="K3422" s="192"/>
      <c r="L3422" s="193"/>
      <c r="M3422" s="192"/>
      <c r="N3422" s="194"/>
      <c r="V3422" s="189"/>
      <c r="W3422" s="195"/>
      <c r="X3422" s="195" t="s">
        <v>3240</v>
      </c>
      <c r="AC3422" s="195"/>
      <c r="AF3422" s="207"/>
    </row>
    <row r="3423" spans="1:32" s="160" customFormat="1" ht="12" x14ac:dyDescent="0.2">
      <c r="A3423" s="196"/>
      <c r="B3423" s="197"/>
      <c r="C3423" s="1037" t="s">
        <v>3459</v>
      </c>
      <c r="D3423" s="1037"/>
      <c r="E3423" s="1037"/>
      <c r="F3423" s="1037"/>
      <c r="G3423" s="1037"/>
      <c r="H3423" s="1037"/>
      <c r="I3423" s="1037"/>
      <c r="J3423" s="1037"/>
      <c r="K3423" s="1037"/>
      <c r="L3423" s="1037"/>
      <c r="M3423" s="1037"/>
      <c r="N3423" s="1046"/>
      <c r="V3423" s="189"/>
      <c r="W3423" s="195"/>
      <c r="X3423" s="195"/>
      <c r="AC3423" s="195"/>
      <c r="AE3423" s="163" t="s">
        <v>3459</v>
      </c>
      <c r="AF3423" s="207"/>
    </row>
    <row r="3424" spans="1:32" s="160" customFormat="1" ht="33.75" x14ac:dyDescent="0.2">
      <c r="A3424" s="198"/>
      <c r="B3424" s="199" t="s">
        <v>430</v>
      </c>
      <c r="C3424" s="1037" t="s">
        <v>431</v>
      </c>
      <c r="D3424" s="1037"/>
      <c r="E3424" s="1037"/>
      <c r="F3424" s="1037"/>
      <c r="G3424" s="1037"/>
      <c r="H3424" s="1037"/>
      <c r="I3424" s="1037"/>
      <c r="J3424" s="1037"/>
      <c r="K3424" s="1037"/>
      <c r="L3424" s="1037"/>
      <c r="M3424" s="1037"/>
      <c r="N3424" s="1046"/>
      <c r="V3424" s="189"/>
      <c r="W3424" s="195"/>
      <c r="X3424" s="195"/>
      <c r="Y3424" s="163" t="s">
        <v>431</v>
      </c>
      <c r="AC3424" s="195"/>
      <c r="AF3424" s="207"/>
    </row>
    <row r="3425" spans="1:32" s="160" customFormat="1" ht="12" x14ac:dyDescent="0.2">
      <c r="A3425" s="198"/>
      <c r="B3425" s="199" t="s">
        <v>3134</v>
      </c>
      <c r="C3425" s="1037" t="s">
        <v>3135</v>
      </c>
      <c r="D3425" s="1037"/>
      <c r="E3425" s="1037"/>
      <c r="F3425" s="1037"/>
      <c r="G3425" s="1037"/>
      <c r="H3425" s="1037"/>
      <c r="I3425" s="1037"/>
      <c r="J3425" s="1037"/>
      <c r="K3425" s="1037"/>
      <c r="L3425" s="1037"/>
      <c r="M3425" s="1037"/>
      <c r="N3425" s="1046"/>
      <c r="V3425" s="189"/>
      <c r="W3425" s="195"/>
      <c r="X3425" s="195"/>
      <c r="Y3425" s="163" t="s">
        <v>3135</v>
      </c>
      <c r="AC3425" s="195"/>
      <c r="AF3425" s="207"/>
    </row>
    <row r="3426" spans="1:32" s="160" customFormat="1" ht="12" x14ac:dyDescent="0.2">
      <c r="A3426" s="200"/>
      <c r="B3426" s="199" t="s">
        <v>423</v>
      </c>
      <c r="C3426" s="1037" t="s">
        <v>432</v>
      </c>
      <c r="D3426" s="1037"/>
      <c r="E3426" s="1037"/>
      <c r="F3426" s="201"/>
      <c r="G3426" s="201"/>
      <c r="H3426" s="201"/>
      <c r="I3426" s="201"/>
      <c r="J3426" s="202">
        <v>1345.96</v>
      </c>
      <c r="K3426" s="201" t="s">
        <v>3136</v>
      </c>
      <c r="L3426" s="202">
        <v>79.5</v>
      </c>
      <c r="M3426" s="201"/>
      <c r="N3426" s="203"/>
      <c r="V3426" s="189"/>
      <c r="W3426" s="195"/>
      <c r="X3426" s="195"/>
      <c r="Z3426" s="163" t="s">
        <v>432</v>
      </c>
      <c r="AC3426" s="195"/>
      <c r="AF3426" s="207"/>
    </row>
    <row r="3427" spans="1:32" s="160" customFormat="1" ht="12" x14ac:dyDescent="0.2">
      <c r="A3427" s="200"/>
      <c r="B3427" s="199" t="s">
        <v>434</v>
      </c>
      <c r="C3427" s="1037" t="s">
        <v>435</v>
      </c>
      <c r="D3427" s="1037"/>
      <c r="E3427" s="1037"/>
      <c r="F3427" s="201"/>
      <c r="G3427" s="201"/>
      <c r="H3427" s="201"/>
      <c r="I3427" s="201"/>
      <c r="J3427" s="202">
        <v>117.43</v>
      </c>
      <c r="K3427" s="201" t="s">
        <v>3136</v>
      </c>
      <c r="L3427" s="202">
        <v>6.94</v>
      </c>
      <c r="M3427" s="201"/>
      <c r="N3427" s="203"/>
      <c r="V3427" s="189"/>
      <c r="W3427" s="195"/>
      <c r="X3427" s="195"/>
      <c r="Z3427" s="163" t="s">
        <v>435</v>
      </c>
      <c r="AC3427" s="195"/>
      <c r="AF3427" s="207"/>
    </row>
    <row r="3428" spans="1:32" s="160" customFormat="1" ht="12" x14ac:dyDescent="0.2">
      <c r="A3428" s="200"/>
      <c r="B3428" s="199" t="s">
        <v>437</v>
      </c>
      <c r="C3428" s="1037" t="s">
        <v>438</v>
      </c>
      <c r="D3428" s="1037"/>
      <c r="E3428" s="1037"/>
      <c r="F3428" s="201"/>
      <c r="G3428" s="201"/>
      <c r="H3428" s="201"/>
      <c r="I3428" s="201"/>
      <c r="J3428" s="202">
        <v>14.83</v>
      </c>
      <c r="K3428" s="201" t="s">
        <v>3136</v>
      </c>
      <c r="L3428" s="202">
        <v>0.88</v>
      </c>
      <c r="M3428" s="201"/>
      <c r="N3428" s="203"/>
      <c r="V3428" s="189"/>
      <c r="W3428" s="195"/>
      <c r="X3428" s="195"/>
      <c r="Z3428" s="163" t="s">
        <v>438</v>
      </c>
      <c r="AC3428" s="195"/>
      <c r="AF3428" s="207"/>
    </row>
    <row r="3429" spans="1:32" s="160" customFormat="1" ht="12" x14ac:dyDescent="0.2">
      <c r="A3429" s="200"/>
      <c r="B3429" s="199" t="s">
        <v>439</v>
      </c>
      <c r="C3429" s="1037" t="s">
        <v>440</v>
      </c>
      <c r="D3429" s="1037"/>
      <c r="E3429" s="1037"/>
      <c r="F3429" s="201"/>
      <c r="G3429" s="201"/>
      <c r="H3429" s="201"/>
      <c r="I3429" s="201"/>
      <c r="J3429" s="202">
        <v>434.65</v>
      </c>
      <c r="K3429" s="201"/>
      <c r="L3429" s="202">
        <v>19.559999999999999</v>
      </c>
      <c r="M3429" s="201"/>
      <c r="N3429" s="203"/>
      <c r="V3429" s="189"/>
      <c r="W3429" s="195"/>
      <c r="X3429" s="195"/>
      <c r="Z3429" s="163" t="s">
        <v>440</v>
      </c>
      <c r="AC3429" s="195"/>
      <c r="AF3429" s="207"/>
    </row>
    <row r="3430" spans="1:32" s="160" customFormat="1" ht="12" x14ac:dyDescent="0.2">
      <c r="A3430" s="196"/>
      <c r="B3430" s="204" t="s">
        <v>1973</v>
      </c>
      <c r="C3430" s="1048" t="s">
        <v>3157</v>
      </c>
      <c r="D3430" s="1048"/>
      <c r="E3430" s="1048"/>
      <c r="F3430" s="205" t="s">
        <v>347</v>
      </c>
      <c r="G3430" s="205" t="s">
        <v>489</v>
      </c>
      <c r="H3430" s="205"/>
      <c r="I3430" s="205" t="s">
        <v>489</v>
      </c>
      <c r="J3430" s="199"/>
      <c r="K3430" s="201"/>
      <c r="L3430" s="202"/>
      <c r="M3430" s="201"/>
      <c r="N3430" s="206"/>
      <c r="V3430" s="189"/>
      <c r="W3430" s="195"/>
      <c r="X3430" s="195"/>
      <c r="AC3430" s="195"/>
      <c r="AF3430" s="207" t="s">
        <v>3157</v>
      </c>
    </row>
    <row r="3431" spans="1:32" s="160" customFormat="1" ht="12" x14ac:dyDescent="0.2">
      <c r="A3431" s="196"/>
      <c r="B3431" s="204" t="s">
        <v>3158</v>
      </c>
      <c r="C3431" s="1048" t="s">
        <v>3159</v>
      </c>
      <c r="D3431" s="1048"/>
      <c r="E3431" s="1048"/>
      <c r="F3431" s="205" t="s">
        <v>347</v>
      </c>
      <c r="G3431" s="205" t="s">
        <v>1004</v>
      </c>
      <c r="H3431" s="205"/>
      <c r="I3431" s="205" t="s">
        <v>1856</v>
      </c>
      <c r="J3431" s="199"/>
      <c r="K3431" s="201"/>
      <c r="L3431" s="202"/>
      <c r="M3431" s="201"/>
      <c r="N3431" s="206"/>
      <c r="V3431" s="189"/>
      <c r="W3431" s="195"/>
      <c r="X3431" s="195"/>
      <c r="AC3431" s="195"/>
      <c r="AF3431" s="207" t="s">
        <v>3159</v>
      </c>
    </row>
    <row r="3432" spans="1:32" s="160" customFormat="1" ht="12" x14ac:dyDescent="0.2">
      <c r="A3432" s="196"/>
      <c r="B3432" s="204" t="s">
        <v>3161</v>
      </c>
      <c r="C3432" s="1048" t="s">
        <v>3162</v>
      </c>
      <c r="D3432" s="1048"/>
      <c r="E3432" s="1048"/>
      <c r="F3432" s="205" t="s">
        <v>1017</v>
      </c>
      <c r="G3432" s="205" t="s">
        <v>489</v>
      </c>
      <c r="H3432" s="205"/>
      <c r="I3432" s="205" t="s">
        <v>489</v>
      </c>
      <c r="J3432" s="199"/>
      <c r="K3432" s="201"/>
      <c r="L3432" s="202"/>
      <c r="M3432" s="201"/>
      <c r="N3432" s="206"/>
      <c r="V3432" s="189"/>
      <c r="W3432" s="195"/>
      <c r="X3432" s="195"/>
      <c r="AC3432" s="195"/>
      <c r="AF3432" s="207" t="s">
        <v>3162</v>
      </c>
    </row>
    <row r="3433" spans="1:32" s="160" customFormat="1" ht="12" x14ac:dyDescent="0.2">
      <c r="A3433" s="196"/>
      <c r="B3433" s="204" t="s">
        <v>3161</v>
      </c>
      <c r="C3433" s="1048" t="s">
        <v>2532</v>
      </c>
      <c r="D3433" s="1048"/>
      <c r="E3433" s="1048"/>
      <c r="F3433" s="205" t="s">
        <v>488</v>
      </c>
      <c r="G3433" s="205" t="s">
        <v>489</v>
      </c>
      <c r="H3433" s="205"/>
      <c r="I3433" s="205" t="s">
        <v>489</v>
      </c>
      <c r="J3433" s="199"/>
      <c r="K3433" s="201"/>
      <c r="L3433" s="202"/>
      <c r="M3433" s="201"/>
      <c r="N3433" s="206"/>
      <c r="V3433" s="189"/>
      <c r="W3433" s="195"/>
      <c r="X3433" s="195"/>
      <c r="AC3433" s="195"/>
      <c r="AF3433" s="207" t="s">
        <v>2532</v>
      </c>
    </row>
    <row r="3434" spans="1:32" s="160" customFormat="1" ht="12" x14ac:dyDescent="0.2">
      <c r="A3434" s="196"/>
      <c r="B3434" s="204" t="s">
        <v>3163</v>
      </c>
      <c r="C3434" s="1048" t="s">
        <v>3164</v>
      </c>
      <c r="D3434" s="1048"/>
      <c r="E3434" s="1048"/>
      <c r="F3434" s="205" t="s">
        <v>1017</v>
      </c>
      <c r="G3434" s="205" t="s">
        <v>489</v>
      </c>
      <c r="H3434" s="205"/>
      <c r="I3434" s="205" t="s">
        <v>489</v>
      </c>
      <c r="J3434" s="199"/>
      <c r="K3434" s="201"/>
      <c r="L3434" s="202"/>
      <c r="M3434" s="201"/>
      <c r="N3434" s="206"/>
      <c r="V3434" s="189"/>
      <c r="W3434" s="195"/>
      <c r="X3434" s="195"/>
      <c r="AC3434" s="195"/>
      <c r="AF3434" s="207" t="s">
        <v>3164</v>
      </c>
    </row>
    <row r="3435" spans="1:32" s="160" customFormat="1" ht="12" x14ac:dyDescent="0.2">
      <c r="A3435" s="196"/>
      <c r="B3435" s="204" t="s">
        <v>3165</v>
      </c>
      <c r="C3435" s="1048" t="s">
        <v>3166</v>
      </c>
      <c r="D3435" s="1048"/>
      <c r="E3435" s="1048"/>
      <c r="F3435" s="205" t="s">
        <v>1017</v>
      </c>
      <c r="G3435" s="205" t="s">
        <v>489</v>
      </c>
      <c r="H3435" s="205"/>
      <c r="I3435" s="205" t="s">
        <v>489</v>
      </c>
      <c r="J3435" s="199"/>
      <c r="K3435" s="201"/>
      <c r="L3435" s="202"/>
      <c r="M3435" s="201"/>
      <c r="N3435" s="206"/>
      <c r="V3435" s="189"/>
      <c r="W3435" s="195"/>
      <c r="X3435" s="195"/>
      <c r="AC3435" s="195"/>
      <c r="AF3435" s="207" t="s">
        <v>3166</v>
      </c>
    </row>
    <row r="3436" spans="1:32" s="160" customFormat="1" ht="12" x14ac:dyDescent="0.2">
      <c r="A3436" s="200"/>
      <c r="B3436" s="199"/>
      <c r="C3436" s="1037" t="s">
        <v>443</v>
      </c>
      <c r="D3436" s="1037"/>
      <c r="E3436" s="1037"/>
      <c r="F3436" s="201" t="s">
        <v>444</v>
      </c>
      <c r="G3436" s="201" t="s">
        <v>1890</v>
      </c>
      <c r="H3436" s="201" t="s">
        <v>3136</v>
      </c>
      <c r="I3436" s="201" t="s">
        <v>3460</v>
      </c>
      <c r="J3436" s="202"/>
      <c r="K3436" s="201"/>
      <c r="L3436" s="202"/>
      <c r="M3436" s="201"/>
      <c r="N3436" s="203"/>
      <c r="V3436" s="189"/>
      <c r="W3436" s="195"/>
      <c r="X3436" s="195"/>
      <c r="AA3436" s="163" t="s">
        <v>443</v>
      </c>
      <c r="AC3436" s="195"/>
      <c r="AF3436" s="207"/>
    </row>
    <row r="3437" spans="1:32" s="160" customFormat="1" ht="12" x14ac:dyDescent="0.2">
      <c r="A3437" s="200"/>
      <c r="B3437" s="199"/>
      <c r="C3437" s="1037" t="s">
        <v>447</v>
      </c>
      <c r="D3437" s="1037"/>
      <c r="E3437" s="1037"/>
      <c r="F3437" s="201" t="s">
        <v>444</v>
      </c>
      <c r="G3437" s="201" t="s">
        <v>1160</v>
      </c>
      <c r="H3437" s="201" t="s">
        <v>3136</v>
      </c>
      <c r="I3437" s="201" t="s">
        <v>3461</v>
      </c>
      <c r="J3437" s="202"/>
      <c r="K3437" s="201"/>
      <c r="L3437" s="202"/>
      <c r="M3437" s="201"/>
      <c r="N3437" s="203"/>
      <c r="V3437" s="189"/>
      <c r="W3437" s="195"/>
      <c r="X3437" s="195"/>
      <c r="AA3437" s="163" t="s">
        <v>447</v>
      </c>
      <c r="AC3437" s="195"/>
      <c r="AF3437" s="207"/>
    </row>
    <row r="3438" spans="1:32" s="160" customFormat="1" ht="12" x14ac:dyDescent="0.2">
      <c r="A3438" s="200"/>
      <c r="B3438" s="199"/>
      <c r="C3438" s="1047" t="s">
        <v>450</v>
      </c>
      <c r="D3438" s="1047"/>
      <c r="E3438" s="1047"/>
      <c r="F3438" s="208"/>
      <c r="G3438" s="208"/>
      <c r="H3438" s="208"/>
      <c r="I3438" s="208"/>
      <c r="J3438" s="209">
        <v>1898.04</v>
      </c>
      <c r="K3438" s="208"/>
      <c r="L3438" s="209">
        <v>106</v>
      </c>
      <c r="M3438" s="208"/>
      <c r="N3438" s="210"/>
      <c r="V3438" s="189"/>
      <c r="W3438" s="195"/>
      <c r="X3438" s="195"/>
      <c r="AB3438" s="163" t="s">
        <v>450</v>
      </c>
      <c r="AC3438" s="195"/>
      <c r="AF3438" s="207"/>
    </row>
    <row r="3439" spans="1:32" s="160" customFormat="1" ht="12" x14ac:dyDescent="0.2">
      <c r="A3439" s="200"/>
      <c r="B3439" s="199"/>
      <c r="C3439" s="1037" t="s">
        <v>451</v>
      </c>
      <c r="D3439" s="1037"/>
      <c r="E3439" s="1037"/>
      <c r="F3439" s="201"/>
      <c r="G3439" s="201"/>
      <c r="H3439" s="201"/>
      <c r="I3439" s="201"/>
      <c r="J3439" s="202"/>
      <c r="K3439" s="201"/>
      <c r="L3439" s="202">
        <v>80.38</v>
      </c>
      <c r="M3439" s="201"/>
      <c r="N3439" s="203"/>
      <c r="V3439" s="189"/>
      <c r="W3439" s="195"/>
      <c r="X3439" s="195"/>
      <c r="AA3439" s="163" t="s">
        <v>451</v>
      </c>
      <c r="AC3439" s="195"/>
      <c r="AF3439" s="207"/>
    </row>
    <row r="3440" spans="1:32" s="160" customFormat="1" ht="45" x14ac:dyDescent="0.2">
      <c r="A3440" s="200"/>
      <c r="B3440" s="199" t="s">
        <v>2540</v>
      </c>
      <c r="C3440" s="1037" t="s">
        <v>2541</v>
      </c>
      <c r="D3440" s="1037"/>
      <c r="E3440" s="1037"/>
      <c r="F3440" s="201" t="s">
        <v>454</v>
      </c>
      <c r="G3440" s="201" t="s">
        <v>1241</v>
      </c>
      <c r="H3440" s="201"/>
      <c r="I3440" s="201" t="s">
        <v>1241</v>
      </c>
      <c r="J3440" s="202"/>
      <c r="K3440" s="201"/>
      <c r="L3440" s="202">
        <v>97.26</v>
      </c>
      <c r="M3440" s="201"/>
      <c r="N3440" s="203"/>
      <c r="V3440" s="189"/>
      <c r="W3440" s="195"/>
      <c r="X3440" s="195"/>
      <c r="AA3440" s="163" t="s">
        <v>2541</v>
      </c>
      <c r="AC3440" s="195"/>
      <c r="AF3440" s="207"/>
    </row>
    <row r="3441" spans="1:32" s="160" customFormat="1" ht="45" x14ac:dyDescent="0.2">
      <c r="A3441" s="200"/>
      <c r="B3441" s="199" t="s">
        <v>2542</v>
      </c>
      <c r="C3441" s="1037" t="s">
        <v>2543</v>
      </c>
      <c r="D3441" s="1037"/>
      <c r="E3441" s="1037"/>
      <c r="F3441" s="201" t="s">
        <v>454</v>
      </c>
      <c r="G3441" s="201" t="s">
        <v>974</v>
      </c>
      <c r="H3441" s="201"/>
      <c r="I3441" s="201" t="s">
        <v>974</v>
      </c>
      <c r="J3441" s="202"/>
      <c r="K3441" s="201"/>
      <c r="L3441" s="202">
        <v>57.87</v>
      </c>
      <c r="M3441" s="201"/>
      <c r="N3441" s="203"/>
      <c r="V3441" s="189"/>
      <c r="W3441" s="195"/>
      <c r="X3441" s="195"/>
      <c r="AA3441" s="163" t="s">
        <v>2543</v>
      </c>
      <c r="AC3441" s="195"/>
      <c r="AF3441" s="207"/>
    </row>
    <row r="3442" spans="1:32" s="160" customFormat="1" ht="12" x14ac:dyDescent="0.2">
      <c r="A3442" s="211"/>
      <c r="B3442" s="212"/>
      <c r="C3442" s="1039" t="s">
        <v>459</v>
      </c>
      <c r="D3442" s="1039"/>
      <c r="E3442" s="1039"/>
      <c r="F3442" s="192"/>
      <c r="G3442" s="192"/>
      <c r="H3442" s="192"/>
      <c r="I3442" s="192"/>
      <c r="J3442" s="193"/>
      <c r="K3442" s="192"/>
      <c r="L3442" s="193">
        <v>261.13</v>
      </c>
      <c r="M3442" s="208"/>
      <c r="N3442" s="194"/>
      <c r="V3442" s="189"/>
      <c r="W3442" s="195"/>
      <c r="X3442" s="195"/>
      <c r="AC3442" s="195" t="s">
        <v>459</v>
      </c>
      <c r="AF3442" s="207"/>
    </row>
    <row r="3443" spans="1:32" s="160" customFormat="1" ht="33.75" x14ac:dyDescent="0.2">
      <c r="A3443" s="190" t="s">
        <v>3982</v>
      </c>
      <c r="B3443" s="191" t="s">
        <v>3246</v>
      </c>
      <c r="C3443" s="1039" t="s">
        <v>3974</v>
      </c>
      <c r="D3443" s="1039"/>
      <c r="E3443" s="1039"/>
      <c r="F3443" s="192" t="s">
        <v>347</v>
      </c>
      <c r="G3443" s="192"/>
      <c r="H3443" s="192"/>
      <c r="I3443" s="192" t="s">
        <v>1856</v>
      </c>
      <c r="J3443" s="193">
        <v>96.29</v>
      </c>
      <c r="K3443" s="192"/>
      <c r="L3443" s="193">
        <v>433.31</v>
      </c>
      <c r="M3443" s="192"/>
      <c r="N3443" s="194"/>
      <c r="V3443" s="189"/>
      <c r="W3443" s="195"/>
      <c r="X3443" s="195" t="s">
        <v>3974</v>
      </c>
      <c r="AC3443" s="195"/>
      <c r="AF3443" s="207"/>
    </row>
    <row r="3444" spans="1:32" s="160" customFormat="1" ht="12" x14ac:dyDescent="0.2">
      <c r="A3444" s="211"/>
      <c r="B3444" s="212"/>
      <c r="C3444" s="168" t="s">
        <v>462</v>
      </c>
      <c r="D3444" s="213"/>
      <c r="E3444" s="213"/>
      <c r="F3444" s="214"/>
      <c r="G3444" s="214"/>
      <c r="H3444" s="214"/>
      <c r="I3444" s="214"/>
      <c r="J3444" s="215"/>
      <c r="K3444" s="214"/>
      <c r="L3444" s="215"/>
      <c r="M3444" s="216"/>
      <c r="N3444" s="217"/>
      <c r="V3444" s="189"/>
      <c r="W3444" s="195"/>
      <c r="X3444" s="195"/>
      <c r="AC3444" s="195"/>
      <c r="AF3444" s="207"/>
    </row>
    <row r="3445" spans="1:32" s="160" customFormat="1" ht="22.5" x14ac:dyDescent="0.2">
      <c r="A3445" s="190" t="s">
        <v>3983</v>
      </c>
      <c r="B3445" s="191" t="s">
        <v>3976</v>
      </c>
      <c r="C3445" s="1039" t="s">
        <v>3984</v>
      </c>
      <c r="D3445" s="1039"/>
      <c r="E3445" s="1039"/>
      <c r="F3445" s="192" t="s">
        <v>347</v>
      </c>
      <c r="G3445" s="192"/>
      <c r="H3445" s="192"/>
      <c r="I3445" s="192" t="s">
        <v>537</v>
      </c>
      <c r="J3445" s="193">
        <v>75</v>
      </c>
      <c r="K3445" s="192"/>
      <c r="L3445" s="193">
        <v>1.5</v>
      </c>
      <c r="M3445" s="192"/>
      <c r="N3445" s="194"/>
      <c r="V3445" s="189"/>
      <c r="W3445" s="195"/>
      <c r="X3445" s="195" t="s">
        <v>3984</v>
      </c>
      <c r="AC3445" s="195"/>
      <c r="AF3445" s="207"/>
    </row>
    <row r="3446" spans="1:32" s="160" customFormat="1" ht="12" x14ac:dyDescent="0.2">
      <c r="A3446" s="211"/>
      <c r="B3446" s="212"/>
      <c r="C3446" s="168" t="s">
        <v>462</v>
      </c>
      <c r="D3446" s="213"/>
      <c r="E3446" s="213"/>
      <c r="F3446" s="214"/>
      <c r="G3446" s="214"/>
      <c r="H3446" s="214"/>
      <c r="I3446" s="214"/>
      <c r="J3446" s="215"/>
      <c r="K3446" s="214"/>
      <c r="L3446" s="215"/>
      <c r="M3446" s="216"/>
      <c r="N3446" s="217"/>
      <c r="V3446" s="189"/>
      <c r="W3446" s="195"/>
      <c r="X3446" s="195"/>
      <c r="AC3446" s="195"/>
      <c r="AF3446" s="207"/>
    </row>
    <row r="3447" spans="1:32" s="160" customFormat="1" ht="12" x14ac:dyDescent="0.2">
      <c r="A3447" s="196"/>
      <c r="B3447" s="197"/>
      <c r="C3447" s="1037" t="s">
        <v>3985</v>
      </c>
      <c r="D3447" s="1037"/>
      <c r="E3447" s="1037"/>
      <c r="F3447" s="1037"/>
      <c r="G3447" s="1037"/>
      <c r="H3447" s="1037"/>
      <c r="I3447" s="1037"/>
      <c r="J3447" s="1037"/>
      <c r="K3447" s="1037"/>
      <c r="L3447" s="1037"/>
      <c r="M3447" s="1037"/>
      <c r="N3447" s="1046"/>
      <c r="V3447" s="189"/>
      <c r="W3447" s="195"/>
      <c r="X3447" s="195"/>
      <c r="AC3447" s="195"/>
      <c r="AE3447" s="163" t="s">
        <v>3985</v>
      </c>
      <c r="AF3447" s="207"/>
    </row>
    <row r="3448" spans="1:32" s="160" customFormat="1" ht="33.75" x14ac:dyDescent="0.2">
      <c r="A3448" s="190" t="s">
        <v>3986</v>
      </c>
      <c r="B3448" s="191" t="s">
        <v>3430</v>
      </c>
      <c r="C3448" s="1039" t="s">
        <v>3431</v>
      </c>
      <c r="D3448" s="1039"/>
      <c r="E3448" s="1039"/>
      <c r="F3448" s="192" t="s">
        <v>1017</v>
      </c>
      <c r="G3448" s="192"/>
      <c r="H3448" s="192"/>
      <c r="I3448" s="192" t="s">
        <v>423</v>
      </c>
      <c r="J3448" s="193"/>
      <c r="K3448" s="192"/>
      <c r="L3448" s="193"/>
      <c r="M3448" s="192"/>
      <c r="N3448" s="194"/>
      <c r="V3448" s="189"/>
      <c r="W3448" s="195"/>
      <c r="X3448" s="195" t="s">
        <v>3431</v>
      </c>
      <c r="AC3448" s="195"/>
      <c r="AF3448" s="207"/>
    </row>
    <row r="3449" spans="1:32" s="160" customFormat="1" ht="33.75" x14ac:dyDescent="0.2">
      <c r="A3449" s="198"/>
      <c r="B3449" s="199" t="s">
        <v>430</v>
      </c>
      <c r="C3449" s="1037" t="s">
        <v>431</v>
      </c>
      <c r="D3449" s="1037"/>
      <c r="E3449" s="1037"/>
      <c r="F3449" s="1037"/>
      <c r="G3449" s="1037"/>
      <c r="H3449" s="1037"/>
      <c r="I3449" s="1037"/>
      <c r="J3449" s="1037"/>
      <c r="K3449" s="1037"/>
      <c r="L3449" s="1037"/>
      <c r="M3449" s="1037"/>
      <c r="N3449" s="1046"/>
      <c r="V3449" s="189"/>
      <c r="W3449" s="195"/>
      <c r="X3449" s="195"/>
      <c r="Y3449" s="163" t="s">
        <v>431</v>
      </c>
      <c r="AC3449" s="195"/>
      <c r="AF3449" s="207"/>
    </row>
    <row r="3450" spans="1:32" s="160" customFormat="1" ht="12" x14ac:dyDescent="0.2">
      <c r="A3450" s="198"/>
      <c r="B3450" s="199" t="s">
        <v>3134</v>
      </c>
      <c r="C3450" s="1037" t="s">
        <v>3135</v>
      </c>
      <c r="D3450" s="1037"/>
      <c r="E3450" s="1037"/>
      <c r="F3450" s="1037"/>
      <c r="G3450" s="1037"/>
      <c r="H3450" s="1037"/>
      <c r="I3450" s="1037"/>
      <c r="J3450" s="1037"/>
      <c r="K3450" s="1037"/>
      <c r="L3450" s="1037"/>
      <c r="M3450" s="1037"/>
      <c r="N3450" s="1046"/>
      <c r="V3450" s="189"/>
      <c r="W3450" s="195"/>
      <c r="X3450" s="195"/>
      <c r="Y3450" s="163" t="s">
        <v>3135</v>
      </c>
      <c r="AC3450" s="195"/>
      <c r="AF3450" s="207"/>
    </row>
    <row r="3451" spans="1:32" s="160" customFormat="1" ht="12" x14ac:dyDescent="0.2">
      <c r="A3451" s="200"/>
      <c r="B3451" s="199" t="s">
        <v>423</v>
      </c>
      <c r="C3451" s="1037" t="s">
        <v>432</v>
      </c>
      <c r="D3451" s="1037"/>
      <c r="E3451" s="1037"/>
      <c r="F3451" s="201"/>
      <c r="G3451" s="201"/>
      <c r="H3451" s="201"/>
      <c r="I3451" s="201"/>
      <c r="J3451" s="202">
        <v>3.3</v>
      </c>
      <c r="K3451" s="201" t="s">
        <v>3136</v>
      </c>
      <c r="L3451" s="202">
        <v>4.33</v>
      </c>
      <c r="M3451" s="201"/>
      <c r="N3451" s="203"/>
      <c r="V3451" s="189"/>
      <c r="W3451" s="195"/>
      <c r="X3451" s="195"/>
      <c r="Z3451" s="163" t="s">
        <v>432</v>
      </c>
      <c r="AC3451" s="195"/>
      <c r="AF3451" s="207"/>
    </row>
    <row r="3452" spans="1:32" s="160" customFormat="1" ht="12" x14ac:dyDescent="0.2">
      <c r="A3452" s="200"/>
      <c r="B3452" s="199" t="s">
        <v>434</v>
      </c>
      <c r="C3452" s="1037" t="s">
        <v>435</v>
      </c>
      <c r="D3452" s="1037"/>
      <c r="E3452" s="1037"/>
      <c r="F3452" s="201"/>
      <c r="G3452" s="201"/>
      <c r="H3452" s="201"/>
      <c r="I3452" s="201"/>
      <c r="J3452" s="202">
        <v>1.35</v>
      </c>
      <c r="K3452" s="201" t="s">
        <v>3136</v>
      </c>
      <c r="L3452" s="202">
        <v>1.77</v>
      </c>
      <c r="M3452" s="201"/>
      <c r="N3452" s="203"/>
      <c r="V3452" s="189"/>
      <c r="W3452" s="195"/>
      <c r="X3452" s="195"/>
      <c r="Z3452" s="163" t="s">
        <v>435</v>
      </c>
      <c r="AC3452" s="195"/>
      <c r="AF3452" s="207"/>
    </row>
    <row r="3453" spans="1:32" s="160" customFormat="1" ht="12" x14ac:dyDescent="0.2">
      <c r="A3453" s="200"/>
      <c r="B3453" s="199" t="s">
        <v>437</v>
      </c>
      <c r="C3453" s="1037" t="s">
        <v>438</v>
      </c>
      <c r="D3453" s="1037"/>
      <c r="E3453" s="1037"/>
      <c r="F3453" s="201"/>
      <c r="G3453" s="201"/>
      <c r="H3453" s="201"/>
      <c r="I3453" s="201"/>
      <c r="J3453" s="202">
        <v>0.12</v>
      </c>
      <c r="K3453" s="201" t="s">
        <v>3136</v>
      </c>
      <c r="L3453" s="202">
        <v>0.16</v>
      </c>
      <c r="M3453" s="201"/>
      <c r="N3453" s="203"/>
      <c r="V3453" s="189"/>
      <c r="W3453" s="195"/>
      <c r="X3453" s="195"/>
      <c r="Z3453" s="163" t="s">
        <v>438</v>
      </c>
      <c r="AC3453" s="195"/>
      <c r="AF3453" s="207"/>
    </row>
    <row r="3454" spans="1:32" s="160" customFormat="1" ht="12" x14ac:dyDescent="0.2">
      <c r="A3454" s="200"/>
      <c r="B3454" s="199" t="s">
        <v>439</v>
      </c>
      <c r="C3454" s="1037" t="s">
        <v>440</v>
      </c>
      <c r="D3454" s="1037"/>
      <c r="E3454" s="1037"/>
      <c r="F3454" s="201"/>
      <c r="G3454" s="201"/>
      <c r="H3454" s="201"/>
      <c r="I3454" s="201"/>
      <c r="J3454" s="202">
        <v>2.04</v>
      </c>
      <c r="K3454" s="201"/>
      <c r="L3454" s="202">
        <v>2.04</v>
      </c>
      <c r="M3454" s="201"/>
      <c r="N3454" s="203"/>
      <c r="V3454" s="189"/>
      <c r="W3454" s="195"/>
      <c r="X3454" s="195"/>
      <c r="Z3454" s="163" t="s">
        <v>440</v>
      </c>
      <c r="AC3454" s="195"/>
      <c r="AF3454" s="207"/>
    </row>
    <row r="3455" spans="1:32" s="160" customFormat="1" ht="12" x14ac:dyDescent="0.2">
      <c r="A3455" s="196"/>
      <c r="B3455" s="204" t="s">
        <v>3161</v>
      </c>
      <c r="C3455" s="1048" t="s">
        <v>2532</v>
      </c>
      <c r="D3455" s="1048"/>
      <c r="E3455" s="1048"/>
      <c r="F3455" s="205" t="s">
        <v>488</v>
      </c>
      <c r="G3455" s="205" t="s">
        <v>489</v>
      </c>
      <c r="H3455" s="205"/>
      <c r="I3455" s="205" t="s">
        <v>489</v>
      </c>
      <c r="J3455" s="199"/>
      <c r="K3455" s="201"/>
      <c r="L3455" s="202"/>
      <c r="M3455" s="201"/>
      <c r="N3455" s="206"/>
      <c r="V3455" s="189"/>
      <c r="W3455" s="195"/>
      <c r="X3455" s="195"/>
      <c r="AC3455" s="195"/>
      <c r="AF3455" s="207" t="s">
        <v>2532</v>
      </c>
    </row>
    <row r="3456" spans="1:32" s="160" customFormat="1" ht="22.5" x14ac:dyDescent="0.2">
      <c r="A3456" s="196"/>
      <c r="B3456" s="204" t="s">
        <v>3356</v>
      </c>
      <c r="C3456" s="1048" t="s">
        <v>3357</v>
      </c>
      <c r="D3456" s="1048"/>
      <c r="E3456" s="1048"/>
      <c r="F3456" s="205" t="s">
        <v>1017</v>
      </c>
      <c r="G3456" s="205" t="s">
        <v>423</v>
      </c>
      <c r="H3456" s="205"/>
      <c r="I3456" s="205" t="s">
        <v>423</v>
      </c>
      <c r="J3456" s="199"/>
      <c r="K3456" s="201"/>
      <c r="L3456" s="202"/>
      <c r="M3456" s="201"/>
      <c r="N3456" s="206"/>
      <c r="V3456" s="189"/>
      <c r="W3456" s="195"/>
      <c r="X3456" s="195"/>
      <c r="AC3456" s="195"/>
      <c r="AF3456" s="207" t="s">
        <v>3357</v>
      </c>
    </row>
    <row r="3457" spans="1:32" s="160" customFormat="1" ht="12" x14ac:dyDescent="0.2">
      <c r="A3457" s="200"/>
      <c r="B3457" s="199"/>
      <c r="C3457" s="1037" t="s">
        <v>443</v>
      </c>
      <c r="D3457" s="1037"/>
      <c r="E3457" s="1037"/>
      <c r="F3457" s="201" t="s">
        <v>444</v>
      </c>
      <c r="G3457" s="201" t="s">
        <v>850</v>
      </c>
      <c r="H3457" s="201" t="s">
        <v>3136</v>
      </c>
      <c r="I3457" s="201" t="s">
        <v>3467</v>
      </c>
      <c r="J3457" s="202"/>
      <c r="K3457" s="201"/>
      <c r="L3457" s="202"/>
      <c r="M3457" s="201"/>
      <c r="N3457" s="203"/>
      <c r="V3457" s="189"/>
      <c r="W3457" s="195"/>
      <c r="X3457" s="195"/>
      <c r="AA3457" s="163" t="s">
        <v>443</v>
      </c>
      <c r="AC3457" s="195"/>
      <c r="AF3457" s="207"/>
    </row>
    <row r="3458" spans="1:32" s="160" customFormat="1" ht="12" x14ac:dyDescent="0.2">
      <c r="A3458" s="200"/>
      <c r="B3458" s="199"/>
      <c r="C3458" s="1037" t="s">
        <v>447</v>
      </c>
      <c r="D3458" s="1037"/>
      <c r="E3458" s="1037"/>
      <c r="F3458" s="201" t="s">
        <v>444</v>
      </c>
      <c r="G3458" s="201" t="s">
        <v>2649</v>
      </c>
      <c r="H3458" s="201" t="s">
        <v>3136</v>
      </c>
      <c r="I3458" s="201" t="s">
        <v>3297</v>
      </c>
      <c r="J3458" s="202"/>
      <c r="K3458" s="201"/>
      <c r="L3458" s="202"/>
      <c r="M3458" s="201"/>
      <c r="N3458" s="203"/>
      <c r="V3458" s="189"/>
      <c r="W3458" s="195"/>
      <c r="X3458" s="195"/>
      <c r="AA3458" s="163" t="s">
        <v>447</v>
      </c>
      <c r="AC3458" s="195"/>
      <c r="AF3458" s="207"/>
    </row>
    <row r="3459" spans="1:32" s="160" customFormat="1" ht="12" x14ac:dyDescent="0.2">
      <c r="A3459" s="200"/>
      <c r="B3459" s="199"/>
      <c r="C3459" s="1047" t="s">
        <v>450</v>
      </c>
      <c r="D3459" s="1047"/>
      <c r="E3459" s="1047"/>
      <c r="F3459" s="208"/>
      <c r="G3459" s="208"/>
      <c r="H3459" s="208"/>
      <c r="I3459" s="208"/>
      <c r="J3459" s="209">
        <v>6.69</v>
      </c>
      <c r="K3459" s="208"/>
      <c r="L3459" s="209">
        <v>8.14</v>
      </c>
      <c r="M3459" s="208"/>
      <c r="N3459" s="210"/>
      <c r="V3459" s="189"/>
      <c r="W3459" s="195"/>
      <c r="X3459" s="195"/>
      <c r="AB3459" s="163" t="s">
        <v>450</v>
      </c>
      <c r="AC3459" s="195"/>
      <c r="AF3459" s="207"/>
    </row>
    <row r="3460" spans="1:32" s="160" customFormat="1" ht="12" x14ac:dyDescent="0.2">
      <c r="A3460" s="200"/>
      <c r="B3460" s="199"/>
      <c r="C3460" s="1037" t="s">
        <v>451</v>
      </c>
      <c r="D3460" s="1037"/>
      <c r="E3460" s="1037"/>
      <c r="F3460" s="201"/>
      <c r="G3460" s="201"/>
      <c r="H3460" s="201"/>
      <c r="I3460" s="201"/>
      <c r="J3460" s="202"/>
      <c r="K3460" s="201"/>
      <c r="L3460" s="202">
        <v>4.49</v>
      </c>
      <c r="M3460" s="201"/>
      <c r="N3460" s="203"/>
      <c r="V3460" s="189"/>
      <c r="W3460" s="195"/>
      <c r="X3460" s="195"/>
      <c r="AA3460" s="163" t="s">
        <v>451</v>
      </c>
      <c r="AC3460" s="195"/>
      <c r="AF3460" s="207"/>
    </row>
    <row r="3461" spans="1:32" s="160" customFormat="1" ht="45" x14ac:dyDescent="0.2">
      <c r="A3461" s="200"/>
      <c r="B3461" s="199" t="s">
        <v>2540</v>
      </c>
      <c r="C3461" s="1037" t="s">
        <v>2541</v>
      </c>
      <c r="D3461" s="1037"/>
      <c r="E3461" s="1037"/>
      <c r="F3461" s="201" t="s">
        <v>454</v>
      </c>
      <c r="G3461" s="201" t="s">
        <v>1241</v>
      </c>
      <c r="H3461" s="201"/>
      <c r="I3461" s="201" t="s">
        <v>1241</v>
      </c>
      <c r="J3461" s="202"/>
      <c r="K3461" s="201"/>
      <c r="L3461" s="202">
        <v>5.43</v>
      </c>
      <c r="M3461" s="201"/>
      <c r="N3461" s="203"/>
      <c r="V3461" s="189"/>
      <c r="W3461" s="195"/>
      <c r="X3461" s="195"/>
      <c r="AA3461" s="163" t="s">
        <v>2541</v>
      </c>
      <c r="AC3461" s="195"/>
      <c r="AF3461" s="207"/>
    </row>
    <row r="3462" spans="1:32" s="160" customFormat="1" ht="45" x14ac:dyDescent="0.2">
      <c r="A3462" s="200"/>
      <c r="B3462" s="199" t="s">
        <v>2542</v>
      </c>
      <c r="C3462" s="1037" t="s">
        <v>2543</v>
      </c>
      <c r="D3462" s="1037"/>
      <c r="E3462" s="1037"/>
      <c r="F3462" s="201" t="s">
        <v>454</v>
      </c>
      <c r="G3462" s="201" t="s">
        <v>974</v>
      </c>
      <c r="H3462" s="201"/>
      <c r="I3462" s="201" t="s">
        <v>974</v>
      </c>
      <c r="J3462" s="202"/>
      <c r="K3462" s="201"/>
      <c r="L3462" s="202">
        <v>3.23</v>
      </c>
      <c r="M3462" s="201"/>
      <c r="N3462" s="203"/>
      <c r="V3462" s="189"/>
      <c r="W3462" s="195"/>
      <c r="X3462" s="195"/>
      <c r="AA3462" s="163" t="s">
        <v>2543</v>
      </c>
      <c r="AC3462" s="195"/>
      <c r="AF3462" s="207"/>
    </row>
    <row r="3463" spans="1:32" s="160" customFormat="1" ht="12" x14ac:dyDescent="0.2">
      <c r="A3463" s="211"/>
      <c r="B3463" s="212"/>
      <c r="C3463" s="1039" t="s">
        <v>459</v>
      </c>
      <c r="D3463" s="1039"/>
      <c r="E3463" s="1039"/>
      <c r="F3463" s="192"/>
      <c r="G3463" s="192"/>
      <c r="H3463" s="192"/>
      <c r="I3463" s="192"/>
      <c r="J3463" s="193"/>
      <c r="K3463" s="192"/>
      <c r="L3463" s="193">
        <v>16.8</v>
      </c>
      <c r="M3463" s="208"/>
      <c r="N3463" s="194"/>
      <c r="V3463" s="189"/>
      <c r="W3463" s="195"/>
      <c r="X3463" s="195"/>
      <c r="AC3463" s="195" t="s">
        <v>459</v>
      </c>
      <c r="AF3463" s="207"/>
    </row>
    <row r="3464" spans="1:32" s="160" customFormat="1" ht="33.75" x14ac:dyDescent="0.2">
      <c r="A3464" s="190" t="s">
        <v>3987</v>
      </c>
      <c r="B3464" s="191" t="s">
        <v>3432</v>
      </c>
      <c r="C3464" s="1039" t="s">
        <v>3433</v>
      </c>
      <c r="D3464" s="1039"/>
      <c r="E3464" s="1039"/>
      <c r="F3464" s="192" t="s">
        <v>1017</v>
      </c>
      <c r="G3464" s="192"/>
      <c r="H3464" s="192"/>
      <c r="I3464" s="192" t="s">
        <v>423</v>
      </c>
      <c r="J3464" s="193">
        <v>450</v>
      </c>
      <c r="K3464" s="192" t="s">
        <v>566</v>
      </c>
      <c r="L3464" s="193">
        <v>48.93</v>
      </c>
      <c r="M3464" s="192" t="s">
        <v>567</v>
      </c>
      <c r="N3464" s="194">
        <v>459</v>
      </c>
      <c r="V3464" s="189"/>
      <c r="W3464" s="195"/>
      <c r="X3464" s="195" t="s">
        <v>3433</v>
      </c>
      <c r="AC3464" s="195"/>
      <c r="AF3464" s="207"/>
    </row>
    <row r="3465" spans="1:32" s="160" customFormat="1" ht="12" x14ac:dyDescent="0.2">
      <c r="A3465" s="211"/>
      <c r="B3465" s="212"/>
      <c r="C3465" s="168" t="s">
        <v>462</v>
      </c>
      <c r="D3465" s="213"/>
      <c r="E3465" s="213"/>
      <c r="F3465" s="214"/>
      <c r="G3465" s="214"/>
      <c r="H3465" s="214"/>
      <c r="I3465" s="214"/>
      <c r="J3465" s="215"/>
      <c r="K3465" s="214"/>
      <c r="L3465" s="215"/>
      <c r="M3465" s="216"/>
      <c r="N3465" s="217"/>
      <c r="V3465" s="189"/>
      <c r="W3465" s="195"/>
      <c r="X3465" s="195"/>
      <c r="AC3465" s="195"/>
      <c r="AF3465" s="207"/>
    </row>
    <row r="3466" spans="1:32" s="160" customFormat="1" ht="12" x14ac:dyDescent="0.2">
      <c r="A3466" s="196"/>
      <c r="B3466" s="197"/>
      <c r="C3466" s="1037" t="s">
        <v>3434</v>
      </c>
      <c r="D3466" s="1037"/>
      <c r="E3466" s="1037"/>
      <c r="F3466" s="1037"/>
      <c r="G3466" s="1037"/>
      <c r="H3466" s="1037"/>
      <c r="I3466" s="1037"/>
      <c r="J3466" s="1037"/>
      <c r="K3466" s="1037"/>
      <c r="L3466" s="1037"/>
      <c r="M3466" s="1037"/>
      <c r="N3466" s="1046"/>
      <c r="V3466" s="189"/>
      <c r="W3466" s="195"/>
      <c r="X3466" s="195"/>
      <c r="AC3466" s="195"/>
      <c r="AD3466" s="163" t="s">
        <v>3434</v>
      </c>
      <c r="AF3466" s="207"/>
    </row>
    <row r="3467" spans="1:32" s="160" customFormat="1" ht="22.5" x14ac:dyDescent="0.2">
      <c r="A3467" s="198"/>
      <c r="B3467" s="199" t="s">
        <v>568</v>
      </c>
      <c r="C3467" s="1037" t="s">
        <v>569</v>
      </c>
      <c r="D3467" s="1037"/>
      <c r="E3467" s="1037"/>
      <c r="F3467" s="1037"/>
      <c r="G3467" s="1037"/>
      <c r="H3467" s="1037"/>
      <c r="I3467" s="1037"/>
      <c r="J3467" s="1037"/>
      <c r="K3467" s="1037"/>
      <c r="L3467" s="1037"/>
      <c r="M3467" s="1037"/>
      <c r="N3467" s="1046"/>
      <c r="V3467" s="189"/>
      <c r="W3467" s="195"/>
      <c r="X3467" s="195"/>
      <c r="Y3467" s="163" t="s">
        <v>569</v>
      </c>
      <c r="AC3467" s="195"/>
      <c r="AF3467" s="207"/>
    </row>
    <row r="3468" spans="1:32" s="160" customFormat="1" ht="12" x14ac:dyDescent="0.2">
      <c r="A3468" s="1040" t="s">
        <v>3988</v>
      </c>
      <c r="B3468" s="1041"/>
      <c r="C3468" s="1041"/>
      <c r="D3468" s="1041"/>
      <c r="E3468" s="1041"/>
      <c r="F3468" s="1041"/>
      <c r="G3468" s="1041"/>
      <c r="H3468" s="1041"/>
      <c r="I3468" s="1041"/>
      <c r="J3468" s="1041"/>
      <c r="K3468" s="1041"/>
      <c r="L3468" s="1041"/>
      <c r="M3468" s="1041"/>
      <c r="N3468" s="1042"/>
      <c r="V3468" s="189"/>
      <c r="W3468" s="195" t="s">
        <v>3988</v>
      </c>
      <c r="X3468" s="195"/>
      <c r="AC3468" s="195"/>
      <c r="AF3468" s="207"/>
    </row>
    <row r="3469" spans="1:32" s="160" customFormat="1" ht="45" x14ac:dyDescent="0.2">
      <c r="A3469" s="190" t="s">
        <v>3989</v>
      </c>
      <c r="B3469" s="191" t="s">
        <v>3239</v>
      </c>
      <c r="C3469" s="1039" t="s">
        <v>3240</v>
      </c>
      <c r="D3469" s="1039"/>
      <c r="E3469" s="1039"/>
      <c r="F3469" s="192" t="s">
        <v>532</v>
      </c>
      <c r="G3469" s="192"/>
      <c r="H3469" s="192"/>
      <c r="I3469" s="192" t="s">
        <v>2553</v>
      </c>
      <c r="J3469" s="193"/>
      <c r="K3469" s="192"/>
      <c r="L3469" s="193"/>
      <c r="M3469" s="192"/>
      <c r="N3469" s="194"/>
      <c r="V3469" s="189"/>
      <c r="W3469" s="195"/>
      <c r="X3469" s="195" t="s">
        <v>3240</v>
      </c>
      <c r="AC3469" s="195"/>
      <c r="AF3469" s="207"/>
    </row>
    <row r="3470" spans="1:32" s="160" customFormat="1" ht="12" x14ac:dyDescent="0.2">
      <c r="A3470" s="196"/>
      <c r="B3470" s="197"/>
      <c r="C3470" s="1037" t="s">
        <v>3990</v>
      </c>
      <c r="D3470" s="1037"/>
      <c r="E3470" s="1037"/>
      <c r="F3470" s="1037"/>
      <c r="G3470" s="1037"/>
      <c r="H3470" s="1037"/>
      <c r="I3470" s="1037"/>
      <c r="J3470" s="1037"/>
      <c r="K3470" s="1037"/>
      <c r="L3470" s="1037"/>
      <c r="M3470" s="1037"/>
      <c r="N3470" s="1046"/>
      <c r="V3470" s="189"/>
      <c r="W3470" s="195"/>
      <c r="X3470" s="195"/>
      <c r="AC3470" s="195"/>
      <c r="AE3470" s="163" t="s">
        <v>3990</v>
      </c>
      <c r="AF3470" s="207"/>
    </row>
    <row r="3471" spans="1:32" s="160" customFormat="1" ht="33.75" x14ac:dyDescent="0.2">
      <c r="A3471" s="198"/>
      <c r="B3471" s="199" t="s">
        <v>430</v>
      </c>
      <c r="C3471" s="1037" t="s">
        <v>431</v>
      </c>
      <c r="D3471" s="1037"/>
      <c r="E3471" s="1037"/>
      <c r="F3471" s="1037"/>
      <c r="G3471" s="1037"/>
      <c r="H3471" s="1037"/>
      <c r="I3471" s="1037"/>
      <c r="J3471" s="1037"/>
      <c r="K3471" s="1037"/>
      <c r="L3471" s="1037"/>
      <c r="M3471" s="1037"/>
      <c r="N3471" s="1046"/>
      <c r="V3471" s="189"/>
      <c r="W3471" s="195"/>
      <c r="X3471" s="195"/>
      <c r="Y3471" s="163" t="s">
        <v>431</v>
      </c>
      <c r="AC3471" s="195"/>
      <c r="AF3471" s="207"/>
    </row>
    <row r="3472" spans="1:32" s="160" customFormat="1" ht="12" x14ac:dyDescent="0.2">
      <c r="A3472" s="198"/>
      <c r="B3472" s="199" t="s">
        <v>3134</v>
      </c>
      <c r="C3472" s="1037" t="s">
        <v>3135</v>
      </c>
      <c r="D3472" s="1037"/>
      <c r="E3472" s="1037"/>
      <c r="F3472" s="1037"/>
      <c r="G3472" s="1037"/>
      <c r="H3472" s="1037"/>
      <c r="I3472" s="1037"/>
      <c r="J3472" s="1037"/>
      <c r="K3472" s="1037"/>
      <c r="L3472" s="1037"/>
      <c r="M3472" s="1037"/>
      <c r="N3472" s="1046"/>
      <c r="V3472" s="189"/>
      <c r="W3472" s="195"/>
      <c r="X3472" s="195"/>
      <c r="Y3472" s="163" t="s">
        <v>3135</v>
      </c>
      <c r="AC3472" s="195"/>
      <c r="AF3472" s="207"/>
    </row>
    <row r="3473" spans="1:32" s="160" customFormat="1" ht="12" x14ac:dyDescent="0.2">
      <c r="A3473" s="200"/>
      <c r="B3473" s="199" t="s">
        <v>423</v>
      </c>
      <c r="C3473" s="1037" t="s">
        <v>432</v>
      </c>
      <c r="D3473" s="1037"/>
      <c r="E3473" s="1037"/>
      <c r="F3473" s="201"/>
      <c r="G3473" s="201"/>
      <c r="H3473" s="201"/>
      <c r="I3473" s="201"/>
      <c r="J3473" s="202">
        <v>1345.96</v>
      </c>
      <c r="K3473" s="201" t="s">
        <v>3136</v>
      </c>
      <c r="L3473" s="202">
        <v>123.66</v>
      </c>
      <c r="M3473" s="201"/>
      <c r="N3473" s="203"/>
      <c r="V3473" s="189"/>
      <c r="W3473" s="195"/>
      <c r="X3473" s="195"/>
      <c r="Z3473" s="163" t="s">
        <v>432</v>
      </c>
      <c r="AC3473" s="195"/>
      <c r="AF3473" s="207"/>
    </row>
    <row r="3474" spans="1:32" s="160" customFormat="1" ht="12" x14ac:dyDescent="0.2">
      <c r="A3474" s="200"/>
      <c r="B3474" s="199" t="s">
        <v>434</v>
      </c>
      <c r="C3474" s="1037" t="s">
        <v>435</v>
      </c>
      <c r="D3474" s="1037"/>
      <c r="E3474" s="1037"/>
      <c r="F3474" s="201"/>
      <c r="G3474" s="201"/>
      <c r="H3474" s="201"/>
      <c r="I3474" s="201"/>
      <c r="J3474" s="202">
        <v>117.43</v>
      </c>
      <c r="K3474" s="201" t="s">
        <v>3136</v>
      </c>
      <c r="L3474" s="202">
        <v>10.79</v>
      </c>
      <c r="M3474" s="201"/>
      <c r="N3474" s="203"/>
      <c r="V3474" s="189"/>
      <c r="W3474" s="195"/>
      <c r="X3474" s="195"/>
      <c r="Z3474" s="163" t="s">
        <v>435</v>
      </c>
      <c r="AC3474" s="195"/>
      <c r="AF3474" s="207"/>
    </row>
    <row r="3475" spans="1:32" s="160" customFormat="1" ht="12" x14ac:dyDescent="0.2">
      <c r="A3475" s="200"/>
      <c r="B3475" s="199" t="s">
        <v>437</v>
      </c>
      <c r="C3475" s="1037" t="s">
        <v>438</v>
      </c>
      <c r="D3475" s="1037"/>
      <c r="E3475" s="1037"/>
      <c r="F3475" s="201"/>
      <c r="G3475" s="201"/>
      <c r="H3475" s="201"/>
      <c r="I3475" s="201"/>
      <c r="J3475" s="202">
        <v>14.83</v>
      </c>
      <c r="K3475" s="201" t="s">
        <v>3136</v>
      </c>
      <c r="L3475" s="202">
        <v>1.36</v>
      </c>
      <c r="M3475" s="201"/>
      <c r="N3475" s="203"/>
      <c r="V3475" s="189"/>
      <c r="W3475" s="195"/>
      <c r="X3475" s="195"/>
      <c r="Z3475" s="163" t="s">
        <v>438</v>
      </c>
      <c r="AC3475" s="195"/>
      <c r="AF3475" s="207"/>
    </row>
    <row r="3476" spans="1:32" s="160" customFormat="1" ht="12" x14ac:dyDescent="0.2">
      <c r="A3476" s="200"/>
      <c r="B3476" s="199" t="s">
        <v>439</v>
      </c>
      <c r="C3476" s="1037" t="s">
        <v>440</v>
      </c>
      <c r="D3476" s="1037"/>
      <c r="E3476" s="1037"/>
      <c r="F3476" s="201"/>
      <c r="G3476" s="201"/>
      <c r="H3476" s="201"/>
      <c r="I3476" s="201"/>
      <c r="J3476" s="202">
        <v>434.65</v>
      </c>
      <c r="K3476" s="201"/>
      <c r="L3476" s="202">
        <v>30.43</v>
      </c>
      <c r="M3476" s="201"/>
      <c r="N3476" s="203"/>
      <c r="V3476" s="189"/>
      <c r="W3476" s="195"/>
      <c r="X3476" s="195"/>
      <c r="Z3476" s="163" t="s">
        <v>440</v>
      </c>
      <c r="AC3476" s="195"/>
      <c r="AF3476" s="207"/>
    </row>
    <row r="3477" spans="1:32" s="160" customFormat="1" ht="12" x14ac:dyDescent="0.2">
      <c r="A3477" s="196"/>
      <c r="B3477" s="204" t="s">
        <v>1973</v>
      </c>
      <c r="C3477" s="1048" t="s">
        <v>3157</v>
      </c>
      <c r="D3477" s="1048"/>
      <c r="E3477" s="1048"/>
      <c r="F3477" s="205" t="s">
        <v>347</v>
      </c>
      <c r="G3477" s="205" t="s">
        <v>489</v>
      </c>
      <c r="H3477" s="205"/>
      <c r="I3477" s="205" t="s">
        <v>489</v>
      </c>
      <c r="J3477" s="199"/>
      <c r="K3477" s="201"/>
      <c r="L3477" s="202"/>
      <c r="M3477" s="201"/>
      <c r="N3477" s="206"/>
      <c r="V3477" s="189"/>
      <c r="W3477" s="195"/>
      <c r="X3477" s="195"/>
      <c r="AC3477" s="195"/>
      <c r="AF3477" s="207" t="s">
        <v>3157</v>
      </c>
    </row>
    <row r="3478" spans="1:32" s="160" customFormat="1" ht="12" x14ac:dyDescent="0.2">
      <c r="A3478" s="196"/>
      <c r="B3478" s="204" t="s">
        <v>3158</v>
      </c>
      <c r="C3478" s="1048" t="s">
        <v>3159</v>
      </c>
      <c r="D3478" s="1048"/>
      <c r="E3478" s="1048"/>
      <c r="F3478" s="205" t="s">
        <v>347</v>
      </c>
      <c r="G3478" s="205" t="s">
        <v>1004</v>
      </c>
      <c r="H3478" s="205"/>
      <c r="I3478" s="205" t="s">
        <v>481</v>
      </c>
      <c r="J3478" s="199"/>
      <c r="K3478" s="201"/>
      <c r="L3478" s="202"/>
      <c r="M3478" s="201"/>
      <c r="N3478" s="206"/>
      <c r="V3478" s="189"/>
      <c r="W3478" s="195"/>
      <c r="X3478" s="195"/>
      <c r="AC3478" s="195"/>
      <c r="AF3478" s="207" t="s">
        <v>3159</v>
      </c>
    </row>
    <row r="3479" spans="1:32" s="160" customFormat="1" ht="12" x14ac:dyDescent="0.2">
      <c r="A3479" s="196"/>
      <c r="B3479" s="204" t="s">
        <v>3161</v>
      </c>
      <c r="C3479" s="1048" t="s">
        <v>3162</v>
      </c>
      <c r="D3479" s="1048"/>
      <c r="E3479" s="1048"/>
      <c r="F3479" s="205" t="s">
        <v>1017</v>
      </c>
      <c r="G3479" s="205" t="s">
        <v>489</v>
      </c>
      <c r="H3479" s="205"/>
      <c r="I3479" s="205" t="s">
        <v>489</v>
      </c>
      <c r="J3479" s="199"/>
      <c r="K3479" s="201"/>
      <c r="L3479" s="202"/>
      <c r="M3479" s="201"/>
      <c r="N3479" s="206"/>
      <c r="V3479" s="189"/>
      <c r="W3479" s="195"/>
      <c r="X3479" s="195"/>
      <c r="AC3479" s="195"/>
      <c r="AF3479" s="207" t="s">
        <v>3162</v>
      </c>
    </row>
    <row r="3480" spans="1:32" s="160" customFormat="1" ht="12" x14ac:dyDescent="0.2">
      <c r="A3480" s="196"/>
      <c r="B3480" s="204" t="s">
        <v>3161</v>
      </c>
      <c r="C3480" s="1048" t="s">
        <v>2532</v>
      </c>
      <c r="D3480" s="1048"/>
      <c r="E3480" s="1048"/>
      <c r="F3480" s="205" t="s">
        <v>488</v>
      </c>
      <c r="G3480" s="205" t="s">
        <v>489</v>
      </c>
      <c r="H3480" s="205"/>
      <c r="I3480" s="205" t="s">
        <v>489</v>
      </c>
      <c r="J3480" s="199"/>
      <c r="K3480" s="201"/>
      <c r="L3480" s="202"/>
      <c r="M3480" s="201"/>
      <c r="N3480" s="206"/>
      <c r="V3480" s="189"/>
      <c r="W3480" s="195"/>
      <c r="X3480" s="195"/>
      <c r="AC3480" s="195"/>
      <c r="AF3480" s="207" t="s">
        <v>2532</v>
      </c>
    </row>
    <row r="3481" spans="1:32" s="160" customFormat="1" ht="12" x14ac:dyDescent="0.2">
      <c r="A3481" s="196"/>
      <c r="B3481" s="204" t="s">
        <v>3163</v>
      </c>
      <c r="C3481" s="1048" t="s">
        <v>3164</v>
      </c>
      <c r="D3481" s="1048"/>
      <c r="E3481" s="1048"/>
      <c r="F3481" s="205" t="s">
        <v>1017</v>
      </c>
      <c r="G3481" s="205" t="s">
        <v>489</v>
      </c>
      <c r="H3481" s="205"/>
      <c r="I3481" s="205" t="s">
        <v>489</v>
      </c>
      <c r="J3481" s="199"/>
      <c r="K3481" s="201"/>
      <c r="L3481" s="202"/>
      <c r="M3481" s="201"/>
      <c r="N3481" s="206"/>
      <c r="V3481" s="189"/>
      <c r="W3481" s="195"/>
      <c r="X3481" s="195"/>
      <c r="AC3481" s="195"/>
      <c r="AF3481" s="207" t="s">
        <v>3164</v>
      </c>
    </row>
    <row r="3482" spans="1:32" s="160" customFormat="1" ht="12" x14ac:dyDescent="0.2">
      <c r="A3482" s="196"/>
      <c r="B3482" s="204" t="s">
        <v>3165</v>
      </c>
      <c r="C3482" s="1048" t="s">
        <v>3166</v>
      </c>
      <c r="D3482" s="1048"/>
      <c r="E3482" s="1048"/>
      <c r="F3482" s="205" t="s">
        <v>1017</v>
      </c>
      <c r="G3482" s="205" t="s">
        <v>489</v>
      </c>
      <c r="H3482" s="205"/>
      <c r="I3482" s="205" t="s">
        <v>489</v>
      </c>
      <c r="J3482" s="199"/>
      <c r="K3482" s="201"/>
      <c r="L3482" s="202"/>
      <c r="M3482" s="201"/>
      <c r="N3482" s="206"/>
      <c r="V3482" s="189"/>
      <c r="W3482" s="195"/>
      <c r="X3482" s="195"/>
      <c r="AC3482" s="195"/>
      <c r="AF3482" s="207" t="s">
        <v>3166</v>
      </c>
    </row>
    <row r="3483" spans="1:32" s="160" customFormat="1" ht="12" x14ac:dyDescent="0.2">
      <c r="A3483" s="200"/>
      <c r="B3483" s="199"/>
      <c r="C3483" s="1037" t="s">
        <v>443</v>
      </c>
      <c r="D3483" s="1037"/>
      <c r="E3483" s="1037"/>
      <c r="F3483" s="201" t="s">
        <v>444</v>
      </c>
      <c r="G3483" s="201" t="s">
        <v>1890</v>
      </c>
      <c r="H3483" s="201" t="s">
        <v>3136</v>
      </c>
      <c r="I3483" s="201" t="s">
        <v>3991</v>
      </c>
      <c r="J3483" s="202"/>
      <c r="K3483" s="201"/>
      <c r="L3483" s="202"/>
      <c r="M3483" s="201"/>
      <c r="N3483" s="203"/>
      <c r="V3483" s="189"/>
      <c r="W3483" s="195"/>
      <c r="X3483" s="195"/>
      <c r="AA3483" s="163" t="s">
        <v>443</v>
      </c>
      <c r="AC3483" s="195"/>
      <c r="AF3483" s="207"/>
    </row>
    <row r="3484" spans="1:32" s="160" customFormat="1" ht="12" x14ac:dyDescent="0.2">
      <c r="A3484" s="200"/>
      <c r="B3484" s="199"/>
      <c r="C3484" s="1037" t="s">
        <v>447</v>
      </c>
      <c r="D3484" s="1037"/>
      <c r="E3484" s="1037"/>
      <c r="F3484" s="201" t="s">
        <v>444</v>
      </c>
      <c r="G3484" s="201" t="s">
        <v>1160</v>
      </c>
      <c r="H3484" s="201" t="s">
        <v>3136</v>
      </c>
      <c r="I3484" s="201" t="s">
        <v>3992</v>
      </c>
      <c r="J3484" s="202"/>
      <c r="K3484" s="201"/>
      <c r="L3484" s="202"/>
      <c r="M3484" s="201"/>
      <c r="N3484" s="203"/>
      <c r="V3484" s="189"/>
      <c r="W3484" s="195"/>
      <c r="X3484" s="195"/>
      <c r="AA3484" s="163" t="s">
        <v>447</v>
      </c>
      <c r="AC3484" s="195"/>
      <c r="AF3484" s="207"/>
    </row>
    <row r="3485" spans="1:32" s="160" customFormat="1" ht="12" x14ac:dyDescent="0.2">
      <c r="A3485" s="200"/>
      <c r="B3485" s="199"/>
      <c r="C3485" s="1047" t="s">
        <v>450</v>
      </c>
      <c r="D3485" s="1047"/>
      <c r="E3485" s="1047"/>
      <c r="F3485" s="208"/>
      <c r="G3485" s="208"/>
      <c r="H3485" s="208"/>
      <c r="I3485" s="208"/>
      <c r="J3485" s="209">
        <v>1898.04</v>
      </c>
      <c r="K3485" s="208"/>
      <c r="L3485" s="209">
        <v>164.88</v>
      </c>
      <c r="M3485" s="208"/>
      <c r="N3485" s="210"/>
      <c r="V3485" s="189"/>
      <c r="W3485" s="195"/>
      <c r="X3485" s="195"/>
      <c r="AB3485" s="163" t="s">
        <v>450</v>
      </c>
      <c r="AC3485" s="195"/>
      <c r="AF3485" s="207"/>
    </row>
    <row r="3486" spans="1:32" s="160" customFormat="1" ht="12" x14ac:dyDescent="0.2">
      <c r="A3486" s="200"/>
      <c r="B3486" s="199"/>
      <c r="C3486" s="1037" t="s">
        <v>451</v>
      </c>
      <c r="D3486" s="1037"/>
      <c r="E3486" s="1037"/>
      <c r="F3486" s="201"/>
      <c r="G3486" s="201"/>
      <c r="H3486" s="201"/>
      <c r="I3486" s="201"/>
      <c r="J3486" s="202"/>
      <c r="K3486" s="201"/>
      <c r="L3486" s="202">
        <v>125.02</v>
      </c>
      <c r="M3486" s="201"/>
      <c r="N3486" s="203"/>
      <c r="V3486" s="189"/>
      <c r="W3486" s="195"/>
      <c r="X3486" s="195"/>
      <c r="AA3486" s="163" t="s">
        <v>451</v>
      </c>
      <c r="AC3486" s="195"/>
      <c r="AF3486" s="207"/>
    </row>
    <row r="3487" spans="1:32" s="160" customFormat="1" ht="45" x14ac:dyDescent="0.2">
      <c r="A3487" s="200"/>
      <c r="B3487" s="199" t="s">
        <v>2540</v>
      </c>
      <c r="C3487" s="1037" t="s">
        <v>2541</v>
      </c>
      <c r="D3487" s="1037"/>
      <c r="E3487" s="1037"/>
      <c r="F3487" s="201" t="s">
        <v>454</v>
      </c>
      <c r="G3487" s="201" t="s">
        <v>1241</v>
      </c>
      <c r="H3487" s="201"/>
      <c r="I3487" s="201" t="s">
        <v>1241</v>
      </c>
      <c r="J3487" s="202"/>
      <c r="K3487" s="201"/>
      <c r="L3487" s="202">
        <v>151.27000000000001</v>
      </c>
      <c r="M3487" s="201"/>
      <c r="N3487" s="203"/>
      <c r="V3487" s="189"/>
      <c r="W3487" s="195"/>
      <c r="X3487" s="195"/>
      <c r="AA3487" s="163" t="s">
        <v>2541</v>
      </c>
      <c r="AC3487" s="195"/>
      <c r="AF3487" s="207"/>
    </row>
    <row r="3488" spans="1:32" s="160" customFormat="1" ht="45" x14ac:dyDescent="0.2">
      <c r="A3488" s="200"/>
      <c r="B3488" s="199" t="s">
        <v>2542</v>
      </c>
      <c r="C3488" s="1037" t="s">
        <v>2543</v>
      </c>
      <c r="D3488" s="1037"/>
      <c r="E3488" s="1037"/>
      <c r="F3488" s="201" t="s">
        <v>454</v>
      </c>
      <c r="G3488" s="201" t="s">
        <v>974</v>
      </c>
      <c r="H3488" s="201"/>
      <c r="I3488" s="201" t="s">
        <v>974</v>
      </c>
      <c r="J3488" s="202"/>
      <c r="K3488" s="201"/>
      <c r="L3488" s="202">
        <v>90.01</v>
      </c>
      <c r="M3488" s="201"/>
      <c r="N3488" s="203"/>
      <c r="V3488" s="189"/>
      <c r="W3488" s="195"/>
      <c r="X3488" s="195"/>
      <c r="AA3488" s="163" t="s">
        <v>2543</v>
      </c>
      <c r="AC3488" s="195"/>
      <c r="AF3488" s="207"/>
    </row>
    <row r="3489" spans="1:32" s="160" customFormat="1" ht="12" x14ac:dyDescent="0.2">
      <c r="A3489" s="211"/>
      <c r="B3489" s="212"/>
      <c r="C3489" s="1039" t="s">
        <v>459</v>
      </c>
      <c r="D3489" s="1039"/>
      <c r="E3489" s="1039"/>
      <c r="F3489" s="192"/>
      <c r="G3489" s="192"/>
      <c r="H3489" s="192"/>
      <c r="I3489" s="192"/>
      <c r="J3489" s="193"/>
      <c r="K3489" s="192"/>
      <c r="L3489" s="193">
        <v>406.16</v>
      </c>
      <c r="M3489" s="208"/>
      <c r="N3489" s="194"/>
      <c r="V3489" s="189"/>
      <c r="W3489" s="195"/>
      <c r="X3489" s="195"/>
      <c r="AC3489" s="195" t="s">
        <v>459</v>
      </c>
      <c r="AF3489" s="207"/>
    </row>
    <row r="3490" spans="1:32" s="160" customFormat="1" ht="33.75" x14ac:dyDescent="0.2">
      <c r="A3490" s="190" t="s">
        <v>3993</v>
      </c>
      <c r="B3490" s="191" t="s">
        <v>3246</v>
      </c>
      <c r="C3490" s="1039" t="s">
        <v>3994</v>
      </c>
      <c r="D3490" s="1039"/>
      <c r="E3490" s="1039"/>
      <c r="F3490" s="192" t="s">
        <v>347</v>
      </c>
      <c r="G3490" s="192"/>
      <c r="H3490" s="192"/>
      <c r="I3490" s="192" t="s">
        <v>481</v>
      </c>
      <c r="J3490" s="193">
        <v>96.29</v>
      </c>
      <c r="K3490" s="192"/>
      <c r="L3490" s="193">
        <v>674.03</v>
      </c>
      <c r="M3490" s="192"/>
      <c r="N3490" s="194"/>
      <c r="V3490" s="189"/>
      <c r="W3490" s="195"/>
      <c r="X3490" s="195" t="s">
        <v>3994</v>
      </c>
      <c r="AC3490" s="195"/>
      <c r="AF3490" s="207"/>
    </row>
    <row r="3491" spans="1:32" s="160" customFormat="1" ht="12" x14ac:dyDescent="0.2">
      <c r="A3491" s="211"/>
      <c r="B3491" s="212"/>
      <c r="C3491" s="168" t="s">
        <v>462</v>
      </c>
      <c r="D3491" s="213"/>
      <c r="E3491" s="213"/>
      <c r="F3491" s="214"/>
      <c r="G3491" s="214"/>
      <c r="H3491" s="214"/>
      <c r="I3491" s="214"/>
      <c r="J3491" s="215"/>
      <c r="K3491" s="214"/>
      <c r="L3491" s="215"/>
      <c r="M3491" s="216"/>
      <c r="N3491" s="217"/>
      <c r="V3491" s="189"/>
      <c r="W3491" s="195"/>
      <c r="X3491" s="195"/>
      <c r="AC3491" s="195"/>
      <c r="AF3491" s="207"/>
    </row>
    <row r="3492" spans="1:32" s="160" customFormat="1" ht="22.5" x14ac:dyDescent="0.2">
      <c r="A3492" s="190" t="s">
        <v>3995</v>
      </c>
      <c r="B3492" s="191" t="s">
        <v>3976</v>
      </c>
      <c r="C3492" s="1039" t="s">
        <v>3977</v>
      </c>
      <c r="D3492" s="1039"/>
      <c r="E3492" s="1039"/>
      <c r="F3492" s="192" t="s">
        <v>347</v>
      </c>
      <c r="G3492" s="192"/>
      <c r="H3492" s="192"/>
      <c r="I3492" s="192" t="s">
        <v>2877</v>
      </c>
      <c r="J3492" s="193">
        <v>75</v>
      </c>
      <c r="K3492" s="192"/>
      <c r="L3492" s="193">
        <v>0.6</v>
      </c>
      <c r="M3492" s="192"/>
      <c r="N3492" s="194"/>
      <c r="V3492" s="189"/>
      <c r="W3492" s="195"/>
      <c r="X3492" s="195" t="s">
        <v>3977</v>
      </c>
      <c r="AC3492" s="195"/>
      <c r="AF3492" s="207"/>
    </row>
    <row r="3493" spans="1:32" s="160" customFormat="1" ht="12" x14ac:dyDescent="0.2">
      <c r="A3493" s="211"/>
      <c r="B3493" s="212"/>
      <c r="C3493" s="168" t="s">
        <v>462</v>
      </c>
      <c r="D3493" s="213"/>
      <c r="E3493" s="213"/>
      <c r="F3493" s="214"/>
      <c r="G3493" s="214"/>
      <c r="H3493" s="214"/>
      <c r="I3493" s="214"/>
      <c r="J3493" s="215"/>
      <c r="K3493" s="214"/>
      <c r="L3493" s="215"/>
      <c r="M3493" s="216"/>
      <c r="N3493" s="217"/>
      <c r="V3493" s="189"/>
      <c r="W3493" s="195"/>
      <c r="X3493" s="195"/>
      <c r="AC3493" s="195"/>
      <c r="AF3493" s="207"/>
    </row>
    <row r="3494" spans="1:32" s="160" customFormat="1" ht="12" x14ac:dyDescent="0.2">
      <c r="A3494" s="196"/>
      <c r="B3494" s="197"/>
      <c r="C3494" s="1037" t="s">
        <v>3978</v>
      </c>
      <c r="D3494" s="1037"/>
      <c r="E3494" s="1037"/>
      <c r="F3494" s="1037"/>
      <c r="G3494" s="1037"/>
      <c r="H3494" s="1037"/>
      <c r="I3494" s="1037"/>
      <c r="J3494" s="1037"/>
      <c r="K3494" s="1037"/>
      <c r="L3494" s="1037"/>
      <c r="M3494" s="1037"/>
      <c r="N3494" s="1046"/>
      <c r="V3494" s="189"/>
      <c r="W3494" s="195"/>
      <c r="X3494" s="195"/>
      <c r="AC3494" s="195"/>
      <c r="AE3494" s="163" t="s">
        <v>3978</v>
      </c>
      <c r="AF3494" s="207"/>
    </row>
    <row r="3495" spans="1:32" s="160" customFormat="1" ht="33.75" x14ac:dyDescent="0.2">
      <c r="A3495" s="190" t="s">
        <v>3996</v>
      </c>
      <c r="B3495" s="191" t="s">
        <v>3430</v>
      </c>
      <c r="C3495" s="1039" t="s">
        <v>3431</v>
      </c>
      <c r="D3495" s="1039"/>
      <c r="E3495" s="1039"/>
      <c r="F3495" s="192" t="s">
        <v>1017</v>
      </c>
      <c r="G3495" s="192"/>
      <c r="H3495" s="192"/>
      <c r="I3495" s="192" t="s">
        <v>423</v>
      </c>
      <c r="J3495" s="193"/>
      <c r="K3495" s="192"/>
      <c r="L3495" s="193"/>
      <c r="M3495" s="192"/>
      <c r="N3495" s="194"/>
      <c r="V3495" s="189"/>
      <c r="W3495" s="195"/>
      <c r="X3495" s="195" t="s">
        <v>3431</v>
      </c>
      <c r="AC3495" s="195"/>
      <c r="AF3495" s="207"/>
    </row>
    <row r="3496" spans="1:32" s="160" customFormat="1" ht="33.75" x14ac:dyDescent="0.2">
      <c r="A3496" s="198"/>
      <c r="B3496" s="199" t="s">
        <v>430</v>
      </c>
      <c r="C3496" s="1037" t="s">
        <v>431</v>
      </c>
      <c r="D3496" s="1037"/>
      <c r="E3496" s="1037"/>
      <c r="F3496" s="1037"/>
      <c r="G3496" s="1037"/>
      <c r="H3496" s="1037"/>
      <c r="I3496" s="1037"/>
      <c r="J3496" s="1037"/>
      <c r="K3496" s="1037"/>
      <c r="L3496" s="1037"/>
      <c r="M3496" s="1037"/>
      <c r="N3496" s="1046"/>
      <c r="V3496" s="189"/>
      <c r="W3496" s="195"/>
      <c r="X3496" s="195"/>
      <c r="Y3496" s="163" t="s">
        <v>431</v>
      </c>
      <c r="AC3496" s="195"/>
      <c r="AF3496" s="207"/>
    </row>
    <row r="3497" spans="1:32" s="160" customFormat="1" ht="12" x14ac:dyDescent="0.2">
      <c r="A3497" s="198"/>
      <c r="B3497" s="199" t="s">
        <v>3134</v>
      </c>
      <c r="C3497" s="1037" t="s">
        <v>3135</v>
      </c>
      <c r="D3497" s="1037"/>
      <c r="E3497" s="1037"/>
      <c r="F3497" s="1037"/>
      <c r="G3497" s="1037"/>
      <c r="H3497" s="1037"/>
      <c r="I3497" s="1037"/>
      <c r="J3497" s="1037"/>
      <c r="K3497" s="1037"/>
      <c r="L3497" s="1037"/>
      <c r="M3497" s="1037"/>
      <c r="N3497" s="1046"/>
      <c r="V3497" s="189"/>
      <c r="W3497" s="195"/>
      <c r="X3497" s="195"/>
      <c r="Y3497" s="163" t="s">
        <v>3135</v>
      </c>
      <c r="AC3497" s="195"/>
      <c r="AF3497" s="207"/>
    </row>
    <row r="3498" spans="1:32" s="160" customFormat="1" ht="12" x14ac:dyDescent="0.2">
      <c r="A3498" s="200"/>
      <c r="B3498" s="199" t="s">
        <v>423</v>
      </c>
      <c r="C3498" s="1037" t="s">
        <v>432</v>
      </c>
      <c r="D3498" s="1037"/>
      <c r="E3498" s="1037"/>
      <c r="F3498" s="201"/>
      <c r="G3498" s="201"/>
      <c r="H3498" s="201"/>
      <c r="I3498" s="201"/>
      <c r="J3498" s="202">
        <v>3.3</v>
      </c>
      <c r="K3498" s="201" t="s">
        <v>3136</v>
      </c>
      <c r="L3498" s="202">
        <v>4.33</v>
      </c>
      <c r="M3498" s="201"/>
      <c r="N3498" s="203"/>
      <c r="V3498" s="189"/>
      <c r="W3498" s="195"/>
      <c r="X3498" s="195"/>
      <c r="Z3498" s="163" t="s">
        <v>432</v>
      </c>
      <c r="AC3498" s="195"/>
      <c r="AF3498" s="207"/>
    </row>
    <row r="3499" spans="1:32" s="160" customFormat="1" ht="12" x14ac:dyDescent="0.2">
      <c r="A3499" s="200"/>
      <c r="B3499" s="199" t="s">
        <v>434</v>
      </c>
      <c r="C3499" s="1037" t="s">
        <v>435</v>
      </c>
      <c r="D3499" s="1037"/>
      <c r="E3499" s="1037"/>
      <c r="F3499" s="201"/>
      <c r="G3499" s="201"/>
      <c r="H3499" s="201"/>
      <c r="I3499" s="201"/>
      <c r="J3499" s="202">
        <v>1.35</v>
      </c>
      <c r="K3499" s="201" t="s">
        <v>3136</v>
      </c>
      <c r="L3499" s="202">
        <v>1.77</v>
      </c>
      <c r="M3499" s="201"/>
      <c r="N3499" s="203"/>
      <c r="V3499" s="189"/>
      <c r="W3499" s="195"/>
      <c r="X3499" s="195"/>
      <c r="Z3499" s="163" t="s">
        <v>435</v>
      </c>
      <c r="AC3499" s="195"/>
      <c r="AF3499" s="207"/>
    </row>
    <row r="3500" spans="1:32" s="160" customFormat="1" ht="12" x14ac:dyDescent="0.2">
      <c r="A3500" s="200"/>
      <c r="B3500" s="199" t="s">
        <v>437</v>
      </c>
      <c r="C3500" s="1037" t="s">
        <v>438</v>
      </c>
      <c r="D3500" s="1037"/>
      <c r="E3500" s="1037"/>
      <c r="F3500" s="201"/>
      <c r="G3500" s="201"/>
      <c r="H3500" s="201"/>
      <c r="I3500" s="201"/>
      <c r="J3500" s="202">
        <v>0.12</v>
      </c>
      <c r="K3500" s="201" t="s">
        <v>3136</v>
      </c>
      <c r="L3500" s="202">
        <v>0.16</v>
      </c>
      <c r="M3500" s="201"/>
      <c r="N3500" s="203"/>
      <c r="V3500" s="189"/>
      <c r="W3500" s="195"/>
      <c r="X3500" s="195"/>
      <c r="Z3500" s="163" t="s">
        <v>438</v>
      </c>
      <c r="AC3500" s="195"/>
      <c r="AF3500" s="207"/>
    </row>
    <row r="3501" spans="1:32" s="160" customFormat="1" ht="12" x14ac:dyDescent="0.2">
      <c r="A3501" s="200"/>
      <c r="B3501" s="199" t="s">
        <v>439</v>
      </c>
      <c r="C3501" s="1037" t="s">
        <v>440</v>
      </c>
      <c r="D3501" s="1037"/>
      <c r="E3501" s="1037"/>
      <c r="F3501" s="201"/>
      <c r="G3501" s="201"/>
      <c r="H3501" s="201"/>
      <c r="I3501" s="201"/>
      <c r="J3501" s="202">
        <v>2.04</v>
      </c>
      <c r="K3501" s="201"/>
      <c r="L3501" s="202">
        <v>2.04</v>
      </c>
      <c r="M3501" s="201"/>
      <c r="N3501" s="203"/>
      <c r="V3501" s="189"/>
      <c r="W3501" s="195"/>
      <c r="X3501" s="195"/>
      <c r="Z3501" s="163" t="s">
        <v>440</v>
      </c>
      <c r="AC3501" s="195"/>
      <c r="AF3501" s="207"/>
    </row>
    <row r="3502" spans="1:32" s="160" customFormat="1" ht="12" x14ac:dyDescent="0.2">
      <c r="A3502" s="196"/>
      <c r="B3502" s="204" t="s">
        <v>3161</v>
      </c>
      <c r="C3502" s="1048" t="s">
        <v>2532</v>
      </c>
      <c r="D3502" s="1048"/>
      <c r="E3502" s="1048"/>
      <c r="F3502" s="205" t="s">
        <v>488</v>
      </c>
      <c r="G3502" s="205" t="s">
        <v>489</v>
      </c>
      <c r="H3502" s="205"/>
      <c r="I3502" s="205" t="s">
        <v>489</v>
      </c>
      <c r="J3502" s="199"/>
      <c r="K3502" s="201"/>
      <c r="L3502" s="202"/>
      <c r="M3502" s="201"/>
      <c r="N3502" s="206"/>
      <c r="V3502" s="189"/>
      <c r="W3502" s="195"/>
      <c r="X3502" s="195"/>
      <c r="AC3502" s="195"/>
      <c r="AF3502" s="207" t="s">
        <v>2532</v>
      </c>
    </row>
    <row r="3503" spans="1:32" s="160" customFormat="1" ht="22.5" x14ac:dyDescent="0.2">
      <c r="A3503" s="196"/>
      <c r="B3503" s="204" t="s">
        <v>3356</v>
      </c>
      <c r="C3503" s="1048" t="s">
        <v>3357</v>
      </c>
      <c r="D3503" s="1048"/>
      <c r="E3503" s="1048"/>
      <c r="F3503" s="205" t="s">
        <v>1017</v>
      </c>
      <c r="G3503" s="205" t="s">
        <v>423</v>
      </c>
      <c r="H3503" s="205"/>
      <c r="I3503" s="205" t="s">
        <v>423</v>
      </c>
      <c r="J3503" s="199"/>
      <c r="K3503" s="201"/>
      <c r="L3503" s="202"/>
      <c r="M3503" s="201"/>
      <c r="N3503" s="206"/>
      <c r="V3503" s="189"/>
      <c r="W3503" s="195"/>
      <c r="X3503" s="195"/>
      <c r="AC3503" s="195"/>
      <c r="AF3503" s="207" t="s">
        <v>3357</v>
      </c>
    </row>
    <row r="3504" spans="1:32" s="160" customFormat="1" ht="12" x14ac:dyDescent="0.2">
      <c r="A3504" s="200"/>
      <c r="B3504" s="199"/>
      <c r="C3504" s="1037" t="s">
        <v>443</v>
      </c>
      <c r="D3504" s="1037"/>
      <c r="E3504" s="1037"/>
      <c r="F3504" s="201" t="s">
        <v>444</v>
      </c>
      <c r="G3504" s="201" t="s">
        <v>850</v>
      </c>
      <c r="H3504" s="201" t="s">
        <v>3136</v>
      </c>
      <c r="I3504" s="201" t="s">
        <v>3467</v>
      </c>
      <c r="J3504" s="202"/>
      <c r="K3504" s="201"/>
      <c r="L3504" s="202"/>
      <c r="M3504" s="201"/>
      <c r="N3504" s="203"/>
      <c r="V3504" s="189"/>
      <c r="W3504" s="195"/>
      <c r="X3504" s="195"/>
      <c r="AA3504" s="163" t="s">
        <v>443</v>
      </c>
      <c r="AC3504" s="195"/>
      <c r="AF3504" s="207"/>
    </row>
    <row r="3505" spans="1:34" s="160" customFormat="1" ht="12" x14ac:dyDescent="0.2">
      <c r="A3505" s="200"/>
      <c r="B3505" s="199"/>
      <c r="C3505" s="1037" t="s">
        <v>447</v>
      </c>
      <c r="D3505" s="1037"/>
      <c r="E3505" s="1037"/>
      <c r="F3505" s="201" t="s">
        <v>444</v>
      </c>
      <c r="G3505" s="201" t="s">
        <v>2649</v>
      </c>
      <c r="H3505" s="201" t="s">
        <v>3136</v>
      </c>
      <c r="I3505" s="201" t="s">
        <v>3297</v>
      </c>
      <c r="J3505" s="202"/>
      <c r="K3505" s="201"/>
      <c r="L3505" s="202"/>
      <c r="M3505" s="201"/>
      <c r="N3505" s="203"/>
      <c r="V3505" s="189"/>
      <c r="W3505" s="195"/>
      <c r="X3505" s="195"/>
      <c r="AA3505" s="163" t="s">
        <v>447</v>
      </c>
      <c r="AC3505" s="195"/>
      <c r="AF3505" s="207"/>
    </row>
    <row r="3506" spans="1:34" s="160" customFormat="1" ht="12" x14ac:dyDescent="0.2">
      <c r="A3506" s="200"/>
      <c r="B3506" s="199"/>
      <c r="C3506" s="1047" t="s">
        <v>450</v>
      </c>
      <c r="D3506" s="1047"/>
      <c r="E3506" s="1047"/>
      <c r="F3506" s="208"/>
      <c r="G3506" s="208"/>
      <c r="H3506" s="208"/>
      <c r="I3506" s="208"/>
      <c r="J3506" s="209">
        <v>6.69</v>
      </c>
      <c r="K3506" s="208"/>
      <c r="L3506" s="209">
        <v>8.14</v>
      </c>
      <c r="M3506" s="208"/>
      <c r="N3506" s="210"/>
      <c r="V3506" s="189"/>
      <c r="W3506" s="195"/>
      <c r="X3506" s="195"/>
      <c r="AB3506" s="163" t="s">
        <v>450</v>
      </c>
      <c r="AC3506" s="195"/>
      <c r="AF3506" s="207"/>
    </row>
    <row r="3507" spans="1:34" s="160" customFormat="1" ht="12" x14ac:dyDescent="0.2">
      <c r="A3507" s="200"/>
      <c r="B3507" s="199"/>
      <c r="C3507" s="1037" t="s">
        <v>451</v>
      </c>
      <c r="D3507" s="1037"/>
      <c r="E3507" s="1037"/>
      <c r="F3507" s="201"/>
      <c r="G3507" s="201"/>
      <c r="H3507" s="201"/>
      <c r="I3507" s="201"/>
      <c r="J3507" s="202"/>
      <c r="K3507" s="201"/>
      <c r="L3507" s="202">
        <v>4.49</v>
      </c>
      <c r="M3507" s="201"/>
      <c r="N3507" s="203"/>
      <c r="V3507" s="189"/>
      <c r="W3507" s="195"/>
      <c r="X3507" s="195"/>
      <c r="AA3507" s="163" t="s">
        <v>451</v>
      </c>
      <c r="AC3507" s="195"/>
      <c r="AF3507" s="207"/>
    </row>
    <row r="3508" spans="1:34" s="160" customFormat="1" ht="45" x14ac:dyDescent="0.2">
      <c r="A3508" s="200"/>
      <c r="B3508" s="199" t="s">
        <v>2540</v>
      </c>
      <c r="C3508" s="1037" t="s">
        <v>2541</v>
      </c>
      <c r="D3508" s="1037"/>
      <c r="E3508" s="1037"/>
      <c r="F3508" s="201" t="s">
        <v>454</v>
      </c>
      <c r="G3508" s="201" t="s">
        <v>1241</v>
      </c>
      <c r="H3508" s="201"/>
      <c r="I3508" s="201" t="s">
        <v>1241</v>
      </c>
      <c r="J3508" s="202"/>
      <c r="K3508" s="201"/>
      <c r="L3508" s="202">
        <v>5.43</v>
      </c>
      <c r="M3508" s="201"/>
      <c r="N3508" s="203"/>
      <c r="V3508" s="189"/>
      <c r="W3508" s="195"/>
      <c r="X3508" s="195"/>
      <c r="AA3508" s="163" t="s">
        <v>2541</v>
      </c>
      <c r="AC3508" s="195"/>
      <c r="AF3508" s="207"/>
    </row>
    <row r="3509" spans="1:34" s="160" customFormat="1" ht="45" x14ac:dyDescent="0.2">
      <c r="A3509" s="200"/>
      <c r="B3509" s="199" t="s">
        <v>2542</v>
      </c>
      <c r="C3509" s="1037" t="s">
        <v>2543</v>
      </c>
      <c r="D3509" s="1037"/>
      <c r="E3509" s="1037"/>
      <c r="F3509" s="201" t="s">
        <v>454</v>
      </c>
      <c r="G3509" s="201" t="s">
        <v>974</v>
      </c>
      <c r="H3509" s="201"/>
      <c r="I3509" s="201" t="s">
        <v>974</v>
      </c>
      <c r="J3509" s="202"/>
      <c r="K3509" s="201"/>
      <c r="L3509" s="202">
        <v>3.23</v>
      </c>
      <c r="M3509" s="201"/>
      <c r="N3509" s="203"/>
      <c r="V3509" s="189"/>
      <c r="W3509" s="195"/>
      <c r="X3509" s="195"/>
      <c r="AA3509" s="163" t="s">
        <v>2543</v>
      </c>
      <c r="AC3509" s="195"/>
      <c r="AF3509" s="207"/>
    </row>
    <row r="3510" spans="1:34" s="160" customFormat="1" ht="12" x14ac:dyDescent="0.2">
      <c r="A3510" s="211"/>
      <c r="B3510" s="212"/>
      <c r="C3510" s="1039" t="s">
        <v>459</v>
      </c>
      <c r="D3510" s="1039"/>
      <c r="E3510" s="1039"/>
      <c r="F3510" s="192"/>
      <c r="G3510" s="192"/>
      <c r="H3510" s="192"/>
      <c r="I3510" s="192"/>
      <c r="J3510" s="193"/>
      <c r="K3510" s="192"/>
      <c r="L3510" s="193">
        <v>16.8</v>
      </c>
      <c r="M3510" s="208"/>
      <c r="N3510" s="194"/>
      <c r="V3510" s="189"/>
      <c r="W3510" s="195"/>
      <c r="X3510" s="195"/>
      <c r="AC3510" s="195" t="s">
        <v>459</v>
      </c>
      <c r="AF3510" s="207"/>
    </row>
    <row r="3511" spans="1:34" s="160" customFormat="1" ht="33.75" x14ac:dyDescent="0.2">
      <c r="A3511" s="190" t="s">
        <v>3997</v>
      </c>
      <c r="B3511" s="191" t="s">
        <v>3606</v>
      </c>
      <c r="C3511" s="1039" t="s">
        <v>3607</v>
      </c>
      <c r="D3511" s="1039"/>
      <c r="E3511" s="1039"/>
      <c r="F3511" s="192" t="s">
        <v>1017</v>
      </c>
      <c r="G3511" s="192"/>
      <c r="H3511" s="192"/>
      <c r="I3511" s="192" t="s">
        <v>423</v>
      </c>
      <c r="J3511" s="193">
        <v>375</v>
      </c>
      <c r="K3511" s="192" t="s">
        <v>566</v>
      </c>
      <c r="L3511" s="193">
        <v>40.83</v>
      </c>
      <c r="M3511" s="192" t="s">
        <v>567</v>
      </c>
      <c r="N3511" s="194">
        <v>383</v>
      </c>
      <c r="V3511" s="189"/>
      <c r="W3511" s="195"/>
      <c r="X3511" s="195" t="s">
        <v>3607</v>
      </c>
      <c r="AC3511" s="195"/>
      <c r="AF3511" s="207"/>
    </row>
    <row r="3512" spans="1:34" s="160" customFormat="1" ht="12" x14ac:dyDescent="0.2">
      <c r="A3512" s="211"/>
      <c r="B3512" s="212"/>
      <c r="C3512" s="168" t="s">
        <v>462</v>
      </c>
      <c r="D3512" s="213"/>
      <c r="E3512" s="213"/>
      <c r="F3512" s="214"/>
      <c r="G3512" s="214"/>
      <c r="H3512" s="214"/>
      <c r="I3512" s="214"/>
      <c r="J3512" s="215"/>
      <c r="K3512" s="214"/>
      <c r="L3512" s="215"/>
      <c r="M3512" s="216"/>
      <c r="N3512" s="217"/>
      <c r="V3512" s="189"/>
      <c r="W3512" s="195"/>
      <c r="X3512" s="195"/>
      <c r="AC3512" s="195"/>
      <c r="AF3512" s="207"/>
    </row>
    <row r="3513" spans="1:34" s="160" customFormat="1" ht="12" x14ac:dyDescent="0.2">
      <c r="A3513" s="196"/>
      <c r="B3513" s="197"/>
      <c r="C3513" s="1037" t="s">
        <v>3608</v>
      </c>
      <c r="D3513" s="1037"/>
      <c r="E3513" s="1037"/>
      <c r="F3513" s="1037"/>
      <c r="G3513" s="1037"/>
      <c r="H3513" s="1037"/>
      <c r="I3513" s="1037"/>
      <c r="J3513" s="1037"/>
      <c r="K3513" s="1037"/>
      <c r="L3513" s="1037"/>
      <c r="M3513" s="1037"/>
      <c r="N3513" s="1046"/>
      <c r="V3513" s="189"/>
      <c r="W3513" s="195"/>
      <c r="X3513" s="195"/>
      <c r="AC3513" s="195"/>
      <c r="AD3513" s="163" t="s">
        <v>3608</v>
      </c>
      <c r="AF3513" s="207"/>
    </row>
    <row r="3514" spans="1:34" s="160" customFormat="1" ht="22.5" x14ac:dyDescent="0.2">
      <c r="A3514" s="198"/>
      <c r="B3514" s="199" t="s">
        <v>568</v>
      </c>
      <c r="C3514" s="1037" t="s">
        <v>569</v>
      </c>
      <c r="D3514" s="1037"/>
      <c r="E3514" s="1037"/>
      <c r="F3514" s="1037"/>
      <c r="G3514" s="1037"/>
      <c r="H3514" s="1037"/>
      <c r="I3514" s="1037"/>
      <c r="J3514" s="1037"/>
      <c r="K3514" s="1037"/>
      <c r="L3514" s="1037"/>
      <c r="M3514" s="1037"/>
      <c r="N3514" s="1046"/>
      <c r="V3514" s="189"/>
      <c r="W3514" s="195"/>
      <c r="X3514" s="195"/>
      <c r="Y3514" s="163" t="s">
        <v>569</v>
      </c>
      <c r="AC3514" s="195"/>
      <c r="AF3514" s="207"/>
    </row>
    <row r="3515" spans="1:34" s="160" customFormat="1" ht="1.5" customHeight="1" x14ac:dyDescent="0.2">
      <c r="A3515" s="214"/>
      <c r="B3515" s="212"/>
      <c r="C3515" s="212"/>
      <c r="D3515" s="212"/>
      <c r="E3515" s="212"/>
      <c r="F3515" s="214"/>
      <c r="G3515" s="214"/>
      <c r="H3515" s="214"/>
      <c r="I3515" s="214"/>
      <c r="J3515" s="218"/>
      <c r="K3515" s="214"/>
      <c r="L3515" s="218"/>
      <c r="M3515" s="201"/>
      <c r="N3515" s="218"/>
      <c r="V3515" s="189"/>
      <c r="W3515" s="195"/>
      <c r="X3515" s="195"/>
      <c r="AC3515" s="195"/>
      <c r="AF3515" s="207"/>
    </row>
    <row r="3516" spans="1:34" s="160" customFormat="1" ht="12" x14ac:dyDescent="0.2">
      <c r="A3516" s="219"/>
      <c r="B3516" s="220"/>
      <c r="C3516" s="1039" t="s">
        <v>3998</v>
      </c>
      <c r="D3516" s="1039"/>
      <c r="E3516" s="1039"/>
      <c r="F3516" s="1039"/>
      <c r="G3516" s="1039"/>
      <c r="H3516" s="1039"/>
      <c r="I3516" s="1039"/>
      <c r="J3516" s="1039"/>
      <c r="K3516" s="1039"/>
      <c r="L3516" s="221"/>
      <c r="M3516" s="222"/>
      <c r="N3516" s="223"/>
      <c r="V3516" s="189"/>
      <c r="W3516" s="195"/>
      <c r="X3516" s="195"/>
      <c r="AC3516" s="195"/>
      <c r="AF3516" s="207"/>
      <c r="AG3516" s="195" t="s">
        <v>3998</v>
      </c>
    </row>
    <row r="3517" spans="1:34" s="160" customFormat="1" ht="12" x14ac:dyDescent="0.2">
      <c r="A3517" s="224"/>
      <c r="B3517" s="199"/>
      <c r="C3517" s="1037" t="s">
        <v>512</v>
      </c>
      <c r="D3517" s="1037"/>
      <c r="E3517" s="1037"/>
      <c r="F3517" s="1037"/>
      <c r="G3517" s="1037"/>
      <c r="H3517" s="1037"/>
      <c r="I3517" s="1037"/>
      <c r="J3517" s="1037"/>
      <c r="K3517" s="1037"/>
      <c r="L3517" s="225">
        <v>68548.23</v>
      </c>
      <c r="M3517" s="226"/>
      <c r="N3517" s="227"/>
      <c r="V3517" s="189"/>
      <c r="W3517" s="195"/>
      <c r="X3517" s="195"/>
      <c r="AC3517" s="195"/>
      <c r="AF3517" s="207"/>
      <c r="AG3517" s="195"/>
      <c r="AH3517" s="163" t="s">
        <v>512</v>
      </c>
    </row>
    <row r="3518" spans="1:34" s="160" customFormat="1" ht="12" x14ac:dyDescent="0.2">
      <c r="A3518" s="224"/>
      <c r="B3518" s="199"/>
      <c r="C3518" s="1037" t="s">
        <v>513</v>
      </c>
      <c r="D3518" s="1037"/>
      <c r="E3518" s="1037"/>
      <c r="F3518" s="1037"/>
      <c r="G3518" s="1037"/>
      <c r="H3518" s="1037"/>
      <c r="I3518" s="1037"/>
      <c r="J3518" s="1037"/>
      <c r="K3518" s="1037"/>
      <c r="L3518" s="225"/>
      <c r="M3518" s="226"/>
      <c r="N3518" s="227"/>
      <c r="V3518" s="189"/>
      <c r="W3518" s="195"/>
      <c r="X3518" s="195"/>
      <c r="AC3518" s="195"/>
      <c r="AF3518" s="207"/>
      <c r="AG3518" s="195"/>
      <c r="AH3518" s="163" t="s">
        <v>513</v>
      </c>
    </row>
    <row r="3519" spans="1:34" s="160" customFormat="1" ht="12" x14ac:dyDescent="0.2">
      <c r="A3519" s="224"/>
      <c r="B3519" s="199"/>
      <c r="C3519" s="1037" t="s">
        <v>514</v>
      </c>
      <c r="D3519" s="1037"/>
      <c r="E3519" s="1037"/>
      <c r="F3519" s="1037"/>
      <c r="G3519" s="1037"/>
      <c r="H3519" s="1037"/>
      <c r="I3519" s="1037"/>
      <c r="J3519" s="1037"/>
      <c r="K3519" s="1037"/>
      <c r="L3519" s="225">
        <v>7452.03</v>
      </c>
      <c r="M3519" s="226"/>
      <c r="N3519" s="227"/>
      <c r="V3519" s="189"/>
      <c r="W3519" s="195"/>
      <c r="X3519" s="195"/>
      <c r="AC3519" s="195"/>
      <c r="AF3519" s="207"/>
      <c r="AG3519" s="195"/>
      <c r="AH3519" s="163" t="s">
        <v>514</v>
      </c>
    </row>
    <row r="3520" spans="1:34" s="160" customFormat="1" ht="12" x14ac:dyDescent="0.2">
      <c r="A3520" s="224"/>
      <c r="B3520" s="199"/>
      <c r="C3520" s="1037" t="s">
        <v>515</v>
      </c>
      <c r="D3520" s="1037"/>
      <c r="E3520" s="1037"/>
      <c r="F3520" s="1037"/>
      <c r="G3520" s="1037"/>
      <c r="H3520" s="1037"/>
      <c r="I3520" s="1037"/>
      <c r="J3520" s="1037"/>
      <c r="K3520" s="1037"/>
      <c r="L3520" s="225">
        <v>1646.83</v>
      </c>
      <c r="M3520" s="226"/>
      <c r="N3520" s="227"/>
      <c r="V3520" s="189"/>
      <c r="W3520" s="195"/>
      <c r="X3520" s="195"/>
      <c r="AC3520" s="195"/>
      <c r="AF3520" s="207"/>
      <c r="AG3520" s="195"/>
      <c r="AH3520" s="163" t="s">
        <v>515</v>
      </c>
    </row>
    <row r="3521" spans="1:34" s="160" customFormat="1" ht="12" x14ac:dyDescent="0.2">
      <c r="A3521" s="224"/>
      <c r="B3521" s="199"/>
      <c r="C3521" s="1037" t="s">
        <v>516</v>
      </c>
      <c r="D3521" s="1037"/>
      <c r="E3521" s="1037"/>
      <c r="F3521" s="1037"/>
      <c r="G3521" s="1037"/>
      <c r="H3521" s="1037"/>
      <c r="I3521" s="1037"/>
      <c r="J3521" s="1037"/>
      <c r="K3521" s="1037"/>
      <c r="L3521" s="225">
        <v>162.32</v>
      </c>
      <c r="M3521" s="226"/>
      <c r="N3521" s="227"/>
      <c r="V3521" s="189"/>
      <c r="W3521" s="195"/>
      <c r="X3521" s="195"/>
      <c r="AC3521" s="195"/>
      <c r="AF3521" s="207"/>
      <c r="AG3521" s="195"/>
      <c r="AH3521" s="163" t="s">
        <v>516</v>
      </c>
    </row>
    <row r="3522" spans="1:34" s="160" customFormat="1" ht="12" x14ac:dyDescent="0.2">
      <c r="A3522" s="224"/>
      <c r="B3522" s="199"/>
      <c r="C3522" s="1037" t="s">
        <v>517</v>
      </c>
      <c r="D3522" s="1037"/>
      <c r="E3522" s="1037"/>
      <c r="F3522" s="1037"/>
      <c r="G3522" s="1037"/>
      <c r="H3522" s="1037"/>
      <c r="I3522" s="1037"/>
      <c r="J3522" s="1037"/>
      <c r="K3522" s="1037"/>
      <c r="L3522" s="225">
        <v>59449.37</v>
      </c>
      <c r="M3522" s="226"/>
      <c r="N3522" s="227"/>
      <c r="V3522" s="189"/>
      <c r="W3522" s="195"/>
      <c r="X3522" s="195"/>
      <c r="AC3522" s="195"/>
      <c r="AF3522" s="207"/>
      <c r="AG3522" s="195"/>
      <c r="AH3522" s="163" t="s">
        <v>517</v>
      </c>
    </row>
    <row r="3523" spans="1:34" s="160" customFormat="1" ht="12" x14ac:dyDescent="0.2">
      <c r="A3523" s="224"/>
      <c r="B3523" s="199"/>
      <c r="C3523" s="1037" t="s">
        <v>518</v>
      </c>
      <c r="D3523" s="1037"/>
      <c r="E3523" s="1037"/>
      <c r="F3523" s="1037"/>
      <c r="G3523" s="1037"/>
      <c r="H3523" s="1037"/>
      <c r="I3523" s="1037"/>
      <c r="J3523" s="1037"/>
      <c r="K3523" s="1037"/>
      <c r="L3523" s="225">
        <v>81039.34</v>
      </c>
      <c r="M3523" s="226"/>
      <c r="N3523" s="227"/>
      <c r="V3523" s="189"/>
      <c r="W3523" s="195"/>
      <c r="X3523" s="195"/>
      <c r="AC3523" s="195"/>
      <c r="AF3523" s="207"/>
      <c r="AG3523" s="195"/>
      <c r="AH3523" s="163" t="s">
        <v>518</v>
      </c>
    </row>
    <row r="3524" spans="1:34" s="160" customFormat="1" ht="12" x14ac:dyDescent="0.2">
      <c r="A3524" s="224"/>
      <c r="B3524" s="199"/>
      <c r="C3524" s="1037" t="s">
        <v>513</v>
      </c>
      <c r="D3524" s="1037"/>
      <c r="E3524" s="1037"/>
      <c r="F3524" s="1037"/>
      <c r="G3524" s="1037"/>
      <c r="H3524" s="1037"/>
      <c r="I3524" s="1037"/>
      <c r="J3524" s="1037"/>
      <c r="K3524" s="1037"/>
      <c r="L3524" s="225"/>
      <c r="M3524" s="226"/>
      <c r="N3524" s="227"/>
      <c r="V3524" s="189"/>
      <c r="W3524" s="195"/>
      <c r="X3524" s="195"/>
      <c r="AC3524" s="195"/>
      <c r="AF3524" s="207"/>
      <c r="AG3524" s="195"/>
      <c r="AH3524" s="163" t="s">
        <v>513</v>
      </c>
    </row>
    <row r="3525" spans="1:34" s="160" customFormat="1" ht="12" x14ac:dyDescent="0.2">
      <c r="A3525" s="224"/>
      <c r="B3525" s="199"/>
      <c r="C3525" s="1037" t="s">
        <v>519</v>
      </c>
      <c r="D3525" s="1037"/>
      <c r="E3525" s="1037"/>
      <c r="F3525" s="1037"/>
      <c r="G3525" s="1037"/>
      <c r="H3525" s="1037"/>
      <c r="I3525" s="1037"/>
      <c r="J3525" s="1037"/>
      <c r="K3525" s="1037"/>
      <c r="L3525" s="225">
        <v>7012.1</v>
      </c>
      <c r="M3525" s="226"/>
      <c r="N3525" s="227"/>
      <c r="V3525" s="189"/>
      <c r="W3525" s="195"/>
      <c r="X3525" s="195"/>
      <c r="AC3525" s="195"/>
      <c r="AF3525" s="207"/>
      <c r="AG3525" s="195"/>
      <c r="AH3525" s="163" t="s">
        <v>519</v>
      </c>
    </row>
    <row r="3526" spans="1:34" s="160" customFormat="1" ht="12" x14ac:dyDescent="0.2">
      <c r="A3526" s="224"/>
      <c r="B3526" s="199"/>
      <c r="C3526" s="1037" t="s">
        <v>520</v>
      </c>
      <c r="D3526" s="1037"/>
      <c r="E3526" s="1037"/>
      <c r="F3526" s="1037"/>
      <c r="G3526" s="1037"/>
      <c r="H3526" s="1037"/>
      <c r="I3526" s="1037"/>
      <c r="J3526" s="1037"/>
      <c r="K3526" s="1037"/>
      <c r="L3526" s="225">
        <v>972.87</v>
      </c>
      <c r="M3526" s="226"/>
      <c r="N3526" s="227"/>
      <c r="V3526" s="189"/>
      <c r="W3526" s="195"/>
      <c r="X3526" s="195"/>
      <c r="AC3526" s="195"/>
      <c r="AF3526" s="207"/>
      <c r="AG3526" s="195"/>
      <c r="AH3526" s="163" t="s">
        <v>520</v>
      </c>
    </row>
    <row r="3527" spans="1:34" s="160" customFormat="1" ht="12" x14ac:dyDescent="0.2">
      <c r="A3527" s="224"/>
      <c r="B3527" s="199"/>
      <c r="C3527" s="1037" t="s">
        <v>521</v>
      </c>
      <c r="D3527" s="1037"/>
      <c r="E3527" s="1037"/>
      <c r="F3527" s="1037"/>
      <c r="G3527" s="1037"/>
      <c r="H3527" s="1037"/>
      <c r="I3527" s="1037"/>
      <c r="J3527" s="1037"/>
      <c r="K3527" s="1037"/>
      <c r="L3527" s="225">
        <v>59398.080000000002</v>
      </c>
      <c r="M3527" s="226"/>
      <c r="N3527" s="227"/>
      <c r="V3527" s="189"/>
      <c r="W3527" s="195"/>
      <c r="X3527" s="195"/>
      <c r="AC3527" s="195"/>
      <c r="AF3527" s="207"/>
      <c r="AG3527" s="195"/>
      <c r="AH3527" s="163" t="s">
        <v>521</v>
      </c>
    </row>
    <row r="3528" spans="1:34" s="160" customFormat="1" ht="12" x14ac:dyDescent="0.2">
      <c r="A3528" s="224"/>
      <c r="B3528" s="199"/>
      <c r="C3528" s="1037" t="s">
        <v>522</v>
      </c>
      <c r="D3528" s="1037"/>
      <c r="E3528" s="1037"/>
      <c r="F3528" s="1037"/>
      <c r="G3528" s="1037"/>
      <c r="H3528" s="1037"/>
      <c r="I3528" s="1037"/>
      <c r="J3528" s="1037"/>
      <c r="K3528" s="1037"/>
      <c r="L3528" s="225">
        <v>8564.0300000000007</v>
      </c>
      <c r="M3528" s="226"/>
      <c r="N3528" s="227"/>
      <c r="V3528" s="189"/>
      <c r="W3528" s="195"/>
      <c r="X3528" s="195"/>
      <c r="AC3528" s="195"/>
      <c r="AF3528" s="207"/>
      <c r="AG3528" s="195"/>
      <c r="AH3528" s="163" t="s">
        <v>522</v>
      </c>
    </row>
    <row r="3529" spans="1:34" s="160" customFormat="1" ht="12" x14ac:dyDescent="0.2">
      <c r="A3529" s="224"/>
      <c r="B3529" s="199"/>
      <c r="C3529" s="1037" t="s">
        <v>523</v>
      </c>
      <c r="D3529" s="1037"/>
      <c r="E3529" s="1037"/>
      <c r="F3529" s="1037"/>
      <c r="G3529" s="1037"/>
      <c r="H3529" s="1037"/>
      <c r="I3529" s="1037"/>
      <c r="J3529" s="1037"/>
      <c r="K3529" s="1037"/>
      <c r="L3529" s="225">
        <v>5092.26</v>
      </c>
      <c r="M3529" s="226"/>
      <c r="N3529" s="227"/>
      <c r="V3529" s="189"/>
      <c r="W3529" s="195"/>
      <c r="X3529" s="195"/>
      <c r="AC3529" s="195"/>
      <c r="AF3529" s="207"/>
      <c r="AG3529" s="195"/>
      <c r="AH3529" s="163" t="s">
        <v>523</v>
      </c>
    </row>
    <row r="3530" spans="1:34" s="160" customFormat="1" ht="12" x14ac:dyDescent="0.2">
      <c r="A3530" s="224"/>
      <c r="B3530" s="199"/>
      <c r="C3530" s="1037" t="s">
        <v>3041</v>
      </c>
      <c r="D3530" s="1037"/>
      <c r="E3530" s="1037"/>
      <c r="F3530" s="1037"/>
      <c r="G3530" s="1037"/>
      <c r="H3530" s="1037"/>
      <c r="I3530" s="1037"/>
      <c r="J3530" s="1037"/>
      <c r="K3530" s="1037"/>
      <c r="L3530" s="225">
        <v>1917.86</v>
      </c>
      <c r="M3530" s="226"/>
      <c r="N3530" s="227"/>
      <c r="V3530" s="189"/>
      <c r="W3530" s="195"/>
      <c r="X3530" s="195"/>
      <c r="AC3530" s="195"/>
      <c r="AF3530" s="207"/>
      <c r="AG3530" s="195"/>
      <c r="AH3530" s="163" t="s">
        <v>3041</v>
      </c>
    </row>
    <row r="3531" spans="1:34" s="160" customFormat="1" ht="12" x14ac:dyDescent="0.2">
      <c r="A3531" s="224"/>
      <c r="B3531" s="199"/>
      <c r="C3531" s="1037" t="s">
        <v>513</v>
      </c>
      <c r="D3531" s="1037"/>
      <c r="E3531" s="1037"/>
      <c r="F3531" s="1037"/>
      <c r="G3531" s="1037"/>
      <c r="H3531" s="1037"/>
      <c r="I3531" s="1037"/>
      <c r="J3531" s="1037"/>
      <c r="K3531" s="1037"/>
      <c r="L3531" s="225"/>
      <c r="M3531" s="226"/>
      <c r="N3531" s="227"/>
      <c r="V3531" s="189"/>
      <c r="W3531" s="195"/>
      <c r="X3531" s="195"/>
      <c r="AC3531" s="195"/>
      <c r="AF3531" s="207"/>
      <c r="AG3531" s="195"/>
      <c r="AH3531" s="163" t="s">
        <v>513</v>
      </c>
    </row>
    <row r="3532" spans="1:34" s="160" customFormat="1" ht="12" x14ac:dyDescent="0.2">
      <c r="A3532" s="224"/>
      <c r="B3532" s="199"/>
      <c r="C3532" s="1037" t="s">
        <v>519</v>
      </c>
      <c r="D3532" s="1037"/>
      <c r="E3532" s="1037"/>
      <c r="F3532" s="1037"/>
      <c r="G3532" s="1037"/>
      <c r="H3532" s="1037"/>
      <c r="I3532" s="1037"/>
      <c r="J3532" s="1037"/>
      <c r="K3532" s="1037"/>
      <c r="L3532" s="225">
        <v>439.93</v>
      </c>
      <c r="M3532" s="226"/>
      <c r="N3532" s="227"/>
      <c r="V3532" s="189"/>
      <c r="W3532" s="195"/>
      <c r="X3532" s="195"/>
      <c r="AC3532" s="195"/>
      <c r="AF3532" s="207"/>
      <c r="AG3532" s="195"/>
      <c r="AH3532" s="163" t="s">
        <v>519</v>
      </c>
    </row>
    <row r="3533" spans="1:34" s="160" customFormat="1" ht="12" x14ac:dyDescent="0.2">
      <c r="A3533" s="224"/>
      <c r="B3533" s="199"/>
      <c r="C3533" s="1037" t="s">
        <v>520</v>
      </c>
      <c r="D3533" s="1037"/>
      <c r="E3533" s="1037"/>
      <c r="F3533" s="1037"/>
      <c r="G3533" s="1037"/>
      <c r="H3533" s="1037"/>
      <c r="I3533" s="1037"/>
      <c r="J3533" s="1037"/>
      <c r="K3533" s="1037"/>
      <c r="L3533" s="225">
        <v>673.96</v>
      </c>
      <c r="M3533" s="226"/>
      <c r="N3533" s="227"/>
      <c r="V3533" s="189"/>
      <c r="W3533" s="195"/>
      <c r="X3533" s="195"/>
      <c r="AC3533" s="195"/>
      <c r="AF3533" s="207"/>
      <c r="AG3533" s="195"/>
      <c r="AH3533" s="163" t="s">
        <v>520</v>
      </c>
    </row>
    <row r="3534" spans="1:34" s="160" customFormat="1" ht="12" x14ac:dyDescent="0.2">
      <c r="A3534" s="224"/>
      <c r="B3534" s="199"/>
      <c r="C3534" s="1037" t="s">
        <v>521</v>
      </c>
      <c r="D3534" s="1037"/>
      <c r="E3534" s="1037"/>
      <c r="F3534" s="1037"/>
      <c r="G3534" s="1037"/>
      <c r="H3534" s="1037"/>
      <c r="I3534" s="1037"/>
      <c r="J3534" s="1037"/>
      <c r="K3534" s="1037"/>
      <c r="L3534" s="225">
        <v>51.29</v>
      </c>
      <c r="M3534" s="226"/>
      <c r="N3534" s="227"/>
      <c r="V3534" s="189"/>
      <c r="W3534" s="195"/>
      <c r="X3534" s="195"/>
      <c r="AC3534" s="195"/>
      <c r="AF3534" s="207"/>
      <c r="AG3534" s="195"/>
      <c r="AH3534" s="163" t="s">
        <v>521</v>
      </c>
    </row>
    <row r="3535" spans="1:34" s="160" customFormat="1" ht="12" x14ac:dyDescent="0.2">
      <c r="A3535" s="224"/>
      <c r="B3535" s="199"/>
      <c r="C3535" s="1037" t="s">
        <v>522</v>
      </c>
      <c r="D3535" s="1037"/>
      <c r="E3535" s="1037"/>
      <c r="F3535" s="1037"/>
      <c r="G3535" s="1037"/>
      <c r="H3535" s="1037"/>
      <c r="I3535" s="1037"/>
      <c r="J3535" s="1037"/>
      <c r="K3535" s="1037"/>
      <c r="L3535" s="225">
        <v>493.43</v>
      </c>
      <c r="M3535" s="226"/>
      <c r="N3535" s="227"/>
      <c r="V3535" s="189"/>
      <c r="W3535" s="195"/>
      <c r="X3535" s="195"/>
      <c r="AC3535" s="195"/>
      <c r="AF3535" s="207"/>
      <c r="AG3535" s="195"/>
      <c r="AH3535" s="163" t="s">
        <v>522</v>
      </c>
    </row>
    <row r="3536" spans="1:34" s="160" customFormat="1" ht="12" x14ac:dyDescent="0.2">
      <c r="A3536" s="224"/>
      <c r="B3536" s="199"/>
      <c r="C3536" s="1037" t="s">
        <v>523</v>
      </c>
      <c r="D3536" s="1037"/>
      <c r="E3536" s="1037"/>
      <c r="F3536" s="1037"/>
      <c r="G3536" s="1037"/>
      <c r="H3536" s="1037"/>
      <c r="I3536" s="1037"/>
      <c r="J3536" s="1037"/>
      <c r="K3536" s="1037"/>
      <c r="L3536" s="225">
        <v>259.25</v>
      </c>
      <c r="M3536" s="226"/>
      <c r="N3536" s="227"/>
      <c r="V3536" s="189"/>
      <c r="W3536" s="195"/>
      <c r="X3536" s="195"/>
      <c r="AC3536" s="195"/>
      <c r="AF3536" s="207"/>
      <c r="AG3536" s="195"/>
      <c r="AH3536" s="163" t="s">
        <v>523</v>
      </c>
    </row>
    <row r="3537" spans="1:35" s="160" customFormat="1" ht="12" x14ac:dyDescent="0.2">
      <c r="A3537" s="224"/>
      <c r="B3537" s="199"/>
      <c r="C3537" s="1037" t="s">
        <v>1374</v>
      </c>
      <c r="D3537" s="1037"/>
      <c r="E3537" s="1037"/>
      <c r="F3537" s="1037"/>
      <c r="G3537" s="1037"/>
      <c r="H3537" s="1037"/>
      <c r="I3537" s="1037"/>
      <c r="J3537" s="1037"/>
      <c r="K3537" s="1037"/>
      <c r="L3537" s="225">
        <v>717564.55</v>
      </c>
      <c r="M3537" s="226"/>
      <c r="N3537" s="227"/>
      <c r="V3537" s="189"/>
      <c r="W3537" s="195"/>
      <c r="X3537" s="195"/>
      <c r="AC3537" s="195"/>
      <c r="AF3537" s="207"/>
      <c r="AG3537" s="195"/>
      <c r="AH3537" s="163" t="s">
        <v>1374</v>
      </c>
    </row>
    <row r="3538" spans="1:35" s="160" customFormat="1" ht="12" x14ac:dyDescent="0.2">
      <c r="A3538" s="224"/>
      <c r="B3538" s="199"/>
      <c r="C3538" s="1037" t="s">
        <v>3043</v>
      </c>
      <c r="D3538" s="1037"/>
      <c r="E3538" s="1037"/>
      <c r="F3538" s="1037"/>
      <c r="G3538" s="1037"/>
      <c r="H3538" s="1037"/>
      <c r="I3538" s="1037"/>
      <c r="J3538" s="1037"/>
      <c r="K3538" s="1037"/>
      <c r="L3538" s="225">
        <v>717564.55</v>
      </c>
      <c r="M3538" s="226"/>
      <c r="N3538" s="227"/>
      <c r="V3538" s="189"/>
      <c r="W3538" s="195"/>
      <c r="X3538" s="195"/>
      <c r="AC3538" s="195"/>
      <c r="AF3538" s="207"/>
      <c r="AG3538" s="195"/>
      <c r="AH3538" s="163" t="s">
        <v>3043</v>
      </c>
    </row>
    <row r="3539" spans="1:35" s="160" customFormat="1" ht="12" x14ac:dyDescent="0.2">
      <c r="A3539" s="224"/>
      <c r="B3539" s="199"/>
      <c r="C3539" s="1037" t="s">
        <v>524</v>
      </c>
      <c r="D3539" s="1037"/>
      <c r="E3539" s="1037"/>
      <c r="F3539" s="1037"/>
      <c r="G3539" s="1037"/>
      <c r="H3539" s="1037"/>
      <c r="I3539" s="1037"/>
      <c r="J3539" s="1037"/>
      <c r="K3539" s="1037"/>
      <c r="L3539" s="225">
        <v>7614.35</v>
      </c>
      <c r="M3539" s="226"/>
      <c r="N3539" s="227"/>
      <c r="V3539" s="189"/>
      <c r="W3539" s="195"/>
      <c r="X3539" s="195"/>
      <c r="AC3539" s="195"/>
      <c r="AF3539" s="207"/>
      <c r="AG3539" s="195"/>
      <c r="AH3539" s="163" t="s">
        <v>524</v>
      </c>
    </row>
    <row r="3540" spans="1:35" s="160" customFormat="1" ht="12" x14ac:dyDescent="0.2">
      <c r="A3540" s="224"/>
      <c r="B3540" s="199"/>
      <c r="C3540" s="1037" t="s">
        <v>525</v>
      </c>
      <c r="D3540" s="1037"/>
      <c r="E3540" s="1037"/>
      <c r="F3540" s="1037"/>
      <c r="G3540" s="1037"/>
      <c r="H3540" s="1037"/>
      <c r="I3540" s="1037"/>
      <c r="J3540" s="1037"/>
      <c r="K3540" s="1037"/>
      <c r="L3540" s="225">
        <v>9057.4599999999991</v>
      </c>
      <c r="M3540" s="226"/>
      <c r="N3540" s="227"/>
      <c r="V3540" s="189"/>
      <c r="W3540" s="195"/>
      <c r="X3540" s="195"/>
      <c r="AC3540" s="195"/>
      <c r="AF3540" s="207"/>
      <c r="AG3540" s="195"/>
      <c r="AH3540" s="163" t="s">
        <v>525</v>
      </c>
    </row>
    <row r="3541" spans="1:35" s="160" customFormat="1" ht="12" x14ac:dyDescent="0.2">
      <c r="A3541" s="224"/>
      <c r="B3541" s="199"/>
      <c r="C3541" s="1037" t="s">
        <v>526</v>
      </c>
      <c r="D3541" s="1037"/>
      <c r="E3541" s="1037"/>
      <c r="F3541" s="1037"/>
      <c r="G3541" s="1037"/>
      <c r="H3541" s="1037"/>
      <c r="I3541" s="1037"/>
      <c r="J3541" s="1037"/>
      <c r="K3541" s="1037"/>
      <c r="L3541" s="225">
        <v>5351.51</v>
      </c>
      <c r="M3541" s="226"/>
      <c r="N3541" s="227"/>
      <c r="V3541" s="189"/>
      <c r="W3541" s="195"/>
      <c r="X3541" s="195"/>
      <c r="AC3541" s="195"/>
      <c r="AF3541" s="207"/>
      <c r="AG3541" s="195"/>
      <c r="AH3541" s="163" t="s">
        <v>526</v>
      </c>
    </row>
    <row r="3542" spans="1:35" s="160" customFormat="1" ht="12" x14ac:dyDescent="0.2">
      <c r="A3542" s="224"/>
      <c r="B3542" s="218"/>
      <c r="C3542" s="1038" t="s">
        <v>3999</v>
      </c>
      <c r="D3542" s="1038"/>
      <c r="E3542" s="1038"/>
      <c r="F3542" s="1038"/>
      <c r="G3542" s="1038"/>
      <c r="H3542" s="1038"/>
      <c r="I3542" s="1038"/>
      <c r="J3542" s="1038"/>
      <c r="K3542" s="1038"/>
      <c r="L3542" s="228">
        <v>800521.75</v>
      </c>
      <c r="M3542" s="229"/>
      <c r="N3542" s="230"/>
      <c r="V3542" s="189"/>
      <c r="W3542" s="195"/>
      <c r="X3542" s="195"/>
      <c r="AC3542" s="195"/>
      <c r="AF3542" s="207"/>
      <c r="AG3542" s="195"/>
      <c r="AI3542" s="195" t="s">
        <v>3999</v>
      </c>
    </row>
    <row r="3543" spans="1:35" s="160" customFormat="1" ht="12" x14ac:dyDescent="0.2">
      <c r="A3543" s="224"/>
      <c r="B3543" s="199"/>
      <c r="C3543" s="1037" t="s">
        <v>513</v>
      </c>
      <c r="D3543" s="1037"/>
      <c r="E3543" s="1037"/>
      <c r="F3543" s="1037"/>
      <c r="G3543" s="1037"/>
      <c r="H3543" s="1037"/>
      <c r="I3543" s="1037"/>
      <c r="J3543" s="1037"/>
      <c r="K3543" s="1037"/>
      <c r="L3543" s="225"/>
      <c r="M3543" s="226"/>
      <c r="N3543" s="227"/>
      <c r="V3543" s="189"/>
      <c r="W3543" s="195"/>
      <c r="X3543" s="195"/>
      <c r="AC3543" s="195"/>
      <c r="AF3543" s="207"/>
      <c r="AG3543" s="195"/>
      <c r="AH3543" s="163" t="s">
        <v>513</v>
      </c>
      <c r="AI3543" s="195"/>
    </row>
    <row r="3544" spans="1:35" s="160" customFormat="1" ht="12" x14ac:dyDescent="0.2">
      <c r="A3544" s="224"/>
      <c r="B3544" s="199"/>
      <c r="C3544" s="1037" t="s">
        <v>615</v>
      </c>
      <c r="D3544" s="1037"/>
      <c r="E3544" s="1037"/>
      <c r="F3544" s="1037"/>
      <c r="G3544" s="1037"/>
      <c r="H3544" s="1037"/>
      <c r="I3544" s="1037"/>
      <c r="J3544" s="1037"/>
      <c r="K3544" s="1037"/>
      <c r="L3544" s="225">
        <v>23155.58</v>
      </c>
      <c r="M3544" s="226"/>
      <c r="N3544" s="227"/>
      <c r="V3544" s="189"/>
      <c r="W3544" s="195"/>
      <c r="X3544" s="195"/>
      <c r="AC3544" s="195"/>
      <c r="AF3544" s="207"/>
      <c r="AG3544" s="195"/>
      <c r="AH3544" s="163" t="s">
        <v>615</v>
      </c>
      <c r="AI3544" s="195"/>
    </row>
    <row r="3545" spans="1:35" s="160" customFormat="1" ht="12" x14ac:dyDescent="0.2">
      <c r="A3545" s="224"/>
      <c r="B3545" s="199"/>
      <c r="C3545" s="1037" t="s">
        <v>1376</v>
      </c>
      <c r="D3545" s="1037"/>
      <c r="E3545" s="1037"/>
      <c r="F3545" s="1037"/>
      <c r="G3545" s="1037"/>
      <c r="H3545" s="1037"/>
      <c r="I3545" s="1037"/>
      <c r="J3545" s="1037"/>
      <c r="K3545" s="1037"/>
      <c r="L3545" s="225">
        <v>686367.18</v>
      </c>
      <c r="M3545" s="226"/>
      <c r="N3545" s="227"/>
      <c r="V3545" s="189"/>
      <c r="W3545" s="195"/>
      <c r="X3545" s="195"/>
      <c r="AC3545" s="195"/>
      <c r="AF3545" s="207"/>
      <c r="AG3545" s="195"/>
      <c r="AH3545" s="163" t="s">
        <v>1376</v>
      </c>
      <c r="AI3545" s="195"/>
    </row>
    <row r="3546" spans="1:35" s="160" customFormat="1" ht="12" x14ac:dyDescent="0.2">
      <c r="A3546" s="1043" t="s">
        <v>4000</v>
      </c>
      <c r="B3546" s="1044"/>
      <c r="C3546" s="1044"/>
      <c r="D3546" s="1044"/>
      <c r="E3546" s="1044"/>
      <c r="F3546" s="1044"/>
      <c r="G3546" s="1044"/>
      <c r="H3546" s="1044"/>
      <c r="I3546" s="1044"/>
      <c r="J3546" s="1044"/>
      <c r="K3546" s="1044"/>
      <c r="L3546" s="1044"/>
      <c r="M3546" s="1044"/>
      <c r="N3546" s="1045"/>
      <c r="V3546" s="189" t="s">
        <v>4000</v>
      </c>
      <c r="W3546" s="195"/>
      <c r="X3546" s="195"/>
      <c r="AC3546" s="195"/>
      <c r="AF3546" s="207"/>
      <c r="AG3546" s="195"/>
      <c r="AI3546" s="195"/>
    </row>
    <row r="3547" spans="1:35" s="160" customFormat="1" ht="12" x14ac:dyDescent="0.2">
      <c r="A3547" s="1040" t="s">
        <v>4001</v>
      </c>
      <c r="B3547" s="1041"/>
      <c r="C3547" s="1041"/>
      <c r="D3547" s="1041"/>
      <c r="E3547" s="1041"/>
      <c r="F3547" s="1041"/>
      <c r="G3547" s="1041"/>
      <c r="H3547" s="1041"/>
      <c r="I3547" s="1041"/>
      <c r="J3547" s="1041"/>
      <c r="K3547" s="1041"/>
      <c r="L3547" s="1041"/>
      <c r="M3547" s="1041"/>
      <c r="N3547" s="1042"/>
      <c r="V3547" s="189"/>
      <c r="W3547" s="195" t="s">
        <v>4001</v>
      </c>
      <c r="X3547" s="195"/>
      <c r="AC3547" s="195"/>
      <c r="AF3547" s="207"/>
      <c r="AG3547" s="195"/>
      <c r="AI3547" s="195"/>
    </row>
    <row r="3548" spans="1:35" s="160" customFormat="1" ht="33.75" x14ac:dyDescent="0.2">
      <c r="A3548" s="190" t="s">
        <v>4002</v>
      </c>
      <c r="B3548" s="191" t="s">
        <v>4003</v>
      </c>
      <c r="C3548" s="1039" t="s">
        <v>4004</v>
      </c>
      <c r="D3548" s="1039"/>
      <c r="E3548" s="1039"/>
      <c r="F3548" s="192" t="s">
        <v>877</v>
      </c>
      <c r="G3548" s="192"/>
      <c r="H3548" s="192"/>
      <c r="I3548" s="192" t="s">
        <v>423</v>
      </c>
      <c r="J3548" s="193"/>
      <c r="K3548" s="192"/>
      <c r="L3548" s="193"/>
      <c r="M3548" s="192"/>
      <c r="N3548" s="194"/>
      <c r="V3548" s="189"/>
      <c r="W3548" s="195"/>
      <c r="X3548" s="195" t="s">
        <v>4004</v>
      </c>
      <c r="AC3548" s="195"/>
      <c r="AF3548" s="207"/>
      <c r="AG3548" s="195"/>
      <c r="AI3548" s="195"/>
    </row>
    <row r="3549" spans="1:35" s="160" customFormat="1" ht="33.75" x14ac:dyDescent="0.2">
      <c r="A3549" s="198"/>
      <c r="B3549" s="199" t="s">
        <v>430</v>
      </c>
      <c r="C3549" s="1037" t="s">
        <v>431</v>
      </c>
      <c r="D3549" s="1037"/>
      <c r="E3549" s="1037"/>
      <c r="F3549" s="1037"/>
      <c r="G3549" s="1037"/>
      <c r="H3549" s="1037"/>
      <c r="I3549" s="1037"/>
      <c r="J3549" s="1037"/>
      <c r="K3549" s="1037"/>
      <c r="L3549" s="1037"/>
      <c r="M3549" s="1037"/>
      <c r="N3549" s="1046"/>
      <c r="V3549" s="189"/>
      <c r="W3549" s="195"/>
      <c r="X3549" s="195"/>
      <c r="Y3549" s="163" t="s">
        <v>431</v>
      </c>
      <c r="AC3549" s="195"/>
      <c r="AF3549" s="207"/>
      <c r="AG3549" s="195"/>
      <c r="AI3549" s="195"/>
    </row>
    <row r="3550" spans="1:35" s="160" customFormat="1" ht="12" x14ac:dyDescent="0.2">
      <c r="A3550" s="198"/>
      <c r="B3550" s="199" t="s">
        <v>3134</v>
      </c>
      <c r="C3550" s="1037" t="s">
        <v>3135</v>
      </c>
      <c r="D3550" s="1037"/>
      <c r="E3550" s="1037"/>
      <c r="F3550" s="1037"/>
      <c r="G3550" s="1037"/>
      <c r="H3550" s="1037"/>
      <c r="I3550" s="1037"/>
      <c r="J3550" s="1037"/>
      <c r="K3550" s="1037"/>
      <c r="L3550" s="1037"/>
      <c r="M3550" s="1037"/>
      <c r="N3550" s="1046"/>
      <c r="V3550" s="189"/>
      <c r="W3550" s="195"/>
      <c r="X3550" s="195"/>
      <c r="Y3550" s="163" t="s">
        <v>3135</v>
      </c>
      <c r="AC3550" s="195"/>
      <c r="AF3550" s="207"/>
      <c r="AG3550" s="195"/>
      <c r="AI3550" s="195"/>
    </row>
    <row r="3551" spans="1:35" s="160" customFormat="1" ht="12" x14ac:dyDescent="0.2">
      <c r="A3551" s="200"/>
      <c r="B3551" s="199" t="s">
        <v>423</v>
      </c>
      <c r="C3551" s="1037" t="s">
        <v>432</v>
      </c>
      <c r="D3551" s="1037"/>
      <c r="E3551" s="1037"/>
      <c r="F3551" s="201"/>
      <c r="G3551" s="201"/>
      <c r="H3551" s="201"/>
      <c r="I3551" s="201"/>
      <c r="J3551" s="202">
        <v>42.59</v>
      </c>
      <c r="K3551" s="201" t="s">
        <v>3136</v>
      </c>
      <c r="L3551" s="202">
        <v>55.9</v>
      </c>
      <c r="M3551" s="201"/>
      <c r="N3551" s="203"/>
      <c r="V3551" s="189"/>
      <c r="W3551" s="195"/>
      <c r="X3551" s="195"/>
      <c r="Z3551" s="163" t="s">
        <v>432</v>
      </c>
      <c r="AC3551" s="195"/>
      <c r="AF3551" s="207"/>
      <c r="AG3551" s="195"/>
      <c r="AI3551" s="195"/>
    </row>
    <row r="3552" spans="1:35" s="160" customFormat="1" ht="12" x14ac:dyDescent="0.2">
      <c r="A3552" s="200"/>
      <c r="B3552" s="199" t="s">
        <v>439</v>
      </c>
      <c r="C3552" s="1037" t="s">
        <v>440</v>
      </c>
      <c r="D3552" s="1037"/>
      <c r="E3552" s="1037"/>
      <c r="F3552" s="201"/>
      <c r="G3552" s="201"/>
      <c r="H3552" s="201"/>
      <c r="I3552" s="201"/>
      <c r="J3552" s="202">
        <v>93.31</v>
      </c>
      <c r="K3552" s="201"/>
      <c r="L3552" s="202">
        <v>93.31</v>
      </c>
      <c r="M3552" s="201"/>
      <c r="N3552" s="203"/>
      <c r="V3552" s="189"/>
      <c r="W3552" s="195"/>
      <c r="X3552" s="195"/>
      <c r="Z3552" s="163" t="s">
        <v>440</v>
      </c>
      <c r="AC3552" s="195"/>
      <c r="AF3552" s="207"/>
      <c r="AG3552" s="195"/>
      <c r="AI3552" s="195"/>
    </row>
    <row r="3553" spans="1:35" s="160" customFormat="1" ht="22.5" x14ac:dyDescent="0.2">
      <c r="A3553" s="196"/>
      <c r="B3553" s="204" t="s">
        <v>4005</v>
      </c>
      <c r="C3553" s="1048" t="s">
        <v>4006</v>
      </c>
      <c r="D3553" s="1048"/>
      <c r="E3553" s="1048"/>
      <c r="F3553" s="205" t="s">
        <v>488</v>
      </c>
      <c r="G3553" s="205" t="s">
        <v>489</v>
      </c>
      <c r="H3553" s="205"/>
      <c r="I3553" s="205" t="s">
        <v>489</v>
      </c>
      <c r="J3553" s="199"/>
      <c r="K3553" s="201"/>
      <c r="L3553" s="202"/>
      <c r="M3553" s="201"/>
      <c r="N3553" s="206"/>
      <c r="V3553" s="189"/>
      <c r="W3553" s="195"/>
      <c r="X3553" s="195"/>
      <c r="AC3553" s="195"/>
      <c r="AF3553" s="207" t="s">
        <v>4006</v>
      </c>
      <c r="AG3553" s="195"/>
      <c r="AI3553" s="195"/>
    </row>
    <row r="3554" spans="1:35" s="160" customFormat="1" ht="22.5" x14ac:dyDescent="0.2">
      <c r="A3554" s="196"/>
      <c r="B3554" s="204" t="s">
        <v>3086</v>
      </c>
      <c r="C3554" s="1048" t="s">
        <v>3087</v>
      </c>
      <c r="D3554" s="1048"/>
      <c r="E3554" s="1048"/>
      <c r="F3554" s="205" t="s">
        <v>1003</v>
      </c>
      <c r="G3554" s="205" t="s">
        <v>489</v>
      </c>
      <c r="H3554" s="205"/>
      <c r="I3554" s="205" t="s">
        <v>489</v>
      </c>
      <c r="J3554" s="199"/>
      <c r="K3554" s="201"/>
      <c r="L3554" s="202"/>
      <c r="M3554" s="201"/>
      <c r="N3554" s="206"/>
      <c r="V3554" s="189"/>
      <c r="W3554" s="195"/>
      <c r="X3554" s="195"/>
      <c r="AC3554" s="195"/>
      <c r="AF3554" s="207" t="s">
        <v>3087</v>
      </c>
      <c r="AG3554" s="195"/>
      <c r="AI3554" s="195"/>
    </row>
    <row r="3555" spans="1:35" s="160" customFormat="1" ht="12" x14ac:dyDescent="0.2">
      <c r="A3555" s="196"/>
      <c r="B3555" s="204" t="s">
        <v>4007</v>
      </c>
      <c r="C3555" s="1048" t="s">
        <v>4008</v>
      </c>
      <c r="D3555" s="1048"/>
      <c r="E3555" s="1048"/>
      <c r="F3555" s="205" t="s">
        <v>2108</v>
      </c>
      <c r="G3555" s="205" t="s">
        <v>489</v>
      </c>
      <c r="H3555" s="205"/>
      <c r="I3555" s="205" t="s">
        <v>489</v>
      </c>
      <c r="J3555" s="199"/>
      <c r="K3555" s="201"/>
      <c r="L3555" s="202"/>
      <c r="M3555" s="201"/>
      <c r="N3555" s="206"/>
      <c r="V3555" s="189"/>
      <c r="W3555" s="195"/>
      <c r="X3555" s="195"/>
      <c r="AC3555" s="195"/>
      <c r="AF3555" s="207" t="s">
        <v>4008</v>
      </c>
      <c r="AG3555" s="195"/>
      <c r="AI3555" s="195"/>
    </row>
    <row r="3556" spans="1:35" s="160" customFormat="1" ht="33.75" x14ac:dyDescent="0.2">
      <c r="A3556" s="196"/>
      <c r="B3556" s="204" t="s">
        <v>4009</v>
      </c>
      <c r="C3556" s="1048" t="s">
        <v>4010</v>
      </c>
      <c r="D3556" s="1048"/>
      <c r="E3556" s="1048"/>
      <c r="F3556" s="205" t="s">
        <v>3083</v>
      </c>
      <c r="G3556" s="205" t="s">
        <v>489</v>
      </c>
      <c r="H3556" s="205"/>
      <c r="I3556" s="205" t="s">
        <v>489</v>
      </c>
      <c r="J3556" s="199"/>
      <c r="K3556" s="201"/>
      <c r="L3556" s="202"/>
      <c r="M3556" s="201"/>
      <c r="N3556" s="206"/>
      <c r="V3556" s="189"/>
      <c r="W3556" s="195"/>
      <c r="X3556" s="195"/>
      <c r="AC3556" s="195"/>
      <c r="AF3556" s="207" t="s">
        <v>4010</v>
      </c>
      <c r="AG3556" s="195"/>
      <c r="AI3556" s="195"/>
    </row>
    <row r="3557" spans="1:35" s="160" customFormat="1" ht="12" x14ac:dyDescent="0.2">
      <c r="A3557" s="196"/>
      <c r="B3557" s="204" t="s">
        <v>4011</v>
      </c>
      <c r="C3557" s="1048" t="s">
        <v>4012</v>
      </c>
      <c r="D3557" s="1048"/>
      <c r="E3557" s="1048"/>
      <c r="F3557" s="205" t="s">
        <v>4013</v>
      </c>
      <c r="G3557" s="205" t="s">
        <v>489</v>
      </c>
      <c r="H3557" s="205"/>
      <c r="I3557" s="205" t="s">
        <v>489</v>
      </c>
      <c r="J3557" s="199"/>
      <c r="K3557" s="201"/>
      <c r="L3557" s="202"/>
      <c r="M3557" s="201"/>
      <c r="N3557" s="206"/>
      <c r="V3557" s="189"/>
      <c r="W3557" s="195"/>
      <c r="X3557" s="195"/>
      <c r="AC3557" s="195"/>
      <c r="AF3557" s="207" t="s">
        <v>4012</v>
      </c>
      <c r="AG3557" s="195"/>
      <c r="AI3557" s="195"/>
    </row>
    <row r="3558" spans="1:35" s="160" customFormat="1" ht="22.5" x14ac:dyDescent="0.2">
      <c r="A3558" s="196"/>
      <c r="B3558" s="204" t="s">
        <v>4014</v>
      </c>
      <c r="C3558" s="1048" t="s">
        <v>4015</v>
      </c>
      <c r="D3558" s="1048"/>
      <c r="E3558" s="1048"/>
      <c r="F3558" s="205" t="s">
        <v>1003</v>
      </c>
      <c r="G3558" s="205" t="s">
        <v>489</v>
      </c>
      <c r="H3558" s="205"/>
      <c r="I3558" s="205" t="s">
        <v>489</v>
      </c>
      <c r="J3558" s="199"/>
      <c r="K3558" s="201"/>
      <c r="L3558" s="202"/>
      <c r="M3558" s="201"/>
      <c r="N3558" s="206"/>
      <c r="V3558" s="189"/>
      <c r="W3558" s="195"/>
      <c r="X3558" s="195"/>
      <c r="AC3558" s="195"/>
      <c r="AF3558" s="207" t="s">
        <v>4015</v>
      </c>
      <c r="AG3558" s="195"/>
      <c r="AI3558" s="195"/>
    </row>
    <row r="3559" spans="1:35" s="160" customFormat="1" ht="12" x14ac:dyDescent="0.2">
      <c r="A3559" s="200"/>
      <c r="B3559" s="199"/>
      <c r="C3559" s="1037" t="s">
        <v>443</v>
      </c>
      <c r="D3559" s="1037"/>
      <c r="E3559" s="1037"/>
      <c r="F3559" s="201" t="s">
        <v>444</v>
      </c>
      <c r="G3559" s="201" t="s">
        <v>4016</v>
      </c>
      <c r="H3559" s="201" t="s">
        <v>3136</v>
      </c>
      <c r="I3559" s="201" t="s">
        <v>4017</v>
      </c>
      <c r="J3559" s="202"/>
      <c r="K3559" s="201"/>
      <c r="L3559" s="202"/>
      <c r="M3559" s="201"/>
      <c r="N3559" s="203"/>
      <c r="V3559" s="189"/>
      <c r="W3559" s="195"/>
      <c r="X3559" s="195"/>
      <c r="AA3559" s="163" t="s">
        <v>443</v>
      </c>
      <c r="AC3559" s="195"/>
      <c r="AF3559" s="207"/>
      <c r="AG3559" s="195"/>
      <c r="AI3559" s="195"/>
    </row>
    <row r="3560" spans="1:35" s="160" customFormat="1" ht="12" x14ac:dyDescent="0.2">
      <c r="A3560" s="200"/>
      <c r="B3560" s="199"/>
      <c r="C3560" s="1047" t="s">
        <v>450</v>
      </c>
      <c r="D3560" s="1047"/>
      <c r="E3560" s="1047"/>
      <c r="F3560" s="208"/>
      <c r="G3560" s="208"/>
      <c r="H3560" s="208"/>
      <c r="I3560" s="208"/>
      <c r="J3560" s="209">
        <v>135.9</v>
      </c>
      <c r="K3560" s="208"/>
      <c r="L3560" s="209">
        <v>149.21</v>
      </c>
      <c r="M3560" s="208"/>
      <c r="N3560" s="210"/>
      <c r="V3560" s="189"/>
      <c r="W3560" s="195"/>
      <c r="X3560" s="195"/>
      <c r="AB3560" s="163" t="s">
        <v>450</v>
      </c>
      <c r="AC3560" s="195"/>
      <c r="AF3560" s="207"/>
      <c r="AG3560" s="195"/>
      <c r="AI3560" s="195"/>
    </row>
    <row r="3561" spans="1:35" s="160" customFormat="1" ht="12" x14ac:dyDescent="0.2">
      <c r="A3561" s="200"/>
      <c r="B3561" s="199"/>
      <c r="C3561" s="1037" t="s">
        <v>451</v>
      </c>
      <c r="D3561" s="1037"/>
      <c r="E3561" s="1037"/>
      <c r="F3561" s="201"/>
      <c r="G3561" s="201"/>
      <c r="H3561" s="201"/>
      <c r="I3561" s="201"/>
      <c r="J3561" s="202"/>
      <c r="K3561" s="201"/>
      <c r="L3561" s="202">
        <v>55.9</v>
      </c>
      <c r="M3561" s="201"/>
      <c r="N3561" s="203"/>
      <c r="V3561" s="189"/>
      <c r="W3561" s="195"/>
      <c r="X3561" s="195"/>
      <c r="AA3561" s="163" t="s">
        <v>451</v>
      </c>
      <c r="AC3561" s="195"/>
      <c r="AF3561" s="207"/>
      <c r="AG3561" s="195"/>
      <c r="AI3561" s="195"/>
    </row>
    <row r="3562" spans="1:35" s="160" customFormat="1" ht="45" x14ac:dyDescent="0.2">
      <c r="A3562" s="200"/>
      <c r="B3562" s="199" t="s">
        <v>2540</v>
      </c>
      <c r="C3562" s="1037" t="s">
        <v>2541</v>
      </c>
      <c r="D3562" s="1037"/>
      <c r="E3562" s="1037"/>
      <c r="F3562" s="201" t="s">
        <v>454</v>
      </c>
      <c r="G3562" s="201" t="s">
        <v>1241</v>
      </c>
      <c r="H3562" s="201"/>
      <c r="I3562" s="201" t="s">
        <v>1241</v>
      </c>
      <c r="J3562" s="202"/>
      <c r="K3562" s="201"/>
      <c r="L3562" s="202">
        <v>67.64</v>
      </c>
      <c r="M3562" s="201"/>
      <c r="N3562" s="203"/>
      <c r="V3562" s="189"/>
      <c r="W3562" s="195"/>
      <c r="X3562" s="195"/>
      <c r="AA3562" s="163" t="s">
        <v>2541</v>
      </c>
      <c r="AC3562" s="195"/>
      <c r="AF3562" s="207"/>
      <c r="AG3562" s="195"/>
      <c r="AI3562" s="195"/>
    </row>
    <row r="3563" spans="1:35" s="160" customFormat="1" ht="45" x14ac:dyDescent="0.2">
      <c r="A3563" s="200"/>
      <c r="B3563" s="199" t="s">
        <v>2542</v>
      </c>
      <c r="C3563" s="1037" t="s">
        <v>2543</v>
      </c>
      <c r="D3563" s="1037"/>
      <c r="E3563" s="1037"/>
      <c r="F3563" s="201" t="s">
        <v>454</v>
      </c>
      <c r="G3563" s="201" t="s">
        <v>974</v>
      </c>
      <c r="H3563" s="201"/>
      <c r="I3563" s="201" t="s">
        <v>974</v>
      </c>
      <c r="J3563" s="202"/>
      <c r="K3563" s="201"/>
      <c r="L3563" s="202">
        <v>40.25</v>
      </c>
      <c r="M3563" s="201"/>
      <c r="N3563" s="203"/>
      <c r="V3563" s="189"/>
      <c r="W3563" s="195"/>
      <c r="X3563" s="195"/>
      <c r="AA3563" s="163" t="s">
        <v>2543</v>
      </c>
      <c r="AC3563" s="195"/>
      <c r="AF3563" s="207"/>
      <c r="AG3563" s="195"/>
      <c r="AI3563" s="195"/>
    </row>
    <row r="3564" spans="1:35" s="160" customFormat="1" ht="12" x14ac:dyDescent="0.2">
      <c r="A3564" s="211"/>
      <c r="B3564" s="212"/>
      <c r="C3564" s="1039" t="s">
        <v>459</v>
      </c>
      <c r="D3564" s="1039"/>
      <c r="E3564" s="1039"/>
      <c r="F3564" s="192"/>
      <c r="G3564" s="192"/>
      <c r="H3564" s="192"/>
      <c r="I3564" s="192"/>
      <c r="J3564" s="193"/>
      <c r="K3564" s="192"/>
      <c r="L3564" s="193">
        <v>257.10000000000002</v>
      </c>
      <c r="M3564" s="208"/>
      <c r="N3564" s="194"/>
      <c r="V3564" s="189"/>
      <c r="W3564" s="195"/>
      <c r="X3564" s="195"/>
      <c r="AC3564" s="195" t="s">
        <v>459</v>
      </c>
      <c r="AF3564" s="207"/>
      <c r="AG3564" s="195"/>
      <c r="AI3564" s="195"/>
    </row>
    <row r="3565" spans="1:35" s="160" customFormat="1" ht="33.75" x14ac:dyDescent="0.2">
      <c r="A3565" s="190" t="s">
        <v>4018</v>
      </c>
      <c r="B3565" s="191" t="s">
        <v>4019</v>
      </c>
      <c r="C3565" s="1039" t="s">
        <v>4020</v>
      </c>
      <c r="D3565" s="1039"/>
      <c r="E3565" s="1039"/>
      <c r="F3565" s="192" t="s">
        <v>1017</v>
      </c>
      <c r="G3565" s="192"/>
      <c r="H3565" s="192"/>
      <c r="I3565" s="192" t="s">
        <v>423</v>
      </c>
      <c r="J3565" s="193">
        <v>107783.33</v>
      </c>
      <c r="K3565" s="192" t="s">
        <v>1361</v>
      </c>
      <c r="L3565" s="193">
        <v>21991.33</v>
      </c>
      <c r="M3565" s="192" t="s">
        <v>1362</v>
      </c>
      <c r="N3565" s="194">
        <v>109077</v>
      </c>
      <c r="V3565" s="189"/>
      <c r="W3565" s="195"/>
      <c r="X3565" s="195" t="s">
        <v>4020</v>
      </c>
      <c r="AC3565" s="195"/>
      <c r="AF3565" s="207"/>
      <c r="AG3565" s="195"/>
      <c r="AI3565" s="195"/>
    </row>
    <row r="3566" spans="1:35" s="160" customFormat="1" ht="12" x14ac:dyDescent="0.2">
      <c r="A3566" s="211"/>
      <c r="B3566" s="212"/>
      <c r="C3566" s="168" t="s">
        <v>3039</v>
      </c>
      <c r="D3566" s="213"/>
      <c r="E3566" s="213"/>
      <c r="F3566" s="214"/>
      <c r="G3566" s="214"/>
      <c r="H3566" s="214"/>
      <c r="I3566" s="214"/>
      <c r="J3566" s="215"/>
      <c r="K3566" s="214"/>
      <c r="L3566" s="215"/>
      <c r="M3566" s="216"/>
      <c r="N3566" s="217"/>
      <c r="V3566" s="189"/>
      <c r="W3566" s="195"/>
      <c r="X3566" s="195"/>
      <c r="AC3566" s="195"/>
      <c r="AF3566" s="207"/>
      <c r="AG3566" s="195"/>
      <c r="AI3566" s="195"/>
    </row>
    <row r="3567" spans="1:35" s="160" customFormat="1" ht="12" x14ac:dyDescent="0.2">
      <c r="A3567" s="196"/>
      <c r="B3567" s="197"/>
      <c r="C3567" s="1037" t="s">
        <v>4021</v>
      </c>
      <c r="D3567" s="1037"/>
      <c r="E3567" s="1037"/>
      <c r="F3567" s="1037"/>
      <c r="G3567" s="1037"/>
      <c r="H3567" s="1037"/>
      <c r="I3567" s="1037"/>
      <c r="J3567" s="1037"/>
      <c r="K3567" s="1037"/>
      <c r="L3567" s="1037"/>
      <c r="M3567" s="1037"/>
      <c r="N3567" s="1046"/>
      <c r="V3567" s="189"/>
      <c r="W3567" s="195"/>
      <c r="X3567" s="195"/>
      <c r="AC3567" s="195"/>
      <c r="AD3567" s="163" t="s">
        <v>4021</v>
      </c>
      <c r="AF3567" s="207"/>
      <c r="AG3567" s="195"/>
      <c r="AI3567" s="195"/>
    </row>
    <row r="3568" spans="1:35" s="160" customFormat="1" ht="22.5" x14ac:dyDescent="0.2">
      <c r="A3568" s="198"/>
      <c r="B3568" s="199" t="s">
        <v>1365</v>
      </c>
      <c r="C3568" s="1037" t="s">
        <v>1366</v>
      </c>
      <c r="D3568" s="1037"/>
      <c r="E3568" s="1037"/>
      <c r="F3568" s="1037"/>
      <c r="G3568" s="1037"/>
      <c r="H3568" s="1037"/>
      <c r="I3568" s="1037"/>
      <c r="J3568" s="1037"/>
      <c r="K3568" s="1037"/>
      <c r="L3568" s="1037"/>
      <c r="M3568" s="1037"/>
      <c r="N3568" s="1046"/>
      <c r="V3568" s="189"/>
      <c r="W3568" s="195"/>
      <c r="X3568" s="195"/>
      <c r="Y3568" s="163" t="s">
        <v>1366</v>
      </c>
      <c r="AC3568" s="195"/>
      <c r="AF3568" s="207"/>
      <c r="AG3568" s="195"/>
      <c r="AI3568" s="195"/>
    </row>
    <row r="3569" spans="1:35" s="160" customFormat="1" ht="45" x14ac:dyDescent="0.2">
      <c r="A3569" s="190" t="s">
        <v>4022</v>
      </c>
      <c r="B3569" s="191" t="s">
        <v>4023</v>
      </c>
      <c r="C3569" s="1039" t="s">
        <v>4024</v>
      </c>
      <c r="D3569" s="1039"/>
      <c r="E3569" s="1039"/>
      <c r="F3569" s="192" t="s">
        <v>1003</v>
      </c>
      <c r="G3569" s="192"/>
      <c r="H3569" s="192"/>
      <c r="I3569" s="192" t="s">
        <v>509</v>
      </c>
      <c r="J3569" s="193">
        <v>22.83</v>
      </c>
      <c r="K3569" s="192"/>
      <c r="L3569" s="193">
        <v>228.3</v>
      </c>
      <c r="M3569" s="192"/>
      <c r="N3569" s="194"/>
      <c r="V3569" s="189"/>
      <c r="W3569" s="195"/>
      <c r="X3569" s="195" t="s">
        <v>4024</v>
      </c>
      <c r="AC3569" s="195"/>
      <c r="AF3569" s="207"/>
      <c r="AG3569" s="195"/>
      <c r="AI3569" s="195"/>
    </row>
    <row r="3570" spans="1:35" s="160" customFormat="1" ht="12" x14ac:dyDescent="0.2">
      <c r="A3570" s="211"/>
      <c r="B3570" s="212"/>
      <c r="C3570" s="168" t="s">
        <v>462</v>
      </c>
      <c r="D3570" s="213"/>
      <c r="E3570" s="213"/>
      <c r="F3570" s="214"/>
      <c r="G3570" s="214"/>
      <c r="H3570" s="214"/>
      <c r="I3570" s="214"/>
      <c r="J3570" s="215"/>
      <c r="K3570" s="214"/>
      <c r="L3570" s="215"/>
      <c r="M3570" s="216"/>
      <c r="N3570" s="217"/>
      <c r="V3570" s="189"/>
      <c r="W3570" s="195"/>
      <c r="X3570" s="195"/>
      <c r="AC3570" s="195"/>
      <c r="AF3570" s="207"/>
      <c r="AG3570" s="195"/>
      <c r="AI3570" s="195"/>
    </row>
    <row r="3571" spans="1:35" s="160" customFormat="1" ht="45" x14ac:dyDescent="0.2">
      <c r="A3571" s="190" t="s">
        <v>4025</v>
      </c>
      <c r="B3571" s="191" t="s">
        <v>4026</v>
      </c>
      <c r="C3571" s="1039" t="s">
        <v>4027</v>
      </c>
      <c r="D3571" s="1039"/>
      <c r="E3571" s="1039"/>
      <c r="F3571" s="192" t="s">
        <v>1003</v>
      </c>
      <c r="G3571" s="192"/>
      <c r="H3571" s="192"/>
      <c r="I3571" s="192" t="s">
        <v>509</v>
      </c>
      <c r="J3571" s="193">
        <v>35.18</v>
      </c>
      <c r="K3571" s="192"/>
      <c r="L3571" s="193">
        <v>351.8</v>
      </c>
      <c r="M3571" s="192"/>
      <c r="N3571" s="194"/>
      <c r="V3571" s="189"/>
      <c r="W3571" s="195"/>
      <c r="X3571" s="195" t="s">
        <v>4027</v>
      </c>
      <c r="AC3571" s="195"/>
      <c r="AF3571" s="207"/>
      <c r="AG3571" s="195"/>
      <c r="AI3571" s="195"/>
    </row>
    <row r="3572" spans="1:35" s="160" customFormat="1" ht="12" x14ac:dyDescent="0.2">
      <c r="A3572" s="211"/>
      <c r="B3572" s="212"/>
      <c r="C3572" s="168" t="s">
        <v>462</v>
      </c>
      <c r="D3572" s="213"/>
      <c r="E3572" s="213"/>
      <c r="F3572" s="214"/>
      <c r="G3572" s="214"/>
      <c r="H3572" s="214"/>
      <c r="I3572" s="214"/>
      <c r="J3572" s="215"/>
      <c r="K3572" s="214"/>
      <c r="L3572" s="215"/>
      <c r="M3572" s="216"/>
      <c r="N3572" s="217"/>
      <c r="V3572" s="189"/>
      <c r="W3572" s="195"/>
      <c r="X3572" s="195"/>
      <c r="AC3572" s="195"/>
      <c r="AF3572" s="207"/>
      <c r="AG3572" s="195"/>
      <c r="AI3572" s="195"/>
    </row>
    <row r="3573" spans="1:35" s="160" customFormat="1" ht="56.25" x14ac:dyDescent="0.2">
      <c r="A3573" s="190" t="s">
        <v>4028</v>
      </c>
      <c r="B3573" s="191" t="s">
        <v>4029</v>
      </c>
      <c r="C3573" s="1039" t="s">
        <v>4030</v>
      </c>
      <c r="D3573" s="1039"/>
      <c r="E3573" s="1039"/>
      <c r="F3573" s="192" t="s">
        <v>3083</v>
      </c>
      <c r="G3573" s="192"/>
      <c r="H3573" s="192"/>
      <c r="I3573" s="192" t="s">
        <v>665</v>
      </c>
      <c r="J3573" s="193">
        <v>96.2</v>
      </c>
      <c r="K3573" s="192"/>
      <c r="L3573" s="193">
        <v>144.30000000000001</v>
      </c>
      <c r="M3573" s="192"/>
      <c r="N3573" s="194"/>
      <c r="V3573" s="189"/>
      <c r="W3573" s="195"/>
      <c r="X3573" s="195" t="s">
        <v>4030</v>
      </c>
      <c r="AC3573" s="195"/>
      <c r="AF3573" s="207"/>
      <c r="AG3573" s="195"/>
      <c r="AI3573" s="195"/>
    </row>
    <row r="3574" spans="1:35" s="160" customFormat="1" ht="12" x14ac:dyDescent="0.2">
      <c r="A3574" s="211"/>
      <c r="B3574" s="212"/>
      <c r="C3574" s="168" t="s">
        <v>462</v>
      </c>
      <c r="D3574" s="213"/>
      <c r="E3574" s="213"/>
      <c r="F3574" s="214"/>
      <c r="G3574" s="214"/>
      <c r="H3574" s="214"/>
      <c r="I3574" s="214"/>
      <c r="J3574" s="215"/>
      <c r="K3574" s="214"/>
      <c r="L3574" s="215"/>
      <c r="M3574" s="216"/>
      <c r="N3574" s="217"/>
      <c r="V3574" s="189"/>
      <c r="W3574" s="195"/>
      <c r="X3574" s="195"/>
      <c r="AC3574" s="195"/>
      <c r="AF3574" s="207"/>
      <c r="AG3574" s="195"/>
      <c r="AI3574" s="195"/>
    </row>
    <row r="3575" spans="1:35" s="160" customFormat="1" ht="12" x14ac:dyDescent="0.2">
      <c r="A3575" s="196"/>
      <c r="B3575" s="197"/>
      <c r="C3575" s="1037" t="s">
        <v>4031</v>
      </c>
      <c r="D3575" s="1037"/>
      <c r="E3575" s="1037"/>
      <c r="F3575" s="1037"/>
      <c r="G3575" s="1037"/>
      <c r="H3575" s="1037"/>
      <c r="I3575" s="1037"/>
      <c r="J3575" s="1037"/>
      <c r="K3575" s="1037"/>
      <c r="L3575" s="1037"/>
      <c r="M3575" s="1037"/>
      <c r="N3575" s="1046"/>
      <c r="V3575" s="189"/>
      <c r="W3575" s="195"/>
      <c r="X3575" s="195"/>
      <c r="AC3575" s="195"/>
      <c r="AE3575" s="163" t="s">
        <v>4031</v>
      </c>
      <c r="AF3575" s="207"/>
      <c r="AG3575" s="195"/>
      <c r="AI3575" s="195"/>
    </row>
    <row r="3576" spans="1:35" s="160" customFormat="1" ht="12" x14ac:dyDescent="0.2">
      <c r="A3576" s="1040" t="s">
        <v>4032</v>
      </c>
      <c r="B3576" s="1041"/>
      <c r="C3576" s="1041"/>
      <c r="D3576" s="1041"/>
      <c r="E3576" s="1041"/>
      <c r="F3576" s="1041"/>
      <c r="G3576" s="1041"/>
      <c r="H3576" s="1041"/>
      <c r="I3576" s="1041"/>
      <c r="J3576" s="1041"/>
      <c r="K3576" s="1041"/>
      <c r="L3576" s="1041"/>
      <c r="M3576" s="1041"/>
      <c r="N3576" s="1042"/>
      <c r="V3576" s="189"/>
      <c r="W3576" s="195" t="s">
        <v>4032</v>
      </c>
      <c r="X3576" s="195"/>
      <c r="AC3576" s="195"/>
      <c r="AF3576" s="207"/>
      <c r="AG3576" s="195"/>
      <c r="AI3576" s="195"/>
    </row>
    <row r="3577" spans="1:35" s="160" customFormat="1" ht="33.75" x14ac:dyDescent="0.2">
      <c r="A3577" s="190" t="s">
        <v>4033</v>
      </c>
      <c r="B3577" s="191" t="s">
        <v>4003</v>
      </c>
      <c r="C3577" s="1039" t="s">
        <v>4004</v>
      </c>
      <c r="D3577" s="1039"/>
      <c r="E3577" s="1039"/>
      <c r="F3577" s="192" t="s">
        <v>877</v>
      </c>
      <c r="G3577" s="192"/>
      <c r="H3577" s="192"/>
      <c r="I3577" s="192" t="s">
        <v>423</v>
      </c>
      <c r="J3577" s="193"/>
      <c r="K3577" s="192"/>
      <c r="L3577" s="193"/>
      <c r="M3577" s="192"/>
      <c r="N3577" s="194"/>
      <c r="V3577" s="189"/>
      <c r="W3577" s="195"/>
      <c r="X3577" s="195" t="s">
        <v>4004</v>
      </c>
      <c r="AC3577" s="195"/>
      <c r="AF3577" s="207"/>
      <c r="AG3577" s="195"/>
      <c r="AI3577" s="195"/>
    </row>
    <row r="3578" spans="1:35" s="160" customFormat="1" ht="33.75" x14ac:dyDescent="0.2">
      <c r="A3578" s="198"/>
      <c r="B3578" s="199" t="s">
        <v>430</v>
      </c>
      <c r="C3578" s="1037" t="s">
        <v>431</v>
      </c>
      <c r="D3578" s="1037"/>
      <c r="E3578" s="1037"/>
      <c r="F3578" s="1037"/>
      <c r="G3578" s="1037"/>
      <c r="H3578" s="1037"/>
      <c r="I3578" s="1037"/>
      <c r="J3578" s="1037"/>
      <c r="K3578" s="1037"/>
      <c r="L3578" s="1037"/>
      <c r="M3578" s="1037"/>
      <c r="N3578" s="1046"/>
      <c r="V3578" s="189"/>
      <c r="W3578" s="195"/>
      <c r="X3578" s="195"/>
      <c r="Y3578" s="163" t="s">
        <v>431</v>
      </c>
      <c r="AC3578" s="195"/>
      <c r="AF3578" s="207"/>
      <c r="AG3578" s="195"/>
      <c r="AI3578" s="195"/>
    </row>
    <row r="3579" spans="1:35" s="160" customFormat="1" ht="12" x14ac:dyDescent="0.2">
      <c r="A3579" s="198"/>
      <c r="B3579" s="199" t="s">
        <v>3134</v>
      </c>
      <c r="C3579" s="1037" t="s">
        <v>3135</v>
      </c>
      <c r="D3579" s="1037"/>
      <c r="E3579" s="1037"/>
      <c r="F3579" s="1037"/>
      <c r="G3579" s="1037"/>
      <c r="H3579" s="1037"/>
      <c r="I3579" s="1037"/>
      <c r="J3579" s="1037"/>
      <c r="K3579" s="1037"/>
      <c r="L3579" s="1037"/>
      <c r="M3579" s="1037"/>
      <c r="N3579" s="1046"/>
      <c r="V3579" s="189"/>
      <c r="W3579" s="195"/>
      <c r="X3579" s="195"/>
      <c r="Y3579" s="163" t="s">
        <v>3135</v>
      </c>
      <c r="AC3579" s="195"/>
      <c r="AF3579" s="207"/>
      <c r="AG3579" s="195"/>
      <c r="AI3579" s="195"/>
    </row>
    <row r="3580" spans="1:35" s="160" customFormat="1" ht="12" x14ac:dyDescent="0.2">
      <c r="A3580" s="200"/>
      <c r="B3580" s="199" t="s">
        <v>423</v>
      </c>
      <c r="C3580" s="1037" t="s">
        <v>432</v>
      </c>
      <c r="D3580" s="1037"/>
      <c r="E3580" s="1037"/>
      <c r="F3580" s="201"/>
      <c r="G3580" s="201"/>
      <c r="H3580" s="201"/>
      <c r="I3580" s="201"/>
      <c r="J3580" s="202">
        <v>42.59</v>
      </c>
      <c r="K3580" s="201" t="s">
        <v>3136</v>
      </c>
      <c r="L3580" s="202">
        <v>55.9</v>
      </c>
      <c r="M3580" s="201"/>
      <c r="N3580" s="203"/>
      <c r="V3580" s="189"/>
      <c r="W3580" s="195"/>
      <c r="X3580" s="195"/>
      <c r="Z3580" s="163" t="s">
        <v>432</v>
      </c>
      <c r="AC3580" s="195"/>
      <c r="AF3580" s="207"/>
      <c r="AG3580" s="195"/>
      <c r="AI3580" s="195"/>
    </row>
    <row r="3581" spans="1:35" s="160" customFormat="1" ht="12" x14ac:dyDescent="0.2">
      <c r="A3581" s="200"/>
      <c r="B3581" s="199" t="s">
        <v>439</v>
      </c>
      <c r="C3581" s="1037" t="s">
        <v>440</v>
      </c>
      <c r="D3581" s="1037"/>
      <c r="E3581" s="1037"/>
      <c r="F3581" s="201"/>
      <c r="G3581" s="201"/>
      <c r="H3581" s="201"/>
      <c r="I3581" s="201"/>
      <c r="J3581" s="202">
        <v>93.31</v>
      </c>
      <c r="K3581" s="201"/>
      <c r="L3581" s="202">
        <v>93.31</v>
      </c>
      <c r="M3581" s="201"/>
      <c r="N3581" s="203"/>
      <c r="V3581" s="189"/>
      <c r="W3581" s="195"/>
      <c r="X3581" s="195"/>
      <c r="Z3581" s="163" t="s">
        <v>440</v>
      </c>
      <c r="AC3581" s="195"/>
      <c r="AF3581" s="207"/>
      <c r="AG3581" s="195"/>
      <c r="AI3581" s="195"/>
    </row>
    <row r="3582" spans="1:35" s="160" customFormat="1" ht="22.5" x14ac:dyDescent="0.2">
      <c r="A3582" s="196"/>
      <c r="B3582" s="204" t="s">
        <v>4005</v>
      </c>
      <c r="C3582" s="1048" t="s">
        <v>4006</v>
      </c>
      <c r="D3582" s="1048"/>
      <c r="E3582" s="1048"/>
      <c r="F3582" s="205" t="s">
        <v>488</v>
      </c>
      <c r="G3582" s="205" t="s">
        <v>489</v>
      </c>
      <c r="H3582" s="205"/>
      <c r="I3582" s="205" t="s">
        <v>489</v>
      </c>
      <c r="J3582" s="199"/>
      <c r="K3582" s="201"/>
      <c r="L3582" s="202"/>
      <c r="M3582" s="201"/>
      <c r="N3582" s="206"/>
      <c r="V3582" s="189"/>
      <c r="W3582" s="195"/>
      <c r="X3582" s="195"/>
      <c r="AC3582" s="195"/>
      <c r="AF3582" s="207" t="s">
        <v>4006</v>
      </c>
      <c r="AG3582" s="195"/>
      <c r="AI3582" s="195"/>
    </row>
    <row r="3583" spans="1:35" s="160" customFormat="1" ht="22.5" x14ac:dyDescent="0.2">
      <c r="A3583" s="196"/>
      <c r="B3583" s="204" t="s">
        <v>3086</v>
      </c>
      <c r="C3583" s="1048" t="s">
        <v>3087</v>
      </c>
      <c r="D3583" s="1048"/>
      <c r="E3583" s="1048"/>
      <c r="F3583" s="205" t="s">
        <v>1003</v>
      </c>
      <c r="G3583" s="205" t="s">
        <v>489</v>
      </c>
      <c r="H3583" s="205"/>
      <c r="I3583" s="205" t="s">
        <v>489</v>
      </c>
      <c r="J3583" s="199"/>
      <c r="K3583" s="201"/>
      <c r="L3583" s="202"/>
      <c r="M3583" s="201"/>
      <c r="N3583" s="206"/>
      <c r="V3583" s="189"/>
      <c r="W3583" s="195"/>
      <c r="X3583" s="195"/>
      <c r="AC3583" s="195"/>
      <c r="AF3583" s="207" t="s">
        <v>3087</v>
      </c>
      <c r="AG3583" s="195"/>
      <c r="AI3583" s="195"/>
    </row>
    <row r="3584" spans="1:35" s="160" customFormat="1" ht="12" x14ac:dyDescent="0.2">
      <c r="A3584" s="196"/>
      <c r="B3584" s="204" t="s">
        <v>4007</v>
      </c>
      <c r="C3584" s="1048" t="s">
        <v>4008</v>
      </c>
      <c r="D3584" s="1048"/>
      <c r="E3584" s="1048"/>
      <c r="F3584" s="205" t="s">
        <v>2108</v>
      </c>
      <c r="G3584" s="205" t="s">
        <v>489</v>
      </c>
      <c r="H3584" s="205"/>
      <c r="I3584" s="205" t="s">
        <v>489</v>
      </c>
      <c r="J3584" s="199"/>
      <c r="K3584" s="201"/>
      <c r="L3584" s="202"/>
      <c r="M3584" s="201"/>
      <c r="N3584" s="206"/>
      <c r="V3584" s="189"/>
      <c r="W3584" s="195"/>
      <c r="X3584" s="195"/>
      <c r="AC3584" s="195"/>
      <c r="AF3584" s="207" t="s">
        <v>4008</v>
      </c>
      <c r="AG3584" s="195"/>
      <c r="AI3584" s="195"/>
    </row>
    <row r="3585" spans="1:35" s="160" customFormat="1" ht="33.75" x14ac:dyDescent="0.2">
      <c r="A3585" s="196"/>
      <c r="B3585" s="204" t="s">
        <v>4009</v>
      </c>
      <c r="C3585" s="1048" t="s">
        <v>4010</v>
      </c>
      <c r="D3585" s="1048"/>
      <c r="E3585" s="1048"/>
      <c r="F3585" s="205" t="s">
        <v>3083</v>
      </c>
      <c r="G3585" s="205" t="s">
        <v>489</v>
      </c>
      <c r="H3585" s="205"/>
      <c r="I3585" s="205" t="s">
        <v>489</v>
      </c>
      <c r="J3585" s="199"/>
      <c r="K3585" s="201"/>
      <c r="L3585" s="202"/>
      <c r="M3585" s="201"/>
      <c r="N3585" s="206"/>
      <c r="V3585" s="189"/>
      <c r="W3585" s="195"/>
      <c r="X3585" s="195"/>
      <c r="AC3585" s="195"/>
      <c r="AF3585" s="207" t="s">
        <v>4010</v>
      </c>
      <c r="AG3585" s="195"/>
      <c r="AI3585" s="195"/>
    </row>
    <row r="3586" spans="1:35" s="160" customFormat="1" ht="12" x14ac:dyDescent="0.2">
      <c r="A3586" s="196"/>
      <c r="B3586" s="204" t="s">
        <v>4011</v>
      </c>
      <c r="C3586" s="1048" t="s">
        <v>4012</v>
      </c>
      <c r="D3586" s="1048"/>
      <c r="E3586" s="1048"/>
      <c r="F3586" s="205" t="s">
        <v>4013</v>
      </c>
      <c r="G3586" s="205" t="s">
        <v>489</v>
      </c>
      <c r="H3586" s="205"/>
      <c r="I3586" s="205" t="s">
        <v>489</v>
      </c>
      <c r="J3586" s="199"/>
      <c r="K3586" s="201"/>
      <c r="L3586" s="202"/>
      <c r="M3586" s="201"/>
      <c r="N3586" s="206"/>
      <c r="V3586" s="189"/>
      <c r="W3586" s="195"/>
      <c r="X3586" s="195"/>
      <c r="AC3586" s="195"/>
      <c r="AF3586" s="207" t="s">
        <v>4012</v>
      </c>
      <c r="AG3586" s="195"/>
      <c r="AI3586" s="195"/>
    </row>
    <row r="3587" spans="1:35" s="160" customFormat="1" ht="22.5" x14ac:dyDescent="0.2">
      <c r="A3587" s="196"/>
      <c r="B3587" s="204" t="s">
        <v>4014</v>
      </c>
      <c r="C3587" s="1048" t="s">
        <v>4015</v>
      </c>
      <c r="D3587" s="1048"/>
      <c r="E3587" s="1048"/>
      <c r="F3587" s="205" t="s">
        <v>1003</v>
      </c>
      <c r="G3587" s="205" t="s">
        <v>489</v>
      </c>
      <c r="H3587" s="205"/>
      <c r="I3587" s="205" t="s">
        <v>489</v>
      </c>
      <c r="J3587" s="199"/>
      <c r="K3587" s="201"/>
      <c r="L3587" s="202"/>
      <c r="M3587" s="201"/>
      <c r="N3587" s="206"/>
      <c r="V3587" s="189"/>
      <c r="W3587" s="195"/>
      <c r="X3587" s="195"/>
      <c r="AC3587" s="195"/>
      <c r="AF3587" s="207" t="s">
        <v>4015</v>
      </c>
      <c r="AG3587" s="195"/>
      <c r="AI3587" s="195"/>
    </row>
    <row r="3588" spans="1:35" s="160" customFormat="1" ht="12" x14ac:dyDescent="0.2">
      <c r="A3588" s="200"/>
      <c r="B3588" s="199"/>
      <c r="C3588" s="1037" t="s">
        <v>443</v>
      </c>
      <c r="D3588" s="1037"/>
      <c r="E3588" s="1037"/>
      <c r="F3588" s="201" t="s">
        <v>444</v>
      </c>
      <c r="G3588" s="201" t="s">
        <v>4016</v>
      </c>
      <c r="H3588" s="201" t="s">
        <v>3136</v>
      </c>
      <c r="I3588" s="201" t="s">
        <v>4017</v>
      </c>
      <c r="J3588" s="202"/>
      <c r="K3588" s="201"/>
      <c r="L3588" s="202"/>
      <c r="M3588" s="201"/>
      <c r="N3588" s="203"/>
      <c r="V3588" s="189"/>
      <c r="W3588" s="195"/>
      <c r="X3588" s="195"/>
      <c r="AA3588" s="163" t="s">
        <v>443</v>
      </c>
      <c r="AC3588" s="195"/>
      <c r="AF3588" s="207"/>
      <c r="AG3588" s="195"/>
      <c r="AI3588" s="195"/>
    </row>
    <row r="3589" spans="1:35" s="160" customFormat="1" ht="12" x14ac:dyDescent="0.2">
      <c r="A3589" s="200"/>
      <c r="B3589" s="199"/>
      <c r="C3589" s="1047" t="s">
        <v>450</v>
      </c>
      <c r="D3589" s="1047"/>
      <c r="E3589" s="1047"/>
      <c r="F3589" s="208"/>
      <c r="G3589" s="208"/>
      <c r="H3589" s="208"/>
      <c r="I3589" s="208"/>
      <c r="J3589" s="209">
        <v>135.9</v>
      </c>
      <c r="K3589" s="208"/>
      <c r="L3589" s="209">
        <v>149.21</v>
      </c>
      <c r="M3589" s="208"/>
      <c r="N3589" s="210"/>
      <c r="V3589" s="189"/>
      <c r="W3589" s="195"/>
      <c r="X3589" s="195"/>
      <c r="AB3589" s="163" t="s">
        <v>450</v>
      </c>
      <c r="AC3589" s="195"/>
      <c r="AF3589" s="207"/>
      <c r="AG3589" s="195"/>
      <c r="AI3589" s="195"/>
    </row>
    <row r="3590" spans="1:35" s="160" customFormat="1" ht="12" x14ac:dyDescent="0.2">
      <c r="A3590" s="200"/>
      <c r="B3590" s="199"/>
      <c r="C3590" s="1037" t="s">
        <v>451</v>
      </c>
      <c r="D3590" s="1037"/>
      <c r="E3590" s="1037"/>
      <c r="F3590" s="201"/>
      <c r="G3590" s="201"/>
      <c r="H3590" s="201"/>
      <c r="I3590" s="201"/>
      <c r="J3590" s="202"/>
      <c r="K3590" s="201"/>
      <c r="L3590" s="202">
        <v>55.9</v>
      </c>
      <c r="M3590" s="201"/>
      <c r="N3590" s="203"/>
      <c r="V3590" s="189"/>
      <c r="W3590" s="195"/>
      <c r="X3590" s="195"/>
      <c r="AA3590" s="163" t="s">
        <v>451</v>
      </c>
      <c r="AC3590" s="195"/>
      <c r="AF3590" s="207"/>
      <c r="AG3590" s="195"/>
      <c r="AI3590" s="195"/>
    </row>
    <row r="3591" spans="1:35" s="160" customFormat="1" ht="45" x14ac:dyDescent="0.2">
      <c r="A3591" s="200"/>
      <c r="B3591" s="199" t="s">
        <v>2540</v>
      </c>
      <c r="C3591" s="1037" t="s">
        <v>2541</v>
      </c>
      <c r="D3591" s="1037"/>
      <c r="E3591" s="1037"/>
      <c r="F3591" s="201" t="s">
        <v>454</v>
      </c>
      <c r="G3591" s="201" t="s">
        <v>1241</v>
      </c>
      <c r="H3591" s="201"/>
      <c r="I3591" s="201" t="s">
        <v>1241</v>
      </c>
      <c r="J3591" s="202"/>
      <c r="K3591" s="201"/>
      <c r="L3591" s="202">
        <v>67.64</v>
      </c>
      <c r="M3591" s="201"/>
      <c r="N3591" s="203"/>
      <c r="V3591" s="189"/>
      <c r="W3591" s="195"/>
      <c r="X3591" s="195"/>
      <c r="AA3591" s="163" t="s">
        <v>2541</v>
      </c>
      <c r="AC3591" s="195"/>
      <c r="AF3591" s="207"/>
      <c r="AG3591" s="195"/>
      <c r="AI3591" s="195"/>
    </row>
    <row r="3592" spans="1:35" s="160" customFormat="1" ht="45" x14ac:dyDescent="0.2">
      <c r="A3592" s="200"/>
      <c r="B3592" s="199" t="s">
        <v>2542</v>
      </c>
      <c r="C3592" s="1037" t="s">
        <v>2543</v>
      </c>
      <c r="D3592" s="1037"/>
      <c r="E3592" s="1037"/>
      <c r="F3592" s="201" t="s">
        <v>454</v>
      </c>
      <c r="G3592" s="201" t="s">
        <v>974</v>
      </c>
      <c r="H3592" s="201"/>
      <c r="I3592" s="201" t="s">
        <v>974</v>
      </c>
      <c r="J3592" s="202"/>
      <c r="K3592" s="201"/>
      <c r="L3592" s="202">
        <v>40.25</v>
      </c>
      <c r="M3592" s="201"/>
      <c r="N3592" s="203"/>
      <c r="V3592" s="189"/>
      <c r="W3592" s="195"/>
      <c r="X3592" s="195"/>
      <c r="AA3592" s="163" t="s">
        <v>2543</v>
      </c>
      <c r="AC3592" s="195"/>
      <c r="AF3592" s="207"/>
      <c r="AG3592" s="195"/>
      <c r="AI3592" s="195"/>
    </row>
    <row r="3593" spans="1:35" s="160" customFormat="1" ht="12" x14ac:dyDescent="0.2">
      <c r="A3593" s="211"/>
      <c r="B3593" s="212"/>
      <c r="C3593" s="1039" t="s">
        <v>459</v>
      </c>
      <c r="D3593" s="1039"/>
      <c r="E3593" s="1039"/>
      <c r="F3593" s="192"/>
      <c r="G3593" s="192"/>
      <c r="H3593" s="192"/>
      <c r="I3593" s="192"/>
      <c r="J3593" s="193"/>
      <c r="K3593" s="192"/>
      <c r="L3593" s="193">
        <v>257.10000000000002</v>
      </c>
      <c r="M3593" s="208"/>
      <c r="N3593" s="194"/>
      <c r="V3593" s="189"/>
      <c r="W3593" s="195"/>
      <c r="X3593" s="195"/>
      <c r="AC3593" s="195" t="s">
        <v>459</v>
      </c>
      <c r="AF3593" s="207"/>
      <c r="AG3593" s="195"/>
      <c r="AI3593" s="195"/>
    </row>
    <row r="3594" spans="1:35" s="160" customFormat="1" ht="33.75" x14ac:dyDescent="0.2">
      <c r="A3594" s="190" t="s">
        <v>4034</v>
      </c>
      <c r="B3594" s="191" t="s">
        <v>4019</v>
      </c>
      <c r="C3594" s="1039" t="s">
        <v>4020</v>
      </c>
      <c r="D3594" s="1039"/>
      <c r="E3594" s="1039"/>
      <c r="F3594" s="192" t="s">
        <v>1017</v>
      </c>
      <c r="G3594" s="192"/>
      <c r="H3594" s="192"/>
      <c r="I3594" s="192" t="s">
        <v>423</v>
      </c>
      <c r="J3594" s="193">
        <v>107783.33</v>
      </c>
      <c r="K3594" s="192" t="s">
        <v>1361</v>
      </c>
      <c r="L3594" s="193">
        <v>21991.33</v>
      </c>
      <c r="M3594" s="192" t="s">
        <v>1362</v>
      </c>
      <c r="N3594" s="194">
        <v>109077</v>
      </c>
      <c r="V3594" s="189"/>
      <c r="W3594" s="195"/>
      <c r="X3594" s="195" t="s">
        <v>4020</v>
      </c>
      <c r="AC3594" s="195"/>
      <c r="AF3594" s="207"/>
      <c r="AG3594" s="195"/>
      <c r="AI3594" s="195"/>
    </row>
    <row r="3595" spans="1:35" s="160" customFormat="1" ht="12" x14ac:dyDescent="0.2">
      <c r="A3595" s="211"/>
      <c r="B3595" s="212"/>
      <c r="C3595" s="168" t="s">
        <v>3039</v>
      </c>
      <c r="D3595" s="213"/>
      <c r="E3595" s="213"/>
      <c r="F3595" s="214"/>
      <c r="G3595" s="214"/>
      <c r="H3595" s="214"/>
      <c r="I3595" s="214"/>
      <c r="J3595" s="215"/>
      <c r="K3595" s="214"/>
      <c r="L3595" s="215"/>
      <c r="M3595" s="216"/>
      <c r="N3595" s="217"/>
      <c r="V3595" s="189"/>
      <c r="W3595" s="195"/>
      <c r="X3595" s="195"/>
      <c r="AC3595" s="195"/>
      <c r="AF3595" s="207"/>
      <c r="AG3595" s="195"/>
      <c r="AI3595" s="195"/>
    </row>
    <row r="3596" spans="1:35" s="160" customFormat="1" ht="12" x14ac:dyDescent="0.2">
      <c r="A3596" s="196"/>
      <c r="B3596" s="197"/>
      <c r="C3596" s="1037" t="s">
        <v>4021</v>
      </c>
      <c r="D3596" s="1037"/>
      <c r="E3596" s="1037"/>
      <c r="F3596" s="1037"/>
      <c r="G3596" s="1037"/>
      <c r="H3596" s="1037"/>
      <c r="I3596" s="1037"/>
      <c r="J3596" s="1037"/>
      <c r="K3596" s="1037"/>
      <c r="L3596" s="1037"/>
      <c r="M3596" s="1037"/>
      <c r="N3596" s="1046"/>
      <c r="V3596" s="189"/>
      <c r="W3596" s="195"/>
      <c r="X3596" s="195"/>
      <c r="AC3596" s="195"/>
      <c r="AD3596" s="163" t="s">
        <v>4021</v>
      </c>
      <c r="AF3596" s="207"/>
      <c r="AG3596" s="195"/>
      <c r="AI3596" s="195"/>
    </row>
    <row r="3597" spans="1:35" s="160" customFormat="1" ht="22.5" x14ac:dyDescent="0.2">
      <c r="A3597" s="198"/>
      <c r="B3597" s="199" t="s">
        <v>1365</v>
      </c>
      <c r="C3597" s="1037" t="s">
        <v>1366</v>
      </c>
      <c r="D3597" s="1037"/>
      <c r="E3597" s="1037"/>
      <c r="F3597" s="1037"/>
      <c r="G3597" s="1037"/>
      <c r="H3597" s="1037"/>
      <c r="I3597" s="1037"/>
      <c r="J3597" s="1037"/>
      <c r="K3597" s="1037"/>
      <c r="L3597" s="1037"/>
      <c r="M3597" s="1037"/>
      <c r="N3597" s="1046"/>
      <c r="V3597" s="189"/>
      <c r="W3597" s="195"/>
      <c r="X3597" s="195"/>
      <c r="Y3597" s="163" t="s">
        <v>1366</v>
      </c>
      <c r="AC3597" s="195"/>
      <c r="AF3597" s="207"/>
      <c r="AG3597" s="195"/>
      <c r="AI3597" s="195"/>
    </row>
    <row r="3598" spans="1:35" s="160" customFormat="1" ht="45" x14ac:dyDescent="0.2">
      <c r="A3598" s="190" t="s">
        <v>4035</v>
      </c>
      <c r="B3598" s="191" t="s">
        <v>4023</v>
      </c>
      <c r="C3598" s="1039" t="s">
        <v>4024</v>
      </c>
      <c r="D3598" s="1039"/>
      <c r="E3598" s="1039"/>
      <c r="F3598" s="192" t="s">
        <v>1003</v>
      </c>
      <c r="G3598" s="192"/>
      <c r="H3598" s="192"/>
      <c r="I3598" s="192" t="s">
        <v>509</v>
      </c>
      <c r="J3598" s="193">
        <v>22.83</v>
      </c>
      <c r="K3598" s="192"/>
      <c r="L3598" s="193">
        <v>228.3</v>
      </c>
      <c r="M3598" s="192"/>
      <c r="N3598" s="194"/>
      <c r="V3598" s="189"/>
      <c r="W3598" s="195"/>
      <c r="X3598" s="195" t="s">
        <v>4024</v>
      </c>
      <c r="AC3598" s="195"/>
      <c r="AF3598" s="207"/>
      <c r="AG3598" s="195"/>
      <c r="AI3598" s="195"/>
    </row>
    <row r="3599" spans="1:35" s="160" customFormat="1" ht="12" x14ac:dyDescent="0.2">
      <c r="A3599" s="211"/>
      <c r="B3599" s="212"/>
      <c r="C3599" s="168" t="s">
        <v>462</v>
      </c>
      <c r="D3599" s="213"/>
      <c r="E3599" s="213"/>
      <c r="F3599" s="214"/>
      <c r="G3599" s="214"/>
      <c r="H3599" s="214"/>
      <c r="I3599" s="214"/>
      <c r="J3599" s="215"/>
      <c r="K3599" s="214"/>
      <c r="L3599" s="215"/>
      <c r="M3599" s="216"/>
      <c r="N3599" s="217"/>
      <c r="V3599" s="189"/>
      <c r="W3599" s="195"/>
      <c r="X3599" s="195"/>
      <c r="AC3599" s="195"/>
      <c r="AF3599" s="207"/>
      <c r="AG3599" s="195"/>
      <c r="AI3599" s="195"/>
    </row>
    <row r="3600" spans="1:35" s="160" customFormat="1" ht="45" x14ac:dyDescent="0.2">
      <c r="A3600" s="190" t="s">
        <v>4036</v>
      </c>
      <c r="B3600" s="191" t="s">
        <v>4026</v>
      </c>
      <c r="C3600" s="1039" t="s">
        <v>4027</v>
      </c>
      <c r="D3600" s="1039"/>
      <c r="E3600" s="1039"/>
      <c r="F3600" s="192" t="s">
        <v>1003</v>
      </c>
      <c r="G3600" s="192"/>
      <c r="H3600" s="192"/>
      <c r="I3600" s="192" t="s">
        <v>509</v>
      </c>
      <c r="J3600" s="193">
        <v>35.18</v>
      </c>
      <c r="K3600" s="192"/>
      <c r="L3600" s="193">
        <v>351.8</v>
      </c>
      <c r="M3600" s="192"/>
      <c r="N3600" s="194"/>
      <c r="V3600" s="189"/>
      <c r="W3600" s="195"/>
      <c r="X3600" s="195" t="s">
        <v>4027</v>
      </c>
      <c r="AC3600" s="195"/>
      <c r="AF3600" s="207"/>
      <c r="AG3600" s="195"/>
      <c r="AI3600" s="195"/>
    </row>
    <row r="3601" spans="1:35" s="160" customFormat="1" ht="12" x14ac:dyDescent="0.2">
      <c r="A3601" s="211"/>
      <c r="B3601" s="212"/>
      <c r="C3601" s="168" t="s">
        <v>462</v>
      </c>
      <c r="D3601" s="213"/>
      <c r="E3601" s="213"/>
      <c r="F3601" s="214"/>
      <c r="G3601" s="214"/>
      <c r="H3601" s="214"/>
      <c r="I3601" s="214"/>
      <c r="J3601" s="215"/>
      <c r="K3601" s="214"/>
      <c r="L3601" s="215"/>
      <c r="M3601" s="216"/>
      <c r="N3601" s="217"/>
      <c r="V3601" s="189"/>
      <c r="W3601" s="195"/>
      <c r="X3601" s="195"/>
      <c r="AC3601" s="195"/>
      <c r="AF3601" s="207"/>
      <c r="AG3601" s="195"/>
      <c r="AI3601" s="195"/>
    </row>
    <row r="3602" spans="1:35" s="160" customFormat="1" ht="56.25" x14ac:dyDescent="0.2">
      <c r="A3602" s="190" t="s">
        <v>4037</v>
      </c>
      <c r="B3602" s="191" t="s">
        <v>4029</v>
      </c>
      <c r="C3602" s="1039" t="s">
        <v>4030</v>
      </c>
      <c r="D3602" s="1039"/>
      <c r="E3602" s="1039"/>
      <c r="F3602" s="192" t="s">
        <v>3083</v>
      </c>
      <c r="G3602" s="192"/>
      <c r="H3602" s="192"/>
      <c r="I3602" s="192" t="s">
        <v>423</v>
      </c>
      <c r="J3602" s="193">
        <v>96.2</v>
      </c>
      <c r="K3602" s="192"/>
      <c r="L3602" s="193">
        <v>96.2</v>
      </c>
      <c r="M3602" s="192"/>
      <c r="N3602" s="194"/>
      <c r="V3602" s="189"/>
      <c r="W3602" s="195"/>
      <c r="X3602" s="195" t="s">
        <v>4030</v>
      </c>
      <c r="AC3602" s="195"/>
      <c r="AF3602" s="207"/>
      <c r="AG3602" s="195"/>
      <c r="AI3602" s="195"/>
    </row>
    <row r="3603" spans="1:35" s="160" customFormat="1" ht="12" x14ac:dyDescent="0.2">
      <c r="A3603" s="211"/>
      <c r="B3603" s="212"/>
      <c r="C3603" s="168" t="s">
        <v>462</v>
      </c>
      <c r="D3603" s="213"/>
      <c r="E3603" s="213"/>
      <c r="F3603" s="214"/>
      <c r="G3603" s="214"/>
      <c r="H3603" s="214"/>
      <c r="I3603" s="214"/>
      <c r="J3603" s="215"/>
      <c r="K3603" s="214"/>
      <c r="L3603" s="215"/>
      <c r="M3603" s="216"/>
      <c r="N3603" s="217"/>
      <c r="V3603" s="189"/>
      <c r="W3603" s="195"/>
      <c r="X3603" s="195"/>
      <c r="AC3603" s="195"/>
      <c r="AF3603" s="207"/>
      <c r="AG3603" s="195"/>
      <c r="AI3603" s="195"/>
    </row>
    <row r="3604" spans="1:35" s="160" customFormat="1" ht="12" x14ac:dyDescent="0.2">
      <c r="A3604" s="196"/>
      <c r="B3604" s="197"/>
      <c r="C3604" s="1037" t="s">
        <v>2882</v>
      </c>
      <c r="D3604" s="1037"/>
      <c r="E3604" s="1037"/>
      <c r="F3604" s="1037"/>
      <c r="G3604" s="1037"/>
      <c r="H3604" s="1037"/>
      <c r="I3604" s="1037"/>
      <c r="J3604" s="1037"/>
      <c r="K3604" s="1037"/>
      <c r="L3604" s="1037"/>
      <c r="M3604" s="1037"/>
      <c r="N3604" s="1046"/>
      <c r="V3604" s="189"/>
      <c r="W3604" s="195"/>
      <c r="X3604" s="195"/>
      <c r="AC3604" s="195"/>
      <c r="AE3604" s="163" t="s">
        <v>2882</v>
      </c>
      <c r="AF3604" s="207"/>
      <c r="AG3604" s="195"/>
      <c r="AI3604" s="195"/>
    </row>
    <row r="3605" spans="1:35" s="160" customFormat="1" ht="12" x14ac:dyDescent="0.2">
      <c r="A3605" s="1040" t="s">
        <v>4038</v>
      </c>
      <c r="B3605" s="1041"/>
      <c r="C3605" s="1041"/>
      <c r="D3605" s="1041"/>
      <c r="E3605" s="1041"/>
      <c r="F3605" s="1041"/>
      <c r="G3605" s="1041"/>
      <c r="H3605" s="1041"/>
      <c r="I3605" s="1041"/>
      <c r="J3605" s="1041"/>
      <c r="K3605" s="1041"/>
      <c r="L3605" s="1041"/>
      <c r="M3605" s="1041"/>
      <c r="N3605" s="1042"/>
      <c r="V3605" s="189"/>
      <c r="W3605" s="195" t="s">
        <v>4038</v>
      </c>
      <c r="X3605" s="195"/>
      <c r="AC3605" s="195"/>
      <c r="AF3605" s="207"/>
      <c r="AG3605" s="195"/>
      <c r="AI3605" s="195"/>
    </row>
    <row r="3606" spans="1:35" s="160" customFormat="1" ht="33.75" x14ac:dyDescent="0.2">
      <c r="A3606" s="190" t="s">
        <v>4039</v>
      </c>
      <c r="B3606" s="191" t="s">
        <v>4003</v>
      </c>
      <c r="C3606" s="1039" t="s">
        <v>4004</v>
      </c>
      <c r="D3606" s="1039"/>
      <c r="E3606" s="1039"/>
      <c r="F3606" s="192" t="s">
        <v>877</v>
      </c>
      <c r="G3606" s="192"/>
      <c r="H3606" s="192"/>
      <c r="I3606" s="192" t="s">
        <v>423</v>
      </c>
      <c r="J3606" s="193"/>
      <c r="K3606" s="192"/>
      <c r="L3606" s="193"/>
      <c r="M3606" s="192"/>
      <c r="N3606" s="194"/>
      <c r="V3606" s="189"/>
      <c r="W3606" s="195"/>
      <c r="X3606" s="195" t="s">
        <v>4004</v>
      </c>
      <c r="AC3606" s="195"/>
      <c r="AF3606" s="207"/>
      <c r="AG3606" s="195"/>
      <c r="AI3606" s="195"/>
    </row>
    <row r="3607" spans="1:35" s="160" customFormat="1" ht="33.75" x14ac:dyDescent="0.2">
      <c r="A3607" s="198"/>
      <c r="B3607" s="199" t="s">
        <v>430</v>
      </c>
      <c r="C3607" s="1037" t="s">
        <v>431</v>
      </c>
      <c r="D3607" s="1037"/>
      <c r="E3607" s="1037"/>
      <c r="F3607" s="1037"/>
      <c r="G3607" s="1037"/>
      <c r="H3607" s="1037"/>
      <c r="I3607" s="1037"/>
      <c r="J3607" s="1037"/>
      <c r="K3607" s="1037"/>
      <c r="L3607" s="1037"/>
      <c r="M3607" s="1037"/>
      <c r="N3607" s="1046"/>
      <c r="V3607" s="189"/>
      <c r="W3607" s="195"/>
      <c r="X3607" s="195"/>
      <c r="Y3607" s="163" t="s">
        <v>431</v>
      </c>
      <c r="AC3607" s="195"/>
      <c r="AF3607" s="207"/>
      <c r="AG3607" s="195"/>
      <c r="AI3607" s="195"/>
    </row>
    <row r="3608" spans="1:35" s="160" customFormat="1" ht="12" x14ac:dyDescent="0.2">
      <c r="A3608" s="198"/>
      <c r="B3608" s="199" t="s">
        <v>3134</v>
      </c>
      <c r="C3608" s="1037" t="s">
        <v>3135</v>
      </c>
      <c r="D3608" s="1037"/>
      <c r="E3608" s="1037"/>
      <c r="F3608" s="1037"/>
      <c r="G3608" s="1037"/>
      <c r="H3608" s="1037"/>
      <c r="I3608" s="1037"/>
      <c r="J3608" s="1037"/>
      <c r="K3608" s="1037"/>
      <c r="L3608" s="1037"/>
      <c r="M3608" s="1037"/>
      <c r="N3608" s="1046"/>
      <c r="V3608" s="189"/>
      <c r="W3608" s="195"/>
      <c r="X3608" s="195"/>
      <c r="Y3608" s="163" t="s">
        <v>3135</v>
      </c>
      <c r="AC3608" s="195"/>
      <c r="AF3608" s="207"/>
      <c r="AG3608" s="195"/>
      <c r="AI3608" s="195"/>
    </row>
    <row r="3609" spans="1:35" s="160" customFormat="1" ht="12" x14ac:dyDescent="0.2">
      <c r="A3609" s="200"/>
      <c r="B3609" s="199" t="s">
        <v>423</v>
      </c>
      <c r="C3609" s="1037" t="s">
        <v>432</v>
      </c>
      <c r="D3609" s="1037"/>
      <c r="E3609" s="1037"/>
      <c r="F3609" s="201"/>
      <c r="G3609" s="201"/>
      <c r="H3609" s="201"/>
      <c r="I3609" s="201"/>
      <c r="J3609" s="202">
        <v>42.59</v>
      </c>
      <c r="K3609" s="201" t="s">
        <v>3136</v>
      </c>
      <c r="L3609" s="202">
        <v>55.9</v>
      </c>
      <c r="M3609" s="201"/>
      <c r="N3609" s="203"/>
      <c r="V3609" s="189"/>
      <c r="W3609" s="195"/>
      <c r="X3609" s="195"/>
      <c r="Z3609" s="163" t="s">
        <v>432</v>
      </c>
      <c r="AC3609" s="195"/>
      <c r="AF3609" s="207"/>
      <c r="AG3609" s="195"/>
      <c r="AI3609" s="195"/>
    </row>
    <row r="3610" spans="1:35" s="160" customFormat="1" ht="12" x14ac:dyDescent="0.2">
      <c r="A3610" s="200"/>
      <c r="B3610" s="199" t="s">
        <v>439</v>
      </c>
      <c r="C3610" s="1037" t="s">
        <v>440</v>
      </c>
      <c r="D3610" s="1037"/>
      <c r="E3610" s="1037"/>
      <c r="F3610" s="201"/>
      <c r="G3610" s="201"/>
      <c r="H3610" s="201"/>
      <c r="I3610" s="201"/>
      <c r="J3610" s="202">
        <v>93.31</v>
      </c>
      <c r="K3610" s="201"/>
      <c r="L3610" s="202">
        <v>93.31</v>
      </c>
      <c r="M3610" s="201"/>
      <c r="N3610" s="203"/>
      <c r="V3610" s="189"/>
      <c r="W3610" s="195"/>
      <c r="X3610" s="195"/>
      <c r="Z3610" s="163" t="s">
        <v>440</v>
      </c>
      <c r="AC3610" s="195"/>
      <c r="AF3610" s="207"/>
      <c r="AG3610" s="195"/>
      <c r="AI3610" s="195"/>
    </row>
    <row r="3611" spans="1:35" s="160" customFormat="1" ht="22.5" x14ac:dyDescent="0.2">
      <c r="A3611" s="196"/>
      <c r="B3611" s="204" t="s">
        <v>4005</v>
      </c>
      <c r="C3611" s="1048" t="s">
        <v>4006</v>
      </c>
      <c r="D3611" s="1048"/>
      <c r="E3611" s="1048"/>
      <c r="F3611" s="205" t="s">
        <v>488</v>
      </c>
      <c r="G3611" s="205" t="s">
        <v>489</v>
      </c>
      <c r="H3611" s="205"/>
      <c r="I3611" s="205" t="s">
        <v>489</v>
      </c>
      <c r="J3611" s="199"/>
      <c r="K3611" s="201"/>
      <c r="L3611" s="202"/>
      <c r="M3611" s="201"/>
      <c r="N3611" s="206"/>
      <c r="V3611" s="189"/>
      <c r="W3611" s="195"/>
      <c r="X3611" s="195"/>
      <c r="AC3611" s="195"/>
      <c r="AF3611" s="207" t="s">
        <v>4006</v>
      </c>
      <c r="AG3611" s="195"/>
      <c r="AI3611" s="195"/>
    </row>
    <row r="3612" spans="1:35" s="160" customFormat="1" ht="22.5" x14ac:dyDescent="0.2">
      <c r="A3612" s="196"/>
      <c r="B3612" s="204" t="s">
        <v>3086</v>
      </c>
      <c r="C3612" s="1048" t="s">
        <v>3087</v>
      </c>
      <c r="D3612" s="1048"/>
      <c r="E3612" s="1048"/>
      <c r="F3612" s="205" t="s">
        <v>1003</v>
      </c>
      <c r="G3612" s="205" t="s">
        <v>489</v>
      </c>
      <c r="H3612" s="205"/>
      <c r="I3612" s="205" t="s">
        <v>489</v>
      </c>
      <c r="J3612" s="199"/>
      <c r="K3612" s="201"/>
      <c r="L3612" s="202"/>
      <c r="M3612" s="201"/>
      <c r="N3612" s="206"/>
      <c r="V3612" s="189"/>
      <c r="W3612" s="195"/>
      <c r="X3612" s="195"/>
      <c r="AC3612" s="195"/>
      <c r="AF3612" s="207" t="s">
        <v>3087</v>
      </c>
      <c r="AG3612" s="195"/>
      <c r="AI3612" s="195"/>
    </row>
    <row r="3613" spans="1:35" s="160" customFormat="1" ht="12" x14ac:dyDescent="0.2">
      <c r="A3613" s="196"/>
      <c r="B3613" s="204" t="s">
        <v>4007</v>
      </c>
      <c r="C3613" s="1048" t="s">
        <v>4008</v>
      </c>
      <c r="D3613" s="1048"/>
      <c r="E3613" s="1048"/>
      <c r="F3613" s="205" t="s">
        <v>2108</v>
      </c>
      <c r="G3613" s="205" t="s">
        <v>489</v>
      </c>
      <c r="H3613" s="205"/>
      <c r="I3613" s="205" t="s">
        <v>489</v>
      </c>
      <c r="J3613" s="199"/>
      <c r="K3613" s="201"/>
      <c r="L3613" s="202"/>
      <c r="M3613" s="201"/>
      <c r="N3613" s="206"/>
      <c r="V3613" s="189"/>
      <c r="W3613" s="195"/>
      <c r="X3613" s="195"/>
      <c r="AC3613" s="195"/>
      <c r="AF3613" s="207" t="s">
        <v>4008</v>
      </c>
      <c r="AG3613" s="195"/>
      <c r="AI3613" s="195"/>
    </row>
    <row r="3614" spans="1:35" s="160" customFormat="1" ht="33.75" x14ac:dyDescent="0.2">
      <c r="A3614" s="196"/>
      <c r="B3614" s="204" t="s">
        <v>4009</v>
      </c>
      <c r="C3614" s="1048" t="s">
        <v>4010</v>
      </c>
      <c r="D3614" s="1048"/>
      <c r="E3614" s="1048"/>
      <c r="F3614" s="205" t="s">
        <v>3083</v>
      </c>
      <c r="G3614" s="205" t="s">
        <v>489</v>
      </c>
      <c r="H3614" s="205"/>
      <c r="I3614" s="205" t="s">
        <v>489</v>
      </c>
      <c r="J3614" s="199"/>
      <c r="K3614" s="201"/>
      <c r="L3614" s="202"/>
      <c r="M3614" s="201"/>
      <c r="N3614" s="206"/>
      <c r="V3614" s="189"/>
      <c r="W3614" s="195"/>
      <c r="X3614" s="195"/>
      <c r="AC3614" s="195"/>
      <c r="AF3614" s="207" t="s">
        <v>4010</v>
      </c>
      <c r="AG3614" s="195"/>
      <c r="AI3614" s="195"/>
    </row>
    <row r="3615" spans="1:35" s="160" customFormat="1" ht="12" x14ac:dyDescent="0.2">
      <c r="A3615" s="196"/>
      <c r="B3615" s="204" t="s">
        <v>4011</v>
      </c>
      <c r="C3615" s="1048" t="s">
        <v>4012</v>
      </c>
      <c r="D3615" s="1048"/>
      <c r="E3615" s="1048"/>
      <c r="F3615" s="205" t="s">
        <v>4013</v>
      </c>
      <c r="G3615" s="205" t="s">
        <v>489</v>
      </c>
      <c r="H3615" s="205"/>
      <c r="I3615" s="205" t="s">
        <v>489</v>
      </c>
      <c r="J3615" s="199"/>
      <c r="K3615" s="201"/>
      <c r="L3615" s="202"/>
      <c r="M3615" s="201"/>
      <c r="N3615" s="206"/>
      <c r="V3615" s="189"/>
      <c r="W3615" s="195"/>
      <c r="X3615" s="195"/>
      <c r="AC3615" s="195"/>
      <c r="AF3615" s="207" t="s">
        <v>4012</v>
      </c>
      <c r="AG3615" s="195"/>
      <c r="AI3615" s="195"/>
    </row>
    <row r="3616" spans="1:35" s="160" customFormat="1" ht="22.5" x14ac:dyDescent="0.2">
      <c r="A3616" s="196"/>
      <c r="B3616" s="204" t="s">
        <v>4014</v>
      </c>
      <c r="C3616" s="1048" t="s">
        <v>4015</v>
      </c>
      <c r="D3616" s="1048"/>
      <c r="E3616" s="1048"/>
      <c r="F3616" s="205" t="s">
        <v>1003</v>
      </c>
      <c r="G3616" s="205" t="s">
        <v>489</v>
      </c>
      <c r="H3616" s="205"/>
      <c r="I3616" s="205" t="s">
        <v>489</v>
      </c>
      <c r="J3616" s="199"/>
      <c r="K3616" s="201"/>
      <c r="L3616" s="202"/>
      <c r="M3616" s="201"/>
      <c r="N3616" s="206"/>
      <c r="V3616" s="189"/>
      <c r="W3616" s="195"/>
      <c r="X3616" s="195"/>
      <c r="AC3616" s="195"/>
      <c r="AF3616" s="207" t="s">
        <v>4015</v>
      </c>
      <c r="AG3616" s="195"/>
      <c r="AI3616" s="195"/>
    </row>
    <row r="3617" spans="1:35" s="160" customFormat="1" ht="12" x14ac:dyDescent="0.2">
      <c r="A3617" s="200"/>
      <c r="B3617" s="199"/>
      <c r="C3617" s="1037" t="s">
        <v>443</v>
      </c>
      <c r="D3617" s="1037"/>
      <c r="E3617" s="1037"/>
      <c r="F3617" s="201" t="s">
        <v>444</v>
      </c>
      <c r="G3617" s="201" t="s">
        <v>4016</v>
      </c>
      <c r="H3617" s="201" t="s">
        <v>3136</v>
      </c>
      <c r="I3617" s="201" t="s">
        <v>4017</v>
      </c>
      <c r="J3617" s="202"/>
      <c r="K3617" s="201"/>
      <c r="L3617" s="202"/>
      <c r="M3617" s="201"/>
      <c r="N3617" s="203"/>
      <c r="V3617" s="189"/>
      <c r="W3617" s="195"/>
      <c r="X3617" s="195"/>
      <c r="AA3617" s="163" t="s">
        <v>443</v>
      </c>
      <c r="AC3617" s="195"/>
      <c r="AF3617" s="207"/>
      <c r="AG3617" s="195"/>
      <c r="AI3617" s="195"/>
    </row>
    <row r="3618" spans="1:35" s="160" customFormat="1" ht="12" x14ac:dyDescent="0.2">
      <c r="A3618" s="200"/>
      <c r="B3618" s="199"/>
      <c r="C3618" s="1047" t="s">
        <v>450</v>
      </c>
      <c r="D3618" s="1047"/>
      <c r="E3618" s="1047"/>
      <c r="F3618" s="208"/>
      <c r="G3618" s="208"/>
      <c r="H3618" s="208"/>
      <c r="I3618" s="208"/>
      <c r="J3618" s="209">
        <v>135.9</v>
      </c>
      <c r="K3618" s="208"/>
      <c r="L3618" s="209">
        <v>149.21</v>
      </c>
      <c r="M3618" s="208"/>
      <c r="N3618" s="210"/>
      <c r="V3618" s="189"/>
      <c r="W3618" s="195"/>
      <c r="X3618" s="195"/>
      <c r="AB3618" s="163" t="s">
        <v>450</v>
      </c>
      <c r="AC3618" s="195"/>
      <c r="AF3618" s="207"/>
      <c r="AG3618" s="195"/>
      <c r="AI3618" s="195"/>
    </row>
    <row r="3619" spans="1:35" s="160" customFormat="1" ht="12" x14ac:dyDescent="0.2">
      <c r="A3619" s="200"/>
      <c r="B3619" s="199"/>
      <c r="C3619" s="1037" t="s">
        <v>451</v>
      </c>
      <c r="D3619" s="1037"/>
      <c r="E3619" s="1037"/>
      <c r="F3619" s="201"/>
      <c r="G3619" s="201"/>
      <c r="H3619" s="201"/>
      <c r="I3619" s="201"/>
      <c r="J3619" s="202"/>
      <c r="K3619" s="201"/>
      <c r="L3619" s="202">
        <v>55.9</v>
      </c>
      <c r="M3619" s="201"/>
      <c r="N3619" s="203"/>
      <c r="V3619" s="189"/>
      <c r="W3619" s="195"/>
      <c r="X3619" s="195"/>
      <c r="AA3619" s="163" t="s">
        <v>451</v>
      </c>
      <c r="AC3619" s="195"/>
      <c r="AF3619" s="207"/>
      <c r="AG3619" s="195"/>
      <c r="AI3619" s="195"/>
    </row>
    <row r="3620" spans="1:35" s="160" customFormat="1" ht="45" x14ac:dyDescent="0.2">
      <c r="A3620" s="200"/>
      <c r="B3620" s="199" t="s">
        <v>2540</v>
      </c>
      <c r="C3620" s="1037" t="s">
        <v>2541</v>
      </c>
      <c r="D3620" s="1037"/>
      <c r="E3620" s="1037"/>
      <c r="F3620" s="201" t="s">
        <v>454</v>
      </c>
      <c r="G3620" s="201" t="s">
        <v>1241</v>
      </c>
      <c r="H3620" s="201"/>
      <c r="I3620" s="201" t="s">
        <v>1241</v>
      </c>
      <c r="J3620" s="202"/>
      <c r="K3620" s="201"/>
      <c r="L3620" s="202">
        <v>67.64</v>
      </c>
      <c r="M3620" s="201"/>
      <c r="N3620" s="203"/>
      <c r="V3620" s="189"/>
      <c r="W3620" s="195"/>
      <c r="X3620" s="195"/>
      <c r="AA3620" s="163" t="s">
        <v>2541</v>
      </c>
      <c r="AC3620" s="195"/>
      <c r="AF3620" s="207"/>
      <c r="AG3620" s="195"/>
      <c r="AI3620" s="195"/>
    </row>
    <row r="3621" spans="1:35" s="160" customFormat="1" ht="45" x14ac:dyDescent="0.2">
      <c r="A3621" s="200"/>
      <c r="B3621" s="199" t="s">
        <v>2542</v>
      </c>
      <c r="C3621" s="1037" t="s">
        <v>2543</v>
      </c>
      <c r="D3621" s="1037"/>
      <c r="E3621" s="1037"/>
      <c r="F3621" s="201" t="s">
        <v>454</v>
      </c>
      <c r="G3621" s="201" t="s">
        <v>974</v>
      </c>
      <c r="H3621" s="201"/>
      <c r="I3621" s="201" t="s">
        <v>974</v>
      </c>
      <c r="J3621" s="202"/>
      <c r="K3621" s="201"/>
      <c r="L3621" s="202">
        <v>40.25</v>
      </c>
      <c r="M3621" s="201"/>
      <c r="N3621" s="203"/>
      <c r="V3621" s="189"/>
      <c r="W3621" s="195"/>
      <c r="X3621" s="195"/>
      <c r="AA3621" s="163" t="s">
        <v>2543</v>
      </c>
      <c r="AC3621" s="195"/>
      <c r="AF3621" s="207"/>
      <c r="AG3621" s="195"/>
      <c r="AI3621" s="195"/>
    </row>
    <row r="3622" spans="1:35" s="160" customFormat="1" ht="12" x14ac:dyDescent="0.2">
      <c r="A3622" s="211"/>
      <c r="B3622" s="212"/>
      <c r="C3622" s="1039" t="s">
        <v>459</v>
      </c>
      <c r="D3622" s="1039"/>
      <c r="E3622" s="1039"/>
      <c r="F3622" s="192"/>
      <c r="G3622" s="192"/>
      <c r="H3622" s="192"/>
      <c r="I3622" s="192"/>
      <c r="J3622" s="193"/>
      <c r="K3622" s="192"/>
      <c r="L3622" s="193">
        <v>257.10000000000002</v>
      </c>
      <c r="M3622" s="208"/>
      <c r="N3622" s="194"/>
      <c r="V3622" s="189"/>
      <c r="W3622" s="195"/>
      <c r="X3622" s="195"/>
      <c r="AC3622" s="195" t="s">
        <v>459</v>
      </c>
      <c r="AF3622" s="207"/>
      <c r="AG3622" s="195"/>
      <c r="AI3622" s="195"/>
    </row>
    <row r="3623" spans="1:35" s="160" customFormat="1" ht="33.75" x14ac:dyDescent="0.2">
      <c r="A3623" s="190" t="s">
        <v>4040</v>
      </c>
      <c r="B3623" s="191" t="s">
        <v>4041</v>
      </c>
      <c r="C3623" s="1039" t="s">
        <v>4042</v>
      </c>
      <c r="D3623" s="1039"/>
      <c r="E3623" s="1039"/>
      <c r="F3623" s="192" t="s">
        <v>1017</v>
      </c>
      <c r="G3623" s="192"/>
      <c r="H3623" s="192"/>
      <c r="I3623" s="192" t="s">
        <v>423</v>
      </c>
      <c r="J3623" s="193">
        <v>85683.33</v>
      </c>
      <c r="K3623" s="192" t="s">
        <v>1361</v>
      </c>
      <c r="L3623" s="193">
        <v>17482.259999999998</v>
      </c>
      <c r="M3623" s="192" t="s">
        <v>1362</v>
      </c>
      <c r="N3623" s="194">
        <v>86712</v>
      </c>
      <c r="V3623" s="189"/>
      <c r="W3623" s="195"/>
      <c r="X3623" s="195" t="s">
        <v>4042</v>
      </c>
      <c r="AC3623" s="195"/>
      <c r="AF3623" s="207"/>
      <c r="AG3623" s="195"/>
      <c r="AI3623" s="195"/>
    </row>
    <row r="3624" spans="1:35" s="160" customFormat="1" ht="12" x14ac:dyDescent="0.2">
      <c r="A3624" s="211"/>
      <c r="B3624" s="212"/>
      <c r="C3624" s="168" t="s">
        <v>3039</v>
      </c>
      <c r="D3624" s="213"/>
      <c r="E3624" s="213"/>
      <c r="F3624" s="214"/>
      <c r="G3624" s="214"/>
      <c r="H3624" s="214"/>
      <c r="I3624" s="214"/>
      <c r="J3624" s="215"/>
      <c r="K3624" s="214"/>
      <c r="L3624" s="215"/>
      <c r="M3624" s="216"/>
      <c r="N3624" s="217"/>
      <c r="V3624" s="189"/>
      <c r="W3624" s="195"/>
      <c r="X3624" s="195"/>
      <c r="AC3624" s="195"/>
      <c r="AF3624" s="207"/>
      <c r="AG3624" s="195"/>
      <c r="AI3624" s="195"/>
    </row>
    <row r="3625" spans="1:35" s="160" customFormat="1" ht="12" x14ac:dyDescent="0.2">
      <c r="A3625" s="196"/>
      <c r="B3625" s="197"/>
      <c r="C3625" s="1037" t="s">
        <v>4043</v>
      </c>
      <c r="D3625" s="1037"/>
      <c r="E3625" s="1037"/>
      <c r="F3625" s="1037"/>
      <c r="G3625" s="1037"/>
      <c r="H3625" s="1037"/>
      <c r="I3625" s="1037"/>
      <c r="J3625" s="1037"/>
      <c r="K3625" s="1037"/>
      <c r="L3625" s="1037"/>
      <c r="M3625" s="1037"/>
      <c r="N3625" s="1046"/>
      <c r="V3625" s="189"/>
      <c r="W3625" s="195"/>
      <c r="X3625" s="195"/>
      <c r="AC3625" s="195"/>
      <c r="AD3625" s="163" t="s">
        <v>4043</v>
      </c>
      <c r="AF3625" s="207"/>
      <c r="AG3625" s="195"/>
      <c r="AI3625" s="195"/>
    </row>
    <row r="3626" spans="1:35" s="160" customFormat="1" ht="22.5" x14ac:dyDescent="0.2">
      <c r="A3626" s="198"/>
      <c r="B3626" s="199" t="s">
        <v>1365</v>
      </c>
      <c r="C3626" s="1037" t="s">
        <v>1366</v>
      </c>
      <c r="D3626" s="1037"/>
      <c r="E3626" s="1037"/>
      <c r="F3626" s="1037"/>
      <c r="G3626" s="1037"/>
      <c r="H3626" s="1037"/>
      <c r="I3626" s="1037"/>
      <c r="J3626" s="1037"/>
      <c r="K3626" s="1037"/>
      <c r="L3626" s="1037"/>
      <c r="M3626" s="1037"/>
      <c r="N3626" s="1046"/>
      <c r="V3626" s="189"/>
      <c r="W3626" s="195"/>
      <c r="X3626" s="195"/>
      <c r="Y3626" s="163" t="s">
        <v>1366</v>
      </c>
      <c r="AC3626" s="195"/>
      <c r="AF3626" s="207"/>
      <c r="AG3626" s="195"/>
      <c r="AI3626" s="195"/>
    </row>
    <row r="3627" spans="1:35" s="160" customFormat="1" ht="45" x14ac:dyDescent="0.2">
      <c r="A3627" s="190" t="s">
        <v>4044</v>
      </c>
      <c r="B3627" s="191" t="s">
        <v>4023</v>
      </c>
      <c r="C3627" s="1039" t="s">
        <v>4024</v>
      </c>
      <c r="D3627" s="1039"/>
      <c r="E3627" s="1039"/>
      <c r="F3627" s="192" t="s">
        <v>1003</v>
      </c>
      <c r="G3627" s="192"/>
      <c r="H3627" s="192"/>
      <c r="I3627" s="192" t="s">
        <v>509</v>
      </c>
      <c r="J3627" s="193">
        <v>22.83</v>
      </c>
      <c r="K3627" s="192"/>
      <c r="L3627" s="193">
        <v>228.3</v>
      </c>
      <c r="M3627" s="192"/>
      <c r="N3627" s="194"/>
      <c r="V3627" s="189"/>
      <c r="W3627" s="195"/>
      <c r="X3627" s="195" t="s">
        <v>4024</v>
      </c>
      <c r="AC3627" s="195"/>
      <c r="AF3627" s="207"/>
      <c r="AG3627" s="195"/>
      <c r="AI3627" s="195"/>
    </row>
    <row r="3628" spans="1:35" s="160" customFormat="1" ht="12" x14ac:dyDescent="0.2">
      <c r="A3628" s="211"/>
      <c r="B3628" s="212"/>
      <c r="C3628" s="168" t="s">
        <v>462</v>
      </c>
      <c r="D3628" s="213"/>
      <c r="E3628" s="213"/>
      <c r="F3628" s="214"/>
      <c r="G3628" s="214"/>
      <c r="H3628" s="214"/>
      <c r="I3628" s="214"/>
      <c r="J3628" s="215"/>
      <c r="K3628" s="214"/>
      <c r="L3628" s="215"/>
      <c r="M3628" s="216"/>
      <c r="N3628" s="217"/>
      <c r="V3628" s="189"/>
      <c r="W3628" s="195"/>
      <c r="X3628" s="195"/>
      <c r="AC3628" s="195"/>
      <c r="AF3628" s="207"/>
      <c r="AG3628" s="195"/>
      <c r="AI3628" s="195"/>
    </row>
    <row r="3629" spans="1:35" s="160" customFormat="1" ht="45" x14ac:dyDescent="0.2">
      <c r="A3629" s="190" t="s">
        <v>4045</v>
      </c>
      <c r="B3629" s="191" t="s">
        <v>4026</v>
      </c>
      <c r="C3629" s="1039" t="s">
        <v>4027</v>
      </c>
      <c r="D3629" s="1039"/>
      <c r="E3629" s="1039"/>
      <c r="F3629" s="192" t="s">
        <v>1003</v>
      </c>
      <c r="G3629" s="192"/>
      <c r="H3629" s="192"/>
      <c r="I3629" s="192" t="s">
        <v>509</v>
      </c>
      <c r="J3629" s="193">
        <v>35.18</v>
      </c>
      <c r="K3629" s="192"/>
      <c r="L3629" s="193">
        <v>351.8</v>
      </c>
      <c r="M3629" s="192"/>
      <c r="N3629" s="194"/>
      <c r="V3629" s="189"/>
      <c r="W3629" s="195"/>
      <c r="X3629" s="195" t="s">
        <v>4027</v>
      </c>
      <c r="AC3629" s="195"/>
      <c r="AF3629" s="207"/>
      <c r="AG3629" s="195"/>
      <c r="AI3629" s="195"/>
    </row>
    <row r="3630" spans="1:35" s="160" customFormat="1" ht="12" x14ac:dyDescent="0.2">
      <c r="A3630" s="211"/>
      <c r="B3630" s="212"/>
      <c r="C3630" s="168" t="s">
        <v>462</v>
      </c>
      <c r="D3630" s="213"/>
      <c r="E3630" s="213"/>
      <c r="F3630" s="214"/>
      <c r="G3630" s="214"/>
      <c r="H3630" s="214"/>
      <c r="I3630" s="214"/>
      <c r="J3630" s="215"/>
      <c r="K3630" s="214"/>
      <c r="L3630" s="215"/>
      <c r="M3630" s="216"/>
      <c r="N3630" s="217"/>
      <c r="V3630" s="189"/>
      <c r="W3630" s="195"/>
      <c r="X3630" s="195"/>
      <c r="AC3630" s="195"/>
      <c r="AF3630" s="207"/>
      <c r="AG3630" s="195"/>
      <c r="AI3630" s="195"/>
    </row>
    <row r="3631" spans="1:35" s="160" customFormat="1" ht="56.25" x14ac:dyDescent="0.2">
      <c r="A3631" s="190" t="s">
        <v>4046</v>
      </c>
      <c r="B3631" s="191" t="s">
        <v>4029</v>
      </c>
      <c r="C3631" s="1039" t="s">
        <v>4030</v>
      </c>
      <c r="D3631" s="1039"/>
      <c r="E3631" s="1039"/>
      <c r="F3631" s="192" t="s">
        <v>3083</v>
      </c>
      <c r="G3631" s="192"/>
      <c r="H3631" s="192"/>
      <c r="I3631" s="192" t="s">
        <v>423</v>
      </c>
      <c r="J3631" s="193">
        <v>96.2</v>
      </c>
      <c r="K3631" s="192"/>
      <c r="L3631" s="193">
        <v>96.2</v>
      </c>
      <c r="M3631" s="192"/>
      <c r="N3631" s="194"/>
      <c r="V3631" s="189"/>
      <c r="W3631" s="195"/>
      <c r="X3631" s="195" t="s">
        <v>4030</v>
      </c>
      <c r="AC3631" s="195"/>
      <c r="AF3631" s="207"/>
      <c r="AG3631" s="195"/>
      <c r="AI3631" s="195"/>
    </row>
    <row r="3632" spans="1:35" s="160" customFormat="1" ht="12" x14ac:dyDescent="0.2">
      <c r="A3632" s="211"/>
      <c r="B3632" s="212"/>
      <c r="C3632" s="168" t="s">
        <v>462</v>
      </c>
      <c r="D3632" s="213"/>
      <c r="E3632" s="213"/>
      <c r="F3632" s="214"/>
      <c r="G3632" s="214"/>
      <c r="H3632" s="214"/>
      <c r="I3632" s="214"/>
      <c r="J3632" s="215"/>
      <c r="K3632" s="214"/>
      <c r="L3632" s="215"/>
      <c r="M3632" s="216"/>
      <c r="N3632" s="217"/>
      <c r="V3632" s="189"/>
      <c r="W3632" s="195"/>
      <c r="X3632" s="195"/>
      <c r="AC3632" s="195"/>
      <c r="AF3632" s="207"/>
      <c r="AG3632" s="195"/>
      <c r="AI3632" s="195"/>
    </row>
    <row r="3633" spans="1:35" s="160" customFormat="1" ht="12" x14ac:dyDescent="0.2">
      <c r="A3633" s="196"/>
      <c r="B3633" s="197"/>
      <c r="C3633" s="1037" t="s">
        <v>2882</v>
      </c>
      <c r="D3633" s="1037"/>
      <c r="E3633" s="1037"/>
      <c r="F3633" s="1037"/>
      <c r="G3633" s="1037"/>
      <c r="H3633" s="1037"/>
      <c r="I3633" s="1037"/>
      <c r="J3633" s="1037"/>
      <c r="K3633" s="1037"/>
      <c r="L3633" s="1037"/>
      <c r="M3633" s="1037"/>
      <c r="N3633" s="1046"/>
      <c r="V3633" s="189"/>
      <c r="W3633" s="195"/>
      <c r="X3633" s="195"/>
      <c r="AC3633" s="195"/>
      <c r="AE3633" s="163" t="s">
        <v>2882</v>
      </c>
      <c r="AF3633" s="207"/>
      <c r="AG3633" s="195"/>
      <c r="AI3633" s="195"/>
    </row>
    <row r="3634" spans="1:35" s="160" customFormat="1" ht="12" x14ac:dyDescent="0.2">
      <c r="A3634" s="1040" t="s">
        <v>4047</v>
      </c>
      <c r="B3634" s="1041"/>
      <c r="C3634" s="1041"/>
      <c r="D3634" s="1041"/>
      <c r="E3634" s="1041"/>
      <c r="F3634" s="1041"/>
      <c r="G3634" s="1041"/>
      <c r="H3634" s="1041"/>
      <c r="I3634" s="1041"/>
      <c r="J3634" s="1041"/>
      <c r="K3634" s="1041"/>
      <c r="L3634" s="1041"/>
      <c r="M3634" s="1041"/>
      <c r="N3634" s="1042"/>
      <c r="V3634" s="189"/>
      <c r="W3634" s="195" t="s">
        <v>4047</v>
      </c>
      <c r="X3634" s="195"/>
      <c r="AC3634" s="195"/>
      <c r="AF3634" s="207"/>
      <c r="AG3634" s="195"/>
      <c r="AI3634" s="195"/>
    </row>
    <row r="3635" spans="1:35" s="160" customFormat="1" ht="33.75" x14ac:dyDescent="0.2">
      <c r="A3635" s="190" t="s">
        <v>4048</v>
      </c>
      <c r="B3635" s="191" t="s">
        <v>4003</v>
      </c>
      <c r="C3635" s="1039" t="s">
        <v>4004</v>
      </c>
      <c r="D3635" s="1039"/>
      <c r="E3635" s="1039"/>
      <c r="F3635" s="192" t="s">
        <v>877</v>
      </c>
      <c r="G3635" s="192"/>
      <c r="H3635" s="192"/>
      <c r="I3635" s="192" t="s">
        <v>423</v>
      </c>
      <c r="J3635" s="193"/>
      <c r="K3635" s="192"/>
      <c r="L3635" s="193"/>
      <c r="M3635" s="192"/>
      <c r="N3635" s="194"/>
      <c r="V3635" s="189"/>
      <c r="W3635" s="195"/>
      <c r="X3635" s="195" t="s">
        <v>4004</v>
      </c>
      <c r="AC3635" s="195"/>
      <c r="AF3635" s="207"/>
      <c r="AG3635" s="195"/>
      <c r="AI3635" s="195"/>
    </row>
    <row r="3636" spans="1:35" s="160" customFormat="1" ht="33.75" x14ac:dyDescent="0.2">
      <c r="A3636" s="198"/>
      <c r="B3636" s="199" t="s">
        <v>430</v>
      </c>
      <c r="C3636" s="1037" t="s">
        <v>431</v>
      </c>
      <c r="D3636" s="1037"/>
      <c r="E3636" s="1037"/>
      <c r="F3636" s="1037"/>
      <c r="G3636" s="1037"/>
      <c r="H3636" s="1037"/>
      <c r="I3636" s="1037"/>
      <c r="J3636" s="1037"/>
      <c r="K3636" s="1037"/>
      <c r="L3636" s="1037"/>
      <c r="M3636" s="1037"/>
      <c r="N3636" s="1046"/>
      <c r="V3636" s="189"/>
      <c r="W3636" s="195"/>
      <c r="X3636" s="195"/>
      <c r="Y3636" s="163" t="s">
        <v>431</v>
      </c>
      <c r="AC3636" s="195"/>
      <c r="AF3636" s="207"/>
      <c r="AG3636" s="195"/>
      <c r="AI3636" s="195"/>
    </row>
    <row r="3637" spans="1:35" s="160" customFormat="1" ht="12" x14ac:dyDescent="0.2">
      <c r="A3637" s="198"/>
      <c r="B3637" s="199" t="s">
        <v>3134</v>
      </c>
      <c r="C3637" s="1037" t="s">
        <v>3135</v>
      </c>
      <c r="D3637" s="1037"/>
      <c r="E3637" s="1037"/>
      <c r="F3637" s="1037"/>
      <c r="G3637" s="1037"/>
      <c r="H3637" s="1037"/>
      <c r="I3637" s="1037"/>
      <c r="J3637" s="1037"/>
      <c r="K3637" s="1037"/>
      <c r="L3637" s="1037"/>
      <c r="M3637" s="1037"/>
      <c r="N3637" s="1046"/>
      <c r="V3637" s="189"/>
      <c r="W3637" s="195"/>
      <c r="X3637" s="195"/>
      <c r="Y3637" s="163" t="s">
        <v>3135</v>
      </c>
      <c r="AC3637" s="195"/>
      <c r="AF3637" s="207"/>
      <c r="AG3637" s="195"/>
      <c r="AI3637" s="195"/>
    </row>
    <row r="3638" spans="1:35" s="160" customFormat="1" ht="12" x14ac:dyDescent="0.2">
      <c r="A3638" s="200"/>
      <c r="B3638" s="199" t="s">
        <v>423</v>
      </c>
      <c r="C3638" s="1037" t="s">
        <v>432</v>
      </c>
      <c r="D3638" s="1037"/>
      <c r="E3638" s="1037"/>
      <c r="F3638" s="201"/>
      <c r="G3638" s="201"/>
      <c r="H3638" s="201"/>
      <c r="I3638" s="201"/>
      <c r="J3638" s="202">
        <v>42.59</v>
      </c>
      <c r="K3638" s="201" t="s">
        <v>3136</v>
      </c>
      <c r="L3638" s="202">
        <v>55.9</v>
      </c>
      <c r="M3638" s="201"/>
      <c r="N3638" s="203"/>
      <c r="V3638" s="189"/>
      <c r="W3638" s="195"/>
      <c r="X3638" s="195"/>
      <c r="Z3638" s="163" t="s">
        <v>432</v>
      </c>
      <c r="AC3638" s="195"/>
      <c r="AF3638" s="207"/>
      <c r="AG3638" s="195"/>
      <c r="AI3638" s="195"/>
    </row>
    <row r="3639" spans="1:35" s="160" customFormat="1" ht="12" x14ac:dyDescent="0.2">
      <c r="A3639" s="200"/>
      <c r="B3639" s="199" t="s">
        <v>439</v>
      </c>
      <c r="C3639" s="1037" t="s">
        <v>440</v>
      </c>
      <c r="D3639" s="1037"/>
      <c r="E3639" s="1037"/>
      <c r="F3639" s="201"/>
      <c r="G3639" s="201"/>
      <c r="H3639" s="201"/>
      <c r="I3639" s="201"/>
      <c r="J3639" s="202">
        <v>93.31</v>
      </c>
      <c r="K3639" s="201"/>
      <c r="L3639" s="202">
        <v>93.31</v>
      </c>
      <c r="M3639" s="201"/>
      <c r="N3639" s="203"/>
      <c r="V3639" s="189"/>
      <c r="W3639" s="195"/>
      <c r="X3639" s="195"/>
      <c r="Z3639" s="163" t="s">
        <v>440</v>
      </c>
      <c r="AC3639" s="195"/>
      <c r="AF3639" s="207"/>
      <c r="AG3639" s="195"/>
      <c r="AI3639" s="195"/>
    </row>
    <row r="3640" spans="1:35" s="160" customFormat="1" ht="22.5" x14ac:dyDescent="0.2">
      <c r="A3640" s="196"/>
      <c r="B3640" s="204" t="s">
        <v>4005</v>
      </c>
      <c r="C3640" s="1048" t="s">
        <v>4006</v>
      </c>
      <c r="D3640" s="1048"/>
      <c r="E3640" s="1048"/>
      <c r="F3640" s="205" t="s">
        <v>488</v>
      </c>
      <c r="G3640" s="205" t="s">
        <v>489</v>
      </c>
      <c r="H3640" s="205"/>
      <c r="I3640" s="205" t="s">
        <v>489</v>
      </c>
      <c r="J3640" s="199"/>
      <c r="K3640" s="201"/>
      <c r="L3640" s="202"/>
      <c r="M3640" s="201"/>
      <c r="N3640" s="206"/>
      <c r="V3640" s="189"/>
      <c r="W3640" s="195"/>
      <c r="X3640" s="195"/>
      <c r="AC3640" s="195"/>
      <c r="AF3640" s="207" t="s">
        <v>4006</v>
      </c>
      <c r="AG3640" s="195"/>
      <c r="AI3640" s="195"/>
    </row>
    <row r="3641" spans="1:35" s="160" customFormat="1" ht="22.5" x14ac:dyDescent="0.2">
      <c r="A3641" s="196"/>
      <c r="B3641" s="204" t="s">
        <v>3086</v>
      </c>
      <c r="C3641" s="1048" t="s">
        <v>3087</v>
      </c>
      <c r="D3641" s="1048"/>
      <c r="E3641" s="1048"/>
      <c r="F3641" s="205" t="s">
        <v>1003</v>
      </c>
      <c r="G3641" s="205" t="s">
        <v>489</v>
      </c>
      <c r="H3641" s="205"/>
      <c r="I3641" s="205" t="s">
        <v>489</v>
      </c>
      <c r="J3641" s="199"/>
      <c r="K3641" s="201"/>
      <c r="L3641" s="202"/>
      <c r="M3641" s="201"/>
      <c r="N3641" s="206"/>
      <c r="V3641" s="189"/>
      <c r="W3641" s="195"/>
      <c r="X3641" s="195"/>
      <c r="AC3641" s="195"/>
      <c r="AF3641" s="207" t="s">
        <v>3087</v>
      </c>
      <c r="AG3641" s="195"/>
      <c r="AI3641" s="195"/>
    </row>
    <row r="3642" spans="1:35" s="160" customFormat="1" ht="12" x14ac:dyDescent="0.2">
      <c r="A3642" s="196"/>
      <c r="B3642" s="204" t="s">
        <v>4007</v>
      </c>
      <c r="C3642" s="1048" t="s">
        <v>4008</v>
      </c>
      <c r="D3642" s="1048"/>
      <c r="E3642" s="1048"/>
      <c r="F3642" s="205" t="s">
        <v>2108</v>
      </c>
      <c r="G3642" s="205" t="s">
        <v>489</v>
      </c>
      <c r="H3642" s="205"/>
      <c r="I3642" s="205" t="s">
        <v>489</v>
      </c>
      <c r="J3642" s="199"/>
      <c r="K3642" s="201"/>
      <c r="L3642" s="202"/>
      <c r="M3642" s="201"/>
      <c r="N3642" s="206"/>
      <c r="V3642" s="189"/>
      <c r="W3642" s="195"/>
      <c r="X3642" s="195"/>
      <c r="AC3642" s="195"/>
      <c r="AF3642" s="207" t="s">
        <v>4008</v>
      </c>
      <c r="AG3642" s="195"/>
      <c r="AI3642" s="195"/>
    </row>
    <row r="3643" spans="1:35" s="160" customFormat="1" ht="33.75" x14ac:dyDescent="0.2">
      <c r="A3643" s="196"/>
      <c r="B3643" s="204" t="s">
        <v>4009</v>
      </c>
      <c r="C3643" s="1048" t="s">
        <v>4010</v>
      </c>
      <c r="D3643" s="1048"/>
      <c r="E3643" s="1048"/>
      <c r="F3643" s="205" t="s">
        <v>3083</v>
      </c>
      <c r="G3643" s="205" t="s">
        <v>489</v>
      </c>
      <c r="H3643" s="205"/>
      <c r="I3643" s="205" t="s">
        <v>489</v>
      </c>
      <c r="J3643" s="199"/>
      <c r="K3643" s="201"/>
      <c r="L3643" s="202"/>
      <c r="M3643" s="201"/>
      <c r="N3643" s="206"/>
      <c r="V3643" s="189"/>
      <c r="W3643" s="195"/>
      <c r="X3643" s="195"/>
      <c r="AC3643" s="195"/>
      <c r="AF3643" s="207" t="s">
        <v>4010</v>
      </c>
      <c r="AG3643" s="195"/>
      <c r="AI3643" s="195"/>
    </row>
    <row r="3644" spans="1:35" s="160" customFormat="1" ht="12" x14ac:dyDescent="0.2">
      <c r="A3644" s="196"/>
      <c r="B3644" s="204" t="s">
        <v>4011</v>
      </c>
      <c r="C3644" s="1048" t="s">
        <v>4012</v>
      </c>
      <c r="D3644" s="1048"/>
      <c r="E3644" s="1048"/>
      <c r="F3644" s="205" t="s">
        <v>4013</v>
      </c>
      <c r="G3644" s="205" t="s">
        <v>489</v>
      </c>
      <c r="H3644" s="205"/>
      <c r="I3644" s="205" t="s">
        <v>489</v>
      </c>
      <c r="J3644" s="199"/>
      <c r="K3644" s="201"/>
      <c r="L3644" s="202"/>
      <c r="M3644" s="201"/>
      <c r="N3644" s="206"/>
      <c r="V3644" s="189"/>
      <c r="W3644" s="195"/>
      <c r="X3644" s="195"/>
      <c r="AC3644" s="195"/>
      <c r="AF3644" s="207" t="s">
        <v>4012</v>
      </c>
      <c r="AG3644" s="195"/>
      <c r="AI3644" s="195"/>
    </row>
    <row r="3645" spans="1:35" s="160" customFormat="1" ht="22.5" x14ac:dyDescent="0.2">
      <c r="A3645" s="196"/>
      <c r="B3645" s="204" t="s">
        <v>4014</v>
      </c>
      <c r="C3645" s="1048" t="s">
        <v>4015</v>
      </c>
      <c r="D3645" s="1048"/>
      <c r="E3645" s="1048"/>
      <c r="F3645" s="205" t="s">
        <v>1003</v>
      </c>
      <c r="G3645" s="205" t="s">
        <v>489</v>
      </c>
      <c r="H3645" s="205"/>
      <c r="I3645" s="205" t="s">
        <v>489</v>
      </c>
      <c r="J3645" s="199"/>
      <c r="K3645" s="201"/>
      <c r="L3645" s="202"/>
      <c r="M3645" s="201"/>
      <c r="N3645" s="206"/>
      <c r="V3645" s="189"/>
      <c r="W3645" s="195"/>
      <c r="X3645" s="195"/>
      <c r="AC3645" s="195"/>
      <c r="AF3645" s="207" t="s">
        <v>4015</v>
      </c>
      <c r="AG3645" s="195"/>
      <c r="AI3645" s="195"/>
    </row>
    <row r="3646" spans="1:35" s="160" customFormat="1" ht="12" x14ac:dyDescent="0.2">
      <c r="A3646" s="200"/>
      <c r="B3646" s="199"/>
      <c r="C3646" s="1037" t="s">
        <v>443</v>
      </c>
      <c r="D3646" s="1037"/>
      <c r="E3646" s="1037"/>
      <c r="F3646" s="201" t="s">
        <v>444</v>
      </c>
      <c r="G3646" s="201" t="s">
        <v>4016</v>
      </c>
      <c r="H3646" s="201" t="s">
        <v>3136</v>
      </c>
      <c r="I3646" s="201" t="s">
        <v>4017</v>
      </c>
      <c r="J3646" s="202"/>
      <c r="K3646" s="201"/>
      <c r="L3646" s="202"/>
      <c r="M3646" s="201"/>
      <c r="N3646" s="203"/>
      <c r="V3646" s="189"/>
      <c r="W3646" s="195"/>
      <c r="X3646" s="195"/>
      <c r="AA3646" s="163" t="s">
        <v>443</v>
      </c>
      <c r="AC3646" s="195"/>
      <c r="AF3646" s="207"/>
      <c r="AG3646" s="195"/>
      <c r="AI3646" s="195"/>
    </row>
    <row r="3647" spans="1:35" s="160" customFormat="1" ht="12" x14ac:dyDescent="0.2">
      <c r="A3647" s="200"/>
      <c r="B3647" s="199"/>
      <c r="C3647" s="1047" t="s">
        <v>450</v>
      </c>
      <c r="D3647" s="1047"/>
      <c r="E3647" s="1047"/>
      <c r="F3647" s="208"/>
      <c r="G3647" s="208"/>
      <c r="H3647" s="208"/>
      <c r="I3647" s="208"/>
      <c r="J3647" s="209">
        <v>135.9</v>
      </c>
      <c r="K3647" s="208"/>
      <c r="L3647" s="209">
        <v>149.21</v>
      </c>
      <c r="M3647" s="208"/>
      <c r="N3647" s="210"/>
      <c r="V3647" s="189"/>
      <c r="W3647" s="195"/>
      <c r="X3647" s="195"/>
      <c r="AB3647" s="163" t="s">
        <v>450</v>
      </c>
      <c r="AC3647" s="195"/>
      <c r="AF3647" s="207"/>
      <c r="AG3647" s="195"/>
      <c r="AI3647" s="195"/>
    </row>
    <row r="3648" spans="1:35" s="160" customFormat="1" ht="12" x14ac:dyDescent="0.2">
      <c r="A3648" s="200"/>
      <c r="B3648" s="199"/>
      <c r="C3648" s="1037" t="s">
        <v>451</v>
      </c>
      <c r="D3648" s="1037"/>
      <c r="E3648" s="1037"/>
      <c r="F3648" s="201"/>
      <c r="G3648" s="201"/>
      <c r="H3648" s="201"/>
      <c r="I3648" s="201"/>
      <c r="J3648" s="202"/>
      <c r="K3648" s="201"/>
      <c r="L3648" s="202">
        <v>55.9</v>
      </c>
      <c r="M3648" s="201"/>
      <c r="N3648" s="203"/>
      <c r="V3648" s="189"/>
      <c r="W3648" s="195"/>
      <c r="X3648" s="195"/>
      <c r="AA3648" s="163" t="s">
        <v>451</v>
      </c>
      <c r="AC3648" s="195"/>
      <c r="AF3648" s="207"/>
      <c r="AG3648" s="195"/>
      <c r="AI3648" s="195"/>
    </row>
    <row r="3649" spans="1:35" s="160" customFormat="1" ht="45" x14ac:dyDescent="0.2">
      <c r="A3649" s="200"/>
      <c r="B3649" s="199" t="s">
        <v>2540</v>
      </c>
      <c r="C3649" s="1037" t="s">
        <v>2541</v>
      </c>
      <c r="D3649" s="1037"/>
      <c r="E3649" s="1037"/>
      <c r="F3649" s="201" t="s">
        <v>454</v>
      </c>
      <c r="G3649" s="201" t="s">
        <v>1241</v>
      </c>
      <c r="H3649" s="201"/>
      <c r="I3649" s="201" t="s">
        <v>1241</v>
      </c>
      <c r="J3649" s="202"/>
      <c r="K3649" s="201"/>
      <c r="L3649" s="202">
        <v>67.64</v>
      </c>
      <c r="M3649" s="201"/>
      <c r="N3649" s="203"/>
      <c r="V3649" s="189"/>
      <c r="W3649" s="195"/>
      <c r="X3649" s="195"/>
      <c r="AA3649" s="163" t="s">
        <v>2541</v>
      </c>
      <c r="AC3649" s="195"/>
      <c r="AF3649" s="207"/>
      <c r="AG3649" s="195"/>
      <c r="AI3649" s="195"/>
    </row>
    <row r="3650" spans="1:35" s="160" customFormat="1" ht="45" x14ac:dyDescent="0.2">
      <c r="A3650" s="200"/>
      <c r="B3650" s="199" t="s">
        <v>2542</v>
      </c>
      <c r="C3650" s="1037" t="s">
        <v>2543</v>
      </c>
      <c r="D3650" s="1037"/>
      <c r="E3650" s="1037"/>
      <c r="F3650" s="201" t="s">
        <v>454</v>
      </c>
      <c r="G3650" s="201" t="s">
        <v>974</v>
      </c>
      <c r="H3650" s="201"/>
      <c r="I3650" s="201" t="s">
        <v>974</v>
      </c>
      <c r="J3650" s="202"/>
      <c r="K3650" s="201"/>
      <c r="L3650" s="202">
        <v>40.25</v>
      </c>
      <c r="M3650" s="201"/>
      <c r="N3650" s="203"/>
      <c r="V3650" s="189"/>
      <c r="W3650" s="195"/>
      <c r="X3650" s="195"/>
      <c r="AA3650" s="163" t="s">
        <v>2543</v>
      </c>
      <c r="AC3650" s="195"/>
      <c r="AF3650" s="207"/>
      <c r="AG3650" s="195"/>
      <c r="AI3650" s="195"/>
    </row>
    <row r="3651" spans="1:35" s="160" customFormat="1" ht="12" x14ac:dyDescent="0.2">
      <c r="A3651" s="211"/>
      <c r="B3651" s="212"/>
      <c r="C3651" s="1039" t="s">
        <v>459</v>
      </c>
      <c r="D3651" s="1039"/>
      <c r="E3651" s="1039"/>
      <c r="F3651" s="192"/>
      <c r="G3651" s="192"/>
      <c r="H3651" s="192"/>
      <c r="I3651" s="192"/>
      <c r="J3651" s="193"/>
      <c r="K3651" s="192"/>
      <c r="L3651" s="193">
        <v>257.10000000000002</v>
      </c>
      <c r="M3651" s="208"/>
      <c r="N3651" s="194"/>
      <c r="V3651" s="189"/>
      <c r="W3651" s="195"/>
      <c r="X3651" s="195"/>
      <c r="AC3651" s="195" t="s">
        <v>459</v>
      </c>
      <c r="AF3651" s="207"/>
      <c r="AG3651" s="195"/>
      <c r="AI3651" s="195"/>
    </row>
    <row r="3652" spans="1:35" s="160" customFormat="1" ht="33.75" x14ac:dyDescent="0.2">
      <c r="A3652" s="190" t="s">
        <v>4049</v>
      </c>
      <c r="B3652" s="191" t="s">
        <v>4041</v>
      </c>
      <c r="C3652" s="1039" t="s">
        <v>4042</v>
      </c>
      <c r="D3652" s="1039"/>
      <c r="E3652" s="1039"/>
      <c r="F3652" s="192" t="s">
        <v>1017</v>
      </c>
      <c r="G3652" s="192"/>
      <c r="H3652" s="192"/>
      <c r="I3652" s="192" t="s">
        <v>423</v>
      </c>
      <c r="J3652" s="193">
        <v>85683.33</v>
      </c>
      <c r="K3652" s="192" t="s">
        <v>1361</v>
      </c>
      <c r="L3652" s="193">
        <v>17482.259999999998</v>
      </c>
      <c r="M3652" s="192" t="s">
        <v>1362</v>
      </c>
      <c r="N3652" s="194">
        <v>86712</v>
      </c>
      <c r="V3652" s="189"/>
      <c r="W3652" s="195"/>
      <c r="X3652" s="195" t="s">
        <v>4042</v>
      </c>
      <c r="AC3652" s="195"/>
      <c r="AF3652" s="207"/>
      <c r="AG3652" s="195"/>
      <c r="AI3652" s="195"/>
    </row>
    <row r="3653" spans="1:35" s="160" customFormat="1" ht="12" x14ac:dyDescent="0.2">
      <c r="A3653" s="211"/>
      <c r="B3653" s="212"/>
      <c r="C3653" s="168" t="s">
        <v>3039</v>
      </c>
      <c r="D3653" s="213"/>
      <c r="E3653" s="213"/>
      <c r="F3653" s="214"/>
      <c r="G3653" s="214"/>
      <c r="H3653" s="214"/>
      <c r="I3653" s="214"/>
      <c r="J3653" s="215"/>
      <c r="K3653" s="214"/>
      <c r="L3653" s="215"/>
      <c r="M3653" s="216"/>
      <c r="N3653" s="217"/>
      <c r="V3653" s="189"/>
      <c r="W3653" s="195"/>
      <c r="X3653" s="195"/>
      <c r="AC3653" s="195"/>
      <c r="AF3653" s="207"/>
      <c r="AG3653" s="195"/>
      <c r="AI3653" s="195"/>
    </row>
    <row r="3654" spans="1:35" s="160" customFormat="1" ht="12" x14ac:dyDescent="0.2">
      <c r="A3654" s="196"/>
      <c r="B3654" s="197"/>
      <c r="C3654" s="1037" t="s">
        <v>4043</v>
      </c>
      <c r="D3654" s="1037"/>
      <c r="E3654" s="1037"/>
      <c r="F3654" s="1037"/>
      <c r="G3654" s="1037"/>
      <c r="H3654" s="1037"/>
      <c r="I3654" s="1037"/>
      <c r="J3654" s="1037"/>
      <c r="K3654" s="1037"/>
      <c r="L3654" s="1037"/>
      <c r="M3654" s="1037"/>
      <c r="N3654" s="1046"/>
      <c r="V3654" s="189"/>
      <c r="W3654" s="195"/>
      <c r="X3654" s="195"/>
      <c r="AC3654" s="195"/>
      <c r="AD3654" s="163" t="s">
        <v>4043</v>
      </c>
      <c r="AF3654" s="207"/>
      <c r="AG3654" s="195"/>
      <c r="AI3654" s="195"/>
    </row>
    <row r="3655" spans="1:35" s="160" customFormat="1" ht="22.5" x14ac:dyDescent="0.2">
      <c r="A3655" s="198"/>
      <c r="B3655" s="199" t="s">
        <v>1365</v>
      </c>
      <c r="C3655" s="1037" t="s">
        <v>1366</v>
      </c>
      <c r="D3655" s="1037"/>
      <c r="E3655" s="1037"/>
      <c r="F3655" s="1037"/>
      <c r="G3655" s="1037"/>
      <c r="H3655" s="1037"/>
      <c r="I3655" s="1037"/>
      <c r="J3655" s="1037"/>
      <c r="K3655" s="1037"/>
      <c r="L3655" s="1037"/>
      <c r="M3655" s="1037"/>
      <c r="N3655" s="1046"/>
      <c r="V3655" s="189"/>
      <c r="W3655" s="195"/>
      <c r="X3655" s="195"/>
      <c r="Y3655" s="163" t="s">
        <v>1366</v>
      </c>
      <c r="AC3655" s="195"/>
      <c r="AF3655" s="207"/>
      <c r="AG3655" s="195"/>
      <c r="AI3655" s="195"/>
    </row>
    <row r="3656" spans="1:35" s="160" customFormat="1" ht="45" x14ac:dyDescent="0.2">
      <c r="A3656" s="190" t="s">
        <v>4050</v>
      </c>
      <c r="B3656" s="191" t="s">
        <v>4023</v>
      </c>
      <c r="C3656" s="1039" t="s">
        <v>4024</v>
      </c>
      <c r="D3656" s="1039"/>
      <c r="E3656" s="1039"/>
      <c r="F3656" s="192" t="s">
        <v>1003</v>
      </c>
      <c r="G3656" s="192"/>
      <c r="H3656" s="192"/>
      <c r="I3656" s="192" t="s">
        <v>509</v>
      </c>
      <c r="J3656" s="193">
        <v>22.83</v>
      </c>
      <c r="K3656" s="192"/>
      <c r="L3656" s="193">
        <v>228.3</v>
      </c>
      <c r="M3656" s="192"/>
      <c r="N3656" s="194"/>
      <c r="V3656" s="189"/>
      <c r="W3656" s="195"/>
      <c r="X3656" s="195" t="s">
        <v>4024</v>
      </c>
      <c r="AC3656" s="195"/>
      <c r="AF3656" s="207"/>
      <c r="AG3656" s="195"/>
      <c r="AI3656" s="195"/>
    </row>
    <row r="3657" spans="1:35" s="160" customFormat="1" ht="12" x14ac:dyDescent="0.2">
      <c r="A3657" s="211"/>
      <c r="B3657" s="212"/>
      <c r="C3657" s="168" t="s">
        <v>462</v>
      </c>
      <c r="D3657" s="213"/>
      <c r="E3657" s="213"/>
      <c r="F3657" s="214"/>
      <c r="G3657" s="214"/>
      <c r="H3657" s="214"/>
      <c r="I3657" s="214"/>
      <c r="J3657" s="215"/>
      <c r="K3657" s="214"/>
      <c r="L3657" s="215"/>
      <c r="M3657" s="216"/>
      <c r="N3657" s="217"/>
      <c r="V3657" s="189"/>
      <c r="W3657" s="195"/>
      <c r="X3657" s="195"/>
      <c r="AC3657" s="195"/>
      <c r="AF3657" s="207"/>
      <c r="AG3657" s="195"/>
      <c r="AI3657" s="195"/>
    </row>
    <row r="3658" spans="1:35" s="160" customFormat="1" ht="45" x14ac:dyDescent="0.2">
      <c r="A3658" s="190" t="s">
        <v>4051</v>
      </c>
      <c r="B3658" s="191" t="s">
        <v>4026</v>
      </c>
      <c r="C3658" s="1039" t="s">
        <v>4027</v>
      </c>
      <c r="D3658" s="1039"/>
      <c r="E3658" s="1039"/>
      <c r="F3658" s="192" t="s">
        <v>1003</v>
      </c>
      <c r="G3658" s="192"/>
      <c r="H3658" s="192"/>
      <c r="I3658" s="192" t="s">
        <v>509</v>
      </c>
      <c r="J3658" s="193">
        <v>35.18</v>
      </c>
      <c r="K3658" s="192"/>
      <c r="L3658" s="193">
        <v>351.8</v>
      </c>
      <c r="M3658" s="192"/>
      <c r="N3658" s="194"/>
      <c r="V3658" s="189"/>
      <c r="W3658" s="195"/>
      <c r="X3658" s="195" t="s">
        <v>4027</v>
      </c>
      <c r="AC3658" s="195"/>
      <c r="AF3658" s="207"/>
      <c r="AG3658" s="195"/>
      <c r="AI3658" s="195"/>
    </row>
    <row r="3659" spans="1:35" s="160" customFormat="1" ht="12" x14ac:dyDescent="0.2">
      <c r="A3659" s="211"/>
      <c r="B3659" s="212"/>
      <c r="C3659" s="168" t="s">
        <v>462</v>
      </c>
      <c r="D3659" s="213"/>
      <c r="E3659" s="213"/>
      <c r="F3659" s="214"/>
      <c r="G3659" s="214"/>
      <c r="H3659" s="214"/>
      <c r="I3659" s="214"/>
      <c r="J3659" s="215"/>
      <c r="K3659" s="214"/>
      <c r="L3659" s="215"/>
      <c r="M3659" s="216"/>
      <c r="N3659" s="217"/>
      <c r="V3659" s="189"/>
      <c r="W3659" s="195"/>
      <c r="X3659" s="195"/>
      <c r="AC3659" s="195"/>
      <c r="AF3659" s="207"/>
      <c r="AG3659" s="195"/>
      <c r="AI3659" s="195"/>
    </row>
    <row r="3660" spans="1:35" s="160" customFormat="1" ht="56.25" x14ac:dyDescent="0.2">
      <c r="A3660" s="190" t="s">
        <v>4052</v>
      </c>
      <c r="B3660" s="191" t="s">
        <v>4029</v>
      </c>
      <c r="C3660" s="1039" t="s">
        <v>4030</v>
      </c>
      <c r="D3660" s="1039"/>
      <c r="E3660" s="1039"/>
      <c r="F3660" s="192" t="s">
        <v>3083</v>
      </c>
      <c r="G3660" s="192"/>
      <c r="H3660" s="192"/>
      <c r="I3660" s="192" t="s">
        <v>423</v>
      </c>
      <c r="J3660" s="193">
        <v>96.2</v>
      </c>
      <c r="K3660" s="192"/>
      <c r="L3660" s="193">
        <v>96.2</v>
      </c>
      <c r="M3660" s="192"/>
      <c r="N3660" s="194"/>
      <c r="V3660" s="189"/>
      <c r="W3660" s="195"/>
      <c r="X3660" s="195" t="s">
        <v>4030</v>
      </c>
      <c r="AC3660" s="195"/>
      <c r="AF3660" s="207"/>
      <c r="AG3660" s="195"/>
      <c r="AI3660" s="195"/>
    </row>
    <row r="3661" spans="1:35" s="160" customFormat="1" ht="12" x14ac:dyDescent="0.2">
      <c r="A3661" s="211"/>
      <c r="B3661" s="212"/>
      <c r="C3661" s="168" t="s">
        <v>462</v>
      </c>
      <c r="D3661" s="213"/>
      <c r="E3661" s="213"/>
      <c r="F3661" s="214"/>
      <c r="G3661" s="214"/>
      <c r="H3661" s="214"/>
      <c r="I3661" s="214"/>
      <c r="J3661" s="215"/>
      <c r="K3661" s="214"/>
      <c r="L3661" s="215"/>
      <c r="M3661" s="216"/>
      <c r="N3661" s="217"/>
      <c r="V3661" s="189"/>
      <c r="W3661" s="195"/>
      <c r="X3661" s="195"/>
      <c r="AC3661" s="195"/>
      <c r="AF3661" s="207"/>
      <c r="AG3661" s="195"/>
      <c r="AI3661" s="195"/>
    </row>
    <row r="3662" spans="1:35" s="160" customFormat="1" ht="12" x14ac:dyDescent="0.2">
      <c r="A3662" s="196"/>
      <c r="B3662" s="197"/>
      <c r="C3662" s="1037" t="s">
        <v>2882</v>
      </c>
      <c r="D3662" s="1037"/>
      <c r="E3662" s="1037"/>
      <c r="F3662" s="1037"/>
      <c r="G3662" s="1037"/>
      <c r="H3662" s="1037"/>
      <c r="I3662" s="1037"/>
      <c r="J3662" s="1037"/>
      <c r="K3662" s="1037"/>
      <c r="L3662" s="1037"/>
      <c r="M3662" s="1037"/>
      <c r="N3662" s="1046"/>
      <c r="V3662" s="189"/>
      <c r="W3662" s="195"/>
      <c r="X3662" s="195"/>
      <c r="AC3662" s="195"/>
      <c r="AE3662" s="163" t="s">
        <v>2882</v>
      </c>
      <c r="AF3662" s="207"/>
      <c r="AG3662" s="195"/>
      <c r="AI3662" s="195"/>
    </row>
    <row r="3663" spans="1:35" s="160" customFormat="1" ht="12" x14ac:dyDescent="0.2">
      <c r="A3663" s="1040" t="s">
        <v>4053</v>
      </c>
      <c r="B3663" s="1041"/>
      <c r="C3663" s="1041"/>
      <c r="D3663" s="1041"/>
      <c r="E3663" s="1041"/>
      <c r="F3663" s="1041"/>
      <c r="G3663" s="1041"/>
      <c r="H3663" s="1041"/>
      <c r="I3663" s="1041"/>
      <c r="J3663" s="1041"/>
      <c r="K3663" s="1041"/>
      <c r="L3663" s="1041"/>
      <c r="M3663" s="1041"/>
      <c r="N3663" s="1042"/>
      <c r="V3663" s="189"/>
      <c r="W3663" s="195" t="s">
        <v>4053</v>
      </c>
      <c r="X3663" s="195"/>
      <c r="AC3663" s="195"/>
      <c r="AF3663" s="207"/>
      <c r="AG3663" s="195"/>
      <c r="AI3663" s="195"/>
    </row>
    <row r="3664" spans="1:35" s="160" customFormat="1" ht="33.75" x14ac:dyDescent="0.2">
      <c r="A3664" s="190" t="s">
        <v>4054</v>
      </c>
      <c r="B3664" s="191" t="s">
        <v>4003</v>
      </c>
      <c r="C3664" s="1039" t="s">
        <v>4004</v>
      </c>
      <c r="D3664" s="1039"/>
      <c r="E3664" s="1039"/>
      <c r="F3664" s="192" t="s">
        <v>877</v>
      </c>
      <c r="G3664" s="192"/>
      <c r="H3664" s="192"/>
      <c r="I3664" s="192" t="s">
        <v>423</v>
      </c>
      <c r="J3664" s="193"/>
      <c r="K3664" s="192"/>
      <c r="L3664" s="193"/>
      <c r="M3664" s="192"/>
      <c r="N3664" s="194"/>
      <c r="V3664" s="189"/>
      <c r="W3664" s="195"/>
      <c r="X3664" s="195" t="s">
        <v>4004</v>
      </c>
      <c r="AC3664" s="195"/>
      <c r="AF3664" s="207"/>
      <c r="AG3664" s="195"/>
      <c r="AI3664" s="195"/>
    </row>
    <row r="3665" spans="1:35" s="160" customFormat="1" ht="33.75" x14ac:dyDescent="0.2">
      <c r="A3665" s="198"/>
      <c r="B3665" s="199" t="s">
        <v>430</v>
      </c>
      <c r="C3665" s="1037" t="s">
        <v>431</v>
      </c>
      <c r="D3665" s="1037"/>
      <c r="E3665" s="1037"/>
      <c r="F3665" s="1037"/>
      <c r="G3665" s="1037"/>
      <c r="H3665" s="1037"/>
      <c r="I3665" s="1037"/>
      <c r="J3665" s="1037"/>
      <c r="K3665" s="1037"/>
      <c r="L3665" s="1037"/>
      <c r="M3665" s="1037"/>
      <c r="N3665" s="1046"/>
      <c r="V3665" s="189"/>
      <c r="W3665" s="195"/>
      <c r="X3665" s="195"/>
      <c r="Y3665" s="163" t="s">
        <v>431</v>
      </c>
      <c r="AC3665" s="195"/>
      <c r="AF3665" s="207"/>
      <c r="AG3665" s="195"/>
      <c r="AI3665" s="195"/>
    </row>
    <row r="3666" spans="1:35" s="160" customFormat="1" ht="12" x14ac:dyDescent="0.2">
      <c r="A3666" s="198"/>
      <c r="B3666" s="199" t="s">
        <v>3134</v>
      </c>
      <c r="C3666" s="1037" t="s">
        <v>3135</v>
      </c>
      <c r="D3666" s="1037"/>
      <c r="E3666" s="1037"/>
      <c r="F3666" s="1037"/>
      <c r="G3666" s="1037"/>
      <c r="H3666" s="1037"/>
      <c r="I3666" s="1037"/>
      <c r="J3666" s="1037"/>
      <c r="K3666" s="1037"/>
      <c r="L3666" s="1037"/>
      <c r="M3666" s="1037"/>
      <c r="N3666" s="1046"/>
      <c r="V3666" s="189"/>
      <c r="W3666" s="195"/>
      <c r="X3666" s="195"/>
      <c r="Y3666" s="163" t="s">
        <v>3135</v>
      </c>
      <c r="AC3666" s="195"/>
      <c r="AF3666" s="207"/>
      <c r="AG3666" s="195"/>
      <c r="AI3666" s="195"/>
    </row>
    <row r="3667" spans="1:35" s="160" customFormat="1" ht="12" x14ac:dyDescent="0.2">
      <c r="A3667" s="200"/>
      <c r="B3667" s="199" t="s">
        <v>423</v>
      </c>
      <c r="C3667" s="1037" t="s">
        <v>432</v>
      </c>
      <c r="D3667" s="1037"/>
      <c r="E3667" s="1037"/>
      <c r="F3667" s="201"/>
      <c r="G3667" s="201"/>
      <c r="H3667" s="201"/>
      <c r="I3667" s="201"/>
      <c r="J3667" s="202">
        <v>42.59</v>
      </c>
      <c r="K3667" s="201" t="s">
        <v>3136</v>
      </c>
      <c r="L3667" s="202">
        <v>55.9</v>
      </c>
      <c r="M3667" s="201"/>
      <c r="N3667" s="203"/>
      <c r="V3667" s="189"/>
      <c r="W3667" s="195"/>
      <c r="X3667" s="195"/>
      <c r="Z3667" s="163" t="s">
        <v>432</v>
      </c>
      <c r="AC3667" s="195"/>
      <c r="AF3667" s="207"/>
      <c r="AG3667" s="195"/>
      <c r="AI3667" s="195"/>
    </row>
    <row r="3668" spans="1:35" s="160" customFormat="1" ht="12" x14ac:dyDescent="0.2">
      <c r="A3668" s="200"/>
      <c r="B3668" s="199" t="s">
        <v>439</v>
      </c>
      <c r="C3668" s="1037" t="s">
        <v>440</v>
      </c>
      <c r="D3668" s="1037"/>
      <c r="E3668" s="1037"/>
      <c r="F3668" s="201"/>
      <c r="G3668" s="201"/>
      <c r="H3668" s="201"/>
      <c r="I3668" s="201"/>
      <c r="J3668" s="202">
        <v>93.31</v>
      </c>
      <c r="K3668" s="201"/>
      <c r="L3668" s="202">
        <v>93.31</v>
      </c>
      <c r="M3668" s="201"/>
      <c r="N3668" s="203"/>
      <c r="V3668" s="189"/>
      <c r="W3668" s="195"/>
      <c r="X3668" s="195"/>
      <c r="Z3668" s="163" t="s">
        <v>440</v>
      </c>
      <c r="AC3668" s="195"/>
      <c r="AF3668" s="207"/>
      <c r="AG3668" s="195"/>
      <c r="AI3668" s="195"/>
    </row>
    <row r="3669" spans="1:35" s="160" customFormat="1" ht="22.5" x14ac:dyDescent="0.2">
      <c r="A3669" s="196"/>
      <c r="B3669" s="204" t="s">
        <v>4005</v>
      </c>
      <c r="C3669" s="1048" t="s">
        <v>4006</v>
      </c>
      <c r="D3669" s="1048"/>
      <c r="E3669" s="1048"/>
      <c r="F3669" s="205" t="s">
        <v>488</v>
      </c>
      <c r="G3669" s="205" t="s">
        <v>489</v>
      </c>
      <c r="H3669" s="205"/>
      <c r="I3669" s="205" t="s">
        <v>489</v>
      </c>
      <c r="J3669" s="199"/>
      <c r="K3669" s="201"/>
      <c r="L3669" s="202"/>
      <c r="M3669" s="201"/>
      <c r="N3669" s="206"/>
      <c r="V3669" s="189"/>
      <c r="W3669" s="195"/>
      <c r="X3669" s="195"/>
      <c r="AC3669" s="195"/>
      <c r="AF3669" s="207" t="s">
        <v>4006</v>
      </c>
      <c r="AG3669" s="195"/>
      <c r="AI3669" s="195"/>
    </row>
    <row r="3670" spans="1:35" s="160" customFormat="1" ht="22.5" x14ac:dyDescent="0.2">
      <c r="A3670" s="196"/>
      <c r="B3670" s="204" t="s">
        <v>3086</v>
      </c>
      <c r="C3670" s="1048" t="s">
        <v>3087</v>
      </c>
      <c r="D3670" s="1048"/>
      <c r="E3670" s="1048"/>
      <c r="F3670" s="205" t="s">
        <v>1003</v>
      </c>
      <c r="G3670" s="205" t="s">
        <v>489</v>
      </c>
      <c r="H3670" s="205"/>
      <c r="I3670" s="205" t="s">
        <v>489</v>
      </c>
      <c r="J3670" s="199"/>
      <c r="K3670" s="201"/>
      <c r="L3670" s="202"/>
      <c r="M3670" s="201"/>
      <c r="N3670" s="206"/>
      <c r="V3670" s="189"/>
      <c r="W3670" s="195"/>
      <c r="X3670" s="195"/>
      <c r="AC3670" s="195"/>
      <c r="AF3670" s="207" t="s">
        <v>3087</v>
      </c>
      <c r="AG3670" s="195"/>
      <c r="AI3670" s="195"/>
    </row>
    <row r="3671" spans="1:35" s="160" customFormat="1" ht="12" x14ac:dyDescent="0.2">
      <c r="A3671" s="196"/>
      <c r="B3671" s="204" t="s">
        <v>4007</v>
      </c>
      <c r="C3671" s="1048" t="s">
        <v>4008</v>
      </c>
      <c r="D3671" s="1048"/>
      <c r="E3671" s="1048"/>
      <c r="F3671" s="205" t="s">
        <v>2108</v>
      </c>
      <c r="G3671" s="205" t="s">
        <v>489</v>
      </c>
      <c r="H3671" s="205"/>
      <c r="I3671" s="205" t="s">
        <v>489</v>
      </c>
      <c r="J3671" s="199"/>
      <c r="K3671" s="201"/>
      <c r="L3671" s="202"/>
      <c r="M3671" s="201"/>
      <c r="N3671" s="206"/>
      <c r="V3671" s="189"/>
      <c r="W3671" s="195"/>
      <c r="X3671" s="195"/>
      <c r="AC3671" s="195"/>
      <c r="AF3671" s="207" t="s">
        <v>4008</v>
      </c>
      <c r="AG3671" s="195"/>
      <c r="AI3671" s="195"/>
    </row>
    <row r="3672" spans="1:35" s="160" customFormat="1" ht="33.75" x14ac:dyDescent="0.2">
      <c r="A3672" s="196"/>
      <c r="B3672" s="204" t="s">
        <v>4009</v>
      </c>
      <c r="C3672" s="1048" t="s">
        <v>4010</v>
      </c>
      <c r="D3672" s="1048"/>
      <c r="E3672" s="1048"/>
      <c r="F3672" s="205" t="s">
        <v>3083</v>
      </c>
      <c r="G3672" s="205" t="s">
        <v>489</v>
      </c>
      <c r="H3672" s="205"/>
      <c r="I3672" s="205" t="s">
        <v>489</v>
      </c>
      <c r="J3672" s="199"/>
      <c r="K3672" s="201"/>
      <c r="L3672" s="202"/>
      <c r="M3672" s="201"/>
      <c r="N3672" s="206"/>
      <c r="V3672" s="189"/>
      <c r="W3672" s="195"/>
      <c r="X3672" s="195"/>
      <c r="AC3672" s="195"/>
      <c r="AF3672" s="207" t="s">
        <v>4010</v>
      </c>
      <c r="AG3672" s="195"/>
      <c r="AI3672" s="195"/>
    </row>
    <row r="3673" spans="1:35" s="160" customFormat="1" ht="12" x14ac:dyDescent="0.2">
      <c r="A3673" s="196"/>
      <c r="B3673" s="204" t="s">
        <v>4011</v>
      </c>
      <c r="C3673" s="1048" t="s">
        <v>4012</v>
      </c>
      <c r="D3673" s="1048"/>
      <c r="E3673" s="1048"/>
      <c r="F3673" s="205" t="s">
        <v>4013</v>
      </c>
      <c r="G3673" s="205" t="s">
        <v>489</v>
      </c>
      <c r="H3673" s="205"/>
      <c r="I3673" s="205" t="s">
        <v>489</v>
      </c>
      <c r="J3673" s="199"/>
      <c r="K3673" s="201"/>
      <c r="L3673" s="202"/>
      <c r="M3673" s="201"/>
      <c r="N3673" s="206"/>
      <c r="V3673" s="189"/>
      <c r="W3673" s="195"/>
      <c r="X3673" s="195"/>
      <c r="AC3673" s="195"/>
      <c r="AF3673" s="207" t="s">
        <v>4012</v>
      </c>
      <c r="AG3673" s="195"/>
      <c r="AI3673" s="195"/>
    </row>
    <row r="3674" spans="1:35" s="160" customFormat="1" ht="22.5" x14ac:dyDescent="0.2">
      <c r="A3674" s="196"/>
      <c r="B3674" s="204" t="s">
        <v>4014</v>
      </c>
      <c r="C3674" s="1048" t="s">
        <v>4015</v>
      </c>
      <c r="D3674" s="1048"/>
      <c r="E3674" s="1048"/>
      <c r="F3674" s="205" t="s">
        <v>1003</v>
      </c>
      <c r="G3674" s="205" t="s">
        <v>489</v>
      </c>
      <c r="H3674" s="205"/>
      <c r="I3674" s="205" t="s">
        <v>489</v>
      </c>
      <c r="J3674" s="199"/>
      <c r="K3674" s="201"/>
      <c r="L3674" s="202"/>
      <c r="M3674" s="201"/>
      <c r="N3674" s="206"/>
      <c r="V3674" s="189"/>
      <c r="W3674" s="195"/>
      <c r="X3674" s="195"/>
      <c r="AC3674" s="195"/>
      <c r="AF3674" s="207" t="s">
        <v>4015</v>
      </c>
      <c r="AG3674" s="195"/>
      <c r="AI3674" s="195"/>
    </row>
    <row r="3675" spans="1:35" s="160" customFormat="1" ht="12" x14ac:dyDescent="0.2">
      <c r="A3675" s="200"/>
      <c r="B3675" s="199"/>
      <c r="C3675" s="1037" t="s">
        <v>443</v>
      </c>
      <c r="D3675" s="1037"/>
      <c r="E3675" s="1037"/>
      <c r="F3675" s="201" t="s">
        <v>444</v>
      </c>
      <c r="G3675" s="201" t="s">
        <v>4016</v>
      </c>
      <c r="H3675" s="201" t="s">
        <v>3136</v>
      </c>
      <c r="I3675" s="201" t="s">
        <v>4017</v>
      </c>
      <c r="J3675" s="202"/>
      <c r="K3675" s="201"/>
      <c r="L3675" s="202"/>
      <c r="M3675" s="201"/>
      <c r="N3675" s="203"/>
      <c r="V3675" s="189"/>
      <c r="W3675" s="195"/>
      <c r="X3675" s="195"/>
      <c r="AA3675" s="163" t="s">
        <v>443</v>
      </c>
      <c r="AC3675" s="195"/>
      <c r="AF3675" s="207"/>
      <c r="AG3675" s="195"/>
      <c r="AI3675" s="195"/>
    </row>
    <row r="3676" spans="1:35" s="160" customFormat="1" ht="12" x14ac:dyDescent="0.2">
      <c r="A3676" s="200"/>
      <c r="B3676" s="199"/>
      <c r="C3676" s="1047" t="s">
        <v>450</v>
      </c>
      <c r="D3676" s="1047"/>
      <c r="E3676" s="1047"/>
      <c r="F3676" s="208"/>
      <c r="G3676" s="208"/>
      <c r="H3676" s="208"/>
      <c r="I3676" s="208"/>
      <c r="J3676" s="209">
        <v>135.9</v>
      </c>
      <c r="K3676" s="208"/>
      <c r="L3676" s="209">
        <v>149.21</v>
      </c>
      <c r="M3676" s="208"/>
      <c r="N3676" s="210"/>
      <c r="V3676" s="189"/>
      <c r="W3676" s="195"/>
      <c r="X3676" s="195"/>
      <c r="AB3676" s="163" t="s">
        <v>450</v>
      </c>
      <c r="AC3676" s="195"/>
      <c r="AF3676" s="207"/>
      <c r="AG3676" s="195"/>
      <c r="AI3676" s="195"/>
    </row>
    <row r="3677" spans="1:35" s="160" customFormat="1" ht="12" x14ac:dyDescent="0.2">
      <c r="A3677" s="200"/>
      <c r="B3677" s="199"/>
      <c r="C3677" s="1037" t="s">
        <v>451</v>
      </c>
      <c r="D3677" s="1037"/>
      <c r="E3677" s="1037"/>
      <c r="F3677" s="201"/>
      <c r="G3677" s="201"/>
      <c r="H3677" s="201"/>
      <c r="I3677" s="201"/>
      <c r="J3677" s="202"/>
      <c r="K3677" s="201"/>
      <c r="L3677" s="202">
        <v>55.9</v>
      </c>
      <c r="M3677" s="201"/>
      <c r="N3677" s="203"/>
      <c r="V3677" s="189"/>
      <c r="W3677" s="195"/>
      <c r="X3677" s="195"/>
      <c r="AA3677" s="163" t="s">
        <v>451</v>
      </c>
      <c r="AC3677" s="195"/>
      <c r="AF3677" s="207"/>
      <c r="AG3677" s="195"/>
      <c r="AI3677" s="195"/>
    </row>
    <row r="3678" spans="1:35" s="160" customFormat="1" ht="45" x14ac:dyDescent="0.2">
      <c r="A3678" s="200"/>
      <c r="B3678" s="199" t="s">
        <v>2540</v>
      </c>
      <c r="C3678" s="1037" t="s">
        <v>2541</v>
      </c>
      <c r="D3678" s="1037"/>
      <c r="E3678" s="1037"/>
      <c r="F3678" s="201" t="s">
        <v>454</v>
      </c>
      <c r="G3678" s="201" t="s">
        <v>1241</v>
      </c>
      <c r="H3678" s="201"/>
      <c r="I3678" s="201" t="s">
        <v>1241</v>
      </c>
      <c r="J3678" s="202"/>
      <c r="K3678" s="201"/>
      <c r="L3678" s="202">
        <v>67.64</v>
      </c>
      <c r="M3678" s="201"/>
      <c r="N3678" s="203"/>
      <c r="V3678" s="189"/>
      <c r="W3678" s="195"/>
      <c r="X3678" s="195"/>
      <c r="AA3678" s="163" t="s">
        <v>2541</v>
      </c>
      <c r="AC3678" s="195"/>
      <c r="AF3678" s="207"/>
      <c r="AG3678" s="195"/>
      <c r="AI3678" s="195"/>
    </row>
    <row r="3679" spans="1:35" s="160" customFormat="1" ht="45" x14ac:dyDescent="0.2">
      <c r="A3679" s="200"/>
      <c r="B3679" s="199" t="s">
        <v>2542</v>
      </c>
      <c r="C3679" s="1037" t="s">
        <v>2543</v>
      </c>
      <c r="D3679" s="1037"/>
      <c r="E3679" s="1037"/>
      <c r="F3679" s="201" t="s">
        <v>454</v>
      </c>
      <c r="G3679" s="201" t="s">
        <v>974</v>
      </c>
      <c r="H3679" s="201"/>
      <c r="I3679" s="201" t="s">
        <v>974</v>
      </c>
      <c r="J3679" s="202"/>
      <c r="K3679" s="201"/>
      <c r="L3679" s="202">
        <v>40.25</v>
      </c>
      <c r="M3679" s="201"/>
      <c r="N3679" s="203"/>
      <c r="V3679" s="189"/>
      <c r="W3679" s="195"/>
      <c r="X3679" s="195"/>
      <c r="AA3679" s="163" t="s">
        <v>2543</v>
      </c>
      <c r="AC3679" s="195"/>
      <c r="AF3679" s="207"/>
      <c r="AG3679" s="195"/>
      <c r="AI3679" s="195"/>
    </row>
    <row r="3680" spans="1:35" s="160" customFormat="1" ht="12" x14ac:dyDescent="0.2">
      <c r="A3680" s="211"/>
      <c r="B3680" s="212"/>
      <c r="C3680" s="1039" t="s">
        <v>459</v>
      </c>
      <c r="D3680" s="1039"/>
      <c r="E3680" s="1039"/>
      <c r="F3680" s="192"/>
      <c r="G3680" s="192"/>
      <c r="H3680" s="192"/>
      <c r="I3680" s="192"/>
      <c r="J3680" s="193"/>
      <c r="K3680" s="192"/>
      <c r="L3680" s="193">
        <v>257.10000000000002</v>
      </c>
      <c r="M3680" s="208"/>
      <c r="N3680" s="194"/>
      <c r="V3680" s="189"/>
      <c r="W3680" s="195"/>
      <c r="X3680" s="195"/>
      <c r="AC3680" s="195" t="s">
        <v>459</v>
      </c>
      <c r="AF3680" s="207"/>
      <c r="AG3680" s="195"/>
      <c r="AI3680" s="195"/>
    </row>
    <row r="3681" spans="1:35" s="160" customFormat="1" ht="33.75" x14ac:dyDescent="0.2">
      <c r="A3681" s="190" t="s">
        <v>4055</v>
      </c>
      <c r="B3681" s="191" t="s">
        <v>4019</v>
      </c>
      <c r="C3681" s="1039" t="s">
        <v>4020</v>
      </c>
      <c r="D3681" s="1039"/>
      <c r="E3681" s="1039"/>
      <c r="F3681" s="192" t="s">
        <v>1017</v>
      </c>
      <c r="G3681" s="192"/>
      <c r="H3681" s="192"/>
      <c r="I3681" s="192" t="s">
        <v>423</v>
      </c>
      <c r="J3681" s="193">
        <v>107783.33</v>
      </c>
      <c r="K3681" s="192" t="s">
        <v>1361</v>
      </c>
      <c r="L3681" s="193">
        <v>21991.33</v>
      </c>
      <c r="M3681" s="192" t="s">
        <v>1362</v>
      </c>
      <c r="N3681" s="194">
        <v>109077</v>
      </c>
      <c r="V3681" s="189"/>
      <c r="W3681" s="195"/>
      <c r="X3681" s="195" t="s">
        <v>4020</v>
      </c>
      <c r="AC3681" s="195"/>
      <c r="AF3681" s="207"/>
      <c r="AG3681" s="195"/>
      <c r="AI3681" s="195"/>
    </row>
    <row r="3682" spans="1:35" s="160" customFormat="1" ht="12" x14ac:dyDescent="0.2">
      <c r="A3682" s="211"/>
      <c r="B3682" s="212"/>
      <c r="C3682" s="168" t="s">
        <v>3039</v>
      </c>
      <c r="D3682" s="213"/>
      <c r="E3682" s="213"/>
      <c r="F3682" s="214"/>
      <c r="G3682" s="214"/>
      <c r="H3682" s="214"/>
      <c r="I3682" s="214"/>
      <c r="J3682" s="215"/>
      <c r="K3682" s="214"/>
      <c r="L3682" s="215"/>
      <c r="M3682" s="216"/>
      <c r="N3682" s="217"/>
      <c r="V3682" s="189"/>
      <c r="W3682" s="195"/>
      <c r="X3682" s="195"/>
      <c r="AC3682" s="195"/>
      <c r="AF3682" s="207"/>
      <c r="AG3682" s="195"/>
      <c r="AI3682" s="195"/>
    </row>
    <row r="3683" spans="1:35" s="160" customFormat="1" ht="12" x14ac:dyDescent="0.2">
      <c r="A3683" s="196"/>
      <c r="B3683" s="197"/>
      <c r="C3683" s="1037" t="s">
        <v>4021</v>
      </c>
      <c r="D3683" s="1037"/>
      <c r="E3683" s="1037"/>
      <c r="F3683" s="1037"/>
      <c r="G3683" s="1037"/>
      <c r="H3683" s="1037"/>
      <c r="I3683" s="1037"/>
      <c r="J3683" s="1037"/>
      <c r="K3683" s="1037"/>
      <c r="L3683" s="1037"/>
      <c r="M3683" s="1037"/>
      <c r="N3683" s="1046"/>
      <c r="V3683" s="189"/>
      <c r="W3683" s="195"/>
      <c r="X3683" s="195"/>
      <c r="AC3683" s="195"/>
      <c r="AD3683" s="163" t="s">
        <v>4021</v>
      </c>
      <c r="AF3683" s="207"/>
      <c r="AG3683" s="195"/>
      <c r="AI3683" s="195"/>
    </row>
    <row r="3684" spans="1:35" s="160" customFormat="1" ht="22.5" x14ac:dyDescent="0.2">
      <c r="A3684" s="198"/>
      <c r="B3684" s="199" t="s">
        <v>1365</v>
      </c>
      <c r="C3684" s="1037" t="s">
        <v>1366</v>
      </c>
      <c r="D3684" s="1037"/>
      <c r="E3684" s="1037"/>
      <c r="F3684" s="1037"/>
      <c r="G3684" s="1037"/>
      <c r="H3684" s="1037"/>
      <c r="I3684" s="1037"/>
      <c r="J3684" s="1037"/>
      <c r="K3684" s="1037"/>
      <c r="L3684" s="1037"/>
      <c r="M3684" s="1037"/>
      <c r="N3684" s="1046"/>
      <c r="V3684" s="189"/>
      <c r="W3684" s="195"/>
      <c r="X3684" s="195"/>
      <c r="Y3684" s="163" t="s">
        <v>1366</v>
      </c>
      <c r="AC3684" s="195"/>
      <c r="AF3684" s="207"/>
      <c r="AG3684" s="195"/>
      <c r="AI3684" s="195"/>
    </row>
    <row r="3685" spans="1:35" s="160" customFormat="1" ht="45" x14ac:dyDescent="0.2">
      <c r="A3685" s="190" t="s">
        <v>4056</v>
      </c>
      <c r="B3685" s="191" t="s">
        <v>4023</v>
      </c>
      <c r="C3685" s="1039" t="s">
        <v>4024</v>
      </c>
      <c r="D3685" s="1039"/>
      <c r="E3685" s="1039"/>
      <c r="F3685" s="192" t="s">
        <v>1003</v>
      </c>
      <c r="G3685" s="192"/>
      <c r="H3685" s="192"/>
      <c r="I3685" s="192" t="s">
        <v>509</v>
      </c>
      <c r="J3685" s="193">
        <v>22.83</v>
      </c>
      <c r="K3685" s="192"/>
      <c r="L3685" s="193">
        <v>228.3</v>
      </c>
      <c r="M3685" s="192"/>
      <c r="N3685" s="194"/>
      <c r="V3685" s="189"/>
      <c r="W3685" s="195"/>
      <c r="X3685" s="195" t="s">
        <v>4024</v>
      </c>
      <c r="AC3685" s="195"/>
      <c r="AF3685" s="207"/>
      <c r="AG3685" s="195"/>
      <c r="AI3685" s="195"/>
    </row>
    <row r="3686" spans="1:35" s="160" customFormat="1" ht="12" x14ac:dyDescent="0.2">
      <c r="A3686" s="211"/>
      <c r="B3686" s="212"/>
      <c r="C3686" s="168" t="s">
        <v>462</v>
      </c>
      <c r="D3686" s="213"/>
      <c r="E3686" s="213"/>
      <c r="F3686" s="214"/>
      <c r="G3686" s="214"/>
      <c r="H3686" s="214"/>
      <c r="I3686" s="214"/>
      <c r="J3686" s="215"/>
      <c r="K3686" s="214"/>
      <c r="L3686" s="215"/>
      <c r="M3686" s="216"/>
      <c r="N3686" s="217"/>
      <c r="V3686" s="189"/>
      <c r="W3686" s="195"/>
      <c r="X3686" s="195"/>
      <c r="AC3686" s="195"/>
      <c r="AF3686" s="207"/>
      <c r="AG3686" s="195"/>
      <c r="AI3686" s="195"/>
    </row>
    <row r="3687" spans="1:35" s="160" customFormat="1" ht="45" x14ac:dyDescent="0.2">
      <c r="A3687" s="190" t="s">
        <v>4057</v>
      </c>
      <c r="B3687" s="191" t="s">
        <v>4026</v>
      </c>
      <c r="C3687" s="1039" t="s">
        <v>4027</v>
      </c>
      <c r="D3687" s="1039"/>
      <c r="E3687" s="1039"/>
      <c r="F3687" s="192" t="s">
        <v>1003</v>
      </c>
      <c r="G3687" s="192"/>
      <c r="H3687" s="192"/>
      <c r="I3687" s="192" t="s">
        <v>509</v>
      </c>
      <c r="J3687" s="193">
        <v>35.18</v>
      </c>
      <c r="K3687" s="192"/>
      <c r="L3687" s="193">
        <v>351.8</v>
      </c>
      <c r="M3687" s="192"/>
      <c r="N3687" s="194"/>
      <c r="V3687" s="189"/>
      <c r="W3687" s="195"/>
      <c r="X3687" s="195" t="s">
        <v>4027</v>
      </c>
      <c r="AC3687" s="195"/>
      <c r="AF3687" s="207"/>
      <c r="AG3687" s="195"/>
      <c r="AI3687" s="195"/>
    </row>
    <row r="3688" spans="1:35" s="160" customFormat="1" ht="12" x14ac:dyDescent="0.2">
      <c r="A3688" s="211"/>
      <c r="B3688" s="212"/>
      <c r="C3688" s="168" t="s">
        <v>462</v>
      </c>
      <c r="D3688" s="213"/>
      <c r="E3688" s="213"/>
      <c r="F3688" s="214"/>
      <c r="G3688" s="214"/>
      <c r="H3688" s="214"/>
      <c r="I3688" s="214"/>
      <c r="J3688" s="215"/>
      <c r="K3688" s="214"/>
      <c r="L3688" s="215"/>
      <c r="M3688" s="216"/>
      <c r="N3688" s="217"/>
      <c r="V3688" s="189"/>
      <c r="W3688" s="195"/>
      <c r="X3688" s="195"/>
      <c r="AC3688" s="195"/>
      <c r="AF3688" s="207"/>
      <c r="AG3688" s="195"/>
      <c r="AI3688" s="195"/>
    </row>
    <row r="3689" spans="1:35" s="160" customFormat="1" ht="56.25" x14ac:dyDescent="0.2">
      <c r="A3689" s="190" t="s">
        <v>4058</v>
      </c>
      <c r="B3689" s="191" t="s">
        <v>4029</v>
      </c>
      <c r="C3689" s="1039" t="s">
        <v>4030</v>
      </c>
      <c r="D3689" s="1039"/>
      <c r="E3689" s="1039"/>
      <c r="F3689" s="192" t="s">
        <v>3083</v>
      </c>
      <c r="G3689" s="192"/>
      <c r="H3689" s="192"/>
      <c r="I3689" s="192" t="s">
        <v>423</v>
      </c>
      <c r="J3689" s="193">
        <v>96.2</v>
      </c>
      <c r="K3689" s="192"/>
      <c r="L3689" s="193">
        <v>96.2</v>
      </c>
      <c r="M3689" s="192"/>
      <c r="N3689" s="194"/>
      <c r="V3689" s="189"/>
      <c r="W3689" s="195"/>
      <c r="X3689" s="195" t="s">
        <v>4030</v>
      </c>
      <c r="AC3689" s="195"/>
      <c r="AF3689" s="207"/>
      <c r="AG3689" s="195"/>
      <c r="AI3689" s="195"/>
    </row>
    <row r="3690" spans="1:35" s="160" customFormat="1" ht="12" x14ac:dyDescent="0.2">
      <c r="A3690" s="211"/>
      <c r="B3690" s="212"/>
      <c r="C3690" s="168" t="s">
        <v>462</v>
      </c>
      <c r="D3690" s="213"/>
      <c r="E3690" s="213"/>
      <c r="F3690" s="214"/>
      <c r="G3690" s="214"/>
      <c r="H3690" s="214"/>
      <c r="I3690" s="214"/>
      <c r="J3690" s="215"/>
      <c r="K3690" s="214"/>
      <c r="L3690" s="215"/>
      <c r="M3690" s="216"/>
      <c r="N3690" s="217"/>
      <c r="V3690" s="189"/>
      <c r="W3690" s="195"/>
      <c r="X3690" s="195"/>
      <c r="AC3690" s="195"/>
      <c r="AF3690" s="207"/>
      <c r="AG3690" s="195"/>
      <c r="AI3690" s="195"/>
    </row>
    <row r="3691" spans="1:35" s="160" customFormat="1" ht="12" x14ac:dyDescent="0.2">
      <c r="A3691" s="196"/>
      <c r="B3691" s="197"/>
      <c r="C3691" s="1037" t="s">
        <v>2882</v>
      </c>
      <c r="D3691" s="1037"/>
      <c r="E3691" s="1037"/>
      <c r="F3691" s="1037"/>
      <c r="G3691" s="1037"/>
      <c r="H3691" s="1037"/>
      <c r="I3691" s="1037"/>
      <c r="J3691" s="1037"/>
      <c r="K3691" s="1037"/>
      <c r="L3691" s="1037"/>
      <c r="M3691" s="1037"/>
      <c r="N3691" s="1046"/>
      <c r="V3691" s="189"/>
      <c r="W3691" s="195"/>
      <c r="X3691" s="195"/>
      <c r="AC3691" s="195"/>
      <c r="AE3691" s="163" t="s">
        <v>2882</v>
      </c>
      <c r="AF3691" s="207"/>
      <c r="AG3691" s="195"/>
      <c r="AI3691" s="195"/>
    </row>
    <row r="3692" spans="1:35" s="160" customFormat="1" ht="1.5" customHeight="1" x14ac:dyDescent="0.2">
      <c r="A3692" s="214"/>
      <c r="B3692" s="212"/>
      <c r="C3692" s="212"/>
      <c r="D3692" s="212"/>
      <c r="E3692" s="212"/>
      <c r="F3692" s="214"/>
      <c r="G3692" s="214"/>
      <c r="H3692" s="214"/>
      <c r="I3692" s="214"/>
      <c r="J3692" s="218"/>
      <c r="K3692" s="214"/>
      <c r="L3692" s="218"/>
      <c r="M3692" s="201"/>
      <c r="N3692" s="218"/>
      <c r="V3692" s="189"/>
      <c r="W3692" s="195"/>
      <c r="X3692" s="195"/>
      <c r="AC3692" s="195"/>
      <c r="AF3692" s="207"/>
      <c r="AG3692" s="195"/>
      <c r="AI3692" s="195"/>
    </row>
    <row r="3693" spans="1:35" s="160" customFormat="1" ht="12" x14ac:dyDescent="0.2">
      <c r="A3693" s="219"/>
      <c r="B3693" s="220"/>
      <c r="C3693" s="1039" t="s">
        <v>4059</v>
      </c>
      <c r="D3693" s="1039"/>
      <c r="E3693" s="1039"/>
      <c r="F3693" s="1039"/>
      <c r="G3693" s="1039"/>
      <c r="H3693" s="1039"/>
      <c r="I3693" s="1039"/>
      <c r="J3693" s="1039"/>
      <c r="K3693" s="1039"/>
      <c r="L3693" s="221"/>
      <c r="M3693" s="222"/>
      <c r="N3693" s="223"/>
      <c r="V3693" s="189"/>
      <c r="W3693" s="195"/>
      <c r="X3693" s="195"/>
      <c r="AC3693" s="195"/>
      <c r="AF3693" s="207"/>
      <c r="AG3693" s="195" t="s">
        <v>4059</v>
      </c>
      <c r="AI3693" s="195"/>
    </row>
    <row r="3694" spans="1:35" s="160" customFormat="1" ht="12" x14ac:dyDescent="0.2">
      <c r="A3694" s="224"/>
      <c r="B3694" s="199"/>
      <c r="C3694" s="1037" t="s">
        <v>512</v>
      </c>
      <c r="D3694" s="1037"/>
      <c r="E3694" s="1037"/>
      <c r="F3694" s="1037"/>
      <c r="G3694" s="1037"/>
      <c r="H3694" s="1037"/>
      <c r="I3694" s="1037"/>
      <c r="J3694" s="1037"/>
      <c r="K3694" s="1037"/>
      <c r="L3694" s="225">
        <v>4175.6499999999996</v>
      </c>
      <c r="M3694" s="226"/>
      <c r="N3694" s="227"/>
      <c r="V3694" s="189"/>
      <c r="W3694" s="195"/>
      <c r="X3694" s="195"/>
      <c r="AC3694" s="195"/>
      <c r="AF3694" s="207"/>
      <c r="AG3694" s="195"/>
      <c r="AH3694" s="163" t="s">
        <v>512</v>
      </c>
      <c r="AI3694" s="195"/>
    </row>
    <row r="3695" spans="1:35" s="160" customFormat="1" ht="12" x14ac:dyDescent="0.2">
      <c r="A3695" s="224"/>
      <c r="B3695" s="199"/>
      <c r="C3695" s="1037" t="s">
        <v>513</v>
      </c>
      <c r="D3695" s="1037"/>
      <c r="E3695" s="1037"/>
      <c r="F3695" s="1037"/>
      <c r="G3695" s="1037"/>
      <c r="H3695" s="1037"/>
      <c r="I3695" s="1037"/>
      <c r="J3695" s="1037"/>
      <c r="K3695" s="1037"/>
      <c r="L3695" s="225"/>
      <c r="M3695" s="226"/>
      <c r="N3695" s="227"/>
      <c r="V3695" s="189"/>
      <c r="W3695" s="195"/>
      <c r="X3695" s="195"/>
      <c r="AC3695" s="195"/>
      <c r="AF3695" s="207"/>
      <c r="AG3695" s="195"/>
      <c r="AH3695" s="163" t="s">
        <v>513</v>
      </c>
      <c r="AI3695" s="195"/>
    </row>
    <row r="3696" spans="1:35" s="160" customFormat="1" ht="12" x14ac:dyDescent="0.2">
      <c r="A3696" s="224"/>
      <c r="B3696" s="199"/>
      <c r="C3696" s="1037" t="s">
        <v>514</v>
      </c>
      <c r="D3696" s="1037"/>
      <c r="E3696" s="1037"/>
      <c r="F3696" s="1037"/>
      <c r="G3696" s="1037"/>
      <c r="H3696" s="1037"/>
      <c r="I3696" s="1037"/>
      <c r="J3696" s="1037"/>
      <c r="K3696" s="1037"/>
      <c r="L3696" s="225">
        <v>279.5</v>
      </c>
      <c r="M3696" s="226"/>
      <c r="N3696" s="227"/>
      <c r="V3696" s="189"/>
      <c r="W3696" s="195"/>
      <c r="X3696" s="195"/>
      <c r="AC3696" s="195"/>
      <c r="AF3696" s="207"/>
      <c r="AG3696" s="195"/>
      <c r="AH3696" s="163" t="s">
        <v>514</v>
      </c>
      <c r="AI3696" s="195"/>
    </row>
    <row r="3697" spans="1:35" s="160" customFormat="1" ht="12" x14ac:dyDescent="0.2">
      <c r="A3697" s="224"/>
      <c r="B3697" s="199"/>
      <c r="C3697" s="1037" t="s">
        <v>517</v>
      </c>
      <c r="D3697" s="1037"/>
      <c r="E3697" s="1037"/>
      <c r="F3697" s="1037"/>
      <c r="G3697" s="1037"/>
      <c r="H3697" s="1037"/>
      <c r="I3697" s="1037"/>
      <c r="J3697" s="1037"/>
      <c r="K3697" s="1037"/>
      <c r="L3697" s="225">
        <v>3896.15</v>
      </c>
      <c r="M3697" s="226"/>
      <c r="N3697" s="227"/>
      <c r="V3697" s="189"/>
      <c r="W3697" s="195"/>
      <c r="X3697" s="195"/>
      <c r="AC3697" s="195"/>
      <c r="AF3697" s="207"/>
      <c r="AG3697" s="195"/>
      <c r="AH3697" s="163" t="s">
        <v>517</v>
      </c>
      <c r="AI3697" s="195"/>
    </row>
    <row r="3698" spans="1:35" s="160" customFormat="1" ht="12" x14ac:dyDescent="0.2">
      <c r="A3698" s="224"/>
      <c r="B3698" s="199"/>
      <c r="C3698" s="1037" t="s">
        <v>518</v>
      </c>
      <c r="D3698" s="1037"/>
      <c r="E3698" s="1037"/>
      <c r="F3698" s="1037"/>
      <c r="G3698" s="1037"/>
      <c r="H3698" s="1037"/>
      <c r="I3698" s="1037"/>
      <c r="J3698" s="1037"/>
      <c r="K3698" s="1037"/>
      <c r="L3698" s="225">
        <v>4715.1000000000004</v>
      </c>
      <c r="M3698" s="226"/>
      <c r="N3698" s="227"/>
      <c r="V3698" s="189"/>
      <c r="W3698" s="195"/>
      <c r="X3698" s="195"/>
      <c r="AC3698" s="195"/>
      <c r="AF3698" s="207"/>
      <c r="AG3698" s="195"/>
      <c r="AH3698" s="163" t="s">
        <v>518</v>
      </c>
      <c r="AI3698" s="195"/>
    </row>
    <row r="3699" spans="1:35" s="160" customFormat="1" ht="12" x14ac:dyDescent="0.2">
      <c r="A3699" s="224"/>
      <c r="B3699" s="199"/>
      <c r="C3699" s="1037" t="s">
        <v>513</v>
      </c>
      <c r="D3699" s="1037"/>
      <c r="E3699" s="1037"/>
      <c r="F3699" s="1037"/>
      <c r="G3699" s="1037"/>
      <c r="H3699" s="1037"/>
      <c r="I3699" s="1037"/>
      <c r="J3699" s="1037"/>
      <c r="K3699" s="1037"/>
      <c r="L3699" s="225"/>
      <c r="M3699" s="226"/>
      <c r="N3699" s="227"/>
      <c r="V3699" s="189"/>
      <c r="W3699" s="195"/>
      <c r="X3699" s="195"/>
      <c r="AC3699" s="195"/>
      <c r="AF3699" s="207"/>
      <c r="AG3699" s="195"/>
      <c r="AH3699" s="163" t="s">
        <v>513</v>
      </c>
      <c r="AI3699" s="195"/>
    </row>
    <row r="3700" spans="1:35" s="160" customFormat="1" ht="12" x14ac:dyDescent="0.2">
      <c r="A3700" s="224"/>
      <c r="B3700" s="199"/>
      <c r="C3700" s="1037" t="s">
        <v>519</v>
      </c>
      <c r="D3700" s="1037"/>
      <c r="E3700" s="1037"/>
      <c r="F3700" s="1037"/>
      <c r="G3700" s="1037"/>
      <c r="H3700" s="1037"/>
      <c r="I3700" s="1037"/>
      <c r="J3700" s="1037"/>
      <c r="K3700" s="1037"/>
      <c r="L3700" s="225">
        <v>279.5</v>
      </c>
      <c r="M3700" s="226"/>
      <c r="N3700" s="227"/>
      <c r="V3700" s="189"/>
      <c r="W3700" s="195"/>
      <c r="X3700" s="195"/>
      <c r="AC3700" s="195"/>
      <c r="AF3700" s="207"/>
      <c r="AG3700" s="195"/>
      <c r="AH3700" s="163" t="s">
        <v>519</v>
      </c>
      <c r="AI3700" s="195"/>
    </row>
    <row r="3701" spans="1:35" s="160" customFormat="1" ht="12" x14ac:dyDescent="0.2">
      <c r="A3701" s="224"/>
      <c r="B3701" s="199"/>
      <c r="C3701" s="1037" t="s">
        <v>521</v>
      </c>
      <c r="D3701" s="1037"/>
      <c r="E3701" s="1037"/>
      <c r="F3701" s="1037"/>
      <c r="G3701" s="1037"/>
      <c r="H3701" s="1037"/>
      <c r="I3701" s="1037"/>
      <c r="J3701" s="1037"/>
      <c r="K3701" s="1037"/>
      <c r="L3701" s="225">
        <v>3896.15</v>
      </c>
      <c r="M3701" s="226"/>
      <c r="N3701" s="227"/>
      <c r="V3701" s="189"/>
      <c r="W3701" s="195"/>
      <c r="X3701" s="195"/>
      <c r="AC3701" s="195"/>
      <c r="AF3701" s="207"/>
      <c r="AG3701" s="195"/>
      <c r="AH3701" s="163" t="s">
        <v>521</v>
      </c>
      <c r="AI3701" s="195"/>
    </row>
    <row r="3702" spans="1:35" s="160" customFormat="1" ht="12" x14ac:dyDescent="0.2">
      <c r="A3702" s="224"/>
      <c r="B3702" s="199"/>
      <c r="C3702" s="1037" t="s">
        <v>522</v>
      </c>
      <c r="D3702" s="1037"/>
      <c r="E3702" s="1037"/>
      <c r="F3702" s="1037"/>
      <c r="G3702" s="1037"/>
      <c r="H3702" s="1037"/>
      <c r="I3702" s="1037"/>
      <c r="J3702" s="1037"/>
      <c r="K3702" s="1037"/>
      <c r="L3702" s="225">
        <v>338.2</v>
      </c>
      <c r="M3702" s="226"/>
      <c r="N3702" s="227"/>
      <c r="V3702" s="189"/>
      <c r="W3702" s="195"/>
      <c r="X3702" s="195"/>
      <c r="AC3702" s="195"/>
      <c r="AF3702" s="207"/>
      <c r="AG3702" s="195"/>
      <c r="AH3702" s="163" t="s">
        <v>522</v>
      </c>
      <c r="AI3702" s="195"/>
    </row>
    <row r="3703" spans="1:35" s="160" customFormat="1" ht="12" x14ac:dyDescent="0.2">
      <c r="A3703" s="224"/>
      <c r="B3703" s="199"/>
      <c r="C3703" s="1037" t="s">
        <v>523</v>
      </c>
      <c r="D3703" s="1037"/>
      <c r="E3703" s="1037"/>
      <c r="F3703" s="1037"/>
      <c r="G3703" s="1037"/>
      <c r="H3703" s="1037"/>
      <c r="I3703" s="1037"/>
      <c r="J3703" s="1037"/>
      <c r="K3703" s="1037"/>
      <c r="L3703" s="225">
        <v>201.25</v>
      </c>
      <c r="M3703" s="226"/>
      <c r="N3703" s="227"/>
      <c r="V3703" s="189"/>
      <c r="W3703" s="195"/>
      <c r="X3703" s="195"/>
      <c r="AC3703" s="195"/>
      <c r="AF3703" s="207"/>
      <c r="AG3703" s="195"/>
      <c r="AH3703" s="163" t="s">
        <v>523</v>
      </c>
      <c r="AI3703" s="195"/>
    </row>
    <row r="3704" spans="1:35" s="160" customFormat="1" ht="12" x14ac:dyDescent="0.2">
      <c r="A3704" s="224"/>
      <c r="B3704" s="199"/>
      <c r="C3704" s="1037" t="s">
        <v>1374</v>
      </c>
      <c r="D3704" s="1037"/>
      <c r="E3704" s="1037"/>
      <c r="F3704" s="1037"/>
      <c r="G3704" s="1037"/>
      <c r="H3704" s="1037"/>
      <c r="I3704" s="1037"/>
      <c r="J3704" s="1037"/>
      <c r="K3704" s="1037"/>
      <c r="L3704" s="225">
        <v>100938.51</v>
      </c>
      <c r="M3704" s="226"/>
      <c r="N3704" s="227"/>
      <c r="V3704" s="189"/>
      <c r="W3704" s="195"/>
      <c r="X3704" s="195"/>
      <c r="AC3704" s="195"/>
      <c r="AF3704" s="207"/>
      <c r="AG3704" s="195"/>
      <c r="AH3704" s="163" t="s">
        <v>1374</v>
      </c>
      <c r="AI3704" s="195"/>
    </row>
    <row r="3705" spans="1:35" s="160" customFormat="1" ht="12" x14ac:dyDescent="0.2">
      <c r="A3705" s="224"/>
      <c r="B3705" s="199"/>
      <c r="C3705" s="1037" t="s">
        <v>3043</v>
      </c>
      <c r="D3705" s="1037"/>
      <c r="E3705" s="1037"/>
      <c r="F3705" s="1037"/>
      <c r="G3705" s="1037"/>
      <c r="H3705" s="1037"/>
      <c r="I3705" s="1037"/>
      <c r="J3705" s="1037"/>
      <c r="K3705" s="1037"/>
      <c r="L3705" s="225">
        <v>100938.51</v>
      </c>
      <c r="M3705" s="226"/>
      <c r="N3705" s="227"/>
      <c r="V3705" s="189"/>
      <c r="W3705" s="195"/>
      <c r="X3705" s="195"/>
      <c r="AC3705" s="195"/>
      <c r="AF3705" s="207"/>
      <c r="AG3705" s="195"/>
      <c r="AH3705" s="163" t="s">
        <v>3043</v>
      </c>
      <c r="AI3705" s="195"/>
    </row>
    <row r="3706" spans="1:35" s="160" customFormat="1" ht="12" x14ac:dyDescent="0.2">
      <c r="A3706" s="224"/>
      <c r="B3706" s="199"/>
      <c r="C3706" s="1037" t="s">
        <v>524</v>
      </c>
      <c r="D3706" s="1037"/>
      <c r="E3706" s="1037"/>
      <c r="F3706" s="1037"/>
      <c r="G3706" s="1037"/>
      <c r="H3706" s="1037"/>
      <c r="I3706" s="1037"/>
      <c r="J3706" s="1037"/>
      <c r="K3706" s="1037"/>
      <c r="L3706" s="225">
        <v>279.5</v>
      </c>
      <c r="M3706" s="226"/>
      <c r="N3706" s="227"/>
      <c r="V3706" s="189"/>
      <c r="W3706" s="195"/>
      <c r="X3706" s="195"/>
      <c r="AC3706" s="195"/>
      <c r="AF3706" s="207"/>
      <c r="AG3706" s="195"/>
      <c r="AH3706" s="163" t="s">
        <v>524</v>
      </c>
      <c r="AI3706" s="195"/>
    </row>
    <row r="3707" spans="1:35" s="160" customFormat="1" ht="12" x14ac:dyDescent="0.2">
      <c r="A3707" s="224"/>
      <c r="B3707" s="199"/>
      <c r="C3707" s="1037" t="s">
        <v>525</v>
      </c>
      <c r="D3707" s="1037"/>
      <c r="E3707" s="1037"/>
      <c r="F3707" s="1037"/>
      <c r="G3707" s="1037"/>
      <c r="H3707" s="1037"/>
      <c r="I3707" s="1037"/>
      <c r="J3707" s="1037"/>
      <c r="K3707" s="1037"/>
      <c r="L3707" s="225">
        <v>338.2</v>
      </c>
      <c r="M3707" s="226"/>
      <c r="N3707" s="227"/>
      <c r="V3707" s="189"/>
      <c r="W3707" s="195"/>
      <c r="X3707" s="195"/>
      <c r="AC3707" s="195"/>
      <c r="AF3707" s="207"/>
      <c r="AG3707" s="195"/>
      <c r="AH3707" s="163" t="s">
        <v>525</v>
      </c>
      <c r="AI3707" s="195"/>
    </row>
    <row r="3708" spans="1:35" s="160" customFormat="1" ht="12" x14ac:dyDescent="0.2">
      <c r="A3708" s="224"/>
      <c r="B3708" s="199"/>
      <c r="C3708" s="1037" t="s">
        <v>526</v>
      </c>
      <c r="D3708" s="1037"/>
      <c r="E3708" s="1037"/>
      <c r="F3708" s="1037"/>
      <c r="G3708" s="1037"/>
      <c r="H3708" s="1037"/>
      <c r="I3708" s="1037"/>
      <c r="J3708" s="1037"/>
      <c r="K3708" s="1037"/>
      <c r="L3708" s="225">
        <v>201.25</v>
      </c>
      <c r="M3708" s="226"/>
      <c r="N3708" s="227"/>
      <c r="V3708" s="189"/>
      <c r="W3708" s="195"/>
      <c r="X3708" s="195"/>
      <c r="AC3708" s="195"/>
      <c r="AF3708" s="207"/>
      <c r="AG3708" s="195"/>
      <c r="AH3708" s="163" t="s">
        <v>526</v>
      </c>
      <c r="AI3708" s="195"/>
    </row>
    <row r="3709" spans="1:35" s="160" customFormat="1" ht="12" x14ac:dyDescent="0.2">
      <c r="A3709" s="224"/>
      <c r="B3709" s="218"/>
      <c r="C3709" s="1038" t="s">
        <v>4060</v>
      </c>
      <c r="D3709" s="1038"/>
      <c r="E3709" s="1038"/>
      <c r="F3709" s="1038"/>
      <c r="G3709" s="1038"/>
      <c r="H3709" s="1038"/>
      <c r="I3709" s="1038"/>
      <c r="J3709" s="1038"/>
      <c r="K3709" s="1038"/>
      <c r="L3709" s="228">
        <v>105653.61</v>
      </c>
      <c r="M3709" s="229"/>
      <c r="N3709" s="230"/>
      <c r="V3709" s="189"/>
      <c r="W3709" s="195"/>
      <c r="X3709" s="195"/>
      <c r="AC3709" s="195"/>
      <c r="AF3709" s="207"/>
      <c r="AG3709" s="195"/>
      <c r="AI3709" s="195" t="s">
        <v>4060</v>
      </c>
    </row>
    <row r="3710" spans="1:35" s="160" customFormat="1" ht="12" x14ac:dyDescent="0.2">
      <c r="A3710" s="1043" t="s">
        <v>4061</v>
      </c>
      <c r="B3710" s="1044"/>
      <c r="C3710" s="1044"/>
      <c r="D3710" s="1044"/>
      <c r="E3710" s="1044"/>
      <c r="F3710" s="1044"/>
      <c r="G3710" s="1044"/>
      <c r="H3710" s="1044"/>
      <c r="I3710" s="1044"/>
      <c r="J3710" s="1044"/>
      <c r="K3710" s="1044"/>
      <c r="L3710" s="1044"/>
      <c r="M3710" s="1044"/>
      <c r="N3710" s="1045"/>
      <c r="V3710" s="189" t="s">
        <v>4061</v>
      </c>
      <c r="W3710" s="195"/>
      <c r="X3710" s="195"/>
      <c r="AC3710" s="195"/>
      <c r="AF3710" s="207"/>
      <c r="AG3710" s="195"/>
      <c r="AI3710" s="195"/>
    </row>
    <row r="3711" spans="1:35" s="160" customFormat="1" ht="12" x14ac:dyDescent="0.2">
      <c r="A3711" s="1040" t="s">
        <v>4062</v>
      </c>
      <c r="B3711" s="1041"/>
      <c r="C3711" s="1041"/>
      <c r="D3711" s="1041"/>
      <c r="E3711" s="1041"/>
      <c r="F3711" s="1041"/>
      <c r="G3711" s="1041"/>
      <c r="H3711" s="1041"/>
      <c r="I3711" s="1041"/>
      <c r="J3711" s="1041"/>
      <c r="K3711" s="1041"/>
      <c r="L3711" s="1041"/>
      <c r="M3711" s="1041"/>
      <c r="N3711" s="1042"/>
      <c r="V3711" s="189"/>
      <c r="W3711" s="195" t="s">
        <v>4062</v>
      </c>
      <c r="X3711" s="195"/>
      <c r="AC3711" s="195"/>
      <c r="AF3711" s="207"/>
      <c r="AG3711" s="195"/>
      <c r="AI3711" s="195"/>
    </row>
    <row r="3712" spans="1:35" s="160" customFormat="1" ht="22.5" x14ac:dyDescent="0.2">
      <c r="A3712" s="190" t="s">
        <v>4063</v>
      </c>
      <c r="B3712" s="191" t="s">
        <v>4064</v>
      </c>
      <c r="C3712" s="1039" t="s">
        <v>4065</v>
      </c>
      <c r="D3712" s="1039"/>
      <c r="E3712" s="1039"/>
      <c r="F3712" s="192" t="s">
        <v>1017</v>
      </c>
      <c r="G3712" s="192"/>
      <c r="H3712" s="192"/>
      <c r="I3712" s="192" t="s">
        <v>476</v>
      </c>
      <c r="J3712" s="193"/>
      <c r="K3712" s="192"/>
      <c r="L3712" s="193"/>
      <c r="M3712" s="192"/>
      <c r="N3712" s="194"/>
      <c r="V3712" s="189"/>
      <c r="W3712" s="195"/>
      <c r="X3712" s="195" t="s">
        <v>4065</v>
      </c>
      <c r="AC3712" s="195"/>
      <c r="AF3712" s="207"/>
      <c r="AG3712" s="195"/>
      <c r="AI3712" s="195"/>
    </row>
    <row r="3713" spans="1:35" s="160" customFormat="1" ht="12" x14ac:dyDescent="0.2">
      <c r="A3713" s="200"/>
      <c r="B3713" s="199" t="s">
        <v>423</v>
      </c>
      <c r="C3713" s="1037" t="s">
        <v>432</v>
      </c>
      <c r="D3713" s="1037"/>
      <c r="E3713" s="1037"/>
      <c r="F3713" s="201"/>
      <c r="G3713" s="201"/>
      <c r="H3713" s="201"/>
      <c r="I3713" s="201"/>
      <c r="J3713" s="202">
        <v>65.55</v>
      </c>
      <c r="K3713" s="201"/>
      <c r="L3713" s="202">
        <v>393.3</v>
      </c>
      <c r="M3713" s="201"/>
      <c r="N3713" s="203"/>
      <c r="V3713" s="189"/>
      <c r="W3713" s="195"/>
      <c r="X3713" s="195"/>
      <c r="Z3713" s="163" t="s">
        <v>432</v>
      </c>
      <c r="AC3713" s="195"/>
      <c r="AF3713" s="207"/>
      <c r="AG3713" s="195"/>
      <c r="AI3713" s="195"/>
    </row>
    <row r="3714" spans="1:35" s="160" customFormat="1" ht="12" x14ac:dyDescent="0.2">
      <c r="A3714" s="200"/>
      <c r="B3714" s="199" t="s">
        <v>434</v>
      </c>
      <c r="C3714" s="1037" t="s">
        <v>435</v>
      </c>
      <c r="D3714" s="1037"/>
      <c r="E3714" s="1037"/>
      <c r="F3714" s="201"/>
      <c r="G3714" s="201"/>
      <c r="H3714" s="201"/>
      <c r="I3714" s="201"/>
      <c r="J3714" s="202">
        <v>24.31</v>
      </c>
      <c r="K3714" s="201"/>
      <c r="L3714" s="202">
        <v>145.86000000000001</v>
      </c>
      <c r="M3714" s="201"/>
      <c r="N3714" s="203"/>
      <c r="V3714" s="189"/>
      <c r="W3714" s="195"/>
      <c r="X3714" s="195"/>
      <c r="Z3714" s="163" t="s">
        <v>435</v>
      </c>
      <c r="AC3714" s="195"/>
      <c r="AF3714" s="207"/>
      <c r="AG3714" s="195"/>
      <c r="AI3714" s="195"/>
    </row>
    <row r="3715" spans="1:35" s="160" customFormat="1" ht="12" x14ac:dyDescent="0.2">
      <c r="A3715" s="200"/>
      <c r="B3715" s="199" t="s">
        <v>437</v>
      </c>
      <c r="C3715" s="1037" t="s">
        <v>438</v>
      </c>
      <c r="D3715" s="1037"/>
      <c r="E3715" s="1037"/>
      <c r="F3715" s="201"/>
      <c r="G3715" s="201"/>
      <c r="H3715" s="201"/>
      <c r="I3715" s="201"/>
      <c r="J3715" s="202">
        <v>1.61</v>
      </c>
      <c r="K3715" s="201"/>
      <c r="L3715" s="202">
        <v>9.66</v>
      </c>
      <c r="M3715" s="201"/>
      <c r="N3715" s="203"/>
      <c r="V3715" s="189"/>
      <c r="W3715" s="195"/>
      <c r="X3715" s="195"/>
      <c r="Z3715" s="163" t="s">
        <v>438</v>
      </c>
      <c r="AC3715" s="195"/>
      <c r="AF3715" s="207"/>
      <c r="AG3715" s="195"/>
      <c r="AI3715" s="195"/>
    </row>
    <row r="3716" spans="1:35" s="160" customFormat="1" ht="12" x14ac:dyDescent="0.2">
      <c r="A3716" s="200"/>
      <c r="B3716" s="199" t="s">
        <v>439</v>
      </c>
      <c r="C3716" s="1037" t="s">
        <v>440</v>
      </c>
      <c r="D3716" s="1037"/>
      <c r="E3716" s="1037"/>
      <c r="F3716" s="201"/>
      <c r="G3716" s="201"/>
      <c r="H3716" s="201"/>
      <c r="I3716" s="201"/>
      <c r="J3716" s="202">
        <v>61.56</v>
      </c>
      <c r="K3716" s="201"/>
      <c r="L3716" s="202">
        <v>369.36</v>
      </c>
      <c r="M3716" s="201"/>
      <c r="N3716" s="203"/>
      <c r="V3716" s="189"/>
      <c r="W3716" s="195"/>
      <c r="X3716" s="195"/>
      <c r="Z3716" s="163" t="s">
        <v>440</v>
      </c>
      <c r="AC3716" s="195"/>
      <c r="AF3716" s="207"/>
      <c r="AG3716" s="195"/>
      <c r="AI3716" s="195"/>
    </row>
    <row r="3717" spans="1:35" s="160" customFormat="1" ht="12" x14ac:dyDescent="0.2">
      <c r="A3717" s="200"/>
      <c r="B3717" s="199"/>
      <c r="C3717" s="1037" t="s">
        <v>443</v>
      </c>
      <c r="D3717" s="1037"/>
      <c r="E3717" s="1037"/>
      <c r="F3717" s="201" t="s">
        <v>444</v>
      </c>
      <c r="G3717" s="201" t="s">
        <v>2078</v>
      </c>
      <c r="H3717" s="201"/>
      <c r="I3717" s="201" t="s">
        <v>872</v>
      </c>
      <c r="J3717" s="202"/>
      <c r="K3717" s="201"/>
      <c r="L3717" s="202"/>
      <c r="M3717" s="201"/>
      <c r="N3717" s="203"/>
      <c r="V3717" s="189"/>
      <c r="W3717" s="195"/>
      <c r="X3717" s="195"/>
      <c r="AA3717" s="163" t="s">
        <v>443</v>
      </c>
      <c r="AC3717" s="195"/>
      <c r="AF3717" s="207"/>
      <c r="AG3717" s="195"/>
      <c r="AI3717" s="195"/>
    </row>
    <row r="3718" spans="1:35" s="160" customFormat="1" ht="12" x14ac:dyDescent="0.2">
      <c r="A3718" s="200"/>
      <c r="B3718" s="199"/>
      <c r="C3718" s="1037" t="s">
        <v>447</v>
      </c>
      <c r="D3718" s="1037"/>
      <c r="E3718" s="1037"/>
      <c r="F3718" s="201" t="s">
        <v>444</v>
      </c>
      <c r="G3718" s="201" t="s">
        <v>911</v>
      </c>
      <c r="H3718" s="201"/>
      <c r="I3718" s="201" t="s">
        <v>661</v>
      </c>
      <c r="J3718" s="202"/>
      <c r="K3718" s="201"/>
      <c r="L3718" s="202"/>
      <c r="M3718" s="201"/>
      <c r="N3718" s="203"/>
      <c r="V3718" s="189"/>
      <c r="W3718" s="195"/>
      <c r="X3718" s="195"/>
      <c r="AA3718" s="163" t="s">
        <v>447</v>
      </c>
      <c r="AC3718" s="195"/>
      <c r="AF3718" s="207"/>
      <c r="AG3718" s="195"/>
      <c r="AI3718" s="195"/>
    </row>
    <row r="3719" spans="1:35" s="160" customFormat="1" ht="12" x14ac:dyDescent="0.2">
      <c r="A3719" s="200"/>
      <c r="B3719" s="199"/>
      <c r="C3719" s="1047" t="s">
        <v>450</v>
      </c>
      <c r="D3719" s="1047"/>
      <c r="E3719" s="1047"/>
      <c r="F3719" s="208"/>
      <c r="G3719" s="208"/>
      <c r="H3719" s="208"/>
      <c r="I3719" s="208"/>
      <c r="J3719" s="209">
        <v>151.41999999999999</v>
      </c>
      <c r="K3719" s="208"/>
      <c r="L3719" s="209">
        <v>908.52</v>
      </c>
      <c r="M3719" s="208"/>
      <c r="N3719" s="210"/>
      <c r="V3719" s="189"/>
      <c r="W3719" s="195"/>
      <c r="X3719" s="195"/>
      <c r="AB3719" s="163" t="s">
        <v>450</v>
      </c>
      <c r="AC3719" s="195"/>
      <c r="AF3719" s="207"/>
      <c r="AG3719" s="195"/>
      <c r="AI3719" s="195"/>
    </row>
    <row r="3720" spans="1:35" s="160" customFormat="1" ht="12" x14ac:dyDescent="0.2">
      <c r="A3720" s="200"/>
      <c r="B3720" s="199"/>
      <c r="C3720" s="1037" t="s">
        <v>451</v>
      </c>
      <c r="D3720" s="1037"/>
      <c r="E3720" s="1037"/>
      <c r="F3720" s="201"/>
      <c r="G3720" s="201"/>
      <c r="H3720" s="201"/>
      <c r="I3720" s="201"/>
      <c r="J3720" s="202"/>
      <c r="K3720" s="201"/>
      <c r="L3720" s="202">
        <v>402.96</v>
      </c>
      <c r="M3720" s="201"/>
      <c r="N3720" s="203"/>
      <c r="V3720" s="189"/>
      <c r="W3720" s="195"/>
      <c r="X3720" s="195"/>
      <c r="AA3720" s="163" t="s">
        <v>451</v>
      </c>
      <c r="AC3720" s="195"/>
      <c r="AF3720" s="207"/>
      <c r="AG3720" s="195"/>
      <c r="AI3720" s="195"/>
    </row>
    <row r="3721" spans="1:35" s="160" customFormat="1" ht="45" x14ac:dyDescent="0.2">
      <c r="A3721" s="200"/>
      <c r="B3721" s="199" t="s">
        <v>2540</v>
      </c>
      <c r="C3721" s="1037" t="s">
        <v>2541</v>
      </c>
      <c r="D3721" s="1037"/>
      <c r="E3721" s="1037"/>
      <c r="F3721" s="201" t="s">
        <v>454</v>
      </c>
      <c r="G3721" s="201" t="s">
        <v>1241</v>
      </c>
      <c r="H3721" s="201"/>
      <c r="I3721" s="201" t="s">
        <v>1241</v>
      </c>
      <c r="J3721" s="202"/>
      <c r="K3721" s="201"/>
      <c r="L3721" s="202">
        <v>487.58</v>
      </c>
      <c r="M3721" s="201"/>
      <c r="N3721" s="203"/>
      <c r="V3721" s="189"/>
      <c r="W3721" s="195"/>
      <c r="X3721" s="195"/>
      <c r="AA3721" s="163" t="s">
        <v>2541</v>
      </c>
      <c r="AC3721" s="195"/>
      <c r="AF3721" s="207"/>
      <c r="AG3721" s="195"/>
      <c r="AI3721" s="195"/>
    </row>
    <row r="3722" spans="1:35" s="160" customFormat="1" ht="45" x14ac:dyDescent="0.2">
      <c r="A3722" s="200"/>
      <c r="B3722" s="199" t="s">
        <v>2542</v>
      </c>
      <c r="C3722" s="1037" t="s">
        <v>2543</v>
      </c>
      <c r="D3722" s="1037"/>
      <c r="E3722" s="1037"/>
      <c r="F3722" s="201" t="s">
        <v>454</v>
      </c>
      <c r="G3722" s="201" t="s">
        <v>974</v>
      </c>
      <c r="H3722" s="201"/>
      <c r="I3722" s="201" t="s">
        <v>974</v>
      </c>
      <c r="J3722" s="202"/>
      <c r="K3722" s="201"/>
      <c r="L3722" s="202">
        <v>290.13</v>
      </c>
      <c r="M3722" s="201"/>
      <c r="N3722" s="203"/>
      <c r="V3722" s="189"/>
      <c r="W3722" s="195"/>
      <c r="X3722" s="195"/>
      <c r="AA3722" s="163" t="s">
        <v>2543</v>
      </c>
      <c r="AC3722" s="195"/>
      <c r="AF3722" s="207"/>
      <c r="AG3722" s="195"/>
      <c r="AI3722" s="195"/>
    </row>
    <row r="3723" spans="1:35" s="160" customFormat="1" ht="12" x14ac:dyDescent="0.2">
      <c r="A3723" s="211"/>
      <c r="B3723" s="212"/>
      <c r="C3723" s="1039" t="s">
        <v>459</v>
      </c>
      <c r="D3723" s="1039"/>
      <c r="E3723" s="1039"/>
      <c r="F3723" s="192"/>
      <c r="G3723" s="192"/>
      <c r="H3723" s="192"/>
      <c r="I3723" s="192"/>
      <c r="J3723" s="193"/>
      <c r="K3723" s="192"/>
      <c r="L3723" s="193">
        <v>1686.23</v>
      </c>
      <c r="M3723" s="208"/>
      <c r="N3723" s="194"/>
      <c r="V3723" s="189"/>
      <c r="W3723" s="195"/>
      <c r="X3723" s="195"/>
      <c r="AC3723" s="195" t="s">
        <v>459</v>
      </c>
      <c r="AF3723" s="207"/>
      <c r="AG3723" s="195"/>
      <c r="AI3723" s="195"/>
    </row>
    <row r="3724" spans="1:35" s="160" customFormat="1" ht="33.75" x14ac:dyDescent="0.2">
      <c r="A3724" s="190" t="s">
        <v>4066</v>
      </c>
      <c r="B3724" s="191" t="s">
        <v>4067</v>
      </c>
      <c r="C3724" s="1039" t="s">
        <v>4068</v>
      </c>
      <c r="D3724" s="1039"/>
      <c r="E3724" s="1039"/>
      <c r="F3724" s="192" t="s">
        <v>1017</v>
      </c>
      <c r="G3724" s="192"/>
      <c r="H3724" s="192"/>
      <c r="I3724" s="192" t="s">
        <v>476</v>
      </c>
      <c r="J3724" s="193">
        <v>82337.5</v>
      </c>
      <c r="K3724" s="192" t="s">
        <v>1361</v>
      </c>
      <c r="L3724" s="193">
        <v>100796.98</v>
      </c>
      <c r="M3724" s="192" t="s">
        <v>1362</v>
      </c>
      <c r="N3724" s="194">
        <v>499953</v>
      </c>
      <c r="V3724" s="189"/>
      <c r="W3724" s="195"/>
      <c r="X3724" s="195" t="s">
        <v>4068</v>
      </c>
      <c r="AC3724" s="195"/>
      <c r="AF3724" s="207"/>
      <c r="AG3724" s="195"/>
      <c r="AI3724" s="195"/>
    </row>
    <row r="3725" spans="1:35" s="160" customFormat="1" ht="12" x14ac:dyDescent="0.2">
      <c r="A3725" s="211"/>
      <c r="B3725" s="212"/>
      <c r="C3725" s="168" t="s">
        <v>3039</v>
      </c>
      <c r="D3725" s="213"/>
      <c r="E3725" s="213"/>
      <c r="F3725" s="214"/>
      <c r="G3725" s="214"/>
      <c r="H3725" s="214"/>
      <c r="I3725" s="214"/>
      <c r="J3725" s="215"/>
      <c r="K3725" s="214"/>
      <c r="L3725" s="215"/>
      <c r="M3725" s="216"/>
      <c r="N3725" s="217"/>
      <c r="V3725" s="189"/>
      <c r="W3725" s="195"/>
      <c r="X3725" s="195"/>
      <c r="AC3725" s="195"/>
      <c r="AF3725" s="207"/>
      <c r="AG3725" s="195"/>
      <c r="AI3725" s="195"/>
    </row>
    <row r="3726" spans="1:35" s="160" customFormat="1" ht="12" x14ac:dyDescent="0.2">
      <c r="A3726" s="196"/>
      <c r="B3726" s="197"/>
      <c r="C3726" s="1037" t="s">
        <v>4069</v>
      </c>
      <c r="D3726" s="1037"/>
      <c r="E3726" s="1037"/>
      <c r="F3726" s="1037"/>
      <c r="G3726" s="1037"/>
      <c r="H3726" s="1037"/>
      <c r="I3726" s="1037"/>
      <c r="J3726" s="1037"/>
      <c r="K3726" s="1037"/>
      <c r="L3726" s="1037"/>
      <c r="M3726" s="1037"/>
      <c r="N3726" s="1046"/>
      <c r="V3726" s="189"/>
      <c r="W3726" s="195"/>
      <c r="X3726" s="195"/>
      <c r="AC3726" s="195"/>
      <c r="AD3726" s="163" t="s">
        <v>4069</v>
      </c>
      <c r="AF3726" s="207"/>
      <c r="AG3726" s="195"/>
      <c r="AI3726" s="195"/>
    </row>
    <row r="3727" spans="1:35" s="160" customFormat="1" ht="22.5" x14ac:dyDescent="0.2">
      <c r="A3727" s="198"/>
      <c r="B3727" s="199" t="s">
        <v>1365</v>
      </c>
      <c r="C3727" s="1037" t="s">
        <v>1366</v>
      </c>
      <c r="D3727" s="1037"/>
      <c r="E3727" s="1037"/>
      <c r="F3727" s="1037"/>
      <c r="G3727" s="1037"/>
      <c r="H3727" s="1037"/>
      <c r="I3727" s="1037"/>
      <c r="J3727" s="1037"/>
      <c r="K3727" s="1037"/>
      <c r="L3727" s="1037"/>
      <c r="M3727" s="1037"/>
      <c r="N3727" s="1046"/>
      <c r="V3727" s="189"/>
      <c r="W3727" s="195"/>
      <c r="X3727" s="195"/>
      <c r="Y3727" s="163" t="s">
        <v>1366</v>
      </c>
      <c r="AC3727" s="195"/>
      <c r="AF3727" s="207"/>
      <c r="AG3727" s="195"/>
      <c r="AI3727" s="195"/>
    </row>
    <row r="3728" spans="1:35" s="160" customFormat="1" ht="56.25" x14ac:dyDescent="0.2">
      <c r="A3728" s="190" t="s">
        <v>4070</v>
      </c>
      <c r="B3728" s="191" t="s">
        <v>3334</v>
      </c>
      <c r="C3728" s="1039" t="s">
        <v>4071</v>
      </c>
      <c r="D3728" s="1039"/>
      <c r="E3728" s="1039"/>
      <c r="F3728" s="192" t="s">
        <v>1017</v>
      </c>
      <c r="G3728" s="192"/>
      <c r="H3728" s="192"/>
      <c r="I3728" s="192" t="s">
        <v>434</v>
      </c>
      <c r="J3728" s="193"/>
      <c r="K3728" s="192"/>
      <c r="L3728" s="193"/>
      <c r="M3728" s="192"/>
      <c r="N3728" s="194"/>
      <c r="V3728" s="189"/>
      <c r="W3728" s="195"/>
      <c r="X3728" s="195" t="s">
        <v>4071</v>
      </c>
      <c r="AC3728" s="195"/>
      <c r="AF3728" s="207"/>
      <c r="AG3728" s="195"/>
      <c r="AI3728" s="195"/>
    </row>
    <row r="3729" spans="1:35" s="160" customFormat="1" ht="12" x14ac:dyDescent="0.2">
      <c r="A3729" s="200"/>
      <c r="B3729" s="199" t="s">
        <v>423</v>
      </c>
      <c r="C3729" s="1037" t="s">
        <v>432</v>
      </c>
      <c r="D3729" s="1037"/>
      <c r="E3729" s="1037"/>
      <c r="F3729" s="201"/>
      <c r="G3729" s="201"/>
      <c r="H3729" s="201"/>
      <c r="I3729" s="201"/>
      <c r="J3729" s="202">
        <v>5.16</v>
      </c>
      <c r="K3729" s="201"/>
      <c r="L3729" s="202">
        <v>10.32</v>
      </c>
      <c r="M3729" s="201"/>
      <c r="N3729" s="203"/>
      <c r="V3729" s="189"/>
      <c r="W3729" s="195"/>
      <c r="X3729" s="195"/>
      <c r="Z3729" s="163" t="s">
        <v>432</v>
      </c>
      <c r="AC3729" s="195"/>
      <c r="AF3729" s="207"/>
      <c r="AG3729" s="195"/>
      <c r="AI3729" s="195"/>
    </row>
    <row r="3730" spans="1:35" s="160" customFormat="1" ht="12" x14ac:dyDescent="0.2">
      <c r="A3730" s="200"/>
      <c r="B3730" s="199" t="s">
        <v>439</v>
      </c>
      <c r="C3730" s="1037" t="s">
        <v>440</v>
      </c>
      <c r="D3730" s="1037"/>
      <c r="E3730" s="1037"/>
      <c r="F3730" s="201"/>
      <c r="G3730" s="201"/>
      <c r="H3730" s="201"/>
      <c r="I3730" s="201"/>
      <c r="J3730" s="202">
        <v>1.0900000000000001</v>
      </c>
      <c r="K3730" s="201"/>
      <c r="L3730" s="202">
        <v>2.1800000000000002</v>
      </c>
      <c r="M3730" s="201"/>
      <c r="N3730" s="203"/>
      <c r="V3730" s="189"/>
      <c r="W3730" s="195"/>
      <c r="X3730" s="195"/>
      <c r="Z3730" s="163" t="s">
        <v>440</v>
      </c>
      <c r="AC3730" s="195"/>
      <c r="AF3730" s="207"/>
      <c r="AG3730" s="195"/>
      <c r="AI3730" s="195"/>
    </row>
    <row r="3731" spans="1:35" s="160" customFormat="1" ht="12" x14ac:dyDescent="0.2">
      <c r="A3731" s="200"/>
      <c r="B3731" s="199"/>
      <c r="C3731" s="1037" t="s">
        <v>443</v>
      </c>
      <c r="D3731" s="1037"/>
      <c r="E3731" s="1037"/>
      <c r="F3731" s="201" t="s">
        <v>444</v>
      </c>
      <c r="G3731" s="201" t="s">
        <v>1671</v>
      </c>
      <c r="H3731" s="201"/>
      <c r="I3731" s="201" t="s">
        <v>4072</v>
      </c>
      <c r="J3731" s="202"/>
      <c r="K3731" s="201"/>
      <c r="L3731" s="202"/>
      <c r="M3731" s="201"/>
      <c r="N3731" s="203"/>
      <c r="V3731" s="189"/>
      <c r="W3731" s="195"/>
      <c r="X3731" s="195"/>
      <c r="AA3731" s="163" t="s">
        <v>443</v>
      </c>
      <c r="AC3731" s="195"/>
      <c r="AF3731" s="207"/>
      <c r="AG3731" s="195"/>
      <c r="AI3731" s="195"/>
    </row>
    <row r="3732" spans="1:35" s="160" customFormat="1" ht="12" x14ac:dyDescent="0.2">
      <c r="A3732" s="200"/>
      <c r="B3732" s="199"/>
      <c r="C3732" s="1047" t="s">
        <v>450</v>
      </c>
      <c r="D3732" s="1047"/>
      <c r="E3732" s="1047"/>
      <c r="F3732" s="208"/>
      <c r="G3732" s="208"/>
      <c r="H3732" s="208"/>
      <c r="I3732" s="208"/>
      <c r="J3732" s="209">
        <v>6.25</v>
      </c>
      <c r="K3732" s="208"/>
      <c r="L3732" s="209">
        <v>12.5</v>
      </c>
      <c r="M3732" s="208"/>
      <c r="N3732" s="210"/>
      <c r="V3732" s="189"/>
      <c r="W3732" s="195"/>
      <c r="X3732" s="195"/>
      <c r="AB3732" s="163" t="s">
        <v>450</v>
      </c>
      <c r="AC3732" s="195"/>
      <c r="AF3732" s="207"/>
      <c r="AG3732" s="195"/>
      <c r="AI3732" s="195"/>
    </row>
    <row r="3733" spans="1:35" s="160" customFormat="1" ht="12" x14ac:dyDescent="0.2">
      <c r="A3733" s="200"/>
      <c r="B3733" s="199"/>
      <c r="C3733" s="1037" t="s">
        <v>451</v>
      </c>
      <c r="D3733" s="1037"/>
      <c r="E3733" s="1037"/>
      <c r="F3733" s="201"/>
      <c r="G3733" s="201"/>
      <c r="H3733" s="201"/>
      <c r="I3733" s="201"/>
      <c r="J3733" s="202"/>
      <c r="K3733" s="201"/>
      <c r="L3733" s="202">
        <v>10.32</v>
      </c>
      <c r="M3733" s="201"/>
      <c r="N3733" s="203"/>
      <c r="V3733" s="189"/>
      <c r="W3733" s="195"/>
      <c r="X3733" s="195"/>
      <c r="AA3733" s="163" t="s">
        <v>451</v>
      </c>
      <c r="AC3733" s="195"/>
      <c r="AF3733" s="207"/>
      <c r="AG3733" s="195"/>
      <c r="AI3733" s="195"/>
    </row>
    <row r="3734" spans="1:35" s="160" customFormat="1" ht="22.5" x14ac:dyDescent="0.2">
      <c r="A3734" s="200"/>
      <c r="B3734" s="199" t="s">
        <v>3336</v>
      </c>
      <c r="C3734" s="1037" t="s">
        <v>3337</v>
      </c>
      <c r="D3734" s="1037"/>
      <c r="E3734" s="1037"/>
      <c r="F3734" s="201" t="s">
        <v>454</v>
      </c>
      <c r="G3734" s="201" t="s">
        <v>1083</v>
      </c>
      <c r="H3734" s="201"/>
      <c r="I3734" s="201" t="s">
        <v>1083</v>
      </c>
      <c r="J3734" s="202"/>
      <c r="K3734" s="201"/>
      <c r="L3734" s="202">
        <v>9.2899999999999991</v>
      </c>
      <c r="M3734" s="201"/>
      <c r="N3734" s="203"/>
      <c r="V3734" s="189"/>
      <c r="W3734" s="195"/>
      <c r="X3734" s="195"/>
      <c r="AA3734" s="163" t="s">
        <v>3337</v>
      </c>
      <c r="AC3734" s="195"/>
      <c r="AF3734" s="207"/>
      <c r="AG3734" s="195"/>
      <c r="AI3734" s="195"/>
    </row>
    <row r="3735" spans="1:35" s="160" customFormat="1" ht="22.5" x14ac:dyDescent="0.2">
      <c r="A3735" s="200"/>
      <c r="B3735" s="199" t="s">
        <v>3338</v>
      </c>
      <c r="C3735" s="1037" t="s">
        <v>3339</v>
      </c>
      <c r="D3735" s="1037"/>
      <c r="E3735" s="1037"/>
      <c r="F3735" s="201" t="s">
        <v>454</v>
      </c>
      <c r="G3735" s="201" t="s">
        <v>657</v>
      </c>
      <c r="H3735" s="201"/>
      <c r="I3735" s="201" t="s">
        <v>657</v>
      </c>
      <c r="J3735" s="202"/>
      <c r="K3735" s="201"/>
      <c r="L3735" s="202">
        <v>4.75</v>
      </c>
      <c r="M3735" s="201"/>
      <c r="N3735" s="203"/>
      <c r="V3735" s="189"/>
      <c r="W3735" s="195"/>
      <c r="X3735" s="195"/>
      <c r="AA3735" s="163" t="s">
        <v>3339</v>
      </c>
      <c r="AC3735" s="195"/>
      <c r="AF3735" s="207"/>
      <c r="AG3735" s="195"/>
      <c r="AI3735" s="195"/>
    </row>
    <row r="3736" spans="1:35" s="160" customFormat="1" ht="12" x14ac:dyDescent="0.2">
      <c r="A3736" s="211"/>
      <c r="B3736" s="212"/>
      <c r="C3736" s="1039" t="s">
        <v>459</v>
      </c>
      <c r="D3736" s="1039"/>
      <c r="E3736" s="1039"/>
      <c r="F3736" s="192"/>
      <c r="G3736" s="192"/>
      <c r="H3736" s="192"/>
      <c r="I3736" s="192"/>
      <c r="J3736" s="193"/>
      <c r="K3736" s="192"/>
      <c r="L3736" s="193">
        <v>26.54</v>
      </c>
      <c r="M3736" s="208"/>
      <c r="N3736" s="194"/>
      <c r="V3736" s="189"/>
      <c r="W3736" s="195"/>
      <c r="X3736" s="195"/>
      <c r="AC3736" s="195" t="s">
        <v>459</v>
      </c>
      <c r="AF3736" s="207"/>
      <c r="AG3736" s="195"/>
      <c r="AI3736" s="195"/>
    </row>
    <row r="3737" spans="1:35" s="160" customFormat="1" ht="33.75" x14ac:dyDescent="0.2">
      <c r="A3737" s="190" t="s">
        <v>4073</v>
      </c>
      <c r="B3737" s="191" t="s">
        <v>4074</v>
      </c>
      <c r="C3737" s="1039" t="s">
        <v>4075</v>
      </c>
      <c r="D3737" s="1039"/>
      <c r="E3737" s="1039"/>
      <c r="F3737" s="192" t="s">
        <v>1017</v>
      </c>
      <c r="G3737" s="192"/>
      <c r="H3737" s="192"/>
      <c r="I3737" s="192" t="s">
        <v>434</v>
      </c>
      <c r="J3737" s="193">
        <v>7915</v>
      </c>
      <c r="K3737" s="192" t="s">
        <v>1361</v>
      </c>
      <c r="L3737" s="193">
        <v>3229.84</v>
      </c>
      <c r="M3737" s="192" t="s">
        <v>1362</v>
      </c>
      <c r="N3737" s="194">
        <v>16020</v>
      </c>
      <c r="V3737" s="189"/>
      <c r="W3737" s="195"/>
      <c r="X3737" s="195" t="s">
        <v>4075</v>
      </c>
      <c r="AC3737" s="195"/>
      <c r="AF3737" s="207"/>
      <c r="AG3737" s="195"/>
      <c r="AI3737" s="195"/>
    </row>
    <row r="3738" spans="1:35" s="160" customFormat="1" ht="12" x14ac:dyDescent="0.2">
      <c r="A3738" s="211"/>
      <c r="B3738" s="212"/>
      <c r="C3738" s="168" t="s">
        <v>3039</v>
      </c>
      <c r="D3738" s="213"/>
      <c r="E3738" s="213"/>
      <c r="F3738" s="214"/>
      <c r="G3738" s="214"/>
      <c r="H3738" s="214"/>
      <c r="I3738" s="214"/>
      <c r="J3738" s="215"/>
      <c r="K3738" s="214"/>
      <c r="L3738" s="215"/>
      <c r="M3738" s="216"/>
      <c r="N3738" s="217"/>
      <c r="V3738" s="189"/>
      <c r="W3738" s="195"/>
      <c r="X3738" s="195"/>
      <c r="AC3738" s="195"/>
      <c r="AF3738" s="207"/>
      <c r="AG3738" s="195"/>
      <c r="AI3738" s="195"/>
    </row>
    <row r="3739" spans="1:35" s="160" customFormat="1" ht="12" x14ac:dyDescent="0.2">
      <c r="A3739" s="196"/>
      <c r="B3739" s="197"/>
      <c r="C3739" s="1037" t="s">
        <v>4076</v>
      </c>
      <c r="D3739" s="1037"/>
      <c r="E3739" s="1037"/>
      <c r="F3739" s="1037"/>
      <c r="G3739" s="1037"/>
      <c r="H3739" s="1037"/>
      <c r="I3739" s="1037"/>
      <c r="J3739" s="1037"/>
      <c r="K3739" s="1037"/>
      <c r="L3739" s="1037"/>
      <c r="M3739" s="1037"/>
      <c r="N3739" s="1046"/>
      <c r="V3739" s="189"/>
      <c r="W3739" s="195"/>
      <c r="X3739" s="195"/>
      <c r="AC3739" s="195"/>
      <c r="AD3739" s="163" t="s">
        <v>4076</v>
      </c>
      <c r="AF3739" s="207"/>
      <c r="AG3739" s="195"/>
      <c r="AI3739" s="195"/>
    </row>
    <row r="3740" spans="1:35" s="160" customFormat="1" ht="22.5" x14ac:dyDescent="0.2">
      <c r="A3740" s="198"/>
      <c r="B3740" s="199" t="s">
        <v>1365</v>
      </c>
      <c r="C3740" s="1037" t="s">
        <v>1366</v>
      </c>
      <c r="D3740" s="1037"/>
      <c r="E3740" s="1037"/>
      <c r="F3740" s="1037"/>
      <c r="G3740" s="1037"/>
      <c r="H3740" s="1037"/>
      <c r="I3740" s="1037"/>
      <c r="J3740" s="1037"/>
      <c r="K3740" s="1037"/>
      <c r="L3740" s="1037"/>
      <c r="M3740" s="1037"/>
      <c r="N3740" s="1046"/>
      <c r="V3740" s="189"/>
      <c r="W3740" s="195"/>
      <c r="X3740" s="195"/>
      <c r="Y3740" s="163" t="s">
        <v>1366</v>
      </c>
      <c r="AC3740" s="195"/>
      <c r="AF3740" s="207"/>
      <c r="AG3740" s="195"/>
      <c r="AI3740" s="195"/>
    </row>
    <row r="3741" spans="1:35" s="160" customFormat="1" ht="33.75" x14ac:dyDescent="0.2">
      <c r="A3741" s="190" t="s">
        <v>4077</v>
      </c>
      <c r="B3741" s="191" t="s">
        <v>4078</v>
      </c>
      <c r="C3741" s="1039" t="s">
        <v>4079</v>
      </c>
      <c r="D3741" s="1039"/>
      <c r="E3741" s="1039"/>
      <c r="F3741" s="192" t="s">
        <v>1026</v>
      </c>
      <c r="G3741" s="192"/>
      <c r="H3741" s="192"/>
      <c r="I3741" s="192" t="s">
        <v>2649</v>
      </c>
      <c r="J3741" s="193"/>
      <c r="K3741" s="192"/>
      <c r="L3741" s="193"/>
      <c r="M3741" s="192"/>
      <c r="N3741" s="194"/>
      <c r="V3741" s="189"/>
      <c r="W3741" s="195"/>
      <c r="X3741" s="195" t="s">
        <v>4079</v>
      </c>
      <c r="AC3741" s="195"/>
      <c r="AF3741" s="207"/>
      <c r="AG3741" s="195"/>
      <c r="AI3741" s="195"/>
    </row>
    <row r="3742" spans="1:35" s="160" customFormat="1" ht="12" x14ac:dyDescent="0.2">
      <c r="A3742" s="196"/>
      <c r="B3742" s="197"/>
      <c r="C3742" s="1037" t="s">
        <v>3210</v>
      </c>
      <c r="D3742" s="1037"/>
      <c r="E3742" s="1037"/>
      <c r="F3742" s="1037"/>
      <c r="G3742" s="1037"/>
      <c r="H3742" s="1037"/>
      <c r="I3742" s="1037"/>
      <c r="J3742" s="1037"/>
      <c r="K3742" s="1037"/>
      <c r="L3742" s="1037"/>
      <c r="M3742" s="1037"/>
      <c r="N3742" s="1046"/>
      <c r="V3742" s="189"/>
      <c r="W3742" s="195"/>
      <c r="X3742" s="195"/>
      <c r="AC3742" s="195"/>
      <c r="AE3742" s="163" t="s">
        <v>3210</v>
      </c>
      <c r="AF3742" s="207"/>
      <c r="AG3742" s="195"/>
      <c r="AI3742" s="195"/>
    </row>
    <row r="3743" spans="1:35" s="160" customFormat="1" ht="12" x14ac:dyDescent="0.2">
      <c r="A3743" s="200"/>
      <c r="B3743" s="199" t="s">
        <v>423</v>
      </c>
      <c r="C3743" s="1037" t="s">
        <v>432</v>
      </c>
      <c r="D3743" s="1037"/>
      <c r="E3743" s="1037"/>
      <c r="F3743" s="201"/>
      <c r="G3743" s="201"/>
      <c r="H3743" s="201"/>
      <c r="I3743" s="201"/>
      <c r="J3743" s="202">
        <v>285.70999999999998</v>
      </c>
      <c r="K3743" s="201"/>
      <c r="L3743" s="202">
        <v>2.86</v>
      </c>
      <c r="M3743" s="201"/>
      <c r="N3743" s="203"/>
      <c r="V3743" s="189"/>
      <c r="W3743" s="195"/>
      <c r="X3743" s="195"/>
      <c r="Z3743" s="163" t="s">
        <v>432</v>
      </c>
      <c r="AC3743" s="195"/>
      <c r="AF3743" s="207"/>
      <c r="AG3743" s="195"/>
      <c r="AI3743" s="195"/>
    </row>
    <row r="3744" spans="1:35" s="160" customFormat="1" ht="12" x14ac:dyDescent="0.2">
      <c r="A3744" s="200"/>
      <c r="B3744" s="199" t="s">
        <v>434</v>
      </c>
      <c r="C3744" s="1037" t="s">
        <v>435</v>
      </c>
      <c r="D3744" s="1037"/>
      <c r="E3744" s="1037"/>
      <c r="F3744" s="201"/>
      <c r="G3744" s="201"/>
      <c r="H3744" s="201"/>
      <c r="I3744" s="201"/>
      <c r="J3744" s="202">
        <v>39.369999999999997</v>
      </c>
      <c r="K3744" s="201"/>
      <c r="L3744" s="202">
        <v>0.39</v>
      </c>
      <c r="M3744" s="201"/>
      <c r="N3744" s="203"/>
      <c r="V3744" s="189"/>
      <c r="W3744" s="195"/>
      <c r="X3744" s="195"/>
      <c r="Z3744" s="163" t="s">
        <v>435</v>
      </c>
      <c r="AC3744" s="195"/>
      <c r="AF3744" s="207"/>
      <c r="AG3744" s="195"/>
      <c r="AI3744" s="195"/>
    </row>
    <row r="3745" spans="1:35" s="160" customFormat="1" ht="12" x14ac:dyDescent="0.2">
      <c r="A3745" s="200"/>
      <c r="B3745" s="199" t="s">
        <v>437</v>
      </c>
      <c r="C3745" s="1037" t="s">
        <v>438</v>
      </c>
      <c r="D3745" s="1037"/>
      <c r="E3745" s="1037"/>
      <c r="F3745" s="201"/>
      <c r="G3745" s="201"/>
      <c r="H3745" s="201"/>
      <c r="I3745" s="201"/>
      <c r="J3745" s="202">
        <v>6.09</v>
      </c>
      <c r="K3745" s="201"/>
      <c r="L3745" s="202">
        <v>0.06</v>
      </c>
      <c r="M3745" s="201"/>
      <c r="N3745" s="203"/>
      <c r="V3745" s="189"/>
      <c r="W3745" s="195"/>
      <c r="X3745" s="195"/>
      <c r="Z3745" s="163" t="s">
        <v>438</v>
      </c>
      <c r="AC3745" s="195"/>
      <c r="AF3745" s="207"/>
      <c r="AG3745" s="195"/>
      <c r="AI3745" s="195"/>
    </row>
    <row r="3746" spans="1:35" s="160" customFormat="1" ht="12" x14ac:dyDescent="0.2">
      <c r="A3746" s="200"/>
      <c r="B3746" s="199" t="s">
        <v>439</v>
      </c>
      <c r="C3746" s="1037" t="s">
        <v>440</v>
      </c>
      <c r="D3746" s="1037"/>
      <c r="E3746" s="1037"/>
      <c r="F3746" s="201"/>
      <c r="G3746" s="201"/>
      <c r="H3746" s="201"/>
      <c r="I3746" s="201"/>
      <c r="J3746" s="202">
        <v>26.51</v>
      </c>
      <c r="K3746" s="201"/>
      <c r="L3746" s="202">
        <v>0.27</v>
      </c>
      <c r="M3746" s="201"/>
      <c r="N3746" s="203"/>
      <c r="V3746" s="189"/>
      <c r="W3746" s="195"/>
      <c r="X3746" s="195"/>
      <c r="Z3746" s="163" t="s">
        <v>440</v>
      </c>
      <c r="AC3746" s="195"/>
      <c r="AF3746" s="207"/>
      <c r="AG3746" s="195"/>
      <c r="AI3746" s="195"/>
    </row>
    <row r="3747" spans="1:35" s="160" customFormat="1" ht="12" x14ac:dyDescent="0.2">
      <c r="A3747" s="196"/>
      <c r="B3747" s="204" t="s">
        <v>2784</v>
      </c>
      <c r="C3747" s="1048" t="s">
        <v>2785</v>
      </c>
      <c r="D3747" s="1048"/>
      <c r="E3747" s="1048"/>
      <c r="F3747" s="205" t="s">
        <v>1017</v>
      </c>
      <c r="G3747" s="205" t="s">
        <v>489</v>
      </c>
      <c r="H3747" s="205"/>
      <c r="I3747" s="205" t="s">
        <v>489</v>
      </c>
      <c r="J3747" s="199"/>
      <c r="K3747" s="201"/>
      <c r="L3747" s="202"/>
      <c r="M3747" s="201"/>
      <c r="N3747" s="206"/>
      <c r="V3747" s="189"/>
      <c r="W3747" s="195"/>
      <c r="X3747" s="195"/>
      <c r="AC3747" s="195"/>
      <c r="AF3747" s="207" t="s">
        <v>2785</v>
      </c>
      <c r="AG3747" s="195"/>
      <c r="AI3747" s="195"/>
    </row>
    <row r="3748" spans="1:35" s="160" customFormat="1" ht="12" x14ac:dyDescent="0.2">
      <c r="A3748" s="196"/>
      <c r="B3748" s="204" t="s">
        <v>4080</v>
      </c>
      <c r="C3748" s="1048" t="s">
        <v>2787</v>
      </c>
      <c r="D3748" s="1048"/>
      <c r="E3748" s="1048"/>
      <c r="F3748" s="205" t="s">
        <v>1003</v>
      </c>
      <c r="G3748" s="205" t="s">
        <v>1004</v>
      </c>
      <c r="H3748" s="205"/>
      <c r="I3748" s="205" t="s">
        <v>423</v>
      </c>
      <c r="J3748" s="199"/>
      <c r="K3748" s="201"/>
      <c r="L3748" s="202"/>
      <c r="M3748" s="201"/>
      <c r="N3748" s="206"/>
      <c r="V3748" s="189"/>
      <c r="W3748" s="195"/>
      <c r="X3748" s="195"/>
      <c r="AC3748" s="195"/>
      <c r="AF3748" s="207" t="s">
        <v>2787</v>
      </c>
      <c r="AG3748" s="195"/>
      <c r="AI3748" s="195"/>
    </row>
    <row r="3749" spans="1:35" s="160" customFormat="1" ht="12" x14ac:dyDescent="0.2">
      <c r="A3749" s="196"/>
      <c r="B3749" s="204" t="s">
        <v>2531</v>
      </c>
      <c r="C3749" s="1048" t="s">
        <v>2532</v>
      </c>
      <c r="D3749" s="1048"/>
      <c r="E3749" s="1048"/>
      <c r="F3749" s="205" t="s">
        <v>488</v>
      </c>
      <c r="G3749" s="205" t="s">
        <v>489</v>
      </c>
      <c r="H3749" s="205"/>
      <c r="I3749" s="205" t="s">
        <v>489</v>
      </c>
      <c r="J3749" s="199"/>
      <c r="K3749" s="201"/>
      <c r="L3749" s="202"/>
      <c r="M3749" s="201"/>
      <c r="N3749" s="206"/>
      <c r="V3749" s="189"/>
      <c r="W3749" s="195"/>
      <c r="X3749" s="195"/>
      <c r="AC3749" s="195"/>
      <c r="AF3749" s="207" t="s">
        <v>2532</v>
      </c>
      <c r="AG3749" s="195"/>
      <c r="AI3749" s="195"/>
    </row>
    <row r="3750" spans="1:35" s="160" customFormat="1" ht="12" x14ac:dyDescent="0.2">
      <c r="A3750" s="200"/>
      <c r="B3750" s="199"/>
      <c r="C3750" s="1037" t="s">
        <v>443</v>
      </c>
      <c r="D3750" s="1037"/>
      <c r="E3750" s="1037"/>
      <c r="F3750" s="201" t="s">
        <v>444</v>
      </c>
      <c r="G3750" s="201" t="s">
        <v>4081</v>
      </c>
      <c r="H3750" s="201"/>
      <c r="I3750" s="201" t="s">
        <v>4082</v>
      </c>
      <c r="J3750" s="202"/>
      <c r="K3750" s="201"/>
      <c r="L3750" s="202"/>
      <c r="M3750" s="201"/>
      <c r="N3750" s="203"/>
      <c r="V3750" s="189"/>
      <c r="W3750" s="195"/>
      <c r="X3750" s="195"/>
      <c r="AA3750" s="163" t="s">
        <v>443</v>
      </c>
      <c r="AC3750" s="195"/>
      <c r="AF3750" s="207"/>
      <c r="AG3750" s="195"/>
      <c r="AI3750" s="195"/>
    </row>
    <row r="3751" spans="1:35" s="160" customFormat="1" ht="12" x14ac:dyDescent="0.2">
      <c r="A3751" s="200"/>
      <c r="B3751" s="199"/>
      <c r="C3751" s="1037" t="s">
        <v>447</v>
      </c>
      <c r="D3751" s="1037"/>
      <c r="E3751" s="1037"/>
      <c r="F3751" s="201" t="s">
        <v>444</v>
      </c>
      <c r="G3751" s="201" t="s">
        <v>757</v>
      </c>
      <c r="H3751" s="201"/>
      <c r="I3751" s="201" t="s">
        <v>3532</v>
      </c>
      <c r="J3751" s="202"/>
      <c r="K3751" s="201"/>
      <c r="L3751" s="202"/>
      <c r="M3751" s="201"/>
      <c r="N3751" s="203"/>
      <c r="V3751" s="189"/>
      <c r="W3751" s="195"/>
      <c r="X3751" s="195"/>
      <c r="AA3751" s="163" t="s">
        <v>447</v>
      </c>
      <c r="AC3751" s="195"/>
      <c r="AF3751" s="207"/>
      <c r="AG3751" s="195"/>
      <c r="AI3751" s="195"/>
    </row>
    <row r="3752" spans="1:35" s="160" customFormat="1" ht="12" x14ac:dyDescent="0.2">
      <c r="A3752" s="200"/>
      <c r="B3752" s="199"/>
      <c r="C3752" s="1047" t="s">
        <v>450</v>
      </c>
      <c r="D3752" s="1047"/>
      <c r="E3752" s="1047"/>
      <c r="F3752" s="208"/>
      <c r="G3752" s="208"/>
      <c r="H3752" s="208"/>
      <c r="I3752" s="208"/>
      <c r="J3752" s="209">
        <v>351.59</v>
      </c>
      <c r="K3752" s="208"/>
      <c r="L3752" s="209">
        <v>3.52</v>
      </c>
      <c r="M3752" s="208"/>
      <c r="N3752" s="210"/>
      <c r="V3752" s="189"/>
      <c r="W3752" s="195"/>
      <c r="X3752" s="195"/>
      <c r="AB3752" s="163" t="s">
        <v>450</v>
      </c>
      <c r="AC3752" s="195"/>
      <c r="AF3752" s="207"/>
      <c r="AG3752" s="195"/>
      <c r="AI3752" s="195"/>
    </row>
    <row r="3753" spans="1:35" s="160" customFormat="1" ht="12" x14ac:dyDescent="0.2">
      <c r="A3753" s="200"/>
      <c r="B3753" s="199"/>
      <c r="C3753" s="1037" t="s">
        <v>451</v>
      </c>
      <c r="D3753" s="1037"/>
      <c r="E3753" s="1037"/>
      <c r="F3753" s="201"/>
      <c r="G3753" s="201"/>
      <c r="H3753" s="201"/>
      <c r="I3753" s="201"/>
      <c r="J3753" s="202"/>
      <c r="K3753" s="201"/>
      <c r="L3753" s="202">
        <v>2.92</v>
      </c>
      <c r="M3753" s="201"/>
      <c r="N3753" s="203"/>
      <c r="V3753" s="189"/>
      <c r="W3753" s="195"/>
      <c r="X3753" s="195"/>
      <c r="AA3753" s="163" t="s">
        <v>451</v>
      </c>
      <c r="AC3753" s="195"/>
      <c r="AF3753" s="207"/>
      <c r="AG3753" s="195"/>
      <c r="AI3753" s="195"/>
    </row>
    <row r="3754" spans="1:35" s="160" customFormat="1" ht="45" x14ac:dyDescent="0.2">
      <c r="A3754" s="200"/>
      <c r="B3754" s="199" t="s">
        <v>2540</v>
      </c>
      <c r="C3754" s="1037" t="s">
        <v>2541</v>
      </c>
      <c r="D3754" s="1037"/>
      <c r="E3754" s="1037"/>
      <c r="F3754" s="201" t="s">
        <v>454</v>
      </c>
      <c r="G3754" s="201" t="s">
        <v>1241</v>
      </c>
      <c r="H3754" s="201"/>
      <c r="I3754" s="201" t="s">
        <v>1241</v>
      </c>
      <c r="J3754" s="202"/>
      <c r="K3754" s="201"/>
      <c r="L3754" s="202">
        <v>3.53</v>
      </c>
      <c r="M3754" s="201"/>
      <c r="N3754" s="203"/>
      <c r="V3754" s="189"/>
      <c r="W3754" s="195"/>
      <c r="X3754" s="195"/>
      <c r="AA3754" s="163" t="s">
        <v>2541</v>
      </c>
      <c r="AC3754" s="195"/>
      <c r="AF3754" s="207"/>
      <c r="AG3754" s="195"/>
      <c r="AI3754" s="195"/>
    </row>
    <row r="3755" spans="1:35" s="160" customFormat="1" ht="45" x14ac:dyDescent="0.2">
      <c r="A3755" s="200"/>
      <c r="B3755" s="199" t="s">
        <v>2542</v>
      </c>
      <c r="C3755" s="1037" t="s">
        <v>2543</v>
      </c>
      <c r="D3755" s="1037"/>
      <c r="E3755" s="1037"/>
      <c r="F3755" s="201" t="s">
        <v>454</v>
      </c>
      <c r="G3755" s="201" t="s">
        <v>974</v>
      </c>
      <c r="H3755" s="201"/>
      <c r="I3755" s="201" t="s">
        <v>974</v>
      </c>
      <c r="J3755" s="202"/>
      <c r="K3755" s="201"/>
      <c r="L3755" s="202">
        <v>2.1</v>
      </c>
      <c r="M3755" s="201"/>
      <c r="N3755" s="203"/>
      <c r="V3755" s="189"/>
      <c r="W3755" s="195"/>
      <c r="X3755" s="195"/>
      <c r="AA3755" s="163" t="s">
        <v>2543</v>
      </c>
      <c r="AC3755" s="195"/>
      <c r="AF3755" s="207"/>
      <c r="AG3755" s="195"/>
      <c r="AI3755" s="195"/>
    </row>
    <row r="3756" spans="1:35" s="160" customFormat="1" ht="12" x14ac:dyDescent="0.2">
      <c r="A3756" s="211"/>
      <c r="B3756" s="212"/>
      <c r="C3756" s="1039" t="s">
        <v>459</v>
      </c>
      <c r="D3756" s="1039"/>
      <c r="E3756" s="1039"/>
      <c r="F3756" s="192"/>
      <c r="G3756" s="192"/>
      <c r="H3756" s="192"/>
      <c r="I3756" s="192"/>
      <c r="J3756" s="193"/>
      <c r="K3756" s="192"/>
      <c r="L3756" s="193">
        <v>9.15</v>
      </c>
      <c r="M3756" s="208"/>
      <c r="N3756" s="194"/>
      <c r="V3756" s="189"/>
      <c r="W3756" s="195"/>
      <c r="X3756" s="195"/>
      <c r="AC3756" s="195" t="s">
        <v>459</v>
      </c>
      <c r="AF3756" s="207"/>
      <c r="AG3756" s="195"/>
      <c r="AI3756" s="195"/>
    </row>
    <row r="3757" spans="1:35" s="160" customFormat="1" ht="56.25" x14ac:dyDescent="0.2">
      <c r="A3757" s="190" t="s">
        <v>4083</v>
      </c>
      <c r="B3757" s="191" t="s">
        <v>4084</v>
      </c>
      <c r="C3757" s="1039" t="s">
        <v>4085</v>
      </c>
      <c r="D3757" s="1039"/>
      <c r="E3757" s="1039"/>
      <c r="F3757" s="192" t="s">
        <v>1003</v>
      </c>
      <c r="G3757" s="192"/>
      <c r="H3757" s="192"/>
      <c r="I3757" s="192" t="s">
        <v>423</v>
      </c>
      <c r="J3757" s="193">
        <v>19.62</v>
      </c>
      <c r="K3757" s="192"/>
      <c r="L3757" s="193">
        <v>19.62</v>
      </c>
      <c r="M3757" s="192"/>
      <c r="N3757" s="194"/>
      <c r="V3757" s="189"/>
      <c r="W3757" s="195"/>
      <c r="X3757" s="195" t="s">
        <v>4085</v>
      </c>
      <c r="AC3757" s="195"/>
      <c r="AF3757" s="207"/>
      <c r="AG3757" s="195"/>
      <c r="AI3757" s="195"/>
    </row>
    <row r="3758" spans="1:35" s="160" customFormat="1" ht="12" x14ac:dyDescent="0.2">
      <c r="A3758" s="211"/>
      <c r="B3758" s="212"/>
      <c r="C3758" s="168" t="s">
        <v>462</v>
      </c>
      <c r="D3758" s="213"/>
      <c r="E3758" s="213"/>
      <c r="F3758" s="214"/>
      <c r="G3758" s="214"/>
      <c r="H3758" s="214"/>
      <c r="I3758" s="214"/>
      <c r="J3758" s="215"/>
      <c r="K3758" s="214"/>
      <c r="L3758" s="215"/>
      <c r="M3758" s="216"/>
      <c r="N3758" s="217"/>
      <c r="V3758" s="189"/>
      <c r="W3758" s="195"/>
      <c r="X3758" s="195"/>
      <c r="AC3758" s="195"/>
      <c r="AF3758" s="207"/>
      <c r="AG3758" s="195"/>
      <c r="AI3758" s="195"/>
    </row>
    <row r="3759" spans="1:35" s="160" customFormat="1" ht="33.75" x14ac:dyDescent="0.2">
      <c r="A3759" s="190" t="s">
        <v>4086</v>
      </c>
      <c r="B3759" s="191" t="s">
        <v>4087</v>
      </c>
      <c r="C3759" s="1039" t="s">
        <v>4088</v>
      </c>
      <c r="D3759" s="1039"/>
      <c r="E3759" s="1039"/>
      <c r="F3759" s="192" t="s">
        <v>1026</v>
      </c>
      <c r="G3759" s="192"/>
      <c r="H3759" s="192"/>
      <c r="I3759" s="192" t="s">
        <v>2845</v>
      </c>
      <c r="J3759" s="193"/>
      <c r="K3759" s="192"/>
      <c r="L3759" s="193"/>
      <c r="M3759" s="192"/>
      <c r="N3759" s="194"/>
      <c r="V3759" s="189"/>
      <c r="W3759" s="195"/>
      <c r="X3759" s="195" t="s">
        <v>4088</v>
      </c>
      <c r="AC3759" s="195"/>
      <c r="AF3759" s="207"/>
      <c r="AG3759" s="195"/>
      <c r="AI3759" s="195"/>
    </row>
    <row r="3760" spans="1:35" s="160" customFormat="1" ht="12" x14ac:dyDescent="0.2">
      <c r="A3760" s="196"/>
      <c r="B3760" s="197"/>
      <c r="C3760" s="1037" t="s">
        <v>2846</v>
      </c>
      <c r="D3760" s="1037"/>
      <c r="E3760" s="1037"/>
      <c r="F3760" s="1037"/>
      <c r="G3760" s="1037"/>
      <c r="H3760" s="1037"/>
      <c r="I3760" s="1037"/>
      <c r="J3760" s="1037"/>
      <c r="K3760" s="1037"/>
      <c r="L3760" s="1037"/>
      <c r="M3760" s="1037"/>
      <c r="N3760" s="1046"/>
      <c r="V3760" s="189"/>
      <c r="W3760" s="195"/>
      <c r="X3760" s="195"/>
      <c r="AC3760" s="195"/>
      <c r="AE3760" s="163" t="s">
        <v>2846</v>
      </c>
      <c r="AF3760" s="207"/>
      <c r="AG3760" s="195"/>
      <c r="AI3760" s="195"/>
    </row>
    <row r="3761" spans="1:35" s="160" customFormat="1" ht="12" x14ac:dyDescent="0.2">
      <c r="A3761" s="200"/>
      <c r="B3761" s="199" t="s">
        <v>423</v>
      </c>
      <c r="C3761" s="1037" t="s">
        <v>432</v>
      </c>
      <c r="D3761" s="1037"/>
      <c r="E3761" s="1037"/>
      <c r="F3761" s="201"/>
      <c r="G3761" s="201"/>
      <c r="H3761" s="201"/>
      <c r="I3761" s="201"/>
      <c r="J3761" s="202">
        <v>285.70999999999998</v>
      </c>
      <c r="K3761" s="201"/>
      <c r="L3761" s="202">
        <v>80</v>
      </c>
      <c r="M3761" s="201"/>
      <c r="N3761" s="203"/>
      <c r="V3761" s="189"/>
      <c r="W3761" s="195"/>
      <c r="X3761" s="195"/>
      <c r="Z3761" s="163" t="s">
        <v>432</v>
      </c>
      <c r="AC3761" s="195"/>
      <c r="AF3761" s="207"/>
      <c r="AG3761" s="195"/>
      <c r="AI3761" s="195"/>
    </row>
    <row r="3762" spans="1:35" s="160" customFormat="1" ht="12" x14ac:dyDescent="0.2">
      <c r="A3762" s="200"/>
      <c r="B3762" s="199" t="s">
        <v>434</v>
      </c>
      <c r="C3762" s="1037" t="s">
        <v>435</v>
      </c>
      <c r="D3762" s="1037"/>
      <c r="E3762" s="1037"/>
      <c r="F3762" s="201"/>
      <c r="G3762" s="201"/>
      <c r="H3762" s="201"/>
      <c r="I3762" s="201"/>
      <c r="J3762" s="202">
        <v>39.369999999999997</v>
      </c>
      <c r="K3762" s="201"/>
      <c r="L3762" s="202">
        <v>11.02</v>
      </c>
      <c r="M3762" s="201"/>
      <c r="N3762" s="203"/>
      <c r="V3762" s="189"/>
      <c r="W3762" s="195"/>
      <c r="X3762" s="195"/>
      <c r="Z3762" s="163" t="s">
        <v>435</v>
      </c>
      <c r="AC3762" s="195"/>
      <c r="AF3762" s="207"/>
      <c r="AG3762" s="195"/>
      <c r="AI3762" s="195"/>
    </row>
    <row r="3763" spans="1:35" s="160" customFormat="1" ht="12" x14ac:dyDescent="0.2">
      <c r="A3763" s="200"/>
      <c r="B3763" s="199" t="s">
        <v>437</v>
      </c>
      <c r="C3763" s="1037" t="s">
        <v>438</v>
      </c>
      <c r="D3763" s="1037"/>
      <c r="E3763" s="1037"/>
      <c r="F3763" s="201"/>
      <c r="G3763" s="201"/>
      <c r="H3763" s="201"/>
      <c r="I3763" s="201"/>
      <c r="J3763" s="202">
        <v>6.09</v>
      </c>
      <c r="K3763" s="201"/>
      <c r="L3763" s="202">
        <v>1.71</v>
      </c>
      <c r="M3763" s="201"/>
      <c r="N3763" s="203"/>
      <c r="V3763" s="189"/>
      <c r="W3763" s="195"/>
      <c r="X3763" s="195"/>
      <c r="Z3763" s="163" t="s">
        <v>438</v>
      </c>
      <c r="AC3763" s="195"/>
      <c r="AF3763" s="207"/>
      <c r="AG3763" s="195"/>
      <c r="AI3763" s="195"/>
    </row>
    <row r="3764" spans="1:35" s="160" customFormat="1" ht="12" x14ac:dyDescent="0.2">
      <c r="A3764" s="200"/>
      <c r="B3764" s="199" t="s">
        <v>439</v>
      </c>
      <c r="C3764" s="1037" t="s">
        <v>440</v>
      </c>
      <c r="D3764" s="1037"/>
      <c r="E3764" s="1037"/>
      <c r="F3764" s="201"/>
      <c r="G3764" s="201"/>
      <c r="H3764" s="201"/>
      <c r="I3764" s="201"/>
      <c r="J3764" s="202">
        <v>27.59</v>
      </c>
      <c r="K3764" s="201"/>
      <c r="L3764" s="202">
        <v>7.73</v>
      </c>
      <c r="M3764" s="201"/>
      <c r="N3764" s="203"/>
      <c r="V3764" s="189"/>
      <c r="W3764" s="195"/>
      <c r="X3764" s="195"/>
      <c r="Z3764" s="163" t="s">
        <v>440</v>
      </c>
      <c r="AC3764" s="195"/>
      <c r="AF3764" s="207"/>
      <c r="AG3764" s="195"/>
      <c r="AI3764" s="195"/>
    </row>
    <row r="3765" spans="1:35" s="160" customFormat="1" ht="12" x14ac:dyDescent="0.2">
      <c r="A3765" s="196"/>
      <c r="B3765" s="204" t="s">
        <v>2784</v>
      </c>
      <c r="C3765" s="1048" t="s">
        <v>2785</v>
      </c>
      <c r="D3765" s="1048"/>
      <c r="E3765" s="1048"/>
      <c r="F3765" s="205" t="s">
        <v>1017</v>
      </c>
      <c r="G3765" s="205" t="s">
        <v>489</v>
      </c>
      <c r="H3765" s="205"/>
      <c r="I3765" s="205" t="s">
        <v>489</v>
      </c>
      <c r="J3765" s="199"/>
      <c r="K3765" s="201"/>
      <c r="L3765" s="202"/>
      <c r="M3765" s="201"/>
      <c r="N3765" s="206"/>
      <c r="V3765" s="189"/>
      <c r="W3765" s="195"/>
      <c r="X3765" s="195"/>
      <c r="AC3765" s="195"/>
      <c r="AF3765" s="207" t="s">
        <v>2785</v>
      </c>
      <c r="AG3765" s="195"/>
      <c r="AI3765" s="195"/>
    </row>
    <row r="3766" spans="1:35" s="160" customFormat="1" ht="12" x14ac:dyDescent="0.2">
      <c r="A3766" s="196"/>
      <c r="B3766" s="204" t="s">
        <v>4080</v>
      </c>
      <c r="C3766" s="1048" t="s">
        <v>2787</v>
      </c>
      <c r="D3766" s="1048"/>
      <c r="E3766" s="1048"/>
      <c r="F3766" s="205" t="s">
        <v>1003</v>
      </c>
      <c r="G3766" s="205" t="s">
        <v>1004</v>
      </c>
      <c r="H3766" s="205"/>
      <c r="I3766" s="205" t="s">
        <v>160</v>
      </c>
      <c r="J3766" s="199"/>
      <c r="K3766" s="201"/>
      <c r="L3766" s="202"/>
      <c r="M3766" s="201"/>
      <c r="N3766" s="206"/>
      <c r="V3766" s="189"/>
      <c r="W3766" s="195"/>
      <c r="X3766" s="195"/>
      <c r="AC3766" s="195"/>
      <c r="AF3766" s="207" t="s">
        <v>2787</v>
      </c>
      <c r="AG3766" s="195"/>
      <c r="AI3766" s="195"/>
    </row>
    <row r="3767" spans="1:35" s="160" customFormat="1" ht="12" x14ac:dyDescent="0.2">
      <c r="A3767" s="196"/>
      <c r="B3767" s="204" t="s">
        <v>2531</v>
      </c>
      <c r="C3767" s="1048" t="s">
        <v>2532</v>
      </c>
      <c r="D3767" s="1048"/>
      <c r="E3767" s="1048"/>
      <c r="F3767" s="205" t="s">
        <v>488</v>
      </c>
      <c r="G3767" s="205" t="s">
        <v>489</v>
      </c>
      <c r="H3767" s="205"/>
      <c r="I3767" s="205" t="s">
        <v>489</v>
      </c>
      <c r="J3767" s="199"/>
      <c r="K3767" s="201"/>
      <c r="L3767" s="202"/>
      <c r="M3767" s="201"/>
      <c r="N3767" s="206"/>
      <c r="V3767" s="189"/>
      <c r="W3767" s="195"/>
      <c r="X3767" s="195"/>
      <c r="AC3767" s="195"/>
      <c r="AF3767" s="207" t="s">
        <v>2532</v>
      </c>
      <c r="AG3767" s="195"/>
      <c r="AI3767" s="195"/>
    </row>
    <row r="3768" spans="1:35" s="160" customFormat="1" ht="12" x14ac:dyDescent="0.2">
      <c r="A3768" s="200"/>
      <c r="B3768" s="199"/>
      <c r="C3768" s="1037" t="s">
        <v>443</v>
      </c>
      <c r="D3768" s="1037"/>
      <c r="E3768" s="1037"/>
      <c r="F3768" s="201" t="s">
        <v>444</v>
      </c>
      <c r="G3768" s="201" t="s">
        <v>4081</v>
      </c>
      <c r="H3768" s="201"/>
      <c r="I3768" s="201" t="s">
        <v>4089</v>
      </c>
      <c r="J3768" s="202"/>
      <c r="K3768" s="201"/>
      <c r="L3768" s="202"/>
      <c r="M3768" s="201"/>
      <c r="N3768" s="203"/>
      <c r="V3768" s="189"/>
      <c r="W3768" s="195"/>
      <c r="X3768" s="195"/>
      <c r="AA3768" s="163" t="s">
        <v>443</v>
      </c>
      <c r="AC3768" s="195"/>
      <c r="AF3768" s="207"/>
      <c r="AG3768" s="195"/>
      <c r="AI3768" s="195"/>
    </row>
    <row r="3769" spans="1:35" s="160" customFormat="1" ht="12" x14ac:dyDescent="0.2">
      <c r="A3769" s="200"/>
      <c r="B3769" s="199"/>
      <c r="C3769" s="1037" t="s">
        <v>447</v>
      </c>
      <c r="D3769" s="1037"/>
      <c r="E3769" s="1037"/>
      <c r="F3769" s="201" t="s">
        <v>444</v>
      </c>
      <c r="G3769" s="201" t="s">
        <v>757</v>
      </c>
      <c r="H3769" s="201"/>
      <c r="I3769" s="201" t="s">
        <v>800</v>
      </c>
      <c r="J3769" s="202"/>
      <c r="K3769" s="201"/>
      <c r="L3769" s="202"/>
      <c r="M3769" s="201"/>
      <c r="N3769" s="203"/>
      <c r="V3769" s="189"/>
      <c r="W3769" s="195"/>
      <c r="X3769" s="195"/>
      <c r="AA3769" s="163" t="s">
        <v>447</v>
      </c>
      <c r="AC3769" s="195"/>
      <c r="AF3769" s="207"/>
      <c r="AG3769" s="195"/>
      <c r="AI3769" s="195"/>
    </row>
    <row r="3770" spans="1:35" s="160" customFormat="1" ht="12" x14ac:dyDescent="0.2">
      <c r="A3770" s="200"/>
      <c r="B3770" s="199"/>
      <c r="C3770" s="1047" t="s">
        <v>450</v>
      </c>
      <c r="D3770" s="1047"/>
      <c r="E3770" s="1047"/>
      <c r="F3770" s="208"/>
      <c r="G3770" s="208"/>
      <c r="H3770" s="208"/>
      <c r="I3770" s="208"/>
      <c r="J3770" s="209">
        <v>352.67</v>
      </c>
      <c r="K3770" s="208"/>
      <c r="L3770" s="209">
        <v>98.75</v>
      </c>
      <c r="M3770" s="208"/>
      <c r="N3770" s="210"/>
      <c r="V3770" s="189"/>
      <c r="W3770" s="195"/>
      <c r="X3770" s="195"/>
      <c r="AB3770" s="163" t="s">
        <v>450</v>
      </c>
      <c r="AC3770" s="195"/>
      <c r="AF3770" s="207"/>
      <c r="AG3770" s="195"/>
      <c r="AI3770" s="195"/>
    </row>
    <row r="3771" spans="1:35" s="160" customFormat="1" ht="12" x14ac:dyDescent="0.2">
      <c r="A3771" s="200"/>
      <c r="B3771" s="199"/>
      <c r="C3771" s="1037" t="s">
        <v>451</v>
      </c>
      <c r="D3771" s="1037"/>
      <c r="E3771" s="1037"/>
      <c r="F3771" s="201"/>
      <c r="G3771" s="201"/>
      <c r="H3771" s="201"/>
      <c r="I3771" s="201"/>
      <c r="J3771" s="202"/>
      <c r="K3771" s="201"/>
      <c r="L3771" s="202">
        <v>81.709999999999994</v>
      </c>
      <c r="M3771" s="201"/>
      <c r="N3771" s="203"/>
      <c r="V3771" s="189"/>
      <c r="W3771" s="195"/>
      <c r="X3771" s="195"/>
      <c r="AA3771" s="163" t="s">
        <v>451</v>
      </c>
      <c r="AC3771" s="195"/>
      <c r="AF3771" s="207"/>
      <c r="AG3771" s="195"/>
      <c r="AI3771" s="195"/>
    </row>
    <row r="3772" spans="1:35" s="160" customFormat="1" ht="45" x14ac:dyDescent="0.2">
      <c r="A3772" s="200"/>
      <c r="B3772" s="199" t="s">
        <v>2540</v>
      </c>
      <c r="C3772" s="1037" t="s">
        <v>2541</v>
      </c>
      <c r="D3772" s="1037"/>
      <c r="E3772" s="1037"/>
      <c r="F3772" s="201" t="s">
        <v>454</v>
      </c>
      <c r="G3772" s="201" t="s">
        <v>1241</v>
      </c>
      <c r="H3772" s="201"/>
      <c r="I3772" s="201" t="s">
        <v>1241</v>
      </c>
      <c r="J3772" s="202"/>
      <c r="K3772" s="201"/>
      <c r="L3772" s="202">
        <v>98.87</v>
      </c>
      <c r="M3772" s="201"/>
      <c r="N3772" s="203"/>
      <c r="V3772" s="189"/>
      <c r="W3772" s="195"/>
      <c r="X3772" s="195"/>
      <c r="AA3772" s="163" t="s">
        <v>2541</v>
      </c>
      <c r="AC3772" s="195"/>
      <c r="AF3772" s="207"/>
      <c r="AG3772" s="195"/>
      <c r="AI3772" s="195"/>
    </row>
    <row r="3773" spans="1:35" s="160" customFormat="1" ht="45" x14ac:dyDescent="0.2">
      <c r="A3773" s="200"/>
      <c r="B3773" s="199" t="s">
        <v>2542</v>
      </c>
      <c r="C3773" s="1037" t="s">
        <v>2543</v>
      </c>
      <c r="D3773" s="1037"/>
      <c r="E3773" s="1037"/>
      <c r="F3773" s="201" t="s">
        <v>454</v>
      </c>
      <c r="G3773" s="201" t="s">
        <v>974</v>
      </c>
      <c r="H3773" s="201"/>
      <c r="I3773" s="201" t="s">
        <v>974</v>
      </c>
      <c r="J3773" s="202"/>
      <c r="K3773" s="201"/>
      <c r="L3773" s="202">
        <v>58.83</v>
      </c>
      <c r="M3773" s="201"/>
      <c r="N3773" s="203"/>
      <c r="V3773" s="189"/>
      <c r="W3773" s="195"/>
      <c r="X3773" s="195"/>
      <c r="AA3773" s="163" t="s">
        <v>2543</v>
      </c>
      <c r="AC3773" s="195"/>
      <c r="AF3773" s="207"/>
      <c r="AG3773" s="195"/>
      <c r="AI3773" s="195"/>
    </row>
    <row r="3774" spans="1:35" s="160" customFormat="1" ht="12" x14ac:dyDescent="0.2">
      <c r="A3774" s="211"/>
      <c r="B3774" s="212"/>
      <c r="C3774" s="1039" t="s">
        <v>459</v>
      </c>
      <c r="D3774" s="1039"/>
      <c r="E3774" s="1039"/>
      <c r="F3774" s="192"/>
      <c r="G3774" s="192"/>
      <c r="H3774" s="192"/>
      <c r="I3774" s="192"/>
      <c r="J3774" s="193"/>
      <c r="K3774" s="192"/>
      <c r="L3774" s="193">
        <v>256.45</v>
      </c>
      <c r="M3774" s="208"/>
      <c r="N3774" s="194"/>
      <c r="V3774" s="189"/>
      <c r="W3774" s="195"/>
      <c r="X3774" s="195"/>
      <c r="AC3774" s="195" t="s">
        <v>459</v>
      </c>
      <c r="AF3774" s="207"/>
      <c r="AG3774" s="195"/>
      <c r="AI3774" s="195"/>
    </row>
    <row r="3775" spans="1:35" s="160" customFormat="1" ht="56.25" x14ac:dyDescent="0.2">
      <c r="A3775" s="190" t="s">
        <v>4090</v>
      </c>
      <c r="B3775" s="191" t="s">
        <v>4091</v>
      </c>
      <c r="C3775" s="1039" t="s">
        <v>4092</v>
      </c>
      <c r="D3775" s="1039"/>
      <c r="E3775" s="1039"/>
      <c r="F3775" s="192" t="s">
        <v>1003</v>
      </c>
      <c r="G3775" s="192"/>
      <c r="H3775" s="192"/>
      <c r="I3775" s="192" t="s">
        <v>160</v>
      </c>
      <c r="J3775" s="193">
        <v>25.51</v>
      </c>
      <c r="K3775" s="192"/>
      <c r="L3775" s="193">
        <v>714.28</v>
      </c>
      <c r="M3775" s="192"/>
      <c r="N3775" s="194"/>
      <c r="V3775" s="189"/>
      <c r="W3775" s="195"/>
      <c r="X3775" s="195" t="s">
        <v>4092</v>
      </c>
      <c r="AC3775" s="195"/>
      <c r="AF3775" s="207"/>
      <c r="AG3775" s="195"/>
      <c r="AI3775" s="195"/>
    </row>
    <row r="3776" spans="1:35" s="160" customFormat="1" ht="12" x14ac:dyDescent="0.2">
      <c r="A3776" s="211"/>
      <c r="B3776" s="212"/>
      <c r="C3776" s="168" t="s">
        <v>462</v>
      </c>
      <c r="D3776" s="213"/>
      <c r="E3776" s="213"/>
      <c r="F3776" s="214"/>
      <c r="G3776" s="214"/>
      <c r="H3776" s="214"/>
      <c r="I3776" s="214"/>
      <c r="J3776" s="215"/>
      <c r="K3776" s="214"/>
      <c r="L3776" s="215"/>
      <c r="M3776" s="216"/>
      <c r="N3776" s="217"/>
      <c r="V3776" s="189"/>
      <c r="W3776" s="195"/>
      <c r="X3776" s="195"/>
      <c r="AC3776" s="195"/>
      <c r="AF3776" s="207"/>
      <c r="AG3776" s="195"/>
      <c r="AI3776" s="195"/>
    </row>
    <row r="3777" spans="1:35" s="160" customFormat="1" ht="33.75" x14ac:dyDescent="0.2">
      <c r="A3777" s="190" t="s">
        <v>4093</v>
      </c>
      <c r="B3777" s="191" t="s">
        <v>4094</v>
      </c>
      <c r="C3777" s="1039" t="s">
        <v>4095</v>
      </c>
      <c r="D3777" s="1039"/>
      <c r="E3777" s="1039"/>
      <c r="F3777" s="192" t="s">
        <v>1026</v>
      </c>
      <c r="G3777" s="192"/>
      <c r="H3777" s="192"/>
      <c r="I3777" s="192" t="s">
        <v>839</v>
      </c>
      <c r="J3777" s="193"/>
      <c r="K3777" s="192"/>
      <c r="L3777" s="193"/>
      <c r="M3777" s="192"/>
      <c r="N3777" s="194"/>
      <c r="V3777" s="189"/>
      <c r="W3777" s="195"/>
      <c r="X3777" s="195" t="s">
        <v>4095</v>
      </c>
      <c r="AC3777" s="195"/>
      <c r="AF3777" s="207"/>
      <c r="AG3777" s="195"/>
      <c r="AI3777" s="195"/>
    </row>
    <row r="3778" spans="1:35" s="160" customFormat="1" ht="12" x14ac:dyDescent="0.2">
      <c r="A3778" s="196"/>
      <c r="B3778" s="197"/>
      <c r="C3778" s="1037" t="s">
        <v>4096</v>
      </c>
      <c r="D3778" s="1037"/>
      <c r="E3778" s="1037"/>
      <c r="F3778" s="1037"/>
      <c r="G3778" s="1037"/>
      <c r="H3778" s="1037"/>
      <c r="I3778" s="1037"/>
      <c r="J3778" s="1037"/>
      <c r="K3778" s="1037"/>
      <c r="L3778" s="1037"/>
      <c r="M3778" s="1037"/>
      <c r="N3778" s="1046"/>
      <c r="V3778" s="189"/>
      <c r="W3778" s="195"/>
      <c r="X3778" s="195"/>
      <c r="AC3778" s="195"/>
      <c r="AE3778" s="163" t="s">
        <v>4096</v>
      </c>
      <c r="AF3778" s="207"/>
      <c r="AG3778" s="195"/>
      <c r="AI3778" s="195"/>
    </row>
    <row r="3779" spans="1:35" s="160" customFormat="1" ht="12" x14ac:dyDescent="0.2">
      <c r="A3779" s="200"/>
      <c r="B3779" s="199" t="s">
        <v>423</v>
      </c>
      <c r="C3779" s="1037" t="s">
        <v>432</v>
      </c>
      <c r="D3779" s="1037"/>
      <c r="E3779" s="1037"/>
      <c r="F3779" s="201"/>
      <c r="G3779" s="201"/>
      <c r="H3779" s="201"/>
      <c r="I3779" s="201"/>
      <c r="J3779" s="202">
        <v>285.70999999999998</v>
      </c>
      <c r="K3779" s="201"/>
      <c r="L3779" s="202">
        <v>165.71</v>
      </c>
      <c r="M3779" s="201"/>
      <c r="N3779" s="203"/>
      <c r="V3779" s="189"/>
      <c r="W3779" s="195"/>
      <c r="X3779" s="195"/>
      <c r="Z3779" s="163" t="s">
        <v>432</v>
      </c>
      <c r="AC3779" s="195"/>
      <c r="AF3779" s="207"/>
      <c r="AG3779" s="195"/>
      <c r="AI3779" s="195"/>
    </row>
    <row r="3780" spans="1:35" s="160" customFormat="1" ht="12" x14ac:dyDescent="0.2">
      <c r="A3780" s="200"/>
      <c r="B3780" s="199" t="s">
        <v>434</v>
      </c>
      <c r="C3780" s="1037" t="s">
        <v>435</v>
      </c>
      <c r="D3780" s="1037"/>
      <c r="E3780" s="1037"/>
      <c r="F3780" s="201"/>
      <c r="G3780" s="201"/>
      <c r="H3780" s="201"/>
      <c r="I3780" s="201"/>
      <c r="J3780" s="202">
        <v>39.369999999999997</v>
      </c>
      <c r="K3780" s="201"/>
      <c r="L3780" s="202">
        <v>22.83</v>
      </c>
      <c r="M3780" s="201"/>
      <c r="N3780" s="203"/>
      <c r="V3780" s="189"/>
      <c r="W3780" s="195"/>
      <c r="X3780" s="195"/>
      <c r="Z3780" s="163" t="s">
        <v>435</v>
      </c>
      <c r="AC3780" s="195"/>
      <c r="AF3780" s="207"/>
      <c r="AG3780" s="195"/>
      <c r="AI3780" s="195"/>
    </row>
    <row r="3781" spans="1:35" s="160" customFormat="1" ht="12" x14ac:dyDescent="0.2">
      <c r="A3781" s="200"/>
      <c r="B3781" s="199" t="s">
        <v>437</v>
      </c>
      <c r="C3781" s="1037" t="s">
        <v>438</v>
      </c>
      <c r="D3781" s="1037"/>
      <c r="E3781" s="1037"/>
      <c r="F3781" s="201"/>
      <c r="G3781" s="201"/>
      <c r="H3781" s="201"/>
      <c r="I3781" s="201"/>
      <c r="J3781" s="202">
        <v>6.09</v>
      </c>
      <c r="K3781" s="201"/>
      <c r="L3781" s="202">
        <v>3.53</v>
      </c>
      <c r="M3781" s="201"/>
      <c r="N3781" s="203"/>
      <c r="V3781" s="189"/>
      <c r="W3781" s="195"/>
      <c r="X3781" s="195"/>
      <c r="Z3781" s="163" t="s">
        <v>438</v>
      </c>
      <c r="AC3781" s="195"/>
      <c r="AF3781" s="207"/>
      <c r="AG3781" s="195"/>
      <c r="AI3781" s="195"/>
    </row>
    <row r="3782" spans="1:35" s="160" customFormat="1" ht="12" x14ac:dyDescent="0.2">
      <c r="A3782" s="200"/>
      <c r="B3782" s="199" t="s">
        <v>439</v>
      </c>
      <c r="C3782" s="1037" t="s">
        <v>440</v>
      </c>
      <c r="D3782" s="1037"/>
      <c r="E3782" s="1037"/>
      <c r="F3782" s="201"/>
      <c r="G3782" s="201"/>
      <c r="H3782" s="201"/>
      <c r="I3782" s="201"/>
      <c r="J3782" s="202">
        <v>28.67</v>
      </c>
      <c r="K3782" s="201"/>
      <c r="L3782" s="202">
        <v>16.63</v>
      </c>
      <c r="M3782" s="201"/>
      <c r="N3782" s="203"/>
      <c r="V3782" s="189"/>
      <c r="W3782" s="195"/>
      <c r="X3782" s="195"/>
      <c r="Z3782" s="163" t="s">
        <v>440</v>
      </c>
      <c r="AC3782" s="195"/>
      <c r="AF3782" s="207"/>
      <c r="AG3782" s="195"/>
      <c r="AI3782" s="195"/>
    </row>
    <row r="3783" spans="1:35" s="160" customFormat="1" ht="12" x14ac:dyDescent="0.2">
      <c r="A3783" s="196"/>
      <c r="B3783" s="204" t="s">
        <v>2784</v>
      </c>
      <c r="C3783" s="1048" t="s">
        <v>2785</v>
      </c>
      <c r="D3783" s="1048"/>
      <c r="E3783" s="1048"/>
      <c r="F3783" s="205" t="s">
        <v>1017</v>
      </c>
      <c r="G3783" s="205" t="s">
        <v>489</v>
      </c>
      <c r="H3783" s="205"/>
      <c r="I3783" s="205" t="s">
        <v>489</v>
      </c>
      <c r="J3783" s="199"/>
      <c r="K3783" s="201"/>
      <c r="L3783" s="202"/>
      <c r="M3783" s="201"/>
      <c r="N3783" s="206"/>
      <c r="V3783" s="189"/>
      <c r="W3783" s="195"/>
      <c r="X3783" s="195"/>
      <c r="AC3783" s="195"/>
      <c r="AF3783" s="207" t="s">
        <v>2785</v>
      </c>
      <c r="AG3783" s="195"/>
      <c r="AI3783" s="195"/>
    </row>
    <row r="3784" spans="1:35" s="160" customFormat="1" ht="12" x14ac:dyDescent="0.2">
      <c r="A3784" s="196"/>
      <c r="B3784" s="204" t="s">
        <v>4080</v>
      </c>
      <c r="C3784" s="1048" t="s">
        <v>2787</v>
      </c>
      <c r="D3784" s="1048"/>
      <c r="E3784" s="1048"/>
      <c r="F3784" s="205" t="s">
        <v>1003</v>
      </c>
      <c r="G3784" s="205" t="s">
        <v>1004</v>
      </c>
      <c r="H3784" s="205"/>
      <c r="I3784" s="205" t="s">
        <v>719</v>
      </c>
      <c r="J3784" s="199"/>
      <c r="K3784" s="201"/>
      <c r="L3784" s="202"/>
      <c r="M3784" s="201"/>
      <c r="N3784" s="206"/>
      <c r="V3784" s="189"/>
      <c r="W3784" s="195"/>
      <c r="X3784" s="195"/>
      <c r="AC3784" s="195"/>
      <c r="AF3784" s="207" t="s">
        <v>2787</v>
      </c>
      <c r="AG3784" s="195"/>
      <c r="AI3784" s="195"/>
    </row>
    <row r="3785" spans="1:35" s="160" customFormat="1" ht="12" x14ac:dyDescent="0.2">
      <c r="A3785" s="196"/>
      <c r="B3785" s="204" t="s">
        <v>2531</v>
      </c>
      <c r="C3785" s="1048" t="s">
        <v>2532</v>
      </c>
      <c r="D3785" s="1048"/>
      <c r="E3785" s="1048"/>
      <c r="F3785" s="205" t="s">
        <v>488</v>
      </c>
      <c r="G3785" s="205" t="s">
        <v>489</v>
      </c>
      <c r="H3785" s="205"/>
      <c r="I3785" s="205" t="s">
        <v>489</v>
      </c>
      <c r="J3785" s="199"/>
      <c r="K3785" s="201"/>
      <c r="L3785" s="202"/>
      <c r="M3785" s="201"/>
      <c r="N3785" s="206"/>
      <c r="V3785" s="189"/>
      <c r="W3785" s="195"/>
      <c r="X3785" s="195"/>
      <c r="AC3785" s="195"/>
      <c r="AF3785" s="207" t="s">
        <v>2532</v>
      </c>
      <c r="AG3785" s="195"/>
      <c r="AI3785" s="195"/>
    </row>
    <row r="3786" spans="1:35" s="160" customFormat="1" ht="12" x14ac:dyDescent="0.2">
      <c r="A3786" s="200"/>
      <c r="B3786" s="199"/>
      <c r="C3786" s="1037" t="s">
        <v>443</v>
      </c>
      <c r="D3786" s="1037"/>
      <c r="E3786" s="1037"/>
      <c r="F3786" s="201" t="s">
        <v>444</v>
      </c>
      <c r="G3786" s="201" t="s">
        <v>4081</v>
      </c>
      <c r="H3786" s="201"/>
      <c r="I3786" s="201" t="s">
        <v>4097</v>
      </c>
      <c r="J3786" s="202"/>
      <c r="K3786" s="201"/>
      <c r="L3786" s="202"/>
      <c r="M3786" s="201"/>
      <c r="N3786" s="203"/>
      <c r="V3786" s="189"/>
      <c r="W3786" s="195"/>
      <c r="X3786" s="195"/>
      <c r="AA3786" s="163" t="s">
        <v>443</v>
      </c>
      <c r="AC3786" s="195"/>
      <c r="AF3786" s="207"/>
      <c r="AG3786" s="195"/>
      <c r="AI3786" s="195"/>
    </row>
    <row r="3787" spans="1:35" s="160" customFormat="1" ht="12" x14ac:dyDescent="0.2">
      <c r="A3787" s="200"/>
      <c r="B3787" s="199"/>
      <c r="C3787" s="1037" t="s">
        <v>447</v>
      </c>
      <c r="D3787" s="1037"/>
      <c r="E3787" s="1037"/>
      <c r="F3787" s="201" t="s">
        <v>444</v>
      </c>
      <c r="G3787" s="201" t="s">
        <v>757</v>
      </c>
      <c r="H3787" s="201"/>
      <c r="I3787" s="201" t="s">
        <v>2619</v>
      </c>
      <c r="J3787" s="202"/>
      <c r="K3787" s="201"/>
      <c r="L3787" s="202"/>
      <c r="M3787" s="201"/>
      <c r="N3787" s="203"/>
      <c r="V3787" s="189"/>
      <c r="W3787" s="195"/>
      <c r="X3787" s="195"/>
      <c r="AA3787" s="163" t="s">
        <v>447</v>
      </c>
      <c r="AC3787" s="195"/>
      <c r="AF3787" s="207"/>
      <c r="AG3787" s="195"/>
      <c r="AI3787" s="195"/>
    </row>
    <row r="3788" spans="1:35" s="160" customFormat="1" ht="12" x14ac:dyDescent="0.2">
      <c r="A3788" s="200"/>
      <c r="B3788" s="199"/>
      <c r="C3788" s="1047" t="s">
        <v>450</v>
      </c>
      <c r="D3788" s="1047"/>
      <c r="E3788" s="1047"/>
      <c r="F3788" s="208"/>
      <c r="G3788" s="208"/>
      <c r="H3788" s="208"/>
      <c r="I3788" s="208"/>
      <c r="J3788" s="209">
        <v>353.75</v>
      </c>
      <c r="K3788" s="208"/>
      <c r="L3788" s="209">
        <v>205.17</v>
      </c>
      <c r="M3788" s="208"/>
      <c r="N3788" s="210"/>
      <c r="V3788" s="189"/>
      <c r="W3788" s="195"/>
      <c r="X3788" s="195"/>
      <c r="AB3788" s="163" t="s">
        <v>450</v>
      </c>
      <c r="AC3788" s="195"/>
      <c r="AF3788" s="207"/>
      <c r="AG3788" s="195"/>
      <c r="AI3788" s="195"/>
    </row>
    <row r="3789" spans="1:35" s="160" customFormat="1" ht="12" x14ac:dyDescent="0.2">
      <c r="A3789" s="200"/>
      <c r="B3789" s="199"/>
      <c r="C3789" s="1037" t="s">
        <v>451</v>
      </c>
      <c r="D3789" s="1037"/>
      <c r="E3789" s="1037"/>
      <c r="F3789" s="201"/>
      <c r="G3789" s="201"/>
      <c r="H3789" s="201"/>
      <c r="I3789" s="201"/>
      <c r="J3789" s="202"/>
      <c r="K3789" s="201"/>
      <c r="L3789" s="202">
        <v>169.24</v>
      </c>
      <c r="M3789" s="201"/>
      <c r="N3789" s="203"/>
      <c r="V3789" s="189"/>
      <c r="W3789" s="195"/>
      <c r="X3789" s="195"/>
      <c r="AA3789" s="163" t="s">
        <v>451</v>
      </c>
      <c r="AC3789" s="195"/>
      <c r="AF3789" s="207"/>
      <c r="AG3789" s="195"/>
      <c r="AI3789" s="195"/>
    </row>
    <row r="3790" spans="1:35" s="160" customFormat="1" ht="45" x14ac:dyDescent="0.2">
      <c r="A3790" s="200"/>
      <c r="B3790" s="199" t="s">
        <v>2540</v>
      </c>
      <c r="C3790" s="1037" t="s">
        <v>2541</v>
      </c>
      <c r="D3790" s="1037"/>
      <c r="E3790" s="1037"/>
      <c r="F3790" s="201" t="s">
        <v>454</v>
      </c>
      <c r="G3790" s="201" t="s">
        <v>1241</v>
      </c>
      <c r="H3790" s="201"/>
      <c r="I3790" s="201" t="s">
        <v>1241</v>
      </c>
      <c r="J3790" s="202"/>
      <c r="K3790" s="201"/>
      <c r="L3790" s="202">
        <v>204.78</v>
      </c>
      <c r="M3790" s="201"/>
      <c r="N3790" s="203"/>
      <c r="V3790" s="189"/>
      <c r="W3790" s="195"/>
      <c r="X3790" s="195"/>
      <c r="AA3790" s="163" t="s">
        <v>2541</v>
      </c>
      <c r="AC3790" s="195"/>
      <c r="AF3790" s="207"/>
      <c r="AG3790" s="195"/>
      <c r="AI3790" s="195"/>
    </row>
    <row r="3791" spans="1:35" s="160" customFormat="1" ht="45" x14ac:dyDescent="0.2">
      <c r="A3791" s="200"/>
      <c r="B3791" s="199" t="s">
        <v>2542</v>
      </c>
      <c r="C3791" s="1037" t="s">
        <v>2543</v>
      </c>
      <c r="D3791" s="1037"/>
      <c r="E3791" s="1037"/>
      <c r="F3791" s="201" t="s">
        <v>454</v>
      </c>
      <c r="G3791" s="201" t="s">
        <v>974</v>
      </c>
      <c r="H3791" s="201"/>
      <c r="I3791" s="201" t="s">
        <v>974</v>
      </c>
      <c r="J3791" s="202"/>
      <c r="K3791" s="201"/>
      <c r="L3791" s="202">
        <v>121.85</v>
      </c>
      <c r="M3791" s="201"/>
      <c r="N3791" s="203"/>
      <c r="V3791" s="189"/>
      <c r="W3791" s="195"/>
      <c r="X3791" s="195"/>
      <c r="AA3791" s="163" t="s">
        <v>2543</v>
      </c>
      <c r="AC3791" s="195"/>
      <c r="AF3791" s="207"/>
      <c r="AG3791" s="195"/>
      <c r="AI3791" s="195"/>
    </row>
    <row r="3792" spans="1:35" s="160" customFormat="1" ht="12" x14ac:dyDescent="0.2">
      <c r="A3792" s="211"/>
      <c r="B3792" s="212"/>
      <c r="C3792" s="1039" t="s">
        <v>459</v>
      </c>
      <c r="D3792" s="1039"/>
      <c r="E3792" s="1039"/>
      <c r="F3792" s="192"/>
      <c r="G3792" s="192"/>
      <c r="H3792" s="192"/>
      <c r="I3792" s="192"/>
      <c r="J3792" s="193"/>
      <c r="K3792" s="192"/>
      <c r="L3792" s="193">
        <v>531.79999999999995</v>
      </c>
      <c r="M3792" s="208"/>
      <c r="N3792" s="194"/>
      <c r="V3792" s="189"/>
      <c r="W3792" s="195"/>
      <c r="X3792" s="195"/>
      <c r="AC3792" s="195" t="s">
        <v>459</v>
      </c>
      <c r="AF3792" s="207"/>
      <c r="AG3792" s="195"/>
      <c r="AI3792" s="195"/>
    </row>
    <row r="3793" spans="1:35" s="160" customFormat="1" ht="56.25" x14ac:dyDescent="0.2">
      <c r="A3793" s="190" t="s">
        <v>4098</v>
      </c>
      <c r="B3793" s="191" t="s">
        <v>4099</v>
      </c>
      <c r="C3793" s="1039" t="s">
        <v>4100</v>
      </c>
      <c r="D3793" s="1039"/>
      <c r="E3793" s="1039"/>
      <c r="F3793" s="192" t="s">
        <v>1003</v>
      </c>
      <c r="G3793" s="192"/>
      <c r="H3793" s="192"/>
      <c r="I3793" s="192" t="s">
        <v>719</v>
      </c>
      <c r="J3793" s="193">
        <v>30.61</v>
      </c>
      <c r="K3793" s="192"/>
      <c r="L3793" s="193">
        <v>1775.38</v>
      </c>
      <c r="M3793" s="192"/>
      <c r="N3793" s="194"/>
      <c r="V3793" s="189"/>
      <c r="W3793" s="195"/>
      <c r="X3793" s="195" t="s">
        <v>4100</v>
      </c>
      <c r="AC3793" s="195"/>
      <c r="AF3793" s="207"/>
      <c r="AG3793" s="195"/>
      <c r="AI3793" s="195"/>
    </row>
    <row r="3794" spans="1:35" s="160" customFormat="1" ht="12" x14ac:dyDescent="0.2">
      <c r="A3794" s="211"/>
      <c r="B3794" s="212"/>
      <c r="C3794" s="168" t="s">
        <v>462</v>
      </c>
      <c r="D3794" s="213"/>
      <c r="E3794" s="213"/>
      <c r="F3794" s="214"/>
      <c r="G3794" s="214"/>
      <c r="H3794" s="214"/>
      <c r="I3794" s="214"/>
      <c r="J3794" s="215"/>
      <c r="K3794" s="214"/>
      <c r="L3794" s="215"/>
      <c r="M3794" s="216"/>
      <c r="N3794" s="217"/>
      <c r="V3794" s="189"/>
      <c r="W3794" s="195"/>
      <c r="X3794" s="195"/>
      <c r="AC3794" s="195"/>
      <c r="AF3794" s="207"/>
      <c r="AG3794" s="195"/>
      <c r="AI3794" s="195"/>
    </row>
    <row r="3795" spans="1:35" s="160" customFormat="1" ht="45" x14ac:dyDescent="0.2">
      <c r="A3795" s="190" t="s">
        <v>4101</v>
      </c>
      <c r="B3795" s="191" t="s">
        <v>3081</v>
      </c>
      <c r="C3795" s="1039" t="s">
        <v>3082</v>
      </c>
      <c r="D3795" s="1039"/>
      <c r="E3795" s="1039"/>
      <c r="F3795" s="192" t="s">
        <v>3083</v>
      </c>
      <c r="G3795" s="192"/>
      <c r="H3795" s="192"/>
      <c r="I3795" s="192" t="s">
        <v>4102</v>
      </c>
      <c r="J3795" s="193"/>
      <c r="K3795" s="192"/>
      <c r="L3795" s="193"/>
      <c r="M3795" s="192"/>
      <c r="N3795" s="194"/>
      <c r="V3795" s="189"/>
      <c r="W3795" s="195"/>
      <c r="X3795" s="195" t="s">
        <v>3082</v>
      </c>
      <c r="AC3795" s="195"/>
      <c r="AF3795" s="207"/>
      <c r="AG3795" s="195"/>
      <c r="AI3795" s="195"/>
    </row>
    <row r="3796" spans="1:35" s="160" customFormat="1" ht="12" x14ac:dyDescent="0.2">
      <c r="A3796" s="196"/>
      <c r="B3796" s="197"/>
      <c r="C3796" s="1037" t="s">
        <v>4103</v>
      </c>
      <c r="D3796" s="1037"/>
      <c r="E3796" s="1037"/>
      <c r="F3796" s="1037"/>
      <c r="G3796" s="1037"/>
      <c r="H3796" s="1037"/>
      <c r="I3796" s="1037"/>
      <c r="J3796" s="1037"/>
      <c r="K3796" s="1037"/>
      <c r="L3796" s="1037"/>
      <c r="M3796" s="1037"/>
      <c r="N3796" s="1046"/>
      <c r="V3796" s="189"/>
      <c r="W3796" s="195"/>
      <c r="X3796" s="195"/>
      <c r="AC3796" s="195"/>
      <c r="AE3796" s="163" t="s">
        <v>4103</v>
      </c>
      <c r="AF3796" s="207"/>
      <c r="AG3796" s="195"/>
      <c r="AI3796" s="195"/>
    </row>
    <row r="3797" spans="1:35" s="160" customFormat="1" ht="12" x14ac:dyDescent="0.2">
      <c r="A3797" s="200"/>
      <c r="B3797" s="199" t="s">
        <v>423</v>
      </c>
      <c r="C3797" s="1037" t="s">
        <v>432</v>
      </c>
      <c r="D3797" s="1037"/>
      <c r="E3797" s="1037"/>
      <c r="F3797" s="201"/>
      <c r="G3797" s="201"/>
      <c r="H3797" s="201"/>
      <c r="I3797" s="201"/>
      <c r="J3797" s="202">
        <v>21.82</v>
      </c>
      <c r="K3797" s="201"/>
      <c r="L3797" s="202">
        <v>189.83</v>
      </c>
      <c r="M3797" s="201"/>
      <c r="N3797" s="203"/>
      <c r="V3797" s="189"/>
      <c r="W3797" s="195"/>
      <c r="X3797" s="195"/>
      <c r="Z3797" s="163" t="s">
        <v>432</v>
      </c>
      <c r="AC3797" s="195"/>
      <c r="AF3797" s="207"/>
      <c r="AG3797" s="195"/>
      <c r="AI3797" s="195"/>
    </row>
    <row r="3798" spans="1:35" s="160" customFormat="1" ht="12" x14ac:dyDescent="0.2">
      <c r="A3798" s="200"/>
      <c r="B3798" s="199" t="s">
        <v>434</v>
      </c>
      <c r="C3798" s="1037" t="s">
        <v>435</v>
      </c>
      <c r="D3798" s="1037"/>
      <c r="E3798" s="1037"/>
      <c r="F3798" s="201"/>
      <c r="G3798" s="201"/>
      <c r="H3798" s="201"/>
      <c r="I3798" s="201"/>
      <c r="J3798" s="202">
        <v>17.27</v>
      </c>
      <c r="K3798" s="201"/>
      <c r="L3798" s="202">
        <v>150.25</v>
      </c>
      <c r="M3798" s="201"/>
      <c r="N3798" s="203"/>
      <c r="V3798" s="189"/>
      <c r="W3798" s="195"/>
      <c r="X3798" s="195"/>
      <c r="Z3798" s="163" t="s">
        <v>435</v>
      </c>
      <c r="AC3798" s="195"/>
      <c r="AF3798" s="207"/>
      <c r="AG3798" s="195"/>
      <c r="AI3798" s="195"/>
    </row>
    <row r="3799" spans="1:35" s="160" customFormat="1" ht="12" x14ac:dyDescent="0.2">
      <c r="A3799" s="200"/>
      <c r="B3799" s="199" t="s">
        <v>437</v>
      </c>
      <c r="C3799" s="1037" t="s">
        <v>438</v>
      </c>
      <c r="D3799" s="1037"/>
      <c r="E3799" s="1037"/>
      <c r="F3799" s="201"/>
      <c r="G3799" s="201"/>
      <c r="H3799" s="201"/>
      <c r="I3799" s="201"/>
      <c r="J3799" s="202">
        <v>2.9</v>
      </c>
      <c r="K3799" s="201"/>
      <c r="L3799" s="202">
        <v>25.23</v>
      </c>
      <c r="M3799" s="201"/>
      <c r="N3799" s="203"/>
      <c r="V3799" s="189"/>
      <c r="W3799" s="195"/>
      <c r="X3799" s="195"/>
      <c r="Z3799" s="163" t="s">
        <v>438</v>
      </c>
      <c r="AC3799" s="195"/>
      <c r="AF3799" s="207"/>
      <c r="AG3799" s="195"/>
      <c r="AI3799" s="195"/>
    </row>
    <row r="3800" spans="1:35" s="160" customFormat="1" ht="12" x14ac:dyDescent="0.2">
      <c r="A3800" s="200"/>
      <c r="B3800" s="199" t="s">
        <v>439</v>
      </c>
      <c r="C3800" s="1037" t="s">
        <v>440</v>
      </c>
      <c r="D3800" s="1037"/>
      <c r="E3800" s="1037"/>
      <c r="F3800" s="201"/>
      <c r="G3800" s="201"/>
      <c r="H3800" s="201"/>
      <c r="I3800" s="201"/>
      <c r="J3800" s="202">
        <v>89.78</v>
      </c>
      <c r="K3800" s="201"/>
      <c r="L3800" s="202">
        <v>781.09</v>
      </c>
      <c r="M3800" s="201"/>
      <c r="N3800" s="203"/>
      <c r="V3800" s="189"/>
      <c r="W3800" s="195"/>
      <c r="X3800" s="195"/>
      <c r="Z3800" s="163" t="s">
        <v>440</v>
      </c>
      <c r="AC3800" s="195"/>
      <c r="AF3800" s="207"/>
      <c r="AG3800" s="195"/>
      <c r="AI3800" s="195"/>
    </row>
    <row r="3801" spans="1:35" s="160" customFormat="1" ht="22.5" x14ac:dyDescent="0.2">
      <c r="A3801" s="196"/>
      <c r="B3801" s="204" t="s">
        <v>3086</v>
      </c>
      <c r="C3801" s="1048" t="s">
        <v>3087</v>
      </c>
      <c r="D3801" s="1048"/>
      <c r="E3801" s="1048"/>
      <c r="F3801" s="205" t="s">
        <v>1003</v>
      </c>
      <c r="G3801" s="205" t="s">
        <v>529</v>
      </c>
      <c r="H3801" s="205"/>
      <c r="I3801" s="205" t="s">
        <v>4104</v>
      </c>
      <c r="J3801" s="199"/>
      <c r="K3801" s="201"/>
      <c r="L3801" s="202"/>
      <c r="M3801" s="201"/>
      <c r="N3801" s="206"/>
      <c r="V3801" s="189"/>
      <c r="W3801" s="195"/>
      <c r="X3801" s="195"/>
      <c r="AC3801" s="195"/>
      <c r="AF3801" s="207" t="s">
        <v>3087</v>
      </c>
      <c r="AG3801" s="195"/>
      <c r="AI3801" s="195"/>
    </row>
    <row r="3802" spans="1:35" s="160" customFormat="1" ht="33.75" x14ac:dyDescent="0.2">
      <c r="A3802" s="196"/>
      <c r="B3802" s="204" t="s">
        <v>3089</v>
      </c>
      <c r="C3802" s="1048" t="s">
        <v>3090</v>
      </c>
      <c r="D3802" s="1048"/>
      <c r="E3802" s="1048"/>
      <c r="F3802" s="205" t="s">
        <v>2108</v>
      </c>
      <c r="G3802" s="205" t="s">
        <v>489</v>
      </c>
      <c r="H3802" s="205"/>
      <c r="I3802" s="205" t="s">
        <v>489</v>
      </c>
      <c r="J3802" s="199"/>
      <c r="K3802" s="201"/>
      <c r="L3802" s="202"/>
      <c r="M3802" s="201"/>
      <c r="N3802" s="206"/>
      <c r="V3802" s="189"/>
      <c r="W3802" s="195"/>
      <c r="X3802" s="195"/>
      <c r="AC3802" s="195"/>
      <c r="AF3802" s="207" t="s">
        <v>3090</v>
      </c>
      <c r="AG3802" s="195"/>
      <c r="AI3802" s="195"/>
    </row>
    <row r="3803" spans="1:35" s="160" customFormat="1" ht="12" x14ac:dyDescent="0.2">
      <c r="A3803" s="200"/>
      <c r="B3803" s="199"/>
      <c r="C3803" s="1037" t="s">
        <v>443</v>
      </c>
      <c r="D3803" s="1037"/>
      <c r="E3803" s="1037"/>
      <c r="F3803" s="201" t="s">
        <v>444</v>
      </c>
      <c r="G3803" s="201" t="s">
        <v>3091</v>
      </c>
      <c r="H3803" s="201"/>
      <c r="I3803" s="201" t="s">
        <v>4105</v>
      </c>
      <c r="J3803" s="202"/>
      <c r="K3803" s="201"/>
      <c r="L3803" s="202"/>
      <c r="M3803" s="201"/>
      <c r="N3803" s="203"/>
      <c r="V3803" s="189"/>
      <c r="W3803" s="195"/>
      <c r="X3803" s="195"/>
      <c r="AA3803" s="163" t="s">
        <v>443</v>
      </c>
      <c r="AC3803" s="195"/>
      <c r="AF3803" s="207"/>
      <c r="AG3803" s="195"/>
      <c r="AI3803" s="195"/>
    </row>
    <row r="3804" spans="1:35" s="160" customFormat="1" ht="12" x14ac:dyDescent="0.2">
      <c r="A3804" s="200"/>
      <c r="B3804" s="199"/>
      <c r="C3804" s="1037" t="s">
        <v>447</v>
      </c>
      <c r="D3804" s="1037"/>
      <c r="E3804" s="1037"/>
      <c r="F3804" s="201" t="s">
        <v>444</v>
      </c>
      <c r="G3804" s="201" t="s">
        <v>2159</v>
      </c>
      <c r="H3804" s="201"/>
      <c r="I3804" s="201" t="s">
        <v>4106</v>
      </c>
      <c r="J3804" s="202"/>
      <c r="K3804" s="201"/>
      <c r="L3804" s="202"/>
      <c r="M3804" s="201"/>
      <c r="N3804" s="203"/>
      <c r="V3804" s="189"/>
      <c r="W3804" s="195"/>
      <c r="X3804" s="195"/>
      <c r="AA3804" s="163" t="s">
        <v>447</v>
      </c>
      <c r="AC3804" s="195"/>
      <c r="AF3804" s="207"/>
      <c r="AG3804" s="195"/>
      <c r="AI3804" s="195"/>
    </row>
    <row r="3805" spans="1:35" s="160" customFormat="1" ht="12" x14ac:dyDescent="0.2">
      <c r="A3805" s="200"/>
      <c r="B3805" s="199"/>
      <c r="C3805" s="1047" t="s">
        <v>450</v>
      </c>
      <c r="D3805" s="1047"/>
      <c r="E3805" s="1047"/>
      <c r="F3805" s="208"/>
      <c r="G3805" s="208"/>
      <c r="H3805" s="208"/>
      <c r="I3805" s="208"/>
      <c r="J3805" s="209">
        <v>128.87</v>
      </c>
      <c r="K3805" s="208"/>
      <c r="L3805" s="209">
        <v>1121.17</v>
      </c>
      <c r="M3805" s="208"/>
      <c r="N3805" s="210"/>
      <c r="V3805" s="189"/>
      <c r="W3805" s="195"/>
      <c r="X3805" s="195"/>
      <c r="AB3805" s="163" t="s">
        <v>450</v>
      </c>
      <c r="AC3805" s="195"/>
      <c r="AF3805" s="207"/>
      <c r="AG3805" s="195"/>
      <c r="AI3805" s="195"/>
    </row>
    <row r="3806" spans="1:35" s="160" customFormat="1" ht="12" x14ac:dyDescent="0.2">
      <c r="A3806" s="200"/>
      <c r="B3806" s="199"/>
      <c r="C3806" s="1037" t="s">
        <v>451</v>
      </c>
      <c r="D3806" s="1037"/>
      <c r="E3806" s="1037"/>
      <c r="F3806" s="201"/>
      <c r="G3806" s="201"/>
      <c r="H3806" s="201"/>
      <c r="I3806" s="201"/>
      <c r="J3806" s="202"/>
      <c r="K3806" s="201"/>
      <c r="L3806" s="202">
        <v>215.06</v>
      </c>
      <c r="M3806" s="201"/>
      <c r="N3806" s="203"/>
      <c r="V3806" s="189"/>
      <c r="W3806" s="195"/>
      <c r="X3806" s="195"/>
      <c r="AA3806" s="163" t="s">
        <v>451</v>
      </c>
      <c r="AC3806" s="195"/>
      <c r="AF3806" s="207"/>
      <c r="AG3806" s="195"/>
      <c r="AI3806" s="195"/>
    </row>
    <row r="3807" spans="1:35" s="160" customFormat="1" ht="22.5" x14ac:dyDescent="0.2">
      <c r="A3807" s="200"/>
      <c r="B3807" s="199" t="s">
        <v>556</v>
      </c>
      <c r="C3807" s="1037" t="s">
        <v>557</v>
      </c>
      <c r="D3807" s="1037"/>
      <c r="E3807" s="1037"/>
      <c r="F3807" s="201" t="s">
        <v>454</v>
      </c>
      <c r="G3807" s="201" t="s">
        <v>558</v>
      </c>
      <c r="H3807" s="201"/>
      <c r="I3807" s="201" t="s">
        <v>558</v>
      </c>
      <c r="J3807" s="202"/>
      <c r="K3807" s="201"/>
      <c r="L3807" s="202">
        <v>208.61</v>
      </c>
      <c r="M3807" s="201"/>
      <c r="N3807" s="203"/>
      <c r="V3807" s="189"/>
      <c r="W3807" s="195"/>
      <c r="X3807" s="195"/>
      <c r="AA3807" s="163" t="s">
        <v>557</v>
      </c>
      <c r="AC3807" s="195"/>
      <c r="AF3807" s="207"/>
      <c r="AG3807" s="195"/>
      <c r="AI3807" s="195"/>
    </row>
    <row r="3808" spans="1:35" s="160" customFormat="1" ht="22.5" x14ac:dyDescent="0.2">
      <c r="A3808" s="200"/>
      <c r="B3808" s="199" t="s">
        <v>559</v>
      </c>
      <c r="C3808" s="1037" t="s">
        <v>560</v>
      </c>
      <c r="D3808" s="1037"/>
      <c r="E3808" s="1037"/>
      <c r="F3808" s="201" t="s">
        <v>454</v>
      </c>
      <c r="G3808" s="201" t="s">
        <v>561</v>
      </c>
      <c r="H3808" s="201"/>
      <c r="I3808" s="201" t="s">
        <v>561</v>
      </c>
      <c r="J3808" s="202"/>
      <c r="K3808" s="201"/>
      <c r="L3808" s="202">
        <v>118.28</v>
      </c>
      <c r="M3808" s="201"/>
      <c r="N3808" s="203"/>
      <c r="V3808" s="189"/>
      <c r="W3808" s="195"/>
      <c r="X3808" s="195"/>
      <c r="AA3808" s="163" t="s">
        <v>560</v>
      </c>
      <c r="AC3808" s="195"/>
      <c r="AF3808" s="207"/>
      <c r="AG3808" s="195"/>
      <c r="AI3808" s="195"/>
    </row>
    <row r="3809" spans="1:35" s="160" customFormat="1" ht="12" x14ac:dyDescent="0.2">
      <c r="A3809" s="211"/>
      <c r="B3809" s="212"/>
      <c r="C3809" s="1039" t="s">
        <v>459</v>
      </c>
      <c r="D3809" s="1039"/>
      <c r="E3809" s="1039"/>
      <c r="F3809" s="192"/>
      <c r="G3809" s="192"/>
      <c r="H3809" s="192"/>
      <c r="I3809" s="192"/>
      <c r="J3809" s="193"/>
      <c r="K3809" s="192"/>
      <c r="L3809" s="193">
        <v>1448.06</v>
      </c>
      <c r="M3809" s="208"/>
      <c r="N3809" s="194"/>
      <c r="V3809" s="189"/>
      <c r="W3809" s="195"/>
      <c r="X3809" s="195"/>
      <c r="AC3809" s="195" t="s">
        <v>459</v>
      </c>
      <c r="AF3809" s="207"/>
      <c r="AG3809" s="195"/>
      <c r="AI3809" s="195"/>
    </row>
    <row r="3810" spans="1:35" s="160" customFormat="1" ht="33.75" x14ac:dyDescent="0.2">
      <c r="A3810" s="190" t="s">
        <v>4107</v>
      </c>
      <c r="B3810" s="191" t="s">
        <v>4108</v>
      </c>
      <c r="C3810" s="1039" t="s">
        <v>4109</v>
      </c>
      <c r="D3810" s="1039"/>
      <c r="E3810" s="1039"/>
      <c r="F3810" s="192" t="s">
        <v>1003</v>
      </c>
      <c r="G3810" s="192"/>
      <c r="H3810" s="192"/>
      <c r="I3810" s="192" t="s">
        <v>2227</v>
      </c>
      <c r="J3810" s="193">
        <v>282.5</v>
      </c>
      <c r="K3810" s="192" t="s">
        <v>566</v>
      </c>
      <c r="L3810" s="193">
        <v>33.799999999999997</v>
      </c>
      <c r="M3810" s="192" t="s">
        <v>567</v>
      </c>
      <c r="N3810" s="194">
        <v>317</v>
      </c>
      <c r="V3810" s="189"/>
      <c r="W3810" s="195"/>
      <c r="X3810" s="195" t="s">
        <v>4109</v>
      </c>
      <c r="AC3810" s="195"/>
      <c r="AF3810" s="207"/>
      <c r="AG3810" s="195"/>
      <c r="AI3810" s="195"/>
    </row>
    <row r="3811" spans="1:35" s="160" customFormat="1" ht="12" x14ac:dyDescent="0.2">
      <c r="A3811" s="211"/>
      <c r="B3811" s="212"/>
      <c r="C3811" s="168" t="s">
        <v>462</v>
      </c>
      <c r="D3811" s="213"/>
      <c r="E3811" s="213"/>
      <c r="F3811" s="214"/>
      <c r="G3811" s="214"/>
      <c r="H3811" s="214"/>
      <c r="I3811" s="214"/>
      <c r="J3811" s="215"/>
      <c r="K3811" s="214"/>
      <c r="L3811" s="215"/>
      <c r="M3811" s="216"/>
      <c r="N3811" s="217"/>
      <c r="V3811" s="189"/>
      <c r="W3811" s="195"/>
      <c r="X3811" s="195"/>
      <c r="AC3811" s="195"/>
      <c r="AF3811" s="207"/>
      <c r="AG3811" s="195"/>
      <c r="AI3811" s="195"/>
    </row>
    <row r="3812" spans="1:35" s="160" customFormat="1" ht="12" x14ac:dyDescent="0.2">
      <c r="A3812" s="196"/>
      <c r="B3812" s="197"/>
      <c r="C3812" s="1037" t="s">
        <v>4110</v>
      </c>
      <c r="D3812" s="1037"/>
      <c r="E3812" s="1037"/>
      <c r="F3812" s="1037"/>
      <c r="G3812" s="1037"/>
      <c r="H3812" s="1037"/>
      <c r="I3812" s="1037"/>
      <c r="J3812" s="1037"/>
      <c r="K3812" s="1037"/>
      <c r="L3812" s="1037"/>
      <c r="M3812" s="1037"/>
      <c r="N3812" s="1046"/>
      <c r="V3812" s="189"/>
      <c r="W3812" s="195"/>
      <c r="X3812" s="195"/>
      <c r="AC3812" s="195"/>
      <c r="AE3812" s="163" t="s">
        <v>4110</v>
      </c>
      <c r="AF3812" s="207"/>
      <c r="AG3812" s="195"/>
      <c r="AI3812" s="195"/>
    </row>
    <row r="3813" spans="1:35" s="160" customFormat="1" ht="12" x14ac:dyDescent="0.2">
      <c r="A3813" s="196"/>
      <c r="B3813" s="197"/>
      <c r="C3813" s="1037" t="s">
        <v>4111</v>
      </c>
      <c r="D3813" s="1037"/>
      <c r="E3813" s="1037"/>
      <c r="F3813" s="1037"/>
      <c r="G3813" s="1037"/>
      <c r="H3813" s="1037"/>
      <c r="I3813" s="1037"/>
      <c r="J3813" s="1037"/>
      <c r="K3813" s="1037"/>
      <c r="L3813" s="1037"/>
      <c r="M3813" s="1037"/>
      <c r="N3813" s="1046"/>
      <c r="V3813" s="189"/>
      <c r="W3813" s="195"/>
      <c r="X3813" s="195"/>
      <c r="AC3813" s="195"/>
      <c r="AD3813" s="163" t="s">
        <v>4111</v>
      </c>
      <c r="AF3813" s="207"/>
      <c r="AG3813" s="195"/>
      <c r="AI3813" s="195"/>
    </row>
    <row r="3814" spans="1:35" s="160" customFormat="1" ht="22.5" x14ac:dyDescent="0.2">
      <c r="A3814" s="198"/>
      <c r="B3814" s="199" t="s">
        <v>568</v>
      </c>
      <c r="C3814" s="1037" t="s">
        <v>569</v>
      </c>
      <c r="D3814" s="1037"/>
      <c r="E3814" s="1037"/>
      <c r="F3814" s="1037"/>
      <c r="G3814" s="1037"/>
      <c r="H3814" s="1037"/>
      <c r="I3814" s="1037"/>
      <c r="J3814" s="1037"/>
      <c r="K3814" s="1037"/>
      <c r="L3814" s="1037"/>
      <c r="M3814" s="1037"/>
      <c r="N3814" s="1046"/>
      <c r="V3814" s="189"/>
      <c r="W3814" s="195"/>
      <c r="X3814" s="195"/>
      <c r="Y3814" s="163" t="s">
        <v>569</v>
      </c>
      <c r="AC3814" s="195"/>
      <c r="AF3814" s="207"/>
      <c r="AG3814" s="195"/>
      <c r="AI3814" s="195"/>
    </row>
    <row r="3815" spans="1:35" s="160" customFormat="1" ht="33.75" x14ac:dyDescent="0.2">
      <c r="A3815" s="190" t="s">
        <v>4112</v>
      </c>
      <c r="B3815" s="191" t="s">
        <v>4113</v>
      </c>
      <c r="C3815" s="1039" t="s">
        <v>4114</v>
      </c>
      <c r="D3815" s="1039"/>
      <c r="E3815" s="1039"/>
      <c r="F3815" s="192" t="s">
        <v>1003</v>
      </c>
      <c r="G3815" s="192"/>
      <c r="H3815" s="192"/>
      <c r="I3815" s="192" t="s">
        <v>4115</v>
      </c>
      <c r="J3815" s="193">
        <v>317.5</v>
      </c>
      <c r="K3815" s="192" t="s">
        <v>566</v>
      </c>
      <c r="L3815" s="193">
        <v>1063.43</v>
      </c>
      <c r="M3815" s="192" t="s">
        <v>567</v>
      </c>
      <c r="N3815" s="194">
        <v>9975</v>
      </c>
      <c r="V3815" s="189"/>
      <c r="W3815" s="195"/>
      <c r="X3815" s="195" t="s">
        <v>4114</v>
      </c>
      <c r="AC3815" s="195"/>
      <c r="AF3815" s="207"/>
      <c r="AG3815" s="195"/>
      <c r="AI3815" s="195"/>
    </row>
    <row r="3816" spans="1:35" s="160" customFormat="1" ht="12" x14ac:dyDescent="0.2">
      <c r="A3816" s="211"/>
      <c r="B3816" s="212"/>
      <c r="C3816" s="168" t="s">
        <v>462</v>
      </c>
      <c r="D3816" s="213"/>
      <c r="E3816" s="213"/>
      <c r="F3816" s="214"/>
      <c r="G3816" s="214"/>
      <c r="H3816" s="214"/>
      <c r="I3816" s="214"/>
      <c r="J3816" s="215"/>
      <c r="K3816" s="214"/>
      <c r="L3816" s="215"/>
      <c r="M3816" s="216"/>
      <c r="N3816" s="217"/>
      <c r="V3816" s="189"/>
      <c r="W3816" s="195"/>
      <c r="X3816" s="195"/>
      <c r="AC3816" s="195"/>
      <c r="AF3816" s="207"/>
      <c r="AG3816" s="195"/>
      <c r="AI3816" s="195"/>
    </row>
    <row r="3817" spans="1:35" s="160" customFormat="1" ht="12" x14ac:dyDescent="0.2">
      <c r="A3817" s="196"/>
      <c r="B3817" s="197"/>
      <c r="C3817" s="1037" t="s">
        <v>4116</v>
      </c>
      <c r="D3817" s="1037"/>
      <c r="E3817" s="1037"/>
      <c r="F3817" s="1037"/>
      <c r="G3817" s="1037"/>
      <c r="H3817" s="1037"/>
      <c r="I3817" s="1037"/>
      <c r="J3817" s="1037"/>
      <c r="K3817" s="1037"/>
      <c r="L3817" s="1037"/>
      <c r="M3817" s="1037"/>
      <c r="N3817" s="1046"/>
      <c r="V3817" s="189"/>
      <c r="W3817" s="195"/>
      <c r="X3817" s="195"/>
      <c r="AC3817" s="195"/>
      <c r="AE3817" s="163" t="s">
        <v>4116</v>
      </c>
      <c r="AF3817" s="207"/>
      <c r="AG3817" s="195"/>
      <c r="AI3817" s="195"/>
    </row>
    <row r="3818" spans="1:35" s="160" customFormat="1" ht="12" x14ac:dyDescent="0.2">
      <c r="A3818" s="196"/>
      <c r="B3818" s="197"/>
      <c r="C3818" s="1037" t="s">
        <v>4117</v>
      </c>
      <c r="D3818" s="1037"/>
      <c r="E3818" s="1037"/>
      <c r="F3818" s="1037"/>
      <c r="G3818" s="1037"/>
      <c r="H3818" s="1037"/>
      <c r="I3818" s="1037"/>
      <c r="J3818" s="1037"/>
      <c r="K3818" s="1037"/>
      <c r="L3818" s="1037"/>
      <c r="M3818" s="1037"/>
      <c r="N3818" s="1046"/>
      <c r="V3818" s="189"/>
      <c r="W3818" s="195"/>
      <c r="X3818" s="195"/>
      <c r="AC3818" s="195"/>
      <c r="AD3818" s="163" t="s">
        <v>4117</v>
      </c>
      <c r="AF3818" s="207"/>
      <c r="AG3818" s="195"/>
      <c r="AI3818" s="195"/>
    </row>
    <row r="3819" spans="1:35" s="160" customFormat="1" ht="22.5" x14ac:dyDescent="0.2">
      <c r="A3819" s="198"/>
      <c r="B3819" s="199" t="s">
        <v>568</v>
      </c>
      <c r="C3819" s="1037" t="s">
        <v>569</v>
      </c>
      <c r="D3819" s="1037"/>
      <c r="E3819" s="1037"/>
      <c r="F3819" s="1037"/>
      <c r="G3819" s="1037"/>
      <c r="H3819" s="1037"/>
      <c r="I3819" s="1037"/>
      <c r="J3819" s="1037"/>
      <c r="K3819" s="1037"/>
      <c r="L3819" s="1037"/>
      <c r="M3819" s="1037"/>
      <c r="N3819" s="1046"/>
      <c r="V3819" s="189"/>
      <c r="W3819" s="195"/>
      <c r="X3819" s="195"/>
      <c r="Y3819" s="163" t="s">
        <v>569</v>
      </c>
      <c r="AC3819" s="195"/>
      <c r="AF3819" s="207"/>
      <c r="AG3819" s="195"/>
      <c r="AI3819" s="195"/>
    </row>
    <row r="3820" spans="1:35" s="160" customFormat="1" ht="33.75" x14ac:dyDescent="0.2">
      <c r="A3820" s="190" t="s">
        <v>4118</v>
      </c>
      <c r="B3820" s="191" t="s">
        <v>4119</v>
      </c>
      <c r="C3820" s="1039" t="s">
        <v>4120</v>
      </c>
      <c r="D3820" s="1039"/>
      <c r="E3820" s="1039"/>
      <c r="F3820" s="192" t="s">
        <v>1003</v>
      </c>
      <c r="G3820" s="192"/>
      <c r="H3820" s="192"/>
      <c r="I3820" s="192" t="s">
        <v>4121</v>
      </c>
      <c r="J3820" s="193">
        <v>352.5</v>
      </c>
      <c r="K3820" s="192" t="s">
        <v>566</v>
      </c>
      <c r="L3820" s="193">
        <v>2445.52</v>
      </c>
      <c r="M3820" s="192" t="s">
        <v>567</v>
      </c>
      <c r="N3820" s="194">
        <v>22939</v>
      </c>
      <c r="V3820" s="189"/>
      <c r="W3820" s="195"/>
      <c r="X3820" s="195" t="s">
        <v>4120</v>
      </c>
      <c r="AC3820" s="195"/>
      <c r="AF3820" s="207"/>
      <c r="AG3820" s="195"/>
      <c r="AI3820" s="195"/>
    </row>
    <row r="3821" spans="1:35" s="160" customFormat="1" ht="12" x14ac:dyDescent="0.2">
      <c r="A3821" s="211"/>
      <c r="B3821" s="212"/>
      <c r="C3821" s="168" t="s">
        <v>462</v>
      </c>
      <c r="D3821" s="213"/>
      <c r="E3821" s="213"/>
      <c r="F3821" s="214"/>
      <c r="G3821" s="214"/>
      <c r="H3821" s="214"/>
      <c r="I3821" s="214"/>
      <c r="J3821" s="215"/>
      <c r="K3821" s="214"/>
      <c r="L3821" s="215"/>
      <c r="M3821" s="216"/>
      <c r="N3821" s="217"/>
      <c r="V3821" s="189"/>
      <c r="W3821" s="195"/>
      <c r="X3821" s="195"/>
      <c r="AC3821" s="195"/>
      <c r="AF3821" s="207"/>
      <c r="AG3821" s="195"/>
      <c r="AI3821" s="195"/>
    </row>
    <row r="3822" spans="1:35" s="160" customFormat="1" ht="12" x14ac:dyDescent="0.2">
      <c r="A3822" s="196"/>
      <c r="B3822" s="197"/>
      <c r="C3822" s="1037" t="s">
        <v>4122</v>
      </c>
      <c r="D3822" s="1037"/>
      <c r="E3822" s="1037"/>
      <c r="F3822" s="1037"/>
      <c r="G3822" s="1037"/>
      <c r="H3822" s="1037"/>
      <c r="I3822" s="1037"/>
      <c r="J3822" s="1037"/>
      <c r="K3822" s="1037"/>
      <c r="L3822" s="1037"/>
      <c r="M3822" s="1037"/>
      <c r="N3822" s="1046"/>
      <c r="V3822" s="189"/>
      <c r="W3822" s="195"/>
      <c r="X3822" s="195"/>
      <c r="AC3822" s="195"/>
      <c r="AE3822" s="163" t="s">
        <v>4122</v>
      </c>
      <c r="AF3822" s="207"/>
      <c r="AG3822" s="195"/>
      <c r="AI3822" s="195"/>
    </row>
    <row r="3823" spans="1:35" s="160" customFormat="1" ht="12" x14ac:dyDescent="0.2">
      <c r="A3823" s="196"/>
      <c r="B3823" s="197"/>
      <c r="C3823" s="1037" t="s">
        <v>4123</v>
      </c>
      <c r="D3823" s="1037"/>
      <c r="E3823" s="1037"/>
      <c r="F3823" s="1037"/>
      <c r="G3823" s="1037"/>
      <c r="H3823" s="1037"/>
      <c r="I3823" s="1037"/>
      <c r="J3823" s="1037"/>
      <c r="K3823" s="1037"/>
      <c r="L3823" s="1037"/>
      <c r="M3823" s="1037"/>
      <c r="N3823" s="1046"/>
      <c r="V3823" s="189"/>
      <c r="W3823" s="195"/>
      <c r="X3823" s="195"/>
      <c r="AC3823" s="195"/>
      <c r="AD3823" s="163" t="s">
        <v>4123</v>
      </c>
      <c r="AF3823" s="207"/>
      <c r="AG3823" s="195"/>
      <c r="AI3823" s="195"/>
    </row>
    <row r="3824" spans="1:35" s="160" customFormat="1" ht="22.5" x14ac:dyDescent="0.2">
      <c r="A3824" s="198"/>
      <c r="B3824" s="199" t="s">
        <v>568</v>
      </c>
      <c r="C3824" s="1037" t="s">
        <v>569</v>
      </c>
      <c r="D3824" s="1037"/>
      <c r="E3824" s="1037"/>
      <c r="F3824" s="1037"/>
      <c r="G3824" s="1037"/>
      <c r="H3824" s="1037"/>
      <c r="I3824" s="1037"/>
      <c r="J3824" s="1037"/>
      <c r="K3824" s="1037"/>
      <c r="L3824" s="1037"/>
      <c r="M3824" s="1037"/>
      <c r="N3824" s="1046"/>
      <c r="V3824" s="189"/>
      <c r="W3824" s="195"/>
      <c r="X3824" s="195"/>
      <c r="Y3824" s="163" t="s">
        <v>569</v>
      </c>
      <c r="AC3824" s="195"/>
      <c r="AF3824" s="207"/>
      <c r="AG3824" s="195"/>
      <c r="AI3824" s="195"/>
    </row>
    <row r="3825" spans="1:35" s="160" customFormat="1" ht="33.75" x14ac:dyDescent="0.2">
      <c r="A3825" s="190" t="s">
        <v>4124</v>
      </c>
      <c r="B3825" s="191" t="s">
        <v>4125</v>
      </c>
      <c r="C3825" s="1039" t="s">
        <v>4126</v>
      </c>
      <c r="D3825" s="1039"/>
      <c r="E3825" s="1039"/>
      <c r="F3825" s="192" t="s">
        <v>532</v>
      </c>
      <c r="G3825" s="192"/>
      <c r="H3825" s="192"/>
      <c r="I3825" s="192" t="s">
        <v>1256</v>
      </c>
      <c r="J3825" s="193"/>
      <c r="K3825" s="192"/>
      <c r="L3825" s="193"/>
      <c r="M3825" s="192"/>
      <c r="N3825" s="194"/>
      <c r="V3825" s="189"/>
      <c r="W3825" s="195"/>
      <c r="X3825" s="195" t="s">
        <v>4126</v>
      </c>
      <c r="AC3825" s="195"/>
      <c r="AF3825" s="207"/>
      <c r="AG3825" s="195"/>
      <c r="AI3825" s="195"/>
    </row>
    <row r="3826" spans="1:35" s="160" customFormat="1" ht="12" x14ac:dyDescent="0.2">
      <c r="A3826" s="196"/>
      <c r="B3826" s="197"/>
      <c r="C3826" s="1037" t="s">
        <v>4127</v>
      </c>
      <c r="D3826" s="1037"/>
      <c r="E3826" s="1037"/>
      <c r="F3826" s="1037"/>
      <c r="G3826" s="1037"/>
      <c r="H3826" s="1037"/>
      <c r="I3826" s="1037"/>
      <c r="J3826" s="1037"/>
      <c r="K3826" s="1037"/>
      <c r="L3826" s="1037"/>
      <c r="M3826" s="1037"/>
      <c r="N3826" s="1046"/>
      <c r="V3826" s="189"/>
      <c r="W3826" s="195"/>
      <c r="X3826" s="195"/>
      <c r="AC3826" s="195"/>
      <c r="AE3826" s="163" t="s">
        <v>4127</v>
      </c>
      <c r="AF3826" s="207"/>
      <c r="AG3826" s="195"/>
      <c r="AI3826" s="195"/>
    </row>
    <row r="3827" spans="1:35" s="160" customFormat="1" ht="12" x14ac:dyDescent="0.2">
      <c r="A3827" s="198"/>
      <c r="B3827" s="199" t="s">
        <v>4128</v>
      </c>
      <c r="C3827" s="1037" t="s">
        <v>4129</v>
      </c>
      <c r="D3827" s="1037"/>
      <c r="E3827" s="1037"/>
      <c r="F3827" s="1037"/>
      <c r="G3827" s="1037"/>
      <c r="H3827" s="1037"/>
      <c r="I3827" s="1037"/>
      <c r="J3827" s="1037"/>
      <c r="K3827" s="1037"/>
      <c r="L3827" s="1037"/>
      <c r="M3827" s="1037"/>
      <c r="N3827" s="1046"/>
      <c r="V3827" s="189"/>
      <c r="W3827" s="195"/>
      <c r="X3827" s="195"/>
      <c r="Y3827" s="163" t="s">
        <v>4129</v>
      </c>
      <c r="AC3827" s="195"/>
      <c r="AF3827" s="207"/>
      <c r="AG3827" s="195"/>
      <c r="AI3827" s="195"/>
    </row>
    <row r="3828" spans="1:35" s="160" customFormat="1" ht="12" x14ac:dyDescent="0.2">
      <c r="A3828" s="198"/>
      <c r="B3828" s="199"/>
      <c r="C3828" s="1037" t="s">
        <v>4130</v>
      </c>
      <c r="D3828" s="1037"/>
      <c r="E3828" s="1037"/>
      <c r="F3828" s="1037"/>
      <c r="G3828" s="1037"/>
      <c r="H3828" s="1037"/>
      <c r="I3828" s="1037"/>
      <c r="J3828" s="1037"/>
      <c r="K3828" s="1037"/>
      <c r="L3828" s="1037"/>
      <c r="M3828" s="1037"/>
      <c r="N3828" s="1046"/>
      <c r="V3828" s="189"/>
      <c r="W3828" s="195"/>
      <c r="X3828" s="195"/>
      <c r="Y3828" s="163" t="s">
        <v>4130</v>
      </c>
      <c r="AC3828" s="195"/>
      <c r="AF3828" s="207"/>
      <c r="AG3828" s="195"/>
      <c r="AI3828" s="195"/>
    </row>
    <row r="3829" spans="1:35" s="160" customFormat="1" ht="12" x14ac:dyDescent="0.2">
      <c r="A3829" s="200"/>
      <c r="B3829" s="199" t="s">
        <v>423</v>
      </c>
      <c r="C3829" s="1037" t="s">
        <v>432</v>
      </c>
      <c r="D3829" s="1037"/>
      <c r="E3829" s="1037"/>
      <c r="F3829" s="201"/>
      <c r="G3829" s="201"/>
      <c r="H3829" s="201"/>
      <c r="I3829" s="201"/>
      <c r="J3829" s="202">
        <v>22.22</v>
      </c>
      <c r="K3829" s="201" t="s">
        <v>4131</v>
      </c>
      <c r="L3829" s="202">
        <v>8.07</v>
      </c>
      <c r="M3829" s="201"/>
      <c r="N3829" s="203"/>
      <c r="V3829" s="189"/>
      <c r="W3829" s="195"/>
      <c r="X3829" s="195"/>
      <c r="Z3829" s="163" t="s">
        <v>432</v>
      </c>
      <c r="AC3829" s="195"/>
      <c r="AF3829" s="207"/>
      <c r="AG3829" s="195"/>
      <c r="AI3829" s="195"/>
    </row>
    <row r="3830" spans="1:35" s="160" customFormat="1" ht="12" x14ac:dyDescent="0.2">
      <c r="A3830" s="200"/>
      <c r="B3830" s="199" t="s">
        <v>434</v>
      </c>
      <c r="C3830" s="1037" t="s">
        <v>435</v>
      </c>
      <c r="D3830" s="1037"/>
      <c r="E3830" s="1037"/>
      <c r="F3830" s="201"/>
      <c r="G3830" s="201"/>
      <c r="H3830" s="201"/>
      <c r="I3830" s="201"/>
      <c r="J3830" s="202">
        <v>6.01</v>
      </c>
      <c r="K3830" s="201" t="s">
        <v>437</v>
      </c>
      <c r="L3830" s="202">
        <v>1.98</v>
      </c>
      <c r="M3830" s="201"/>
      <c r="N3830" s="203"/>
      <c r="V3830" s="189"/>
      <c r="W3830" s="195"/>
      <c r="X3830" s="195"/>
      <c r="Z3830" s="163" t="s">
        <v>435</v>
      </c>
      <c r="AC3830" s="195"/>
      <c r="AF3830" s="207"/>
      <c r="AG3830" s="195"/>
      <c r="AI3830" s="195"/>
    </row>
    <row r="3831" spans="1:35" s="160" customFormat="1" ht="12" x14ac:dyDescent="0.2">
      <c r="A3831" s="200"/>
      <c r="B3831" s="199" t="s">
        <v>437</v>
      </c>
      <c r="C3831" s="1037" t="s">
        <v>438</v>
      </c>
      <c r="D3831" s="1037"/>
      <c r="E3831" s="1037"/>
      <c r="F3831" s="201"/>
      <c r="G3831" s="201"/>
      <c r="H3831" s="201"/>
      <c r="I3831" s="201"/>
      <c r="J3831" s="202">
        <v>0.22</v>
      </c>
      <c r="K3831" s="201" t="s">
        <v>437</v>
      </c>
      <c r="L3831" s="202">
        <v>7.0000000000000007E-2</v>
      </c>
      <c r="M3831" s="201"/>
      <c r="N3831" s="203"/>
      <c r="V3831" s="189"/>
      <c r="W3831" s="195"/>
      <c r="X3831" s="195"/>
      <c r="Z3831" s="163" t="s">
        <v>438</v>
      </c>
      <c r="AC3831" s="195"/>
      <c r="AF3831" s="207"/>
      <c r="AG3831" s="195"/>
      <c r="AI3831" s="195"/>
    </row>
    <row r="3832" spans="1:35" s="160" customFormat="1" ht="12" x14ac:dyDescent="0.2">
      <c r="A3832" s="200"/>
      <c r="B3832" s="199" t="s">
        <v>439</v>
      </c>
      <c r="C3832" s="1037" t="s">
        <v>440</v>
      </c>
      <c r="D3832" s="1037"/>
      <c r="E3832" s="1037"/>
      <c r="F3832" s="201"/>
      <c r="G3832" s="201"/>
      <c r="H3832" s="201"/>
      <c r="I3832" s="201"/>
      <c r="J3832" s="202">
        <v>1146.29</v>
      </c>
      <c r="K3832" s="201" t="s">
        <v>437</v>
      </c>
      <c r="L3832" s="202">
        <v>378.28</v>
      </c>
      <c r="M3832" s="201"/>
      <c r="N3832" s="203"/>
      <c r="V3832" s="189"/>
      <c r="W3832" s="195"/>
      <c r="X3832" s="195"/>
      <c r="Z3832" s="163" t="s">
        <v>440</v>
      </c>
      <c r="AC3832" s="195"/>
      <c r="AF3832" s="207"/>
      <c r="AG3832" s="195"/>
      <c r="AI3832" s="195"/>
    </row>
    <row r="3833" spans="1:35" s="160" customFormat="1" ht="12" x14ac:dyDescent="0.2">
      <c r="A3833" s="200"/>
      <c r="B3833" s="199"/>
      <c r="C3833" s="1037" t="s">
        <v>443</v>
      </c>
      <c r="D3833" s="1037"/>
      <c r="E3833" s="1037"/>
      <c r="F3833" s="201" t="s">
        <v>444</v>
      </c>
      <c r="G3833" s="201" t="s">
        <v>815</v>
      </c>
      <c r="H3833" s="201" t="s">
        <v>4131</v>
      </c>
      <c r="I3833" s="201" t="s">
        <v>4132</v>
      </c>
      <c r="J3833" s="202"/>
      <c r="K3833" s="201"/>
      <c r="L3833" s="202"/>
      <c r="M3833" s="201"/>
      <c r="N3833" s="203"/>
      <c r="V3833" s="189"/>
      <c r="W3833" s="195"/>
      <c r="X3833" s="195"/>
      <c r="AA3833" s="163" t="s">
        <v>443</v>
      </c>
      <c r="AC3833" s="195"/>
      <c r="AF3833" s="207"/>
      <c r="AG3833" s="195"/>
      <c r="AI3833" s="195"/>
    </row>
    <row r="3834" spans="1:35" s="160" customFormat="1" ht="12" x14ac:dyDescent="0.2">
      <c r="A3834" s="200"/>
      <c r="B3834" s="199"/>
      <c r="C3834" s="1037" t="s">
        <v>447</v>
      </c>
      <c r="D3834" s="1037"/>
      <c r="E3834" s="1037"/>
      <c r="F3834" s="201" t="s">
        <v>444</v>
      </c>
      <c r="G3834" s="201" t="s">
        <v>537</v>
      </c>
      <c r="H3834" s="201" t="s">
        <v>437</v>
      </c>
      <c r="I3834" s="201" t="s">
        <v>4133</v>
      </c>
      <c r="J3834" s="202"/>
      <c r="K3834" s="201"/>
      <c r="L3834" s="202"/>
      <c r="M3834" s="201"/>
      <c r="N3834" s="203"/>
      <c r="V3834" s="189"/>
      <c r="W3834" s="195"/>
      <c r="X3834" s="195"/>
      <c r="AA3834" s="163" t="s">
        <v>447</v>
      </c>
      <c r="AC3834" s="195"/>
      <c r="AF3834" s="207"/>
      <c r="AG3834" s="195"/>
      <c r="AI3834" s="195"/>
    </row>
    <row r="3835" spans="1:35" s="160" customFormat="1" ht="12" x14ac:dyDescent="0.2">
      <c r="A3835" s="200"/>
      <c r="B3835" s="199"/>
      <c r="C3835" s="1047" t="s">
        <v>450</v>
      </c>
      <c r="D3835" s="1047"/>
      <c r="E3835" s="1047"/>
      <c r="F3835" s="208"/>
      <c r="G3835" s="208"/>
      <c r="H3835" s="208"/>
      <c r="I3835" s="208"/>
      <c r="J3835" s="209">
        <v>1174.52</v>
      </c>
      <c r="K3835" s="208"/>
      <c r="L3835" s="209">
        <v>388.33</v>
      </c>
      <c r="M3835" s="208"/>
      <c r="N3835" s="210"/>
      <c r="V3835" s="189"/>
      <c r="W3835" s="195"/>
      <c r="X3835" s="195"/>
      <c r="AB3835" s="163" t="s">
        <v>450</v>
      </c>
      <c r="AC3835" s="195"/>
      <c r="AF3835" s="207"/>
      <c r="AG3835" s="195"/>
      <c r="AI3835" s="195"/>
    </row>
    <row r="3836" spans="1:35" s="160" customFormat="1" ht="12" x14ac:dyDescent="0.2">
      <c r="A3836" s="200"/>
      <c r="B3836" s="199"/>
      <c r="C3836" s="1037" t="s">
        <v>451</v>
      </c>
      <c r="D3836" s="1037"/>
      <c r="E3836" s="1037"/>
      <c r="F3836" s="201"/>
      <c r="G3836" s="201"/>
      <c r="H3836" s="201"/>
      <c r="I3836" s="201"/>
      <c r="J3836" s="202"/>
      <c r="K3836" s="201"/>
      <c r="L3836" s="202">
        <v>8.14</v>
      </c>
      <c r="M3836" s="201"/>
      <c r="N3836" s="203"/>
      <c r="V3836" s="189"/>
      <c r="W3836" s="195"/>
      <c r="X3836" s="195"/>
      <c r="AA3836" s="163" t="s">
        <v>451</v>
      </c>
      <c r="AC3836" s="195"/>
      <c r="AF3836" s="207"/>
      <c r="AG3836" s="195"/>
      <c r="AI3836" s="195"/>
    </row>
    <row r="3837" spans="1:35" s="160" customFormat="1" ht="22.5" x14ac:dyDescent="0.2">
      <c r="A3837" s="200"/>
      <c r="B3837" s="199" t="s">
        <v>539</v>
      </c>
      <c r="C3837" s="1037" t="s">
        <v>540</v>
      </c>
      <c r="D3837" s="1037"/>
      <c r="E3837" s="1037"/>
      <c r="F3837" s="201" t="s">
        <v>454</v>
      </c>
      <c r="G3837" s="201" t="s">
        <v>541</v>
      </c>
      <c r="H3837" s="201"/>
      <c r="I3837" s="201" t="s">
        <v>541</v>
      </c>
      <c r="J3837" s="202"/>
      <c r="K3837" s="201"/>
      <c r="L3837" s="202">
        <v>7.65</v>
      </c>
      <c r="M3837" s="201"/>
      <c r="N3837" s="203"/>
      <c r="V3837" s="189"/>
      <c r="W3837" s="195"/>
      <c r="X3837" s="195"/>
      <c r="AA3837" s="163" t="s">
        <v>540</v>
      </c>
      <c r="AC3837" s="195"/>
      <c r="AF3837" s="207"/>
      <c r="AG3837" s="195"/>
      <c r="AI3837" s="195"/>
    </row>
    <row r="3838" spans="1:35" s="160" customFormat="1" ht="22.5" x14ac:dyDescent="0.2">
      <c r="A3838" s="200"/>
      <c r="B3838" s="199" t="s">
        <v>542</v>
      </c>
      <c r="C3838" s="1037" t="s">
        <v>543</v>
      </c>
      <c r="D3838" s="1037"/>
      <c r="E3838" s="1037"/>
      <c r="F3838" s="201" t="s">
        <v>454</v>
      </c>
      <c r="G3838" s="201" t="s">
        <v>544</v>
      </c>
      <c r="H3838" s="201"/>
      <c r="I3838" s="201" t="s">
        <v>544</v>
      </c>
      <c r="J3838" s="202"/>
      <c r="K3838" s="201"/>
      <c r="L3838" s="202">
        <v>4.1500000000000004</v>
      </c>
      <c r="M3838" s="201"/>
      <c r="N3838" s="203"/>
      <c r="V3838" s="189"/>
      <c r="W3838" s="195"/>
      <c r="X3838" s="195"/>
      <c r="AA3838" s="163" t="s">
        <v>543</v>
      </c>
      <c r="AC3838" s="195"/>
      <c r="AF3838" s="207"/>
      <c r="AG3838" s="195"/>
      <c r="AI3838" s="195"/>
    </row>
    <row r="3839" spans="1:35" s="160" customFormat="1" ht="12" x14ac:dyDescent="0.2">
      <c r="A3839" s="211"/>
      <c r="B3839" s="212"/>
      <c r="C3839" s="1039" t="s">
        <v>459</v>
      </c>
      <c r="D3839" s="1039"/>
      <c r="E3839" s="1039"/>
      <c r="F3839" s="192"/>
      <c r="G3839" s="192"/>
      <c r="H3839" s="192"/>
      <c r="I3839" s="192"/>
      <c r="J3839" s="193"/>
      <c r="K3839" s="192"/>
      <c r="L3839" s="193">
        <v>400.13</v>
      </c>
      <c r="M3839" s="208"/>
      <c r="N3839" s="194"/>
      <c r="V3839" s="189"/>
      <c r="W3839" s="195"/>
      <c r="X3839" s="195"/>
      <c r="AC3839" s="195" t="s">
        <v>459</v>
      </c>
      <c r="AF3839" s="207"/>
      <c r="AG3839" s="195"/>
      <c r="AI3839" s="195"/>
    </row>
    <row r="3840" spans="1:35" s="160" customFormat="1" ht="22.5" x14ac:dyDescent="0.2">
      <c r="A3840" s="190" t="s">
        <v>4134</v>
      </c>
      <c r="B3840" s="191" t="s">
        <v>4135</v>
      </c>
      <c r="C3840" s="1039" t="s">
        <v>4136</v>
      </c>
      <c r="D3840" s="1039"/>
      <c r="E3840" s="1039"/>
      <c r="F3840" s="192" t="s">
        <v>411</v>
      </c>
      <c r="G3840" s="192"/>
      <c r="H3840" s="192"/>
      <c r="I3840" s="192" t="s">
        <v>4137</v>
      </c>
      <c r="J3840" s="193">
        <v>74639.75</v>
      </c>
      <c r="K3840" s="192"/>
      <c r="L3840" s="193">
        <v>-369.47</v>
      </c>
      <c r="M3840" s="192"/>
      <c r="N3840" s="194"/>
      <c r="V3840" s="189"/>
      <c r="W3840" s="195"/>
      <c r="X3840" s="195" t="s">
        <v>4136</v>
      </c>
      <c r="AC3840" s="195"/>
      <c r="AF3840" s="207"/>
      <c r="AG3840" s="195"/>
      <c r="AI3840" s="195"/>
    </row>
    <row r="3841" spans="1:35" s="160" customFormat="1" ht="12" x14ac:dyDescent="0.2">
      <c r="A3841" s="211"/>
      <c r="B3841" s="212"/>
      <c r="C3841" s="168" t="s">
        <v>4138</v>
      </c>
      <c r="D3841" s="213"/>
      <c r="E3841" s="213"/>
      <c r="F3841" s="214"/>
      <c r="G3841" s="214"/>
      <c r="H3841" s="214"/>
      <c r="I3841" s="214"/>
      <c r="J3841" s="215"/>
      <c r="K3841" s="214"/>
      <c r="L3841" s="215"/>
      <c r="M3841" s="216"/>
      <c r="N3841" s="217"/>
      <c r="V3841" s="189"/>
      <c r="W3841" s="195"/>
      <c r="X3841" s="195"/>
      <c r="AC3841" s="195"/>
      <c r="AF3841" s="207"/>
      <c r="AG3841" s="195"/>
      <c r="AI3841" s="195"/>
    </row>
    <row r="3842" spans="1:35" s="160" customFormat="1" ht="22.5" x14ac:dyDescent="0.2">
      <c r="A3842" s="190" t="s">
        <v>4139</v>
      </c>
      <c r="B3842" s="191" t="s">
        <v>4140</v>
      </c>
      <c r="C3842" s="1039" t="s">
        <v>4141</v>
      </c>
      <c r="D3842" s="1039"/>
      <c r="E3842" s="1039"/>
      <c r="F3842" s="192" t="s">
        <v>411</v>
      </c>
      <c r="G3842" s="192"/>
      <c r="H3842" s="192"/>
      <c r="I3842" s="192" t="s">
        <v>4142</v>
      </c>
      <c r="J3842" s="193">
        <v>33250</v>
      </c>
      <c r="K3842" s="192"/>
      <c r="L3842" s="193">
        <v>164.59</v>
      </c>
      <c r="M3842" s="192"/>
      <c r="N3842" s="194"/>
      <c r="V3842" s="189"/>
      <c r="W3842" s="195"/>
      <c r="X3842" s="195" t="s">
        <v>4141</v>
      </c>
      <c r="AC3842" s="195"/>
      <c r="AF3842" s="207"/>
      <c r="AG3842" s="195"/>
      <c r="AI3842" s="195"/>
    </row>
    <row r="3843" spans="1:35" s="160" customFormat="1" ht="12" x14ac:dyDescent="0.2">
      <c r="A3843" s="211"/>
      <c r="B3843" s="212"/>
      <c r="C3843" s="168" t="s">
        <v>4138</v>
      </c>
      <c r="D3843" s="213"/>
      <c r="E3843" s="213"/>
      <c r="F3843" s="214"/>
      <c r="G3843" s="214"/>
      <c r="H3843" s="214"/>
      <c r="I3843" s="214"/>
      <c r="J3843" s="215"/>
      <c r="K3843" s="214"/>
      <c r="L3843" s="215"/>
      <c r="M3843" s="216"/>
      <c r="N3843" s="217"/>
      <c r="V3843" s="189"/>
      <c r="W3843" s="195"/>
      <c r="X3843" s="195"/>
      <c r="AC3843" s="195"/>
      <c r="AF3843" s="207"/>
      <c r="AG3843" s="195"/>
      <c r="AI3843" s="195"/>
    </row>
    <row r="3844" spans="1:35" s="160" customFormat="1" ht="33.75" x14ac:dyDescent="0.2">
      <c r="A3844" s="190" t="s">
        <v>4143</v>
      </c>
      <c r="B3844" s="191" t="s">
        <v>2673</v>
      </c>
      <c r="C3844" s="1039" t="s">
        <v>2674</v>
      </c>
      <c r="D3844" s="1039"/>
      <c r="E3844" s="1039"/>
      <c r="F3844" s="192" t="s">
        <v>1017</v>
      </c>
      <c r="G3844" s="192"/>
      <c r="H3844" s="192"/>
      <c r="I3844" s="192" t="s">
        <v>434</v>
      </c>
      <c r="J3844" s="193"/>
      <c r="K3844" s="192"/>
      <c r="L3844" s="193"/>
      <c r="M3844" s="192"/>
      <c r="N3844" s="194"/>
      <c r="V3844" s="189"/>
      <c r="W3844" s="195"/>
      <c r="X3844" s="195" t="s">
        <v>2674</v>
      </c>
      <c r="AC3844" s="195"/>
      <c r="AF3844" s="207"/>
      <c r="AG3844" s="195"/>
      <c r="AI3844" s="195"/>
    </row>
    <row r="3845" spans="1:35" s="160" customFormat="1" ht="12" x14ac:dyDescent="0.2">
      <c r="A3845" s="200"/>
      <c r="B3845" s="199" t="s">
        <v>423</v>
      </c>
      <c r="C3845" s="1037" t="s">
        <v>432</v>
      </c>
      <c r="D3845" s="1037"/>
      <c r="E3845" s="1037"/>
      <c r="F3845" s="201"/>
      <c r="G3845" s="201"/>
      <c r="H3845" s="201"/>
      <c r="I3845" s="201"/>
      <c r="J3845" s="202">
        <v>120.77</v>
      </c>
      <c r="K3845" s="201"/>
      <c r="L3845" s="202">
        <v>241.54</v>
      </c>
      <c r="M3845" s="201"/>
      <c r="N3845" s="203"/>
      <c r="V3845" s="189"/>
      <c r="W3845" s="195"/>
      <c r="X3845" s="195"/>
      <c r="Z3845" s="163" t="s">
        <v>432</v>
      </c>
      <c r="AC3845" s="195"/>
      <c r="AF3845" s="207"/>
      <c r="AG3845" s="195"/>
      <c r="AI3845" s="195"/>
    </row>
    <row r="3846" spans="1:35" s="160" customFormat="1" ht="12" x14ac:dyDescent="0.2">
      <c r="A3846" s="200"/>
      <c r="B3846" s="199" t="s">
        <v>434</v>
      </c>
      <c r="C3846" s="1037" t="s">
        <v>435</v>
      </c>
      <c r="D3846" s="1037"/>
      <c r="E3846" s="1037"/>
      <c r="F3846" s="201"/>
      <c r="G3846" s="201"/>
      <c r="H3846" s="201"/>
      <c r="I3846" s="201"/>
      <c r="J3846" s="202">
        <v>11.95</v>
      </c>
      <c r="K3846" s="201"/>
      <c r="L3846" s="202">
        <v>23.9</v>
      </c>
      <c r="M3846" s="201"/>
      <c r="N3846" s="203"/>
      <c r="V3846" s="189"/>
      <c r="W3846" s="195"/>
      <c r="X3846" s="195"/>
      <c r="Z3846" s="163" t="s">
        <v>435</v>
      </c>
      <c r="AC3846" s="195"/>
      <c r="AF3846" s="207"/>
      <c r="AG3846" s="195"/>
      <c r="AI3846" s="195"/>
    </row>
    <row r="3847" spans="1:35" s="160" customFormat="1" ht="12" x14ac:dyDescent="0.2">
      <c r="A3847" s="200"/>
      <c r="B3847" s="199" t="s">
        <v>437</v>
      </c>
      <c r="C3847" s="1037" t="s">
        <v>438</v>
      </c>
      <c r="D3847" s="1037"/>
      <c r="E3847" s="1037"/>
      <c r="F3847" s="201"/>
      <c r="G3847" s="201"/>
      <c r="H3847" s="201"/>
      <c r="I3847" s="201"/>
      <c r="J3847" s="202">
        <v>1.03</v>
      </c>
      <c r="K3847" s="201"/>
      <c r="L3847" s="202">
        <v>2.06</v>
      </c>
      <c r="M3847" s="201"/>
      <c r="N3847" s="203"/>
      <c r="V3847" s="189"/>
      <c r="W3847" s="195"/>
      <c r="X3847" s="195"/>
      <c r="Z3847" s="163" t="s">
        <v>438</v>
      </c>
      <c r="AC3847" s="195"/>
      <c r="AF3847" s="207"/>
      <c r="AG3847" s="195"/>
      <c r="AI3847" s="195"/>
    </row>
    <row r="3848" spans="1:35" s="160" customFormat="1" ht="12" x14ac:dyDescent="0.2">
      <c r="A3848" s="200"/>
      <c r="B3848" s="199" t="s">
        <v>439</v>
      </c>
      <c r="C3848" s="1037" t="s">
        <v>440</v>
      </c>
      <c r="D3848" s="1037"/>
      <c r="E3848" s="1037"/>
      <c r="F3848" s="201"/>
      <c r="G3848" s="201"/>
      <c r="H3848" s="201"/>
      <c r="I3848" s="201"/>
      <c r="J3848" s="202">
        <v>54.14</v>
      </c>
      <c r="K3848" s="201"/>
      <c r="L3848" s="202">
        <v>108.28</v>
      </c>
      <c r="M3848" s="201"/>
      <c r="N3848" s="203"/>
      <c r="V3848" s="189"/>
      <c r="W3848" s="195"/>
      <c r="X3848" s="195"/>
      <c r="Z3848" s="163" t="s">
        <v>440</v>
      </c>
      <c r="AC3848" s="195"/>
      <c r="AF3848" s="207"/>
      <c r="AG3848" s="195"/>
      <c r="AI3848" s="195"/>
    </row>
    <row r="3849" spans="1:35" s="160" customFormat="1" ht="12" x14ac:dyDescent="0.2">
      <c r="A3849" s="196"/>
      <c r="B3849" s="204" t="s">
        <v>2666</v>
      </c>
      <c r="C3849" s="1048" t="s">
        <v>2675</v>
      </c>
      <c r="D3849" s="1048"/>
      <c r="E3849" s="1048"/>
      <c r="F3849" s="205" t="s">
        <v>1017</v>
      </c>
      <c r="G3849" s="205" t="s">
        <v>434</v>
      </c>
      <c r="H3849" s="205"/>
      <c r="I3849" s="205" t="s">
        <v>439</v>
      </c>
      <c r="J3849" s="199"/>
      <c r="K3849" s="201"/>
      <c r="L3849" s="202"/>
      <c r="M3849" s="201"/>
      <c r="N3849" s="206"/>
      <c r="V3849" s="189"/>
      <c r="W3849" s="195"/>
      <c r="X3849" s="195"/>
      <c r="AC3849" s="195"/>
      <c r="AF3849" s="207" t="s">
        <v>2675</v>
      </c>
      <c r="AG3849" s="195"/>
      <c r="AI3849" s="195"/>
    </row>
    <row r="3850" spans="1:35" s="160" customFormat="1" ht="12" x14ac:dyDescent="0.2">
      <c r="A3850" s="200"/>
      <c r="B3850" s="199"/>
      <c r="C3850" s="1037" t="s">
        <v>443</v>
      </c>
      <c r="D3850" s="1037"/>
      <c r="E3850" s="1037"/>
      <c r="F3850" s="201" t="s">
        <v>444</v>
      </c>
      <c r="G3850" s="201" t="s">
        <v>562</v>
      </c>
      <c r="H3850" s="201"/>
      <c r="I3850" s="201" t="s">
        <v>152</v>
      </c>
      <c r="J3850" s="202"/>
      <c r="K3850" s="201"/>
      <c r="L3850" s="202"/>
      <c r="M3850" s="201"/>
      <c r="N3850" s="203"/>
      <c r="V3850" s="189"/>
      <c r="W3850" s="195"/>
      <c r="X3850" s="195"/>
      <c r="AA3850" s="163" t="s">
        <v>443</v>
      </c>
      <c r="AC3850" s="195"/>
      <c r="AF3850" s="207"/>
      <c r="AG3850" s="195"/>
      <c r="AI3850" s="195"/>
    </row>
    <row r="3851" spans="1:35" s="160" customFormat="1" ht="12" x14ac:dyDescent="0.2">
      <c r="A3851" s="200"/>
      <c r="B3851" s="199"/>
      <c r="C3851" s="1037" t="s">
        <v>447</v>
      </c>
      <c r="D3851" s="1037"/>
      <c r="E3851" s="1037"/>
      <c r="F3851" s="201" t="s">
        <v>444</v>
      </c>
      <c r="G3851" s="201" t="s">
        <v>1990</v>
      </c>
      <c r="H3851" s="201"/>
      <c r="I3851" s="201" t="s">
        <v>2548</v>
      </c>
      <c r="J3851" s="202"/>
      <c r="K3851" s="201"/>
      <c r="L3851" s="202"/>
      <c r="M3851" s="201"/>
      <c r="N3851" s="203"/>
      <c r="V3851" s="189"/>
      <c r="W3851" s="195"/>
      <c r="X3851" s="195"/>
      <c r="AA3851" s="163" t="s">
        <v>447</v>
      </c>
      <c r="AC3851" s="195"/>
      <c r="AF3851" s="207"/>
      <c r="AG3851" s="195"/>
      <c r="AI3851" s="195"/>
    </row>
    <row r="3852" spans="1:35" s="160" customFormat="1" ht="12" x14ac:dyDescent="0.2">
      <c r="A3852" s="200"/>
      <c r="B3852" s="199"/>
      <c r="C3852" s="1047" t="s">
        <v>450</v>
      </c>
      <c r="D3852" s="1047"/>
      <c r="E3852" s="1047"/>
      <c r="F3852" s="208"/>
      <c r="G3852" s="208"/>
      <c r="H3852" s="208"/>
      <c r="I3852" s="208"/>
      <c r="J3852" s="209">
        <v>186.86</v>
      </c>
      <c r="K3852" s="208"/>
      <c r="L3852" s="209">
        <v>373.72</v>
      </c>
      <c r="M3852" s="208"/>
      <c r="N3852" s="210"/>
      <c r="V3852" s="189"/>
      <c r="W3852" s="195"/>
      <c r="X3852" s="195"/>
      <c r="AB3852" s="163" t="s">
        <v>450</v>
      </c>
      <c r="AC3852" s="195"/>
      <c r="AF3852" s="207"/>
      <c r="AG3852" s="195"/>
      <c r="AI3852" s="195"/>
    </row>
    <row r="3853" spans="1:35" s="160" customFormat="1" ht="12" x14ac:dyDescent="0.2">
      <c r="A3853" s="200"/>
      <c r="B3853" s="199"/>
      <c r="C3853" s="1037" t="s">
        <v>451</v>
      </c>
      <c r="D3853" s="1037"/>
      <c r="E3853" s="1037"/>
      <c r="F3853" s="201"/>
      <c r="G3853" s="201"/>
      <c r="H3853" s="201"/>
      <c r="I3853" s="201"/>
      <c r="J3853" s="202"/>
      <c r="K3853" s="201"/>
      <c r="L3853" s="202">
        <v>243.6</v>
      </c>
      <c r="M3853" s="201"/>
      <c r="N3853" s="203"/>
      <c r="V3853" s="189"/>
      <c r="W3853" s="195"/>
      <c r="X3853" s="195"/>
      <c r="AA3853" s="163" t="s">
        <v>451</v>
      </c>
      <c r="AC3853" s="195"/>
      <c r="AF3853" s="207"/>
      <c r="AG3853" s="195"/>
      <c r="AI3853" s="195"/>
    </row>
    <row r="3854" spans="1:35" s="160" customFormat="1" ht="45" x14ac:dyDescent="0.2">
      <c r="A3854" s="200"/>
      <c r="B3854" s="199" t="s">
        <v>2540</v>
      </c>
      <c r="C3854" s="1037" t="s">
        <v>2541</v>
      </c>
      <c r="D3854" s="1037"/>
      <c r="E3854" s="1037"/>
      <c r="F3854" s="201" t="s">
        <v>454</v>
      </c>
      <c r="G3854" s="201" t="s">
        <v>1241</v>
      </c>
      <c r="H3854" s="201"/>
      <c r="I3854" s="201" t="s">
        <v>1241</v>
      </c>
      <c r="J3854" s="202"/>
      <c r="K3854" s="201"/>
      <c r="L3854" s="202">
        <v>294.76</v>
      </c>
      <c r="M3854" s="201"/>
      <c r="N3854" s="203"/>
      <c r="V3854" s="189"/>
      <c r="W3854" s="195"/>
      <c r="X3854" s="195"/>
      <c r="AA3854" s="163" t="s">
        <v>2541</v>
      </c>
      <c r="AC3854" s="195"/>
      <c r="AF3854" s="207"/>
      <c r="AG3854" s="195"/>
      <c r="AI3854" s="195"/>
    </row>
    <row r="3855" spans="1:35" s="160" customFormat="1" ht="45" x14ac:dyDescent="0.2">
      <c r="A3855" s="200"/>
      <c r="B3855" s="199" t="s">
        <v>2542</v>
      </c>
      <c r="C3855" s="1037" t="s">
        <v>2543</v>
      </c>
      <c r="D3855" s="1037"/>
      <c r="E3855" s="1037"/>
      <c r="F3855" s="201" t="s">
        <v>454</v>
      </c>
      <c r="G3855" s="201" t="s">
        <v>974</v>
      </c>
      <c r="H3855" s="201"/>
      <c r="I3855" s="201" t="s">
        <v>974</v>
      </c>
      <c r="J3855" s="202"/>
      <c r="K3855" s="201"/>
      <c r="L3855" s="202">
        <v>175.39</v>
      </c>
      <c r="M3855" s="201"/>
      <c r="N3855" s="203"/>
      <c r="V3855" s="189"/>
      <c r="W3855" s="195"/>
      <c r="X3855" s="195"/>
      <c r="AA3855" s="163" t="s">
        <v>2543</v>
      </c>
      <c r="AC3855" s="195"/>
      <c r="AF3855" s="207"/>
      <c r="AG3855" s="195"/>
      <c r="AI3855" s="195"/>
    </row>
    <row r="3856" spans="1:35" s="160" customFormat="1" ht="12" x14ac:dyDescent="0.2">
      <c r="A3856" s="211"/>
      <c r="B3856" s="212"/>
      <c r="C3856" s="1039" t="s">
        <v>459</v>
      </c>
      <c r="D3856" s="1039"/>
      <c r="E3856" s="1039"/>
      <c r="F3856" s="192"/>
      <c r="G3856" s="192"/>
      <c r="H3856" s="192"/>
      <c r="I3856" s="192"/>
      <c r="J3856" s="193"/>
      <c r="K3856" s="192"/>
      <c r="L3856" s="193">
        <v>843.87</v>
      </c>
      <c r="M3856" s="208"/>
      <c r="N3856" s="194"/>
      <c r="V3856" s="189"/>
      <c r="W3856" s="195"/>
      <c r="X3856" s="195"/>
      <c r="AC3856" s="195" t="s">
        <v>459</v>
      </c>
      <c r="AF3856" s="207"/>
      <c r="AG3856" s="195"/>
      <c r="AI3856" s="195"/>
    </row>
    <row r="3857" spans="1:35" s="160" customFormat="1" ht="33.75" x14ac:dyDescent="0.2">
      <c r="A3857" s="190" t="s">
        <v>4144</v>
      </c>
      <c r="B3857" s="191" t="s">
        <v>4145</v>
      </c>
      <c r="C3857" s="1039" t="s">
        <v>4146</v>
      </c>
      <c r="D3857" s="1039"/>
      <c r="E3857" s="1039"/>
      <c r="F3857" s="192" t="s">
        <v>1017</v>
      </c>
      <c r="G3857" s="192"/>
      <c r="H3857" s="192"/>
      <c r="I3857" s="192" t="s">
        <v>434</v>
      </c>
      <c r="J3857" s="193">
        <v>9987.5</v>
      </c>
      <c r="K3857" s="192" t="s">
        <v>1361</v>
      </c>
      <c r="L3857" s="193">
        <v>4075.6</v>
      </c>
      <c r="M3857" s="192" t="s">
        <v>1362</v>
      </c>
      <c r="N3857" s="194">
        <v>20215</v>
      </c>
      <c r="V3857" s="189"/>
      <c r="W3857" s="195"/>
      <c r="X3857" s="195" t="s">
        <v>4146</v>
      </c>
      <c r="AC3857" s="195"/>
      <c r="AF3857" s="207"/>
      <c r="AG3857" s="195"/>
      <c r="AI3857" s="195"/>
    </row>
    <row r="3858" spans="1:35" s="160" customFormat="1" ht="12" x14ac:dyDescent="0.2">
      <c r="A3858" s="211"/>
      <c r="B3858" s="212"/>
      <c r="C3858" s="168" t="s">
        <v>3039</v>
      </c>
      <c r="D3858" s="213"/>
      <c r="E3858" s="213"/>
      <c r="F3858" s="214"/>
      <c r="G3858" s="214"/>
      <c r="H3858" s="214"/>
      <c r="I3858" s="214"/>
      <c r="J3858" s="215"/>
      <c r="K3858" s="214"/>
      <c r="L3858" s="215"/>
      <c r="M3858" s="216"/>
      <c r="N3858" s="217"/>
      <c r="V3858" s="189"/>
      <c r="W3858" s="195"/>
      <c r="X3858" s="195"/>
      <c r="AC3858" s="195"/>
      <c r="AF3858" s="207"/>
      <c r="AG3858" s="195"/>
      <c r="AI3858" s="195"/>
    </row>
    <row r="3859" spans="1:35" s="160" customFormat="1" ht="12" x14ac:dyDescent="0.2">
      <c r="A3859" s="196"/>
      <c r="B3859" s="197"/>
      <c r="C3859" s="1037" t="s">
        <v>4147</v>
      </c>
      <c r="D3859" s="1037"/>
      <c r="E3859" s="1037"/>
      <c r="F3859" s="1037"/>
      <c r="G3859" s="1037"/>
      <c r="H3859" s="1037"/>
      <c r="I3859" s="1037"/>
      <c r="J3859" s="1037"/>
      <c r="K3859" s="1037"/>
      <c r="L3859" s="1037"/>
      <c r="M3859" s="1037"/>
      <c r="N3859" s="1046"/>
      <c r="V3859" s="189"/>
      <c r="W3859" s="195"/>
      <c r="X3859" s="195"/>
      <c r="AC3859" s="195"/>
      <c r="AD3859" s="163" t="s">
        <v>4147</v>
      </c>
      <c r="AF3859" s="207"/>
      <c r="AG3859" s="195"/>
      <c r="AI3859" s="195"/>
    </row>
    <row r="3860" spans="1:35" s="160" customFormat="1" ht="22.5" x14ac:dyDescent="0.2">
      <c r="A3860" s="198"/>
      <c r="B3860" s="199" t="s">
        <v>1365</v>
      </c>
      <c r="C3860" s="1037" t="s">
        <v>1366</v>
      </c>
      <c r="D3860" s="1037"/>
      <c r="E3860" s="1037"/>
      <c r="F3860" s="1037"/>
      <c r="G3860" s="1037"/>
      <c r="H3860" s="1037"/>
      <c r="I3860" s="1037"/>
      <c r="J3860" s="1037"/>
      <c r="K3860" s="1037"/>
      <c r="L3860" s="1037"/>
      <c r="M3860" s="1037"/>
      <c r="N3860" s="1046"/>
      <c r="V3860" s="189"/>
      <c r="W3860" s="195"/>
      <c r="X3860" s="195"/>
      <c r="Y3860" s="163" t="s">
        <v>1366</v>
      </c>
      <c r="AC3860" s="195"/>
      <c r="AF3860" s="207"/>
      <c r="AG3860" s="195"/>
      <c r="AI3860" s="195"/>
    </row>
    <row r="3861" spans="1:35" s="160" customFormat="1" ht="12" x14ac:dyDescent="0.2">
      <c r="A3861" s="190" t="s">
        <v>4148</v>
      </c>
      <c r="B3861" s="191" t="s">
        <v>4149</v>
      </c>
      <c r="C3861" s="1039" t="s">
        <v>4150</v>
      </c>
      <c r="D3861" s="1039"/>
      <c r="E3861" s="1039"/>
      <c r="F3861" s="192" t="s">
        <v>1498</v>
      </c>
      <c r="G3861" s="192"/>
      <c r="H3861" s="192"/>
      <c r="I3861" s="192" t="s">
        <v>2083</v>
      </c>
      <c r="J3861" s="193"/>
      <c r="K3861" s="192"/>
      <c r="L3861" s="193"/>
      <c r="M3861" s="192"/>
      <c r="N3861" s="194"/>
      <c r="V3861" s="189"/>
      <c r="W3861" s="195"/>
      <c r="X3861" s="195" t="s">
        <v>4150</v>
      </c>
      <c r="AC3861" s="195"/>
      <c r="AF3861" s="207"/>
      <c r="AG3861" s="195"/>
      <c r="AI3861" s="195"/>
    </row>
    <row r="3862" spans="1:35" s="160" customFormat="1" ht="12" x14ac:dyDescent="0.2">
      <c r="A3862" s="196"/>
      <c r="B3862" s="197"/>
      <c r="C3862" s="1037" t="s">
        <v>2579</v>
      </c>
      <c r="D3862" s="1037"/>
      <c r="E3862" s="1037"/>
      <c r="F3862" s="1037"/>
      <c r="G3862" s="1037"/>
      <c r="H3862" s="1037"/>
      <c r="I3862" s="1037"/>
      <c r="J3862" s="1037"/>
      <c r="K3862" s="1037"/>
      <c r="L3862" s="1037"/>
      <c r="M3862" s="1037"/>
      <c r="N3862" s="1046"/>
      <c r="V3862" s="189"/>
      <c r="W3862" s="195"/>
      <c r="X3862" s="195"/>
      <c r="AC3862" s="195"/>
      <c r="AE3862" s="163" t="s">
        <v>2579</v>
      </c>
      <c r="AF3862" s="207"/>
      <c r="AG3862" s="195"/>
      <c r="AI3862" s="195"/>
    </row>
    <row r="3863" spans="1:35" s="160" customFormat="1" ht="12" x14ac:dyDescent="0.2">
      <c r="A3863" s="200"/>
      <c r="B3863" s="199" t="s">
        <v>423</v>
      </c>
      <c r="C3863" s="1037" t="s">
        <v>432</v>
      </c>
      <c r="D3863" s="1037"/>
      <c r="E3863" s="1037"/>
      <c r="F3863" s="201"/>
      <c r="G3863" s="201"/>
      <c r="H3863" s="201"/>
      <c r="I3863" s="201"/>
      <c r="J3863" s="202">
        <v>70.5</v>
      </c>
      <c r="K3863" s="201"/>
      <c r="L3863" s="202">
        <v>7.05</v>
      </c>
      <c r="M3863" s="201"/>
      <c r="N3863" s="203"/>
      <c r="V3863" s="189"/>
      <c r="W3863" s="195"/>
      <c r="X3863" s="195"/>
      <c r="Z3863" s="163" t="s">
        <v>432</v>
      </c>
      <c r="AC3863" s="195"/>
      <c r="AF3863" s="207"/>
      <c r="AG3863" s="195"/>
      <c r="AI3863" s="195"/>
    </row>
    <row r="3864" spans="1:35" s="160" customFormat="1" ht="12" x14ac:dyDescent="0.2">
      <c r="A3864" s="200"/>
      <c r="B3864" s="199" t="s">
        <v>434</v>
      </c>
      <c r="C3864" s="1037" t="s">
        <v>435</v>
      </c>
      <c r="D3864" s="1037"/>
      <c r="E3864" s="1037"/>
      <c r="F3864" s="201"/>
      <c r="G3864" s="201"/>
      <c r="H3864" s="201"/>
      <c r="I3864" s="201"/>
      <c r="J3864" s="202">
        <v>42.57</v>
      </c>
      <c r="K3864" s="201"/>
      <c r="L3864" s="202">
        <v>4.26</v>
      </c>
      <c r="M3864" s="201"/>
      <c r="N3864" s="203"/>
      <c r="V3864" s="189"/>
      <c r="W3864" s="195"/>
      <c r="X3864" s="195"/>
      <c r="Z3864" s="163" t="s">
        <v>435</v>
      </c>
      <c r="AC3864" s="195"/>
      <c r="AF3864" s="207"/>
      <c r="AG3864" s="195"/>
      <c r="AI3864" s="195"/>
    </row>
    <row r="3865" spans="1:35" s="160" customFormat="1" ht="12" x14ac:dyDescent="0.2">
      <c r="A3865" s="200"/>
      <c r="B3865" s="199" t="s">
        <v>437</v>
      </c>
      <c r="C3865" s="1037" t="s">
        <v>438</v>
      </c>
      <c r="D3865" s="1037"/>
      <c r="E3865" s="1037"/>
      <c r="F3865" s="201"/>
      <c r="G3865" s="201"/>
      <c r="H3865" s="201"/>
      <c r="I3865" s="201"/>
      <c r="J3865" s="202">
        <v>3.31</v>
      </c>
      <c r="K3865" s="201"/>
      <c r="L3865" s="202">
        <v>0.33</v>
      </c>
      <c r="M3865" s="201"/>
      <c r="N3865" s="203"/>
      <c r="V3865" s="189"/>
      <c r="W3865" s="195"/>
      <c r="X3865" s="195"/>
      <c r="Z3865" s="163" t="s">
        <v>438</v>
      </c>
      <c r="AC3865" s="195"/>
      <c r="AF3865" s="207"/>
      <c r="AG3865" s="195"/>
      <c r="AI3865" s="195"/>
    </row>
    <row r="3866" spans="1:35" s="160" customFormat="1" ht="12" x14ac:dyDescent="0.2">
      <c r="A3866" s="200"/>
      <c r="B3866" s="199" t="s">
        <v>439</v>
      </c>
      <c r="C3866" s="1037" t="s">
        <v>440</v>
      </c>
      <c r="D3866" s="1037"/>
      <c r="E3866" s="1037"/>
      <c r="F3866" s="201"/>
      <c r="G3866" s="201"/>
      <c r="H3866" s="201"/>
      <c r="I3866" s="201"/>
      <c r="J3866" s="202">
        <v>8.2899999999999991</v>
      </c>
      <c r="K3866" s="201"/>
      <c r="L3866" s="202">
        <v>0.83</v>
      </c>
      <c r="M3866" s="201"/>
      <c r="N3866" s="203"/>
      <c r="V3866" s="189"/>
      <c r="W3866" s="195"/>
      <c r="X3866" s="195"/>
      <c r="Z3866" s="163" t="s">
        <v>440</v>
      </c>
      <c r="AC3866" s="195"/>
      <c r="AF3866" s="207"/>
      <c r="AG3866" s="195"/>
      <c r="AI3866" s="195"/>
    </row>
    <row r="3867" spans="1:35" s="160" customFormat="1" ht="12" x14ac:dyDescent="0.2">
      <c r="A3867" s="196"/>
      <c r="B3867" s="204" t="s">
        <v>2984</v>
      </c>
      <c r="C3867" s="1048" t="s">
        <v>2985</v>
      </c>
      <c r="D3867" s="1048"/>
      <c r="E3867" s="1048"/>
      <c r="F3867" s="205" t="s">
        <v>1017</v>
      </c>
      <c r="G3867" s="205" t="s">
        <v>509</v>
      </c>
      <c r="H3867" s="205"/>
      <c r="I3867" s="205" t="s">
        <v>423</v>
      </c>
      <c r="J3867" s="199"/>
      <c r="K3867" s="201"/>
      <c r="L3867" s="202"/>
      <c r="M3867" s="201"/>
      <c r="N3867" s="206"/>
      <c r="V3867" s="189"/>
      <c r="W3867" s="195"/>
      <c r="X3867" s="195"/>
      <c r="AC3867" s="195"/>
      <c r="AF3867" s="207" t="s">
        <v>2985</v>
      </c>
      <c r="AG3867" s="195"/>
      <c r="AI3867" s="195"/>
    </row>
    <row r="3868" spans="1:35" s="160" customFormat="1" ht="12" x14ac:dyDescent="0.2">
      <c r="A3868" s="200"/>
      <c r="B3868" s="199"/>
      <c r="C3868" s="1037" t="s">
        <v>443</v>
      </c>
      <c r="D3868" s="1037"/>
      <c r="E3868" s="1037"/>
      <c r="F3868" s="201" t="s">
        <v>444</v>
      </c>
      <c r="G3868" s="201" t="s">
        <v>2078</v>
      </c>
      <c r="H3868" s="201"/>
      <c r="I3868" s="201" t="s">
        <v>812</v>
      </c>
      <c r="J3868" s="202"/>
      <c r="K3868" s="201"/>
      <c r="L3868" s="202"/>
      <c r="M3868" s="201"/>
      <c r="N3868" s="203"/>
      <c r="V3868" s="189"/>
      <c r="W3868" s="195"/>
      <c r="X3868" s="195"/>
      <c r="AA3868" s="163" t="s">
        <v>443</v>
      </c>
      <c r="AC3868" s="195"/>
      <c r="AF3868" s="207"/>
      <c r="AG3868" s="195"/>
      <c r="AI3868" s="195"/>
    </row>
    <row r="3869" spans="1:35" s="160" customFormat="1" ht="12" x14ac:dyDescent="0.2">
      <c r="A3869" s="200"/>
      <c r="B3869" s="199"/>
      <c r="C3869" s="1037" t="s">
        <v>447</v>
      </c>
      <c r="D3869" s="1037"/>
      <c r="E3869" s="1037"/>
      <c r="F3869" s="201" t="s">
        <v>444</v>
      </c>
      <c r="G3869" s="201" t="s">
        <v>2845</v>
      </c>
      <c r="H3869" s="201"/>
      <c r="I3869" s="201" t="s">
        <v>987</v>
      </c>
      <c r="J3869" s="202"/>
      <c r="K3869" s="201"/>
      <c r="L3869" s="202"/>
      <c r="M3869" s="201"/>
      <c r="N3869" s="203"/>
      <c r="V3869" s="189"/>
      <c r="W3869" s="195"/>
      <c r="X3869" s="195"/>
      <c r="AA3869" s="163" t="s">
        <v>447</v>
      </c>
      <c r="AC3869" s="195"/>
      <c r="AF3869" s="207"/>
      <c r="AG3869" s="195"/>
      <c r="AI3869" s="195"/>
    </row>
    <row r="3870" spans="1:35" s="160" customFormat="1" ht="12" x14ac:dyDescent="0.2">
      <c r="A3870" s="200"/>
      <c r="B3870" s="199"/>
      <c r="C3870" s="1047" t="s">
        <v>450</v>
      </c>
      <c r="D3870" s="1047"/>
      <c r="E3870" s="1047"/>
      <c r="F3870" s="208"/>
      <c r="G3870" s="208"/>
      <c r="H3870" s="208"/>
      <c r="I3870" s="208"/>
      <c r="J3870" s="209">
        <v>121.36</v>
      </c>
      <c r="K3870" s="208"/>
      <c r="L3870" s="209">
        <v>12.14</v>
      </c>
      <c r="M3870" s="208"/>
      <c r="N3870" s="210"/>
      <c r="V3870" s="189"/>
      <c r="W3870" s="195"/>
      <c r="X3870" s="195"/>
      <c r="AB3870" s="163" t="s">
        <v>450</v>
      </c>
      <c r="AC3870" s="195"/>
      <c r="AF3870" s="207"/>
      <c r="AG3870" s="195"/>
      <c r="AI3870" s="195"/>
    </row>
    <row r="3871" spans="1:35" s="160" customFormat="1" ht="12" x14ac:dyDescent="0.2">
      <c r="A3871" s="200"/>
      <c r="B3871" s="199"/>
      <c r="C3871" s="1037" t="s">
        <v>451</v>
      </c>
      <c r="D3871" s="1037"/>
      <c r="E3871" s="1037"/>
      <c r="F3871" s="201"/>
      <c r="G3871" s="201"/>
      <c r="H3871" s="201"/>
      <c r="I3871" s="201"/>
      <c r="J3871" s="202"/>
      <c r="K3871" s="201"/>
      <c r="L3871" s="202">
        <v>7.38</v>
      </c>
      <c r="M3871" s="201"/>
      <c r="N3871" s="203"/>
      <c r="V3871" s="189"/>
      <c r="W3871" s="195"/>
      <c r="X3871" s="195"/>
      <c r="AA3871" s="163" t="s">
        <v>451</v>
      </c>
      <c r="AC3871" s="195"/>
      <c r="AF3871" s="207"/>
      <c r="AG3871" s="195"/>
      <c r="AI3871" s="195"/>
    </row>
    <row r="3872" spans="1:35" s="160" customFormat="1" ht="45" x14ac:dyDescent="0.2">
      <c r="A3872" s="200"/>
      <c r="B3872" s="199" t="s">
        <v>2540</v>
      </c>
      <c r="C3872" s="1037" t="s">
        <v>2541</v>
      </c>
      <c r="D3872" s="1037"/>
      <c r="E3872" s="1037"/>
      <c r="F3872" s="201" t="s">
        <v>454</v>
      </c>
      <c r="G3872" s="201" t="s">
        <v>1241</v>
      </c>
      <c r="H3872" s="201"/>
      <c r="I3872" s="201" t="s">
        <v>1241</v>
      </c>
      <c r="J3872" s="202"/>
      <c r="K3872" s="201"/>
      <c r="L3872" s="202">
        <v>8.93</v>
      </c>
      <c r="M3872" s="201"/>
      <c r="N3872" s="203"/>
      <c r="V3872" s="189"/>
      <c r="W3872" s="195"/>
      <c r="X3872" s="195"/>
      <c r="AA3872" s="163" t="s">
        <v>2541</v>
      </c>
      <c r="AC3872" s="195"/>
      <c r="AF3872" s="207"/>
      <c r="AG3872" s="195"/>
      <c r="AI3872" s="195"/>
    </row>
    <row r="3873" spans="1:35" s="160" customFormat="1" ht="45" x14ac:dyDescent="0.2">
      <c r="A3873" s="200"/>
      <c r="B3873" s="199" t="s">
        <v>2542</v>
      </c>
      <c r="C3873" s="1037" t="s">
        <v>2543</v>
      </c>
      <c r="D3873" s="1037"/>
      <c r="E3873" s="1037"/>
      <c r="F3873" s="201" t="s">
        <v>454</v>
      </c>
      <c r="G3873" s="201" t="s">
        <v>974</v>
      </c>
      <c r="H3873" s="201"/>
      <c r="I3873" s="201" t="s">
        <v>974</v>
      </c>
      <c r="J3873" s="202"/>
      <c r="K3873" s="201"/>
      <c r="L3873" s="202">
        <v>5.31</v>
      </c>
      <c r="M3873" s="201"/>
      <c r="N3873" s="203"/>
      <c r="V3873" s="189"/>
      <c r="W3873" s="195"/>
      <c r="X3873" s="195"/>
      <c r="AA3873" s="163" t="s">
        <v>2543</v>
      </c>
      <c r="AC3873" s="195"/>
      <c r="AF3873" s="207"/>
      <c r="AG3873" s="195"/>
      <c r="AI3873" s="195"/>
    </row>
    <row r="3874" spans="1:35" s="160" customFormat="1" ht="12" x14ac:dyDescent="0.2">
      <c r="A3874" s="211"/>
      <c r="B3874" s="212"/>
      <c r="C3874" s="1039" t="s">
        <v>459</v>
      </c>
      <c r="D3874" s="1039"/>
      <c r="E3874" s="1039"/>
      <c r="F3874" s="192"/>
      <c r="G3874" s="192"/>
      <c r="H3874" s="192"/>
      <c r="I3874" s="192"/>
      <c r="J3874" s="193"/>
      <c r="K3874" s="192"/>
      <c r="L3874" s="193">
        <v>26.38</v>
      </c>
      <c r="M3874" s="208"/>
      <c r="N3874" s="194"/>
      <c r="V3874" s="189"/>
      <c r="W3874" s="195"/>
      <c r="X3874" s="195"/>
      <c r="AC3874" s="195" t="s">
        <v>459</v>
      </c>
      <c r="AF3874" s="207"/>
      <c r="AG3874" s="195"/>
      <c r="AI3874" s="195"/>
    </row>
    <row r="3875" spans="1:35" s="160" customFormat="1" ht="22.5" x14ac:dyDescent="0.2">
      <c r="A3875" s="190" t="s">
        <v>4151</v>
      </c>
      <c r="B3875" s="191" t="s">
        <v>4152</v>
      </c>
      <c r="C3875" s="1039" t="s">
        <v>4153</v>
      </c>
      <c r="D3875" s="1039"/>
      <c r="E3875" s="1039"/>
      <c r="F3875" s="192" t="s">
        <v>1017</v>
      </c>
      <c r="G3875" s="192"/>
      <c r="H3875" s="192"/>
      <c r="I3875" s="192" t="s">
        <v>423</v>
      </c>
      <c r="J3875" s="193">
        <v>785.33</v>
      </c>
      <c r="K3875" s="192"/>
      <c r="L3875" s="193">
        <v>785.33</v>
      </c>
      <c r="M3875" s="192"/>
      <c r="N3875" s="194"/>
      <c r="V3875" s="189"/>
      <c r="W3875" s="195"/>
      <c r="X3875" s="195" t="s">
        <v>4153</v>
      </c>
      <c r="AC3875" s="195"/>
      <c r="AF3875" s="207"/>
      <c r="AG3875" s="195"/>
      <c r="AI3875" s="195"/>
    </row>
    <row r="3876" spans="1:35" s="160" customFormat="1" ht="12" x14ac:dyDescent="0.2">
      <c r="A3876" s="211"/>
      <c r="B3876" s="212"/>
      <c r="C3876" s="168" t="s">
        <v>462</v>
      </c>
      <c r="D3876" s="213"/>
      <c r="E3876" s="213"/>
      <c r="F3876" s="214"/>
      <c r="G3876" s="214"/>
      <c r="H3876" s="214"/>
      <c r="I3876" s="214"/>
      <c r="J3876" s="215"/>
      <c r="K3876" s="214"/>
      <c r="L3876" s="215"/>
      <c r="M3876" s="216"/>
      <c r="N3876" s="217"/>
      <c r="V3876" s="189"/>
      <c r="W3876" s="195"/>
      <c r="X3876" s="195"/>
      <c r="AC3876" s="195"/>
      <c r="AF3876" s="207"/>
      <c r="AG3876" s="195"/>
      <c r="AI3876" s="195"/>
    </row>
    <row r="3877" spans="1:35" s="160" customFormat="1" ht="12" x14ac:dyDescent="0.2">
      <c r="A3877" s="190" t="s">
        <v>4154</v>
      </c>
      <c r="B3877" s="191" t="s">
        <v>2982</v>
      </c>
      <c r="C3877" s="1039" t="s">
        <v>2983</v>
      </c>
      <c r="D3877" s="1039"/>
      <c r="E3877" s="1039"/>
      <c r="F3877" s="192" t="s">
        <v>1498</v>
      </c>
      <c r="G3877" s="192"/>
      <c r="H3877" s="192"/>
      <c r="I3877" s="192" t="s">
        <v>2083</v>
      </c>
      <c r="J3877" s="193"/>
      <c r="K3877" s="192"/>
      <c r="L3877" s="193"/>
      <c r="M3877" s="192"/>
      <c r="N3877" s="194"/>
      <c r="V3877" s="189"/>
      <c r="W3877" s="195"/>
      <c r="X3877" s="195" t="s">
        <v>2983</v>
      </c>
      <c r="AC3877" s="195"/>
      <c r="AF3877" s="207"/>
      <c r="AG3877" s="195"/>
      <c r="AI3877" s="195"/>
    </row>
    <row r="3878" spans="1:35" s="160" customFormat="1" ht="12" x14ac:dyDescent="0.2">
      <c r="A3878" s="196"/>
      <c r="B3878" s="197"/>
      <c r="C3878" s="1037" t="s">
        <v>2579</v>
      </c>
      <c r="D3878" s="1037"/>
      <c r="E3878" s="1037"/>
      <c r="F3878" s="1037"/>
      <c r="G3878" s="1037"/>
      <c r="H3878" s="1037"/>
      <c r="I3878" s="1037"/>
      <c r="J3878" s="1037"/>
      <c r="K3878" s="1037"/>
      <c r="L3878" s="1037"/>
      <c r="M3878" s="1037"/>
      <c r="N3878" s="1046"/>
      <c r="V3878" s="189"/>
      <c r="W3878" s="195"/>
      <c r="X3878" s="195"/>
      <c r="AC3878" s="195"/>
      <c r="AE3878" s="163" t="s">
        <v>2579</v>
      </c>
      <c r="AF3878" s="207"/>
      <c r="AG3878" s="195"/>
      <c r="AI3878" s="195"/>
    </row>
    <row r="3879" spans="1:35" s="160" customFormat="1" ht="12" x14ac:dyDescent="0.2">
      <c r="A3879" s="200"/>
      <c r="B3879" s="199" t="s">
        <v>423</v>
      </c>
      <c r="C3879" s="1037" t="s">
        <v>432</v>
      </c>
      <c r="D3879" s="1037"/>
      <c r="E3879" s="1037"/>
      <c r="F3879" s="201"/>
      <c r="G3879" s="201"/>
      <c r="H3879" s="201"/>
      <c r="I3879" s="201"/>
      <c r="J3879" s="202">
        <v>70.5</v>
      </c>
      <c r="K3879" s="201"/>
      <c r="L3879" s="202">
        <v>7.05</v>
      </c>
      <c r="M3879" s="201"/>
      <c r="N3879" s="203"/>
      <c r="V3879" s="189"/>
      <c r="W3879" s="195"/>
      <c r="X3879" s="195"/>
      <c r="Z3879" s="163" t="s">
        <v>432</v>
      </c>
      <c r="AC3879" s="195"/>
      <c r="AF3879" s="207"/>
      <c r="AG3879" s="195"/>
      <c r="AI3879" s="195"/>
    </row>
    <row r="3880" spans="1:35" s="160" customFormat="1" ht="12" x14ac:dyDescent="0.2">
      <c r="A3880" s="200"/>
      <c r="B3880" s="199" t="s">
        <v>434</v>
      </c>
      <c r="C3880" s="1037" t="s">
        <v>435</v>
      </c>
      <c r="D3880" s="1037"/>
      <c r="E3880" s="1037"/>
      <c r="F3880" s="201"/>
      <c r="G3880" s="201"/>
      <c r="H3880" s="201"/>
      <c r="I3880" s="201"/>
      <c r="J3880" s="202">
        <v>41.62</v>
      </c>
      <c r="K3880" s="201"/>
      <c r="L3880" s="202">
        <v>4.16</v>
      </c>
      <c r="M3880" s="201"/>
      <c r="N3880" s="203"/>
      <c r="V3880" s="189"/>
      <c r="W3880" s="195"/>
      <c r="X3880" s="195"/>
      <c r="Z3880" s="163" t="s">
        <v>435</v>
      </c>
      <c r="AC3880" s="195"/>
      <c r="AF3880" s="207"/>
      <c r="AG3880" s="195"/>
      <c r="AI3880" s="195"/>
    </row>
    <row r="3881" spans="1:35" s="160" customFormat="1" ht="12" x14ac:dyDescent="0.2">
      <c r="A3881" s="200"/>
      <c r="B3881" s="199" t="s">
        <v>437</v>
      </c>
      <c r="C3881" s="1037" t="s">
        <v>438</v>
      </c>
      <c r="D3881" s="1037"/>
      <c r="E3881" s="1037"/>
      <c r="F3881" s="201"/>
      <c r="G3881" s="201"/>
      <c r="H3881" s="201"/>
      <c r="I3881" s="201"/>
      <c r="J3881" s="202">
        <v>3.85</v>
      </c>
      <c r="K3881" s="201"/>
      <c r="L3881" s="202">
        <v>0.39</v>
      </c>
      <c r="M3881" s="201"/>
      <c r="N3881" s="203"/>
      <c r="V3881" s="189"/>
      <c r="W3881" s="195"/>
      <c r="X3881" s="195"/>
      <c r="Z3881" s="163" t="s">
        <v>438</v>
      </c>
      <c r="AC3881" s="195"/>
      <c r="AF3881" s="207"/>
      <c r="AG3881" s="195"/>
      <c r="AI3881" s="195"/>
    </row>
    <row r="3882" spans="1:35" s="160" customFormat="1" ht="12" x14ac:dyDescent="0.2">
      <c r="A3882" s="200"/>
      <c r="B3882" s="199" t="s">
        <v>439</v>
      </c>
      <c r="C3882" s="1037" t="s">
        <v>440</v>
      </c>
      <c r="D3882" s="1037"/>
      <c r="E3882" s="1037"/>
      <c r="F3882" s="201"/>
      <c r="G3882" s="201"/>
      <c r="H3882" s="201"/>
      <c r="I3882" s="201"/>
      <c r="J3882" s="202">
        <v>7.25</v>
      </c>
      <c r="K3882" s="201"/>
      <c r="L3882" s="202">
        <v>0.73</v>
      </c>
      <c r="M3882" s="201"/>
      <c r="N3882" s="203"/>
      <c r="V3882" s="189"/>
      <c r="W3882" s="195"/>
      <c r="X3882" s="195"/>
      <c r="Z3882" s="163" t="s">
        <v>440</v>
      </c>
      <c r="AC3882" s="195"/>
      <c r="AF3882" s="207"/>
      <c r="AG3882" s="195"/>
      <c r="AI3882" s="195"/>
    </row>
    <row r="3883" spans="1:35" s="160" customFormat="1" ht="12" x14ac:dyDescent="0.2">
      <c r="A3883" s="196"/>
      <c r="B3883" s="204" t="s">
        <v>2984</v>
      </c>
      <c r="C3883" s="1048" t="s">
        <v>2985</v>
      </c>
      <c r="D3883" s="1048"/>
      <c r="E3883" s="1048"/>
      <c r="F3883" s="205" t="s">
        <v>1017</v>
      </c>
      <c r="G3883" s="205" t="s">
        <v>509</v>
      </c>
      <c r="H3883" s="205"/>
      <c r="I3883" s="205" t="s">
        <v>423</v>
      </c>
      <c r="J3883" s="199"/>
      <c r="K3883" s="201"/>
      <c r="L3883" s="202"/>
      <c r="M3883" s="201"/>
      <c r="N3883" s="206"/>
      <c r="V3883" s="189"/>
      <c r="W3883" s="195"/>
      <c r="X3883" s="195"/>
      <c r="AC3883" s="195"/>
      <c r="AF3883" s="207" t="s">
        <v>2985</v>
      </c>
      <c r="AG3883" s="195"/>
      <c r="AI3883" s="195"/>
    </row>
    <row r="3884" spans="1:35" s="160" customFormat="1" ht="12" x14ac:dyDescent="0.2">
      <c r="A3884" s="200"/>
      <c r="B3884" s="199"/>
      <c r="C3884" s="1037" t="s">
        <v>443</v>
      </c>
      <c r="D3884" s="1037"/>
      <c r="E3884" s="1037"/>
      <c r="F3884" s="201" t="s">
        <v>444</v>
      </c>
      <c r="G3884" s="201" t="s">
        <v>2078</v>
      </c>
      <c r="H3884" s="201"/>
      <c r="I3884" s="201" t="s">
        <v>812</v>
      </c>
      <c r="J3884" s="202"/>
      <c r="K3884" s="201"/>
      <c r="L3884" s="202"/>
      <c r="M3884" s="201"/>
      <c r="N3884" s="203"/>
      <c r="V3884" s="189"/>
      <c r="W3884" s="195"/>
      <c r="X3884" s="195"/>
      <c r="AA3884" s="163" t="s">
        <v>443</v>
      </c>
      <c r="AC3884" s="195"/>
      <c r="AF3884" s="207"/>
      <c r="AG3884" s="195"/>
      <c r="AI3884" s="195"/>
    </row>
    <row r="3885" spans="1:35" s="160" customFormat="1" ht="12" x14ac:dyDescent="0.2">
      <c r="A3885" s="200"/>
      <c r="B3885" s="199"/>
      <c r="C3885" s="1037" t="s">
        <v>447</v>
      </c>
      <c r="D3885" s="1037"/>
      <c r="E3885" s="1037"/>
      <c r="F3885" s="201" t="s">
        <v>444</v>
      </c>
      <c r="G3885" s="201" t="s">
        <v>765</v>
      </c>
      <c r="H3885" s="201"/>
      <c r="I3885" s="201" t="s">
        <v>2095</v>
      </c>
      <c r="J3885" s="202"/>
      <c r="K3885" s="201"/>
      <c r="L3885" s="202"/>
      <c r="M3885" s="201"/>
      <c r="N3885" s="203"/>
      <c r="V3885" s="189"/>
      <c r="W3885" s="195"/>
      <c r="X3885" s="195"/>
      <c r="AA3885" s="163" t="s">
        <v>447</v>
      </c>
      <c r="AC3885" s="195"/>
      <c r="AF3885" s="207"/>
      <c r="AG3885" s="195"/>
      <c r="AI3885" s="195"/>
    </row>
    <row r="3886" spans="1:35" s="160" customFormat="1" ht="12" x14ac:dyDescent="0.2">
      <c r="A3886" s="200"/>
      <c r="B3886" s="199"/>
      <c r="C3886" s="1047" t="s">
        <v>450</v>
      </c>
      <c r="D3886" s="1047"/>
      <c r="E3886" s="1047"/>
      <c r="F3886" s="208"/>
      <c r="G3886" s="208"/>
      <c r="H3886" s="208"/>
      <c r="I3886" s="208"/>
      <c r="J3886" s="209">
        <v>119.37</v>
      </c>
      <c r="K3886" s="208"/>
      <c r="L3886" s="209">
        <v>11.94</v>
      </c>
      <c r="M3886" s="208"/>
      <c r="N3886" s="210"/>
      <c r="V3886" s="189"/>
      <c r="W3886" s="195"/>
      <c r="X3886" s="195"/>
      <c r="AB3886" s="163" t="s">
        <v>450</v>
      </c>
      <c r="AC3886" s="195"/>
      <c r="AF3886" s="207"/>
      <c r="AG3886" s="195"/>
      <c r="AI3886" s="195"/>
    </row>
    <row r="3887" spans="1:35" s="160" customFormat="1" ht="12" x14ac:dyDescent="0.2">
      <c r="A3887" s="200"/>
      <c r="B3887" s="199"/>
      <c r="C3887" s="1037" t="s">
        <v>451</v>
      </c>
      <c r="D3887" s="1037"/>
      <c r="E3887" s="1037"/>
      <c r="F3887" s="201"/>
      <c r="G3887" s="201"/>
      <c r="H3887" s="201"/>
      <c r="I3887" s="201"/>
      <c r="J3887" s="202"/>
      <c r="K3887" s="201"/>
      <c r="L3887" s="202">
        <v>7.44</v>
      </c>
      <c r="M3887" s="201"/>
      <c r="N3887" s="203"/>
      <c r="V3887" s="189"/>
      <c r="W3887" s="195"/>
      <c r="X3887" s="195"/>
      <c r="AA3887" s="163" t="s">
        <v>451</v>
      </c>
      <c r="AC3887" s="195"/>
      <c r="AF3887" s="207"/>
      <c r="AG3887" s="195"/>
      <c r="AI3887" s="195"/>
    </row>
    <row r="3888" spans="1:35" s="160" customFormat="1" ht="45" x14ac:dyDescent="0.2">
      <c r="A3888" s="200"/>
      <c r="B3888" s="199" t="s">
        <v>2540</v>
      </c>
      <c r="C3888" s="1037" t="s">
        <v>2541</v>
      </c>
      <c r="D3888" s="1037"/>
      <c r="E3888" s="1037"/>
      <c r="F3888" s="201" t="s">
        <v>454</v>
      </c>
      <c r="G3888" s="201" t="s">
        <v>1241</v>
      </c>
      <c r="H3888" s="201"/>
      <c r="I3888" s="201" t="s">
        <v>1241</v>
      </c>
      <c r="J3888" s="202"/>
      <c r="K3888" s="201"/>
      <c r="L3888" s="202">
        <v>9</v>
      </c>
      <c r="M3888" s="201"/>
      <c r="N3888" s="203"/>
      <c r="V3888" s="189"/>
      <c r="W3888" s="195"/>
      <c r="X3888" s="195"/>
      <c r="AA3888" s="163" t="s">
        <v>2541</v>
      </c>
      <c r="AC3888" s="195"/>
      <c r="AF3888" s="207"/>
      <c r="AG3888" s="195"/>
      <c r="AI3888" s="195"/>
    </row>
    <row r="3889" spans="1:35" s="160" customFormat="1" ht="45" x14ac:dyDescent="0.2">
      <c r="A3889" s="200"/>
      <c r="B3889" s="199" t="s">
        <v>2542</v>
      </c>
      <c r="C3889" s="1037" t="s">
        <v>2543</v>
      </c>
      <c r="D3889" s="1037"/>
      <c r="E3889" s="1037"/>
      <c r="F3889" s="201" t="s">
        <v>454</v>
      </c>
      <c r="G3889" s="201" t="s">
        <v>974</v>
      </c>
      <c r="H3889" s="201"/>
      <c r="I3889" s="201" t="s">
        <v>974</v>
      </c>
      <c r="J3889" s="202"/>
      <c r="K3889" s="201"/>
      <c r="L3889" s="202">
        <v>5.36</v>
      </c>
      <c r="M3889" s="201"/>
      <c r="N3889" s="203"/>
      <c r="V3889" s="189"/>
      <c r="W3889" s="195"/>
      <c r="X3889" s="195"/>
      <c r="AA3889" s="163" t="s">
        <v>2543</v>
      </c>
      <c r="AC3889" s="195"/>
      <c r="AF3889" s="207"/>
      <c r="AG3889" s="195"/>
      <c r="AI3889" s="195"/>
    </row>
    <row r="3890" spans="1:35" s="160" customFormat="1" ht="12" x14ac:dyDescent="0.2">
      <c r="A3890" s="211"/>
      <c r="B3890" s="212"/>
      <c r="C3890" s="1039" t="s">
        <v>459</v>
      </c>
      <c r="D3890" s="1039"/>
      <c r="E3890" s="1039"/>
      <c r="F3890" s="192"/>
      <c r="G3890" s="192"/>
      <c r="H3890" s="192"/>
      <c r="I3890" s="192"/>
      <c r="J3890" s="193"/>
      <c r="K3890" s="192"/>
      <c r="L3890" s="193">
        <v>26.3</v>
      </c>
      <c r="M3890" s="208"/>
      <c r="N3890" s="194"/>
      <c r="V3890" s="189"/>
      <c r="W3890" s="195"/>
      <c r="X3890" s="195"/>
      <c r="AC3890" s="195" t="s">
        <v>459</v>
      </c>
      <c r="AF3890" s="207"/>
      <c r="AG3890" s="195"/>
      <c r="AI3890" s="195"/>
    </row>
    <row r="3891" spans="1:35" s="160" customFormat="1" ht="22.5" x14ac:dyDescent="0.2">
      <c r="A3891" s="190" t="s">
        <v>4155</v>
      </c>
      <c r="B3891" s="191" t="s">
        <v>4156</v>
      </c>
      <c r="C3891" s="1039" t="s">
        <v>4157</v>
      </c>
      <c r="D3891" s="1039"/>
      <c r="E3891" s="1039"/>
      <c r="F3891" s="192" t="s">
        <v>1017</v>
      </c>
      <c r="G3891" s="192"/>
      <c r="H3891" s="192"/>
      <c r="I3891" s="192" t="s">
        <v>489</v>
      </c>
      <c r="J3891" s="193">
        <v>610.98</v>
      </c>
      <c r="K3891" s="192"/>
      <c r="L3891" s="193"/>
      <c r="M3891" s="192"/>
      <c r="N3891" s="194"/>
      <c r="V3891" s="189"/>
      <c r="W3891" s="195"/>
      <c r="X3891" s="195" t="s">
        <v>4157</v>
      </c>
      <c r="AC3891" s="195"/>
      <c r="AF3891" s="207"/>
      <c r="AG3891" s="195"/>
      <c r="AI3891" s="195"/>
    </row>
    <row r="3892" spans="1:35" s="160" customFormat="1" ht="12" x14ac:dyDescent="0.2">
      <c r="A3892" s="211"/>
      <c r="B3892" s="212"/>
      <c r="C3892" s="168" t="s">
        <v>462</v>
      </c>
      <c r="D3892" s="213"/>
      <c r="E3892" s="213"/>
      <c r="F3892" s="214"/>
      <c r="G3892" s="214"/>
      <c r="H3892" s="214"/>
      <c r="I3892" s="214"/>
      <c r="J3892" s="215"/>
      <c r="K3892" s="214"/>
      <c r="L3892" s="215"/>
      <c r="M3892" s="216"/>
      <c r="N3892" s="217"/>
      <c r="V3892" s="189"/>
      <c r="W3892" s="195"/>
      <c r="X3892" s="195"/>
      <c r="AC3892" s="195"/>
      <c r="AF3892" s="207"/>
      <c r="AG3892" s="195"/>
      <c r="AI3892" s="195"/>
    </row>
    <row r="3893" spans="1:35" s="160" customFormat="1" ht="90" x14ac:dyDescent="0.2">
      <c r="A3893" s="190" t="s">
        <v>4158</v>
      </c>
      <c r="B3893" s="191" t="s">
        <v>4159</v>
      </c>
      <c r="C3893" s="1039" t="s">
        <v>4160</v>
      </c>
      <c r="D3893" s="1039"/>
      <c r="E3893" s="1039"/>
      <c r="F3893" s="192" t="s">
        <v>1017</v>
      </c>
      <c r="G3893" s="192"/>
      <c r="H3893" s="192"/>
      <c r="I3893" s="192" t="s">
        <v>434</v>
      </c>
      <c r="J3893" s="193">
        <v>1681.13</v>
      </c>
      <c r="K3893" s="192"/>
      <c r="L3893" s="193">
        <v>3362.26</v>
      </c>
      <c r="M3893" s="192"/>
      <c r="N3893" s="194"/>
      <c r="V3893" s="189"/>
      <c r="W3893" s="195"/>
      <c r="X3893" s="195" t="s">
        <v>4160</v>
      </c>
      <c r="AC3893" s="195"/>
      <c r="AF3893" s="207"/>
      <c r="AG3893" s="195"/>
      <c r="AI3893" s="195"/>
    </row>
    <row r="3894" spans="1:35" s="160" customFormat="1" ht="12" x14ac:dyDescent="0.2">
      <c r="A3894" s="211"/>
      <c r="B3894" s="212"/>
      <c r="C3894" s="168" t="s">
        <v>3039</v>
      </c>
      <c r="D3894" s="213"/>
      <c r="E3894" s="213"/>
      <c r="F3894" s="214"/>
      <c r="G3894" s="214"/>
      <c r="H3894" s="214"/>
      <c r="I3894" s="214"/>
      <c r="J3894" s="215"/>
      <c r="K3894" s="214"/>
      <c r="L3894" s="215"/>
      <c r="M3894" s="216"/>
      <c r="N3894" s="217"/>
      <c r="V3894" s="189"/>
      <c r="W3894" s="195"/>
      <c r="X3894" s="195"/>
      <c r="AC3894" s="195"/>
      <c r="AF3894" s="207"/>
      <c r="AG3894" s="195"/>
      <c r="AI3894" s="195"/>
    </row>
    <row r="3895" spans="1:35" s="160" customFormat="1" ht="67.5" x14ac:dyDescent="0.2">
      <c r="A3895" s="190" t="s">
        <v>4161</v>
      </c>
      <c r="B3895" s="191" t="s">
        <v>4162</v>
      </c>
      <c r="C3895" s="1039" t="s">
        <v>4163</v>
      </c>
      <c r="D3895" s="1039"/>
      <c r="E3895" s="1039"/>
      <c r="F3895" s="192" t="s">
        <v>877</v>
      </c>
      <c r="G3895" s="192"/>
      <c r="H3895" s="192"/>
      <c r="I3895" s="192" t="s">
        <v>434</v>
      </c>
      <c r="J3895" s="193">
        <v>1454.76</v>
      </c>
      <c r="K3895" s="192"/>
      <c r="L3895" s="193">
        <v>2909.52</v>
      </c>
      <c r="M3895" s="192"/>
      <c r="N3895" s="194"/>
      <c r="V3895" s="189"/>
      <c r="W3895" s="195"/>
      <c r="X3895" s="195" t="s">
        <v>4163</v>
      </c>
      <c r="AC3895" s="195"/>
      <c r="AF3895" s="207"/>
      <c r="AG3895" s="195"/>
      <c r="AI3895" s="195"/>
    </row>
    <row r="3896" spans="1:35" s="160" customFormat="1" ht="12" x14ac:dyDescent="0.2">
      <c r="A3896" s="211"/>
      <c r="B3896" s="212"/>
      <c r="C3896" s="168" t="s">
        <v>462</v>
      </c>
      <c r="D3896" s="213"/>
      <c r="E3896" s="213"/>
      <c r="F3896" s="214"/>
      <c r="G3896" s="214"/>
      <c r="H3896" s="214"/>
      <c r="I3896" s="214"/>
      <c r="J3896" s="215"/>
      <c r="K3896" s="214"/>
      <c r="L3896" s="215"/>
      <c r="M3896" s="216"/>
      <c r="N3896" s="217"/>
      <c r="V3896" s="189"/>
      <c r="W3896" s="195"/>
      <c r="X3896" s="195"/>
      <c r="AC3896" s="195"/>
      <c r="AF3896" s="207"/>
      <c r="AG3896" s="195"/>
      <c r="AI3896" s="195"/>
    </row>
    <row r="3897" spans="1:35" s="160" customFormat="1" ht="56.25" x14ac:dyDescent="0.2">
      <c r="A3897" s="190" t="s">
        <v>4164</v>
      </c>
      <c r="B3897" s="191" t="s">
        <v>4165</v>
      </c>
      <c r="C3897" s="1039" t="s">
        <v>4166</v>
      </c>
      <c r="D3897" s="1039"/>
      <c r="E3897" s="1039"/>
      <c r="F3897" s="192" t="s">
        <v>1017</v>
      </c>
      <c r="G3897" s="192"/>
      <c r="H3897" s="192"/>
      <c r="I3897" s="192" t="s">
        <v>423</v>
      </c>
      <c r="J3897" s="193">
        <v>938.55</v>
      </c>
      <c r="K3897" s="192"/>
      <c r="L3897" s="193">
        <v>938.55</v>
      </c>
      <c r="M3897" s="192"/>
      <c r="N3897" s="194"/>
      <c r="V3897" s="189"/>
      <c r="W3897" s="195"/>
      <c r="X3897" s="195" t="s">
        <v>4166</v>
      </c>
      <c r="AC3897" s="195"/>
      <c r="AF3897" s="207"/>
      <c r="AG3897" s="195"/>
      <c r="AI3897" s="195"/>
    </row>
    <row r="3898" spans="1:35" s="160" customFormat="1" ht="12" x14ac:dyDescent="0.2">
      <c r="A3898" s="211"/>
      <c r="B3898" s="212"/>
      <c r="C3898" s="168" t="s">
        <v>462</v>
      </c>
      <c r="D3898" s="213"/>
      <c r="E3898" s="213"/>
      <c r="F3898" s="214"/>
      <c r="G3898" s="214"/>
      <c r="H3898" s="214"/>
      <c r="I3898" s="214"/>
      <c r="J3898" s="215"/>
      <c r="K3898" s="214"/>
      <c r="L3898" s="215"/>
      <c r="M3898" s="216"/>
      <c r="N3898" s="217"/>
      <c r="V3898" s="189"/>
      <c r="W3898" s="195"/>
      <c r="X3898" s="195"/>
      <c r="AC3898" s="195"/>
      <c r="AF3898" s="207"/>
      <c r="AG3898" s="195"/>
      <c r="AI3898" s="195"/>
    </row>
    <row r="3899" spans="1:35" s="160" customFormat="1" ht="56.25" x14ac:dyDescent="0.2">
      <c r="A3899" s="190" t="s">
        <v>4167</v>
      </c>
      <c r="B3899" s="191" t="s">
        <v>4168</v>
      </c>
      <c r="C3899" s="1039" t="s">
        <v>4169</v>
      </c>
      <c r="D3899" s="1039"/>
      <c r="E3899" s="1039"/>
      <c r="F3899" s="192" t="s">
        <v>1017</v>
      </c>
      <c r="G3899" s="192"/>
      <c r="H3899" s="192"/>
      <c r="I3899" s="192" t="s">
        <v>423</v>
      </c>
      <c r="J3899" s="193">
        <v>651.38</v>
      </c>
      <c r="K3899" s="192"/>
      <c r="L3899" s="193">
        <v>651.38</v>
      </c>
      <c r="M3899" s="192"/>
      <c r="N3899" s="194"/>
      <c r="V3899" s="189"/>
      <c r="W3899" s="195"/>
      <c r="X3899" s="195" t="s">
        <v>4169</v>
      </c>
      <c r="AC3899" s="195"/>
      <c r="AF3899" s="207"/>
      <c r="AG3899" s="195"/>
      <c r="AI3899" s="195"/>
    </row>
    <row r="3900" spans="1:35" s="160" customFormat="1" ht="12" x14ac:dyDescent="0.2">
      <c r="A3900" s="211"/>
      <c r="B3900" s="212"/>
      <c r="C3900" s="168" t="s">
        <v>462</v>
      </c>
      <c r="D3900" s="213"/>
      <c r="E3900" s="213"/>
      <c r="F3900" s="214"/>
      <c r="G3900" s="214"/>
      <c r="H3900" s="214"/>
      <c r="I3900" s="214"/>
      <c r="J3900" s="215"/>
      <c r="K3900" s="214"/>
      <c r="L3900" s="215"/>
      <c r="M3900" s="216"/>
      <c r="N3900" s="217"/>
      <c r="V3900" s="189"/>
      <c r="W3900" s="195"/>
      <c r="X3900" s="195"/>
      <c r="AC3900" s="195"/>
      <c r="AF3900" s="207"/>
      <c r="AG3900" s="195"/>
      <c r="AI3900" s="195"/>
    </row>
    <row r="3901" spans="1:35" s="160" customFormat="1" ht="22.5" x14ac:dyDescent="0.2">
      <c r="A3901" s="190" t="s">
        <v>4170</v>
      </c>
      <c r="B3901" s="191" t="s">
        <v>4171</v>
      </c>
      <c r="C3901" s="1039" t="s">
        <v>4172</v>
      </c>
      <c r="D3901" s="1039"/>
      <c r="E3901" s="1039"/>
      <c r="F3901" s="192" t="s">
        <v>1017</v>
      </c>
      <c r="G3901" s="192"/>
      <c r="H3901" s="192"/>
      <c r="I3901" s="192" t="s">
        <v>434</v>
      </c>
      <c r="J3901" s="193">
        <v>27.2</v>
      </c>
      <c r="K3901" s="192"/>
      <c r="L3901" s="193">
        <v>54.4</v>
      </c>
      <c r="M3901" s="192"/>
      <c r="N3901" s="194"/>
      <c r="V3901" s="189"/>
      <c r="W3901" s="195"/>
      <c r="X3901" s="195" t="s">
        <v>4172</v>
      </c>
      <c r="AC3901" s="195"/>
      <c r="AF3901" s="207"/>
      <c r="AG3901" s="195"/>
      <c r="AI3901" s="195"/>
    </row>
    <row r="3902" spans="1:35" s="160" customFormat="1" ht="12" x14ac:dyDescent="0.2">
      <c r="A3902" s="211"/>
      <c r="B3902" s="212"/>
      <c r="C3902" s="168" t="s">
        <v>462</v>
      </c>
      <c r="D3902" s="213"/>
      <c r="E3902" s="213"/>
      <c r="F3902" s="214"/>
      <c r="G3902" s="214"/>
      <c r="H3902" s="214"/>
      <c r="I3902" s="214"/>
      <c r="J3902" s="215"/>
      <c r="K3902" s="214"/>
      <c r="L3902" s="215"/>
      <c r="M3902" s="216"/>
      <c r="N3902" s="217"/>
      <c r="V3902" s="189"/>
      <c r="W3902" s="195"/>
      <c r="X3902" s="195"/>
      <c r="AC3902" s="195"/>
      <c r="AF3902" s="207"/>
      <c r="AG3902" s="195"/>
      <c r="AI3902" s="195"/>
    </row>
    <row r="3903" spans="1:35" s="160" customFormat="1" ht="22.5" x14ac:dyDescent="0.2">
      <c r="A3903" s="190" t="s">
        <v>4173</v>
      </c>
      <c r="B3903" s="191" t="s">
        <v>4174</v>
      </c>
      <c r="C3903" s="1039" t="s">
        <v>4175</v>
      </c>
      <c r="D3903" s="1039"/>
      <c r="E3903" s="1039"/>
      <c r="F3903" s="192" t="s">
        <v>1017</v>
      </c>
      <c r="G3903" s="192"/>
      <c r="H3903" s="192"/>
      <c r="I3903" s="192" t="s">
        <v>434</v>
      </c>
      <c r="J3903" s="193">
        <v>101.79</v>
      </c>
      <c r="K3903" s="192"/>
      <c r="L3903" s="193">
        <v>203.58</v>
      </c>
      <c r="M3903" s="192"/>
      <c r="N3903" s="194"/>
      <c r="V3903" s="189"/>
      <c r="W3903" s="195"/>
      <c r="X3903" s="195" t="s">
        <v>4175</v>
      </c>
      <c r="AC3903" s="195"/>
      <c r="AF3903" s="207"/>
      <c r="AG3903" s="195"/>
      <c r="AI3903" s="195"/>
    </row>
    <row r="3904" spans="1:35" s="160" customFormat="1" ht="12" x14ac:dyDescent="0.2">
      <c r="A3904" s="211"/>
      <c r="B3904" s="212"/>
      <c r="C3904" s="168" t="s">
        <v>462</v>
      </c>
      <c r="D3904" s="213"/>
      <c r="E3904" s="213"/>
      <c r="F3904" s="214"/>
      <c r="G3904" s="214"/>
      <c r="H3904" s="214"/>
      <c r="I3904" s="214"/>
      <c r="J3904" s="215"/>
      <c r="K3904" s="214"/>
      <c r="L3904" s="215"/>
      <c r="M3904" s="216"/>
      <c r="N3904" s="217"/>
      <c r="V3904" s="189"/>
      <c r="W3904" s="195"/>
      <c r="X3904" s="195"/>
      <c r="AC3904" s="195"/>
      <c r="AF3904" s="207"/>
      <c r="AG3904" s="195"/>
      <c r="AI3904" s="195"/>
    </row>
    <row r="3905" spans="1:35" s="160" customFormat="1" ht="22.5" x14ac:dyDescent="0.2">
      <c r="A3905" s="190" t="s">
        <v>4176</v>
      </c>
      <c r="B3905" s="191" t="s">
        <v>4177</v>
      </c>
      <c r="C3905" s="1039" t="s">
        <v>4178</v>
      </c>
      <c r="D3905" s="1039"/>
      <c r="E3905" s="1039"/>
      <c r="F3905" s="192" t="s">
        <v>1017</v>
      </c>
      <c r="G3905" s="192"/>
      <c r="H3905" s="192"/>
      <c r="I3905" s="192" t="s">
        <v>434</v>
      </c>
      <c r="J3905" s="193">
        <v>63.98</v>
      </c>
      <c r="K3905" s="192"/>
      <c r="L3905" s="193">
        <v>127.96</v>
      </c>
      <c r="M3905" s="192"/>
      <c r="N3905" s="194"/>
      <c r="V3905" s="189"/>
      <c r="W3905" s="195"/>
      <c r="X3905" s="195" t="s">
        <v>4178</v>
      </c>
      <c r="AC3905" s="195"/>
      <c r="AF3905" s="207"/>
      <c r="AG3905" s="195"/>
      <c r="AI3905" s="195"/>
    </row>
    <row r="3906" spans="1:35" s="160" customFormat="1" ht="12" x14ac:dyDescent="0.2">
      <c r="A3906" s="211"/>
      <c r="B3906" s="212"/>
      <c r="C3906" s="168" t="s">
        <v>462</v>
      </c>
      <c r="D3906" s="213"/>
      <c r="E3906" s="213"/>
      <c r="F3906" s="214"/>
      <c r="G3906" s="214"/>
      <c r="H3906" s="214"/>
      <c r="I3906" s="214"/>
      <c r="J3906" s="215"/>
      <c r="K3906" s="214"/>
      <c r="L3906" s="215"/>
      <c r="M3906" s="216"/>
      <c r="N3906" s="217"/>
      <c r="V3906" s="189"/>
      <c r="W3906" s="195"/>
      <c r="X3906" s="195"/>
      <c r="AC3906" s="195"/>
      <c r="AF3906" s="207"/>
      <c r="AG3906" s="195"/>
      <c r="AI3906" s="195"/>
    </row>
    <row r="3907" spans="1:35" s="160" customFormat="1" ht="22.5" x14ac:dyDescent="0.2">
      <c r="A3907" s="190" t="s">
        <v>4179</v>
      </c>
      <c r="B3907" s="191" t="s">
        <v>2990</v>
      </c>
      <c r="C3907" s="1039" t="s">
        <v>2991</v>
      </c>
      <c r="D3907" s="1039"/>
      <c r="E3907" s="1039"/>
      <c r="F3907" s="192" t="s">
        <v>877</v>
      </c>
      <c r="G3907" s="192"/>
      <c r="H3907" s="192"/>
      <c r="I3907" s="192" t="s">
        <v>509</v>
      </c>
      <c r="J3907" s="193"/>
      <c r="K3907" s="192"/>
      <c r="L3907" s="193"/>
      <c r="M3907" s="192"/>
      <c r="N3907" s="194"/>
      <c r="V3907" s="189"/>
      <c r="W3907" s="195"/>
      <c r="X3907" s="195" t="s">
        <v>2991</v>
      </c>
      <c r="AC3907" s="195"/>
      <c r="AF3907" s="207"/>
      <c r="AG3907" s="195"/>
      <c r="AI3907" s="195"/>
    </row>
    <row r="3908" spans="1:35" s="160" customFormat="1" ht="12" x14ac:dyDescent="0.2">
      <c r="A3908" s="200"/>
      <c r="B3908" s="199" t="s">
        <v>423</v>
      </c>
      <c r="C3908" s="1037" t="s">
        <v>432</v>
      </c>
      <c r="D3908" s="1037"/>
      <c r="E3908" s="1037"/>
      <c r="F3908" s="201"/>
      <c r="G3908" s="201"/>
      <c r="H3908" s="201"/>
      <c r="I3908" s="201"/>
      <c r="J3908" s="202">
        <v>2.1800000000000002</v>
      </c>
      <c r="K3908" s="201"/>
      <c r="L3908" s="202">
        <v>21.8</v>
      </c>
      <c r="M3908" s="201"/>
      <c r="N3908" s="203"/>
      <c r="V3908" s="189"/>
      <c r="W3908" s="195"/>
      <c r="X3908" s="195"/>
      <c r="Z3908" s="163" t="s">
        <v>432</v>
      </c>
      <c r="AC3908" s="195"/>
      <c r="AF3908" s="207"/>
      <c r="AG3908" s="195"/>
      <c r="AI3908" s="195"/>
    </row>
    <row r="3909" spans="1:35" s="160" customFormat="1" ht="12" x14ac:dyDescent="0.2">
      <c r="A3909" s="200"/>
      <c r="B3909" s="199" t="s">
        <v>439</v>
      </c>
      <c r="C3909" s="1037" t="s">
        <v>440</v>
      </c>
      <c r="D3909" s="1037"/>
      <c r="E3909" s="1037"/>
      <c r="F3909" s="201"/>
      <c r="G3909" s="201"/>
      <c r="H3909" s="201"/>
      <c r="I3909" s="201"/>
      <c r="J3909" s="202">
        <v>0.84</v>
      </c>
      <c r="K3909" s="201"/>
      <c r="L3909" s="202">
        <v>8.4</v>
      </c>
      <c r="M3909" s="201"/>
      <c r="N3909" s="203"/>
      <c r="V3909" s="189"/>
      <c r="W3909" s="195"/>
      <c r="X3909" s="195"/>
      <c r="Z3909" s="163" t="s">
        <v>440</v>
      </c>
      <c r="AC3909" s="195"/>
      <c r="AF3909" s="207"/>
      <c r="AG3909" s="195"/>
      <c r="AI3909" s="195"/>
    </row>
    <row r="3910" spans="1:35" s="160" customFormat="1" ht="12" x14ac:dyDescent="0.2">
      <c r="A3910" s="200"/>
      <c r="B3910" s="199"/>
      <c r="C3910" s="1037" t="s">
        <v>443</v>
      </c>
      <c r="D3910" s="1037"/>
      <c r="E3910" s="1037"/>
      <c r="F3910" s="201" t="s">
        <v>444</v>
      </c>
      <c r="G3910" s="201" t="s">
        <v>1501</v>
      </c>
      <c r="H3910" s="201"/>
      <c r="I3910" s="201" t="s">
        <v>3091</v>
      </c>
      <c r="J3910" s="202"/>
      <c r="K3910" s="201"/>
      <c r="L3910" s="202"/>
      <c r="M3910" s="201"/>
      <c r="N3910" s="203"/>
      <c r="V3910" s="189"/>
      <c r="W3910" s="195"/>
      <c r="X3910" s="195"/>
      <c r="AA3910" s="163" t="s">
        <v>443</v>
      </c>
      <c r="AC3910" s="195"/>
      <c r="AF3910" s="207"/>
      <c r="AG3910" s="195"/>
      <c r="AI3910" s="195"/>
    </row>
    <row r="3911" spans="1:35" s="160" customFormat="1" ht="12" x14ac:dyDescent="0.2">
      <c r="A3911" s="200"/>
      <c r="B3911" s="199"/>
      <c r="C3911" s="1047" t="s">
        <v>450</v>
      </c>
      <c r="D3911" s="1047"/>
      <c r="E3911" s="1047"/>
      <c r="F3911" s="208"/>
      <c r="G3911" s="208"/>
      <c r="H3911" s="208"/>
      <c r="I3911" s="208"/>
      <c r="J3911" s="209">
        <v>3.02</v>
      </c>
      <c r="K3911" s="208"/>
      <c r="L3911" s="209">
        <v>30.2</v>
      </c>
      <c r="M3911" s="208"/>
      <c r="N3911" s="210"/>
      <c r="V3911" s="189"/>
      <c r="W3911" s="195"/>
      <c r="X3911" s="195"/>
      <c r="AB3911" s="163" t="s">
        <v>450</v>
      </c>
      <c r="AC3911" s="195"/>
      <c r="AF3911" s="207"/>
      <c r="AG3911" s="195"/>
      <c r="AI3911" s="195"/>
    </row>
    <row r="3912" spans="1:35" s="160" customFormat="1" ht="12" x14ac:dyDescent="0.2">
      <c r="A3912" s="200"/>
      <c r="B3912" s="199"/>
      <c r="C3912" s="1037" t="s">
        <v>451</v>
      </c>
      <c r="D3912" s="1037"/>
      <c r="E3912" s="1037"/>
      <c r="F3912" s="201"/>
      <c r="G3912" s="201"/>
      <c r="H3912" s="201"/>
      <c r="I3912" s="201"/>
      <c r="J3912" s="202"/>
      <c r="K3912" s="201"/>
      <c r="L3912" s="202">
        <v>21.8</v>
      </c>
      <c r="M3912" s="201"/>
      <c r="N3912" s="203"/>
      <c r="V3912" s="189"/>
      <c r="W3912" s="195"/>
      <c r="X3912" s="195"/>
      <c r="AA3912" s="163" t="s">
        <v>451</v>
      </c>
      <c r="AC3912" s="195"/>
      <c r="AF3912" s="207"/>
      <c r="AG3912" s="195"/>
      <c r="AI3912" s="195"/>
    </row>
    <row r="3913" spans="1:35" s="160" customFormat="1" ht="45" x14ac:dyDescent="0.2">
      <c r="A3913" s="200"/>
      <c r="B3913" s="199" t="s">
        <v>2540</v>
      </c>
      <c r="C3913" s="1037" t="s">
        <v>2541</v>
      </c>
      <c r="D3913" s="1037"/>
      <c r="E3913" s="1037"/>
      <c r="F3913" s="201" t="s">
        <v>454</v>
      </c>
      <c r="G3913" s="201" t="s">
        <v>1241</v>
      </c>
      <c r="H3913" s="201"/>
      <c r="I3913" s="201" t="s">
        <v>1241</v>
      </c>
      <c r="J3913" s="202"/>
      <c r="K3913" s="201"/>
      <c r="L3913" s="202">
        <v>26.38</v>
      </c>
      <c r="M3913" s="201"/>
      <c r="N3913" s="203"/>
      <c r="V3913" s="189"/>
      <c r="W3913" s="195"/>
      <c r="X3913" s="195"/>
      <c r="AA3913" s="163" t="s">
        <v>2541</v>
      </c>
      <c r="AC3913" s="195"/>
      <c r="AF3913" s="207"/>
      <c r="AG3913" s="195"/>
      <c r="AI3913" s="195"/>
    </row>
    <row r="3914" spans="1:35" s="160" customFormat="1" ht="45" x14ac:dyDescent="0.2">
      <c r="A3914" s="200"/>
      <c r="B3914" s="199" t="s">
        <v>2542</v>
      </c>
      <c r="C3914" s="1037" t="s">
        <v>2543</v>
      </c>
      <c r="D3914" s="1037"/>
      <c r="E3914" s="1037"/>
      <c r="F3914" s="201" t="s">
        <v>454</v>
      </c>
      <c r="G3914" s="201" t="s">
        <v>974</v>
      </c>
      <c r="H3914" s="201"/>
      <c r="I3914" s="201" t="s">
        <v>974</v>
      </c>
      <c r="J3914" s="202"/>
      <c r="K3914" s="201"/>
      <c r="L3914" s="202">
        <v>15.7</v>
      </c>
      <c r="M3914" s="201"/>
      <c r="N3914" s="203"/>
      <c r="V3914" s="189"/>
      <c r="W3914" s="195"/>
      <c r="X3914" s="195"/>
      <c r="AA3914" s="163" t="s">
        <v>2543</v>
      </c>
      <c r="AC3914" s="195"/>
      <c r="AF3914" s="207"/>
      <c r="AG3914" s="195"/>
      <c r="AI3914" s="195"/>
    </row>
    <row r="3915" spans="1:35" s="160" customFormat="1" ht="12" x14ac:dyDescent="0.2">
      <c r="A3915" s="211"/>
      <c r="B3915" s="212"/>
      <c r="C3915" s="1039" t="s">
        <v>459</v>
      </c>
      <c r="D3915" s="1039"/>
      <c r="E3915" s="1039"/>
      <c r="F3915" s="192"/>
      <c r="G3915" s="192"/>
      <c r="H3915" s="192"/>
      <c r="I3915" s="192"/>
      <c r="J3915" s="193"/>
      <c r="K3915" s="192"/>
      <c r="L3915" s="193">
        <v>72.28</v>
      </c>
      <c r="M3915" s="208"/>
      <c r="N3915" s="194"/>
      <c r="V3915" s="189"/>
      <c r="W3915" s="195"/>
      <c r="X3915" s="195"/>
      <c r="AC3915" s="195" t="s">
        <v>459</v>
      </c>
      <c r="AF3915" s="207"/>
      <c r="AG3915" s="195"/>
      <c r="AI3915" s="195"/>
    </row>
    <row r="3916" spans="1:35" s="160" customFormat="1" ht="45" x14ac:dyDescent="0.2">
      <c r="A3916" s="190" t="s">
        <v>4180</v>
      </c>
      <c r="B3916" s="191" t="s">
        <v>4181</v>
      </c>
      <c r="C3916" s="1039" t="s">
        <v>4182</v>
      </c>
      <c r="D3916" s="1039"/>
      <c r="E3916" s="1039"/>
      <c r="F3916" s="192" t="s">
        <v>877</v>
      </c>
      <c r="G3916" s="192"/>
      <c r="H3916" s="192"/>
      <c r="I3916" s="192" t="s">
        <v>509</v>
      </c>
      <c r="J3916" s="193">
        <v>223.7</v>
      </c>
      <c r="K3916" s="192"/>
      <c r="L3916" s="193">
        <v>2237</v>
      </c>
      <c r="M3916" s="192"/>
      <c r="N3916" s="194"/>
      <c r="V3916" s="189"/>
      <c r="W3916" s="195"/>
      <c r="X3916" s="195" t="s">
        <v>4182</v>
      </c>
      <c r="AC3916" s="195"/>
      <c r="AF3916" s="207"/>
      <c r="AG3916" s="195"/>
      <c r="AI3916" s="195"/>
    </row>
    <row r="3917" spans="1:35" s="160" customFormat="1" ht="12" x14ac:dyDescent="0.2">
      <c r="A3917" s="211"/>
      <c r="B3917" s="212"/>
      <c r="C3917" s="168" t="s">
        <v>3039</v>
      </c>
      <c r="D3917" s="213"/>
      <c r="E3917" s="213"/>
      <c r="F3917" s="214"/>
      <c r="G3917" s="214"/>
      <c r="H3917" s="214"/>
      <c r="I3917" s="214"/>
      <c r="J3917" s="215"/>
      <c r="K3917" s="214"/>
      <c r="L3917" s="215"/>
      <c r="M3917" s="216"/>
      <c r="N3917" s="217"/>
      <c r="V3917" s="189"/>
      <c r="W3917" s="195"/>
      <c r="X3917" s="195"/>
      <c r="AC3917" s="195"/>
      <c r="AF3917" s="207"/>
      <c r="AG3917" s="195"/>
      <c r="AI3917" s="195"/>
    </row>
    <row r="3918" spans="1:35" s="160" customFormat="1" ht="22.5" x14ac:dyDescent="0.2">
      <c r="A3918" s="190" t="s">
        <v>732</v>
      </c>
      <c r="B3918" s="191" t="s">
        <v>4183</v>
      </c>
      <c r="C3918" s="1039" t="s">
        <v>4184</v>
      </c>
      <c r="D3918" s="1039"/>
      <c r="E3918" s="1039"/>
      <c r="F3918" s="192" t="s">
        <v>877</v>
      </c>
      <c r="G3918" s="192"/>
      <c r="H3918" s="192"/>
      <c r="I3918" s="192" t="s">
        <v>496</v>
      </c>
      <c r="J3918" s="193"/>
      <c r="K3918" s="192"/>
      <c r="L3918" s="193"/>
      <c r="M3918" s="192"/>
      <c r="N3918" s="194"/>
      <c r="V3918" s="189"/>
      <c r="W3918" s="195"/>
      <c r="X3918" s="195" t="s">
        <v>4184</v>
      </c>
      <c r="AC3918" s="195"/>
      <c r="AF3918" s="207"/>
      <c r="AG3918" s="195"/>
      <c r="AI3918" s="195"/>
    </row>
    <row r="3919" spans="1:35" s="160" customFormat="1" ht="12" x14ac:dyDescent="0.2">
      <c r="A3919" s="200"/>
      <c r="B3919" s="199" t="s">
        <v>423</v>
      </c>
      <c r="C3919" s="1037" t="s">
        <v>432</v>
      </c>
      <c r="D3919" s="1037"/>
      <c r="E3919" s="1037"/>
      <c r="F3919" s="201"/>
      <c r="G3919" s="201"/>
      <c r="H3919" s="201"/>
      <c r="I3919" s="201"/>
      <c r="J3919" s="202">
        <v>2.91</v>
      </c>
      <c r="K3919" s="201"/>
      <c r="L3919" s="202">
        <v>23.28</v>
      </c>
      <c r="M3919" s="201"/>
      <c r="N3919" s="203"/>
      <c r="V3919" s="189"/>
      <c r="W3919" s="195"/>
      <c r="X3919" s="195"/>
      <c r="Z3919" s="163" t="s">
        <v>432</v>
      </c>
      <c r="AC3919" s="195"/>
      <c r="AF3919" s="207"/>
      <c r="AG3919" s="195"/>
      <c r="AI3919" s="195"/>
    </row>
    <row r="3920" spans="1:35" s="160" customFormat="1" ht="12" x14ac:dyDescent="0.2">
      <c r="A3920" s="200"/>
      <c r="B3920" s="199" t="s">
        <v>439</v>
      </c>
      <c r="C3920" s="1037" t="s">
        <v>440</v>
      </c>
      <c r="D3920" s="1037"/>
      <c r="E3920" s="1037"/>
      <c r="F3920" s="201"/>
      <c r="G3920" s="201"/>
      <c r="H3920" s="201"/>
      <c r="I3920" s="201"/>
      <c r="J3920" s="202">
        <v>2.29</v>
      </c>
      <c r="K3920" s="201"/>
      <c r="L3920" s="202">
        <v>18.32</v>
      </c>
      <c r="M3920" s="201"/>
      <c r="N3920" s="203"/>
      <c r="V3920" s="189"/>
      <c r="W3920" s="195"/>
      <c r="X3920" s="195"/>
      <c r="Z3920" s="163" t="s">
        <v>440</v>
      </c>
      <c r="AC3920" s="195"/>
      <c r="AF3920" s="207"/>
      <c r="AG3920" s="195"/>
      <c r="AI3920" s="195"/>
    </row>
    <row r="3921" spans="1:35" s="160" customFormat="1" ht="12" x14ac:dyDescent="0.2">
      <c r="A3921" s="200"/>
      <c r="B3921" s="199"/>
      <c r="C3921" s="1037" t="s">
        <v>443</v>
      </c>
      <c r="D3921" s="1037"/>
      <c r="E3921" s="1037"/>
      <c r="F3921" s="201" t="s">
        <v>444</v>
      </c>
      <c r="G3921" s="201" t="s">
        <v>2762</v>
      </c>
      <c r="H3921" s="201"/>
      <c r="I3921" s="201" t="s">
        <v>4185</v>
      </c>
      <c r="J3921" s="202"/>
      <c r="K3921" s="201"/>
      <c r="L3921" s="202"/>
      <c r="M3921" s="201"/>
      <c r="N3921" s="203"/>
      <c r="V3921" s="189"/>
      <c r="W3921" s="195"/>
      <c r="X3921" s="195"/>
      <c r="AA3921" s="163" t="s">
        <v>443</v>
      </c>
      <c r="AC3921" s="195"/>
      <c r="AF3921" s="207"/>
      <c r="AG3921" s="195"/>
      <c r="AI3921" s="195"/>
    </row>
    <row r="3922" spans="1:35" s="160" customFormat="1" ht="12" x14ac:dyDescent="0.2">
      <c r="A3922" s="200"/>
      <c r="B3922" s="199"/>
      <c r="C3922" s="1047" t="s">
        <v>450</v>
      </c>
      <c r="D3922" s="1047"/>
      <c r="E3922" s="1047"/>
      <c r="F3922" s="208"/>
      <c r="G3922" s="208"/>
      <c r="H3922" s="208"/>
      <c r="I3922" s="208"/>
      <c r="J3922" s="209">
        <v>5.2</v>
      </c>
      <c r="K3922" s="208"/>
      <c r="L3922" s="209">
        <v>41.6</v>
      </c>
      <c r="M3922" s="208"/>
      <c r="N3922" s="210"/>
      <c r="V3922" s="189"/>
      <c r="W3922" s="195"/>
      <c r="X3922" s="195"/>
      <c r="AB3922" s="163" t="s">
        <v>450</v>
      </c>
      <c r="AC3922" s="195"/>
      <c r="AF3922" s="207"/>
      <c r="AG3922" s="195"/>
      <c r="AI3922" s="195"/>
    </row>
    <row r="3923" spans="1:35" s="160" customFormat="1" ht="12" x14ac:dyDescent="0.2">
      <c r="A3923" s="200"/>
      <c r="B3923" s="199"/>
      <c r="C3923" s="1037" t="s">
        <v>451</v>
      </c>
      <c r="D3923" s="1037"/>
      <c r="E3923" s="1037"/>
      <c r="F3923" s="201"/>
      <c r="G3923" s="201"/>
      <c r="H3923" s="201"/>
      <c r="I3923" s="201"/>
      <c r="J3923" s="202"/>
      <c r="K3923" s="201"/>
      <c r="L3923" s="202">
        <v>23.28</v>
      </c>
      <c r="M3923" s="201"/>
      <c r="N3923" s="203"/>
      <c r="V3923" s="189"/>
      <c r="W3923" s="195"/>
      <c r="X3923" s="195"/>
      <c r="AA3923" s="163" t="s">
        <v>451</v>
      </c>
      <c r="AC3923" s="195"/>
      <c r="AF3923" s="207"/>
      <c r="AG3923" s="195"/>
      <c r="AI3923" s="195"/>
    </row>
    <row r="3924" spans="1:35" s="160" customFormat="1" ht="45" x14ac:dyDescent="0.2">
      <c r="A3924" s="200"/>
      <c r="B3924" s="199" t="s">
        <v>2540</v>
      </c>
      <c r="C3924" s="1037" t="s">
        <v>2541</v>
      </c>
      <c r="D3924" s="1037"/>
      <c r="E3924" s="1037"/>
      <c r="F3924" s="201" t="s">
        <v>454</v>
      </c>
      <c r="G3924" s="201" t="s">
        <v>1241</v>
      </c>
      <c r="H3924" s="201"/>
      <c r="I3924" s="201" t="s">
        <v>1241</v>
      </c>
      <c r="J3924" s="202"/>
      <c r="K3924" s="201"/>
      <c r="L3924" s="202">
        <v>28.17</v>
      </c>
      <c r="M3924" s="201"/>
      <c r="N3924" s="203"/>
      <c r="V3924" s="189"/>
      <c r="W3924" s="195"/>
      <c r="X3924" s="195"/>
      <c r="AA3924" s="163" t="s">
        <v>2541</v>
      </c>
      <c r="AC3924" s="195"/>
      <c r="AF3924" s="207"/>
      <c r="AG3924" s="195"/>
      <c r="AI3924" s="195"/>
    </row>
    <row r="3925" spans="1:35" s="160" customFormat="1" ht="45" x14ac:dyDescent="0.2">
      <c r="A3925" s="200"/>
      <c r="B3925" s="199" t="s">
        <v>2542</v>
      </c>
      <c r="C3925" s="1037" t="s">
        <v>2543</v>
      </c>
      <c r="D3925" s="1037"/>
      <c r="E3925" s="1037"/>
      <c r="F3925" s="201" t="s">
        <v>454</v>
      </c>
      <c r="G3925" s="201" t="s">
        <v>974</v>
      </c>
      <c r="H3925" s="201"/>
      <c r="I3925" s="201" t="s">
        <v>974</v>
      </c>
      <c r="J3925" s="202"/>
      <c r="K3925" s="201"/>
      <c r="L3925" s="202">
        <v>16.760000000000002</v>
      </c>
      <c r="M3925" s="201"/>
      <c r="N3925" s="203"/>
      <c r="V3925" s="189"/>
      <c r="W3925" s="195"/>
      <c r="X3925" s="195"/>
      <c r="AA3925" s="163" t="s">
        <v>2543</v>
      </c>
      <c r="AC3925" s="195"/>
      <c r="AF3925" s="207"/>
      <c r="AG3925" s="195"/>
      <c r="AI3925" s="195"/>
    </row>
    <row r="3926" spans="1:35" s="160" customFormat="1" ht="12" x14ac:dyDescent="0.2">
      <c r="A3926" s="211"/>
      <c r="B3926" s="212"/>
      <c r="C3926" s="1039" t="s">
        <v>459</v>
      </c>
      <c r="D3926" s="1039"/>
      <c r="E3926" s="1039"/>
      <c r="F3926" s="192"/>
      <c r="G3926" s="192"/>
      <c r="H3926" s="192"/>
      <c r="I3926" s="192"/>
      <c r="J3926" s="193"/>
      <c r="K3926" s="192"/>
      <c r="L3926" s="193">
        <v>86.53</v>
      </c>
      <c r="M3926" s="208"/>
      <c r="N3926" s="194"/>
      <c r="V3926" s="189"/>
      <c r="W3926" s="195"/>
      <c r="X3926" s="195"/>
      <c r="AC3926" s="195" t="s">
        <v>459</v>
      </c>
      <c r="AF3926" s="207"/>
      <c r="AG3926" s="195"/>
      <c r="AI3926" s="195"/>
    </row>
    <row r="3927" spans="1:35" s="160" customFormat="1" ht="22.5" x14ac:dyDescent="0.2">
      <c r="A3927" s="190" t="s">
        <v>4186</v>
      </c>
      <c r="B3927" s="191" t="s">
        <v>4187</v>
      </c>
      <c r="C3927" s="1039" t="s">
        <v>4188</v>
      </c>
      <c r="D3927" s="1039"/>
      <c r="E3927" s="1039"/>
      <c r="F3927" s="192" t="s">
        <v>1017</v>
      </c>
      <c r="G3927" s="192"/>
      <c r="H3927" s="192"/>
      <c r="I3927" s="192" t="s">
        <v>496</v>
      </c>
      <c r="J3927" s="193">
        <v>265.2</v>
      </c>
      <c r="K3927" s="192"/>
      <c r="L3927" s="193">
        <v>2121.6</v>
      </c>
      <c r="M3927" s="192"/>
      <c r="N3927" s="194"/>
      <c r="V3927" s="189"/>
      <c r="W3927" s="195"/>
      <c r="X3927" s="195" t="s">
        <v>4188</v>
      </c>
      <c r="AC3927" s="195"/>
      <c r="AF3927" s="207"/>
      <c r="AG3927" s="195"/>
      <c r="AI3927" s="195"/>
    </row>
    <row r="3928" spans="1:35" s="160" customFormat="1" ht="12" x14ac:dyDescent="0.2">
      <c r="A3928" s="211"/>
      <c r="B3928" s="212"/>
      <c r="C3928" s="168" t="s">
        <v>3039</v>
      </c>
      <c r="D3928" s="213"/>
      <c r="E3928" s="213"/>
      <c r="F3928" s="214"/>
      <c r="G3928" s="214"/>
      <c r="H3928" s="214"/>
      <c r="I3928" s="214"/>
      <c r="J3928" s="215"/>
      <c r="K3928" s="214"/>
      <c r="L3928" s="215"/>
      <c r="M3928" s="216"/>
      <c r="N3928" s="217"/>
      <c r="V3928" s="189"/>
      <c r="W3928" s="195"/>
      <c r="X3928" s="195"/>
      <c r="AC3928" s="195"/>
      <c r="AF3928" s="207"/>
      <c r="AG3928" s="195"/>
      <c r="AI3928" s="195"/>
    </row>
    <row r="3929" spans="1:35" s="160" customFormat="1" ht="12" x14ac:dyDescent="0.2">
      <c r="A3929" s="190" t="s">
        <v>4189</v>
      </c>
      <c r="B3929" s="191" t="s">
        <v>4190</v>
      </c>
      <c r="C3929" s="1039" t="s">
        <v>4191</v>
      </c>
      <c r="D3929" s="1039"/>
      <c r="E3929" s="1039"/>
      <c r="F3929" s="192" t="s">
        <v>1017</v>
      </c>
      <c r="G3929" s="192"/>
      <c r="H3929" s="192"/>
      <c r="I3929" s="192" t="s">
        <v>434</v>
      </c>
      <c r="J3929" s="193"/>
      <c r="K3929" s="192"/>
      <c r="L3929" s="193"/>
      <c r="M3929" s="192"/>
      <c r="N3929" s="194"/>
      <c r="V3929" s="189"/>
      <c r="W3929" s="195"/>
      <c r="X3929" s="195" t="s">
        <v>4191</v>
      </c>
      <c r="AC3929" s="195"/>
      <c r="AF3929" s="207"/>
      <c r="AG3929" s="195"/>
      <c r="AI3929" s="195"/>
    </row>
    <row r="3930" spans="1:35" s="160" customFormat="1" ht="12" x14ac:dyDescent="0.2">
      <c r="A3930" s="200"/>
      <c r="B3930" s="199" t="s">
        <v>423</v>
      </c>
      <c r="C3930" s="1037" t="s">
        <v>432</v>
      </c>
      <c r="D3930" s="1037"/>
      <c r="E3930" s="1037"/>
      <c r="F3930" s="201"/>
      <c r="G3930" s="201"/>
      <c r="H3930" s="201"/>
      <c r="I3930" s="201"/>
      <c r="J3930" s="202">
        <v>15.12</v>
      </c>
      <c r="K3930" s="201"/>
      <c r="L3930" s="202">
        <v>30.24</v>
      </c>
      <c r="M3930" s="201"/>
      <c r="N3930" s="203"/>
      <c r="V3930" s="189"/>
      <c r="W3930" s="195"/>
      <c r="X3930" s="195"/>
      <c r="Z3930" s="163" t="s">
        <v>432</v>
      </c>
      <c r="AC3930" s="195"/>
      <c r="AF3930" s="207"/>
      <c r="AG3930" s="195"/>
      <c r="AI3930" s="195"/>
    </row>
    <row r="3931" spans="1:35" s="160" customFormat="1" ht="12" x14ac:dyDescent="0.2">
      <c r="A3931" s="200"/>
      <c r="B3931" s="199" t="s">
        <v>434</v>
      </c>
      <c r="C3931" s="1037" t="s">
        <v>435</v>
      </c>
      <c r="D3931" s="1037"/>
      <c r="E3931" s="1037"/>
      <c r="F3931" s="201"/>
      <c r="G3931" s="201"/>
      <c r="H3931" s="201"/>
      <c r="I3931" s="201"/>
      <c r="J3931" s="202">
        <v>6.25</v>
      </c>
      <c r="K3931" s="201"/>
      <c r="L3931" s="202">
        <v>12.5</v>
      </c>
      <c r="M3931" s="201"/>
      <c r="N3931" s="203"/>
      <c r="V3931" s="189"/>
      <c r="W3931" s="195"/>
      <c r="X3931" s="195"/>
      <c r="Z3931" s="163" t="s">
        <v>435</v>
      </c>
      <c r="AC3931" s="195"/>
      <c r="AF3931" s="207"/>
      <c r="AG3931" s="195"/>
      <c r="AI3931" s="195"/>
    </row>
    <row r="3932" spans="1:35" s="160" customFormat="1" ht="12" x14ac:dyDescent="0.2">
      <c r="A3932" s="200"/>
      <c r="B3932" s="199" t="s">
        <v>437</v>
      </c>
      <c r="C3932" s="1037" t="s">
        <v>438</v>
      </c>
      <c r="D3932" s="1037"/>
      <c r="E3932" s="1037"/>
      <c r="F3932" s="201"/>
      <c r="G3932" s="201"/>
      <c r="H3932" s="201"/>
      <c r="I3932" s="201"/>
      <c r="J3932" s="202">
        <v>0.97</v>
      </c>
      <c r="K3932" s="201"/>
      <c r="L3932" s="202">
        <v>1.94</v>
      </c>
      <c r="M3932" s="201"/>
      <c r="N3932" s="203"/>
      <c r="V3932" s="189"/>
      <c r="W3932" s="195"/>
      <c r="X3932" s="195"/>
      <c r="Z3932" s="163" t="s">
        <v>438</v>
      </c>
      <c r="AC3932" s="195"/>
      <c r="AF3932" s="207"/>
      <c r="AG3932" s="195"/>
      <c r="AI3932" s="195"/>
    </row>
    <row r="3933" spans="1:35" s="160" customFormat="1" ht="12" x14ac:dyDescent="0.2">
      <c r="A3933" s="200"/>
      <c r="B3933" s="199" t="s">
        <v>439</v>
      </c>
      <c r="C3933" s="1037" t="s">
        <v>440</v>
      </c>
      <c r="D3933" s="1037"/>
      <c r="E3933" s="1037"/>
      <c r="F3933" s="201"/>
      <c r="G3933" s="201"/>
      <c r="H3933" s="201"/>
      <c r="I3933" s="201"/>
      <c r="J3933" s="202">
        <v>8.8800000000000008</v>
      </c>
      <c r="K3933" s="201"/>
      <c r="L3933" s="202">
        <v>17.760000000000002</v>
      </c>
      <c r="M3933" s="201"/>
      <c r="N3933" s="203"/>
      <c r="V3933" s="189"/>
      <c r="W3933" s="195"/>
      <c r="X3933" s="195"/>
      <c r="Z3933" s="163" t="s">
        <v>440</v>
      </c>
      <c r="AC3933" s="195"/>
      <c r="AF3933" s="207"/>
      <c r="AG3933" s="195"/>
      <c r="AI3933" s="195"/>
    </row>
    <row r="3934" spans="1:35" s="160" customFormat="1" ht="12" x14ac:dyDescent="0.2">
      <c r="A3934" s="196"/>
      <c r="B3934" s="204" t="s">
        <v>4192</v>
      </c>
      <c r="C3934" s="1048" t="s">
        <v>4193</v>
      </c>
      <c r="D3934" s="1048"/>
      <c r="E3934" s="1048"/>
      <c r="F3934" s="205" t="s">
        <v>1017</v>
      </c>
      <c r="G3934" s="205" t="s">
        <v>423</v>
      </c>
      <c r="H3934" s="205"/>
      <c r="I3934" s="205" t="s">
        <v>434</v>
      </c>
      <c r="J3934" s="199"/>
      <c r="K3934" s="201"/>
      <c r="L3934" s="202"/>
      <c r="M3934" s="201"/>
      <c r="N3934" s="206"/>
      <c r="V3934" s="189"/>
      <c r="W3934" s="195"/>
      <c r="X3934" s="195"/>
      <c r="AC3934" s="195"/>
      <c r="AF3934" s="207" t="s">
        <v>4193</v>
      </c>
      <c r="AG3934" s="195"/>
      <c r="AI3934" s="195"/>
    </row>
    <row r="3935" spans="1:35" s="160" customFormat="1" ht="12" x14ac:dyDescent="0.2">
      <c r="A3935" s="196"/>
      <c r="B3935" s="204" t="s">
        <v>2666</v>
      </c>
      <c r="C3935" s="1048" t="s">
        <v>2675</v>
      </c>
      <c r="D3935" s="1048"/>
      <c r="E3935" s="1048"/>
      <c r="F3935" s="205" t="s">
        <v>1017</v>
      </c>
      <c r="G3935" s="205" t="s">
        <v>423</v>
      </c>
      <c r="H3935" s="205"/>
      <c r="I3935" s="205" t="s">
        <v>434</v>
      </c>
      <c r="J3935" s="199"/>
      <c r="K3935" s="201"/>
      <c r="L3935" s="202"/>
      <c r="M3935" s="201"/>
      <c r="N3935" s="206"/>
      <c r="V3935" s="189"/>
      <c r="W3935" s="195"/>
      <c r="X3935" s="195"/>
      <c r="AC3935" s="195"/>
      <c r="AF3935" s="207" t="s">
        <v>2675</v>
      </c>
      <c r="AG3935" s="195"/>
      <c r="AI3935" s="195"/>
    </row>
    <row r="3936" spans="1:35" s="160" customFormat="1" ht="12" x14ac:dyDescent="0.2">
      <c r="A3936" s="200"/>
      <c r="B3936" s="199"/>
      <c r="C3936" s="1037" t="s">
        <v>443</v>
      </c>
      <c r="D3936" s="1037"/>
      <c r="E3936" s="1037"/>
      <c r="F3936" s="201" t="s">
        <v>444</v>
      </c>
      <c r="G3936" s="201" t="s">
        <v>4194</v>
      </c>
      <c r="H3936" s="201"/>
      <c r="I3936" s="201" t="s">
        <v>4195</v>
      </c>
      <c r="J3936" s="202"/>
      <c r="K3936" s="201"/>
      <c r="L3936" s="202"/>
      <c r="M3936" s="201"/>
      <c r="N3936" s="203"/>
      <c r="V3936" s="189"/>
      <c r="W3936" s="195"/>
      <c r="X3936" s="195"/>
      <c r="AA3936" s="163" t="s">
        <v>443</v>
      </c>
      <c r="AC3936" s="195"/>
      <c r="AF3936" s="207"/>
      <c r="AG3936" s="195"/>
      <c r="AI3936" s="195"/>
    </row>
    <row r="3937" spans="1:35" s="160" customFormat="1" ht="12" x14ac:dyDescent="0.2">
      <c r="A3937" s="200"/>
      <c r="B3937" s="199"/>
      <c r="C3937" s="1037" t="s">
        <v>447</v>
      </c>
      <c r="D3937" s="1037"/>
      <c r="E3937" s="1037"/>
      <c r="F3937" s="201" t="s">
        <v>444</v>
      </c>
      <c r="G3937" s="201" t="s">
        <v>1990</v>
      </c>
      <c r="H3937" s="201"/>
      <c r="I3937" s="201" t="s">
        <v>2548</v>
      </c>
      <c r="J3937" s="202"/>
      <c r="K3937" s="201"/>
      <c r="L3937" s="202"/>
      <c r="M3937" s="201"/>
      <c r="N3937" s="203"/>
      <c r="V3937" s="189"/>
      <c r="W3937" s="195"/>
      <c r="X3937" s="195"/>
      <c r="AA3937" s="163" t="s">
        <v>447</v>
      </c>
      <c r="AC3937" s="195"/>
      <c r="AF3937" s="207"/>
      <c r="AG3937" s="195"/>
      <c r="AI3937" s="195"/>
    </row>
    <row r="3938" spans="1:35" s="160" customFormat="1" ht="12" x14ac:dyDescent="0.2">
      <c r="A3938" s="200"/>
      <c r="B3938" s="199"/>
      <c r="C3938" s="1047" t="s">
        <v>450</v>
      </c>
      <c r="D3938" s="1047"/>
      <c r="E3938" s="1047"/>
      <c r="F3938" s="208"/>
      <c r="G3938" s="208"/>
      <c r="H3938" s="208"/>
      <c r="I3938" s="208"/>
      <c r="J3938" s="209">
        <v>30.25</v>
      </c>
      <c r="K3938" s="208"/>
      <c r="L3938" s="209">
        <v>60.5</v>
      </c>
      <c r="M3938" s="208"/>
      <c r="N3938" s="210"/>
      <c r="V3938" s="189"/>
      <c r="W3938" s="195"/>
      <c r="X3938" s="195"/>
      <c r="AB3938" s="163" t="s">
        <v>450</v>
      </c>
      <c r="AC3938" s="195"/>
      <c r="AF3938" s="207"/>
      <c r="AG3938" s="195"/>
      <c r="AI3938" s="195"/>
    </row>
    <row r="3939" spans="1:35" s="160" customFormat="1" ht="12" x14ac:dyDescent="0.2">
      <c r="A3939" s="200"/>
      <c r="B3939" s="199"/>
      <c r="C3939" s="1037" t="s">
        <v>451</v>
      </c>
      <c r="D3939" s="1037"/>
      <c r="E3939" s="1037"/>
      <c r="F3939" s="201"/>
      <c r="G3939" s="201"/>
      <c r="H3939" s="201"/>
      <c r="I3939" s="201"/>
      <c r="J3939" s="202"/>
      <c r="K3939" s="201"/>
      <c r="L3939" s="202">
        <v>32.18</v>
      </c>
      <c r="M3939" s="201"/>
      <c r="N3939" s="203"/>
      <c r="V3939" s="189"/>
      <c r="W3939" s="195"/>
      <c r="X3939" s="195"/>
      <c r="AA3939" s="163" t="s">
        <v>451</v>
      </c>
      <c r="AC3939" s="195"/>
      <c r="AF3939" s="207"/>
      <c r="AG3939" s="195"/>
      <c r="AI3939" s="195"/>
    </row>
    <row r="3940" spans="1:35" s="160" customFormat="1" ht="45" x14ac:dyDescent="0.2">
      <c r="A3940" s="200"/>
      <c r="B3940" s="199" t="s">
        <v>2540</v>
      </c>
      <c r="C3940" s="1037" t="s">
        <v>2541</v>
      </c>
      <c r="D3940" s="1037"/>
      <c r="E3940" s="1037"/>
      <c r="F3940" s="201" t="s">
        <v>454</v>
      </c>
      <c r="G3940" s="201" t="s">
        <v>1241</v>
      </c>
      <c r="H3940" s="201"/>
      <c r="I3940" s="201" t="s">
        <v>1241</v>
      </c>
      <c r="J3940" s="202"/>
      <c r="K3940" s="201"/>
      <c r="L3940" s="202">
        <v>38.94</v>
      </c>
      <c r="M3940" s="201"/>
      <c r="N3940" s="203"/>
      <c r="V3940" s="189"/>
      <c r="W3940" s="195"/>
      <c r="X3940" s="195"/>
      <c r="AA3940" s="163" t="s">
        <v>2541</v>
      </c>
      <c r="AC3940" s="195"/>
      <c r="AF3940" s="207"/>
      <c r="AG3940" s="195"/>
      <c r="AI3940" s="195"/>
    </row>
    <row r="3941" spans="1:35" s="160" customFormat="1" ht="45" x14ac:dyDescent="0.2">
      <c r="A3941" s="200"/>
      <c r="B3941" s="199" t="s">
        <v>2542</v>
      </c>
      <c r="C3941" s="1037" t="s">
        <v>2543</v>
      </c>
      <c r="D3941" s="1037"/>
      <c r="E3941" s="1037"/>
      <c r="F3941" s="201" t="s">
        <v>454</v>
      </c>
      <c r="G3941" s="201" t="s">
        <v>974</v>
      </c>
      <c r="H3941" s="201"/>
      <c r="I3941" s="201" t="s">
        <v>974</v>
      </c>
      <c r="J3941" s="202"/>
      <c r="K3941" s="201"/>
      <c r="L3941" s="202">
        <v>23.17</v>
      </c>
      <c r="M3941" s="201"/>
      <c r="N3941" s="203"/>
      <c r="V3941" s="189"/>
      <c r="W3941" s="195"/>
      <c r="X3941" s="195"/>
      <c r="AA3941" s="163" t="s">
        <v>2543</v>
      </c>
      <c r="AC3941" s="195"/>
      <c r="AF3941" s="207"/>
      <c r="AG3941" s="195"/>
      <c r="AI3941" s="195"/>
    </row>
    <row r="3942" spans="1:35" s="160" customFormat="1" ht="12" x14ac:dyDescent="0.2">
      <c r="A3942" s="211"/>
      <c r="B3942" s="212"/>
      <c r="C3942" s="1039" t="s">
        <v>459</v>
      </c>
      <c r="D3942" s="1039"/>
      <c r="E3942" s="1039"/>
      <c r="F3942" s="192"/>
      <c r="G3942" s="192"/>
      <c r="H3942" s="192"/>
      <c r="I3942" s="192"/>
      <c r="J3942" s="193"/>
      <c r="K3942" s="192"/>
      <c r="L3942" s="193">
        <v>122.61</v>
      </c>
      <c r="M3942" s="208"/>
      <c r="N3942" s="194"/>
      <c r="V3942" s="189"/>
      <c r="W3942" s="195"/>
      <c r="X3942" s="195"/>
      <c r="AC3942" s="195" t="s">
        <v>459</v>
      </c>
      <c r="AF3942" s="207"/>
      <c r="AG3942" s="195"/>
      <c r="AI3942" s="195"/>
    </row>
    <row r="3943" spans="1:35" s="160" customFormat="1" ht="45" x14ac:dyDescent="0.2">
      <c r="A3943" s="190" t="s">
        <v>4196</v>
      </c>
      <c r="B3943" s="191" t="s">
        <v>4197</v>
      </c>
      <c r="C3943" s="1039" t="s">
        <v>4198</v>
      </c>
      <c r="D3943" s="1039"/>
      <c r="E3943" s="1039"/>
      <c r="F3943" s="192" t="s">
        <v>1017</v>
      </c>
      <c r="G3943" s="192"/>
      <c r="H3943" s="192"/>
      <c r="I3943" s="192" t="s">
        <v>434</v>
      </c>
      <c r="J3943" s="193">
        <v>60.7</v>
      </c>
      <c r="K3943" s="192"/>
      <c r="L3943" s="193">
        <v>121.4</v>
      </c>
      <c r="M3943" s="192"/>
      <c r="N3943" s="194"/>
      <c r="V3943" s="189"/>
      <c r="W3943" s="195"/>
      <c r="X3943" s="195" t="s">
        <v>4198</v>
      </c>
      <c r="AC3943" s="195"/>
      <c r="AF3943" s="207"/>
      <c r="AG3943" s="195"/>
      <c r="AI3943" s="195"/>
    </row>
    <row r="3944" spans="1:35" s="160" customFormat="1" ht="12" x14ac:dyDescent="0.2">
      <c r="A3944" s="211"/>
      <c r="B3944" s="212"/>
      <c r="C3944" s="168" t="s">
        <v>462</v>
      </c>
      <c r="D3944" s="213"/>
      <c r="E3944" s="213"/>
      <c r="F3944" s="214"/>
      <c r="G3944" s="214"/>
      <c r="H3944" s="214"/>
      <c r="I3944" s="214"/>
      <c r="J3944" s="215"/>
      <c r="K3944" s="214"/>
      <c r="L3944" s="215"/>
      <c r="M3944" s="216"/>
      <c r="N3944" s="217"/>
      <c r="V3944" s="189"/>
      <c r="W3944" s="195"/>
      <c r="X3944" s="195"/>
      <c r="AC3944" s="195"/>
      <c r="AF3944" s="207"/>
      <c r="AG3944" s="195"/>
      <c r="AI3944" s="195"/>
    </row>
    <row r="3945" spans="1:35" s="160" customFormat="1" ht="56.25" x14ac:dyDescent="0.2">
      <c r="A3945" s="190" t="s">
        <v>4199</v>
      </c>
      <c r="B3945" s="191" t="s">
        <v>4200</v>
      </c>
      <c r="C3945" s="1039" t="s">
        <v>4201</v>
      </c>
      <c r="D3945" s="1039"/>
      <c r="E3945" s="1039"/>
      <c r="F3945" s="192" t="s">
        <v>1017</v>
      </c>
      <c r="G3945" s="192"/>
      <c r="H3945" s="192"/>
      <c r="I3945" s="192" t="s">
        <v>423</v>
      </c>
      <c r="J3945" s="193">
        <v>828.26</v>
      </c>
      <c r="K3945" s="192"/>
      <c r="L3945" s="193">
        <v>828.26</v>
      </c>
      <c r="M3945" s="192"/>
      <c r="N3945" s="194"/>
      <c r="V3945" s="189"/>
      <c r="W3945" s="195"/>
      <c r="X3945" s="195" t="s">
        <v>4201</v>
      </c>
      <c r="AC3945" s="195"/>
      <c r="AF3945" s="207"/>
      <c r="AG3945" s="195"/>
      <c r="AI3945" s="195"/>
    </row>
    <row r="3946" spans="1:35" s="160" customFormat="1" ht="12" x14ac:dyDescent="0.2">
      <c r="A3946" s="211"/>
      <c r="B3946" s="212"/>
      <c r="C3946" s="168" t="s">
        <v>462</v>
      </c>
      <c r="D3946" s="213"/>
      <c r="E3946" s="213"/>
      <c r="F3946" s="214"/>
      <c r="G3946" s="214"/>
      <c r="H3946" s="214"/>
      <c r="I3946" s="214"/>
      <c r="J3946" s="215"/>
      <c r="K3946" s="214"/>
      <c r="L3946" s="215"/>
      <c r="M3946" s="216"/>
      <c r="N3946" s="217"/>
      <c r="V3946" s="189"/>
      <c r="W3946" s="195"/>
      <c r="X3946" s="195"/>
      <c r="AC3946" s="195"/>
      <c r="AF3946" s="207"/>
      <c r="AG3946" s="195"/>
      <c r="AI3946" s="195"/>
    </row>
    <row r="3947" spans="1:35" s="160" customFormat="1" ht="56.25" x14ac:dyDescent="0.2">
      <c r="A3947" s="190" t="s">
        <v>4202</v>
      </c>
      <c r="B3947" s="191" t="s">
        <v>4203</v>
      </c>
      <c r="C3947" s="1039" t="s">
        <v>4204</v>
      </c>
      <c r="D3947" s="1039"/>
      <c r="E3947" s="1039"/>
      <c r="F3947" s="192" t="s">
        <v>1017</v>
      </c>
      <c r="G3947" s="192"/>
      <c r="H3947" s="192"/>
      <c r="I3947" s="192" t="s">
        <v>423</v>
      </c>
      <c r="J3947" s="193">
        <v>1045.6500000000001</v>
      </c>
      <c r="K3947" s="192"/>
      <c r="L3947" s="193">
        <v>1045.6500000000001</v>
      </c>
      <c r="M3947" s="192"/>
      <c r="N3947" s="194"/>
      <c r="V3947" s="189"/>
      <c r="W3947" s="195"/>
      <c r="X3947" s="195" t="s">
        <v>4204</v>
      </c>
      <c r="AC3947" s="195"/>
      <c r="AF3947" s="207"/>
      <c r="AG3947" s="195"/>
      <c r="AI3947" s="195"/>
    </row>
    <row r="3948" spans="1:35" s="160" customFormat="1" ht="12" x14ac:dyDescent="0.2">
      <c r="A3948" s="211"/>
      <c r="B3948" s="212"/>
      <c r="C3948" s="168" t="s">
        <v>462</v>
      </c>
      <c r="D3948" s="213"/>
      <c r="E3948" s="213"/>
      <c r="F3948" s="214"/>
      <c r="G3948" s="214"/>
      <c r="H3948" s="214"/>
      <c r="I3948" s="214"/>
      <c r="J3948" s="215"/>
      <c r="K3948" s="214"/>
      <c r="L3948" s="215"/>
      <c r="M3948" s="216"/>
      <c r="N3948" s="217"/>
      <c r="V3948" s="189"/>
      <c r="W3948" s="195"/>
      <c r="X3948" s="195"/>
      <c r="AC3948" s="195"/>
      <c r="AF3948" s="207"/>
      <c r="AG3948" s="195"/>
      <c r="AI3948" s="195"/>
    </row>
    <row r="3949" spans="1:35" s="160" customFormat="1" ht="1.5" customHeight="1" x14ac:dyDescent="0.2">
      <c r="A3949" s="214"/>
      <c r="B3949" s="212"/>
      <c r="C3949" s="212"/>
      <c r="D3949" s="212"/>
      <c r="E3949" s="212"/>
      <c r="F3949" s="214"/>
      <c r="G3949" s="214"/>
      <c r="H3949" s="214"/>
      <c r="I3949" s="214"/>
      <c r="J3949" s="218"/>
      <c r="K3949" s="214"/>
      <c r="L3949" s="218"/>
      <c r="M3949" s="201"/>
      <c r="N3949" s="218"/>
      <c r="V3949" s="189"/>
      <c r="W3949" s="195"/>
      <c r="X3949" s="195"/>
      <c r="AC3949" s="195"/>
      <c r="AF3949" s="207"/>
      <c r="AG3949" s="195"/>
      <c r="AI3949" s="195"/>
    </row>
    <row r="3950" spans="1:35" s="160" customFormat="1" ht="12" x14ac:dyDescent="0.2">
      <c r="A3950" s="219"/>
      <c r="B3950" s="220"/>
      <c r="C3950" s="1039" t="s">
        <v>4205</v>
      </c>
      <c r="D3950" s="1039"/>
      <c r="E3950" s="1039"/>
      <c r="F3950" s="1039"/>
      <c r="G3950" s="1039"/>
      <c r="H3950" s="1039"/>
      <c r="I3950" s="1039"/>
      <c r="J3950" s="1039"/>
      <c r="K3950" s="1039"/>
      <c r="L3950" s="221"/>
      <c r="M3950" s="222"/>
      <c r="N3950" s="223"/>
      <c r="V3950" s="189"/>
      <c r="W3950" s="195"/>
      <c r="X3950" s="195"/>
      <c r="AC3950" s="195"/>
      <c r="AF3950" s="207"/>
      <c r="AG3950" s="195" t="s">
        <v>4205</v>
      </c>
      <c r="AI3950" s="195"/>
    </row>
    <row r="3951" spans="1:35" s="160" customFormat="1" ht="12" x14ac:dyDescent="0.2">
      <c r="A3951" s="224"/>
      <c r="B3951" s="199"/>
      <c r="C3951" s="1037" t="s">
        <v>512</v>
      </c>
      <c r="D3951" s="1037"/>
      <c r="E3951" s="1037"/>
      <c r="F3951" s="1037"/>
      <c r="G3951" s="1037"/>
      <c r="H3951" s="1037"/>
      <c r="I3951" s="1037"/>
      <c r="J3951" s="1037"/>
      <c r="K3951" s="1037"/>
      <c r="L3951" s="225">
        <v>16781.240000000002</v>
      </c>
      <c r="M3951" s="226"/>
      <c r="N3951" s="227"/>
      <c r="V3951" s="189"/>
      <c r="W3951" s="195"/>
      <c r="X3951" s="195"/>
      <c r="AC3951" s="195"/>
      <c r="AF3951" s="207"/>
      <c r="AG3951" s="195"/>
      <c r="AH3951" s="163" t="s">
        <v>512</v>
      </c>
      <c r="AI3951" s="195"/>
    </row>
    <row r="3952" spans="1:35" s="160" customFormat="1" ht="12" x14ac:dyDescent="0.2">
      <c r="A3952" s="224"/>
      <c r="B3952" s="199"/>
      <c r="C3952" s="1037" t="s">
        <v>513</v>
      </c>
      <c r="D3952" s="1037"/>
      <c r="E3952" s="1037"/>
      <c r="F3952" s="1037"/>
      <c r="G3952" s="1037"/>
      <c r="H3952" s="1037"/>
      <c r="I3952" s="1037"/>
      <c r="J3952" s="1037"/>
      <c r="K3952" s="1037"/>
      <c r="L3952" s="225"/>
      <c r="M3952" s="226"/>
      <c r="N3952" s="227"/>
      <c r="V3952" s="189"/>
      <c r="W3952" s="195"/>
      <c r="X3952" s="195"/>
      <c r="AC3952" s="195"/>
      <c r="AF3952" s="207"/>
      <c r="AG3952" s="195"/>
      <c r="AH3952" s="163" t="s">
        <v>513</v>
      </c>
      <c r="AI3952" s="195"/>
    </row>
    <row r="3953" spans="1:35" s="160" customFormat="1" ht="12" x14ac:dyDescent="0.2">
      <c r="A3953" s="224"/>
      <c r="B3953" s="199"/>
      <c r="C3953" s="1037" t="s">
        <v>514</v>
      </c>
      <c r="D3953" s="1037"/>
      <c r="E3953" s="1037"/>
      <c r="F3953" s="1037"/>
      <c r="G3953" s="1037"/>
      <c r="H3953" s="1037"/>
      <c r="I3953" s="1037"/>
      <c r="J3953" s="1037"/>
      <c r="K3953" s="1037"/>
      <c r="L3953" s="225">
        <v>1181.05</v>
      </c>
      <c r="M3953" s="226"/>
      <c r="N3953" s="227"/>
      <c r="V3953" s="189"/>
      <c r="W3953" s="195"/>
      <c r="X3953" s="195"/>
      <c r="AC3953" s="195"/>
      <c r="AF3953" s="207"/>
      <c r="AG3953" s="195"/>
      <c r="AH3953" s="163" t="s">
        <v>514</v>
      </c>
      <c r="AI3953" s="195"/>
    </row>
    <row r="3954" spans="1:35" s="160" customFormat="1" ht="12" x14ac:dyDescent="0.2">
      <c r="A3954" s="224"/>
      <c r="B3954" s="199"/>
      <c r="C3954" s="1037" t="s">
        <v>515</v>
      </c>
      <c r="D3954" s="1037"/>
      <c r="E3954" s="1037"/>
      <c r="F3954" s="1037"/>
      <c r="G3954" s="1037"/>
      <c r="H3954" s="1037"/>
      <c r="I3954" s="1037"/>
      <c r="J3954" s="1037"/>
      <c r="K3954" s="1037"/>
      <c r="L3954" s="225">
        <v>377.15</v>
      </c>
      <c r="M3954" s="226"/>
      <c r="N3954" s="227"/>
      <c r="V3954" s="189"/>
      <c r="W3954" s="195"/>
      <c r="X3954" s="195"/>
      <c r="AC3954" s="195"/>
      <c r="AF3954" s="207"/>
      <c r="AG3954" s="195"/>
      <c r="AH3954" s="163" t="s">
        <v>515</v>
      </c>
      <c r="AI3954" s="195"/>
    </row>
    <row r="3955" spans="1:35" s="160" customFormat="1" ht="12" x14ac:dyDescent="0.2">
      <c r="A3955" s="224"/>
      <c r="B3955" s="199"/>
      <c r="C3955" s="1037" t="s">
        <v>516</v>
      </c>
      <c r="D3955" s="1037"/>
      <c r="E3955" s="1037"/>
      <c r="F3955" s="1037"/>
      <c r="G3955" s="1037"/>
      <c r="H3955" s="1037"/>
      <c r="I3955" s="1037"/>
      <c r="J3955" s="1037"/>
      <c r="K3955" s="1037"/>
      <c r="L3955" s="225">
        <v>44.98</v>
      </c>
      <c r="M3955" s="226"/>
      <c r="N3955" s="227"/>
      <c r="V3955" s="189"/>
      <c r="W3955" s="195"/>
      <c r="X3955" s="195"/>
      <c r="AC3955" s="195"/>
      <c r="AF3955" s="207"/>
      <c r="AG3955" s="195"/>
      <c r="AH3955" s="163" t="s">
        <v>516</v>
      </c>
      <c r="AI3955" s="195"/>
    </row>
    <row r="3956" spans="1:35" s="160" customFormat="1" ht="12" x14ac:dyDescent="0.2">
      <c r="A3956" s="224"/>
      <c r="B3956" s="199"/>
      <c r="C3956" s="1037" t="s">
        <v>517</v>
      </c>
      <c r="D3956" s="1037"/>
      <c r="E3956" s="1037"/>
      <c r="F3956" s="1037"/>
      <c r="G3956" s="1037"/>
      <c r="H3956" s="1037"/>
      <c r="I3956" s="1037"/>
      <c r="J3956" s="1037"/>
      <c r="K3956" s="1037"/>
      <c r="L3956" s="225">
        <v>15223.04</v>
      </c>
      <c r="M3956" s="226"/>
      <c r="N3956" s="227"/>
      <c r="V3956" s="189"/>
      <c r="W3956" s="195"/>
      <c r="X3956" s="195"/>
      <c r="AC3956" s="195"/>
      <c r="AF3956" s="207"/>
      <c r="AG3956" s="195"/>
      <c r="AH3956" s="163" t="s">
        <v>517</v>
      </c>
      <c r="AI3956" s="195"/>
    </row>
    <row r="3957" spans="1:35" s="160" customFormat="1" ht="12" x14ac:dyDescent="0.2">
      <c r="A3957" s="224"/>
      <c r="B3957" s="199"/>
      <c r="C3957" s="1037" t="s">
        <v>518</v>
      </c>
      <c r="D3957" s="1037"/>
      <c r="E3957" s="1037"/>
      <c r="F3957" s="1037"/>
      <c r="G3957" s="1037"/>
      <c r="H3957" s="1037"/>
      <c r="I3957" s="1037"/>
      <c r="J3957" s="1037"/>
      <c r="K3957" s="1037"/>
      <c r="L3957" s="225">
        <v>19022.97</v>
      </c>
      <c r="M3957" s="226"/>
      <c r="N3957" s="227"/>
      <c r="V3957" s="189"/>
      <c r="W3957" s="195"/>
      <c r="X3957" s="195"/>
      <c r="AC3957" s="195"/>
      <c r="AF3957" s="207"/>
      <c r="AG3957" s="195"/>
      <c r="AH3957" s="163" t="s">
        <v>518</v>
      </c>
      <c r="AI3957" s="195"/>
    </row>
    <row r="3958" spans="1:35" s="160" customFormat="1" ht="12" x14ac:dyDescent="0.2">
      <c r="A3958" s="224"/>
      <c r="B3958" s="199"/>
      <c r="C3958" s="1037" t="s">
        <v>513</v>
      </c>
      <c r="D3958" s="1037"/>
      <c r="E3958" s="1037"/>
      <c r="F3958" s="1037"/>
      <c r="G3958" s="1037"/>
      <c r="H3958" s="1037"/>
      <c r="I3958" s="1037"/>
      <c r="J3958" s="1037"/>
      <c r="K3958" s="1037"/>
      <c r="L3958" s="225"/>
      <c r="M3958" s="226"/>
      <c r="N3958" s="227"/>
      <c r="V3958" s="189"/>
      <c r="W3958" s="195"/>
      <c r="X3958" s="195"/>
      <c r="AC3958" s="195"/>
      <c r="AF3958" s="207"/>
      <c r="AG3958" s="195"/>
      <c r="AH3958" s="163" t="s">
        <v>513</v>
      </c>
      <c r="AI3958" s="195"/>
    </row>
    <row r="3959" spans="1:35" s="160" customFormat="1" ht="12" x14ac:dyDescent="0.2">
      <c r="A3959" s="224"/>
      <c r="B3959" s="199"/>
      <c r="C3959" s="1037" t="s">
        <v>519</v>
      </c>
      <c r="D3959" s="1037"/>
      <c r="E3959" s="1037"/>
      <c r="F3959" s="1037"/>
      <c r="G3959" s="1037"/>
      <c r="H3959" s="1037"/>
      <c r="I3959" s="1037"/>
      <c r="J3959" s="1037"/>
      <c r="K3959" s="1037"/>
      <c r="L3959" s="225">
        <v>1170.73</v>
      </c>
      <c r="M3959" s="226"/>
      <c r="N3959" s="227"/>
      <c r="V3959" s="189"/>
      <c r="W3959" s="195"/>
      <c r="X3959" s="195"/>
      <c r="AC3959" s="195"/>
      <c r="AF3959" s="207"/>
      <c r="AG3959" s="195"/>
      <c r="AH3959" s="163" t="s">
        <v>519</v>
      </c>
      <c r="AI3959" s="195"/>
    </row>
    <row r="3960" spans="1:35" s="160" customFormat="1" ht="12" x14ac:dyDescent="0.2">
      <c r="A3960" s="224"/>
      <c r="B3960" s="199"/>
      <c r="C3960" s="1037" t="s">
        <v>520</v>
      </c>
      <c r="D3960" s="1037"/>
      <c r="E3960" s="1037"/>
      <c r="F3960" s="1037"/>
      <c r="G3960" s="1037"/>
      <c r="H3960" s="1037"/>
      <c r="I3960" s="1037"/>
      <c r="J3960" s="1037"/>
      <c r="K3960" s="1037"/>
      <c r="L3960" s="225">
        <v>377.15</v>
      </c>
      <c r="M3960" s="226"/>
      <c r="N3960" s="227"/>
      <c r="V3960" s="189"/>
      <c r="W3960" s="195"/>
      <c r="X3960" s="195"/>
      <c r="AC3960" s="195"/>
      <c r="AF3960" s="207"/>
      <c r="AG3960" s="195"/>
      <c r="AH3960" s="163" t="s">
        <v>520</v>
      </c>
      <c r="AI3960" s="195"/>
    </row>
    <row r="3961" spans="1:35" s="160" customFormat="1" ht="12" x14ac:dyDescent="0.2">
      <c r="A3961" s="224"/>
      <c r="B3961" s="199"/>
      <c r="C3961" s="1037" t="s">
        <v>521</v>
      </c>
      <c r="D3961" s="1037"/>
      <c r="E3961" s="1037"/>
      <c r="F3961" s="1037"/>
      <c r="G3961" s="1037"/>
      <c r="H3961" s="1037"/>
      <c r="I3961" s="1037"/>
      <c r="J3961" s="1037"/>
      <c r="K3961" s="1037"/>
      <c r="L3961" s="225">
        <v>15220.86</v>
      </c>
      <c r="M3961" s="226"/>
      <c r="N3961" s="227"/>
      <c r="V3961" s="189"/>
      <c r="W3961" s="195"/>
      <c r="X3961" s="195"/>
      <c r="AC3961" s="195"/>
      <c r="AF3961" s="207"/>
      <c r="AG3961" s="195"/>
      <c r="AH3961" s="163" t="s">
        <v>521</v>
      </c>
      <c r="AI3961" s="195"/>
    </row>
    <row r="3962" spans="1:35" s="160" customFormat="1" ht="12" x14ac:dyDescent="0.2">
      <c r="A3962" s="224"/>
      <c r="B3962" s="199"/>
      <c r="C3962" s="1037" t="s">
        <v>522</v>
      </c>
      <c r="D3962" s="1037"/>
      <c r="E3962" s="1037"/>
      <c r="F3962" s="1037"/>
      <c r="G3962" s="1037"/>
      <c r="H3962" s="1037"/>
      <c r="I3962" s="1037"/>
      <c r="J3962" s="1037"/>
      <c r="K3962" s="1037"/>
      <c r="L3962" s="225">
        <v>1417.2</v>
      </c>
      <c r="M3962" s="226"/>
      <c r="N3962" s="227"/>
      <c r="V3962" s="189"/>
      <c r="W3962" s="195"/>
      <c r="X3962" s="195"/>
      <c r="AC3962" s="195"/>
      <c r="AF3962" s="207"/>
      <c r="AG3962" s="195"/>
      <c r="AH3962" s="163" t="s">
        <v>522</v>
      </c>
      <c r="AI3962" s="195"/>
    </row>
    <row r="3963" spans="1:35" s="160" customFormat="1" ht="12" x14ac:dyDescent="0.2">
      <c r="A3963" s="224"/>
      <c r="B3963" s="199"/>
      <c r="C3963" s="1037" t="s">
        <v>523</v>
      </c>
      <c r="D3963" s="1037"/>
      <c r="E3963" s="1037"/>
      <c r="F3963" s="1037"/>
      <c r="G3963" s="1037"/>
      <c r="H3963" s="1037"/>
      <c r="I3963" s="1037"/>
      <c r="J3963" s="1037"/>
      <c r="K3963" s="1037"/>
      <c r="L3963" s="225">
        <v>837.03</v>
      </c>
      <c r="M3963" s="226"/>
      <c r="N3963" s="227"/>
      <c r="V3963" s="189"/>
      <c r="W3963" s="195"/>
      <c r="X3963" s="195"/>
      <c r="AC3963" s="195"/>
      <c r="AF3963" s="207"/>
      <c r="AG3963" s="195"/>
      <c r="AH3963" s="163" t="s">
        <v>523</v>
      </c>
      <c r="AI3963" s="195"/>
    </row>
    <row r="3964" spans="1:35" s="160" customFormat="1" ht="12" x14ac:dyDescent="0.2">
      <c r="A3964" s="224"/>
      <c r="B3964" s="199"/>
      <c r="C3964" s="1037" t="s">
        <v>3041</v>
      </c>
      <c r="D3964" s="1037"/>
      <c r="E3964" s="1037"/>
      <c r="F3964" s="1037"/>
      <c r="G3964" s="1037"/>
      <c r="H3964" s="1037"/>
      <c r="I3964" s="1037"/>
      <c r="J3964" s="1037"/>
      <c r="K3964" s="1037"/>
      <c r="L3964" s="225">
        <v>26.54</v>
      </c>
      <c r="M3964" s="226"/>
      <c r="N3964" s="227"/>
      <c r="V3964" s="189"/>
      <c r="W3964" s="195"/>
      <c r="X3964" s="195"/>
      <c r="AC3964" s="195"/>
      <c r="AF3964" s="207"/>
      <c r="AG3964" s="195"/>
      <c r="AH3964" s="163" t="s">
        <v>3041</v>
      </c>
      <c r="AI3964" s="195"/>
    </row>
    <row r="3965" spans="1:35" s="160" customFormat="1" ht="12" x14ac:dyDescent="0.2">
      <c r="A3965" s="224"/>
      <c r="B3965" s="199"/>
      <c r="C3965" s="1037" t="s">
        <v>513</v>
      </c>
      <c r="D3965" s="1037"/>
      <c r="E3965" s="1037"/>
      <c r="F3965" s="1037"/>
      <c r="G3965" s="1037"/>
      <c r="H3965" s="1037"/>
      <c r="I3965" s="1037"/>
      <c r="J3965" s="1037"/>
      <c r="K3965" s="1037"/>
      <c r="L3965" s="225"/>
      <c r="M3965" s="226"/>
      <c r="N3965" s="227"/>
      <c r="V3965" s="189"/>
      <c r="W3965" s="195"/>
      <c r="X3965" s="195"/>
      <c r="AC3965" s="195"/>
      <c r="AF3965" s="207"/>
      <c r="AG3965" s="195"/>
      <c r="AH3965" s="163" t="s">
        <v>513</v>
      </c>
      <c r="AI3965" s="195"/>
    </row>
    <row r="3966" spans="1:35" s="160" customFormat="1" ht="12" x14ac:dyDescent="0.2">
      <c r="A3966" s="224"/>
      <c r="B3966" s="199"/>
      <c r="C3966" s="1037" t="s">
        <v>519</v>
      </c>
      <c r="D3966" s="1037"/>
      <c r="E3966" s="1037"/>
      <c r="F3966" s="1037"/>
      <c r="G3966" s="1037"/>
      <c r="H3966" s="1037"/>
      <c r="I3966" s="1037"/>
      <c r="J3966" s="1037"/>
      <c r="K3966" s="1037"/>
      <c r="L3966" s="225">
        <v>10.32</v>
      </c>
      <c r="M3966" s="226"/>
      <c r="N3966" s="227"/>
      <c r="V3966" s="189"/>
      <c r="W3966" s="195"/>
      <c r="X3966" s="195"/>
      <c r="AC3966" s="195"/>
      <c r="AF3966" s="207"/>
      <c r="AG3966" s="195"/>
      <c r="AH3966" s="163" t="s">
        <v>519</v>
      </c>
      <c r="AI3966" s="195"/>
    </row>
    <row r="3967" spans="1:35" s="160" customFormat="1" ht="12" x14ac:dyDescent="0.2">
      <c r="A3967" s="224"/>
      <c r="B3967" s="199"/>
      <c r="C3967" s="1037" t="s">
        <v>521</v>
      </c>
      <c r="D3967" s="1037"/>
      <c r="E3967" s="1037"/>
      <c r="F3967" s="1037"/>
      <c r="G3967" s="1037"/>
      <c r="H3967" s="1037"/>
      <c r="I3967" s="1037"/>
      <c r="J3967" s="1037"/>
      <c r="K3967" s="1037"/>
      <c r="L3967" s="225">
        <v>2.1800000000000002</v>
      </c>
      <c r="M3967" s="226"/>
      <c r="N3967" s="227"/>
      <c r="V3967" s="189"/>
      <c r="W3967" s="195"/>
      <c r="X3967" s="195"/>
      <c r="AC3967" s="195"/>
      <c r="AF3967" s="207"/>
      <c r="AG3967" s="195"/>
      <c r="AH3967" s="163" t="s">
        <v>521</v>
      </c>
      <c r="AI3967" s="195"/>
    </row>
    <row r="3968" spans="1:35" s="160" customFormat="1" ht="12" x14ac:dyDescent="0.2">
      <c r="A3968" s="224"/>
      <c r="B3968" s="199"/>
      <c r="C3968" s="1037" t="s">
        <v>522</v>
      </c>
      <c r="D3968" s="1037"/>
      <c r="E3968" s="1037"/>
      <c r="F3968" s="1037"/>
      <c r="G3968" s="1037"/>
      <c r="H3968" s="1037"/>
      <c r="I3968" s="1037"/>
      <c r="J3968" s="1037"/>
      <c r="K3968" s="1037"/>
      <c r="L3968" s="225">
        <v>9.2899999999999991</v>
      </c>
      <c r="M3968" s="226"/>
      <c r="N3968" s="227"/>
      <c r="V3968" s="189"/>
      <c r="W3968" s="195"/>
      <c r="X3968" s="195"/>
      <c r="AC3968" s="195"/>
      <c r="AF3968" s="207"/>
      <c r="AG3968" s="195"/>
      <c r="AH3968" s="163" t="s">
        <v>522</v>
      </c>
      <c r="AI3968" s="195"/>
    </row>
    <row r="3969" spans="1:35" s="160" customFormat="1" ht="12" x14ac:dyDescent="0.2">
      <c r="A3969" s="224"/>
      <c r="B3969" s="199"/>
      <c r="C3969" s="1037" t="s">
        <v>523</v>
      </c>
      <c r="D3969" s="1037"/>
      <c r="E3969" s="1037"/>
      <c r="F3969" s="1037"/>
      <c r="G3969" s="1037"/>
      <c r="H3969" s="1037"/>
      <c r="I3969" s="1037"/>
      <c r="J3969" s="1037"/>
      <c r="K3969" s="1037"/>
      <c r="L3969" s="225">
        <v>4.75</v>
      </c>
      <c r="M3969" s="226"/>
      <c r="N3969" s="227"/>
      <c r="V3969" s="189"/>
      <c r="W3969" s="195"/>
      <c r="X3969" s="195"/>
      <c r="AC3969" s="195"/>
      <c r="AF3969" s="207"/>
      <c r="AG3969" s="195"/>
      <c r="AH3969" s="163" t="s">
        <v>523</v>
      </c>
      <c r="AI3969" s="195"/>
    </row>
    <row r="3970" spans="1:35" s="160" customFormat="1" ht="12" x14ac:dyDescent="0.2">
      <c r="A3970" s="224"/>
      <c r="B3970" s="199"/>
      <c r="C3970" s="1037" t="s">
        <v>1374</v>
      </c>
      <c r="D3970" s="1037"/>
      <c r="E3970" s="1037"/>
      <c r="F3970" s="1037"/>
      <c r="G3970" s="1037"/>
      <c r="H3970" s="1037"/>
      <c r="I3970" s="1037"/>
      <c r="J3970" s="1037"/>
      <c r="K3970" s="1037"/>
      <c r="L3970" s="225">
        <v>115823.28</v>
      </c>
      <c r="M3970" s="226"/>
      <c r="N3970" s="227"/>
      <c r="V3970" s="189"/>
      <c r="W3970" s="195"/>
      <c r="X3970" s="195"/>
      <c r="AC3970" s="195"/>
      <c r="AF3970" s="207"/>
      <c r="AG3970" s="195"/>
      <c r="AH3970" s="163" t="s">
        <v>1374</v>
      </c>
      <c r="AI3970" s="195"/>
    </row>
    <row r="3971" spans="1:35" s="160" customFormat="1" ht="12" x14ac:dyDescent="0.2">
      <c r="A3971" s="224"/>
      <c r="B3971" s="199"/>
      <c r="C3971" s="1037" t="s">
        <v>3043</v>
      </c>
      <c r="D3971" s="1037"/>
      <c r="E3971" s="1037"/>
      <c r="F3971" s="1037"/>
      <c r="G3971" s="1037"/>
      <c r="H3971" s="1037"/>
      <c r="I3971" s="1037"/>
      <c r="J3971" s="1037"/>
      <c r="K3971" s="1037"/>
      <c r="L3971" s="225">
        <v>115823.28</v>
      </c>
      <c r="M3971" s="226"/>
      <c r="N3971" s="227"/>
      <c r="V3971" s="189"/>
      <c r="W3971" s="195"/>
      <c r="X3971" s="195"/>
      <c r="AC3971" s="195"/>
      <c r="AF3971" s="207"/>
      <c r="AG3971" s="195"/>
      <c r="AH3971" s="163" t="s">
        <v>3043</v>
      </c>
      <c r="AI3971" s="195"/>
    </row>
    <row r="3972" spans="1:35" s="160" customFormat="1" ht="12" x14ac:dyDescent="0.2">
      <c r="A3972" s="224"/>
      <c r="B3972" s="199"/>
      <c r="C3972" s="1037" t="s">
        <v>524</v>
      </c>
      <c r="D3972" s="1037"/>
      <c r="E3972" s="1037"/>
      <c r="F3972" s="1037"/>
      <c r="G3972" s="1037"/>
      <c r="H3972" s="1037"/>
      <c r="I3972" s="1037"/>
      <c r="J3972" s="1037"/>
      <c r="K3972" s="1037"/>
      <c r="L3972" s="225">
        <v>1226.03</v>
      </c>
      <c r="M3972" s="226"/>
      <c r="N3972" s="227"/>
      <c r="V3972" s="189"/>
      <c r="W3972" s="195"/>
      <c r="X3972" s="195"/>
      <c r="AC3972" s="195"/>
      <c r="AF3972" s="207"/>
      <c r="AG3972" s="195"/>
      <c r="AH3972" s="163" t="s">
        <v>524</v>
      </c>
      <c r="AI3972" s="195"/>
    </row>
    <row r="3973" spans="1:35" s="160" customFormat="1" ht="12" x14ac:dyDescent="0.2">
      <c r="A3973" s="224"/>
      <c r="B3973" s="199"/>
      <c r="C3973" s="1037" t="s">
        <v>525</v>
      </c>
      <c r="D3973" s="1037"/>
      <c r="E3973" s="1037"/>
      <c r="F3973" s="1037"/>
      <c r="G3973" s="1037"/>
      <c r="H3973" s="1037"/>
      <c r="I3973" s="1037"/>
      <c r="J3973" s="1037"/>
      <c r="K3973" s="1037"/>
      <c r="L3973" s="225">
        <v>1426.49</v>
      </c>
      <c r="M3973" s="226"/>
      <c r="N3973" s="227"/>
      <c r="V3973" s="189"/>
      <c r="W3973" s="195"/>
      <c r="X3973" s="195"/>
      <c r="AC3973" s="195"/>
      <c r="AF3973" s="207"/>
      <c r="AG3973" s="195"/>
      <c r="AH3973" s="163" t="s">
        <v>525</v>
      </c>
      <c r="AI3973" s="195"/>
    </row>
    <row r="3974" spans="1:35" s="160" customFormat="1" ht="12" x14ac:dyDescent="0.2">
      <c r="A3974" s="224"/>
      <c r="B3974" s="199"/>
      <c r="C3974" s="1037" t="s">
        <v>526</v>
      </c>
      <c r="D3974" s="1037"/>
      <c r="E3974" s="1037"/>
      <c r="F3974" s="1037"/>
      <c r="G3974" s="1037"/>
      <c r="H3974" s="1037"/>
      <c r="I3974" s="1037"/>
      <c r="J3974" s="1037"/>
      <c r="K3974" s="1037"/>
      <c r="L3974" s="225">
        <v>841.78</v>
      </c>
      <c r="M3974" s="226"/>
      <c r="N3974" s="227"/>
      <c r="V3974" s="189"/>
      <c r="W3974" s="195"/>
      <c r="X3974" s="195"/>
      <c r="AC3974" s="195"/>
      <c r="AF3974" s="207"/>
      <c r="AG3974" s="195"/>
      <c r="AH3974" s="163" t="s">
        <v>526</v>
      </c>
      <c r="AI3974" s="195"/>
    </row>
    <row r="3975" spans="1:35" s="160" customFormat="1" ht="12" x14ac:dyDescent="0.2">
      <c r="A3975" s="224"/>
      <c r="B3975" s="218"/>
      <c r="C3975" s="1038" t="s">
        <v>4206</v>
      </c>
      <c r="D3975" s="1038"/>
      <c r="E3975" s="1038"/>
      <c r="F3975" s="1038"/>
      <c r="G3975" s="1038"/>
      <c r="H3975" s="1038"/>
      <c r="I3975" s="1038"/>
      <c r="J3975" s="1038"/>
      <c r="K3975" s="1038"/>
      <c r="L3975" s="228">
        <v>134872.79</v>
      </c>
      <c r="M3975" s="229"/>
      <c r="N3975" s="230"/>
      <c r="V3975" s="189"/>
      <c r="W3975" s="195"/>
      <c r="X3975" s="195"/>
      <c r="AC3975" s="195"/>
      <c r="AF3975" s="207"/>
      <c r="AG3975" s="195"/>
      <c r="AI3975" s="195" t="s">
        <v>4206</v>
      </c>
    </row>
    <row r="3976" spans="1:35" s="160" customFormat="1" ht="12" x14ac:dyDescent="0.2">
      <c r="A3976" s="224"/>
      <c r="B3976" s="199"/>
      <c r="C3976" s="1037" t="s">
        <v>513</v>
      </c>
      <c r="D3976" s="1037"/>
      <c r="E3976" s="1037"/>
      <c r="F3976" s="1037"/>
      <c r="G3976" s="1037"/>
      <c r="H3976" s="1037"/>
      <c r="I3976" s="1037"/>
      <c r="J3976" s="1037"/>
      <c r="K3976" s="1037"/>
      <c r="L3976" s="225"/>
      <c r="M3976" s="226"/>
      <c r="N3976" s="227"/>
      <c r="V3976" s="189"/>
      <c r="W3976" s="195"/>
      <c r="X3976" s="195"/>
      <c r="AC3976" s="195"/>
      <c r="AF3976" s="207"/>
      <c r="AG3976" s="195"/>
      <c r="AH3976" s="163" t="s">
        <v>513</v>
      </c>
      <c r="AI3976" s="195"/>
    </row>
    <row r="3977" spans="1:35" s="160" customFormat="1" ht="12" x14ac:dyDescent="0.2">
      <c r="A3977" s="224"/>
      <c r="B3977" s="199"/>
      <c r="C3977" s="1037" t="s">
        <v>615</v>
      </c>
      <c r="D3977" s="1037"/>
      <c r="E3977" s="1037"/>
      <c r="F3977" s="1037"/>
      <c r="G3977" s="1037"/>
      <c r="H3977" s="1037"/>
      <c r="I3977" s="1037"/>
      <c r="J3977" s="1037"/>
      <c r="K3977" s="1037"/>
      <c r="L3977" s="225">
        <v>3542.75</v>
      </c>
      <c r="M3977" s="226"/>
      <c r="N3977" s="227"/>
      <c r="V3977" s="189"/>
      <c r="W3977" s="195"/>
      <c r="X3977" s="195"/>
      <c r="AC3977" s="195"/>
      <c r="AF3977" s="207"/>
      <c r="AG3977" s="195"/>
      <c r="AH3977" s="163" t="s">
        <v>615</v>
      </c>
      <c r="AI3977" s="195"/>
    </row>
    <row r="3978" spans="1:35" s="160" customFormat="1" ht="12" x14ac:dyDescent="0.2">
      <c r="A3978" s="224"/>
      <c r="B3978" s="199"/>
      <c r="C3978" s="1037" t="s">
        <v>1376</v>
      </c>
      <c r="D3978" s="1037"/>
      <c r="E3978" s="1037"/>
      <c r="F3978" s="1037"/>
      <c r="G3978" s="1037"/>
      <c r="H3978" s="1037"/>
      <c r="I3978" s="1037"/>
      <c r="J3978" s="1037"/>
      <c r="K3978" s="1037"/>
      <c r="L3978" s="225">
        <v>4075.6</v>
      </c>
      <c r="M3978" s="226"/>
      <c r="N3978" s="227"/>
      <c r="V3978" s="189"/>
      <c r="W3978" s="195"/>
      <c r="X3978" s="195"/>
      <c r="AC3978" s="195"/>
      <c r="AF3978" s="207"/>
      <c r="AG3978" s="195"/>
      <c r="AH3978" s="163" t="s">
        <v>1376</v>
      </c>
      <c r="AI3978" s="195"/>
    </row>
    <row r="3979" spans="1:35" s="160" customFormat="1" ht="12" x14ac:dyDescent="0.2">
      <c r="A3979" s="1043" t="s">
        <v>4207</v>
      </c>
      <c r="B3979" s="1044"/>
      <c r="C3979" s="1044"/>
      <c r="D3979" s="1044"/>
      <c r="E3979" s="1044"/>
      <c r="F3979" s="1044"/>
      <c r="G3979" s="1044"/>
      <c r="H3979" s="1044"/>
      <c r="I3979" s="1044"/>
      <c r="J3979" s="1044"/>
      <c r="K3979" s="1044"/>
      <c r="L3979" s="1044"/>
      <c r="M3979" s="1044"/>
      <c r="N3979" s="1045"/>
      <c r="V3979" s="189" t="s">
        <v>4207</v>
      </c>
      <c r="W3979" s="195"/>
      <c r="X3979" s="195"/>
      <c r="AC3979" s="195"/>
      <c r="AF3979" s="207"/>
      <c r="AG3979" s="195"/>
      <c r="AI3979" s="195"/>
    </row>
    <row r="3980" spans="1:35" s="160" customFormat="1" ht="33.75" x14ac:dyDescent="0.2">
      <c r="A3980" s="190" t="s">
        <v>4208</v>
      </c>
      <c r="B3980" s="191" t="s">
        <v>4209</v>
      </c>
      <c r="C3980" s="1039" t="s">
        <v>4210</v>
      </c>
      <c r="D3980" s="1039"/>
      <c r="E3980" s="1039"/>
      <c r="F3980" s="192" t="s">
        <v>1017</v>
      </c>
      <c r="G3980" s="192"/>
      <c r="H3980" s="192"/>
      <c r="I3980" s="192" t="s">
        <v>437</v>
      </c>
      <c r="J3980" s="193"/>
      <c r="K3980" s="192"/>
      <c r="L3980" s="193"/>
      <c r="M3980" s="192"/>
      <c r="N3980" s="194"/>
      <c r="V3980" s="189"/>
      <c r="W3980" s="195"/>
      <c r="X3980" s="195" t="s">
        <v>4210</v>
      </c>
      <c r="AC3980" s="195"/>
      <c r="AF3980" s="207"/>
      <c r="AG3980" s="195"/>
      <c r="AI3980" s="195"/>
    </row>
    <row r="3981" spans="1:35" s="160" customFormat="1" ht="33.75" x14ac:dyDescent="0.2">
      <c r="A3981" s="198"/>
      <c r="B3981" s="199" t="s">
        <v>430</v>
      </c>
      <c r="C3981" s="1037" t="s">
        <v>431</v>
      </c>
      <c r="D3981" s="1037"/>
      <c r="E3981" s="1037"/>
      <c r="F3981" s="1037"/>
      <c r="G3981" s="1037"/>
      <c r="H3981" s="1037"/>
      <c r="I3981" s="1037"/>
      <c r="J3981" s="1037"/>
      <c r="K3981" s="1037"/>
      <c r="L3981" s="1037"/>
      <c r="M3981" s="1037"/>
      <c r="N3981" s="1046"/>
      <c r="V3981" s="189"/>
      <c r="W3981" s="195"/>
      <c r="X3981" s="195"/>
      <c r="Y3981" s="163" t="s">
        <v>431</v>
      </c>
      <c r="AC3981" s="195"/>
      <c r="AF3981" s="207"/>
      <c r="AG3981" s="195"/>
      <c r="AI3981" s="195"/>
    </row>
    <row r="3982" spans="1:35" s="160" customFormat="1" ht="12" x14ac:dyDescent="0.2">
      <c r="A3982" s="200"/>
      <c r="B3982" s="199" t="s">
        <v>423</v>
      </c>
      <c r="C3982" s="1037" t="s">
        <v>432</v>
      </c>
      <c r="D3982" s="1037"/>
      <c r="E3982" s="1037"/>
      <c r="F3982" s="201"/>
      <c r="G3982" s="201"/>
      <c r="H3982" s="201"/>
      <c r="I3982" s="201"/>
      <c r="J3982" s="202">
        <v>2.0699999999999998</v>
      </c>
      <c r="K3982" s="201" t="s">
        <v>436</v>
      </c>
      <c r="L3982" s="202">
        <v>7.76</v>
      </c>
      <c r="M3982" s="201"/>
      <c r="N3982" s="203"/>
      <c r="V3982" s="189"/>
      <c r="W3982" s="195"/>
      <c r="X3982" s="195"/>
      <c r="Z3982" s="163" t="s">
        <v>432</v>
      </c>
      <c r="AC3982" s="195"/>
      <c r="AF3982" s="207"/>
      <c r="AG3982" s="195"/>
      <c r="AI3982" s="195"/>
    </row>
    <row r="3983" spans="1:35" s="160" customFormat="1" ht="12" x14ac:dyDescent="0.2">
      <c r="A3983" s="200"/>
      <c r="B3983" s="199" t="s">
        <v>439</v>
      </c>
      <c r="C3983" s="1037" t="s">
        <v>440</v>
      </c>
      <c r="D3983" s="1037"/>
      <c r="E3983" s="1037"/>
      <c r="F3983" s="201"/>
      <c r="G3983" s="201"/>
      <c r="H3983" s="201"/>
      <c r="I3983" s="201"/>
      <c r="J3983" s="202">
        <v>0.04</v>
      </c>
      <c r="K3983" s="201"/>
      <c r="L3983" s="202">
        <v>0.12</v>
      </c>
      <c r="M3983" s="201"/>
      <c r="N3983" s="203"/>
      <c r="V3983" s="189"/>
      <c r="W3983" s="195"/>
      <c r="X3983" s="195"/>
      <c r="Z3983" s="163" t="s">
        <v>440</v>
      </c>
      <c r="AC3983" s="195"/>
      <c r="AF3983" s="207"/>
      <c r="AG3983" s="195"/>
      <c r="AI3983" s="195"/>
    </row>
    <row r="3984" spans="1:35" s="160" customFormat="1" ht="12" x14ac:dyDescent="0.2">
      <c r="A3984" s="200"/>
      <c r="B3984" s="199"/>
      <c r="C3984" s="1037" t="s">
        <v>443</v>
      </c>
      <c r="D3984" s="1037"/>
      <c r="E3984" s="1037"/>
      <c r="F3984" s="201" t="s">
        <v>444</v>
      </c>
      <c r="G3984" s="201" t="s">
        <v>1501</v>
      </c>
      <c r="H3984" s="201" t="s">
        <v>436</v>
      </c>
      <c r="I3984" s="201" t="s">
        <v>4211</v>
      </c>
      <c r="J3984" s="202"/>
      <c r="K3984" s="201"/>
      <c r="L3984" s="202"/>
      <c r="M3984" s="201"/>
      <c r="N3984" s="203"/>
      <c r="V3984" s="189"/>
      <c r="W3984" s="195"/>
      <c r="X3984" s="195"/>
      <c r="AA3984" s="163" t="s">
        <v>443</v>
      </c>
      <c r="AC3984" s="195"/>
      <c r="AF3984" s="207"/>
      <c r="AG3984" s="195"/>
      <c r="AI3984" s="195"/>
    </row>
    <row r="3985" spans="1:35" s="160" customFormat="1" ht="12" x14ac:dyDescent="0.2">
      <c r="A3985" s="200"/>
      <c r="B3985" s="199"/>
      <c r="C3985" s="1047" t="s">
        <v>450</v>
      </c>
      <c r="D3985" s="1047"/>
      <c r="E3985" s="1047"/>
      <c r="F3985" s="208"/>
      <c r="G3985" s="208"/>
      <c r="H3985" s="208"/>
      <c r="I3985" s="208"/>
      <c r="J3985" s="209">
        <v>2.11</v>
      </c>
      <c r="K3985" s="208"/>
      <c r="L3985" s="209">
        <v>7.88</v>
      </c>
      <c r="M3985" s="208"/>
      <c r="N3985" s="210"/>
      <c r="V3985" s="189"/>
      <c r="W3985" s="195"/>
      <c r="X3985" s="195"/>
      <c r="AB3985" s="163" t="s">
        <v>450</v>
      </c>
      <c r="AC3985" s="195"/>
      <c r="AF3985" s="207"/>
      <c r="AG3985" s="195"/>
      <c r="AI3985" s="195"/>
    </row>
    <row r="3986" spans="1:35" s="160" customFormat="1" ht="12" x14ac:dyDescent="0.2">
      <c r="A3986" s="200"/>
      <c r="B3986" s="199"/>
      <c r="C3986" s="1037" t="s">
        <v>451</v>
      </c>
      <c r="D3986" s="1037"/>
      <c r="E3986" s="1037"/>
      <c r="F3986" s="201"/>
      <c r="G3986" s="201"/>
      <c r="H3986" s="201"/>
      <c r="I3986" s="201"/>
      <c r="J3986" s="202"/>
      <c r="K3986" s="201"/>
      <c r="L3986" s="202">
        <v>7.76</v>
      </c>
      <c r="M3986" s="201"/>
      <c r="N3986" s="203"/>
      <c r="V3986" s="189"/>
      <c r="W3986" s="195"/>
      <c r="X3986" s="195"/>
      <c r="AA3986" s="163" t="s">
        <v>451</v>
      </c>
      <c r="AC3986" s="195"/>
      <c r="AF3986" s="207"/>
      <c r="AG3986" s="195"/>
      <c r="AI3986" s="195"/>
    </row>
    <row r="3987" spans="1:35" s="160" customFormat="1" ht="22.5" x14ac:dyDescent="0.2">
      <c r="A3987" s="200"/>
      <c r="B3987" s="199" t="s">
        <v>3336</v>
      </c>
      <c r="C3987" s="1037" t="s">
        <v>3337</v>
      </c>
      <c r="D3987" s="1037"/>
      <c r="E3987" s="1037"/>
      <c r="F3987" s="201" t="s">
        <v>454</v>
      </c>
      <c r="G3987" s="201" t="s">
        <v>1083</v>
      </c>
      <c r="H3987" s="201"/>
      <c r="I3987" s="201" t="s">
        <v>1083</v>
      </c>
      <c r="J3987" s="202"/>
      <c r="K3987" s="201"/>
      <c r="L3987" s="202">
        <v>6.98</v>
      </c>
      <c r="M3987" s="201"/>
      <c r="N3987" s="203"/>
      <c r="V3987" s="189"/>
      <c r="W3987" s="195"/>
      <c r="X3987" s="195"/>
      <c r="AA3987" s="163" t="s">
        <v>3337</v>
      </c>
      <c r="AC3987" s="195"/>
      <c r="AF3987" s="207"/>
      <c r="AG3987" s="195"/>
      <c r="AI3987" s="195"/>
    </row>
    <row r="3988" spans="1:35" s="160" customFormat="1" ht="22.5" x14ac:dyDescent="0.2">
      <c r="A3988" s="200"/>
      <c r="B3988" s="199" t="s">
        <v>3338</v>
      </c>
      <c r="C3988" s="1037" t="s">
        <v>3339</v>
      </c>
      <c r="D3988" s="1037"/>
      <c r="E3988" s="1037"/>
      <c r="F3988" s="201" t="s">
        <v>454</v>
      </c>
      <c r="G3988" s="201" t="s">
        <v>657</v>
      </c>
      <c r="H3988" s="201"/>
      <c r="I3988" s="201" t="s">
        <v>657</v>
      </c>
      <c r="J3988" s="202"/>
      <c r="K3988" s="201"/>
      <c r="L3988" s="202">
        <v>3.57</v>
      </c>
      <c r="M3988" s="201"/>
      <c r="N3988" s="203"/>
      <c r="V3988" s="189"/>
      <c r="W3988" s="195"/>
      <c r="X3988" s="195"/>
      <c r="AA3988" s="163" t="s">
        <v>3339</v>
      </c>
      <c r="AC3988" s="195"/>
      <c r="AF3988" s="207"/>
      <c r="AG3988" s="195"/>
      <c r="AI3988" s="195"/>
    </row>
    <row r="3989" spans="1:35" s="160" customFormat="1" ht="12" x14ac:dyDescent="0.2">
      <c r="A3989" s="211"/>
      <c r="B3989" s="212"/>
      <c r="C3989" s="1039" t="s">
        <v>459</v>
      </c>
      <c r="D3989" s="1039"/>
      <c r="E3989" s="1039"/>
      <c r="F3989" s="192"/>
      <c r="G3989" s="192"/>
      <c r="H3989" s="192"/>
      <c r="I3989" s="192"/>
      <c r="J3989" s="193"/>
      <c r="K3989" s="192"/>
      <c r="L3989" s="193">
        <v>18.43</v>
      </c>
      <c r="M3989" s="208"/>
      <c r="N3989" s="194"/>
      <c r="V3989" s="189"/>
      <c r="W3989" s="195"/>
      <c r="X3989" s="195"/>
      <c r="AC3989" s="195" t="s">
        <v>459</v>
      </c>
      <c r="AF3989" s="207"/>
      <c r="AG3989" s="195"/>
      <c r="AI3989" s="195"/>
    </row>
    <row r="3990" spans="1:35" s="160" customFormat="1" ht="33.75" x14ac:dyDescent="0.2">
      <c r="A3990" s="190" t="s">
        <v>4212</v>
      </c>
      <c r="B3990" s="191" t="s">
        <v>4213</v>
      </c>
      <c r="C3990" s="1039" t="s">
        <v>4214</v>
      </c>
      <c r="D3990" s="1039"/>
      <c r="E3990" s="1039"/>
      <c r="F3990" s="192" t="s">
        <v>1017</v>
      </c>
      <c r="G3990" s="192"/>
      <c r="H3990" s="192"/>
      <c r="I3990" s="192" t="s">
        <v>437</v>
      </c>
      <c r="J3990" s="193">
        <v>18917.5</v>
      </c>
      <c r="K3990" s="192" t="s">
        <v>1361</v>
      </c>
      <c r="L3990" s="193">
        <v>11579.44</v>
      </c>
      <c r="M3990" s="192" t="s">
        <v>1362</v>
      </c>
      <c r="N3990" s="194">
        <v>57434</v>
      </c>
      <c r="V3990" s="189"/>
      <c r="W3990" s="195"/>
      <c r="X3990" s="195" t="s">
        <v>4214</v>
      </c>
      <c r="AC3990" s="195"/>
      <c r="AF3990" s="207"/>
      <c r="AG3990" s="195"/>
      <c r="AI3990" s="195"/>
    </row>
    <row r="3991" spans="1:35" s="160" customFormat="1" ht="12" x14ac:dyDescent="0.2">
      <c r="A3991" s="211"/>
      <c r="B3991" s="212"/>
      <c r="C3991" s="168" t="s">
        <v>3039</v>
      </c>
      <c r="D3991" s="213"/>
      <c r="E3991" s="213"/>
      <c r="F3991" s="214"/>
      <c r="G3991" s="214"/>
      <c r="H3991" s="214"/>
      <c r="I3991" s="214"/>
      <c r="J3991" s="215"/>
      <c r="K3991" s="214"/>
      <c r="L3991" s="215"/>
      <c r="M3991" s="216"/>
      <c r="N3991" s="217"/>
      <c r="V3991" s="189"/>
      <c r="W3991" s="195"/>
      <c r="X3991" s="195"/>
      <c r="AC3991" s="195"/>
      <c r="AF3991" s="207"/>
      <c r="AG3991" s="195"/>
      <c r="AI3991" s="195"/>
    </row>
    <row r="3992" spans="1:35" s="160" customFormat="1" ht="12" x14ac:dyDescent="0.2">
      <c r="A3992" s="196"/>
      <c r="B3992" s="197"/>
      <c r="C3992" s="1037" t="s">
        <v>4215</v>
      </c>
      <c r="D3992" s="1037"/>
      <c r="E3992" s="1037"/>
      <c r="F3992" s="1037"/>
      <c r="G3992" s="1037"/>
      <c r="H3992" s="1037"/>
      <c r="I3992" s="1037"/>
      <c r="J3992" s="1037"/>
      <c r="K3992" s="1037"/>
      <c r="L3992" s="1037"/>
      <c r="M3992" s="1037"/>
      <c r="N3992" s="1046"/>
      <c r="V3992" s="189"/>
      <c r="W3992" s="195"/>
      <c r="X3992" s="195"/>
      <c r="AC3992" s="195"/>
      <c r="AD3992" s="163" t="s">
        <v>4215</v>
      </c>
      <c r="AF3992" s="207"/>
      <c r="AG3992" s="195"/>
      <c r="AI3992" s="195"/>
    </row>
    <row r="3993" spans="1:35" s="160" customFormat="1" ht="22.5" x14ac:dyDescent="0.2">
      <c r="A3993" s="198"/>
      <c r="B3993" s="199" t="s">
        <v>1365</v>
      </c>
      <c r="C3993" s="1037" t="s">
        <v>1366</v>
      </c>
      <c r="D3993" s="1037"/>
      <c r="E3993" s="1037"/>
      <c r="F3993" s="1037"/>
      <c r="G3993" s="1037"/>
      <c r="H3993" s="1037"/>
      <c r="I3993" s="1037"/>
      <c r="J3993" s="1037"/>
      <c r="K3993" s="1037"/>
      <c r="L3993" s="1037"/>
      <c r="M3993" s="1037"/>
      <c r="N3993" s="1046"/>
      <c r="V3993" s="189"/>
      <c r="W3993" s="195"/>
      <c r="X3993" s="195"/>
      <c r="Y3993" s="163" t="s">
        <v>1366</v>
      </c>
      <c r="AC3993" s="195"/>
      <c r="AF3993" s="207"/>
      <c r="AG3993" s="195"/>
      <c r="AI3993" s="195"/>
    </row>
    <row r="3994" spans="1:35" s="160" customFormat="1" ht="12" x14ac:dyDescent="0.2">
      <c r="A3994" s="190" t="s">
        <v>4216</v>
      </c>
      <c r="B3994" s="191" t="s">
        <v>4217</v>
      </c>
      <c r="C3994" s="1039" t="s">
        <v>4218</v>
      </c>
      <c r="D3994" s="1039"/>
      <c r="E3994" s="1039"/>
      <c r="F3994" s="192" t="s">
        <v>1017</v>
      </c>
      <c r="G3994" s="192"/>
      <c r="H3994" s="192"/>
      <c r="I3994" s="192" t="s">
        <v>423</v>
      </c>
      <c r="J3994" s="193"/>
      <c r="K3994" s="192"/>
      <c r="L3994" s="193"/>
      <c r="M3994" s="192"/>
      <c r="N3994" s="194"/>
      <c r="V3994" s="189"/>
      <c r="W3994" s="195"/>
      <c r="X3994" s="195" t="s">
        <v>4218</v>
      </c>
      <c r="AC3994" s="195"/>
      <c r="AF3994" s="207"/>
      <c r="AG3994" s="195"/>
      <c r="AI3994" s="195"/>
    </row>
    <row r="3995" spans="1:35" s="160" customFormat="1" ht="33.75" x14ac:dyDescent="0.2">
      <c r="A3995" s="198"/>
      <c r="B3995" s="199" t="s">
        <v>430</v>
      </c>
      <c r="C3995" s="1037" t="s">
        <v>431</v>
      </c>
      <c r="D3995" s="1037"/>
      <c r="E3995" s="1037"/>
      <c r="F3995" s="1037"/>
      <c r="G3995" s="1037"/>
      <c r="H3995" s="1037"/>
      <c r="I3995" s="1037"/>
      <c r="J3995" s="1037"/>
      <c r="K3995" s="1037"/>
      <c r="L3995" s="1037"/>
      <c r="M3995" s="1037"/>
      <c r="N3995" s="1046"/>
      <c r="V3995" s="189"/>
      <c r="W3995" s="195"/>
      <c r="X3995" s="195"/>
      <c r="Y3995" s="163" t="s">
        <v>431</v>
      </c>
      <c r="AC3995" s="195"/>
      <c r="AF3995" s="207"/>
      <c r="AG3995" s="195"/>
      <c r="AI3995" s="195"/>
    </row>
    <row r="3996" spans="1:35" s="160" customFormat="1" ht="12" x14ac:dyDescent="0.2">
      <c r="A3996" s="200"/>
      <c r="B3996" s="199" t="s">
        <v>423</v>
      </c>
      <c r="C3996" s="1037" t="s">
        <v>432</v>
      </c>
      <c r="D3996" s="1037"/>
      <c r="E3996" s="1037"/>
      <c r="F3996" s="201"/>
      <c r="G3996" s="201"/>
      <c r="H3996" s="201"/>
      <c r="I3996" s="201"/>
      <c r="J3996" s="202">
        <v>9.52</v>
      </c>
      <c r="K3996" s="201" t="s">
        <v>436</v>
      </c>
      <c r="L3996" s="202">
        <v>11.9</v>
      </c>
      <c r="M3996" s="201"/>
      <c r="N3996" s="203"/>
      <c r="V3996" s="189"/>
      <c r="W3996" s="195"/>
      <c r="X3996" s="195"/>
      <c r="Z3996" s="163" t="s">
        <v>432</v>
      </c>
      <c r="AC3996" s="195"/>
      <c r="AF3996" s="207"/>
      <c r="AG3996" s="195"/>
      <c r="AI3996" s="195"/>
    </row>
    <row r="3997" spans="1:35" s="160" customFormat="1" ht="12" x14ac:dyDescent="0.2">
      <c r="A3997" s="200"/>
      <c r="B3997" s="199" t="s">
        <v>434</v>
      </c>
      <c r="C3997" s="1037" t="s">
        <v>435</v>
      </c>
      <c r="D3997" s="1037"/>
      <c r="E3997" s="1037"/>
      <c r="F3997" s="201"/>
      <c r="G3997" s="201"/>
      <c r="H3997" s="201"/>
      <c r="I3997" s="201"/>
      <c r="J3997" s="202">
        <v>1.81</v>
      </c>
      <c r="K3997" s="201" t="s">
        <v>436</v>
      </c>
      <c r="L3997" s="202">
        <v>2.2599999999999998</v>
      </c>
      <c r="M3997" s="201"/>
      <c r="N3997" s="203"/>
      <c r="V3997" s="189"/>
      <c r="W3997" s="195"/>
      <c r="X3997" s="195"/>
      <c r="Z3997" s="163" t="s">
        <v>435</v>
      </c>
      <c r="AC3997" s="195"/>
      <c r="AF3997" s="207"/>
      <c r="AG3997" s="195"/>
      <c r="AI3997" s="195"/>
    </row>
    <row r="3998" spans="1:35" s="160" customFormat="1" ht="12" x14ac:dyDescent="0.2">
      <c r="A3998" s="200"/>
      <c r="B3998" s="199" t="s">
        <v>437</v>
      </c>
      <c r="C3998" s="1037" t="s">
        <v>438</v>
      </c>
      <c r="D3998" s="1037"/>
      <c r="E3998" s="1037"/>
      <c r="F3998" s="201"/>
      <c r="G3998" s="201"/>
      <c r="H3998" s="201"/>
      <c r="I3998" s="201"/>
      <c r="J3998" s="202">
        <v>0.26</v>
      </c>
      <c r="K3998" s="201" t="s">
        <v>436</v>
      </c>
      <c r="L3998" s="202">
        <v>0.33</v>
      </c>
      <c r="M3998" s="201"/>
      <c r="N3998" s="203"/>
      <c r="V3998" s="189"/>
      <c r="W3998" s="195"/>
      <c r="X3998" s="195"/>
      <c r="Z3998" s="163" t="s">
        <v>438</v>
      </c>
      <c r="AC3998" s="195"/>
      <c r="AF3998" s="207"/>
      <c r="AG3998" s="195"/>
      <c r="AI3998" s="195"/>
    </row>
    <row r="3999" spans="1:35" s="160" customFormat="1" ht="12" x14ac:dyDescent="0.2">
      <c r="A3999" s="200"/>
      <c r="B3999" s="199" t="s">
        <v>439</v>
      </c>
      <c r="C3999" s="1037" t="s">
        <v>440</v>
      </c>
      <c r="D3999" s="1037"/>
      <c r="E3999" s="1037"/>
      <c r="F3999" s="201"/>
      <c r="G3999" s="201"/>
      <c r="H3999" s="201"/>
      <c r="I3999" s="201"/>
      <c r="J3999" s="202">
        <v>2.5099999999999998</v>
      </c>
      <c r="K3999" s="201"/>
      <c r="L3999" s="202">
        <v>2.5099999999999998</v>
      </c>
      <c r="M3999" s="201"/>
      <c r="N3999" s="203"/>
      <c r="V3999" s="189"/>
      <c r="W3999" s="195"/>
      <c r="X3999" s="195"/>
      <c r="Z3999" s="163" t="s">
        <v>440</v>
      </c>
      <c r="AC3999" s="195"/>
      <c r="AF3999" s="207"/>
      <c r="AG3999" s="195"/>
      <c r="AI3999" s="195"/>
    </row>
    <row r="4000" spans="1:35" s="160" customFormat="1" ht="12" x14ac:dyDescent="0.2">
      <c r="A4000" s="200"/>
      <c r="B4000" s="199"/>
      <c r="C4000" s="1037" t="s">
        <v>443</v>
      </c>
      <c r="D4000" s="1037"/>
      <c r="E4000" s="1037"/>
      <c r="F4000" s="201" t="s">
        <v>444</v>
      </c>
      <c r="G4000" s="201" t="s">
        <v>2966</v>
      </c>
      <c r="H4000" s="201" t="s">
        <v>436</v>
      </c>
      <c r="I4000" s="201" t="s">
        <v>1160</v>
      </c>
      <c r="J4000" s="202"/>
      <c r="K4000" s="201"/>
      <c r="L4000" s="202"/>
      <c r="M4000" s="201"/>
      <c r="N4000" s="203"/>
      <c r="V4000" s="189"/>
      <c r="W4000" s="195"/>
      <c r="X4000" s="195"/>
      <c r="AA4000" s="163" t="s">
        <v>443</v>
      </c>
      <c r="AC4000" s="195"/>
      <c r="AF4000" s="207"/>
      <c r="AG4000" s="195"/>
      <c r="AI4000" s="195"/>
    </row>
    <row r="4001" spans="1:35" s="160" customFormat="1" ht="12" x14ac:dyDescent="0.2">
      <c r="A4001" s="200"/>
      <c r="B4001" s="199"/>
      <c r="C4001" s="1037" t="s">
        <v>447</v>
      </c>
      <c r="D4001" s="1037"/>
      <c r="E4001" s="1037"/>
      <c r="F4001" s="201" t="s">
        <v>444</v>
      </c>
      <c r="G4001" s="201" t="s">
        <v>537</v>
      </c>
      <c r="H4001" s="201" t="s">
        <v>436</v>
      </c>
      <c r="I4001" s="201" t="s">
        <v>2650</v>
      </c>
      <c r="J4001" s="202"/>
      <c r="K4001" s="201"/>
      <c r="L4001" s="202"/>
      <c r="M4001" s="201"/>
      <c r="N4001" s="203"/>
      <c r="V4001" s="189"/>
      <c r="W4001" s="195"/>
      <c r="X4001" s="195"/>
      <c r="AA4001" s="163" t="s">
        <v>447</v>
      </c>
      <c r="AC4001" s="195"/>
      <c r="AF4001" s="207"/>
      <c r="AG4001" s="195"/>
      <c r="AI4001" s="195"/>
    </row>
    <row r="4002" spans="1:35" s="160" customFormat="1" ht="12" x14ac:dyDescent="0.2">
      <c r="A4002" s="200"/>
      <c r="B4002" s="199"/>
      <c r="C4002" s="1047" t="s">
        <v>450</v>
      </c>
      <c r="D4002" s="1047"/>
      <c r="E4002" s="1047"/>
      <c r="F4002" s="208"/>
      <c r="G4002" s="208"/>
      <c r="H4002" s="208"/>
      <c r="I4002" s="208"/>
      <c r="J4002" s="209">
        <v>13.84</v>
      </c>
      <c r="K4002" s="208"/>
      <c r="L4002" s="209">
        <v>16.670000000000002</v>
      </c>
      <c r="M4002" s="208"/>
      <c r="N4002" s="210"/>
      <c r="V4002" s="189"/>
      <c r="W4002" s="195"/>
      <c r="X4002" s="195"/>
      <c r="AB4002" s="163" t="s">
        <v>450</v>
      </c>
      <c r="AC4002" s="195"/>
      <c r="AF4002" s="207"/>
      <c r="AG4002" s="195"/>
      <c r="AI4002" s="195"/>
    </row>
    <row r="4003" spans="1:35" s="160" customFormat="1" ht="12" x14ac:dyDescent="0.2">
      <c r="A4003" s="200"/>
      <c r="B4003" s="199"/>
      <c r="C4003" s="1037" t="s">
        <v>451</v>
      </c>
      <c r="D4003" s="1037"/>
      <c r="E4003" s="1037"/>
      <c r="F4003" s="201"/>
      <c r="G4003" s="201"/>
      <c r="H4003" s="201"/>
      <c r="I4003" s="201"/>
      <c r="J4003" s="202"/>
      <c r="K4003" s="201"/>
      <c r="L4003" s="202">
        <v>12.23</v>
      </c>
      <c r="M4003" s="201"/>
      <c r="N4003" s="203"/>
      <c r="V4003" s="189"/>
      <c r="W4003" s="195"/>
      <c r="X4003" s="195"/>
      <c r="AA4003" s="163" t="s">
        <v>451</v>
      </c>
      <c r="AC4003" s="195"/>
      <c r="AF4003" s="207"/>
      <c r="AG4003" s="195"/>
      <c r="AI4003" s="195"/>
    </row>
    <row r="4004" spans="1:35" s="160" customFormat="1" ht="22.5" x14ac:dyDescent="0.2">
      <c r="A4004" s="200"/>
      <c r="B4004" s="199" t="s">
        <v>3147</v>
      </c>
      <c r="C4004" s="1037" t="s">
        <v>3148</v>
      </c>
      <c r="D4004" s="1037"/>
      <c r="E4004" s="1037"/>
      <c r="F4004" s="201" t="s">
        <v>454</v>
      </c>
      <c r="G4004" s="201" t="s">
        <v>558</v>
      </c>
      <c r="H4004" s="201"/>
      <c r="I4004" s="201" t="s">
        <v>558</v>
      </c>
      <c r="J4004" s="202"/>
      <c r="K4004" s="201"/>
      <c r="L4004" s="202">
        <v>11.86</v>
      </c>
      <c r="M4004" s="201"/>
      <c r="N4004" s="203"/>
      <c r="V4004" s="189"/>
      <c r="W4004" s="195"/>
      <c r="X4004" s="195"/>
      <c r="AA4004" s="163" t="s">
        <v>3148</v>
      </c>
      <c r="AC4004" s="195"/>
      <c r="AF4004" s="207"/>
      <c r="AG4004" s="195"/>
      <c r="AI4004" s="195"/>
    </row>
    <row r="4005" spans="1:35" s="160" customFormat="1" ht="22.5" x14ac:dyDescent="0.2">
      <c r="A4005" s="200"/>
      <c r="B4005" s="199" t="s">
        <v>3149</v>
      </c>
      <c r="C4005" s="1037" t="s">
        <v>3150</v>
      </c>
      <c r="D4005" s="1037"/>
      <c r="E4005" s="1037"/>
      <c r="F4005" s="201" t="s">
        <v>454</v>
      </c>
      <c r="G4005" s="201" t="s">
        <v>544</v>
      </c>
      <c r="H4005" s="201"/>
      <c r="I4005" s="201" t="s">
        <v>544</v>
      </c>
      <c r="J4005" s="202"/>
      <c r="K4005" s="201"/>
      <c r="L4005" s="202">
        <v>6.24</v>
      </c>
      <c r="M4005" s="201"/>
      <c r="N4005" s="203"/>
      <c r="V4005" s="189"/>
      <c r="W4005" s="195"/>
      <c r="X4005" s="195"/>
      <c r="AA4005" s="163" t="s">
        <v>3150</v>
      </c>
      <c r="AC4005" s="195"/>
      <c r="AF4005" s="207"/>
      <c r="AG4005" s="195"/>
      <c r="AI4005" s="195"/>
    </row>
    <row r="4006" spans="1:35" s="160" customFormat="1" ht="12" x14ac:dyDescent="0.2">
      <c r="A4006" s="211"/>
      <c r="B4006" s="212"/>
      <c r="C4006" s="1039" t="s">
        <v>459</v>
      </c>
      <c r="D4006" s="1039"/>
      <c r="E4006" s="1039"/>
      <c r="F4006" s="192"/>
      <c r="G4006" s="192"/>
      <c r="H4006" s="192"/>
      <c r="I4006" s="192"/>
      <c r="J4006" s="193"/>
      <c r="K4006" s="192"/>
      <c r="L4006" s="193">
        <v>34.770000000000003</v>
      </c>
      <c r="M4006" s="208"/>
      <c r="N4006" s="194"/>
      <c r="V4006" s="189"/>
      <c r="W4006" s="195"/>
      <c r="X4006" s="195"/>
      <c r="AC4006" s="195" t="s">
        <v>459</v>
      </c>
      <c r="AF4006" s="207"/>
      <c r="AG4006" s="195"/>
      <c r="AI4006" s="195"/>
    </row>
    <row r="4007" spans="1:35" s="160" customFormat="1" ht="33.75" x14ac:dyDescent="0.2">
      <c r="A4007" s="190" t="s">
        <v>4219</v>
      </c>
      <c r="B4007" s="191" t="s">
        <v>4220</v>
      </c>
      <c r="C4007" s="1039" t="s">
        <v>4221</v>
      </c>
      <c r="D4007" s="1039"/>
      <c r="E4007" s="1039"/>
      <c r="F4007" s="192" t="s">
        <v>1017</v>
      </c>
      <c r="G4007" s="192"/>
      <c r="H4007" s="192"/>
      <c r="I4007" s="192" t="s">
        <v>423</v>
      </c>
      <c r="J4007" s="193">
        <v>15158.33</v>
      </c>
      <c r="K4007" s="192" t="s">
        <v>1361</v>
      </c>
      <c r="L4007" s="193">
        <v>3092.74</v>
      </c>
      <c r="M4007" s="192" t="s">
        <v>1362</v>
      </c>
      <c r="N4007" s="194">
        <v>15340</v>
      </c>
      <c r="V4007" s="189"/>
      <c r="W4007" s="195"/>
      <c r="X4007" s="195" t="s">
        <v>4221</v>
      </c>
      <c r="AC4007" s="195"/>
      <c r="AF4007" s="207"/>
      <c r="AG4007" s="195"/>
      <c r="AI4007" s="195"/>
    </row>
    <row r="4008" spans="1:35" s="160" customFormat="1" ht="12" x14ac:dyDescent="0.2">
      <c r="A4008" s="211"/>
      <c r="B4008" s="212"/>
      <c r="C4008" s="168" t="s">
        <v>3039</v>
      </c>
      <c r="D4008" s="213"/>
      <c r="E4008" s="213"/>
      <c r="F4008" s="214"/>
      <c r="G4008" s="214"/>
      <c r="H4008" s="214"/>
      <c r="I4008" s="214"/>
      <c r="J4008" s="215"/>
      <c r="K4008" s="214"/>
      <c r="L4008" s="215"/>
      <c r="M4008" s="216"/>
      <c r="N4008" s="217"/>
      <c r="V4008" s="189"/>
      <c r="W4008" s="195"/>
      <c r="X4008" s="195"/>
      <c r="AC4008" s="195"/>
      <c r="AF4008" s="207"/>
      <c r="AG4008" s="195"/>
      <c r="AI4008" s="195"/>
    </row>
    <row r="4009" spans="1:35" s="160" customFormat="1" ht="12" x14ac:dyDescent="0.2">
      <c r="A4009" s="196"/>
      <c r="B4009" s="197"/>
      <c r="C4009" s="1037" t="s">
        <v>4222</v>
      </c>
      <c r="D4009" s="1037"/>
      <c r="E4009" s="1037"/>
      <c r="F4009" s="1037"/>
      <c r="G4009" s="1037"/>
      <c r="H4009" s="1037"/>
      <c r="I4009" s="1037"/>
      <c r="J4009" s="1037"/>
      <c r="K4009" s="1037"/>
      <c r="L4009" s="1037"/>
      <c r="M4009" s="1037"/>
      <c r="N4009" s="1046"/>
      <c r="V4009" s="189"/>
      <c r="W4009" s="195"/>
      <c r="X4009" s="195"/>
      <c r="AC4009" s="195"/>
      <c r="AD4009" s="163" t="s">
        <v>4222</v>
      </c>
      <c r="AF4009" s="207"/>
      <c r="AG4009" s="195"/>
      <c r="AI4009" s="195"/>
    </row>
    <row r="4010" spans="1:35" s="160" customFormat="1" ht="22.5" x14ac:dyDescent="0.2">
      <c r="A4010" s="198"/>
      <c r="B4010" s="199" t="s">
        <v>1365</v>
      </c>
      <c r="C4010" s="1037" t="s">
        <v>1366</v>
      </c>
      <c r="D4010" s="1037"/>
      <c r="E4010" s="1037"/>
      <c r="F4010" s="1037"/>
      <c r="G4010" s="1037"/>
      <c r="H4010" s="1037"/>
      <c r="I4010" s="1037"/>
      <c r="J4010" s="1037"/>
      <c r="K4010" s="1037"/>
      <c r="L4010" s="1037"/>
      <c r="M4010" s="1037"/>
      <c r="N4010" s="1046"/>
      <c r="V4010" s="189"/>
      <c r="W4010" s="195"/>
      <c r="X4010" s="195"/>
      <c r="Y4010" s="163" t="s">
        <v>1366</v>
      </c>
      <c r="AC4010" s="195"/>
      <c r="AF4010" s="207"/>
      <c r="AG4010" s="195"/>
      <c r="AI4010" s="195"/>
    </row>
    <row r="4011" spans="1:35" s="160" customFormat="1" ht="12" x14ac:dyDescent="0.2">
      <c r="A4011" s="190" t="s">
        <v>4223</v>
      </c>
      <c r="B4011" s="191" t="s">
        <v>4224</v>
      </c>
      <c r="C4011" s="1039" t="s">
        <v>4225</v>
      </c>
      <c r="D4011" s="1039"/>
      <c r="E4011" s="1039"/>
      <c r="F4011" s="192" t="s">
        <v>4226</v>
      </c>
      <c r="G4011" s="192"/>
      <c r="H4011" s="192"/>
      <c r="I4011" s="192" t="s">
        <v>4227</v>
      </c>
      <c r="J4011" s="193"/>
      <c r="K4011" s="192"/>
      <c r="L4011" s="193"/>
      <c r="M4011" s="192"/>
      <c r="N4011" s="194"/>
      <c r="V4011" s="189"/>
      <c r="W4011" s="195"/>
      <c r="X4011" s="195" t="s">
        <v>4225</v>
      </c>
      <c r="AC4011" s="195"/>
      <c r="AF4011" s="207"/>
      <c r="AG4011" s="195"/>
      <c r="AI4011" s="195"/>
    </row>
    <row r="4012" spans="1:35" s="160" customFormat="1" ht="12" x14ac:dyDescent="0.2">
      <c r="A4012" s="196"/>
      <c r="B4012" s="197"/>
      <c r="C4012" s="1037" t="s">
        <v>4228</v>
      </c>
      <c r="D4012" s="1037"/>
      <c r="E4012" s="1037"/>
      <c r="F4012" s="1037"/>
      <c r="G4012" s="1037"/>
      <c r="H4012" s="1037"/>
      <c r="I4012" s="1037"/>
      <c r="J4012" s="1037"/>
      <c r="K4012" s="1037"/>
      <c r="L4012" s="1037"/>
      <c r="M4012" s="1037"/>
      <c r="N4012" s="1046"/>
      <c r="V4012" s="189"/>
      <c r="W4012" s="195"/>
      <c r="X4012" s="195"/>
      <c r="AC4012" s="195"/>
      <c r="AE4012" s="163" t="s">
        <v>4228</v>
      </c>
      <c r="AF4012" s="207"/>
      <c r="AG4012" s="195"/>
      <c r="AI4012" s="195"/>
    </row>
    <row r="4013" spans="1:35" s="160" customFormat="1" ht="33.75" x14ac:dyDescent="0.2">
      <c r="A4013" s="198"/>
      <c r="B4013" s="199" t="s">
        <v>430</v>
      </c>
      <c r="C4013" s="1037" t="s">
        <v>431</v>
      </c>
      <c r="D4013" s="1037"/>
      <c r="E4013" s="1037"/>
      <c r="F4013" s="1037"/>
      <c r="G4013" s="1037"/>
      <c r="H4013" s="1037"/>
      <c r="I4013" s="1037"/>
      <c r="J4013" s="1037"/>
      <c r="K4013" s="1037"/>
      <c r="L4013" s="1037"/>
      <c r="M4013" s="1037"/>
      <c r="N4013" s="1046"/>
      <c r="V4013" s="189"/>
      <c r="W4013" s="195"/>
      <c r="X4013" s="195"/>
      <c r="Y4013" s="163" t="s">
        <v>431</v>
      </c>
      <c r="AC4013" s="195"/>
      <c r="AF4013" s="207"/>
      <c r="AG4013" s="195"/>
      <c r="AI4013" s="195"/>
    </row>
    <row r="4014" spans="1:35" s="160" customFormat="1" ht="12" x14ac:dyDescent="0.2">
      <c r="A4014" s="198"/>
      <c r="B4014" s="199" t="s">
        <v>3134</v>
      </c>
      <c r="C4014" s="1037" t="s">
        <v>3135</v>
      </c>
      <c r="D4014" s="1037"/>
      <c r="E4014" s="1037"/>
      <c r="F4014" s="1037"/>
      <c r="G4014" s="1037"/>
      <c r="H4014" s="1037"/>
      <c r="I4014" s="1037"/>
      <c r="J4014" s="1037"/>
      <c r="K4014" s="1037"/>
      <c r="L4014" s="1037"/>
      <c r="M4014" s="1037"/>
      <c r="N4014" s="1046"/>
      <c r="V4014" s="189"/>
      <c r="W4014" s="195"/>
      <c r="X4014" s="195"/>
      <c r="Y4014" s="163" t="s">
        <v>3135</v>
      </c>
      <c r="AC4014" s="195"/>
      <c r="AF4014" s="207"/>
      <c r="AG4014" s="195"/>
      <c r="AI4014" s="195"/>
    </row>
    <row r="4015" spans="1:35" s="160" customFormat="1" ht="12" x14ac:dyDescent="0.2">
      <c r="A4015" s="200"/>
      <c r="B4015" s="199" t="s">
        <v>423</v>
      </c>
      <c r="C4015" s="1037" t="s">
        <v>432</v>
      </c>
      <c r="D4015" s="1037"/>
      <c r="E4015" s="1037"/>
      <c r="F4015" s="201"/>
      <c r="G4015" s="201"/>
      <c r="H4015" s="201"/>
      <c r="I4015" s="201"/>
      <c r="J4015" s="202">
        <v>530.13</v>
      </c>
      <c r="K4015" s="201" t="s">
        <v>3136</v>
      </c>
      <c r="L4015" s="202">
        <v>166.62</v>
      </c>
      <c r="M4015" s="201"/>
      <c r="N4015" s="203"/>
      <c r="V4015" s="189"/>
      <c r="W4015" s="195"/>
      <c r="X4015" s="195"/>
      <c r="Z4015" s="163" t="s">
        <v>432</v>
      </c>
      <c r="AC4015" s="195"/>
      <c r="AF4015" s="207"/>
      <c r="AG4015" s="195"/>
      <c r="AI4015" s="195"/>
    </row>
    <row r="4016" spans="1:35" s="160" customFormat="1" ht="12" x14ac:dyDescent="0.2">
      <c r="A4016" s="200"/>
      <c r="B4016" s="199" t="s">
        <v>434</v>
      </c>
      <c r="C4016" s="1037" t="s">
        <v>435</v>
      </c>
      <c r="D4016" s="1037"/>
      <c r="E4016" s="1037"/>
      <c r="F4016" s="201"/>
      <c r="G4016" s="201"/>
      <c r="H4016" s="201"/>
      <c r="I4016" s="201"/>
      <c r="J4016" s="202">
        <v>192.89</v>
      </c>
      <c r="K4016" s="201" t="s">
        <v>3136</v>
      </c>
      <c r="L4016" s="202">
        <v>60.62</v>
      </c>
      <c r="M4016" s="201"/>
      <c r="N4016" s="203"/>
      <c r="V4016" s="189"/>
      <c r="W4016" s="195"/>
      <c r="X4016" s="195"/>
      <c r="Z4016" s="163" t="s">
        <v>435</v>
      </c>
      <c r="AC4016" s="195"/>
      <c r="AF4016" s="207"/>
      <c r="AG4016" s="195"/>
      <c r="AI4016" s="195"/>
    </row>
    <row r="4017" spans="1:35" s="160" customFormat="1" ht="12" x14ac:dyDescent="0.2">
      <c r="A4017" s="200"/>
      <c r="B4017" s="199" t="s">
        <v>437</v>
      </c>
      <c r="C4017" s="1037" t="s">
        <v>438</v>
      </c>
      <c r="D4017" s="1037"/>
      <c r="E4017" s="1037"/>
      <c r="F4017" s="201"/>
      <c r="G4017" s="201"/>
      <c r="H4017" s="201"/>
      <c r="I4017" s="201"/>
      <c r="J4017" s="202">
        <v>38.75</v>
      </c>
      <c r="K4017" s="201" t="s">
        <v>3136</v>
      </c>
      <c r="L4017" s="202">
        <v>12.18</v>
      </c>
      <c r="M4017" s="201"/>
      <c r="N4017" s="203"/>
      <c r="V4017" s="189"/>
      <c r="W4017" s="195"/>
      <c r="X4017" s="195"/>
      <c r="Z4017" s="163" t="s">
        <v>438</v>
      </c>
      <c r="AC4017" s="195"/>
      <c r="AF4017" s="207"/>
      <c r="AG4017" s="195"/>
      <c r="AI4017" s="195"/>
    </row>
    <row r="4018" spans="1:35" s="160" customFormat="1" ht="12" x14ac:dyDescent="0.2">
      <c r="A4018" s="200"/>
      <c r="B4018" s="199" t="s">
        <v>439</v>
      </c>
      <c r="C4018" s="1037" t="s">
        <v>440</v>
      </c>
      <c r="D4018" s="1037"/>
      <c r="E4018" s="1037"/>
      <c r="F4018" s="201"/>
      <c r="G4018" s="201"/>
      <c r="H4018" s="201"/>
      <c r="I4018" s="201"/>
      <c r="J4018" s="202">
        <v>1222.3900000000001</v>
      </c>
      <c r="K4018" s="201"/>
      <c r="L4018" s="202">
        <v>292.70999999999998</v>
      </c>
      <c r="M4018" s="201"/>
      <c r="N4018" s="203"/>
      <c r="V4018" s="189"/>
      <c r="W4018" s="195"/>
      <c r="X4018" s="195"/>
      <c r="Z4018" s="163" t="s">
        <v>440</v>
      </c>
      <c r="AC4018" s="195"/>
      <c r="AF4018" s="207"/>
      <c r="AG4018" s="195"/>
      <c r="AI4018" s="195"/>
    </row>
    <row r="4019" spans="1:35" s="160" customFormat="1" ht="12" x14ac:dyDescent="0.2">
      <c r="A4019" s="196"/>
      <c r="B4019" s="204" t="s">
        <v>4229</v>
      </c>
      <c r="C4019" s="1048" t="s">
        <v>4230</v>
      </c>
      <c r="D4019" s="1048"/>
      <c r="E4019" s="1048"/>
      <c r="F4019" s="205" t="s">
        <v>4231</v>
      </c>
      <c r="G4019" s="205" t="s">
        <v>1004</v>
      </c>
      <c r="H4019" s="205"/>
      <c r="I4019" s="205" t="s">
        <v>4232</v>
      </c>
      <c r="J4019" s="199"/>
      <c r="K4019" s="201"/>
      <c r="L4019" s="202"/>
      <c r="M4019" s="201"/>
      <c r="N4019" s="206"/>
      <c r="V4019" s="189"/>
      <c r="W4019" s="195"/>
      <c r="X4019" s="195"/>
      <c r="AC4019" s="195"/>
      <c r="AF4019" s="207" t="s">
        <v>4230</v>
      </c>
      <c r="AG4019" s="195"/>
      <c r="AI4019" s="195"/>
    </row>
    <row r="4020" spans="1:35" s="160" customFormat="1" ht="22.5" x14ac:dyDescent="0.2">
      <c r="A4020" s="200"/>
      <c r="B4020" s="199"/>
      <c r="C4020" s="1037" t="s">
        <v>443</v>
      </c>
      <c r="D4020" s="1037"/>
      <c r="E4020" s="1037"/>
      <c r="F4020" s="201" t="s">
        <v>444</v>
      </c>
      <c r="G4020" s="201" t="s">
        <v>4233</v>
      </c>
      <c r="H4020" s="201" t="s">
        <v>3136</v>
      </c>
      <c r="I4020" s="201" t="s">
        <v>4234</v>
      </c>
      <c r="J4020" s="202"/>
      <c r="K4020" s="201"/>
      <c r="L4020" s="202"/>
      <c r="M4020" s="201"/>
      <c r="N4020" s="203"/>
      <c r="V4020" s="189"/>
      <c r="W4020" s="195"/>
      <c r="X4020" s="195"/>
      <c r="AA4020" s="163" t="s">
        <v>443</v>
      </c>
      <c r="AC4020" s="195"/>
      <c r="AF4020" s="207"/>
      <c r="AG4020" s="195"/>
      <c r="AI4020" s="195"/>
    </row>
    <row r="4021" spans="1:35" s="160" customFormat="1" ht="12" x14ac:dyDescent="0.2">
      <c r="A4021" s="200"/>
      <c r="B4021" s="199"/>
      <c r="C4021" s="1037" t="s">
        <v>447</v>
      </c>
      <c r="D4021" s="1037"/>
      <c r="E4021" s="1037"/>
      <c r="F4021" s="201" t="s">
        <v>444</v>
      </c>
      <c r="G4021" s="201" t="s">
        <v>4235</v>
      </c>
      <c r="H4021" s="201" t="s">
        <v>3136</v>
      </c>
      <c r="I4021" s="201" t="s">
        <v>4236</v>
      </c>
      <c r="J4021" s="202"/>
      <c r="K4021" s="201"/>
      <c r="L4021" s="202"/>
      <c r="M4021" s="201"/>
      <c r="N4021" s="203"/>
      <c r="V4021" s="189"/>
      <c r="W4021" s="195"/>
      <c r="X4021" s="195"/>
      <c r="AA4021" s="163" t="s">
        <v>447</v>
      </c>
      <c r="AC4021" s="195"/>
      <c r="AF4021" s="207"/>
      <c r="AG4021" s="195"/>
      <c r="AI4021" s="195"/>
    </row>
    <row r="4022" spans="1:35" s="160" customFormat="1" ht="12" x14ac:dyDescent="0.2">
      <c r="A4022" s="200"/>
      <c r="B4022" s="199"/>
      <c r="C4022" s="1047" t="s">
        <v>450</v>
      </c>
      <c r="D4022" s="1047"/>
      <c r="E4022" s="1047"/>
      <c r="F4022" s="208"/>
      <c r="G4022" s="208"/>
      <c r="H4022" s="208"/>
      <c r="I4022" s="208"/>
      <c r="J4022" s="209">
        <v>1945.41</v>
      </c>
      <c r="K4022" s="208"/>
      <c r="L4022" s="209">
        <v>519.95000000000005</v>
      </c>
      <c r="M4022" s="208"/>
      <c r="N4022" s="210"/>
      <c r="V4022" s="189"/>
      <c r="W4022" s="195"/>
      <c r="X4022" s="195"/>
      <c r="AB4022" s="163" t="s">
        <v>450</v>
      </c>
      <c r="AC4022" s="195"/>
      <c r="AF4022" s="207"/>
      <c r="AG4022" s="195"/>
      <c r="AI4022" s="195"/>
    </row>
    <row r="4023" spans="1:35" s="160" customFormat="1" ht="12" x14ac:dyDescent="0.2">
      <c r="A4023" s="200"/>
      <c r="B4023" s="199"/>
      <c r="C4023" s="1037" t="s">
        <v>451</v>
      </c>
      <c r="D4023" s="1037"/>
      <c r="E4023" s="1037"/>
      <c r="F4023" s="201"/>
      <c r="G4023" s="201"/>
      <c r="H4023" s="201"/>
      <c r="I4023" s="201"/>
      <c r="J4023" s="202"/>
      <c r="K4023" s="201"/>
      <c r="L4023" s="202">
        <v>178.8</v>
      </c>
      <c r="M4023" s="201"/>
      <c r="N4023" s="203"/>
      <c r="V4023" s="189"/>
      <c r="W4023" s="195"/>
      <c r="X4023" s="195"/>
      <c r="AA4023" s="163" t="s">
        <v>451</v>
      </c>
      <c r="AC4023" s="195"/>
      <c r="AF4023" s="207"/>
      <c r="AG4023" s="195"/>
      <c r="AI4023" s="195"/>
    </row>
    <row r="4024" spans="1:35" s="160" customFormat="1" ht="45" x14ac:dyDescent="0.2">
      <c r="A4024" s="200"/>
      <c r="B4024" s="199" t="s">
        <v>2540</v>
      </c>
      <c r="C4024" s="1037" t="s">
        <v>2541</v>
      </c>
      <c r="D4024" s="1037"/>
      <c r="E4024" s="1037"/>
      <c r="F4024" s="201" t="s">
        <v>454</v>
      </c>
      <c r="G4024" s="201" t="s">
        <v>1241</v>
      </c>
      <c r="H4024" s="201"/>
      <c r="I4024" s="201" t="s">
        <v>1241</v>
      </c>
      <c r="J4024" s="202"/>
      <c r="K4024" s="201"/>
      <c r="L4024" s="202">
        <v>216.35</v>
      </c>
      <c r="M4024" s="201"/>
      <c r="N4024" s="203"/>
      <c r="V4024" s="189"/>
      <c r="W4024" s="195"/>
      <c r="X4024" s="195"/>
      <c r="AA4024" s="163" t="s">
        <v>2541</v>
      </c>
      <c r="AC4024" s="195"/>
      <c r="AF4024" s="207"/>
      <c r="AG4024" s="195"/>
      <c r="AI4024" s="195"/>
    </row>
    <row r="4025" spans="1:35" s="160" customFormat="1" ht="45" x14ac:dyDescent="0.2">
      <c r="A4025" s="200"/>
      <c r="B4025" s="199" t="s">
        <v>2542</v>
      </c>
      <c r="C4025" s="1037" t="s">
        <v>2543</v>
      </c>
      <c r="D4025" s="1037"/>
      <c r="E4025" s="1037"/>
      <c r="F4025" s="201" t="s">
        <v>454</v>
      </c>
      <c r="G4025" s="201" t="s">
        <v>974</v>
      </c>
      <c r="H4025" s="201"/>
      <c r="I4025" s="201" t="s">
        <v>974</v>
      </c>
      <c r="J4025" s="202"/>
      <c r="K4025" s="201"/>
      <c r="L4025" s="202">
        <v>128.74</v>
      </c>
      <c r="M4025" s="201"/>
      <c r="N4025" s="203"/>
      <c r="V4025" s="189"/>
      <c r="W4025" s="195"/>
      <c r="X4025" s="195"/>
      <c r="AA4025" s="163" t="s">
        <v>2543</v>
      </c>
      <c r="AC4025" s="195"/>
      <c r="AF4025" s="207"/>
      <c r="AG4025" s="195"/>
      <c r="AI4025" s="195"/>
    </row>
    <row r="4026" spans="1:35" s="160" customFormat="1" ht="12" x14ac:dyDescent="0.2">
      <c r="A4026" s="211"/>
      <c r="B4026" s="212"/>
      <c r="C4026" s="1039" t="s">
        <v>459</v>
      </c>
      <c r="D4026" s="1039"/>
      <c r="E4026" s="1039"/>
      <c r="F4026" s="192"/>
      <c r="G4026" s="192"/>
      <c r="H4026" s="192"/>
      <c r="I4026" s="192"/>
      <c r="J4026" s="193"/>
      <c r="K4026" s="192"/>
      <c r="L4026" s="193">
        <v>865.04</v>
      </c>
      <c r="M4026" s="208"/>
      <c r="N4026" s="194"/>
      <c r="V4026" s="189"/>
      <c r="W4026" s="195"/>
      <c r="X4026" s="195"/>
      <c r="AC4026" s="195" t="s">
        <v>459</v>
      </c>
      <c r="AF4026" s="207"/>
      <c r="AG4026" s="195"/>
      <c r="AI4026" s="195"/>
    </row>
    <row r="4027" spans="1:35" s="160" customFormat="1" ht="33.75" x14ac:dyDescent="0.2">
      <c r="A4027" s="190" t="s">
        <v>4237</v>
      </c>
      <c r="B4027" s="191" t="s">
        <v>4238</v>
      </c>
      <c r="C4027" s="1039" t="s">
        <v>4239</v>
      </c>
      <c r="D4027" s="1039"/>
      <c r="E4027" s="1039"/>
      <c r="F4027" s="192" t="s">
        <v>1017</v>
      </c>
      <c r="G4027" s="192"/>
      <c r="H4027" s="192"/>
      <c r="I4027" s="192" t="s">
        <v>423</v>
      </c>
      <c r="J4027" s="193">
        <v>8197.5</v>
      </c>
      <c r="K4027" s="192" t="s">
        <v>566</v>
      </c>
      <c r="L4027" s="193">
        <v>891.36</v>
      </c>
      <c r="M4027" s="192" t="s">
        <v>567</v>
      </c>
      <c r="N4027" s="194">
        <v>8361</v>
      </c>
      <c r="V4027" s="189"/>
      <c r="W4027" s="195"/>
      <c r="X4027" s="195" t="s">
        <v>4239</v>
      </c>
      <c r="AC4027" s="195"/>
      <c r="AF4027" s="207"/>
      <c r="AG4027" s="195"/>
      <c r="AI4027" s="195"/>
    </row>
    <row r="4028" spans="1:35" s="160" customFormat="1" ht="12" x14ac:dyDescent="0.2">
      <c r="A4028" s="211"/>
      <c r="B4028" s="212"/>
      <c r="C4028" s="168" t="s">
        <v>462</v>
      </c>
      <c r="D4028" s="213"/>
      <c r="E4028" s="213"/>
      <c r="F4028" s="214"/>
      <c r="G4028" s="214"/>
      <c r="H4028" s="214"/>
      <c r="I4028" s="214"/>
      <c r="J4028" s="215"/>
      <c r="K4028" s="214"/>
      <c r="L4028" s="215"/>
      <c r="M4028" s="216"/>
      <c r="N4028" s="217"/>
      <c r="V4028" s="189"/>
      <c r="W4028" s="195"/>
      <c r="X4028" s="195"/>
      <c r="AC4028" s="195"/>
      <c r="AF4028" s="207"/>
      <c r="AG4028" s="195"/>
      <c r="AI4028" s="195"/>
    </row>
    <row r="4029" spans="1:35" s="160" customFormat="1" ht="12" x14ac:dyDescent="0.2">
      <c r="A4029" s="196"/>
      <c r="B4029" s="197"/>
      <c r="C4029" s="1037" t="s">
        <v>4240</v>
      </c>
      <c r="D4029" s="1037"/>
      <c r="E4029" s="1037"/>
      <c r="F4029" s="1037"/>
      <c r="G4029" s="1037"/>
      <c r="H4029" s="1037"/>
      <c r="I4029" s="1037"/>
      <c r="J4029" s="1037"/>
      <c r="K4029" s="1037"/>
      <c r="L4029" s="1037"/>
      <c r="M4029" s="1037"/>
      <c r="N4029" s="1046"/>
      <c r="V4029" s="189"/>
      <c r="W4029" s="195"/>
      <c r="X4029" s="195"/>
      <c r="AC4029" s="195"/>
      <c r="AD4029" s="163" t="s">
        <v>4240</v>
      </c>
      <c r="AF4029" s="207"/>
      <c r="AG4029" s="195"/>
      <c r="AI4029" s="195"/>
    </row>
    <row r="4030" spans="1:35" s="160" customFormat="1" ht="22.5" x14ac:dyDescent="0.2">
      <c r="A4030" s="198"/>
      <c r="B4030" s="199" t="s">
        <v>568</v>
      </c>
      <c r="C4030" s="1037" t="s">
        <v>569</v>
      </c>
      <c r="D4030" s="1037"/>
      <c r="E4030" s="1037"/>
      <c r="F4030" s="1037"/>
      <c r="G4030" s="1037"/>
      <c r="H4030" s="1037"/>
      <c r="I4030" s="1037"/>
      <c r="J4030" s="1037"/>
      <c r="K4030" s="1037"/>
      <c r="L4030" s="1037"/>
      <c r="M4030" s="1037"/>
      <c r="N4030" s="1046"/>
      <c r="V4030" s="189"/>
      <c r="W4030" s="195"/>
      <c r="X4030" s="195"/>
      <c r="Y4030" s="163" t="s">
        <v>569</v>
      </c>
      <c r="AC4030" s="195"/>
      <c r="AF4030" s="207"/>
      <c r="AG4030" s="195"/>
      <c r="AI4030" s="195"/>
    </row>
    <row r="4031" spans="1:35" s="160" customFormat="1" ht="33.75" x14ac:dyDescent="0.2">
      <c r="A4031" s="190" t="s">
        <v>4241</v>
      </c>
      <c r="B4031" s="191" t="s">
        <v>4242</v>
      </c>
      <c r="C4031" s="1039" t="s">
        <v>4243</v>
      </c>
      <c r="D4031" s="1039"/>
      <c r="E4031" s="1039"/>
      <c r="F4031" s="192" t="s">
        <v>1017</v>
      </c>
      <c r="G4031" s="192"/>
      <c r="H4031" s="192"/>
      <c r="I4031" s="192" t="s">
        <v>592</v>
      </c>
      <c r="J4031" s="193">
        <v>8927.5</v>
      </c>
      <c r="K4031" s="192" t="s">
        <v>566</v>
      </c>
      <c r="L4031" s="193">
        <v>17474.310000000001</v>
      </c>
      <c r="M4031" s="192" t="s">
        <v>567</v>
      </c>
      <c r="N4031" s="194">
        <v>163909</v>
      </c>
      <c r="V4031" s="189"/>
      <c r="W4031" s="195"/>
      <c r="X4031" s="195" t="s">
        <v>4243</v>
      </c>
      <c r="AC4031" s="195"/>
      <c r="AF4031" s="207"/>
      <c r="AG4031" s="195"/>
      <c r="AI4031" s="195"/>
    </row>
    <row r="4032" spans="1:35" s="160" customFormat="1" ht="12" x14ac:dyDescent="0.2">
      <c r="A4032" s="211"/>
      <c r="B4032" s="212"/>
      <c r="C4032" s="168" t="s">
        <v>462</v>
      </c>
      <c r="D4032" s="213"/>
      <c r="E4032" s="213"/>
      <c r="F4032" s="214"/>
      <c r="G4032" s="214"/>
      <c r="H4032" s="214"/>
      <c r="I4032" s="214"/>
      <c r="J4032" s="215"/>
      <c r="K4032" s="214"/>
      <c r="L4032" s="215"/>
      <c r="M4032" s="216"/>
      <c r="N4032" s="217"/>
      <c r="V4032" s="189"/>
      <c r="W4032" s="195"/>
      <c r="X4032" s="195"/>
      <c r="AC4032" s="195"/>
      <c r="AF4032" s="207"/>
      <c r="AG4032" s="195"/>
      <c r="AI4032" s="195"/>
    </row>
    <row r="4033" spans="1:35" s="160" customFormat="1" ht="12" x14ac:dyDescent="0.2">
      <c r="A4033" s="196"/>
      <c r="B4033" s="197"/>
      <c r="C4033" s="1037" t="s">
        <v>4244</v>
      </c>
      <c r="D4033" s="1037"/>
      <c r="E4033" s="1037"/>
      <c r="F4033" s="1037"/>
      <c r="G4033" s="1037"/>
      <c r="H4033" s="1037"/>
      <c r="I4033" s="1037"/>
      <c r="J4033" s="1037"/>
      <c r="K4033" s="1037"/>
      <c r="L4033" s="1037"/>
      <c r="M4033" s="1037"/>
      <c r="N4033" s="1046"/>
      <c r="V4033" s="189"/>
      <c r="W4033" s="195"/>
      <c r="X4033" s="195"/>
      <c r="AC4033" s="195"/>
      <c r="AD4033" s="163" t="s">
        <v>4244</v>
      </c>
      <c r="AF4033" s="207"/>
      <c r="AG4033" s="195"/>
      <c r="AI4033" s="195"/>
    </row>
    <row r="4034" spans="1:35" s="160" customFormat="1" ht="22.5" x14ac:dyDescent="0.2">
      <c r="A4034" s="198"/>
      <c r="B4034" s="199" t="s">
        <v>568</v>
      </c>
      <c r="C4034" s="1037" t="s">
        <v>569</v>
      </c>
      <c r="D4034" s="1037"/>
      <c r="E4034" s="1037"/>
      <c r="F4034" s="1037"/>
      <c r="G4034" s="1037"/>
      <c r="H4034" s="1037"/>
      <c r="I4034" s="1037"/>
      <c r="J4034" s="1037"/>
      <c r="K4034" s="1037"/>
      <c r="L4034" s="1037"/>
      <c r="M4034" s="1037"/>
      <c r="N4034" s="1046"/>
      <c r="V4034" s="189"/>
      <c r="W4034" s="195"/>
      <c r="X4034" s="195"/>
      <c r="Y4034" s="163" t="s">
        <v>569</v>
      </c>
      <c r="AC4034" s="195"/>
      <c r="AF4034" s="207"/>
      <c r="AG4034" s="195"/>
      <c r="AI4034" s="195"/>
    </row>
    <row r="4035" spans="1:35" s="160" customFormat="1" ht="33.75" x14ac:dyDescent="0.2">
      <c r="A4035" s="190" t="s">
        <v>4245</v>
      </c>
      <c r="B4035" s="191" t="s">
        <v>4246</v>
      </c>
      <c r="C4035" s="1039" t="s">
        <v>4247</v>
      </c>
      <c r="D4035" s="1039"/>
      <c r="E4035" s="1039"/>
      <c r="F4035" s="192" t="s">
        <v>1017</v>
      </c>
      <c r="G4035" s="192"/>
      <c r="H4035" s="192"/>
      <c r="I4035" s="192" t="s">
        <v>437</v>
      </c>
      <c r="J4035" s="193">
        <v>13797.5</v>
      </c>
      <c r="K4035" s="192" t="s">
        <v>566</v>
      </c>
      <c r="L4035" s="193">
        <v>4501.07</v>
      </c>
      <c r="M4035" s="192" t="s">
        <v>567</v>
      </c>
      <c r="N4035" s="194">
        <v>42220</v>
      </c>
      <c r="V4035" s="189"/>
      <c r="W4035" s="195"/>
      <c r="X4035" s="195" t="s">
        <v>4247</v>
      </c>
      <c r="AC4035" s="195"/>
      <c r="AF4035" s="207"/>
      <c r="AG4035" s="195"/>
      <c r="AI4035" s="195"/>
    </row>
    <row r="4036" spans="1:35" s="160" customFormat="1" ht="12" x14ac:dyDescent="0.2">
      <c r="A4036" s="211"/>
      <c r="B4036" s="212"/>
      <c r="C4036" s="168" t="s">
        <v>462</v>
      </c>
      <c r="D4036" s="213"/>
      <c r="E4036" s="213"/>
      <c r="F4036" s="214"/>
      <c r="G4036" s="214"/>
      <c r="H4036" s="214"/>
      <c r="I4036" s="214"/>
      <c r="J4036" s="215"/>
      <c r="K4036" s="214"/>
      <c r="L4036" s="215"/>
      <c r="M4036" s="216"/>
      <c r="N4036" s="217"/>
      <c r="V4036" s="189"/>
      <c r="W4036" s="195"/>
      <c r="X4036" s="195"/>
      <c r="AC4036" s="195"/>
      <c r="AF4036" s="207"/>
      <c r="AG4036" s="195"/>
      <c r="AI4036" s="195"/>
    </row>
    <row r="4037" spans="1:35" s="160" customFormat="1" ht="12" x14ac:dyDescent="0.2">
      <c r="A4037" s="196"/>
      <c r="B4037" s="197"/>
      <c r="C4037" s="1037" t="s">
        <v>4248</v>
      </c>
      <c r="D4037" s="1037"/>
      <c r="E4037" s="1037"/>
      <c r="F4037" s="1037"/>
      <c r="G4037" s="1037"/>
      <c r="H4037" s="1037"/>
      <c r="I4037" s="1037"/>
      <c r="J4037" s="1037"/>
      <c r="K4037" s="1037"/>
      <c r="L4037" s="1037"/>
      <c r="M4037" s="1037"/>
      <c r="N4037" s="1046"/>
      <c r="V4037" s="189"/>
      <c r="W4037" s="195"/>
      <c r="X4037" s="195"/>
      <c r="AC4037" s="195"/>
      <c r="AD4037" s="163" t="s">
        <v>4248</v>
      </c>
      <c r="AF4037" s="207"/>
      <c r="AG4037" s="195"/>
      <c r="AI4037" s="195"/>
    </row>
    <row r="4038" spans="1:35" s="160" customFormat="1" ht="22.5" x14ac:dyDescent="0.2">
      <c r="A4038" s="198"/>
      <c r="B4038" s="199" t="s">
        <v>568</v>
      </c>
      <c r="C4038" s="1037" t="s">
        <v>569</v>
      </c>
      <c r="D4038" s="1037"/>
      <c r="E4038" s="1037"/>
      <c r="F4038" s="1037"/>
      <c r="G4038" s="1037"/>
      <c r="H4038" s="1037"/>
      <c r="I4038" s="1037"/>
      <c r="J4038" s="1037"/>
      <c r="K4038" s="1037"/>
      <c r="L4038" s="1037"/>
      <c r="M4038" s="1037"/>
      <c r="N4038" s="1046"/>
      <c r="V4038" s="189"/>
      <c r="W4038" s="195"/>
      <c r="X4038" s="195"/>
      <c r="Y4038" s="163" t="s">
        <v>569</v>
      </c>
      <c r="AC4038" s="195"/>
      <c r="AF4038" s="207"/>
      <c r="AG4038" s="195"/>
      <c r="AI4038" s="195"/>
    </row>
    <row r="4039" spans="1:35" s="160" customFormat="1" ht="33.75" x14ac:dyDescent="0.2">
      <c r="A4039" s="190" t="s">
        <v>4249</v>
      </c>
      <c r="B4039" s="191" t="s">
        <v>4250</v>
      </c>
      <c r="C4039" s="1039" t="s">
        <v>4251</v>
      </c>
      <c r="D4039" s="1039"/>
      <c r="E4039" s="1039"/>
      <c r="F4039" s="192" t="s">
        <v>1017</v>
      </c>
      <c r="G4039" s="192"/>
      <c r="H4039" s="192"/>
      <c r="I4039" s="192" t="s">
        <v>423</v>
      </c>
      <c r="J4039" s="193">
        <v>11218.33</v>
      </c>
      <c r="K4039" s="192" t="s">
        <v>566</v>
      </c>
      <c r="L4039" s="193">
        <v>1219.94</v>
      </c>
      <c r="M4039" s="192" t="s">
        <v>567</v>
      </c>
      <c r="N4039" s="194">
        <v>11443</v>
      </c>
      <c r="V4039" s="189"/>
      <c r="W4039" s="195"/>
      <c r="X4039" s="195" t="s">
        <v>4251</v>
      </c>
      <c r="AC4039" s="195"/>
      <c r="AF4039" s="207"/>
      <c r="AG4039" s="195"/>
      <c r="AI4039" s="195"/>
    </row>
    <row r="4040" spans="1:35" s="160" customFormat="1" ht="12" x14ac:dyDescent="0.2">
      <c r="A4040" s="211"/>
      <c r="B4040" s="212"/>
      <c r="C4040" s="168" t="s">
        <v>462</v>
      </c>
      <c r="D4040" s="213"/>
      <c r="E4040" s="213"/>
      <c r="F4040" s="214"/>
      <c r="G4040" s="214"/>
      <c r="H4040" s="214"/>
      <c r="I4040" s="214"/>
      <c r="J4040" s="215"/>
      <c r="K4040" s="214"/>
      <c r="L4040" s="215"/>
      <c r="M4040" s="216"/>
      <c r="N4040" s="217"/>
      <c r="V4040" s="189"/>
      <c r="W4040" s="195"/>
      <c r="X4040" s="195"/>
      <c r="AC4040" s="195"/>
      <c r="AF4040" s="207"/>
      <c r="AG4040" s="195"/>
      <c r="AI4040" s="195"/>
    </row>
    <row r="4041" spans="1:35" s="160" customFormat="1" ht="12" x14ac:dyDescent="0.2">
      <c r="A4041" s="196"/>
      <c r="B4041" s="197"/>
      <c r="C4041" s="1037" t="s">
        <v>4252</v>
      </c>
      <c r="D4041" s="1037"/>
      <c r="E4041" s="1037"/>
      <c r="F4041" s="1037"/>
      <c r="G4041" s="1037"/>
      <c r="H4041" s="1037"/>
      <c r="I4041" s="1037"/>
      <c r="J4041" s="1037"/>
      <c r="K4041" s="1037"/>
      <c r="L4041" s="1037"/>
      <c r="M4041" s="1037"/>
      <c r="N4041" s="1046"/>
      <c r="V4041" s="189"/>
      <c r="W4041" s="195"/>
      <c r="X4041" s="195"/>
      <c r="AC4041" s="195"/>
      <c r="AD4041" s="163" t="s">
        <v>4252</v>
      </c>
      <c r="AF4041" s="207"/>
      <c r="AG4041" s="195"/>
      <c r="AI4041" s="195"/>
    </row>
    <row r="4042" spans="1:35" s="160" customFormat="1" ht="22.5" x14ac:dyDescent="0.2">
      <c r="A4042" s="198"/>
      <c r="B4042" s="199" t="s">
        <v>568</v>
      </c>
      <c r="C4042" s="1037" t="s">
        <v>569</v>
      </c>
      <c r="D4042" s="1037"/>
      <c r="E4042" s="1037"/>
      <c r="F4042" s="1037"/>
      <c r="G4042" s="1037"/>
      <c r="H4042" s="1037"/>
      <c r="I4042" s="1037"/>
      <c r="J4042" s="1037"/>
      <c r="K4042" s="1037"/>
      <c r="L4042" s="1037"/>
      <c r="M4042" s="1037"/>
      <c r="N4042" s="1046"/>
      <c r="V4042" s="189"/>
      <c r="W4042" s="195"/>
      <c r="X4042" s="195"/>
      <c r="Y4042" s="163" t="s">
        <v>569</v>
      </c>
      <c r="AC4042" s="195"/>
      <c r="AF4042" s="207"/>
      <c r="AG4042" s="195"/>
      <c r="AI4042" s="195"/>
    </row>
    <row r="4043" spans="1:35" s="160" customFormat="1" ht="33.75" x14ac:dyDescent="0.2">
      <c r="A4043" s="190" t="s">
        <v>4253</v>
      </c>
      <c r="B4043" s="191" t="s">
        <v>4254</v>
      </c>
      <c r="C4043" s="1039" t="s">
        <v>4255</v>
      </c>
      <c r="D4043" s="1039"/>
      <c r="E4043" s="1039"/>
      <c r="F4043" s="192" t="s">
        <v>1026</v>
      </c>
      <c r="G4043" s="192"/>
      <c r="H4043" s="192"/>
      <c r="I4043" s="192" t="s">
        <v>3145</v>
      </c>
      <c r="J4043" s="193"/>
      <c r="K4043" s="192"/>
      <c r="L4043" s="193"/>
      <c r="M4043" s="192"/>
      <c r="N4043" s="194"/>
      <c r="V4043" s="189"/>
      <c r="W4043" s="195"/>
      <c r="X4043" s="195" t="s">
        <v>4255</v>
      </c>
      <c r="AC4043" s="195"/>
      <c r="AF4043" s="207"/>
      <c r="AG4043" s="195"/>
      <c r="AI4043" s="195"/>
    </row>
    <row r="4044" spans="1:35" s="160" customFormat="1" ht="12" x14ac:dyDescent="0.2">
      <c r="A4044" s="196"/>
      <c r="B4044" s="197"/>
      <c r="C4044" s="1037" t="s">
        <v>4256</v>
      </c>
      <c r="D4044" s="1037"/>
      <c r="E4044" s="1037"/>
      <c r="F4044" s="1037"/>
      <c r="G4044" s="1037"/>
      <c r="H4044" s="1037"/>
      <c r="I4044" s="1037"/>
      <c r="J4044" s="1037"/>
      <c r="K4044" s="1037"/>
      <c r="L4044" s="1037"/>
      <c r="M4044" s="1037"/>
      <c r="N4044" s="1046"/>
      <c r="V4044" s="189"/>
      <c r="W4044" s="195"/>
      <c r="X4044" s="195"/>
      <c r="AC4044" s="195"/>
      <c r="AE4044" s="163" t="s">
        <v>4256</v>
      </c>
      <c r="AF4044" s="207"/>
      <c r="AG4044" s="195"/>
      <c r="AI4044" s="195"/>
    </row>
    <row r="4045" spans="1:35" s="160" customFormat="1" ht="33.75" x14ac:dyDescent="0.2">
      <c r="A4045" s="198"/>
      <c r="B4045" s="199" t="s">
        <v>430</v>
      </c>
      <c r="C4045" s="1037" t="s">
        <v>431</v>
      </c>
      <c r="D4045" s="1037"/>
      <c r="E4045" s="1037"/>
      <c r="F4045" s="1037"/>
      <c r="G4045" s="1037"/>
      <c r="H4045" s="1037"/>
      <c r="I4045" s="1037"/>
      <c r="J4045" s="1037"/>
      <c r="K4045" s="1037"/>
      <c r="L4045" s="1037"/>
      <c r="M4045" s="1037"/>
      <c r="N4045" s="1046"/>
      <c r="V4045" s="189"/>
      <c r="W4045" s="195"/>
      <c r="X4045" s="195"/>
      <c r="Y4045" s="163" t="s">
        <v>431</v>
      </c>
      <c r="AC4045" s="195"/>
      <c r="AF4045" s="207"/>
      <c r="AG4045" s="195"/>
      <c r="AI4045" s="195"/>
    </row>
    <row r="4046" spans="1:35" s="160" customFormat="1" ht="12" x14ac:dyDescent="0.2">
      <c r="A4046" s="198"/>
      <c r="B4046" s="199" t="s">
        <v>3134</v>
      </c>
      <c r="C4046" s="1037" t="s">
        <v>3135</v>
      </c>
      <c r="D4046" s="1037"/>
      <c r="E4046" s="1037"/>
      <c r="F4046" s="1037"/>
      <c r="G4046" s="1037"/>
      <c r="H4046" s="1037"/>
      <c r="I4046" s="1037"/>
      <c r="J4046" s="1037"/>
      <c r="K4046" s="1037"/>
      <c r="L4046" s="1037"/>
      <c r="M4046" s="1037"/>
      <c r="N4046" s="1046"/>
      <c r="V4046" s="189"/>
      <c r="W4046" s="195"/>
      <c r="X4046" s="195"/>
      <c r="Y4046" s="163" t="s">
        <v>3135</v>
      </c>
      <c r="AC4046" s="195"/>
      <c r="AF4046" s="207"/>
      <c r="AG4046" s="195"/>
      <c r="AI4046" s="195"/>
    </row>
    <row r="4047" spans="1:35" s="160" customFormat="1" ht="12" x14ac:dyDescent="0.2">
      <c r="A4047" s="200"/>
      <c r="B4047" s="199" t="s">
        <v>423</v>
      </c>
      <c r="C4047" s="1037" t="s">
        <v>432</v>
      </c>
      <c r="D4047" s="1037"/>
      <c r="E4047" s="1037"/>
      <c r="F4047" s="201"/>
      <c r="G4047" s="201"/>
      <c r="H4047" s="201"/>
      <c r="I4047" s="201"/>
      <c r="J4047" s="202">
        <v>285.70999999999998</v>
      </c>
      <c r="K4047" s="201" t="s">
        <v>3136</v>
      </c>
      <c r="L4047" s="202">
        <v>772.49</v>
      </c>
      <c r="M4047" s="201"/>
      <c r="N4047" s="203"/>
      <c r="V4047" s="189"/>
      <c r="W4047" s="195"/>
      <c r="X4047" s="195"/>
      <c r="Z4047" s="163" t="s">
        <v>432</v>
      </c>
      <c r="AC4047" s="195"/>
      <c r="AF4047" s="207"/>
      <c r="AG4047" s="195"/>
      <c r="AI4047" s="195"/>
    </row>
    <row r="4048" spans="1:35" s="160" customFormat="1" ht="12" x14ac:dyDescent="0.2">
      <c r="A4048" s="200"/>
      <c r="B4048" s="199" t="s">
        <v>434</v>
      </c>
      <c r="C4048" s="1037" t="s">
        <v>435</v>
      </c>
      <c r="D4048" s="1037"/>
      <c r="E4048" s="1037"/>
      <c r="F4048" s="201"/>
      <c r="G4048" s="201"/>
      <c r="H4048" s="201"/>
      <c r="I4048" s="201"/>
      <c r="J4048" s="202">
        <v>39.369999999999997</v>
      </c>
      <c r="K4048" s="201" t="s">
        <v>3136</v>
      </c>
      <c r="L4048" s="202">
        <v>106.45</v>
      </c>
      <c r="M4048" s="201"/>
      <c r="N4048" s="203"/>
      <c r="V4048" s="189"/>
      <c r="W4048" s="195"/>
      <c r="X4048" s="195"/>
      <c r="Z4048" s="163" t="s">
        <v>435</v>
      </c>
      <c r="AC4048" s="195"/>
      <c r="AF4048" s="207"/>
      <c r="AG4048" s="195"/>
      <c r="AI4048" s="195"/>
    </row>
    <row r="4049" spans="1:35" s="160" customFormat="1" ht="12" x14ac:dyDescent="0.2">
      <c r="A4049" s="200"/>
      <c r="B4049" s="199" t="s">
        <v>437</v>
      </c>
      <c r="C4049" s="1037" t="s">
        <v>438</v>
      </c>
      <c r="D4049" s="1037"/>
      <c r="E4049" s="1037"/>
      <c r="F4049" s="201"/>
      <c r="G4049" s="201"/>
      <c r="H4049" s="201"/>
      <c r="I4049" s="201"/>
      <c r="J4049" s="202">
        <v>6.09</v>
      </c>
      <c r="K4049" s="201" t="s">
        <v>3136</v>
      </c>
      <c r="L4049" s="202">
        <v>16.47</v>
      </c>
      <c r="M4049" s="201"/>
      <c r="N4049" s="203"/>
      <c r="V4049" s="189"/>
      <c r="W4049" s="195"/>
      <c r="X4049" s="195"/>
      <c r="Z4049" s="163" t="s">
        <v>438</v>
      </c>
      <c r="AC4049" s="195"/>
      <c r="AF4049" s="207"/>
      <c r="AG4049" s="195"/>
      <c r="AI4049" s="195"/>
    </row>
    <row r="4050" spans="1:35" s="160" customFormat="1" ht="12" x14ac:dyDescent="0.2">
      <c r="A4050" s="200"/>
      <c r="B4050" s="199" t="s">
        <v>439</v>
      </c>
      <c r="C4050" s="1037" t="s">
        <v>440</v>
      </c>
      <c r="D4050" s="1037"/>
      <c r="E4050" s="1037"/>
      <c r="F4050" s="201"/>
      <c r="G4050" s="201"/>
      <c r="H4050" s="201"/>
      <c r="I4050" s="201"/>
      <c r="J4050" s="202">
        <v>26.97</v>
      </c>
      <c r="K4050" s="201"/>
      <c r="L4050" s="202">
        <v>55.56</v>
      </c>
      <c r="M4050" s="201"/>
      <c r="N4050" s="203"/>
      <c r="V4050" s="189"/>
      <c r="W4050" s="195"/>
      <c r="X4050" s="195"/>
      <c r="Z4050" s="163" t="s">
        <v>440</v>
      </c>
      <c r="AC4050" s="195"/>
      <c r="AF4050" s="207"/>
      <c r="AG4050" s="195"/>
      <c r="AI4050" s="195"/>
    </row>
    <row r="4051" spans="1:35" s="160" customFormat="1" ht="12" x14ac:dyDescent="0.2">
      <c r="A4051" s="196"/>
      <c r="B4051" s="204" t="s">
        <v>2784</v>
      </c>
      <c r="C4051" s="1048" t="s">
        <v>2785</v>
      </c>
      <c r="D4051" s="1048"/>
      <c r="E4051" s="1048"/>
      <c r="F4051" s="205" t="s">
        <v>1017</v>
      </c>
      <c r="G4051" s="205" t="s">
        <v>489</v>
      </c>
      <c r="H4051" s="205"/>
      <c r="I4051" s="205" t="s">
        <v>489</v>
      </c>
      <c r="J4051" s="199"/>
      <c r="K4051" s="201"/>
      <c r="L4051" s="202"/>
      <c r="M4051" s="201"/>
      <c r="N4051" s="206"/>
      <c r="V4051" s="189"/>
      <c r="W4051" s="195"/>
      <c r="X4051" s="195"/>
      <c r="AC4051" s="195"/>
      <c r="AF4051" s="207" t="s">
        <v>2785</v>
      </c>
      <c r="AG4051" s="195"/>
      <c r="AI4051" s="195"/>
    </row>
    <row r="4052" spans="1:35" s="160" customFormat="1" ht="12" x14ac:dyDescent="0.2">
      <c r="A4052" s="196"/>
      <c r="B4052" s="204" t="s">
        <v>4080</v>
      </c>
      <c r="C4052" s="1048" t="s">
        <v>2787</v>
      </c>
      <c r="D4052" s="1048"/>
      <c r="E4052" s="1048"/>
      <c r="F4052" s="205" t="s">
        <v>1003</v>
      </c>
      <c r="G4052" s="205" t="s">
        <v>1004</v>
      </c>
      <c r="H4052" s="205"/>
      <c r="I4052" s="205" t="s">
        <v>2193</v>
      </c>
      <c r="J4052" s="199"/>
      <c r="K4052" s="201"/>
      <c r="L4052" s="202"/>
      <c r="M4052" s="201"/>
      <c r="N4052" s="206"/>
      <c r="V4052" s="189"/>
      <c r="W4052" s="195"/>
      <c r="X4052" s="195"/>
      <c r="AC4052" s="195"/>
      <c r="AF4052" s="207" t="s">
        <v>2787</v>
      </c>
      <c r="AG4052" s="195"/>
      <c r="AI4052" s="195"/>
    </row>
    <row r="4053" spans="1:35" s="160" customFormat="1" ht="12" x14ac:dyDescent="0.2">
      <c r="A4053" s="196"/>
      <c r="B4053" s="204" t="s">
        <v>2531</v>
      </c>
      <c r="C4053" s="1048" t="s">
        <v>2532</v>
      </c>
      <c r="D4053" s="1048"/>
      <c r="E4053" s="1048"/>
      <c r="F4053" s="205" t="s">
        <v>488</v>
      </c>
      <c r="G4053" s="205" t="s">
        <v>489</v>
      </c>
      <c r="H4053" s="205"/>
      <c r="I4053" s="205" t="s">
        <v>489</v>
      </c>
      <c r="J4053" s="199"/>
      <c r="K4053" s="201"/>
      <c r="L4053" s="202"/>
      <c r="M4053" s="201"/>
      <c r="N4053" s="206"/>
      <c r="V4053" s="189"/>
      <c r="W4053" s="195"/>
      <c r="X4053" s="195"/>
      <c r="AC4053" s="195"/>
      <c r="AF4053" s="207" t="s">
        <v>2532</v>
      </c>
      <c r="AG4053" s="195"/>
      <c r="AI4053" s="195"/>
    </row>
    <row r="4054" spans="1:35" s="160" customFormat="1" ht="12" x14ac:dyDescent="0.2">
      <c r="A4054" s="200"/>
      <c r="B4054" s="199"/>
      <c r="C4054" s="1037" t="s">
        <v>443</v>
      </c>
      <c r="D4054" s="1037"/>
      <c r="E4054" s="1037"/>
      <c r="F4054" s="201" t="s">
        <v>444</v>
      </c>
      <c r="G4054" s="201" t="s">
        <v>4081</v>
      </c>
      <c r="H4054" s="201" t="s">
        <v>3136</v>
      </c>
      <c r="I4054" s="201" t="s">
        <v>4257</v>
      </c>
      <c r="J4054" s="202"/>
      <c r="K4054" s="201"/>
      <c r="L4054" s="202"/>
      <c r="M4054" s="201"/>
      <c r="N4054" s="203"/>
      <c r="V4054" s="189"/>
      <c r="W4054" s="195"/>
      <c r="X4054" s="195"/>
      <c r="AA4054" s="163" t="s">
        <v>443</v>
      </c>
      <c r="AC4054" s="195"/>
      <c r="AF4054" s="207"/>
      <c r="AG4054" s="195"/>
      <c r="AI4054" s="195"/>
    </row>
    <row r="4055" spans="1:35" s="160" customFormat="1" ht="12" x14ac:dyDescent="0.2">
      <c r="A4055" s="200"/>
      <c r="B4055" s="199"/>
      <c r="C4055" s="1037" t="s">
        <v>447</v>
      </c>
      <c r="D4055" s="1037"/>
      <c r="E4055" s="1037"/>
      <c r="F4055" s="201" t="s">
        <v>444</v>
      </c>
      <c r="G4055" s="201" t="s">
        <v>757</v>
      </c>
      <c r="H4055" s="201" t="s">
        <v>3136</v>
      </c>
      <c r="I4055" s="201" t="s">
        <v>3450</v>
      </c>
      <c r="J4055" s="202"/>
      <c r="K4055" s="201"/>
      <c r="L4055" s="202"/>
      <c r="M4055" s="201"/>
      <c r="N4055" s="203"/>
      <c r="V4055" s="189"/>
      <c r="W4055" s="195"/>
      <c r="X4055" s="195"/>
      <c r="AA4055" s="163" t="s">
        <v>447</v>
      </c>
      <c r="AC4055" s="195"/>
      <c r="AF4055" s="207"/>
      <c r="AG4055" s="195"/>
      <c r="AI4055" s="195"/>
    </row>
    <row r="4056" spans="1:35" s="160" customFormat="1" ht="12" x14ac:dyDescent="0.2">
      <c r="A4056" s="200"/>
      <c r="B4056" s="199"/>
      <c r="C4056" s="1047" t="s">
        <v>450</v>
      </c>
      <c r="D4056" s="1047"/>
      <c r="E4056" s="1047"/>
      <c r="F4056" s="208"/>
      <c r="G4056" s="208"/>
      <c r="H4056" s="208"/>
      <c r="I4056" s="208"/>
      <c r="J4056" s="209">
        <v>352.05</v>
      </c>
      <c r="K4056" s="208"/>
      <c r="L4056" s="209">
        <v>934.5</v>
      </c>
      <c r="M4056" s="208"/>
      <c r="N4056" s="210"/>
      <c r="V4056" s="189"/>
      <c r="W4056" s="195"/>
      <c r="X4056" s="195"/>
      <c r="AB4056" s="163" t="s">
        <v>450</v>
      </c>
      <c r="AC4056" s="195"/>
      <c r="AF4056" s="207"/>
      <c r="AG4056" s="195"/>
      <c r="AI4056" s="195"/>
    </row>
    <row r="4057" spans="1:35" s="160" customFormat="1" ht="12" x14ac:dyDescent="0.2">
      <c r="A4057" s="200"/>
      <c r="B4057" s="199"/>
      <c r="C4057" s="1037" t="s">
        <v>451</v>
      </c>
      <c r="D4057" s="1037"/>
      <c r="E4057" s="1037"/>
      <c r="F4057" s="201"/>
      <c r="G4057" s="201"/>
      <c r="H4057" s="201"/>
      <c r="I4057" s="201"/>
      <c r="J4057" s="202"/>
      <c r="K4057" s="201"/>
      <c r="L4057" s="202">
        <v>788.96</v>
      </c>
      <c r="M4057" s="201"/>
      <c r="N4057" s="203"/>
      <c r="V4057" s="189"/>
      <c r="W4057" s="195"/>
      <c r="X4057" s="195"/>
      <c r="AA4057" s="163" t="s">
        <v>451</v>
      </c>
      <c r="AC4057" s="195"/>
      <c r="AF4057" s="207"/>
      <c r="AG4057" s="195"/>
      <c r="AI4057" s="195"/>
    </row>
    <row r="4058" spans="1:35" s="160" customFormat="1" ht="45" x14ac:dyDescent="0.2">
      <c r="A4058" s="200"/>
      <c r="B4058" s="199" t="s">
        <v>2540</v>
      </c>
      <c r="C4058" s="1037" t="s">
        <v>2541</v>
      </c>
      <c r="D4058" s="1037"/>
      <c r="E4058" s="1037"/>
      <c r="F4058" s="201" t="s">
        <v>454</v>
      </c>
      <c r="G4058" s="201" t="s">
        <v>1241</v>
      </c>
      <c r="H4058" s="201"/>
      <c r="I4058" s="201" t="s">
        <v>1241</v>
      </c>
      <c r="J4058" s="202"/>
      <c r="K4058" s="201"/>
      <c r="L4058" s="202">
        <v>954.64</v>
      </c>
      <c r="M4058" s="201"/>
      <c r="N4058" s="203"/>
      <c r="V4058" s="189"/>
      <c r="W4058" s="195"/>
      <c r="X4058" s="195"/>
      <c r="AA4058" s="163" t="s">
        <v>2541</v>
      </c>
      <c r="AC4058" s="195"/>
      <c r="AF4058" s="207"/>
      <c r="AG4058" s="195"/>
      <c r="AI4058" s="195"/>
    </row>
    <row r="4059" spans="1:35" s="160" customFormat="1" ht="45" x14ac:dyDescent="0.2">
      <c r="A4059" s="200"/>
      <c r="B4059" s="199" t="s">
        <v>2542</v>
      </c>
      <c r="C4059" s="1037" t="s">
        <v>2543</v>
      </c>
      <c r="D4059" s="1037"/>
      <c r="E4059" s="1037"/>
      <c r="F4059" s="201" t="s">
        <v>454</v>
      </c>
      <c r="G4059" s="201" t="s">
        <v>974</v>
      </c>
      <c r="H4059" s="201"/>
      <c r="I4059" s="201" t="s">
        <v>974</v>
      </c>
      <c r="J4059" s="202"/>
      <c r="K4059" s="201"/>
      <c r="L4059" s="202">
        <v>568.04999999999995</v>
      </c>
      <c r="M4059" s="201"/>
      <c r="N4059" s="203"/>
      <c r="V4059" s="189"/>
      <c r="W4059" s="195"/>
      <c r="X4059" s="195"/>
      <c r="AA4059" s="163" t="s">
        <v>2543</v>
      </c>
      <c r="AC4059" s="195"/>
      <c r="AF4059" s="207"/>
      <c r="AG4059" s="195"/>
      <c r="AI4059" s="195"/>
    </row>
    <row r="4060" spans="1:35" s="160" customFormat="1" ht="12" x14ac:dyDescent="0.2">
      <c r="A4060" s="211"/>
      <c r="B4060" s="212"/>
      <c r="C4060" s="1039" t="s">
        <v>459</v>
      </c>
      <c r="D4060" s="1039"/>
      <c r="E4060" s="1039"/>
      <c r="F4060" s="192"/>
      <c r="G4060" s="192"/>
      <c r="H4060" s="192"/>
      <c r="I4060" s="192"/>
      <c r="J4060" s="193"/>
      <c r="K4060" s="192"/>
      <c r="L4060" s="193">
        <v>2457.19</v>
      </c>
      <c r="M4060" s="208"/>
      <c r="N4060" s="194"/>
      <c r="V4060" s="189"/>
      <c r="W4060" s="195"/>
      <c r="X4060" s="195"/>
      <c r="AC4060" s="195" t="s">
        <v>459</v>
      </c>
      <c r="AF4060" s="207"/>
      <c r="AG4060" s="195"/>
      <c r="AI4060" s="195"/>
    </row>
    <row r="4061" spans="1:35" s="160" customFormat="1" ht="56.25" x14ac:dyDescent="0.2">
      <c r="A4061" s="190" t="s">
        <v>4258</v>
      </c>
      <c r="B4061" s="191" t="s">
        <v>4259</v>
      </c>
      <c r="C4061" s="1039" t="s">
        <v>4260</v>
      </c>
      <c r="D4061" s="1039"/>
      <c r="E4061" s="1039"/>
      <c r="F4061" s="192" t="s">
        <v>1003</v>
      </c>
      <c r="G4061" s="192"/>
      <c r="H4061" s="192"/>
      <c r="I4061" s="192" t="s">
        <v>2193</v>
      </c>
      <c r="J4061" s="193">
        <v>23.39</v>
      </c>
      <c r="K4061" s="192"/>
      <c r="L4061" s="193">
        <v>4818.34</v>
      </c>
      <c r="M4061" s="192"/>
      <c r="N4061" s="194"/>
      <c r="V4061" s="189"/>
      <c r="W4061" s="195"/>
      <c r="X4061" s="195" t="s">
        <v>4260</v>
      </c>
      <c r="AC4061" s="195"/>
      <c r="AF4061" s="207"/>
      <c r="AG4061" s="195"/>
      <c r="AI4061" s="195"/>
    </row>
    <row r="4062" spans="1:35" s="160" customFormat="1" ht="12" x14ac:dyDescent="0.2">
      <c r="A4062" s="211"/>
      <c r="B4062" s="212"/>
      <c r="C4062" s="168" t="s">
        <v>462</v>
      </c>
      <c r="D4062" s="213"/>
      <c r="E4062" s="213"/>
      <c r="F4062" s="214"/>
      <c r="G4062" s="214"/>
      <c r="H4062" s="214"/>
      <c r="I4062" s="214"/>
      <c r="J4062" s="215"/>
      <c r="K4062" s="214"/>
      <c r="L4062" s="215"/>
      <c r="M4062" s="216"/>
      <c r="N4062" s="217"/>
      <c r="V4062" s="189"/>
      <c r="W4062" s="195"/>
      <c r="X4062" s="195"/>
      <c r="AC4062" s="195"/>
      <c r="AF4062" s="207"/>
      <c r="AG4062" s="195"/>
      <c r="AI4062" s="195"/>
    </row>
    <row r="4063" spans="1:35" s="160" customFormat="1" ht="56.25" x14ac:dyDescent="0.2">
      <c r="A4063" s="190" t="s">
        <v>4261</v>
      </c>
      <c r="B4063" s="191" t="s">
        <v>4262</v>
      </c>
      <c r="C4063" s="1039" t="s">
        <v>4263</v>
      </c>
      <c r="D4063" s="1039"/>
      <c r="E4063" s="1039"/>
      <c r="F4063" s="192" t="s">
        <v>1017</v>
      </c>
      <c r="G4063" s="192"/>
      <c r="H4063" s="192"/>
      <c r="I4063" s="192" t="s">
        <v>610</v>
      </c>
      <c r="J4063" s="193">
        <v>106.54</v>
      </c>
      <c r="K4063" s="192"/>
      <c r="L4063" s="193">
        <v>2343.88</v>
      </c>
      <c r="M4063" s="192"/>
      <c r="N4063" s="194"/>
      <c r="V4063" s="189"/>
      <c r="W4063" s="195"/>
      <c r="X4063" s="195" t="s">
        <v>4263</v>
      </c>
      <c r="AC4063" s="195"/>
      <c r="AF4063" s="207"/>
      <c r="AG4063" s="195"/>
      <c r="AI4063" s="195"/>
    </row>
    <row r="4064" spans="1:35" s="160" customFormat="1" ht="12" x14ac:dyDescent="0.2">
      <c r="A4064" s="211"/>
      <c r="B4064" s="212"/>
      <c r="C4064" s="168" t="s">
        <v>462</v>
      </c>
      <c r="D4064" s="213"/>
      <c r="E4064" s="213"/>
      <c r="F4064" s="214"/>
      <c r="G4064" s="214"/>
      <c r="H4064" s="214"/>
      <c r="I4064" s="214"/>
      <c r="J4064" s="215"/>
      <c r="K4064" s="214"/>
      <c r="L4064" s="215"/>
      <c r="M4064" s="216"/>
      <c r="N4064" s="217"/>
      <c r="V4064" s="189"/>
      <c r="W4064" s="195"/>
      <c r="X4064" s="195"/>
      <c r="AC4064" s="195"/>
      <c r="AF4064" s="207"/>
      <c r="AG4064" s="195"/>
      <c r="AI4064" s="195"/>
    </row>
    <row r="4065" spans="1:35" s="160" customFormat="1" ht="56.25" x14ac:dyDescent="0.2">
      <c r="A4065" s="190" t="s">
        <v>4264</v>
      </c>
      <c r="B4065" s="191" t="s">
        <v>4265</v>
      </c>
      <c r="C4065" s="1039" t="s">
        <v>4266</v>
      </c>
      <c r="D4065" s="1039"/>
      <c r="E4065" s="1039"/>
      <c r="F4065" s="192" t="s">
        <v>1017</v>
      </c>
      <c r="G4065" s="192"/>
      <c r="H4065" s="192"/>
      <c r="I4065" s="192" t="s">
        <v>610</v>
      </c>
      <c r="J4065" s="193">
        <v>128.94</v>
      </c>
      <c r="K4065" s="192"/>
      <c r="L4065" s="193">
        <v>2836.68</v>
      </c>
      <c r="M4065" s="192"/>
      <c r="N4065" s="194"/>
      <c r="V4065" s="189"/>
      <c r="W4065" s="195"/>
      <c r="X4065" s="195" t="s">
        <v>4266</v>
      </c>
      <c r="AC4065" s="195"/>
      <c r="AF4065" s="207"/>
      <c r="AG4065" s="195"/>
      <c r="AI4065" s="195"/>
    </row>
    <row r="4066" spans="1:35" s="160" customFormat="1" ht="12" x14ac:dyDescent="0.2">
      <c r="A4066" s="211"/>
      <c r="B4066" s="212"/>
      <c r="C4066" s="168" t="s">
        <v>462</v>
      </c>
      <c r="D4066" s="213"/>
      <c r="E4066" s="213"/>
      <c r="F4066" s="214"/>
      <c r="G4066" s="214"/>
      <c r="H4066" s="214"/>
      <c r="I4066" s="214"/>
      <c r="J4066" s="215"/>
      <c r="K4066" s="214"/>
      <c r="L4066" s="215"/>
      <c r="M4066" s="216"/>
      <c r="N4066" s="217"/>
      <c r="V4066" s="189"/>
      <c r="W4066" s="195"/>
      <c r="X4066" s="195"/>
      <c r="AC4066" s="195"/>
      <c r="AF4066" s="207"/>
      <c r="AG4066" s="195"/>
      <c r="AI4066" s="195"/>
    </row>
    <row r="4067" spans="1:35" s="160" customFormat="1" ht="22.5" x14ac:dyDescent="0.2">
      <c r="A4067" s="190" t="s">
        <v>4267</v>
      </c>
      <c r="B4067" s="191" t="s">
        <v>4268</v>
      </c>
      <c r="C4067" s="1039" t="s">
        <v>4269</v>
      </c>
      <c r="D4067" s="1039"/>
      <c r="E4067" s="1039"/>
      <c r="F4067" s="192" t="s">
        <v>1017</v>
      </c>
      <c r="G4067" s="192"/>
      <c r="H4067" s="192"/>
      <c r="I4067" s="192" t="s">
        <v>545</v>
      </c>
      <c r="J4067" s="193">
        <v>40.5</v>
      </c>
      <c r="K4067" s="192"/>
      <c r="L4067" s="193">
        <v>486</v>
      </c>
      <c r="M4067" s="192"/>
      <c r="N4067" s="194"/>
      <c r="V4067" s="189"/>
      <c r="W4067" s="195"/>
      <c r="X4067" s="195" t="s">
        <v>4269</v>
      </c>
      <c r="AC4067" s="195"/>
      <c r="AF4067" s="207"/>
      <c r="AG4067" s="195"/>
      <c r="AI4067" s="195"/>
    </row>
    <row r="4068" spans="1:35" s="160" customFormat="1" ht="12" x14ac:dyDescent="0.2">
      <c r="A4068" s="211"/>
      <c r="B4068" s="212"/>
      <c r="C4068" s="168" t="s">
        <v>462</v>
      </c>
      <c r="D4068" s="213"/>
      <c r="E4068" s="213"/>
      <c r="F4068" s="214"/>
      <c r="G4068" s="214"/>
      <c r="H4068" s="214"/>
      <c r="I4068" s="214"/>
      <c r="J4068" s="215"/>
      <c r="K4068" s="214"/>
      <c r="L4068" s="215"/>
      <c r="M4068" s="216"/>
      <c r="N4068" s="217"/>
      <c r="V4068" s="189"/>
      <c r="W4068" s="195"/>
      <c r="X4068" s="195"/>
      <c r="AC4068" s="195"/>
      <c r="AF4068" s="207"/>
      <c r="AG4068" s="195"/>
      <c r="AI4068" s="195"/>
    </row>
    <row r="4069" spans="1:35" s="160" customFormat="1" ht="33.75" x14ac:dyDescent="0.2">
      <c r="A4069" s="190" t="s">
        <v>4270</v>
      </c>
      <c r="B4069" s="191" t="s">
        <v>4087</v>
      </c>
      <c r="C4069" s="1039" t="s">
        <v>4088</v>
      </c>
      <c r="D4069" s="1039"/>
      <c r="E4069" s="1039"/>
      <c r="F4069" s="192" t="s">
        <v>1026</v>
      </c>
      <c r="G4069" s="192"/>
      <c r="H4069" s="192"/>
      <c r="I4069" s="192" t="s">
        <v>4271</v>
      </c>
      <c r="J4069" s="193"/>
      <c r="K4069" s="192"/>
      <c r="L4069" s="193"/>
      <c r="M4069" s="192"/>
      <c r="N4069" s="194"/>
      <c r="V4069" s="189"/>
      <c r="W4069" s="195"/>
      <c r="X4069" s="195" t="s">
        <v>4088</v>
      </c>
      <c r="AC4069" s="195"/>
      <c r="AF4069" s="207"/>
      <c r="AG4069" s="195"/>
      <c r="AI4069" s="195"/>
    </row>
    <row r="4070" spans="1:35" s="160" customFormat="1" ht="12" x14ac:dyDescent="0.2">
      <c r="A4070" s="196"/>
      <c r="B4070" s="197"/>
      <c r="C4070" s="1037" t="s">
        <v>4272</v>
      </c>
      <c r="D4070" s="1037"/>
      <c r="E4070" s="1037"/>
      <c r="F4070" s="1037"/>
      <c r="G4070" s="1037"/>
      <c r="H4070" s="1037"/>
      <c r="I4070" s="1037"/>
      <c r="J4070" s="1037"/>
      <c r="K4070" s="1037"/>
      <c r="L4070" s="1037"/>
      <c r="M4070" s="1037"/>
      <c r="N4070" s="1046"/>
      <c r="V4070" s="189"/>
      <c r="W4070" s="195"/>
      <c r="X4070" s="195"/>
      <c r="AC4070" s="195"/>
      <c r="AE4070" s="163" t="s">
        <v>4272</v>
      </c>
      <c r="AF4070" s="207"/>
      <c r="AG4070" s="195"/>
      <c r="AI4070" s="195"/>
    </row>
    <row r="4071" spans="1:35" s="160" customFormat="1" ht="33.75" x14ac:dyDescent="0.2">
      <c r="A4071" s="198"/>
      <c r="B4071" s="199" t="s">
        <v>430</v>
      </c>
      <c r="C4071" s="1037" t="s">
        <v>431</v>
      </c>
      <c r="D4071" s="1037"/>
      <c r="E4071" s="1037"/>
      <c r="F4071" s="1037"/>
      <c r="G4071" s="1037"/>
      <c r="H4071" s="1037"/>
      <c r="I4071" s="1037"/>
      <c r="J4071" s="1037"/>
      <c r="K4071" s="1037"/>
      <c r="L4071" s="1037"/>
      <c r="M4071" s="1037"/>
      <c r="N4071" s="1046"/>
      <c r="V4071" s="189"/>
      <c r="W4071" s="195"/>
      <c r="X4071" s="195"/>
      <c r="Y4071" s="163" t="s">
        <v>431</v>
      </c>
      <c r="AC4071" s="195"/>
      <c r="AF4071" s="207"/>
      <c r="AG4071" s="195"/>
      <c r="AI4071" s="195"/>
    </row>
    <row r="4072" spans="1:35" s="160" customFormat="1" ht="12" x14ac:dyDescent="0.2">
      <c r="A4072" s="198"/>
      <c r="B4072" s="199" t="s">
        <v>3134</v>
      </c>
      <c r="C4072" s="1037" t="s">
        <v>3135</v>
      </c>
      <c r="D4072" s="1037"/>
      <c r="E4072" s="1037"/>
      <c r="F4072" s="1037"/>
      <c r="G4072" s="1037"/>
      <c r="H4072" s="1037"/>
      <c r="I4072" s="1037"/>
      <c r="J4072" s="1037"/>
      <c r="K4072" s="1037"/>
      <c r="L4072" s="1037"/>
      <c r="M4072" s="1037"/>
      <c r="N4072" s="1046"/>
      <c r="V4072" s="189"/>
      <c r="W4072" s="195"/>
      <c r="X4072" s="195"/>
      <c r="Y4072" s="163" t="s">
        <v>3135</v>
      </c>
      <c r="AC4072" s="195"/>
      <c r="AF4072" s="207"/>
      <c r="AG4072" s="195"/>
      <c r="AI4072" s="195"/>
    </row>
    <row r="4073" spans="1:35" s="160" customFormat="1" ht="12" x14ac:dyDescent="0.2">
      <c r="A4073" s="200"/>
      <c r="B4073" s="199" t="s">
        <v>423</v>
      </c>
      <c r="C4073" s="1037" t="s">
        <v>432</v>
      </c>
      <c r="D4073" s="1037"/>
      <c r="E4073" s="1037"/>
      <c r="F4073" s="201"/>
      <c r="G4073" s="201"/>
      <c r="H4073" s="201"/>
      <c r="I4073" s="201"/>
      <c r="J4073" s="202">
        <v>285.70999999999998</v>
      </c>
      <c r="K4073" s="201" t="s">
        <v>3136</v>
      </c>
      <c r="L4073" s="202">
        <v>464.99</v>
      </c>
      <c r="M4073" s="201"/>
      <c r="N4073" s="203"/>
      <c r="V4073" s="189"/>
      <c r="W4073" s="195"/>
      <c r="X4073" s="195"/>
      <c r="Z4073" s="163" t="s">
        <v>432</v>
      </c>
      <c r="AC4073" s="195"/>
      <c r="AF4073" s="207"/>
      <c r="AG4073" s="195"/>
      <c r="AI4073" s="195"/>
    </row>
    <row r="4074" spans="1:35" s="160" customFormat="1" ht="12" x14ac:dyDescent="0.2">
      <c r="A4074" s="200"/>
      <c r="B4074" s="199" t="s">
        <v>434</v>
      </c>
      <c r="C4074" s="1037" t="s">
        <v>435</v>
      </c>
      <c r="D4074" s="1037"/>
      <c r="E4074" s="1037"/>
      <c r="F4074" s="201"/>
      <c r="G4074" s="201"/>
      <c r="H4074" s="201"/>
      <c r="I4074" s="201"/>
      <c r="J4074" s="202">
        <v>39.369999999999997</v>
      </c>
      <c r="K4074" s="201" t="s">
        <v>3136</v>
      </c>
      <c r="L4074" s="202">
        <v>64.069999999999993</v>
      </c>
      <c r="M4074" s="201"/>
      <c r="N4074" s="203"/>
      <c r="V4074" s="189"/>
      <c r="W4074" s="195"/>
      <c r="X4074" s="195"/>
      <c r="Z4074" s="163" t="s">
        <v>435</v>
      </c>
      <c r="AC4074" s="195"/>
      <c r="AF4074" s="207"/>
      <c r="AG4074" s="195"/>
      <c r="AI4074" s="195"/>
    </row>
    <row r="4075" spans="1:35" s="160" customFormat="1" ht="12" x14ac:dyDescent="0.2">
      <c r="A4075" s="200"/>
      <c r="B4075" s="199" t="s">
        <v>437</v>
      </c>
      <c r="C4075" s="1037" t="s">
        <v>438</v>
      </c>
      <c r="D4075" s="1037"/>
      <c r="E4075" s="1037"/>
      <c r="F4075" s="201"/>
      <c r="G4075" s="201"/>
      <c r="H4075" s="201"/>
      <c r="I4075" s="201"/>
      <c r="J4075" s="202">
        <v>6.09</v>
      </c>
      <c r="K4075" s="201" t="s">
        <v>3136</v>
      </c>
      <c r="L4075" s="202">
        <v>9.91</v>
      </c>
      <c r="M4075" s="201"/>
      <c r="N4075" s="203"/>
      <c r="V4075" s="189"/>
      <c r="W4075" s="195"/>
      <c r="X4075" s="195"/>
      <c r="Z4075" s="163" t="s">
        <v>438</v>
      </c>
      <c r="AC4075" s="195"/>
      <c r="AF4075" s="207"/>
      <c r="AG4075" s="195"/>
      <c r="AI4075" s="195"/>
    </row>
    <row r="4076" spans="1:35" s="160" customFormat="1" ht="12" x14ac:dyDescent="0.2">
      <c r="A4076" s="200"/>
      <c r="B4076" s="199" t="s">
        <v>439</v>
      </c>
      <c r="C4076" s="1037" t="s">
        <v>440</v>
      </c>
      <c r="D4076" s="1037"/>
      <c r="E4076" s="1037"/>
      <c r="F4076" s="201"/>
      <c r="G4076" s="201"/>
      <c r="H4076" s="201"/>
      <c r="I4076" s="201"/>
      <c r="J4076" s="202">
        <v>27.59</v>
      </c>
      <c r="K4076" s="201"/>
      <c r="L4076" s="202">
        <v>34.21</v>
      </c>
      <c r="M4076" s="201"/>
      <c r="N4076" s="203"/>
      <c r="V4076" s="189"/>
      <c r="W4076" s="195"/>
      <c r="X4076" s="195"/>
      <c r="Z4076" s="163" t="s">
        <v>440</v>
      </c>
      <c r="AC4076" s="195"/>
      <c r="AF4076" s="207"/>
      <c r="AG4076" s="195"/>
      <c r="AI4076" s="195"/>
    </row>
    <row r="4077" spans="1:35" s="160" customFormat="1" ht="12" x14ac:dyDescent="0.2">
      <c r="A4077" s="196"/>
      <c r="B4077" s="204" t="s">
        <v>2784</v>
      </c>
      <c r="C4077" s="1048" t="s">
        <v>2785</v>
      </c>
      <c r="D4077" s="1048"/>
      <c r="E4077" s="1048"/>
      <c r="F4077" s="205" t="s">
        <v>1017</v>
      </c>
      <c r="G4077" s="205" t="s">
        <v>489</v>
      </c>
      <c r="H4077" s="205"/>
      <c r="I4077" s="205" t="s">
        <v>489</v>
      </c>
      <c r="J4077" s="199"/>
      <c r="K4077" s="201"/>
      <c r="L4077" s="202"/>
      <c r="M4077" s="201"/>
      <c r="N4077" s="206"/>
      <c r="V4077" s="189"/>
      <c r="W4077" s="195"/>
      <c r="X4077" s="195"/>
      <c r="AC4077" s="195"/>
      <c r="AF4077" s="207" t="s">
        <v>2785</v>
      </c>
      <c r="AG4077" s="195"/>
      <c r="AI4077" s="195"/>
    </row>
    <row r="4078" spans="1:35" s="160" customFormat="1" ht="12" x14ac:dyDescent="0.2">
      <c r="A4078" s="196"/>
      <c r="B4078" s="204" t="s">
        <v>4080</v>
      </c>
      <c r="C4078" s="1048" t="s">
        <v>2787</v>
      </c>
      <c r="D4078" s="1048"/>
      <c r="E4078" s="1048"/>
      <c r="F4078" s="205" t="s">
        <v>1003</v>
      </c>
      <c r="G4078" s="205" t="s">
        <v>1004</v>
      </c>
      <c r="H4078" s="205"/>
      <c r="I4078" s="205" t="s">
        <v>1775</v>
      </c>
      <c r="J4078" s="199"/>
      <c r="K4078" s="201"/>
      <c r="L4078" s="202"/>
      <c r="M4078" s="201"/>
      <c r="N4078" s="206"/>
      <c r="V4078" s="189"/>
      <c r="W4078" s="195"/>
      <c r="X4078" s="195"/>
      <c r="AC4078" s="195"/>
      <c r="AF4078" s="207" t="s">
        <v>2787</v>
      </c>
      <c r="AG4078" s="195"/>
      <c r="AI4078" s="195"/>
    </row>
    <row r="4079" spans="1:35" s="160" customFormat="1" ht="12" x14ac:dyDescent="0.2">
      <c r="A4079" s="196"/>
      <c r="B4079" s="204" t="s">
        <v>2531</v>
      </c>
      <c r="C4079" s="1048" t="s">
        <v>2532</v>
      </c>
      <c r="D4079" s="1048"/>
      <c r="E4079" s="1048"/>
      <c r="F4079" s="205" t="s">
        <v>488</v>
      </c>
      <c r="G4079" s="205" t="s">
        <v>489</v>
      </c>
      <c r="H4079" s="205"/>
      <c r="I4079" s="205" t="s">
        <v>489</v>
      </c>
      <c r="J4079" s="199"/>
      <c r="K4079" s="201"/>
      <c r="L4079" s="202"/>
      <c r="M4079" s="201"/>
      <c r="N4079" s="206"/>
      <c r="V4079" s="189"/>
      <c r="W4079" s="195"/>
      <c r="X4079" s="195"/>
      <c r="AC4079" s="195"/>
      <c r="AF4079" s="207" t="s">
        <v>2532</v>
      </c>
      <c r="AG4079" s="195"/>
      <c r="AI4079" s="195"/>
    </row>
    <row r="4080" spans="1:35" s="160" customFormat="1" ht="12" x14ac:dyDescent="0.2">
      <c r="A4080" s="200"/>
      <c r="B4080" s="199"/>
      <c r="C4080" s="1037" t="s">
        <v>443</v>
      </c>
      <c r="D4080" s="1037"/>
      <c r="E4080" s="1037"/>
      <c r="F4080" s="201" t="s">
        <v>444</v>
      </c>
      <c r="G4080" s="201" t="s">
        <v>4081</v>
      </c>
      <c r="H4080" s="201" t="s">
        <v>3136</v>
      </c>
      <c r="I4080" s="201" t="s">
        <v>4273</v>
      </c>
      <c r="J4080" s="202"/>
      <c r="K4080" s="201"/>
      <c r="L4080" s="202"/>
      <c r="M4080" s="201"/>
      <c r="N4080" s="203"/>
      <c r="V4080" s="189"/>
      <c r="W4080" s="195"/>
      <c r="X4080" s="195"/>
      <c r="AA4080" s="163" t="s">
        <v>443</v>
      </c>
      <c r="AC4080" s="195"/>
      <c r="AF4080" s="207"/>
      <c r="AG4080" s="195"/>
      <c r="AI4080" s="195"/>
    </row>
    <row r="4081" spans="1:35" s="160" customFormat="1" ht="12" x14ac:dyDescent="0.2">
      <c r="A4081" s="200"/>
      <c r="B4081" s="199"/>
      <c r="C4081" s="1037" t="s">
        <v>447</v>
      </c>
      <c r="D4081" s="1037"/>
      <c r="E4081" s="1037"/>
      <c r="F4081" s="201" t="s">
        <v>444</v>
      </c>
      <c r="G4081" s="201" t="s">
        <v>757</v>
      </c>
      <c r="H4081" s="201" t="s">
        <v>3136</v>
      </c>
      <c r="I4081" s="201" t="s">
        <v>4274</v>
      </c>
      <c r="J4081" s="202"/>
      <c r="K4081" s="201"/>
      <c r="L4081" s="202"/>
      <c r="M4081" s="201"/>
      <c r="N4081" s="203"/>
      <c r="V4081" s="189"/>
      <c r="W4081" s="195"/>
      <c r="X4081" s="195"/>
      <c r="AA4081" s="163" t="s">
        <v>447</v>
      </c>
      <c r="AC4081" s="195"/>
      <c r="AF4081" s="207"/>
      <c r="AG4081" s="195"/>
      <c r="AI4081" s="195"/>
    </row>
    <row r="4082" spans="1:35" s="160" customFormat="1" ht="12" x14ac:dyDescent="0.2">
      <c r="A4082" s="200"/>
      <c r="B4082" s="199"/>
      <c r="C4082" s="1047" t="s">
        <v>450</v>
      </c>
      <c r="D4082" s="1047"/>
      <c r="E4082" s="1047"/>
      <c r="F4082" s="208"/>
      <c r="G4082" s="208"/>
      <c r="H4082" s="208"/>
      <c r="I4082" s="208"/>
      <c r="J4082" s="209">
        <v>352.67</v>
      </c>
      <c r="K4082" s="208"/>
      <c r="L4082" s="209">
        <v>563.27</v>
      </c>
      <c r="M4082" s="208"/>
      <c r="N4082" s="210"/>
      <c r="V4082" s="189"/>
      <c r="W4082" s="195"/>
      <c r="X4082" s="195"/>
      <c r="AB4082" s="163" t="s">
        <v>450</v>
      </c>
      <c r="AC4082" s="195"/>
      <c r="AF4082" s="207"/>
      <c r="AG4082" s="195"/>
      <c r="AI4082" s="195"/>
    </row>
    <row r="4083" spans="1:35" s="160" customFormat="1" ht="12" x14ac:dyDescent="0.2">
      <c r="A4083" s="200"/>
      <c r="B4083" s="199"/>
      <c r="C4083" s="1037" t="s">
        <v>451</v>
      </c>
      <c r="D4083" s="1037"/>
      <c r="E4083" s="1037"/>
      <c r="F4083" s="201"/>
      <c r="G4083" s="201"/>
      <c r="H4083" s="201"/>
      <c r="I4083" s="201"/>
      <c r="J4083" s="202"/>
      <c r="K4083" s="201"/>
      <c r="L4083" s="202">
        <v>474.9</v>
      </c>
      <c r="M4083" s="201"/>
      <c r="N4083" s="203"/>
      <c r="V4083" s="189"/>
      <c r="W4083" s="195"/>
      <c r="X4083" s="195"/>
      <c r="AA4083" s="163" t="s">
        <v>451</v>
      </c>
      <c r="AC4083" s="195"/>
      <c r="AF4083" s="207"/>
      <c r="AG4083" s="195"/>
      <c r="AI4083" s="195"/>
    </row>
    <row r="4084" spans="1:35" s="160" customFormat="1" ht="45" x14ac:dyDescent="0.2">
      <c r="A4084" s="200"/>
      <c r="B4084" s="199" t="s">
        <v>2540</v>
      </c>
      <c r="C4084" s="1037" t="s">
        <v>2541</v>
      </c>
      <c r="D4084" s="1037"/>
      <c r="E4084" s="1037"/>
      <c r="F4084" s="201" t="s">
        <v>454</v>
      </c>
      <c r="G4084" s="201" t="s">
        <v>1241</v>
      </c>
      <c r="H4084" s="201"/>
      <c r="I4084" s="201" t="s">
        <v>1241</v>
      </c>
      <c r="J4084" s="202"/>
      <c r="K4084" s="201"/>
      <c r="L4084" s="202">
        <v>574.63</v>
      </c>
      <c r="M4084" s="201"/>
      <c r="N4084" s="203"/>
      <c r="V4084" s="189"/>
      <c r="W4084" s="195"/>
      <c r="X4084" s="195"/>
      <c r="AA4084" s="163" t="s">
        <v>2541</v>
      </c>
      <c r="AC4084" s="195"/>
      <c r="AF4084" s="207"/>
      <c r="AG4084" s="195"/>
      <c r="AI4084" s="195"/>
    </row>
    <row r="4085" spans="1:35" s="160" customFormat="1" ht="45" x14ac:dyDescent="0.2">
      <c r="A4085" s="200"/>
      <c r="B4085" s="199" t="s">
        <v>2542</v>
      </c>
      <c r="C4085" s="1037" t="s">
        <v>2543</v>
      </c>
      <c r="D4085" s="1037"/>
      <c r="E4085" s="1037"/>
      <c r="F4085" s="201" t="s">
        <v>454</v>
      </c>
      <c r="G4085" s="201" t="s">
        <v>974</v>
      </c>
      <c r="H4085" s="201"/>
      <c r="I4085" s="201" t="s">
        <v>974</v>
      </c>
      <c r="J4085" s="202"/>
      <c r="K4085" s="201"/>
      <c r="L4085" s="202">
        <v>341.93</v>
      </c>
      <c r="M4085" s="201"/>
      <c r="N4085" s="203"/>
      <c r="V4085" s="189"/>
      <c r="W4085" s="195"/>
      <c r="X4085" s="195"/>
      <c r="AA4085" s="163" t="s">
        <v>2543</v>
      </c>
      <c r="AC4085" s="195"/>
      <c r="AF4085" s="207"/>
      <c r="AG4085" s="195"/>
      <c r="AI4085" s="195"/>
    </row>
    <row r="4086" spans="1:35" s="160" customFormat="1" ht="12" x14ac:dyDescent="0.2">
      <c r="A4086" s="211"/>
      <c r="B4086" s="212"/>
      <c r="C4086" s="1039" t="s">
        <v>459</v>
      </c>
      <c r="D4086" s="1039"/>
      <c r="E4086" s="1039"/>
      <c r="F4086" s="192"/>
      <c r="G4086" s="192"/>
      <c r="H4086" s="192"/>
      <c r="I4086" s="192"/>
      <c r="J4086" s="193"/>
      <c r="K4086" s="192"/>
      <c r="L4086" s="193">
        <v>1479.83</v>
      </c>
      <c r="M4086" s="208"/>
      <c r="N4086" s="194"/>
      <c r="V4086" s="189"/>
      <c r="W4086" s="195"/>
      <c r="X4086" s="195"/>
      <c r="AC4086" s="195" t="s">
        <v>459</v>
      </c>
      <c r="AF4086" s="207"/>
      <c r="AG4086" s="195"/>
      <c r="AI4086" s="195"/>
    </row>
    <row r="4087" spans="1:35" s="160" customFormat="1" ht="56.25" x14ac:dyDescent="0.2">
      <c r="A4087" s="190" t="s">
        <v>4275</v>
      </c>
      <c r="B4087" s="191" t="s">
        <v>4091</v>
      </c>
      <c r="C4087" s="1039" t="s">
        <v>4092</v>
      </c>
      <c r="D4087" s="1039"/>
      <c r="E4087" s="1039"/>
      <c r="F4087" s="192" t="s">
        <v>1003</v>
      </c>
      <c r="G4087" s="192"/>
      <c r="H4087" s="192"/>
      <c r="I4087" s="192" t="s">
        <v>1775</v>
      </c>
      <c r="J4087" s="193">
        <v>25.51</v>
      </c>
      <c r="K4087" s="192"/>
      <c r="L4087" s="193">
        <v>3163.24</v>
      </c>
      <c r="M4087" s="192"/>
      <c r="N4087" s="194"/>
      <c r="V4087" s="189"/>
      <c r="W4087" s="195"/>
      <c r="X4087" s="195" t="s">
        <v>4092</v>
      </c>
      <c r="AC4087" s="195"/>
      <c r="AF4087" s="207"/>
      <c r="AG4087" s="195"/>
      <c r="AI4087" s="195"/>
    </row>
    <row r="4088" spans="1:35" s="160" customFormat="1" ht="12" x14ac:dyDescent="0.2">
      <c r="A4088" s="211"/>
      <c r="B4088" s="212"/>
      <c r="C4088" s="168" t="s">
        <v>462</v>
      </c>
      <c r="D4088" s="213"/>
      <c r="E4088" s="213"/>
      <c r="F4088" s="214"/>
      <c r="G4088" s="214"/>
      <c r="H4088" s="214"/>
      <c r="I4088" s="214"/>
      <c r="J4088" s="215"/>
      <c r="K4088" s="214"/>
      <c r="L4088" s="215"/>
      <c r="M4088" s="216"/>
      <c r="N4088" s="217"/>
      <c r="V4088" s="189"/>
      <c r="W4088" s="195"/>
      <c r="X4088" s="195"/>
      <c r="AC4088" s="195"/>
      <c r="AF4088" s="207"/>
      <c r="AG4088" s="195"/>
      <c r="AI4088" s="195"/>
    </row>
    <row r="4089" spans="1:35" s="160" customFormat="1" ht="33.75" x14ac:dyDescent="0.2">
      <c r="A4089" s="190" t="s">
        <v>4276</v>
      </c>
      <c r="B4089" s="191" t="s">
        <v>4094</v>
      </c>
      <c r="C4089" s="1039" t="s">
        <v>4095</v>
      </c>
      <c r="D4089" s="1039"/>
      <c r="E4089" s="1039"/>
      <c r="F4089" s="192" t="s">
        <v>1026</v>
      </c>
      <c r="G4089" s="192"/>
      <c r="H4089" s="192"/>
      <c r="I4089" s="192" t="s">
        <v>1056</v>
      </c>
      <c r="J4089" s="193"/>
      <c r="K4089" s="192"/>
      <c r="L4089" s="193"/>
      <c r="M4089" s="192"/>
      <c r="N4089" s="194"/>
      <c r="V4089" s="189"/>
      <c r="W4089" s="195"/>
      <c r="X4089" s="195" t="s">
        <v>4095</v>
      </c>
      <c r="AC4089" s="195"/>
      <c r="AF4089" s="207"/>
      <c r="AG4089" s="195"/>
      <c r="AI4089" s="195"/>
    </row>
    <row r="4090" spans="1:35" s="160" customFormat="1" ht="12" x14ac:dyDescent="0.2">
      <c r="A4090" s="196"/>
      <c r="B4090" s="197"/>
      <c r="C4090" s="1037" t="s">
        <v>4277</v>
      </c>
      <c r="D4090" s="1037"/>
      <c r="E4090" s="1037"/>
      <c r="F4090" s="1037"/>
      <c r="G4090" s="1037"/>
      <c r="H4090" s="1037"/>
      <c r="I4090" s="1037"/>
      <c r="J4090" s="1037"/>
      <c r="K4090" s="1037"/>
      <c r="L4090" s="1037"/>
      <c r="M4090" s="1037"/>
      <c r="N4090" s="1046"/>
      <c r="V4090" s="189"/>
      <c r="W4090" s="195"/>
      <c r="X4090" s="195"/>
      <c r="AC4090" s="195"/>
      <c r="AE4090" s="163" t="s">
        <v>4277</v>
      </c>
      <c r="AF4090" s="207"/>
      <c r="AG4090" s="195"/>
      <c r="AI4090" s="195"/>
    </row>
    <row r="4091" spans="1:35" s="160" customFormat="1" ht="33.75" x14ac:dyDescent="0.2">
      <c r="A4091" s="198"/>
      <c r="B4091" s="199" t="s">
        <v>430</v>
      </c>
      <c r="C4091" s="1037" t="s">
        <v>431</v>
      </c>
      <c r="D4091" s="1037"/>
      <c r="E4091" s="1037"/>
      <c r="F4091" s="1037"/>
      <c r="G4091" s="1037"/>
      <c r="H4091" s="1037"/>
      <c r="I4091" s="1037"/>
      <c r="J4091" s="1037"/>
      <c r="K4091" s="1037"/>
      <c r="L4091" s="1037"/>
      <c r="M4091" s="1037"/>
      <c r="N4091" s="1046"/>
      <c r="V4091" s="189"/>
      <c r="W4091" s="195"/>
      <c r="X4091" s="195"/>
      <c r="Y4091" s="163" t="s">
        <v>431</v>
      </c>
      <c r="AC4091" s="195"/>
      <c r="AF4091" s="207"/>
      <c r="AG4091" s="195"/>
      <c r="AI4091" s="195"/>
    </row>
    <row r="4092" spans="1:35" s="160" customFormat="1" ht="12" x14ac:dyDescent="0.2">
      <c r="A4092" s="198"/>
      <c r="B4092" s="199" t="s">
        <v>3134</v>
      </c>
      <c r="C4092" s="1037" t="s">
        <v>3135</v>
      </c>
      <c r="D4092" s="1037"/>
      <c r="E4092" s="1037"/>
      <c r="F4092" s="1037"/>
      <c r="G4092" s="1037"/>
      <c r="H4092" s="1037"/>
      <c r="I4092" s="1037"/>
      <c r="J4092" s="1037"/>
      <c r="K4092" s="1037"/>
      <c r="L4092" s="1037"/>
      <c r="M4092" s="1037"/>
      <c r="N4092" s="1046"/>
      <c r="V4092" s="189"/>
      <c r="W4092" s="195"/>
      <c r="X4092" s="195"/>
      <c r="Y4092" s="163" t="s">
        <v>3135</v>
      </c>
      <c r="AC4092" s="195"/>
      <c r="AF4092" s="207"/>
      <c r="AG4092" s="195"/>
      <c r="AI4092" s="195"/>
    </row>
    <row r="4093" spans="1:35" s="160" customFormat="1" ht="12" x14ac:dyDescent="0.2">
      <c r="A4093" s="200"/>
      <c r="B4093" s="199" t="s">
        <v>423</v>
      </c>
      <c r="C4093" s="1037" t="s">
        <v>432</v>
      </c>
      <c r="D4093" s="1037"/>
      <c r="E4093" s="1037"/>
      <c r="F4093" s="201"/>
      <c r="G4093" s="201"/>
      <c r="H4093" s="201"/>
      <c r="I4093" s="201"/>
      <c r="J4093" s="202">
        <v>285.70999999999998</v>
      </c>
      <c r="K4093" s="201" t="s">
        <v>3136</v>
      </c>
      <c r="L4093" s="202">
        <v>90</v>
      </c>
      <c r="M4093" s="201"/>
      <c r="N4093" s="203"/>
      <c r="V4093" s="189"/>
      <c r="W4093" s="195"/>
      <c r="X4093" s="195"/>
      <c r="Z4093" s="163" t="s">
        <v>432</v>
      </c>
      <c r="AC4093" s="195"/>
      <c r="AF4093" s="207"/>
      <c r="AG4093" s="195"/>
      <c r="AI4093" s="195"/>
    </row>
    <row r="4094" spans="1:35" s="160" customFormat="1" ht="12" x14ac:dyDescent="0.2">
      <c r="A4094" s="200"/>
      <c r="B4094" s="199" t="s">
        <v>434</v>
      </c>
      <c r="C4094" s="1037" t="s">
        <v>435</v>
      </c>
      <c r="D4094" s="1037"/>
      <c r="E4094" s="1037"/>
      <c r="F4094" s="201"/>
      <c r="G4094" s="201"/>
      <c r="H4094" s="201"/>
      <c r="I4094" s="201"/>
      <c r="J4094" s="202">
        <v>39.369999999999997</v>
      </c>
      <c r="K4094" s="201" t="s">
        <v>3136</v>
      </c>
      <c r="L4094" s="202">
        <v>12.4</v>
      </c>
      <c r="M4094" s="201"/>
      <c r="N4094" s="203"/>
      <c r="V4094" s="189"/>
      <c r="W4094" s="195"/>
      <c r="X4094" s="195"/>
      <c r="Z4094" s="163" t="s">
        <v>435</v>
      </c>
      <c r="AC4094" s="195"/>
      <c r="AF4094" s="207"/>
      <c r="AG4094" s="195"/>
      <c r="AI4094" s="195"/>
    </row>
    <row r="4095" spans="1:35" s="160" customFormat="1" ht="12" x14ac:dyDescent="0.2">
      <c r="A4095" s="200"/>
      <c r="B4095" s="199" t="s">
        <v>437</v>
      </c>
      <c r="C4095" s="1037" t="s">
        <v>438</v>
      </c>
      <c r="D4095" s="1037"/>
      <c r="E4095" s="1037"/>
      <c r="F4095" s="201"/>
      <c r="G4095" s="201"/>
      <c r="H4095" s="201"/>
      <c r="I4095" s="201"/>
      <c r="J4095" s="202">
        <v>6.09</v>
      </c>
      <c r="K4095" s="201" t="s">
        <v>3136</v>
      </c>
      <c r="L4095" s="202">
        <v>1.92</v>
      </c>
      <c r="M4095" s="201"/>
      <c r="N4095" s="203"/>
      <c r="V4095" s="189"/>
      <c r="W4095" s="195"/>
      <c r="X4095" s="195"/>
      <c r="Z4095" s="163" t="s">
        <v>438</v>
      </c>
      <c r="AC4095" s="195"/>
      <c r="AF4095" s="207"/>
      <c r="AG4095" s="195"/>
      <c r="AI4095" s="195"/>
    </row>
    <row r="4096" spans="1:35" s="160" customFormat="1" ht="12" x14ac:dyDescent="0.2">
      <c r="A4096" s="200"/>
      <c r="B4096" s="199" t="s">
        <v>439</v>
      </c>
      <c r="C4096" s="1037" t="s">
        <v>440</v>
      </c>
      <c r="D4096" s="1037"/>
      <c r="E4096" s="1037"/>
      <c r="F4096" s="201"/>
      <c r="G4096" s="201"/>
      <c r="H4096" s="201"/>
      <c r="I4096" s="201"/>
      <c r="J4096" s="202">
        <v>28.67</v>
      </c>
      <c r="K4096" s="201"/>
      <c r="L4096" s="202">
        <v>6.88</v>
      </c>
      <c r="M4096" s="201"/>
      <c r="N4096" s="203"/>
      <c r="V4096" s="189"/>
      <c r="W4096" s="195"/>
      <c r="X4096" s="195"/>
      <c r="Z4096" s="163" t="s">
        <v>440</v>
      </c>
      <c r="AC4096" s="195"/>
      <c r="AF4096" s="207"/>
      <c r="AG4096" s="195"/>
      <c r="AI4096" s="195"/>
    </row>
    <row r="4097" spans="1:35" s="160" customFormat="1" ht="12" x14ac:dyDescent="0.2">
      <c r="A4097" s="196"/>
      <c r="B4097" s="204" t="s">
        <v>2784</v>
      </c>
      <c r="C4097" s="1048" t="s">
        <v>2785</v>
      </c>
      <c r="D4097" s="1048"/>
      <c r="E4097" s="1048"/>
      <c r="F4097" s="205" t="s">
        <v>1017</v>
      </c>
      <c r="G4097" s="205" t="s">
        <v>489</v>
      </c>
      <c r="H4097" s="205"/>
      <c r="I4097" s="205" t="s">
        <v>489</v>
      </c>
      <c r="J4097" s="199"/>
      <c r="K4097" s="201"/>
      <c r="L4097" s="202"/>
      <c r="M4097" s="201"/>
      <c r="N4097" s="206"/>
      <c r="V4097" s="189"/>
      <c r="W4097" s="195"/>
      <c r="X4097" s="195"/>
      <c r="AC4097" s="195"/>
      <c r="AF4097" s="207" t="s">
        <v>2785</v>
      </c>
      <c r="AG4097" s="195"/>
      <c r="AI4097" s="195"/>
    </row>
    <row r="4098" spans="1:35" s="160" customFormat="1" ht="12" x14ac:dyDescent="0.2">
      <c r="A4098" s="196"/>
      <c r="B4098" s="204" t="s">
        <v>4080</v>
      </c>
      <c r="C4098" s="1048" t="s">
        <v>2787</v>
      </c>
      <c r="D4098" s="1048"/>
      <c r="E4098" s="1048"/>
      <c r="F4098" s="205" t="s">
        <v>1003</v>
      </c>
      <c r="G4098" s="205" t="s">
        <v>1004</v>
      </c>
      <c r="H4098" s="205"/>
      <c r="I4098" s="205" t="s">
        <v>625</v>
      </c>
      <c r="J4098" s="199"/>
      <c r="K4098" s="201"/>
      <c r="L4098" s="202"/>
      <c r="M4098" s="201"/>
      <c r="N4098" s="206"/>
      <c r="V4098" s="189"/>
      <c r="W4098" s="195"/>
      <c r="X4098" s="195"/>
      <c r="AC4098" s="195"/>
      <c r="AF4098" s="207" t="s">
        <v>2787</v>
      </c>
      <c r="AG4098" s="195"/>
      <c r="AI4098" s="195"/>
    </row>
    <row r="4099" spans="1:35" s="160" customFormat="1" ht="12" x14ac:dyDescent="0.2">
      <c r="A4099" s="196"/>
      <c r="B4099" s="204" t="s">
        <v>2531</v>
      </c>
      <c r="C4099" s="1048" t="s">
        <v>2532</v>
      </c>
      <c r="D4099" s="1048"/>
      <c r="E4099" s="1048"/>
      <c r="F4099" s="205" t="s">
        <v>488</v>
      </c>
      <c r="G4099" s="205" t="s">
        <v>489</v>
      </c>
      <c r="H4099" s="205"/>
      <c r="I4099" s="205" t="s">
        <v>489</v>
      </c>
      <c r="J4099" s="199"/>
      <c r="K4099" s="201"/>
      <c r="L4099" s="202"/>
      <c r="M4099" s="201"/>
      <c r="N4099" s="206"/>
      <c r="V4099" s="189"/>
      <c r="W4099" s="195"/>
      <c r="X4099" s="195"/>
      <c r="AC4099" s="195"/>
      <c r="AF4099" s="207" t="s">
        <v>2532</v>
      </c>
      <c r="AG4099" s="195"/>
      <c r="AI4099" s="195"/>
    </row>
    <row r="4100" spans="1:35" s="160" customFormat="1" ht="12" x14ac:dyDescent="0.2">
      <c r="A4100" s="200"/>
      <c r="B4100" s="199"/>
      <c r="C4100" s="1037" t="s">
        <v>443</v>
      </c>
      <c r="D4100" s="1037"/>
      <c r="E4100" s="1037"/>
      <c r="F4100" s="201" t="s">
        <v>444</v>
      </c>
      <c r="G4100" s="201" t="s">
        <v>4081</v>
      </c>
      <c r="H4100" s="201" t="s">
        <v>3136</v>
      </c>
      <c r="I4100" s="201" t="s">
        <v>4278</v>
      </c>
      <c r="J4100" s="202"/>
      <c r="K4100" s="201"/>
      <c r="L4100" s="202"/>
      <c r="M4100" s="201"/>
      <c r="N4100" s="203"/>
      <c r="V4100" s="189"/>
      <c r="W4100" s="195"/>
      <c r="X4100" s="195"/>
      <c r="AA4100" s="163" t="s">
        <v>443</v>
      </c>
      <c r="AC4100" s="195"/>
      <c r="AF4100" s="207"/>
      <c r="AG4100" s="195"/>
      <c r="AI4100" s="195"/>
    </row>
    <row r="4101" spans="1:35" s="160" customFormat="1" ht="12" x14ac:dyDescent="0.2">
      <c r="A4101" s="200"/>
      <c r="B4101" s="199"/>
      <c r="C4101" s="1037" t="s">
        <v>447</v>
      </c>
      <c r="D4101" s="1037"/>
      <c r="E4101" s="1037"/>
      <c r="F4101" s="201" t="s">
        <v>444</v>
      </c>
      <c r="G4101" s="201" t="s">
        <v>757</v>
      </c>
      <c r="H4101" s="201" t="s">
        <v>3136</v>
      </c>
      <c r="I4101" s="201" t="s">
        <v>4279</v>
      </c>
      <c r="J4101" s="202"/>
      <c r="K4101" s="201"/>
      <c r="L4101" s="202"/>
      <c r="M4101" s="201"/>
      <c r="N4101" s="203"/>
      <c r="V4101" s="189"/>
      <c r="W4101" s="195"/>
      <c r="X4101" s="195"/>
      <c r="AA4101" s="163" t="s">
        <v>447</v>
      </c>
      <c r="AC4101" s="195"/>
      <c r="AF4101" s="207"/>
      <c r="AG4101" s="195"/>
      <c r="AI4101" s="195"/>
    </row>
    <row r="4102" spans="1:35" s="160" customFormat="1" ht="12" x14ac:dyDescent="0.2">
      <c r="A4102" s="200"/>
      <c r="B4102" s="199"/>
      <c r="C4102" s="1047" t="s">
        <v>450</v>
      </c>
      <c r="D4102" s="1047"/>
      <c r="E4102" s="1047"/>
      <c r="F4102" s="208"/>
      <c r="G4102" s="208"/>
      <c r="H4102" s="208"/>
      <c r="I4102" s="208"/>
      <c r="J4102" s="209">
        <v>353.75</v>
      </c>
      <c r="K4102" s="208"/>
      <c r="L4102" s="209">
        <v>109.28</v>
      </c>
      <c r="M4102" s="208"/>
      <c r="N4102" s="210"/>
      <c r="V4102" s="189"/>
      <c r="W4102" s="195"/>
      <c r="X4102" s="195"/>
      <c r="AB4102" s="163" t="s">
        <v>450</v>
      </c>
      <c r="AC4102" s="195"/>
      <c r="AF4102" s="207"/>
      <c r="AG4102" s="195"/>
      <c r="AI4102" s="195"/>
    </row>
    <row r="4103" spans="1:35" s="160" customFormat="1" ht="12" x14ac:dyDescent="0.2">
      <c r="A4103" s="200"/>
      <c r="B4103" s="199"/>
      <c r="C4103" s="1037" t="s">
        <v>451</v>
      </c>
      <c r="D4103" s="1037"/>
      <c r="E4103" s="1037"/>
      <c r="F4103" s="201"/>
      <c r="G4103" s="201"/>
      <c r="H4103" s="201"/>
      <c r="I4103" s="201"/>
      <c r="J4103" s="202"/>
      <c r="K4103" s="201"/>
      <c r="L4103" s="202">
        <v>91.92</v>
      </c>
      <c r="M4103" s="201"/>
      <c r="N4103" s="203"/>
      <c r="V4103" s="189"/>
      <c r="W4103" s="195"/>
      <c r="X4103" s="195"/>
      <c r="AA4103" s="163" t="s">
        <v>451</v>
      </c>
      <c r="AC4103" s="195"/>
      <c r="AF4103" s="207"/>
      <c r="AG4103" s="195"/>
      <c r="AI4103" s="195"/>
    </row>
    <row r="4104" spans="1:35" s="160" customFormat="1" ht="45" x14ac:dyDescent="0.2">
      <c r="A4104" s="200"/>
      <c r="B4104" s="199" t="s">
        <v>2540</v>
      </c>
      <c r="C4104" s="1037" t="s">
        <v>2541</v>
      </c>
      <c r="D4104" s="1037"/>
      <c r="E4104" s="1037"/>
      <c r="F4104" s="201" t="s">
        <v>454</v>
      </c>
      <c r="G4104" s="201" t="s">
        <v>1241</v>
      </c>
      <c r="H4104" s="201"/>
      <c r="I4104" s="201" t="s">
        <v>1241</v>
      </c>
      <c r="J4104" s="202"/>
      <c r="K4104" s="201"/>
      <c r="L4104" s="202">
        <v>111.22</v>
      </c>
      <c r="M4104" s="201"/>
      <c r="N4104" s="203"/>
      <c r="V4104" s="189"/>
      <c r="W4104" s="195"/>
      <c r="X4104" s="195"/>
      <c r="AA4104" s="163" t="s">
        <v>2541</v>
      </c>
      <c r="AC4104" s="195"/>
      <c r="AF4104" s="207"/>
      <c r="AG4104" s="195"/>
      <c r="AI4104" s="195"/>
    </row>
    <row r="4105" spans="1:35" s="160" customFormat="1" ht="45" x14ac:dyDescent="0.2">
      <c r="A4105" s="200"/>
      <c r="B4105" s="199" t="s">
        <v>2542</v>
      </c>
      <c r="C4105" s="1037" t="s">
        <v>2543</v>
      </c>
      <c r="D4105" s="1037"/>
      <c r="E4105" s="1037"/>
      <c r="F4105" s="201" t="s">
        <v>454</v>
      </c>
      <c r="G4105" s="201" t="s">
        <v>974</v>
      </c>
      <c r="H4105" s="201"/>
      <c r="I4105" s="201" t="s">
        <v>974</v>
      </c>
      <c r="J4105" s="202"/>
      <c r="K4105" s="201"/>
      <c r="L4105" s="202">
        <v>66.180000000000007</v>
      </c>
      <c r="M4105" s="201"/>
      <c r="N4105" s="203"/>
      <c r="V4105" s="189"/>
      <c r="W4105" s="195"/>
      <c r="X4105" s="195"/>
      <c r="AA4105" s="163" t="s">
        <v>2543</v>
      </c>
      <c r="AC4105" s="195"/>
      <c r="AF4105" s="207"/>
      <c r="AG4105" s="195"/>
      <c r="AI4105" s="195"/>
    </row>
    <row r="4106" spans="1:35" s="160" customFormat="1" ht="12" x14ac:dyDescent="0.2">
      <c r="A4106" s="211"/>
      <c r="B4106" s="212"/>
      <c r="C4106" s="1039" t="s">
        <v>459</v>
      </c>
      <c r="D4106" s="1039"/>
      <c r="E4106" s="1039"/>
      <c r="F4106" s="192"/>
      <c r="G4106" s="192"/>
      <c r="H4106" s="192"/>
      <c r="I4106" s="192"/>
      <c r="J4106" s="193"/>
      <c r="K4106" s="192"/>
      <c r="L4106" s="193">
        <v>286.68</v>
      </c>
      <c r="M4106" s="208"/>
      <c r="N4106" s="194"/>
      <c r="V4106" s="189"/>
      <c r="W4106" s="195"/>
      <c r="X4106" s="195"/>
      <c r="AC4106" s="195" t="s">
        <v>459</v>
      </c>
      <c r="AF4106" s="207"/>
      <c r="AG4106" s="195"/>
      <c r="AI4106" s="195"/>
    </row>
    <row r="4107" spans="1:35" s="160" customFormat="1" ht="56.25" x14ac:dyDescent="0.2">
      <c r="A4107" s="190" t="s">
        <v>4280</v>
      </c>
      <c r="B4107" s="191" t="s">
        <v>4099</v>
      </c>
      <c r="C4107" s="1039" t="s">
        <v>4100</v>
      </c>
      <c r="D4107" s="1039"/>
      <c r="E4107" s="1039"/>
      <c r="F4107" s="192" t="s">
        <v>1003</v>
      </c>
      <c r="G4107" s="192"/>
      <c r="H4107" s="192"/>
      <c r="I4107" s="192" t="s">
        <v>625</v>
      </c>
      <c r="J4107" s="193">
        <v>30.61</v>
      </c>
      <c r="K4107" s="192"/>
      <c r="L4107" s="193">
        <v>734.64</v>
      </c>
      <c r="M4107" s="192"/>
      <c r="N4107" s="194"/>
      <c r="V4107" s="189"/>
      <c r="W4107" s="195"/>
      <c r="X4107" s="195" t="s">
        <v>4100</v>
      </c>
      <c r="AC4107" s="195"/>
      <c r="AF4107" s="207"/>
      <c r="AG4107" s="195"/>
      <c r="AI4107" s="195"/>
    </row>
    <row r="4108" spans="1:35" s="160" customFormat="1" ht="12" x14ac:dyDescent="0.2">
      <c r="A4108" s="211"/>
      <c r="B4108" s="212"/>
      <c r="C4108" s="168" t="s">
        <v>462</v>
      </c>
      <c r="D4108" s="213"/>
      <c r="E4108" s="213"/>
      <c r="F4108" s="214"/>
      <c r="G4108" s="214"/>
      <c r="H4108" s="214"/>
      <c r="I4108" s="214"/>
      <c r="J4108" s="215"/>
      <c r="K4108" s="214"/>
      <c r="L4108" s="215"/>
      <c r="M4108" s="216"/>
      <c r="N4108" s="217"/>
      <c r="V4108" s="189"/>
      <c r="W4108" s="195"/>
      <c r="X4108" s="195"/>
      <c r="AC4108" s="195"/>
      <c r="AF4108" s="207"/>
      <c r="AG4108" s="195"/>
      <c r="AI4108" s="195"/>
    </row>
    <row r="4109" spans="1:35" s="160" customFormat="1" ht="22.5" x14ac:dyDescent="0.2">
      <c r="A4109" s="190" t="s">
        <v>4281</v>
      </c>
      <c r="B4109" s="191" t="s">
        <v>4282</v>
      </c>
      <c r="C4109" s="1039" t="s">
        <v>4283</v>
      </c>
      <c r="D4109" s="1039"/>
      <c r="E4109" s="1039"/>
      <c r="F4109" s="192" t="s">
        <v>1017</v>
      </c>
      <c r="G4109" s="192"/>
      <c r="H4109" s="192"/>
      <c r="I4109" s="192" t="s">
        <v>439</v>
      </c>
      <c r="J4109" s="193"/>
      <c r="K4109" s="192"/>
      <c r="L4109" s="193"/>
      <c r="M4109" s="192"/>
      <c r="N4109" s="194"/>
      <c r="V4109" s="189"/>
      <c r="W4109" s="195"/>
      <c r="X4109" s="195" t="s">
        <v>4283</v>
      </c>
      <c r="AC4109" s="195"/>
      <c r="AF4109" s="207"/>
      <c r="AG4109" s="195"/>
      <c r="AI4109" s="195"/>
    </row>
    <row r="4110" spans="1:35" s="160" customFormat="1" ht="33.75" x14ac:dyDescent="0.2">
      <c r="A4110" s="198"/>
      <c r="B4110" s="199" t="s">
        <v>430</v>
      </c>
      <c r="C4110" s="1037" t="s">
        <v>431</v>
      </c>
      <c r="D4110" s="1037"/>
      <c r="E4110" s="1037"/>
      <c r="F4110" s="1037"/>
      <c r="G4110" s="1037"/>
      <c r="H4110" s="1037"/>
      <c r="I4110" s="1037"/>
      <c r="J4110" s="1037"/>
      <c r="K4110" s="1037"/>
      <c r="L4110" s="1037"/>
      <c r="M4110" s="1037"/>
      <c r="N4110" s="1046"/>
      <c r="V4110" s="189"/>
      <c r="W4110" s="195"/>
      <c r="X4110" s="195"/>
      <c r="Y4110" s="163" t="s">
        <v>431</v>
      </c>
      <c r="AC4110" s="195"/>
      <c r="AF4110" s="207"/>
      <c r="AG4110" s="195"/>
      <c r="AI4110" s="195"/>
    </row>
    <row r="4111" spans="1:35" s="160" customFormat="1" ht="12" x14ac:dyDescent="0.2">
      <c r="A4111" s="198"/>
      <c r="B4111" s="199" t="s">
        <v>3134</v>
      </c>
      <c r="C4111" s="1037" t="s">
        <v>3135</v>
      </c>
      <c r="D4111" s="1037"/>
      <c r="E4111" s="1037"/>
      <c r="F4111" s="1037"/>
      <c r="G4111" s="1037"/>
      <c r="H4111" s="1037"/>
      <c r="I4111" s="1037"/>
      <c r="J4111" s="1037"/>
      <c r="K4111" s="1037"/>
      <c r="L4111" s="1037"/>
      <c r="M4111" s="1037"/>
      <c r="N4111" s="1046"/>
      <c r="V4111" s="189"/>
      <c r="W4111" s="195"/>
      <c r="X4111" s="195"/>
      <c r="Y4111" s="163" t="s">
        <v>3135</v>
      </c>
      <c r="AC4111" s="195"/>
      <c r="AF4111" s="207"/>
      <c r="AG4111" s="195"/>
      <c r="AI4111" s="195"/>
    </row>
    <row r="4112" spans="1:35" s="160" customFormat="1" ht="12" x14ac:dyDescent="0.2">
      <c r="A4112" s="200"/>
      <c r="B4112" s="199" t="s">
        <v>423</v>
      </c>
      <c r="C4112" s="1037" t="s">
        <v>432</v>
      </c>
      <c r="D4112" s="1037"/>
      <c r="E4112" s="1037"/>
      <c r="F4112" s="201"/>
      <c r="G4112" s="201"/>
      <c r="H4112" s="201"/>
      <c r="I4112" s="201"/>
      <c r="J4112" s="202">
        <v>10.56</v>
      </c>
      <c r="K4112" s="201" t="s">
        <v>3136</v>
      </c>
      <c r="L4112" s="202">
        <v>55.44</v>
      </c>
      <c r="M4112" s="201"/>
      <c r="N4112" s="203"/>
      <c r="V4112" s="189"/>
      <c r="W4112" s="195"/>
      <c r="X4112" s="195"/>
      <c r="Z4112" s="163" t="s">
        <v>432</v>
      </c>
      <c r="AC4112" s="195"/>
      <c r="AF4112" s="207"/>
      <c r="AG4112" s="195"/>
      <c r="AI4112" s="195"/>
    </row>
    <row r="4113" spans="1:35" s="160" customFormat="1" ht="12" x14ac:dyDescent="0.2">
      <c r="A4113" s="200"/>
      <c r="B4113" s="199" t="s">
        <v>434</v>
      </c>
      <c r="C4113" s="1037" t="s">
        <v>435</v>
      </c>
      <c r="D4113" s="1037"/>
      <c r="E4113" s="1037"/>
      <c r="F4113" s="201"/>
      <c r="G4113" s="201"/>
      <c r="H4113" s="201"/>
      <c r="I4113" s="201"/>
      <c r="J4113" s="202">
        <v>5.09</v>
      </c>
      <c r="K4113" s="201" t="s">
        <v>3136</v>
      </c>
      <c r="L4113" s="202">
        <v>26.72</v>
      </c>
      <c r="M4113" s="201"/>
      <c r="N4113" s="203"/>
      <c r="V4113" s="189"/>
      <c r="W4113" s="195"/>
      <c r="X4113" s="195"/>
      <c r="Z4113" s="163" t="s">
        <v>435</v>
      </c>
      <c r="AC4113" s="195"/>
      <c r="AF4113" s="207"/>
      <c r="AG4113" s="195"/>
      <c r="AI4113" s="195"/>
    </row>
    <row r="4114" spans="1:35" s="160" customFormat="1" ht="12" x14ac:dyDescent="0.2">
      <c r="A4114" s="200"/>
      <c r="B4114" s="199" t="s">
        <v>437</v>
      </c>
      <c r="C4114" s="1037" t="s">
        <v>438</v>
      </c>
      <c r="D4114" s="1037"/>
      <c r="E4114" s="1037"/>
      <c r="F4114" s="201"/>
      <c r="G4114" s="201"/>
      <c r="H4114" s="201"/>
      <c r="I4114" s="201"/>
      <c r="J4114" s="202">
        <v>0.84</v>
      </c>
      <c r="K4114" s="201" t="s">
        <v>3136</v>
      </c>
      <c r="L4114" s="202">
        <v>4.41</v>
      </c>
      <c r="M4114" s="201"/>
      <c r="N4114" s="203"/>
      <c r="V4114" s="189"/>
      <c r="W4114" s="195"/>
      <c r="X4114" s="195"/>
      <c r="Z4114" s="163" t="s">
        <v>438</v>
      </c>
      <c r="AC4114" s="195"/>
      <c r="AF4114" s="207"/>
      <c r="AG4114" s="195"/>
      <c r="AI4114" s="195"/>
    </row>
    <row r="4115" spans="1:35" s="160" customFormat="1" ht="12" x14ac:dyDescent="0.2">
      <c r="A4115" s="200"/>
      <c r="B4115" s="199" t="s">
        <v>439</v>
      </c>
      <c r="C4115" s="1037" t="s">
        <v>440</v>
      </c>
      <c r="D4115" s="1037"/>
      <c r="E4115" s="1037"/>
      <c r="F4115" s="201"/>
      <c r="G4115" s="201"/>
      <c r="H4115" s="201"/>
      <c r="I4115" s="201"/>
      <c r="J4115" s="202">
        <v>136.22999999999999</v>
      </c>
      <c r="K4115" s="201"/>
      <c r="L4115" s="202">
        <v>544.91999999999996</v>
      </c>
      <c r="M4115" s="201"/>
      <c r="N4115" s="203"/>
      <c r="V4115" s="189"/>
      <c r="W4115" s="195"/>
      <c r="X4115" s="195"/>
      <c r="Z4115" s="163" t="s">
        <v>440</v>
      </c>
      <c r="AC4115" s="195"/>
      <c r="AF4115" s="207"/>
      <c r="AG4115" s="195"/>
      <c r="AI4115" s="195"/>
    </row>
    <row r="4116" spans="1:35" s="160" customFormat="1" ht="12" x14ac:dyDescent="0.2">
      <c r="A4116" s="200"/>
      <c r="B4116" s="199"/>
      <c r="C4116" s="1037" t="s">
        <v>443</v>
      </c>
      <c r="D4116" s="1037"/>
      <c r="E4116" s="1037"/>
      <c r="F4116" s="201" t="s">
        <v>444</v>
      </c>
      <c r="G4116" s="201" t="s">
        <v>1400</v>
      </c>
      <c r="H4116" s="201" t="s">
        <v>3136</v>
      </c>
      <c r="I4116" s="201" t="s">
        <v>4284</v>
      </c>
      <c r="J4116" s="202"/>
      <c r="K4116" s="201"/>
      <c r="L4116" s="202"/>
      <c r="M4116" s="201"/>
      <c r="N4116" s="203"/>
      <c r="V4116" s="189"/>
      <c r="W4116" s="195"/>
      <c r="X4116" s="195"/>
      <c r="AA4116" s="163" t="s">
        <v>443</v>
      </c>
      <c r="AC4116" s="195"/>
      <c r="AF4116" s="207"/>
      <c r="AG4116" s="195"/>
      <c r="AI4116" s="195"/>
    </row>
    <row r="4117" spans="1:35" s="160" customFormat="1" ht="12" x14ac:dyDescent="0.2">
      <c r="A4117" s="200"/>
      <c r="B4117" s="199"/>
      <c r="C4117" s="1037" t="s">
        <v>447</v>
      </c>
      <c r="D4117" s="1037"/>
      <c r="E4117" s="1037"/>
      <c r="F4117" s="201" t="s">
        <v>444</v>
      </c>
      <c r="G4117" s="201" t="s">
        <v>2553</v>
      </c>
      <c r="H4117" s="201" t="s">
        <v>3136</v>
      </c>
      <c r="I4117" s="201" t="s">
        <v>4285</v>
      </c>
      <c r="J4117" s="202"/>
      <c r="K4117" s="201"/>
      <c r="L4117" s="202"/>
      <c r="M4117" s="201"/>
      <c r="N4117" s="203"/>
      <c r="V4117" s="189"/>
      <c r="W4117" s="195"/>
      <c r="X4117" s="195"/>
      <c r="AA4117" s="163" t="s">
        <v>447</v>
      </c>
      <c r="AC4117" s="195"/>
      <c r="AF4117" s="207"/>
      <c r="AG4117" s="195"/>
      <c r="AI4117" s="195"/>
    </row>
    <row r="4118" spans="1:35" s="160" customFormat="1" ht="12" x14ac:dyDescent="0.2">
      <c r="A4118" s="200"/>
      <c r="B4118" s="199"/>
      <c r="C4118" s="1047" t="s">
        <v>450</v>
      </c>
      <c r="D4118" s="1047"/>
      <c r="E4118" s="1047"/>
      <c r="F4118" s="208"/>
      <c r="G4118" s="208"/>
      <c r="H4118" s="208"/>
      <c r="I4118" s="208"/>
      <c r="J4118" s="209">
        <v>151.88</v>
      </c>
      <c r="K4118" s="208"/>
      <c r="L4118" s="209">
        <v>627.08000000000004</v>
      </c>
      <c r="M4118" s="208"/>
      <c r="N4118" s="210"/>
      <c r="V4118" s="189"/>
      <c r="W4118" s="195"/>
      <c r="X4118" s="195"/>
      <c r="AB4118" s="163" t="s">
        <v>450</v>
      </c>
      <c r="AC4118" s="195"/>
      <c r="AF4118" s="207"/>
      <c r="AG4118" s="195"/>
      <c r="AI4118" s="195"/>
    </row>
    <row r="4119" spans="1:35" s="160" customFormat="1" ht="12" x14ac:dyDescent="0.2">
      <c r="A4119" s="200"/>
      <c r="B4119" s="199"/>
      <c r="C4119" s="1037" t="s">
        <v>451</v>
      </c>
      <c r="D4119" s="1037"/>
      <c r="E4119" s="1037"/>
      <c r="F4119" s="201"/>
      <c r="G4119" s="201"/>
      <c r="H4119" s="201"/>
      <c r="I4119" s="201"/>
      <c r="J4119" s="202"/>
      <c r="K4119" s="201"/>
      <c r="L4119" s="202">
        <v>59.85</v>
      </c>
      <c r="M4119" s="201"/>
      <c r="N4119" s="203"/>
      <c r="V4119" s="189"/>
      <c r="W4119" s="195"/>
      <c r="X4119" s="195"/>
      <c r="AA4119" s="163" t="s">
        <v>451</v>
      </c>
      <c r="AC4119" s="195"/>
      <c r="AF4119" s="207"/>
      <c r="AG4119" s="195"/>
      <c r="AI4119" s="195"/>
    </row>
    <row r="4120" spans="1:35" s="160" customFormat="1" ht="45" x14ac:dyDescent="0.2">
      <c r="A4120" s="200"/>
      <c r="B4120" s="199" t="s">
        <v>2540</v>
      </c>
      <c r="C4120" s="1037" t="s">
        <v>2541</v>
      </c>
      <c r="D4120" s="1037"/>
      <c r="E4120" s="1037"/>
      <c r="F4120" s="201" t="s">
        <v>454</v>
      </c>
      <c r="G4120" s="201" t="s">
        <v>1241</v>
      </c>
      <c r="H4120" s="201"/>
      <c r="I4120" s="201" t="s">
        <v>1241</v>
      </c>
      <c r="J4120" s="202"/>
      <c r="K4120" s="201"/>
      <c r="L4120" s="202">
        <v>72.42</v>
      </c>
      <c r="M4120" s="201"/>
      <c r="N4120" s="203"/>
      <c r="V4120" s="189"/>
      <c r="W4120" s="195"/>
      <c r="X4120" s="195"/>
      <c r="AA4120" s="163" t="s">
        <v>2541</v>
      </c>
      <c r="AC4120" s="195"/>
      <c r="AF4120" s="207"/>
      <c r="AG4120" s="195"/>
      <c r="AI4120" s="195"/>
    </row>
    <row r="4121" spans="1:35" s="160" customFormat="1" ht="45" x14ac:dyDescent="0.2">
      <c r="A4121" s="200"/>
      <c r="B4121" s="199" t="s">
        <v>2542</v>
      </c>
      <c r="C4121" s="1037" t="s">
        <v>2543</v>
      </c>
      <c r="D4121" s="1037"/>
      <c r="E4121" s="1037"/>
      <c r="F4121" s="201" t="s">
        <v>454</v>
      </c>
      <c r="G4121" s="201" t="s">
        <v>974</v>
      </c>
      <c r="H4121" s="201"/>
      <c r="I4121" s="201" t="s">
        <v>974</v>
      </c>
      <c r="J4121" s="202"/>
      <c r="K4121" s="201"/>
      <c r="L4121" s="202">
        <v>43.09</v>
      </c>
      <c r="M4121" s="201"/>
      <c r="N4121" s="203"/>
      <c r="V4121" s="189"/>
      <c r="W4121" s="195"/>
      <c r="X4121" s="195"/>
      <c r="AA4121" s="163" t="s">
        <v>2543</v>
      </c>
      <c r="AC4121" s="195"/>
      <c r="AF4121" s="207"/>
      <c r="AG4121" s="195"/>
      <c r="AI4121" s="195"/>
    </row>
    <row r="4122" spans="1:35" s="160" customFormat="1" ht="12" x14ac:dyDescent="0.2">
      <c r="A4122" s="211"/>
      <c r="B4122" s="212"/>
      <c r="C4122" s="1039" t="s">
        <v>459</v>
      </c>
      <c r="D4122" s="1039"/>
      <c r="E4122" s="1039"/>
      <c r="F4122" s="192"/>
      <c r="G4122" s="192"/>
      <c r="H4122" s="192"/>
      <c r="I4122" s="192"/>
      <c r="J4122" s="193"/>
      <c r="K4122" s="192"/>
      <c r="L4122" s="193">
        <v>742.59</v>
      </c>
      <c r="M4122" s="208"/>
      <c r="N4122" s="194"/>
      <c r="V4122" s="189"/>
      <c r="W4122" s="195"/>
      <c r="X4122" s="195"/>
      <c r="AC4122" s="195" t="s">
        <v>459</v>
      </c>
      <c r="AF4122" s="207"/>
      <c r="AG4122" s="195"/>
      <c r="AI4122" s="195"/>
    </row>
    <row r="4123" spans="1:35" s="160" customFormat="1" ht="33.75" x14ac:dyDescent="0.2">
      <c r="A4123" s="190" t="s">
        <v>4286</v>
      </c>
      <c r="B4123" s="191" t="s">
        <v>4287</v>
      </c>
      <c r="C4123" s="1039" t="s">
        <v>4288</v>
      </c>
      <c r="D4123" s="1039"/>
      <c r="E4123" s="1039"/>
      <c r="F4123" s="192" t="s">
        <v>1498</v>
      </c>
      <c r="G4123" s="192"/>
      <c r="H4123" s="192"/>
      <c r="I4123" s="192" t="s">
        <v>864</v>
      </c>
      <c r="J4123" s="193">
        <v>204.5</v>
      </c>
      <c r="K4123" s="192"/>
      <c r="L4123" s="193">
        <v>122.7</v>
      </c>
      <c r="M4123" s="192"/>
      <c r="N4123" s="194"/>
      <c r="V4123" s="189"/>
      <c r="W4123" s="195"/>
      <c r="X4123" s="195" t="s">
        <v>4288</v>
      </c>
      <c r="AC4123" s="195"/>
      <c r="AF4123" s="207"/>
      <c r="AG4123" s="195"/>
      <c r="AI4123" s="195"/>
    </row>
    <row r="4124" spans="1:35" s="160" customFormat="1" ht="12" x14ac:dyDescent="0.2">
      <c r="A4124" s="211"/>
      <c r="B4124" s="212"/>
      <c r="C4124" s="168" t="s">
        <v>462</v>
      </c>
      <c r="D4124" s="213"/>
      <c r="E4124" s="213"/>
      <c r="F4124" s="214"/>
      <c r="G4124" s="214"/>
      <c r="H4124" s="214"/>
      <c r="I4124" s="214"/>
      <c r="J4124" s="215"/>
      <c r="K4124" s="214"/>
      <c r="L4124" s="215"/>
      <c r="M4124" s="216"/>
      <c r="N4124" s="217"/>
      <c r="V4124" s="189"/>
      <c r="W4124" s="195"/>
      <c r="X4124" s="195"/>
      <c r="AC4124" s="195"/>
      <c r="AF4124" s="207"/>
      <c r="AG4124" s="195"/>
      <c r="AI4124" s="195"/>
    </row>
    <row r="4125" spans="1:35" s="160" customFormat="1" ht="12" x14ac:dyDescent="0.2">
      <c r="A4125" s="196"/>
      <c r="B4125" s="197"/>
      <c r="C4125" s="1037" t="s">
        <v>4289</v>
      </c>
      <c r="D4125" s="1037"/>
      <c r="E4125" s="1037"/>
      <c r="F4125" s="1037"/>
      <c r="G4125" s="1037"/>
      <c r="H4125" s="1037"/>
      <c r="I4125" s="1037"/>
      <c r="J4125" s="1037"/>
      <c r="K4125" s="1037"/>
      <c r="L4125" s="1037"/>
      <c r="M4125" s="1037"/>
      <c r="N4125" s="1046"/>
      <c r="V4125" s="189"/>
      <c r="W4125" s="195"/>
      <c r="X4125" s="195"/>
      <c r="AC4125" s="195"/>
      <c r="AE4125" s="163" t="s">
        <v>4289</v>
      </c>
      <c r="AF4125" s="207"/>
      <c r="AG4125" s="195"/>
      <c r="AI4125" s="195"/>
    </row>
    <row r="4126" spans="1:35" s="160" customFormat="1" ht="22.5" x14ac:dyDescent="0.2">
      <c r="A4126" s="190" t="s">
        <v>4290</v>
      </c>
      <c r="B4126" s="191" t="s">
        <v>4183</v>
      </c>
      <c r="C4126" s="1039" t="s">
        <v>4184</v>
      </c>
      <c r="D4126" s="1039"/>
      <c r="E4126" s="1039"/>
      <c r="F4126" s="192" t="s">
        <v>877</v>
      </c>
      <c r="G4126" s="192"/>
      <c r="H4126" s="192"/>
      <c r="I4126" s="192" t="s">
        <v>476</v>
      </c>
      <c r="J4126" s="193"/>
      <c r="K4126" s="192"/>
      <c r="L4126" s="193"/>
      <c r="M4126" s="192"/>
      <c r="N4126" s="194"/>
      <c r="V4126" s="189"/>
      <c r="W4126" s="195"/>
      <c r="X4126" s="195" t="s">
        <v>4184</v>
      </c>
      <c r="AC4126" s="195"/>
      <c r="AF4126" s="207"/>
      <c r="AG4126" s="195"/>
      <c r="AI4126" s="195"/>
    </row>
    <row r="4127" spans="1:35" s="160" customFormat="1" ht="33.75" x14ac:dyDescent="0.2">
      <c r="A4127" s="198"/>
      <c r="B4127" s="199" t="s">
        <v>430</v>
      </c>
      <c r="C4127" s="1037" t="s">
        <v>431</v>
      </c>
      <c r="D4127" s="1037"/>
      <c r="E4127" s="1037"/>
      <c r="F4127" s="1037"/>
      <c r="G4127" s="1037"/>
      <c r="H4127" s="1037"/>
      <c r="I4127" s="1037"/>
      <c r="J4127" s="1037"/>
      <c r="K4127" s="1037"/>
      <c r="L4127" s="1037"/>
      <c r="M4127" s="1037"/>
      <c r="N4127" s="1046"/>
      <c r="V4127" s="189"/>
      <c r="W4127" s="195"/>
      <c r="X4127" s="195"/>
      <c r="Y4127" s="163" t="s">
        <v>431</v>
      </c>
      <c r="AC4127" s="195"/>
      <c r="AF4127" s="207"/>
      <c r="AG4127" s="195"/>
      <c r="AI4127" s="195"/>
    </row>
    <row r="4128" spans="1:35" s="160" customFormat="1" ht="12" x14ac:dyDescent="0.2">
      <c r="A4128" s="198"/>
      <c r="B4128" s="199" t="s">
        <v>3134</v>
      </c>
      <c r="C4128" s="1037" t="s">
        <v>3135</v>
      </c>
      <c r="D4128" s="1037"/>
      <c r="E4128" s="1037"/>
      <c r="F4128" s="1037"/>
      <c r="G4128" s="1037"/>
      <c r="H4128" s="1037"/>
      <c r="I4128" s="1037"/>
      <c r="J4128" s="1037"/>
      <c r="K4128" s="1037"/>
      <c r="L4128" s="1037"/>
      <c r="M4128" s="1037"/>
      <c r="N4128" s="1046"/>
      <c r="V4128" s="189"/>
      <c r="W4128" s="195"/>
      <c r="X4128" s="195"/>
      <c r="Y4128" s="163" t="s">
        <v>3135</v>
      </c>
      <c r="AC4128" s="195"/>
      <c r="AF4128" s="207"/>
      <c r="AG4128" s="195"/>
      <c r="AI4128" s="195"/>
    </row>
    <row r="4129" spans="1:35" s="160" customFormat="1" ht="12" x14ac:dyDescent="0.2">
      <c r="A4129" s="200"/>
      <c r="B4129" s="199" t="s">
        <v>423</v>
      </c>
      <c r="C4129" s="1037" t="s">
        <v>432</v>
      </c>
      <c r="D4129" s="1037"/>
      <c r="E4129" s="1037"/>
      <c r="F4129" s="201"/>
      <c r="G4129" s="201"/>
      <c r="H4129" s="201"/>
      <c r="I4129" s="201"/>
      <c r="J4129" s="202">
        <v>2.91</v>
      </c>
      <c r="K4129" s="201" t="s">
        <v>3136</v>
      </c>
      <c r="L4129" s="202">
        <v>22.92</v>
      </c>
      <c r="M4129" s="201"/>
      <c r="N4129" s="203"/>
      <c r="V4129" s="189"/>
      <c r="W4129" s="195"/>
      <c r="X4129" s="195"/>
      <c r="Z4129" s="163" t="s">
        <v>432</v>
      </c>
      <c r="AC4129" s="195"/>
      <c r="AF4129" s="207"/>
      <c r="AG4129" s="195"/>
      <c r="AI4129" s="195"/>
    </row>
    <row r="4130" spans="1:35" s="160" customFormat="1" ht="12" x14ac:dyDescent="0.2">
      <c r="A4130" s="200"/>
      <c r="B4130" s="199" t="s">
        <v>439</v>
      </c>
      <c r="C4130" s="1037" t="s">
        <v>440</v>
      </c>
      <c r="D4130" s="1037"/>
      <c r="E4130" s="1037"/>
      <c r="F4130" s="201"/>
      <c r="G4130" s="201"/>
      <c r="H4130" s="201"/>
      <c r="I4130" s="201"/>
      <c r="J4130" s="202">
        <v>2.29</v>
      </c>
      <c r="K4130" s="201"/>
      <c r="L4130" s="202">
        <v>13.74</v>
      </c>
      <c r="M4130" s="201"/>
      <c r="N4130" s="203"/>
      <c r="V4130" s="189"/>
      <c r="W4130" s="195"/>
      <c r="X4130" s="195"/>
      <c r="Z4130" s="163" t="s">
        <v>440</v>
      </c>
      <c r="AC4130" s="195"/>
      <c r="AF4130" s="207"/>
      <c r="AG4130" s="195"/>
      <c r="AI4130" s="195"/>
    </row>
    <row r="4131" spans="1:35" s="160" customFormat="1" ht="12" x14ac:dyDescent="0.2">
      <c r="A4131" s="200"/>
      <c r="B4131" s="199"/>
      <c r="C4131" s="1037" t="s">
        <v>443</v>
      </c>
      <c r="D4131" s="1037"/>
      <c r="E4131" s="1037"/>
      <c r="F4131" s="201" t="s">
        <v>444</v>
      </c>
      <c r="G4131" s="201" t="s">
        <v>2762</v>
      </c>
      <c r="H4131" s="201" t="s">
        <v>3136</v>
      </c>
      <c r="I4131" s="201" t="s">
        <v>4291</v>
      </c>
      <c r="J4131" s="202"/>
      <c r="K4131" s="201"/>
      <c r="L4131" s="202"/>
      <c r="M4131" s="201"/>
      <c r="N4131" s="203"/>
      <c r="V4131" s="189"/>
      <c r="W4131" s="195"/>
      <c r="X4131" s="195"/>
      <c r="AA4131" s="163" t="s">
        <v>443</v>
      </c>
      <c r="AC4131" s="195"/>
      <c r="AF4131" s="207"/>
      <c r="AG4131" s="195"/>
      <c r="AI4131" s="195"/>
    </row>
    <row r="4132" spans="1:35" s="160" customFormat="1" ht="12" x14ac:dyDescent="0.2">
      <c r="A4132" s="200"/>
      <c r="B4132" s="199"/>
      <c r="C4132" s="1047" t="s">
        <v>450</v>
      </c>
      <c r="D4132" s="1047"/>
      <c r="E4132" s="1047"/>
      <c r="F4132" s="208"/>
      <c r="G4132" s="208"/>
      <c r="H4132" s="208"/>
      <c r="I4132" s="208"/>
      <c r="J4132" s="209">
        <v>5.2</v>
      </c>
      <c r="K4132" s="208"/>
      <c r="L4132" s="209">
        <v>36.659999999999997</v>
      </c>
      <c r="M4132" s="208"/>
      <c r="N4132" s="210"/>
      <c r="V4132" s="189"/>
      <c r="W4132" s="195"/>
      <c r="X4132" s="195"/>
      <c r="AB4132" s="163" t="s">
        <v>450</v>
      </c>
      <c r="AC4132" s="195"/>
      <c r="AF4132" s="207"/>
      <c r="AG4132" s="195"/>
      <c r="AI4132" s="195"/>
    </row>
    <row r="4133" spans="1:35" s="160" customFormat="1" ht="12" x14ac:dyDescent="0.2">
      <c r="A4133" s="200"/>
      <c r="B4133" s="199"/>
      <c r="C4133" s="1037" t="s">
        <v>451</v>
      </c>
      <c r="D4133" s="1037"/>
      <c r="E4133" s="1037"/>
      <c r="F4133" s="201"/>
      <c r="G4133" s="201"/>
      <c r="H4133" s="201"/>
      <c r="I4133" s="201"/>
      <c r="J4133" s="202"/>
      <c r="K4133" s="201"/>
      <c r="L4133" s="202">
        <v>22.92</v>
      </c>
      <c r="M4133" s="201"/>
      <c r="N4133" s="203"/>
      <c r="V4133" s="189"/>
      <c r="W4133" s="195"/>
      <c r="X4133" s="195"/>
      <c r="AA4133" s="163" t="s">
        <v>451</v>
      </c>
      <c r="AC4133" s="195"/>
      <c r="AF4133" s="207"/>
      <c r="AG4133" s="195"/>
      <c r="AI4133" s="195"/>
    </row>
    <row r="4134" spans="1:35" s="160" customFormat="1" ht="45" x14ac:dyDescent="0.2">
      <c r="A4134" s="200"/>
      <c r="B4134" s="199" t="s">
        <v>2540</v>
      </c>
      <c r="C4134" s="1037" t="s">
        <v>2541</v>
      </c>
      <c r="D4134" s="1037"/>
      <c r="E4134" s="1037"/>
      <c r="F4134" s="201" t="s">
        <v>454</v>
      </c>
      <c r="G4134" s="201" t="s">
        <v>1241</v>
      </c>
      <c r="H4134" s="201"/>
      <c r="I4134" s="201" t="s">
        <v>1241</v>
      </c>
      <c r="J4134" s="202"/>
      <c r="K4134" s="201"/>
      <c r="L4134" s="202">
        <v>27.73</v>
      </c>
      <c r="M4134" s="201"/>
      <c r="N4134" s="203"/>
      <c r="V4134" s="189"/>
      <c r="W4134" s="195"/>
      <c r="X4134" s="195"/>
      <c r="AA4134" s="163" t="s">
        <v>2541</v>
      </c>
      <c r="AC4134" s="195"/>
      <c r="AF4134" s="207"/>
      <c r="AG4134" s="195"/>
      <c r="AI4134" s="195"/>
    </row>
    <row r="4135" spans="1:35" s="160" customFormat="1" ht="45" x14ac:dyDescent="0.2">
      <c r="A4135" s="200"/>
      <c r="B4135" s="199" t="s">
        <v>2542</v>
      </c>
      <c r="C4135" s="1037" t="s">
        <v>2543</v>
      </c>
      <c r="D4135" s="1037"/>
      <c r="E4135" s="1037"/>
      <c r="F4135" s="201" t="s">
        <v>454</v>
      </c>
      <c r="G4135" s="201" t="s">
        <v>974</v>
      </c>
      <c r="H4135" s="201"/>
      <c r="I4135" s="201" t="s">
        <v>974</v>
      </c>
      <c r="J4135" s="202"/>
      <c r="K4135" s="201"/>
      <c r="L4135" s="202">
        <v>16.5</v>
      </c>
      <c r="M4135" s="201"/>
      <c r="N4135" s="203"/>
      <c r="V4135" s="189"/>
      <c r="W4135" s="195"/>
      <c r="X4135" s="195"/>
      <c r="AA4135" s="163" t="s">
        <v>2543</v>
      </c>
      <c r="AC4135" s="195"/>
      <c r="AF4135" s="207"/>
      <c r="AG4135" s="195"/>
      <c r="AI4135" s="195"/>
    </row>
    <row r="4136" spans="1:35" s="160" customFormat="1" ht="12" x14ac:dyDescent="0.2">
      <c r="A4136" s="211"/>
      <c r="B4136" s="212"/>
      <c r="C4136" s="1039" t="s">
        <v>459</v>
      </c>
      <c r="D4136" s="1039"/>
      <c r="E4136" s="1039"/>
      <c r="F4136" s="192"/>
      <c r="G4136" s="192"/>
      <c r="H4136" s="192"/>
      <c r="I4136" s="192"/>
      <c r="J4136" s="193"/>
      <c r="K4136" s="192"/>
      <c r="L4136" s="193">
        <v>80.89</v>
      </c>
      <c r="M4136" s="208"/>
      <c r="N4136" s="194"/>
      <c r="V4136" s="189"/>
      <c r="W4136" s="195"/>
      <c r="X4136" s="195"/>
      <c r="AC4136" s="195" t="s">
        <v>459</v>
      </c>
      <c r="AF4136" s="207"/>
      <c r="AG4136" s="195"/>
      <c r="AI4136" s="195"/>
    </row>
    <row r="4137" spans="1:35" s="160" customFormat="1" ht="22.5" x14ac:dyDescent="0.2">
      <c r="A4137" s="190" t="s">
        <v>4292</v>
      </c>
      <c r="B4137" s="191" t="s">
        <v>4187</v>
      </c>
      <c r="C4137" s="1039" t="s">
        <v>4188</v>
      </c>
      <c r="D4137" s="1039"/>
      <c r="E4137" s="1039"/>
      <c r="F4137" s="192" t="s">
        <v>1017</v>
      </c>
      <c r="G4137" s="192"/>
      <c r="H4137" s="192"/>
      <c r="I4137" s="192" t="s">
        <v>476</v>
      </c>
      <c r="J4137" s="193">
        <v>265.2</v>
      </c>
      <c r="K4137" s="192"/>
      <c r="L4137" s="193">
        <v>1591.2</v>
      </c>
      <c r="M4137" s="192"/>
      <c r="N4137" s="194"/>
      <c r="V4137" s="189"/>
      <c r="W4137" s="195"/>
      <c r="X4137" s="195" t="s">
        <v>4188</v>
      </c>
      <c r="AC4137" s="195"/>
      <c r="AF4137" s="207"/>
      <c r="AG4137" s="195"/>
      <c r="AI4137" s="195"/>
    </row>
    <row r="4138" spans="1:35" s="160" customFormat="1" ht="12" x14ac:dyDescent="0.2">
      <c r="A4138" s="211"/>
      <c r="B4138" s="212"/>
      <c r="C4138" s="168" t="s">
        <v>3039</v>
      </c>
      <c r="D4138" s="213"/>
      <c r="E4138" s="213"/>
      <c r="F4138" s="214"/>
      <c r="G4138" s="214"/>
      <c r="H4138" s="214"/>
      <c r="I4138" s="214"/>
      <c r="J4138" s="215"/>
      <c r="K4138" s="214"/>
      <c r="L4138" s="215"/>
      <c r="M4138" s="216"/>
      <c r="N4138" s="217"/>
      <c r="V4138" s="189"/>
      <c r="W4138" s="195"/>
      <c r="X4138" s="195"/>
      <c r="AC4138" s="195"/>
      <c r="AF4138" s="207"/>
      <c r="AG4138" s="195"/>
      <c r="AI4138" s="195"/>
    </row>
    <row r="4139" spans="1:35" s="160" customFormat="1" ht="12" x14ac:dyDescent="0.2">
      <c r="A4139" s="190" t="s">
        <v>4293</v>
      </c>
      <c r="B4139" s="191" t="s">
        <v>2982</v>
      </c>
      <c r="C4139" s="1039" t="s">
        <v>2983</v>
      </c>
      <c r="D4139" s="1039"/>
      <c r="E4139" s="1039"/>
      <c r="F4139" s="192" t="s">
        <v>1498</v>
      </c>
      <c r="G4139" s="192"/>
      <c r="H4139" s="192"/>
      <c r="I4139" s="192" t="s">
        <v>1537</v>
      </c>
      <c r="J4139" s="193"/>
      <c r="K4139" s="192"/>
      <c r="L4139" s="193"/>
      <c r="M4139" s="192"/>
      <c r="N4139" s="194"/>
      <c r="V4139" s="189"/>
      <c r="W4139" s="195"/>
      <c r="X4139" s="195" t="s">
        <v>2983</v>
      </c>
      <c r="AC4139" s="195"/>
      <c r="AF4139" s="207"/>
      <c r="AG4139" s="195"/>
      <c r="AI4139" s="195"/>
    </row>
    <row r="4140" spans="1:35" s="160" customFormat="1" ht="12" x14ac:dyDescent="0.2">
      <c r="A4140" s="196"/>
      <c r="B4140" s="197"/>
      <c r="C4140" s="1037" t="s">
        <v>4294</v>
      </c>
      <c r="D4140" s="1037"/>
      <c r="E4140" s="1037"/>
      <c r="F4140" s="1037"/>
      <c r="G4140" s="1037"/>
      <c r="H4140" s="1037"/>
      <c r="I4140" s="1037"/>
      <c r="J4140" s="1037"/>
      <c r="K4140" s="1037"/>
      <c r="L4140" s="1037"/>
      <c r="M4140" s="1037"/>
      <c r="N4140" s="1046"/>
      <c r="V4140" s="189"/>
      <c r="W4140" s="195"/>
      <c r="X4140" s="195"/>
      <c r="AC4140" s="195"/>
      <c r="AE4140" s="163" t="s">
        <v>4294</v>
      </c>
      <c r="AF4140" s="207"/>
      <c r="AG4140" s="195"/>
      <c r="AI4140" s="195"/>
    </row>
    <row r="4141" spans="1:35" s="160" customFormat="1" ht="33.75" x14ac:dyDescent="0.2">
      <c r="A4141" s="198"/>
      <c r="B4141" s="199" t="s">
        <v>430</v>
      </c>
      <c r="C4141" s="1037" t="s">
        <v>431</v>
      </c>
      <c r="D4141" s="1037"/>
      <c r="E4141" s="1037"/>
      <c r="F4141" s="1037"/>
      <c r="G4141" s="1037"/>
      <c r="H4141" s="1037"/>
      <c r="I4141" s="1037"/>
      <c r="J4141" s="1037"/>
      <c r="K4141" s="1037"/>
      <c r="L4141" s="1037"/>
      <c r="M4141" s="1037"/>
      <c r="N4141" s="1046"/>
      <c r="V4141" s="189"/>
      <c r="W4141" s="195"/>
      <c r="X4141" s="195"/>
      <c r="Y4141" s="163" t="s">
        <v>431</v>
      </c>
      <c r="AC4141" s="195"/>
      <c r="AF4141" s="207"/>
      <c r="AG4141" s="195"/>
      <c r="AI4141" s="195"/>
    </row>
    <row r="4142" spans="1:35" s="160" customFormat="1" ht="12" x14ac:dyDescent="0.2">
      <c r="A4142" s="198"/>
      <c r="B4142" s="199" t="s">
        <v>3134</v>
      </c>
      <c r="C4142" s="1037" t="s">
        <v>3135</v>
      </c>
      <c r="D4142" s="1037"/>
      <c r="E4142" s="1037"/>
      <c r="F4142" s="1037"/>
      <c r="G4142" s="1037"/>
      <c r="H4142" s="1037"/>
      <c r="I4142" s="1037"/>
      <c r="J4142" s="1037"/>
      <c r="K4142" s="1037"/>
      <c r="L4142" s="1037"/>
      <c r="M4142" s="1037"/>
      <c r="N4142" s="1046"/>
      <c r="V4142" s="189"/>
      <c r="W4142" s="195"/>
      <c r="X4142" s="195"/>
      <c r="Y4142" s="163" t="s">
        <v>3135</v>
      </c>
      <c r="AC4142" s="195"/>
      <c r="AF4142" s="207"/>
      <c r="AG4142" s="195"/>
      <c r="AI4142" s="195"/>
    </row>
    <row r="4143" spans="1:35" s="160" customFormat="1" ht="12" x14ac:dyDescent="0.2">
      <c r="A4143" s="200"/>
      <c r="B4143" s="199" t="s">
        <v>423</v>
      </c>
      <c r="C4143" s="1037" t="s">
        <v>432</v>
      </c>
      <c r="D4143" s="1037"/>
      <c r="E4143" s="1037"/>
      <c r="F4143" s="201"/>
      <c r="G4143" s="201"/>
      <c r="H4143" s="201"/>
      <c r="I4143" s="201"/>
      <c r="J4143" s="202">
        <v>70.5</v>
      </c>
      <c r="K4143" s="201" t="s">
        <v>3136</v>
      </c>
      <c r="L4143" s="202">
        <v>27.76</v>
      </c>
      <c r="M4143" s="201"/>
      <c r="N4143" s="203"/>
      <c r="V4143" s="189"/>
      <c r="W4143" s="195"/>
      <c r="X4143" s="195"/>
      <c r="Z4143" s="163" t="s">
        <v>432</v>
      </c>
      <c r="AC4143" s="195"/>
      <c r="AF4143" s="207"/>
      <c r="AG4143" s="195"/>
      <c r="AI4143" s="195"/>
    </row>
    <row r="4144" spans="1:35" s="160" customFormat="1" ht="12" x14ac:dyDescent="0.2">
      <c r="A4144" s="200"/>
      <c r="B4144" s="199" t="s">
        <v>434</v>
      </c>
      <c r="C4144" s="1037" t="s">
        <v>435</v>
      </c>
      <c r="D4144" s="1037"/>
      <c r="E4144" s="1037"/>
      <c r="F4144" s="201"/>
      <c r="G4144" s="201"/>
      <c r="H4144" s="201"/>
      <c r="I4144" s="201"/>
      <c r="J4144" s="202">
        <v>41.62</v>
      </c>
      <c r="K4144" s="201" t="s">
        <v>3136</v>
      </c>
      <c r="L4144" s="202">
        <v>16.39</v>
      </c>
      <c r="M4144" s="201"/>
      <c r="N4144" s="203"/>
      <c r="V4144" s="189"/>
      <c r="W4144" s="195"/>
      <c r="X4144" s="195"/>
      <c r="Z4144" s="163" t="s">
        <v>435</v>
      </c>
      <c r="AC4144" s="195"/>
      <c r="AF4144" s="207"/>
      <c r="AG4144" s="195"/>
      <c r="AI4144" s="195"/>
    </row>
    <row r="4145" spans="1:35" s="160" customFormat="1" ht="12" x14ac:dyDescent="0.2">
      <c r="A4145" s="200"/>
      <c r="B4145" s="199" t="s">
        <v>437</v>
      </c>
      <c r="C4145" s="1037" t="s">
        <v>438</v>
      </c>
      <c r="D4145" s="1037"/>
      <c r="E4145" s="1037"/>
      <c r="F4145" s="201"/>
      <c r="G4145" s="201"/>
      <c r="H4145" s="201"/>
      <c r="I4145" s="201"/>
      <c r="J4145" s="202">
        <v>3.85</v>
      </c>
      <c r="K4145" s="201" t="s">
        <v>3136</v>
      </c>
      <c r="L4145" s="202">
        <v>1.52</v>
      </c>
      <c r="M4145" s="201"/>
      <c r="N4145" s="203"/>
      <c r="V4145" s="189"/>
      <c r="W4145" s="195"/>
      <c r="X4145" s="195"/>
      <c r="Z4145" s="163" t="s">
        <v>438</v>
      </c>
      <c r="AC4145" s="195"/>
      <c r="AF4145" s="207"/>
      <c r="AG4145" s="195"/>
      <c r="AI4145" s="195"/>
    </row>
    <row r="4146" spans="1:35" s="160" customFormat="1" ht="12" x14ac:dyDescent="0.2">
      <c r="A4146" s="200"/>
      <c r="B4146" s="199" t="s">
        <v>439</v>
      </c>
      <c r="C4146" s="1037" t="s">
        <v>440</v>
      </c>
      <c r="D4146" s="1037"/>
      <c r="E4146" s="1037"/>
      <c r="F4146" s="201"/>
      <c r="G4146" s="201"/>
      <c r="H4146" s="201"/>
      <c r="I4146" s="201"/>
      <c r="J4146" s="202">
        <v>7.25</v>
      </c>
      <c r="K4146" s="201"/>
      <c r="L4146" s="202">
        <v>2.1800000000000002</v>
      </c>
      <c r="M4146" s="201"/>
      <c r="N4146" s="203"/>
      <c r="V4146" s="189"/>
      <c r="W4146" s="195"/>
      <c r="X4146" s="195"/>
      <c r="Z4146" s="163" t="s">
        <v>440</v>
      </c>
      <c r="AC4146" s="195"/>
      <c r="AF4146" s="207"/>
      <c r="AG4146" s="195"/>
      <c r="AI4146" s="195"/>
    </row>
    <row r="4147" spans="1:35" s="160" customFormat="1" ht="12" x14ac:dyDescent="0.2">
      <c r="A4147" s="196"/>
      <c r="B4147" s="204" t="s">
        <v>2984</v>
      </c>
      <c r="C4147" s="1048" t="s">
        <v>2985</v>
      </c>
      <c r="D4147" s="1048"/>
      <c r="E4147" s="1048"/>
      <c r="F4147" s="205" t="s">
        <v>1017</v>
      </c>
      <c r="G4147" s="205" t="s">
        <v>509</v>
      </c>
      <c r="H4147" s="205"/>
      <c r="I4147" s="205" t="s">
        <v>437</v>
      </c>
      <c r="J4147" s="199"/>
      <c r="K4147" s="201"/>
      <c r="L4147" s="202"/>
      <c r="M4147" s="201"/>
      <c r="N4147" s="206"/>
      <c r="V4147" s="189"/>
      <c r="W4147" s="195"/>
      <c r="X4147" s="195"/>
      <c r="AC4147" s="195"/>
      <c r="AF4147" s="207" t="s">
        <v>2985</v>
      </c>
      <c r="AG4147" s="195"/>
      <c r="AI4147" s="195"/>
    </row>
    <row r="4148" spans="1:35" s="160" customFormat="1" ht="12" x14ac:dyDescent="0.2">
      <c r="A4148" s="200"/>
      <c r="B4148" s="199"/>
      <c r="C4148" s="1037" t="s">
        <v>443</v>
      </c>
      <c r="D4148" s="1037"/>
      <c r="E4148" s="1037"/>
      <c r="F4148" s="201" t="s">
        <v>444</v>
      </c>
      <c r="G4148" s="201" t="s">
        <v>2078</v>
      </c>
      <c r="H4148" s="201" t="s">
        <v>3136</v>
      </c>
      <c r="I4148" s="201" t="s">
        <v>4295</v>
      </c>
      <c r="J4148" s="202"/>
      <c r="K4148" s="201"/>
      <c r="L4148" s="202"/>
      <c r="M4148" s="201"/>
      <c r="N4148" s="203"/>
      <c r="V4148" s="189"/>
      <c r="W4148" s="195"/>
      <c r="X4148" s="195"/>
      <c r="AA4148" s="163" t="s">
        <v>443</v>
      </c>
      <c r="AC4148" s="195"/>
      <c r="AF4148" s="207"/>
      <c r="AG4148" s="195"/>
      <c r="AI4148" s="195"/>
    </row>
    <row r="4149" spans="1:35" s="160" customFormat="1" ht="12" x14ac:dyDescent="0.2">
      <c r="A4149" s="200"/>
      <c r="B4149" s="199"/>
      <c r="C4149" s="1037" t="s">
        <v>447</v>
      </c>
      <c r="D4149" s="1037"/>
      <c r="E4149" s="1037"/>
      <c r="F4149" s="201" t="s">
        <v>444</v>
      </c>
      <c r="G4149" s="201" t="s">
        <v>765</v>
      </c>
      <c r="H4149" s="201" t="s">
        <v>3136</v>
      </c>
      <c r="I4149" s="201" t="s">
        <v>4296</v>
      </c>
      <c r="J4149" s="202"/>
      <c r="K4149" s="201"/>
      <c r="L4149" s="202"/>
      <c r="M4149" s="201"/>
      <c r="N4149" s="203"/>
      <c r="V4149" s="189"/>
      <c r="W4149" s="195"/>
      <c r="X4149" s="195"/>
      <c r="AA4149" s="163" t="s">
        <v>447</v>
      </c>
      <c r="AC4149" s="195"/>
      <c r="AF4149" s="207"/>
      <c r="AG4149" s="195"/>
      <c r="AI4149" s="195"/>
    </row>
    <row r="4150" spans="1:35" s="160" customFormat="1" ht="12" x14ac:dyDescent="0.2">
      <c r="A4150" s="200"/>
      <c r="B4150" s="199"/>
      <c r="C4150" s="1047" t="s">
        <v>450</v>
      </c>
      <c r="D4150" s="1047"/>
      <c r="E4150" s="1047"/>
      <c r="F4150" s="208"/>
      <c r="G4150" s="208"/>
      <c r="H4150" s="208"/>
      <c r="I4150" s="208"/>
      <c r="J4150" s="209">
        <v>119.37</v>
      </c>
      <c r="K4150" s="208"/>
      <c r="L4150" s="209">
        <v>46.33</v>
      </c>
      <c r="M4150" s="208"/>
      <c r="N4150" s="210"/>
      <c r="V4150" s="189"/>
      <c r="W4150" s="195"/>
      <c r="X4150" s="195"/>
      <c r="AB4150" s="163" t="s">
        <v>450</v>
      </c>
      <c r="AC4150" s="195"/>
      <c r="AF4150" s="207"/>
      <c r="AG4150" s="195"/>
      <c r="AI4150" s="195"/>
    </row>
    <row r="4151" spans="1:35" s="160" customFormat="1" ht="12" x14ac:dyDescent="0.2">
      <c r="A4151" s="200"/>
      <c r="B4151" s="199"/>
      <c r="C4151" s="1037" t="s">
        <v>451</v>
      </c>
      <c r="D4151" s="1037"/>
      <c r="E4151" s="1037"/>
      <c r="F4151" s="201"/>
      <c r="G4151" s="201"/>
      <c r="H4151" s="201"/>
      <c r="I4151" s="201"/>
      <c r="J4151" s="202"/>
      <c r="K4151" s="201"/>
      <c r="L4151" s="202">
        <v>29.28</v>
      </c>
      <c r="M4151" s="201"/>
      <c r="N4151" s="203"/>
      <c r="V4151" s="189"/>
      <c r="W4151" s="195"/>
      <c r="X4151" s="195"/>
      <c r="AA4151" s="163" t="s">
        <v>451</v>
      </c>
      <c r="AC4151" s="195"/>
      <c r="AF4151" s="207"/>
      <c r="AG4151" s="195"/>
      <c r="AI4151" s="195"/>
    </row>
    <row r="4152" spans="1:35" s="160" customFormat="1" ht="45" x14ac:dyDescent="0.2">
      <c r="A4152" s="200"/>
      <c r="B4152" s="199" t="s">
        <v>2540</v>
      </c>
      <c r="C4152" s="1037" t="s">
        <v>2541</v>
      </c>
      <c r="D4152" s="1037"/>
      <c r="E4152" s="1037"/>
      <c r="F4152" s="201" t="s">
        <v>454</v>
      </c>
      <c r="G4152" s="201" t="s">
        <v>1241</v>
      </c>
      <c r="H4152" s="201"/>
      <c r="I4152" s="201" t="s">
        <v>1241</v>
      </c>
      <c r="J4152" s="202"/>
      <c r="K4152" s="201"/>
      <c r="L4152" s="202">
        <v>35.43</v>
      </c>
      <c r="M4152" s="201"/>
      <c r="N4152" s="203"/>
      <c r="V4152" s="189"/>
      <c r="W4152" s="195"/>
      <c r="X4152" s="195"/>
      <c r="AA4152" s="163" t="s">
        <v>2541</v>
      </c>
      <c r="AC4152" s="195"/>
      <c r="AF4152" s="207"/>
      <c r="AG4152" s="195"/>
      <c r="AI4152" s="195"/>
    </row>
    <row r="4153" spans="1:35" s="160" customFormat="1" ht="45" x14ac:dyDescent="0.2">
      <c r="A4153" s="200"/>
      <c r="B4153" s="199" t="s">
        <v>2542</v>
      </c>
      <c r="C4153" s="1037" t="s">
        <v>2543</v>
      </c>
      <c r="D4153" s="1037"/>
      <c r="E4153" s="1037"/>
      <c r="F4153" s="201" t="s">
        <v>454</v>
      </c>
      <c r="G4153" s="201" t="s">
        <v>974</v>
      </c>
      <c r="H4153" s="201"/>
      <c r="I4153" s="201" t="s">
        <v>974</v>
      </c>
      <c r="J4153" s="202"/>
      <c r="K4153" s="201"/>
      <c r="L4153" s="202">
        <v>21.08</v>
      </c>
      <c r="M4153" s="201"/>
      <c r="N4153" s="203"/>
      <c r="V4153" s="189"/>
      <c r="W4153" s="195"/>
      <c r="X4153" s="195"/>
      <c r="AA4153" s="163" t="s">
        <v>2543</v>
      </c>
      <c r="AC4153" s="195"/>
      <c r="AF4153" s="207"/>
      <c r="AG4153" s="195"/>
      <c r="AI4153" s="195"/>
    </row>
    <row r="4154" spans="1:35" s="160" customFormat="1" ht="12" x14ac:dyDescent="0.2">
      <c r="A4154" s="211"/>
      <c r="B4154" s="212"/>
      <c r="C4154" s="1039" t="s">
        <v>459</v>
      </c>
      <c r="D4154" s="1039"/>
      <c r="E4154" s="1039"/>
      <c r="F4154" s="192"/>
      <c r="G4154" s="192"/>
      <c r="H4154" s="192"/>
      <c r="I4154" s="192"/>
      <c r="J4154" s="193"/>
      <c r="K4154" s="192"/>
      <c r="L4154" s="193">
        <v>102.84</v>
      </c>
      <c r="M4154" s="208"/>
      <c r="N4154" s="194"/>
      <c r="V4154" s="189"/>
      <c r="W4154" s="195"/>
      <c r="X4154" s="195"/>
      <c r="AC4154" s="195" t="s">
        <v>459</v>
      </c>
      <c r="AF4154" s="207"/>
      <c r="AG4154" s="195"/>
      <c r="AI4154" s="195"/>
    </row>
    <row r="4155" spans="1:35" s="160" customFormat="1" ht="22.5" x14ac:dyDescent="0.2">
      <c r="A4155" s="190" t="s">
        <v>4297</v>
      </c>
      <c r="B4155" s="191" t="s">
        <v>4298</v>
      </c>
      <c r="C4155" s="1039" t="s">
        <v>4299</v>
      </c>
      <c r="D4155" s="1039"/>
      <c r="E4155" s="1039"/>
      <c r="F4155" s="192" t="s">
        <v>1017</v>
      </c>
      <c r="G4155" s="192"/>
      <c r="H4155" s="192"/>
      <c r="I4155" s="192" t="s">
        <v>437</v>
      </c>
      <c r="J4155" s="193">
        <v>433.21</v>
      </c>
      <c r="K4155" s="192"/>
      <c r="L4155" s="193">
        <v>1299.6300000000001</v>
      </c>
      <c r="M4155" s="192"/>
      <c r="N4155" s="194"/>
      <c r="V4155" s="189"/>
      <c r="W4155" s="195"/>
      <c r="X4155" s="195" t="s">
        <v>4299</v>
      </c>
      <c r="AC4155" s="195"/>
      <c r="AF4155" s="207"/>
      <c r="AG4155" s="195"/>
      <c r="AI4155" s="195"/>
    </row>
    <row r="4156" spans="1:35" s="160" customFormat="1" ht="12" x14ac:dyDescent="0.2">
      <c r="A4156" s="211"/>
      <c r="B4156" s="212"/>
      <c r="C4156" s="168" t="s">
        <v>462</v>
      </c>
      <c r="D4156" s="213"/>
      <c r="E4156" s="213"/>
      <c r="F4156" s="214"/>
      <c r="G4156" s="214"/>
      <c r="H4156" s="214"/>
      <c r="I4156" s="214"/>
      <c r="J4156" s="215"/>
      <c r="K4156" s="214"/>
      <c r="L4156" s="215"/>
      <c r="M4156" s="216"/>
      <c r="N4156" s="217"/>
      <c r="V4156" s="189"/>
      <c r="W4156" s="195"/>
      <c r="X4156" s="195"/>
      <c r="AC4156" s="195"/>
      <c r="AF4156" s="207"/>
      <c r="AG4156" s="195"/>
      <c r="AI4156" s="195"/>
    </row>
    <row r="4157" spans="1:35" s="160" customFormat="1" ht="33.75" x14ac:dyDescent="0.2">
      <c r="A4157" s="190" t="s">
        <v>4300</v>
      </c>
      <c r="B4157" s="191" t="s">
        <v>4125</v>
      </c>
      <c r="C4157" s="1039" t="s">
        <v>4126</v>
      </c>
      <c r="D4157" s="1039"/>
      <c r="E4157" s="1039"/>
      <c r="F4157" s="192" t="s">
        <v>532</v>
      </c>
      <c r="G4157" s="192"/>
      <c r="H4157" s="192"/>
      <c r="I4157" s="192" t="s">
        <v>2477</v>
      </c>
      <c r="J4157" s="193"/>
      <c r="K4157" s="192"/>
      <c r="L4157" s="193"/>
      <c r="M4157" s="192"/>
      <c r="N4157" s="194"/>
      <c r="V4157" s="189"/>
      <c r="W4157" s="195"/>
      <c r="X4157" s="195" t="s">
        <v>4126</v>
      </c>
      <c r="AC4157" s="195"/>
      <c r="AF4157" s="207"/>
      <c r="AG4157" s="195"/>
      <c r="AI4157" s="195"/>
    </row>
    <row r="4158" spans="1:35" s="160" customFormat="1" ht="12" x14ac:dyDescent="0.2">
      <c r="A4158" s="196"/>
      <c r="B4158" s="197"/>
      <c r="C4158" s="1037" t="s">
        <v>4301</v>
      </c>
      <c r="D4158" s="1037"/>
      <c r="E4158" s="1037"/>
      <c r="F4158" s="1037"/>
      <c r="G4158" s="1037"/>
      <c r="H4158" s="1037"/>
      <c r="I4158" s="1037"/>
      <c r="J4158" s="1037"/>
      <c r="K4158" s="1037"/>
      <c r="L4158" s="1037"/>
      <c r="M4158" s="1037"/>
      <c r="N4158" s="1046"/>
      <c r="V4158" s="189"/>
      <c r="W4158" s="195"/>
      <c r="X4158" s="195"/>
      <c r="AC4158" s="195"/>
      <c r="AE4158" s="163" t="s">
        <v>4301</v>
      </c>
      <c r="AF4158" s="207"/>
      <c r="AG4158" s="195"/>
      <c r="AI4158" s="195"/>
    </row>
    <row r="4159" spans="1:35" s="160" customFormat="1" ht="12" x14ac:dyDescent="0.2">
      <c r="A4159" s="198"/>
      <c r="B4159" s="199" t="s">
        <v>4128</v>
      </c>
      <c r="C4159" s="1037" t="s">
        <v>4129</v>
      </c>
      <c r="D4159" s="1037"/>
      <c r="E4159" s="1037"/>
      <c r="F4159" s="1037"/>
      <c r="G4159" s="1037"/>
      <c r="H4159" s="1037"/>
      <c r="I4159" s="1037"/>
      <c r="J4159" s="1037"/>
      <c r="K4159" s="1037"/>
      <c r="L4159" s="1037"/>
      <c r="M4159" s="1037"/>
      <c r="N4159" s="1046"/>
      <c r="V4159" s="189"/>
      <c r="W4159" s="195"/>
      <c r="X4159" s="195"/>
      <c r="Y4159" s="163" t="s">
        <v>4129</v>
      </c>
      <c r="AC4159" s="195"/>
      <c r="AF4159" s="207"/>
      <c r="AG4159" s="195"/>
      <c r="AI4159" s="195"/>
    </row>
    <row r="4160" spans="1:35" s="160" customFormat="1" ht="12" x14ac:dyDescent="0.2">
      <c r="A4160" s="198"/>
      <c r="B4160" s="199"/>
      <c r="C4160" s="1037" t="s">
        <v>4130</v>
      </c>
      <c r="D4160" s="1037"/>
      <c r="E4160" s="1037"/>
      <c r="F4160" s="1037"/>
      <c r="G4160" s="1037"/>
      <c r="H4160" s="1037"/>
      <c r="I4160" s="1037"/>
      <c r="J4160" s="1037"/>
      <c r="K4160" s="1037"/>
      <c r="L4160" s="1037"/>
      <c r="M4160" s="1037"/>
      <c r="N4160" s="1046"/>
      <c r="V4160" s="189"/>
      <c r="W4160" s="195"/>
      <c r="X4160" s="195"/>
      <c r="Y4160" s="163" t="s">
        <v>4130</v>
      </c>
      <c r="AC4160" s="195"/>
      <c r="AF4160" s="207"/>
      <c r="AG4160" s="195"/>
      <c r="AI4160" s="195"/>
    </row>
    <row r="4161" spans="1:35" s="160" customFormat="1" ht="33.75" x14ac:dyDescent="0.2">
      <c r="A4161" s="198"/>
      <c r="B4161" s="199" t="s">
        <v>430</v>
      </c>
      <c r="C4161" s="1037" t="s">
        <v>431</v>
      </c>
      <c r="D4161" s="1037"/>
      <c r="E4161" s="1037"/>
      <c r="F4161" s="1037"/>
      <c r="G4161" s="1037"/>
      <c r="H4161" s="1037"/>
      <c r="I4161" s="1037"/>
      <c r="J4161" s="1037"/>
      <c r="K4161" s="1037"/>
      <c r="L4161" s="1037"/>
      <c r="M4161" s="1037"/>
      <c r="N4161" s="1046"/>
      <c r="V4161" s="189"/>
      <c r="W4161" s="195"/>
      <c r="X4161" s="195"/>
      <c r="Y4161" s="163" t="s">
        <v>431</v>
      </c>
      <c r="AC4161" s="195"/>
      <c r="AF4161" s="207"/>
      <c r="AG4161" s="195"/>
      <c r="AI4161" s="195"/>
    </row>
    <row r="4162" spans="1:35" s="160" customFormat="1" ht="12" x14ac:dyDescent="0.2">
      <c r="A4162" s="200"/>
      <c r="B4162" s="199" t="s">
        <v>423</v>
      </c>
      <c r="C4162" s="1037" t="s">
        <v>432</v>
      </c>
      <c r="D4162" s="1037"/>
      <c r="E4162" s="1037"/>
      <c r="F4162" s="201"/>
      <c r="G4162" s="201"/>
      <c r="H4162" s="201"/>
      <c r="I4162" s="201"/>
      <c r="J4162" s="202">
        <v>22.22</v>
      </c>
      <c r="K4162" s="201" t="s">
        <v>4302</v>
      </c>
      <c r="L4162" s="202">
        <v>58.66</v>
      </c>
      <c r="M4162" s="201"/>
      <c r="N4162" s="203"/>
      <c r="V4162" s="189"/>
      <c r="W4162" s="195"/>
      <c r="X4162" s="195"/>
      <c r="Z4162" s="163" t="s">
        <v>432</v>
      </c>
      <c r="AC4162" s="195"/>
      <c r="AF4162" s="207"/>
      <c r="AG4162" s="195"/>
      <c r="AI4162" s="195"/>
    </row>
    <row r="4163" spans="1:35" s="160" customFormat="1" ht="12" x14ac:dyDescent="0.2">
      <c r="A4163" s="200"/>
      <c r="B4163" s="199" t="s">
        <v>434</v>
      </c>
      <c r="C4163" s="1037" t="s">
        <v>435</v>
      </c>
      <c r="D4163" s="1037"/>
      <c r="E4163" s="1037"/>
      <c r="F4163" s="201"/>
      <c r="G4163" s="201"/>
      <c r="H4163" s="201"/>
      <c r="I4163" s="201"/>
      <c r="J4163" s="202">
        <v>6.01</v>
      </c>
      <c r="K4163" s="201" t="s">
        <v>4303</v>
      </c>
      <c r="L4163" s="202">
        <v>14.42</v>
      </c>
      <c r="M4163" s="201"/>
      <c r="N4163" s="203"/>
      <c r="V4163" s="189"/>
      <c r="W4163" s="195"/>
      <c r="X4163" s="195"/>
      <c r="Z4163" s="163" t="s">
        <v>435</v>
      </c>
      <c r="AC4163" s="195"/>
      <c r="AF4163" s="207"/>
      <c r="AG4163" s="195"/>
      <c r="AI4163" s="195"/>
    </row>
    <row r="4164" spans="1:35" s="160" customFormat="1" ht="12" x14ac:dyDescent="0.2">
      <c r="A4164" s="200"/>
      <c r="B4164" s="199" t="s">
        <v>437</v>
      </c>
      <c r="C4164" s="1037" t="s">
        <v>438</v>
      </c>
      <c r="D4164" s="1037"/>
      <c r="E4164" s="1037"/>
      <c r="F4164" s="201"/>
      <c r="G4164" s="201"/>
      <c r="H4164" s="201"/>
      <c r="I4164" s="201"/>
      <c r="J4164" s="202">
        <v>0.22</v>
      </c>
      <c r="K4164" s="201" t="s">
        <v>4303</v>
      </c>
      <c r="L4164" s="202">
        <v>0.53</v>
      </c>
      <c r="M4164" s="201"/>
      <c r="N4164" s="203"/>
      <c r="V4164" s="189"/>
      <c r="W4164" s="195"/>
      <c r="X4164" s="195"/>
      <c r="Z4164" s="163" t="s">
        <v>438</v>
      </c>
      <c r="AC4164" s="195"/>
      <c r="AF4164" s="207"/>
      <c r="AG4164" s="195"/>
      <c r="AI4164" s="195"/>
    </row>
    <row r="4165" spans="1:35" s="160" customFormat="1" ht="12" x14ac:dyDescent="0.2">
      <c r="A4165" s="200"/>
      <c r="B4165" s="199" t="s">
        <v>439</v>
      </c>
      <c r="C4165" s="1037" t="s">
        <v>440</v>
      </c>
      <c r="D4165" s="1037"/>
      <c r="E4165" s="1037"/>
      <c r="F4165" s="201"/>
      <c r="G4165" s="201"/>
      <c r="H4165" s="201"/>
      <c r="I4165" s="201"/>
      <c r="J4165" s="202">
        <v>1146.29</v>
      </c>
      <c r="K4165" s="201" t="s">
        <v>437</v>
      </c>
      <c r="L4165" s="202">
        <v>2200.88</v>
      </c>
      <c r="M4165" s="201"/>
      <c r="N4165" s="203"/>
      <c r="V4165" s="189"/>
      <c r="W4165" s="195"/>
      <c r="X4165" s="195"/>
      <c r="Z4165" s="163" t="s">
        <v>440</v>
      </c>
      <c r="AC4165" s="195"/>
      <c r="AF4165" s="207"/>
      <c r="AG4165" s="195"/>
      <c r="AI4165" s="195"/>
    </row>
    <row r="4166" spans="1:35" s="160" customFormat="1" ht="12" x14ac:dyDescent="0.2">
      <c r="A4166" s="200"/>
      <c r="B4166" s="199"/>
      <c r="C4166" s="1037" t="s">
        <v>443</v>
      </c>
      <c r="D4166" s="1037"/>
      <c r="E4166" s="1037"/>
      <c r="F4166" s="201" t="s">
        <v>444</v>
      </c>
      <c r="G4166" s="201" t="s">
        <v>815</v>
      </c>
      <c r="H4166" s="201" t="s">
        <v>4302</v>
      </c>
      <c r="I4166" s="201" t="s">
        <v>4304</v>
      </c>
      <c r="J4166" s="202"/>
      <c r="K4166" s="201"/>
      <c r="L4166" s="202"/>
      <c r="M4166" s="201"/>
      <c r="N4166" s="203"/>
      <c r="V4166" s="189"/>
      <c r="W4166" s="195"/>
      <c r="X4166" s="195"/>
      <c r="AA4166" s="163" t="s">
        <v>443</v>
      </c>
      <c r="AC4166" s="195"/>
      <c r="AF4166" s="207"/>
      <c r="AG4166" s="195"/>
      <c r="AI4166" s="195"/>
    </row>
    <row r="4167" spans="1:35" s="160" customFormat="1" ht="12" x14ac:dyDescent="0.2">
      <c r="A4167" s="200"/>
      <c r="B4167" s="199"/>
      <c r="C4167" s="1037" t="s">
        <v>447</v>
      </c>
      <c r="D4167" s="1037"/>
      <c r="E4167" s="1037"/>
      <c r="F4167" s="201" t="s">
        <v>444</v>
      </c>
      <c r="G4167" s="201" t="s">
        <v>537</v>
      </c>
      <c r="H4167" s="201" t="s">
        <v>4303</v>
      </c>
      <c r="I4167" s="201" t="s">
        <v>4305</v>
      </c>
      <c r="J4167" s="202"/>
      <c r="K4167" s="201"/>
      <c r="L4167" s="202"/>
      <c r="M4167" s="201"/>
      <c r="N4167" s="203"/>
      <c r="V4167" s="189"/>
      <c r="W4167" s="195"/>
      <c r="X4167" s="195"/>
      <c r="AA4167" s="163" t="s">
        <v>447</v>
      </c>
      <c r="AC4167" s="195"/>
      <c r="AF4167" s="207"/>
      <c r="AG4167" s="195"/>
      <c r="AI4167" s="195"/>
    </row>
    <row r="4168" spans="1:35" s="160" customFormat="1" ht="12" x14ac:dyDescent="0.2">
      <c r="A4168" s="200"/>
      <c r="B4168" s="199"/>
      <c r="C4168" s="1047" t="s">
        <v>450</v>
      </c>
      <c r="D4168" s="1047"/>
      <c r="E4168" s="1047"/>
      <c r="F4168" s="208"/>
      <c r="G4168" s="208"/>
      <c r="H4168" s="208"/>
      <c r="I4168" s="208"/>
      <c r="J4168" s="209">
        <v>1174.52</v>
      </c>
      <c r="K4168" s="208"/>
      <c r="L4168" s="209">
        <v>2273.96</v>
      </c>
      <c r="M4168" s="208"/>
      <c r="N4168" s="210"/>
      <c r="V4168" s="189"/>
      <c r="W4168" s="195"/>
      <c r="X4168" s="195"/>
      <c r="AB4168" s="163" t="s">
        <v>450</v>
      </c>
      <c r="AC4168" s="195"/>
      <c r="AF4168" s="207"/>
      <c r="AG4168" s="195"/>
      <c r="AI4168" s="195"/>
    </row>
    <row r="4169" spans="1:35" s="160" customFormat="1" ht="12" x14ac:dyDescent="0.2">
      <c r="A4169" s="200"/>
      <c r="B4169" s="199"/>
      <c r="C4169" s="1037" t="s">
        <v>451</v>
      </c>
      <c r="D4169" s="1037"/>
      <c r="E4169" s="1037"/>
      <c r="F4169" s="201"/>
      <c r="G4169" s="201"/>
      <c r="H4169" s="201"/>
      <c r="I4169" s="201"/>
      <c r="J4169" s="202"/>
      <c r="K4169" s="201"/>
      <c r="L4169" s="202">
        <v>59.19</v>
      </c>
      <c r="M4169" s="201"/>
      <c r="N4169" s="203"/>
      <c r="V4169" s="189"/>
      <c r="W4169" s="195"/>
      <c r="X4169" s="195"/>
      <c r="AA4169" s="163" t="s">
        <v>451</v>
      </c>
      <c r="AC4169" s="195"/>
      <c r="AF4169" s="207"/>
      <c r="AG4169" s="195"/>
      <c r="AI4169" s="195"/>
    </row>
    <row r="4170" spans="1:35" s="160" customFormat="1" ht="22.5" x14ac:dyDescent="0.2">
      <c r="A4170" s="200"/>
      <c r="B4170" s="199" t="s">
        <v>539</v>
      </c>
      <c r="C4170" s="1037" t="s">
        <v>540</v>
      </c>
      <c r="D4170" s="1037"/>
      <c r="E4170" s="1037"/>
      <c r="F4170" s="201" t="s">
        <v>454</v>
      </c>
      <c r="G4170" s="201" t="s">
        <v>541</v>
      </c>
      <c r="H4170" s="201"/>
      <c r="I4170" s="201" t="s">
        <v>541</v>
      </c>
      <c r="J4170" s="202"/>
      <c r="K4170" s="201"/>
      <c r="L4170" s="202">
        <v>55.64</v>
      </c>
      <c r="M4170" s="201"/>
      <c r="N4170" s="203"/>
      <c r="V4170" s="189"/>
      <c r="W4170" s="195"/>
      <c r="X4170" s="195"/>
      <c r="AA4170" s="163" t="s">
        <v>540</v>
      </c>
      <c r="AC4170" s="195"/>
      <c r="AF4170" s="207"/>
      <c r="AG4170" s="195"/>
      <c r="AI4170" s="195"/>
    </row>
    <row r="4171" spans="1:35" s="160" customFormat="1" ht="22.5" x14ac:dyDescent="0.2">
      <c r="A4171" s="200"/>
      <c r="B4171" s="199" t="s">
        <v>542</v>
      </c>
      <c r="C4171" s="1037" t="s">
        <v>543</v>
      </c>
      <c r="D4171" s="1037"/>
      <c r="E4171" s="1037"/>
      <c r="F4171" s="201" t="s">
        <v>454</v>
      </c>
      <c r="G4171" s="201" t="s">
        <v>544</v>
      </c>
      <c r="H4171" s="201"/>
      <c r="I4171" s="201" t="s">
        <v>544</v>
      </c>
      <c r="J4171" s="202"/>
      <c r="K4171" s="201"/>
      <c r="L4171" s="202">
        <v>30.19</v>
      </c>
      <c r="M4171" s="201"/>
      <c r="N4171" s="203"/>
      <c r="V4171" s="189"/>
      <c r="W4171" s="195"/>
      <c r="X4171" s="195"/>
      <c r="AA4171" s="163" t="s">
        <v>543</v>
      </c>
      <c r="AC4171" s="195"/>
      <c r="AF4171" s="207"/>
      <c r="AG4171" s="195"/>
      <c r="AI4171" s="195"/>
    </row>
    <row r="4172" spans="1:35" s="160" customFormat="1" ht="12" x14ac:dyDescent="0.2">
      <c r="A4172" s="211"/>
      <c r="B4172" s="212"/>
      <c r="C4172" s="1039" t="s">
        <v>459</v>
      </c>
      <c r="D4172" s="1039"/>
      <c r="E4172" s="1039"/>
      <c r="F4172" s="192"/>
      <c r="G4172" s="192"/>
      <c r="H4172" s="192"/>
      <c r="I4172" s="192"/>
      <c r="J4172" s="193"/>
      <c r="K4172" s="192"/>
      <c r="L4172" s="193">
        <v>2359.79</v>
      </c>
      <c r="M4172" s="208"/>
      <c r="N4172" s="194"/>
      <c r="V4172" s="189"/>
      <c r="W4172" s="195"/>
      <c r="X4172" s="195"/>
      <c r="AC4172" s="195" t="s">
        <v>459</v>
      </c>
      <c r="AF4172" s="207"/>
      <c r="AG4172" s="195"/>
      <c r="AI4172" s="195"/>
    </row>
    <row r="4173" spans="1:35" s="160" customFormat="1" ht="22.5" x14ac:dyDescent="0.2">
      <c r="A4173" s="190" t="s">
        <v>4306</v>
      </c>
      <c r="B4173" s="191" t="s">
        <v>4135</v>
      </c>
      <c r="C4173" s="1039" t="s">
        <v>4136</v>
      </c>
      <c r="D4173" s="1039"/>
      <c r="E4173" s="1039"/>
      <c r="F4173" s="192" t="s">
        <v>411</v>
      </c>
      <c r="G4173" s="192"/>
      <c r="H4173" s="192"/>
      <c r="I4173" s="192" t="s">
        <v>4307</v>
      </c>
      <c r="J4173" s="193">
        <v>74639.75</v>
      </c>
      <c r="K4173" s="192"/>
      <c r="L4173" s="193">
        <v>-2149.62</v>
      </c>
      <c r="M4173" s="192"/>
      <c r="N4173" s="194"/>
      <c r="V4173" s="189"/>
      <c r="W4173" s="195"/>
      <c r="X4173" s="195" t="s">
        <v>4136</v>
      </c>
      <c r="AC4173" s="195"/>
      <c r="AF4173" s="207"/>
      <c r="AG4173" s="195"/>
      <c r="AI4173" s="195"/>
    </row>
    <row r="4174" spans="1:35" s="160" customFormat="1" ht="12" x14ac:dyDescent="0.2">
      <c r="A4174" s="211"/>
      <c r="B4174" s="212"/>
      <c r="C4174" s="168" t="s">
        <v>462</v>
      </c>
      <c r="D4174" s="213"/>
      <c r="E4174" s="213"/>
      <c r="F4174" s="214"/>
      <c r="G4174" s="214"/>
      <c r="H4174" s="214"/>
      <c r="I4174" s="214"/>
      <c r="J4174" s="215"/>
      <c r="K4174" s="214"/>
      <c r="L4174" s="215"/>
      <c r="M4174" s="216"/>
      <c r="N4174" s="217"/>
      <c r="V4174" s="189"/>
      <c r="W4174" s="195"/>
      <c r="X4174" s="195"/>
      <c r="AC4174" s="195"/>
      <c r="AF4174" s="207"/>
      <c r="AG4174" s="195"/>
      <c r="AI4174" s="195"/>
    </row>
    <row r="4175" spans="1:35" s="160" customFormat="1" ht="22.5" x14ac:dyDescent="0.2">
      <c r="A4175" s="190" t="s">
        <v>4308</v>
      </c>
      <c r="B4175" s="191" t="s">
        <v>4140</v>
      </c>
      <c r="C4175" s="1039" t="s">
        <v>4141</v>
      </c>
      <c r="D4175" s="1039"/>
      <c r="E4175" s="1039"/>
      <c r="F4175" s="192" t="s">
        <v>411</v>
      </c>
      <c r="G4175" s="192"/>
      <c r="H4175" s="192"/>
      <c r="I4175" s="192" t="s">
        <v>4309</v>
      </c>
      <c r="J4175" s="193">
        <v>33250</v>
      </c>
      <c r="K4175" s="192"/>
      <c r="L4175" s="193">
        <v>957.6</v>
      </c>
      <c r="M4175" s="192"/>
      <c r="N4175" s="194"/>
      <c r="V4175" s="189"/>
      <c r="W4175" s="195"/>
      <c r="X4175" s="195" t="s">
        <v>4141</v>
      </c>
      <c r="AC4175" s="195"/>
      <c r="AF4175" s="207"/>
      <c r="AG4175" s="195"/>
      <c r="AI4175" s="195"/>
    </row>
    <row r="4176" spans="1:35" s="160" customFormat="1" ht="12" x14ac:dyDescent="0.2">
      <c r="A4176" s="211"/>
      <c r="B4176" s="212"/>
      <c r="C4176" s="168" t="s">
        <v>462</v>
      </c>
      <c r="D4176" s="213"/>
      <c r="E4176" s="213"/>
      <c r="F4176" s="214"/>
      <c r="G4176" s="214"/>
      <c r="H4176" s="214"/>
      <c r="I4176" s="214"/>
      <c r="J4176" s="215"/>
      <c r="K4176" s="214"/>
      <c r="L4176" s="215"/>
      <c r="M4176" s="216"/>
      <c r="N4176" s="217"/>
      <c r="V4176" s="189"/>
      <c r="W4176" s="195"/>
      <c r="X4176" s="195"/>
      <c r="AC4176" s="195"/>
      <c r="AF4176" s="207"/>
      <c r="AG4176" s="195"/>
      <c r="AI4176" s="195"/>
    </row>
    <row r="4177" spans="1:35" s="160" customFormat="1" ht="45" x14ac:dyDescent="0.2">
      <c r="A4177" s="190" t="s">
        <v>4310</v>
      </c>
      <c r="B4177" s="191" t="s">
        <v>3081</v>
      </c>
      <c r="C4177" s="1039" t="s">
        <v>3082</v>
      </c>
      <c r="D4177" s="1039"/>
      <c r="E4177" s="1039"/>
      <c r="F4177" s="192" t="s">
        <v>3083</v>
      </c>
      <c r="G4177" s="192"/>
      <c r="H4177" s="192"/>
      <c r="I4177" s="192" t="s">
        <v>790</v>
      </c>
      <c r="J4177" s="193"/>
      <c r="K4177" s="192"/>
      <c r="L4177" s="193"/>
      <c r="M4177" s="192"/>
      <c r="N4177" s="194"/>
      <c r="V4177" s="189"/>
      <c r="W4177" s="195"/>
      <c r="X4177" s="195" t="s">
        <v>3082</v>
      </c>
      <c r="AC4177" s="195"/>
      <c r="AF4177" s="207"/>
      <c r="AG4177" s="195"/>
      <c r="AI4177" s="195"/>
    </row>
    <row r="4178" spans="1:35" s="160" customFormat="1" ht="12" x14ac:dyDescent="0.2">
      <c r="A4178" s="196"/>
      <c r="B4178" s="197"/>
      <c r="C4178" s="1037" t="s">
        <v>4311</v>
      </c>
      <c r="D4178" s="1037"/>
      <c r="E4178" s="1037"/>
      <c r="F4178" s="1037"/>
      <c r="G4178" s="1037"/>
      <c r="H4178" s="1037"/>
      <c r="I4178" s="1037"/>
      <c r="J4178" s="1037"/>
      <c r="K4178" s="1037"/>
      <c r="L4178" s="1037"/>
      <c r="M4178" s="1037"/>
      <c r="N4178" s="1046"/>
      <c r="V4178" s="189"/>
      <c r="W4178" s="195"/>
      <c r="X4178" s="195"/>
      <c r="AC4178" s="195"/>
      <c r="AE4178" s="163" t="s">
        <v>4311</v>
      </c>
      <c r="AF4178" s="207"/>
      <c r="AG4178" s="195"/>
      <c r="AI4178" s="195"/>
    </row>
    <row r="4179" spans="1:35" s="160" customFormat="1" ht="33.75" x14ac:dyDescent="0.2">
      <c r="A4179" s="198"/>
      <c r="B4179" s="199" t="s">
        <v>430</v>
      </c>
      <c r="C4179" s="1037" t="s">
        <v>431</v>
      </c>
      <c r="D4179" s="1037"/>
      <c r="E4179" s="1037"/>
      <c r="F4179" s="1037"/>
      <c r="G4179" s="1037"/>
      <c r="H4179" s="1037"/>
      <c r="I4179" s="1037"/>
      <c r="J4179" s="1037"/>
      <c r="K4179" s="1037"/>
      <c r="L4179" s="1037"/>
      <c r="M4179" s="1037"/>
      <c r="N4179" s="1046"/>
      <c r="V4179" s="189"/>
      <c r="W4179" s="195"/>
      <c r="X4179" s="195"/>
      <c r="Y4179" s="163" t="s">
        <v>431</v>
      </c>
      <c r="AC4179" s="195"/>
      <c r="AF4179" s="207"/>
      <c r="AG4179" s="195"/>
      <c r="AI4179" s="195"/>
    </row>
    <row r="4180" spans="1:35" s="160" customFormat="1" ht="12" x14ac:dyDescent="0.2">
      <c r="A4180" s="200"/>
      <c r="B4180" s="199" t="s">
        <v>423</v>
      </c>
      <c r="C4180" s="1037" t="s">
        <v>432</v>
      </c>
      <c r="D4180" s="1037"/>
      <c r="E4180" s="1037"/>
      <c r="F4180" s="201"/>
      <c r="G4180" s="201"/>
      <c r="H4180" s="201"/>
      <c r="I4180" s="201"/>
      <c r="J4180" s="202">
        <v>21.82</v>
      </c>
      <c r="K4180" s="201" t="s">
        <v>436</v>
      </c>
      <c r="L4180" s="202">
        <v>65.459999999999994</v>
      </c>
      <c r="M4180" s="201"/>
      <c r="N4180" s="203"/>
      <c r="V4180" s="189"/>
      <c r="W4180" s="195"/>
      <c r="X4180" s="195"/>
      <c r="Z4180" s="163" t="s">
        <v>432</v>
      </c>
      <c r="AC4180" s="195"/>
      <c r="AF4180" s="207"/>
      <c r="AG4180" s="195"/>
      <c r="AI4180" s="195"/>
    </row>
    <row r="4181" spans="1:35" s="160" customFormat="1" ht="12" x14ac:dyDescent="0.2">
      <c r="A4181" s="200"/>
      <c r="B4181" s="199" t="s">
        <v>434</v>
      </c>
      <c r="C4181" s="1037" t="s">
        <v>435</v>
      </c>
      <c r="D4181" s="1037"/>
      <c r="E4181" s="1037"/>
      <c r="F4181" s="201"/>
      <c r="G4181" s="201"/>
      <c r="H4181" s="201"/>
      <c r="I4181" s="201"/>
      <c r="J4181" s="202">
        <v>17.27</v>
      </c>
      <c r="K4181" s="201" t="s">
        <v>436</v>
      </c>
      <c r="L4181" s="202">
        <v>51.81</v>
      </c>
      <c r="M4181" s="201"/>
      <c r="N4181" s="203"/>
      <c r="V4181" s="189"/>
      <c r="W4181" s="195"/>
      <c r="X4181" s="195"/>
      <c r="Z4181" s="163" t="s">
        <v>435</v>
      </c>
      <c r="AC4181" s="195"/>
      <c r="AF4181" s="207"/>
      <c r="AG4181" s="195"/>
      <c r="AI4181" s="195"/>
    </row>
    <row r="4182" spans="1:35" s="160" customFormat="1" ht="12" x14ac:dyDescent="0.2">
      <c r="A4182" s="200"/>
      <c r="B4182" s="199" t="s">
        <v>437</v>
      </c>
      <c r="C4182" s="1037" t="s">
        <v>438</v>
      </c>
      <c r="D4182" s="1037"/>
      <c r="E4182" s="1037"/>
      <c r="F4182" s="201"/>
      <c r="G4182" s="201"/>
      <c r="H4182" s="201"/>
      <c r="I4182" s="201"/>
      <c r="J4182" s="202">
        <v>2.9</v>
      </c>
      <c r="K4182" s="201" t="s">
        <v>436</v>
      </c>
      <c r="L4182" s="202">
        <v>8.6999999999999993</v>
      </c>
      <c r="M4182" s="201"/>
      <c r="N4182" s="203"/>
      <c r="V4182" s="189"/>
      <c r="W4182" s="195"/>
      <c r="X4182" s="195"/>
      <c r="Z4182" s="163" t="s">
        <v>438</v>
      </c>
      <c r="AC4182" s="195"/>
      <c r="AF4182" s="207"/>
      <c r="AG4182" s="195"/>
      <c r="AI4182" s="195"/>
    </row>
    <row r="4183" spans="1:35" s="160" customFormat="1" ht="12" x14ac:dyDescent="0.2">
      <c r="A4183" s="200"/>
      <c r="B4183" s="199" t="s">
        <v>439</v>
      </c>
      <c r="C4183" s="1037" t="s">
        <v>440</v>
      </c>
      <c r="D4183" s="1037"/>
      <c r="E4183" s="1037"/>
      <c r="F4183" s="201"/>
      <c r="G4183" s="201"/>
      <c r="H4183" s="201"/>
      <c r="I4183" s="201"/>
      <c r="J4183" s="202">
        <v>89.78</v>
      </c>
      <c r="K4183" s="201"/>
      <c r="L4183" s="202">
        <v>215.47</v>
      </c>
      <c r="M4183" s="201"/>
      <c r="N4183" s="203"/>
      <c r="V4183" s="189"/>
      <c r="W4183" s="195"/>
      <c r="X4183" s="195"/>
      <c r="Z4183" s="163" t="s">
        <v>440</v>
      </c>
      <c r="AC4183" s="195"/>
      <c r="AF4183" s="207"/>
      <c r="AG4183" s="195"/>
      <c r="AI4183" s="195"/>
    </row>
    <row r="4184" spans="1:35" s="160" customFormat="1" ht="22.5" x14ac:dyDescent="0.2">
      <c r="A4184" s="196"/>
      <c r="B4184" s="204" t="s">
        <v>3086</v>
      </c>
      <c r="C4184" s="1048" t="s">
        <v>3087</v>
      </c>
      <c r="D4184" s="1048"/>
      <c r="E4184" s="1048"/>
      <c r="F4184" s="205" t="s">
        <v>1003</v>
      </c>
      <c r="G4184" s="205" t="s">
        <v>529</v>
      </c>
      <c r="H4184" s="205"/>
      <c r="I4184" s="205" t="s">
        <v>4312</v>
      </c>
      <c r="J4184" s="199"/>
      <c r="K4184" s="201"/>
      <c r="L4184" s="202"/>
      <c r="M4184" s="201"/>
      <c r="N4184" s="206"/>
      <c r="V4184" s="189"/>
      <c r="W4184" s="195"/>
      <c r="X4184" s="195"/>
      <c r="AC4184" s="195"/>
      <c r="AF4184" s="207" t="s">
        <v>3087</v>
      </c>
      <c r="AG4184" s="195"/>
      <c r="AI4184" s="195"/>
    </row>
    <row r="4185" spans="1:35" s="160" customFormat="1" ht="33.75" x14ac:dyDescent="0.2">
      <c r="A4185" s="196"/>
      <c r="B4185" s="204" t="s">
        <v>3089</v>
      </c>
      <c r="C4185" s="1048" t="s">
        <v>3090</v>
      </c>
      <c r="D4185" s="1048"/>
      <c r="E4185" s="1048"/>
      <c r="F4185" s="205" t="s">
        <v>2108</v>
      </c>
      <c r="G4185" s="205" t="s">
        <v>489</v>
      </c>
      <c r="H4185" s="205"/>
      <c r="I4185" s="205" t="s">
        <v>489</v>
      </c>
      <c r="J4185" s="199"/>
      <c r="K4185" s="201"/>
      <c r="L4185" s="202"/>
      <c r="M4185" s="201"/>
      <c r="N4185" s="206"/>
      <c r="V4185" s="189"/>
      <c r="W4185" s="195"/>
      <c r="X4185" s="195"/>
      <c r="AC4185" s="195"/>
      <c r="AF4185" s="207" t="s">
        <v>3090</v>
      </c>
      <c r="AG4185" s="195"/>
      <c r="AI4185" s="195"/>
    </row>
    <row r="4186" spans="1:35" s="160" customFormat="1" ht="12" x14ac:dyDescent="0.2">
      <c r="A4186" s="200"/>
      <c r="B4186" s="199"/>
      <c r="C4186" s="1037" t="s">
        <v>443</v>
      </c>
      <c r="D4186" s="1037"/>
      <c r="E4186" s="1037"/>
      <c r="F4186" s="201" t="s">
        <v>444</v>
      </c>
      <c r="G4186" s="201" t="s">
        <v>3091</v>
      </c>
      <c r="H4186" s="201" t="s">
        <v>436</v>
      </c>
      <c r="I4186" s="201" t="s">
        <v>4313</v>
      </c>
      <c r="J4186" s="202"/>
      <c r="K4186" s="201"/>
      <c r="L4186" s="202"/>
      <c r="M4186" s="201"/>
      <c r="N4186" s="203"/>
      <c r="V4186" s="189"/>
      <c r="W4186" s="195"/>
      <c r="X4186" s="195"/>
      <c r="AA4186" s="163" t="s">
        <v>443</v>
      </c>
      <c r="AC4186" s="195"/>
      <c r="AF4186" s="207"/>
      <c r="AG4186" s="195"/>
      <c r="AI4186" s="195"/>
    </row>
    <row r="4187" spans="1:35" s="160" customFormat="1" ht="12" x14ac:dyDescent="0.2">
      <c r="A4187" s="200"/>
      <c r="B4187" s="199"/>
      <c r="C4187" s="1037" t="s">
        <v>447</v>
      </c>
      <c r="D4187" s="1037"/>
      <c r="E4187" s="1037"/>
      <c r="F4187" s="201" t="s">
        <v>444</v>
      </c>
      <c r="G4187" s="201" t="s">
        <v>2159</v>
      </c>
      <c r="H4187" s="201" t="s">
        <v>436</v>
      </c>
      <c r="I4187" s="201" t="s">
        <v>812</v>
      </c>
      <c r="J4187" s="202"/>
      <c r="K4187" s="201"/>
      <c r="L4187" s="202"/>
      <c r="M4187" s="201"/>
      <c r="N4187" s="203"/>
      <c r="V4187" s="189"/>
      <c r="W4187" s="195"/>
      <c r="X4187" s="195"/>
      <c r="AA4187" s="163" t="s">
        <v>447</v>
      </c>
      <c r="AC4187" s="195"/>
      <c r="AF4187" s="207"/>
      <c r="AG4187" s="195"/>
      <c r="AI4187" s="195"/>
    </row>
    <row r="4188" spans="1:35" s="160" customFormat="1" ht="12" x14ac:dyDescent="0.2">
      <c r="A4188" s="200"/>
      <c r="B4188" s="199"/>
      <c r="C4188" s="1047" t="s">
        <v>450</v>
      </c>
      <c r="D4188" s="1047"/>
      <c r="E4188" s="1047"/>
      <c r="F4188" s="208"/>
      <c r="G4188" s="208"/>
      <c r="H4188" s="208"/>
      <c r="I4188" s="208"/>
      <c r="J4188" s="209">
        <v>128.87</v>
      </c>
      <c r="K4188" s="208"/>
      <c r="L4188" s="209">
        <v>332.74</v>
      </c>
      <c r="M4188" s="208"/>
      <c r="N4188" s="210"/>
      <c r="V4188" s="189"/>
      <c r="W4188" s="195"/>
      <c r="X4188" s="195"/>
      <c r="AB4188" s="163" t="s">
        <v>450</v>
      </c>
      <c r="AC4188" s="195"/>
      <c r="AF4188" s="207"/>
      <c r="AG4188" s="195"/>
      <c r="AI4188" s="195"/>
    </row>
    <row r="4189" spans="1:35" s="160" customFormat="1" ht="12" x14ac:dyDescent="0.2">
      <c r="A4189" s="200"/>
      <c r="B4189" s="199"/>
      <c r="C4189" s="1037" t="s">
        <v>451</v>
      </c>
      <c r="D4189" s="1037"/>
      <c r="E4189" s="1037"/>
      <c r="F4189" s="201"/>
      <c r="G4189" s="201"/>
      <c r="H4189" s="201"/>
      <c r="I4189" s="201"/>
      <c r="J4189" s="202"/>
      <c r="K4189" s="201"/>
      <c r="L4189" s="202">
        <v>74.16</v>
      </c>
      <c r="M4189" s="201"/>
      <c r="N4189" s="203"/>
      <c r="V4189" s="189"/>
      <c r="W4189" s="195"/>
      <c r="X4189" s="195"/>
      <c r="AA4189" s="163" t="s">
        <v>451</v>
      </c>
      <c r="AC4189" s="195"/>
      <c r="AF4189" s="207"/>
      <c r="AG4189" s="195"/>
      <c r="AI4189" s="195"/>
    </row>
    <row r="4190" spans="1:35" s="160" customFormat="1" ht="22.5" x14ac:dyDescent="0.2">
      <c r="A4190" s="200"/>
      <c r="B4190" s="199" t="s">
        <v>556</v>
      </c>
      <c r="C4190" s="1037" t="s">
        <v>557</v>
      </c>
      <c r="D4190" s="1037"/>
      <c r="E4190" s="1037"/>
      <c r="F4190" s="201" t="s">
        <v>454</v>
      </c>
      <c r="G4190" s="201" t="s">
        <v>558</v>
      </c>
      <c r="H4190" s="201"/>
      <c r="I4190" s="201" t="s">
        <v>558</v>
      </c>
      <c r="J4190" s="202"/>
      <c r="K4190" s="201"/>
      <c r="L4190" s="202">
        <v>71.94</v>
      </c>
      <c r="M4190" s="201"/>
      <c r="N4190" s="203"/>
      <c r="V4190" s="189"/>
      <c r="W4190" s="195"/>
      <c r="X4190" s="195"/>
      <c r="AA4190" s="163" t="s">
        <v>557</v>
      </c>
      <c r="AC4190" s="195"/>
      <c r="AF4190" s="207"/>
      <c r="AG4190" s="195"/>
      <c r="AI4190" s="195"/>
    </row>
    <row r="4191" spans="1:35" s="160" customFormat="1" ht="22.5" x14ac:dyDescent="0.2">
      <c r="A4191" s="200"/>
      <c r="B4191" s="199" t="s">
        <v>559</v>
      </c>
      <c r="C4191" s="1037" t="s">
        <v>560</v>
      </c>
      <c r="D4191" s="1037"/>
      <c r="E4191" s="1037"/>
      <c r="F4191" s="201" t="s">
        <v>454</v>
      </c>
      <c r="G4191" s="201" t="s">
        <v>561</v>
      </c>
      <c r="H4191" s="201"/>
      <c r="I4191" s="201" t="s">
        <v>561</v>
      </c>
      <c r="J4191" s="202"/>
      <c r="K4191" s="201"/>
      <c r="L4191" s="202">
        <v>40.79</v>
      </c>
      <c r="M4191" s="201"/>
      <c r="N4191" s="203"/>
      <c r="V4191" s="189"/>
      <c r="W4191" s="195"/>
      <c r="X4191" s="195"/>
      <c r="AA4191" s="163" t="s">
        <v>560</v>
      </c>
      <c r="AC4191" s="195"/>
      <c r="AF4191" s="207"/>
      <c r="AG4191" s="195"/>
      <c r="AI4191" s="195"/>
    </row>
    <row r="4192" spans="1:35" s="160" customFormat="1" ht="12" x14ac:dyDescent="0.2">
      <c r="A4192" s="211"/>
      <c r="B4192" s="212"/>
      <c r="C4192" s="1039" t="s">
        <v>459</v>
      </c>
      <c r="D4192" s="1039"/>
      <c r="E4192" s="1039"/>
      <c r="F4192" s="192"/>
      <c r="G4192" s="192"/>
      <c r="H4192" s="192"/>
      <c r="I4192" s="192"/>
      <c r="J4192" s="193"/>
      <c r="K4192" s="192"/>
      <c r="L4192" s="193">
        <v>445.47</v>
      </c>
      <c r="M4192" s="208"/>
      <c r="N4192" s="194"/>
      <c r="V4192" s="189"/>
      <c r="W4192" s="195"/>
      <c r="X4192" s="195"/>
      <c r="AC4192" s="195" t="s">
        <v>459</v>
      </c>
      <c r="AF4192" s="207"/>
      <c r="AG4192" s="195"/>
      <c r="AI4192" s="195"/>
    </row>
    <row r="4193" spans="1:35" s="160" customFormat="1" ht="33.75" x14ac:dyDescent="0.2">
      <c r="A4193" s="190" t="s">
        <v>4314</v>
      </c>
      <c r="B4193" s="191" t="s">
        <v>4113</v>
      </c>
      <c r="C4193" s="1039" t="s">
        <v>4114</v>
      </c>
      <c r="D4193" s="1039"/>
      <c r="E4193" s="1039"/>
      <c r="F4193" s="192" t="s">
        <v>1003</v>
      </c>
      <c r="G4193" s="192"/>
      <c r="H4193" s="192"/>
      <c r="I4193" s="192" t="s">
        <v>4312</v>
      </c>
      <c r="J4193" s="193">
        <v>317.5</v>
      </c>
      <c r="K4193" s="192" t="s">
        <v>566</v>
      </c>
      <c r="L4193" s="193">
        <v>911.51</v>
      </c>
      <c r="M4193" s="192" t="s">
        <v>567</v>
      </c>
      <c r="N4193" s="194">
        <v>8550</v>
      </c>
      <c r="V4193" s="189"/>
      <c r="W4193" s="195"/>
      <c r="X4193" s="195" t="s">
        <v>4114</v>
      </c>
      <c r="AC4193" s="195"/>
      <c r="AF4193" s="207"/>
      <c r="AG4193" s="195"/>
      <c r="AI4193" s="195"/>
    </row>
    <row r="4194" spans="1:35" s="160" customFormat="1" ht="12" x14ac:dyDescent="0.2">
      <c r="A4194" s="211"/>
      <c r="B4194" s="212"/>
      <c r="C4194" s="168" t="s">
        <v>462</v>
      </c>
      <c r="D4194" s="213"/>
      <c r="E4194" s="213"/>
      <c r="F4194" s="214"/>
      <c r="G4194" s="214"/>
      <c r="H4194" s="214"/>
      <c r="I4194" s="214"/>
      <c r="J4194" s="215"/>
      <c r="K4194" s="214"/>
      <c r="L4194" s="215"/>
      <c r="M4194" s="216"/>
      <c r="N4194" s="217"/>
      <c r="V4194" s="189"/>
      <c r="W4194" s="195"/>
      <c r="X4194" s="195"/>
      <c r="AC4194" s="195"/>
      <c r="AF4194" s="207"/>
      <c r="AG4194" s="195"/>
      <c r="AI4194" s="195"/>
    </row>
    <row r="4195" spans="1:35" s="160" customFormat="1" ht="12" x14ac:dyDescent="0.2">
      <c r="A4195" s="196"/>
      <c r="B4195" s="197"/>
      <c r="C4195" s="1037" t="s">
        <v>4315</v>
      </c>
      <c r="D4195" s="1037"/>
      <c r="E4195" s="1037"/>
      <c r="F4195" s="1037"/>
      <c r="G4195" s="1037"/>
      <c r="H4195" s="1037"/>
      <c r="I4195" s="1037"/>
      <c r="J4195" s="1037"/>
      <c r="K4195" s="1037"/>
      <c r="L4195" s="1037"/>
      <c r="M4195" s="1037"/>
      <c r="N4195" s="1046"/>
      <c r="V4195" s="189"/>
      <c r="W4195" s="195"/>
      <c r="X4195" s="195"/>
      <c r="AC4195" s="195"/>
      <c r="AE4195" s="163" t="s">
        <v>4315</v>
      </c>
      <c r="AF4195" s="207"/>
      <c r="AG4195" s="195"/>
      <c r="AI4195" s="195"/>
    </row>
    <row r="4196" spans="1:35" s="160" customFormat="1" ht="12" x14ac:dyDescent="0.2">
      <c r="A4196" s="196"/>
      <c r="B4196" s="197"/>
      <c r="C4196" s="1037" t="s">
        <v>4117</v>
      </c>
      <c r="D4196" s="1037"/>
      <c r="E4196" s="1037"/>
      <c r="F4196" s="1037"/>
      <c r="G4196" s="1037"/>
      <c r="H4196" s="1037"/>
      <c r="I4196" s="1037"/>
      <c r="J4196" s="1037"/>
      <c r="K4196" s="1037"/>
      <c r="L4196" s="1037"/>
      <c r="M4196" s="1037"/>
      <c r="N4196" s="1046"/>
      <c r="V4196" s="189"/>
      <c r="W4196" s="195"/>
      <c r="X4196" s="195"/>
      <c r="AC4196" s="195"/>
      <c r="AD4196" s="163" t="s">
        <v>4117</v>
      </c>
      <c r="AF4196" s="207"/>
      <c r="AG4196" s="195"/>
      <c r="AI4196" s="195"/>
    </row>
    <row r="4197" spans="1:35" s="160" customFormat="1" ht="22.5" x14ac:dyDescent="0.2">
      <c r="A4197" s="198"/>
      <c r="B4197" s="199" t="s">
        <v>568</v>
      </c>
      <c r="C4197" s="1037" t="s">
        <v>569</v>
      </c>
      <c r="D4197" s="1037"/>
      <c r="E4197" s="1037"/>
      <c r="F4197" s="1037"/>
      <c r="G4197" s="1037"/>
      <c r="H4197" s="1037"/>
      <c r="I4197" s="1037"/>
      <c r="J4197" s="1037"/>
      <c r="K4197" s="1037"/>
      <c r="L4197" s="1037"/>
      <c r="M4197" s="1037"/>
      <c r="N4197" s="1046"/>
      <c r="V4197" s="189"/>
      <c r="W4197" s="195"/>
      <c r="X4197" s="195"/>
      <c r="Y4197" s="163" t="s">
        <v>569</v>
      </c>
      <c r="AC4197" s="195"/>
      <c r="AF4197" s="207"/>
      <c r="AG4197" s="195"/>
      <c r="AI4197" s="195"/>
    </row>
    <row r="4198" spans="1:35" s="160" customFormat="1" ht="1.5" customHeight="1" x14ac:dyDescent="0.2">
      <c r="A4198" s="214"/>
      <c r="B4198" s="212"/>
      <c r="C4198" s="212"/>
      <c r="D4198" s="212"/>
      <c r="E4198" s="212"/>
      <c r="F4198" s="214"/>
      <c r="G4198" s="214"/>
      <c r="H4198" s="214"/>
      <c r="I4198" s="214"/>
      <c r="J4198" s="218"/>
      <c r="K4198" s="214"/>
      <c r="L4198" s="218"/>
      <c r="M4198" s="201"/>
      <c r="N4198" s="218"/>
      <c r="V4198" s="189"/>
      <c r="W4198" s="195"/>
      <c r="X4198" s="195"/>
      <c r="AC4198" s="195"/>
      <c r="AF4198" s="207"/>
      <c r="AG4198" s="195"/>
      <c r="AI4198" s="195"/>
    </row>
    <row r="4199" spans="1:35" s="160" customFormat="1" ht="12" x14ac:dyDescent="0.2">
      <c r="A4199" s="219"/>
      <c r="B4199" s="220"/>
      <c r="C4199" s="1039" t="s">
        <v>4316</v>
      </c>
      <c r="D4199" s="1039"/>
      <c r="E4199" s="1039"/>
      <c r="F4199" s="1039"/>
      <c r="G4199" s="1039"/>
      <c r="H4199" s="1039"/>
      <c r="I4199" s="1039"/>
      <c r="J4199" s="1039"/>
      <c r="K4199" s="1039"/>
      <c r="L4199" s="221"/>
      <c r="M4199" s="222"/>
      <c r="N4199" s="223"/>
      <c r="V4199" s="189"/>
      <c r="W4199" s="195"/>
      <c r="X4199" s="195"/>
      <c r="AC4199" s="195"/>
      <c r="AF4199" s="207"/>
      <c r="AG4199" s="195" t="s">
        <v>4316</v>
      </c>
      <c r="AI4199" s="195"/>
    </row>
    <row r="4200" spans="1:35" s="160" customFormat="1" ht="12" x14ac:dyDescent="0.2">
      <c r="A4200" s="224"/>
      <c r="B4200" s="199"/>
      <c r="C4200" s="1037" t="s">
        <v>512</v>
      </c>
      <c r="D4200" s="1037"/>
      <c r="E4200" s="1037"/>
      <c r="F4200" s="1037"/>
      <c r="G4200" s="1037"/>
      <c r="H4200" s="1037"/>
      <c r="I4200" s="1037"/>
      <c r="J4200" s="1037"/>
      <c r="K4200" s="1037"/>
      <c r="L4200" s="225">
        <v>45079.6</v>
      </c>
      <c r="M4200" s="226"/>
      <c r="N4200" s="227"/>
      <c r="V4200" s="189"/>
      <c r="W4200" s="195"/>
      <c r="X4200" s="195"/>
      <c r="AC4200" s="195"/>
      <c r="AF4200" s="207"/>
      <c r="AG4200" s="195"/>
      <c r="AH4200" s="163" t="s">
        <v>512</v>
      </c>
      <c r="AI4200" s="195"/>
    </row>
    <row r="4201" spans="1:35" s="160" customFormat="1" ht="12" x14ac:dyDescent="0.2">
      <c r="A4201" s="224"/>
      <c r="B4201" s="199"/>
      <c r="C4201" s="1037" t="s">
        <v>513</v>
      </c>
      <c r="D4201" s="1037"/>
      <c r="E4201" s="1037"/>
      <c r="F4201" s="1037"/>
      <c r="G4201" s="1037"/>
      <c r="H4201" s="1037"/>
      <c r="I4201" s="1037"/>
      <c r="J4201" s="1037"/>
      <c r="K4201" s="1037"/>
      <c r="L4201" s="225"/>
      <c r="M4201" s="226"/>
      <c r="N4201" s="227"/>
      <c r="V4201" s="189"/>
      <c r="W4201" s="195"/>
      <c r="X4201" s="195"/>
      <c r="AC4201" s="195"/>
      <c r="AF4201" s="207"/>
      <c r="AG4201" s="195"/>
      <c r="AH4201" s="163" t="s">
        <v>513</v>
      </c>
      <c r="AI4201" s="195"/>
    </row>
    <row r="4202" spans="1:35" s="160" customFormat="1" ht="12" x14ac:dyDescent="0.2">
      <c r="A4202" s="224"/>
      <c r="B4202" s="199"/>
      <c r="C4202" s="1037" t="s">
        <v>514</v>
      </c>
      <c r="D4202" s="1037"/>
      <c r="E4202" s="1037"/>
      <c r="F4202" s="1037"/>
      <c r="G4202" s="1037"/>
      <c r="H4202" s="1037"/>
      <c r="I4202" s="1037"/>
      <c r="J4202" s="1037"/>
      <c r="K4202" s="1037"/>
      <c r="L4202" s="225">
        <v>1744</v>
      </c>
      <c r="M4202" s="226"/>
      <c r="N4202" s="227"/>
      <c r="V4202" s="189"/>
      <c r="W4202" s="195"/>
      <c r="X4202" s="195"/>
      <c r="AC4202" s="195"/>
      <c r="AF4202" s="207"/>
      <c r="AG4202" s="195"/>
      <c r="AH4202" s="163" t="s">
        <v>514</v>
      </c>
      <c r="AI4202" s="195"/>
    </row>
    <row r="4203" spans="1:35" s="160" customFormat="1" ht="12" x14ac:dyDescent="0.2">
      <c r="A4203" s="224"/>
      <c r="B4203" s="199"/>
      <c r="C4203" s="1037" t="s">
        <v>515</v>
      </c>
      <c r="D4203" s="1037"/>
      <c r="E4203" s="1037"/>
      <c r="F4203" s="1037"/>
      <c r="G4203" s="1037"/>
      <c r="H4203" s="1037"/>
      <c r="I4203" s="1037"/>
      <c r="J4203" s="1037"/>
      <c r="K4203" s="1037"/>
      <c r="L4203" s="225">
        <v>355.14</v>
      </c>
      <c r="M4203" s="226"/>
      <c r="N4203" s="227"/>
      <c r="V4203" s="189"/>
      <c r="W4203" s="195"/>
      <c r="X4203" s="195"/>
      <c r="AC4203" s="195"/>
      <c r="AF4203" s="207"/>
      <c r="AG4203" s="195"/>
      <c r="AH4203" s="163" t="s">
        <v>515</v>
      </c>
      <c r="AI4203" s="195"/>
    </row>
    <row r="4204" spans="1:35" s="160" customFormat="1" ht="12" x14ac:dyDescent="0.2">
      <c r="A4204" s="224"/>
      <c r="B4204" s="199"/>
      <c r="C4204" s="1037" t="s">
        <v>516</v>
      </c>
      <c r="D4204" s="1037"/>
      <c r="E4204" s="1037"/>
      <c r="F4204" s="1037"/>
      <c r="G4204" s="1037"/>
      <c r="H4204" s="1037"/>
      <c r="I4204" s="1037"/>
      <c r="J4204" s="1037"/>
      <c r="K4204" s="1037"/>
      <c r="L4204" s="225">
        <v>55.97</v>
      </c>
      <c r="M4204" s="226"/>
      <c r="N4204" s="227"/>
      <c r="V4204" s="189"/>
      <c r="W4204" s="195"/>
      <c r="X4204" s="195"/>
      <c r="AC4204" s="195"/>
      <c r="AF4204" s="207"/>
      <c r="AG4204" s="195"/>
      <c r="AH4204" s="163" t="s">
        <v>516</v>
      </c>
      <c r="AI4204" s="195"/>
    </row>
    <row r="4205" spans="1:35" s="160" customFormat="1" ht="12" x14ac:dyDescent="0.2">
      <c r="A4205" s="224"/>
      <c r="B4205" s="199"/>
      <c r="C4205" s="1037" t="s">
        <v>517</v>
      </c>
      <c r="D4205" s="1037"/>
      <c r="E4205" s="1037"/>
      <c r="F4205" s="1037"/>
      <c r="G4205" s="1037"/>
      <c r="H4205" s="1037"/>
      <c r="I4205" s="1037"/>
      <c r="J4205" s="1037"/>
      <c r="K4205" s="1037"/>
      <c r="L4205" s="225">
        <v>42980.46</v>
      </c>
      <c r="M4205" s="226"/>
      <c r="N4205" s="227"/>
      <c r="V4205" s="189"/>
      <c r="W4205" s="195"/>
      <c r="X4205" s="195"/>
      <c r="AC4205" s="195"/>
      <c r="AF4205" s="207"/>
      <c r="AG4205" s="195"/>
      <c r="AH4205" s="163" t="s">
        <v>517</v>
      </c>
      <c r="AI4205" s="195"/>
    </row>
    <row r="4206" spans="1:35" s="160" customFormat="1" ht="12" x14ac:dyDescent="0.2">
      <c r="A4206" s="224"/>
      <c r="B4206" s="199"/>
      <c r="C4206" s="1037" t="s">
        <v>518</v>
      </c>
      <c r="D4206" s="1037"/>
      <c r="E4206" s="1037"/>
      <c r="F4206" s="1037"/>
      <c r="G4206" s="1037"/>
      <c r="H4206" s="1037"/>
      <c r="I4206" s="1037"/>
      <c r="J4206" s="1037"/>
      <c r="K4206" s="1037"/>
      <c r="L4206" s="225">
        <v>48431.6</v>
      </c>
      <c r="M4206" s="226"/>
      <c r="N4206" s="227"/>
      <c r="V4206" s="189"/>
      <c r="W4206" s="195"/>
      <c r="X4206" s="195"/>
      <c r="AC4206" s="195"/>
      <c r="AF4206" s="207"/>
      <c r="AG4206" s="195"/>
      <c r="AH4206" s="163" t="s">
        <v>518</v>
      </c>
      <c r="AI4206" s="195"/>
    </row>
    <row r="4207" spans="1:35" s="160" customFormat="1" ht="12" x14ac:dyDescent="0.2">
      <c r="A4207" s="224"/>
      <c r="B4207" s="199"/>
      <c r="C4207" s="1037" t="s">
        <v>513</v>
      </c>
      <c r="D4207" s="1037"/>
      <c r="E4207" s="1037"/>
      <c r="F4207" s="1037"/>
      <c r="G4207" s="1037"/>
      <c r="H4207" s="1037"/>
      <c r="I4207" s="1037"/>
      <c r="J4207" s="1037"/>
      <c r="K4207" s="1037"/>
      <c r="L4207" s="225"/>
      <c r="M4207" s="226"/>
      <c r="N4207" s="227"/>
      <c r="V4207" s="189"/>
      <c r="W4207" s="195"/>
      <c r="X4207" s="195"/>
      <c r="AC4207" s="195"/>
      <c r="AF4207" s="207"/>
      <c r="AG4207" s="195"/>
      <c r="AH4207" s="163" t="s">
        <v>513</v>
      </c>
      <c r="AI4207" s="195"/>
    </row>
    <row r="4208" spans="1:35" s="160" customFormat="1" ht="12" x14ac:dyDescent="0.2">
      <c r="A4208" s="224"/>
      <c r="B4208" s="199"/>
      <c r="C4208" s="1037" t="s">
        <v>519</v>
      </c>
      <c r="D4208" s="1037"/>
      <c r="E4208" s="1037"/>
      <c r="F4208" s="1037"/>
      <c r="G4208" s="1037"/>
      <c r="H4208" s="1037"/>
      <c r="I4208" s="1037"/>
      <c r="J4208" s="1037"/>
      <c r="K4208" s="1037"/>
      <c r="L4208" s="225">
        <v>1724.34</v>
      </c>
      <c r="M4208" s="226"/>
      <c r="N4208" s="227"/>
      <c r="V4208" s="189"/>
      <c r="W4208" s="195"/>
      <c r="X4208" s="195"/>
      <c r="AC4208" s="195"/>
      <c r="AF4208" s="207"/>
      <c r="AG4208" s="195"/>
      <c r="AH4208" s="163" t="s">
        <v>519</v>
      </c>
      <c r="AI4208" s="195"/>
    </row>
    <row r="4209" spans="1:35" s="160" customFormat="1" ht="12" x14ac:dyDescent="0.2">
      <c r="A4209" s="224"/>
      <c r="B4209" s="199"/>
      <c r="C4209" s="1037" t="s">
        <v>520</v>
      </c>
      <c r="D4209" s="1037"/>
      <c r="E4209" s="1037"/>
      <c r="F4209" s="1037"/>
      <c r="G4209" s="1037"/>
      <c r="H4209" s="1037"/>
      <c r="I4209" s="1037"/>
      <c r="J4209" s="1037"/>
      <c r="K4209" s="1037"/>
      <c r="L4209" s="225">
        <v>352.88</v>
      </c>
      <c r="M4209" s="226"/>
      <c r="N4209" s="227"/>
      <c r="V4209" s="189"/>
      <c r="W4209" s="195"/>
      <c r="X4209" s="195"/>
      <c r="AC4209" s="195"/>
      <c r="AF4209" s="207"/>
      <c r="AG4209" s="195"/>
      <c r="AH4209" s="163" t="s">
        <v>520</v>
      </c>
      <c r="AI4209" s="195"/>
    </row>
    <row r="4210" spans="1:35" s="160" customFormat="1" ht="12" x14ac:dyDescent="0.2">
      <c r="A4210" s="224"/>
      <c r="B4210" s="199"/>
      <c r="C4210" s="1037" t="s">
        <v>521</v>
      </c>
      <c r="D4210" s="1037"/>
      <c r="E4210" s="1037"/>
      <c r="F4210" s="1037"/>
      <c r="G4210" s="1037"/>
      <c r="H4210" s="1037"/>
      <c r="I4210" s="1037"/>
      <c r="J4210" s="1037"/>
      <c r="K4210" s="1037"/>
      <c r="L4210" s="225">
        <v>42977.83</v>
      </c>
      <c r="M4210" s="226"/>
      <c r="N4210" s="227"/>
      <c r="V4210" s="189"/>
      <c r="W4210" s="195"/>
      <c r="X4210" s="195"/>
      <c r="AC4210" s="195"/>
      <c r="AF4210" s="207"/>
      <c r="AG4210" s="195"/>
      <c r="AH4210" s="163" t="s">
        <v>521</v>
      </c>
      <c r="AI4210" s="195"/>
    </row>
    <row r="4211" spans="1:35" s="160" customFormat="1" ht="12" x14ac:dyDescent="0.2">
      <c r="A4211" s="224"/>
      <c r="B4211" s="199"/>
      <c r="C4211" s="1037" t="s">
        <v>522</v>
      </c>
      <c r="D4211" s="1037"/>
      <c r="E4211" s="1037"/>
      <c r="F4211" s="1037"/>
      <c r="G4211" s="1037"/>
      <c r="H4211" s="1037"/>
      <c r="I4211" s="1037"/>
      <c r="J4211" s="1037"/>
      <c r="K4211" s="1037"/>
      <c r="L4211" s="225">
        <v>2120</v>
      </c>
      <c r="M4211" s="226"/>
      <c r="N4211" s="227"/>
      <c r="V4211" s="189"/>
      <c r="W4211" s="195"/>
      <c r="X4211" s="195"/>
      <c r="AC4211" s="195"/>
      <c r="AF4211" s="207"/>
      <c r="AG4211" s="195"/>
      <c r="AH4211" s="163" t="s">
        <v>522</v>
      </c>
      <c r="AI4211" s="195"/>
    </row>
    <row r="4212" spans="1:35" s="160" customFormat="1" ht="12" x14ac:dyDescent="0.2">
      <c r="A4212" s="224"/>
      <c r="B4212" s="199"/>
      <c r="C4212" s="1037" t="s">
        <v>523</v>
      </c>
      <c r="D4212" s="1037"/>
      <c r="E4212" s="1037"/>
      <c r="F4212" s="1037"/>
      <c r="G4212" s="1037"/>
      <c r="H4212" s="1037"/>
      <c r="I4212" s="1037"/>
      <c r="J4212" s="1037"/>
      <c r="K4212" s="1037"/>
      <c r="L4212" s="225">
        <v>1256.55</v>
      </c>
      <c r="M4212" s="226"/>
      <c r="N4212" s="227"/>
      <c r="V4212" s="189"/>
      <c r="W4212" s="195"/>
      <c r="X4212" s="195"/>
      <c r="AC4212" s="195"/>
      <c r="AF4212" s="207"/>
      <c r="AG4212" s="195"/>
      <c r="AH4212" s="163" t="s">
        <v>523</v>
      </c>
      <c r="AI4212" s="195"/>
    </row>
    <row r="4213" spans="1:35" s="160" customFormat="1" ht="12" x14ac:dyDescent="0.2">
      <c r="A4213" s="224"/>
      <c r="B4213" s="199"/>
      <c r="C4213" s="1037" t="s">
        <v>3041</v>
      </c>
      <c r="D4213" s="1037"/>
      <c r="E4213" s="1037"/>
      <c r="F4213" s="1037"/>
      <c r="G4213" s="1037"/>
      <c r="H4213" s="1037"/>
      <c r="I4213" s="1037"/>
      <c r="J4213" s="1037"/>
      <c r="K4213" s="1037"/>
      <c r="L4213" s="225">
        <v>53.2</v>
      </c>
      <c r="M4213" s="226"/>
      <c r="N4213" s="227"/>
      <c r="V4213" s="189"/>
      <c r="W4213" s="195"/>
      <c r="X4213" s="195"/>
      <c r="AC4213" s="195"/>
      <c r="AF4213" s="207"/>
      <c r="AG4213" s="195"/>
      <c r="AH4213" s="163" t="s">
        <v>3041</v>
      </c>
      <c r="AI4213" s="195"/>
    </row>
    <row r="4214" spans="1:35" s="160" customFormat="1" ht="12" x14ac:dyDescent="0.2">
      <c r="A4214" s="224"/>
      <c r="B4214" s="199"/>
      <c r="C4214" s="1037" t="s">
        <v>513</v>
      </c>
      <c r="D4214" s="1037"/>
      <c r="E4214" s="1037"/>
      <c r="F4214" s="1037"/>
      <c r="G4214" s="1037"/>
      <c r="H4214" s="1037"/>
      <c r="I4214" s="1037"/>
      <c r="J4214" s="1037"/>
      <c r="K4214" s="1037"/>
      <c r="L4214" s="225"/>
      <c r="M4214" s="226"/>
      <c r="N4214" s="227"/>
      <c r="V4214" s="189"/>
      <c r="W4214" s="195"/>
      <c r="X4214" s="195"/>
      <c r="AC4214" s="195"/>
      <c r="AF4214" s="207"/>
      <c r="AG4214" s="195"/>
      <c r="AH4214" s="163" t="s">
        <v>513</v>
      </c>
      <c r="AI4214" s="195"/>
    </row>
    <row r="4215" spans="1:35" s="160" customFormat="1" ht="12" x14ac:dyDescent="0.2">
      <c r="A4215" s="224"/>
      <c r="B4215" s="199"/>
      <c r="C4215" s="1037" t="s">
        <v>519</v>
      </c>
      <c r="D4215" s="1037"/>
      <c r="E4215" s="1037"/>
      <c r="F4215" s="1037"/>
      <c r="G4215" s="1037"/>
      <c r="H4215" s="1037"/>
      <c r="I4215" s="1037"/>
      <c r="J4215" s="1037"/>
      <c r="K4215" s="1037"/>
      <c r="L4215" s="225">
        <v>19.66</v>
      </c>
      <c r="M4215" s="226"/>
      <c r="N4215" s="227"/>
      <c r="V4215" s="189"/>
      <c r="W4215" s="195"/>
      <c r="X4215" s="195"/>
      <c r="AC4215" s="195"/>
      <c r="AF4215" s="207"/>
      <c r="AG4215" s="195"/>
      <c r="AH4215" s="163" t="s">
        <v>519</v>
      </c>
      <c r="AI4215" s="195"/>
    </row>
    <row r="4216" spans="1:35" s="160" customFormat="1" ht="12" x14ac:dyDescent="0.2">
      <c r="A4216" s="224"/>
      <c r="B4216" s="199"/>
      <c r="C4216" s="1037" t="s">
        <v>520</v>
      </c>
      <c r="D4216" s="1037"/>
      <c r="E4216" s="1037"/>
      <c r="F4216" s="1037"/>
      <c r="G4216" s="1037"/>
      <c r="H4216" s="1037"/>
      <c r="I4216" s="1037"/>
      <c r="J4216" s="1037"/>
      <c r="K4216" s="1037"/>
      <c r="L4216" s="225">
        <v>2.2599999999999998</v>
      </c>
      <c r="M4216" s="226"/>
      <c r="N4216" s="227"/>
      <c r="V4216" s="189"/>
      <c r="W4216" s="195"/>
      <c r="X4216" s="195"/>
      <c r="AC4216" s="195"/>
      <c r="AF4216" s="207"/>
      <c r="AG4216" s="195"/>
      <c r="AH4216" s="163" t="s">
        <v>520</v>
      </c>
      <c r="AI4216" s="195"/>
    </row>
    <row r="4217" spans="1:35" s="160" customFormat="1" ht="12" x14ac:dyDescent="0.2">
      <c r="A4217" s="224"/>
      <c r="B4217" s="199"/>
      <c r="C4217" s="1037" t="s">
        <v>521</v>
      </c>
      <c r="D4217" s="1037"/>
      <c r="E4217" s="1037"/>
      <c r="F4217" s="1037"/>
      <c r="G4217" s="1037"/>
      <c r="H4217" s="1037"/>
      <c r="I4217" s="1037"/>
      <c r="J4217" s="1037"/>
      <c r="K4217" s="1037"/>
      <c r="L4217" s="225">
        <v>2.63</v>
      </c>
      <c r="M4217" s="226"/>
      <c r="N4217" s="227"/>
      <c r="V4217" s="189"/>
      <c r="W4217" s="195"/>
      <c r="X4217" s="195"/>
      <c r="AC4217" s="195"/>
      <c r="AF4217" s="207"/>
      <c r="AG4217" s="195"/>
      <c r="AH4217" s="163" t="s">
        <v>521</v>
      </c>
      <c r="AI4217" s="195"/>
    </row>
    <row r="4218" spans="1:35" s="160" customFormat="1" ht="12" x14ac:dyDescent="0.2">
      <c r="A4218" s="224"/>
      <c r="B4218" s="199"/>
      <c r="C4218" s="1037" t="s">
        <v>522</v>
      </c>
      <c r="D4218" s="1037"/>
      <c r="E4218" s="1037"/>
      <c r="F4218" s="1037"/>
      <c r="G4218" s="1037"/>
      <c r="H4218" s="1037"/>
      <c r="I4218" s="1037"/>
      <c r="J4218" s="1037"/>
      <c r="K4218" s="1037"/>
      <c r="L4218" s="225">
        <v>18.84</v>
      </c>
      <c r="M4218" s="226"/>
      <c r="N4218" s="227"/>
      <c r="V4218" s="189"/>
      <c r="W4218" s="195"/>
      <c r="X4218" s="195"/>
      <c r="AC4218" s="195"/>
      <c r="AF4218" s="207"/>
      <c r="AG4218" s="195"/>
      <c r="AH4218" s="163" t="s">
        <v>522</v>
      </c>
      <c r="AI4218" s="195"/>
    </row>
    <row r="4219" spans="1:35" s="160" customFormat="1" ht="12" x14ac:dyDescent="0.2">
      <c r="A4219" s="224"/>
      <c r="B4219" s="199"/>
      <c r="C4219" s="1037" t="s">
        <v>523</v>
      </c>
      <c r="D4219" s="1037"/>
      <c r="E4219" s="1037"/>
      <c r="F4219" s="1037"/>
      <c r="G4219" s="1037"/>
      <c r="H4219" s="1037"/>
      <c r="I4219" s="1037"/>
      <c r="J4219" s="1037"/>
      <c r="K4219" s="1037"/>
      <c r="L4219" s="225">
        <v>9.81</v>
      </c>
      <c r="M4219" s="226"/>
      <c r="N4219" s="227"/>
      <c r="V4219" s="189"/>
      <c r="W4219" s="195"/>
      <c r="X4219" s="195"/>
      <c r="AC4219" s="195"/>
      <c r="AF4219" s="207"/>
      <c r="AG4219" s="195"/>
      <c r="AH4219" s="163" t="s">
        <v>523</v>
      </c>
      <c r="AI4219" s="195"/>
    </row>
    <row r="4220" spans="1:35" s="160" customFormat="1" ht="12" x14ac:dyDescent="0.2">
      <c r="A4220" s="224"/>
      <c r="B4220" s="199"/>
      <c r="C4220" s="1037" t="s">
        <v>1374</v>
      </c>
      <c r="D4220" s="1037"/>
      <c r="E4220" s="1037"/>
      <c r="F4220" s="1037"/>
      <c r="G4220" s="1037"/>
      <c r="H4220" s="1037"/>
      <c r="I4220" s="1037"/>
      <c r="J4220" s="1037"/>
      <c r="K4220" s="1037"/>
      <c r="L4220" s="225">
        <v>16263.38</v>
      </c>
      <c r="M4220" s="226"/>
      <c r="N4220" s="227"/>
      <c r="V4220" s="189"/>
      <c r="W4220" s="195"/>
      <c r="X4220" s="195"/>
      <c r="AC4220" s="195"/>
      <c r="AF4220" s="207"/>
      <c r="AG4220" s="195"/>
      <c r="AH4220" s="163" t="s">
        <v>1374</v>
      </c>
      <c r="AI4220" s="195"/>
    </row>
    <row r="4221" spans="1:35" s="160" customFormat="1" ht="12" x14ac:dyDescent="0.2">
      <c r="A4221" s="224"/>
      <c r="B4221" s="199"/>
      <c r="C4221" s="1037" t="s">
        <v>3043</v>
      </c>
      <c r="D4221" s="1037"/>
      <c r="E4221" s="1037"/>
      <c r="F4221" s="1037"/>
      <c r="G4221" s="1037"/>
      <c r="H4221" s="1037"/>
      <c r="I4221" s="1037"/>
      <c r="J4221" s="1037"/>
      <c r="K4221" s="1037"/>
      <c r="L4221" s="225">
        <v>16263.38</v>
      </c>
      <c r="M4221" s="226"/>
      <c r="N4221" s="227"/>
      <c r="V4221" s="189"/>
      <c r="W4221" s="195"/>
      <c r="X4221" s="195"/>
      <c r="AC4221" s="195"/>
      <c r="AF4221" s="207"/>
      <c r="AG4221" s="195"/>
      <c r="AH4221" s="163" t="s">
        <v>3043</v>
      </c>
      <c r="AI4221" s="195"/>
    </row>
    <row r="4222" spans="1:35" s="160" customFormat="1" ht="12" x14ac:dyDescent="0.2">
      <c r="A4222" s="224"/>
      <c r="B4222" s="199"/>
      <c r="C4222" s="1037" t="s">
        <v>524</v>
      </c>
      <c r="D4222" s="1037"/>
      <c r="E4222" s="1037"/>
      <c r="F4222" s="1037"/>
      <c r="G4222" s="1037"/>
      <c r="H4222" s="1037"/>
      <c r="I4222" s="1037"/>
      <c r="J4222" s="1037"/>
      <c r="K4222" s="1037"/>
      <c r="L4222" s="225">
        <v>1799.97</v>
      </c>
      <c r="M4222" s="226"/>
      <c r="N4222" s="227"/>
      <c r="V4222" s="189"/>
      <c r="W4222" s="195"/>
      <c r="X4222" s="195"/>
      <c r="AC4222" s="195"/>
      <c r="AF4222" s="207"/>
      <c r="AG4222" s="195"/>
      <c r="AH4222" s="163" t="s">
        <v>524</v>
      </c>
      <c r="AI4222" s="195"/>
    </row>
    <row r="4223" spans="1:35" s="160" customFormat="1" ht="12" x14ac:dyDescent="0.2">
      <c r="A4223" s="224"/>
      <c r="B4223" s="199"/>
      <c r="C4223" s="1037" t="s">
        <v>525</v>
      </c>
      <c r="D4223" s="1037"/>
      <c r="E4223" s="1037"/>
      <c r="F4223" s="1037"/>
      <c r="G4223" s="1037"/>
      <c r="H4223" s="1037"/>
      <c r="I4223" s="1037"/>
      <c r="J4223" s="1037"/>
      <c r="K4223" s="1037"/>
      <c r="L4223" s="225">
        <v>2138.84</v>
      </c>
      <c r="M4223" s="226"/>
      <c r="N4223" s="227"/>
      <c r="V4223" s="189"/>
      <c r="W4223" s="195"/>
      <c r="X4223" s="195"/>
      <c r="AC4223" s="195"/>
      <c r="AF4223" s="207"/>
      <c r="AG4223" s="195"/>
      <c r="AH4223" s="163" t="s">
        <v>525</v>
      </c>
      <c r="AI4223" s="195"/>
    </row>
    <row r="4224" spans="1:35" s="160" customFormat="1" ht="12" x14ac:dyDescent="0.2">
      <c r="A4224" s="224"/>
      <c r="B4224" s="199"/>
      <c r="C4224" s="1037" t="s">
        <v>526</v>
      </c>
      <c r="D4224" s="1037"/>
      <c r="E4224" s="1037"/>
      <c r="F4224" s="1037"/>
      <c r="G4224" s="1037"/>
      <c r="H4224" s="1037"/>
      <c r="I4224" s="1037"/>
      <c r="J4224" s="1037"/>
      <c r="K4224" s="1037"/>
      <c r="L4224" s="225">
        <v>1266.3599999999999</v>
      </c>
      <c r="M4224" s="226"/>
      <c r="N4224" s="227"/>
      <c r="V4224" s="189"/>
      <c r="W4224" s="195"/>
      <c r="X4224" s="195"/>
      <c r="AC4224" s="195"/>
      <c r="AF4224" s="207"/>
      <c r="AG4224" s="195"/>
      <c r="AH4224" s="163" t="s">
        <v>526</v>
      </c>
      <c r="AI4224" s="195"/>
    </row>
    <row r="4225" spans="1:35" s="160" customFormat="1" ht="12" x14ac:dyDescent="0.2">
      <c r="A4225" s="224"/>
      <c r="B4225" s="218"/>
      <c r="C4225" s="1038" t="s">
        <v>4317</v>
      </c>
      <c r="D4225" s="1038"/>
      <c r="E4225" s="1038"/>
      <c r="F4225" s="1038"/>
      <c r="G4225" s="1038"/>
      <c r="H4225" s="1038"/>
      <c r="I4225" s="1038"/>
      <c r="J4225" s="1038"/>
      <c r="K4225" s="1038"/>
      <c r="L4225" s="228">
        <v>64748.18</v>
      </c>
      <c r="M4225" s="229"/>
      <c r="N4225" s="230"/>
      <c r="V4225" s="189"/>
      <c r="W4225" s="195"/>
      <c r="X4225" s="195"/>
      <c r="AC4225" s="195"/>
      <c r="AF4225" s="207"/>
      <c r="AG4225" s="195"/>
      <c r="AI4225" s="195" t="s">
        <v>4317</v>
      </c>
    </row>
    <row r="4226" spans="1:35" s="160" customFormat="1" ht="12" x14ac:dyDescent="0.2">
      <c r="A4226" s="224"/>
      <c r="B4226" s="199"/>
      <c r="C4226" s="1037" t="s">
        <v>513</v>
      </c>
      <c r="D4226" s="1037"/>
      <c r="E4226" s="1037"/>
      <c r="F4226" s="1037"/>
      <c r="G4226" s="1037"/>
      <c r="H4226" s="1037"/>
      <c r="I4226" s="1037"/>
      <c r="J4226" s="1037"/>
      <c r="K4226" s="1037"/>
      <c r="L4226" s="225"/>
      <c r="M4226" s="226"/>
      <c r="N4226" s="227"/>
      <c r="V4226" s="189"/>
      <c r="W4226" s="195"/>
      <c r="X4226" s="195"/>
      <c r="AC4226" s="195"/>
      <c r="AF4226" s="207"/>
      <c r="AG4226" s="195"/>
      <c r="AH4226" s="163" t="s">
        <v>513</v>
      </c>
      <c r="AI4226" s="195"/>
    </row>
    <row r="4227" spans="1:35" s="160" customFormat="1" ht="12" x14ac:dyDescent="0.2">
      <c r="A4227" s="224"/>
      <c r="B4227" s="199"/>
      <c r="C4227" s="1037" t="s">
        <v>615</v>
      </c>
      <c r="D4227" s="1037"/>
      <c r="E4227" s="1037"/>
      <c r="F4227" s="1037"/>
      <c r="G4227" s="1037"/>
      <c r="H4227" s="1037"/>
      <c r="I4227" s="1037"/>
      <c r="J4227" s="1037"/>
      <c r="K4227" s="1037"/>
      <c r="L4227" s="225">
        <v>24998.19</v>
      </c>
      <c r="M4227" s="226"/>
      <c r="N4227" s="227"/>
      <c r="V4227" s="189"/>
      <c r="W4227" s="195"/>
      <c r="X4227" s="195"/>
      <c r="AC4227" s="195"/>
      <c r="AF4227" s="207"/>
      <c r="AG4227" s="195"/>
      <c r="AH4227" s="163" t="s">
        <v>615</v>
      </c>
      <c r="AI4227" s="195"/>
    </row>
    <row r="4228" spans="1:35" s="160" customFormat="1" ht="12" x14ac:dyDescent="0.2">
      <c r="A4228" s="1043" t="s">
        <v>1168</v>
      </c>
      <c r="B4228" s="1044"/>
      <c r="C4228" s="1044"/>
      <c r="D4228" s="1044"/>
      <c r="E4228" s="1044"/>
      <c r="F4228" s="1044"/>
      <c r="G4228" s="1044"/>
      <c r="H4228" s="1044"/>
      <c r="I4228" s="1044"/>
      <c r="J4228" s="1044"/>
      <c r="K4228" s="1044"/>
      <c r="L4228" s="1044"/>
      <c r="M4228" s="1044"/>
      <c r="N4228" s="1045"/>
      <c r="V4228" s="189" t="s">
        <v>1168</v>
      </c>
      <c r="W4228" s="195"/>
      <c r="X4228" s="195"/>
      <c r="AC4228" s="195"/>
      <c r="AF4228" s="207"/>
      <c r="AG4228" s="195"/>
      <c r="AI4228" s="195"/>
    </row>
    <row r="4229" spans="1:35" s="160" customFormat="1" ht="22.5" x14ac:dyDescent="0.2">
      <c r="A4229" s="1040" t="s">
        <v>2726</v>
      </c>
      <c r="B4229" s="1041"/>
      <c r="C4229" s="1041"/>
      <c r="D4229" s="1041"/>
      <c r="E4229" s="1041"/>
      <c r="F4229" s="1041"/>
      <c r="G4229" s="1041"/>
      <c r="H4229" s="1041"/>
      <c r="I4229" s="1041"/>
      <c r="J4229" s="1041"/>
      <c r="K4229" s="1041"/>
      <c r="L4229" s="1041"/>
      <c r="M4229" s="1041"/>
      <c r="N4229" s="1042"/>
      <c r="V4229" s="189"/>
      <c r="W4229" s="195" t="s">
        <v>2726</v>
      </c>
      <c r="X4229" s="195"/>
      <c r="AC4229" s="195"/>
      <c r="AF4229" s="207"/>
      <c r="AG4229" s="195"/>
      <c r="AI4229" s="195"/>
    </row>
    <row r="4230" spans="1:35" s="160" customFormat="1" ht="33.75" x14ac:dyDescent="0.2">
      <c r="A4230" s="190" t="s">
        <v>4318</v>
      </c>
      <c r="B4230" s="191" t="s">
        <v>619</v>
      </c>
      <c r="C4230" s="1039" t="s">
        <v>620</v>
      </c>
      <c r="D4230" s="1039"/>
      <c r="E4230" s="1039"/>
      <c r="F4230" s="192" t="s">
        <v>621</v>
      </c>
      <c r="G4230" s="192"/>
      <c r="H4230" s="192"/>
      <c r="I4230" s="192" t="s">
        <v>4319</v>
      </c>
      <c r="J4230" s="193">
        <v>64.680000000000007</v>
      </c>
      <c r="K4230" s="192"/>
      <c r="L4230" s="193">
        <v>223.53</v>
      </c>
      <c r="M4230" s="192"/>
      <c r="N4230" s="194"/>
      <c r="V4230" s="189"/>
      <c r="W4230" s="195"/>
      <c r="X4230" s="195" t="s">
        <v>620</v>
      </c>
      <c r="AC4230" s="195"/>
      <c r="AF4230" s="207"/>
      <c r="AG4230" s="195"/>
      <c r="AI4230" s="195"/>
    </row>
    <row r="4231" spans="1:35" s="160" customFormat="1" ht="12" x14ac:dyDescent="0.2">
      <c r="A4231" s="211"/>
      <c r="B4231" s="212"/>
      <c r="C4231" s="168" t="s">
        <v>623</v>
      </c>
      <c r="D4231" s="213"/>
      <c r="E4231" s="213"/>
      <c r="F4231" s="214"/>
      <c r="G4231" s="214"/>
      <c r="H4231" s="214"/>
      <c r="I4231" s="214"/>
      <c r="J4231" s="215"/>
      <c r="K4231" s="214"/>
      <c r="L4231" s="215"/>
      <c r="M4231" s="216"/>
      <c r="N4231" s="217"/>
      <c r="V4231" s="189"/>
      <c r="W4231" s="195"/>
      <c r="X4231" s="195"/>
      <c r="AC4231" s="195"/>
      <c r="AF4231" s="207"/>
      <c r="AG4231" s="195"/>
      <c r="AI4231" s="195"/>
    </row>
    <row r="4232" spans="1:35" s="160" customFormat="1" ht="12" x14ac:dyDescent="0.2">
      <c r="A4232" s="196"/>
      <c r="B4232" s="197"/>
      <c r="C4232" s="1037" t="s">
        <v>4320</v>
      </c>
      <c r="D4232" s="1037"/>
      <c r="E4232" s="1037"/>
      <c r="F4232" s="1037"/>
      <c r="G4232" s="1037"/>
      <c r="H4232" s="1037"/>
      <c r="I4232" s="1037"/>
      <c r="J4232" s="1037"/>
      <c r="K4232" s="1037"/>
      <c r="L4232" s="1037"/>
      <c r="M4232" s="1037"/>
      <c r="N4232" s="1046"/>
      <c r="V4232" s="189"/>
      <c r="W4232" s="195"/>
      <c r="X4232" s="195"/>
      <c r="AC4232" s="195"/>
      <c r="AE4232" s="163" t="s">
        <v>4320</v>
      </c>
      <c r="AF4232" s="207"/>
      <c r="AG4232" s="195"/>
      <c r="AI4232" s="195"/>
    </row>
    <row r="4233" spans="1:35" s="160" customFormat="1" ht="22.5" x14ac:dyDescent="0.2">
      <c r="A4233" s="1040" t="s">
        <v>2728</v>
      </c>
      <c r="B4233" s="1041"/>
      <c r="C4233" s="1041"/>
      <c r="D4233" s="1041"/>
      <c r="E4233" s="1041"/>
      <c r="F4233" s="1041"/>
      <c r="G4233" s="1041"/>
      <c r="H4233" s="1041"/>
      <c r="I4233" s="1041"/>
      <c r="J4233" s="1041"/>
      <c r="K4233" s="1041"/>
      <c r="L4233" s="1041"/>
      <c r="M4233" s="1041"/>
      <c r="N4233" s="1042"/>
      <c r="V4233" s="189"/>
      <c r="W4233" s="195" t="s">
        <v>2728</v>
      </c>
      <c r="X4233" s="195"/>
      <c r="AC4233" s="195"/>
      <c r="AF4233" s="207"/>
      <c r="AG4233" s="195"/>
      <c r="AI4233" s="195"/>
    </row>
    <row r="4234" spans="1:35" s="160" customFormat="1" ht="45" x14ac:dyDescent="0.2">
      <c r="A4234" s="190" t="s">
        <v>4321</v>
      </c>
      <c r="B4234" s="191" t="s">
        <v>1177</v>
      </c>
      <c r="C4234" s="1039" t="s">
        <v>1178</v>
      </c>
      <c r="D4234" s="1039"/>
      <c r="E4234" s="1039"/>
      <c r="F4234" s="192" t="s">
        <v>621</v>
      </c>
      <c r="G4234" s="192"/>
      <c r="H4234" s="192"/>
      <c r="I4234" s="192" t="s">
        <v>4322</v>
      </c>
      <c r="J4234" s="193">
        <v>38.729999999999997</v>
      </c>
      <c r="K4234" s="192"/>
      <c r="L4234" s="193">
        <v>5.15</v>
      </c>
      <c r="M4234" s="192"/>
      <c r="N4234" s="194"/>
      <c r="V4234" s="189"/>
      <c r="W4234" s="195"/>
      <c r="X4234" s="195" t="s">
        <v>1178</v>
      </c>
      <c r="AC4234" s="195"/>
      <c r="AF4234" s="207"/>
      <c r="AG4234" s="195"/>
      <c r="AI4234" s="195"/>
    </row>
    <row r="4235" spans="1:35" s="160" customFormat="1" ht="12" x14ac:dyDescent="0.2">
      <c r="A4235" s="211"/>
      <c r="B4235" s="212"/>
      <c r="C4235" s="168" t="s">
        <v>623</v>
      </c>
      <c r="D4235" s="213"/>
      <c r="E4235" s="213"/>
      <c r="F4235" s="214"/>
      <c r="G4235" s="214"/>
      <c r="H4235" s="214"/>
      <c r="I4235" s="214"/>
      <c r="J4235" s="215"/>
      <c r="K4235" s="214"/>
      <c r="L4235" s="215"/>
      <c r="M4235" s="216"/>
      <c r="N4235" s="217"/>
      <c r="V4235" s="189"/>
      <c r="W4235" s="195"/>
      <c r="X4235" s="195"/>
      <c r="AC4235" s="195"/>
      <c r="AF4235" s="207"/>
      <c r="AG4235" s="195"/>
      <c r="AI4235" s="195"/>
    </row>
    <row r="4236" spans="1:35" s="160" customFormat="1" ht="33.75" x14ac:dyDescent="0.2">
      <c r="A4236" s="190" t="s">
        <v>4323</v>
      </c>
      <c r="B4236" s="191" t="s">
        <v>1182</v>
      </c>
      <c r="C4236" s="1039" t="s">
        <v>2730</v>
      </c>
      <c r="D4236" s="1039"/>
      <c r="E4236" s="1039"/>
      <c r="F4236" s="192" t="s">
        <v>621</v>
      </c>
      <c r="G4236" s="192"/>
      <c r="H4236" s="192"/>
      <c r="I4236" s="192" t="s">
        <v>4322</v>
      </c>
      <c r="J4236" s="193">
        <v>0.59</v>
      </c>
      <c r="K4236" s="192"/>
      <c r="L4236" s="193">
        <v>2.04</v>
      </c>
      <c r="M4236" s="192"/>
      <c r="N4236" s="194"/>
      <c r="V4236" s="189"/>
      <c r="W4236" s="195"/>
      <c r="X4236" s="195" t="s">
        <v>2730</v>
      </c>
      <c r="AC4236" s="195"/>
      <c r="AF4236" s="207"/>
      <c r="AG4236" s="195"/>
      <c r="AI4236" s="195"/>
    </row>
    <row r="4237" spans="1:35" s="160" customFormat="1" ht="12" x14ac:dyDescent="0.2">
      <c r="A4237" s="211"/>
      <c r="B4237" s="212"/>
      <c r="C4237" s="168" t="s">
        <v>623</v>
      </c>
      <c r="D4237" s="213"/>
      <c r="E4237" s="213"/>
      <c r="F4237" s="214"/>
      <c r="G4237" s="214"/>
      <c r="H4237" s="214"/>
      <c r="I4237" s="214"/>
      <c r="J4237" s="215"/>
      <c r="K4237" s="214"/>
      <c r="L4237" s="215"/>
      <c r="M4237" s="216"/>
      <c r="N4237" s="217"/>
      <c r="V4237" s="189"/>
      <c r="W4237" s="195"/>
      <c r="X4237" s="195"/>
      <c r="AC4237" s="195"/>
      <c r="AF4237" s="207"/>
      <c r="AG4237" s="195"/>
      <c r="AI4237" s="195"/>
    </row>
    <row r="4238" spans="1:35" s="160" customFormat="1" ht="12" x14ac:dyDescent="0.2">
      <c r="A4238" s="198"/>
      <c r="B4238" s="199"/>
      <c r="C4238" s="1037" t="s">
        <v>4324</v>
      </c>
      <c r="D4238" s="1037"/>
      <c r="E4238" s="1037"/>
      <c r="F4238" s="1037"/>
      <c r="G4238" s="1037"/>
      <c r="H4238" s="1037"/>
      <c r="I4238" s="1037"/>
      <c r="J4238" s="1037"/>
      <c r="K4238" s="1037"/>
      <c r="L4238" s="1037"/>
      <c r="M4238" s="1037"/>
      <c r="N4238" s="1046"/>
      <c r="V4238" s="189"/>
      <c r="W4238" s="195"/>
      <c r="X4238" s="195"/>
      <c r="Y4238" s="163" t="s">
        <v>4324</v>
      </c>
      <c r="AC4238" s="195"/>
      <c r="AF4238" s="207"/>
      <c r="AG4238" s="195"/>
      <c r="AI4238" s="195"/>
    </row>
    <row r="4239" spans="1:35" s="160" customFormat="1" ht="22.5" x14ac:dyDescent="0.2">
      <c r="A4239" s="1040" t="s">
        <v>2732</v>
      </c>
      <c r="B4239" s="1041"/>
      <c r="C4239" s="1041"/>
      <c r="D4239" s="1041"/>
      <c r="E4239" s="1041"/>
      <c r="F4239" s="1041"/>
      <c r="G4239" s="1041"/>
      <c r="H4239" s="1041"/>
      <c r="I4239" s="1041"/>
      <c r="J4239" s="1041"/>
      <c r="K4239" s="1041"/>
      <c r="L4239" s="1041"/>
      <c r="M4239" s="1041"/>
      <c r="N4239" s="1042"/>
      <c r="V4239" s="189"/>
      <c r="W4239" s="195" t="s">
        <v>2732</v>
      </c>
      <c r="X4239" s="195"/>
      <c r="AC4239" s="195"/>
      <c r="AF4239" s="207"/>
      <c r="AG4239" s="195"/>
      <c r="AI4239" s="195"/>
    </row>
    <row r="4240" spans="1:35" s="160" customFormat="1" ht="33.75" x14ac:dyDescent="0.2">
      <c r="A4240" s="190" t="s">
        <v>4325</v>
      </c>
      <c r="B4240" s="191" t="s">
        <v>619</v>
      </c>
      <c r="C4240" s="1039" t="s">
        <v>620</v>
      </c>
      <c r="D4240" s="1039"/>
      <c r="E4240" s="1039"/>
      <c r="F4240" s="192" t="s">
        <v>621</v>
      </c>
      <c r="G4240" s="192"/>
      <c r="H4240" s="192"/>
      <c r="I4240" s="192" t="s">
        <v>4326</v>
      </c>
      <c r="J4240" s="193">
        <v>64.680000000000007</v>
      </c>
      <c r="K4240" s="192"/>
      <c r="L4240" s="193">
        <v>19.079999999999998</v>
      </c>
      <c r="M4240" s="192"/>
      <c r="N4240" s="194"/>
      <c r="V4240" s="189"/>
      <c r="W4240" s="195"/>
      <c r="X4240" s="195" t="s">
        <v>620</v>
      </c>
      <c r="AC4240" s="195"/>
      <c r="AF4240" s="207"/>
      <c r="AG4240" s="195"/>
      <c r="AI4240" s="195"/>
    </row>
    <row r="4241" spans="1:35" s="160" customFormat="1" ht="12" x14ac:dyDescent="0.2">
      <c r="A4241" s="211"/>
      <c r="B4241" s="212"/>
      <c r="C4241" s="168" t="s">
        <v>623</v>
      </c>
      <c r="D4241" s="213"/>
      <c r="E4241" s="213"/>
      <c r="F4241" s="214"/>
      <c r="G4241" s="214"/>
      <c r="H4241" s="214"/>
      <c r="I4241" s="214"/>
      <c r="J4241" s="215"/>
      <c r="K4241" s="214"/>
      <c r="L4241" s="215"/>
      <c r="M4241" s="216"/>
      <c r="N4241" s="217"/>
      <c r="V4241" s="189"/>
      <c r="W4241" s="195"/>
      <c r="X4241" s="195"/>
      <c r="AC4241" s="195"/>
      <c r="AF4241" s="207"/>
      <c r="AG4241" s="195"/>
      <c r="AI4241" s="195"/>
    </row>
    <row r="4242" spans="1:35" s="160" customFormat="1" ht="22.5" x14ac:dyDescent="0.2">
      <c r="A4242" s="1040" t="s">
        <v>2734</v>
      </c>
      <c r="B4242" s="1041"/>
      <c r="C4242" s="1041"/>
      <c r="D4242" s="1041"/>
      <c r="E4242" s="1041"/>
      <c r="F4242" s="1041"/>
      <c r="G4242" s="1041"/>
      <c r="H4242" s="1041"/>
      <c r="I4242" s="1041"/>
      <c r="J4242" s="1041"/>
      <c r="K4242" s="1041"/>
      <c r="L4242" s="1041"/>
      <c r="M4242" s="1041"/>
      <c r="N4242" s="1042"/>
      <c r="V4242" s="189"/>
      <c r="W4242" s="195" t="s">
        <v>2734</v>
      </c>
      <c r="X4242" s="195"/>
      <c r="AC4242" s="195"/>
      <c r="AF4242" s="207"/>
      <c r="AG4242" s="195"/>
      <c r="AI4242" s="195"/>
    </row>
    <row r="4243" spans="1:35" s="160" customFormat="1" ht="33.75" x14ac:dyDescent="0.2">
      <c r="A4243" s="190" t="s">
        <v>4327</v>
      </c>
      <c r="B4243" s="191" t="s">
        <v>2735</v>
      </c>
      <c r="C4243" s="1039" t="s">
        <v>2736</v>
      </c>
      <c r="D4243" s="1039"/>
      <c r="E4243" s="1039"/>
      <c r="F4243" s="192" t="s">
        <v>621</v>
      </c>
      <c r="G4243" s="192"/>
      <c r="H4243" s="192"/>
      <c r="I4243" s="192" t="s">
        <v>4328</v>
      </c>
      <c r="J4243" s="193">
        <v>76.09</v>
      </c>
      <c r="K4243" s="192"/>
      <c r="L4243" s="193">
        <v>9.82</v>
      </c>
      <c r="M4243" s="192"/>
      <c r="N4243" s="194"/>
      <c r="V4243" s="189"/>
      <c r="W4243" s="195"/>
      <c r="X4243" s="195" t="s">
        <v>2736</v>
      </c>
      <c r="AC4243" s="195"/>
      <c r="AF4243" s="207"/>
      <c r="AG4243" s="195"/>
      <c r="AI4243" s="195"/>
    </row>
    <row r="4244" spans="1:35" s="160" customFormat="1" ht="12" x14ac:dyDescent="0.2">
      <c r="A4244" s="211"/>
      <c r="B4244" s="212"/>
      <c r="C4244" s="168" t="s">
        <v>623</v>
      </c>
      <c r="D4244" s="213"/>
      <c r="E4244" s="213"/>
      <c r="F4244" s="214"/>
      <c r="G4244" s="214"/>
      <c r="H4244" s="214"/>
      <c r="I4244" s="214"/>
      <c r="J4244" s="215"/>
      <c r="K4244" s="214"/>
      <c r="L4244" s="215"/>
      <c r="M4244" s="216"/>
      <c r="N4244" s="217"/>
      <c r="V4244" s="189"/>
      <c r="W4244" s="195"/>
      <c r="X4244" s="195"/>
      <c r="AC4244" s="195"/>
      <c r="AF4244" s="207"/>
      <c r="AG4244" s="195"/>
      <c r="AI4244" s="195"/>
    </row>
    <row r="4245" spans="1:35" s="160" customFormat="1" ht="22.5" x14ac:dyDescent="0.2">
      <c r="A4245" s="1040" t="s">
        <v>2738</v>
      </c>
      <c r="B4245" s="1041"/>
      <c r="C4245" s="1041"/>
      <c r="D4245" s="1041"/>
      <c r="E4245" s="1041"/>
      <c r="F4245" s="1041"/>
      <c r="G4245" s="1041"/>
      <c r="H4245" s="1041"/>
      <c r="I4245" s="1041"/>
      <c r="J4245" s="1041"/>
      <c r="K4245" s="1041"/>
      <c r="L4245" s="1041"/>
      <c r="M4245" s="1041"/>
      <c r="N4245" s="1042"/>
      <c r="V4245" s="189"/>
      <c r="W4245" s="195" t="s">
        <v>2738</v>
      </c>
      <c r="X4245" s="195"/>
      <c r="AC4245" s="195"/>
      <c r="AF4245" s="207"/>
      <c r="AG4245" s="195"/>
      <c r="AI4245" s="195"/>
    </row>
    <row r="4246" spans="1:35" s="160" customFormat="1" ht="33.75" x14ac:dyDescent="0.2">
      <c r="A4246" s="190" t="s">
        <v>4329</v>
      </c>
      <c r="B4246" s="191" t="s">
        <v>2739</v>
      </c>
      <c r="C4246" s="1039" t="s">
        <v>2740</v>
      </c>
      <c r="D4246" s="1039"/>
      <c r="E4246" s="1039"/>
      <c r="F4246" s="192" t="s">
        <v>621</v>
      </c>
      <c r="G4246" s="192"/>
      <c r="H4246" s="192"/>
      <c r="I4246" s="192" t="s">
        <v>4330</v>
      </c>
      <c r="J4246" s="193">
        <v>106.91</v>
      </c>
      <c r="K4246" s="192"/>
      <c r="L4246" s="193">
        <v>8.8699999999999992</v>
      </c>
      <c r="M4246" s="192"/>
      <c r="N4246" s="194"/>
      <c r="V4246" s="189"/>
      <c r="W4246" s="195"/>
      <c r="X4246" s="195" t="s">
        <v>2740</v>
      </c>
      <c r="AC4246" s="195"/>
      <c r="AF4246" s="207"/>
      <c r="AG4246" s="195"/>
      <c r="AI4246" s="195"/>
    </row>
    <row r="4247" spans="1:35" s="160" customFormat="1" ht="12" x14ac:dyDescent="0.2">
      <c r="A4247" s="211"/>
      <c r="B4247" s="212"/>
      <c r="C4247" s="168" t="s">
        <v>623</v>
      </c>
      <c r="D4247" s="213"/>
      <c r="E4247" s="213"/>
      <c r="F4247" s="214"/>
      <c r="G4247" s="214"/>
      <c r="H4247" s="214"/>
      <c r="I4247" s="214"/>
      <c r="J4247" s="215"/>
      <c r="K4247" s="214"/>
      <c r="L4247" s="215"/>
      <c r="M4247" s="216"/>
      <c r="N4247" s="217"/>
      <c r="V4247" s="189"/>
      <c r="W4247" s="195"/>
      <c r="X4247" s="195"/>
      <c r="AC4247" s="195"/>
      <c r="AF4247" s="207"/>
      <c r="AG4247" s="195"/>
      <c r="AI4247" s="195"/>
    </row>
    <row r="4248" spans="1:35" s="160" customFormat="1" ht="1.5" customHeight="1" x14ac:dyDescent="0.2">
      <c r="A4248" s="214"/>
      <c r="B4248" s="212"/>
      <c r="C4248" s="212"/>
      <c r="D4248" s="212"/>
      <c r="E4248" s="212"/>
      <c r="F4248" s="214"/>
      <c r="G4248" s="214"/>
      <c r="H4248" s="214"/>
      <c r="I4248" s="214"/>
      <c r="J4248" s="218"/>
      <c r="K4248" s="214"/>
      <c r="L4248" s="218"/>
      <c r="M4248" s="201"/>
      <c r="N4248" s="218"/>
      <c r="V4248" s="189"/>
      <c r="W4248" s="195"/>
      <c r="X4248" s="195"/>
      <c r="AC4248" s="195"/>
      <c r="AF4248" s="207"/>
      <c r="AG4248" s="195"/>
      <c r="AI4248" s="195"/>
    </row>
    <row r="4249" spans="1:35" s="160" customFormat="1" ht="22.5" x14ac:dyDescent="0.2">
      <c r="A4249" s="219"/>
      <c r="B4249" s="220"/>
      <c r="C4249" s="1039" t="s">
        <v>1189</v>
      </c>
      <c r="D4249" s="1039"/>
      <c r="E4249" s="1039"/>
      <c r="F4249" s="1039"/>
      <c r="G4249" s="1039"/>
      <c r="H4249" s="1039"/>
      <c r="I4249" s="1039"/>
      <c r="J4249" s="1039"/>
      <c r="K4249" s="1039"/>
      <c r="L4249" s="221"/>
      <c r="M4249" s="222"/>
      <c r="N4249" s="223"/>
      <c r="V4249" s="189"/>
      <c r="W4249" s="195"/>
      <c r="X4249" s="195"/>
      <c r="AC4249" s="195"/>
      <c r="AF4249" s="207"/>
      <c r="AG4249" s="195" t="s">
        <v>1189</v>
      </c>
      <c r="AI4249" s="195"/>
    </row>
    <row r="4250" spans="1:35" s="160" customFormat="1" ht="12" x14ac:dyDescent="0.2">
      <c r="A4250" s="224"/>
      <c r="B4250" s="199"/>
      <c r="C4250" s="1037" t="s">
        <v>512</v>
      </c>
      <c r="D4250" s="1037"/>
      <c r="E4250" s="1037"/>
      <c r="F4250" s="1037"/>
      <c r="G4250" s="1037"/>
      <c r="H4250" s="1037"/>
      <c r="I4250" s="1037"/>
      <c r="J4250" s="1037"/>
      <c r="K4250" s="1037"/>
      <c r="L4250" s="225">
        <v>268.49</v>
      </c>
      <c r="M4250" s="226"/>
      <c r="N4250" s="227"/>
      <c r="V4250" s="189"/>
      <c r="W4250" s="195"/>
      <c r="X4250" s="195"/>
      <c r="AC4250" s="195"/>
      <c r="AF4250" s="207"/>
      <c r="AG4250" s="195"/>
      <c r="AH4250" s="163" t="s">
        <v>512</v>
      </c>
      <c r="AI4250" s="195"/>
    </row>
    <row r="4251" spans="1:35" s="160" customFormat="1" ht="12" x14ac:dyDescent="0.2">
      <c r="A4251" s="224"/>
      <c r="B4251" s="199"/>
      <c r="C4251" s="1037" t="s">
        <v>513</v>
      </c>
      <c r="D4251" s="1037"/>
      <c r="E4251" s="1037"/>
      <c r="F4251" s="1037"/>
      <c r="G4251" s="1037"/>
      <c r="H4251" s="1037"/>
      <c r="I4251" s="1037"/>
      <c r="J4251" s="1037"/>
      <c r="K4251" s="1037"/>
      <c r="L4251" s="225"/>
      <c r="M4251" s="226"/>
      <c r="N4251" s="227"/>
      <c r="V4251" s="189"/>
      <c r="W4251" s="195"/>
      <c r="X4251" s="195"/>
      <c r="AC4251" s="195"/>
      <c r="AF4251" s="207"/>
      <c r="AG4251" s="195"/>
      <c r="AH4251" s="163" t="s">
        <v>513</v>
      </c>
      <c r="AI4251" s="195"/>
    </row>
    <row r="4252" spans="1:35" s="160" customFormat="1" ht="12" x14ac:dyDescent="0.2">
      <c r="A4252" s="224"/>
      <c r="B4252" s="199"/>
      <c r="C4252" s="1037" t="s">
        <v>517</v>
      </c>
      <c r="D4252" s="1037"/>
      <c r="E4252" s="1037"/>
      <c r="F4252" s="1037"/>
      <c r="G4252" s="1037"/>
      <c r="H4252" s="1037"/>
      <c r="I4252" s="1037"/>
      <c r="J4252" s="1037"/>
      <c r="K4252" s="1037"/>
      <c r="L4252" s="225">
        <v>268.49</v>
      </c>
      <c r="M4252" s="226"/>
      <c r="N4252" s="227"/>
      <c r="V4252" s="189"/>
      <c r="W4252" s="195"/>
      <c r="X4252" s="195"/>
      <c r="AC4252" s="195"/>
      <c r="AF4252" s="207"/>
      <c r="AG4252" s="195"/>
      <c r="AH4252" s="163" t="s">
        <v>517</v>
      </c>
      <c r="AI4252" s="195"/>
    </row>
    <row r="4253" spans="1:35" s="160" customFormat="1" ht="12" x14ac:dyDescent="0.2">
      <c r="A4253" s="224"/>
      <c r="B4253" s="199"/>
      <c r="C4253" s="1037" t="s">
        <v>518</v>
      </c>
      <c r="D4253" s="1037"/>
      <c r="E4253" s="1037"/>
      <c r="F4253" s="1037"/>
      <c r="G4253" s="1037"/>
      <c r="H4253" s="1037"/>
      <c r="I4253" s="1037"/>
      <c r="J4253" s="1037"/>
      <c r="K4253" s="1037"/>
      <c r="L4253" s="225">
        <v>268.49</v>
      </c>
      <c r="M4253" s="226"/>
      <c r="N4253" s="227"/>
      <c r="V4253" s="189"/>
      <c r="W4253" s="195"/>
      <c r="X4253" s="195"/>
      <c r="AC4253" s="195"/>
      <c r="AF4253" s="207"/>
      <c r="AG4253" s="195"/>
      <c r="AH4253" s="163" t="s">
        <v>518</v>
      </c>
      <c r="AI4253" s="195"/>
    </row>
    <row r="4254" spans="1:35" s="160" customFormat="1" ht="12" x14ac:dyDescent="0.2">
      <c r="A4254" s="224"/>
      <c r="B4254" s="199"/>
      <c r="C4254" s="1037" t="s">
        <v>513</v>
      </c>
      <c r="D4254" s="1037"/>
      <c r="E4254" s="1037"/>
      <c r="F4254" s="1037"/>
      <c r="G4254" s="1037"/>
      <c r="H4254" s="1037"/>
      <c r="I4254" s="1037"/>
      <c r="J4254" s="1037"/>
      <c r="K4254" s="1037"/>
      <c r="L4254" s="225"/>
      <c r="M4254" s="226"/>
      <c r="N4254" s="227"/>
      <c r="V4254" s="189"/>
      <c r="W4254" s="195"/>
      <c r="X4254" s="195"/>
      <c r="AC4254" s="195"/>
      <c r="AF4254" s="207"/>
      <c r="AG4254" s="195"/>
      <c r="AH4254" s="163" t="s">
        <v>513</v>
      </c>
      <c r="AI4254" s="195"/>
    </row>
    <row r="4255" spans="1:35" s="160" customFormat="1" ht="12" x14ac:dyDescent="0.2">
      <c r="A4255" s="224"/>
      <c r="B4255" s="199"/>
      <c r="C4255" s="1037" t="s">
        <v>521</v>
      </c>
      <c r="D4255" s="1037"/>
      <c r="E4255" s="1037"/>
      <c r="F4255" s="1037"/>
      <c r="G4255" s="1037"/>
      <c r="H4255" s="1037"/>
      <c r="I4255" s="1037"/>
      <c r="J4255" s="1037"/>
      <c r="K4255" s="1037"/>
      <c r="L4255" s="225">
        <v>268.49</v>
      </c>
      <c r="M4255" s="226"/>
      <c r="N4255" s="227"/>
      <c r="V4255" s="189"/>
      <c r="W4255" s="195"/>
      <c r="X4255" s="195"/>
      <c r="AC4255" s="195"/>
      <c r="AF4255" s="207"/>
      <c r="AG4255" s="195"/>
      <c r="AH4255" s="163" t="s">
        <v>521</v>
      </c>
      <c r="AI4255" s="195"/>
    </row>
    <row r="4256" spans="1:35" s="160" customFormat="1" ht="22.5" x14ac:dyDescent="0.2">
      <c r="A4256" s="224"/>
      <c r="B4256" s="218"/>
      <c r="C4256" s="1038" t="s">
        <v>1190</v>
      </c>
      <c r="D4256" s="1038"/>
      <c r="E4256" s="1038"/>
      <c r="F4256" s="1038"/>
      <c r="G4256" s="1038"/>
      <c r="H4256" s="1038"/>
      <c r="I4256" s="1038"/>
      <c r="J4256" s="1038"/>
      <c r="K4256" s="1038"/>
      <c r="L4256" s="228">
        <v>268.49</v>
      </c>
      <c r="M4256" s="229"/>
      <c r="N4256" s="230"/>
      <c r="V4256" s="189"/>
      <c r="W4256" s="195"/>
      <c r="X4256" s="195"/>
      <c r="AC4256" s="195"/>
      <c r="AF4256" s="207"/>
      <c r="AG4256" s="195"/>
      <c r="AI4256" s="195" t="s">
        <v>1190</v>
      </c>
    </row>
    <row r="4257" spans="1:37" s="160" customFormat="1" ht="2.25" customHeight="1" x14ac:dyDescent="0.2">
      <c r="B4257" s="166"/>
      <c r="C4257" s="166"/>
      <c r="D4257" s="166"/>
      <c r="E4257" s="166"/>
      <c r="F4257" s="166"/>
      <c r="G4257" s="166"/>
      <c r="H4257" s="166"/>
      <c r="I4257" s="166"/>
      <c r="J4257" s="166"/>
      <c r="K4257" s="166"/>
      <c r="L4257" s="231"/>
      <c r="M4257" s="232"/>
      <c r="N4257" s="233"/>
    </row>
    <row r="4258" spans="1:37" s="160" customFormat="1" x14ac:dyDescent="0.2">
      <c r="A4258" s="219"/>
      <c r="B4258" s="220"/>
      <c r="C4258" s="1039" t="s">
        <v>636</v>
      </c>
      <c r="D4258" s="1039"/>
      <c r="E4258" s="1039"/>
      <c r="F4258" s="1039"/>
      <c r="G4258" s="1039"/>
      <c r="H4258" s="1039"/>
      <c r="I4258" s="1039"/>
      <c r="J4258" s="1039"/>
      <c r="K4258" s="1039"/>
      <c r="L4258" s="221"/>
      <c r="M4258" s="234"/>
      <c r="N4258" s="223"/>
      <c r="AJ4258" s="195" t="s">
        <v>636</v>
      </c>
    </row>
    <row r="4259" spans="1:37" s="160" customFormat="1" x14ac:dyDescent="0.2">
      <c r="A4259" s="224"/>
      <c r="B4259" s="199"/>
      <c r="C4259" s="1037" t="s">
        <v>512</v>
      </c>
      <c r="D4259" s="1037"/>
      <c r="E4259" s="1037"/>
      <c r="F4259" s="1037"/>
      <c r="G4259" s="1037"/>
      <c r="H4259" s="1037"/>
      <c r="I4259" s="1037"/>
      <c r="J4259" s="1037"/>
      <c r="K4259" s="1037"/>
      <c r="L4259" s="225">
        <v>134853.21</v>
      </c>
      <c r="M4259" s="235"/>
      <c r="N4259" s="227"/>
      <c r="AJ4259" s="195"/>
      <c r="AK4259" s="163" t="s">
        <v>512</v>
      </c>
    </row>
    <row r="4260" spans="1:37" s="160" customFormat="1" x14ac:dyDescent="0.2">
      <c r="A4260" s="224"/>
      <c r="B4260" s="199"/>
      <c r="C4260" s="1037" t="s">
        <v>513</v>
      </c>
      <c r="D4260" s="1037"/>
      <c r="E4260" s="1037"/>
      <c r="F4260" s="1037"/>
      <c r="G4260" s="1037"/>
      <c r="H4260" s="1037"/>
      <c r="I4260" s="1037"/>
      <c r="J4260" s="1037"/>
      <c r="K4260" s="1037"/>
      <c r="L4260" s="225"/>
      <c r="M4260" s="235"/>
      <c r="N4260" s="227"/>
      <c r="AJ4260" s="195"/>
      <c r="AK4260" s="163" t="s">
        <v>513</v>
      </c>
    </row>
    <row r="4261" spans="1:37" s="160" customFormat="1" x14ac:dyDescent="0.2">
      <c r="A4261" s="224"/>
      <c r="B4261" s="199"/>
      <c r="C4261" s="1037" t="s">
        <v>514</v>
      </c>
      <c r="D4261" s="1037"/>
      <c r="E4261" s="1037"/>
      <c r="F4261" s="1037"/>
      <c r="G4261" s="1037"/>
      <c r="H4261" s="1037"/>
      <c r="I4261" s="1037"/>
      <c r="J4261" s="1037"/>
      <c r="K4261" s="1037"/>
      <c r="L4261" s="225">
        <v>10656.58</v>
      </c>
      <c r="M4261" s="235"/>
      <c r="N4261" s="227"/>
      <c r="AJ4261" s="195"/>
      <c r="AK4261" s="163" t="s">
        <v>514</v>
      </c>
    </row>
    <row r="4262" spans="1:37" s="160" customFormat="1" x14ac:dyDescent="0.2">
      <c r="A4262" s="224"/>
      <c r="B4262" s="199"/>
      <c r="C4262" s="1037" t="s">
        <v>515</v>
      </c>
      <c r="D4262" s="1037"/>
      <c r="E4262" s="1037"/>
      <c r="F4262" s="1037"/>
      <c r="G4262" s="1037"/>
      <c r="H4262" s="1037"/>
      <c r="I4262" s="1037"/>
      <c r="J4262" s="1037"/>
      <c r="K4262" s="1037"/>
      <c r="L4262" s="225">
        <v>2379.12</v>
      </c>
      <c r="M4262" s="235"/>
      <c r="N4262" s="227"/>
      <c r="AJ4262" s="195"/>
      <c r="AK4262" s="163" t="s">
        <v>515</v>
      </c>
    </row>
    <row r="4263" spans="1:37" s="160" customFormat="1" x14ac:dyDescent="0.2">
      <c r="A4263" s="224"/>
      <c r="B4263" s="199"/>
      <c r="C4263" s="1037" t="s">
        <v>516</v>
      </c>
      <c r="D4263" s="1037"/>
      <c r="E4263" s="1037"/>
      <c r="F4263" s="1037"/>
      <c r="G4263" s="1037"/>
      <c r="H4263" s="1037"/>
      <c r="I4263" s="1037"/>
      <c r="J4263" s="1037"/>
      <c r="K4263" s="1037"/>
      <c r="L4263" s="225">
        <v>263.27</v>
      </c>
      <c r="M4263" s="235"/>
      <c r="N4263" s="227"/>
      <c r="AJ4263" s="195"/>
      <c r="AK4263" s="163" t="s">
        <v>516</v>
      </c>
    </row>
    <row r="4264" spans="1:37" s="160" customFormat="1" x14ac:dyDescent="0.2">
      <c r="A4264" s="224"/>
      <c r="B4264" s="199"/>
      <c r="C4264" s="1037" t="s">
        <v>517</v>
      </c>
      <c r="D4264" s="1037"/>
      <c r="E4264" s="1037"/>
      <c r="F4264" s="1037"/>
      <c r="G4264" s="1037"/>
      <c r="H4264" s="1037"/>
      <c r="I4264" s="1037"/>
      <c r="J4264" s="1037"/>
      <c r="K4264" s="1037"/>
      <c r="L4264" s="225">
        <v>121817.51</v>
      </c>
      <c r="M4264" s="235"/>
      <c r="N4264" s="227"/>
      <c r="AJ4264" s="195"/>
      <c r="AK4264" s="163" t="s">
        <v>517</v>
      </c>
    </row>
    <row r="4265" spans="1:37" s="160" customFormat="1" x14ac:dyDescent="0.2">
      <c r="A4265" s="224"/>
      <c r="B4265" s="199" t="s">
        <v>423</v>
      </c>
      <c r="C4265" s="1037" t="s">
        <v>518</v>
      </c>
      <c r="D4265" s="1037"/>
      <c r="E4265" s="1037"/>
      <c r="F4265" s="1037"/>
      <c r="G4265" s="1037"/>
      <c r="H4265" s="1037"/>
      <c r="I4265" s="1037"/>
      <c r="J4265" s="1037"/>
      <c r="K4265" s="1037"/>
      <c r="L4265" s="225">
        <v>153477.5</v>
      </c>
      <c r="M4265" s="235" t="s">
        <v>567</v>
      </c>
      <c r="N4265" s="227">
        <v>1439619</v>
      </c>
      <c r="AJ4265" s="195"/>
      <c r="AK4265" s="163" t="s">
        <v>518</v>
      </c>
    </row>
    <row r="4266" spans="1:37" s="160" customFormat="1" x14ac:dyDescent="0.2">
      <c r="A4266" s="224"/>
      <c r="B4266" s="199"/>
      <c r="C4266" s="1037" t="s">
        <v>513</v>
      </c>
      <c r="D4266" s="1037"/>
      <c r="E4266" s="1037"/>
      <c r="F4266" s="1037"/>
      <c r="G4266" s="1037"/>
      <c r="H4266" s="1037"/>
      <c r="I4266" s="1037"/>
      <c r="J4266" s="1037"/>
      <c r="K4266" s="1037"/>
      <c r="L4266" s="225"/>
      <c r="M4266" s="235"/>
      <c r="N4266" s="227"/>
      <c r="AJ4266" s="195"/>
      <c r="AK4266" s="163" t="s">
        <v>513</v>
      </c>
    </row>
    <row r="4267" spans="1:37" s="160" customFormat="1" x14ac:dyDescent="0.2">
      <c r="A4267" s="224"/>
      <c r="B4267" s="199"/>
      <c r="C4267" s="1037" t="s">
        <v>519</v>
      </c>
      <c r="D4267" s="1037"/>
      <c r="E4267" s="1037"/>
      <c r="F4267" s="1037"/>
      <c r="G4267" s="1037"/>
      <c r="H4267" s="1037"/>
      <c r="I4267" s="1037"/>
      <c r="J4267" s="1037"/>
      <c r="K4267" s="1037"/>
      <c r="L4267" s="225">
        <v>10186.67</v>
      </c>
      <c r="M4267" s="235"/>
      <c r="N4267" s="227"/>
      <c r="AJ4267" s="195"/>
      <c r="AK4267" s="163" t="s">
        <v>519</v>
      </c>
    </row>
    <row r="4268" spans="1:37" s="160" customFormat="1" x14ac:dyDescent="0.2">
      <c r="A4268" s="224"/>
      <c r="B4268" s="199"/>
      <c r="C4268" s="1037" t="s">
        <v>520</v>
      </c>
      <c r="D4268" s="1037"/>
      <c r="E4268" s="1037"/>
      <c r="F4268" s="1037"/>
      <c r="G4268" s="1037"/>
      <c r="H4268" s="1037"/>
      <c r="I4268" s="1037"/>
      <c r="J4268" s="1037"/>
      <c r="K4268" s="1037"/>
      <c r="L4268" s="225">
        <v>1702.9</v>
      </c>
      <c r="M4268" s="235"/>
      <c r="N4268" s="227"/>
      <c r="AJ4268" s="195"/>
      <c r="AK4268" s="163" t="s">
        <v>520</v>
      </c>
    </row>
    <row r="4269" spans="1:37" s="160" customFormat="1" x14ac:dyDescent="0.2">
      <c r="A4269" s="224"/>
      <c r="B4269" s="199"/>
      <c r="C4269" s="1037" t="s">
        <v>521</v>
      </c>
      <c r="D4269" s="1037"/>
      <c r="E4269" s="1037"/>
      <c r="F4269" s="1037"/>
      <c r="G4269" s="1037"/>
      <c r="H4269" s="1037"/>
      <c r="I4269" s="1037"/>
      <c r="J4269" s="1037"/>
      <c r="K4269" s="1037"/>
      <c r="L4269" s="225">
        <v>121761.41</v>
      </c>
      <c r="M4269" s="235"/>
      <c r="N4269" s="227"/>
      <c r="AJ4269" s="195"/>
      <c r="AK4269" s="163" t="s">
        <v>521</v>
      </c>
    </row>
    <row r="4270" spans="1:37" s="160" customFormat="1" x14ac:dyDescent="0.2">
      <c r="A4270" s="224"/>
      <c r="B4270" s="199"/>
      <c r="C4270" s="1037" t="s">
        <v>522</v>
      </c>
      <c r="D4270" s="1037"/>
      <c r="E4270" s="1037"/>
      <c r="F4270" s="1037"/>
      <c r="G4270" s="1037"/>
      <c r="H4270" s="1037"/>
      <c r="I4270" s="1037"/>
      <c r="J4270" s="1037"/>
      <c r="K4270" s="1037"/>
      <c r="L4270" s="225">
        <v>12439.43</v>
      </c>
      <c r="M4270" s="235"/>
      <c r="N4270" s="227"/>
      <c r="AJ4270" s="195"/>
      <c r="AK4270" s="163" t="s">
        <v>522</v>
      </c>
    </row>
    <row r="4271" spans="1:37" s="160" customFormat="1" x14ac:dyDescent="0.2">
      <c r="A4271" s="224"/>
      <c r="B4271" s="199"/>
      <c r="C4271" s="1037" t="s">
        <v>523</v>
      </c>
      <c r="D4271" s="1037"/>
      <c r="E4271" s="1037"/>
      <c r="F4271" s="1037"/>
      <c r="G4271" s="1037"/>
      <c r="H4271" s="1037"/>
      <c r="I4271" s="1037"/>
      <c r="J4271" s="1037"/>
      <c r="K4271" s="1037"/>
      <c r="L4271" s="225">
        <v>7387.09</v>
      </c>
      <c r="M4271" s="235"/>
      <c r="N4271" s="227"/>
      <c r="AJ4271" s="195"/>
      <c r="AK4271" s="163" t="s">
        <v>523</v>
      </c>
    </row>
    <row r="4272" spans="1:37" s="160" customFormat="1" x14ac:dyDescent="0.2">
      <c r="A4272" s="224"/>
      <c r="B4272" s="199" t="s">
        <v>423</v>
      </c>
      <c r="C4272" s="1037" t="s">
        <v>3041</v>
      </c>
      <c r="D4272" s="1037"/>
      <c r="E4272" s="1037"/>
      <c r="F4272" s="1037"/>
      <c r="G4272" s="1037"/>
      <c r="H4272" s="1037"/>
      <c r="I4272" s="1037"/>
      <c r="J4272" s="1037"/>
      <c r="K4272" s="1037"/>
      <c r="L4272" s="225">
        <v>1997.6</v>
      </c>
      <c r="M4272" s="235" t="s">
        <v>567</v>
      </c>
      <c r="N4272" s="227">
        <v>18737</v>
      </c>
      <c r="AJ4272" s="195"/>
      <c r="AK4272" s="163" t="s">
        <v>3041</v>
      </c>
    </row>
    <row r="4273" spans="1:38" x14ac:dyDescent="0.2">
      <c r="A4273" s="224"/>
      <c r="B4273" s="199"/>
      <c r="C4273" s="1037" t="s">
        <v>513</v>
      </c>
      <c r="D4273" s="1037"/>
      <c r="E4273" s="1037"/>
      <c r="F4273" s="1037"/>
      <c r="G4273" s="1037"/>
      <c r="H4273" s="1037"/>
      <c r="I4273" s="1037"/>
      <c r="J4273" s="1037"/>
      <c r="K4273" s="1037"/>
      <c r="L4273" s="225"/>
      <c r="M4273" s="235"/>
      <c r="N4273" s="227"/>
      <c r="O4273" s="160"/>
      <c r="P4273" s="160"/>
      <c r="Q4273" s="160"/>
      <c r="R4273" s="160"/>
      <c r="S4273" s="160"/>
      <c r="T4273" s="160"/>
      <c r="U4273" s="160"/>
      <c r="V4273" s="160"/>
      <c r="W4273" s="160"/>
      <c r="X4273" s="160"/>
      <c r="Y4273" s="160"/>
      <c r="Z4273" s="160"/>
      <c r="AA4273" s="160"/>
      <c r="AB4273" s="160"/>
      <c r="AC4273" s="160"/>
      <c r="AD4273" s="160"/>
      <c r="AE4273" s="160"/>
      <c r="AF4273" s="160"/>
      <c r="AG4273" s="160"/>
      <c r="AH4273" s="160"/>
      <c r="AI4273" s="160"/>
      <c r="AJ4273" s="195"/>
      <c r="AK4273" s="163" t="s">
        <v>513</v>
      </c>
      <c r="AL4273" s="160"/>
    </row>
    <row r="4274" spans="1:38" x14ac:dyDescent="0.2">
      <c r="A4274" s="224"/>
      <c r="B4274" s="199"/>
      <c r="C4274" s="1037" t="s">
        <v>519</v>
      </c>
      <c r="D4274" s="1037"/>
      <c r="E4274" s="1037"/>
      <c r="F4274" s="1037"/>
      <c r="G4274" s="1037"/>
      <c r="H4274" s="1037"/>
      <c r="I4274" s="1037"/>
      <c r="J4274" s="1037"/>
      <c r="K4274" s="1037"/>
      <c r="L4274" s="225">
        <v>469.91</v>
      </c>
      <c r="M4274" s="235"/>
      <c r="N4274" s="227"/>
      <c r="O4274" s="160"/>
      <c r="P4274" s="160"/>
      <c r="Q4274" s="160"/>
      <c r="R4274" s="160"/>
      <c r="S4274" s="160"/>
      <c r="T4274" s="160"/>
      <c r="U4274" s="160"/>
      <c r="V4274" s="160"/>
      <c r="W4274" s="160"/>
      <c r="X4274" s="160"/>
      <c r="Y4274" s="160"/>
      <c r="Z4274" s="160"/>
      <c r="AA4274" s="160"/>
      <c r="AB4274" s="160"/>
      <c r="AC4274" s="160"/>
      <c r="AD4274" s="160"/>
      <c r="AE4274" s="160"/>
      <c r="AF4274" s="160"/>
      <c r="AG4274" s="160"/>
      <c r="AH4274" s="160"/>
      <c r="AI4274" s="160"/>
      <c r="AJ4274" s="195"/>
      <c r="AK4274" s="163" t="s">
        <v>519</v>
      </c>
      <c r="AL4274" s="160"/>
    </row>
    <row r="4275" spans="1:38" x14ac:dyDescent="0.2">
      <c r="A4275" s="224"/>
      <c r="B4275" s="199"/>
      <c r="C4275" s="1037" t="s">
        <v>520</v>
      </c>
      <c r="D4275" s="1037"/>
      <c r="E4275" s="1037"/>
      <c r="F4275" s="1037"/>
      <c r="G4275" s="1037"/>
      <c r="H4275" s="1037"/>
      <c r="I4275" s="1037"/>
      <c r="J4275" s="1037"/>
      <c r="K4275" s="1037"/>
      <c r="L4275" s="225">
        <v>676.22</v>
      </c>
      <c r="M4275" s="235"/>
      <c r="N4275" s="227"/>
      <c r="O4275" s="160"/>
      <c r="P4275" s="160"/>
      <c r="Q4275" s="160"/>
      <c r="R4275" s="160"/>
      <c r="S4275" s="160"/>
      <c r="T4275" s="160"/>
      <c r="U4275" s="160"/>
      <c r="V4275" s="160"/>
      <c r="W4275" s="160"/>
      <c r="X4275" s="160"/>
      <c r="Y4275" s="160"/>
      <c r="Z4275" s="160"/>
      <c r="AA4275" s="160"/>
      <c r="AB4275" s="160"/>
      <c r="AC4275" s="160"/>
      <c r="AD4275" s="160"/>
      <c r="AE4275" s="160"/>
      <c r="AF4275" s="160"/>
      <c r="AG4275" s="160"/>
      <c r="AH4275" s="160"/>
      <c r="AI4275" s="160"/>
      <c r="AJ4275" s="195"/>
      <c r="AK4275" s="163" t="s">
        <v>520</v>
      </c>
      <c r="AL4275" s="160"/>
    </row>
    <row r="4276" spans="1:38" x14ac:dyDescent="0.2">
      <c r="A4276" s="224"/>
      <c r="B4276" s="199"/>
      <c r="C4276" s="1037" t="s">
        <v>521</v>
      </c>
      <c r="D4276" s="1037"/>
      <c r="E4276" s="1037"/>
      <c r="F4276" s="1037"/>
      <c r="G4276" s="1037"/>
      <c r="H4276" s="1037"/>
      <c r="I4276" s="1037"/>
      <c r="J4276" s="1037"/>
      <c r="K4276" s="1037"/>
      <c r="L4276" s="225">
        <v>56.1</v>
      </c>
      <c r="M4276" s="235"/>
      <c r="N4276" s="227"/>
      <c r="O4276" s="160"/>
      <c r="P4276" s="160"/>
      <c r="Q4276" s="160"/>
      <c r="R4276" s="160"/>
      <c r="S4276" s="160"/>
      <c r="T4276" s="160"/>
      <c r="U4276" s="160"/>
      <c r="V4276" s="160"/>
      <c r="W4276" s="160"/>
      <c r="X4276" s="160"/>
      <c r="Y4276" s="160"/>
      <c r="Z4276" s="160"/>
      <c r="AA4276" s="160"/>
      <c r="AB4276" s="160"/>
      <c r="AC4276" s="160"/>
      <c r="AD4276" s="160"/>
      <c r="AE4276" s="160"/>
      <c r="AF4276" s="160"/>
      <c r="AG4276" s="160"/>
      <c r="AH4276" s="160"/>
      <c r="AI4276" s="160"/>
      <c r="AJ4276" s="195"/>
      <c r="AK4276" s="163" t="s">
        <v>521</v>
      </c>
      <c r="AL4276" s="160"/>
    </row>
    <row r="4277" spans="1:38" x14ac:dyDescent="0.2">
      <c r="A4277" s="224"/>
      <c r="B4277" s="199"/>
      <c r="C4277" s="1037" t="s">
        <v>522</v>
      </c>
      <c r="D4277" s="1037"/>
      <c r="E4277" s="1037"/>
      <c r="F4277" s="1037"/>
      <c r="G4277" s="1037"/>
      <c r="H4277" s="1037"/>
      <c r="I4277" s="1037"/>
      <c r="J4277" s="1037"/>
      <c r="K4277" s="1037"/>
      <c r="L4277" s="225">
        <v>521.55999999999995</v>
      </c>
      <c r="M4277" s="235"/>
      <c r="N4277" s="227"/>
      <c r="O4277" s="160"/>
      <c r="P4277" s="160"/>
      <c r="Q4277" s="160"/>
      <c r="R4277" s="160"/>
      <c r="S4277" s="160"/>
      <c r="T4277" s="160"/>
      <c r="U4277" s="160"/>
      <c r="V4277" s="160"/>
      <c r="W4277" s="160"/>
      <c r="X4277" s="160"/>
      <c r="Y4277" s="160"/>
      <c r="Z4277" s="160"/>
      <c r="AA4277" s="160"/>
      <c r="AB4277" s="160"/>
      <c r="AC4277" s="160"/>
      <c r="AD4277" s="160"/>
      <c r="AE4277" s="160"/>
      <c r="AF4277" s="160"/>
      <c r="AG4277" s="160"/>
      <c r="AH4277" s="160"/>
      <c r="AI4277" s="160"/>
      <c r="AJ4277" s="195"/>
      <c r="AK4277" s="163" t="s">
        <v>522</v>
      </c>
      <c r="AL4277" s="160"/>
    </row>
    <row r="4278" spans="1:38" x14ac:dyDescent="0.2">
      <c r="A4278" s="224"/>
      <c r="B4278" s="199"/>
      <c r="C4278" s="1037" t="s">
        <v>523</v>
      </c>
      <c r="D4278" s="1037"/>
      <c r="E4278" s="1037"/>
      <c r="F4278" s="1037"/>
      <c r="G4278" s="1037"/>
      <c r="H4278" s="1037"/>
      <c r="I4278" s="1037"/>
      <c r="J4278" s="1037"/>
      <c r="K4278" s="1037"/>
      <c r="L4278" s="225">
        <v>273.81</v>
      </c>
      <c r="M4278" s="235"/>
      <c r="N4278" s="227"/>
      <c r="O4278" s="160"/>
      <c r="P4278" s="160"/>
      <c r="Q4278" s="160"/>
      <c r="R4278" s="160"/>
      <c r="S4278" s="160"/>
      <c r="T4278" s="160"/>
      <c r="U4278" s="160"/>
      <c r="V4278" s="160"/>
      <c r="W4278" s="160"/>
      <c r="X4278" s="160"/>
      <c r="Y4278" s="160"/>
      <c r="Z4278" s="160"/>
      <c r="AA4278" s="160"/>
      <c r="AB4278" s="160"/>
      <c r="AC4278" s="160"/>
      <c r="AD4278" s="160"/>
      <c r="AE4278" s="160"/>
      <c r="AF4278" s="160"/>
      <c r="AG4278" s="160"/>
      <c r="AH4278" s="160"/>
      <c r="AI4278" s="160"/>
      <c r="AJ4278" s="195"/>
      <c r="AK4278" s="163" t="s">
        <v>523</v>
      </c>
      <c r="AL4278" s="160"/>
    </row>
    <row r="4279" spans="1:38" x14ac:dyDescent="0.2">
      <c r="A4279" s="224"/>
      <c r="B4279" s="199"/>
      <c r="C4279" s="1037" t="s">
        <v>1374</v>
      </c>
      <c r="D4279" s="1037"/>
      <c r="E4279" s="1037"/>
      <c r="F4279" s="1037"/>
      <c r="G4279" s="1037"/>
      <c r="H4279" s="1037"/>
      <c r="I4279" s="1037"/>
      <c r="J4279" s="1037"/>
      <c r="K4279" s="1037"/>
      <c r="L4279" s="225">
        <v>950589.72</v>
      </c>
      <c r="M4279" s="235"/>
      <c r="N4279" s="227">
        <v>4714925</v>
      </c>
      <c r="O4279" s="160"/>
      <c r="P4279" s="160"/>
      <c r="Q4279" s="160"/>
      <c r="R4279" s="160"/>
      <c r="S4279" s="160"/>
      <c r="T4279" s="160"/>
      <c r="U4279" s="160"/>
      <c r="V4279" s="160"/>
      <c r="W4279" s="160"/>
      <c r="X4279" s="160"/>
      <c r="Y4279" s="160"/>
      <c r="Z4279" s="160"/>
      <c r="AA4279" s="160"/>
      <c r="AB4279" s="160"/>
      <c r="AC4279" s="160"/>
      <c r="AD4279" s="160"/>
      <c r="AE4279" s="160"/>
      <c r="AF4279" s="160"/>
      <c r="AG4279" s="160"/>
      <c r="AH4279" s="160"/>
      <c r="AI4279" s="160"/>
      <c r="AJ4279" s="195"/>
      <c r="AK4279" s="163" t="s">
        <v>1374</v>
      </c>
      <c r="AL4279" s="160"/>
    </row>
    <row r="4280" spans="1:38" x14ac:dyDescent="0.2">
      <c r="A4280" s="224"/>
      <c r="B4280" s="199" t="s">
        <v>434</v>
      </c>
      <c r="C4280" s="1037" t="s">
        <v>3043</v>
      </c>
      <c r="D4280" s="1037"/>
      <c r="E4280" s="1037"/>
      <c r="F4280" s="1037"/>
      <c r="G4280" s="1037"/>
      <c r="H4280" s="1037"/>
      <c r="I4280" s="1037"/>
      <c r="J4280" s="1037"/>
      <c r="K4280" s="1037"/>
      <c r="L4280" s="225">
        <v>950589.72</v>
      </c>
      <c r="M4280" s="235" t="s">
        <v>1362</v>
      </c>
      <c r="N4280" s="227">
        <v>4714925</v>
      </c>
      <c r="O4280" s="160"/>
      <c r="P4280" s="160"/>
      <c r="Q4280" s="160"/>
      <c r="R4280" s="160"/>
      <c r="S4280" s="160"/>
      <c r="T4280" s="160"/>
      <c r="U4280" s="160"/>
      <c r="V4280" s="160"/>
      <c r="W4280" s="160"/>
      <c r="X4280" s="160"/>
      <c r="Y4280" s="160"/>
      <c r="Z4280" s="160"/>
      <c r="AA4280" s="160"/>
      <c r="AB4280" s="160"/>
      <c r="AC4280" s="160"/>
      <c r="AD4280" s="160"/>
      <c r="AE4280" s="160"/>
      <c r="AF4280" s="160"/>
      <c r="AG4280" s="160"/>
      <c r="AH4280" s="160"/>
      <c r="AI4280" s="160"/>
      <c r="AJ4280" s="195"/>
      <c r="AK4280" s="163" t="s">
        <v>3043</v>
      </c>
      <c r="AL4280" s="160"/>
    </row>
    <row r="4281" spans="1:38" x14ac:dyDescent="0.2">
      <c r="A4281" s="224"/>
      <c r="B4281" s="199"/>
      <c r="C4281" s="1037" t="s">
        <v>524</v>
      </c>
      <c r="D4281" s="1037"/>
      <c r="E4281" s="1037"/>
      <c r="F4281" s="1037"/>
      <c r="G4281" s="1037"/>
      <c r="H4281" s="1037"/>
      <c r="I4281" s="1037"/>
      <c r="J4281" s="1037"/>
      <c r="K4281" s="1037"/>
      <c r="L4281" s="225">
        <v>10919.85</v>
      </c>
      <c r="M4281" s="235"/>
      <c r="N4281" s="227"/>
      <c r="O4281" s="160"/>
      <c r="P4281" s="160"/>
      <c r="Q4281" s="160"/>
      <c r="R4281" s="160"/>
      <c r="S4281" s="160"/>
      <c r="T4281" s="160"/>
      <c r="U4281" s="160"/>
      <c r="V4281" s="160"/>
      <c r="W4281" s="160"/>
      <c r="X4281" s="160"/>
      <c r="Y4281" s="160"/>
      <c r="Z4281" s="160"/>
      <c r="AA4281" s="160"/>
      <c r="AB4281" s="160"/>
      <c r="AC4281" s="160"/>
      <c r="AD4281" s="160"/>
      <c r="AE4281" s="160"/>
      <c r="AF4281" s="160"/>
      <c r="AG4281" s="160"/>
      <c r="AH4281" s="160"/>
      <c r="AI4281" s="160"/>
      <c r="AJ4281" s="195"/>
      <c r="AK4281" s="163" t="s">
        <v>524</v>
      </c>
      <c r="AL4281" s="160"/>
    </row>
    <row r="4282" spans="1:38" x14ac:dyDescent="0.2">
      <c r="A4282" s="224"/>
      <c r="B4282" s="199"/>
      <c r="C4282" s="1037" t="s">
        <v>525</v>
      </c>
      <c r="D4282" s="1037"/>
      <c r="E4282" s="1037"/>
      <c r="F4282" s="1037"/>
      <c r="G4282" s="1037"/>
      <c r="H4282" s="1037"/>
      <c r="I4282" s="1037"/>
      <c r="J4282" s="1037"/>
      <c r="K4282" s="1037"/>
      <c r="L4282" s="225">
        <v>12960.99</v>
      </c>
      <c r="M4282" s="235"/>
      <c r="N4282" s="227"/>
      <c r="O4282" s="160"/>
      <c r="P4282" s="160"/>
      <c r="Q4282" s="160"/>
      <c r="R4282" s="160"/>
      <c r="S4282" s="160"/>
      <c r="T4282" s="160"/>
      <c r="U4282" s="160"/>
      <c r="V4282" s="160"/>
      <c r="W4282" s="160"/>
      <c r="X4282" s="160"/>
      <c r="Y4282" s="160"/>
      <c r="Z4282" s="160"/>
      <c r="AA4282" s="160"/>
      <c r="AB4282" s="160"/>
      <c r="AC4282" s="160"/>
      <c r="AD4282" s="160"/>
      <c r="AE4282" s="160"/>
      <c r="AF4282" s="160"/>
      <c r="AG4282" s="160"/>
      <c r="AH4282" s="160"/>
      <c r="AI4282" s="160"/>
      <c r="AJ4282" s="195"/>
      <c r="AK4282" s="163" t="s">
        <v>525</v>
      </c>
      <c r="AL4282" s="160"/>
    </row>
    <row r="4283" spans="1:38" x14ac:dyDescent="0.2">
      <c r="A4283" s="224"/>
      <c r="B4283" s="199"/>
      <c r="C4283" s="1037" t="s">
        <v>526</v>
      </c>
      <c r="D4283" s="1037"/>
      <c r="E4283" s="1037"/>
      <c r="F4283" s="1037"/>
      <c r="G4283" s="1037"/>
      <c r="H4283" s="1037"/>
      <c r="I4283" s="1037"/>
      <c r="J4283" s="1037"/>
      <c r="K4283" s="1037"/>
      <c r="L4283" s="225">
        <v>7660.9</v>
      </c>
      <c r="M4283" s="235"/>
      <c r="N4283" s="227"/>
      <c r="O4283" s="160"/>
      <c r="P4283" s="160"/>
      <c r="Q4283" s="160"/>
      <c r="R4283" s="160"/>
      <c r="S4283" s="160"/>
      <c r="T4283" s="160"/>
      <c r="U4283" s="160"/>
      <c r="V4283" s="160"/>
      <c r="W4283" s="160"/>
      <c r="X4283" s="160"/>
      <c r="Y4283" s="160"/>
      <c r="Z4283" s="160"/>
      <c r="AA4283" s="160"/>
      <c r="AB4283" s="160"/>
      <c r="AC4283" s="160"/>
      <c r="AD4283" s="160"/>
      <c r="AE4283" s="160"/>
      <c r="AF4283" s="160"/>
      <c r="AG4283" s="160"/>
      <c r="AH4283" s="160"/>
      <c r="AI4283" s="160"/>
      <c r="AJ4283" s="195"/>
      <c r="AK4283" s="163" t="s">
        <v>526</v>
      </c>
      <c r="AL4283" s="160"/>
    </row>
    <row r="4284" spans="1:38" x14ac:dyDescent="0.2">
      <c r="A4284" s="224"/>
      <c r="B4284" s="218"/>
      <c r="C4284" s="1038" t="s">
        <v>637</v>
      </c>
      <c r="D4284" s="1038"/>
      <c r="E4284" s="1038"/>
      <c r="F4284" s="1038"/>
      <c r="G4284" s="1038"/>
      <c r="H4284" s="1038"/>
      <c r="I4284" s="1038"/>
      <c r="J4284" s="1038"/>
      <c r="K4284" s="1038"/>
      <c r="L4284" s="228">
        <v>1106064.82</v>
      </c>
      <c r="M4284" s="236"/>
      <c r="N4284" s="237">
        <v>6173281</v>
      </c>
      <c r="O4284" s="160"/>
      <c r="P4284" s="160"/>
      <c r="Q4284" s="160"/>
      <c r="R4284" s="160"/>
      <c r="S4284" s="160"/>
      <c r="T4284" s="160"/>
      <c r="U4284" s="160"/>
      <c r="V4284" s="160"/>
      <c r="W4284" s="160"/>
      <c r="X4284" s="160"/>
      <c r="Y4284" s="160"/>
      <c r="Z4284" s="160"/>
      <c r="AA4284" s="160"/>
      <c r="AB4284" s="160"/>
      <c r="AC4284" s="160"/>
      <c r="AD4284" s="160"/>
      <c r="AE4284" s="160"/>
      <c r="AF4284" s="160"/>
      <c r="AG4284" s="160"/>
      <c r="AH4284" s="160"/>
      <c r="AI4284" s="160"/>
      <c r="AJ4284" s="195"/>
      <c r="AK4284" s="160"/>
      <c r="AL4284" s="195" t="s">
        <v>637</v>
      </c>
    </row>
    <row r="4285" spans="1:38" x14ac:dyDescent="0.2">
      <c r="A4285" s="224"/>
      <c r="B4285" s="199"/>
      <c r="C4285" s="1037" t="s">
        <v>513</v>
      </c>
      <c r="D4285" s="1037"/>
      <c r="E4285" s="1037"/>
      <c r="F4285" s="1037"/>
      <c r="G4285" s="1037"/>
      <c r="H4285" s="1037"/>
      <c r="I4285" s="1037"/>
      <c r="J4285" s="1037"/>
      <c r="K4285" s="1037"/>
      <c r="L4285" s="225"/>
      <c r="M4285" s="235"/>
      <c r="N4285" s="227"/>
      <c r="O4285" s="160"/>
      <c r="P4285" s="160"/>
      <c r="Q4285" s="160"/>
      <c r="R4285" s="160"/>
      <c r="S4285" s="160"/>
      <c r="T4285" s="160"/>
      <c r="U4285" s="160"/>
      <c r="V4285" s="160"/>
      <c r="W4285" s="160"/>
      <c r="X4285" s="160"/>
      <c r="Y4285" s="160"/>
      <c r="Z4285" s="160"/>
      <c r="AA4285" s="160"/>
      <c r="AB4285" s="160"/>
      <c r="AC4285" s="160"/>
      <c r="AD4285" s="160"/>
      <c r="AE4285" s="160"/>
      <c r="AF4285" s="160"/>
      <c r="AG4285" s="160"/>
      <c r="AH4285" s="160"/>
      <c r="AI4285" s="160"/>
      <c r="AJ4285" s="195"/>
      <c r="AK4285" s="163" t="s">
        <v>513</v>
      </c>
      <c r="AL4285" s="195"/>
    </row>
    <row r="4286" spans="1:38" x14ac:dyDescent="0.2">
      <c r="A4286" s="224"/>
      <c r="B4286" s="199"/>
      <c r="C4286" s="1037" t="s">
        <v>615</v>
      </c>
      <c r="D4286" s="1037"/>
      <c r="E4286" s="1037"/>
      <c r="F4286" s="1037"/>
      <c r="G4286" s="1037"/>
      <c r="H4286" s="1037"/>
      <c r="I4286" s="1037"/>
      <c r="J4286" s="1037"/>
      <c r="K4286" s="1037"/>
      <c r="L4286" s="225"/>
      <c r="M4286" s="235"/>
      <c r="N4286" s="227">
        <v>484914</v>
      </c>
      <c r="O4286" s="160"/>
      <c r="P4286" s="160"/>
      <c r="Q4286" s="160"/>
      <c r="R4286" s="160"/>
      <c r="S4286" s="160"/>
      <c r="T4286" s="160"/>
      <c r="U4286" s="160"/>
      <c r="V4286" s="160"/>
      <c r="W4286" s="160"/>
      <c r="X4286" s="160"/>
      <c r="Y4286" s="160"/>
      <c r="Z4286" s="160"/>
      <c r="AA4286" s="160"/>
      <c r="AB4286" s="160"/>
      <c r="AC4286" s="160"/>
      <c r="AD4286" s="160"/>
      <c r="AE4286" s="160"/>
      <c r="AF4286" s="160"/>
      <c r="AG4286" s="160"/>
      <c r="AH4286" s="160"/>
      <c r="AI4286" s="160"/>
      <c r="AJ4286" s="195"/>
      <c r="AK4286" s="163" t="s">
        <v>615</v>
      </c>
      <c r="AL4286" s="195"/>
    </row>
    <row r="4287" spans="1:38" x14ac:dyDescent="0.2">
      <c r="A4287" s="224"/>
      <c r="B4287" s="199"/>
      <c r="C4287" s="1037" t="s">
        <v>1376</v>
      </c>
      <c r="D4287" s="1037"/>
      <c r="E4287" s="1037"/>
      <c r="F4287" s="1037"/>
      <c r="G4287" s="1037"/>
      <c r="H4287" s="1037"/>
      <c r="I4287" s="1037"/>
      <c r="J4287" s="1037"/>
      <c r="K4287" s="1037"/>
      <c r="L4287" s="225"/>
      <c r="M4287" s="235"/>
      <c r="N4287" s="227">
        <v>3424596</v>
      </c>
      <c r="O4287" s="160"/>
      <c r="P4287" s="160"/>
      <c r="Q4287" s="160"/>
      <c r="R4287" s="160"/>
      <c r="S4287" s="160"/>
      <c r="T4287" s="160"/>
      <c r="U4287" s="160"/>
      <c r="V4287" s="160"/>
      <c r="W4287" s="160"/>
      <c r="X4287" s="160"/>
      <c r="Y4287" s="160"/>
      <c r="Z4287" s="160"/>
      <c r="AA4287" s="160"/>
      <c r="AB4287" s="160"/>
      <c r="AC4287" s="160"/>
      <c r="AD4287" s="160"/>
      <c r="AE4287" s="160"/>
      <c r="AF4287" s="160"/>
      <c r="AG4287" s="160"/>
      <c r="AH4287" s="160"/>
      <c r="AI4287" s="160"/>
      <c r="AJ4287" s="195"/>
      <c r="AK4287" s="163" t="s">
        <v>1376</v>
      </c>
      <c r="AL4287" s="195"/>
    </row>
    <row r="4288" spans="1:38" ht="1.5" customHeight="1" x14ac:dyDescent="0.2">
      <c r="B4288" s="218"/>
      <c r="C4288" s="212"/>
      <c r="D4288" s="212"/>
      <c r="E4288" s="212"/>
      <c r="F4288" s="212"/>
      <c r="G4288" s="212"/>
      <c r="H4288" s="212"/>
      <c r="I4288" s="212"/>
      <c r="J4288" s="212"/>
      <c r="K4288" s="212"/>
      <c r="L4288" s="228"/>
      <c r="M4288" s="229"/>
      <c r="N4288" s="238"/>
      <c r="O4288" s="160"/>
      <c r="P4288" s="160"/>
      <c r="Q4288" s="160"/>
      <c r="R4288" s="160"/>
      <c r="S4288" s="160"/>
      <c r="T4288" s="160"/>
      <c r="U4288" s="160"/>
      <c r="V4288" s="160"/>
      <c r="W4288" s="160"/>
      <c r="X4288" s="160"/>
      <c r="Y4288" s="160"/>
      <c r="Z4288" s="160"/>
      <c r="AA4288" s="160"/>
      <c r="AB4288" s="160"/>
      <c r="AC4288" s="160"/>
      <c r="AD4288" s="160"/>
      <c r="AE4288" s="160"/>
      <c r="AF4288" s="160"/>
      <c r="AG4288" s="160"/>
      <c r="AH4288" s="160"/>
      <c r="AI4288" s="160"/>
      <c r="AJ4288" s="160"/>
      <c r="AK4288" s="160"/>
      <c r="AL4288" s="160"/>
    </row>
    <row r="4289" spans="1:38" ht="53.25" customHeight="1" x14ac:dyDescent="0.2">
      <c r="A4289" s="239"/>
      <c r="B4289" s="239"/>
      <c r="C4289" s="239"/>
      <c r="D4289" s="239"/>
      <c r="E4289" s="239"/>
      <c r="F4289" s="239"/>
      <c r="G4289" s="239"/>
      <c r="H4289" s="239"/>
      <c r="I4289" s="239"/>
      <c r="J4289" s="239"/>
      <c r="K4289" s="239"/>
      <c r="L4289" s="239"/>
      <c r="M4289" s="239"/>
      <c r="N4289" s="239"/>
      <c r="O4289" s="160"/>
      <c r="P4289" s="160"/>
      <c r="Q4289" s="160"/>
      <c r="R4289" s="160"/>
      <c r="S4289" s="160"/>
      <c r="T4289" s="160"/>
      <c r="U4289" s="160"/>
      <c r="V4289" s="160"/>
      <c r="W4289" s="160"/>
      <c r="X4289" s="160"/>
      <c r="Y4289" s="160"/>
      <c r="Z4289" s="160"/>
      <c r="AA4289" s="160"/>
      <c r="AB4289" s="160"/>
      <c r="AC4289" s="160"/>
      <c r="AD4289" s="160"/>
      <c r="AE4289" s="160"/>
      <c r="AF4289" s="160"/>
      <c r="AG4289" s="160"/>
      <c r="AH4289" s="160"/>
      <c r="AI4289" s="160"/>
      <c r="AJ4289" s="160"/>
      <c r="AK4289" s="160"/>
      <c r="AL4289" s="160"/>
    </row>
    <row r="4290" spans="1:38" x14ac:dyDescent="0.2">
      <c r="B4290" s="240" t="s">
        <v>376</v>
      </c>
      <c r="C4290" s="1035" t="s">
        <v>2744</v>
      </c>
      <c r="D4290" s="1035"/>
      <c r="E4290" s="1035"/>
      <c r="F4290" s="1035"/>
      <c r="G4290" s="1035"/>
      <c r="H4290" s="1035"/>
      <c r="I4290" s="1035"/>
      <c r="J4290" s="1035"/>
      <c r="K4290" s="1035"/>
      <c r="L4290" s="1035"/>
      <c r="O4290" s="160"/>
      <c r="P4290" s="160"/>
      <c r="Q4290" s="160"/>
      <c r="R4290" s="160"/>
      <c r="S4290" s="160"/>
      <c r="T4290" s="160"/>
      <c r="U4290" s="160"/>
      <c r="V4290" s="160"/>
      <c r="W4290" s="160"/>
      <c r="X4290" s="160"/>
      <c r="Y4290" s="160"/>
      <c r="Z4290" s="160"/>
      <c r="AA4290" s="160"/>
      <c r="AB4290" s="160"/>
      <c r="AC4290" s="160"/>
      <c r="AD4290" s="160"/>
      <c r="AE4290" s="160"/>
      <c r="AF4290" s="160"/>
      <c r="AG4290" s="160"/>
      <c r="AH4290" s="160"/>
      <c r="AI4290" s="160"/>
      <c r="AJ4290" s="160"/>
      <c r="AK4290" s="160"/>
      <c r="AL4290" s="160"/>
    </row>
    <row r="4291" spans="1:38" ht="13.5" customHeight="1" x14ac:dyDescent="0.2">
      <c r="B4291" s="161"/>
      <c r="C4291" s="1036" t="s">
        <v>92</v>
      </c>
      <c r="D4291" s="1036"/>
      <c r="E4291" s="1036"/>
      <c r="F4291" s="1036"/>
      <c r="G4291" s="1036"/>
      <c r="H4291" s="1036"/>
      <c r="I4291" s="1036"/>
      <c r="J4291" s="1036"/>
      <c r="K4291" s="1036"/>
      <c r="L4291" s="1036"/>
      <c r="O4291" s="160"/>
      <c r="P4291" s="160"/>
      <c r="Q4291" s="160"/>
      <c r="R4291" s="160"/>
      <c r="S4291" s="160"/>
      <c r="T4291" s="160"/>
      <c r="U4291" s="160"/>
      <c r="V4291" s="160"/>
      <c r="W4291" s="160"/>
      <c r="X4291" s="160"/>
      <c r="Y4291" s="160"/>
      <c r="Z4291" s="160"/>
      <c r="AA4291" s="160"/>
      <c r="AB4291" s="160"/>
      <c r="AC4291" s="160"/>
      <c r="AD4291" s="160"/>
      <c r="AE4291" s="160"/>
      <c r="AF4291" s="160"/>
      <c r="AG4291" s="160"/>
      <c r="AH4291" s="160"/>
      <c r="AI4291" s="160"/>
      <c r="AJ4291" s="160"/>
      <c r="AK4291" s="160"/>
      <c r="AL4291" s="160"/>
    </row>
    <row r="4292" spans="1:38" ht="12.75" customHeight="1" x14ac:dyDescent="0.2">
      <c r="B4292" s="240" t="s">
        <v>377</v>
      </c>
      <c r="C4292" s="1035" t="s">
        <v>2745</v>
      </c>
      <c r="D4292" s="1035"/>
      <c r="E4292" s="1035"/>
      <c r="F4292" s="1035"/>
      <c r="G4292" s="1035"/>
      <c r="H4292" s="1035"/>
      <c r="I4292" s="1035"/>
      <c r="J4292" s="1035"/>
      <c r="K4292" s="1035"/>
      <c r="L4292" s="1035"/>
      <c r="O4292" s="160"/>
      <c r="P4292" s="160"/>
      <c r="Q4292" s="160"/>
      <c r="R4292" s="160"/>
      <c r="S4292" s="160"/>
      <c r="T4292" s="160"/>
      <c r="U4292" s="160"/>
      <c r="V4292" s="160"/>
      <c r="W4292" s="160"/>
      <c r="X4292" s="160"/>
      <c r="Y4292" s="160"/>
      <c r="Z4292" s="160"/>
      <c r="AA4292" s="160"/>
      <c r="AB4292" s="160"/>
      <c r="AC4292" s="160"/>
      <c r="AD4292" s="160"/>
      <c r="AE4292" s="160"/>
      <c r="AF4292" s="160"/>
      <c r="AG4292" s="160"/>
      <c r="AH4292" s="160"/>
      <c r="AI4292" s="160"/>
      <c r="AJ4292" s="160"/>
      <c r="AK4292" s="160"/>
      <c r="AL4292" s="160"/>
    </row>
    <row r="4293" spans="1:38" ht="13.5" customHeight="1" x14ac:dyDescent="0.2">
      <c r="C4293" s="1036" t="s">
        <v>92</v>
      </c>
      <c r="D4293" s="1036"/>
      <c r="E4293" s="1036"/>
      <c r="F4293" s="1036"/>
      <c r="G4293" s="1036"/>
      <c r="H4293" s="1036"/>
      <c r="I4293" s="1036"/>
      <c r="J4293" s="1036"/>
      <c r="K4293" s="1036"/>
      <c r="L4293" s="1036"/>
      <c r="O4293" s="160"/>
      <c r="P4293" s="160"/>
      <c r="Q4293" s="160"/>
      <c r="R4293" s="160"/>
      <c r="S4293" s="160"/>
      <c r="T4293" s="160"/>
      <c r="U4293" s="160"/>
      <c r="V4293" s="160"/>
      <c r="W4293" s="160"/>
      <c r="X4293" s="160"/>
      <c r="Y4293" s="160"/>
      <c r="Z4293" s="160"/>
      <c r="AA4293" s="160"/>
      <c r="AB4293" s="160"/>
      <c r="AC4293" s="160"/>
      <c r="AD4293" s="160"/>
      <c r="AE4293" s="160"/>
      <c r="AF4293" s="160"/>
      <c r="AG4293" s="160"/>
      <c r="AH4293" s="160"/>
      <c r="AI4293" s="160"/>
      <c r="AJ4293" s="160"/>
      <c r="AK4293" s="160"/>
      <c r="AL4293" s="160"/>
    </row>
    <row r="4295" spans="1:38" x14ac:dyDescent="0.2">
      <c r="B4295" s="241"/>
      <c r="D4295" s="241"/>
      <c r="F4295" s="241"/>
      <c r="O4295" s="160"/>
      <c r="P4295" s="160"/>
      <c r="Q4295" s="160"/>
      <c r="R4295" s="160"/>
      <c r="S4295" s="160"/>
      <c r="T4295" s="160"/>
      <c r="U4295" s="160"/>
      <c r="V4295" s="160"/>
      <c r="W4295" s="160"/>
      <c r="X4295" s="160"/>
      <c r="Y4295" s="160"/>
      <c r="Z4295" s="160"/>
      <c r="AA4295" s="160"/>
      <c r="AB4295" s="160"/>
      <c r="AC4295" s="160"/>
      <c r="AD4295" s="160"/>
      <c r="AE4295" s="160"/>
      <c r="AF4295" s="160"/>
      <c r="AG4295" s="160"/>
      <c r="AH4295" s="160"/>
      <c r="AI4295" s="160"/>
      <c r="AJ4295" s="160"/>
      <c r="AK4295" s="160"/>
      <c r="AL4295" s="160"/>
    </row>
    <row r="4312" spans="15:38" x14ac:dyDescent="0.2">
      <c r="O4312" s="160"/>
      <c r="P4312" s="160"/>
      <c r="Q4312" s="160"/>
      <c r="R4312" s="160"/>
      <c r="S4312" s="160"/>
      <c r="T4312" s="160"/>
      <c r="U4312" s="160"/>
      <c r="V4312" s="160"/>
      <c r="W4312" s="160"/>
      <c r="X4312" s="160"/>
      <c r="Y4312" s="160"/>
      <c r="Z4312" s="160"/>
      <c r="AA4312" s="160"/>
      <c r="AB4312" s="160"/>
      <c r="AC4312" s="160"/>
      <c r="AD4312" s="160"/>
      <c r="AE4312" s="160"/>
      <c r="AF4312" s="160"/>
      <c r="AG4312" s="160"/>
      <c r="AH4312" s="160"/>
      <c r="AI4312" s="160"/>
      <c r="AJ4312" s="160"/>
      <c r="AK4312" s="160"/>
      <c r="AL4312" s="160"/>
    </row>
    <row r="4313" spans="15:38" x14ac:dyDescent="0.2">
      <c r="O4313" s="160"/>
      <c r="P4313" s="160"/>
      <c r="Q4313" s="160"/>
      <c r="R4313" s="160"/>
      <c r="S4313" s="160"/>
      <c r="T4313" s="160"/>
      <c r="U4313" s="160"/>
      <c r="V4313" s="160"/>
      <c r="W4313" s="160"/>
      <c r="X4313" s="160"/>
      <c r="Y4313" s="160"/>
      <c r="Z4313" s="160"/>
      <c r="AA4313" s="160"/>
      <c r="AB4313" s="160"/>
      <c r="AC4313" s="160"/>
      <c r="AD4313" s="160"/>
      <c r="AE4313" s="160"/>
      <c r="AF4313" s="160"/>
      <c r="AG4313" s="160"/>
      <c r="AH4313" s="160"/>
      <c r="AI4313" s="160"/>
      <c r="AJ4313" s="160"/>
      <c r="AK4313" s="160"/>
      <c r="AL4313" s="160"/>
    </row>
    <row r="4316" spans="15:38" x14ac:dyDescent="0.2">
      <c r="O4316" s="160"/>
      <c r="P4316" s="160"/>
      <c r="Q4316" s="160"/>
      <c r="R4316" s="160"/>
      <c r="S4316" s="160"/>
      <c r="T4316" s="160"/>
      <c r="U4316" s="160"/>
      <c r="V4316" s="160"/>
      <c r="W4316" s="160"/>
      <c r="X4316" s="160"/>
      <c r="Y4316" s="160"/>
      <c r="Z4316" s="160"/>
      <c r="AA4316" s="160"/>
      <c r="AB4316" s="160"/>
      <c r="AC4316" s="160"/>
      <c r="AD4316" s="160"/>
      <c r="AE4316" s="160"/>
      <c r="AF4316" s="160"/>
      <c r="AG4316" s="160"/>
      <c r="AH4316" s="160"/>
      <c r="AI4316" s="160"/>
      <c r="AJ4316" s="160"/>
      <c r="AK4316" s="160"/>
      <c r="AL4316" s="160"/>
    </row>
  </sheetData>
  <mergeCells count="3932"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C47:E47"/>
    <mergeCell ref="C48:E48"/>
    <mergeCell ref="C49:E49"/>
    <mergeCell ref="C50:E50"/>
    <mergeCell ref="C51:E51"/>
    <mergeCell ref="C52:E52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66:E66"/>
    <mergeCell ref="C67:E67"/>
    <mergeCell ref="C68:E68"/>
    <mergeCell ref="C69:E69"/>
    <mergeCell ref="C70:E70"/>
    <mergeCell ref="C71:E71"/>
    <mergeCell ref="C60:N60"/>
    <mergeCell ref="C61:E61"/>
    <mergeCell ref="C62:E62"/>
    <mergeCell ref="C63:E63"/>
    <mergeCell ref="C64:E64"/>
    <mergeCell ref="C65:E65"/>
    <mergeCell ref="C53:E53"/>
    <mergeCell ref="C54:E54"/>
    <mergeCell ref="C55:E55"/>
    <mergeCell ref="C57:N57"/>
    <mergeCell ref="C58:N58"/>
    <mergeCell ref="C59:E59"/>
    <mergeCell ref="C85:E85"/>
    <mergeCell ref="C86:E86"/>
    <mergeCell ref="C87:E87"/>
    <mergeCell ref="C88:E88"/>
    <mergeCell ref="C89:E89"/>
    <mergeCell ref="C90:E90"/>
    <mergeCell ref="C79:N79"/>
    <mergeCell ref="C80:E80"/>
    <mergeCell ref="C81:E81"/>
    <mergeCell ref="C82:E82"/>
    <mergeCell ref="C83:E83"/>
    <mergeCell ref="C84:E84"/>
    <mergeCell ref="C72:E72"/>
    <mergeCell ref="C74:N74"/>
    <mergeCell ref="C75:N75"/>
    <mergeCell ref="C76:E76"/>
    <mergeCell ref="C77:N77"/>
    <mergeCell ref="C78:N78"/>
    <mergeCell ref="C105:E105"/>
    <mergeCell ref="C106:E106"/>
    <mergeCell ref="C107:E107"/>
    <mergeCell ref="C108:E108"/>
    <mergeCell ref="C109:E109"/>
    <mergeCell ref="C110:E110"/>
    <mergeCell ref="C97:E97"/>
    <mergeCell ref="C99:E99"/>
    <mergeCell ref="C101:E101"/>
    <mergeCell ref="C102:N102"/>
    <mergeCell ref="C103:N103"/>
    <mergeCell ref="C104:N104"/>
    <mergeCell ref="C91:E91"/>
    <mergeCell ref="C92:E92"/>
    <mergeCell ref="C93:E93"/>
    <mergeCell ref="C94:E94"/>
    <mergeCell ref="C95:E95"/>
    <mergeCell ref="C96:E96"/>
    <mergeCell ref="C124:N124"/>
    <mergeCell ref="C125:N125"/>
    <mergeCell ref="C126:N126"/>
    <mergeCell ref="C127:E127"/>
    <mergeCell ref="C128:E128"/>
    <mergeCell ref="C129:E129"/>
    <mergeCell ref="C117:E117"/>
    <mergeCell ref="C118:E118"/>
    <mergeCell ref="C119:E119"/>
    <mergeCell ref="C120:E120"/>
    <mergeCell ref="C121:E121"/>
    <mergeCell ref="C123:E123"/>
    <mergeCell ref="C111:E111"/>
    <mergeCell ref="C112:E112"/>
    <mergeCell ref="C113:E113"/>
    <mergeCell ref="C114:E114"/>
    <mergeCell ref="C115:E115"/>
    <mergeCell ref="C116:E116"/>
    <mergeCell ref="C142:E142"/>
    <mergeCell ref="C143:E143"/>
    <mergeCell ref="C145:E145"/>
    <mergeCell ref="C147:E147"/>
    <mergeCell ref="C148:N148"/>
    <mergeCell ref="C149:N149"/>
    <mergeCell ref="C136:E136"/>
    <mergeCell ref="C137:E137"/>
    <mergeCell ref="C138:E138"/>
    <mergeCell ref="C139:E139"/>
    <mergeCell ref="C140:E140"/>
    <mergeCell ref="C141:E141"/>
    <mergeCell ref="C130:E130"/>
    <mergeCell ref="C131:E131"/>
    <mergeCell ref="C132:E132"/>
    <mergeCell ref="C133:E133"/>
    <mergeCell ref="C134:E134"/>
    <mergeCell ref="C135:E135"/>
    <mergeCell ref="C162:E162"/>
    <mergeCell ref="C163:E163"/>
    <mergeCell ref="C165:E165"/>
    <mergeCell ref="C167:E167"/>
    <mergeCell ref="C169:N169"/>
    <mergeCell ref="C170:N170"/>
    <mergeCell ref="C156:E156"/>
    <mergeCell ref="C157:E157"/>
    <mergeCell ref="C158:E158"/>
    <mergeCell ref="C159:E159"/>
    <mergeCell ref="C160:E160"/>
    <mergeCell ref="C161:E161"/>
    <mergeCell ref="C150:N150"/>
    <mergeCell ref="C151:E151"/>
    <mergeCell ref="C152:E152"/>
    <mergeCell ref="C153:E153"/>
    <mergeCell ref="C154:E154"/>
    <mergeCell ref="C155:E155"/>
    <mergeCell ref="C183:E183"/>
    <mergeCell ref="C184:E184"/>
    <mergeCell ref="C185:E185"/>
    <mergeCell ref="C186:E186"/>
    <mergeCell ref="C188:E188"/>
    <mergeCell ref="C190:E190"/>
    <mergeCell ref="C177:E177"/>
    <mergeCell ref="C178:E178"/>
    <mergeCell ref="C179:E179"/>
    <mergeCell ref="C180:E180"/>
    <mergeCell ref="C181:E181"/>
    <mergeCell ref="C182:E182"/>
    <mergeCell ref="C171:E171"/>
    <mergeCell ref="C172:N172"/>
    <mergeCell ref="C173:N173"/>
    <mergeCell ref="C174:E174"/>
    <mergeCell ref="C175:E175"/>
    <mergeCell ref="C176:E176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2:E192"/>
    <mergeCell ref="C194:E194"/>
    <mergeCell ref="A196:N196"/>
    <mergeCell ref="C197:E197"/>
    <mergeCell ref="C198:N198"/>
    <mergeCell ref="C199:N199"/>
    <mergeCell ref="C225:E225"/>
    <mergeCell ref="C226:E226"/>
    <mergeCell ref="C227:E227"/>
    <mergeCell ref="C228:E228"/>
    <mergeCell ref="C230:N230"/>
    <mergeCell ref="C231:N231"/>
    <mergeCell ref="C219:E219"/>
    <mergeCell ref="C220:E220"/>
    <mergeCell ref="C221:E221"/>
    <mergeCell ref="C222:E222"/>
    <mergeCell ref="C223:E223"/>
    <mergeCell ref="C224:E224"/>
    <mergeCell ref="C213:N213"/>
    <mergeCell ref="C214:N214"/>
    <mergeCell ref="C215:E215"/>
    <mergeCell ref="C216:N216"/>
    <mergeCell ref="C217:E217"/>
    <mergeCell ref="C218:E218"/>
    <mergeCell ref="C244:E244"/>
    <mergeCell ref="C245:E245"/>
    <mergeCell ref="C246:E246"/>
    <mergeCell ref="C247:E247"/>
    <mergeCell ref="C248:E248"/>
    <mergeCell ref="C249:E249"/>
    <mergeCell ref="C238:E238"/>
    <mergeCell ref="C239:E239"/>
    <mergeCell ref="C240:E240"/>
    <mergeCell ref="C241:E241"/>
    <mergeCell ref="C242:E242"/>
    <mergeCell ref="C243:E243"/>
    <mergeCell ref="C232:E232"/>
    <mergeCell ref="C233:N233"/>
    <mergeCell ref="C234:N234"/>
    <mergeCell ref="C235:N235"/>
    <mergeCell ref="C236:E236"/>
    <mergeCell ref="C237:E237"/>
    <mergeCell ref="C265:N265"/>
    <mergeCell ref="C266:N266"/>
    <mergeCell ref="C267:E267"/>
    <mergeCell ref="C268:E268"/>
    <mergeCell ref="C269:E269"/>
    <mergeCell ref="C270:E270"/>
    <mergeCell ref="C258:N258"/>
    <mergeCell ref="C259:E259"/>
    <mergeCell ref="C261:N261"/>
    <mergeCell ref="C262:N262"/>
    <mergeCell ref="C263:E263"/>
    <mergeCell ref="C264:N264"/>
    <mergeCell ref="C250:E250"/>
    <mergeCell ref="C251:E251"/>
    <mergeCell ref="C252:E252"/>
    <mergeCell ref="C253:E253"/>
    <mergeCell ref="C255:E255"/>
    <mergeCell ref="C257:N257"/>
    <mergeCell ref="C283:E283"/>
    <mergeCell ref="C284:E284"/>
    <mergeCell ref="C286:E286"/>
    <mergeCell ref="C287:N287"/>
    <mergeCell ref="C288:N288"/>
    <mergeCell ref="C289:N289"/>
    <mergeCell ref="C277:E277"/>
    <mergeCell ref="C278:E278"/>
    <mergeCell ref="C279:E279"/>
    <mergeCell ref="C280:E280"/>
    <mergeCell ref="C281:E281"/>
    <mergeCell ref="C282:E282"/>
    <mergeCell ref="C271:E271"/>
    <mergeCell ref="C272:E272"/>
    <mergeCell ref="C273:E273"/>
    <mergeCell ref="C274:E274"/>
    <mergeCell ref="C275:E275"/>
    <mergeCell ref="C276:E276"/>
    <mergeCell ref="C302:E302"/>
    <mergeCell ref="C303:E303"/>
    <mergeCell ref="C304:E304"/>
    <mergeCell ref="C305:E305"/>
    <mergeCell ref="C306:E306"/>
    <mergeCell ref="C308:E308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321:E321"/>
    <mergeCell ref="C322:E322"/>
    <mergeCell ref="C323:E323"/>
    <mergeCell ref="C324:E324"/>
    <mergeCell ref="C325:E325"/>
    <mergeCell ref="C326:E326"/>
    <mergeCell ref="C315:E315"/>
    <mergeCell ref="C316:E316"/>
    <mergeCell ref="C317:E317"/>
    <mergeCell ref="C318:E318"/>
    <mergeCell ref="C319:E319"/>
    <mergeCell ref="C320:E320"/>
    <mergeCell ref="C309:N309"/>
    <mergeCell ref="C310:N310"/>
    <mergeCell ref="C311:N311"/>
    <mergeCell ref="C312:E312"/>
    <mergeCell ref="C313:E313"/>
    <mergeCell ref="C314:E314"/>
    <mergeCell ref="C340:E340"/>
    <mergeCell ref="C341:E341"/>
    <mergeCell ref="C342:E342"/>
    <mergeCell ref="C343:E343"/>
    <mergeCell ref="C344:E344"/>
    <mergeCell ref="C345:E345"/>
    <mergeCell ref="C334:N334"/>
    <mergeCell ref="C335:E335"/>
    <mergeCell ref="C336:E336"/>
    <mergeCell ref="C337:E337"/>
    <mergeCell ref="C338:E338"/>
    <mergeCell ref="C339:E339"/>
    <mergeCell ref="C327:E327"/>
    <mergeCell ref="C328:E328"/>
    <mergeCell ref="C330:N330"/>
    <mergeCell ref="C331:E331"/>
    <mergeCell ref="C332:N332"/>
    <mergeCell ref="C333:N333"/>
    <mergeCell ref="C362:E362"/>
    <mergeCell ref="C363:N363"/>
    <mergeCell ref="C364:N364"/>
    <mergeCell ref="C365:E365"/>
    <mergeCell ref="C366:E366"/>
    <mergeCell ref="C367:E367"/>
    <mergeCell ref="C352:E352"/>
    <mergeCell ref="C354:N354"/>
    <mergeCell ref="C355:E355"/>
    <mergeCell ref="C357:N357"/>
    <mergeCell ref="C358:E358"/>
    <mergeCell ref="C360:E360"/>
    <mergeCell ref="C346:E346"/>
    <mergeCell ref="C347:E347"/>
    <mergeCell ref="C348:E348"/>
    <mergeCell ref="C349:E349"/>
    <mergeCell ref="C350:E350"/>
    <mergeCell ref="C351:E351"/>
    <mergeCell ref="C381:E381"/>
    <mergeCell ref="C382:N382"/>
    <mergeCell ref="C383:N383"/>
    <mergeCell ref="C384:E384"/>
    <mergeCell ref="C385:E385"/>
    <mergeCell ref="C386:E386"/>
    <mergeCell ref="C374:E374"/>
    <mergeCell ref="C375:E375"/>
    <mergeCell ref="C376:E376"/>
    <mergeCell ref="C377:E377"/>
    <mergeCell ref="C379:N379"/>
    <mergeCell ref="C380:N380"/>
    <mergeCell ref="C368:E368"/>
    <mergeCell ref="C369:E369"/>
    <mergeCell ref="C370:E370"/>
    <mergeCell ref="C371:E371"/>
    <mergeCell ref="C372:E372"/>
    <mergeCell ref="C373:E373"/>
    <mergeCell ref="C400:E400"/>
    <mergeCell ref="C401:N401"/>
    <mergeCell ref="C402:N402"/>
    <mergeCell ref="C403:E403"/>
    <mergeCell ref="C404:E404"/>
    <mergeCell ref="C405:E405"/>
    <mergeCell ref="C393:E393"/>
    <mergeCell ref="C394:E394"/>
    <mergeCell ref="C395:E395"/>
    <mergeCell ref="C396:E396"/>
    <mergeCell ref="C398:N398"/>
    <mergeCell ref="C399:N399"/>
    <mergeCell ref="C387:E387"/>
    <mergeCell ref="C388:E388"/>
    <mergeCell ref="C389:E389"/>
    <mergeCell ref="C390:E390"/>
    <mergeCell ref="C391:E391"/>
    <mergeCell ref="C392:E392"/>
    <mergeCell ref="C419:E419"/>
    <mergeCell ref="C420:N420"/>
    <mergeCell ref="C421:N421"/>
    <mergeCell ref="C422:E422"/>
    <mergeCell ref="C423:E423"/>
    <mergeCell ref="C424:E424"/>
    <mergeCell ref="C412:E412"/>
    <mergeCell ref="C413:E413"/>
    <mergeCell ref="C414:E414"/>
    <mergeCell ref="C415:E415"/>
    <mergeCell ref="C417:N417"/>
    <mergeCell ref="C418:N418"/>
    <mergeCell ref="C406:E406"/>
    <mergeCell ref="C407:E407"/>
    <mergeCell ref="C408:E408"/>
    <mergeCell ref="C409:E409"/>
    <mergeCell ref="C410:E410"/>
    <mergeCell ref="C411:E411"/>
    <mergeCell ref="C440:E440"/>
    <mergeCell ref="C442:E442"/>
    <mergeCell ref="A444:N444"/>
    <mergeCell ref="A445:N445"/>
    <mergeCell ref="C446:E446"/>
    <mergeCell ref="C447:N447"/>
    <mergeCell ref="C431:E431"/>
    <mergeCell ref="C432:E432"/>
    <mergeCell ref="C433:E433"/>
    <mergeCell ref="C434:E434"/>
    <mergeCell ref="C436:E436"/>
    <mergeCell ref="C438:E438"/>
    <mergeCell ref="C425:E425"/>
    <mergeCell ref="C426:E426"/>
    <mergeCell ref="C427:E427"/>
    <mergeCell ref="C428:E428"/>
    <mergeCell ref="C429:E429"/>
    <mergeCell ref="C430:E430"/>
    <mergeCell ref="C460:E460"/>
    <mergeCell ref="C462:N462"/>
    <mergeCell ref="C463:N463"/>
    <mergeCell ref="C464:E464"/>
    <mergeCell ref="C465:N465"/>
    <mergeCell ref="C466:N466"/>
    <mergeCell ref="C454:E454"/>
    <mergeCell ref="C455:E455"/>
    <mergeCell ref="C456:E456"/>
    <mergeCell ref="C457:E457"/>
    <mergeCell ref="C458:E458"/>
    <mergeCell ref="C459:E459"/>
    <mergeCell ref="C448:N448"/>
    <mergeCell ref="C449:E449"/>
    <mergeCell ref="C450:E450"/>
    <mergeCell ref="C451:E451"/>
    <mergeCell ref="C452:E452"/>
    <mergeCell ref="C453:E453"/>
    <mergeCell ref="C479:E479"/>
    <mergeCell ref="C480:E480"/>
    <mergeCell ref="C482:N482"/>
    <mergeCell ref="C483:N483"/>
    <mergeCell ref="C484:E484"/>
    <mergeCell ref="C485:N485"/>
    <mergeCell ref="C473:E473"/>
    <mergeCell ref="C474:E474"/>
    <mergeCell ref="C475:E475"/>
    <mergeCell ref="C476:E476"/>
    <mergeCell ref="C477:E477"/>
    <mergeCell ref="C478:E478"/>
    <mergeCell ref="C467:N467"/>
    <mergeCell ref="C468:E468"/>
    <mergeCell ref="C469:E469"/>
    <mergeCell ref="C470:E470"/>
    <mergeCell ref="C471:E471"/>
    <mergeCell ref="C472:E472"/>
    <mergeCell ref="C499:N499"/>
    <mergeCell ref="C500:N500"/>
    <mergeCell ref="C501:E501"/>
    <mergeCell ref="C502:E502"/>
    <mergeCell ref="C503:E503"/>
    <mergeCell ref="C504:E504"/>
    <mergeCell ref="C492:E492"/>
    <mergeCell ref="C493:E493"/>
    <mergeCell ref="C494:E494"/>
    <mergeCell ref="C496:N496"/>
    <mergeCell ref="C497:N497"/>
    <mergeCell ref="C498:E498"/>
    <mergeCell ref="C486:E486"/>
    <mergeCell ref="C487:E487"/>
    <mergeCell ref="C488:E488"/>
    <mergeCell ref="C489:E489"/>
    <mergeCell ref="C490:E490"/>
    <mergeCell ref="C491:E491"/>
    <mergeCell ref="C518:N518"/>
    <mergeCell ref="C519:E519"/>
    <mergeCell ref="C520:E520"/>
    <mergeCell ref="C521:E521"/>
    <mergeCell ref="C522:E522"/>
    <mergeCell ref="C523:E523"/>
    <mergeCell ref="C511:E511"/>
    <mergeCell ref="C512:E512"/>
    <mergeCell ref="C513:E513"/>
    <mergeCell ref="C515:E515"/>
    <mergeCell ref="C516:N516"/>
    <mergeCell ref="C517:N517"/>
    <mergeCell ref="C505:E505"/>
    <mergeCell ref="C506:E506"/>
    <mergeCell ref="C507:E507"/>
    <mergeCell ref="C508:E508"/>
    <mergeCell ref="C509:E509"/>
    <mergeCell ref="C510:E510"/>
    <mergeCell ref="C536:E536"/>
    <mergeCell ref="C538:E538"/>
    <mergeCell ref="C540:E540"/>
    <mergeCell ref="C541:N541"/>
    <mergeCell ref="C542:N542"/>
    <mergeCell ref="C543:N543"/>
    <mergeCell ref="C530:E530"/>
    <mergeCell ref="C531:E531"/>
    <mergeCell ref="C532:E532"/>
    <mergeCell ref="C533:E533"/>
    <mergeCell ref="C534:E534"/>
    <mergeCell ref="C535:E535"/>
    <mergeCell ref="C524:E524"/>
    <mergeCell ref="C525:E525"/>
    <mergeCell ref="C526:E526"/>
    <mergeCell ref="C527:E527"/>
    <mergeCell ref="C528:E528"/>
    <mergeCell ref="C529:E529"/>
    <mergeCell ref="C556:E556"/>
    <mergeCell ref="C557:E557"/>
    <mergeCell ref="C558:E558"/>
    <mergeCell ref="C559:E559"/>
    <mergeCell ref="C560:E560"/>
    <mergeCell ref="C562:E562"/>
    <mergeCell ref="C550:E550"/>
    <mergeCell ref="C551:E551"/>
    <mergeCell ref="C552:E552"/>
    <mergeCell ref="C553:E553"/>
    <mergeCell ref="C554:E554"/>
    <mergeCell ref="C555:E555"/>
    <mergeCell ref="C544:E544"/>
    <mergeCell ref="C545:E545"/>
    <mergeCell ref="C546:E546"/>
    <mergeCell ref="C547:E547"/>
    <mergeCell ref="C548:E548"/>
    <mergeCell ref="C549:E549"/>
    <mergeCell ref="C576:E576"/>
    <mergeCell ref="C577:E577"/>
    <mergeCell ref="C578:E578"/>
    <mergeCell ref="C579:E579"/>
    <mergeCell ref="C580:E580"/>
    <mergeCell ref="C582:E582"/>
    <mergeCell ref="C570:E570"/>
    <mergeCell ref="C571:E571"/>
    <mergeCell ref="C572:E572"/>
    <mergeCell ref="C573:E573"/>
    <mergeCell ref="C574:E574"/>
    <mergeCell ref="C575:E575"/>
    <mergeCell ref="C564:E564"/>
    <mergeCell ref="C565:N565"/>
    <mergeCell ref="C566:N566"/>
    <mergeCell ref="C567:E567"/>
    <mergeCell ref="C568:E568"/>
    <mergeCell ref="C569:E569"/>
    <mergeCell ref="C595:E595"/>
    <mergeCell ref="C596:E596"/>
    <mergeCell ref="C597:E597"/>
    <mergeCell ref="C598:E598"/>
    <mergeCell ref="C600:E600"/>
    <mergeCell ref="C602:E602"/>
    <mergeCell ref="C589:E589"/>
    <mergeCell ref="C590:E590"/>
    <mergeCell ref="C591:E591"/>
    <mergeCell ref="C592:E592"/>
    <mergeCell ref="C593:E593"/>
    <mergeCell ref="C594:E594"/>
    <mergeCell ref="C583:N583"/>
    <mergeCell ref="C584:N584"/>
    <mergeCell ref="C585:N585"/>
    <mergeCell ref="C586:E586"/>
    <mergeCell ref="C587:E587"/>
    <mergeCell ref="C588:E588"/>
    <mergeCell ref="C616:E616"/>
    <mergeCell ref="C617:E617"/>
    <mergeCell ref="C618:E618"/>
    <mergeCell ref="C619:E619"/>
    <mergeCell ref="C620:E620"/>
    <mergeCell ref="C621:E621"/>
    <mergeCell ref="C610:N610"/>
    <mergeCell ref="C611:E611"/>
    <mergeCell ref="C612:E612"/>
    <mergeCell ref="C613:E613"/>
    <mergeCell ref="C614:E614"/>
    <mergeCell ref="C615:E615"/>
    <mergeCell ref="C604:N604"/>
    <mergeCell ref="C605:N605"/>
    <mergeCell ref="A606:N606"/>
    <mergeCell ref="A607:N607"/>
    <mergeCell ref="C608:E608"/>
    <mergeCell ref="C609:N609"/>
    <mergeCell ref="C635:E635"/>
    <mergeCell ref="C636:E636"/>
    <mergeCell ref="C637:E637"/>
    <mergeCell ref="C638:E638"/>
    <mergeCell ref="C639:E639"/>
    <mergeCell ref="C640:E640"/>
    <mergeCell ref="C629:N629"/>
    <mergeCell ref="C630:E630"/>
    <mergeCell ref="C631:E631"/>
    <mergeCell ref="C632:E632"/>
    <mergeCell ref="C633:E633"/>
    <mergeCell ref="C634:E634"/>
    <mergeCell ref="C622:E622"/>
    <mergeCell ref="C624:N624"/>
    <mergeCell ref="C625:N625"/>
    <mergeCell ref="C626:E626"/>
    <mergeCell ref="C627:N627"/>
    <mergeCell ref="C628:N628"/>
    <mergeCell ref="C654:E654"/>
    <mergeCell ref="C655:E655"/>
    <mergeCell ref="C656:E656"/>
    <mergeCell ref="C657:E657"/>
    <mergeCell ref="C658:E658"/>
    <mergeCell ref="C659:E659"/>
    <mergeCell ref="C648:E648"/>
    <mergeCell ref="C649:E649"/>
    <mergeCell ref="C650:E650"/>
    <mergeCell ref="C651:E651"/>
    <mergeCell ref="C652:E652"/>
    <mergeCell ref="C653:E653"/>
    <mergeCell ref="C641:E641"/>
    <mergeCell ref="C642:E642"/>
    <mergeCell ref="C644:N644"/>
    <mergeCell ref="C645:N645"/>
    <mergeCell ref="C646:E646"/>
    <mergeCell ref="C647:N647"/>
    <mergeCell ref="C673:E673"/>
    <mergeCell ref="C674:E674"/>
    <mergeCell ref="C675:E675"/>
    <mergeCell ref="C676:E676"/>
    <mergeCell ref="C677:E677"/>
    <mergeCell ref="C678:E678"/>
    <mergeCell ref="C667:E667"/>
    <mergeCell ref="C668:E668"/>
    <mergeCell ref="C669:E669"/>
    <mergeCell ref="C670:E670"/>
    <mergeCell ref="C671:E671"/>
    <mergeCell ref="C672:E672"/>
    <mergeCell ref="C661:N661"/>
    <mergeCell ref="C662:N662"/>
    <mergeCell ref="C663:E663"/>
    <mergeCell ref="C664:N664"/>
    <mergeCell ref="C665:N665"/>
    <mergeCell ref="C666:E666"/>
    <mergeCell ref="C692:E692"/>
    <mergeCell ref="C693:E693"/>
    <mergeCell ref="C694:E694"/>
    <mergeCell ref="C695:E695"/>
    <mergeCell ref="C696:E696"/>
    <mergeCell ref="C697:E697"/>
    <mergeCell ref="C686:E686"/>
    <mergeCell ref="C687:E687"/>
    <mergeCell ref="C688:E688"/>
    <mergeCell ref="C689:E689"/>
    <mergeCell ref="C690:E690"/>
    <mergeCell ref="C691:E691"/>
    <mergeCell ref="C680:E680"/>
    <mergeCell ref="C681:N681"/>
    <mergeCell ref="C682:N682"/>
    <mergeCell ref="C683:N683"/>
    <mergeCell ref="C684:E684"/>
    <mergeCell ref="C685:E685"/>
    <mergeCell ref="C711:E711"/>
    <mergeCell ref="C712:E712"/>
    <mergeCell ref="C713:E713"/>
    <mergeCell ref="C714:E714"/>
    <mergeCell ref="C715:E715"/>
    <mergeCell ref="C716:E716"/>
    <mergeCell ref="C705:N705"/>
    <mergeCell ref="C706:N706"/>
    <mergeCell ref="C707:E707"/>
    <mergeCell ref="C708:E708"/>
    <mergeCell ref="C709:E709"/>
    <mergeCell ref="C710:E710"/>
    <mergeCell ref="C698:E698"/>
    <mergeCell ref="C699:E699"/>
    <mergeCell ref="C700:E700"/>
    <mergeCell ref="C701:E701"/>
    <mergeCell ref="C703:E703"/>
    <mergeCell ref="C704:N704"/>
    <mergeCell ref="C730:E730"/>
    <mergeCell ref="C731:E731"/>
    <mergeCell ref="C732:E732"/>
    <mergeCell ref="C733:E733"/>
    <mergeCell ref="C734:E734"/>
    <mergeCell ref="C735:E735"/>
    <mergeCell ref="C723:E723"/>
    <mergeCell ref="C725:E725"/>
    <mergeCell ref="C726:N726"/>
    <mergeCell ref="C727:N727"/>
    <mergeCell ref="C728:E728"/>
    <mergeCell ref="C729:E729"/>
    <mergeCell ref="C717:E717"/>
    <mergeCell ref="C718:E718"/>
    <mergeCell ref="C719:E719"/>
    <mergeCell ref="C720:E720"/>
    <mergeCell ref="C721:E721"/>
    <mergeCell ref="C722:E722"/>
    <mergeCell ref="C749:E749"/>
    <mergeCell ref="C750:E750"/>
    <mergeCell ref="C751:E751"/>
    <mergeCell ref="C752:E752"/>
    <mergeCell ref="C753:E753"/>
    <mergeCell ref="C754:E754"/>
    <mergeCell ref="A743:N743"/>
    <mergeCell ref="A744:N744"/>
    <mergeCell ref="C745:E745"/>
    <mergeCell ref="C746:N746"/>
    <mergeCell ref="C747:N747"/>
    <mergeCell ref="C748:E748"/>
    <mergeCell ref="C736:E736"/>
    <mergeCell ref="C737:E737"/>
    <mergeCell ref="C738:E738"/>
    <mergeCell ref="C739:E739"/>
    <mergeCell ref="C740:E740"/>
    <mergeCell ref="C741:E741"/>
    <mergeCell ref="C770:N770"/>
    <mergeCell ref="C771:E771"/>
    <mergeCell ref="C772:N772"/>
    <mergeCell ref="C773:N773"/>
    <mergeCell ref="C774:E774"/>
    <mergeCell ref="C775:E775"/>
    <mergeCell ref="C762:N762"/>
    <mergeCell ref="C763:E763"/>
    <mergeCell ref="C765:N765"/>
    <mergeCell ref="C766:N766"/>
    <mergeCell ref="C767:E767"/>
    <mergeCell ref="C769:N769"/>
    <mergeCell ref="C755:E755"/>
    <mergeCell ref="C756:E756"/>
    <mergeCell ref="C757:E757"/>
    <mergeCell ref="C758:E758"/>
    <mergeCell ref="C759:E759"/>
    <mergeCell ref="C761:N761"/>
    <mergeCell ref="C789:N789"/>
    <mergeCell ref="C790:E790"/>
    <mergeCell ref="C791:N791"/>
    <mergeCell ref="C792:E792"/>
    <mergeCell ref="C793:E793"/>
    <mergeCell ref="C794:E794"/>
    <mergeCell ref="C782:E782"/>
    <mergeCell ref="C783:E783"/>
    <mergeCell ref="C784:E784"/>
    <mergeCell ref="C785:E785"/>
    <mergeCell ref="C786:E786"/>
    <mergeCell ref="C788:N788"/>
    <mergeCell ref="C776:E776"/>
    <mergeCell ref="C777:E777"/>
    <mergeCell ref="C778:E778"/>
    <mergeCell ref="C779:E779"/>
    <mergeCell ref="C780:E780"/>
    <mergeCell ref="C781:E781"/>
    <mergeCell ref="C808:N808"/>
    <mergeCell ref="C809:N809"/>
    <mergeCell ref="C810:N810"/>
    <mergeCell ref="C811:E811"/>
    <mergeCell ref="C812:E812"/>
    <mergeCell ref="C813:E813"/>
    <mergeCell ref="C801:E801"/>
    <mergeCell ref="C802:E802"/>
    <mergeCell ref="C803:E803"/>
    <mergeCell ref="C805:N805"/>
    <mergeCell ref="C806:N806"/>
    <mergeCell ref="C807:E807"/>
    <mergeCell ref="C795:E795"/>
    <mergeCell ref="C796:E796"/>
    <mergeCell ref="C797:E797"/>
    <mergeCell ref="C798:E798"/>
    <mergeCell ref="C799:E799"/>
    <mergeCell ref="C800:E800"/>
    <mergeCell ref="C826:E826"/>
    <mergeCell ref="C827:E827"/>
    <mergeCell ref="C828:E828"/>
    <mergeCell ref="C830:E830"/>
    <mergeCell ref="C831:N831"/>
    <mergeCell ref="C832:N832"/>
    <mergeCell ref="C820:E820"/>
    <mergeCell ref="C821:E821"/>
    <mergeCell ref="C822:E822"/>
    <mergeCell ref="C823:E823"/>
    <mergeCell ref="C824:E824"/>
    <mergeCell ref="C825:E825"/>
    <mergeCell ref="C814:E814"/>
    <mergeCell ref="C815:E815"/>
    <mergeCell ref="C816:E816"/>
    <mergeCell ref="C817:E817"/>
    <mergeCell ref="C818:E818"/>
    <mergeCell ref="C819:E819"/>
    <mergeCell ref="C845:E845"/>
    <mergeCell ref="C846:E846"/>
    <mergeCell ref="C847:E847"/>
    <mergeCell ref="C848:E848"/>
    <mergeCell ref="C849:E849"/>
    <mergeCell ref="C850:E850"/>
    <mergeCell ref="C839:E839"/>
    <mergeCell ref="C840:E840"/>
    <mergeCell ref="C841:E841"/>
    <mergeCell ref="C842:E842"/>
    <mergeCell ref="C843:E843"/>
    <mergeCell ref="C844:E844"/>
    <mergeCell ref="C833:N833"/>
    <mergeCell ref="C834:E834"/>
    <mergeCell ref="C835:E835"/>
    <mergeCell ref="C836:E836"/>
    <mergeCell ref="C837:E837"/>
    <mergeCell ref="C838:E838"/>
    <mergeCell ref="C865:E865"/>
    <mergeCell ref="C866:E866"/>
    <mergeCell ref="C867:E867"/>
    <mergeCell ref="C868:E868"/>
    <mergeCell ref="C869:E869"/>
    <mergeCell ref="C870:E870"/>
    <mergeCell ref="C859:E859"/>
    <mergeCell ref="C860:E860"/>
    <mergeCell ref="C861:E861"/>
    <mergeCell ref="C862:E862"/>
    <mergeCell ref="C863:E863"/>
    <mergeCell ref="C864:E864"/>
    <mergeCell ref="C851:E851"/>
    <mergeCell ref="C853:E853"/>
    <mergeCell ref="C855:E855"/>
    <mergeCell ref="C856:N856"/>
    <mergeCell ref="C857:N857"/>
    <mergeCell ref="C858:E858"/>
    <mergeCell ref="C888:E888"/>
    <mergeCell ref="C889:E889"/>
    <mergeCell ref="C890:E890"/>
    <mergeCell ref="C891:E891"/>
    <mergeCell ref="C892:E892"/>
    <mergeCell ref="C893:E893"/>
    <mergeCell ref="C882:N882"/>
    <mergeCell ref="C883:E883"/>
    <mergeCell ref="C884:E884"/>
    <mergeCell ref="C885:E885"/>
    <mergeCell ref="C886:E886"/>
    <mergeCell ref="C887:E887"/>
    <mergeCell ref="C872:E872"/>
    <mergeCell ref="C874:E874"/>
    <mergeCell ref="C876:E876"/>
    <mergeCell ref="C878:E878"/>
    <mergeCell ref="C880:E880"/>
    <mergeCell ref="C881:N881"/>
    <mergeCell ref="C907:E907"/>
    <mergeCell ref="C908:E908"/>
    <mergeCell ref="C909:E909"/>
    <mergeCell ref="C910:E910"/>
    <mergeCell ref="C911:E911"/>
    <mergeCell ref="C912:E912"/>
    <mergeCell ref="A901:N901"/>
    <mergeCell ref="C902:E902"/>
    <mergeCell ref="C903:N903"/>
    <mergeCell ref="C904:N904"/>
    <mergeCell ref="C905:E905"/>
    <mergeCell ref="C906:E906"/>
    <mergeCell ref="C894:E894"/>
    <mergeCell ref="C895:E895"/>
    <mergeCell ref="C896:E896"/>
    <mergeCell ref="C898:N898"/>
    <mergeCell ref="C899:N899"/>
    <mergeCell ref="A900:N900"/>
    <mergeCell ref="C928:E928"/>
    <mergeCell ref="C929:N929"/>
    <mergeCell ref="C930:N930"/>
    <mergeCell ref="C931:E931"/>
    <mergeCell ref="C932:E932"/>
    <mergeCell ref="C933:E933"/>
    <mergeCell ref="C920:E920"/>
    <mergeCell ref="C922:N922"/>
    <mergeCell ref="C923:N923"/>
    <mergeCell ref="C924:E924"/>
    <mergeCell ref="C926:N926"/>
    <mergeCell ref="C927:N927"/>
    <mergeCell ref="C913:E913"/>
    <mergeCell ref="C914:E914"/>
    <mergeCell ref="C915:E915"/>
    <mergeCell ref="C916:E916"/>
    <mergeCell ref="C918:N918"/>
    <mergeCell ref="C919:N919"/>
    <mergeCell ref="C947:E947"/>
    <mergeCell ref="C948:N948"/>
    <mergeCell ref="C949:E949"/>
    <mergeCell ref="C950:E950"/>
    <mergeCell ref="C951:E951"/>
    <mergeCell ref="C952:E952"/>
    <mergeCell ref="C940:E940"/>
    <mergeCell ref="C941:E941"/>
    <mergeCell ref="C942:E942"/>
    <mergeCell ref="C943:E943"/>
    <mergeCell ref="C945:N945"/>
    <mergeCell ref="C946:N946"/>
    <mergeCell ref="C934:E934"/>
    <mergeCell ref="C935:E935"/>
    <mergeCell ref="C936:E936"/>
    <mergeCell ref="C937:E937"/>
    <mergeCell ref="C938:E938"/>
    <mergeCell ref="C939:E939"/>
    <mergeCell ref="C966:N966"/>
    <mergeCell ref="C967:N967"/>
    <mergeCell ref="C968:E968"/>
    <mergeCell ref="C969:E969"/>
    <mergeCell ref="C970:E970"/>
    <mergeCell ref="C971:E971"/>
    <mergeCell ref="C959:E959"/>
    <mergeCell ref="C960:E960"/>
    <mergeCell ref="C962:N962"/>
    <mergeCell ref="C963:N963"/>
    <mergeCell ref="C964:E964"/>
    <mergeCell ref="C965:N965"/>
    <mergeCell ref="C953:E953"/>
    <mergeCell ref="C954:E954"/>
    <mergeCell ref="C955:E955"/>
    <mergeCell ref="C956:E956"/>
    <mergeCell ref="C957:E957"/>
    <mergeCell ref="C958:E958"/>
    <mergeCell ref="C984:E984"/>
    <mergeCell ref="C985:E985"/>
    <mergeCell ref="C987:E987"/>
    <mergeCell ref="C988:N988"/>
    <mergeCell ref="C989:N989"/>
    <mergeCell ref="C990:E990"/>
    <mergeCell ref="C978:E978"/>
    <mergeCell ref="C979:E979"/>
    <mergeCell ref="C980:E980"/>
    <mergeCell ref="C981:E981"/>
    <mergeCell ref="C982:E982"/>
    <mergeCell ref="C983:E983"/>
    <mergeCell ref="C972:E972"/>
    <mergeCell ref="C973:E973"/>
    <mergeCell ref="C974:E974"/>
    <mergeCell ref="C975:E975"/>
    <mergeCell ref="C976:E976"/>
    <mergeCell ref="C977:E977"/>
    <mergeCell ref="C1004:E1004"/>
    <mergeCell ref="C1005:N1005"/>
    <mergeCell ref="C1006:N1006"/>
    <mergeCell ref="C1007:E1007"/>
    <mergeCell ref="C1008:E1008"/>
    <mergeCell ref="C1009:E1009"/>
    <mergeCell ref="C997:E997"/>
    <mergeCell ref="C998:E998"/>
    <mergeCell ref="C999:E999"/>
    <mergeCell ref="C1000:E1000"/>
    <mergeCell ref="C1001:E1001"/>
    <mergeCell ref="C1002:E1002"/>
    <mergeCell ref="C991:E991"/>
    <mergeCell ref="C992:E992"/>
    <mergeCell ref="C993:E993"/>
    <mergeCell ref="C994:E994"/>
    <mergeCell ref="C995:E995"/>
    <mergeCell ref="C996:E996"/>
    <mergeCell ref="C1025:E1025"/>
    <mergeCell ref="C1027:E1027"/>
    <mergeCell ref="C1029:E1029"/>
    <mergeCell ref="C1030:N1030"/>
    <mergeCell ref="C1031:N1031"/>
    <mergeCell ref="C1032:E1032"/>
    <mergeCell ref="C1016:E1016"/>
    <mergeCell ref="C1017:E1017"/>
    <mergeCell ref="C1018:E1018"/>
    <mergeCell ref="C1019:E1019"/>
    <mergeCell ref="C1021:E1021"/>
    <mergeCell ref="C1023:E1023"/>
    <mergeCell ref="C1010:E1010"/>
    <mergeCell ref="C1011:E1011"/>
    <mergeCell ref="C1012:E1012"/>
    <mergeCell ref="C1013:E1013"/>
    <mergeCell ref="C1014:E1014"/>
    <mergeCell ref="C1015:E1015"/>
    <mergeCell ref="C1045:E1045"/>
    <mergeCell ref="C1047:N1047"/>
    <mergeCell ref="C1048:N1048"/>
    <mergeCell ref="A1049:N1049"/>
    <mergeCell ref="A1050:N1050"/>
    <mergeCell ref="C1051:E1051"/>
    <mergeCell ref="C1039:E1039"/>
    <mergeCell ref="C1040:E1040"/>
    <mergeCell ref="C1041:E1041"/>
    <mergeCell ref="C1042:E1042"/>
    <mergeCell ref="C1043:E1043"/>
    <mergeCell ref="C1044:E1044"/>
    <mergeCell ref="C1033:E1033"/>
    <mergeCell ref="C1034:E1034"/>
    <mergeCell ref="C1035:E1035"/>
    <mergeCell ref="C1036:E1036"/>
    <mergeCell ref="C1037:E1037"/>
    <mergeCell ref="C1038:E1038"/>
    <mergeCell ref="C1064:E1064"/>
    <mergeCell ref="C1065:E1065"/>
    <mergeCell ref="C1067:N1067"/>
    <mergeCell ref="C1068:N1068"/>
    <mergeCell ref="C1069:E1069"/>
    <mergeCell ref="C1070:N1070"/>
    <mergeCell ref="C1058:E1058"/>
    <mergeCell ref="C1059:E1059"/>
    <mergeCell ref="C1060:E1060"/>
    <mergeCell ref="C1061:E1061"/>
    <mergeCell ref="C1062:E1062"/>
    <mergeCell ref="C1063:E1063"/>
    <mergeCell ref="C1052:N1052"/>
    <mergeCell ref="C1053:N1053"/>
    <mergeCell ref="C1054:E1054"/>
    <mergeCell ref="C1055:E1055"/>
    <mergeCell ref="C1056:E1056"/>
    <mergeCell ref="C1057:E1057"/>
    <mergeCell ref="C1083:E1083"/>
    <mergeCell ref="C1084:E1084"/>
    <mergeCell ref="C1085:E1085"/>
    <mergeCell ref="C1087:N1087"/>
    <mergeCell ref="C1088:N1088"/>
    <mergeCell ref="C1089:E1089"/>
    <mergeCell ref="C1077:E1077"/>
    <mergeCell ref="C1078:E1078"/>
    <mergeCell ref="C1079:E1079"/>
    <mergeCell ref="C1080:E1080"/>
    <mergeCell ref="C1081:E1081"/>
    <mergeCell ref="C1082:E1082"/>
    <mergeCell ref="C1071:N1071"/>
    <mergeCell ref="C1072:N1072"/>
    <mergeCell ref="C1073:E1073"/>
    <mergeCell ref="C1074:E1074"/>
    <mergeCell ref="C1075:E1075"/>
    <mergeCell ref="C1076:E1076"/>
    <mergeCell ref="C1102:E1102"/>
    <mergeCell ref="C1104:N1104"/>
    <mergeCell ref="C1105:N1105"/>
    <mergeCell ref="C1106:E1106"/>
    <mergeCell ref="C1107:N1107"/>
    <mergeCell ref="C1108:N1108"/>
    <mergeCell ref="C1096:E1096"/>
    <mergeCell ref="C1097:E1097"/>
    <mergeCell ref="C1098:E1098"/>
    <mergeCell ref="C1099:E1099"/>
    <mergeCell ref="C1100:E1100"/>
    <mergeCell ref="C1101:E1101"/>
    <mergeCell ref="C1090:N1090"/>
    <mergeCell ref="C1091:E1091"/>
    <mergeCell ref="C1092:E1092"/>
    <mergeCell ref="C1093:E1093"/>
    <mergeCell ref="C1094:E1094"/>
    <mergeCell ref="C1095:E1095"/>
    <mergeCell ref="C1121:E1121"/>
    <mergeCell ref="C1122:E1122"/>
    <mergeCell ref="C1123:E1123"/>
    <mergeCell ref="C1124:E1124"/>
    <mergeCell ref="C1125:E1125"/>
    <mergeCell ref="C1126:E1126"/>
    <mergeCell ref="C1115:E1115"/>
    <mergeCell ref="C1116:E1116"/>
    <mergeCell ref="C1117:E1117"/>
    <mergeCell ref="C1118:E1118"/>
    <mergeCell ref="C1119:E1119"/>
    <mergeCell ref="C1120:E1120"/>
    <mergeCell ref="C1109:N1109"/>
    <mergeCell ref="C1110:E1110"/>
    <mergeCell ref="C1111:E1111"/>
    <mergeCell ref="C1112:E1112"/>
    <mergeCell ref="C1113:E1113"/>
    <mergeCell ref="C1114:E1114"/>
    <mergeCell ref="C1141:E1141"/>
    <mergeCell ref="C1142:E1142"/>
    <mergeCell ref="C1143:E1143"/>
    <mergeCell ref="C1144:E1144"/>
    <mergeCell ref="C1145:E1145"/>
    <mergeCell ref="C1146:E1146"/>
    <mergeCell ref="C1135:E1135"/>
    <mergeCell ref="C1136:E1136"/>
    <mergeCell ref="C1137:E1137"/>
    <mergeCell ref="C1138:E1138"/>
    <mergeCell ref="C1139:E1139"/>
    <mergeCell ref="C1140:E1140"/>
    <mergeCell ref="C1128:N1128"/>
    <mergeCell ref="C1129:E1129"/>
    <mergeCell ref="C1131:E1131"/>
    <mergeCell ref="C1132:N1132"/>
    <mergeCell ref="C1133:N1133"/>
    <mergeCell ref="C1134:E1134"/>
    <mergeCell ref="C1160:E1160"/>
    <mergeCell ref="C1161:E1161"/>
    <mergeCell ref="C1162:E1162"/>
    <mergeCell ref="C1163:E1163"/>
    <mergeCell ref="C1164:E1164"/>
    <mergeCell ref="A1166:N1166"/>
    <mergeCell ref="C1154:E1154"/>
    <mergeCell ref="C1155:E1155"/>
    <mergeCell ref="C1156:E1156"/>
    <mergeCell ref="C1157:E1157"/>
    <mergeCell ref="C1158:E1158"/>
    <mergeCell ref="C1159:E1159"/>
    <mergeCell ref="C1148:E1148"/>
    <mergeCell ref="C1149:N1149"/>
    <mergeCell ref="C1150:N1150"/>
    <mergeCell ref="C1151:E1151"/>
    <mergeCell ref="C1152:E1152"/>
    <mergeCell ref="C1153:E1153"/>
    <mergeCell ref="C1179:E1179"/>
    <mergeCell ref="C1180:E1180"/>
    <mergeCell ref="C1181:E1181"/>
    <mergeCell ref="C1182:E1182"/>
    <mergeCell ref="C1184:N1184"/>
    <mergeCell ref="C1185:N1185"/>
    <mergeCell ref="C1173:E1173"/>
    <mergeCell ref="C1174:E1174"/>
    <mergeCell ref="C1175:E1175"/>
    <mergeCell ref="C1176:E1176"/>
    <mergeCell ref="C1177:E1177"/>
    <mergeCell ref="C1178:E1178"/>
    <mergeCell ref="A1167:N1167"/>
    <mergeCell ref="C1168:E1168"/>
    <mergeCell ref="C1169:N1169"/>
    <mergeCell ref="C1170:N1170"/>
    <mergeCell ref="C1171:E1171"/>
    <mergeCell ref="C1172:E1172"/>
    <mergeCell ref="C1200:E1200"/>
    <mergeCell ref="C1201:E1201"/>
    <mergeCell ref="C1202:E1202"/>
    <mergeCell ref="C1203:E1203"/>
    <mergeCell ref="C1204:E1204"/>
    <mergeCell ref="C1205:E1205"/>
    <mergeCell ref="C1194:E1194"/>
    <mergeCell ref="C1195:N1195"/>
    <mergeCell ref="C1196:N1196"/>
    <mergeCell ref="C1197:E1197"/>
    <mergeCell ref="C1198:E1198"/>
    <mergeCell ref="C1199:E1199"/>
    <mergeCell ref="C1186:E1186"/>
    <mergeCell ref="C1188:N1188"/>
    <mergeCell ref="C1189:N1189"/>
    <mergeCell ref="C1190:E1190"/>
    <mergeCell ref="C1192:N1192"/>
    <mergeCell ref="C1193:N1193"/>
    <mergeCell ref="C1219:E1219"/>
    <mergeCell ref="C1220:E1220"/>
    <mergeCell ref="C1221:E1221"/>
    <mergeCell ref="C1222:E1222"/>
    <mergeCell ref="C1223:E1223"/>
    <mergeCell ref="C1224:E1224"/>
    <mergeCell ref="C1213:E1213"/>
    <mergeCell ref="C1214:N1214"/>
    <mergeCell ref="C1215:E1215"/>
    <mergeCell ref="C1216:E1216"/>
    <mergeCell ref="C1217:E1217"/>
    <mergeCell ref="C1218:E1218"/>
    <mergeCell ref="C1206:E1206"/>
    <mergeCell ref="C1207:E1207"/>
    <mergeCell ref="C1208:E1208"/>
    <mergeCell ref="C1209:E1209"/>
    <mergeCell ref="C1211:N1211"/>
    <mergeCell ref="C1212:N1212"/>
    <mergeCell ref="C1238:E1238"/>
    <mergeCell ref="C1239:E1239"/>
    <mergeCell ref="C1240:E1240"/>
    <mergeCell ref="C1241:E1241"/>
    <mergeCell ref="C1242:E1242"/>
    <mergeCell ref="C1243:E1243"/>
    <mergeCell ref="C1232:N1232"/>
    <mergeCell ref="C1233:N1233"/>
    <mergeCell ref="C1234:E1234"/>
    <mergeCell ref="C1235:E1235"/>
    <mergeCell ref="C1236:E1236"/>
    <mergeCell ref="C1237:E1237"/>
    <mergeCell ref="C1225:E1225"/>
    <mergeCell ref="C1226:E1226"/>
    <mergeCell ref="C1228:N1228"/>
    <mergeCell ref="C1229:N1229"/>
    <mergeCell ref="C1230:E1230"/>
    <mergeCell ref="C1231:N1231"/>
    <mergeCell ref="C1257:E1257"/>
    <mergeCell ref="C1258:E1258"/>
    <mergeCell ref="C1259:E1259"/>
    <mergeCell ref="C1260:E1260"/>
    <mergeCell ref="C1261:E1261"/>
    <mergeCell ref="C1262:E1262"/>
    <mergeCell ref="C1250:E1250"/>
    <mergeCell ref="C1251:E1251"/>
    <mergeCell ref="C1253:E1253"/>
    <mergeCell ref="C1254:N1254"/>
    <mergeCell ref="C1255:N1255"/>
    <mergeCell ref="C1256:E1256"/>
    <mergeCell ref="C1244:E1244"/>
    <mergeCell ref="C1245:E1245"/>
    <mergeCell ref="C1246:E1246"/>
    <mergeCell ref="C1247:E1247"/>
    <mergeCell ref="C1248:E1248"/>
    <mergeCell ref="C1249:E1249"/>
    <mergeCell ref="C1276:E1276"/>
    <mergeCell ref="C1277:E1277"/>
    <mergeCell ref="C1278:E1278"/>
    <mergeCell ref="C1279:E1279"/>
    <mergeCell ref="C1280:E1280"/>
    <mergeCell ref="C1281:E1281"/>
    <mergeCell ref="C1270:E1270"/>
    <mergeCell ref="C1271:N1271"/>
    <mergeCell ref="C1272:N1272"/>
    <mergeCell ref="C1273:E1273"/>
    <mergeCell ref="C1274:E1274"/>
    <mergeCell ref="C1275:E1275"/>
    <mergeCell ref="C1263:E1263"/>
    <mergeCell ref="C1264:E1264"/>
    <mergeCell ref="C1265:E1265"/>
    <mergeCell ref="C1266:E1266"/>
    <mergeCell ref="C1267:E1267"/>
    <mergeCell ref="C1268:E1268"/>
    <mergeCell ref="C1295:E1295"/>
    <mergeCell ref="C1296:E1296"/>
    <mergeCell ref="C1297:E1297"/>
    <mergeCell ref="C1298:E1298"/>
    <mergeCell ref="C1299:E1299"/>
    <mergeCell ref="C1300:E1300"/>
    <mergeCell ref="A1289:N1289"/>
    <mergeCell ref="C1290:E1290"/>
    <mergeCell ref="C1291:N1291"/>
    <mergeCell ref="C1292:N1292"/>
    <mergeCell ref="C1293:E1293"/>
    <mergeCell ref="C1294:E1294"/>
    <mergeCell ref="C1282:E1282"/>
    <mergeCell ref="C1283:E1283"/>
    <mergeCell ref="C1284:E1284"/>
    <mergeCell ref="C1285:E1285"/>
    <mergeCell ref="C1286:E1286"/>
    <mergeCell ref="A1288:N1288"/>
    <mergeCell ref="C1316:E1316"/>
    <mergeCell ref="C1317:N1317"/>
    <mergeCell ref="C1318:N1318"/>
    <mergeCell ref="C1319:E1319"/>
    <mergeCell ref="C1320:E1320"/>
    <mergeCell ref="C1321:E1321"/>
    <mergeCell ref="C1308:E1308"/>
    <mergeCell ref="C1310:N1310"/>
    <mergeCell ref="C1311:N1311"/>
    <mergeCell ref="C1312:E1312"/>
    <mergeCell ref="C1314:N1314"/>
    <mergeCell ref="C1315:N1315"/>
    <mergeCell ref="C1301:E1301"/>
    <mergeCell ref="C1302:E1302"/>
    <mergeCell ref="C1303:E1303"/>
    <mergeCell ref="C1304:E1304"/>
    <mergeCell ref="C1306:N1306"/>
    <mergeCell ref="C1307:N1307"/>
    <mergeCell ref="C1335:E1335"/>
    <mergeCell ref="C1336:N1336"/>
    <mergeCell ref="C1337:E1337"/>
    <mergeCell ref="C1338:E1338"/>
    <mergeCell ref="C1339:E1339"/>
    <mergeCell ref="C1340:E1340"/>
    <mergeCell ref="C1328:E1328"/>
    <mergeCell ref="C1329:E1329"/>
    <mergeCell ref="C1330:E1330"/>
    <mergeCell ref="C1331:E1331"/>
    <mergeCell ref="C1333:N1333"/>
    <mergeCell ref="C1334:N1334"/>
    <mergeCell ref="C1322:E1322"/>
    <mergeCell ref="C1323:E1323"/>
    <mergeCell ref="C1324:E1324"/>
    <mergeCell ref="C1325:E1325"/>
    <mergeCell ref="C1326:E1326"/>
    <mergeCell ref="C1327:E1327"/>
    <mergeCell ref="C1354:N1354"/>
    <mergeCell ref="C1355:N1355"/>
    <mergeCell ref="C1356:E1356"/>
    <mergeCell ref="C1357:E1357"/>
    <mergeCell ref="C1358:E1358"/>
    <mergeCell ref="C1359:E1359"/>
    <mergeCell ref="C1347:E1347"/>
    <mergeCell ref="C1348:E1348"/>
    <mergeCell ref="C1350:N1350"/>
    <mergeCell ref="C1351:N1351"/>
    <mergeCell ref="C1352:E1352"/>
    <mergeCell ref="C1353:N1353"/>
    <mergeCell ref="C1341:E1341"/>
    <mergeCell ref="C1342:E1342"/>
    <mergeCell ref="C1343:E1343"/>
    <mergeCell ref="C1344:E1344"/>
    <mergeCell ref="C1345:E1345"/>
    <mergeCell ref="C1346:E1346"/>
    <mergeCell ref="C1372:E1372"/>
    <mergeCell ref="C1373:E1373"/>
    <mergeCell ref="C1375:E1375"/>
    <mergeCell ref="C1377:N1377"/>
    <mergeCell ref="C1378:N1378"/>
    <mergeCell ref="C1379:E1379"/>
    <mergeCell ref="C1366:E1366"/>
    <mergeCell ref="C1367:E1367"/>
    <mergeCell ref="C1368:E1368"/>
    <mergeCell ref="C1369:E1369"/>
    <mergeCell ref="C1370:E1370"/>
    <mergeCell ref="C1371:E1371"/>
    <mergeCell ref="C1360:E1360"/>
    <mergeCell ref="C1361:E1361"/>
    <mergeCell ref="C1362:E1362"/>
    <mergeCell ref="C1363:E1363"/>
    <mergeCell ref="C1364:E1364"/>
    <mergeCell ref="C1365:E1365"/>
    <mergeCell ref="C1392:E1392"/>
    <mergeCell ref="C1393:E1393"/>
    <mergeCell ref="C1394:E1394"/>
    <mergeCell ref="C1395:E1395"/>
    <mergeCell ref="C1396:E1396"/>
    <mergeCell ref="C1397:E1397"/>
    <mergeCell ref="C1386:E1386"/>
    <mergeCell ref="C1387:E1387"/>
    <mergeCell ref="C1388:E1388"/>
    <mergeCell ref="C1389:E1389"/>
    <mergeCell ref="C1390:E1390"/>
    <mergeCell ref="C1391:E1391"/>
    <mergeCell ref="C1380:N1380"/>
    <mergeCell ref="C1381:N1381"/>
    <mergeCell ref="C1382:N1382"/>
    <mergeCell ref="C1383:E1383"/>
    <mergeCell ref="C1384:E1384"/>
    <mergeCell ref="C1385:E1385"/>
    <mergeCell ref="C1412:E1412"/>
    <mergeCell ref="C1413:E1413"/>
    <mergeCell ref="C1414:E1414"/>
    <mergeCell ref="C1415:E1415"/>
    <mergeCell ref="C1416:E1416"/>
    <mergeCell ref="C1417:E1417"/>
    <mergeCell ref="C1406:N1406"/>
    <mergeCell ref="C1407:N1407"/>
    <mergeCell ref="C1408:E1408"/>
    <mergeCell ref="C1409:E1409"/>
    <mergeCell ref="C1410:E1410"/>
    <mergeCell ref="C1411:E1411"/>
    <mergeCell ref="C1398:E1398"/>
    <mergeCell ref="C1399:E1399"/>
    <mergeCell ref="C1400:E1400"/>
    <mergeCell ref="C1402:N1402"/>
    <mergeCell ref="C1403:E1403"/>
    <mergeCell ref="C1405:E1405"/>
    <mergeCell ref="C1431:E1431"/>
    <mergeCell ref="C1432:E1432"/>
    <mergeCell ref="C1433:E1433"/>
    <mergeCell ref="C1434:E1434"/>
    <mergeCell ref="C1435:E1435"/>
    <mergeCell ref="C1436:E1436"/>
    <mergeCell ref="C1425:N1425"/>
    <mergeCell ref="C1426:N1426"/>
    <mergeCell ref="C1427:E1427"/>
    <mergeCell ref="C1428:E1428"/>
    <mergeCell ref="C1429:E1429"/>
    <mergeCell ref="C1430:E1430"/>
    <mergeCell ref="C1418:E1418"/>
    <mergeCell ref="C1419:E1419"/>
    <mergeCell ref="C1420:E1420"/>
    <mergeCell ref="C1422:N1422"/>
    <mergeCell ref="C1423:N1423"/>
    <mergeCell ref="C1424:E1424"/>
    <mergeCell ref="C1454:E1454"/>
    <mergeCell ref="C1455:E1455"/>
    <mergeCell ref="C1456:E1456"/>
    <mergeCell ref="C1457:E1457"/>
    <mergeCell ref="C1458:E1458"/>
    <mergeCell ref="C1459:E1459"/>
    <mergeCell ref="C1447:E1447"/>
    <mergeCell ref="C1449:E1449"/>
    <mergeCell ref="C1450:N1450"/>
    <mergeCell ref="C1451:N1451"/>
    <mergeCell ref="C1452:E1452"/>
    <mergeCell ref="C1453:E1453"/>
    <mergeCell ref="C1437:E1437"/>
    <mergeCell ref="C1438:E1438"/>
    <mergeCell ref="C1439:E1439"/>
    <mergeCell ref="C1441:E1441"/>
    <mergeCell ref="C1443:E1443"/>
    <mergeCell ref="C1445:E1445"/>
    <mergeCell ref="C1473:N1473"/>
    <mergeCell ref="C1474:E1474"/>
    <mergeCell ref="C1475:E1475"/>
    <mergeCell ref="C1476:E1476"/>
    <mergeCell ref="C1477:E1477"/>
    <mergeCell ref="C1478:E1478"/>
    <mergeCell ref="C1467:N1467"/>
    <mergeCell ref="C1468:N1468"/>
    <mergeCell ref="A1469:N1469"/>
    <mergeCell ref="A1470:N1470"/>
    <mergeCell ref="C1471:E1471"/>
    <mergeCell ref="C1472:N1472"/>
    <mergeCell ref="C1460:E1460"/>
    <mergeCell ref="C1461:E1461"/>
    <mergeCell ref="C1462:E1462"/>
    <mergeCell ref="C1463:E1463"/>
    <mergeCell ref="C1464:E1464"/>
    <mergeCell ref="C1465:E1465"/>
    <mergeCell ref="C1493:E1493"/>
    <mergeCell ref="C1495:N1495"/>
    <mergeCell ref="C1496:N1496"/>
    <mergeCell ref="C1497:E1497"/>
    <mergeCell ref="C1498:N1498"/>
    <mergeCell ref="C1499:N1499"/>
    <mergeCell ref="C1485:E1485"/>
    <mergeCell ref="C1487:N1487"/>
    <mergeCell ref="C1488:N1488"/>
    <mergeCell ref="C1489:E1489"/>
    <mergeCell ref="C1491:N1491"/>
    <mergeCell ref="C1492:N1492"/>
    <mergeCell ref="C1479:E1479"/>
    <mergeCell ref="C1480:E1480"/>
    <mergeCell ref="C1481:E1481"/>
    <mergeCell ref="C1482:E1482"/>
    <mergeCell ref="C1483:E1483"/>
    <mergeCell ref="C1484:E1484"/>
    <mergeCell ref="C1512:E1512"/>
    <mergeCell ref="C1514:N1514"/>
    <mergeCell ref="C1515:N1515"/>
    <mergeCell ref="C1516:E1516"/>
    <mergeCell ref="C1517:N1517"/>
    <mergeCell ref="C1518:E1518"/>
    <mergeCell ref="C1506:E1506"/>
    <mergeCell ref="C1507:E1507"/>
    <mergeCell ref="C1508:E1508"/>
    <mergeCell ref="C1509:E1509"/>
    <mergeCell ref="C1510:E1510"/>
    <mergeCell ref="C1511:E1511"/>
    <mergeCell ref="C1500:E1500"/>
    <mergeCell ref="C1501:E1501"/>
    <mergeCell ref="C1502:E1502"/>
    <mergeCell ref="C1503:E1503"/>
    <mergeCell ref="C1504:E1504"/>
    <mergeCell ref="C1505:E1505"/>
    <mergeCell ref="C1532:N1532"/>
    <mergeCell ref="C1533:E1533"/>
    <mergeCell ref="C1534:N1534"/>
    <mergeCell ref="C1535:N1535"/>
    <mergeCell ref="C1536:N1536"/>
    <mergeCell ref="C1537:E1537"/>
    <mergeCell ref="C1525:E1525"/>
    <mergeCell ref="C1526:E1526"/>
    <mergeCell ref="C1527:E1527"/>
    <mergeCell ref="C1528:E1528"/>
    <mergeCell ref="C1529:E1529"/>
    <mergeCell ref="C1531:N1531"/>
    <mergeCell ref="C1519:E1519"/>
    <mergeCell ref="C1520:E1520"/>
    <mergeCell ref="C1521:E1521"/>
    <mergeCell ref="C1522:E1522"/>
    <mergeCell ref="C1523:E1523"/>
    <mergeCell ref="C1524:E1524"/>
    <mergeCell ref="C1550:E1550"/>
    <mergeCell ref="C1551:E1551"/>
    <mergeCell ref="C1552:E1552"/>
    <mergeCell ref="C1553:E1553"/>
    <mergeCell ref="C1554:E1554"/>
    <mergeCell ref="C1556:E1556"/>
    <mergeCell ref="C1544:E1544"/>
    <mergeCell ref="C1545:E1545"/>
    <mergeCell ref="C1546:E1546"/>
    <mergeCell ref="C1547:E1547"/>
    <mergeCell ref="C1548:E1548"/>
    <mergeCell ref="C1549:E1549"/>
    <mergeCell ref="C1538:E1538"/>
    <mergeCell ref="C1539:E1539"/>
    <mergeCell ref="C1540:E1540"/>
    <mergeCell ref="C1541:E1541"/>
    <mergeCell ref="C1542:E1542"/>
    <mergeCell ref="C1543:E1543"/>
    <mergeCell ref="C1569:E1569"/>
    <mergeCell ref="C1570:E1570"/>
    <mergeCell ref="C1571:E1571"/>
    <mergeCell ref="C1573:E1573"/>
    <mergeCell ref="C1574:N1574"/>
    <mergeCell ref="C1575:N1575"/>
    <mergeCell ref="C1563:E1563"/>
    <mergeCell ref="C1564:E1564"/>
    <mergeCell ref="C1565:E1565"/>
    <mergeCell ref="C1566:E1566"/>
    <mergeCell ref="C1567:E1567"/>
    <mergeCell ref="C1568:E1568"/>
    <mergeCell ref="C1557:N1557"/>
    <mergeCell ref="C1558:N1558"/>
    <mergeCell ref="C1559:E1559"/>
    <mergeCell ref="C1560:E1560"/>
    <mergeCell ref="C1561:E1561"/>
    <mergeCell ref="C1562:E1562"/>
    <mergeCell ref="C1588:E1588"/>
    <mergeCell ref="C1590:E1590"/>
    <mergeCell ref="C1592:E1592"/>
    <mergeCell ref="C1594:E1594"/>
    <mergeCell ref="C1596:E1596"/>
    <mergeCell ref="C1598:E1598"/>
    <mergeCell ref="C1582:E1582"/>
    <mergeCell ref="C1583:E1583"/>
    <mergeCell ref="C1584:E1584"/>
    <mergeCell ref="C1585:E1585"/>
    <mergeCell ref="C1586:E1586"/>
    <mergeCell ref="C1587:E1587"/>
    <mergeCell ref="C1576:E1576"/>
    <mergeCell ref="C1577:E1577"/>
    <mergeCell ref="C1578:E1578"/>
    <mergeCell ref="C1579:E1579"/>
    <mergeCell ref="C1580:E1580"/>
    <mergeCell ref="C1581:E1581"/>
    <mergeCell ref="C1611:E1611"/>
    <mergeCell ref="C1612:E1612"/>
    <mergeCell ref="C1613:E1613"/>
    <mergeCell ref="C1614:E1614"/>
    <mergeCell ref="A1616:N1616"/>
    <mergeCell ref="A1617:N1617"/>
    <mergeCell ref="C1605:E1605"/>
    <mergeCell ref="C1606:E1606"/>
    <mergeCell ref="C1607:E1607"/>
    <mergeCell ref="C1608:E1608"/>
    <mergeCell ref="C1609:E1609"/>
    <mergeCell ref="C1610:E1610"/>
    <mergeCell ref="C1599:N1599"/>
    <mergeCell ref="C1600:N1600"/>
    <mergeCell ref="C1601:E1601"/>
    <mergeCell ref="C1602:E1602"/>
    <mergeCell ref="C1603:E1603"/>
    <mergeCell ref="C1604:E1604"/>
    <mergeCell ref="C1630:E1630"/>
    <mergeCell ref="C1631:E1631"/>
    <mergeCell ref="C1632:E1632"/>
    <mergeCell ref="C1634:N1634"/>
    <mergeCell ref="C1635:N1635"/>
    <mergeCell ref="C1636:E1636"/>
    <mergeCell ref="C1624:E1624"/>
    <mergeCell ref="C1625:E1625"/>
    <mergeCell ref="C1626:E1626"/>
    <mergeCell ref="C1627:E1627"/>
    <mergeCell ref="C1628:E1628"/>
    <mergeCell ref="C1629:E1629"/>
    <mergeCell ref="C1618:E1618"/>
    <mergeCell ref="C1619:N1619"/>
    <mergeCell ref="C1620:N1620"/>
    <mergeCell ref="C1621:E1621"/>
    <mergeCell ref="C1622:E1622"/>
    <mergeCell ref="C1623:E1623"/>
    <mergeCell ref="C1651:E1651"/>
    <mergeCell ref="C1652:E1652"/>
    <mergeCell ref="C1653:E1653"/>
    <mergeCell ref="C1654:E1654"/>
    <mergeCell ref="C1655:E1655"/>
    <mergeCell ref="C1656:E1656"/>
    <mergeCell ref="C1645:N1645"/>
    <mergeCell ref="C1646:N1646"/>
    <mergeCell ref="C1647:E1647"/>
    <mergeCell ref="C1648:E1648"/>
    <mergeCell ref="C1649:E1649"/>
    <mergeCell ref="C1650:E1650"/>
    <mergeCell ref="C1638:N1638"/>
    <mergeCell ref="C1639:N1639"/>
    <mergeCell ref="C1640:E1640"/>
    <mergeCell ref="C1642:N1642"/>
    <mergeCell ref="C1643:N1643"/>
    <mergeCell ref="C1644:E1644"/>
    <mergeCell ref="C1670:E1670"/>
    <mergeCell ref="C1671:E1671"/>
    <mergeCell ref="C1672:E1672"/>
    <mergeCell ref="C1673:E1673"/>
    <mergeCell ref="C1674:E1674"/>
    <mergeCell ref="C1675:E1675"/>
    <mergeCell ref="C1664:N1664"/>
    <mergeCell ref="C1665:E1665"/>
    <mergeCell ref="C1666:E1666"/>
    <mergeCell ref="C1667:E1667"/>
    <mergeCell ref="C1668:E1668"/>
    <mergeCell ref="C1669:E1669"/>
    <mergeCell ref="C1657:E1657"/>
    <mergeCell ref="C1658:E1658"/>
    <mergeCell ref="C1659:E1659"/>
    <mergeCell ref="C1661:N1661"/>
    <mergeCell ref="C1662:N1662"/>
    <mergeCell ref="C1663:E1663"/>
    <mergeCell ref="C1689:E1689"/>
    <mergeCell ref="C1690:E1690"/>
    <mergeCell ref="C1691:E1691"/>
    <mergeCell ref="C1692:E1692"/>
    <mergeCell ref="C1693:E1693"/>
    <mergeCell ref="C1694:E1694"/>
    <mergeCell ref="C1683:N1683"/>
    <mergeCell ref="C1684:E1684"/>
    <mergeCell ref="C1685:E1685"/>
    <mergeCell ref="C1686:E1686"/>
    <mergeCell ref="C1687:E1687"/>
    <mergeCell ref="C1688:E1688"/>
    <mergeCell ref="C1676:E1676"/>
    <mergeCell ref="C1678:N1678"/>
    <mergeCell ref="C1679:N1679"/>
    <mergeCell ref="C1680:E1680"/>
    <mergeCell ref="C1681:N1681"/>
    <mergeCell ref="C1682:N1682"/>
    <mergeCell ref="C1708:E1708"/>
    <mergeCell ref="C1709:E1709"/>
    <mergeCell ref="C1710:E1710"/>
    <mergeCell ref="C1711:E1711"/>
    <mergeCell ref="C1712:E1712"/>
    <mergeCell ref="C1713:E1713"/>
    <mergeCell ref="C1701:E1701"/>
    <mergeCell ref="C1703:E1703"/>
    <mergeCell ref="C1704:N1704"/>
    <mergeCell ref="C1705:N1705"/>
    <mergeCell ref="C1706:N1706"/>
    <mergeCell ref="C1707:E1707"/>
    <mergeCell ref="C1695:E1695"/>
    <mergeCell ref="C1696:E1696"/>
    <mergeCell ref="C1697:E1697"/>
    <mergeCell ref="C1698:E1698"/>
    <mergeCell ref="C1699:E1699"/>
    <mergeCell ref="C1700:E1700"/>
    <mergeCell ref="C1728:E1728"/>
    <mergeCell ref="C1729:N1729"/>
    <mergeCell ref="C1730:N1730"/>
    <mergeCell ref="C1731:E1731"/>
    <mergeCell ref="C1732:E1732"/>
    <mergeCell ref="C1733:E1733"/>
    <mergeCell ref="C1720:E1720"/>
    <mergeCell ref="C1721:E1721"/>
    <mergeCell ref="C1722:E1722"/>
    <mergeCell ref="C1723:E1723"/>
    <mergeCell ref="C1724:E1724"/>
    <mergeCell ref="C1726:E1726"/>
    <mergeCell ref="C1714:E1714"/>
    <mergeCell ref="C1715:E1715"/>
    <mergeCell ref="C1716:E1716"/>
    <mergeCell ref="C1717:E1717"/>
    <mergeCell ref="C1718:E1718"/>
    <mergeCell ref="C1719:E1719"/>
    <mergeCell ref="C1747:E1747"/>
    <mergeCell ref="C1748:N1748"/>
    <mergeCell ref="C1749:N1749"/>
    <mergeCell ref="C1750:E1750"/>
    <mergeCell ref="C1751:E1751"/>
    <mergeCell ref="C1752:E1752"/>
    <mergeCell ref="C1740:E1740"/>
    <mergeCell ref="C1741:E1741"/>
    <mergeCell ref="C1742:E1742"/>
    <mergeCell ref="C1743:E1743"/>
    <mergeCell ref="C1745:N1745"/>
    <mergeCell ref="C1746:N1746"/>
    <mergeCell ref="C1734:E1734"/>
    <mergeCell ref="C1735:E1735"/>
    <mergeCell ref="C1736:E1736"/>
    <mergeCell ref="C1737:E1737"/>
    <mergeCell ref="C1738:E1738"/>
    <mergeCell ref="C1739:E1739"/>
    <mergeCell ref="C1768:E1768"/>
    <mergeCell ref="C1770:E1770"/>
    <mergeCell ref="C1772:E1772"/>
    <mergeCell ref="C1773:N1773"/>
    <mergeCell ref="C1774:N1774"/>
    <mergeCell ref="C1775:E1775"/>
    <mergeCell ref="C1759:E1759"/>
    <mergeCell ref="C1760:E1760"/>
    <mergeCell ref="C1761:E1761"/>
    <mergeCell ref="C1762:E1762"/>
    <mergeCell ref="C1764:E1764"/>
    <mergeCell ref="C1766:E1766"/>
    <mergeCell ref="C1753:E1753"/>
    <mergeCell ref="C1754:E1754"/>
    <mergeCell ref="C1755:E1755"/>
    <mergeCell ref="C1756:E1756"/>
    <mergeCell ref="C1757:E1757"/>
    <mergeCell ref="C1758:E1758"/>
    <mergeCell ref="C1788:E1788"/>
    <mergeCell ref="C1790:N1790"/>
    <mergeCell ref="C1791:N1791"/>
    <mergeCell ref="A1792:N1792"/>
    <mergeCell ref="A1793:N1793"/>
    <mergeCell ref="C1794:E1794"/>
    <mergeCell ref="C1782:E1782"/>
    <mergeCell ref="C1783:E1783"/>
    <mergeCell ref="C1784:E1784"/>
    <mergeCell ref="C1785:E1785"/>
    <mergeCell ref="C1786:E1786"/>
    <mergeCell ref="C1787:E1787"/>
    <mergeCell ref="C1776:E1776"/>
    <mergeCell ref="C1777:E1777"/>
    <mergeCell ref="C1778:E1778"/>
    <mergeCell ref="C1779:E1779"/>
    <mergeCell ref="C1780:E1780"/>
    <mergeCell ref="C1781:E1781"/>
    <mergeCell ref="C1807:E1807"/>
    <mergeCell ref="C1808:E1808"/>
    <mergeCell ref="C1810:N1810"/>
    <mergeCell ref="C1811:N1811"/>
    <mergeCell ref="C1812:E1812"/>
    <mergeCell ref="C1814:N1814"/>
    <mergeCell ref="C1801:E1801"/>
    <mergeCell ref="C1802:E1802"/>
    <mergeCell ref="C1803:E1803"/>
    <mergeCell ref="C1804:E1804"/>
    <mergeCell ref="C1805:E1805"/>
    <mergeCell ref="C1806:E1806"/>
    <mergeCell ref="C1795:N1795"/>
    <mergeCell ref="C1796:N1796"/>
    <mergeCell ref="C1797:E1797"/>
    <mergeCell ref="C1798:E1798"/>
    <mergeCell ref="C1799:E1799"/>
    <mergeCell ref="C1800:E1800"/>
    <mergeCell ref="C1828:E1828"/>
    <mergeCell ref="C1829:E1829"/>
    <mergeCell ref="C1830:E1830"/>
    <mergeCell ref="C1831:E1831"/>
    <mergeCell ref="C1832:E1832"/>
    <mergeCell ref="C1833:E1833"/>
    <mergeCell ref="C1822:N1822"/>
    <mergeCell ref="C1823:E1823"/>
    <mergeCell ref="C1824:E1824"/>
    <mergeCell ref="C1825:E1825"/>
    <mergeCell ref="C1826:E1826"/>
    <mergeCell ref="C1827:E1827"/>
    <mergeCell ref="C1815:N1815"/>
    <mergeCell ref="C1816:E1816"/>
    <mergeCell ref="C1818:N1818"/>
    <mergeCell ref="C1819:N1819"/>
    <mergeCell ref="C1820:E1820"/>
    <mergeCell ref="C1821:N1821"/>
    <mergeCell ref="C1847:E1847"/>
    <mergeCell ref="C1848:E1848"/>
    <mergeCell ref="C1849:E1849"/>
    <mergeCell ref="C1850:E1850"/>
    <mergeCell ref="C1851:E1851"/>
    <mergeCell ref="C1852:E1852"/>
    <mergeCell ref="C1841:E1841"/>
    <mergeCell ref="C1842:E1842"/>
    <mergeCell ref="C1843:E1843"/>
    <mergeCell ref="C1844:E1844"/>
    <mergeCell ref="C1845:E1845"/>
    <mergeCell ref="C1846:E1846"/>
    <mergeCell ref="C1834:E1834"/>
    <mergeCell ref="C1835:E1835"/>
    <mergeCell ref="C1837:N1837"/>
    <mergeCell ref="C1838:N1838"/>
    <mergeCell ref="C1839:E1839"/>
    <mergeCell ref="C1840:N1840"/>
    <mergeCell ref="C1866:E1866"/>
    <mergeCell ref="C1867:E1867"/>
    <mergeCell ref="C1868:E1868"/>
    <mergeCell ref="C1869:E1869"/>
    <mergeCell ref="C1870:E1870"/>
    <mergeCell ref="C1871:E1871"/>
    <mergeCell ref="C1860:E1860"/>
    <mergeCell ref="C1861:E1861"/>
    <mergeCell ref="C1862:E1862"/>
    <mergeCell ref="C1863:E1863"/>
    <mergeCell ref="C1864:E1864"/>
    <mergeCell ref="C1865:E1865"/>
    <mergeCell ref="C1854:N1854"/>
    <mergeCell ref="C1855:N1855"/>
    <mergeCell ref="C1856:E1856"/>
    <mergeCell ref="C1857:N1857"/>
    <mergeCell ref="C1858:N1858"/>
    <mergeCell ref="C1859:N1859"/>
    <mergeCell ref="C1885:E1885"/>
    <mergeCell ref="C1886:E1886"/>
    <mergeCell ref="C1887:E1887"/>
    <mergeCell ref="C1888:E1888"/>
    <mergeCell ref="C1889:E1889"/>
    <mergeCell ref="C1890:E1890"/>
    <mergeCell ref="C1879:E1879"/>
    <mergeCell ref="C1880:N1880"/>
    <mergeCell ref="C1881:N1881"/>
    <mergeCell ref="C1882:E1882"/>
    <mergeCell ref="C1883:E1883"/>
    <mergeCell ref="C1884:E1884"/>
    <mergeCell ref="C1872:E1872"/>
    <mergeCell ref="C1873:E1873"/>
    <mergeCell ref="C1874:E1874"/>
    <mergeCell ref="C1875:E1875"/>
    <mergeCell ref="C1876:E1876"/>
    <mergeCell ref="C1877:E1877"/>
    <mergeCell ref="C1904:E1904"/>
    <mergeCell ref="C1905:E1905"/>
    <mergeCell ref="C1906:E1906"/>
    <mergeCell ref="C1907:E1907"/>
    <mergeCell ref="C1908:E1908"/>
    <mergeCell ref="C1909:E1909"/>
    <mergeCell ref="C1898:N1898"/>
    <mergeCell ref="C1899:E1899"/>
    <mergeCell ref="C1900:E1900"/>
    <mergeCell ref="C1901:E1901"/>
    <mergeCell ref="C1902:E1902"/>
    <mergeCell ref="C1903:E1903"/>
    <mergeCell ref="C1891:E1891"/>
    <mergeCell ref="C1892:E1892"/>
    <mergeCell ref="C1893:E1893"/>
    <mergeCell ref="C1894:E1894"/>
    <mergeCell ref="C1896:E1896"/>
    <mergeCell ref="C1897:N1897"/>
    <mergeCell ref="C1927:E1927"/>
    <mergeCell ref="C1928:E1928"/>
    <mergeCell ref="C1929:E1929"/>
    <mergeCell ref="C1930:E1930"/>
    <mergeCell ref="C1931:E1931"/>
    <mergeCell ref="C1932:E1932"/>
    <mergeCell ref="C1921:E1921"/>
    <mergeCell ref="C1922:N1922"/>
    <mergeCell ref="C1923:N1923"/>
    <mergeCell ref="C1924:E1924"/>
    <mergeCell ref="C1925:E1925"/>
    <mergeCell ref="C1926:E1926"/>
    <mergeCell ref="C1910:E1910"/>
    <mergeCell ref="C1911:E1911"/>
    <mergeCell ref="C1913:E1913"/>
    <mergeCell ref="C1915:E1915"/>
    <mergeCell ref="C1917:E1917"/>
    <mergeCell ref="C1919:E1919"/>
    <mergeCell ref="C1946:E1946"/>
    <mergeCell ref="C1947:E1947"/>
    <mergeCell ref="C1948:E1948"/>
    <mergeCell ref="C1949:E1949"/>
    <mergeCell ref="C1950:E1950"/>
    <mergeCell ref="C1951:E1951"/>
    <mergeCell ref="C1940:N1940"/>
    <mergeCell ref="A1941:N1941"/>
    <mergeCell ref="A1942:N1942"/>
    <mergeCell ref="C1943:E1943"/>
    <mergeCell ref="C1944:N1944"/>
    <mergeCell ref="C1945:N1945"/>
    <mergeCell ref="C1933:E1933"/>
    <mergeCell ref="C1934:E1934"/>
    <mergeCell ref="C1935:E1935"/>
    <mergeCell ref="C1936:E1936"/>
    <mergeCell ref="C1937:E1937"/>
    <mergeCell ref="C1939:N1939"/>
    <mergeCell ref="C1967:N1967"/>
    <mergeCell ref="C1968:N1968"/>
    <mergeCell ref="C1969:E1969"/>
    <mergeCell ref="C1970:N1970"/>
    <mergeCell ref="C1971:N1971"/>
    <mergeCell ref="C1972:E1972"/>
    <mergeCell ref="C1959:N1959"/>
    <mergeCell ref="C1960:N1960"/>
    <mergeCell ref="C1961:E1961"/>
    <mergeCell ref="C1963:N1963"/>
    <mergeCell ref="C1964:N1964"/>
    <mergeCell ref="C1965:E1965"/>
    <mergeCell ref="C1952:E1952"/>
    <mergeCell ref="C1953:E1953"/>
    <mergeCell ref="C1954:E1954"/>
    <mergeCell ref="C1955:E1955"/>
    <mergeCell ref="C1956:E1956"/>
    <mergeCell ref="C1957:E1957"/>
    <mergeCell ref="C1986:N1986"/>
    <mergeCell ref="C1987:N1987"/>
    <mergeCell ref="C1988:E1988"/>
    <mergeCell ref="C1989:N1989"/>
    <mergeCell ref="C1990:E1990"/>
    <mergeCell ref="C1991:E1991"/>
    <mergeCell ref="C1979:E1979"/>
    <mergeCell ref="C1980:E1980"/>
    <mergeCell ref="C1981:E1981"/>
    <mergeCell ref="C1982:E1982"/>
    <mergeCell ref="C1983:E1983"/>
    <mergeCell ref="C1984:E1984"/>
    <mergeCell ref="C1973:E1973"/>
    <mergeCell ref="C1974:E1974"/>
    <mergeCell ref="C1975:E1975"/>
    <mergeCell ref="C1976:E1976"/>
    <mergeCell ref="C1977:E1977"/>
    <mergeCell ref="C1978:E1978"/>
    <mergeCell ref="C2005:E2005"/>
    <mergeCell ref="C2006:N2006"/>
    <mergeCell ref="C2007:N2007"/>
    <mergeCell ref="C2008:N2008"/>
    <mergeCell ref="C2009:E2009"/>
    <mergeCell ref="C2010:E2010"/>
    <mergeCell ref="C1998:E1998"/>
    <mergeCell ref="C1999:E1999"/>
    <mergeCell ref="C2000:E2000"/>
    <mergeCell ref="C2001:E2001"/>
    <mergeCell ref="C2003:N2003"/>
    <mergeCell ref="C2004:N2004"/>
    <mergeCell ref="C1992:E1992"/>
    <mergeCell ref="C1993:E1993"/>
    <mergeCell ref="C1994:E1994"/>
    <mergeCell ref="C1995:E1995"/>
    <mergeCell ref="C1996:E1996"/>
    <mergeCell ref="C1997:E1997"/>
    <mergeCell ref="C2023:E2023"/>
    <mergeCell ref="C2024:E2024"/>
    <mergeCell ref="C2025:E2025"/>
    <mergeCell ref="C2026:E2026"/>
    <mergeCell ref="C2028:E2028"/>
    <mergeCell ref="C2029:N2029"/>
    <mergeCell ref="C2017:E2017"/>
    <mergeCell ref="C2018:E2018"/>
    <mergeCell ref="C2019:E2019"/>
    <mergeCell ref="C2020:E2020"/>
    <mergeCell ref="C2021:E2021"/>
    <mergeCell ref="C2022:E2022"/>
    <mergeCell ref="C2011:E2011"/>
    <mergeCell ref="C2012:E2012"/>
    <mergeCell ref="C2013:E2013"/>
    <mergeCell ref="C2014:E2014"/>
    <mergeCell ref="C2015:E2015"/>
    <mergeCell ref="C2016:E2016"/>
    <mergeCell ref="C2042:E2042"/>
    <mergeCell ref="C2043:E2043"/>
    <mergeCell ref="C2044:E2044"/>
    <mergeCell ref="C2045:E2045"/>
    <mergeCell ref="C2046:E2046"/>
    <mergeCell ref="C2047:E2047"/>
    <mergeCell ref="C2036:E2036"/>
    <mergeCell ref="C2037:E2037"/>
    <mergeCell ref="C2038:E2038"/>
    <mergeCell ref="C2039:E2039"/>
    <mergeCell ref="C2040:E2040"/>
    <mergeCell ref="C2041:E2041"/>
    <mergeCell ref="C2030:N2030"/>
    <mergeCell ref="C2031:N2031"/>
    <mergeCell ref="C2032:E2032"/>
    <mergeCell ref="C2033:E2033"/>
    <mergeCell ref="C2034:E2034"/>
    <mergeCell ref="C2035:E2035"/>
    <mergeCell ref="C2062:E2062"/>
    <mergeCell ref="C2063:E2063"/>
    <mergeCell ref="C2064:E2064"/>
    <mergeCell ref="C2065:E2065"/>
    <mergeCell ref="C2066:E2066"/>
    <mergeCell ref="C2067:E2067"/>
    <mergeCell ref="C2056:E2056"/>
    <mergeCell ref="C2057:E2057"/>
    <mergeCell ref="C2058:E2058"/>
    <mergeCell ref="C2059:E2059"/>
    <mergeCell ref="C2060:E2060"/>
    <mergeCell ref="C2061:E2061"/>
    <mergeCell ref="C2048:E2048"/>
    <mergeCell ref="C2049:E2049"/>
    <mergeCell ref="C2051:E2051"/>
    <mergeCell ref="C2053:E2053"/>
    <mergeCell ref="C2054:N2054"/>
    <mergeCell ref="C2055:N2055"/>
    <mergeCell ref="C2085:E2085"/>
    <mergeCell ref="C2086:E2086"/>
    <mergeCell ref="C2087:E2087"/>
    <mergeCell ref="C2088:E2088"/>
    <mergeCell ref="C2089:E2089"/>
    <mergeCell ref="C2090:E2090"/>
    <mergeCell ref="C2079:N2079"/>
    <mergeCell ref="C2080:N2080"/>
    <mergeCell ref="C2081:E2081"/>
    <mergeCell ref="C2082:E2082"/>
    <mergeCell ref="C2083:E2083"/>
    <mergeCell ref="C2084:E2084"/>
    <mergeCell ref="C2068:E2068"/>
    <mergeCell ref="C2070:E2070"/>
    <mergeCell ref="C2072:E2072"/>
    <mergeCell ref="C2074:E2074"/>
    <mergeCell ref="C2076:E2076"/>
    <mergeCell ref="C2078:E2078"/>
    <mergeCell ref="C2104:E2104"/>
    <mergeCell ref="C2105:E2105"/>
    <mergeCell ref="C2106:E2106"/>
    <mergeCell ref="C2107:E2107"/>
    <mergeCell ref="C2108:E2108"/>
    <mergeCell ref="C2109:E2109"/>
    <mergeCell ref="A2098:N2098"/>
    <mergeCell ref="A2099:N2099"/>
    <mergeCell ref="C2100:E2100"/>
    <mergeCell ref="C2101:N2101"/>
    <mergeCell ref="C2102:N2102"/>
    <mergeCell ref="C2103:E2103"/>
    <mergeCell ref="C2091:E2091"/>
    <mergeCell ref="C2092:E2092"/>
    <mergeCell ref="C2093:E2093"/>
    <mergeCell ref="C2094:E2094"/>
    <mergeCell ref="C2096:N2096"/>
    <mergeCell ref="C2097:N2097"/>
    <mergeCell ref="C2125:N2125"/>
    <mergeCell ref="C2126:E2126"/>
    <mergeCell ref="C2127:N2127"/>
    <mergeCell ref="C2128:N2128"/>
    <mergeCell ref="C2129:E2129"/>
    <mergeCell ref="C2130:E2130"/>
    <mergeCell ref="C2117:N2117"/>
    <mergeCell ref="C2118:E2118"/>
    <mergeCell ref="C2120:N2120"/>
    <mergeCell ref="C2121:N2121"/>
    <mergeCell ref="C2122:E2122"/>
    <mergeCell ref="C2124:N2124"/>
    <mergeCell ref="C2110:E2110"/>
    <mergeCell ref="C2111:E2111"/>
    <mergeCell ref="C2112:E2112"/>
    <mergeCell ref="C2113:E2113"/>
    <mergeCell ref="C2114:E2114"/>
    <mergeCell ref="C2116:N2116"/>
    <mergeCell ref="C2144:N2144"/>
    <mergeCell ref="C2145:E2145"/>
    <mergeCell ref="C2146:N2146"/>
    <mergeCell ref="C2147:E2147"/>
    <mergeCell ref="C2148:E2148"/>
    <mergeCell ref="C2149:E2149"/>
    <mergeCell ref="C2137:E2137"/>
    <mergeCell ref="C2138:E2138"/>
    <mergeCell ref="C2139:E2139"/>
    <mergeCell ref="C2140:E2140"/>
    <mergeCell ref="C2141:E2141"/>
    <mergeCell ref="C2143:N2143"/>
    <mergeCell ref="C2131:E2131"/>
    <mergeCell ref="C2132:E2132"/>
    <mergeCell ref="C2133:E2133"/>
    <mergeCell ref="C2134:E2134"/>
    <mergeCell ref="C2135:E2135"/>
    <mergeCell ref="C2136:E2136"/>
    <mergeCell ref="C2163:N2163"/>
    <mergeCell ref="C2164:N2164"/>
    <mergeCell ref="C2165:N2165"/>
    <mergeCell ref="C2166:E2166"/>
    <mergeCell ref="C2167:E2167"/>
    <mergeCell ref="C2168:E2168"/>
    <mergeCell ref="C2156:E2156"/>
    <mergeCell ref="C2157:E2157"/>
    <mergeCell ref="C2158:E2158"/>
    <mergeCell ref="C2160:N2160"/>
    <mergeCell ref="C2161:N2161"/>
    <mergeCell ref="C2162:E2162"/>
    <mergeCell ref="C2150:E2150"/>
    <mergeCell ref="C2151:E2151"/>
    <mergeCell ref="C2152:E2152"/>
    <mergeCell ref="C2153:E2153"/>
    <mergeCell ref="C2154:E2154"/>
    <mergeCell ref="C2155:E2155"/>
    <mergeCell ref="C2181:E2181"/>
    <mergeCell ref="C2182:E2182"/>
    <mergeCell ref="C2183:E2183"/>
    <mergeCell ref="C2185:E2185"/>
    <mergeCell ref="C2187:N2187"/>
    <mergeCell ref="C2188:N2188"/>
    <mergeCell ref="C2175:E2175"/>
    <mergeCell ref="C2176:E2176"/>
    <mergeCell ref="C2177:E2177"/>
    <mergeCell ref="C2178:E2178"/>
    <mergeCell ref="C2179:E2179"/>
    <mergeCell ref="C2180:E2180"/>
    <mergeCell ref="C2169:E2169"/>
    <mergeCell ref="C2170:E2170"/>
    <mergeCell ref="C2171:E2171"/>
    <mergeCell ref="C2172:E2172"/>
    <mergeCell ref="C2173:E2173"/>
    <mergeCell ref="C2174:E2174"/>
    <mergeCell ref="C2201:E2201"/>
    <mergeCell ref="C2202:E2202"/>
    <mergeCell ref="C2203:E2203"/>
    <mergeCell ref="C2204:E2204"/>
    <mergeCell ref="C2205:E2205"/>
    <mergeCell ref="C2206:E2206"/>
    <mergeCell ref="C2195:E2195"/>
    <mergeCell ref="C2196:E2196"/>
    <mergeCell ref="C2197:E2197"/>
    <mergeCell ref="C2198:E2198"/>
    <mergeCell ref="C2199:E2199"/>
    <mergeCell ref="C2200:E2200"/>
    <mergeCell ref="C2189:E2189"/>
    <mergeCell ref="C2190:N2190"/>
    <mergeCell ref="C2191:N2191"/>
    <mergeCell ref="C2192:N2192"/>
    <mergeCell ref="C2193:E2193"/>
    <mergeCell ref="C2194:E2194"/>
    <mergeCell ref="C2220:E2220"/>
    <mergeCell ref="C2221:E2221"/>
    <mergeCell ref="C2222:E2222"/>
    <mergeCell ref="C2223:E2223"/>
    <mergeCell ref="C2224:E2224"/>
    <mergeCell ref="C2225:E2225"/>
    <mergeCell ref="C2214:N2214"/>
    <mergeCell ref="C2215:N2215"/>
    <mergeCell ref="C2216:E2216"/>
    <mergeCell ref="C2217:E2217"/>
    <mergeCell ref="C2218:E2218"/>
    <mergeCell ref="C2219:E2219"/>
    <mergeCell ref="C2207:E2207"/>
    <mergeCell ref="C2208:E2208"/>
    <mergeCell ref="C2209:E2209"/>
    <mergeCell ref="C2210:E2210"/>
    <mergeCell ref="C2212:E2212"/>
    <mergeCell ref="C2213:N2213"/>
    <mergeCell ref="C2240:E2240"/>
    <mergeCell ref="C2241:E2241"/>
    <mergeCell ref="C2242:E2242"/>
    <mergeCell ref="C2243:E2243"/>
    <mergeCell ref="C2244:E2244"/>
    <mergeCell ref="C2245:E2245"/>
    <mergeCell ref="C2232:E2232"/>
    <mergeCell ref="C2233:E2233"/>
    <mergeCell ref="C2235:E2235"/>
    <mergeCell ref="C2237:E2237"/>
    <mergeCell ref="C2238:N2238"/>
    <mergeCell ref="C2239:N2239"/>
    <mergeCell ref="C2226:E2226"/>
    <mergeCell ref="C2227:E2227"/>
    <mergeCell ref="C2228:E2228"/>
    <mergeCell ref="C2229:E2229"/>
    <mergeCell ref="C2230:E2230"/>
    <mergeCell ref="C2231:E2231"/>
    <mergeCell ref="C2263:N2263"/>
    <mergeCell ref="C2264:N2264"/>
    <mergeCell ref="C2265:E2265"/>
    <mergeCell ref="C2266:E2266"/>
    <mergeCell ref="C2267:E2267"/>
    <mergeCell ref="C2268:E2268"/>
    <mergeCell ref="C2252:E2252"/>
    <mergeCell ref="C2254:E2254"/>
    <mergeCell ref="C2256:E2256"/>
    <mergeCell ref="C2258:E2258"/>
    <mergeCell ref="C2260:E2260"/>
    <mergeCell ref="C2262:E2262"/>
    <mergeCell ref="C2246:E2246"/>
    <mergeCell ref="C2247:E2247"/>
    <mergeCell ref="C2248:E2248"/>
    <mergeCell ref="C2249:E2249"/>
    <mergeCell ref="C2250:E2250"/>
    <mergeCell ref="C2251:E2251"/>
    <mergeCell ref="C2282:E2282"/>
    <mergeCell ref="C2283:N2283"/>
    <mergeCell ref="C2284:N2284"/>
    <mergeCell ref="C2285:E2285"/>
    <mergeCell ref="C2286:E2286"/>
    <mergeCell ref="C2287:E2287"/>
    <mergeCell ref="C2275:E2275"/>
    <mergeCell ref="C2276:E2276"/>
    <mergeCell ref="C2277:E2277"/>
    <mergeCell ref="C2278:E2278"/>
    <mergeCell ref="A2280:N2280"/>
    <mergeCell ref="A2281:N2281"/>
    <mergeCell ref="C2269:E2269"/>
    <mergeCell ref="C2270:E2270"/>
    <mergeCell ref="C2271:E2271"/>
    <mergeCell ref="C2272:E2272"/>
    <mergeCell ref="C2273:E2273"/>
    <mergeCell ref="C2274:E2274"/>
    <mergeCell ref="C2302:N2302"/>
    <mergeCell ref="C2303:N2303"/>
    <mergeCell ref="C2304:E2304"/>
    <mergeCell ref="C2306:N2306"/>
    <mergeCell ref="C2307:N2307"/>
    <mergeCell ref="C2308:E2308"/>
    <mergeCell ref="C2294:E2294"/>
    <mergeCell ref="C2295:E2295"/>
    <mergeCell ref="C2296:E2296"/>
    <mergeCell ref="C2298:N2298"/>
    <mergeCell ref="C2299:N2299"/>
    <mergeCell ref="C2300:E2300"/>
    <mergeCell ref="C2288:E2288"/>
    <mergeCell ref="C2289:E2289"/>
    <mergeCell ref="C2290:E2290"/>
    <mergeCell ref="C2291:E2291"/>
    <mergeCell ref="C2292:E2292"/>
    <mergeCell ref="C2293:E2293"/>
    <mergeCell ref="C2321:E2321"/>
    <mergeCell ref="C2322:E2322"/>
    <mergeCell ref="C2323:E2323"/>
    <mergeCell ref="C2325:N2325"/>
    <mergeCell ref="C2326:N2326"/>
    <mergeCell ref="C2327:E2327"/>
    <mergeCell ref="C2315:E2315"/>
    <mergeCell ref="C2316:E2316"/>
    <mergeCell ref="C2317:E2317"/>
    <mergeCell ref="C2318:E2318"/>
    <mergeCell ref="C2319:E2319"/>
    <mergeCell ref="C2320:E2320"/>
    <mergeCell ref="C2309:N2309"/>
    <mergeCell ref="C2310:N2310"/>
    <mergeCell ref="C2311:E2311"/>
    <mergeCell ref="C2312:E2312"/>
    <mergeCell ref="C2313:E2313"/>
    <mergeCell ref="C2314:E2314"/>
    <mergeCell ref="C2340:E2340"/>
    <mergeCell ref="C2342:N2342"/>
    <mergeCell ref="C2343:N2343"/>
    <mergeCell ref="C2344:E2344"/>
    <mergeCell ref="C2345:N2345"/>
    <mergeCell ref="C2346:N2346"/>
    <mergeCell ref="C2334:E2334"/>
    <mergeCell ref="C2335:E2335"/>
    <mergeCell ref="C2336:E2336"/>
    <mergeCell ref="C2337:E2337"/>
    <mergeCell ref="C2338:E2338"/>
    <mergeCell ref="C2339:E2339"/>
    <mergeCell ref="C2328:N2328"/>
    <mergeCell ref="C2329:E2329"/>
    <mergeCell ref="C2330:E2330"/>
    <mergeCell ref="C2331:E2331"/>
    <mergeCell ref="C2332:E2332"/>
    <mergeCell ref="C2333:E2333"/>
    <mergeCell ref="C2359:E2359"/>
    <mergeCell ref="C2360:E2360"/>
    <mergeCell ref="C2361:E2361"/>
    <mergeCell ref="C2362:E2362"/>
    <mergeCell ref="C2363:E2363"/>
    <mergeCell ref="C2364:E2364"/>
    <mergeCell ref="C2353:E2353"/>
    <mergeCell ref="C2354:E2354"/>
    <mergeCell ref="C2355:E2355"/>
    <mergeCell ref="C2356:E2356"/>
    <mergeCell ref="C2357:E2357"/>
    <mergeCell ref="C2358:E2358"/>
    <mergeCell ref="C2347:N2347"/>
    <mergeCell ref="C2348:E2348"/>
    <mergeCell ref="C2349:E2349"/>
    <mergeCell ref="C2350:E2350"/>
    <mergeCell ref="C2351:E2351"/>
    <mergeCell ref="C2352:E2352"/>
    <mergeCell ref="C2379:E2379"/>
    <mergeCell ref="C2380:E2380"/>
    <mergeCell ref="C2381:E2381"/>
    <mergeCell ref="C2382:E2382"/>
    <mergeCell ref="C2383:E2383"/>
    <mergeCell ref="C2384:E2384"/>
    <mergeCell ref="C2373:N2373"/>
    <mergeCell ref="C2374:N2374"/>
    <mergeCell ref="C2375:E2375"/>
    <mergeCell ref="C2376:E2376"/>
    <mergeCell ref="C2377:E2377"/>
    <mergeCell ref="C2378:E2378"/>
    <mergeCell ref="C2365:E2365"/>
    <mergeCell ref="C2367:E2367"/>
    <mergeCell ref="C2369:N2369"/>
    <mergeCell ref="C2370:N2370"/>
    <mergeCell ref="C2371:E2371"/>
    <mergeCell ref="C2372:N2372"/>
    <mergeCell ref="C2399:E2399"/>
    <mergeCell ref="C2400:E2400"/>
    <mergeCell ref="C2401:E2401"/>
    <mergeCell ref="C2402:E2402"/>
    <mergeCell ref="C2403:E2403"/>
    <mergeCell ref="C2404:E2404"/>
    <mergeCell ref="C2391:E2391"/>
    <mergeCell ref="C2392:E2392"/>
    <mergeCell ref="C2394:E2394"/>
    <mergeCell ref="C2396:E2396"/>
    <mergeCell ref="C2397:N2397"/>
    <mergeCell ref="C2398:N2398"/>
    <mergeCell ref="C2385:E2385"/>
    <mergeCell ref="C2386:E2386"/>
    <mergeCell ref="C2387:E2387"/>
    <mergeCell ref="C2388:E2388"/>
    <mergeCell ref="C2389:E2389"/>
    <mergeCell ref="C2390:E2390"/>
    <mergeCell ref="C2422:N2422"/>
    <mergeCell ref="C2423:N2423"/>
    <mergeCell ref="C2424:E2424"/>
    <mergeCell ref="C2425:E2425"/>
    <mergeCell ref="C2426:E2426"/>
    <mergeCell ref="C2427:E2427"/>
    <mergeCell ref="C2411:E2411"/>
    <mergeCell ref="C2413:E2413"/>
    <mergeCell ref="C2415:E2415"/>
    <mergeCell ref="C2417:E2417"/>
    <mergeCell ref="C2419:E2419"/>
    <mergeCell ref="C2421:E2421"/>
    <mergeCell ref="C2405:E2405"/>
    <mergeCell ref="C2406:E2406"/>
    <mergeCell ref="C2407:E2407"/>
    <mergeCell ref="C2408:E2408"/>
    <mergeCell ref="C2409:E2409"/>
    <mergeCell ref="C2410:E2410"/>
    <mergeCell ref="A2441:N2441"/>
    <mergeCell ref="A2442:N2442"/>
    <mergeCell ref="C2443:E2443"/>
    <mergeCell ref="C2444:N2444"/>
    <mergeCell ref="C2445:N2445"/>
    <mergeCell ref="C2446:E2446"/>
    <mergeCell ref="C2434:E2434"/>
    <mergeCell ref="C2435:E2435"/>
    <mergeCell ref="C2436:E2436"/>
    <mergeCell ref="C2437:E2437"/>
    <mergeCell ref="C2439:N2439"/>
    <mergeCell ref="C2440:N2440"/>
    <mergeCell ref="C2428:E2428"/>
    <mergeCell ref="C2429:E2429"/>
    <mergeCell ref="C2430:E2430"/>
    <mergeCell ref="C2431:E2431"/>
    <mergeCell ref="C2432:E2432"/>
    <mergeCell ref="C2433:E2433"/>
    <mergeCell ref="C2460:N2460"/>
    <mergeCell ref="C2461:E2461"/>
    <mergeCell ref="C2463:N2463"/>
    <mergeCell ref="C2464:N2464"/>
    <mergeCell ref="C2465:E2465"/>
    <mergeCell ref="C2467:N2467"/>
    <mergeCell ref="C2453:E2453"/>
    <mergeCell ref="C2454:E2454"/>
    <mergeCell ref="C2455:E2455"/>
    <mergeCell ref="C2456:E2456"/>
    <mergeCell ref="C2457:E2457"/>
    <mergeCell ref="C2459:N2459"/>
    <mergeCell ref="C2447:E2447"/>
    <mergeCell ref="C2448:E2448"/>
    <mergeCell ref="C2449:E2449"/>
    <mergeCell ref="C2450:E2450"/>
    <mergeCell ref="C2451:E2451"/>
    <mergeCell ref="C2452:E2452"/>
    <mergeCell ref="C2480:E2480"/>
    <mergeCell ref="C2481:E2481"/>
    <mergeCell ref="C2482:E2482"/>
    <mergeCell ref="C2483:E2483"/>
    <mergeCell ref="C2484:E2484"/>
    <mergeCell ref="C2486:N2486"/>
    <mergeCell ref="C2474:E2474"/>
    <mergeCell ref="C2475:E2475"/>
    <mergeCell ref="C2476:E2476"/>
    <mergeCell ref="C2477:E2477"/>
    <mergeCell ref="C2478:E2478"/>
    <mergeCell ref="C2479:E2479"/>
    <mergeCell ref="C2468:N2468"/>
    <mergeCell ref="C2469:E2469"/>
    <mergeCell ref="C2470:N2470"/>
    <mergeCell ref="C2471:N2471"/>
    <mergeCell ref="C2472:E2472"/>
    <mergeCell ref="C2473:E2473"/>
    <mergeCell ref="C2499:E2499"/>
    <mergeCell ref="C2500:E2500"/>
    <mergeCell ref="C2501:E2501"/>
    <mergeCell ref="C2503:N2503"/>
    <mergeCell ref="C2504:N2504"/>
    <mergeCell ref="C2505:E2505"/>
    <mergeCell ref="C2493:E2493"/>
    <mergeCell ref="C2494:E2494"/>
    <mergeCell ref="C2495:E2495"/>
    <mergeCell ref="C2496:E2496"/>
    <mergeCell ref="C2497:E2497"/>
    <mergeCell ref="C2498:E2498"/>
    <mergeCell ref="C2487:N2487"/>
    <mergeCell ref="C2488:E2488"/>
    <mergeCell ref="C2489:N2489"/>
    <mergeCell ref="C2490:E2490"/>
    <mergeCell ref="C2491:E2491"/>
    <mergeCell ref="C2492:E2492"/>
    <mergeCell ref="C2518:E2518"/>
    <mergeCell ref="C2519:E2519"/>
    <mergeCell ref="C2520:E2520"/>
    <mergeCell ref="C2521:E2521"/>
    <mergeCell ref="C2522:E2522"/>
    <mergeCell ref="C2523:E2523"/>
    <mergeCell ref="C2512:E2512"/>
    <mergeCell ref="C2513:E2513"/>
    <mergeCell ref="C2514:E2514"/>
    <mergeCell ref="C2515:E2515"/>
    <mergeCell ref="C2516:E2516"/>
    <mergeCell ref="C2517:E2517"/>
    <mergeCell ref="C2506:N2506"/>
    <mergeCell ref="C2507:N2507"/>
    <mergeCell ref="C2508:N2508"/>
    <mergeCell ref="C2509:E2509"/>
    <mergeCell ref="C2510:E2510"/>
    <mergeCell ref="C2511:E2511"/>
    <mergeCell ref="C2538:E2538"/>
    <mergeCell ref="C2539:E2539"/>
    <mergeCell ref="C2540:E2540"/>
    <mergeCell ref="C2541:E2541"/>
    <mergeCell ref="C2542:E2542"/>
    <mergeCell ref="C2543:E2543"/>
    <mergeCell ref="C2532:E2532"/>
    <mergeCell ref="C2533:N2533"/>
    <mergeCell ref="C2534:N2534"/>
    <mergeCell ref="C2535:N2535"/>
    <mergeCell ref="C2536:E2536"/>
    <mergeCell ref="C2537:E2537"/>
    <mergeCell ref="C2524:E2524"/>
    <mergeCell ref="C2525:E2525"/>
    <mergeCell ref="C2526:E2526"/>
    <mergeCell ref="C2528:E2528"/>
    <mergeCell ref="C2530:N2530"/>
    <mergeCell ref="C2531:N2531"/>
    <mergeCell ref="C2558:N2558"/>
    <mergeCell ref="C2559:N2559"/>
    <mergeCell ref="C2560:E2560"/>
    <mergeCell ref="C2561:E2561"/>
    <mergeCell ref="C2562:E2562"/>
    <mergeCell ref="C2563:E2563"/>
    <mergeCell ref="C2550:E2550"/>
    <mergeCell ref="C2551:E2551"/>
    <mergeCell ref="C2552:E2552"/>
    <mergeCell ref="C2553:E2553"/>
    <mergeCell ref="C2555:E2555"/>
    <mergeCell ref="C2557:E2557"/>
    <mergeCell ref="C2544:E2544"/>
    <mergeCell ref="C2545:E2545"/>
    <mergeCell ref="C2546:E2546"/>
    <mergeCell ref="C2547:E2547"/>
    <mergeCell ref="C2548:E2548"/>
    <mergeCell ref="C2549:E2549"/>
    <mergeCell ref="C2580:E2580"/>
    <mergeCell ref="C2582:E2582"/>
    <mergeCell ref="C2583:N2583"/>
    <mergeCell ref="C2584:N2584"/>
    <mergeCell ref="C2585:E2585"/>
    <mergeCell ref="C2586:E2586"/>
    <mergeCell ref="C2570:E2570"/>
    <mergeCell ref="C2571:E2571"/>
    <mergeCell ref="C2572:E2572"/>
    <mergeCell ref="C2574:E2574"/>
    <mergeCell ref="C2576:E2576"/>
    <mergeCell ref="C2578:E2578"/>
    <mergeCell ref="C2564:E2564"/>
    <mergeCell ref="C2565:E2565"/>
    <mergeCell ref="C2566:E2566"/>
    <mergeCell ref="C2567:E2567"/>
    <mergeCell ref="C2568:E2568"/>
    <mergeCell ref="C2569:E2569"/>
    <mergeCell ref="C2600:N2600"/>
    <mergeCell ref="C2601:N2601"/>
    <mergeCell ref="A2602:N2602"/>
    <mergeCell ref="A2603:N2603"/>
    <mergeCell ref="C2604:E2604"/>
    <mergeCell ref="C2605:N2605"/>
    <mergeCell ref="C2593:E2593"/>
    <mergeCell ref="C2594:E2594"/>
    <mergeCell ref="C2595:E2595"/>
    <mergeCell ref="C2596:E2596"/>
    <mergeCell ref="C2597:E2597"/>
    <mergeCell ref="C2598:E2598"/>
    <mergeCell ref="C2587:E2587"/>
    <mergeCell ref="C2588:E2588"/>
    <mergeCell ref="C2589:E2589"/>
    <mergeCell ref="C2590:E2590"/>
    <mergeCell ref="C2591:E2591"/>
    <mergeCell ref="C2592:E2592"/>
    <mergeCell ref="C2618:E2618"/>
    <mergeCell ref="C2620:N2620"/>
    <mergeCell ref="C2621:N2621"/>
    <mergeCell ref="C2622:E2622"/>
    <mergeCell ref="C2624:N2624"/>
    <mergeCell ref="C2625:N2625"/>
    <mergeCell ref="C2612:E2612"/>
    <mergeCell ref="C2613:E2613"/>
    <mergeCell ref="C2614:E2614"/>
    <mergeCell ref="C2615:E2615"/>
    <mergeCell ref="C2616:E2616"/>
    <mergeCell ref="C2617:E2617"/>
    <mergeCell ref="C2606:N2606"/>
    <mergeCell ref="C2607:E2607"/>
    <mergeCell ref="C2608:E2608"/>
    <mergeCell ref="C2609:E2609"/>
    <mergeCell ref="C2610:E2610"/>
    <mergeCell ref="C2611:E2611"/>
    <mergeCell ref="C2639:E2639"/>
    <mergeCell ref="C2640:E2640"/>
    <mergeCell ref="C2641:E2641"/>
    <mergeCell ref="C2642:E2642"/>
    <mergeCell ref="C2643:E2643"/>
    <mergeCell ref="C2644:E2644"/>
    <mergeCell ref="C2633:E2633"/>
    <mergeCell ref="C2634:E2634"/>
    <mergeCell ref="C2635:E2635"/>
    <mergeCell ref="C2636:E2636"/>
    <mergeCell ref="C2637:E2637"/>
    <mergeCell ref="C2638:E2638"/>
    <mergeCell ref="C2626:E2626"/>
    <mergeCell ref="C2628:N2628"/>
    <mergeCell ref="C2629:N2629"/>
    <mergeCell ref="C2630:E2630"/>
    <mergeCell ref="C2631:N2631"/>
    <mergeCell ref="C2632:N2632"/>
    <mergeCell ref="C2658:E2658"/>
    <mergeCell ref="C2659:E2659"/>
    <mergeCell ref="C2660:E2660"/>
    <mergeCell ref="C2661:E2661"/>
    <mergeCell ref="C2662:E2662"/>
    <mergeCell ref="C2664:N2664"/>
    <mergeCell ref="C2652:E2652"/>
    <mergeCell ref="C2653:E2653"/>
    <mergeCell ref="C2654:E2654"/>
    <mergeCell ref="C2655:E2655"/>
    <mergeCell ref="C2656:E2656"/>
    <mergeCell ref="C2657:E2657"/>
    <mergeCell ref="C2645:E2645"/>
    <mergeCell ref="C2647:N2647"/>
    <mergeCell ref="C2648:N2648"/>
    <mergeCell ref="C2649:E2649"/>
    <mergeCell ref="C2650:N2650"/>
    <mergeCell ref="C2651:E2651"/>
    <mergeCell ref="C2677:E2677"/>
    <mergeCell ref="C2678:E2678"/>
    <mergeCell ref="C2679:E2679"/>
    <mergeCell ref="C2680:E2680"/>
    <mergeCell ref="C2681:E2681"/>
    <mergeCell ref="C2682:E2682"/>
    <mergeCell ref="C2671:E2671"/>
    <mergeCell ref="C2672:E2672"/>
    <mergeCell ref="C2673:E2673"/>
    <mergeCell ref="C2674:E2674"/>
    <mergeCell ref="C2675:E2675"/>
    <mergeCell ref="C2676:E2676"/>
    <mergeCell ref="C2665:N2665"/>
    <mergeCell ref="C2666:E2666"/>
    <mergeCell ref="C2667:N2667"/>
    <mergeCell ref="C2668:N2668"/>
    <mergeCell ref="C2669:N2669"/>
    <mergeCell ref="C2670:E2670"/>
    <mergeCell ref="C2696:E2696"/>
    <mergeCell ref="C2697:E2697"/>
    <mergeCell ref="C2698:E2698"/>
    <mergeCell ref="C2699:E2699"/>
    <mergeCell ref="C2700:E2700"/>
    <mergeCell ref="C2701:E2701"/>
    <mergeCell ref="C2690:N2690"/>
    <mergeCell ref="C2691:N2691"/>
    <mergeCell ref="C2692:N2692"/>
    <mergeCell ref="C2693:E2693"/>
    <mergeCell ref="C2694:E2694"/>
    <mergeCell ref="C2695:E2695"/>
    <mergeCell ref="C2683:E2683"/>
    <mergeCell ref="C2684:E2684"/>
    <mergeCell ref="C2685:E2685"/>
    <mergeCell ref="C2686:E2686"/>
    <mergeCell ref="C2687:E2687"/>
    <mergeCell ref="C2689:E2689"/>
    <mergeCell ref="C2716:N2716"/>
    <mergeCell ref="C2717:E2717"/>
    <mergeCell ref="C2718:E2718"/>
    <mergeCell ref="C2719:E2719"/>
    <mergeCell ref="C2720:E2720"/>
    <mergeCell ref="C2721:E2721"/>
    <mergeCell ref="C2708:E2708"/>
    <mergeCell ref="C2709:E2709"/>
    <mergeCell ref="C2710:E2710"/>
    <mergeCell ref="C2712:E2712"/>
    <mergeCell ref="C2714:E2714"/>
    <mergeCell ref="C2715:N2715"/>
    <mergeCell ref="C2702:E2702"/>
    <mergeCell ref="C2703:E2703"/>
    <mergeCell ref="C2704:E2704"/>
    <mergeCell ref="C2705:E2705"/>
    <mergeCell ref="C2706:E2706"/>
    <mergeCell ref="C2707:E2707"/>
    <mergeCell ref="C2735:E2735"/>
    <mergeCell ref="C2736:E2736"/>
    <mergeCell ref="C2737:E2737"/>
    <mergeCell ref="C2738:E2738"/>
    <mergeCell ref="C2739:E2739"/>
    <mergeCell ref="C2740:E2740"/>
    <mergeCell ref="C2728:E2728"/>
    <mergeCell ref="C2729:E2729"/>
    <mergeCell ref="C2731:E2731"/>
    <mergeCell ref="C2732:N2732"/>
    <mergeCell ref="C2733:N2733"/>
    <mergeCell ref="C2734:E2734"/>
    <mergeCell ref="C2722:E2722"/>
    <mergeCell ref="C2723:E2723"/>
    <mergeCell ref="C2724:E2724"/>
    <mergeCell ref="C2725:E2725"/>
    <mergeCell ref="C2726:E2726"/>
    <mergeCell ref="C2727:E2727"/>
    <mergeCell ref="C2754:N2754"/>
    <mergeCell ref="C2755:N2755"/>
    <mergeCell ref="C2756:E2756"/>
    <mergeCell ref="C2757:E2757"/>
    <mergeCell ref="C2758:E2758"/>
    <mergeCell ref="C2759:E2759"/>
    <mergeCell ref="C2747:E2747"/>
    <mergeCell ref="C2749:N2749"/>
    <mergeCell ref="C2750:N2750"/>
    <mergeCell ref="A2751:N2751"/>
    <mergeCell ref="A2752:N2752"/>
    <mergeCell ref="C2753:E2753"/>
    <mergeCell ref="C2741:E2741"/>
    <mergeCell ref="C2742:E2742"/>
    <mergeCell ref="C2743:E2743"/>
    <mergeCell ref="C2744:E2744"/>
    <mergeCell ref="C2745:E2745"/>
    <mergeCell ref="C2746:E2746"/>
    <mergeCell ref="C2774:N2774"/>
    <mergeCell ref="C2775:E2775"/>
    <mergeCell ref="C2777:N2777"/>
    <mergeCell ref="C2778:N2778"/>
    <mergeCell ref="C2779:E2779"/>
    <mergeCell ref="C2780:N2780"/>
    <mergeCell ref="C2766:E2766"/>
    <mergeCell ref="C2767:E2767"/>
    <mergeCell ref="C2769:N2769"/>
    <mergeCell ref="C2770:N2770"/>
    <mergeCell ref="C2771:E2771"/>
    <mergeCell ref="C2773:N2773"/>
    <mergeCell ref="C2760:E2760"/>
    <mergeCell ref="C2761:E2761"/>
    <mergeCell ref="C2762:E2762"/>
    <mergeCell ref="C2763:E2763"/>
    <mergeCell ref="C2764:E2764"/>
    <mergeCell ref="C2765:E2765"/>
    <mergeCell ref="C2793:E2793"/>
    <mergeCell ref="C2794:E2794"/>
    <mergeCell ref="C2796:N2796"/>
    <mergeCell ref="C2797:N2797"/>
    <mergeCell ref="C2798:E2798"/>
    <mergeCell ref="C2799:N2799"/>
    <mergeCell ref="C2787:E2787"/>
    <mergeCell ref="C2788:E2788"/>
    <mergeCell ref="C2789:E2789"/>
    <mergeCell ref="C2790:E2790"/>
    <mergeCell ref="C2791:E2791"/>
    <mergeCell ref="C2792:E2792"/>
    <mergeCell ref="C2781:N2781"/>
    <mergeCell ref="C2782:E2782"/>
    <mergeCell ref="C2783:E2783"/>
    <mergeCell ref="C2784:E2784"/>
    <mergeCell ref="C2785:E2785"/>
    <mergeCell ref="C2786:E2786"/>
    <mergeCell ref="C2813:N2813"/>
    <mergeCell ref="C2814:N2814"/>
    <mergeCell ref="C2815:E2815"/>
    <mergeCell ref="C2816:N2816"/>
    <mergeCell ref="C2817:N2817"/>
    <mergeCell ref="C2818:N2818"/>
    <mergeCell ref="C2806:E2806"/>
    <mergeCell ref="C2807:E2807"/>
    <mergeCell ref="C2808:E2808"/>
    <mergeCell ref="C2809:E2809"/>
    <mergeCell ref="C2810:E2810"/>
    <mergeCell ref="C2811:E2811"/>
    <mergeCell ref="C2800:E2800"/>
    <mergeCell ref="C2801:E2801"/>
    <mergeCell ref="C2802:E2802"/>
    <mergeCell ref="C2803:E2803"/>
    <mergeCell ref="C2804:E2804"/>
    <mergeCell ref="C2805:E2805"/>
    <mergeCell ref="C2831:E2831"/>
    <mergeCell ref="C2832:E2832"/>
    <mergeCell ref="C2833:E2833"/>
    <mergeCell ref="C2834:E2834"/>
    <mergeCell ref="C2835:E2835"/>
    <mergeCell ref="C2836:E2836"/>
    <mergeCell ref="C2825:E2825"/>
    <mergeCell ref="C2826:E2826"/>
    <mergeCell ref="C2827:E2827"/>
    <mergeCell ref="C2828:E2828"/>
    <mergeCell ref="C2829:E2829"/>
    <mergeCell ref="C2830:E2830"/>
    <mergeCell ref="C2819:E2819"/>
    <mergeCell ref="C2820:E2820"/>
    <mergeCell ref="C2821:E2821"/>
    <mergeCell ref="C2822:E2822"/>
    <mergeCell ref="C2823:E2823"/>
    <mergeCell ref="C2824:E2824"/>
    <mergeCell ref="C2850:E2850"/>
    <mergeCell ref="C2851:E2851"/>
    <mergeCell ref="C2852:E2852"/>
    <mergeCell ref="C2853:E2853"/>
    <mergeCell ref="C2854:E2854"/>
    <mergeCell ref="C2855:E2855"/>
    <mergeCell ref="C2844:E2844"/>
    <mergeCell ref="C2845:E2845"/>
    <mergeCell ref="C2846:E2846"/>
    <mergeCell ref="C2847:E2847"/>
    <mergeCell ref="C2848:E2848"/>
    <mergeCell ref="C2849:E2849"/>
    <mergeCell ref="C2838:E2838"/>
    <mergeCell ref="C2839:N2839"/>
    <mergeCell ref="C2840:N2840"/>
    <mergeCell ref="C2841:N2841"/>
    <mergeCell ref="C2842:E2842"/>
    <mergeCell ref="C2843:E2843"/>
    <mergeCell ref="C2870:E2870"/>
    <mergeCell ref="C2871:E2871"/>
    <mergeCell ref="C2872:E2872"/>
    <mergeCell ref="C2873:E2873"/>
    <mergeCell ref="C2874:E2874"/>
    <mergeCell ref="C2875:E2875"/>
    <mergeCell ref="C2864:N2864"/>
    <mergeCell ref="C2865:N2865"/>
    <mergeCell ref="C2866:E2866"/>
    <mergeCell ref="C2867:E2867"/>
    <mergeCell ref="C2868:E2868"/>
    <mergeCell ref="C2869:E2869"/>
    <mergeCell ref="C2856:E2856"/>
    <mergeCell ref="C2857:E2857"/>
    <mergeCell ref="C2858:E2858"/>
    <mergeCell ref="C2859:E2859"/>
    <mergeCell ref="C2861:E2861"/>
    <mergeCell ref="C2863:E2863"/>
    <mergeCell ref="C2889:E2889"/>
    <mergeCell ref="C2890:E2890"/>
    <mergeCell ref="C2891:E2891"/>
    <mergeCell ref="C2892:E2892"/>
    <mergeCell ref="C2893:E2893"/>
    <mergeCell ref="C2894:E2894"/>
    <mergeCell ref="C2883:E2883"/>
    <mergeCell ref="C2884:E2884"/>
    <mergeCell ref="C2885:E2885"/>
    <mergeCell ref="C2886:E2886"/>
    <mergeCell ref="C2887:E2887"/>
    <mergeCell ref="C2888:E2888"/>
    <mergeCell ref="C2876:E2876"/>
    <mergeCell ref="C2877:E2877"/>
    <mergeCell ref="C2878:E2878"/>
    <mergeCell ref="C2880:E2880"/>
    <mergeCell ref="C2881:N2881"/>
    <mergeCell ref="C2882:N2882"/>
    <mergeCell ref="C2908:E2908"/>
    <mergeCell ref="C2909:E2909"/>
    <mergeCell ref="C2910:E2910"/>
    <mergeCell ref="C2911:E2911"/>
    <mergeCell ref="C2912:E2912"/>
    <mergeCell ref="C2913:E2913"/>
    <mergeCell ref="C2902:E2902"/>
    <mergeCell ref="C2903:N2903"/>
    <mergeCell ref="C2904:N2904"/>
    <mergeCell ref="C2905:E2905"/>
    <mergeCell ref="C2906:E2906"/>
    <mergeCell ref="C2907:E2907"/>
    <mergeCell ref="C2895:E2895"/>
    <mergeCell ref="C2896:E2896"/>
    <mergeCell ref="C2898:N2898"/>
    <mergeCell ref="C2899:N2899"/>
    <mergeCell ref="A2900:N2900"/>
    <mergeCell ref="A2901:N2901"/>
    <mergeCell ref="C2929:N2929"/>
    <mergeCell ref="C2930:N2930"/>
    <mergeCell ref="C2931:E2931"/>
    <mergeCell ref="C2932:E2932"/>
    <mergeCell ref="C2933:E2933"/>
    <mergeCell ref="C2934:E2934"/>
    <mergeCell ref="C2922:N2922"/>
    <mergeCell ref="C2923:N2923"/>
    <mergeCell ref="C2924:E2924"/>
    <mergeCell ref="C2926:N2926"/>
    <mergeCell ref="C2927:N2927"/>
    <mergeCell ref="C2928:E2928"/>
    <mergeCell ref="C2914:E2914"/>
    <mergeCell ref="C2915:E2915"/>
    <mergeCell ref="C2916:E2916"/>
    <mergeCell ref="C2918:N2918"/>
    <mergeCell ref="C2919:N2919"/>
    <mergeCell ref="C2920:E2920"/>
    <mergeCell ref="C2948:N2948"/>
    <mergeCell ref="C2949:E2949"/>
    <mergeCell ref="C2950:E2950"/>
    <mergeCell ref="C2951:E2951"/>
    <mergeCell ref="C2952:E2952"/>
    <mergeCell ref="C2953:E2953"/>
    <mergeCell ref="C2941:E2941"/>
    <mergeCell ref="C2942:E2942"/>
    <mergeCell ref="C2943:E2943"/>
    <mergeCell ref="C2945:N2945"/>
    <mergeCell ref="C2946:N2946"/>
    <mergeCell ref="C2947:E2947"/>
    <mergeCell ref="C2935:E2935"/>
    <mergeCell ref="C2936:E2936"/>
    <mergeCell ref="C2937:E2937"/>
    <mergeCell ref="C2938:E2938"/>
    <mergeCell ref="C2939:E2939"/>
    <mergeCell ref="C2940:E2940"/>
    <mergeCell ref="C2967:N2967"/>
    <mergeCell ref="C2968:E2968"/>
    <mergeCell ref="C2969:E2969"/>
    <mergeCell ref="C2970:E2970"/>
    <mergeCell ref="C2971:E2971"/>
    <mergeCell ref="C2972:E2972"/>
    <mergeCell ref="C2960:E2960"/>
    <mergeCell ref="C2962:N2962"/>
    <mergeCell ref="C2963:N2963"/>
    <mergeCell ref="C2964:E2964"/>
    <mergeCell ref="C2965:N2965"/>
    <mergeCell ref="C2966:N2966"/>
    <mergeCell ref="C2954:E2954"/>
    <mergeCell ref="C2955:E2955"/>
    <mergeCell ref="C2956:E2956"/>
    <mergeCell ref="C2957:E2957"/>
    <mergeCell ref="C2958:E2958"/>
    <mergeCell ref="C2959:E2959"/>
    <mergeCell ref="C2985:E2985"/>
    <mergeCell ref="C2987:E2987"/>
    <mergeCell ref="C2988:N2988"/>
    <mergeCell ref="C2989:N2989"/>
    <mergeCell ref="C2990:E2990"/>
    <mergeCell ref="C2991:E2991"/>
    <mergeCell ref="C2979:E2979"/>
    <mergeCell ref="C2980:E2980"/>
    <mergeCell ref="C2981:E2981"/>
    <mergeCell ref="C2982:E2982"/>
    <mergeCell ref="C2983:E2983"/>
    <mergeCell ref="C2984:E2984"/>
    <mergeCell ref="C2973:E2973"/>
    <mergeCell ref="C2974:E2974"/>
    <mergeCell ref="C2975:E2975"/>
    <mergeCell ref="C2976:E2976"/>
    <mergeCell ref="C2977:E2977"/>
    <mergeCell ref="C2978:E2978"/>
    <mergeCell ref="C3005:N3005"/>
    <mergeCell ref="C3006:E3006"/>
    <mergeCell ref="C3007:N3007"/>
    <mergeCell ref="C3008:N3008"/>
    <mergeCell ref="C3009:E3009"/>
    <mergeCell ref="C3010:E3010"/>
    <mergeCell ref="C2998:E2998"/>
    <mergeCell ref="C2999:E2999"/>
    <mergeCell ref="C3000:E3000"/>
    <mergeCell ref="C3001:E3001"/>
    <mergeCell ref="C3002:E3002"/>
    <mergeCell ref="C3004:N3004"/>
    <mergeCell ref="C2992:E2992"/>
    <mergeCell ref="C2993:E2993"/>
    <mergeCell ref="C2994:E2994"/>
    <mergeCell ref="C2995:E2995"/>
    <mergeCell ref="C2996:E2996"/>
    <mergeCell ref="C2997:E2997"/>
    <mergeCell ref="A3024:N3024"/>
    <mergeCell ref="C3025:E3025"/>
    <mergeCell ref="C3026:N3026"/>
    <mergeCell ref="C3027:N3027"/>
    <mergeCell ref="C3028:E3028"/>
    <mergeCell ref="C3029:E3029"/>
    <mergeCell ref="C3017:E3017"/>
    <mergeCell ref="C3018:E3018"/>
    <mergeCell ref="C3019:E3019"/>
    <mergeCell ref="C3020:E3020"/>
    <mergeCell ref="C3021:E3021"/>
    <mergeCell ref="C3022:E3022"/>
    <mergeCell ref="C3011:E3011"/>
    <mergeCell ref="C3012:E3012"/>
    <mergeCell ref="C3013:E3013"/>
    <mergeCell ref="C3014:E3014"/>
    <mergeCell ref="C3015:E3015"/>
    <mergeCell ref="C3016:E3016"/>
    <mergeCell ref="C3043:N3043"/>
    <mergeCell ref="C3044:E3044"/>
    <mergeCell ref="C3046:N3046"/>
    <mergeCell ref="C3047:N3047"/>
    <mergeCell ref="C3048:E3048"/>
    <mergeCell ref="C3049:N3049"/>
    <mergeCell ref="C3036:E3036"/>
    <mergeCell ref="C3037:E3037"/>
    <mergeCell ref="C3038:E3038"/>
    <mergeCell ref="C3039:E3039"/>
    <mergeCell ref="C3040:E3040"/>
    <mergeCell ref="C3042:N3042"/>
    <mergeCell ref="C3030:E3030"/>
    <mergeCell ref="C3031:E3031"/>
    <mergeCell ref="C3032:E3032"/>
    <mergeCell ref="C3033:E3033"/>
    <mergeCell ref="C3034:E3034"/>
    <mergeCell ref="C3035:E3035"/>
    <mergeCell ref="C3062:E3062"/>
    <mergeCell ref="C3063:E3063"/>
    <mergeCell ref="C3064:E3064"/>
    <mergeCell ref="C3065:E3065"/>
    <mergeCell ref="C3066:E3066"/>
    <mergeCell ref="C3067:E3067"/>
    <mergeCell ref="C3056:E3056"/>
    <mergeCell ref="C3057:E3057"/>
    <mergeCell ref="C3058:E3058"/>
    <mergeCell ref="C3059:E3059"/>
    <mergeCell ref="C3060:E3060"/>
    <mergeCell ref="C3061:E3061"/>
    <mergeCell ref="C3050:N3050"/>
    <mergeCell ref="C3051:N3051"/>
    <mergeCell ref="C3052:E3052"/>
    <mergeCell ref="C3053:E3053"/>
    <mergeCell ref="C3054:E3054"/>
    <mergeCell ref="C3055:E3055"/>
    <mergeCell ref="C3081:E3081"/>
    <mergeCell ref="C3082:E3082"/>
    <mergeCell ref="C3083:E3083"/>
    <mergeCell ref="C3084:E3084"/>
    <mergeCell ref="C3085:E3085"/>
    <mergeCell ref="C3086:E3086"/>
    <mergeCell ref="C3075:E3075"/>
    <mergeCell ref="C3076:E3076"/>
    <mergeCell ref="C3077:E3077"/>
    <mergeCell ref="C3078:E3078"/>
    <mergeCell ref="C3079:E3079"/>
    <mergeCell ref="C3080:E3080"/>
    <mergeCell ref="C3068:E3068"/>
    <mergeCell ref="A3070:N3070"/>
    <mergeCell ref="C3071:E3071"/>
    <mergeCell ref="C3072:N3072"/>
    <mergeCell ref="C3073:N3073"/>
    <mergeCell ref="C3074:E3074"/>
    <mergeCell ref="C3101:E3101"/>
    <mergeCell ref="C3102:E3102"/>
    <mergeCell ref="C3103:E3103"/>
    <mergeCell ref="C3104:E3104"/>
    <mergeCell ref="C3105:E3105"/>
    <mergeCell ref="C3106:E3106"/>
    <mergeCell ref="C3095:N3095"/>
    <mergeCell ref="C3096:N3096"/>
    <mergeCell ref="C3097:N3097"/>
    <mergeCell ref="C3098:E3098"/>
    <mergeCell ref="C3099:E3099"/>
    <mergeCell ref="C3100:E3100"/>
    <mergeCell ref="C3088:N3088"/>
    <mergeCell ref="C3089:N3089"/>
    <mergeCell ref="C3090:E3090"/>
    <mergeCell ref="C3092:N3092"/>
    <mergeCell ref="C3093:N3093"/>
    <mergeCell ref="C3094:E3094"/>
    <mergeCell ref="C3120:N3120"/>
    <mergeCell ref="C3121:E3121"/>
    <mergeCell ref="C3122:E3122"/>
    <mergeCell ref="C3123:E3123"/>
    <mergeCell ref="C3124:E3124"/>
    <mergeCell ref="C3125:E3125"/>
    <mergeCell ref="C3113:E3113"/>
    <mergeCell ref="C3114:E3114"/>
    <mergeCell ref="A3116:N3116"/>
    <mergeCell ref="C3117:E3117"/>
    <mergeCell ref="C3118:N3118"/>
    <mergeCell ref="C3119:N3119"/>
    <mergeCell ref="C3107:E3107"/>
    <mergeCell ref="C3108:E3108"/>
    <mergeCell ref="C3109:E3109"/>
    <mergeCell ref="C3110:E3110"/>
    <mergeCell ref="C3111:E3111"/>
    <mergeCell ref="C3112:E3112"/>
    <mergeCell ref="C3140:N3140"/>
    <mergeCell ref="C3141:E3141"/>
    <mergeCell ref="C3142:N3142"/>
    <mergeCell ref="C3143:N3143"/>
    <mergeCell ref="C3144:E3144"/>
    <mergeCell ref="C3145:E3145"/>
    <mergeCell ref="C3132:E3132"/>
    <mergeCell ref="C3133:E3133"/>
    <mergeCell ref="C3135:N3135"/>
    <mergeCell ref="C3136:N3136"/>
    <mergeCell ref="C3137:E3137"/>
    <mergeCell ref="C3139:N3139"/>
    <mergeCell ref="C3126:E3126"/>
    <mergeCell ref="C3127:E3127"/>
    <mergeCell ref="C3128:E3128"/>
    <mergeCell ref="C3129:E3129"/>
    <mergeCell ref="C3130:E3130"/>
    <mergeCell ref="C3131:E3131"/>
    <mergeCell ref="C3159:N3159"/>
    <mergeCell ref="C3160:E3160"/>
    <mergeCell ref="C3161:N3161"/>
    <mergeCell ref="C3162:N3162"/>
    <mergeCell ref="C3163:N3163"/>
    <mergeCell ref="C3164:E3164"/>
    <mergeCell ref="C3152:E3152"/>
    <mergeCell ref="C3153:E3153"/>
    <mergeCell ref="C3154:E3154"/>
    <mergeCell ref="C3155:E3155"/>
    <mergeCell ref="C3156:E3156"/>
    <mergeCell ref="C3158:N3158"/>
    <mergeCell ref="C3146:E3146"/>
    <mergeCell ref="C3147:E3147"/>
    <mergeCell ref="C3148:E3148"/>
    <mergeCell ref="C3149:E3149"/>
    <mergeCell ref="C3150:E3150"/>
    <mergeCell ref="C3151:E3151"/>
    <mergeCell ref="C3177:E3177"/>
    <mergeCell ref="C3178:E3178"/>
    <mergeCell ref="C3179:E3179"/>
    <mergeCell ref="C3180:E3180"/>
    <mergeCell ref="A3182:N3182"/>
    <mergeCell ref="C3183:E3183"/>
    <mergeCell ref="C3171:E3171"/>
    <mergeCell ref="C3172:E3172"/>
    <mergeCell ref="C3173:E3173"/>
    <mergeCell ref="C3174:E3174"/>
    <mergeCell ref="C3175:E3175"/>
    <mergeCell ref="C3176:E3176"/>
    <mergeCell ref="C3165:E3165"/>
    <mergeCell ref="C3166:E3166"/>
    <mergeCell ref="C3167:E3167"/>
    <mergeCell ref="C3168:E3168"/>
    <mergeCell ref="C3169:E3169"/>
    <mergeCell ref="C3170:E3170"/>
    <mergeCell ref="C3196:E3196"/>
    <mergeCell ref="C3197:E3197"/>
    <mergeCell ref="C3198:E3198"/>
    <mergeCell ref="C3199:E3199"/>
    <mergeCell ref="C3201:N3201"/>
    <mergeCell ref="C3202:N3202"/>
    <mergeCell ref="C3190:E3190"/>
    <mergeCell ref="C3191:E3191"/>
    <mergeCell ref="C3192:E3192"/>
    <mergeCell ref="C3193:E3193"/>
    <mergeCell ref="C3194:E3194"/>
    <mergeCell ref="C3195:E3195"/>
    <mergeCell ref="C3184:N3184"/>
    <mergeCell ref="C3185:N3185"/>
    <mergeCell ref="C3186:N3186"/>
    <mergeCell ref="C3187:E3187"/>
    <mergeCell ref="C3188:E3188"/>
    <mergeCell ref="C3189:E3189"/>
    <mergeCell ref="C3216:E3216"/>
    <mergeCell ref="C3217:E3217"/>
    <mergeCell ref="C3218:E3218"/>
    <mergeCell ref="C3219:E3219"/>
    <mergeCell ref="C3220:E3220"/>
    <mergeCell ref="C3221:E3221"/>
    <mergeCell ref="C3210:E3210"/>
    <mergeCell ref="C3211:E3211"/>
    <mergeCell ref="C3212:E3212"/>
    <mergeCell ref="C3213:E3213"/>
    <mergeCell ref="C3214:E3214"/>
    <mergeCell ref="C3215:E3215"/>
    <mergeCell ref="C3203:E3203"/>
    <mergeCell ref="C3205:N3205"/>
    <mergeCell ref="C3206:N3206"/>
    <mergeCell ref="C3207:E3207"/>
    <mergeCell ref="C3208:N3208"/>
    <mergeCell ref="C3209:N3209"/>
    <mergeCell ref="C3235:E3235"/>
    <mergeCell ref="C3236:E3236"/>
    <mergeCell ref="C3237:E3237"/>
    <mergeCell ref="C3238:E3238"/>
    <mergeCell ref="C3239:E3239"/>
    <mergeCell ref="C3240:E3240"/>
    <mergeCell ref="C3229:N3229"/>
    <mergeCell ref="C3230:E3230"/>
    <mergeCell ref="C3231:E3231"/>
    <mergeCell ref="C3232:E3232"/>
    <mergeCell ref="C3233:E3233"/>
    <mergeCell ref="C3234:E3234"/>
    <mergeCell ref="C3222:E3222"/>
    <mergeCell ref="C3224:N3224"/>
    <mergeCell ref="C3225:N3225"/>
    <mergeCell ref="C3226:E3226"/>
    <mergeCell ref="C3227:N3227"/>
    <mergeCell ref="C3228:N3228"/>
    <mergeCell ref="C3254:E3254"/>
    <mergeCell ref="C3255:E3255"/>
    <mergeCell ref="C3256:E3256"/>
    <mergeCell ref="C3257:E3257"/>
    <mergeCell ref="C3258:E3258"/>
    <mergeCell ref="C3259:E3259"/>
    <mergeCell ref="A3248:N3248"/>
    <mergeCell ref="C3249:E3249"/>
    <mergeCell ref="C3250:N3250"/>
    <mergeCell ref="C3251:N3251"/>
    <mergeCell ref="C3252:N3252"/>
    <mergeCell ref="C3253:E3253"/>
    <mergeCell ref="C3241:E3241"/>
    <mergeCell ref="C3242:E3242"/>
    <mergeCell ref="C3243:E3243"/>
    <mergeCell ref="C3244:E3244"/>
    <mergeCell ref="C3245:E3245"/>
    <mergeCell ref="C3246:E3246"/>
    <mergeCell ref="C3274:E3274"/>
    <mergeCell ref="C3275:E3275"/>
    <mergeCell ref="C3276:E3276"/>
    <mergeCell ref="C3277:E3277"/>
    <mergeCell ref="C3278:E3278"/>
    <mergeCell ref="C3279:E3279"/>
    <mergeCell ref="C3267:E3267"/>
    <mergeCell ref="C3269:E3269"/>
    <mergeCell ref="C3270:N3270"/>
    <mergeCell ref="C3271:N3271"/>
    <mergeCell ref="C3272:E3272"/>
    <mergeCell ref="C3273:E3273"/>
    <mergeCell ref="C3260:E3260"/>
    <mergeCell ref="C3261:E3261"/>
    <mergeCell ref="C3262:E3262"/>
    <mergeCell ref="C3263:E3263"/>
    <mergeCell ref="C3264:E3264"/>
    <mergeCell ref="C3265:E3265"/>
    <mergeCell ref="C3293:E3293"/>
    <mergeCell ref="C3294:E3294"/>
    <mergeCell ref="C3295:E3295"/>
    <mergeCell ref="C3296:E3296"/>
    <mergeCell ref="C3297:E3297"/>
    <mergeCell ref="C3298:E3298"/>
    <mergeCell ref="C3287:N3287"/>
    <mergeCell ref="C3288:E3288"/>
    <mergeCell ref="C3289:N3289"/>
    <mergeCell ref="C3290:N3290"/>
    <mergeCell ref="C3291:N3291"/>
    <mergeCell ref="C3292:E3292"/>
    <mergeCell ref="C3280:E3280"/>
    <mergeCell ref="C3281:E3281"/>
    <mergeCell ref="C3282:E3282"/>
    <mergeCell ref="C3283:E3283"/>
    <mergeCell ref="C3284:E3284"/>
    <mergeCell ref="C3286:N3286"/>
    <mergeCell ref="C3312:N3312"/>
    <mergeCell ref="C3313:N3313"/>
    <mergeCell ref="C3314:N3314"/>
    <mergeCell ref="C3315:E3315"/>
    <mergeCell ref="C3316:E3316"/>
    <mergeCell ref="C3317:E3317"/>
    <mergeCell ref="C3305:E3305"/>
    <mergeCell ref="C3306:E3306"/>
    <mergeCell ref="C3307:E3307"/>
    <mergeCell ref="C3308:E3308"/>
    <mergeCell ref="A3310:N3310"/>
    <mergeCell ref="C3311:E3311"/>
    <mergeCell ref="C3299:E3299"/>
    <mergeCell ref="C3300:E3300"/>
    <mergeCell ref="C3301:E3301"/>
    <mergeCell ref="C3302:E3302"/>
    <mergeCell ref="C3303:E3303"/>
    <mergeCell ref="C3304:E3304"/>
    <mergeCell ref="C3332:N3332"/>
    <mergeCell ref="C3333:E3333"/>
    <mergeCell ref="C3334:N3334"/>
    <mergeCell ref="C3335:N3335"/>
    <mergeCell ref="C3336:E3336"/>
    <mergeCell ref="C3337:E3337"/>
    <mergeCell ref="C3324:E3324"/>
    <mergeCell ref="C3325:E3325"/>
    <mergeCell ref="C3326:E3326"/>
    <mergeCell ref="C3327:E3327"/>
    <mergeCell ref="C3329:E3329"/>
    <mergeCell ref="C3331:N3331"/>
    <mergeCell ref="C3318:E3318"/>
    <mergeCell ref="C3319:E3319"/>
    <mergeCell ref="C3320:E3320"/>
    <mergeCell ref="C3321:E3321"/>
    <mergeCell ref="C3322:E3322"/>
    <mergeCell ref="C3323:E3323"/>
    <mergeCell ref="C3351:N3351"/>
    <mergeCell ref="C3352:E3352"/>
    <mergeCell ref="C3353:N3353"/>
    <mergeCell ref="C3354:N3354"/>
    <mergeCell ref="C3355:N3355"/>
    <mergeCell ref="C3356:E3356"/>
    <mergeCell ref="C3344:E3344"/>
    <mergeCell ref="C3345:E3345"/>
    <mergeCell ref="C3346:E3346"/>
    <mergeCell ref="C3347:E3347"/>
    <mergeCell ref="C3348:E3348"/>
    <mergeCell ref="C3350:N3350"/>
    <mergeCell ref="C3338:E3338"/>
    <mergeCell ref="C3339:E3339"/>
    <mergeCell ref="C3340:E3340"/>
    <mergeCell ref="C3341:E3341"/>
    <mergeCell ref="C3342:E3342"/>
    <mergeCell ref="C3343:E3343"/>
    <mergeCell ref="C3369:E3369"/>
    <mergeCell ref="C3370:E3370"/>
    <mergeCell ref="C3371:E3371"/>
    <mergeCell ref="C3372:E3372"/>
    <mergeCell ref="A3374:N3374"/>
    <mergeCell ref="C3375:E3375"/>
    <mergeCell ref="C3363:E3363"/>
    <mergeCell ref="C3364:E3364"/>
    <mergeCell ref="C3365:E3365"/>
    <mergeCell ref="C3366:E3366"/>
    <mergeCell ref="C3367:E3367"/>
    <mergeCell ref="C3368:E3368"/>
    <mergeCell ref="C3357:E3357"/>
    <mergeCell ref="C3358:E3358"/>
    <mergeCell ref="C3359:E3359"/>
    <mergeCell ref="C3360:E3360"/>
    <mergeCell ref="C3361:E3361"/>
    <mergeCell ref="C3362:E3362"/>
    <mergeCell ref="C3388:E3388"/>
    <mergeCell ref="C3389:E3389"/>
    <mergeCell ref="C3390:E3390"/>
    <mergeCell ref="C3391:E3391"/>
    <mergeCell ref="C3392:E3392"/>
    <mergeCell ref="C3393:E3393"/>
    <mergeCell ref="C3382:E3382"/>
    <mergeCell ref="C3383:E3383"/>
    <mergeCell ref="C3384:E3384"/>
    <mergeCell ref="C3385:E3385"/>
    <mergeCell ref="C3386:E3386"/>
    <mergeCell ref="C3387:E3387"/>
    <mergeCell ref="C3376:N3376"/>
    <mergeCell ref="C3377:N3377"/>
    <mergeCell ref="C3378:N3378"/>
    <mergeCell ref="C3379:E3379"/>
    <mergeCell ref="C3380:E3380"/>
    <mergeCell ref="C3381:E3381"/>
    <mergeCell ref="C3408:E3408"/>
    <mergeCell ref="C3409:E3409"/>
    <mergeCell ref="C3410:E3410"/>
    <mergeCell ref="C3411:E3411"/>
    <mergeCell ref="C3412:E3412"/>
    <mergeCell ref="C3413:E3413"/>
    <mergeCell ref="C3402:N3402"/>
    <mergeCell ref="C3403:N3403"/>
    <mergeCell ref="C3404:E3404"/>
    <mergeCell ref="C3405:E3405"/>
    <mergeCell ref="C3406:E3406"/>
    <mergeCell ref="C3407:E3407"/>
    <mergeCell ref="C3394:E3394"/>
    <mergeCell ref="C3395:E3395"/>
    <mergeCell ref="C3396:E3396"/>
    <mergeCell ref="C3398:E3398"/>
    <mergeCell ref="C3400:N3400"/>
    <mergeCell ref="C3401:E3401"/>
    <mergeCell ref="C3427:E3427"/>
    <mergeCell ref="C3428:E3428"/>
    <mergeCell ref="C3429:E3429"/>
    <mergeCell ref="C3430:E3430"/>
    <mergeCell ref="C3431:E3431"/>
    <mergeCell ref="C3432:E3432"/>
    <mergeCell ref="A3421:N3421"/>
    <mergeCell ref="C3422:E3422"/>
    <mergeCell ref="C3423:N3423"/>
    <mergeCell ref="C3424:N3424"/>
    <mergeCell ref="C3425:N3425"/>
    <mergeCell ref="C3426:E3426"/>
    <mergeCell ref="C3414:E3414"/>
    <mergeCell ref="C3415:E3415"/>
    <mergeCell ref="C3416:E3416"/>
    <mergeCell ref="C3417:E3417"/>
    <mergeCell ref="C3419:N3419"/>
    <mergeCell ref="C3420:N3420"/>
    <mergeCell ref="C3447:N3447"/>
    <mergeCell ref="C3448:E3448"/>
    <mergeCell ref="C3449:N3449"/>
    <mergeCell ref="C3450:N3450"/>
    <mergeCell ref="C3451:E3451"/>
    <mergeCell ref="C3452:E3452"/>
    <mergeCell ref="C3439:E3439"/>
    <mergeCell ref="C3440:E3440"/>
    <mergeCell ref="C3441:E3441"/>
    <mergeCell ref="C3442:E3442"/>
    <mergeCell ref="C3443:E3443"/>
    <mergeCell ref="C3445:E3445"/>
    <mergeCell ref="C3433:E3433"/>
    <mergeCell ref="C3434:E3434"/>
    <mergeCell ref="C3435:E3435"/>
    <mergeCell ref="C3436:E3436"/>
    <mergeCell ref="C3437:E3437"/>
    <mergeCell ref="C3438:E3438"/>
    <mergeCell ref="C3466:N3466"/>
    <mergeCell ref="C3467:N3467"/>
    <mergeCell ref="A3468:N3468"/>
    <mergeCell ref="C3469:E3469"/>
    <mergeCell ref="C3470:N3470"/>
    <mergeCell ref="C3471:N3471"/>
    <mergeCell ref="C3459:E3459"/>
    <mergeCell ref="C3460:E3460"/>
    <mergeCell ref="C3461:E3461"/>
    <mergeCell ref="C3462:E3462"/>
    <mergeCell ref="C3463:E3463"/>
    <mergeCell ref="C3464:E3464"/>
    <mergeCell ref="C3453:E3453"/>
    <mergeCell ref="C3454:E3454"/>
    <mergeCell ref="C3455:E3455"/>
    <mergeCell ref="C3456:E3456"/>
    <mergeCell ref="C3457:E3457"/>
    <mergeCell ref="C3458:E3458"/>
    <mergeCell ref="C3484:E3484"/>
    <mergeCell ref="C3485:E3485"/>
    <mergeCell ref="C3486:E3486"/>
    <mergeCell ref="C3487:E3487"/>
    <mergeCell ref="C3488:E3488"/>
    <mergeCell ref="C3489:E3489"/>
    <mergeCell ref="C3478:E3478"/>
    <mergeCell ref="C3479:E3479"/>
    <mergeCell ref="C3480:E3480"/>
    <mergeCell ref="C3481:E3481"/>
    <mergeCell ref="C3482:E3482"/>
    <mergeCell ref="C3483:E3483"/>
    <mergeCell ref="C3472:N3472"/>
    <mergeCell ref="C3473:E3473"/>
    <mergeCell ref="C3474:E3474"/>
    <mergeCell ref="C3475:E3475"/>
    <mergeCell ref="C3476:E3476"/>
    <mergeCell ref="C3477:E3477"/>
    <mergeCell ref="C3504:E3504"/>
    <mergeCell ref="C3505:E3505"/>
    <mergeCell ref="C3506:E3506"/>
    <mergeCell ref="C3507:E3507"/>
    <mergeCell ref="C3508:E3508"/>
    <mergeCell ref="C3509:E3509"/>
    <mergeCell ref="C3498:E3498"/>
    <mergeCell ref="C3499:E3499"/>
    <mergeCell ref="C3500:E3500"/>
    <mergeCell ref="C3501:E3501"/>
    <mergeCell ref="C3502:E3502"/>
    <mergeCell ref="C3503:E3503"/>
    <mergeCell ref="C3490:E3490"/>
    <mergeCell ref="C3492:E3492"/>
    <mergeCell ref="C3494:N3494"/>
    <mergeCell ref="C3495:E3495"/>
    <mergeCell ref="C3496:N3496"/>
    <mergeCell ref="C3497:N3497"/>
    <mergeCell ref="C3524:K3524"/>
    <mergeCell ref="C3525:K3525"/>
    <mergeCell ref="C3526:K3526"/>
    <mergeCell ref="C3527:K3527"/>
    <mergeCell ref="C3528:K3528"/>
    <mergeCell ref="C3529:K3529"/>
    <mergeCell ref="C3518:K3518"/>
    <mergeCell ref="C3519:K3519"/>
    <mergeCell ref="C3520:K3520"/>
    <mergeCell ref="C3521:K3521"/>
    <mergeCell ref="C3522:K3522"/>
    <mergeCell ref="C3523:K3523"/>
    <mergeCell ref="C3510:E3510"/>
    <mergeCell ref="C3511:E3511"/>
    <mergeCell ref="C3513:N3513"/>
    <mergeCell ref="C3514:N3514"/>
    <mergeCell ref="C3516:K3516"/>
    <mergeCell ref="C3517:K3517"/>
    <mergeCell ref="C3542:K3542"/>
    <mergeCell ref="C3543:K3543"/>
    <mergeCell ref="C3544:K3544"/>
    <mergeCell ref="C3545:K3545"/>
    <mergeCell ref="A3546:N3546"/>
    <mergeCell ref="A3547:N3547"/>
    <mergeCell ref="C3536:K3536"/>
    <mergeCell ref="C3537:K3537"/>
    <mergeCell ref="C3538:K3538"/>
    <mergeCell ref="C3539:K3539"/>
    <mergeCell ref="C3540:K3540"/>
    <mergeCell ref="C3541:K3541"/>
    <mergeCell ref="C3530:K3530"/>
    <mergeCell ref="C3531:K3531"/>
    <mergeCell ref="C3532:K3532"/>
    <mergeCell ref="C3533:K3533"/>
    <mergeCell ref="C3534:K3534"/>
    <mergeCell ref="C3535:K3535"/>
    <mergeCell ref="C3560:E3560"/>
    <mergeCell ref="C3561:E3561"/>
    <mergeCell ref="C3562:E3562"/>
    <mergeCell ref="C3563:E3563"/>
    <mergeCell ref="C3564:E3564"/>
    <mergeCell ref="C3565:E3565"/>
    <mergeCell ref="C3554:E3554"/>
    <mergeCell ref="C3555:E3555"/>
    <mergeCell ref="C3556:E3556"/>
    <mergeCell ref="C3557:E3557"/>
    <mergeCell ref="C3558:E3558"/>
    <mergeCell ref="C3559:E3559"/>
    <mergeCell ref="C3548:E3548"/>
    <mergeCell ref="C3549:N3549"/>
    <mergeCell ref="C3550:N3550"/>
    <mergeCell ref="C3551:E3551"/>
    <mergeCell ref="C3552:E3552"/>
    <mergeCell ref="C3553:E3553"/>
    <mergeCell ref="C3582:E3582"/>
    <mergeCell ref="C3583:E3583"/>
    <mergeCell ref="C3584:E3584"/>
    <mergeCell ref="C3585:E3585"/>
    <mergeCell ref="C3586:E3586"/>
    <mergeCell ref="C3587:E3587"/>
    <mergeCell ref="A3576:N3576"/>
    <mergeCell ref="C3577:E3577"/>
    <mergeCell ref="C3578:N3578"/>
    <mergeCell ref="C3579:N3579"/>
    <mergeCell ref="C3580:E3580"/>
    <mergeCell ref="C3581:E3581"/>
    <mergeCell ref="C3567:N3567"/>
    <mergeCell ref="C3568:N3568"/>
    <mergeCell ref="C3569:E3569"/>
    <mergeCell ref="C3571:E3571"/>
    <mergeCell ref="C3573:E3573"/>
    <mergeCell ref="C3575:N3575"/>
    <mergeCell ref="C3604:N3604"/>
    <mergeCell ref="A3605:N3605"/>
    <mergeCell ref="C3606:E3606"/>
    <mergeCell ref="C3607:N3607"/>
    <mergeCell ref="C3608:N3608"/>
    <mergeCell ref="C3609:E3609"/>
    <mergeCell ref="C3594:E3594"/>
    <mergeCell ref="C3596:N3596"/>
    <mergeCell ref="C3597:N3597"/>
    <mergeCell ref="C3598:E3598"/>
    <mergeCell ref="C3600:E3600"/>
    <mergeCell ref="C3602:E3602"/>
    <mergeCell ref="C3588:E3588"/>
    <mergeCell ref="C3589:E3589"/>
    <mergeCell ref="C3590:E3590"/>
    <mergeCell ref="C3591:E3591"/>
    <mergeCell ref="C3592:E3592"/>
    <mergeCell ref="C3593:E3593"/>
    <mergeCell ref="C3622:E3622"/>
    <mergeCell ref="C3623:E3623"/>
    <mergeCell ref="C3625:N3625"/>
    <mergeCell ref="C3626:N3626"/>
    <mergeCell ref="C3627:E3627"/>
    <mergeCell ref="C3629:E3629"/>
    <mergeCell ref="C3616:E3616"/>
    <mergeCell ref="C3617:E3617"/>
    <mergeCell ref="C3618:E3618"/>
    <mergeCell ref="C3619:E3619"/>
    <mergeCell ref="C3620:E3620"/>
    <mergeCell ref="C3621:E3621"/>
    <mergeCell ref="C3610:E3610"/>
    <mergeCell ref="C3611:E3611"/>
    <mergeCell ref="C3612:E3612"/>
    <mergeCell ref="C3613:E3613"/>
    <mergeCell ref="C3614:E3614"/>
    <mergeCell ref="C3615:E3615"/>
    <mergeCell ref="C3644:E3644"/>
    <mergeCell ref="C3645:E3645"/>
    <mergeCell ref="C3646:E3646"/>
    <mergeCell ref="C3647:E3647"/>
    <mergeCell ref="C3648:E3648"/>
    <mergeCell ref="C3649:E3649"/>
    <mergeCell ref="C3638:E3638"/>
    <mergeCell ref="C3639:E3639"/>
    <mergeCell ref="C3640:E3640"/>
    <mergeCell ref="C3641:E3641"/>
    <mergeCell ref="C3642:E3642"/>
    <mergeCell ref="C3643:E3643"/>
    <mergeCell ref="C3631:E3631"/>
    <mergeCell ref="C3633:N3633"/>
    <mergeCell ref="A3634:N3634"/>
    <mergeCell ref="C3635:E3635"/>
    <mergeCell ref="C3636:N3636"/>
    <mergeCell ref="C3637:N3637"/>
    <mergeCell ref="C3666:N3666"/>
    <mergeCell ref="C3667:E3667"/>
    <mergeCell ref="C3668:E3668"/>
    <mergeCell ref="C3669:E3669"/>
    <mergeCell ref="C3670:E3670"/>
    <mergeCell ref="C3671:E3671"/>
    <mergeCell ref="C3658:E3658"/>
    <mergeCell ref="C3660:E3660"/>
    <mergeCell ref="C3662:N3662"/>
    <mergeCell ref="A3663:N3663"/>
    <mergeCell ref="C3664:E3664"/>
    <mergeCell ref="C3665:N3665"/>
    <mergeCell ref="C3650:E3650"/>
    <mergeCell ref="C3651:E3651"/>
    <mergeCell ref="C3652:E3652"/>
    <mergeCell ref="C3654:N3654"/>
    <mergeCell ref="C3655:N3655"/>
    <mergeCell ref="C3656:E3656"/>
    <mergeCell ref="C3685:E3685"/>
    <mergeCell ref="C3687:E3687"/>
    <mergeCell ref="C3689:E3689"/>
    <mergeCell ref="C3691:N3691"/>
    <mergeCell ref="C3693:K3693"/>
    <mergeCell ref="C3694:K3694"/>
    <mergeCell ref="C3678:E3678"/>
    <mergeCell ref="C3679:E3679"/>
    <mergeCell ref="C3680:E3680"/>
    <mergeCell ref="C3681:E3681"/>
    <mergeCell ref="C3683:N3683"/>
    <mergeCell ref="C3684:N3684"/>
    <mergeCell ref="C3672:E3672"/>
    <mergeCell ref="C3673:E3673"/>
    <mergeCell ref="C3674:E3674"/>
    <mergeCell ref="C3675:E3675"/>
    <mergeCell ref="C3676:E3676"/>
    <mergeCell ref="C3677:E3677"/>
    <mergeCell ref="C3707:K3707"/>
    <mergeCell ref="C3708:K3708"/>
    <mergeCell ref="C3709:K3709"/>
    <mergeCell ref="A3710:N3710"/>
    <mergeCell ref="A3711:N3711"/>
    <mergeCell ref="C3712:E3712"/>
    <mergeCell ref="C3701:K3701"/>
    <mergeCell ref="C3702:K3702"/>
    <mergeCell ref="C3703:K3703"/>
    <mergeCell ref="C3704:K3704"/>
    <mergeCell ref="C3705:K3705"/>
    <mergeCell ref="C3706:K3706"/>
    <mergeCell ref="C3695:K3695"/>
    <mergeCell ref="C3696:K3696"/>
    <mergeCell ref="C3697:K3697"/>
    <mergeCell ref="C3698:K3698"/>
    <mergeCell ref="C3699:K3699"/>
    <mergeCell ref="C3700:K3700"/>
    <mergeCell ref="C3726:N3726"/>
    <mergeCell ref="C3727:N3727"/>
    <mergeCell ref="C3728:E3728"/>
    <mergeCell ref="C3729:E3729"/>
    <mergeCell ref="C3730:E3730"/>
    <mergeCell ref="C3731:E3731"/>
    <mergeCell ref="C3719:E3719"/>
    <mergeCell ref="C3720:E3720"/>
    <mergeCell ref="C3721:E3721"/>
    <mergeCell ref="C3722:E3722"/>
    <mergeCell ref="C3723:E3723"/>
    <mergeCell ref="C3724:E3724"/>
    <mergeCell ref="C3713:E3713"/>
    <mergeCell ref="C3714:E3714"/>
    <mergeCell ref="C3715:E3715"/>
    <mergeCell ref="C3716:E3716"/>
    <mergeCell ref="C3717:E3717"/>
    <mergeCell ref="C3718:E3718"/>
    <mergeCell ref="C3745:E3745"/>
    <mergeCell ref="C3746:E3746"/>
    <mergeCell ref="C3747:E3747"/>
    <mergeCell ref="C3748:E3748"/>
    <mergeCell ref="C3749:E3749"/>
    <mergeCell ref="C3750:E3750"/>
    <mergeCell ref="C3739:N3739"/>
    <mergeCell ref="C3740:N3740"/>
    <mergeCell ref="C3741:E3741"/>
    <mergeCell ref="C3742:N3742"/>
    <mergeCell ref="C3743:E3743"/>
    <mergeCell ref="C3744:E3744"/>
    <mergeCell ref="C3732:E3732"/>
    <mergeCell ref="C3733:E3733"/>
    <mergeCell ref="C3734:E3734"/>
    <mergeCell ref="C3735:E3735"/>
    <mergeCell ref="C3736:E3736"/>
    <mergeCell ref="C3737:E3737"/>
    <mergeCell ref="C3764:E3764"/>
    <mergeCell ref="C3765:E3765"/>
    <mergeCell ref="C3766:E3766"/>
    <mergeCell ref="C3767:E3767"/>
    <mergeCell ref="C3768:E3768"/>
    <mergeCell ref="C3769:E3769"/>
    <mergeCell ref="C3757:E3757"/>
    <mergeCell ref="C3759:E3759"/>
    <mergeCell ref="C3760:N3760"/>
    <mergeCell ref="C3761:E3761"/>
    <mergeCell ref="C3762:E3762"/>
    <mergeCell ref="C3763:E3763"/>
    <mergeCell ref="C3751:E3751"/>
    <mergeCell ref="C3752:E3752"/>
    <mergeCell ref="C3753:E3753"/>
    <mergeCell ref="C3754:E3754"/>
    <mergeCell ref="C3755:E3755"/>
    <mergeCell ref="C3756:E3756"/>
    <mergeCell ref="C3783:E3783"/>
    <mergeCell ref="C3784:E3784"/>
    <mergeCell ref="C3785:E3785"/>
    <mergeCell ref="C3786:E3786"/>
    <mergeCell ref="C3787:E3787"/>
    <mergeCell ref="C3788:E3788"/>
    <mergeCell ref="C3777:E3777"/>
    <mergeCell ref="C3778:N3778"/>
    <mergeCell ref="C3779:E3779"/>
    <mergeCell ref="C3780:E3780"/>
    <mergeCell ref="C3781:E3781"/>
    <mergeCell ref="C3782:E3782"/>
    <mergeCell ref="C3770:E3770"/>
    <mergeCell ref="C3771:E3771"/>
    <mergeCell ref="C3772:E3772"/>
    <mergeCell ref="C3773:E3773"/>
    <mergeCell ref="C3774:E3774"/>
    <mergeCell ref="C3775:E3775"/>
    <mergeCell ref="C3802:E3802"/>
    <mergeCell ref="C3803:E3803"/>
    <mergeCell ref="C3804:E3804"/>
    <mergeCell ref="C3805:E3805"/>
    <mergeCell ref="C3806:E3806"/>
    <mergeCell ref="C3807:E3807"/>
    <mergeCell ref="C3796:N3796"/>
    <mergeCell ref="C3797:E3797"/>
    <mergeCell ref="C3798:E3798"/>
    <mergeCell ref="C3799:E3799"/>
    <mergeCell ref="C3800:E3800"/>
    <mergeCell ref="C3801:E3801"/>
    <mergeCell ref="C3789:E3789"/>
    <mergeCell ref="C3790:E3790"/>
    <mergeCell ref="C3791:E3791"/>
    <mergeCell ref="C3792:E3792"/>
    <mergeCell ref="C3793:E3793"/>
    <mergeCell ref="C3795:E3795"/>
    <mergeCell ref="C3823:N3823"/>
    <mergeCell ref="C3824:N3824"/>
    <mergeCell ref="C3825:E3825"/>
    <mergeCell ref="C3826:N3826"/>
    <mergeCell ref="C3827:N3827"/>
    <mergeCell ref="C3828:N3828"/>
    <mergeCell ref="C3815:E3815"/>
    <mergeCell ref="C3817:N3817"/>
    <mergeCell ref="C3818:N3818"/>
    <mergeCell ref="C3819:N3819"/>
    <mergeCell ref="C3820:E3820"/>
    <mergeCell ref="C3822:N3822"/>
    <mergeCell ref="C3808:E3808"/>
    <mergeCell ref="C3809:E3809"/>
    <mergeCell ref="C3810:E3810"/>
    <mergeCell ref="C3812:N3812"/>
    <mergeCell ref="C3813:N3813"/>
    <mergeCell ref="C3814:N3814"/>
    <mergeCell ref="C3842:E3842"/>
    <mergeCell ref="C3844:E3844"/>
    <mergeCell ref="C3845:E3845"/>
    <mergeCell ref="C3846:E3846"/>
    <mergeCell ref="C3847:E3847"/>
    <mergeCell ref="C3848:E3848"/>
    <mergeCell ref="C3835:E3835"/>
    <mergeCell ref="C3836:E3836"/>
    <mergeCell ref="C3837:E3837"/>
    <mergeCell ref="C3838:E3838"/>
    <mergeCell ref="C3839:E3839"/>
    <mergeCell ref="C3840:E3840"/>
    <mergeCell ref="C3829:E3829"/>
    <mergeCell ref="C3830:E3830"/>
    <mergeCell ref="C3831:E3831"/>
    <mergeCell ref="C3832:E3832"/>
    <mergeCell ref="C3833:E3833"/>
    <mergeCell ref="C3834:E3834"/>
    <mergeCell ref="C3862:N3862"/>
    <mergeCell ref="C3863:E3863"/>
    <mergeCell ref="C3864:E3864"/>
    <mergeCell ref="C3865:E3865"/>
    <mergeCell ref="C3866:E3866"/>
    <mergeCell ref="C3867:E3867"/>
    <mergeCell ref="C3855:E3855"/>
    <mergeCell ref="C3856:E3856"/>
    <mergeCell ref="C3857:E3857"/>
    <mergeCell ref="C3859:N3859"/>
    <mergeCell ref="C3860:N3860"/>
    <mergeCell ref="C3861:E3861"/>
    <mergeCell ref="C3849:E3849"/>
    <mergeCell ref="C3850:E3850"/>
    <mergeCell ref="C3851:E3851"/>
    <mergeCell ref="C3852:E3852"/>
    <mergeCell ref="C3853:E3853"/>
    <mergeCell ref="C3854:E3854"/>
    <mergeCell ref="C3881:E3881"/>
    <mergeCell ref="C3882:E3882"/>
    <mergeCell ref="C3883:E3883"/>
    <mergeCell ref="C3884:E3884"/>
    <mergeCell ref="C3885:E3885"/>
    <mergeCell ref="C3886:E3886"/>
    <mergeCell ref="C3874:E3874"/>
    <mergeCell ref="C3875:E3875"/>
    <mergeCell ref="C3877:E3877"/>
    <mergeCell ref="C3878:N3878"/>
    <mergeCell ref="C3879:E3879"/>
    <mergeCell ref="C3880:E3880"/>
    <mergeCell ref="C3868:E3868"/>
    <mergeCell ref="C3869:E3869"/>
    <mergeCell ref="C3870:E3870"/>
    <mergeCell ref="C3871:E3871"/>
    <mergeCell ref="C3872:E3872"/>
    <mergeCell ref="C3873:E3873"/>
    <mergeCell ref="C3907:E3907"/>
    <mergeCell ref="C3908:E3908"/>
    <mergeCell ref="C3909:E3909"/>
    <mergeCell ref="C3910:E3910"/>
    <mergeCell ref="C3911:E3911"/>
    <mergeCell ref="C3912:E3912"/>
    <mergeCell ref="C3895:E3895"/>
    <mergeCell ref="C3897:E3897"/>
    <mergeCell ref="C3899:E3899"/>
    <mergeCell ref="C3901:E3901"/>
    <mergeCell ref="C3903:E3903"/>
    <mergeCell ref="C3905:E3905"/>
    <mergeCell ref="C3887:E3887"/>
    <mergeCell ref="C3888:E3888"/>
    <mergeCell ref="C3889:E3889"/>
    <mergeCell ref="C3890:E3890"/>
    <mergeCell ref="C3891:E3891"/>
    <mergeCell ref="C3893:E3893"/>
    <mergeCell ref="C3926:E3926"/>
    <mergeCell ref="C3927:E3927"/>
    <mergeCell ref="C3929:E3929"/>
    <mergeCell ref="C3930:E3930"/>
    <mergeCell ref="C3931:E3931"/>
    <mergeCell ref="C3932:E3932"/>
    <mergeCell ref="C3920:E3920"/>
    <mergeCell ref="C3921:E3921"/>
    <mergeCell ref="C3922:E3922"/>
    <mergeCell ref="C3923:E3923"/>
    <mergeCell ref="C3924:E3924"/>
    <mergeCell ref="C3925:E3925"/>
    <mergeCell ref="C3913:E3913"/>
    <mergeCell ref="C3914:E3914"/>
    <mergeCell ref="C3915:E3915"/>
    <mergeCell ref="C3916:E3916"/>
    <mergeCell ref="C3918:E3918"/>
    <mergeCell ref="C3919:E3919"/>
    <mergeCell ref="C3947:E3947"/>
    <mergeCell ref="C3950:K3950"/>
    <mergeCell ref="C3951:K3951"/>
    <mergeCell ref="C3952:K3952"/>
    <mergeCell ref="C3953:K3953"/>
    <mergeCell ref="C3954:K3954"/>
    <mergeCell ref="C3939:E3939"/>
    <mergeCell ref="C3940:E3940"/>
    <mergeCell ref="C3941:E3941"/>
    <mergeCell ref="C3942:E3942"/>
    <mergeCell ref="C3943:E3943"/>
    <mergeCell ref="C3945:E3945"/>
    <mergeCell ref="C3933:E3933"/>
    <mergeCell ref="C3934:E3934"/>
    <mergeCell ref="C3935:E3935"/>
    <mergeCell ref="C3936:E3936"/>
    <mergeCell ref="C3937:E3937"/>
    <mergeCell ref="C3938:E3938"/>
    <mergeCell ref="C3967:K3967"/>
    <mergeCell ref="C3968:K3968"/>
    <mergeCell ref="C3969:K3969"/>
    <mergeCell ref="C3970:K3970"/>
    <mergeCell ref="C3971:K3971"/>
    <mergeCell ref="C3972:K3972"/>
    <mergeCell ref="C3961:K3961"/>
    <mergeCell ref="C3962:K3962"/>
    <mergeCell ref="C3963:K3963"/>
    <mergeCell ref="C3964:K3964"/>
    <mergeCell ref="C3965:K3965"/>
    <mergeCell ref="C3966:K3966"/>
    <mergeCell ref="C3955:K3955"/>
    <mergeCell ref="C3956:K3956"/>
    <mergeCell ref="C3957:K3957"/>
    <mergeCell ref="C3958:K3958"/>
    <mergeCell ref="C3959:K3959"/>
    <mergeCell ref="C3960:K3960"/>
    <mergeCell ref="C3985:E3985"/>
    <mergeCell ref="C3986:E3986"/>
    <mergeCell ref="C3987:E3987"/>
    <mergeCell ref="C3988:E3988"/>
    <mergeCell ref="C3989:E3989"/>
    <mergeCell ref="C3990:E3990"/>
    <mergeCell ref="A3979:N3979"/>
    <mergeCell ref="C3980:E3980"/>
    <mergeCell ref="C3981:N3981"/>
    <mergeCell ref="C3982:E3982"/>
    <mergeCell ref="C3983:E3983"/>
    <mergeCell ref="C3984:E3984"/>
    <mergeCell ref="C3973:K3973"/>
    <mergeCell ref="C3974:K3974"/>
    <mergeCell ref="C3975:K3975"/>
    <mergeCell ref="C3976:K3976"/>
    <mergeCell ref="C3977:K3977"/>
    <mergeCell ref="C3978:K3978"/>
    <mergeCell ref="C4004:E4004"/>
    <mergeCell ref="C4005:E4005"/>
    <mergeCell ref="C4006:E4006"/>
    <mergeCell ref="C4007:E4007"/>
    <mergeCell ref="C4009:N4009"/>
    <mergeCell ref="C4010:N4010"/>
    <mergeCell ref="C3998:E3998"/>
    <mergeCell ref="C3999:E3999"/>
    <mergeCell ref="C4000:E4000"/>
    <mergeCell ref="C4001:E4001"/>
    <mergeCell ref="C4002:E4002"/>
    <mergeCell ref="C4003:E4003"/>
    <mergeCell ref="C3992:N3992"/>
    <mergeCell ref="C3993:N3993"/>
    <mergeCell ref="C3994:E3994"/>
    <mergeCell ref="C3995:N3995"/>
    <mergeCell ref="C3996:E3996"/>
    <mergeCell ref="C3997:E3997"/>
    <mergeCell ref="C4023:E4023"/>
    <mergeCell ref="C4024:E4024"/>
    <mergeCell ref="C4025:E4025"/>
    <mergeCell ref="C4026:E4026"/>
    <mergeCell ref="C4027:E4027"/>
    <mergeCell ref="C4029:N4029"/>
    <mergeCell ref="C4017:E4017"/>
    <mergeCell ref="C4018:E4018"/>
    <mergeCell ref="C4019:E4019"/>
    <mergeCell ref="C4020:E4020"/>
    <mergeCell ref="C4021:E4021"/>
    <mergeCell ref="C4022:E4022"/>
    <mergeCell ref="C4011:E4011"/>
    <mergeCell ref="C4012:N4012"/>
    <mergeCell ref="C4013:N4013"/>
    <mergeCell ref="C4014:N4014"/>
    <mergeCell ref="C4015:E4015"/>
    <mergeCell ref="C4016:E4016"/>
    <mergeCell ref="C4045:N4045"/>
    <mergeCell ref="C4046:N4046"/>
    <mergeCell ref="C4047:E4047"/>
    <mergeCell ref="C4048:E4048"/>
    <mergeCell ref="C4049:E4049"/>
    <mergeCell ref="C4050:E4050"/>
    <mergeCell ref="C4038:N4038"/>
    <mergeCell ref="C4039:E4039"/>
    <mergeCell ref="C4041:N4041"/>
    <mergeCell ref="C4042:N4042"/>
    <mergeCell ref="C4043:E4043"/>
    <mergeCell ref="C4044:N4044"/>
    <mergeCell ref="C4030:N4030"/>
    <mergeCell ref="C4031:E4031"/>
    <mergeCell ref="C4033:N4033"/>
    <mergeCell ref="C4034:N4034"/>
    <mergeCell ref="C4035:E4035"/>
    <mergeCell ref="C4037:N4037"/>
    <mergeCell ref="C4065:E4065"/>
    <mergeCell ref="C4067:E4067"/>
    <mergeCell ref="C4069:E4069"/>
    <mergeCell ref="C4070:N4070"/>
    <mergeCell ref="C4071:N4071"/>
    <mergeCell ref="C4072:N4072"/>
    <mergeCell ref="C4057:E4057"/>
    <mergeCell ref="C4058:E4058"/>
    <mergeCell ref="C4059:E4059"/>
    <mergeCell ref="C4060:E4060"/>
    <mergeCell ref="C4061:E4061"/>
    <mergeCell ref="C4063:E4063"/>
    <mergeCell ref="C4051:E4051"/>
    <mergeCell ref="C4052:E4052"/>
    <mergeCell ref="C4053:E4053"/>
    <mergeCell ref="C4054:E4054"/>
    <mergeCell ref="C4055:E4055"/>
    <mergeCell ref="C4056:E4056"/>
    <mergeCell ref="C4085:E4085"/>
    <mergeCell ref="C4086:E4086"/>
    <mergeCell ref="C4087:E4087"/>
    <mergeCell ref="C4089:E4089"/>
    <mergeCell ref="C4090:N4090"/>
    <mergeCell ref="C4091:N4091"/>
    <mergeCell ref="C4079:E4079"/>
    <mergeCell ref="C4080:E4080"/>
    <mergeCell ref="C4081:E4081"/>
    <mergeCell ref="C4082:E4082"/>
    <mergeCell ref="C4083:E4083"/>
    <mergeCell ref="C4084:E4084"/>
    <mergeCell ref="C4073:E4073"/>
    <mergeCell ref="C4074:E4074"/>
    <mergeCell ref="C4075:E4075"/>
    <mergeCell ref="C4076:E4076"/>
    <mergeCell ref="C4077:E4077"/>
    <mergeCell ref="C4078:E4078"/>
    <mergeCell ref="C4104:E4104"/>
    <mergeCell ref="C4105:E4105"/>
    <mergeCell ref="C4106:E4106"/>
    <mergeCell ref="C4107:E4107"/>
    <mergeCell ref="C4109:E4109"/>
    <mergeCell ref="C4110:N4110"/>
    <mergeCell ref="C4098:E4098"/>
    <mergeCell ref="C4099:E4099"/>
    <mergeCell ref="C4100:E4100"/>
    <mergeCell ref="C4101:E4101"/>
    <mergeCell ref="C4102:E4102"/>
    <mergeCell ref="C4103:E4103"/>
    <mergeCell ref="C4092:N4092"/>
    <mergeCell ref="C4093:E4093"/>
    <mergeCell ref="C4094:E4094"/>
    <mergeCell ref="C4095:E4095"/>
    <mergeCell ref="C4096:E4096"/>
    <mergeCell ref="C4097:E4097"/>
    <mergeCell ref="C4123:E4123"/>
    <mergeCell ref="C4125:N4125"/>
    <mergeCell ref="C4126:E4126"/>
    <mergeCell ref="C4127:N4127"/>
    <mergeCell ref="C4128:N4128"/>
    <mergeCell ref="C4129:E4129"/>
    <mergeCell ref="C4117:E4117"/>
    <mergeCell ref="C4118:E4118"/>
    <mergeCell ref="C4119:E4119"/>
    <mergeCell ref="C4120:E4120"/>
    <mergeCell ref="C4121:E4121"/>
    <mergeCell ref="C4122:E4122"/>
    <mergeCell ref="C4111:N4111"/>
    <mergeCell ref="C4112:E4112"/>
    <mergeCell ref="C4113:E4113"/>
    <mergeCell ref="C4114:E4114"/>
    <mergeCell ref="C4115:E4115"/>
    <mergeCell ref="C4116:E4116"/>
    <mergeCell ref="C4143:E4143"/>
    <mergeCell ref="C4144:E4144"/>
    <mergeCell ref="C4145:E4145"/>
    <mergeCell ref="C4146:E4146"/>
    <mergeCell ref="C4147:E4147"/>
    <mergeCell ref="C4148:E4148"/>
    <mergeCell ref="C4136:E4136"/>
    <mergeCell ref="C4137:E4137"/>
    <mergeCell ref="C4139:E4139"/>
    <mergeCell ref="C4140:N4140"/>
    <mergeCell ref="C4141:N4141"/>
    <mergeCell ref="C4142:N4142"/>
    <mergeCell ref="C4130:E4130"/>
    <mergeCell ref="C4131:E4131"/>
    <mergeCell ref="C4132:E4132"/>
    <mergeCell ref="C4133:E4133"/>
    <mergeCell ref="C4134:E4134"/>
    <mergeCell ref="C4135:E4135"/>
    <mergeCell ref="C4162:E4162"/>
    <mergeCell ref="C4163:E4163"/>
    <mergeCell ref="C4164:E4164"/>
    <mergeCell ref="C4165:E4165"/>
    <mergeCell ref="C4166:E4166"/>
    <mergeCell ref="C4167:E4167"/>
    <mergeCell ref="C4155:E4155"/>
    <mergeCell ref="C4157:E4157"/>
    <mergeCell ref="C4158:N4158"/>
    <mergeCell ref="C4159:N4159"/>
    <mergeCell ref="C4160:N4160"/>
    <mergeCell ref="C4161:N4161"/>
    <mergeCell ref="C4149:E4149"/>
    <mergeCell ref="C4150:E4150"/>
    <mergeCell ref="C4151:E4151"/>
    <mergeCell ref="C4152:E4152"/>
    <mergeCell ref="C4153:E4153"/>
    <mergeCell ref="C4154:E4154"/>
    <mergeCell ref="C4182:E4182"/>
    <mergeCell ref="C4183:E4183"/>
    <mergeCell ref="C4184:E4184"/>
    <mergeCell ref="C4185:E4185"/>
    <mergeCell ref="C4186:E4186"/>
    <mergeCell ref="C4187:E4187"/>
    <mergeCell ref="C4175:E4175"/>
    <mergeCell ref="C4177:E4177"/>
    <mergeCell ref="C4178:N4178"/>
    <mergeCell ref="C4179:N4179"/>
    <mergeCell ref="C4180:E4180"/>
    <mergeCell ref="C4181:E4181"/>
    <mergeCell ref="C4168:E4168"/>
    <mergeCell ref="C4169:E4169"/>
    <mergeCell ref="C4170:E4170"/>
    <mergeCell ref="C4171:E4171"/>
    <mergeCell ref="C4172:E4172"/>
    <mergeCell ref="C4173:E4173"/>
    <mergeCell ref="C4202:K4202"/>
    <mergeCell ref="C4203:K4203"/>
    <mergeCell ref="C4204:K4204"/>
    <mergeCell ref="C4205:K4205"/>
    <mergeCell ref="C4206:K4206"/>
    <mergeCell ref="C4207:K4207"/>
    <mergeCell ref="C4195:N4195"/>
    <mergeCell ref="C4196:N4196"/>
    <mergeCell ref="C4197:N4197"/>
    <mergeCell ref="C4199:K4199"/>
    <mergeCell ref="C4200:K4200"/>
    <mergeCell ref="C4201:K4201"/>
    <mergeCell ref="C4188:E4188"/>
    <mergeCell ref="C4189:E4189"/>
    <mergeCell ref="C4190:E4190"/>
    <mergeCell ref="C4191:E4191"/>
    <mergeCell ref="C4192:E4192"/>
    <mergeCell ref="C4193:E4193"/>
    <mergeCell ref="C4220:K4220"/>
    <mergeCell ref="C4221:K4221"/>
    <mergeCell ref="C4222:K4222"/>
    <mergeCell ref="C4223:K4223"/>
    <mergeCell ref="C4224:K4224"/>
    <mergeCell ref="C4225:K4225"/>
    <mergeCell ref="C4214:K4214"/>
    <mergeCell ref="C4215:K4215"/>
    <mergeCell ref="C4216:K4216"/>
    <mergeCell ref="C4217:K4217"/>
    <mergeCell ref="C4218:K4218"/>
    <mergeCell ref="C4219:K4219"/>
    <mergeCell ref="C4208:K4208"/>
    <mergeCell ref="C4209:K4209"/>
    <mergeCell ref="C4210:K4210"/>
    <mergeCell ref="C4211:K4211"/>
    <mergeCell ref="C4212:K4212"/>
    <mergeCell ref="C4213:K4213"/>
    <mergeCell ref="A4242:N4242"/>
    <mergeCell ref="C4243:E4243"/>
    <mergeCell ref="A4245:N4245"/>
    <mergeCell ref="C4246:E4246"/>
    <mergeCell ref="C4249:K4249"/>
    <mergeCell ref="C4250:K4250"/>
    <mergeCell ref="A4233:N4233"/>
    <mergeCell ref="C4234:E4234"/>
    <mergeCell ref="C4236:E4236"/>
    <mergeCell ref="C4238:N4238"/>
    <mergeCell ref="A4239:N4239"/>
    <mergeCell ref="C4240:E4240"/>
    <mergeCell ref="C4226:K4226"/>
    <mergeCell ref="C4227:K4227"/>
    <mergeCell ref="A4228:N4228"/>
    <mergeCell ref="A4229:N4229"/>
    <mergeCell ref="C4230:E4230"/>
    <mergeCell ref="C4232:N4232"/>
    <mergeCell ref="C4264:K4264"/>
    <mergeCell ref="C4265:K4265"/>
    <mergeCell ref="C4266:K4266"/>
    <mergeCell ref="C4267:K4267"/>
    <mergeCell ref="C4268:K4268"/>
    <mergeCell ref="C4269:K4269"/>
    <mergeCell ref="C4258:K4258"/>
    <mergeCell ref="C4259:K4259"/>
    <mergeCell ref="C4260:K4260"/>
    <mergeCell ref="C4261:K4261"/>
    <mergeCell ref="C4262:K4262"/>
    <mergeCell ref="C4263:K4263"/>
    <mergeCell ref="C4251:K4251"/>
    <mergeCell ref="C4252:K4252"/>
    <mergeCell ref="C4253:K4253"/>
    <mergeCell ref="C4254:K4254"/>
    <mergeCell ref="C4255:K4255"/>
    <mergeCell ref="C4256:K4256"/>
    <mergeCell ref="C4290:L4290"/>
    <mergeCell ref="C4291:L4291"/>
    <mergeCell ref="C4292:L4292"/>
    <mergeCell ref="C4293:L4293"/>
    <mergeCell ref="C4282:K4282"/>
    <mergeCell ref="C4283:K4283"/>
    <mergeCell ref="C4284:K4284"/>
    <mergeCell ref="C4285:K4285"/>
    <mergeCell ref="C4286:K4286"/>
    <mergeCell ref="C4287:K4287"/>
    <mergeCell ref="C4276:K4276"/>
    <mergeCell ref="C4277:K4277"/>
    <mergeCell ref="C4278:K4278"/>
    <mergeCell ref="C4279:K4279"/>
    <mergeCell ref="C4280:K4280"/>
    <mergeCell ref="C4281:K4281"/>
    <mergeCell ref="C4270:K4270"/>
    <mergeCell ref="C4271:K4271"/>
    <mergeCell ref="C4272:K4272"/>
    <mergeCell ref="C4273:K4273"/>
    <mergeCell ref="C4274:K4274"/>
    <mergeCell ref="C4275:K4275"/>
  </mergeCells>
  <printOptions horizontalCentered="1"/>
  <pageMargins left="0.39370078740157483" right="0.23622047244094491" top="0.55118110236220474" bottom="0.9055118110236221" header="0.31496062992125984" footer="0.51181102362204722"/>
  <pageSetup paperSize="9" firstPageNumber="181" orientation="landscape" useFirstPageNumber="1" r:id="rId1"/>
  <headerFooter>
    <oddFooter>&amp;R&amp;8&amp;P</oddFooter>
  </headerFooter>
  <rowBreaks count="1" manualBreakCount="1">
    <brk id="34" max="431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21" sqref="V21"/>
    </sheetView>
  </sheetViews>
  <sheetFormatPr defaultRowHeight="15" x14ac:dyDescent="0.25"/>
  <cols>
    <col min="1" max="16384" width="9.140625" style="246"/>
  </cols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37" sqref="U37"/>
    </sheetView>
  </sheetViews>
  <sheetFormatPr defaultRowHeight="15" x14ac:dyDescent="0.25"/>
  <cols>
    <col min="1" max="16384" width="9.140625" style="246"/>
  </cols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opLeftCell="A6" workbookViewId="0">
      <selection activeCell="J24" sqref="J24"/>
    </sheetView>
  </sheetViews>
  <sheetFormatPr defaultRowHeight="15" x14ac:dyDescent="0.25"/>
  <cols>
    <col min="1" max="1" width="5" style="113" customWidth="1"/>
    <col min="2" max="2" width="14.28515625" style="113" customWidth="1"/>
    <col min="3" max="3" width="56.28515625" style="113" customWidth="1"/>
    <col min="4" max="4" width="15.85546875" style="113" customWidth="1"/>
    <col min="5" max="5" width="9.140625" style="113"/>
    <col min="6" max="6" width="14" style="113" customWidth="1"/>
    <col min="7" max="16384" width="9.140625" style="113"/>
  </cols>
  <sheetData>
    <row r="1" spans="1:6" x14ac:dyDescent="0.25">
      <c r="B1" s="1022" t="s">
        <v>99</v>
      </c>
      <c r="C1" s="1022"/>
      <c r="D1" s="114"/>
    </row>
    <row r="2" spans="1:6" x14ac:dyDescent="0.25">
      <c r="C2" s="115" t="s">
        <v>318</v>
      </c>
      <c r="D2" s="116"/>
    </row>
    <row r="3" spans="1:6" x14ac:dyDescent="0.25">
      <c r="A3" s="1062"/>
      <c r="B3" s="1063"/>
      <c r="C3" s="1063"/>
      <c r="D3" s="1062"/>
    </row>
    <row r="4" spans="1:6" x14ac:dyDescent="0.25">
      <c r="A4" s="1062"/>
      <c r="B4" s="1063"/>
      <c r="C4" s="1063"/>
      <c r="D4" s="1062"/>
    </row>
    <row r="5" spans="1:6" x14ac:dyDescent="0.25">
      <c r="A5" s="1062"/>
      <c r="B5" s="1063"/>
      <c r="C5" s="1063"/>
      <c r="D5" s="1062"/>
    </row>
    <row r="6" spans="1:6" x14ac:dyDescent="0.25">
      <c r="A6" s="752">
        <v>1</v>
      </c>
      <c r="B6" s="753">
        <v>2</v>
      </c>
      <c r="C6" s="753">
        <v>3</v>
      </c>
      <c r="D6" s="752">
        <v>4</v>
      </c>
    </row>
    <row r="7" spans="1:6" x14ac:dyDescent="0.25">
      <c r="A7" s="1060" t="s">
        <v>319</v>
      </c>
      <c r="B7" s="1061"/>
      <c r="C7" s="1061"/>
      <c r="D7" s="1061"/>
    </row>
    <row r="8" spans="1:6" ht="16.5" customHeight="1" x14ac:dyDescent="0.25">
      <c r="A8" s="754">
        <v>1</v>
      </c>
      <c r="B8" s="755" t="s">
        <v>7209</v>
      </c>
      <c r="C8" s="756" t="s">
        <v>4345</v>
      </c>
      <c r="D8" s="757">
        <v>3</v>
      </c>
      <c r="F8" s="125"/>
    </row>
    <row r="9" spans="1:6" ht="16.5" customHeight="1" x14ac:dyDescent="0.25">
      <c r="A9" s="754">
        <f t="shared" ref="A9:A21" si="0">A8+1</f>
        <v>2</v>
      </c>
      <c r="B9" s="755" t="s">
        <v>7210</v>
      </c>
      <c r="C9" s="756" t="s">
        <v>7211</v>
      </c>
      <c r="D9" s="757">
        <v>24</v>
      </c>
      <c r="F9" s="125"/>
    </row>
    <row r="10" spans="1:6" ht="16.5" customHeight="1" x14ac:dyDescent="0.25">
      <c r="A10" s="754">
        <f t="shared" si="0"/>
        <v>3</v>
      </c>
      <c r="B10" s="755" t="s">
        <v>7212</v>
      </c>
      <c r="C10" s="756" t="s">
        <v>7213</v>
      </c>
      <c r="D10" s="757">
        <v>27</v>
      </c>
      <c r="F10" s="125"/>
    </row>
    <row r="11" spans="1:6" ht="16.5" customHeight="1" x14ac:dyDescent="0.25">
      <c r="A11" s="754">
        <f t="shared" si="0"/>
        <v>4</v>
      </c>
      <c r="B11" s="755" t="s">
        <v>7214</v>
      </c>
      <c r="C11" s="756" t="s">
        <v>7215</v>
      </c>
      <c r="D11" s="757">
        <v>76</v>
      </c>
    </row>
    <row r="12" spans="1:6" ht="27" customHeight="1" x14ac:dyDescent="0.25">
      <c r="A12" s="754">
        <f t="shared" si="0"/>
        <v>5</v>
      </c>
      <c r="B12" s="755" t="s">
        <v>7216</v>
      </c>
      <c r="C12" s="756" t="s">
        <v>7217</v>
      </c>
      <c r="D12" s="757">
        <v>96</v>
      </c>
    </row>
    <row r="13" spans="1:6" ht="27" customHeight="1" x14ac:dyDescent="0.25">
      <c r="A13" s="754">
        <f t="shared" si="0"/>
        <v>6</v>
      </c>
      <c r="B13" s="755" t="s">
        <v>7218</v>
      </c>
      <c r="C13" s="756" t="s">
        <v>7219</v>
      </c>
      <c r="D13" s="757">
        <v>108</v>
      </c>
    </row>
    <row r="14" spans="1:6" ht="26.25" customHeight="1" x14ac:dyDescent="0.25">
      <c r="A14" s="754">
        <f t="shared" si="0"/>
        <v>7</v>
      </c>
      <c r="B14" s="755" t="s">
        <v>365</v>
      </c>
      <c r="C14" s="756" t="s">
        <v>256</v>
      </c>
      <c r="D14" s="757">
        <v>130</v>
      </c>
    </row>
    <row r="15" spans="1:6" ht="25.5" customHeight="1" x14ac:dyDescent="0.25">
      <c r="A15" s="754">
        <f t="shared" si="0"/>
        <v>8</v>
      </c>
      <c r="B15" s="755" t="s">
        <v>7220</v>
      </c>
      <c r="C15" s="756" t="s">
        <v>7221</v>
      </c>
      <c r="D15" s="757">
        <v>141</v>
      </c>
    </row>
    <row r="16" spans="1:6" ht="16.5" customHeight="1" x14ac:dyDescent="0.25">
      <c r="A16" s="754">
        <f t="shared" si="0"/>
        <v>9</v>
      </c>
      <c r="B16" s="755" t="s">
        <v>367</v>
      </c>
      <c r="C16" s="756" t="s">
        <v>251</v>
      </c>
      <c r="D16" s="757">
        <v>149</v>
      </c>
    </row>
    <row r="17" spans="1:6" ht="16.5" customHeight="1" x14ac:dyDescent="0.25">
      <c r="A17" s="754">
        <f t="shared" si="0"/>
        <v>10</v>
      </c>
      <c r="B17" s="755" t="s">
        <v>368</v>
      </c>
      <c r="C17" s="756" t="s">
        <v>249</v>
      </c>
      <c r="D17" s="757">
        <v>164</v>
      </c>
    </row>
    <row r="18" spans="1:6" ht="16.5" customHeight="1" x14ac:dyDescent="0.25">
      <c r="A18" s="754">
        <f t="shared" si="0"/>
        <v>11</v>
      </c>
      <c r="B18" s="755" t="s">
        <v>7222</v>
      </c>
      <c r="C18" s="756" t="s">
        <v>7223</v>
      </c>
      <c r="D18" s="757">
        <v>173</v>
      </c>
    </row>
    <row r="19" spans="1:6" ht="16.5" customHeight="1" x14ac:dyDescent="0.25">
      <c r="A19" s="754">
        <f t="shared" si="0"/>
        <v>12</v>
      </c>
      <c r="B19" s="755" t="s">
        <v>7224</v>
      </c>
      <c r="C19" s="756" t="s">
        <v>243</v>
      </c>
      <c r="D19" s="757">
        <v>189</v>
      </c>
      <c r="F19" s="125"/>
    </row>
    <row r="20" spans="1:6" x14ac:dyDescent="0.25">
      <c r="A20" s="754">
        <f t="shared" si="0"/>
        <v>13</v>
      </c>
      <c r="B20" s="755" t="s">
        <v>7225</v>
      </c>
      <c r="C20" s="756" t="s">
        <v>7226</v>
      </c>
      <c r="D20" s="757">
        <v>196</v>
      </c>
    </row>
    <row r="21" spans="1:6" x14ac:dyDescent="0.25">
      <c r="A21" s="754">
        <f t="shared" si="0"/>
        <v>14</v>
      </c>
      <c r="B21" s="755" t="s">
        <v>7227</v>
      </c>
      <c r="C21" s="756" t="s">
        <v>237</v>
      </c>
      <c r="D21" s="757">
        <v>219</v>
      </c>
    </row>
  </sheetData>
  <mergeCells count="6">
    <mergeCell ref="A7:D7"/>
    <mergeCell ref="B1:C1"/>
    <mergeCell ref="A3:A5"/>
    <mergeCell ref="B3:B5"/>
    <mergeCell ref="C3:C5"/>
    <mergeCell ref="D3:D5"/>
  </mergeCells>
  <hyperlinks>
    <hyperlink ref="B8" location="'02-01-07 изм.1'!A1" display="02-01-07 изм.1"/>
    <hyperlink ref="B9" location="'02-01-08 изм.1 '!A1" display="02-01-08 изм.1"/>
    <hyperlink ref="B10" location="'02-01-09 изм.1'!A1" display="02-01-09 изм.1"/>
    <hyperlink ref="B11" location="'02-01-10 изм.1'!A1" display="02-01-10 изм.1"/>
    <hyperlink ref="B12" location="'02-01-11 изм.1'!A1" display="02-01-11"/>
    <hyperlink ref="B13" location="'02-01-12 изм.1'!A1" display="02-01-12 изм.1"/>
    <hyperlink ref="B14" location="'02-01-13 изм.1'!A1" display="02-01-13 изм.1"/>
    <hyperlink ref="B15" location="'02-01-14 изм.1'!A1" display="02-01-14 изм.1"/>
    <hyperlink ref="B16" location="'02-01-15 изм.1 '!A1" display="02-01-15 изм.1"/>
    <hyperlink ref="B17" location="'02-01-16 - ЛСР '!A1" display="02-01-16"/>
    <hyperlink ref="B18" location="'02-01-17 изм.1 '!A1" display="02-01-17 изм.1"/>
    <hyperlink ref="B19" location="'02-01-18 изм.1 '!A1" display="02-01-18 изм.1"/>
    <hyperlink ref="B20" location="'02-01-19 изм.1'!A1" display="02-01-19 изм.1"/>
    <hyperlink ref="B21" location="'02-01-20 - ЛСР '!A1" display="02-01-20"/>
    <hyperlink ref="D8" location="'02-01-07 изм.1'!A1" display="'02-01-07 изм.1'!A1"/>
    <hyperlink ref="D9" location="'02-01-08 изм.1 '!A1" display="'02-01-08 изм.1 '!A1"/>
    <hyperlink ref="D10" location="'02-01-09 изм.1'!A1" display="'02-01-09 изм.1'!A1"/>
    <hyperlink ref="D11" location="'02-01-10 изм.1'!A1" display="'02-01-10 изм.1'!A1"/>
    <hyperlink ref="D12" location="'02-01-11 изм.1'!A1" display="'02-01-11 изм.1'!A1"/>
    <hyperlink ref="D13" location="'02-01-12 изм.1'!A1" display="'02-01-12 изм.1'!A1"/>
    <hyperlink ref="D14" location="'02-01-13 изм.1'!A1" display="'02-01-13 изм.1'!A1"/>
    <hyperlink ref="D15" location="'02-01-14 изм.1'!A1" display="'02-01-14 изм.1'!A1"/>
    <hyperlink ref="D16" location="'02-01-15 изм.1 '!A1" display="'02-01-15 изм.1 '!A1"/>
    <hyperlink ref="D17" location="'02-01-16 - ЛСР '!A1" display="'02-01-16 - ЛСР '!A1"/>
    <hyperlink ref="D18" location="'02-01-17 изм.1 '!A1" display="'02-01-17 изм.1 '!A1"/>
    <hyperlink ref="D19" location="'02-01-18 изм.1 '!A1" display="'02-01-18 изм.1 '!A1"/>
    <hyperlink ref="D20" location="'02-01-19 изм.1'!A1" display="'02-01-19 изм.1'!A1"/>
    <hyperlink ref="D21" location="'02-01-20 - ЛСР '!A1" display="'02-01-20 - ЛСР '!A1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61"/>
  <sheetViews>
    <sheetView topLeftCell="A493" zoomScale="115" zoomScaleNormal="115" workbookViewId="0">
      <selection activeCell="O520" sqref="O520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5" width="110.140625" style="335" hidden="1" customWidth="1"/>
    <col min="26" max="29" width="34.140625" style="335" hidden="1" customWidth="1"/>
    <col min="30" max="30" width="110.140625" style="335" hidden="1" customWidth="1"/>
    <col min="31" max="33" width="84.42578125" style="335" hidden="1" customWidth="1"/>
    <col min="34" max="34" width="110.140625" style="335" hidden="1" customWidth="1"/>
    <col min="35" max="35" width="34.1406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7228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231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231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4623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6405.2</v>
      </c>
      <c r="D28" s="352" t="s">
        <v>7229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299.7</v>
      </c>
      <c r="D30" s="352" t="s">
        <v>7230</v>
      </c>
      <c r="E30" s="340" t="s">
        <v>401</v>
      </c>
      <c r="G30" s="332" t="s">
        <v>404</v>
      </c>
      <c r="L30" s="351">
        <v>0</v>
      </c>
      <c r="M30" s="352" t="s">
        <v>7231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449.36</v>
      </c>
      <c r="D31" s="758" t="s">
        <v>7232</v>
      </c>
      <c r="E31" s="340" t="s">
        <v>401</v>
      </c>
      <c r="G31" s="332" t="s">
        <v>407</v>
      </c>
      <c r="L31" s="759"/>
      <c r="M31" s="759">
        <v>1268.57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5656.15</v>
      </c>
      <c r="D32" s="758" t="s">
        <v>7233</v>
      </c>
      <c r="E32" s="340" t="s">
        <v>401</v>
      </c>
      <c r="G32" s="332" t="s">
        <v>409</v>
      </c>
      <c r="L32" s="759"/>
      <c r="M32" s="759">
        <v>121.84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6552</v>
      </c>
      <c r="M33" s="1083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7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7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7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7" s="332" customFormat="1" ht="12" x14ac:dyDescent="0.2">
      <c r="A39" s="1073" t="s">
        <v>7234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7234</v>
      </c>
    </row>
    <row r="40" spans="1:27" s="332" customFormat="1" ht="12" x14ac:dyDescent="0.2">
      <c r="A40" s="1069" t="s">
        <v>21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1"/>
      <c r="V40" s="361"/>
      <c r="W40" s="367" t="s">
        <v>21</v>
      </c>
    </row>
    <row r="41" spans="1:27" s="332" customFormat="1" ht="90" x14ac:dyDescent="0.2">
      <c r="A41" s="362" t="s">
        <v>423</v>
      </c>
      <c r="B41" s="363" t="s">
        <v>7235</v>
      </c>
      <c r="C41" s="1068" t="s">
        <v>7236</v>
      </c>
      <c r="D41" s="1068"/>
      <c r="E41" s="1068"/>
      <c r="F41" s="364" t="s">
        <v>1017</v>
      </c>
      <c r="G41" s="364"/>
      <c r="H41" s="364"/>
      <c r="I41" s="364" t="s">
        <v>423</v>
      </c>
      <c r="J41" s="365"/>
      <c r="K41" s="364"/>
      <c r="L41" s="365"/>
      <c r="M41" s="364"/>
      <c r="N41" s="366"/>
      <c r="V41" s="361"/>
      <c r="W41" s="367"/>
      <c r="X41" s="367" t="s">
        <v>7236</v>
      </c>
    </row>
    <row r="42" spans="1:27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431</v>
      </c>
    </row>
    <row r="43" spans="1:27" s="332" customFormat="1" ht="12" x14ac:dyDescent="0.2">
      <c r="A43" s="372"/>
      <c r="B43" s="371" t="s">
        <v>423</v>
      </c>
      <c r="C43" s="1065" t="s">
        <v>432</v>
      </c>
      <c r="D43" s="1065"/>
      <c r="E43" s="1065"/>
      <c r="F43" s="373"/>
      <c r="G43" s="373"/>
      <c r="H43" s="373"/>
      <c r="I43" s="373"/>
      <c r="J43" s="374">
        <v>5386.2</v>
      </c>
      <c r="K43" s="373" t="s">
        <v>436</v>
      </c>
      <c r="L43" s="374">
        <v>6732.75</v>
      </c>
      <c r="M43" s="373"/>
      <c r="N43" s="375"/>
      <c r="V43" s="361"/>
      <c r="W43" s="367"/>
      <c r="X43" s="367"/>
      <c r="Z43" s="335" t="s">
        <v>432</v>
      </c>
    </row>
    <row r="44" spans="1:27" s="332" customFormat="1" ht="12" x14ac:dyDescent="0.2">
      <c r="A44" s="372"/>
      <c r="B44" s="371" t="s">
        <v>434</v>
      </c>
      <c r="C44" s="1065" t="s">
        <v>435</v>
      </c>
      <c r="D44" s="1065"/>
      <c r="E44" s="1065"/>
      <c r="F44" s="373"/>
      <c r="G44" s="373"/>
      <c r="H44" s="373"/>
      <c r="I44" s="373"/>
      <c r="J44" s="374">
        <v>10427.57</v>
      </c>
      <c r="K44" s="373" t="s">
        <v>436</v>
      </c>
      <c r="L44" s="374">
        <v>13034.46</v>
      </c>
      <c r="M44" s="373"/>
      <c r="N44" s="375"/>
      <c r="V44" s="361"/>
      <c r="W44" s="367"/>
      <c r="X44" s="367"/>
      <c r="Z44" s="335" t="s">
        <v>435</v>
      </c>
    </row>
    <row r="45" spans="1:27" s="332" customFormat="1" ht="12" x14ac:dyDescent="0.2">
      <c r="A45" s="372"/>
      <c r="B45" s="371" t="s">
        <v>437</v>
      </c>
      <c r="C45" s="1065" t="s">
        <v>438</v>
      </c>
      <c r="D45" s="1065"/>
      <c r="E45" s="1065"/>
      <c r="F45" s="373"/>
      <c r="G45" s="373"/>
      <c r="H45" s="373"/>
      <c r="I45" s="373"/>
      <c r="J45" s="374">
        <v>1157.6600000000001</v>
      </c>
      <c r="K45" s="373" t="s">
        <v>436</v>
      </c>
      <c r="L45" s="374">
        <v>1447.08</v>
      </c>
      <c r="M45" s="373"/>
      <c r="N45" s="375"/>
      <c r="V45" s="361"/>
      <c r="W45" s="367"/>
      <c r="X45" s="367"/>
      <c r="Z45" s="335" t="s">
        <v>438</v>
      </c>
    </row>
    <row r="46" spans="1:27" s="332" customFormat="1" ht="12" x14ac:dyDescent="0.2">
      <c r="A46" s="372"/>
      <c r="B46" s="371" t="s">
        <v>439</v>
      </c>
      <c r="C46" s="1065" t="s">
        <v>440</v>
      </c>
      <c r="D46" s="1065"/>
      <c r="E46" s="1065"/>
      <c r="F46" s="373"/>
      <c r="G46" s="373"/>
      <c r="H46" s="373"/>
      <c r="I46" s="373"/>
      <c r="J46" s="374">
        <v>1473.05</v>
      </c>
      <c r="K46" s="373"/>
      <c r="L46" s="374">
        <v>1473.05</v>
      </c>
      <c r="M46" s="373"/>
      <c r="N46" s="375"/>
      <c r="V46" s="361"/>
      <c r="W46" s="367"/>
      <c r="X46" s="367"/>
      <c r="Z46" s="335" t="s">
        <v>440</v>
      </c>
    </row>
    <row r="47" spans="1:27" s="332" customFormat="1" ht="12" x14ac:dyDescent="0.2">
      <c r="A47" s="372"/>
      <c r="B47" s="371"/>
      <c r="C47" s="1065" t="s">
        <v>443</v>
      </c>
      <c r="D47" s="1065"/>
      <c r="E47" s="1065"/>
      <c r="F47" s="373" t="s">
        <v>444</v>
      </c>
      <c r="G47" s="373" t="s">
        <v>7237</v>
      </c>
      <c r="H47" s="373" t="s">
        <v>436</v>
      </c>
      <c r="I47" s="373" t="s">
        <v>7238</v>
      </c>
      <c r="J47" s="374"/>
      <c r="K47" s="373"/>
      <c r="L47" s="374"/>
      <c r="M47" s="373"/>
      <c r="N47" s="375"/>
      <c r="V47" s="361"/>
      <c r="W47" s="367"/>
      <c r="X47" s="367"/>
      <c r="AA47" s="335" t="s">
        <v>443</v>
      </c>
    </row>
    <row r="48" spans="1:27" s="332" customFormat="1" ht="12" x14ac:dyDescent="0.2">
      <c r="A48" s="372"/>
      <c r="B48" s="371"/>
      <c r="C48" s="1065" t="s">
        <v>447</v>
      </c>
      <c r="D48" s="1065"/>
      <c r="E48" s="1065"/>
      <c r="F48" s="373" t="s">
        <v>444</v>
      </c>
      <c r="G48" s="373" t="s">
        <v>7239</v>
      </c>
      <c r="H48" s="373" t="s">
        <v>436</v>
      </c>
      <c r="I48" s="373" t="s">
        <v>7240</v>
      </c>
      <c r="J48" s="374"/>
      <c r="K48" s="373"/>
      <c r="L48" s="374"/>
      <c r="M48" s="373"/>
      <c r="N48" s="375"/>
      <c r="V48" s="361"/>
      <c r="W48" s="367"/>
      <c r="X48" s="367"/>
      <c r="AA48" s="335" t="s">
        <v>447</v>
      </c>
    </row>
    <row r="49" spans="1:30" s="332" customFormat="1" ht="12" x14ac:dyDescent="0.2">
      <c r="A49" s="372"/>
      <c r="B49" s="371"/>
      <c r="C49" s="1077" t="s">
        <v>450</v>
      </c>
      <c r="D49" s="1077"/>
      <c r="E49" s="1077"/>
      <c r="F49" s="376"/>
      <c r="G49" s="376"/>
      <c r="H49" s="376"/>
      <c r="I49" s="376"/>
      <c r="J49" s="377">
        <v>17286.82</v>
      </c>
      <c r="K49" s="376"/>
      <c r="L49" s="377">
        <v>21240.26</v>
      </c>
      <c r="M49" s="376"/>
      <c r="N49" s="378"/>
      <c r="V49" s="361"/>
      <c r="W49" s="367"/>
      <c r="X49" s="367"/>
      <c r="AB49" s="335" t="s">
        <v>450</v>
      </c>
    </row>
    <row r="50" spans="1:30" s="332" customFormat="1" ht="12" x14ac:dyDescent="0.2">
      <c r="A50" s="372"/>
      <c r="B50" s="371"/>
      <c r="C50" s="1065" t="s">
        <v>451</v>
      </c>
      <c r="D50" s="1065"/>
      <c r="E50" s="1065"/>
      <c r="F50" s="373"/>
      <c r="G50" s="373"/>
      <c r="H50" s="373"/>
      <c r="I50" s="373"/>
      <c r="J50" s="374"/>
      <c r="K50" s="373"/>
      <c r="L50" s="374">
        <v>8179.83</v>
      </c>
      <c r="M50" s="373"/>
      <c r="N50" s="375"/>
      <c r="V50" s="361"/>
      <c r="W50" s="367"/>
      <c r="X50" s="367"/>
      <c r="AA50" s="335" t="s">
        <v>451</v>
      </c>
    </row>
    <row r="51" spans="1:30" s="332" customFormat="1" ht="22.5" x14ac:dyDescent="0.2">
      <c r="A51" s="372"/>
      <c r="B51" s="371" t="s">
        <v>7241</v>
      </c>
      <c r="C51" s="1065" t="s">
        <v>7242</v>
      </c>
      <c r="D51" s="1065"/>
      <c r="E51" s="1065"/>
      <c r="F51" s="373" t="s">
        <v>454</v>
      </c>
      <c r="G51" s="373" t="s">
        <v>654</v>
      </c>
      <c r="H51" s="373"/>
      <c r="I51" s="373" t="s">
        <v>654</v>
      </c>
      <c r="J51" s="374"/>
      <c r="K51" s="373"/>
      <c r="L51" s="374">
        <v>7525.44</v>
      </c>
      <c r="M51" s="373"/>
      <c r="N51" s="375"/>
      <c r="V51" s="361"/>
      <c r="W51" s="367"/>
      <c r="X51" s="367"/>
      <c r="AA51" s="335" t="s">
        <v>7242</v>
      </c>
    </row>
    <row r="52" spans="1:30" s="332" customFormat="1" ht="22.5" x14ac:dyDescent="0.2">
      <c r="A52" s="372"/>
      <c r="B52" s="371" t="s">
        <v>7243</v>
      </c>
      <c r="C52" s="1065" t="s">
        <v>7244</v>
      </c>
      <c r="D52" s="1065"/>
      <c r="E52" s="1065"/>
      <c r="F52" s="373" t="s">
        <v>454</v>
      </c>
      <c r="G52" s="373" t="s">
        <v>890</v>
      </c>
      <c r="H52" s="373"/>
      <c r="I52" s="373" t="s">
        <v>890</v>
      </c>
      <c r="J52" s="374"/>
      <c r="K52" s="373"/>
      <c r="L52" s="374">
        <v>4008.12</v>
      </c>
      <c r="M52" s="373"/>
      <c r="N52" s="375"/>
      <c r="V52" s="361"/>
      <c r="W52" s="367"/>
      <c r="X52" s="367"/>
      <c r="AA52" s="335" t="s">
        <v>7244</v>
      </c>
    </row>
    <row r="53" spans="1:30" s="332" customFormat="1" ht="12" x14ac:dyDescent="0.2">
      <c r="A53" s="379"/>
      <c r="B53" s="380"/>
      <c r="C53" s="1068" t="s">
        <v>459</v>
      </c>
      <c r="D53" s="1068"/>
      <c r="E53" s="1068"/>
      <c r="F53" s="364"/>
      <c r="G53" s="364"/>
      <c r="H53" s="364"/>
      <c r="I53" s="364"/>
      <c r="J53" s="365"/>
      <c r="K53" s="364"/>
      <c r="L53" s="365">
        <v>32773.82</v>
      </c>
      <c r="M53" s="376"/>
      <c r="N53" s="366"/>
      <c r="V53" s="361"/>
      <c r="W53" s="367"/>
      <c r="X53" s="367"/>
      <c r="AC53" s="367" t="s">
        <v>459</v>
      </c>
    </row>
    <row r="54" spans="1:30" s="332" customFormat="1" ht="45" x14ac:dyDescent="0.2">
      <c r="A54" s="362" t="s">
        <v>2768</v>
      </c>
      <c r="B54" s="363" t="s">
        <v>7245</v>
      </c>
      <c r="C54" s="1068" t="s">
        <v>7246</v>
      </c>
      <c r="D54" s="1068"/>
      <c r="E54" s="1068"/>
      <c r="F54" s="364" t="s">
        <v>6552</v>
      </c>
      <c r="G54" s="364"/>
      <c r="H54" s="364"/>
      <c r="I54" s="364" t="s">
        <v>423</v>
      </c>
      <c r="J54" s="365">
        <v>2581750</v>
      </c>
      <c r="K54" s="364" t="s">
        <v>1361</v>
      </c>
      <c r="L54" s="365">
        <v>526760.28</v>
      </c>
      <c r="M54" s="364" t="s">
        <v>1362</v>
      </c>
      <c r="N54" s="366">
        <v>2612731</v>
      </c>
      <c r="V54" s="361"/>
      <c r="W54" s="367"/>
      <c r="X54" s="367" t="s">
        <v>7246</v>
      </c>
      <c r="AC54" s="367"/>
    </row>
    <row r="55" spans="1:30" s="332" customFormat="1" ht="12" x14ac:dyDescent="0.2">
      <c r="A55" s="379"/>
      <c r="B55" s="380"/>
      <c r="C55" s="340" t="s">
        <v>4637</v>
      </c>
      <c r="D55" s="385"/>
      <c r="E55" s="385"/>
      <c r="F55" s="386"/>
      <c r="G55" s="386"/>
      <c r="H55" s="386"/>
      <c r="I55" s="386"/>
      <c r="J55" s="387"/>
      <c r="K55" s="386"/>
      <c r="L55" s="387"/>
      <c r="M55" s="388"/>
      <c r="N55" s="389"/>
      <c r="V55" s="361"/>
      <c r="W55" s="367"/>
      <c r="X55" s="367"/>
      <c r="AC55" s="367"/>
    </row>
    <row r="56" spans="1:30" s="332" customFormat="1" ht="12" x14ac:dyDescent="0.2">
      <c r="A56" s="368"/>
      <c r="B56" s="369"/>
      <c r="C56" s="1065" t="s">
        <v>7247</v>
      </c>
      <c r="D56" s="1065"/>
      <c r="E56" s="1065"/>
      <c r="F56" s="1065"/>
      <c r="G56" s="1065"/>
      <c r="H56" s="1065"/>
      <c r="I56" s="1065"/>
      <c r="J56" s="1065"/>
      <c r="K56" s="1065"/>
      <c r="L56" s="1065"/>
      <c r="M56" s="1065"/>
      <c r="N56" s="1072"/>
      <c r="V56" s="361"/>
      <c r="W56" s="367"/>
      <c r="X56" s="367"/>
      <c r="AC56" s="367"/>
      <c r="AD56" s="335" t="s">
        <v>7247</v>
      </c>
    </row>
    <row r="57" spans="1:30" s="332" customFormat="1" ht="22.5" x14ac:dyDescent="0.2">
      <c r="A57" s="370"/>
      <c r="B57" s="371" t="s">
        <v>1365</v>
      </c>
      <c r="C57" s="1065" t="s">
        <v>1366</v>
      </c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72"/>
      <c r="V57" s="361"/>
      <c r="W57" s="367"/>
      <c r="X57" s="367"/>
      <c r="Y57" s="335" t="s">
        <v>1366</v>
      </c>
      <c r="AC57" s="367"/>
    </row>
    <row r="58" spans="1:30" s="332" customFormat="1" ht="67.5" x14ac:dyDescent="0.2">
      <c r="A58" s="362" t="s">
        <v>437</v>
      </c>
      <c r="B58" s="363" t="s">
        <v>7248</v>
      </c>
      <c r="C58" s="1068" t="s">
        <v>7249</v>
      </c>
      <c r="D58" s="1068"/>
      <c r="E58" s="1068"/>
      <c r="F58" s="364" t="s">
        <v>1017</v>
      </c>
      <c r="G58" s="364"/>
      <c r="H58" s="364"/>
      <c r="I58" s="364" t="s">
        <v>423</v>
      </c>
      <c r="J58" s="365"/>
      <c r="K58" s="364"/>
      <c r="L58" s="365"/>
      <c r="M58" s="364"/>
      <c r="N58" s="366"/>
      <c r="V58" s="361"/>
      <c r="W58" s="367"/>
      <c r="X58" s="367" t="s">
        <v>7249</v>
      </c>
      <c r="AC58" s="367"/>
    </row>
    <row r="59" spans="1:30" s="332" customFormat="1" ht="22.5" x14ac:dyDescent="0.2">
      <c r="A59" s="370"/>
      <c r="B59" s="371" t="s">
        <v>2757</v>
      </c>
      <c r="C59" s="1065" t="s">
        <v>7250</v>
      </c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72"/>
      <c r="V59" s="361"/>
      <c r="W59" s="367"/>
      <c r="X59" s="367"/>
      <c r="Y59" s="335" t="s">
        <v>7250</v>
      </c>
      <c r="AC59" s="367"/>
    </row>
    <row r="60" spans="1:30" s="332" customFormat="1" ht="33.75" x14ac:dyDescent="0.2">
      <c r="A60" s="370"/>
      <c r="B60" s="371" t="s">
        <v>430</v>
      </c>
      <c r="C60" s="1065" t="s">
        <v>431</v>
      </c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72"/>
      <c r="V60" s="361"/>
      <c r="W60" s="367"/>
      <c r="X60" s="367"/>
      <c r="Y60" s="335" t="s">
        <v>431</v>
      </c>
      <c r="AC60" s="367"/>
    </row>
    <row r="61" spans="1:30" s="332" customFormat="1" ht="12" x14ac:dyDescent="0.2">
      <c r="A61" s="372"/>
      <c r="B61" s="371" t="s">
        <v>423</v>
      </c>
      <c r="C61" s="1065" t="s">
        <v>432</v>
      </c>
      <c r="D61" s="1065"/>
      <c r="E61" s="1065"/>
      <c r="F61" s="373"/>
      <c r="G61" s="373"/>
      <c r="H61" s="373"/>
      <c r="I61" s="373"/>
      <c r="J61" s="374">
        <v>274.48</v>
      </c>
      <c r="K61" s="373" t="s">
        <v>1393</v>
      </c>
      <c r="L61" s="374">
        <v>291.64</v>
      </c>
      <c r="M61" s="373"/>
      <c r="N61" s="375"/>
      <c r="V61" s="361"/>
      <c r="W61" s="367"/>
      <c r="X61" s="367"/>
      <c r="Z61" s="335" t="s">
        <v>432</v>
      </c>
      <c r="AC61" s="367"/>
    </row>
    <row r="62" spans="1:30" s="332" customFormat="1" ht="12" x14ac:dyDescent="0.2">
      <c r="A62" s="372"/>
      <c r="B62" s="371" t="s">
        <v>434</v>
      </c>
      <c r="C62" s="1065" t="s">
        <v>435</v>
      </c>
      <c r="D62" s="1065"/>
      <c r="E62" s="1065"/>
      <c r="F62" s="373"/>
      <c r="G62" s="373"/>
      <c r="H62" s="373"/>
      <c r="I62" s="373"/>
      <c r="J62" s="374">
        <v>439.83</v>
      </c>
      <c r="K62" s="373" t="s">
        <v>1393</v>
      </c>
      <c r="L62" s="374">
        <v>467.32</v>
      </c>
      <c r="M62" s="373"/>
      <c r="N62" s="375"/>
      <c r="V62" s="361"/>
      <c r="W62" s="367"/>
      <c r="X62" s="367"/>
      <c r="Z62" s="335" t="s">
        <v>435</v>
      </c>
      <c r="AC62" s="367"/>
    </row>
    <row r="63" spans="1:30" s="332" customFormat="1" ht="12" x14ac:dyDescent="0.2">
      <c r="A63" s="372"/>
      <c r="B63" s="371" t="s">
        <v>437</v>
      </c>
      <c r="C63" s="1065" t="s">
        <v>438</v>
      </c>
      <c r="D63" s="1065"/>
      <c r="E63" s="1065"/>
      <c r="F63" s="373"/>
      <c r="G63" s="373"/>
      <c r="H63" s="373"/>
      <c r="I63" s="373"/>
      <c r="J63" s="374">
        <v>38.74</v>
      </c>
      <c r="K63" s="373" t="s">
        <v>1393</v>
      </c>
      <c r="L63" s="374">
        <v>41.16</v>
      </c>
      <c r="M63" s="373"/>
      <c r="N63" s="375"/>
      <c r="V63" s="361"/>
      <c r="W63" s="367"/>
      <c r="X63" s="367"/>
      <c r="Z63" s="335" t="s">
        <v>438</v>
      </c>
      <c r="AC63" s="367"/>
    </row>
    <row r="64" spans="1:30" s="332" customFormat="1" ht="12" x14ac:dyDescent="0.2">
      <c r="A64" s="372"/>
      <c r="B64" s="371" t="s">
        <v>439</v>
      </c>
      <c r="C64" s="1065" t="s">
        <v>440</v>
      </c>
      <c r="D64" s="1065"/>
      <c r="E64" s="1065"/>
      <c r="F64" s="373"/>
      <c r="G64" s="373"/>
      <c r="H64" s="373"/>
      <c r="I64" s="373"/>
      <c r="J64" s="374">
        <v>248.92</v>
      </c>
      <c r="K64" s="373" t="s">
        <v>1922</v>
      </c>
      <c r="L64" s="374">
        <v>211.58</v>
      </c>
      <c r="M64" s="373"/>
      <c r="N64" s="375"/>
      <c r="V64" s="361"/>
      <c r="W64" s="367"/>
      <c r="X64" s="367"/>
      <c r="Z64" s="335" t="s">
        <v>440</v>
      </c>
      <c r="AC64" s="367"/>
    </row>
    <row r="65" spans="1:30" s="332" customFormat="1" ht="12" x14ac:dyDescent="0.2">
      <c r="A65" s="372"/>
      <c r="B65" s="371"/>
      <c r="C65" s="1065" t="s">
        <v>443</v>
      </c>
      <c r="D65" s="1065"/>
      <c r="E65" s="1065"/>
      <c r="F65" s="373" t="s">
        <v>444</v>
      </c>
      <c r="G65" s="373" t="s">
        <v>7251</v>
      </c>
      <c r="H65" s="373" t="s">
        <v>1393</v>
      </c>
      <c r="I65" s="373" t="s">
        <v>7252</v>
      </c>
      <c r="J65" s="374"/>
      <c r="K65" s="373"/>
      <c r="L65" s="374"/>
      <c r="M65" s="373"/>
      <c r="N65" s="375"/>
      <c r="V65" s="361"/>
      <c r="W65" s="367"/>
      <c r="X65" s="367"/>
      <c r="AA65" s="335" t="s">
        <v>443</v>
      </c>
      <c r="AC65" s="367"/>
    </row>
    <row r="66" spans="1:30" s="332" customFormat="1" ht="12" x14ac:dyDescent="0.2">
      <c r="A66" s="372"/>
      <c r="B66" s="371"/>
      <c r="C66" s="1065" t="s">
        <v>447</v>
      </c>
      <c r="D66" s="1065"/>
      <c r="E66" s="1065"/>
      <c r="F66" s="373" t="s">
        <v>444</v>
      </c>
      <c r="G66" s="373" t="s">
        <v>7253</v>
      </c>
      <c r="H66" s="373" t="s">
        <v>1393</v>
      </c>
      <c r="I66" s="373" t="s">
        <v>7254</v>
      </c>
      <c r="J66" s="374"/>
      <c r="K66" s="373"/>
      <c r="L66" s="374"/>
      <c r="M66" s="373"/>
      <c r="N66" s="375"/>
      <c r="V66" s="361"/>
      <c r="W66" s="367"/>
      <c r="X66" s="367"/>
      <c r="AA66" s="335" t="s">
        <v>447</v>
      </c>
      <c r="AC66" s="367"/>
    </row>
    <row r="67" spans="1:30" s="332" customFormat="1" ht="12" x14ac:dyDescent="0.2">
      <c r="A67" s="372"/>
      <c r="B67" s="371"/>
      <c r="C67" s="1077" t="s">
        <v>450</v>
      </c>
      <c r="D67" s="1077"/>
      <c r="E67" s="1077"/>
      <c r="F67" s="376"/>
      <c r="G67" s="376"/>
      <c r="H67" s="376"/>
      <c r="I67" s="376"/>
      <c r="J67" s="377">
        <v>963.23</v>
      </c>
      <c r="K67" s="376"/>
      <c r="L67" s="377">
        <v>970.54</v>
      </c>
      <c r="M67" s="376"/>
      <c r="N67" s="378"/>
      <c r="V67" s="361"/>
      <c r="W67" s="367"/>
      <c r="X67" s="367"/>
      <c r="AB67" s="335" t="s">
        <v>450</v>
      </c>
      <c r="AC67" s="367"/>
    </row>
    <row r="68" spans="1:30" s="332" customFormat="1" ht="12" x14ac:dyDescent="0.2">
      <c r="A68" s="372"/>
      <c r="B68" s="371"/>
      <c r="C68" s="1065" t="s">
        <v>451</v>
      </c>
      <c r="D68" s="1065"/>
      <c r="E68" s="1065"/>
      <c r="F68" s="373"/>
      <c r="G68" s="373"/>
      <c r="H68" s="373"/>
      <c r="I68" s="373"/>
      <c r="J68" s="374"/>
      <c r="K68" s="373"/>
      <c r="L68" s="374">
        <v>332.8</v>
      </c>
      <c r="M68" s="373"/>
      <c r="N68" s="375"/>
      <c r="V68" s="361"/>
      <c r="W68" s="367"/>
      <c r="X68" s="367"/>
      <c r="AA68" s="335" t="s">
        <v>451</v>
      </c>
      <c r="AC68" s="367"/>
    </row>
    <row r="69" spans="1:30" s="332" customFormat="1" ht="22.5" x14ac:dyDescent="0.2">
      <c r="A69" s="372"/>
      <c r="B69" s="371" t="s">
        <v>2764</v>
      </c>
      <c r="C69" s="1065" t="s">
        <v>2765</v>
      </c>
      <c r="D69" s="1065"/>
      <c r="E69" s="1065"/>
      <c r="F69" s="373" t="s">
        <v>454</v>
      </c>
      <c r="G69" s="373" t="s">
        <v>654</v>
      </c>
      <c r="H69" s="373"/>
      <c r="I69" s="373" t="s">
        <v>654</v>
      </c>
      <c r="J69" s="374"/>
      <c r="K69" s="373"/>
      <c r="L69" s="374">
        <v>306.18</v>
      </c>
      <c r="M69" s="373"/>
      <c r="N69" s="375"/>
      <c r="V69" s="361"/>
      <c r="W69" s="367"/>
      <c r="X69" s="367"/>
      <c r="AA69" s="335" t="s">
        <v>2765</v>
      </c>
      <c r="AC69" s="367"/>
    </row>
    <row r="70" spans="1:30" s="332" customFormat="1" ht="22.5" x14ac:dyDescent="0.2">
      <c r="A70" s="372"/>
      <c r="B70" s="371" t="s">
        <v>2766</v>
      </c>
      <c r="C70" s="1065" t="s">
        <v>2767</v>
      </c>
      <c r="D70" s="1065"/>
      <c r="E70" s="1065"/>
      <c r="F70" s="373" t="s">
        <v>454</v>
      </c>
      <c r="G70" s="373" t="s">
        <v>890</v>
      </c>
      <c r="H70" s="373"/>
      <c r="I70" s="373" t="s">
        <v>890</v>
      </c>
      <c r="J70" s="374"/>
      <c r="K70" s="373"/>
      <c r="L70" s="374">
        <v>163.07</v>
      </c>
      <c r="M70" s="373"/>
      <c r="N70" s="375"/>
      <c r="V70" s="361"/>
      <c r="W70" s="367"/>
      <c r="X70" s="367"/>
      <c r="AA70" s="335" t="s">
        <v>2767</v>
      </c>
      <c r="AC70" s="367"/>
    </row>
    <row r="71" spans="1:30" s="332" customFormat="1" ht="12" x14ac:dyDescent="0.2">
      <c r="A71" s="379"/>
      <c r="B71" s="380"/>
      <c r="C71" s="1068" t="s">
        <v>459</v>
      </c>
      <c r="D71" s="1068"/>
      <c r="E71" s="1068"/>
      <c r="F71" s="364"/>
      <c r="G71" s="364"/>
      <c r="H71" s="364"/>
      <c r="I71" s="364"/>
      <c r="J71" s="365"/>
      <c r="K71" s="364"/>
      <c r="L71" s="365">
        <v>1439.79</v>
      </c>
      <c r="M71" s="376"/>
      <c r="N71" s="366"/>
      <c r="V71" s="361"/>
      <c r="W71" s="367"/>
      <c r="X71" s="367"/>
      <c r="AC71" s="367" t="s">
        <v>459</v>
      </c>
    </row>
    <row r="72" spans="1:30" s="332" customFormat="1" ht="45" x14ac:dyDescent="0.2">
      <c r="A72" s="362" t="s">
        <v>2777</v>
      </c>
      <c r="B72" s="363" t="s">
        <v>7255</v>
      </c>
      <c r="C72" s="1068" t="s">
        <v>7256</v>
      </c>
      <c r="D72" s="1068"/>
      <c r="E72" s="1068"/>
      <c r="F72" s="364" t="s">
        <v>6552</v>
      </c>
      <c r="G72" s="364"/>
      <c r="H72" s="364"/>
      <c r="I72" s="364" t="s">
        <v>423</v>
      </c>
      <c r="J72" s="365">
        <v>162134.17000000001</v>
      </c>
      <c r="K72" s="364" t="s">
        <v>1361</v>
      </c>
      <c r="L72" s="365">
        <v>33080.65</v>
      </c>
      <c r="M72" s="364" t="s">
        <v>1362</v>
      </c>
      <c r="N72" s="366">
        <v>164080</v>
      </c>
      <c r="V72" s="361"/>
      <c r="W72" s="367"/>
      <c r="X72" s="367" t="s">
        <v>7256</v>
      </c>
      <c r="AC72" s="367"/>
    </row>
    <row r="73" spans="1:30" s="332" customFormat="1" ht="12" x14ac:dyDescent="0.2">
      <c r="A73" s="379"/>
      <c r="B73" s="380"/>
      <c r="C73" s="340" t="s">
        <v>4637</v>
      </c>
      <c r="D73" s="385"/>
      <c r="E73" s="385"/>
      <c r="F73" s="386"/>
      <c r="G73" s="386"/>
      <c r="H73" s="386"/>
      <c r="I73" s="386"/>
      <c r="J73" s="387"/>
      <c r="K73" s="386"/>
      <c r="L73" s="387"/>
      <c r="M73" s="388"/>
      <c r="N73" s="389"/>
      <c r="V73" s="361"/>
      <c r="W73" s="367"/>
      <c r="X73" s="367"/>
      <c r="AC73" s="367"/>
    </row>
    <row r="74" spans="1:30" s="332" customFormat="1" ht="12" x14ac:dyDescent="0.2">
      <c r="A74" s="368"/>
      <c r="B74" s="369"/>
      <c r="C74" s="1065" t="s">
        <v>7257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67"/>
      <c r="AC74" s="367"/>
      <c r="AD74" s="335" t="s">
        <v>7257</v>
      </c>
    </row>
    <row r="75" spans="1:30" s="332" customFormat="1" ht="22.5" x14ac:dyDescent="0.2">
      <c r="A75" s="370"/>
      <c r="B75" s="371" t="s">
        <v>1365</v>
      </c>
      <c r="C75" s="1065" t="s">
        <v>1366</v>
      </c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72"/>
      <c r="V75" s="361"/>
      <c r="W75" s="367"/>
      <c r="X75" s="367"/>
      <c r="Y75" s="335" t="s">
        <v>1366</v>
      </c>
      <c r="AC75" s="367"/>
    </row>
    <row r="76" spans="1:30" s="332" customFormat="1" ht="202.5" x14ac:dyDescent="0.2">
      <c r="A76" s="362" t="s">
        <v>472</v>
      </c>
      <c r="B76" s="363" t="s">
        <v>7258</v>
      </c>
      <c r="C76" s="1068" t="s">
        <v>7259</v>
      </c>
      <c r="D76" s="1068"/>
      <c r="E76" s="1068"/>
      <c r="F76" s="364" t="s">
        <v>1017</v>
      </c>
      <c r="G76" s="364"/>
      <c r="H76" s="364"/>
      <c r="I76" s="364" t="s">
        <v>423</v>
      </c>
      <c r="J76" s="365"/>
      <c r="K76" s="364"/>
      <c r="L76" s="365"/>
      <c r="M76" s="364"/>
      <c r="N76" s="366"/>
      <c r="V76" s="361"/>
      <c r="W76" s="367"/>
      <c r="X76" s="367" t="s">
        <v>7259</v>
      </c>
      <c r="AC76" s="367"/>
    </row>
    <row r="77" spans="1:30" s="332" customFormat="1" ht="33.75" x14ac:dyDescent="0.2">
      <c r="A77" s="370"/>
      <c r="B77" s="371" t="s">
        <v>430</v>
      </c>
      <c r="C77" s="1065" t="s">
        <v>431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67"/>
      <c r="Y77" s="335" t="s">
        <v>431</v>
      </c>
      <c r="AC77" s="367"/>
    </row>
    <row r="78" spans="1:30" s="332" customFormat="1" ht="12" x14ac:dyDescent="0.2">
      <c r="A78" s="372"/>
      <c r="B78" s="371" t="s">
        <v>423</v>
      </c>
      <c r="C78" s="1065" t="s">
        <v>432</v>
      </c>
      <c r="D78" s="1065"/>
      <c r="E78" s="1065"/>
      <c r="F78" s="373"/>
      <c r="G78" s="373"/>
      <c r="H78" s="373"/>
      <c r="I78" s="373"/>
      <c r="J78" s="374">
        <v>49.25</v>
      </c>
      <c r="K78" s="373" t="s">
        <v>436</v>
      </c>
      <c r="L78" s="374">
        <v>61.56</v>
      </c>
      <c r="M78" s="373"/>
      <c r="N78" s="375"/>
      <c r="V78" s="361"/>
      <c r="W78" s="367"/>
      <c r="X78" s="367"/>
      <c r="Z78" s="335" t="s">
        <v>432</v>
      </c>
      <c r="AC78" s="367"/>
    </row>
    <row r="79" spans="1:30" s="332" customFormat="1" ht="12" x14ac:dyDescent="0.2">
      <c r="A79" s="372"/>
      <c r="B79" s="371" t="s">
        <v>434</v>
      </c>
      <c r="C79" s="1065" t="s">
        <v>435</v>
      </c>
      <c r="D79" s="1065"/>
      <c r="E79" s="1065"/>
      <c r="F79" s="373"/>
      <c r="G79" s="373"/>
      <c r="H79" s="373"/>
      <c r="I79" s="373"/>
      <c r="J79" s="374">
        <v>72.400000000000006</v>
      </c>
      <c r="K79" s="373" t="s">
        <v>436</v>
      </c>
      <c r="L79" s="374">
        <v>90.5</v>
      </c>
      <c r="M79" s="373"/>
      <c r="N79" s="375"/>
      <c r="V79" s="361"/>
      <c r="W79" s="367"/>
      <c r="X79" s="367"/>
      <c r="Z79" s="335" t="s">
        <v>435</v>
      </c>
      <c r="AC79" s="367"/>
    </row>
    <row r="80" spans="1:30" s="332" customFormat="1" ht="12" x14ac:dyDescent="0.2">
      <c r="A80" s="372"/>
      <c r="B80" s="371" t="s">
        <v>437</v>
      </c>
      <c r="C80" s="1065" t="s">
        <v>438</v>
      </c>
      <c r="D80" s="1065"/>
      <c r="E80" s="1065"/>
      <c r="F80" s="373"/>
      <c r="G80" s="373"/>
      <c r="H80" s="373"/>
      <c r="I80" s="373"/>
      <c r="J80" s="374">
        <v>9.5399999999999991</v>
      </c>
      <c r="K80" s="373" t="s">
        <v>436</v>
      </c>
      <c r="L80" s="374">
        <v>11.93</v>
      </c>
      <c r="M80" s="373"/>
      <c r="N80" s="375"/>
      <c r="V80" s="361"/>
      <c r="W80" s="367"/>
      <c r="X80" s="367"/>
      <c r="Z80" s="335" t="s">
        <v>438</v>
      </c>
      <c r="AC80" s="367"/>
    </row>
    <row r="81" spans="1:30" s="332" customFormat="1" ht="12" x14ac:dyDescent="0.2">
      <c r="A81" s="372"/>
      <c r="B81" s="371" t="s">
        <v>439</v>
      </c>
      <c r="C81" s="1065" t="s">
        <v>440</v>
      </c>
      <c r="D81" s="1065"/>
      <c r="E81" s="1065"/>
      <c r="F81" s="373"/>
      <c r="G81" s="373"/>
      <c r="H81" s="373"/>
      <c r="I81" s="373"/>
      <c r="J81" s="374">
        <v>14.22</v>
      </c>
      <c r="K81" s="373"/>
      <c r="L81" s="374">
        <v>14.22</v>
      </c>
      <c r="M81" s="373"/>
      <c r="N81" s="375"/>
      <c r="V81" s="361"/>
      <c r="W81" s="367"/>
      <c r="X81" s="367"/>
      <c r="Z81" s="335" t="s">
        <v>440</v>
      </c>
      <c r="AC81" s="367"/>
    </row>
    <row r="82" spans="1:30" s="332" customFormat="1" ht="12" x14ac:dyDescent="0.2">
      <c r="A82" s="372"/>
      <c r="B82" s="371"/>
      <c r="C82" s="1065" t="s">
        <v>443</v>
      </c>
      <c r="D82" s="1065"/>
      <c r="E82" s="1065"/>
      <c r="F82" s="373" t="s">
        <v>444</v>
      </c>
      <c r="G82" s="373" t="s">
        <v>7260</v>
      </c>
      <c r="H82" s="373" t="s">
        <v>436</v>
      </c>
      <c r="I82" s="373" t="s">
        <v>1060</v>
      </c>
      <c r="J82" s="374"/>
      <c r="K82" s="373"/>
      <c r="L82" s="374"/>
      <c r="M82" s="373"/>
      <c r="N82" s="375"/>
      <c r="V82" s="361"/>
      <c r="W82" s="367"/>
      <c r="X82" s="367"/>
      <c r="AA82" s="335" t="s">
        <v>443</v>
      </c>
      <c r="AC82" s="367"/>
    </row>
    <row r="83" spans="1:30" s="332" customFormat="1" ht="12" x14ac:dyDescent="0.2">
      <c r="A83" s="372"/>
      <c r="B83" s="371"/>
      <c r="C83" s="1065" t="s">
        <v>447</v>
      </c>
      <c r="D83" s="1065"/>
      <c r="E83" s="1065"/>
      <c r="F83" s="373" t="s">
        <v>444</v>
      </c>
      <c r="G83" s="373" t="s">
        <v>5528</v>
      </c>
      <c r="H83" s="373" t="s">
        <v>436</v>
      </c>
      <c r="I83" s="373" t="s">
        <v>2760</v>
      </c>
      <c r="J83" s="374"/>
      <c r="K83" s="373"/>
      <c r="L83" s="374"/>
      <c r="M83" s="373"/>
      <c r="N83" s="375"/>
      <c r="V83" s="361"/>
      <c r="W83" s="367"/>
      <c r="X83" s="367"/>
      <c r="AA83" s="335" t="s">
        <v>447</v>
      </c>
      <c r="AC83" s="367"/>
    </row>
    <row r="84" spans="1:30" s="332" customFormat="1" ht="12" x14ac:dyDescent="0.2">
      <c r="A84" s="372"/>
      <c r="B84" s="371"/>
      <c r="C84" s="1077" t="s">
        <v>450</v>
      </c>
      <c r="D84" s="1077"/>
      <c r="E84" s="1077"/>
      <c r="F84" s="376"/>
      <c r="G84" s="376"/>
      <c r="H84" s="376"/>
      <c r="I84" s="376"/>
      <c r="J84" s="377">
        <v>135.87</v>
      </c>
      <c r="K84" s="376"/>
      <c r="L84" s="377">
        <v>166.28</v>
      </c>
      <c r="M84" s="376"/>
      <c r="N84" s="378"/>
      <c r="V84" s="361"/>
      <c r="W84" s="367"/>
      <c r="X84" s="367"/>
      <c r="AB84" s="335" t="s">
        <v>450</v>
      </c>
      <c r="AC84" s="367"/>
    </row>
    <row r="85" spans="1:30" s="332" customFormat="1" ht="12" x14ac:dyDescent="0.2">
      <c r="A85" s="372"/>
      <c r="B85" s="371"/>
      <c r="C85" s="1065" t="s">
        <v>451</v>
      </c>
      <c r="D85" s="1065"/>
      <c r="E85" s="1065"/>
      <c r="F85" s="373"/>
      <c r="G85" s="373"/>
      <c r="H85" s="373"/>
      <c r="I85" s="373"/>
      <c r="J85" s="374"/>
      <c r="K85" s="373"/>
      <c r="L85" s="374">
        <v>73.489999999999995</v>
      </c>
      <c r="M85" s="373"/>
      <c r="N85" s="375"/>
      <c r="V85" s="361"/>
      <c r="W85" s="367"/>
      <c r="X85" s="367"/>
      <c r="AA85" s="335" t="s">
        <v>451</v>
      </c>
      <c r="AC85" s="367"/>
    </row>
    <row r="86" spans="1:30" s="332" customFormat="1" ht="22.5" x14ac:dyDescent="0.2">
      <c r="A86" s="372"/>
      <c r="B86" s="371" t="s">
        <v>7261</v>
      </c>
      <c r="C86" s="1065" t="s">
        <v>7262</v>
      </c>
      <c r="D86" s="1065"/>
      <c r="E86" s="1065"/>
      <c r="F86" s="373" t="s">
        <v>454</v>
      </c>
      <c r="G86" s="373" t="s">
        <v>1083</v>
      </c>
      <c r="H86" s="373"/>
      <c r="I86" s="373" t="s">
        <v>1083</v>
      </c>
      <c r="J86" s="374"/>
      <c r="K86" s="373"/>
      <c r="L86" s="374">
        <v>66.14</v>
      </c>
      <c r="M86" s="373"/>
      <c r="N86" s="375"/>
      <c r="V86" s="361"/>
      <c r="W86" s="367"/>
      <c r="X86" s="367"/>
      <c r="AA86" s="335" t="s">
        <v>7262</v>
      </c>
      <c r="AC86" s="367"/>
    </row>
    <row r="87" spans="1:30" s="332" customFormat="1" ht="22.5" x14ac:dyDescent="0.2">
      <c r="A87" s="372"/>
      <c r="B87" s="371" t="s">
        <v>7263</v>
      </c>
      <c r="C87" s="1065" t="s">
        <v>7264</v>
      </c>
      <c r="D87" s="1065"/>
      <c r="E87" s="1065"/>
      <c r="F87" s="373" t="s">
        <v>454</v>
      </c>
      <c r="G87" s="373" t="s">
        <v>657</v>
      </c>
      <c r="H87" s="373"/>
      <c r="I87" s="373" t="s">
        <v>657</v>
      </c>
      <c r="J87" s="374"/>
      <c r="K87" s="373"/>
      <c r="L87" s="374">
        <v>33.81</v>
      </c>
      <c r="M87" s="373"/>
      <c r="N87" s="375"/>
      <c r="V87" s="361"/>
      <c r="W87" s="367"/>
      <c r="X87" s="367"/>
      <c r="AA87" s="335" t="s">
        <v>7264</v>
      </c>
      <c r="AC87" s="367"/>
    </row>
    <row r="88" spans="1:30" s="332" customFormat="1" ht="12" x14ac:dyDescent="0.2">
      <c r="A88" s="379"/>
      <c r="B88" s="380"/>
      <c r="C88" s="1068" t="s">
        <v>459</v>
      </c>
      <c r="D88" s="1068"/>
      <c r="E88" s="1068"/>
      <c r="F88" s="364"/>
      <c r="G88" s="364"/>
      <c r="H88" s="364"/>
      <c r="I88" s="364"/>
      <c r="J88" s="365"/>
      <c r="K88" s="364"/>
      <c r="L88" s="365">
        <v>266.23</v>
      </c>
      <c r="M88" s="376"/>
      <c r="N88" s="366"/>
      <c r="V88" s="361"/>
      <c r="W88" s="367"/>
      <c r="X88" s="367"/>
      <c r="AC88" s="367" t="s">
        <v>459</v>
      </c>
    </row>
    <row r="89" spans="1:30" s="332" customFormat="1" ht="67.5" x14ac:dyDescent="0.2">
      <c r="A89" s="362" t="s">
        <v>7265</v>
      </c>
      <c r="B89" s="363" t="s">
        <v>7266</v>
      </c>
      <c r="C89" s="1068" t="s">
        <v>7267</v>
      </c>
      <c r="D89" s="1068"/>
      <c r="E89" s="1068"/>
      <c r="F89" s="364" t="s">
        <v>6552</v>
      </c>
      <c r="G89" s="364"/>
      <c r="H89" s="364"/>
      <c r="I89" s="364" t="s">
        <v>423</v>
      </c>
      <c r="J89" s="365">
        <v>353166.67</v>
      </c>
      <c r="K89" s="364" t="s">
        <v>1361</v>
      </c>
      <c r="L89" s="365">
        <v>72057.460000000006</v>
      </c>
      <c r="M89" s="364" t="s">
        <v>1362</v>
      </c>
      <c r="N89" s="366">
        <v>357405</v>
      </c>
      <c r="V89" s="361"/>
      <c r="W89" s="367"/>
      <c r="X89" s="367" t="s">
        <v>7267</v>
      </c>
      <c r="AC89" s="367"/>
    </row>
    <row r="90" spans="1:30" s="332" customFormat="1" ht="12" x14ac:dyDescent="0.2">
      <c r="A90" s="379"/>
      <c r="B90" s="380"/>
      <c r="C90" s="340" t="s">
        <v>4637</v>
      </c>
      <c r="D90" s="385"/>
      <c r="E90" s="385"/>
      <c r="F90" s="386"/>
      <c r="G90" s="386"/>
      <c r="H90" s="386"/>
      <c r="I90" s="386"/>
      <c r="J90" s="387"/>
      <c r="K90" s="386"/>
      <c r="L90" s="387"/>
      <c r="M90" s="388"/>
      <c r="N90" s="389"/>
      <c r="V90" s="361"/>
      <c r="W90" s="367"/>
      <c r="X90" s="367"/>
      <c r="AC90" s="367"/>
    </row>
    <row r="91" spans="1:30" s="332" customFormat="1" ht="12" x14ac:dyDescent="0.2">
      <c r="A91" s="368"/>
      <c r="B91" s="369"/>
      <c r="C91" s="1065" t="s">
        <v>7268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X91" s="367"/>
      <c r="AC91" s="367"/>
      <c r="AD91" s="335" t="s">
        <v>7268</v>
      </c>
    </row>
    <row r="92" spans="1:30" s="332" customFormat="1" ht="22.5" x14ac:dyDescent="0.2">
      <c r="A92" s="370"/>
      <c r="B92" s="371" t="s">
        <v>1365</v>
      </c>
      <c r="C92" s="1065" t="s">
        <v>1366</v>
      </c>
      <c r="D92" s="1065"/>
      <c r="E92" s="1065"/>
      <c r="F92" s="1065"/>
      <c r="G92" s="1065"/>
      <c r="H92" s="1065"/>
      <c r="I92" s="1065"/>
      <c r="J92" s="1065"/>
      <c r="K92" s="1065"/>
      <c r="L92" s="1065"/>
      <c r="M92" s="1065"/>
      <c r="N92" s="1072"/>
      <c r="V92" s="361"/>
      <c r="W92" s="367"/>
      <c r="X92" s="367"/>
      <c r="Y92" s="335" t="s">
        <v>1366</v>
      </c>
      <c r="AC92" s="367"/>
    </row>
    <row r="93" spans="1:30" s="332" customFormat="1" ht="213.75" x14ac:dyDescent="0.2">
      <c r="A93" s="362" t="s">
        <v>481</v>
      </c>
      <c r="B93" s="363" t="s">
        <v>7258</v>
      </c>
      <c r="C93" s="1068" t="s">
        <v>7269</v>
      </c>
      <c r="D93" s="1068"/>
      <c r="E93" s="1068"/>
      <c r="F93" s="364" t="s">
        <v>1017</v>
      </c>
      <c r="G93" s="364"/>
      <c r="H93" s="364"/>
      <c r="I93" s="364" t="s">
        <v>423</v>
      </c>
      <c r="J93" s="365"/>
      <c r="K93" s="364"/>
      <c r="L93" s="365"/>
      <c r="M93" s="364"/>
      <c r="N93" s="366"/>
      <c r="V93" s="361"/>
      <c r="W93" s="367"/>
      <c r="X93" s="367" t="s">
        <v>7269</v>
      </c>
      <c r="AC93" s="367"/>
    </row>
    <row r="94" spans="1:30" s="332" customFormat="1" ht="33.75" x14ac:dyDescent="0.2">
      <c r="A94" s="370"/>
      <c r="B94" s="371" t="s">
        <v>430</v>
      </c>
      <c r="C94" s="1065" t="s">
        <v>431</v>
      </c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72"/>
      <c r="V94" s="361"/>
      <c r="W94" s="367"/>
      <c r="X94" s="367"/>
      <c r="Y94" s="335" t="s">
        <v>431</v>
      </c>
      <c r="AC94" s="367"/>
    </row>
    <row r="95" spans="1:30" s="332" customFormat="1" ht="12" x14ac:dyDescent="0.2">
      <c r="A95" s="372"/>
      <c r="B95" s="371" t="s">
        <v>423</v>
      </c>
      <c r="C95" s="1065" t="s">
        <v>432</v>
      </c>
      <c r="D95" s="1065"/>
      <c r="E95" s="1065"/>
      <c r="F95" s="373"/>
      <c r="G95" s="373"/>
      <c r="H95" s="373"/>
      <c r="I95" s="373"/>
      <c r="J95" s="374">
        <v>49.25</v>
      </c>
      <c r="K95" s="373" t="s">
        <v>436</v>
      </c>
      <c r="L95" s="374">
        <v>61.56</v>
      </c>
      <c r="M95" s="373"/>
      <c r="N95" s="375"/>
      <c r="V95" s="361"/>
      <c r="W95" s="367"/>
      <c r="X95" s="367"/>
      <c r="Z95" s="335" t="s">
        <v>432</v>
      </c>
      <c r="AC95" s="367"/>
    </row>
    <row r="96" spans="1:30" s="332" customFormat="1" ht="12" x14ac:dyDescent="0.2">
      <c r="A96" s="372"/>
      <c r="B96" s="371" t="s">
        <v>434</v>
      </c>
      <c r="C96" s="1065" t="s">
        <v>435</v>
      </c>
      <c r="D96" s="1065"/>
      <c r="E96" s="1065"/>
      <c r="F96" s="373"/>
      <c r="G96" s="373"/>
      <c r="H96" s="373"/>
      <c r="I96" s="373"/>
      <c r="J96" s="374">
        <v>72.400000000000006</v>
      </c>
      <c r="K96" s="373" t="s">
        <v>436</v>
      </c>
      <c r="L96" s="374">
        <v>90.5</v>
      </c>
      <c r="M96" s="373"/>
      <c r="N96" s="375"/>
      <c r="V96" s="361"/>
      <c r="W96" s="367"/>
      <c r="X96" s="367"/>
      <c r="Z96" s="335" t="s">
        <v>435</v>
      </c>
      <c r="AC96" s="367"/>
    </row>
    <row r="97" spans="1:30" s="332" customFormat="1" ht="12" x14ac:dyDescent="0.2">
      <c r="A97" s="372"/>
      <c r="B97" s="371" t="s">
        <v>437</v>
      </c>
      <c r="C97" s="1065" t="s">
        <v>438</v>
      </c>
      <c r="D97" s="1065"/>
      <c r="E97" s="1065"/>
      <c r="F97" s="373"/>
      <c r="G97" s="373"/>
      <c r="H97" s="373"/>
      <c r="I97" s="373"/>
      <c r="J97" s="374">
        <v>9.5399999999999991</v>
      </c>
      <c r="K97" s="373" t="s">
        <v>436</v>
      </c>
      <c r="L97" s="374">
        <v>11.93</v>
      </c>
      <c r="M97" s="373"/>
      <c r="N97" s="375"/>
      <c r="V97" s="361"/>
      <c r="W97" s="367"/>
      <c r="X97" s="367"/>
      <c r="Z97" s="335" t="s">
        <v>438</v>
      </c>
      <c r="AC97" s="367"/>
    </row>
    <row r="98" spans="1:30" s="332" customFormat="1" ht="12" x14ac:dyDescent="0.2">
      <c r="A98" s="372"/>
      <c r="B98" s="371" t="s">
        <v>439</v>
      </c>
      <c r="C98" s="1065" t="s">
        <v>440</v>
      </c>
      <c r="D98" s="1065"/>
      <c r="E98" s="1065"/>
      <c r="F98" s="373"/>
      <c r="G98" s="373"/>
      <c r="H98" s="373"/>
      <c r="I98" s="373"/>
      <c r="J98" s="374">
        <v>14.22</v>
      </c>
      <c r="K98" s="373"/>
      <c r="L98" s="374">
        <v>14.22</v>
      </c>
      <c r="M98" s="373"/>
      <c r="N98" s="375"/>
      <c r="V98" s="361"/>
      <c r="W98" s="367"/>
      <c r="X98" s="367"/>
      <c r="Z98" s="335" t="s">
        <v>440</v>
      </c>
      <c r="AC98" s="367"/>
    </row>
    <row r="99" spans="1:30" s="332" customFormat="1" ht="12" x14ac:dyDescent="0.2">
      <c r="A99" s="372"/>
      <c r="B99" s="371"/>
      <c r="C99" s="1065" t="s">
        <v>443</v>
      </c>
      <c r="D99" s="1065"/>
      <c r="E99" s="1065"/>
      <c r="F99" s="373" t="s">
        <v>444</v>
      </c>
      <c r="G99" s="373" t="s">
        <v>7260</v>
      </c>
      <c r="H99" s="373" t="s">
        <v>436</v>
      </c>
      <c r="I99" s="373" t="s">
        <v>1060</v>
      </c>
      <c r="J99" s="374"/>
      <c r="K99" s="373"/>
      <c r="L99" s="374"/>
      <c r="M99" s="373"/>
      <c r="N99" s="375"/>
      <c r="V99" s="361"/>
      <c r="W99" s="367"/>
      <c r="X99" s="367"/>
      <c r="AA99" s="335" t="s">
        <v>443</v>
      </c>
      <c r="AC99" s="367"/>
    </row>
    <row r="100" spans="1:30" s="332" customFormat="1" ht="12" x14ac:dyDescent="0.2">
      <c r="A100" s="372"/>
      <c r="B100" s="371"/>
      <c r="C100" s="1065" t="s">
        <v>447</v>
      </c>
      <c r="D100" s="1065"/>
      <c r="E100" s="1065"/>
      <c r="F100" s="373" t="s">
        <v>444</v>
      </c>
      <c r="G100" s="373" t="s">
        <v>5528</v>
      </c>
      <c r="H100" s="373" t="s">
        <v>436</v>
      </c>
      <c r="I100" s="373" t="s">
        <v>2760</v>
      </c>
      <c r="J100" s="374"/>
      <c r="K100" s="373"/>
      <c r="L100" s="374"/>
      <c r="M100" s="373"/>
      <c r="N100" s="375"/>
      <c r="V100" s="361"/>
      <c r="W100" s="367"/>
      <c r="X100" s="367"/>
      <c r="AA100" s="335" t="s">
        <v>447</v>
      </c>
      <c r="AC100" s="367"/>
    </row>
    <row r="101" spans="1:30" s="332" customFormat="1" ht="12" x14ac:dyDescent="0.2">
      <c r="A101" s="372"/>
      <c r="B101" s="371"/>
      <c r="C101" s="1077" t="s">
        <v>450</v>
      </c>
      <c r="D101" s="1077"/>
      <c r="E101" s="1077"/>
      <c r="F101" s="376"/>
      <c r="G101" s="376"/>
      <c r="H101" s="376"/>
      <c r="I101" s="376"/>
      <c r="J101" s="377">
        <v>135.87</v>
      </c>
      <c r="K101" s="376"/>
      <c r="L101" s="377">
        <v>166.28</v>
      </c>
      <c r="M101" s="376"/>
      <c r="N101" s="378"/>
      <c r="V101" s="361"/>
      <c r="W101" s="367"/>
      <c r="X101" s="367"/>
      <c r="AB101" s="335" t="s">
        <v>450</v>
      </c>
      <c r="AC101" s="367"/>
    </row>
    <row r="102" spans="1:30" s="332" customFormat="1" ht="12" x14ac:dyDescent="0.2">
      <c r="A102" s="372"/>
      <c r="B102" s="371"/>
      <c r="C102" s="1065" t="s">
        <v>451</v>
      </c>
      <c r="D102" s="1065"/>
      <c r="E102" s="1065"/>
      <c r="F102" s="373"/>
      <c r="G102" s="373"/>
      <c r="H102" s="373"/>
      <c r="I102" s="373"/>
      <c r="J102" s="374"/>
      <c r="K102" s="373"/>
      <c r="L102" s="374">
        <v>73.489999999999995</v>
      </c>
      <c r="M102" s="373"/>
      <c r="N102" s="375"/>
      <c r="V102" s="361"/>
      <c r="W102" s="367"/>
      <c r="X102" s="367"/>
      <c r="AA102" s="335" t="s">
        <v>451</v>
      </c>
      <c r="AC102" s="367"/>
    </row>
    <row r="103" spans="1:30" s="332" customFormat="1" ht="22.5" x14ac:dyDescent="0.2">
      <c r="A103" s="372"/>
      <c r="B103" s="371" t="s">
        <v>7261</v>
      </c>
      <c r="C103" s="1065" t="s">
        <v>7262</v>
      </c>
      <c r="D103" s="1065"/>
      <c r="E103" s="1065"/>
      <c r="F103" s="373" t="s">
        <v>454</v>
      </c>
      <c r="G103" s="373" t="s">
        <v>1083</v>
      </c>
      <c r="H103" s="373"/>
      <c r="I103" s="373" t="s">
        <v>1083</v>
      </c>
      <c r="J103" s="374"/>
      <c r="K103" s="373"/>
      <c r="L103" s="374">
        <v>66.14</v>
      </c>
      <c r="M103" s="373"/>
      <c r="N103" s="375"/>
      <c r="V103" s="361"/>
      <c r="W103" s="367"/>
      <c r="X103" s="367"/>
      <c r="AA103" s="335" t="s">
        <v>7262</v>
      </c>
      <c r="AC103" s="367"/>
    </row>
    <row r="104" spans="1:30" s="332" customFormat="1" ht="22.5" x14ac:dyDescent="0.2">
      <c r="A104" s="372"/>
      <c r="B104" s="371" t="s">
        <v>7263</v>
      </c>
      <c r="C104" s="1065" t="s">
        <v>7264</v>
      </c>
      <c r="D104" s="1065"/>
      <c r="E104" s="1065"/>
      <c r="F104" s="373" t="s">
        <v>454</v>
      </c>
      <c r="G104" s="373" t="s">
        <v>657</v>
      </c>
      <c r="H104" s="373"/>
      <c r="I104" s="373" t="s">
        <v>657</v>
      </c>
      <c r="J104" s="374"/>
      <c r="K104" s="373"/>
      <c r="L104" s="374">
        <v>33.81</v>
      </c>
      <c r="M104" s="373"/>
      <c r="N104" s="375"/>
      <c r="V104" s="361"/>
      <c r="W104" s="367"/>
      <c r="X104" s="367"/>
      <c r="AA104" s="335" t="s">
        <v>7264</v>
      </c>
      <c r="AC104" s="367"/>
    </row>
    <row r="105" spans="1:30" s="332" customFormat="1" ht="12" x14ac:dyDescent="0.2">
      <c r="A105" s="379"/>
      <c r="B105" s="380"/>
      <c r="C105" s="1068" t="s">
        <v>459</v>
      </c>
      <c r="D105" s="1068"/>
      <c r="E105" s="1068"/>
      <c r="F105" s="364"/>
      <c r="G105" s="364"/>
      <c r="H105" s="364"/>
      <c r="I105" s="364"/>
      <c r="J105" s="365"/>
      <c r="K105" s="364"/>
      <c r="L105" s="365">
        <v>266.23</v>
      </c>
      <c r="M105" s="376"/>
      <c r="N105" s="366"/>
      <c r="V105" s="361"/>
      <c r="W105" s="367"/>
      <c r="X105" s="367"/>
      <c r="AC105" s="367" t="s">
        <v>459</v>
      </c>
    </row>
    <row r="106" spans="1:30" s="332" customFormat="1" ht="45" x14ac:dyDescent="0.2">
      <c r="A106" s="362" t="s">
        <v>7270</v>
      </c>
      <c r="B106" s="363" t="s">
        <v>7271</v>
      </c>
      <c r="C106" s="1068" t="s">
        <v>7272</v>
      </c>
      <c r="D106" s="1068"/>
      <c r="E106" s="1068"/>
      <c r="F106" s="364" t="s">
        <v>6552</v>
      </c>
      <c r="G106" s="364"/>
      <c r="H106" s="364"/>
      <c r="I106" s="364" t="s">
        <v>423</v>
      </c>
      <c r="J106" s="365">
        <v>38750</v>
      </c>
      <c r="K106" s="364" t="s">
        <v>1361</v>
      </c>
      <c r="L106" s="365">
        <v>7906.25</v>
      </c>
      <c r="M106" s="364" t="s">
        <v>1362</v>
      </c>
      <c r="N106" s="366">
        <v>39215</v>
      </c>
      <c r="V106" s="361"/>
      <c r="W106" s="367"/>
      <c r="X106" s="367" t="s">
        <v>7272</v>
      </c>
      <c r="AC106" s="367"/>
    </row>
    <row r="107" spans="1:30" s="332" customFormat="1" ht="12" x14ac:dyDescent="0.2">
      <c r="A107" s="379"/>
      <c r="B107" s="380"/>
      <c r="C107" s="340" t="s">
        <v>4637</v>
      </c>
      <c r="D107" s="385"/>
      <c r="E107" s="385"/>
      <c r="F107" s="386"/>
      <c r="G107" s="386"/>
      <c r="H107" s="386"/>
      <c r="I107" s="386"/>
      <c r="J107" s="387"/>
      <c r="K107" s="386"/>
      <c r="L107" s="387"/>
      <c r="M107" s="388"/>
      <c r="N107" s="389"/>
      <c r="V107" s="361"/>
      <c r="W107" s="367"/>
      <c r="X107" s="367"/>
      <c r="AC107" s="367"/>
    </row>
    <row r="108" spans="1:30" s="332" customFormat="1" ht="12" x14ac:dyDescent="0.2">
      <c r="A108" s="368"/>
      <c r="B108" s="369"/>
      <c r="C108" s="1065" t="s">
        <v>7273</v>
      </c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72"/>
      <c r="V108" s="361"/>
      <c r="W108" s="367"/>
      <c r="X108" s="367"/>
      <c r="AC108" s="367"/>
      <c r="AD108" s="335" t="s">
        <v>7273</v>
      </c>
    </row>
    <row r="109" spans="1:30" s="332" customFormat="1" ht="22.5" x14ac:dyDescent="0.2">
      <c r="A109" s="370"/>
      <c r="B109" s="371" t="s">
        <v>1365</v>
      </c>
      <c r="C109" s="1065" t="s">
        <v>1366</v>
      </c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72"/>
      <c r="V109" s="361"/>
      <c r="W109" s="367"/>
      <c r="X109" s="367"/>
      <c r="Y109" s="335" t="s">
        <v>1366</v>
      </c>
      <c r="AC109" s="367"/>
    </row>
    <row r="110" spans="1:30" s="332" customFormat="1" ht="202.5" x14ac:dyDescent="0.2">
      <c r="A110" s="362" t="s">
        <v>499</v>
      </c>
      <c r="B110" s="363" t="s">
        <v>7258</v>
      </c>
      <c r="C110" s="1068" t="s">
        <v>7274</v>
      </c>
      <c r="D110" s="1068"/>
      <c r="E110" s="1068"/>
      <c r="F110" s="364" t="s">
        <v>1017</v>
      </c>
      <c r="G110" s="364"/>
      <c r="H110" s="364"/>
      <c r="I110" s="364" t="s">
        <v>423</v>
      </c>
      <c r="J110" s="365"/>
      <c r="K110" s="364"/>
      <c r="L110" s="365"/>
      <c r="M110" s="364"/>
      <c r="N110" s="366"/>
      <c r="V110" s="361"/>
      <c r="W110" s="367"/>
      <c r="X110" s="367" t="s">
        <v>7274</v>
      </c>
      <c r="AC110" s="367"/>
    </row>
    <row r="111" spans="1:30" s="332" customFormat="1" ht="33.75" x14ac:dyDescent="0.2">
      <c r="A111" s="370"/>
      <c r="B111" s="371" t="s">
        <v>430</v>
      </c>
      <c r="C111" s="1065" t="s">
        <v>431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67"/>
      <c r="Y111" s="335" t="s">
        <v>431</v>
      </c>
      <c r="AC111" s="367"/>
    </row>
    <row r="112" spans="1:30" s="332" customFormat="1" ht="12" x14ac:dyDescent="0.2">
      <c r="A112" s="372"/>
      <c r="B112" s="371" t="s">
        <v>423</v>
      </c>
      <c r="C112" s="1065" t="s">
        <v>432</v>
      </c>
      <c r="D112" s="1065"/>
      <c r="E112" s="1065"/>
      <c r="F112" s="373"/>
      <c r="G112" s="373"/>
      <c r="H112" s="373"/>
      <c r="I112" s="373"/>
      <c r="J112" s="374">
        <v>49.25</v>
      </c>
      <c r="K112" s="373" t="s">
        <v>436</v>
      </c>
      <c r="L112" s="374">
        <v>61.56</v>
      </c>
      <c r="M112" s="373"/>
      <c r="N112" s="375"/>
      <c r="V112" s="361"/>
      <c r="W112" s="367"/>
      <c r="X112" s="367"/>
      <c r="Z112" s="335" t="s">
        <v>432</v>
      </c>
      <c r="AC112" s="367"/>
    </row>
    <row r="113" spans="1:30" s="332" customFormat="1" ht="12" x14ac:dyDescent="0.2">
      <c r="A113" s="372"/>
      <c r="B113" s="371" t="s">
        <v>434</v>
      </c>
      <c r="C113" s="1065" t="s">
        <v>435</v>
      </c>
      <c r="D113" s="1065"/>
      <c r="E113" s="1065"/>
      <c r="F113" s="373"/>
      <c r="G113" s="373"/>
      <c r="H113" s="373"/>
      <c r="I113" s="373"/>
      <c r="J113" s="374">
        <v>72.400000000000006</v>
      </c>
      <c r="K113" s="373" t="s">
        <v>436</v>
      </c>
      <c r="L113" s="374">
        <v>90.5</v>
      </c>
      <c r="M113" s="373"/>
      <c r="N113" s="375"/>
      <c r="V113" s="361"/>
      <c r="W113" s="367"/>
      <c r="X113" s="367"/>
      <c r="Z113" s="335" t="s">
        <v>435</v>
      </c>
      <c r="AC113" s="367"/>
    </row>
    <row r="114" spans="1:30" s="332" customFormat="1" ht="12" x14ac:dyDescent="0.2">
      <c r="A114" s="372"/>
      <c r="B114" s="371" t="s">
        <v>437</v>
      </c>
      <c r="C114" s="1065" t="s">
        <v>438</v>
      </c>
      <c r="D114" s="1065"/>
      <c r="E114" s="1065"/>
      <c r="F114" s="373"/>
      <c r="G114" s="373"/>
      <c r="H114" s="373"/>
      <c r="I114" s="373"/>
      <c r="J114" s="374">
        <v>9.5399999999999991</v>
      </c>
      <c r="K114" s="373" t="s">
        <v>436</v>
      </c>
      <c r="L114" s="374">
        <v>11.93</v>
      </c>
      <c r="M114" s="373"/>
      <c r="N114" s="375"/>
      <c r="V114" s="361"/>
      <c r="W114" s="367"/>
      <c r="X114" s="367"/>
      <c r="Z114" s="335" t="s">
        <v>438</v>
      </c>
      <c r="AC114" s="367"/>
    </row>
    <row r="115" spans="1:30" s="332" customFormat="1" ht="12" x14ac:dyDescent="0.2">
      <c r="A115" s="372"/>
      <c r="B115" s="371" t="s">
        <v>439</v>
      </c>
      <c r="C115" s="1065" t="s">
        <v>440</v>
      </c>
      <c r="D115" s="1065"/>
      <c r="E115" s="1065"/>
      <c r="F115" s="373"/>
      <c r="G115" s="373"/>
      <c r="H115" s="373"/>
      <c r="I115" s="373"/>
      <c r="J115" s="374">
        <v>14.22</v>
      </c>
      <c r="K115" s="373"/>
      <c r="L115" s="374">
        <v>14.22</v>
      </c>
      <c r="M115" s="373"/>
      <c r="N115" s="375"/>
      <c r="V115" s="361"/>
      <c r="W115" s="367"/>
      <c r="X115" s="367"/>
      <c r="Z115" s="335" t="s">
        <v>440</v>
      </c>
      <c r="AC115" s="367"/>
    </row>
    <row r="116" spans="1:30" s="332" customFormat="1" ht="12" x14ac:dyDescent="0.2">
      <c r="A116" s="372"/>
      <c r="B116" s="371"/>
      <c r="C116" s="1065" t="s">
        <v>443</v>
      </c>
      <c r="D116" s="1065"/>
      <c r="E116" s="1065"/>
      <c r="F116" s="373" t="s">
        <v>444</v>
      </c>
      <c r="G116" s="373" t="s">
        <v>7260</v>
      </c>
      <c r="H116" s="373" t="s">
        <v>436</v>
      </c>
      <c r="I116" s="373" t="s">
        <v>1060</v>
      </c>
      <c r="J116" s="374"/>
      <c r="K116" s="373"/>
      <c r="L116" s="374"/>
      <c r="M116" s="373"/>
      <c r="N116" s="375"/>
      <c r="V116" s="361"/>
      <c r="W116" s="367"/>
      <c r="X116" s="367"/>
      <c r="AA116" s="335" t="s">
        <v>443</v>
      </c>
      <c r="AC116" s="367"/>
    </row>
    <row r="117" spans="1:30" s="332" customFormat="1" ht="12" x14ac:dyDescent="0.2">
      <c r="A117" s="372"/>
      <c r="B117" s="371"/>
      <c r="C117" s="1065" t="s">
        <v>447</v>
      </c>
      <c r="D117" s="1065"/>
      <c r="E117" s="1065"/>
      <c r="F117" s="373" t="s">
        <v>444</v>
      </c>
      <c r="G117" s="373" t="s">
        <v>5528</v>
      </c>
      <c r="H117" s="373" t="s">
        <v>436</v>
      </c>
      <c r="I117" s="373" t="s">
        <v>2760</v>
      </c>
      <c r="J117" s="374"/>
      <c r="K117" s="373"/>
      <c r="L117" s="374"/>
      <c r="M117" s="373"/>
      <c r="N117" s="375"/>
      <c r="V117" s="361"/>
      <c r="W117" s="367"/>
      <c r="X117" s="367"/>
      <c r="AA117" s="335" t="s">
        <v>447</v>
      </c>
      <c r="AC117" s="367"/>
    </row>
    <row r="118" spans="1:30" s="332" customFormat="1" ht="12" x14ac:dyDescent="0.2">
      <c r="A118" s="372"/>
      <c r="B118" s="371"/>
      <c r="C118" s="1077" t="s">
        <v>450</v>
      </c>
      <c r="D118" s="1077"/>
      <c r="E118" s="1077"/>
      <c r="F118" s="376"/>
      <c r="G118" s="376"/>
      <c r="H118" s="376"/>
      <c r="I118" s="376"/>
      <c r="J118" s="377">
        <v>135.87</v>
      </c>
      <c r="K118" s="376"/>
      <c r="L118" s="377">
        <v>166.28</v>
      </c>
      <c r="M118" s="376"/>
      <c r="N118" s="378"/>
      <c r="V118" s="361"/>
      <c r="W118" s="367"/>
      <c r="X118" s="367"/>
      <c r="AB118" s="335" t="s">
        <v>450</v>
      </c>
      <c r="AC118" s="367"/>
    </row>
    <row r="119" spans="1:30" s="332" customFormat="1" ht="12" x14ac:dyDescent="0.2">
      <c r="A119" s="372"/>
      <c r="B119" s="371"/>
      <c r="C119" s="1065" t="s">
        <v>451</v>
      </c>
      <c r="D119" s="1065"/>
      <c r="E119" s="1065"/>
      <c r="F119" s="373"/>
      <c r="G119" s="373"/>
      <c r="H119" s="373"/>
      <c r="I119" s="373"/>
      <c r="J119" s="374"/>
      <c r="K119" s="373"/>
      <c r="L119" s="374">
        <v>73.489999999999995</v>
      </c>
      <c r="M119" s="373"/>
      <c r="N119" s="375"/>
      <c r="V119" s="361"/>
      <c r="W119" s="367"/>
      <c r="X119" s="367"/>
      <c r="AA119" s="335" t="s">
        <v>451</v>
      </c>
      <c r="AC119" s="367"/>
    </row>
    <row r="120" spans="1:30" s="332" customFormat="1" ht="22.5" x14ac:dyDescent="0.2">
      <c r="A120" s="372"/>
      <c r="B120" s="371" t="s">
        <v>7261</v>
      </c>
      <c r="C120" s="1065" t="s">
        <v>7262</v>
      </c>
      <c r="D120" s="1065"/>
      <c r="E120" s="1065"/>
      <c r="F120" s="373" t="s">
        <v>454</v>
      </c>
      <c r="G120" s="373" t="s">
        <v>1083</v>
      </c>
      <c r="H120" s="373"/>
      <c r="I120" s="373" t="s">
        <v>1083</v>
      </c>
      <c r="J120" s="374"/>
      <c r="K120" s="373"/>
      <c r="L120" s="374">
        <v>66.14</v>
      </c>
      <c r="M120" s="373"/>
      <c r="N120" s="375"/>
      <c r="V120" s="361"/>
      <c r="W120" s="367"/>
      <c r="X120" s="367"/>
      <c r="AA120" s="335" t="s">
        <v>7262</v>
      </c>
      <c r="AC120" s="367"/>
    </row>
    <row r="121" spans="1:30" s="332" customFormat="1" ht="22.5" x14ac:dyDescent="0.2">
      <c r="A121" s="372"/>
      <c r="B121" s="371" t="s">
        <v>7263</v>
      </c>
      <c r="C121" s="1065" t="s">
        <v>7264</v>
      </c>
      <c r="D121" s="1065"/>
      <c r="E121" s="1065"/>
      <c r="F121" s="373" t="s">
        <v>454</v>
      </c>
      <c r="G121" s="373" t="s">
        <v>657</v>
      </c>
      <c r="H121" s="373"/>
      <c r="I121" s="373" t="s">
        <v>657</v>
      </c>
      <c r="J121" s="374"/>
      <c r="K121" s="373"/>
      <c r="L121" s="374">
        <v>33.81</v>
      </c>
      <c r="M121" s="373"/>
      <c r="N121" s="375"/>
      <c r="V121" s="361"/>
      <c r="W121" s="367"/>
      <c r="X121" s="367"/>
      <c r="AA121" s="335" t="s">
        <v>7264</v>
      </c>
      <c r="AC121" s="367"/>
    </row>
    <row r="122" spans="1:30" s="332" customFormat="1" ht="12" x14ac:dyDescent="0.2">
      <c r="A122" s="379"/>
      <c r="B122" s="380"/>
      <c r="C122" s="1068" t="s">
        <v>459</v>
      </c>
      <c r="D122" s="1068"/>
      <c r="E122" s="1068"/>
      <c r="F122" s="364"/>
      <c r="G122" s="364"/>
      <c r="H122" s="364"/>
      <c r="I122" s="364"/>
      <c r="J122" s="365"/>
      <c r="K122" s="364"/>
      <c r="L122" s="365">
        <v>266.23</v>
      </c>
      <c r="M122" s="376"/>
      <c r="N122" s="366"/>
      <c r="V122" s="361"/>
      <c r="W122" s="367"/>
      <c r="X122" s="367"/>
      <c r="AC122" s="367" t="s">
        <v>459</v>
      </c>
    </row>
    <row r="123" spans="1:30" s="332" customFormat="1" ht="33.75" x14ac:dyDescent="0.2">
      <c r="A123" s="362" t="s">
        <v>7275</v>
      </c>
      <c r="B123" s="363" t="s">
        <v>7276</v>
      </c>
      <c r="C123" s="1068" t="s">
        <v>7277</v>
      </c>
      <c r="D123" s="1068"/>
      <c r="E123" s="1068"/>
      <c r="F123" s="364" t="s">
        <v>6552</v>
      </c>
      <c r="G123" s="364"/>
      <c r="H123" s="364"/>
      <c r="I123" s="364" t="s">
        <v>423</v>
      </c>
      <c r="J123" s="365">
        <v>18538.330000000002</v>
      </c>
      <c r="K123" s="364" t="s">
        <v>1361</v>
      </c>
      <c r="L123" s="365">
        <v>3782.46</v>
      </c>
      <c r="M123" s="364" t="s">
        <v>1362</v>
      </c>
      <c r="N123" s="366">
        <v>18761</v>
      </c>
      <c r="V123" s="361"/>
      <c r="W123" s="367"/>
      <c r="X123" s="367" t="s">
        <v>7277</v>
      </c>
      <c r="AC123" s="367"/>
    </row>
    <row r="124" spans="1:30" s="332" customFormat="1" ht="12" x14ac:dyDescent="0.2">
      <c r="A124" s="379"/>
      <c r="B124" s="380"/>
      <c r="C124" s="340" t="s">
        <v>4637</v>
      </c>
      <c r="D124" s="385"/>
      <c r="E124" s="385"/>
      <c r="F124" s="386"/>
      <c r="G124" s="386"/>
      <c r="H124" s="386"/>
      <c r="I124" s="386"/>
      <c r="J124" s="387"/>
      <c r="K124" s="386"/>
      <c r="L124" s="387"/>
      <c r="M124" s="388"/>
      <c r="N124" s="389"/>
      <c r="V124" s="361"/>
      <c r="W124" s="367"/>
      <c r="X124" s="367"/>
      <c r="AC124" s="367"/>
    </row>
    <row r="125" spans="1:30" s="332" customFormat="1" ht="12" x14ac:dyDescent="0.2">
      <c r="A125" s="368"/>
      <c r="B125" s="369"/>
      <c r="C125" s="1065" t="s">
        <v>7278</v>
      </c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72"/>
      <c r="V125" s="361"/>
      <c r="W125" s="367"/>
      <c r="X125" s="367"/>
      <c r="AC125" s="367"/>
      <c r="AD125" s="335" t="s">
        <v>7278</v>
      </c>
    </row>
    <row r="126" spans="1:30" s="332" customFormat="1" ht="22.5" x14ac:dyDescent="0.2">
      <c r="A126" s="370"/>
      <c r="B126" s="371" t="s">
        <v>1365</v>
      </c>
      <c r="C126" s="1065" t="s">
        <v>1366</v>
      </c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72"/>
      <c r="V126" s="361"/>
      <c r="W126" s="367"/>
      <c r="X126" s="367"/>
      <c r="Y126" s="335" t="s">
        <v>1366</v>
      </c>
      <c r="AC126" s="367"/>
    </row>
    <row r="127" spans="1:30" s="332" customFormat="1" ht="12" x14ac:dyDescent="0.2">
      <c r="A127" s="1069" t="s">
        <v>7279</v>
      </c>
      <c r="B127" s="1070"/>
      <c r="C127" s="1070"/>
      <c r="D127" s="1070"/>
      <c r="E127" s="1070"/>
      <c r="F127" s="1070"/>
      <c r="G127" s="1070"/>
      <c r="H127" s="1070"/>
      <c r="I127" s="1070"/>
      <c r="J127" s="1070"/>
      <c r="K127" s="1070"/>
      <c r="L127" s="1070"/>
      <c r="M127" s="1070"/>
      <c r="N127" s="1071"/>
      <c r="V127" s="361"/>
      <c r="W127" s="367" t="s">
        <v>7279</v>
      </c>
      <c r="X127" s="367"/>
      <c r="AC127" s="367"/>
    </row>
    <row r="128" spans="1:30" s="332" customFormat="1" ht="33.75" x14ac:dyDescent="0.2">
      <c r="A128" s="362" t="s">
        <v>7280</v>
      </c>
      <c r="B128" s="363" t="s">
        <v>7281</v>
      </c>
      <c r="C128" s="1068" t="s">
        <v>7282</v>
      </c>
      <c r="D128" s="1068"/>
      <c r="E128" s="1068"/>
      <c r="F128" s="364" t="s">
        <v>6552</v>
      </c>
      <c r="G128" s="364"/>
      <c r="H128" s="364"/>
      <c r="I128" s="364" t="s">
        <v>439</v>
      </c>
      <c r="J128" s="365">
        <v>5225</v>
      </c>
      <c r="K128" s="364" t="s">
        <v>1361</v>
      </c>
      <c r="L128" s="365">
        <v>4264.3100000000004</v>
      </c>
      <c r="M128" s="364" t="s">
        <v>1362</v>
      </c>
      <c r="N128" s="366">
        <v>21151</v>
      </c>
      <c r="V128" s="361"/>
      <c r="W128" s="367"/>
      <c r="X128" s="367" t="s">
        <v>7282</v>
      </c>
      <c r="AC128" s="367"/>
    </row>
    <row r="129" spans="1:30" s="332" customFormat="1" ht="12" x14ac:dyDescent="0.2">
      <c r="A129" s="379"/>
      <c r="B129" s="380"/>
      <c r="C129" s="340" t="s">
        <v>3039</v>
      </c>
      <c r="D129" s="385"/>
      <c r="E129" s="385"/>
      <c r="F129" s="386"/>
      <c r="G129" s="386"/>
      <c r="H129" s="386"/>
      <c r="I129" s="386"/>
      <c r="J129" s="387"/>
      <c r="K129" s="386"/>
      <c r="L129" s="387"/>
      <c r="M129" s="388"/>
      <c r="N129" s="389"/>
      <c r="V129" s="361"/>
      <c r="W129" s="367"/>
      <c r="X129" s="367"/>
      <c r="AC129" s="367"/>
    </row>
    <row r="130" spans="1:30" s="332" customFormat="1" ht="12" x14ac:dyDescent="0.2">
      <c r="A130" s="368"/>
      <c r="B130" s="369"/>
      <c r="C130" s="1065" t="s">
        <v>7283</v>
      </c>
      <c r="D130" s="1065"/>
      <c r="E130" s="1065"/>
      <c r="F130" s="1065"/>
      <c r="G130" s="1065"/>
      <c r="H130" s="1065"/>
      <c r="I130" s="1065"/>
      <c r="J130" s="1065"/>
      <c r="K130" s="1065"/>
      <c r="L130" s="1065"/>
      <c r="M130" s="1065"/>
      <c r="N130" s="1072"/>
      <c r="V130" s="361"/>
      <c r="W130" s="367"/>
      <c r="X130" s="367"/>
      <c r="AC130" s="367"/>
      <c r="AD130" s="335" t="s">
        <v>7283</v>
      </c>
    </row>
    <row r="131" spans="1:30" s="332" customFormat="1" ht="22.5" x14ac:dyDescent="0.2">
      <c r="A131" s="370"/>
      <c r="B131" s="371" t="s">
        <v>1365</v>
      </c>
      <c r="C131" s="1065" t="s">
        <v>1366</v>
      </c>
      <c r="D131" s="1065"/>
      <c r="E131" s="1065"/>
      <c r="F131" s="1065"/>
      <c r="G131" s="1065"/>
      <c r="H131" s="1065"/>
      <c r="I131" s="1065"/>
      <c r="J131" s="1065"/>
      <c r="K131" s="1065"/>
      <c r="L131" s="1065"/>
      <c r="M131" s="1065"/>
      <c r="N131" s="1072"/>
      <c r="V131" s="361"/>
      <c r="W131" s="367"/>
      <c r="X131" s="367"/>
      <c r="Y131" s="335" t="s">
        <v>1366</v>
      </c>
      <c r="AC131" s="367"/>
    </row>
    <row r="132" spans="1:30" s="332" customFormat="1" ht="90" x14ac:dyDescent="0.2">
      <c r="A132" s="362" t="s">
        <v>7284</v>
      </c>
      <c r="B132" s="363" t="s">
        <v>7285</v>
      </c>
      <c r="C132" s="1068" t="s">
        <v>7286</v>
      </c>
      <c r="D132" s="1068"/>
      <c r="E132" s="1068"/>
      <c r="F132" s="364" t="s">
        <v>6552</v>
      </c>
      <c r="G132" s="364"/>
      <c r="H132" s="364"/>
      <c r="I132" s="364" t="s">
        <v>423</v>
      </c>
      <c r="J132" s="365">
        <v>272500</v>
      </c>
      <c r="K132" s="364" t="s">
        <v>1361</v>
      </c>
      <c r="L132" s="365">
        <v>55598.79</v>
      </c>
      <c r="M132" s="364" t="s">
        <v>1362</v>
      </c>
      <c r="N132" s="366">
        <v>275770</v>
      </c>
      <c r="V132" s="361"/>
      <c r="W132" s="367"/>
      <c r="X132" s="367" t="s">
        <v>7286</v>
      </c>
      <c r="AC132" s="367"/>
    </row>
    <row r="133" spans="1:30" s="332" customFormat="1" ht="12" x14ac:dyDescent="0.2">
      <c r="A133" s="379"/>
      <c r="B133" s="380"/>
      <c r="C133" s="340" t="s">
        <v>3039</v>
      </c>
      <c r="D133" s="385"/>
      <c r="E133" s="385"/>
      <c r="F133" s="386"/>
      <c r="G133" s="386"/>
      <c r="H133" s="386"/>
      <c r="I133" s="386"/>
      <c r="J133" s="387"/>
      <c r="K133" s="386"/>
      <c r="L133" s="387"/>
      <c r="M133" s="388"/>
      <c r="N133" s="389"/>
      <c r="V133" s="361"/>
      <c r="W133" s="367"/>
      <c r="X133" s="367"/>
      <c r="AC133" s="367"/>
    </row>
    <row r="134" spans="1:30" s="332" customFormat="1" ht="12" x14ac:dyDescent="0.2">
      <c r="A134" s="368"/>
      <c r="B134" s="369"/>
      <c r="C134" s="1065" t="s">
        <v>7287</v>
      </c>
      <c r="D134" s="1065"/>
      <c r="E134" s="1065"/>
      <c r="F134" s="1065"/>
      <c r="G134" s="1065"/>
      <c r="H134" s="1065"/>
      <c r="I134" s="1065"/>
      <c r="J134" s="1065"/>
      <c r="K134" s="1065"/>
      <c r="L134" s="1065"/>
      <c r="M134" s="1065"/>
      <c r="N134" s="1072"/>
      <c r="V134" s="361"/>
      <c r="W134" s="367"/>
      <c r="X134" s="367"/>
      <c r="AC134" s="367"/>
      <c r="AD134" s="335" t="s">
        <v>7287</v>
      </c>
    </row>
    <row r="135" spans="1:30" s="332" customFormat="1" ht="22.5" x14ac:dyDescent="0.2">
      <c r="A135" s="370"/>
      <c r="B135" s="371" t="s">
        <v>1365</v>
      </c>
      <c r="C135" s="1065" t="s">
        <v>1366</v>
      </c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72"/>
      <c r="V135" s="361"/>
      <c r="W135" s="367"/>
      <c r="X135" s="367"/>
      <c r="Y135" s="335" t="s">
        <v>1366</v>
      </c>
      <c r="AC135" s="367"/>
    </row>
    <row r="136" spans="1:30" s="332" customFormat="1" ht="33.75" x14ac:dyDescent="0.2">
      <c r="A136" s="362" t="s">
        <v>7288</v>
      </c>
      <c r="B136" s="363" t="s">
        <v>7289</v>
      </c>
      <c r="C136" s="1068" t="s">
        <v>7290</v>
      </c>
      <c r="D136" s="1068"/>
      <c r="E136" s="1068"/>
      <c r="F136" s="364" t="s">
        <v>6552</v>
      </c>
      <c r="G136" s="364"/>
      <c r="H136" s="364"/>
      <c r="I136" s="364" t="s">
        <v>423</v>
      </c>
      <c r="J136" s="365">
        <v>27450</v>
      </c>
      <c r="K136" s="364" t="s">
        <v>1361</v>
      </c>
      <c r="L136" s="365">
        <v>5600.6</v>
      </c>
      <c r="M136" s="364" t="s">
        <v>1362</v>
      </c>
      <c r="N136" s="366">
        <v>27779</v>
      </c>
      <c r="V136" s="361"/>
      <c r="W136" s="367"/>
      <c r="X136" s="367" t="s">
        <v>7290</v>
      </c>
      <c r="AC136" s="367"/>
    </row>
    <row r="137" spans="1:30" s="332" customFormat="1" ht="12" x14ac:dyDescent="0.2">
      <c r="A137" s="379"/>
      <c r="B137" s="380"/>
      <c r="C137" s="340" t="s">
        <v>3039</v>
      </c>
      <c r="D137" s="385"/>
      <c r="E137" s="385"/>
      <c r="F137" s="386"/>
      <c r="G137" s="386"/>
      <c r="H137" s="386"/>
      <c r="I137" s="386"/>
      <c r="J137" s="387"/>
      <c r="K137" s="386"/>
      <c r="L137" s="387"/>
      <c r="M137" s="388"/>
      <c r="N137" s="389"/>
      <c r="V137" s="361"/>
      <c r="W137" s="367"/>
      <c r="X137" s="367"/>
      <c r="AC137" s="367"/>
    </row>
    <row r="138" spans="1:30" s="332" customFormat="1" ht="12" x14ac:dyDescent="0.2">
      <c r="A138" s="368"/>
      <c r="B138" s="369"/>
      <c r="C138" s="1065" t="s">
        <v>7291</v>
      </c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72"/>
      <c r="V138" s="361"/>
      <c r="W138" s="367"/>
      <c r="X138" s="367"/>
      <c r="AC138" s="367"/>
      <c r="AD138" s="335" t="s">
        <v>7291</v>
      </c>
    </row>
    <row r="139" spans="1:30" s="332" customFormat="1" ht="22.5" x14ac:dyDescent="0.2">
      <c r="A139" s="370"/>
      <c r="B139" s="371" t="s">
        <v>1365</v>
      </c>
      <c r="C139" s="1065" t="s">
        <v>1366</v>
      </c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72"/>
      <c r="V139" s="361"/>
      <c r="W139" s="367"/>
      <c r="X139" s="367"/>
      <c r="Y139" s="335" t="s">
        <v>1366</v>
      </c>
      <c r="AC139" s="367"/>
    </row>
    <row r="140" spans="1:30" s="332" customFormat="1" ht="45" x14ac:dyDescent="0.2">
      <c r="A140" s="362" t="s">
        <v>5858</v>
      </c>
      <c r="B140" s="363" t="s">
        <v>7292</v>
      </c>
      <c r="C140" s="1068" t="s">
        <v>7293</v>
      </c>
      <c r="D140" s="1068"/>
      <c r="E140" s="1068"/>
      <c r="F140" s="364" t="s">
        <v>6552</v>
      </c>
      <c r="G140" s="364"/>
      <c r="H140" s="364"/>
      <c r="I140" s="364" t="s">
        <v>423</v>
      </c>
      <c r="J140" s="365">
        <v>1096680</v>
      </c>
      <c r="K140" s="364" t="s">
        <v>1361</v>
      </c>
      <c r="L140" s="365">
        <v>223758.06</v>
      </c>
      <c r="M140" s="364" t="s">
        <v>1362</v>
      </c>
      <c r="N140" s="366">
        <v>1109840</v>
      </c>
      <c r="V140" s="361"/>
      <c r="W140" s="367"/>
      <c r="X140" s="367" t="s">
        <v>7293</v>
      </c>
      <c r="AC140" s="367"/>
    </row>
    <row r="141" spans="1:30" s="332" customFormat="1" ht="12" x14ac:dyDescent="0.2">
      <c r="A141" s="379"/>
      <c r="B141" s="380"/>
      <c r="C141" s="340" t="s">
        <v>3039</v>
      </c>
      <c r="D141" s="385"/>
      <c r="E141" s="385"/>
      <c r="F141" s="386"/>
      <c r="G141" s="386"/>
      <c r="H141" s="386"/>
      <c r="I141" s="386"/>
      <c r="J141" s="387"/>
      <c r="K141" s="386"/>
      <c r="L141" s="387"/>
      <c r="M141" s="388"/>
      <c r="N141" s="389"/>
      <c r="V141" s="361"/>
      <c r="W141" s="367"/>
      <c r="X141" s="367"/>
      <c r="AC141" s="367"/>
    </row>
    <row r="142" spans="1:30" s="332" customFormat="1" ht="12" x14ac:dyDescent="0.2">
      <c r="A142" s="368"/>
      <c r="B142" s="369"/>
      <c r="C142" s="1065" t="s">
        <v>7294</v>
      </c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72"/>
      <c r="V142" s="361"/>
      <c r="W142" s="367"/>
      <c r="X142" s="367"/>
      <c r="AC142" s="367"/>
      <c r="AD142" s="335" t="s">
        <v>7294</v>
      </c>
    </row>
    <row r="143" spans="1:30" s="332" customFormat="1" ht="22.5" x14ac:dyDescent="0.2">
      <c r="A143" s="370"/>
      <c r="B143" s="371" t="s">
        <v>1365</v>
      </c>
      <c r="C143" s="1065" t="s">
        <v>1366</v>
      </c>
      <c r="D143" s="1065"/>
      <c r="E143" s="1065"/>
      <c r="F143" s="1065"/>
      <c r="G143" s="1065"/>
      <c r="H143" s="1065"/>
      <c r="I143" s="1065"/>
      <c r="J143" s="1065"/>
      <c r="K143" s="1065"/>
      <c r="L143" s="1065"/>
      <c r="M143" s="1065"/>
      <c r="N143" s="1072"/>
      <c r="V143" s="361"/>
      <c r="W143" s="367"/>
      <c r="X143" s="367"/>
      <c r="Y143" s="335" t="s">
        <v>1366</v>
      </c>
      <c r="AC143" s="367"/>
    </row>
    <row r="144" spans="1:30" s="332" customFormat="1" ht="56.25" x14ac:dyDescent="0.2">
      <c r="A144" s="362" t="s">
        <v>7295</v>
      </c>
      <c r="B144" s="363" t="s">
        <v>7296</v>
      </c>
      <c r="C144" s="1068" t="s">
        <v>7297</v>
      </c>
      <c r="D144" s="1068"/>
      <c r="E144" s="1068"/>
      <c r="F144" s="364" t="s">
        <v>6552</v>
      </c>
      <c r="G144" s="364"/>
      <c r="H144" s="364"/>
      <c r="I144" s="364" t="s">
        <v>423</v>
      </c>
      <c r="J144" s="365">
        <v>32737.5</v>
      </c>
      <c r="K144" s="364" t="s">
        <v>1361</v>
      </c>
      <c r="L144" s="365">
        <v>6679.44</v>
      </c>
      <c r="M144" s="364" t="s">
        <v>1362</v>
      </c>
      <c r="N144" s="366">
        <v>33130</v>
      </c>
      <c r="V144" s="361"/>
      <c r="W144" s="367"/>
      <c r="X144" s="367" t="s">
        <v>7297</v>
      </c>
      <c r="AC144" s="367"/>
    </row>
    <row r="145" spans="1:30" s="332" customFormat="1" ht="12" x14ac:dyDescent="0.2">
      <c r="A145" s="379"/>
      <c r="B145" s="380"/>
      <c r="C145" s="340" t="s">
        <v>4637</v>
      </c>
      <c r="D145" s="385"/>
      <c r="E145" s="385"/>
      <c r="F145" s="386"/>
      <c r="G145" s="386"/>
      <c r="H145" s="386"/>
      <c r="I145" s="386"/>
      <c r="J145" s="387"/>
      <c r="K145" s="386"/>
      <c r="L145" s="387"/>
      <c r="M145" s="388"/>
      <c r="N145" s="389"/>
      <c r="V145" s="361"/>
      <c r="W145" s="367"/>
      <c r="X145" s="367"/>
      <c r="AC145" s="367"/>
    </row>
    <row r="146" spans="1:30" s="332" customFormat="1" ht="12" x14ac:dyDescent="0.2">
      <c r="A146" s="368"/>
      <c r="B146" s="369"/>
      <c r="C146" s="1065" t="s">
        <v>7298</v>
      </c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72"/>
      <c r="V146" s="361"/>
      <c r="W146" s="367"/>
      <c r="X146" s="367"/>
      <c r="AC146" s="367"/>
      <c r="AD146" s="335" t="s">
        <v>7298</v>
      </c>
    </row>
    <row r="147" spans="1:30" s="332" customFormat="1" ht="22.5" x14ac:dyDescent="0.2">
      <c r="A147" s="370"/>
      <c r="B147" s="371" t="s">
        <v>1365</v>
      </c>
      <c r="C147" s="1065" t="s">
        <v>1366</v>
      </c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72"/>
      <c r="V147" s="361"/>
      <c r="W147" s="367"/>
      <c r="X147" s="367"/>
      <c r="Y147" s="335" t="s">
        <v>1366</v>
      </c>
      <c r="AC147" s="367"/>
    </row>
    <row r="148" spans="1:30" s="332" customFormat="1" ht="56.25" x14ac:dyDescent="0.2">
      <c r="A148" s="362" t="s">
        <v>7299</v>
      </c>
      <c r="B148" s="363" t="s">
        <v>7300</v>
      </c>
      <c r="C148" s="1068" t="s">
        <v>7301</v>
      </c>
      <c r="D148" s="1068"/>
      <c r="E148" s="1068"/>
      <c r="F148" s="364" t="s">
        <v>6552</v>
      </c>
      <c r="G148" s="364"/>
      <c r="H148" s="364"/>
      <c r="I148" s="364" t="s">
        <v>423</v>
      </c>
      <c r="J148" s="365">
        <v>35103.33</v>
      </c>
      <c r="K148" s="364" t="s">
        <v>1361</v>
      </c>
      <c r="L148" s="365">
        <v>7162.3</v>
      </c>
      <c r="M148" s="364" t="s">
        <v>1362</v>
      </c>
      <c r="N148" s="366">
        <v>35525</v>
      </c>
      <c r="V148" s="361"/>
      <c r="W148" s="367"/>
      <c r="X148" s="367" t="s">
        <v>7301</v>
      </c>
      <c r="AC148" s="367"/>
    </row>
    <row r="149" spans="1:30" s="332" customFormat="1" ht="12" x14ac:dyDescent="0.2">
      <c r="A149" s="379"/>
      <c r="B149" s="380"/>
      <c r="C149" s="340" t="s">
        <v>4637</v>
      </c>
      <c r="D149" s="385"/>
      <c r="E149" s="385"/>
      <c r="F149" s="386"/>
      <c r="G149" s="386"/>
      <c r="H149" s="386"/>
      <c r="I149" s="386"/>
      <c r="J149" s="387"/>
      <c r="K149" s="386"/>
      <c r="L149" s="387"/>
      <c r="M149" s="388"/>
      <c r="N149" s="389"/>
      <c r="V149" s="361"/>
      <c r="W149" s="367"/>
      <c r="X149" s="367"/>
      <c r="AC149" s="367"/>
    </row>
    <row r="150" spans="1:30" s="332" customFormat="1" ht="12" x14ac:dyDescent="0.2">
      <c r="A150" s="368"/>
      <c r="B150" s="369"/>
      <c r="C150" s="1065" t="s">
        <v>7302</v>
      </c>
      <c r="D150" s="1065"/>
      <c r="E150" s="1065"/>
      <c r="F150" s="1065"/>
      <c r="G150" s="1065"/>
      <c r="H150" s="1065"/>
      <c r="I150" s="1065"/>
      <c r="J150" s="1065"/>
      <c r="K150" s="1065"/>
      <c r="L150" s="1065"/>
      <c r="M150" s="1065"/>
      <c r="N150" s="1072"/>
      <c r="V150" s="361"/>
      <c r="W150" s="367"/>
      <c r="X150" s="367"/>
      <c r="AC150" s="367"/>
      <c r="AD150" s="335" t="s">
        <v>7302</v>
      </c>
    </row>
    <row r="151" spans="1:30" s="332" customFormat="1" ht="22.5" x14ac:dyDescent="0.2">
      <c r="A151" s="370"/>
      <c r="B151" s="371" t="s">
        <v>1365</v>
      </c>
      <c r="C151" s="1065" t="s">
        <v>1366</v>
      </c>
      <c r="D151" s="1065"/>
      <c r="E151" s="1065"/>
      <c r="F151" s="1065"/>
      <c r="G151" s="1065"/>
      <c r="H151" s="1065"/>
      <c r="I151" s="1065"/>
      <c r="J151" s="1065"/>
      <c r="K151" s="1065"/>
      <c r="L151" s="1065"/>
      <c r="M151" s="1065"/>
      <c r="N151" s="1072"/>
      <c r="V151" s="361"/>
      <c r="W151" s="367"/>
      <c r="X151" s="367"/>
      <c r="Y151" s="335" t="s">
        <v>1366</v>
      </c>
      <c r="AC151" s="367"/>
    </row>
    <row r="152" spans="1:30" s="332" customFormat="1" ht="33.75" x14ac:dyDescent="0.2">
      <c r="A152" s="362" t="s">
        <v>7303</v>
      </c>
      <c r="B152" s="363" t="s">
        <v>7304</v>
      </c>
      <c r="C152" s="1068" t="s">
        <v>7305</v>
      </c>
      <c r="D152" s="1068"/>
      <c r="E152" s="1068"/>
      <c r="F152" s="364" t="s">
        <v>6552</v>
      </c>
      <c r="G152" s="364"/>
      <c r="H152" s="364"/>
      <c r="I152" s="364" t="s">
        <v>423</v>
      </c>
      <c r="J152" s="365">
        <v>5583.33</v>
      </c>
      <c r="K152" s="364" t="s">
        <v>1361</v>
      </c>
      <c r="L152" s="365">
        <v>1139.1099999999999</v>
      </c>
      <c r="M152" s="364" t="s">
        <v>1362</v>
      </c>
      <c r="N152" s="366">
        <v>5650</v>
      </c>
      <c r="V152" s="361"/>
      <c r="W152" s="367"/>
      <c r="X152" s="367" t="s">
        <v>7305</v>
      </c>
      <c r="AC152" s="367"/>
    </row>
    <row r="153" spans="1:30" s="332" customFormat="1" ht="12" x14ac:dyDescent="0.2">
      <c r="A153" s="379"/>
      <c r="B153" s="380"/>
      <c r="C153" s="340" t="s">
        <v>4637</v>
      </c>
      <c r="D153" s="385"/>
      <c r="E153" s="385"/>
      <c r="F153" s="386"/>
      <c r="G153" s="386"/>
      <c r="H153" s="386"/>
      <c r="I153" s="386"/>
      <c r="J153" s="387"/>
      <c r="K153" s="386"/>
      <c r="L153" s="387"/>
      <c r="M153" s="388"/>
      <c r="N153" s="389"/>
      <c r="V153" s="361"/>
      <c r="W153" s="367"/>
      <c r="X153" s="367"/>
      <c r="AC153" s="367"/>
    </row>
    <row r="154" spans="1:30" s="332" customFormat="1" ht="12" x14ac:dyDescent="0.2">
      <c r="A154" s="368"/>
      <c r="B154" s="369"/>
      <c r="C154" s="1065" t="s">
        <v>7306</v>
      </c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72"/>
      <c r="V154" s="361"/>
      <c r="W154" s="367"/>
      <c r="X154" s="367"/>
      <c r="AC154" s="367"/>
      <c r="AD154" s="335" t="s">
        <v>7306</v>
      </c>
    </row>
    <row r="155" spans="1:30" s="332" customFormat="1" ht="22.5" x14ac:dyDescent="0.2">
      <c r="A155" s="370"/>
      <c r="B155" s="371" t="s">
        <v>1365</v>
      </c>
      <c r="C155" s="1065" t="s">
        <v>1366</v>
      </c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72"/>
      <c r="V155" s="361"/>
      <c r="W155" s="367"/>
      <c r="X155" s="367"/>
      <c r="Y155" s="335" t="s">
        <v>1366</v>
      </c>
      <c r="AC155" s="367"/>
    </row>
    <row r="156" spans="1:30" s="332" customFormat="1" ht="56.25" x14ac:dyDescent="0.2">
      <c r="A156" s="362" t="s">
        <v>7307</v>
      </c>
      <c r="B156" s="363" t="s">
        <v>7308</v>
      </c>
      <c r="C156" s="1068" t="s">
        <v>7309</v>
      </c>
      <c r="D156" s="1068"/>
      <c r="E156" s="1068"/>
      <c r="F156" s="364" t="s">
        <v>6552</v>
      </c>
      <c r="G156" s="364"/>
      <c r="H156" s="364"/>
      <c r="I156" s="364" t="s">
        <v>434</v>
      </c>
      <c r="J156" s="365">
        <v>23620</v>
      </c>
      <c r="K156" s="364" t="s">
        <v>1361</v>
      </c>
      <c r="L156" s="365">
        <v>9638.51</v>
      </c>
      <c r="M156" s="364" t="s">
        <v>1362</v>
      </c>
      <c r="N156" s="366">
        <v>47807</v>
      </c>
      <c r="V156" s="361"/>
      <c r="W156" s="367"/>
      <c r="X156" s="367" t="s">
        <v>7309</v>
      </c>
      <c r="AC156" s="367"/>
    </row>
    <row r="157" spans="1:30" s="332" customFormat="1" ht="12" x14ac:dyDescent="0.2">
      <c r="A157" s="379"/>
      <c r="B157" s="380"/>
      <c r="C157" s="340" t="s">
        <v>4637</v>
      </c>
      <c r="D157" s="385"/>
      <c r="E157" s="385"/>
      <c r="F157" s="386"/>
      <c r="G157" s="386"/>
      <c r="H157" s="386"/>
      <c r="I157" s="386"/>
      <c r="J157" s="387"/>
      <c r="K157" s="386"/>
      <c r="L157" s="387"/>
      <c r="M157" s="388"/>
      <c r="N157" s="389"/>
      <c r="V157" s="361"/>
      <c r="W157" s="367"/>
      <c r="X157" s="367"/>
      <c r="AC157" s="367"/>
    </row>
    <row r="158" spans="1:30" s="332" customFormat="1" ht="12" x14ac:dyDescent="0.2">
      <c r="A158" s="368"/>
      <c r="B158" s="369"/>
      <c r="C158" s="1065" t="s">
        <v>7310</v>
      </c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72"/>
      <c r="V158" s="361"/>
      <c r="W158" s="367"/>
      <c r="X158" s="367"/>
      <c r="AC158" s="367"/>
      <c r="AD158" s="335" t="s">
        <v>7310</v>
      </c>
    </row>
    <row r="159" spans="1:30" s="332" customFormat="1" ht="22.5" x14ac:dyDescent="0.2">
      <c r="A159" s="370"/>
      <c r="B159" s="371" t="s">
        <v>1365</v>
      </c>
      <c r="C159" s="1065" t="s">
        <v>1366</v>
      </c>
      <c r="D159" s="1065"/>
      <c r="E159" s="1065"/>
      <c r="F159" s="1065"/>
      <c r="G159" s="1065"/>
      <c r="H159" s="1065"/>
      <c r="I159" s="1065"/>
      <c r="J159" s="1065"/>
      <c r="K159" s="1065"/>
      <c r="L159" s="1065"/>
      <c r="M159" s="1065"/>
      <c r="N159" s="1072"/>
      <c r="V159" s="361"/>
      <c r="W159" s="367"/>
      <c r="X159" s="367"/>
      <c r="Y159" s="335" t="s">
        <v>1366</v>
      </c>
      <c r="AC159" s="367"/>
    </row>
    <row r="160" spans="1:30" s="332" customFormat="1" ht="33.75" x14ac:dyDescent="0.2">
      <c r="A160" s="362" t="s">
        <v>7311</v>
      </c>
      <c r="B160" s="363" t="s">
        <v>7312</v>
      </c>
      <c r="C160" s="1068" t="s">
        <v>7313</v>
      </c>
      <c r="D160" s="1068"/>
      <c r="E160" s="1068"/>
      <c r="F160" s="364" t="s">
        <v>6552</v>
      </c>
      <c r="G160" s="364"/>
      <c r="H160" s="364"/>
      <c r="I160" s="364" t="s">
        <v>423</v>
      </c>
      <c r="J160" s="365">
        <v>34197.800000000003</v>
      </c>
      <c r="K160" s="364" t="s">
        <v>1361</v>
      </c>
      <c r="L160" s="365">
        <v>6977.42</v>
      </c>
      <c r="M160" s="364" t="s">
        <v>1362</v>
      </c>
      <c r="N160" s="366">
        <v>34608</v>
      </c>
      <c r="V160" s="361"/>
      <c r="W160" s="367"/>
      <c r="X160" s="367" t="s">
        <v>7313</v>
      </c>
      <c r="AC160" s="367"/>
    </row>
    <row r="161" spans="1:30" s="332" customFormat="1" ht="12" x14ac:dyDescent="0.2">
      <c r="A161" s="379"/>
      <c r="B161" s="380"/>
      <c r="C161" s="340" t="s">
        <v>3039</v>
      </c>
      <c r="D161" s="385"/>
      <c r="E161" s="385"/>
      <c r="F161" s="386"/>
      <c r="G161" s="386"/>
      <c r="H161" s="386"/>
      <c r="I161" s="386"/>
      <c r="J161" s="387"/>
      <c r="K161" s="386"/>
      <c r="L161" s="387"/>
      <c r="M161" s="388"/>
      <c r="N161" s="389"/>
      <c r="V161" s="361"/>
      <c r="W161" s="367"/>
      <c r="X161" s="367"/>
      <c r="AC161" s="367"/>
    </row>
    <row r="162" spans="1:30" s="332" customFormat="1" ht="12" x14ac:dyDescent="0.2">
      <c r="A162" s="368"/>
      <c r="B162" s="369"/>
      <c r="C162" s="1065" t="s">
        <v>7314</v>
      </c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72"/>
      <c r="V162" s="361"/>
      <c r="W162" s="367"/>
      <c r="X162" s="367"/>
      <c r="AC162" s="367"/>
      <c r="AD162" s="335" t="s">
        <v>7314</v>
      </c>
    </row>
    <row r="163" spans="1:30" s="332" customFormat="1" ht="22.5" x14ac:dyDescent="0.2">
      <c r="A163" s="370"/>
      <c r="B163" s="371" t="s">
        <v>1365</v>
      </c>
      <c r="C163" s="1065" t="s">
        <v>1366</v>
      </c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72"/>
      <c r="V163" s="361"/>
      <c r="W163" s="367"/>
      <c r="X163" s="367"/>
      <c r="Y163" s="335" t="s">
        <v>1366</v>
      </c>
      <c r="AC163" s="367"/>
    </row>
    <row r="164" spans="1:30" s="332" customFormat="1" ht="56.25" x14ac:dyDescent="0.2">
      <c r="A164" s="362" t="s">
        <v>7315</v>
      </c>
      <c r="B164" s="363" t="s">
        <v>7316</v>
      </c>
      <c r="C164" s="1068" t="s">
        <v>7317</v>
      </c>
      <c r="D164" s="1068"/>
      <c r="E164" s="1068"/>
      <c r="F164" s="364" t="s">
        <v>6552</v>
      </c>
      <c r="G164" s="364"/>
      <c r="H164" s="364"/>
      <c r="I164" s="364" t="s">
        <v>434</v>
      </c>
      <c r="J164" s="365">
        <v>35650</v>
      </c>
      <c r="K164" s="364" t="s">
        <v>1361</v>
      </c>
      <c r="L164" s="365">
        <v>14547.58</v>
      </c>
      <c r="M164" s="364" t="s">
        <v>1362</v>
      </c>
      <c r="N164" s="366">
        <v>72156</v>
      </c>
      <c r="V164" s="361"/>
      <c r="W164" s="367"/>
      <c r="X164" s="367" t="s">
        <v>7317</v>
      </c>
      <c r="AC164" s="367"/>
    </row>
    <row r="165" spans="1:30" s="332" customFormat="1" ht="12" x14ac:dyDescent="0.2">
      <c r="A165" s="379"/>
      <c r="B165" s="380"/>
      <c r="C165" s="340" t="s">
        <v>4637</v>
      </c>
      <c r="D165" s="385"/>
      <c r="E165" s="385"/>
      <c r="F165" s="386"/>
      <c r="G165" s="386"/>
      <c r="H165" s="386"/>
      <c r="I165" s="386"/>
      <c r="J165" s="387"/>
      <c r="K165" s="386"/>
      <c r="L165" s="387"/>
      <c r="M165" s="388"/>
      <c r="N165" s="389"/>
      <c r="V165" s="361"/>
      <c r="W165" s="367"/>
      <c r="X165" s="367"/>
      <c r="AC165" s="367"/>
    </row>
    <row r="166" spans="1:30" s="332" customFormat="1" ht="12" x14ac:dyDescent="0.2">
      <c r="A166" s="368"/>
      <c r="B166" s="369"/>
      <c r="C166" s="1065" t="s">
        <v>7318</v>
      </c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72"/>
      <c r="V166" s="361"/>
      <c r="W166" s="367"/>
      <c r="X166" s="367"/>
      <c r="AC166" s="367"/>
      <c r="AD166" s="335" t="s">
        <v>7318</v>
      </c>
    </row>
    <row r="167" spans="1:30" s="332" customFormat="1" ht="22.5" x14ac:dyDescent="0.2">
      <c r="A167" s="370"/>
      <c r="B167" s="371" t="s">
        <v>1365</v>
      </c>
      <c r="C167" s="1065" t="s">
        <v>1366</v>
      </c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72"/>
      <c r="V167" s="361"/>
      <c r="W167" s="367"/>
      <c r="X167" s="367"/>
      <c r="Y167" s="335" t="s">
        <v>1366</v>
      </c>
      <c r="AC167" s="367"/>
    </row>
    <row r="168" spans="1:30" s="332" customFormat="1" ht="33.75" x14ac:dyDescent="0.2">
      <c r="A168" s="362" t="s">
        <v>7319</v>
      </c>
      <c r="B168" s="363" t="s">
        <v>7320</v>
      </c>
      <c r="C168" s="1068" t="s">
        <v>7321</v>
      </c>
      <c r="D168" s="1068"/>
      <c r="E168" s="1068"/>
      <c r="F168" s="364" t="s">
        <v>6552</v>
      </c>
      <c r="G168" s="364"/>
      <c r="H168" s="364"/>
      <c r="I168" s="364" t="s">
        <v>423</v>
      </c>
      <c r="J168" s="365">
        <v>105333.33</v>
      </c>
      <c r="K168" s="364" t="s">
        <v>1361</v>
      </c>
      <c r="L168" s="365">
        <v>21491.33</v>
      </c>
      <c r="M168" s="364" t="s">
        <v>1362</v>
      </c>
      <c r="N168" s="366">
        <v>106597</v>
      </c>
      <c r="V168" s="361"/>
      <c r="W168" s="367"/>
      <c r="X168" s="367" t="s">
        <v>7321</v>
      </c>
      <c r="AC168" s="367"/>
    </row>
    <row r="169" spans="1:30" s="332" customFormat="1" ht="12" x14ac:dyDescent="0.2">
      <c r="A169" s="379"/>
      <c r="B169" s="380"/>
      <c r="C169" s="340" t="s">
        <v>4637</v>
      </c>
      <c r="D169" s="385"/>
      <c r="E169" s="385"/>
      <c r="F169" s="386"/>
      <c r="G169" s="386"/>
      <c r="H169" s="386"/>
      <c r="I169" s="386"/>
      <c r="J169" s="387"/>
      <c r="K169" s="386"/>
      <c r="L169" s="387"/>
      <c r="M169" s="388"/>
      <c r="N169" s="389"/>
      <c r="V169" s="361"/>
      <c r="W169" s="367"/>
      <c r="X169" s="367"/>
      <c r="AC169" s="367"/>
    </row>
    <row r="170" spans="1:30" s="332" customFormat="1" ht="12" x14ac:dyDescent="0.2">
      <c r="A170" s="368"/>
      <c r="B170" s="369"/>
      <c r="C170" s="1065" t="s">
        <v>7322</v>
      </c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72"/>
      <c r="V170" s="361"/>
      <c r="W170" s="367"/>
      <c r="X170" s="367"/>
      <c r="AC170" s="367"/>
      <c r="AD170" s="335" t="s">
        <v>7322</v>
      </c>
    </row>
    <row r="171" spans="1:30" s="332" customFormat="1" ht="22.5" x14ac:dyDescent="0.2">
      <c r="A171" s="370"/>
      <c r="B171" s="371" t="s">
        <v>1365</v>
      </c>
      <c r="C171" s="1065" t="s">
        <v>1366</v>
      </c>
      <c r="D171" s="1065"/>
      <c r="E171" s="1065"/>
      <c r="F171" s="1065"/>
      <c r="G171" s="1065"/>
      <c r="H171" s="1065"/>
      <c r="I171" s="1065"/>
      <c r="J171" s="1065"/>
      <c r="K171" s="1065"/>
      <c r="L171" s="1065"/>
      <c r="M171" s="1065"/>
      <c r="N171" s="1072"/>
      <c r="V171" s="361"/>
      <c r="W171" s="367"/>
      <c r="X171" s="367"/>
      <c r="Y171" s="335" t="s">
        <v>1366</v>
      </c>
      <c r="AC171" s="367"/>
    </row>
    <row r="172" spans="1:30" s="332" customFormat="1" ht="33.75" x14ac:dyDescent="0.2">
      <c r="A172" s="362" t="s">
        <v>7323</v>
      </c>
      <c r="B172" s="363" t="s">
        <v>7324</v>
      </c>
      <c r="C172" s="1068" t="s">
        <v>7325</v>
      </c>
      <c r="D172" s="1068"/>
      <c r="E172" s="1068"/>
      <c r="F172" s="364" t="s">
        <v>6552</v>
      </c>
      <c r="G172" s="364"/>
      <c r="H172" s="364"/>
      <c r="I172" s="364" t="s">
        <v>434</v>
      </c>
      <c r="J172" s="365">
        <v>6500</v>
      </c>
      <c r="K172" s="364" t="s">
        <v>1361</v>
      </c>
      <c r="L172" s="365">
        <v>2652.42</v>
      </c>
      <c r="M172" s="364" t="s">
        <v>1362</v>
      </c>
      <c r="N172" s="366">
        <v>13156</v>
      </c>
      <c r="V172" s="361"/>
      <c r="W172" s="367"/>
      <c r="X172" s="367" t="s">
        <v>7325</v>
      </c>
      <c r="AC172" s="367"/>
    </row>
    <row r="173" spans="1:30" s="332" customFormat="1" ht="12" x14ac:dyDescent="0.2">
      <c r="A173" s="379"/>
      <c r="B173" s="380"/>
      <c r="C173" s="340" t="s">
        <v>4637</v>
      </c>
      <c r="D173" s="385"/>
      <c r="E173" s="385"/>
      <c r="F173" s="386"/>
      <c r="G173" s="386"/>
      <c r="H173" s="386"/>
      <c r="I173" s="386"/>
      <c r="J173" s="387"/>
      <c r="K173" s="386"/>
      <c r="L173" s="387"/>
      <c r="M173" s="388"/>
      <c r="N173" s="389"/>
      <c r="V173" s="361"/>
      <c r="W173" s="367"/>
      <c r="X173" s="367"/>
      <c r="AC173" s="367"/>
    </row>
    <row r="174" spans="1:30" s="332" customFormat="1" ht="12" x14ac:dyDescent="0.2">
      <c r="A174" s="368"/>
      <c r="B174" s="369"/>
      <c r="C174" s="1065" t="s">
        <v>7326</v>
      </c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72"/>
      <c r="V174" s="361"/>
      <c r="W174" s="367"/>
      <c r="X174" s="367"/>
      <c r="AC174" s="367"/>
      <c r="AD174" s="335" t="s">
        <v>7326</v>
      </c>
    </row>
    <row r="175" spans="1:30" s="332" customFormat="1" ht="22.5" x14ac:dyDescent="0.2">
      <c r="A175" s="370"/>
      <c r="B175" s="371" t="s">
        <v>1365</v>
      </c>
      <c r="C175" s="1065" t="s">
        <v>1366</v>
      </c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72"/>
      <c r="V175" s="361"/>
      <c r="W175" s="367"/>
      <c r="X175" s="367"/>
      <c r="Y175" s="335" t="s">
        <v>1366</v>
      </c>
      <c r="AC175" s="367"/>
    </row>
    <row r="176" spans="1:30" s="332" customFormat="1" ht="45" x14ac:dyDescent="0.2">
      <c r="A176" s="362" t="s">
        <v>7327</v>
      </c>
      <c r="B176" s="363" t="s">
        <v>7328</v>
      </c>
      <c r="C176" s="1068" t="s">
        <v>7329</v>
      </c>
      <c r="D176" s="1068"/>
      <c r="E176" s="1068"/>
      <c r="F176" s="364" t="s">
        <v>6552</v>
      </c>
      <c r="G176" s="364"/>
      <c r="H176" s="364"/>
      <c r="I176" s="364" t="s">
        <v>423</v>
      </c>
      <c r="J176" s="365">
        <v>50613.33</v>
      </c>
      <c r="K176" s="364" t="s">
        <v>1361</v>
      </c>
      <c r="L176" s="365">
        <v>10326.81</v>
      </c>
      <c r="M176" s="364" t="s">
        <v>1362</v>
      </c>
      <c r="N176" s="366">
        <v>51221</v>
      </c>
      <c r="V176" s="361"/>
      <c r="W176" s="367"/>
      <c r="X176" s="367" t="s">
        <v>7329</v>
      </c>
      <c r="AC176" s="367"/>
    </row>
    <row r="177" spans="1:32" s="332" customFormat="1" ht="12" x14ac:dyDescent="0.2">
      <c r="A177" s="379"/>
      <c r="B177" s="380"/>
      <c r="C177" s="340" t="s">
        <v>4637</v>
      </c>
      <c r="D177" s="385"/>
      <c r="E177" s="385"/>
      <c r="F177" s="386"/>
      <c r="G177" s="386"/>
      <c r="H177" s="386"/>
      <c r="I177" s="386"/>
      <c r="J177" s="387"/>
      <c r="K177" s="386"/>
      <c r="L177" s="387"/>
      <c r="M177" s="388"/>
      <c r="N177" s="389"/>
      <c r="V177" s="361"/>
      <c r="W177" s="367"/>
      <c r="X177" s="367"/>
      <c r="AC177" s="367"/>
    </row>
    <row r="178" spans="1:32" s="332" customFormat="1" ht="12" x14ac:dyDescent="0.2">
      <c r="A178" s="368"/>
      <c r="B178" s="369"/>
      <c r="C178" s="1065" t="s">
        <v>7330</v>
      </c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72"/>
      <c r="V178" s="361"/>
      <c r="W178" s="367"/>
      <c r="X178" s="367"/>
      <c r="AC178" s="367"/>
      <c r="AD178" s="335" t="s">
        <v>7330</v>
      </c>
    </row>
    <row r="179" spans="1:32" s="332" customFormat="1" ht="22.5" x14ac:dyDescent="0.2">
      <c r="A179" s="370"/>
      <c r="B179" s="371" t="s">
        <v>1365</v>
      </c>
      <c r="C179" s="1065" t="s">
        <v>1366</v>
      </c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72"/>
      <c r="V179" s="361"/>
      <c r="W179" s="367"/>
      <c r="X179" s="367"/>
      <c r="Y179" s="335" t="s">
        <v>1366</v>
      </c>
      <c r="AC179" s="367"/>
    </row>
    <row r="180" spans="1:32" s="332" customFormat="1" ht="33.75" x14ac:dyDescent="0.2">
      <c r="A180" s="362" t="s">
        <v>3231</v>
      </c>
      <c r="B180" s="363" t="s">
        <v>7331</v>
      </c>
      <c r="C180" s="1068" t="s">
        <v>7332</v>
      </c>
      <c r="D180" s="1068"/>
      <c r="E180" s="1068"/>
      <c r="F180" s="364" t="s">
        <v>6552</v>
      </c>
      <c r="G180" s="364"/>
      <c r="H180" s="364"/>
      <c r="I180" s="364" t="s">
        <v>423</v>
      </c>
      <c r="J180" s="365">
        <v>18833.330000000002</v>
      </c>
      <c r="K180" s="364" t="s">
        <v>1361</v>
      </c>
      <c r="L180" s="365">
        <v>3842.54</v>
      </c>
      <c r="M180" s="364" t="s">
        <v>1362</v>
      </c>
      <c r="N180" s="366">
        <v>19059</v>
      </c>
      <c r="V180" s="361"/>
      <c r="W180" s="367"/>
      <c r="X180" s="367" t="s">
        <v>7332</v>
      </c>
      <c r="AC180" s="367"/>
    </row>
    <row r="181" spans="1:32" s="332" customFormat="1" ht="12" x14ac:dyDescent="0.2">
      <c r="A181" s="379"/>
      <c r="B181" s="380"/>
      <c r="C181" s="340" t="s">
        <v>4637</v>
      </c>
      <c r="D181" s="385"/>
      <c r="E181" s="385"/>
      <c r="F181" s="386"/>
      <c r="G181" s="386"/>
      <c r="H181" s="386"/>
      <c r="I181" s="386"/>
      <c r="J181" s="387"/>
      <c r="K181" s="386"/>
      <c r="L181" s="387"/>
      <c r="M181" s="388"/>
      <c r="N181" s="389"/>
      <c r="V181" s="361"/>
      <c r="W181" s="367"/>
      <c r="X181" s="367"/>
      <c r="AC181" s="367"/>
    </row>
    <row r="182" spans="1:32" s="332" customFormat="1" ht="12" x14ac:dyDescent="0.2">
      <c r="A182" s="368"/>
      <c r="B182" s="369"/>
      <c r="C182" s="1065" t="s">
        <v>7333</v>
      </c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72"/>
      <c r="V182" s="361"/>
      <c r="W182" s="367"/>
      <c r="X182" s="367"/>
      <c r="AC182" s="367"/>
      <c r="AD182" s="335" t="s">
        <v>7333</v>
      </c>
    </row>
    <row r="183" spans="1:32" s="332" customFormat="1" ht="22.5" x14ac:dyDescent="0.2">
      <c r="A183" s="370"/>
      <c r="B183" s="371" t="s">
        <v>1365</v>
      </c>
      <c r="C183" s="1065" t="s">
        <v>1366</v>
      </c>
      <c r="D183" s="1065"/>
      <c r="E183" s="1065"/>
      <c r="F183" s="1065"/>
      <c r="G183" s="1065"/>
      <c r="H183" s="1065"/>
      <c r="I183" s="1065"/>
      <c r="J183" s="1065"/>
      <c r="K183" s="1065"/>
      <c r="L183" s="1065"/>
      <c r="M183" s="1065"/>
      <c r="N183" s="1072"/>
      <c r="V183" s="361"/>
      <c r="W183" s="367"/>
      <c r="X183" s="367"/>
      <c r="Y183" s="335" t="s">
        <v>1366</v>
      </c>
      <c r="AC183" s="367"/>
    </row>
    <row r="184" spans="1:32" s="332" customFormat="1" ht="1.5" customHeight="1" x14ac:dyDescent="0.2">
      <c r="A184" s="386"/>
      <c r="B184" s="380"/>
      <c r="C184" s="380"/>
      <c r="D184" s="380"/>
      <c r="E184" s="380"/>
      <c r="F184" s="386"/>
      <c r="G184" s="386"/>
      <c r="H184" s="386"/>
      <c r="I184" s="386"/>
      <c r="J184" s="390"/>
      <c r="K184" s="386"/>
      <c r="L184" s="390"/>
      <c r="M184" s="373"/>
      <c r="N184" s="390"/>
      <c r="V184" s="361"/>
      <c r="W184" s="367"/>
      <c r="X184" s="367"/>
      <c r="AC184" s="367"/>
    </row>
    <row r="185" spans="1:32" s="332" customFormat="1" ht="12" x14ac:dyDescent="0.2">
      <c r="A185" s="391"/>
      <c r="B185" s="392"/>
      <c r="C185" s="1068" t="s">
        <v>7334</v>
      </c>
      <c r="D185" s="1068"/>
      <c r="E185" s="1068"/>
      <c r="F185" s="1068"/>
      <c r="G185" s="1068"/>
      <c r="H185" s="1068"/>
      <c r="I185" s="1068"/>
      <c r="J185" s="1068"/>
      <c r="K185" s="1068"/>
      <c r="L185" s="393"/>
      <c r="M185" s="394"/>
      <c r="N185" s="395"/>
      <c r="V185" s="361"/>
      <c r="W185" s="367"/>
      <c r="X185" s="367"/>
      <c r="AC185" s="367"/>
      <c r="AE185" s="367" t="s">
        <v>7334</v>
      </c>
    </row>
    <row r="186" spans="1:32" s="332" customFormat="1" ht="12" x14ac:dyDescent="0.2">
      <c r="A186" s="396"/>
      <c r="B186" s="371"/>
      <c r="C186" s="1065" t="s">
        <v>512</v>
      </c>
      <c r="D186" s="1065"/>
      <c r="E186" s="1065"/>
      <c r="F186" s="1065"/>
      <c r="G186" s="1065"/>
      <c r="H186" s="1065"/>
      <c r="I186" s="1065"/>
      <c r="J186" s="1065"/>
      <c r="K186" s="1065"/>
      <c r="L186" s="397">
        <v>22709.64</v>
      </c>
      <c r="M186" s="398"/>
      <c r="N186" s="399"/>
      <c r="V186" s="361"/>
      <c r="W186" s="367"/>
      <c r="X186" s="367"/>
      <c r="AC186" s="367"/>
      <c r="AE186" s="367"/>
      <c r="AF186" s="335" t="s">
        <v>512</v>
      </c>
    </row>
    <row r="187" spans="1:32" s="332" customFormat="1" ht="12" x14ac:dyDescent="0.2">
      <c r="A187" s="396"/>
      <c r="B187" s="371"/>
      <c r="C187" s="1065" t="s">
        <v>513</v>
      </c>
      <c r="D187" s="1065"/>
      <c r="E187" s="1065"/>
      <c r="F187" s="1065"/>
      <c r="G187" s="1065"/>
      <c r="H187" s="1065"/>
      <c r="I187" s="1065"/>
      <c r="J187" s="1065"/>
      <c r="K187" s="1065"/>
      <c r="L187" s="397"/>
      <c r="M187" s="398"/>
      <c r="N187" s="399"/>
      <c r="V187" s="361"/>
      <c r="W187" s="367"/>
      <c r="X187" s="367"/>
      <c r="AC187" s="367"/>
      <c r="AE187" s="367"/>
      <c r="AF187" s="335" t="s">
        <v>513</v>
      </c>
    </row>
    <row r="188" spans="1:32" s="332" customFormat="1" ht="12" x14ac:dyDescent="0.2">
      <c r="A188" s="396"/>
      <c r="B188" s="371"/>
      <c r="C188" s="1065" t="s">
        <v>514</v>
      </c>
      <c r="D188" s="1065"/>
      <c r="E188" s="1065"/>
      <c r="F188" s="1065"/>
      <c r="G188" s="1065"/>
      <c r="H188" s="1065"/>
      <c r="I188" s="1065"/>
      <c r="J188" s="1065"/>
      <c r="K188" s="1065"/>
      <c r="L188" s="397">
        <v>7209.07</v>
      </c>
      <c r="M188" s="398"/>
      <c r="N188" s="399"/>
      <c r="V188" s="361"/>
      <c r="W188" s="367"/>
      <c r="X188" s="367"/>
      <c r="AC188" s="367"/>
      <c r="AE188" s="367"/>
      <c r="AF188" s="335" t="s">
        <v>514</v>
      </c>
    </row>
    <row r="189" spans="1:32" s="332" customFormat="1" ht="12" x14ac:dyDescent="0.2">
      <c r="A189" s="396"/>
      <c r="B189" s="371"/>
      <c r="C189" s="1065" t="s">
        <v>515</v>
      </c>
      <c r="D189" s="1065"/>
      <c r="E189" s="1065"/>
      <c r="F189" s="1065"/>
      <c r="G189" s="1065"/>
      <c r="H189" s="1065"/>
      <c r="I189" s="1065"/>
      <c r="J189" s="1065"/>
      <c r="K189" s="1065"/>
      <c r="L189" s="397">
        <v>13773.28</v>
      </c>
      <c r="M189" s="398"/>
      <c r="N189" s="399"/>
      <c r="V189" s="361"/>
      <c r="W189" s="367"/>
      <c r="X189" s="367"/>
      <c r="AC189" s="367"/>
      <c r="AE189" s="367"/>
      <c r="AF189" s="335" t="s">
        <v>515</v>
      </c>
    </row>
    <row r="190" spans="1:32" s="332" customFormat="1" ht="12" x14ac:dyDescent="0.2">
      <c r="A190" s="396"/>
      <c r="B190" s="371"/>
      <c r="C190" s="1065" t="s">
        <v>516</v>
      </c>
      <c r="D190" s="1065"/>
      <c r="E190" s="1065"/>
      <c r="F190" s="1065"/>
      <c r="G190" s="1065"/>
      <c r="H190" s="1065"/>
      <c r="I190" s="1065"/>
      <c r="J190" s="1065"/>
      <c r="K190" s="1065"/>
      <c r="L190" s="397">
        <v>1524.03</v>
      </c>
      <c r="M190" s="398"/>
      <c r="N190" s="399"/>
      <c r="V190" s="361"/>
      <c r="W190" s="367"/>
      <c r="X190" s="367"/>
      <c r="AC190" s="367"/>
      <c r="AE190" s="367"/>
      <c r="AF190" s="335" t="s">
        <v>516</v>
      </c>
    </row>
    <row r="191" spans="1:32" s="332" customFormat="1" ht="12" x14ac:dyDescent="0.2">
      <c r="A191" s="396"/>
      <c r="B191" s="371"/>
      <c r="C191" s="1065" t="s">
        <v>517</v>
      </c>
      <c r="D191" s="1065"/>
      <c r="E191" s="1065"/>
      <c r="F191" s="1065"/>
      <c r="G191" s="1065"/>
      <c r="H191" s="1065"/>
      <c r="I191" s="1065"/>
      <c r="J191" s="1065"/>
      <c r="K191" s="1065"/>
      <c r="L191" s="397">
        <v>1727.29</v>
      </c>
      <c r="M191" s="398"/>
      <c r="N191" s="399"/>
      <c r="V191" s="361"/>
      <c r="W191" s="367"/>
      <c r="X191" s="367"/>
      <c r="AC191" s="367"/>
      <c r="AE191" s="367"/>
      <c r="AF191" s="335" t="s">
        <v>517</v>
      </c>
    </row>
    <row r="192" spans="1:32" s="332" customFormat="1" ht="12" x14ac:dyDescent="0.2">
      <c r="A192" s="396"/>
      <c r="B192" s="371"/>
      <c r="C192" s="1065" t="s">
        <v>3041</v>
      </c>
      <c r="D192" s="1065"/>
      <c r="E192" s="1065"/>
      <c r="F192" s="1065"/>
      <c r="G192" s="1065"/>
      <c r="H192" s="1065"/>
      <c r="I192" s="1065"/>
      <c r="J192" s="1065"/>
      <c r="K192" s="1065"/>
      <c r="L192" s="397">
        <v>35012.300000000003</v>
      </c>
      <c r="M192" s="398"/>
      <c r="N192" s="399"/>
      <c r="V192" s="361"/>
      <c r="W192" s="367"/>
      <c r="X192" s="367"/>
      <c r="AC192" s="367"/>
      <c r="AE192" s="367"/>
      <c r="AF192" s="335" t="s">
        <v>3041</v>
      </c>
    </row>
    <row r="193" spans="1:33" s="332" customFormat="1" ht="12" x14ac:dyDescent="0.2">
      <c r="A193" s="396"/>
      <c r="B193" s="371"/>
      <c r="C193" s="1065" t="s">
        <v>513</v>
      </c>
      <c r="D193" s="1065"/>
      <c r="E193" s="1065"/>
      <c r="F193" s="1065"/>
      <c r="G193" s="1065"/>
      <c r="H193" s="1065"/>
      <c r="I193" s="1065"/>
      <c r="J193" s="1065"/>
      <c r="K193" s="1065"/>
      <c r="L193" s="397"/>
      <c r="M193" s="398"/>
      <c r="N193" s="399"/>
      <c r="V193" s="361"/>
      <c r="W193" s="367"/>
      <c r="X193" s="367"/>
      <c r="AC193" s="367"/>
      <c r="AE193" s="367"/>
      <c r="AF193" s="335" t="s">
        <v>513</v>
      </c>
    </row>
    <row r="194" spans="1:33" s="332" customFormat="1" ht="12" x14ac:dyDescent="0.2">
      <c r="A194" s="396"/>
      <c r="B194" s="371"/>
      <c r="C194" s="1065" t="s">
        <v>519</v>
      </c>
      <c r="D194" s="1065"/>
      <c r="E194" s="1065"/>
      <c r="F194" s="1065"/>
      <c r="G194" s="1065"/>
      <c r="H194" s="1065"/>
      <c r="I194" s="1065"/>
      <c r="J194" s="1065"/>
      <c r="K194" s="1065"/>
      <c r="L194" s="397">
        <v>7209.07</v>
      </c>
      <c r="M194" s="398"/>
      <c r="N194" s="399"/>
      <c r="V194" s="361"/>
      <c r="W194" s="367"/>
      <c r="X194" s="367"/>
      <c r="AC194" s="367"/>
      <c r="AE194" s="367"/>
      <c r="AF194" s="335" t="s">
        <v>519</v>
      </c>
    </row>
    <row r="195" spans="1:33" s="332" customFormat="1" ht="12" x14ac:dyDescent="0.2">
      <c r="A195" s="396"/>
      <c r="B195" s="371"/>
      <c r="C195" s="1065" t="s">
        <v>520</v>
      </c>
      <c r="D195" s="1065"/>
      <c r="E195" s="1065"/>
      <c r="F195" s="1065"/>
      <c r="G195" s="1065"/>
      <c r="H195" s="1065"/>
      <c r="I195" s="1065"/>
      <c r="J195" s="1065"/>
      <c r="K195" s="1065"/>
      <c r="L195" s="397">
        <v>13773.28</v>
      </c>
      <c r="M195" s="398"/>
      <c r="N195" s="399"/>
      <c r="V195" s="361"/>
      <c r="W195" s="367"/>
      <c r="X195" s="367"/>
      <c r="AC195" s="367"/>
      <c r="AE195" s="367"/>
      <c r="AF195" s="335" t="s">
        <v>520</v>
      </c>
    </row>
    <row r="196" spans="1:33" s="332" customFormat="1" ht="12" x14ac:dyDescent="0.2">
      <c r="A196" s="396"/>
      <c r="B196" s="371"/>
      <c r="C196" s="1065" t="s">
        <v>521</v>
      </c>
      <c r="D196" s="1065"/>
      <c r="E196" s="1065"/>
      <c r="F196" s="1065"/>
      <c r="G196" s="1065"/>
      <c r="H196" s="1065"/>
      <c r="I196" s="1065"/>
      <c r="J196" s="1065"/>
      <c r="K196" s="1065"/>
      <c r="L196" s="397">
        <v>1727.29</v>
      </c>
      <c r="M196" s="398"/>
      <c r="N196" s="399"/>
      <c r="V196" s="361"/>
      <c r="W196" s="367"/>
      <c r="X196" s="367"/>
      <c r="AC196" s="367"/>
      <c r="AE196" s="367"/>
      <c r="AF196" s="335" t="s">
        <v>521</v>
      </c>
    </row>
    <row r="197" spans="1:33" s="332" customFormat="1" ht="12" x14ac:dyDescent="0.2">
      <c r="A197" s="396"/>
      <c r="B197" s="371"/>
      <c r="C197" s="1065" t="s">
        <v>522</v>
      </c>
      <c r="D197" s="1065"/>
      <c r="E197" s="1065"/>
      <c r="F197" s="1065"/>
      <c r="G197" s="1065"/>
      <c r="H197" s="1065"/>
      <c r="I197" s="1065"/>
      <c r="J197" s="1065"/>
      <c r="K197" s="1065"/>
      <c r="L197" s="397">
        <v>8030.04</v>
      </c>
      <c r="M197" s="398"/>
      <c r="N197" s="399"/>
      <c r="V197" s="361"/>
      <c r="W197" s="367"/>
      <c r="X197" s="367"/>
      <c r="AC197" s="367"/>
      <c r="AE197" s="367"/>
      <c r="AF197" s="335" t="s">
        <v>522</v>
      </c>
    </row>
    <row r="198" spans="1:33" s="332" customFormat="1" ht="12" x14ac:dyDescent="0.2">
      <c r="A198" s="396"/>
      <c r="B198" s="371"/>
      <c r="C198" s="1065" t="s">
        <v>523</v>
      </c>
      <c r="D198" s="1065"/>
      <c r="E198" s="1065"/>
      <c r="F198" s="1065"/>
      <c r="G198" s="1065"/>
      <c r="H198" s="1065"/>
      <c r="I198" s="1065"/>
      <c r="J198" s="1065"/>
      <c r="K198" s="1065"/>
      <c r="L198" s="397">
        <v>4272.62</v>
      </c>
      <c r="M198" s="398"/>
      <c r="N198" s="399"/>
      <c r="V198" s="361"/>
      <c r="W198" s="367"/>
      <c r="X198" s="367"/>
      <c r="AC198" s="367"/>
      <c r="AE198" s="367"/>
      <c r="AF198" s="335" t="s">
        <v>523</v>
      </c>
    </row>
    <row r="199" spans="1:33" s="332" customFormat="1" ht="12" x14ac:dyDescent="0.2">
      <c r="A199" s="396"/>
      <c r="B199" s="371"/>
      <c r="C199" s="1065" t="s">
        <v>1374</v>
      </c>
      <c r="D199" s="1065"/>
      <c r="E199" s="1065"/>
      <c r="F199" s="1065"/>
      <c r="G199" s="1065"/>
      <c r="H199" s="1065"/>
      <c r="I199" s="1065"/>
      <c r="J199" s="1065"/>
      <c r="K199" s="1065"/>
      <c r="L199" s="397">
        <v>1017266.32</v>
      </c>
      <c r="M199" s="398"/>
      <c r="N199" s="399"/>
      <c r="V199" s="361"/>
      <c r="W199" s="367"/>
      <c r="X199" s="367"/>
      <c r="AC199" s="367"/>
      <c r="AE199" s="367"/>
      <c r="AF199" s="335" t="s">
        <v>1374</v>
      </c>
    </row>
    <row r="200" spans="1:33" s="332" customFormat="1" ht="12" x14ac:dyDescent="0.2">
      <c r="A200" s="396"/>
      <c r="B200" s="371"/>
      <c r="C200" s="1065" t="s">
        <v>3043</v>
      </c>
      <c r="D200" s="1065"/>
      <c r="E200" s="1065"/>
      <c r="F200" s="1065"/>
      <c r="G200" s="1065"/>
      <c r="H200" s="1065"/>
      <c r="I200" s="1065"/>
      <c r="J200" s="1065"/>
      <c r="K200" s="1065"/>
      <c r="L200" s="397">
        <v>296199.18</v>
      </c>
      <c r="M200" s="398"/>
      <c r="N200" s="399"/>
      <c r="V200" s="361"/>
      <c r="W200" s="367"/>
      <c r="X200" s="367"/>
      <c r="AC200" s="367"/>
      <c r="AE200" s="367"/>
      <c r="AF200" s="335" t="s">
        <v>3043</v>
      </c>
    </row>
    <row r="201" spans="1:33" s="332" customFormat="1" ht="12" x14ac:dyDescent="0.2">
      <c r="A201" s="396"/>
      <c r="B201" s="371"/>
      <c r="C201" s="1065" t="s">
        <v>4648</v>
      </c>
      <c r="D201" s="1065"/>
      <c r="E201" s="1065"/>
      <c r="F201" s="1065"/>
      <c r="G201" s="1065"/>
      <c r="H201" s="1065"/>
      <c r="I201" s="1065"/>
      <c r="J201" s="1065"/>
      <c r="K201" s="1065"/>
      <c r="L201" s="397">
        <v>721067.14</v>
      </c>
      <c r="M201" s="398"/>
      <c r="N201" s="399"/>
      <c r="V201" s="361"/>
      <c r="W201" s="367"/>
      <c r="X201" s="367"/>
      <c r="AC201" s="367"/>
      <c r="AE201" s="367"/>
      <c r="AF201" s="335" t="s">
        <v>4648</v>
      </c>
    </row>
    <row r="202" spans="1:33" s="332" customFormat="1" ht="12" x14ac:dyDescent="0.2">
      <c r="A202" s="396"/>
      <c r="B202" s="371"/>
      <c r="C202" s="1065" t="s">
        <v>524</v>
      </c>
      <c r="D202" s="1065"/>
      <c r="E202" s="1065"/>
      <c r="F202" s="1065"/>
      <c r="G202" s="1065"/>
      <c r="H202" s="1065"/>
      <c r="I202" s="1065"/>
      <c r="J202" s="1065"/>
      <c r="K202" s="1065"/>
      <c r="L202" s="397">
        <v>8733.1</v>
      </c>
      <c r="M202" s="398"/>
      <c r="N202" s="399"/>
      <c r="V202" s="361"/>
      <c r="W202" s="367"/>
      <c r="X202" s="367"/>
      <c r="AC202" s="367"/>
      <c r="AE202" s="367"/>
      <c r="AF202" s="335" t="s">
        <v>524</v>
      </c>
    </row>
    <row r="203" spans="1:33" s="332" customFormat="1" ht="12" x14ac:dyDescent="0.2">
      <c r="A203" s="396"/>
      <c r="B203" s="371"/>
      <c r="C203" s="1065" t="s">
        <v>525</v>
      </c>
      <c r="D203" s="1065"/>
      <c r="E203" s="1065"/>
      <c r="F203" s="1065"/>
      <c r="G203" s="1065"/>
      <c r="H203" s="1065"/>
      <c r="I203" s="1065"/>
      <c r="J203" s="1065"/>
      <c r="K203" s="1065"/>
      <c r="L203" s="397">
        <v>8030.04</v>
      </c>
      <c r="M203" s="398"/>
      <c r="N203" s="399"/>
      <c r="V203" s="361"/>
      <c r="W203" s="367"/>
      <c r="X203" s="367"/>
      <c r="AC203" s="367"/>
      <c r="AE203" s="367"/>
      <c r="AF203" s="335" t="s">
        <v>525</v>
      </c>
    </row>
    <row r="204" spans="1:33" s="332" customFormat="1" ht="12" x14ac:dyDescent="0.2">
      <c r="A204" s="396"/>
      <c r="B204" s="371"/>
      <c r="C204" s="1065" t="s">
        <v>526</v>
      </c>
      <c r="D204" s="1065"/>
      <c r="E204" s="1065"/>
      <c r="F204" s="1065"/>
      <c r="G204" s="1065"/>
      <c r="H204" s="1065"/>
      <c r="I204" s="1065"/>
      <c r="J204" s="1065"/>
      <c r="K204" s="1065"/>
      <c r="L204" s="397">
        <v>4272.62</v>
      </c>
      <c r="M204" s="398"/>
      <c r="N204" s="399"/>
      <c r="V204" s="361"/>
      <c r="W204" s="367"/>
      <c r="X204" s="367"/>
      <c r="AC204" s="367"/>
      <c r="AE204" s="367"/>
      <c r="AF204" s="335" t="s">
        <v>526</v>
      </c>
    </row>
    <row r="205" spans="1:33" s="332" customFormat="1" ht="12" x14ac:dyDescent="0.2">
      <c r="A205" s="396"/>
      <c r="B205" s="390"/>
      <c r="C205" s="1067" t="s">
        <v>7335</v>
      </c>
      <c r="D205" s="1067"/>
      <c r="E205" s="1067"/>
      <c r="F205" s="1067"/>
      <c r="G205" s="1067"/>
      <c r="H205" s="1067"/>
      <c r="I205" s="1067"/>
      <c r="J205" s="1067"/>
      <c r="K205" s="1067"/>
      <c r="L205" s="400">
        <v>1052278.6200000001</v>
      </c>
      <c r="M205" s="401"/>
      <c r="N205" s="402"/>
      <c r="V205" s="361"/>
      <c r="W205" s="367"/>
      <c r="X205" s="367"/>
      <c r="AC205" s="367"/>
      <c r="AE205" s="367"/>
      <c r="AG205" s="367" t="s">
        <v>7335</v>
      </c>
    </row>
    <row r="206" spans="1:33" s="332" customFormat="1" ht="12" x14ac:dyDescent="0.2">
      <c r="A206" s="396"/>
      <c r="B206" s="371"/>
      <c r="C206" s="1065" t="s">
        <v>513</v>
      </c>
      <c r="D206" s="1065"/>
      <c r="E206" s="1065"/>
      <c r="F206" s="1065"/>
      <c r="G206" s="1065"/>
      <c r="H206" s="1065"/>
      <c r="I206" s="1065"/>
      <c r="J206" s="1065"/>
      <c r="K206" s="1065"/>
      <c r="L206" s="397"/>
      <c r="M206" s="398"/>
      <c r="N206" s="399"/>
      <c r="V206" s="361"/>
      <c r="W206" s="367"/>
      <c r="X206" s="367"/>
      <c r="AC206" s="367"/>
      <c r="AE206" s="367"/>
      <c r="AF206" s="335" t="s">
        <v>513</v>
      </c>
      <c r="AG206" s="367"/>
    </row>
    <row r="207" spans="1:33" s="332" customFormat="1" ht="12" x14ac:dyDescent="0.2">
      <c r="A207" s="396"/>
      <c r="B207" s="371"/>
      <c r="C207" s="1065" t="s">
        <v>1376</v>
      </c>
      <c r="D207" s="1065"/>
      <c r="E207" s="1065"/>
      <c r="F207" s="1065"/>
      <c r="G207" s="1065"/>
      <c r="H207" s="1065"/>
      <c r="I207" s="1065"/>
      <c r="J207" s="1065"/>
      <c r="K207" s="1065"/>
      <c r="L207" s="397">
        <v>1017266.32</v>
      </c>
      <c r="M207" s="398"/>
      <c r="N207" s="399"/>
      <c r="V207" s="361"/>
      <c r="W207" s="367"/>
      <c r="X207" s="367"/>
      <c r="AC207" s="367"/>
      <c r="AE207" s="367"/>
      <c r="AF207" s="335" t="s">
        <v>1376</v>
      </c>
      <c r="AG207" s="367"/>
    </row>
    <row r="208" spans="1:33" s="332" customFormat="1" ht="12" x14ac:dyDescent="0.2">
      <c r="A208" s="1073" t="s">
        <v>7336</v>
      </c>
      <c r="B208" s="1074"/>
      <c r="C208" s="1074"/>
      <c r="D208" s="1074"/>
      <c r="E208" s="1074"/>
      <c r="F208" s="1074"/>
      <c r="G208" s="1074"/>
      <c r="H208" s="1074"/>
      <c r="I208" s="1074"/>
      <c r="J208" s="1074"/>
      <c r="K208" s="1074"/>
      <c r="L208" s="1074"/>
      <c r="M208" s="1074"/>
      <c r="N208" s="1075"/>
      <c r="V208" s="361" t="s">
        <v>7336</v>
      </c>
      <c r="W208" s="367"/>
      <c r="X208" s="367"/>
      <c r="AC208" s="367"/>
      <c r="AE208" s="367"/>
      <c r="AG208" s="367"/>
    </row>
    <row r="209" spans="1:33" s="332" customFormat="1" ht="22.5" x14ac:dyDescent="0.2">
      <c r="A209" s="362" t="s">
        <v>630</v>
      </c>
      <c r="B209" s="363" t="s">
        <v>7337</v>
      </c>
      <c r="C209" s="1068" t="s">
        <v>7338</v>
      </c>
      <c r="D209" s="1068"/>
      <c r="E209" s="1068"/>
      <c r="F209" s="364" t="s">
        <v>1017</v>
      </c>
      <c r="G209" s="364"/>
      <c r="H209" s="364"/>
      <c r="I209" s="364" t="s">
        <v>434</v>
      </c>
      <c r="J209" s="365"/>
      <c r="K209" s="364"/>
      <c r="L209" s="365"/>
      <c r="M209" s="364"/>
      <c r="N209" s="366"/>
      <c r="V209" s="361"/>
      <c r="W209" s="367"/>
      <c r="X209" s="367" t="s">
        <v>7338</v>
      </c>
      <c r="AC209" s="367"/>
      <c r="AE209" s="367"/>
      <c r="AG209" s="367"/>
    </row>
    <row r="210" spans="1:33" s="332" customFormat="1" ht="12" x14ac:dyDescent="0.2">
      <c r="A210" s="372"/>
      <c r="B210" s="371" t="s">
        <v>423</v>
      </c>
      <c r="C210" s="1065" t="s">
        <v>432</v>
      </c>
      <c r="D210" s="1065"/>
      <c r="E210" s="1065"/>
      <c r="F210" s="373"/>
      <c r="G210" s="373"/>
      <c r="H210" s="373"/>
      <c r="I210" s="373"/>
      <c r="J210" s="374">
        <v>36.5</v>
      </c>
      <c r="K210" s="373"/>
      <c r="L210" s="374">
        <v>73</v>
      </c>
      <c r="M210" s="373"/>
      <c r="N210" s="375"/>
      <c r="V210" s="361"/>
      <c r="W210" s="367"/>
      <c r="X210" s="367"/>
      <c r="Z210" s="335" t="s">
        <v>432</v>
      </c>
      <c r="AC210" s="367"/>
      <c r="AE210" s="367"/>
      <c r="AG210" s="367"/>
    </row>
    <row r="211" spans="1:33" s="332" customFormat="1" ht="12" x14ac:dyDescent="0.2">
      <c r="A211" s="372"/>
      <c r="B211" s="371" t="s">
        <v>434</v>
      </c>
      <c r="C211" s="1065" t="s">
        <v>435</v>
      </c>
      <c r="D211" s="1065"/>
      <c r="E211" s="1065"/>
      <c r="F211" s="373"/>
      <c r="G211" s="373"/>
      <c r="H211" s="373"/>
      <c r="I211" s="373"/>
      <c r="J211" s="374">
        <v>3.6</v>
      </c>
      <c r="K211" s="373"/>
      <c r="L211" s="374">
        <v>7.2</v>
      </c>
      <c r="M211" s="373"/>
      <c r="N211" s="375"/>
      <c r="V211" s="361"/>
      <c r="W211" s="367"/>
      <c r="X211" s="367"/>
      <c r="Z211" s="335" t="s">
        <v>435</v>
      </c>
      <c r="AC211" s="367"/>
      <c r="AE211" s="367"/>
      <c r="AG211" s="367"/>
    </row>
    <row r="212" spans="1:33" s="332" customFormat="1" ht="12" x14ac:dyDescent="0.2">
      <c r="A212" s="372"/>
      <c r="B212" s="371" t="s">
        <v>437</v>
      </c>
      <c r="C212" s="1065" t="s">
        <v>438</v>
      </c>
      <c r="D212" s="1065"/>
      <c r="E212" s="1065"/>
      <c r="F212" s="373"/>
      <c r="G212" s="373"/>
      <c r="H212" s="373"/>
      <c r="I212" s="373"/>
      <c r="J212" s="374">
        <v>0.72</v>
      </c>
      <c r="K212" s="373"/>
      <c r="L212" s="374">
        <v>1.44</v>
      </c>
      <c r="M212" s="373"/>
      <c r="N212" s="375"/>
      <c r="V212" s="361"/>
      <c r="W212" s="367"/>
      <c r="X212" s="367"/>
      <c r="Z212" s="335" t="s">
        <v>438</v>
      </c>
      <c r="AC212" s="367"/>
      <c r="AE212" s="367"/>
      <c r="AG212" s="367"/>
    </row>
    <row r="213" spans="1:33" s="332" customFormat="1" ht="12" x14ac:dyDescent="0.2">
      <c r="A213" s="372"/>
      <c r="B213" s="371" t="s">
        <v>439</v>
      </c>
      <c r="C213" s="1065" t="s">
        <v>440</v>
      </c>
      <c r="D213" s="1065"/>
      <c r="E213" s="1065"/>
      <c r="F213" s="373"/>
      <c r="G213" s="373"/>
      <c r="H213" s="373"/>
      <c r="I213" s="373"/>
      <c r="J213" s="374">
        <v>334.43</v>
      </c>
      <c r="K213" s="373"/>
      <c r="L213" s="374">
        <v>668.86</v>
      </c>
      <c r="M213" s="373"/>
      <c r="N213" s="375"/>
      <c r="V213" s="361"/>
      <c r="W213" s="367"/>
      <c r="X213" s="367"/>
      <c r="Z213" s="335" t="s">
        <v>440</v>
      </c>
      <c r="AC213" s="367"/>
      <c r="AE213" s="367"/>
      <c r="AG213" s="367"/>
    </row>
    <row r="214" spans="1:33" s="332" customFormat="1" ht="12" x14ac:dyDescent="0.2">
      <c r="A214" s="372"/>
      <c r="B214" s="371"/>
      <c r="C214" s="1065" t="s">
        <v>443</v>
      </c>
      <c r="D214" s="1065"/>
      <c r="E214" s="1065"/>
      <c r="F214" s="373" t="s">
        <v>444</v>
      </c>
      <c r="G214" s="373" t="s">
        <v>7339</v>
      </c>
      <c r="H214" s="373"/>
      <c r="I214" s="373" t="s">
        <v>7340</v>
      </c>
      <c r="J214" s="374"/>
      <c r="K214" s="373"/>
      <c r="L214" s="374"/>
      <c r="M214" s="373"/>
      <c r="N214" s="375"/>
      <c r="V214" s="361"/>
      <c r="W214" s="367"/>
      <c r="X214" s="367"/>
      <c r="AA214" s="335" t="s">
        <v>443</v>
      </c>
      <c r="AC214" s="367"/>
      <c r="AE214" s="367"/>
      <c r="AG214" s="367"/>
    </row>
    <row r="215" spans="1:33" s="332" customFormat="1" ht="12" x14ac:dyDescent="0.2">
      <c r="A215" s="372"/>
      <c r="B215" s="371"/>
      <c r="C215" s="1065" t="s">
        <v>447</v>
      </c>
      <c r="D215" s="1065"/>
      <c r="E215" s="1065"/>
      <c r="F215" s="373" t="s">
        <v>444</v>
      </c>
      <c r="G215" s="373" t="s">
        <v>2332</v>
      </c>
      <c r="H215" s="373"/>
      <c r="I215" s="373" t="s">
        <v>960</v>
      </c>
      <c r="J215" s="374"/>
      <c r="K215" s="373"/>
      <c r="L215" s="374"/>
      <c r="M215" s="373"/>
      <c r="N215" s="375"/>
      <c r="V215" s="361"/>
      <c r="W215" s="367"/>
      <c r="X215" s="367"/>
      <c r="AA215" s="335" t="s">
        <v>447</v>
      </c>
      <c r="AC215" s="367"/>
      <c r="AE215" s="367"/>
      <c r="AG215" s="367"/>
    </row>
    <row r="216" spans="1:33" s="332" customFormat="1" ht="12" x14ac:dyDescent="0.2">
      <c r="A216" s="372"/>
      <c r="B216" s="371"/>
      <c r="C216" s="1077" t="s">
        <v>450</v>
      </c>
      <c r="D216" s="1077"/>
      <c r="E216" s="1077"/>
      <c r="F216" s="376"/>
      <c r="G216" s="376"/>
      <c r="H216" s="376"/>
      <c r="I216" s="376"/>
      <c r="J216" s="377">
        <v>374.53</v>
      </c>
      <c r="K216" s="376"/>
      <c r="L216" s="377">
        <v>749.06</v>
      </c>
      <c r="M216" s="376"/>
      <c r="N216" s="378"/>
      <c r="V216" s="361"/>
      <c r="W216" s="367"/>
      <c r="X216" s="367"/>
      <c r="AB216" s="335" t="s">
        <v>450</v>
      </c>
      <c r="AC216" s="367"/>
      <c r="AE216" s="367"/>
      <c r="AG216" s="367"/>
    </row>
    <row r="217" spans="1:33" s="332" customFormat="1" ht="12" x14ac:dyDescent="0.2">
      <c r="A217" s="372"/>
      <c r="B217" s="371"/>
      <c r="C217" s="1065" t="s">
        <v>451</v>
      </c>
      <c r="D217" s="1065"/>
      <c r="E217" s="1065"/>
      <c r="F217" s="373"/>
      <c r="G217" s="373"/>
      <c r="H217" s="373"/>
      <c r="I217" s="373"/>
      <c r="J217" s="374"/>
      <c r="K217" s="373"/>
      <c r="L217" s="374">
        <v>74.44</v>
      </c>
      <c r="M217" s="373"/>
      <c r="N217" s="375"/>
      <c r="V217" s="361"/>
      <c r="W217" s="367"/>
      <c r="X217" s="367"/>
      <c r="AA217" s="335" t="s">
        <v>451</v>
      </c>
      <c r="AC217" s="367"/>
      <c r="AE217" s="367"/>
      <c r="AG217" s="367"/>
    </row>
    <row r="218" spans="1:33" s="332" customFormat="1" ht="45" x14ac:dyDescent="0.2">
      <c r="A218" s="372"/>
      <c r="B218" s="371" t="s">
        <v>2540</v>
      </c>
      <c r="C218" s="1065" t="s">
        <v>2541</v>
      </c>
      <c r="D218" s="1065"/>
      <c r="E218" s="1065"/>
      <c r="F218" s="373" t="s">
        <v>454</v>
      </c>
      <c r="G218" s="373" t="s">
        <v>1241</v>
      </c>
      <c r="H218" s="373"/>
      <c r="I218" s="373" t="s">
        <v>1241</v>
      </c>
      <c r="J218" s="374"/>
      <c r="K218" s="373"/>
      <c r="L218" s="374">
        <v>90.07</v>
      </c>
      <c r="M218" s="373"/>
      <c r="N218" s="375"/>
      <c r="V218" s="361"/>
      <c r="W218" s="367"/>
      <c r="X218" s="367"/>
      <c r="AA218" s="335" t="s">
        <v>2541</v>
      </c>
      <c r="AC218" s="367"/>
      <c r="AE218" s="367"/>
      <c r="AG218" s="367"/>
    </row>
    <row r="219" spans="1:33" s="332" customFormat="1" ht="45" x14ac:dyDescent="0.2">
      <c r="A219" s="372"/>
      <c r="B219" s="371" t="s">
        <v>2542</v>
      </c>
      <c r="C219" s="1065" t="s">
        <v>2543</v>
      </c>
      <c r="D219" s="1065"/>
      <c r="E219" s="1065"/>
      <c r="F219" s="373" t="s">
        <v>454</v>
      </c>
      <c r="G219" s="373" t="s">
        <v>974</v>
      </c>
      <c r="H219" s="373"/>
      <c r="I219" s="373" t="s">
        <v>974</v>
      </c>
      <c r="J219" s="374"/>
      <c r="K219" s="373"/>
      <c r="L219" s="374">
        <v>53.6</v>
      </c>
      <c r="M219" s="373"/>
      <c r="N219" s="375"/>
      <c r="V219" s="361"/>
      <c r="W219" s="367"/>
      <c r="X219" s="367"/>
      <c r="AA219" s="335" t="s">
        <v>2543</v>
      </c>
      <c r="AC219" s="367"/>
      <c r="AE219" s="367"/>
      <c r="AG219" s="367"/>
    </row>
    <row r="220" spans="1:33" s="332" customFormat="1" ht="12" x14ac:dyDescent="0.2">
      <c r="A220" s="379"/>
      <c r="B220" s="380"/>
      <c r="C220" s="1068" t="s">
        <v>459</v>
      </c>
      <c r="D220" s="1068"/>
      <c r="E220" s="1068"/>
      <c r="F220" s="364"/>
      <c r="G220" s="364"/>
      <c r="H220" s="364"/>
      <c r="I220" s="364"/>
      <c r="J220" s="365"/>
      <c r="K220" s="364"/>
      <c r="L220" s="365">
        <v>892.73</v>
      </c>
      <c r="M220" s="376"/>
      <c r="N220" s="366"/>
      <c r="V220" s="361"/>
      <c r="W220" s="367"/>
      <c r="X220" s="367"/>
      <c r="AC220" s="367" t="s">
        <v>459</v>
      </c>
      <c r="AE220" s="367"/>
      <c r="AG220" s="367"/>
    </row>
    <row r="221" spans="1:33" s="332" customFormat="1" ht="45" x14ac:dyDescent="0.2">
      <c r="A221" s="362" t="s">
        <v>3235</v>
      </c>
      <c r="B221" s="363" t="s">
        <v>7341</v>
      </c>
      <c r="C221" s="1068" t="s">
        <v>7342</v>
      </c>
      <c r="D221" s="1068"/>
      <c r="E221" s="1068"/>
      <c r="F221" s="364" t="s">
        <v>6552</v>
      </c>
      <c r="G221" s="364"/>
      <c r="H221" s="364"/>
      <c r="I221" s="364" t="s">
        <v>434</v>
      </c>
      <c r="J221" s="365">
        <v>79640</v>
      </c>
      <c r="K221" s="364" t="s">
        <v>1361</v>
      </c>
      <c r="L221" s="365">
        <v>32498.19</v>
      </c>
      <c r="M221" s="364" t="s">
        <v>1362</v>
      </c>
      <c r="N221" s="366">
        <v>161191</v>
      </c>
      <c r="V221" s="361"/>
      <c r="W221" s="367"/>
      <c r="X221" s="367" t="s">
        <v>7342</v>
      </c>
      <c r="AC221" s="367"/>
      <c r="AE221" s="367"/>
      <c r="AG221" s="367"/>
    </row>
    <row r="222" spans="1:33" s="332" customFormat="1" ht="12" x14ac:dyDescent="0.2">
      <c r="A222" s="379"/>
      <c r="B222" s="380"/>
      <c r="C222" s="340" t="s">
        <v>4637</v>
      </c>
      <c r="D222" s="385"/>
      <c r="E222" s="385"/>
      <c r="F222" s="386"/>
      <c r="G222" s="386"/>
      <c r="H222" s="386"/>
      <c r="I222" s="386"/>
      <c r="J222" s="387"/>
      <c r="K222" s="386"/>
      <c r="L222" s="387"/>
      <c r="M222" s="388"/>
      <c r="N222" s="389"/>
      <c r="V222" s="361"/>
      <c r="W222" s="367"/>
      <c r="X222" s="367"/>
      <c r="AC222" s="367"/>
      <c r="AE222" s="367"/>
      <c r="AG222" s="367"/>
    </row>
    <row r="223" spans="1:33" s="332" customFormat="1" ht="12" x14ac:dyDescent="0.2">
      <c r="A223" s="368"/>
      <c r="B223" s="369"/>
      <c r="C223" s="1065" t="s">
        <v>7343</v>
      </c>
      <c r="D223" s="1065"/>
      <c r="E223" s="1065"/>
      <c r="F223" s="1065"/>
      <c r="G223" s="1065"/>
      <c r="H223" s="1065"/>
      <c r="I223" s="1065"/>
      <c r="J223" s="1065"/>
      <c r="K223" s="1065"/>
      <c r="L223" s="1065"/>
      <c r="M223" s="1065"/>
      <c r="N223" s="1072"/>
      <c r="V223" s="361"/>
      <c r="W223" s="367"/>
      <c r="X223" s="367"/>
      <c r="AC223" s="367"/>
      <c r="AD223" s="335" t="s">
        <v>7343</v>
      </c>
      <c r="AE223" s="367"/>
      <c r="AG223" s="367"/>
    </row>
    <row r="224" spans="1:33" s="332" customFormat="1" ht="22.5" x14ac:dyDescent="0.2">
      <c r="A224" s="370"/>
      <c r="B224" s="371" t="s">
        <v>1365</v>
      </c>
      <c r="C224" s="1065" t="s">
        <v>1366</v>
      </c>
      <c r="D224" s="1065"/>
      <c r="E224" s="1065"/>
      <c r="F224" s="1065"/>
      <c r="G224" s="1065"/>
      <c r="H224" s="1065"/>
      <c r="I224" s="1065"/>
      <c r="J224" s="1065"/>
      <c r="K224" s="1065"/>
      <c r="L224" s="1065"/>
      <c r="M224" s="1065"/>
      <c r="N224" s="1072"/>
      <c r="V224" s="361"/>
      <c r="W224" s="367"/>
      <c r="X224" s="367"/>
      <c r="Y224" s="335" t="s">
        <v>1366</v>
      </c>
      <c r="AC224" s="367"/>
      <c r="AE224" s="367"/>
      <c r="AG224" s="367"/>
    </row>
    <row r="225" spans="1:33" s="332" customFormat="1" ht="56.25" x14ac:dyDescent="0.2">
      <c r="A225" s="362" t="s">
        <v>159</v>
      </c>
      <c r="B225" s="363" t="s">
        <v>7344</v>
      </c>
      <c r="C225" s="1068" t="s">
        <v>7345</v>
      </c>
      <c r="D225" s="1068"/>
      <c r="E225" s="1068"/>
      <c r="F225" s="364" t="s">
        <v>1017</v>
      </c>
      <c r="G225" s="364"/>
      <c r="H225" s="364"/>
      <c r="I225" s="364" t="s">
        <v>423</v>
      </c>
      <c r="J225" s="365"/>
      <c r="K225" s="364"/>
      <c r="L225" s="365"/>
      <c r="M225" s="364"/>
      <c r="N225" s="366"/>
      <c r="V225" s="361"/>
      <c r="W225" s="367"/>
      <c r="X225" s="367" t="s">
        <v>7345</v>
      </c>
      <c r="AC225" s="367"/>
      <c r="AE225" s="367"/>
      <c r="AG225" s="367"/>
    </row>
    <row r="226" spans="1:33" s="332" customFormat="1" ht="12" x14ac:dyDescent="0.2">
      <c r="A226" s="372"/>
      <c r="B226" s="371" t="s">
        <v>423</v>
      </c>
      <c r="C226" s="1065" t="s">
        <v>432</v>
      </c>
      <c r="D226" s="1065"/>
      <c r="E226" s="1065"/>
      <c r="F226" s="373"/>
      <c r="G226" s="373"/>
      <c r="H226" s="373"/>
      <c r="I226" s="373"/>
      <c r="J226" s="374">
        <v>30.78</v>
      </c>
      <c r="K226" s="373"/>
      <c r="L226" s="374">
        <v>30.78</v>
      </c>
      <c r="M226" s="373"/>
      <c r="N226" s="375"/>
      <c r="V226" s="361"/>
      <c r="W226" s="367"/>
      <c r="X226" s="367"/>
      <c r="Z226" s="335" t="s">
        <v>432</v>
      </c>
      <c r="AC226" s="367"/>
      <c r="AE226" s="367"/>
      <c r="AG226" s="367"/>
    </row>
    <row r="227" spans="1:33" s="332" customFormat="1" ht="12" x14ac:dyDescent="0.2">
      <c r="A227" s="372"/>
      <c r="B227" s="371" t="s">
        <v>434</v>
      </c>
      <c r="C227" s="1065" t="s">
        <v>435</v>
      </c>
      <c r="D227" s="1065"/>
      <c r="E227" s="1065"/>
      <c r="F227" s="373"/>
      <c r="G227" s="373"/>
      <c r="H227" s="373"/>
      <c r="I227" s="373"/>
      <c r="J227" s="374">
        <v>36.07</v>
      </c>
      <c r="K227" s="373"/>
      <c r="L227" s="374">
        <v>36.07</v>
      </c>
      <c r="M227" s="373"/>
      <c r="N227" s="375"/>
      <c r="V227" s="361"/>
      <c r="W227" s="367"/>
      <c r="X227" s="367"/>
      <c r="Z227" s="335" t="s">
        <v>435</v>
      </c>
      <c r="AC227" s="367"/>
      <c r="AE227" s="367"/>
      <c r="AG227" s="367"/>
    </row>
    <row r="228" spans="1:33" s="332" customFormat="1" ht="12" x14ac:dyDescent="0.2">
      <c r="A228" s="372"/>
      <c r="B228" s="371" t="s">
        <v>437</v>
      </c>
      <c r="C228" s="1065" t="s">
        <v>438</v>
      </c>
      <c r="D228" s="1065"/>
      <c r="E228" s="1065"/>
      <c r="F228" s="373"/>
      <c r="G228" s="373"/>
      <c r="H228" s="373"/>
      <c r="I228" s="373"/>
      <c r="J228" s="374">
        <v>4.25</v>
      </c>
      <c r="K228" s="373"/>
      <c r="L228" s="374">
        <v>4.25</v>
      </c>
      <c r="M228" s="373"/>
      <c r="N228" s="375"/>
      <c r="V228" s="361"/>
      <c r="W228" s="367"/>
      <c r="X228" s="367"/>
      <c r="Z228" s="335" t="s">
        <v>438</v>
      </c>
      <c r="AC228" s="367"/>
      <c r="AE228" s="367"/>
      <c r="AG228" s="367"/>
    </row>
    <row r="229" spans="1:33" s="332" customFormat="1" ht="12" x14ac:dyDescent="0.2">
      <c r="A229" s="372"/>
      <c r="B229" s="371" t="s">
        <v>439</v>
      </c>
      <c r="C229" s="1065" t="s">
        <v>440</v>
      </c>
      <c r="D229" s="1065"/>
      <c r="E229" s="1065"/>
      <c r="F229" s="373"/>
      <c r="G229" s="373"/>
      <c r="H229" s="373"/>
      <c r="I229" s="373"/>
      <c r="J229" s="374">
        <v>2.4700000000000002</v>
      </c>
      <c r="K229" s="373"/>
      <c r="L229" s="374">
        <v>2.4700000000000002</v>
      </c>
      <c r="M229" s="373"/>
      <c r="N229" s="375"/>
      <c r="V229" s="361"/>
      <c r="W229" s="367"/>
      <c r="X229" s="367"/>
      <c r="Z229" s="335" t="s">
        <v>440</v>
      </c>
      <c r="AC229" s="367"/>
      <c r="AE229" s="367"/>
      <c r="AG229" s="367"/>
    </row>
    <row r="230" spans="1:33" s="332" customFormat="1" ht="12" x14ac:dyDescent="0.2">
      <c r="A230" s="372"/>
      <c r="B230" s="371"/>
      <c r="C230" s="1065" t="s">
        <v>443</v>
      </c>
      <c r="D230" s="1065"/>
      <c r="E230" s="1065"/>
      <c r="F230" s="373" t="s">
        <v>444</v>
      </c>
      <c r="G230" s="373" t="s">
        <v>6222</v>
      </c>
      <c r="H230" s="373"/>
      <c r="I230" s="373" t="s">
        <v>6222</v>
      </c>
      <c r="J230" s="374"/>
      <c r="K230" s="373"/>
      <c r="L230" s="374"/>
      <c r="M230" s="373"/>
      <c r="N230" s="375"/>
      <c r="V230" s="361"/>
      <c r="W230" s="367"/>
      <c r="X230" s="367"/>
      <c r="AA230" s="335" t="s">
        <v>443</v>
      </c>
      <c r="AC230" s="367"/>
      <c r="AE230" s="367"/>
      <c r="AG230" s="367"/>
    </row>
    <row r="231" spans="1:33" s="332" customFormat="1" ht="12" x14ac:dyDescent="0.2">
      <c r="A231" s="372"/>
      <c r="B231" s="371"/>
      <c r="C231" s="1065" t="s">
        <v>447</v>
      </c>
      <c r="D231" s="1065"/>
      <c r="E231" s="1065"/>
      <c r="F231" s="373" t="s">
        <v>444</v>
      </c>
      <c r="G231" s="373" t="s">
        <v>933</v>
      </c>
      <c r="H231" s="373"/>
      <c r="I231" s="373" t="s">
        <v>933</v>
      </c>
      <c r="J231" s="374"/>
      <c r="K231" s="373"/>
      <c r="L231" s="374"/>
      <c r="M231" s="373"/>
      <c r="N231" s="375"/>
      <c r="V231" s="361"/>
      <c r="W231" s="367"/>
      <c r="X231" s="367"/>
      <c r="AA231" s="335" t="s">
        <v>447</v>
      </c>
      <c r="AC231" s="367"/>
      <c r="AE231" s="367"/>
      <c r="AG231" s="367"/>
    </row>
    <row r="232" spans="1:33" s="332" customFormat="1" ht="12" x14ac:dyDescent="0.2">
      <c r="A232" s="372"/>
      <c r="B232" s="371"/>
      <c r="C232" s="1077" t="s">
        <v>450</v>
      </c>
      <c r="D232" s="1077"/>
      <c r="E232" s="1077"/>
      <c r="F232" s="376"/>
      <c r="G232" s="376"/>
      <c r="H232" s="376"/>
      <c r="I232" s="376"/>
      <c r="J232" s="377">
        <v>69.319999999999993</v>
      </c>
      <c r="K232" s="376"/>
      <c r="L232" s="377">
        <v>69.319999999999993</v>
      </c>
      <c r="M232" s="376"/>
      <c r="N232" s="378"/>
      <c r="V232" s="361"/>
      <c r="W232" s="367"/>
      <c r="X232" s="367"/>
      <c r="AB232" s="335" t="s">
        <v>450</v>
      </c>
      <c r="AC232" s="367"/>
      <c r="AE232" s="367"/>
      <c r="AG232" s="367"/>
    </row>
    <row r="233" spans="1:33" s="332" customFormat="1" ht="12" x14ac:dyDescent="0.2">
      <c r="A233" s="372"/>
      <c r="B233" s="371"/>
      <c r="C233" s="1065" t="s">
        <v>451</v>
      </c>
      <c r="D233" s="1065"/>
      <c r="E233" s="1065"/>
      <c r="F233" s="373"/>
      <c r="G233" s="373"/>
      <c r="H233" s="373"/>
      <c r="I233" s="373"/>
      <c r="J233" s="374"/>
      <c r="K233" s="373"/>
      <c r="L233" s="374">
        <v>35.03</v>
      </c>
      <c r="M233" s="373"/>
      <c r="N233" s="375"/>
      <c r="V233" s="361"/>
      <c r="W233" s="367"/>
      <c r="X233" s="367"/>
      <c r="AA233" s="335" t="s">
        <v>451</v>
      </c>
      <c r="AC233" s="367"/>
      <c r="AE233" s="367"/>
      <c r="AG233" s="367"/>
    </row>
    <row r="234" spans="1:33" s="332" customFormat="1" ht="22.5" x14ac:dyDescent="0.2">
      <c r="A234" s="372"/>
      <c r="B234" s="371" t="s">
        <v>7346</v>
      </c>
      <c r="C234" s="1065" t="s">
        <v>7347</v>
      </c>
      <c r="D234" s="1065"/>
      <c r="E234" s="1065"/>
      <c r="F234" s="373" t="s">
        <v>454</v>
      </c>
      <c r="G234" s="373" t="s">
        <v>1083</v>
      </c>
      <c r="H234" s="373"/>
      <c r="I234" s="373" t="s">
        <v>1083</v>
      </c>
      <c r="J234" s="374"/>
      <c r="K234" s="373"/>
      <c r="L234" s="374">
        <v>31.53</v>
      </c>
      <c r="M234" s="373"/>
      <c r="N234" s="375"/>
      <c r="V234" s="361"/>
      <c r="W234" s="367"/>
      <c r="X234" s="367"/>
      <c r="AA234" s="335" t="s">
        <v>7347</v>
      </c>
      <c r="AC234" s="367"/>
      <c r="AE234" s="367"/>
      <c r="AG234" s="367"/>
    </row>
    <row r="235" spans="1:33" s="332" customFormat="1" ht="22.5" x14ac:dyDescent="0.2">
      <c r="A235" s="372"/>
      <c r="B235" s="371" t="s">
        <v>7348</v>
      </c>
      <c r="C235" s="1065" t="s">
        <v>7349</v>
      </c>
      <c r="D235" s="1065"/>
      <c r="E235" s="1065"/>
      <c r="F235" s="373" t="s">
        <v>454</v>
      </c>
      <c r="G235" s="373" t="s">
        <v>657</v>
      </c>
      <c r="H235" s="373"/>
      <c r="I235" s="373" t="s">
        <v>657</v>
      </c>
      <c r="J235" s="374"/>
      <c r="K235" s="373"/>
      <c r="L235" s="374">
        <v>16.11</v>
      </c>
      <c r="M235" s="373"/>
      <c r="N235" s="375"/>
      <c r="V235" s="361"/>
      <c r="W235" s="367"/>
      <c r="X235" s="367"/>
      <c r="AA235" s="335" t="s">
        <v>7349</v>
      </c>
      <c r="AC235" s="367"/>
      <c r="AE235" s="367"/>
      <c r="AG235" s="367"/>
    </row>
    <row r="236" spans="1:33" s="332" customFormat="1" ht="12" x14ac:dyDescent="0.2">
      <c r="A236" s="379"/>
      <c r="B236" s="380"/>
      <c r="C236" s="1068" t="s">
        <v>459</v>
      </c>
      <c r="D236" s="1068"/>
      <c r="E236" s="1068"/>
      <c r="F236" s="364"/>
      <c r="G236" s="364"/>
      <c r="H236" s="364"/>
      <c r="I236" s="364"/>
      <c r="J236" s="365"/>
      <c r="K236" s="364"/>
      <c r="L236" s="365">
        <v>116.96</v>
      </c>
      <c r="M236" s="376"/>
      <c r="N236" s="366"/>
      <c r="V236" s="361"/>
      <c r="W236" s="367"/>
      <c r="X236" s="367"/>
      <c r="AC236" s="367" t="s">
        <v>459</v>
      </c>
      <c r="AE236" s="367"/>
      <c r="AG236" s="367"/>
    </row>
    <row r="237" spans="1:33" s="332" customFormat="1" ht="45" x14ac:dyDescent="0.2">
      <c r="A237" s="362" t="s">
        <v>160</v>
      </c>
      <c r="B237" s="363" t="s">
        <v>7350</v>
      </c>
      <c r="C237" s="1068" t="s">
        <v>7351</v>
      </c>
      <c r="D237" s="1068"/>
      <c r="E237" s="1068"/>
      <c r="F237" s="364" t="s">
        <v>1017</v>
      </c>
      <c r="G237" s="364"/>
      <c r="H237" s="364"/>
      <c r="I237" s="364" t="s">
        <v>423</v>
      </c>
      <c r="J237" s="365">
        <v>12000</v>
      </c>
      <c r="K237" s="364" t="s">
        <v>566</v>
      </c>
      <c r="L237" s="365">
        <v>1304.9000000000001</v>
      </c>
      <c r="M237" s="364" t="s">
        <v>567</v>
      </c>
      <c r="N237" s="366">
        <v>12240</v>
      </c>
      <c r="V237" s="361"/>
      <c r="W237" s="367"/>
      <c r="X237" s="367" t="s">
        <v>7351</v>
      </c>
      <c r="AC237" s="367"/>
      <c r="AE237" s="367"/>
      <c r="AG237" s="367"/>
    </row>
    <row r="238" spans="1:33" s="332" customFormat="1" ht="12" x14ac:dyDescent="0.2">
      <c r="A238" s="379"/>
      <c r="B238" s="380"/>
      <c r="C238" s="340" t="s">
        <v>462</v>
      </c>
      <c r="D238" s="385"/>
      <c r="E238" s="385"/>
      <c r="F238" s="386"/>
      <c r="G238" s="386"/>
      <c r="H238" s="386"/>
      <c r="I238" s="386"/>
      <c r="J238" s="387"/>
      <c r="K238" s="386"/>
      <c r="L238" s="387"/>
      <c r="M238" s="388"/>
      <c r="N238" s="389"/>
      <c r="V238" s="361"/>
      <c r="W238" s="367"/>
      <c r="X238" s="367"/>
      <c r="AC238" s="367"/>
      <c r="AE238" s="367"/>
      <c r="AG238" s="367"/>
    </row>
    <row r="239" spans="1:33" s="332" customFormat="1" ht="12" x14ac:dyDescent="0.2">
      <c r="A239" s="368"/>
      <c r="B239" s="369"/>
      <c r="C239" s="1065" t="s">
        <v>7352</v>
      </c>
      <c r="D239" s="1065"/>
      <c r="E239" s="1065"/>
      <c r="F239" s="1065"/>
      <c r="G239" s="1065"/>
      <c r="H239" s="1065"/>
      <c r="I239" s="1065"/>
      <c r="J239" s="1065"/>
      <c r="K239" s="1065"/>
      <c r="L239" s="1065"/>
      <c r="M239" s="1065"/>
      <c r="N239" s="1072"/>
      <c r="V239" s="361"/>
      <c r="W239" s="367"/>
      <c r="X239" s="367"/>
      <c r="AC239" s="367"/>
      <c r="AD239" s="335" t="s">
        <v>7352</v>
      </c>
      <c r="AE239" s="367"/>
      <c r="AG239" s="367"/>
    </row>
    <row r="240" spans="1:33" s="332" customFormat="1" ht="22.5" x14ac:dyDescent="0.2">
      <c r="A240" s="370"/>
      <c r="B240" s="371" t="s">
        <v>568</v>
      </c>
      <c r="C240" s="1065" t="s">
        <v>569</v>
      </c>
      <c r="D240" s="1065"/>
      <c r="E240" s="1065"/>
      <c r="F240" s="1065"/>
      <c r="G240" s="1065"/>
      <c r="H240" s="1065"/>
      <c r="I240" s="1065"/>
      <c r="J240" s="1065"/>
      <c r="K240" s="1065"/>
      <c r="L240" s="1065"/>
      <c r="M240" s="1065"/>
      <c r="N240" s="1072"/>
      <c r="V240" s="361"/>
      <c r="W240" s="367"/>
      <c r="X240" s="367"/>
      <c r="Y240" s="335" t="s">
        <v>569</v>
      </c>
      <c r="AC240" s="367"/>
      <c r="AE240" s="367"/>
      <c r="AG240" s="367"/>
    </row>
    <row r="241" spans="1:35" s="332" customFormat="1" ht="33.75" x14ac:dyDescent="0.2">
      <c r="A241" s="362" t="s">
        <v>161</v>
      </c>
      <c r="B241" s="363" t="s">
        <v>2673</v>
      </c>
      <c r="C241" s="1068" t="s">
        <v>2674</v>
      </c>
      <c r="D241" s="1068"/>
      <c r="E241" s="1068"/>
      <c r="F241" s="364" t="s">
        <v>1017</v>
      </c>
      <c r="G241" s="364"/>
      <c r="H241" s="364"/>
      <c r="I241" s="364" t="s">
        <v>472</v>
      </c>
      <c r="J241" s="365"/>
      <c r="K241" s="364"/>
      <c r="L241" s="365"/>
      <c r="M241" s="364"/>
      <c r="N241" s="366"/>
      <c r="V241" s="361"/>
      <c r="W241" s="367"/>
      <c r="X241" s="367" t="s">
        <v>2674</v>
      </c>
      <c r="AC241" s="367"/>
      <c r="AE241" s="367"/>
      <c r="AG241" s="367"/>
    </row>
    <row r="242" spans="1:35" s="332" customFormat="1" ht="12" x14ac:dyDescent="0.2">
      <c r="A242" s="368"/>
      <c r="B242" s="369"/>
      <c r="C242" s="1065" t="s">
        <v>7353</v>
      </c>
      <c r="D242" s="1065"/>
      <c r="E242" s="1065"/>
      <c r="F242" s="1065"/>
      <c r="G242" s="1065"/>
      <c r="H242" s="1065"/>
      <c r="I242" s="1065"/>
      <c r="J242" s="1065"/>
      <c r="K242" s="1065"/>
      <c r="L242" s="1065"/>
      <c r="M242" s="1065"/>
      <c r="N242" s="1072"/>
      <c r="V242" s="361"/>
      <c r="W242" s="367"/>
      <c r="X242" s="367"/>
      <c r="AC242" s="367"/>
      <c r="AE242" s="367"/>
      <c r="AG242" s="367"/>
      <c r="AH242" s="335" t="s">
        <v>7353</v>
      </c>
    </row>
    <row r="243" spans="1:35" s="332" customFormat="1" ht="12" x14ac:dyDescent="0.2">
      <c r="A243" s="372"/>
      <c r="B243" s="371" t="s">
        <v>423</v>
      </c>
      <c r="C243" s="1065" t="s">
        <v>432</v>
      </c>
      <c r="D243" s="1065"/>
      <c r="E243" s="1065"/>
      <c r="F243" s="373"/>
      <c r="G243" s="373"/>
      <c r="H243" s="373"/>
      <c r="I243" s="373"/>
      <c r="J243" s="374">
        <v>120.77</v>
      </c>
      <c r="K243" s="373"/>
      <c r="L243" s="374">
        <v>603.85</v>
      </c>
      <c r="M243" s="373"/>
      <c r="N243" s="375"/>
      <c r="V243" s="361"/>
      <c r="W243" s="367"/>
      <c r="X243" s="367"/>
      <c r="Z243" s="335" t="s">
        <v>432</v>
      </c>
      <c r="AC243" s="367"/>
      <c r="AE243" s="367"/>
      <c r="AG243" s="367"/>
    </row>
    <row r="244" spans="1:35" s="332" customFormat="1" ht="12" x14ac:dyDescent="0.2">
      <c r="A244" s="372"/>
      <c r="B244" s="371" t="s">
        <v>434</v>
      </c>
      <c r="C244" s="1065" t="s">
        <v>435</v>
      </c>
      <c r="D244" s="1065"/>
      <c r="E244" s="1065"/>
      <c r="F244" s="373"/>
      <c r="G244" s="373"/>
      <c r="H244" s="373"/>
      <c r="I244" s="373"/>
      <c r="J244" s="374">
        <v>11.95</v>
      </c>
      <c r="K244" s="373"/>
      <c r="L244" s="374">
        <v>59.75</v>
      </c>
      <c r="M244" s="373"/>
      <c r="N244" s="375"/>
      <c r="V244" s="361"/>
      <c r="W244" s="367"/>
      <c r="X244" s="367"/>
      <c r="Z244" s="335" t="s">
        <v>435</v>
      </c>
      <c r="AC244" s="367"/>
      <c r="AE244" s="367"/>
      <c r="AG244" s="367"/>
    </row>
    <row r="245" spans="1:35" s="332" customFormat="1" ht="12" x14ac:dyDescent="0.2">
      <c r="A245" s="372"/>
      <c r="B245" s="371" t="s">
        <v>437</v>
      </c>
      <c r="C245" s="1065" t="s">
        <v>438</v>
      </c>
      <c r="D245" s="1065"/>
      <c r="E245" s="1065"/>
      <c r="F245" s="373"/>
      <c r="G245" s="373"/>
      <c r="H245" s="373"/>
      <c r="I245" s="373"/>
      <c r="J245" s="374">
        <v>1.03</v>
      </c>
      <c r="K245" s="373"/>
      <c r="L245" s="374">
        <v>5.15</v>
      </c>
      <c r="M245" s="373"/>
      <c r="N245" s="375"/>
      <c r="V245" s="361"/>
      <c r="W245" s="367"/>
      <c r="X245" s="367"/>
      <c r="Z245" s="335" t="s">
        <v>438</v>
      </c>
      <c r="AC245" s="367"/>
      <c r="AE245" s="367"/>
      <c r="AG245" s="367"/>
    </row>
    <row r="246" spans="1:35" s="332" customFormat="1" ht="12" x14ac:dyDescent="0.2">
      <c r="A246" s="372"/>
      <c r="B246" s="371" t="s">
        <v>439</v>
      </c>
      <c r="C246" s="1065" t="s">
        <v>440</v>
      </c>
      <c r="D246" s="1065"/>
      <c r="E246" s="1065"/>
      <c r="F246" s="373"/>
      <c r="G246" s="373"/>
      <c r="H246" s="373"/>
      <c r="I246" s="373"/>
      <c r="J246" s="374">
        <v>54.14</v>
      </c>
      <c r="K246" s="373"/>
      <c r="L246" s="374">
        <v>270.7</v>
      </c>
      <c r="M246" s="373"/>
      <c r="N246" s="375"/>
      <c r="V246" s="361"/>
      <c r="W246" s="367"/>
      <c r="X246" s="367"/>
      <c r="Z246" s="335" t="s">
        <v>440</v>
      </c>
      <c r="AC246" s="367"/>
      <c r="AE246" s="367"/>
      <c r="AG246" s="367"/>
    </row>
    <row r="247" spans="1:35" s="332" customFormat="1" ht="12" x14ac:dyDescent="0.2">
      <c r="A247" s="368"/>
      <c r="B247" s="381" t="s">
        <v>2666</v>
      </c>
      <c r="C247" s="1076" t="s">
        <v>2675</v>
      </c>
      <c r="D247" s="1076"/>
      <c r="E247" s="1076"/>
      <c r="F247" s="382" t="s">
        <v>1017</v>
      </c>
      <c r="G247" s="382" t="s">
        <v>434</v>
      </c>
      <c r="H247" s="382"/>
      <c r="I247" s="382" t="s">
        <v>509</v>
      </c>
      <c r="J247" s="371"/>
      <c r="K247" s="373"/>
      <c r="L247" s="374"/>
      <c r="M247" s="373"/>
      <c r="N247" s="383"/>
      <c r="V247" s="361"/>
      <c r="W247" s="367"/>
      <c r="X247" s="367"/>
      <c r="AC247" s="367"/>
      <c r="AE247" s="367"/>
      <c r="AG247" s="367"/>
      <c r="AI247" s="384" t="s">
        <v>2675</v>
      </c>
    </row>
    <row r="248" spans="1:35" s="332" customFormat="1" ht="12" x14ac:dyDescent="0.2">
      <c r="A248" s="372"/>
      <c r="B248" s="371"/>
      <c r="C248" s="1065" t="s">
        <v>443</v>
      </c>
      <c r="D248" s="1065"/>
      <c r="E248" s="1065"/>
      <c r="F248" s="373" t="s">
        <v>444</v>
      </c>
      <c r="G248" s="373" t="s">
        <v>562</v>
      </c>
      <c r="H248" s="373"/>
      <c r="I248" s="373" t="s">
        <v>936</v>
      </c>
      <c r="J248" s="374"/>
      <c r="K248" s="373"/>
      <c r="L248" s="374"/>
      <c r="M248" s="373"/>
      <c r="N248" s="375"/>
      <c r="V248" s="361"/>
      <c r="W248" s="367"/>
      <c r="X248" s="367"/>
      <c r="AA248" s="335" t="s">
        <v>443</v>
      </c>
      <c r="AC248" s="367"/>
      <c r="AE248" s="367"/>
      <c r="AG248" s="367"/>
      <c r="AI248" s="384"/>
    </row>
    <row r="249" spans="1:35" s="332" customFormat="1" ht="12" x14ac:dyDescent="0.2">
      <c r="A249" s="372"/>
      <c r="B249" s="371"/>
      <c r="C249" s="1065" t="s">
        <v>447</v>
      </c>
      <c r="D249" s="1065"/>
      <c r="E249" s="1065"/>
      <c r="F249" s="373" t="s">
        <v>444</v>
      </c>
      <c r="G249" s="373" t="s">
        <v>1990</v>
      </c>
      <c r="H249" s="373"/>
      <c r="I249" s="373" t="s">
        <v>847</v>
      </c>
      <c r="J249" s="374"/>
      <c r="K249" s="373"/>
      <c r="L249" s="374"/>
      <c r="M249" s="373"/>
      <c r="N249" s="375"/>
      <c r="V249" s="361"/>
      <c r="W249" s="367"/>
      <c r="X249" s="367"/>
      <c r="AA249" s="335" t="s">
        <v>447</v>
      </c>
      <c r="AC249" s="367"/>
      <c r="AE249" s="367"/>
      <c r="AG249" s="367"/>
      <c r="AI249" s="384"/>
    </row>
    <row r="250" spans="1:35" s="332" customFormat="1" ht="12" x14ac:dyDescent="0.2">
      <c r="A250" s="372"/>
      <c r="B250" s="371"/>
      <c r="C250" s="1077" t="s">
        <v>450</v>
      </c>
      <c r="D250" s="1077"/>
      <c r="E250" s="1077"/>
      <c r="F250" s="376"/>
      <c r="G250" s="376"/>
      <c r="H250" s="376"/>
      <c r="I250" s="376"/>
      <c r="J250" s="377">
        <v>186.86</v>
      </c>
      <c r="K250" s="376"/>
      <c r="L250" s="377">
        <v>934.3</v>
      </c>
      <c r="M250" s="376"/>
      <c r="N250" s="378"/>
      <c r="V250" s="361"/>
      <c r="W250" s="367"/>
      <c r="X250" s="367"/>
      <c r="AB250" s="335" t="s">
        <v>450</v>
      </c>
      <c r="AC250" s="367"/>
      <c r="AE250" s="367"/>
      <c r="AG250" s="367"/>
      <c r="AI250" s="384"/>
    </row>
    <row r="251" spans="1:35" s="332" customFormat="1" ht="12" x14ac:dyDescent="0.2">
      <c r="A251" s="372"/>
      <c r="B251" s="371"/>
      <c r="C251" s="1065" t="s">
        <v>451</v>
      </c>
      <c r="D251" s="1065"/>
      <c r="E251" s="1065"/>
      <c r="F251" s="373"/>
      <c r="G251" s="373"/>
      <c r="H251" s="373"/>
      <c r="I251" s="373"/>
      <c r="J251" s="374"/>
      <c r="K251" s="373"/>
      <c r="L251" s="374">
        <v>609</v>
      </c>
      <c r="M251" s="373"/>
      <c r="N251" s="375"/>
      <c r="V251" s="361"/>
      <c r="W251" s="367"/>
      <c r="X251" s="367"/>
      <c r="AA251" s="335" t="s">
        <v>451</v>
      </c>
      <c r="AC251" s="367"/>
      <c r="AE251" s="367"/>
      <c r="AG251" s="367"/>
      <c r="AI251" s="384"/>
    </row>
    <row r="252" spans="1:35" s="332" customFormat="1" ht="45" x14ac:dyDescent="0.2">
      <c r="A252" s="372"/>
      <c r="B252" s="371" t="s">
        <v>2540</v>
      </c>
      <c r="C252" s="1065" t="s">
        <v>2541</v>
      </c>
      <c r="D252" s="1065"/>
      <c r="E252" s="1065"/>
      <c r="F252" s="373" t="s">
        <v>454</v>
      </c>
      <c r="G252" s="373" t="s">
        <v>1241</v>
      </c>
      <c r="H252" s="373"/>
      <c r="I252" s="373" t="s">
        <v>1241</v>
      </c>
      <c r="J252" s="374"/>
      <c r="K252" s="373"/>
      <c r="L252" s="374">
        <v>736.89</v>
      </c>
      <c r="M252" s="373"/>
      <c r="N252" s="375"/>
      <c r="V252" s="361"/>
      <c r="W252" s="367"/>
      <c r="X252" s="367"/>
      <c r="AA252" s="335" t="s">
        <v>2541</v>
      </c>
      <c r="AC252" s="367"/>
      <c r="AE252" s="367"/>
      <c r="AG252" s="367"/>
      <c r="AI252" s="384"/>
    </row>
    <row r="253" spans="1:35" s="332" customFormat="1" ht="45" x14ac:dyDescent="0.2">
      <c r="A253" s="372"/>
      <c r="B253" s="371" t="s">
        <v>2542</v>
      </c>
      <c r="C253" s="1065" t="s">
        <v>2543</v>
      </c>
      <c r="D253" s="1065"/>
      <c r="E253" s="1065"/>
      <c r="F253" s="373" t="s">
        <v>454</v>
      </c>
      <c r="G253" s="373" t="s">
        <v>974</v>
      </c>
      <c r="H253" s="373"/>
      <c r="I253" s="373" t="s">
        <v>974</v>
      </c>
      <c r="J253" s="374"/>
      <c r="K253" s="373"/>
      <c r="L253" s="374">
        <v>438.48</v>
      </c>
      <c r="M253" s="373"/>
      <c r="N253" s="375"/>
      <c r="V253" s="361"/>
      <c r="W253" s="367"/>
      <c r="X253" s="367"/>
      <c r="AA253" s="335" t="s">
        <v>2543</v>
      </c>
      <c r="AC253" s="367"/>
      <c r="AE253" s="367"/>
      <c r="AG253" s="367"/>
      <c r="AI253" s="384"/>
    </row>
    <row r="254" spans="1:35" s="332" customFormat="1" ht="12" x14ac:dyDescent="0.2">
      <c r="A254" s="379"/>
      <c r="B254" s="380"/>
      <c r="C254" s="1068" t="s">
        <v>459</v>
      </c>
      <c r="D254" s="1068"/>
      <c r="E254" s="1068"/>
      <c r="F254" s="364"/>
      <c r="G254" s="364"/>
      <c r="H254" s="364"/>
      <c r="I254" s="364"/>
      <c r="J254" s="365"/>
      <c r="K254" s="364"/>
      <c r="L254" s="365">
        <v>2109.67</v>
      </c>
      <c r="M254" s="376"/>
      <c r="N254" s="366"/>
      <c r="V254" s="361"/>
      <c r="W254" s="367"/>
      <c r="X254" s="367"/>
      <c r="AC254" s="367" t="s">
        <v>459</v>
      </c>
      <c r="AE254" s="367"/>
      <c r="AG254" s="367"/>
      <c r="AI254" s="384"/>
    </row>
    <row r="255" spans="1:35" s="332" customFormat="1" ht="45" x14ac:dyDescent="0.2">
      <c r="A255" s="362" t="s">
        <v>1367</v>
      </c>
      <c r="B255" s="363" t="s">
        <v>7354</v>
      </c>
      <c r="C255" s="1068" t="s">
        <v>7355</v>
      </c>
      <c r="D255" s="1068"/>
      <c r="E255" s="1068"/>
      <c r="F255" s="364" t="s">
        <v>6552</v>
      </c>
      <c r="G255" s="364"/>
      <c r="H255" s="364"/>
      <c r="I255" s="364" t="s">
        <v>434</v>
      </c>
      <c r="J255" s="365">
        <v>27833.33</v>
      </c>
      <c r="K255" s="364" t="s">
        <v>1361</v>
      </c>
      <c r="L255" s="365">
        <v>11357.86</v>
      </c>
      <c r="M255" s="364" t="s">
        <v>1362</v>
      </c>
      <c r="N255" s="366">
        <v>56335</v>
      </c>
      <c r="V255" s="361"/>
      <c r="W255" s="367"/>
      <c r="X255" s="367" t="s">
        <v>7355</v>
      </c>
      <c r="AC255" s="367"/>
      <c r="AE255" s="367"/>
      <c r="AG255" s="367"/>
      <c r="AI255" s="384"/>
    </row>
    <row r="256" spans="1:35" s="332" customFormat="1" ht="12" x14ac:dyDescent="0.2">
      <c r="A256" s="379"/>
      <c r="B256" s="380"/>
      <c r="C256" s="340" t="s">
        <v>1363</v>
      </c>
      <c r="D256" s="385"/>
      <c r="E256" s="385"/>
      <c r="F256" s="386"/>
      <c r="G256" s="386"/>
      <c r="H256" s="386"/>
      <c r="I256" s="386"/>
      <c r="J256" s="387"/>
      <c r="K256" s="386"/>
      <c r="L256" s="387"/>
      <c r="M256" s="388"/>
      <c r="N256" s="389"/>
      <c r="V256" s="361"/>
      <c r="W256" s="367"/>
      <c r="X256" s="367"/>
      <c r="AC256" s="367"/>
      <c r="AE256" s="367"/>
      <c r="AG256" s="367"/>
      <c r="AI256" s="384"/>
    </row>
    <row r="257" spans="1:35" s="332" customFormat="1" ht="12" x14ac:dyDescent="0.2">
      <c r="A257" s="368"/>
      <c r="B257" s="369"/>
      <c r="C257" s="1065" t="s">
        <v>7356</v>
      </c>
      <c r="D257" s="1065"/>
      <c r="E257" s="1065"/>
      <c r="F257" s="1065"/>
      <c r="G257" s="1065"/>
      <c r="H257" s="1065"/>
      <c r="I257" s="1065"/>
      <c r="J257" s="1065"/>
      <c r="K257" s="1065"/>
      <c r="L257" s="1065"/>
      <c r="M257" s="1065"/>
      <c r="N257" s="1072"/>
      <c r="V257" s="361"/>
      <c r="W257" s="367"/>
      <c r="X257" s="367"/>
      <c r="AC257" s="367"/>
      <c r="AD257" s="335" t="s">
        <v>7356</v>
      </c>
      <c r="AE257" s="367"/>
      <c r="AG257" s="367"/>
      <c r="AI257" s="384"/>
    </row>
    <row r="258" spans="1:35" s="332" customFormat="1" ht="22.5" x14ac:dyDescent="0.2">
      <c r="A258" s="370"/>
      <c r="B258" s="371" t="s">
        <v>1365</v>
      </c>
      <c r="C258" s="1065" t="s">
        <v>1366</v>
      </c>
      <c r="D258" s="1065"/>
      <c r="E258" s="1065"/>
      <c r="F258" s="1065"/>
      <c r="G258" s="1065"/>
      <c r="H258" s="1065"/>
      <c r="I258" s="1065"/>
      <c r="J258" s="1065"/>
      <c r="K258" s="1065"/>
      <c r="L258" s="1065"/>
      <c r="M258" s="1065"/>
      <c r="N258" s="1072"/>
      <c r="V258" s="361"/>
      <c r="W258" s="367"/>
      <c r="X258" s="367"/>
      <c r="Y258" s="335" t="s">
        <v>1366</v>
      </c>
      <c r="AC258" s="367"/>
      <c r="AE258" s="367"/>
      <c r="AG258" s="367"/>
      <c r="AI258" s="384"/>
    </row>
    <row r="259" spans="1:35" s="332" customFormat="1" ht="45" x14ac:dyDescent="0.2">
      <c r="A259" s="362" t="s">
        <v>7357</v>
      </c>
      <c r="B259" s="363" t="s">
        <v>7358</v>
      </c>
      <c r="C259" s="1068" t="s">
        <v>7359</v>
      </c>
      <c r="D259" s="1068"/>
      <c r="E259" s="1068"/>
      <c r="F259" s="364" t="s">
        <v>6552</v>
      </c>
      <c r="G259" s="364"/>
      <c r="H259" s="364"/>
      <c r="I259" s="364" t="s">
        <v>437</v>
      </c>
      <c r="J259" s="365">
        <v>20583.330000000002</v>
      </c>
      <c r="K259" s="364" t="s">
        <v>1361</v>
      </c>
      <c r="L259" s="365">
        <v>12598.99</v>
      </c>
      <c r="M259" s="364" t="s">
        <v>1362</v>
      </c>
      <c r="N259" s="366">
        <v>62491</v>
      </c>
      <c r="V259" s="361"/>
      <c r="W259" s="367"/>
      <c r="X259" s="367" t="s">
        <v>7359</v>
      </c>
      <c r="AC259" s="367"/>
      <c r="AE259" s="367"/>
      <c r="AG259" s="367"/>
      <c r="AI259" s="384"/>
    </row>
    <row r="260" spans="1:35" s="332" customFormat="1" ht="12" x14ac:dyDescent="0.2">
      <c r="A260" s="379"/>
      <c r="B260" s="380"/>
      <c r="C260" s="340" t="s">
        <v>1363</v>
      </c>
      <c r="D260" s="385"/>
      <c r="E260" s="385"/>
      <c r="F260" s="386"/>
      <c r="G260" s="386"/>
      <c r="H260" s="386"/>
      <c r="I260" s="386"/>
      <c r="J260" s="387"/>
      <c r="K260" s="386"/>
      <c r="L260" s="387"/>
      <c r="M260" s="388"/>
      <c r="N260" s="389"/>
      <c r="V260" s="361"/>
      <c r="W260" s="367"/>
      <c r="X260" s="367"/>
      <c r="AC260" s="367"/>
      <c r="AE260" s="367"/>
      <c r="AG260" s="367"/>
      <c r="AI260" s="384"/>
    </row>
    <row r="261" spans="1:35" s="332" customFormat="1" ht="12" x14ac:dyDescent="0.2">
      <c r="A261" s="368"/>
      <c r="B261" s="369"/>
      <c r="C261" s="1065" t="s">
        <v>1364</v>
      </c>
      <c r="D261" s="1065"/>
      <c r="E261" s="1065"/>
      <c r="F261" s="1065"/>
      <c r="G261" s="1065"/>
      <c r="H261" s="1065"/>
      <c r="I261" s="1065"/>
      <c r="J261" s="1065"/>
      <c r="K261" s="1065"/>
      <c r="L261" s="1065"/>
      <c r="M261" s="1065"/>
      <c r="N261" s="1072"/>
      <c r="V261" s="361"/>
      <c r="W261" s="367"/>
      <c r="X261" s="367"/>
      <c r="AC261" s="367"/>
      <c r="AE261" s="367"/>
      <c r="AG261" s="367"/>
      <c r="AH261" s="335" t="s">
        <v>1364</v>
      </c>
      <c r="AI261" s="384"/>
    </row>
    <row r="262" spans="1:35" s="332" customFormat="1" ht="12" x14ac:dyDescent="0.2">
      <c r="A262" s="368"/>
      <c r="B262" s="369"/>
      <c r="C262" s="1065" t="s">
        <v>7360</v>
      </c>
      <c r="D262" s="1065"/>
      <c r="E262" s="1065"/>
      <c r="F262" s="1065"/>
      <c r="G262" s="1065"/>
      <c r="H262" s="1065"/>
      <c r="I262" s="1065"/>
      <c r="J262" s="1065"/>
      <c r="K262" s="1065"/>
      <c r="L262" s="1065"/>
      <c r="M262" s="1065"/>
      <c r="N262" s="1072"/>
      <c r="V262" s="361"/>
      <c r="W262" s="367"/>
      <c r="X262" s="367"/>
      <c r="AC262" s="367"/>
      <c r="AD262" s="335" t="s">
        <v>7360</v>
      </c>
      <c r="AE262" s="367"/>
      <c r="AG262" s="367"/>
      <c r="AI262" s="384"/>
    </row>
    <row r="263" spans="1:35" s="332" customFormat="1" ht="22.5" x14ac:dyDescent="0.2">
      <c r="A263" s="370"/>
      <c r="B263" s="371" t="s">
        <v>1365</v>
      </c>
      <c r="C263" s="1065" t="s">
        <v>1366</v>
      </c>
      <c r="D263" s="1065"/>
      <c r="E263" s="1065"/>
      <c r="F263" s="1065"/>
      <c r="G263" s="1065"/>
      <c r="H263" s="1065"/>
      <c r="I263" s="1065"/>
      <c r="J263" s="1065"/>
      <c r="K263" s="1065"/>
      <c r="L263" s="1065"/>
      <c r="M263" s="1065"/>
      <c r="N263" s="1072"/>
      <c r="V263" s="361"/>
      <c r="W263" s="367"/>
      <c r="X263" s="367"/>
      <c r="Y263" s="335" t="s">
        <v>1366</v>
      </c>
      <c r="AC263" s="367"/>
      <c r="AE263" s="367"/>
      <c r="AG263" s="367"/>
      <c r="AI263" s="384"/>
    </row>
    <row r="264" spans="1:35" s="332" customFormat="1" ht="33.75" x14ac:dyDescent="0.2">
      <c r="A264" s="362" t="s">
        <v>164</v>
      </c>
      <c r="B264" s="363" t="s">
        <v>7361</v>
      </c>
      <c r="C264" s="1068" t="s">
        <v>7362</v>
      </c>
      <c r="D264" s="1068"/>
      <c r="E264" s="1068"/>
      <c r="F264" s="364" t="s">
        <v>1017</v>
      </c>
      <c r="G264" s="364"/>
      <c r="H264" s="364"/>
      <c r="I264" s="364" t="s">
        <v>434</v>
      </c>
      <c r="J264" s="365"/>
      <c r="K264" s="364"/>
      <c r="L264" s="365"/>
      <c r="M264" s="364"/>
      <c r="N264" s="366"/>
      <c r="V264" s="361"/>
      <c r="W264" s="367"/>
      <c r="X264" s="367" t="s">
        <v>7362</v>
      </c>
      <c r="AC264" s="367"/>
      <c r="AE264" s="367"/>
      <c r="AG264" s="367"/>
      <c r="AI264" s="384"/>
    </row>
    <row r="265" spans="1:35" s="332" customFormat="1" ht="12" x14ac:dyDescent="0.2">
      <c r="A265" s="372"/>
      <c r="B265" s="371" t="s">
        <v>423</v>
      </c>
      <c r="C265" s="1065" t="s">
        <v>432</v>
      </c>
      <c r="D265" s="1065"/>
      <c r="E265" s="1065"/>
      <c r="F265" s="373"/>
      <c r="G265" s="373"/>
      <c r="H265" s="373"/>
      <c r="I265" s="373"/>
      <c r="J265" s="374">
        <v>20.14</v>
      </c>
      <c r="K265" s="373"/>
      <c r="L265" s="374">
        <v>40.28</v>
      </c>
      <c r="M265" s="373"/>
      <c r="N265" s="375"/>
      <c r="V265" s="361"/>
      <c r="W265" s="367"/>
      <c r="X265" s="367"/>
      <c r="Z265" s="335" t="s">
        <v>432</v>
      </c>
      <c r="AC265" s="367"/>
      <c r="AE265" s="367"/>
      <c r="AG265" s="367"/>
      <c r="AI265" s="384"/>
    </row>
    <row r="266" spans="1:35" s="332" customFormat="1" ht="12" x14ac:dyDescent="0.2">
      <c r="A266" s="372"/>
      <c r="B266" s="371" t="s">
        <v>439</v>
      </c>
      <c r="C266" s="1065" t="s">
        <v>440</v>
      </c>
      <c r="D266" s="1065"/>
      <c r="E266" s="1065"/>
      <c r="F266" s="373"/>
      <c r="G266" s="373"/>
      <c r="H266" s="373"/>
      <c r="I266" s="373"/>
      <c r="J266" s="374">
        <v>0.89</v>
      </c>
      <c r="K266" s="373"/>
      <c r="L266" s="374">
        <v>1.78</v>
      </c>
      <c r="M266" s="373"/>
      <c r="N266" s="375"/>
      <c r="V266" s="361"/>
      <c r="W266" s="367"/>
      <c r="X266" s="367"/>
      <c r="Z266" s="335" t="s">
        <v>440</v>
      </c>
      <c r="AC266" s="367"/>
      <c r="AE266" s="367"/>
      <c r="AG266" s="367"/>
      <c r="AI266" s="384"/>
    </row>
    <row r="267" spans="1:35" s="332" customFormat="1" ht="12" x14ac:dyDescent="0.2">
      <c r="A267" s="368"/>
      <c r="B267" s="381" t="s">
        <v>5018</v>
      </c>
      <c r="C267" s="1076" t="s">
        <v>5019</v>
      </c>
      <c r="D267" s="1076"/>
      <c r="E267" s="1076"/>
      <c r="F267" s="382" t="s">
        <v>1003</v>
      </c>
      <c r="G267" s="382" t="s">
        <v>665</v>
      </c>
      <c r="H267" s="382"/>
      <c r="I267" s="382" t="s">
        <v>437</v>
      </c>
      <c r="J267" s="371"/>
      <c r="K267" s="373"/>
      <c r="L267" s="374"/>
      <c r="M267" s="373"/>
      <c r="N267" s="383"/>
      <c r="V267" s="361"/>
      <c r="W267" s="367"/>
      <c r="X267" s="367"/>
      <c r="AC267" s="367"/>
      <c r="AE267" s="367"/>
      <c r="AG267" s="367"/>
      <c r="AI267" s="384" t="s">
        <v>5019</v>
      </c>
    </row>
    <row r="268" spans="1:35" s="332" customFormat="1" ht="12" x14ac:dyDescent="0.2">
      <c r="A268" s="372"/>
      <c r="B268" s="371"/>
      <c r="C268" s="1065" t="s">
        <v>443</v>
      </c>
      <c r="D268" s="1065"/>
      <c r="E268" s="1065"/>
      <c r="F268" s="373" t="s">
        <v>444</v>
      </c>
      <c r="G268" s="373" t="s">
        <v>7363</v>
      </c>
      <c r="H268" s="373"/>
      <c r="I268" s="373" t="s">
        <v>7364</v>
      </c>
      <c r="J268" s="374"/>
      <c r="K268" s="373"/>
      <c r="L268" s="374"/>
      <c r="M268" s="373"/>
      <c r="N268" s="375"/>
      <c r="V268" s="361"/>
      <c r="W268" s="367"/>
      <c r="X268" s="367"/>
      <c r="AA268" s="335" t="s">
        <v>443</v>
      </c>
      <c r="AC268" s="367"/>
      <c r="AE268" s="367"/>
      <c r="AG268" s="367"/>
      <c r="AI268" s="384"/>
    </row>
    <row r="269" spans="1:35" s="332" customFormat="1" ht="12" x14ac:dyDescent="0.2">
      <c r="A269" s="372"/>
      <c r="B269" s="371"/>
      <c r="C269" s="1077" t="s">
        <v>450</v>
      </c>
      <c r="D269" s="1077"/>
      <c r="E269" s="1077"/>
      <c r="F269" s="376"/>
      <c r="G269" s="376"/>
      <c r="H269" s="376"/>
      <c r="I269" s="376"/>
      <c r="J269" s="377">
        <v>21.03</v>
      </c>
      <c r="K269" s="376"/>
      <c r="L269" s="377">
        <v>42.06</v>
      </c>
      <c r="M269" s="376"/>
      <c r="N269" s="378"/>
      <c r="V269" s="361"/>
      <c r="W269" s="367"/>
      <c r="X269" s="367"/>
      <c r="AB269" s="335" t="s">
        <v>450</v>
      </c>
      <c r="AC269" s="367"/>
      <c r="AE269" s="367"/>
      <c r="AG269" s="367"/>
      <c r="AI269" s="384"/>
    </row>
    <row r="270" spans="1:35" s="332" customFormat="1" ht="12" x14ac:dyDescent="0.2">
      <c r="A270" s="372"/>
      <c r="B270" s="371"/>
      <c r="C270" s="1065" t="s">
        <v>451</v>
      </c>
      <c r="D270" s="1065"/>
      <c r="E270" s="1065"/>
      <c r="F270" s="373"/>
      <c r="G270" s="373"/>
      <c r="H270" s="373"/>
      <c r="I270" s="373"/>
      <c r="J270" s="374"/>
      <c r="K270" s="373"/>
      <c r="L270" s="374">
        <v>40.28</v>
      </c>
      <c r="M270" s="373"/>
      <c r="N270" s="375"/>
      <c r="V270" s="361"/>
      <c r="W270" s="367"/>
      <c r="X270" s="367"/>
      <c r="AA270" s="335" t="s">
        <v>451</v>
      </c>
      <c r="AC270" s="367"/>
      <c r="AE270" s="367"/>
      <c r="AG270" s="367"/>
      <c r="AI270" s="384"/>
    </row>
    <row r="271" spans="1:35" s="332" customFormat="1" ht="45" x14ac:dyDescent="0.2">
      <c r="A271" s="372"/>
      <c r="B271" s="371" t="s">
        <v>2540</v>
      </c>
      <c r="C271" s="1065" t="s">
        <v>2541</v>
      </c>
      <c r="D271" s="1065"/>
      <c r="E271" s="1065"/>
      <c r="F271" s="373" t="s">
        <v>454</v>
      </c>
      <c r="G271" s="373" t="s">
        <v>1241</v>
      </c>
      <c r="H271" s="373"/>
      <c r="I271" s="373" t="s">
        <v>1241</v>
      </c>
      <c r="J271" s="374"/>
      <c r="K271" s="373"/>
      <c r="L271" s="374">
        <v>48.74</v>
      </c>
      <c r="M271" s="373"/>
      <c r="N271" s="375"/>
      <c r="V271" s="361"/>
      <c r="W271" s="367"/>
      <c r="X271" s="367"/>
      <c r="AA271" s="335" t="s">
        <v>2541</v>
      </c>
      <c r="AC271" s="367"/>
      <c r="AE271" s="367"/>
      <c r="AG271" s="367"/>
      <c r="AI271" s="384"/>
    </row>
    <row r="272" spans="1:35" s="332" customFormat="1" ht="45" x14ac:dyDescent="0.2">
      <c r="A272" s="372"/>
      <c r="B272" s="371" t="s">
        <v>2542</v>
      </c>
      <c r="C272" s="1065" t="s">
        <v>2543</v>
      </c>
      <c r="D272" s="1065"/>
      <c r="E272" s="1065"/>
      <c r="F272" s="373" t="s">
        <v>454</v>
      </c>
      <c r="G272" s="373" t="s">
        <v>974</v>
      </c>
      <c r="H272" s="373"/>
      <c r="I272" s="373" t="s">
        <v>974</v>
      </c>
      <c r="J272" s="374"/>
      <c r="K272" s="373"/>
      <c r="L272" s="374">
        <v>29</v>
      </c>
      <c r="M272" s="373"/>
      <c r="N272" s="375"/>
      <c r="V272" s="361"/>
      <c r="W272" s="367"/>
      <c r="X272" s="367"/>
      <c r="AA272" s="335" t="s">
        <v>2543</v>
      </c>
      <c r="AC272" s="367"/>
      <c r="AE272" s="367"/>
      <c r="AG272" s="367"/>
      <c r="AI272" s="384"/>
    </row>
    <row r="273" spans="1:35" s="332" customFormat="1" ht="12" x14ac:dyDescent="0.2">
      <c r="A273" s="379"/>
      <c r="B273" s="380"/>
      <c r="C273" s="1068" t="s">
        <v>459</v>
      </c>
      <c r="D273" s="1068"/>
      <c r="E273" s="1068"/>
      <c r="F273" s="364"/>
      <c r="G273" s="364"/>
      <c r="H273" s="364"/>
      <c r="I273" s="364"/>
      <c r="J273" s="365"/>
      <c r="K273" s="364"/>
      <c r="L273" s="365">
        <v>119.8</v>
      </c>
      <c r="M273" s="376"/>
      <c r="N273" s="366"/>
      <c r="V273" s="361"/>
      <c r="W273" s="367"/>
      <c r="X273" s="367"/>
      <c r="AC273" s="367" t="s">
        <v>459</v>
      </c>
      <c r="AE273" s="367"/>
      <c r="AG273" s="367"/>
      <c r="AI273" s="384"/>
    </row>
    <row r="274" spans="1:35" s="332" customFormat="1" ht="45" x14ac:dyDescent="0.2">
      <c r="A274" s="362" t="s">
        <v>7365</v>
      </c>
      <c r="B274" s="363" t="s">
        <v>7366</v>
      </c>
      <c r="C274" s="1068" t="s">
        <v>7367</v>
      </c>
      <c r="D274" s="1068"/>
      <c r="E274" s="1068"/>
      <c r="F274" s="364" t="s">
        <v>1017</v>
      </c>
      <c r="G274" s="364"/>
      <c r="H274" s="364"/>
      <c r="I274" s="364" t="s">
        <v>434</v>
      </c>
      <c r="J274" s="365">
        <v>26033.02</v>
      </c>
      <c r="K274" s="364"/>
      <c r="L274" s="365">
        <v>52066.04</v>
      </c>
      <c r="M274" s="364"/>
      <c r="N274" s="366"/>
      <c r="V274" s="361"/>
      <c r="W274" s="367"/>
      <c r="X274" s="367" t="s">
        <v>7367</v>
      </c>
      <c r="AC274" s="367"/>
      <c r="AE274" s="367"/>
      <c r="AG274" s="367"/>
      <c r="AI274" s="384"/>
    </row>
    <row r="275" spans="1:35" s="332" customFormat="1" ht="12" x14ac:dyDescent="0.2">
      <c r="A275" s="379"/>
      <c r="B275" s="380"/>
      <c r="C275" s="340" t="s">
        <v>3039</v>
      </c>
      <c r="D275" s="385"/>
      <c r="E275" s="385"/>
      <c r="F275" s="386"/>
      <c r="G275" s="386"/>
      <c r="H275" s="386"/>
      <c r="I275" s="386"/>
      <c r="J275" s="387"/>
      <c r="K275" s="386"/>
      <c r="L275" s="387"/>
      <c r="M275" s="388"/>
      <c r="N275" s="389"/>
      <c r="V275" s="361"/>
      <c r="W275" s="367"/>
      <c r="X275" s="367"/>
      <c r="AC275" s="367"/>
      <c r="AE275" s="367"/>
      <c r="AG275" s="367"/>
      <c r="AI275" s="384"/>
    </row>
    <row r="276" spans="1:35" s="332" customFormat="1" ht="33.75" x14ac:dyDescent="0.2">
      <c r="A276" s="362" t="s">
        <v>166</v>
      </c>
      <c r="B276" s="363" t="s">
        <v>7368</v>
      </c>
      <c r="C276" s="1068" t="s">
        <v>7369</v>
      </c>
      <c r="D276" s="1068"/>
      <c r="E276" s="1068"/>
      <c r="F276" s="364" t="s">
        <v>1017</v>
      </c>
      <c r="G276" s="364"/>
      <c r="H276" s="364"/>
      <c r="I276" s="364" t="s">
        <v>437</v>
      </c>
      <c r="J276" s="365"/>
      <c r="K276" s="364"/>
      <c r="L276" s="365"/>
      <c r="M276" s="364"/>
      <c r="N276" s="366"/>
      <c r="V276" s="361"/>
      <c r="W276" s="367"/>
      <c r="X276" s="367" t="s">
        <v>7369</v>
      </c>
      <c r="AC276" s="367"/>
      <c r="AE276" s="367"/>
      <c r="AG276" s="367"/>
      <c r="AI276" s="384"/>
    </row>
    <row r="277" spans="1:35" s="332" customFormat="1" ht="12" x14ac:dyDescent="0.2">
      <c r="A277" s="368"/>
      <c r="B277" s="369"/>
      <c r="C277" s="1065" t="s">
        <v>1364</v>
      </c>
      <c r="D277" s="1065"/>
      <c r="E277" s="1065"/>
      <c r="F277" s="1065"/>
      <c r="G277" s="1065"/>
      <c r="H277" s="1065"/>
      <c r="I277" s="1065"/>
      <c r="J277" s="1065"/>
      <c r="K277" s="1065"/>
      <c r="L277" s="1065"/>
      <c r="M277" s="1065"/>
      <c r="N277" s="1072"/>
      <c r="V277" s="361"/>
      <c r="W277" s="367"/>
      <c r="X277" s="367"/>
      <c r="AC277" s="367"/>
      <c r="AE277" s="367"/>
      <c r="AG277" s="367"/>
      <c r="AH277" s="335" t="s">
        <v>1364</v>
      </c>
      <c r="AI277" s="384"/>
    </row>
    <row r="278" spans="1:35" s="332" customFormat="1" ht="12" x14ac:dyDescent="0.2">
      <c r="A278" s="372"/>
      <c r="B278" s="371" t="s">
        <v>423</v>
      </c>
      <c r="C278" s="1065" t="s">
        <v>432</v>
      </c>
      <c r="D278" s="1065"/>
      <c r="E278" s="1065"/>
      <c r="F278" s="373"/>
      <c r="G278" s="373"/>
      <c r="H278" s="373"/>
      <c r="I278" s="373"/>
      <c r="J278" s="374">
        <v>32.159999999999997</v>
      </c>
      <c r="K278" s="373"/>
      <c r="L278" s="374">
        <v>96.48</v>
      </c>
      <c r="M278" s="373"/>
      <c r="N278" s="375"/>
      <c r="V278" s="361"/>
      <c r="W278" s="367"/>
      <c r="X278" s="367"/>
      <c r="Z278" s="335" t="s">
        <v>432</v>
      </c>
      <c r="AC278" s="367"/>
      <c r="AE278" s="367"/>
      <c r="AG278" s="367"/>
      <c r="AI278" s="384"/>
    </row>
    <row r="279" spans="1:35" s="332" customFormat="1" ht="12" x14ac:dyDescent="0.2">
      <c r="A279" s="372"/>
      <c r="B279" s="371" t="s">
        <v>434</v>
      </c>
      <c r="C279" s="1065" t="s">
        <v>435</v>
      </c>
      <c r="D279" s="1065"/>
      <c r="E279" s="1065"/>
      <c r="F279" s="373"/>
      <c r="G279" s="373"/>
      <c r="H279" s="373"/>
      <c r="I279" s="373"/>
      <c r="J279" s="374">
        <v>23.71</v>
      </c>
      <c r="K279" s="373"/>
      <c r="L279" s="374">
        <v>71.13</v>
      </c>
      <c r="M279" s="373"/>
      <c r="N279" s="375"/>
      <c r="V279" s="361"/>
      <c r="W279" s="367"/>
      <c r="X279" s="367"/>
      <c r="Z279" s="335" t="s">
        <v>435</v>
      </c>
      <c r="AC279" s="367"/>
      <c r="AE279" s="367"/>
      <c r="AG279" s="367"/>
      <c r="AI279" s="384"/>
    </row>
    <row r="280" spans="1:35" s="332" customFormat="1" ht="12" x14ac:dyDescent="0.2">
      <c r="A280" s="372"/>
      <c r="B280" s="371" t="s">
        <v>437</v>
      </c>
      <c r="C280" s="1065" t="s">
        <v>438</v>
      </c>
      <c r="D280" s="1065"/>
      <c r="E280" s="1065"/>
      <c r="F280" s="373"/>
      <c r="G280" s="373"/>
      <c r="H280" s="373"/>
      <c r="I280" s="373"/>
      <c r="J280" s="374">
        <v>1.96</v>
      </c>
      <c r="K280" s="373"/>
      <c r="L280" s="374">
        <v>5.88</v>
      </c>
      <c r="M280" s="373"/>
      <c r="N280" s="375"/>
      <c r="V280" s="361"/>
      <c r="W280" s="367"/>
      <c r="X280" s="367"/>
      <c r="Z280" s="335" t="s">
        <v>438</v>
      </c>
      <c r="AC280" s="367"/>
      <c r="AE280" s="367"/>
      <c r="AG280" s="367"/>
      <c r="AI280" s="384"/>
    </row>
    <row r="281" spans="1:35" s="332" customFormat="1" ht="12" x14ac:dyDescent="0.2">
      <c r="A281" s="372"/>
      <c r="B281" s="371" t="s">
        <v>439</v>
      </c>
      <c r="C281" s="1065" t="s">
        <v>440</v>
      </c>
      <c r="D281" s="1065"/>
      <c r="E281" s="1065"/>
      <c r="F281" s="373"/>
      <c r="G281" s="373"/>
      <c r="H281" s="373"/>
      <c r="I281" s="373"/>
      <c r="J281" s="374">
        <v>365.88</v>
      </c>
      <c r="K281" s="373"/>
      <c r="L281" s="374">
        <v>1097.6400000000001</v>
      </c>
      <c r="M281" s="373"/>
      <c r="N281" s="375"/>
      <c r="V281" s="361"/>
      <c r="W281" s="367"/>
      <c r="X281" s="367"/>
      <c r="Z281" s="335" t="s">
        <v>440</v>
      </c>
      <c r="AC281" s="367"/>
      <c r="AE281" s="367"/>
      <c r="AG281" s="367"/>
      <c r="AI281" s="384"/>
    </row>
    <row r="282" spans="1:35" s="332" customFormat="1" ht="12" x14ac:dyDescent="0.2">
      <c r="A282" s="372"/>
      <c r="B282" s="371"/>
      <c r="C282" s="1065" t="s">
        <v>443</v>
      </c>
      <c r="D282" s="1065"/>
      <c r="E282" s="1065"/>
      <c r="F282" s="373" t="s">
        <v>444</v>
      </c>
      <c r="G282" s="373" t="s">
        <v>3278</v>
      </c>
      <c r="H282" s="373"/>
      <c r="I282" s="373" t="s">
        <v>7370</v>
      </c>
      <c r="J282" s="374"/>
      <c r="K282" s="373"/>
      <c r="L282" s="374"/>
      <c r="M282" s="373"/>
      <c r="N282" s="375"/>
      <c r="V282" s="361"/>
      <c r="W282" s="367"/>
      <c r="X282" s="367"/>
      <c r="AA282" s="335" t="s">
        <v>443</v>
      </c>
      <c r="AC282" s="367"/>
      <c r="AE282" s="367"/>
      <c r="AG282" s="367"/>
      <c r="AI282" s="384"/>
    </row>
    <row r="283" spans="1:35" s="332" customFormat="1" ht="12" x14ac:dyDescent="0.2">
      <c r="A283" s="372"/>
      <c r="B283" s="371"/>
      <c r="C283" s="1065" t="s">
        <v>447</v>
      </c>
      <c r="D283" s="1065"/>
      <c r="E283" s="1065"/>
      <c r="F283" s="373" t="s">
        <v>444</v>
      </c>
      <c r="G283" s="373" t="s">
        <v>2548</v>
      </c>
      <c r="H283" s="373"/>
      <c r="I283" s="373" t="s">
        <v>906</v>
      </c>
      <c r="J283" s="374"/>
      <c r="K283" s="373"/>
      <c r="L283" s="374"/>
      <c r="M283" s="373"/>
      <c r="N283" s="375"/>
      <c r="V283" s="361"/>
      <c r="W283" s="367"/>
      <c r="X283" s="367"/>
      <c r="AA283" s="335" t="s">
        <v>447</v>
      </c>
      <c r="AC283" s="367"/>
      <c r="AE283" s="367"/>
      <c r="AG283" s="367"/>
      <c r="AI283" s="384"/>
    </row>
    <row r="284" spans="1:35" s="332" customFormat="1" ht="12" x14ac:dyDescent="0.2">
      <c r="A284" s="372"/>
      <c r="B284" s="371"/>
      <c r="C284" s="1077" t="s">
        <v>450</v>
      </c>
      <c r="D284" s="1077"/>
      <c r="E284" s="1077"/>
      <c r="F284" s="376"/>
      <c r="G284" s="376"/>
      <c r="H284" s="376"/>
      <c r="I284" s="376"/>
      <c r="J284" s="377">
        <v>421.75</v>
      </c>
      <c r="K284" s="376"/>
      <c r="L284" s="377">
        <v>1265.25</v>
      </c>
      <c r="M284" s="376"/>
      <c r="N284" s="378"/>
      <c r="V284" s="361"/>
      <c r="W284" s="367"/>
      <c r="X284" s="367"/>
      <c r="AB284" s="335" t="s">
        <v>450</v>
      </c>
      <c r="AC284" s="367"/>
      <c r="AE284" s="367"/>
      <c r="AG284" s="367"/>
      <c r="AI284" s="384"/>
    </row>
    <row r="285" spans="1:35" s="332" customFormat="1" ht="12" x14ac:dyDescent="0.2">
      <c r="A285" s="372"/>
      <c r="B285" s="371"/>
      <c r="C285" s="1065" t="s">
        <v>451</v>
      </c>
      <c r="D285" s="1065"/>
      <c r="E285" s="1065"/>
      <c r="F285" s="373"/>
      <c r="G285" s="373"/>
      <c r="H285" s="373"/>
      <c r="I285" s="373"/>
      <c r="J285" s="374"/>
      <c r="K285" s="373"/>
      <c r="L285" s="374">
        <v>102.36</v>
      </c>
      <c r="M285" s="373"/>
      <c r="N285" s="375"/>
      <c r="V285" s="361"/>
      <c r="W285" s="367"/>
      <c r="X285" s="367"/>
      <c r="AA285" s="335" t="s">
        <v>451</v>
      </c>
      <c r="AC285" s="367"/>
      <c r="AE285" s="367"/>
      <c r="AG285" s="367"/>
      <c r="AI285" s="384"/>
    </row>
    <row r="286" spans="1:35" s="332" customFormat="1" ht="45" x14ac:dyDescent="0.2">
      <c r="A286" s="372"/>
      <c r="B286" s="371" t="s">
        <v>2540</v>
      </c>
      <c r="C286" s="1065" t="s">
        <v>2541</v>
      </c>
      <c r="D286" s="1065"/>
      <c r="E286" s="1065"/>
      <c r="F286" s="373" t="s">
        <v>454</v>
      </c>
      <c r="G286" s="373" t="s">
        <v>1241</v>
      </c>
      <c r="H286" s="373"/>
      <c r="I286" s="373" t="s">
        <v>1241</v>
      </c>
      <c r="J286" s="374"/>
      <c r="K286" s="373"/>
      <c r="L286" s="374">
        <v>123.86</v>
      </c>
      <c r="M286" s="373"/>
      <c r="N286" s="375"/>
      <c r="V286" s="361"/>
      <c r="W286" s="367"/>
      <c r="X286" s="367"/>
      <c r="AA286" s="335" t="s">
        <v>2541</v>
      </c>
      <c r="AC286" s="367"/>
      <c r="AE286" s="367"/>
      <c r="AG286" s="367"/>
      <c r="AI286" s="384"/>
    </row>
    <row r="287" spans="1:35" s="332" customFormat="1" ht="45" x14ac:dyDescent="0.2">
      <c r="A287" s="372"/>
      <c r="B287" s="371" t="s">
        <v>2542</v>
      </c>
      <c r="C287" s="1065" t="s">
        <v>2543</v>
      </c>
      <c r="D287" s="1065"/>
      <c r="E287" s="1065"/>
      <c r="F287" s="373" t="s">
        <v>454</v>
      </c>
      <c r="G287" s="373" t="s">
        <v>974</v>
      </c>
      <c r="H287" s="373"/>
      <c r="I287" s="373" t="s">
        <v>974</v>
      </c>
      <c r="J287" s="374"/>
      <c r="K287" s="373"/>
      <c r="L287" s="374">
        <v>73.7</v>
      </c>
      <c r="M287" s="373"/>
      <c r="N287" s="375"/>
      <c r="V287" s="361"/>
      <c r="W287" s="367"/>
      <c r="X287" s="367"/>
      <c r="AA287" s="335" t="s">
        <v>2543</v>
      </c>
      <c r="AC287" s="367"/>
      <c r="AE287" s="367"/>
      <c r="AG287" s="367"/>
      <c r="AI287" s="384"/>
    </row>
    <row r="288" spans="1:35" s="332" customFormat="1" ht="12" x14ac:dyDescent="0.2">
      <c r="A288" s="379"/>
      <c r="B288" s="380"/>
      <c r="C288" s="1068" t="s">
        <v>459</v>
      </c>
      <c r="D288" s="1068"/>
      <c r="E288" s="1068"/>
      <c r="F288" s="364"/>
      <c r="G288" s="364"/>
      <c r="H288" s="364"/>
      <c r="I288" s="364"/>
      <c r="J288" s="365"/>
      <c r="K288" s="364"/>
      <c r="L288" s="365">
        <v>1462.81</v>
      </c>
      <c r="M288" s="376"/>
      <c r="N288" s="366"/>
      <c r="V288" s="361"/>
      <c r="W288" s="367"/>
      <c r="X288" s="367"/>
      <c r="AC288" s="367" t="s">
        <v>459</v>
      </c>
      <c r="AE288" s="367"/>
      <c r="AG288" s="367"/>
      <c r="AI288" s="384"/>
    </row>
    <row r="289" spans="1:35" s="332" customFormat="1" ht="45" x14ac:dyDescent="0.2">
      <c r="A289" s="362" t="s">
        <v>170</v>
      </c>
      <c r="B289" s="363" t="s">
        <v>7371</v>
      </c>
      <c r="C289" s="1068" t="s">
        <v>7372</v>
      </c>
      <c r="D289" s="1068"/>
      <c r="E289" s="1068"/>
      <c r="F289" s="364" t="s">
        <v>1017</v>
      </c>
      <c r="G289" s="364"/>
      <c r="H289" s="364"/>
      <c r="I289" s="364" t="s">
        <v>423</v>
      </c>
      <c r="J289" s="365">
        <v>3000</v>
      </c>
      <c r="K289" s="364" t="s">
        <v>566</v>
      </c>
      <c r="L289" s="365">
        <v>326.23</v>
      </c>
      <c r="M289" s="364" t="s">
        <v>567</v>
      </c>
      <c r="N289" s="366">
        <v>3060</v>
      </c>
      <c r="V289" s="361"/>
      <c r="W289" s="367"/>
      <c r="X289" s="367" t="s">
        <v>7372</v>
      </c>
      <c r="AC289" s="367"/>
      <c r="AE289" s="367"/>
      <c r="AG289" s="367"/>
      <c r="AI289" s="384"/>
    </row>
    <row r="290" spans="1:35" s="332" customFormat="1" ht="12" x14ac:dyDescent="0.2">
      <c r="A290" s="379"/>
      <c r="B290" s="380"/>
      <c r="C290" s="340" t="s">
        <v>462</v>
      </c>
      <c r="D290" s="385"/>
      <c r="E290" s="385"/>
      <c r="F290" s="386"/>
      <c r="G290" s="386"/>
      <c r="H290" s="386"/>
      <c r="I290" s="386"/>
      <c r="J290" s="387"/>
      <c r="K290" s="386"/>
      <c r="L290" s="387"/>
      <c r="M290" s="388"/>
      <c r="N290" s="389"/>
      <c r="V290" s="361"/>
      <c r="W290" s="367"/>
      <c r="X290" s="367"/>
      <c r="AC290" s="367"/>
      <c r="AE290" s="367"/>
      <c r="AG290" s="367"/>
      <c r="AI290" s="384"/>
    </row>
    <row r="291" spans="1:35" s="332" customFormat="1" ht="12" x14ac:dyDescent="0.2">
      <c r="A291" s="368"/>
      <c r="B291" s="369"/>
      <c r="C291" s="1065" t="s">
        <v>7373</v>
      </c>
      <c r="D291" s="1065"/>
      <c r="E291" s="1065"/>
      <c r="F291" s="1065"/>
      <c r="G291" s="1065"/>
      <c r="H291" s="1065"/>
      <c r="I291" s="1065"/>
      <c r="J291" s="1065"/>
      <c r="K291" s="1065"/>
      <c r="L291" s="1065"/>
      <c r="M291" s="1065"/>
      <c r="N291" s="1072"/>
      <c r="V291" s="361"/>
      <c r="W291" s="367"/>
      <c r="X291" s="367"/>
      <c r="AC291" s="367"/>
      <c r="AD291" s="335" t="s">
        <v>7373</v>
      </c>
      <c r="AE291" s="367"/>
      <c r="AG291" s="367"/>
      <c r="AI291" s="384"/>
    </row>
    <row r="292" spans="1:35" s="332" customFormat="1" ht="22.5" x14ac:dyDescent="0.2">
      <c r="A292" s="370"/>
      <c r="B292" s="371" t="s">
        <v>568</v>
      </c>
      <c r="C292" s="1065" t="s">
        <v>569</v>
      </c>
      <c r="D292" s="1065"/>
      <c r="E292" s="1065"/>
      <c r="F292" s="1065"/>
      <c r="G292" s="1065"/>
      <c r="H292" s="1065"/>
      <c r="I292" s="1065"/>
      <c r="J292" s="1065"/>
      <c r="K292" s="1065"/>
      <c r="L292" s="1065"/>
      <c r="M292" s="1065"/>
      <c r="N292" s="1072"/>
      <c r="V292" s="361"/>
      <c r="W292" s="367"/>
      <c r="X292" s="367"/>
      <c r="Y292" s="335" t="s">
        <v>569</v>
      </c>
      <c r="AC292" s="367"/>
      <c r="AE292" s="367"/>
      <c r="AG292" s="367"/>
      <c r="AI292" s="384"/>
    </row>
    <row r="293" spans="1:35" s="332" customFormat="1" ht="45" x14ac:dyDescent="0.2">
      <c r="A293" s="362" t="s">
        <v>828</v>
      </c>
      <c r="B293" s="363" t="s">
        <v>7374</v>
      </c>
      <c r="C293" s="1068" t="s">
        <v>7375</v>
      </c>
      <c r="D293" s="1068"/>
      <c r="E293" s="1068"/>
      <c r="F293" s="364" t="s">
        <v>1017</v>
      </c>
      <c r="G293" s="364"/>
      <c r="H293" s="364"/>
      <c r="I293" s="364" t="s">
        <v>434</v>
      </c>
      <c r="J293" s="365">
        <v>9966.67</v>
      </c>
      <c r="K293" s="364" t="s">
        <v>566</v>
      </c>
      <c r="L293" s="365">
        <v>2167.59</v>
      </c>
      <c r="M293" s="364" t="s">
        <v>567</v>
      </c>
      <c r="N293" s="366">
        <v>20332</v>
      </c>
      <c r="V293" s="361"/>
      <c r="W293" s="367"/>
      <c r="X293" s="367" t="s">
        <v>7375</v>
      </c>
      <c r="AC293" s="367"/>
      <c r="AE293" s="367"/>
      <c r="AG293" s="367"/>
      <c r="AI293" s="384"/>
    </row>
    <row r="294" spans="1:35" s="332" customFormat="1" ht="12" x14ac:dyDescent="0.2">
      <c r="A294" s="379"/>
      <c r="B294" s="380"/>
      <c r="C294" s="340" t="s">
        <v>462</v>
      </c>
      <c r="D294" s="385"/>
      <c r="E294" s="385"/>
      <c r="F294" s="386"/>
      <c r="G294" s="386"/>
      <c r="H294" s="386"/>
      <c r="I294" s="386"/>
      <c r="J294" s="387"/>
      <c r="K294" s="386"/>
      <c r="L294" s="387"/>
      <c r="M294" s="388"/>
      <c r="N294" s="389"/>
      <c r="V294" s="361"/>
      <c r="W294" s="367"/>
      <c r="X294" s="367"/>
      <c r="AC294" s="367"/>
      <c r="AE294" s="367"/>
      <c r="AG294" s="367"/>
      <c r="AI294" s="384"/>
    </row>
    <row r="295" spans="1:35" s="332" customFormat="1" ht="12" x14ac:dyDescent="0.2">
      <c r="A295" s="368"/>
      <c r="B295" s="369"/>
      <c r="C295" s="1065" t="s">
        <v>7376</v>
      </c>
      <c r="D295" s="1065"/>
      <c r="E295" s="1065"/>
      <c r="F295" s="1065"/>
      <c r="G295" s="1065"/>
      <c r="H295" s="1065"/>
      <c r="I295" s="1065"/>
      <c r="J295" s="1065"/>
      <c r="K295" s="1065"/>
      <c r="L295" s="1065"/>
      <c r="M295" s="1065"/>
      <c r="N295" s="1072"/>
      <c r="V295" s="361"/>
      <c r="W295" s="367"/>
      <c r="X295" s="367"/>
      <c r="AC295" s="367"/>
      <c r="AD295" s="335" t="s">
        <v>7376</v>
      </c>
      <c r="AE295" s="367"/>
      <c r="AG295" s="367"/>
      <c r="AI295" s="384"/>
    </row>
    <row r="296" spans="1:35" s="332" customFormat="1" ht="22.5" x14ac:dyDescent="0.2">
      <c r="A296" s="370"/>
      <c r="B296" s="371" t="s">
        <v>568</v>
      </c>
      <c r="C296" s="1065" t="s">
        <v>569</v>
      </c>
      <c r="D296" s="1065"/>
      <c r="E296" s="1065"/>
      <c r="F296" s="1065"/>
      <c r="G296" s="1065"/>
      <c r="H296" s="1065"/>
      <c r="I296" s="1065"/>
      <c r="J296" s="1065"/>
      <c r="K296" s="1065"/>
      <c r="L296" s="1065"/>
      <c r="M296" s="1065"/>
      <c r="N296" s="1072"/>
      <c r="V296" s="361"/>
      <c r="W296" s="367"/>
      <c r="X296" s="367"/>
      <c r="Y296" s="335" t="s">
        <v>569</v>
      </c>
      <c r="AC296" s="367"/>
      <c r="AE296" s="367"/>
      <c r="AG296" s="367"/>
      <c r="AI296" s="384"/>
    </row>
    <row r="297" spans="1:35" s="332" customFormat="1" ht="33.75" x14ac:dyDescent="0.2">
      <c r="A297" s="362" t="s">
        <v>832</v>
      </c>
      <c r="B297" s="363" t="s">
        <v>7377</v>
      </c>
      <c r="C297" s="1068" t="s">
        <v>7378</v>
      </c>
      <c r="D297" s="1068"/>
      <c r="E297" s="1068"/>
      <c r="F297" s="364" t="s">
        <v>1026</v>
      </c>
      <c r="G297" s="364"/>
      <c r="H297" s="364"/>
      <c r="I297" s="364" t="s">
        <v>1160</v>
      </c>
      <c r="J297" s="365"/>
      <c r="K297" s="364"/>
      <c r="L297" s="365"/>
      <c r="M297" s="364"/>
      <c r="N297" s="366"/>
      <c r="V297" s="361"/>
      <c r="W297" s="367"/>
      <c r="X297" s="367" t="s">
        <v>7378</v>
      </c>
      <c r="AC297" s="367"/>
      <c r="AE297" s="367"/>
      <c r="AG297" s="367"/>
      <c r="AI297" s="384"/>
    </row>
    <row r="298" spans="1:35" s="332" customFormat="1" ht="12" x14ac:dyDescent="0.2">
      <c r="A298" s="368"/>
      <c r="B298" s="369"/>
      <c r="C298" s="1065" t="s">
        <v>7379</v>
      </c>
      <c r="D298" s="1065"/>
      <c r="E298" s="1065"/>
      <c r="F298" s="1065"/>
      <c r="G298" s="1065"/>
      <c r="H298" s="1065"/>
      <c r="I298" s="1065"/>
      <c r="J298" s="1065"/>
      <c r="K298" s="1065"/>
      <c r="L298" s="1065"/>
      <c r="M298" s="1065"/>
      <c r="N298" s="1072"/>
      <c r="V298" s="361"/>
      <c r="W298" s="367"/>
      <c r="X298" s="367"/>
      <c r="AC298" s="367"/>
      <c r="AE298" s="367"/>
      <c r="AG298" s="367"/>
      <c r="AH298" s="335" t="s">
        <v>7379</v>
      </c>
      <c r="AI298" s="384"/>
    </row>
    <row r="299" spans="1:35" s="332" customFormat="1" ht="12" x14ac:dyDescent="0.2">
      <c r="A299" s="372"/>
      <c r="B299" s="371" t="s">
        <v>423</v>
      </c>
      <c r="C299" s="1065" t="s">
        <v>432</v>
      </c>
      <c r="D299" s="1065"/>
      <c r="E299" s="1065"/>
      <c r="F299" s="373"/>
      <c r="G299" s="373"/>
      <c r="H299" s="373"/>
      <c r="I299" s="373"/>
      <c r="J299" s="374">
        <v>539.73</v>
      </c>
      <c r="K299" s="373"/>
      <c r="L299" s="374">
        <v>647.67999999999995</v>
      </c>
      <c r="M299" s="373"/>
      <c r="N299" s="375"/>
      <c r="V299" s="361"/>
      <c r="W299" s="367"/>
      <c r="X299" s="367"/>
      <c r="Z299" s="335" t="s">
        <v>432</v>
      </c>
      <c r="AC299" s="367"/>
      <c r="AE299" s="367"/>
      <c r="AG299" s="367"/>
      <c r="AI299" s="384"/>
    </row>
    <row r="300" spans="1:35" s="332" customFormat="1" ht="12" x14ac:dyDescent="0.2">
      <c r="A300" s="372"/>
      <c r="B300" s="371" t="s">
        <v>434</v>
      </c>
      <c r="C300" s="1065" t="s">
        <v>435</v>
      </c>
      <c r="D300" s="1065"/>
      <c r="E300" s="1065"/>
      <c r="F300" s="373"/>
      <c r="G300" s="373"/>
      <c r="H300" s="373"/>
      <c r="I300" s="373"/>
      <c r="J300" s="374">
        <v>97.75</v>
      </c>
      <c r="K300" s="373"/>
      <c r="L300" s="374">
        <v>117.3</v>
      </c>
      <c r="M300" s="373"/>
      <c r="N300" s="375"/>
      <c r="V300" s="361"/>
      <c r="W300" s="367"/>
      <c r="X300" s="367"/>
      <c r="Z300" s="335" t="s">
        <v>435</v>
      </c>
      <c r="AC300" s="367"/>
      <c r="AE300" s="367"/>
      <c r="AG300" s="367"/>
      <c r="AI300" s="384"/>
    </row>
    <row r="301" spans="1:35" s="332" customFormat="1" ht="12" x14ac:dyDescent="0.2">
      <c r="A301" s="372"/>
      <c r="B301" s="371" t="s">
        <v>437</v>
      </c>
      <c r="C301" s="1065" t="s">
        <v>438</v>
      </c>
      <c r="D301" s="1065"/>
      <c r="E301" s="1065"/>
      <c r="F301" s="373"/>
      <c r="G301" s="373"/>
      <c r="H301" s="373"/>
      <c r="I301" s="373"/>
      <c r="J301" s="374">
        <v>12.66</v>
      </c>
      <c r="K301" s="373"/>
      <c r="L301" s="374">
        <v>15.19</v>
      </c>
      <c r="M301" s="373"/>
      <c r="N301" s="375"/>
      <c r="V301" s="361"/>
      <c r="W301" s="367"/>
      <c r="X301" s="367"/>
      <c r="Z301" s="335" t="s">
        <v>438</v>
      </c>
      <c r="AC301" s="367"/>
      <c r="AE301" s="367"/>
      <c r="AG301" s="367"/>
      <c r="AI301" s="384"/>
    </row>
    <row r="302" spans="1:35" s="332" customFormat="1" ht="12" x14ac:dyDescent="0.2">
      <c r="A302" s="372"/>
      <c r="B302" s="371" t="s">
        <v>439</v>
      </c>
      <c r="C302" s="1065" t="s">
        <v>440</v>
      </c>
      <c r="D302" s="1065"/>
      <c r="E302" s="1065"/>
      <c r="F302" s="373"/>
      <c r="G302" s="373"/>
      <c r="H302" s="373"/>
      <c r="I302" s="373"/>
      <c r="J302" s="374">
        <v>28.74</v>
      </c>
      <c r="K302" s="373"/>
      <c r="L302" s="374">
        <v>34.49</v>
      </c>
      <c r="M302" s="373"/>
      <c r="N302" s="375"/>
      <c r="V302" s="361"/>
      <c r="W302" s="367"/>
      <c r="X302" s="367"/>
      <c r="Z302" s="335" t="s">
        <v>440</v>
      </c>
      <c r="AC302" s="367"/>
      <c r="AE302" s="367"/>
      <c r="AG302" s="367"/>
      <c r="AI302" s="384"/>
    </row>
    <row r="303" spans="1:35" s="332" customFormat="1" ht="12" x14ac:dyDescent="0.2">
      <c r="A303" s="368"/>
      <c r="B303" s="381" t="s">
        <v>2531</v>
      </c>
      <c r="C303" s="1076" t="s">
        <v>2532</v>
      </c>
      <c r="D303" s="1076"/>
      <c r="E303" s="1076"/>
      <c r="F303" s="382" t="s">
        <v>488</v>
      </c>
      <c r="G303" s="382" t="s">
        <v>489</v>
      </c>
      <c r="H303" s="382"/>
      <c r="I303" s="382" t="s">
        <v>489</v>
      </c>
      <c r="J303" s="371"/>
      <c r="K303" s="373"/>
      <c r="L303" s="374"/>
      <c r="M303" s="373"/>
      <c r="N303" s="383"/>
      <c r="V303" s="361"/>
      <c r="W303" s="367"/>
      <c r="X303" s="367"/>
      <c r="AC303" s="367"/>
      <c r="AE303" s="367"/>
      <c r="AG303" s="367"/>
      <c r="AI303" s="384" t="s">
        <v>2532</v>
      </c>
    </row>
    <row r="304" spans="1:35" s="332" customFormat="1" ht="12" x14ac:dyDescent="0.2">
      <c r="A304" s="368"/>
      <c r="B304" s="381" t="s">
        <v>7380</v>
      </c>
      <c r="C304" s="1076" t="s">
        <v>2787</v>
      </c>
      <c r="D304" s="1076"/>
      <c r="E304" s="1076"/>
      <c r="F304" s="382" t="s">
        <v>1003</v>
      </c>
      <c r="G304" s="382" t="s">
        <v>1004</v>
      </c>
      <c r="H304" s="382"/>
      <c r="I304" s="382" t="s">
        <v>1762</v>
      </c>
      <c r="J304" s="371"/>
      <c r="K304" s="373"/>
      <c r="L304" s="374"/>
      <c r="M304" s="373"/>
      <c r="N304" s="383"/>
      <c r="V304" s="361"/>
      <c r="W304" s="367"/>
      <c r="X304" s="367"/>
      <c r="AC304" s="367"/>
      <c r="AE304" s="367"/>
      <c r="AG304" s="367"/>
      <c r="AI304" s="384" t="s">
        <v>2787</v>
      </c>
    </row>
    <row r="305" spans="1:35" s="332" customFormat="1" ht="12" x14ac:dyDescent="0.2">
      <c r="A305" s="372"/>
      <c r="B305" s="371"/>
      <c r="C305" s="1065" t="s">
        <v>443</v>
      </c>
      <c r="D305" s="1065"/>
      <c r="E305" s="1065"/>
      <c r="F305" s="373" t="s">
        <v>444</v>
      </c>
      <c r="G305" s="373" t="s">
        <v>7381</v>
      </c>
      <c r="H305" s="373"/>
      <c r="I305" s="373" t="s">
        <v>7382</v>
      </c>
      <c r="J305" s="374"/>
      <c r="K305" s="373"/>
      <c r="L305" s="374"/>
      <c r="M305" s="373"/>
      <c r="N305" s="375"/>
      <c r="V305" s="361"/>
      <c r="W305" s="367"/>
      <c r="X305" s="367"/>
      <c r="AA305" s="335" t="s">
        <v>443</v>
      </c>
      <c r="AC305" s="367"/>
      <c r="AE305" s="367"/>
      <c r="AG305" s="367"/>
      <c r="AI305" s="384"/>
    </row>
    <row r="306" spans="1:35" s="332" customFormat="1" ht="12" x14ac:dyDescent="0.2">
      <c r="A306" s="372"/>
      <c r="B306" s="371"/>
      <c r="C306" s="1065" t="s">
        <v>447</v>
      </c>
      <c r="D306" s="1065"/>
      <c r="E306" s="1065"/>
      <c r="F306" s="373" t="s">
        <v>444</v>
      </c>
      <c r="G306" s="373" t="s">
        <v>7383</v>
      </c>
      <c r="H306" s="373"/>
      <c r="I306" s="373" t="s">
        <v>7384</v>
      </c>
      <c r="J306" s="374"/>
      <c r="K306" s="373"/>
      <c r="L306" s="374"/>
      <c r="M306" s="373"/>
      <c r="N306" s="375"/>
      <c r="V306" s="361"/>
      <c r="W306" s="367"/>
      <c r="X306" s="367"/>
      <c r="AA306" s="335" t="s">
        <v>447</v>
      </c>
      <c r="AC306" s="367"/>
      <c r="AE306" s="367"/>
      <c r="AG306" s="367"/>
      <c r="AI306" s="384"/>
    </row>
    <row r="307" spans="1:35" s="332" customFormat="1" ht="12" x14ac:dyDescent="0.2">
      <c r="A307" s="372"/>
      <c r="B307" s="371"/>
      <c r="C307" s="1077" t="s">
        <v>450</v>
      </c>
      <c r="D307" s="1077"/>
      <c r="E307" s="1077"/>
      <c r="F307" s="376"/>
      <c r="G307" s="376"/>
      <c r="H307" s="376"/>
      <c r="I307" s="376"/>
      <c r="J307" s="377">
        <v>666.22</v>
      </c>
      <c r="K307" s="376"/>
      <c r="L307" s="377">
        <v>799.47</v>
      </c>
      <c r="M307" s="376"/>
      <c r="N307" s="378"/>
      <c r="V307" s="361"/>
      <c r="W307" s="367"/>
      <c r="X307" s="367"/>
      <c r="AB307" s="335" t="s">
        <v>450</v>
      </c>
      <c r="AC307" s="367"/>
      <c r="AE307" s="367"/>
      <c r="AG307" s="367"/>
      <c r="AI307" s="384"/>
    </row>
    <row r="308" spans="1:35" s="332" customFormat="1" ht="12" x14ac:dyDescent="0.2">
      <c r="A308" s="372"/>
      <c r="B308" s="371"/>
      <c r="C308" s="1065" t="s">
        <v>451</v>
      </c>
      <c r="D308" s="1065"/>
      <c r="E308" s="1065"/>
      <c r="F308" s="373"/>
      <c r="G308" s="373"/>
      <c r="H308" s="373"/>
      <c r="I308" s="373"/>
      <c r="J308" s="374"/>
      <c r="K308" s="373"/>
      <c r="L308" s="374">
        <v>662.87</v>
      </c>
      <c r="M308" s="373"/>
      <c r="N308" s="375"/>
      <c r="V308" s="361"/>
      <c r="W308" s="367"/>
      <c r="X308" s="367"/>
      <c r="AA308" s="335" t="s">
        <v>451</v>
      </c>
      <c r="AC308" s="367"/>
      <c r="AE308" s="367"/>
      <c r="AG308" s="367"/>
      <c r="AI308" s="384"/>
    </row>
    <row r="309" spans="1:35" s="332" customFormat="1" ht="45" x14ac:dyDescent="0.2">
      <c r="A309" s="372"/>
      <c r="B309" s="371" t="s">
        <v>2540</v>
      </c>
      <c r="C309" s="1065" t="s">
        <v>2541</v>
      </c>
      <c r="D309" s="1065"/>
      <c r="E309" s="1065"/>
      <c r="F309" s="373" t="s">
        <v>454</v>
      </c>
      <c r="G309" s="373" t="s">
        <v>1241</v>
      </c>
      <c r="H309" s="373"/>
      <c r="I309" s="373" t="s">
        <v>1241</v>
      </c>
      <c r="J309" s="374"/>
      <c r="K309" s="373"/>
      <c r="L309" s="374">
        <v>802.07</v>
      </c>
      <c r="M309" s="373"/>
      <c r="N309" s="375"/>
      <c r="V309" s="361"/>
      <c r="W309" s="367"/>
      <c r="X309" s="367"/>
      <c r="AA309" s="335" t="s">
        <v>2541</v>
      </c>
      <c r="AC309" s="367"/>
      <c r="AE309" s="367"/>
      <c r="AG309" s="367"/>
      <c r="AI309" s="384"/>
    </row>
    <row r="310" spans="1:35" s="332" customFormat="1" ht="45" x14ac:dyDescent="0.2">
      <c r="A310" s="372"/>
      <c r="B310" s="371" t="s">
        <v>2542</v>
      </c>
      <c r="C310" s="1065" t="s">
        <v>2543</v>
      </c>
      <c r="D310" s="1065"/>
      <c r="E310" s="1065"/>
      <c r="F310" s="373" t="s">
        <v>454</v>
      </c>
      <c r="G310" s="373" t="s">
        <v>974</v>
      </c>
      <c r="H310" s="373"/>
      <c r="I310" s="373" t="s">
        <v>974</v>
      </c>
      <c r="J310" s="374"/>
      <c r="K310" s="373"/>
      <c r="L310" s="374">
        <v>477.27</v>
      </c>
      <c r="M310" s="373"/>
      <c r="N310" s="375"/>
      <c r="V310" s="361"/>
      <c r="W310" s="367"/>
      <c r="X310" s="367"/>
      <c r="AA310" s="335" t="s">
        <v>2543</v>
      </c>
      <c r="AC310" s="367"/>
      <c r="AE310" s="367"/>
      <c r="AG310" s="367"/>
      <c r="AI310" s="384"/>
    </row>
    <row r="311" spans="1:35" s="332" customFormat="1" ht="12" x14ac:dyDescent="0.2">
      <c r="A311" s="379"/>
      <c r="B311" s="380"/>
      <c r="C311" s="1068" t="s">
        <v>459</v>
      </c>
      <c r="D311" s="1068"/>
      <c r="E311" s="1068"/>
      <c r="F311" s="364"/>
      <c r="G311" s="364"/>
      <c r="H311" s="364"/>
      <c r="I311" s="364"/>
      <c r="J311" s="365"/>
      <c r="K311" s="364"/>
      <c r="L311" s="365">
        <v>2078.81</v>
      </c>
      <c r="M311" s="376"/>
      <c r="N311" s="366"/>
      <c r="V311" s="361"/>
      <c r="W311" s="367"/>
      <c r="X311" s="367"/>
      <c r="AC311" s="367" t="s">
        <v>459</v>
      </c>
      <c r="AE311" s="367"/>
      <c r="AG311" s="367"/>
      <c r="AI311" s="384"/>
    </row>
    <row r="312" spans="1:35" s="332" customFormat="1" ht="45" x14ac:dyDescent="0.2">
      <c r="A312" s="362" t="s">
        <v>841</v>
      </c>
      <c r="B312" s="363" t="s">
        <v>7385</v>
      </c>
      <c r="C312" s="1068" t="s">
        <v>7386</v>
      </c>
      <c r="D312" s="1068"/>
      <c r="E312" s="1068"/>
      <c r="F312" s="364" t="s">
        <v>411</v>
      </c>
      <c r="G312" s="364"/>
      <c r="H312" s="364"/>
      <c r="I312" s="364" t="s">
        <v>7387</v>
      </c>
      <c r="J312" s="365">
        <v>34730.300000000003</v>
      </c>
      <c r="K312" s="364"/>
      <c r="L312" s="365">
        <v>2771.48</v>
      </c>
      <c r="M312" s="364"/>
      <c r="N312" s="366"/>
      <c r="V312" s="361"/>
      <c r="W312" s="367"/>
      <c r="X312" s="367" t="s">
        <v>7386</v>
      </c>
      <c r="AC312" s="367"/>
      <c r="AE312" s="367"/>
      <c r="AG312" s="367"/>
      <c r="AI312" s="384"/>
    </row>
    <row r="313" spans="1:35" s="332" customFormat="1" ht="12" x14ac:dyDescent="0.2">
      <c r="A313" s="379"/>
      <c r="B313" s="380"/>
      <c r="C313" s="340" t="s">
        <v>3173</v>
      </c>
      <c r="D313" s="385"/>
      <c r="E313" s="385"/>
      <c r="F313" s="386"/>
      <c r="G313" s="386"/>
      <c r="H313" s="386"/>
      <c r="I313" s="386"/>
      <c r="J313" s="387"/>
      <c r="K313" s="386"/>
      <c r="L313" s="387"/>
      <c r="M313" s="388"/>
      <c r="N313" s="389"/>
      <c r="V313" s="361"/>
      <c r="W313" s="367"/>
      <c r="X313" s="367"/>
      <c r="AC313" s="367"/>
      <c r="AE313" s="367"/>
      <c r="AG313" s="367"/>
      <c r="AI313" s="384"/>
    </row>
    <row r="314" spans="1:35" s="332" customFormat="1" ht="12" x14ac:dyDescent="0.2">
      <c r="A314" s="368"/>
      <c r="B314" s="369"/>
      <c r="C314" s="1065" t="s">
        <v>7388</v>
      </c>
      <c r="D314" s="1065"/>
      <c r="E314" s="1065"/>
      <c r="F314" s="1065"/>
      <c r="G314" s="1065"/>
      <c r="H314" s="1065"/>
      <c r="I314" s="1065"/>
      <c r="J314" s="1065"/>
      <c r="K314" s="1065"/>
      <c r="L314" s="1065"/>
      <c r="M314" s="1065"/>
      <c r="N314" s="1072"/>
      <c r="V314" s="361"/>
      <c r="W314" s="367"/>
      <c r="X314" s="367"/>
      <c r="AC314" s="367"/>
      <c r="AE314" s="367"/>
      <c r="AG314" s="367"/>
      <c r="AH314" s="335" t="s">
        <v>7388</v>
      </c>
      <c r="AI314" s="384"/>
    </row>
    <row r="315" spans="1:35" s="332" customFormat="1" ht="45" x14ac:dyDescent="0.2">
      <c r="A315" s="362" t="s">
        <v>845</v>
      </c>
      <c r="B315" s="363" t="s">
        <v>7389</v>
      </c>
      <c r="C315" s="1068" t="s">
        <v>7390</v>
      </c>
      <c r="D315" s="1068"/>
      <c r="E315" s="1068"/>
      <c r="F315" s="364" t="s">
        <v>411</v>
      </c>
      <c r="G315" s="364"/>
      <c r="H315" s="364"/>
      <c r="I315" s="364" t="s">
        <v>7391</v>
      </c>
      <c r="J315" s="365">
        <v>33684.79</v>
      </c>
      <c r="K315" s="364"/>
      <c r="L315" s="365">
        <v>3941.12</v>
      </c>
      <c r="M315" s="364"/>
      <c r="N315" s="366"/>
      <c r="V315" s="361"/>
      <c r="W315" s="367"/>
      <c r="X315" s="367" t="s">
        <v>7390</v>
      </c>
      <c r="AC315" s="367"/>
      <c r="AE315" s="367"/>
      <c r="AG315" s="367"/>
      <c r="AI315" s="384"/>
    </row>
    <row r="316" spans="1:35" s="332" customFormat="1" ht="12" x14ac:dyDescent="0.2">
      <c r="A316" s="379"/>
      <c r="B316" s="380"/>
      <c r="C316" s="340" t="s">
        <v>3173</v>
      </c>
      <c r="D316" s="385"/>
      <c r="E316" s="385"/>
      <c r="F316" s="386"/>
      <c r="G316" s="386"/>
      <c r="H316" s="386"/>
      <c r="I316" s="386"/>
      <c r="J316" s="387"/>
      <c r="K316" s="386"/>
      <c r="L316" s="387"/>
      <c r="M316" s="388"/>
      <c r="N316" s="389"/>
      <c r="V316" s="361"/>
      <c r="W316" s="367"/>
      <c r="X316" s="367"/>
      <c r="AC316" s="367"/>
      <c r="AE316" s="367"/>
      <c r="AG316" s="367"/>
      <c r="AI316" s="384"/>
    </row>
    <row r="317" spans="1:35" s="332" customFormat="1" ht="12" x14ac:dyDescent="0.2">
      <c r="A317" s="368"/>
      <c r="B317" s="369"/>
      <c r="C317" s="1065" t="s">
        <v>7392</v>
      </c>
      <c r="D317" s="1065"/>
      <c r="E317" s="1065"/>
      <c r="F317" s="1065"/>
      <c r="G317" s="1065"/>
      <c r="H317" s="1065"/>
      <c r="I317" s="1065"/>
      <c r="J317" s="1065"/>
      <c r="K317" s="1065"/>
      <c r="L317" s="1065"/>
      <c r="M317" s="1065"/>
      <c r="N317" s="1072"/>
      <c r="V317" s="361"/>
      <c r="W317" s="367"/>
      <c r="X317" s="367"/>
      <c r="AC317" s="367"/>
      <c r="AE317" s="367"/>
      <c r="AG317" s="367"/>
      <c r="AH317" s="335" t="s">
        <v>7392</v>
      </c>
      <c r="AI317" s="384"/>
    </row>
    <row r="318" spans="1:35" s="332" customFormat="1" ht="45" x14ac:dyDescent="0.2">
      <c r="A318" s="362" t="s">
        <v>673</v>
      </c>
      <c r="B318" s="363" t="s">
        <v>7393</v>
      </c>
      <c r="C318" s="1068" t="s">
        <v>7394</v>
      </c>
      <c r="D318" s="1068"/>
      <c r="E318" s="1068"/>
      <c r="F318" s="364" t="s">
        <v>1017</v>
      </c>
      <c r="G318" s="364"/>
      <c r="H318" s="364"/>
      <c r="I318" s="364" t="s">
        <v>673</v>
      </c>
      <c r="J318" s="365"/>
      <c r="K318" s="364"/>
      <c r="L318" s="365"/>
      <c r="M318" s="364"/>
      <c r="N318" s="366"/>
      <c r="V318" s="361"/>
      <c r="W318" s="367"/>
      <c r="X318" s="367" t="s">
        <v>7394</v>
      </c>
      <c r="AC318" s="367"/>
      <c r="AE318" s="367"/>
      <c r="AG318" s="367"/>
      <c r="AI318" s="384"/>
    </row>
    <row r="319" spans="1:35" s="332" customFormat="1" ht="12" x14ac:dyDescent="0.2">
      <c r="A319" s="372"/>
      <c r="B319" s="371" t="s">
        <v>423</v>
      </c>
      <c r="C319" s="1065" t="s">
        <v>432</v>
      </c>
      <c r="D319" s="1065"/>
      <c r="E319" s="1065"/>
      <c r="F319" s="373"/>
      <c r="G319" s="373"/>
      <c r="H319" s="373"/>
      <c r="I319" s="373"/>
      <c r="J319" s="374">
        <v>46.18</v>
      </c>
      <c r="K319" s="373"/>
      <c r="L319" s="374">
        <v>1847.2</v>
      </c>
      <c r="M319" s="373"/>
      <c r="N319" s="375"/>
      <c r="V319" s="361"/>
      <c r="W319" s="367"/>
      <c r="X319" s="367"/>
      <c r="Z319" s="335" t="s">
        <v>432</v>
      </c>
      <c r="AC319" s="367"/>
      <c r="AE319" s="367"/>
      <c r="AG319" s="367"/>
      <c r="AI319" s="384"/>
    </row>
    <row r="320" spans="1:35" s="332" customFormat="1" ht="12" x14ac:dyDescent="0.2">
      <c r="A320" s="372"/>
      <c r="B320" s="371" t="s">
        <v>434</v>
      </c>
      <c r="C320" s="1065" t="s">
        <v>435</v>
      </c>
      <c r="D320" s="1065"/>
      <c r="E320" s="1065"/>
      <c r="F320" s="373"/>
      <c r="G320" s="373"/>
      <c r="H320" s="373"/>
      <c r="I320" s="373"/>
      <c r="J320" s="374">
        <v>4.54</v>
      </c>
      <c r="K320" s="373"/>
      <c r="L320" s="374">
        <v>181.6</v>
      </c>
      <c r="M320" s="373"/>
      <c r="N320" s="375"/>
      <c r="V320" s="361"/>
      <c r="W320" s="367"/>
      <c r="X320" s="367"/>
      <c r="Z320" s="335" t="s">
        <v>435</v>
      </c>
      <c r="AC320" s="367"/>
      <c r="AE320" s="367"/>
      <c r="AG320" s="367"/>
      <c r="AI320" s="384"/>
    </row>
    <row r="321" spans="1:35" s="332" customFormat="1" ht="12" x14ac:dyDescent="0.2">
      <c r="A321" s="372"/>
      <c r="B321" s="371" t="s">
        <v>439</v>
      </c>
      <c r="C321" s="1065" t="s">
        <v>440</v>
      </c>
      <c r="D321" s="1065"/>
      <c r="E321" s="1065"/>
      <c r="F321" s="373"/>
      <c r="G321" s="373"/>
      <c r="H321" s="373"/>
      <c r="I321" s="373"/>
      <c r="J321" s="374">
        <v>6.12</v>
      </c>
      <c r="K321" s="373"/>
      <c r="L321" s="374">
        <v>244.8</v>
      </c>
      <c r="M321" s="373"/>
      <c r="N321" s="375"/>
      <c r="V321" s="361"/>
      <c r="W321" s="367"/>
      <c r="X321" s="367"/>
      <c r="Z321" s="335" t="s">
        <v>440</v>
      </c>
      <c r="AC321" s="367"/>
      <c r="AE321" s="367"/>
      <c r="AG321" s="367"/>
      <c r="AI321" s="384"/>
    </row>
    <row r="322" spans="1:35" s="332" customFormat="1" ht="12" x14ac:dyDescent="0.2">
      <c r="A322" s="372"/>
      <c r="B322" s="371"/>
      <c r="C322" s="1065" t="s">
        <v>443</v>
      </c>
      <c r="D322" s="1065"/>
      <c r="E322" s="1065"/>
      <c r="F322" s="373" t="s">
        <v>444</v>
      </c>
      <c r="G322" s="373" t="s">
        <v>6253</v>
      </c>
      <c r="H322" s="373"/>
      <c r="I322" s="373" t="s">
        <v>1581</v>
      </c>
      <c r="J322" s="374"/>
      <c r="K322" s="373"/>
      <c r="L322" s="374"/>
      <c r="M322" s="373"/>
      <c r="N322" s="375"/>
      <c r="V322" s="361"/>
      <c r="W322" s="367"/>
      <c r="X322" s="367"/>
      <c r="AA322" s="335" t="s">
        <v>443</v>
      </c>
      <c r="AC322" s="367"/>
      <c r="AE322" s="367"/>
      <c r="AG322" s="367"/>
      <c r="AI322" s="384"/>
    </row>
    <row r="323" spans="1:35" s="332" customFormat="1" ht="12" x14ac:dyDescent="0.2">
      <c r="A323" s="372"/>
      <c r="B323" s="371"/>
      <c r="C323" s="1077" t="s">
        <v>450</v>
      </c>
      <c r="D323" s="1077"/>
      <c r="E323" s="1077"/>
      <c r="F323" s="376"/>
      <c r="G323" s="376"/>
      <c r="H323" s="376"/>
      <c r="I323" s="376"/>
      <c r="J323" s="377">
        <v>56.84</v>
      </c>
      <c r="K323" s="376"/>
      <c r="L323" s="377">
        <v>2273.6</v>
      </c>
      <c r="M323" s="376"/>
      <c r="N323" s="378"/>
      <c r="V323" s="361"/>
      <c r="W323" s="367"/>
      <c r="X323" s="367"/>
      <c r="AB323" s="335" t="s">
        <v>450</v>
      </c>
      <c r="AC323" s="367"/>
      <c r="AE323" s="367"/>
      <c r="AG323" s="367"/>
      <c r="AI323" s="384"/>
    </row>
    <row r="324" spans="1:35" s="332" customFormat="1" ht="12" x14ac:dyDescent="0.2">
      <c r="A324" s="372"/>
      <c r="B324" s="371"/>
      <c r="C324" s="1065" t="s">
        <v>451</v>
      </c>
      <c r="D324" s="1065"/>
      <c r="E324" s="1065"/>
      <c r="F324" s="373"/>
      <c r="G324" s="373"/>
      <c r="H324" s="373"/>
      <c r="I324" s="373"/>
      <c r="J324" s="374"/>
      <c r="K324" s="373"/>
      <c r="L324" s="374">
        <v>1847.2</v>
      </c>
      <c r="M324" s="373"/>
      <c r="N324" s="375"/>
      <c r="V324" s="361"/>
      <c r="W324" s="367"/>
      <c r="X324" s="367"/>
      <c r="AA324" s="335" t="s">
        <v>451</v>
      </c>
      <c r="AC324" s="367"/>
      <c r="AE324" s="367"/>
      <c r="AG324" s="367"/>
      <c r="AI324" s="384"/>
    </row>
    <row r="325" spans="1:35" s="332" customFormat="1" ht="22.5" x14ac:dyDescent="0.2">
      <c r="A325" s="372"/>
      <c r="B325" s="371" t="s">
        <v>7346</v>
      </c>
      <c r="C325" s="1065" t="s">
        <v>7347</v>
      </c>
      <c r="D325" s="1065"/>
      <c r="E325" s="1065"/>
      <c r="F325" s="373" t="s">
        <v>454</v>
      </c>
      <c r="G325" s="373" t="s">
        <v>1083</v>
      </c>
      <c r="H325" s="373"/>
      <c r="I325" s="373" t="s">
        <v>1083</v>
      </c>
      <c r="J325" s="374"/>
      <c r="K325" s="373"/>
      <c r="L325" s="374">
        <v>1662.48</v>
      </c>
      <c r="M325" s="373"/>
      <c r="N325" s="375"/>
      <c r="V325" s="361"/>
      <c r="W325" s="367"/>
      <c r="X325" s="367"/>
      <c r="AA325" s="335" t="s">
        <v>7347</v>
      </c>
      <c r="AC325" s="367"/>
      <c r="AE325" s="367"/>
      <c r="AG325" s="367"/>
      <c r="AI325" s="384"/>
    </row>
    <row r="326" spans="1:35" s="332" customFormat="1" ht="22.5" x14ac:dyDescent="0.2">
      <c r="A326" s="372"/>
      <c r="B326" s="371" t="s">
        <v>7348</v>
      </c>
      <c r="C326" s="1065" t="s">
        <v>7349</v>
      </c>
      <c r="D326" s="1065"/>
      <c r="E326" s="1065"/>
      <c r="F326" s="373" t="s">
        <v>454</v>
      </c>
      <c r="G326" s="373" t="s">
        <v>657</v>
      </c>
      <c r="H326" s="373"/>
      <c r="I326" s="373" t="s">
        <v>657</v>
      </c>
      <c r="J326" s="374"/>
      <c r="K326" s="373"/>
      <c r="L326" s="374">
        <v>849.71</v>
      </c>
      <c r="M326" s="373"/>
      <c r="N326" s="375"/>
      <c r="V326" s="361"/>
      <c r="W326" s="367"/>
      <c r="X326" s="367"/>
      <c r="AA326" s="335" t="s">
        <v>7349</v>
      </c>
      <c r="AC326" s="367"/>
      <c r="AE326" s="367"/>
      <c r="AG326" s="367"/>
      <c r="AI326" s="384"/>
    </row>
    <row r="327" spans="1:35" s="332" customFormat="1" ht="12" x14ac:dyDescent="0.2">
      <c r="A327" s="379"/>
      <c r="B327" s="380"/>
      <c r="C327" s="1068" t="s">
        <v>459</v>
      </c>
      <c r="D327" s="1068"/>
      <c r="E327" s="1068"/>
      <c r="F327" s="364"/>
      <c r="G327" s="364"/>
      <c r="H327" s="364"/>
      <c r="I327" s="364"/>
      <c r="J327" s="365"/>
      <c r="K327" s="364"/>
      <c r="L327" s="365">
        <v>4785.79</v>
      </c>
      <c r="M327" s="376"/>
      <c r="N327" s="366"/>
      <c r="V327" s="361"/>
      <c r="W327" s="367"/>
      <c r="X327" s="367"/>
      <c r="AC327" s="367" t="s">
        <v>459</v>
      </c>
      <c r="AE327" s="367"/>
      <c r="AG327" s="367"/>
      <c r="AI327" s="384"/>
    </row>
    <row r="328" spans="1:35" s="332" customFormat="1" ht="33.75" x14ac:dyDescent="0.2">
      <c r="A328" s="362" t="s">
        <v>854</v>
      </c>
      <c r="B328" s="363" t="s">
        <v>7395</v>
      </c>
      <c r="C328" s="1068" t="s">
        <v>7396</v>
      </c>
      <c r="D328" s="1068"/>
      <c r="E328" s="1068"/>
      <c r="F328" s="364" t="s">
        <v>1017</v>
      </c>
      <c r="G328" s="364"/>
      <c r="H328" s="364"/>
      <c r="I328" s="364" t="s">
        <v>673</v>
      </c>
      <c r="J328" s="365">
        <v>79.099999999999994</v>
      </c>
      <c r="K328" s="364"/>
      <c r="L328" s="365">
        <v>3164</v>
      </c>
      <c r="M328" s="364"/>
      <c r="N328" s="366"/>
      <c r="V328" s="361"/>
      <c r="W328" s="367"/>
      <c r="X328" s="367" t="s">
        <v>7396</v>
      </c>
      <c r="AC328" s="367"/>
      <c r="AE328" s="367"/>
      <c r="AG328" s="367"/>
      <c r="AI328" s="384"/>
    </row>
    <row r="329" spans="1:35" s="332" customFormat="1" ht="12" x14ac:dyDescent="0.2">
      <c r="A329" s="379"/>
      <c r="B329" s="380"/>
      <c r="C329" s="340" t="s">
        <v>7397</v>
      </c>
      <c r="D329" s="385"/>
      <c r="E329" s="385"/>
      <c r="F329" s="386"/>
      <c r="G329" s="386"/>
      <c r="H329" s="386"/>
      <c r="I329" s="386"/>
      <c r="J329" s="387"/>
      <c r="K329" s="386"/>
      <c r="L329" s="387"/>
      <c r="M329" s="388"/>
      <c r="N329" s="389"/>
      <c r="V329" s="361"/>
      <c r="W329" s="367"/>
      <c r="X329" s="367"/>
      <c r="AC329" s="367"/>
      <c r="AE329" s="367"/>
      <c r="AG329" s="367"/>
      <c r="AI329" s="384"/>
    </row>
    <row r="330" spans="1:35" s="332" customFormat="1" ht="45" x14ac:dyDescent="0.2">
      <c r="A330" s="362" t="s">
        <v>857</v>
      </c>
      <c r="B330" s="363" t="s">
        <v>7398</v>
      </c>
      <c r="C330" s="1068" t="s">
        <v>7399</v>
      </c>
      <c r="D330" s="1068"/>
      <c r="E330" s="1068"/>
      <c r="F330" s="364" t="s">
        <v>1017</v>
      </c>
      <c r="G330" s="364"/>
      <c r="H330" s="364"/>
      <c r="I330" s="364" t="s">
        <v>600</v>
      </c>
      <c r="J330" s="365"/>
      <c r="K330" s="364"/>
      <c r="L330" s="365"/>
      <c r="M330" s="364"/>
      <c r="N330" s="366"/>
      <c r="V330" s="361"/>
      <c r="W330" s="367"/>
      <c r="X330" s="367" t="s">
        <v>7399</v>
      </c>
      <c r="AC330" s="367"/>
      <c r="AE330" s="367"/>
      <c r="AG330" s="367"/>
      <c r="AI330" s="384"/>
    </row>
    <row r="331" spans="1:35" s="332" customFormat="1" ht="12" x14ac:dyDescent="0.2">
      <c r="A331" s="372"/>
      <c r="B331" s="371" t="s">
        <v>423</v>
      </c>
      <c r="C331" s="1065" t="s">
        <v>432</v>
      </c>
      <c r="D331" s="1065"/>
      <c r="E331" s="1065"/>
      <c r="F331" s="373"/>
      <c r="G331" s="373"/>
      <c r="H331" s="373"/>
      <c r="I331" s="373"/>
      <c r="J331" s="374">
        <v>46.18</v>
      </c>
      <c r="K331" s="373"/>
      <c r="L331" s="374">
        <v>923.6</v>
      </c>
      <c r="M331" s="373"/>
      <c r="N331" s="375"/>
      <c r="V331" s="361"/>
      <c r="W331" s="367"/>
      <c r="X331" s="367"/>
      <c r="Z331" s="335" t="s">
        <v>432</v>
      </c>
      <c r="AC331" s="367"/>
      <c r="AE331" s="367"/>
      <c r="AG331" s="367"/>
      <c r="AI331" s="384"/>
    </row>
    <row r="332" spans="1:35" s="332" customFormat="1" ht="12" x14ac:dyDescent="0.2">
      <c r="A332" s="372"/>
      <c r="B332" s="371" t="s">
        <v>434</v>
      </c>
      <c r="C332" s="1065" t="s">
        <v>435</v>
      </c>
      <c r="D332" s="1065"/>
      <c r="E332" s="1065"/>
      <c r="F332" s="373"/>
      <c r="G332" s="373"/>
      <c r="H332" s="373"/>
      <c r="I332" s="373"/>
      <c r="J332" s="374">
        <v>4.54</v>
      </c>
      <c r="K332" s="373"/>
      <c r="L332" s="374">
        <v>90.8</v>
      </c>
      <c r="M332" s="373"/>
      <c r="N332" s="375"/>
      <c r="V332" s="361"/>
      <c r="W332" s="367"/>
      <c r="X332" s="367"/>
      <c r="Z332" s="335" t="s">
        <v>435</v>
      </c>
      <c r="AC332" s="367"/>
      <c r="AE332" s="367"/>
      <c r="AG332" s="367"/>
      <c r="AI332" s="384"/>
    </row>
    <row r="333" spans="1:35" s="332" customFormat="1" ht="12" x14ac:dyDescent="0.2">
      <c r="A333" s="372"/>
      <c r="B333" s="371" t="s">
        <v>439</v>
      </c>
      <c r="C333" s="1065" t="s">
        <v>440</v>
      </c>
      <c r="D333" s="1065"/>
      <c r="E333" s="1065"/>
      <c r="F333" s="373"/>
      <c r="G333" s="373"/>
      <c r="H333" s="373"/>
      <c r="I333" s="373"/>
      <c r="J333" s="374">
        <v>7.64</v>
      </c>
      <c r="K333" s="373"/>
      <c r="L333" s="374">
        <v>152.80000000000001</v>
      </c>
      <c r="M333" s="373"/>
      <c r="N333" s="375"/>
      <c r="V333" s="361"/>
      <c r="W333" s="367"/>
      <c r="X333" s="367"/>
      <c r="Z333" s="335" t="s">
        <v>440</v>
      </c>
      <c r="AC333" s="367"/>
      <c r="AE333" s="367"/>
      <c r="AG333" s="367"/>
      <c r="AI333" s="384"/>
    </row>
    <row r="334" spans="1:35" s="332" customFormat="1" ht="12" x14ac:dyDescent="0.2">
      <c r="A334" s="372"/>
      <c r="B334" s="371"/>
      <c r="C334" s="1065" t="s">
        <v>443</v>
      </c>
      <c r="D334" s="1065"/>
      <c r="E334" s="1065"/>
      <c r="F334" s="373" t="s">
        <v>444</v>
      </c>
      <c r="G334" s="373" t="s">
        <v>6253</v>
      </c>
      <c r="H334" s="373"/>
      <c r="I334" s="373" t="s">
        <v>1107</v>
      </c>
      <c r="J334" s="374"/>
      <c r="K334" s="373"/>
      <c r="L334" s="374"/>
      <c r="M334" s="373"/>
      <c r="N334" s="375"/>
      <c r="V334" s="361"/>
      <c r="W334" s="367"/>
      <c r="X334" s="367"/>
      <c r="AA334" s="335" t="s">
        <v>443</v>
      </c>
      <c r="AC334" s="367"/>
      <c r="AE334" s="367"/>
      <c r="AG334" s="367"/>
      <c r="AI334" s="384"/>
    </row>
    <row r="335" spans="1:35" s="332" customFormat="1" ht="12" x14ac:dyDescent="0.2">
      <c r="A335" s="372"/>
      <c r="B335" s="371"/>
      <c r="C335" s="1077" t="s">
        <v>450</v>
      </c>
      <c r="D335" s="1077"/>
      <c r="E335" s="1077"/>
      <c r="F335" s="376"/>
      <c r="G335" s="376"/>
      <c r="H335" s="376"/>
      <c r="I335" s="376"/>
      <c r="J335" s="377">
        <v>58.36</v>
      </c>
      <c r="K335" s="376"/>
      <c r="L335" s="377">
        <v>1167.2</v>
      </c>
      <c r="M335" s="376"/>
      <c r="N335" s="378"/>
      <c r="V335" s="361"/>
      <c r="W335" s="367"/>
      <c r="X335" s="367"/>
      <c r="AB335" s="335" t="s">
        <v>450</v>
      </c>
      <c r="AC335" s="367"/>
      <c r="AE335" s="367"/>
      <c r="AG335" s="367"/>
      <c r="AI335" s="384"/>
    </row>
    <row r="336" spans="1:35" s="332" customFormat="1" ht="12" x14ac:dyDescent="0.2">
      <c r="A336" s="372"/>
      <c r="B336" s="371"/>
      <c r="C336" s="1065" t="s">
        <v>451</v>
      </c>
      <c r="D336" s="1065"/>
      <c r="E336" s="1065"/>
      <c r="F336" s="373"/>
      <c r="G336" s="373"/>
      <c r="H336" s="373"/>
      <c r="I336" s="373"/>
      <c r="J336" s="374"/>
      <c r="K336" s="373"/>
      <c r="L336" s="374">
        <v>923.6</v>
      </c>
      <c r="M336" s="373"/>
      <c r="N336" s="375"/>
      <c r="V336" s="361"/>
      <c r="W336" s="367"/>
      <c r="X336" s="367"/>
      <c r="AA336" s="335" t="s">
        <v>451</v>
      </c>
      <c r="AC336" s="367"/>
      <c r="AE336" s="367"/>
      <c r="AG336" s="367"/>
      <c r="AI336" s="384"/>
    </row>
    <row r="337" spans="1:35" s="332" customFormat="1" ht="22.5" x14ac:dyDescent="0.2">
      <c r="A337" s="372"/>
      <c r="B337" s="371" t="s">
        <v>7346</v>
      </c>
      <c r="C337" s="1065" t="s">
        <v>7347</v>
      </c>
      <c r="D337" s="1065"/>
      <c r="E337" s="1065"/>
      <c r="F337" s="373" t="s">
        <v>454</v>
      </c>
      <c r="G337" s="373" t="s">
        <v>1083</v>
      </c>
      <c r="H337" s="373"/>
      <c r="I337" s="373" t="s">
        <v>1083</v>
      </c>
      <c r="J337" s="374"/>
      <c r="K337" s="373"/>
      <c r="L337" s="374">
        <v>831.24</v>
      </c>
      <c r="M337" s="373"/>
      <c r="N337" s="375"/>
      <c r="V337" s="361"/>
      <c r="W337" s="367"/>
      <c r="X337" s="367"/>
      <c r="AA337" s="335" t="s">
        <v>7347</v>
      </c>
      <c r="AC337" s="367"/>
      <c r="AE337" s="367"/>
      <c r="AG337" s="367"/>
      <c r="AI337" s="384"/>
    </row>
    <row r="338" spans="1:35" s="332" customFormat="1" ht="22.5" x14ac:dyDescent="0.2">
      <c r="A338" s="372"/>
      <c r="B338" s="371" t="s">
        <v>7348</v>
      </c>
      <c r="C338" s="1065" t="s">
        <v>7349</v>
      </c>
      <c r="D338" s="1065"/>
      <c r="E338" s="1065"/>
      <c r="F338" s="373" t="s">
        <v>454</v>
      </c>
      <c r="G338" s="373" t="s">
        <v>657</v>
      </c>
      <c r="H338" s="373"/>
      <c r="I338" s="373" t="s">
        <v>657</v>
      </c>
      <c r="J338" s="374"/>
      <c r="K338" s="373"/>
      <c r="L338" s="374">
        <v>424.86</v>
      </c>
      <c r="M338" s="373"/>
      <c r="N338" s="375"/>
      <c r="V338" s="361"/>
      <c r="W338" s="367"/>
      <c r="X338" s="367"/>
      <c r="AA338" s="335" t="s">
        <v>7349</v>
      </c>
      <c r="AC338" s="367"/>
      <c r="AE338" s="367"/>
      <c r="AG338" s="367"/>
      <c r="AI338" s="384"/>
    </row>
    <row r="339" spans="1:35" s="332" customFormat="1" ht="12" x14ac:dyDescent="0.2">
      <c r="A339" s="379"/>
      <c r="B339" s="380"/>
      <c r="C339" s="1068" t="s">
        <v>459</v>
      </c>
      <c r="D339" s="1068"/>
      <c r="E339" s="1068"/>
      <c r="F339" s="364"/>
      <c r="G339" s="364"/>
      <c r="H339" s="364"/>
      <c r="I339" s="364"/>
      <c r="J339" s="365"/>
      <c r="K339" s="364"/>
      <c r="L339" s="365">
        <v>2423.3000000000002</v>
      </c>
      <c r="M339" s="376"/>
      <c r="N339" s="366"/>
      <c r="V339" s="361"/>
      <c r="W339" s="367"/>
      <c r="X339" s="367"/>
      <c r="AC339" s="367" t="s">
        <v>459</v>
      </c>
      <c r="AE339" s="367"/>
      <c r="AG339" s="367"/>
      <c r="AI339" s="384"/>
    </row>
    <row r="340" spans="1:35" s="332" customFormat="1" ht="33.75" x14ac:dyDescent="0.2">
      <c r="A340" s="362" t="s">
        <v>866</v>
      </c>
      <c r="B340" s="363" t="s">
        <v>7400</v>
      </c>
      <c r="C340" s="1068" t="s">
        <v>7401</v>
      </c>
      <c r="D340" s="1068"/>
      <c r="E340" s="1068"/>
      <c r="F340" s="364" t="s">
        <v>1017</v>
      </c>
      <c r="G340" s="364"/>
      <c r="H340" s="364"/>
      <c r="I340" s="364" t="s">
        <v>600</v>
      </c>
      <c r="J340" s="365">
        <v>120.2</v>
      </c>
      <c r="K340" s="364"/>
      <c r="L340" s="365">
        <v>2404</v>
      </c>
      <c r="M340" s="364"/>
      <c r="N340" s="366"/>
      <c r="V340" s="361"/>
      <c r="W340" s="367"/>
      <c r="X340" s="367" t="s">
        <v>7401</v>
      </c>
      <c r="AC340" s="367"/>
      <c r="AE340" s="367"/>
      <c r="AG340" s="367"/>
      <c r="AI340" s="384"/>
    </row>
    <row r="341" spans="1:35" s="332" customFormat="1" ht="12" x14ac:dyDescent="0.2">
      <c r="A341" s="379"/>
      <c r="B341" s="380"/>
      <c r="C341" s="340" t="s">
        <v>7397</v>
      </c>
      <c r="D341" s="385"/>
      <c r="E341" s="385"/>
      <c r="F341" s="386"/>
      <c r="G341" s="386"/>
      <c r="H341" s="386"/>
      <c r="I341" s="386"/>
      <c r="J341" s="387"/>
      <c r="K341" s="386"/>
      <c r="L341" s="387"/>
      <c r="M341" s="388"/>
      <c r="N341" s="389"/>
      <c r="V341" s="361"/>
      <c r="W341" s="367"/>
      <c r="X341" s="367"/>
      <c r="AC341" s="367"/>
      <c r="AE341" s="367"/>
      <c r="AG341" s="367"/>
      <c r="AI341" s="384"/>
    </row>
    <row r="342" spans="1:35" s="332" customFormat="1" ht="12" x14ac:dyDescent="0.2">
      <c r="A342" s="362" t="s">
        <v>870</v>
      </c>
      <c r="B342" s="363" t="s">
        <v>2982</v>
      </c>
      <c r="C342" s="1068" t="s">
        <v>2983</v>
      </c>
      <c r="D342" s="1068"/>
      <c r="E342" s="1068"/>
      <c r="F342" s="364" t="s">
        <v>1498</v>
      </c>
      <c r="G342" s="364"/>
      <c r="H342" s="364"/>
      <c r="I342" s="364" t="s">
        <v>813</v>
      </c>
      <c r="J342" s="365"/>
      <c r="K342" s="364"/>
      <c r="L342" s="365"/>
      <c r="M342" s="364"/>
      <c r="N342" s="366"/>
      <c r="V342" s="361"/>
      <c r="W342" s="367"/>
      <c r="X342" s="367" t="s">
        <v>2983</v>
      </c>
      <c r="AC342" s="367"/>
      <c r="AE342" s="367"/>
      <c r="AG342" s="367"/>
      <c r="AI342" s="384"/>
    </row>
    <row r="343" spans="1:35" s="332" customFormat="1" ht="12" x14ac:dyDescent="0.2">
      <c r="A343" s="368"/>
      <c r="B343" s="369"/>
      <c r="C343" s="1065" t="s">
        <v>7402</v>
      </c>
      <c r="D343" s="1065"/>
      <c r="E343" s="1065"/>
      <c r="F343" s="1065"/>
      <c r="G343" s="1065"/>
      <c r="H343" s="1065"/>
      <c r="I343" s="1065"/>
      <c r="J343" s="1065"/>
      <c r="K343" s="1065"/>
      <c r="L343" s="1065"/>
      <c r="M343" s="1065"/>
      <c r="N343" s="1072"/>
      <c r="V343" s="361"/>
      <c r="W343" s="367"/>
      <c r="X343" s="367"/>
      <c r="AC343" s="367"/>
      <c r="AE343" s="367"/>
      <c r="AG343" s="367"/>
      <c r="AH343" s="335" t="s">
        <v>7402</v>
      </c>
      <c r="AI343" s="384"/>
    </row>
    <row r="344" spans="1:35" s="332" customFormat="1" ht="12" x14ac:dyDescent="0.2">
      <c r="A344" s="372"/>
      <c r="B344" s="371" t="s">
        <v>423</v>
      </c>
      <c r="C344" s="1065" t="s">
        <v>432</v>
      </c>
      <c r="D344" s="1065"/>
      <c r="E344" s="1065"/>
      <c r="F344" s="373"/>
      <c r="G344" s="373"/>
      <c r="H344" s="373"/>
      <c r="I344" s="373"/>
      <c r="J344" s="374">
        <v>70.5</v>
      </c>
      <c r="K344" s="373"/>
      <c r="L344" s="374">
        <v>56.4</v>
      </c>
      <c r="M344" s="373"/>
      <c r="N344" s="375"/>
      <c r="V344" s="361"/>
      <c r="W344" s="367"/>
      <c r="X344" s="367"/>
      <c r="Z344" s="335" t="s">
        <v>432</v>
      </c>
      <c r="AC344" s="367"/>
      <c r="AE344" s="367"/>
      <c r="AG344" s="367"/>
      <c r="AI344" s="384"/>
    </row>
    <row r="345" spans="1:35" s="332" customFormat="1" ht="12" x14ac:dyDescent="0.2">
      <c r="A345" s="372"/>
      <c r="B345" s="371" t="s">
        <v>434</v>
      </c>
      <c r="C345" s="1065" t="s">
        <v>435</v>
      </c>
      <c r="D345" s="1065"/>
      <c r="E345" s="1065"/>
      <c r="F345" s="373"/>
      <c r="G345" s="373"/>
      <c r="H345" s="373"/>
      <c r="I345" s="373"/>
      <c r="J345" s="374">
        <v>41.62</v>
      </c>
      <c r="K345" s="373"/>
      <c r="L345" s="374">
        <v>33.299999999999997</v>
      </c>
      <c r="M345" s="373"/>
      <c r="N345" s="375"/>
      <c r="V345" s="361"/>
      <c r="W345" s="367"/>
      <c r="X345" s="367"/>
      <c r="Z345" s="335" t="s">
        <v>435</v>
      </c>
      <c r="AC345" s="367"/>
      <c r="AE345" s="367"/>
      <c r="AG345" s="367"/>
      <c r="AI345" s="384"/>
    </row>
    <row r="346" spans="1:35" s="332" customFormat="1" ht="12" x14ac:dyDescent="0.2">
      <c r="A346" s="372"/>
      <c r="B346" s="371" t="s">
        <v>437</v>
      </c>
      <c r="C346" s="1065" t="s">
        <v>438</v>
      </c>
      <c r="D346" s="1065"/>
      <c r="E346" s="1065"/>
      <c r="F346" s="373"/>
      <c r="G346" s="373"/>
      <c r="H346" s="373"/>
      <c r="I346" s="373"/>
      <c r="J346" s="374">
        <v>3.85</v>
      </c>
      <c r="K346" s="373"/>
      <c r="L346" s="374">
        <v>3.08</v>
      </c>
      <c r="M346" s="373"/>
      <c r="N346" s="375"/>
      <c r="V346" s="361"/>
      <c r="W346" s="367"/>
      <c r="X346" s="367"/>
      <c r="Z346" s="335" t="s">
        <v>438</v>
      </c>
      <c r="AC346" s="367"/>
      <c r="AE346" s="367"/>
      <c r="AG346" s="367"/>
      <c r="AI346" s="384"/>
    </row>
    <row r="347" spans="1:35" s="332" customFormat="1" ht="12" x14ac:dyDescent="0.2">
      <c r="A347" s="372"/>
      <c r="B347" s="371" t="s">
        <v>439</v>
      </c>
      <c r="C347" s="1065" t="s">
        <v>440</v>
      </c>
      <c r="D347" s="1065"/>
      <c r="E347" s="1065"/>
      <c r="F347" s="373"/>
      <c r="G347" s="373"/>
      <c r="H347" s="373"/>
      <c r="I347" s="373"/>
      <c r="J347" s="374">
        <v>7.25</v>
      </c>
      <c r="K347" s="373"/>
      <c r="L347" s="374">
        <v>5.8</v>
      </c>
      <c r="M347" s="373"/>
      <c r="N347" s="375"/>
      <c r="V347" s="361"/>
      <c r="W347" s="367"/>
      <c r="X347" s="367"/>
      <c r="Z347" s="335" t="s">
        <v>440</v>
      </c>
      <c r="AC347" s="367"/>
      <c r="AE347" s="367"/>
      <c r="AG347" s="367"/>
      <c r="AI347" s="384"/>
    </row>
    <row r="348" spans="1:35" s="332" customFormat="1" ht="12" x14ac:dyDescent="0.2">
      <c r="A348" s="368"/>
      <c r="B348" s="381" t="s">
        <v>2984</v>
      </c>
      <c r="C348" s="1076" t="s">
        <v>2985</v>
      </c>
      <c r="D348" s="1076"/>
      <c r="E348" s="1076"/>
      <c r="F348" s="382" t="s">
        <v>1017</v>
      </c>
      <c r="G348" s="382" t="s">
        <v>509</v>
      </c>
      <c r="H348" s="382"/>
      <c r="I348" s="382" t="s">
        <v>496</v>
      </c>
      <c r="J348" s="371"/>
      <c r="K348" s="373"/>
      <c r="L348" s="374"/>
      <c r="M348" s="373"/>
      <c r="N348" s="383"/>
      <c r="V348" s="361"/>
      <c r="W348" s="367"/>
      <c r="X348" s="367"/>
      <c r="AC348" s="367"/>
      <c r="AE348" s="367"/>
      <c r="AG348" s="367"/>
      <c r="AI348" s="384" t="s">
        <v>2985</v>
      </c>
    </row>
    <row r="349" spans="1:35" s="332" customFormat="1" ht="12" x14ac:dyDescent="0.2">
      <c r="A349" s="372"/>
      <c r="B349" s="371"/>
      <c r="C349" s="1065" t="s">
        <v>443</v>
      </c>
      <c r="D349" s="1065"/>
      <c r="E349" s="1065"/>
      <c r="F349" s="373" t="s">
        <v>444</v>
      </c>
      <c r="G349" s="373" t="s">
        <v>2078</v>
      </c>
      <c r="H349" s="373"/>
      <c r="I349" s="373" t="s">
        <v>476</v>
      </c>
      <c r="J349" s="374"/>
      <c r="K349" s="373"/>
      <c r="L349" s="374"/>
      <c r="M349" s="373"/>
      <c r="N349" s="375"/>
      <c r="V349" s="361"/>
      <c r="W349" s="367"/>
      <c r="X349" s="367"/>
      <c r="AA349" s="335" t="s">
        <v>443</v>
      </c>
      <c r="AC349" s="367"/>
      <c r="AE349" s="367"/>
      <c r="AG349" s="367"/>
      <c r="AI349" s="384"/>
    </row>
    <row r="350" spans="1:35" s="332" customFormat="1" ht="12" x14ac:dyDescent="0.2">
      <c r="A350" s="372"/>
      <c r="B350" s="371"/>
      <c r="C350" s="1065" t="s">
        <v>447</v>
      </c>
      <c r="D350" s="1065"/>
      <c r="E350" s="1065"/>
      <c r="F350" s="373" t="s">
        <v>444</v>
      </c>
      <c r="G350" s="373" t="s">
        <v>765</v>
      </c>
      <c r="H350" s="373"/>
      <c r="I350" s="373" t="s">
        <v>7403</v>
      </c>
      <c r="J350" s="374"/>
      <c r="K350" s="373"/>
      <c r="L350" s="374"/>
      <c r="M350" s="373"/>
      <c r="N350" s="375"/>
      <c r="V350" s="361"/>
      <c r="W350" s="367"/>
      <c r="X350" s="367"/>
      <c r="AA350" s="335" t="s">
        <v>447</v>
      </c>
      <c r="AC350" s="367"/>
      <c r="AE350" s="367"/>
      <c r="AG350" s="367"/>
      <c r="AI350" s="384"/>
    </row>
    <row r="351" spans="1:35" s="332" customFormat="1" ht="12" x14ac:dyDescent="0.2">
      <c r="A351" s="372"/>
      <c r="B351" s="371"/>
      <c r="C351" s="1077" t="s">
        <v>450</v>
      </c>
      <c r="D351" s="1077"/>
      <c r="E351" s="1077"/>
      <c r="F351" s="376"/>
      <c r="G351" s="376"/>
      <c r="H351" s="376"/>
      <c r="I351" s="376"/>
      <c r="J351" s="377">
        <v>119.37</v>
      </c>
      <c r="K351" s="376"/>
      <c r="L351" s="377">
        <v>95.5</v>
      </c>
      <c r="M351" s="376"/>
      <c r="N351" s="378"/>
      <c r="V351" s="361"/>
      <c r="W351" s="367"/>
      <c r="X351" s="367"/>
      <c r="AB351" s="335" t="s">
        <v>450</v>
      </c>
      <c r="AC351" s="367"/>
      <c r="AE351" s="367"/>
      <c r="AG351" s="367"/>
      <c r="AI351" s="384"/>
    </row>
    <row r="352" spans="1:35" s="332" customFormat="1" ht="12" x14ac:dyDescent="0.2">
      <c r="A352" s="372"/>
      <c r="B352" s="371"/>
      <c r="C352" s="1065" t="s">
        <v>451</v>
      </c>
      <c r="D352" s="1065"/>
      <c r="E352" s="1065"/>
      <c r="F352" s="373"/>
      <c r="G352" s="373"/>
      <c r="H352" s="373"/>
      <c r="I352" s="373"/>
      <c r="J352" s="374"/>
      <c r="K352" s="373"/>
      <c r="L352" s="374">
        <v>59.48</v>
      </c>
      <c r="M352" s="373"/>
      <c r="N352" s="375"/>
      <c r="V352" s="361"/>
      <c r="W352" s="367"/>
      <c r="X352" s="367"/>
      <c r="AA352" s="335" t="s">
        <v>451</v>
      </c>
      <c r="AC352" s="367"/>
      <c r="AE352" s="367"/>
      <c r="AG352" s="367"/>
      <c r="AI352" s="384"/>
    </row>
    <row r="353" spans="1:35" s="332" customFormat="1" ht="45" x14ac:dyDescent="0.2">
      <c r="A353" s="372"/>
      <c r="B353" s="371" t="s">
        <v>2540</v>
      </c>
      <c r="C353" s="1065" t="s">
        <v>2541</v>
      </c>
      <c r="D353" s="1065"/>
      <c r="E353" s="1065"/>
      <c r="F353" s="373" t="s">
        <v>454</v>
      </c>
      <c r="G353" s="373" t="s">
        <v>1241</v>
      </c>
      <c r="H353" s="373"/>
      <c r="I353" s="373" t="s">
        <v>1241</v>
      </c>
      <c r="J353" s="374"/>
      <c r="K353" s="373"/>
      <c r="L353" s="374">
        <v>71.97</v>
      </c>
      <c r="M353" s="373"/>
      <c r="N353" s="375"/>
      <c r="V353" s="361"/>
      <c r="W353" s="367"/>
      <c r="X353" s="367"/>
      <c r="AA353" s="335" t="s">
        <v>2541</v>
      </c>
      <c r="AC353" s="367"/>
      <c r="AE353" s="367"/>
      <c r="AG353" s="367"/>
      <c r="AI353" s="384"/>
    </row>
    <row r="354" spans="1:35" s="332" customFormat="1" ht="45" x14ac:dyDescent="0.2">
      <c r="A354" s="372"/>
      <c r="B354" s="371" t="s">
        <v>2542</v>
      </c>
      <c r="C354" s="1065" t="s">
        <v>2543</v>
      </c>
      <c r="D354" s="1065"/>
      <c r="E354" s="1065"/>
      <c r="F354" s="373" t="s">
        <v>454</v>
      </c>
      <c r="G354" s="373" t="s">
        <v>974</v>
      </c>
      <c r="H354" s="373"/>
      <c r="I354" s="373" t="s">
        <v>974</v>
      </c>
      <c r="J354" s="374"/>
      <c r="K354" s="373"/>
      <c r="L354" s="374">
        <v>42.83</v>
      </c>
      <c r="M354" s="373"/>
      <c r="N354" s="375"/>
      <c r="V354" s="361"/>
      <c r="W354" s="367"/>
      <c r="X354" s="367"/>
      <c r="AA354" s="335" t="s">
        <v>2543</v>
      </c>
      <c r="AC354" s="367"/>
      <c r="AE354" s="367"/>
      <c r="AG354" s="367"/>
      <c r="AI354" s="384"/>
    </row>
    <row r="355" spans="1:35" s="332" customFormat="1" ht="12" x14ac:dyDescent="0.2">
      <c r="A355" s="379"/>
      <c r="B355" s="380"/>
      <c r="C355" s="1068" t="s">
        <v>459</v>
      </c>
      <c r="D355" s="1068"/>
      <c r="E355" s="1068"/>
      <c r="F355" s="364"/>
      <c r="G355" s="364"/>
      <c r="H355" s="364"/>
      <c r="I355" s="364"/>
      <c r="J355" s="365"/>
      <c r="K355" s="364"/>
      <c r="L355" s="365">
        <v>210.3</v>
      </c>
      <c r="M355" s="376"/>
      <c r="N355" s="366"/>
      <c r="V355" s="361"/>
      <c r="W355" s="367"/>
      <c r="X355" s="367"/>
      <c r="AC355" s="367" t="s">
        <v>459</v>
      </c>
      <c r="AE355" s="367"/>
      <c r="AG355" s="367"/>
      <c r="AI355" s="384"/>
    </row>
    <row r="356" spans="1:35" s="332" customFormat="1" ht="22.5" x14ac:dyDescent="0.2">
      <c r="A356" s="362" t="s">
        <v>872</v>
      </c>
      <c r="B356" s="363" t="s">
        <v>4298</v>
      </c>
      <c r="C356" s="1068" t="s">
        <v>4299</v>
      </c>
      <c r="D356" s="1068"/>
      <c r="E356" s="1068"/>
      <c r="F356" s="364" t="s">
        <v>1017</v>
      </c>
      <c r="G356" s="364"/>
      <c r="H356" s="364"/>
      <c r="I356" s="364" t="s">
        <v>472</v>
      </c>
      <c r="J356" s="365">
        <v>433.21</v>
      </c>
      <c r="K356" s="364"/>
      <c r="L356" s="365">
        <v>2166.0500000000002</v>
      </c>
      <c r="M356" s="364"/>
      <c r="N356" s="366"/>
      <c r="V356" s="361"/>
      <c r="W356" s="367"/>
      <c r="X356" s="367" t="s">
        <v>4299</v>
      </c>
      <c r="AC356" s="367"/>
      <c r="AE356" s="367"/>
      <c r="AG356" s="367"/>
      <c r="AI356" s="384"/>
    </row>
    <row r="357" spans="1:35" s="332" customFormat="1" ht="12" x14ac:dyDescent="0.2">
      <c r="A357" s="379"/>
      <c r="B357" s="380"/>
      <c r="C357" s="340" t="s">
        <v>3173</v>
      </c>
      <c r="D357" s="385"/>
      <c r="E357" s="385"/>
      <c r="F357" s="386"/>
      <c r="G357" s="386"/>
      <c r="H357" s="386"/>
      <c r="I357" s="386"/>
      <c r="J357" s="387"/>
      <c r="K357" s="386"/>
      <c r="L357" s="387"/>
      <c r="M357" s="388"/>
      <c r="N357" s="389"/>
      <c r="V357" s="361"/>
      <c r="W357" s="367"/>
      <c r="X357" s="367"/>
      <c r="AC357" s="367"/>
      <c r="AE357" s="367"/>
      <c r="AG357" s="367"/>
      <c r="AI357" s="384"/>
    </row>
    <row r="358" spans="1:35" s="332" customFormat="1" ht="22.5" x14ac:dyDescent="0.2">
      <c r="A358" s="362" t="s">
        <v>657</v>
      </c>
      <c r="B358" s="363" t="s">
        <v>4156</v>
      </c>
      <c r="C358" s="1068" t="s">
        <v>4157</v>
      </c>
      <c r="D358" s="1068"/>
      <c r="E358" s="1068"/>
      <c r="F358" s="364" t="s">
        <v>1017</v>
      </c>
      <c r="G358" s="364"/>
      <c r="H358" s="364"/>
      <c r="I358" s="364" t="s">
        <v>437</v>
      </c>
      <c r="J358" s="365">
        <v>610.98</v>
      </c>
      <c r="K358" s="364"/>
      <c r="L358" s="365">
        <v>1832.94</v>
      </c>
      <c r="M358" s="364"/>
      <c r="N358" s="366"/>
      <c r="V358" s="361"/>
      <c r="W358" s="367"/>
      <c r="X358" s="367" t="s">
        <v>4157</v>
      </c>
      <c r="AC358" s="367"/>
      <c r="AE358" s="367"/>
      <c r="AG358" s="367"/>
      <c r="AI358" s="384"/>
    </row>
    <row r="359" spans="1:35" s="332" customFormat="1" ht="12" x14ac:dyDescent="0.2">
      <c r="A359" s="379"/>
      <c r="B359" s="380"/>
      <c r="C359" s="340" t="s">
        <v>3173</v>
      </c>
      <c r="D359" s="385"/>
      <c r="E359" s="385"/>
      <c r="F359" s="386"/>
      <c r="G359" s="386"/>
      <c r="H359" s="386"/>
      <c r="I359" s="386"/>
      <c r="J359" s="387"/>
      <c r="K359" s="386"/>
      <c r="L359" s="387"/>
      <c r="M359" s="388"/>
      <c r="N359" s="389"/>
      <c r="V359" s="361"/>
      <c r="W359" s="367"/>
      <c r="X359" s="367"/>
      <c r="AC359" s="367"/>
      <c r="AE359" s="367"/>
      <c r="AG359" s="367"/>
      <c r="AI359" s="384"/>
    </row>
    <row r="360" spans="1:35" s="332" customFormat="1" ht="33.75" x14ac:dyDescent="0.2">
      <c r="A360" s="362" t="s">
        <v>885</v>
      </c>
      <c r="B360" s="363" t="s">
        <v>7404</v>
      </c>
      <c r="C360" s="1068" t="s">
        <v>7405</v>
      </c>
      <c r="D360" s="1068"/>
      <c r="E360" s="1068"/>
      <c r="F360" s="364" t="s">
        <v>1017</v>
      </c>
      <c r="G360" s="364"/>
      <c r="H360" s="364"/>
      <c r="I360" s="364" t="s">
        <v>439</v>
      </c>
      <c r="J360" s="365"/>
      <c r="K360" s="364"/>
      <c r="L360" s="365"/>
      <c r="M360" s="364"/>
      <c r="N360" s="366"/>
      <c r="V360" s="361"/>
      <c r="W360" s="367"/>
      <c r="X360" s="367" t="s">
        <v>7405</v>
      </c>
      <c r="AC360" s="367"/>
      <c r="AE360" s="367"/>
      <c r="AG360" s="367"/>
      <c r="AI360" s="384"/>
    </row>
    <row r="361" spans="1:35" s="332" customFormat="1" ht="12" x14ac:dyDescent="0.2">
      <c r="A361" s="372"/>
      <c r="B361" s="371" t="s">
        <v>423</v>
      </c>
      <c r="C361" s="1065" t="s">
        <v>432</v>
      </c>
      <c r="D361" s="1065"/>
      <c r="E361" s="1065"/>
      <c r="F361" s="373"/>
      <c r="G361" s="373"/>
      <c r="H361" s="373"/>
      <c r="I361" s="373"/>
      <c r="J361" s="374">
        <v>17.28</v>
      </c>
      <c r="K361" s="373"/>
      <c r="L361" s="374">
        <v>69.12</v>
      </c>
      <c r="M361" s="373"/>
      <c r="N361" s="375"/>
      <c r="V361" s="361"/>
      <c r="W361" s="367"/>
      <c r="X361" s="367"/>
      <c r="Z361" s="335" t="s">
        <v>432</v>
      </c>
      <c r="AC361" s="367"/>
      <c r="AE361" s="367"/>
      <c r="AG361" s="367"/>
      <c r="AI361" s="384"/>
    </row>
    <row r="362" spans="1:35" s="332" customFormat="1" ht="12" x14ac:dyDescent="0.2">
      <c r="A362" s="372"/>
      <c r="B362" s="371" t="s">
        <v>434</v>
      </c>
      <c r="C362" s="1065" t="s">
        <v>435</v>
      </c>
      <c r="D362" s="1065"/>
      <c r="E362" s="1065"/>
      <c r="F362" s="373"/>
      <c r="G362" s="373"/>
      <c r="H362" s="373"/>
      <c r="I362" s="373"/>
      <c r="J362" s="374">
        <v>2.69</v>
      </c>
      <c r="K362" s="373"/>
      <c r="L362" s="374">
        <v>10.76</v>
      </c>
      <c r="M362" s="373"/>
      <c r="N362" s="375"/>
      <c r="V362" s="361"/>
      <c r="W362" s="367"/>
      <c r="X362" s="367"/>
      <c r="Z362" s="335" t="s">
        <v>435</v>
      </c>
      <c r="AC362" s="367"/>
      <c r="AE362" s="367"/>
      <c r="AG362" s="367"/>
      <c r="AI362" s="384"/>
    </row>
    <row r="363" spans="1:35" s="332" customFormat="1" ht="12" x14ac:dyDescent="0.2">
      <c r="A363" s="372"/>
      <c r="B363" s="371" t="s">
        <v>437</v>
      </c>
      <c r="C363" s="1065" t="s">
        <v>438</v>
      </c>
      <c r="D363" s="1065"/>
      <c r="E363" s="1065"/>
      <c r="F363" s="373"/>
      <c r="G363" s="373"/>
      <c r="H363" s="373"/>
      <c r="I363" s="373"/>
      <c r="J363" s="374">
        <v>0.23</v>
      </c>
      <c r="K363" s="373"/>
      <c r="L363" s="374">
        <v>0.92</v>
      </c>
      <c r="M363" s="373"/>
      <c r="N363" s="375"/>
      <c r="V363" s="361"/>
      <c r="W363" s="367"/>
      <c r="X363" s="367"/>
      <c r="Z363" s="335" t="s">
        <v>438</v>
      </c>
      <c r="AC363" s="367"/>
      <c r="AE363" s="367"/>
      <c r="AG363" s="367"/>
      <c r="AI363" s="384"/>
    </row>
    <row r="364" spans="1:35" s="332" customFormat="1" ht="12" x14ac:dyDescent="0.2">
      <c r="A364" s="372"/>
      <c r="B364" s="371" t="s">
        <v>439</v>
      </c>
      <c r="C364" s="1065" t="s">
        <v>440</v>
      </c>
      <c r="D364" s="1065"/>
      <c r="E364" s="1065"/>
      <c r="F364" s="373"/>
      <c r="G364" s="373"/>
      <c r="H364" s="373"/>
      <c r="I364" s="373"/>
      <c r="J364" s="374">
        <v>23.38</v>
      </c>
      <c r="K364" s="373"/>
      <c r="L364" s="374">
        <v>93.52</v>
      </c>
      <c r="M364" s="373"/>
      <c r="N364" s="375"/>
      <c r="V364" s="361"/>
      <c r="W364" s="367"/>
      <c r="X364" s="367"/>
      <c r="Z364" s="335" t="s">
        <v>440</v>
      </c>
      <c r="AC364" s="367"/>
      <c r="AE364" s="367"/>
      <c r="AG364" s="367"/>
      <c r="AI364" s="384"/>
    </row>
    <row r="365" spans="1:35" s="332" customFormat="1" ht="12" x14ac:dyDescent="0.2">
      <c r="A365" s="368"/>
      <c r="B365" s="381" t="s">
        <v>7406</v>
      </c>
      <c r="C365" s="1076" t="s">
        <v>7407</v>
      </c>
      <c r="D365" s="1076"/>
      <c r="E365" s="1076"/>
      <c r="F365" s="382" t="s">
        <v>1017</v>
      </c>
      <c r="G365" s="382" t="s">
        <v>423</v>
      </c>
      <c r="H365" s="382"/>
      <c r="I365" s="382" t="s">
        <v>439</v>
      </c>
      <c r="J365" s="371"/>
      <c r="K365" s="373"/>
      <c r="L365" s="374"/>
      <c r="M365" s="373"/>
      <c r="N365" s="383"/>
      <c r="V365" s="361"/>
      <c r="W365" s="367"/>
      <c r="X365" s="367"/>
      <c r="AC365" s="367"/>
      <c r="AE365" s="367"/>
      <c r="AG365" s="367"/>
      <c r="AI365" s="384" t="s">
        <v>7407</v>
      </c>
    </row>
    <row r="366" spans="1:35" s="332" customFormat="1" ht="12" x14ac:dyDescent="0.2">
      <c r="A366" s="368"/>
      <c r="B366" s="381" t="s">
        <v>2666</v>
      </c>
      <c r="C366" s="1076" t="s">
        <v>2675</v>
      </c>
      <c r="D366" s="1076"/>
      <c r="E366" s="1076"/>
      <c r="F366" s="382" t="s">
        <v>1017</v>
      </c>
      <c r="G366" s="382" t="s">
        <v>423</v>
      </c>
      <c r="H366" s="382"/>
      <c r="I366" s="382" t="s">
        <v>439</v>
      </c>
      <c r="J366" s="371"/>
      <c r="K366" s="373"/>
      <c r="L366" s="374"/>
      <c r="M366" s="373"/>
      <c r="N366" s="383"/>
      <c r="V366" s="361"/>
      <c r="W366" s="367"/>
      <c r="X366" s="367"/>
      <c r="AC366" s="367"/>
      <c r="AE366" s="367"/>
      <c r="AG366" s="367"/>
      <c r="AI366" s="384" t="s">
        <v>2675</v>
      </c>
    </row>
    <row r="367" spans="1:35" s="332" customFormat="1" ht="12" x14ac:dyDescent="0.2">
      <c r="A367" s="372"/>
      <c r="B367" s="371"/>
      <c r="C367" s="1065" t="s">
        <v>443</v>
      </c>
      <c r="D367" s="1065"/>
      <c r="E367" s="1065"/>
      <c r="F367" s="373" t="s">
        <v>444</v>
      </c>
      <c r="G367" s="373" t="s">
        <v>7408</v>
      </c>
      <c r="H367" s="373"/>
      <c r="I367" s="373" t="s">
        <v>4486</v>
      </c>
      <c r="J367" s="374"/>
      <c r="K367" s="373"/>
      <c r="L367" s="374"/>
      <c r="M367" s="373"/>
      <c r="N367" s="375"/>
      <c r="V367" s="361"/>
      <c r="W367" s="367"/>
      <c r="X367" s="367"/>
      <c r="AA367" s="335" t="s">
        <v>443</v>
      </c>
      <c r="AC367" s="367"/>
      <c r="AE367" s="367"/>
      <c r="AG367" s="367"/>
      <c r="AI367" s="384"/>
    </row>
    <row r="368" spans="1:35" s="332" customFormat="1" ht="12" x14ac:dyDescent="0.2">
      <c r="A368" s="372"/>
      <c r="B368" s="371"/>
      <c r="C368" s="1065" t="s">
        <v>447</v>
      </c>
      <c r="D368" s="1065"/>
      <c r="E368" s="1065"/>
      <c r="F368" s="373" t="s">
        <v>444</v>
      </c>
      <c r="G368" s="373" t="s">
        <v>537</v>
      </c>
      <c r="H368" s="373"/>
      <c r="I368" s="373" t="s">
        <v>1990</v>
      </c>
      <c r="J368" s="374"/>
      <c r="K368" s="373"/>
      <c r="L368" s="374"/>
      <c r="M368" s="373"/>
      <c r="N368" s="375"/>
      <c r="V368" s="361"/>
      <c r="W368" s="367"/>
      <c r="X368" s="367"/>
      <c r="AA368" s="335" t="s">
        <v>447</v>
      </c>
      <c r="AC368" s="367"/>
      <c r="AE368" s="367"/>
      <c r="AG368" s="367"/>
      <c r="AI368" s="384"/>
    </row>
    <row r="369" spans="1:35" s="332" customFormat="1" ht="12" x14ac:dyDescent="0.2">
      <c r="A369" s="372"/>
      <c r="B369" s="371"/>
      <c r="C369" s="1077" t="s">
        <v>450</v>
      </c>
      <c r="D369" s="1077"/>
      <c r="E369" s="1077"/>
      <c r="F369" s="376"/>
      <c r="G369" s="376"/>
      <c r="H369" s="376"/>
      <c r="I369" s="376"/>
      <c r="J369" s="377">
        <v>43.35</v>
      </c>
      <c r="K369" s="376"/>
      <c r="L369" s="377">
        <v>173.4</v>
      </c>
      <c r="M369" s="376"/>
      <c r="N369" s="378"/>
      <c r="V369" s="361"/>
      <c r="W369" s="367"/>
      <c r="X369" s="367"/>
      <c r="AB369" s="335" t="s">
        <v>450</v>
      </c>
      <c r="AC369" s="367"/>
      <c r="AE369" s="367"/>
      <c r="AG369" s="367"/>
      <c r="AI369" s="384"/>
    </row>
    <row r="370" spans="1:35" s="332" customFormat="1" ht="12" x14ac:dyDescent="0.2">
      <c r="A370" s="372"/>
      <c r="B370" s="371"/>
      <c r="C370" s="1065" t="s">
        <v>451</v>
      </c>
      <c r="D370" s="1065"/>
      <c r="E370" s="1065"/>
      <c r="F370" s="373"/>
      <c r="G370" s="373"/>
      <c r="H370" s="373"/>
      <c r="I370" s="373"/>
      <c r="J370" s="374"/>
      <c r="K370" s="373"/>
      <c r="L370" s="374">
        <v>70.040000000000006</v>
      </c>
      <c r="M370" s="373"/>
      <c r="N370" s="375"/>
      <c r="V370" s="361"/>
      <c r="W370" s="367"/>
      <c r="X370" s="367"/>
      <c r="AA370" s="335" t="s">
        <v>451</v>
      </c>
      <c r="AC370" s="367"/>
      <c r="AE370" s="367"/>
      <c r="AG370" s="367"/>
      <c r="AI370" s="384"/>
    </row>
    <row r="371" spans="1:35" s="332" customFormat="1" ht="45" x14ac:dyDescent="0.2">
      <c r="A371" s="372"/>
      <c r="B371" s="371" t="s">
        <v>2540</v>
      </c>
      <c r="C371" s="1065" t="s">
        <v>2541</v>
      </c>
      <c r="D371" s="1065"/>
      <c r="E371" s="1065"/>
      <c r="F371" s="373" t="s">
        <v>454</v>
      </c>
      <c r="G371" s="373" t="s">
        <v>1241</v>
      </c>
      <c r="H371" s="373"/>
      <c r="I371" s="373" t="s">
        <v>1241</v>
      </c>
      <c r="J371" s="374"/>
      <c r="K371" s="373"/>
      <c r="L371" s="374">
        <v>84.75</v>
      </c>
      <c r="M371" s="373"/>
      <c r="N371" s="375"/>
      <c r="V371" s="361"/>
      <c r="W371" s="367"/>
      <c r="X371" s="367"/>
      <c r="AA371" s="335" t="s">
        <v>2541</v>
      </c>
      <c r="AC371" s="367"/>
      <c r="AE371" s="367"/>
      <c r="AG371" s="367"/>
      <c r="AI371" s="384"/>
    </row>
    <row r="372" spans="1:35" s="332" customFormat="1" ht="45" x14ac:dyDescent="0.2">
      <c r="A372" s="372"/>
      <c r="B372" s="371" t="s">
        <v>2542</v>
      </c>
      <c r="C372" s="1065" t="s">
        <v>2543</v>
      </c>
      <c r="D372" s="1065"/>
      <c r="E372" s="1065"/>
      <c r="F372" s="373" t="s">
        <v>454</v>
      </c>
      <c r="G372" s="373" t="s">
        <v>974</v>
      </c>
      <c r="H372" s="373"/>
      <c r="I372" s="373" t="s">
        <v>974</v>
      </c>
      <c r="J372" s="374"/>
      <c r="K372" s="373"/>
      <c r="L372" s="374">
        <v>50.43</v>
      </c>
      <c r="M372" s="373"/>
      <c r="N372" s="375"/>
      <c r="V372" s="361"/>
      <c r="W372" s="367"/>
      <c r="X372" s="367"/>
      <c r="AA372" s="335" t="s">
        <v>2543</v>
      </c>
      <c r="AC372" s="367"/>
      <c r="AE372" s="367"/>
      <c r="AG372" s="367"/>
      <c r="AI372" s="384"/>
    </row>
    <row r="373" spans="1:35" s="332" customFormat="1" ht="12" x14ac:dyDescent="0.2">
      <c r="A373" s="379"/>
      <c r="B373" s="380"/>
      <c r="C373" s="1068" t="s">
        <v>459</v>
      </c>
      <c r="D373" s="1068"/>
      <c r="E373" s="1068"/>
      <c r="F373" s="364"/>
      <c r="G373" s="364"/>
      <c r="H373" s="364"/>
      <c r="I373" s="364"/>
      <c r="J373" s="365"/>
      <c r="K373" s="364"/>
      <c r="L373" s="365">
        <v>308.58</v>
      </c>
      <c r="M373" s="376"/>
      <c r="N373" s="366"/>
      <c r="V373" s="361"/>
      <c r="W373" s="367"/>
      <c r="X373" s="367"/>
      <c r="AC373" s="367" t="s">
        <v>459</v>
      </c>
      <c r="AE373" s="367"/>
      <c r="AG373" s="367"/>
      <c r="AI373" s="384"/>
    </row>
    <row r="374" spans="1:35" s="332" customFormat="1" ht="33.75" x14ac:dyDescent="0.2">
      <c r="A374" s="362" t="s">
        <v>889</v>
      </c>
      <c r="B374" s="363" t="s">
        <v>7409</v>
      </c>
      <c r="C374" s="1068" t="s">
        <v>7410</v>
      </c>
      <c r="D374" s="1068"/>
      <c r="E374" s="1068"/>
      <c r="F374" s="364" t="s">
        <v>1017</v>
      </c>
      <c r="G374" s="364"/>
      <c r="H374" s="364"/>
      <c r="I374" s="364" t="s">
        <v>439</v>
      </c>
      <c r="J374" s="365">
        <v>2940.83</v>
      </c>
      <c r="K374" s="364" t="s">
        <v>566</v>
      </c>
      <c r="L374" s="365">
        <v>1279.21</v>
      </c>
      <c r="M374" s="364" t="s">
        <v>567</v>
      </c>
      <c r="N374" s="366">
        <v>11999</v>
      </c>
      <c r="V374" s="361"/>
      <c r="W374" s="367"/>
      <c r="X374" s="367" t="s">
        <v>7410</v>
      </c>
      <c r="AC374" s="367"/>
      <c r="AE374" s="367"/>
      <c r="AG374" s="367"/>
      <c r="AI374" s="384"/>
    </row>
    <row r="375" spans="1:35" s="332" customFormat="1" ht="12" x14ac:dyDescent="0.2">
      <c r="A375" s="379"/>
      <c r="B375" s="380"/>
      <c r="C375" s="340" t="s">
        <v>462</v>
      </c>
      <c r="D375" s="385"/>
      <c r="E375" s="385"/>
      <c r="F375" s="386"/>
      <c r="G375" s="386"/>
      <c r="H375" s="386"/>
      <c r="I375" s="386"/>
      <c r="J375" s="387"/>
      <c r="K375" s="386"/>
      <c r="L375" s="387"/>
      <c r="M375" s="388"/>
      <c r="N375" s="389"/>
      <c r="V375" s="361"/>
      <c r="W375" s="367"/>
      <c r="X375" s="367"/>
      <c r="AC375" s="367"/>
      <c r="AE375" s="367"/>
      <c r="AG375" s="367"/>
      <c r="AI375" s="384"/>
    </row>
    <row r="376" spans="1:35" s="332" customFormat="1" ht="12" x14ac:dyDescent="0.2">
      <c r="A376" s="368"/>
      <c r="B376" s="369"/>
      <c r="C376" s="1065" t="s">
        <v>7411</v>
      </c>
      <c r="D376" s="1065"/>
      <c r="E376" s="1065"/>
      <c r="F376" s="1065"/>
      <c r="G376" s="1065"/>
      <c r="H376" s="1065"/>
      <c r="I376" s="1065"/>
      <c r="J376" s="1065"/>
      <c r="K376" s="1065"/>
      <c r="L376" s="1065"/>
      <c r="M376" s="1065"/>
      <c r="N376" s="1072"/>
      <c r="V376" s="361"/>
      <c r="W376" s="367"/>
      <c r="X376" s="367"/>
      <c r="AC376" s="367"/>
      <c r="AD376" s="335" t="s">
        <v>7411</v>
      </c>
      <c r="AE376" s="367"/>
      <c r="AG376" s="367"/>
      <c r="AI376" s="384"/>
    </row>
    <row r="377" spans="1:35" s="332" customFormat="1" ht="22.5" x14ac:dyDescent="0.2">
      <c r="A377" s="370"/>
      <c r="B377" s="371" t="s">
        <v>568</v>
      </c>
      <c r="C377" s="1065" t="s">
        <v>569</v>
      </c>
      <c r="D377" s="1065"/>
      <c r="E377" s="1065"/>
      <c r="F377" s="1065"/>
      <c r="G377" s="1065"/>
      <c r="H377" s="1065"/>
      <c r="I377" s="1065"/>
      <c r="J377" s="1065"/>
      <c r="K377" s="1065"/>
      <c r="L377" s="1065"/>
      <c r="M377" s="1065"/>
      <c r="N377" s="1072"/>
      <c r="V377" s="361"/>
      <c r="W377" s="367"/>
      <c r="X377" s="367"/>
      <c r="Y377" s="335" t="s">
        <v>569</v>
      </c>
      <c r="AC377" s="367"/>
      <c r="AE377" s="367"/>
      <c r="AG377" s="367"/>
      <c r="AI377" s="384"/>
    </row>
    <row r="378" spans="1:35" s="332" customFormat="1" ht="22.5" x14ac:dyDescent="0.2">
      <c r="A378" s="362" t="s">
        <v>890</v>
      </c>
      <c r="B378" s="363" t="s">
        <v>7412</v>
      </c>
      <c r="C378" s="1068" t="s">
        <v>7413</v>
      </c>
      <c r="D378" s="1068"/>
      <c r="E378" s="1068"/>
      <c r="F378" s="364" t="s">
        <v>1017</v>
      </c>
      <c r="G378" s="364"/>
      <c r="H378" s="364"/>
      <c r="I378" s="364" t="s">
        <v>577</v>
      </c>
      <c r="J378" s="365"/>
      <c r="K378" s="364"/>
      <c r="L378" s="365"/>
      <c r="M378" s="364"/>
      <c r="N378" s="366"/>
      <c r="V378" s="361"/>
      <c r="W378" s="367"/>
      <c r="X378" s="367" t="s">
        <v>7413</v>
      </c>
      <c r="AC378" s="367"/>
      <c r="AE378" s="367"/>
      <c r="AG378" s="367"/>
      <c r="AI378" s="384"/>
    </row>
    <row r="379" spans="1:35" s="332" customFormat="1" ht="12" x14ac:dyDescent="0.2">
      <c r="A379" s="368"/>
      <c r="B379" s="369"/>
      <c r="C379" s="1065" t="s">
        <v>7414</v>
      </c>
      <c r="D379" s="1065"/>
      <c r="E379" s="1065"/>
      <c r="F379" s="1065"/>
      <c r="G379" s="1065"/>
      <c r="H379" s="1065"/>
      <c r="I379" s="1065"/>
      <c r="J379" s="1065"/>
      <c r="K379" s="1065"/>
      <c r="L379" s="1065"/>
      <c r="M379" s="1065"/>
      <c r="N379" s="1072"/>
      <c r="V379" s="361"/>
      <c r="W379" s="367"/>
      <c r="X379" s="367"/>
      <c r="AC379" s="367"/>
      <c r="AE379" s="367"/>
      <c r="AG379" s="367"/>
      <c r="AH379" s="335" t="s">
        <v>7414</v>
      </c>
      <c r="AI379" s="384"/>
    </row>
    <row r="380" spans="1:35" s="332" customFormat="1" ht="12" x14ac:dyDescent="0.2">
      <c r="A380" s="372"/>
      <c r="B380" s="371" t="s">
        <v>423</v>
      </c>
      <c r="C380" s="1065" t="s">
        <v>432</v>
      </c>
      <c r="D380" s="1065"/>
      <c r="E380" s="1065"/>
      <c r="F380" s="373"/>
      <c r="G380" s="373"/>
      <c r="H380" s="373"/>
      <c r="I380" s="373"/>
      <c r="J380" s="374">
        <v>8.84</v>
      </c>
      <c r="K380" s="373"/>
      <c r="L380" s="374">
        <v>132.6</v>
      </c>
      <c r="M380" s="373"/>
      <c r="N380" s="375"/>
      <c r="V380" s="361"/>
      <c r="W380" s="367"/>
      <c r="X380" s="367"/>
      <c r="Z380" s="335" t="s">
        <v>432</v>
      </c>
      <c r="AC380" s="367"/>
      <c r="AE380" s="367"/>
      <c r="AG380" s="367"/>
      <c r="AI380" s="384"/>
    </row>
    <row r="381" spans="1:35" s="332" customFormat="1" ht="12" x14ac:dyDescent="0.2">
      <c r="A381" s="372"/>
      <c r="B381" s="371" t="s">
        <v>434</v>
      </c>
      <c r="C381" s="1065" t="s">
        <v>435</v>
      </c>
      <c r="D381" s="1065"/>
      <c r="E381" s="1065"/>
      <c r="F381" s="373"/>
      <c r="G381" s="373"/>
      <c r="H381" s="373"/>
      <c r="I381" s="373"/>
      <c r="J381" s="374">
        <v>2.77</v>
      </c>
      <c r="K381" s="373"/>
      <c r="L381" s="374">
        <v>41.55</v>
      </c>
      <c r="M381" s="373"/>
      <c r="N381" s="375"/>
      <c r="V381" s="361"/>
      <c r="W381" s="367"/>
      <c r="X381" s="367"/>
      <c r="Z381" s="335" t="s">
        <v>435</v>
      </c>
      <c r="AC381" s="367"/>
      <c r="AE381" s="367"/>
      <c r="AG381" s="367"/>
      <c r="AI381" s="384"/>
    </row>
    <row r="382" spans="1:35" s="332" customFormat="1" ht="12" x14ac:dyDescent="0.2">
      <c r="A382" s="372"/>
      <c r="B382" s="371" t="s">
        <v>437</v>
      </c>
      <c r="C382" s="1065" t="s">
        <v>438</v>
      </c>
      <c r="D382" s="1065"/>
      <c r="E382" s="1065"/>
      <c r="F382" s="373"/>
      <c r="G382" s="373"/>
      <c r="H382" s="373"/>
      <c r="I382" s="373"/>
      <c r="J382" s="374">
        <v>0.12</v>
      </c>
      <c r="K382" s="373"/>
      <c r="L382" s="374">
        <v>1.8</v>
      </c>
      <c r="M382" s="373"/>
      <c r="N382" s="375"/>
      <c r="V382" s="361"/>
      <c r="W382" s="367"/>
      <c r="X382" s="367"/>
      <c r="Z382" s="335" t="s">
        <v>438</v>
      </c>
      <c r="AC382" s="367"/>
      <c r="AE382" s="367"/>
      <c r="AG382" s="367"/>
      <c r="AI382" s="384"/>
    </row>
    <row r="383" spans="1:35" s="332" customFormat="1" ht="12" x14ac:dyDescent="0.2">
      <c r="A383" s="372"/>
      <c r="B383" s="371" t="s">
        <v>439</v>
      </c>
      <c r="C383" s="1065" t="s">
        <v>440</v>
      </c>
      <c r="D383" s="1065"/>
      <c r="E383" s="1065"/>
      <c r="F383" s="373"/>
      <c r="G383" s="373"/>
      <c r="H383" s="373"/>
      <c r="I383" s="373"/>
      <c r="J383" s="374">
        <v>17.329999999999998</v>
      </c>
      <c r="K383" s="373"/>
      <c r="L383" s="374">
        <v>259.95</v>
      </c>
      <c r="M383" s="373"/>
      <c r="N383" s="375"/>
      <c r="V383" s="361"/>
      <c r="W383" s="367"/>
      <c r="X383" s="367"/>
      <c r="Z383" s="335" t="s">
        <v>440</v>
      </c>
      <c r="AC383" s="367"/>
      <c r="AE383" s="367"/>
      <c r="AG383" s="367"/>
      <c r="AI383" s="384"/>
    </row>
    <row r="384" spans="1:35" s="332" customFormat="1" ht="12" x14ac:dyDescent="0.2">
      <c r="A384" s="368"/>
      <c r="B384" s="381" t="s">
        <v>7415</v>
      </c>
      <c r="C384" s="1076" t="s">
        <v>7407</v>
      </c>
      <c r="D384" s="1076"/>
      <c r="E384" s="1076"/>
      <c r="F384" s="382" t="s">
        <v>1017</v>
      </c>
      <c r="G384" s="382" t="s">
        <v>423</v>
      </c>
      <c r="H384" s="382"/>
      <c r="I384" s="382" t="s">
        <v>577</v>
      </c>
      <c r="J384" s="371"/>
      <c r="K384" s="373"/>
      <c r="L384" s="374"/>
      <c r="M384" s="373"/>
      <c r="N384" s="383"/>
      <c r="V384" s="361"/>
      <c r="W384" s="367"/>
      <c r="X384" s="367"/>
      <c r="AC384" s="367"/>
      <c r="AE384" s="367"/>
      <c r="AG384" s="367"/>
      <c r="AI384" s="384" t="s">
        <v>7407</v>
      </c>
    </row>
    <row r="385" spans="1:35" s="332" customFormat="1" ht="12" x14ac:dyDescent="0.2">
      <c r="A385" s="368"/>
      <c r="B385" s="381" t="s">
        <v>2666</v>
      </c>
      <c r="C385" s="1076" t="s">
        <v>2675</v>
      </c>
      <c r="D385" s="1076"/>
      <c r="E385" s="1076"/>
      <c r="F385" s="382" t="s">
        <v>1017</v>
      </c>
      <c r="G385" s="382" t="s">
        <v>434</v>
      </c>
      <c r="H385" s="382"/>
      <c r="I385" s="382" t="s">
        <v>162</v>
      </c>
      <c r="J385" s="371"/>
      <c r="K385" s="373"/>
      <c r="L385" s="374"/>
      <c r="M385" s="373"/>
      <c r="N385" s="383"/>
      <c r="V385" s="361"/>
      <c r="W385" s="367"/>
      <c r="X385" s="367"/>
      <c r="AC385" s="367"/>
      <c r="AE385" s="367"/>
      <c r="AG385" s="367"/>
      <c r="AI385" s="384" t="s">
        <v>2675</v>
      </c>
    </row>
    <row r="386" spans="1:35" s="332" customFormat="1" ht="12" x14ac:dyDescent="0.2">
      <c r="A386" s="372"/>
      <c r="B386" s="371"/>
      <c r="C386" s="1065" t="s">
        <v>443</v>
      </c>
      <c r="D386" s="1065"/>
      <c r="E386" s="1065"/>
      <c r="F386" s="373" t="s">
        <v>444</v>
      </c>
      <c r="G386" s="373" t="s">
        <v>2134</v>
      </c>
      <c r="H386" s="373"/>
      <c r="I386" s="373" t="s">
        <v>7416</v>
      </c>
      <c r="J386" s="374"/>
      <c r="K386" s="373"/>
      <c r="L386" s="374"/>
      <c r="M386" s="373"/>
      <c r="N386" s="375"/>
      <c r="V386" s="361"/>
      <c r="W386" s="367"/>
      <c r="X386" s="367"/>
      <c r="AA386" s="335" t="s">
        <v>443</v>
      </c>
      <c r="AC386" s="367"/>
      <c r="AE386" s="367"/>
      <c r="AG386" s="367"/>
      <c r="AI386" s="384"/>
    </row>
    <row r="387" spans="1:35" s="332" customFormat="1" ht="12" x14ac:dyDescent="0.2">
      <c r="A387" s="372"/>
      <c r="B387" s="371"/>
      <c r="C387" s="1065" t="s">
        <v>447</v>
      </c>
      <c r="D387" s="1065"/>
      <c r="E387" s="1065"/>
      <c r="F387" s="373" t="s">
        <v>444</v>
      </c>
      <c r="G387" s="373" t="s">
        <v>2649</v>
      </c>
      <c r="H387" s="373"/>
      <c r="I387" s="373" t="s">
        <v>770</v>
      </c>
      <c r="J387" s="374"/>
      <c r="K387" s="373"/>
      <c r="L387" s="374"/>
      <c r="M387" s="373"/>
      <c r="N387" s="375"/>
      <c r="V387" s="361"/>
      <c r="W387" s="367"/>
      <c r="X387" s="367"/>
      <c r="AA387" s="335" t="s">
        <v>447</v>
      </c>
      <c r="AC387" s="367"/>
      <c r="AE387" s="367"/>
      <c r="AG387" s="367"/>
      <c r="AI387" s="384"/>
    </row>
    <row r="388" spans="1:35" s="332" customFormat="1" ht="12" x14ac:dyDescent="0.2">
      <c r="A388" s="372"/>
      <c r="B388" s="371"/>
      <c r="C388" s="1077" t="s">
        <v>450</v>
      </c>
      <c r="D388" s="1077"/>
      <c r="E388" s="1077"/>
      <c r="F388" s="376"/>
      <c r="G388" s="376"/>
      <c r="H388" s="376"/>
      <c r="I388" s="376"/>
      <c r="J388" s="377">
        <v>28.94</v>
      </c>
      <c r="K388" s="376"/>
      <c r="L388" s="377">
        <v>434.1</v>
      </c>
      <c r="M388" s="376"/>
      <c r="N388" s="378"/>
      <c r="V388" s="361"/>
      <c r="W388" s="367"/>
      <c r="X388" s="367"/>
      <c r="AB388" s="335" t="s">
        <v>450</v>
      </c>
      <c r="AC388" s="367"/>
      <c r="AE388" s="367"/>
      <c r="AG388" s="367"/>
      <c r="AI388" s="384"/>
    </row>
    <row r="389" spans="1:35" s="332" customFormat="1" ht="12" x14ac:dyDescent="0.2">
      <c r="A389" s="372"/>
      <c r="B389" s="371"/>
      <c r="C389" s="1065" t="s">
        <v>451</v>
      </c>
      <c r="D389" s="1065"/>
      <c r="E389" s="1065"/>
      <c r="F389" s="373"/>
      <c r="G389" s="373"/>
      <c r="H389" s="373"/>
      <c r="I389" s="373"/>
      <c r="J389" s="374"/>
      <c r="K389" s="373"/>
      <c r="L389" s="374">
        <v>134.4</v>
      </c>
      <c r="M389" s="373"/>
      <c r="N389" s="375"/>
      <c r="V389" s="361"/>
      <c r="W389" s="367"/>
      <c r="X389" s="367"/>
      <c r="AA389" s="335" t="s">
        <v>451</v>
      </c>
      <c r="AC389" s="367"/>
      <c r="AE389" s="367"/>
      <c r="AG389" s="367"/>
      <c r="AI389" s="384"/>
    </row>
    <row r="390" spans="1:35" s="332" customFormat="1" ht="45" x14ac:dyDescent="0.2">
      <c r="A390" s="372"/>
      <c r="B390" s="371" t="s">
        <v>2540</v>
      </c>
      <c r="C390" s="1065" t="s">
        <v>2541</v>
      </c>
      <c r="D390" s="1065"/>
      <c r="E390" s="1065"/>
      <c r="F390" s="373" t="s">
        <v>454</v>
      </c>
      <c r="G390" s="373" t="s">
        <v>1241</v>
      </c>
      <c r="H390" s="373"/>
      <c r="I390" s="373" t="s">
        <v>1241</v>
      </c>
      <c r="J390" s="374"/>
      <c r="K390" s="373"/>
      <c r="L390" s="374">
        <v>162.62</v>
      </c>
      <c r="M390" s="373"/>
      <c r="N390" s="375"/>
      <c r="V390" s="361"/>
      <c r="W390" s="367"/>
      <c r="X390" s="367"/>
      <c r="AA390" s="335" t="s">
        <v>2541</v>
      </c>
      <c r="AC390" s="367"/>
      <c r="AE390" s="367"/>
      <c r="AG390" s="367"/>
      <c r="AI390" s="384"/>
    </row>
    <row r="391" spans="1:35" s="332" customFormat="1" ht="45" x14ac:dyDescent="0.2">
      <c r="A391" s="372"/>
      <c r="B391" s="371" t="s">
        <v>2542</v>
      </c>
      <c r="C391" s="1065" t="s">
        <v>2543</v>
      </c>
      <c r="D391" s="1065"/>
      <c r="E391" s="1065"/>
      <c r="F391" s="373" t="s">
        <v>454</v>
      </c>
      <c r="G391" s="373" t="s">
        <v>974</v>
      </c>
      <c r="H391" s="373"/>
      <c r="I391" s="373" t="s">
        <v>974</v>
      </c>
      <c r="J391" s="374"/>
      <c r="K391" s="373"/>
      <c r="L391" s="374">
        <v>96.77</v>
      </c>
      <c r="M391" s="373"/>
      <c r="N391" s="375"/>
      <c r="V391" s="361"/>
      <c r="W391" s="367"/>
      <c r="X391" s="367"/>
      <c r="AA391" s="335" t="s">
        <v>2543</v>
      </c>
      <c r="AC391" s="367"/>
      <c r="AE391" s="367"/>
      <c r="AG391" s="367"/>
      <c r="AI391" s="384"/>
    </row>
    <row r="392" spans="1:35" s="332" customFormat="1" ht="12" x14ac:dyDescent="0.2">
      <c r="A392" s="379"/>
      <c r="B392" s="380"/>
      <c r="C392" s="1068" t="s">
        <v>459</v>
      </c>
      <c r="D392" s="1068"/>
      <c r="E392" s="1068"/>
      <c r="F392" s="364"/>
      <c r="G392" s="364"/>
      <c r="H392" s="364"/>
      <c r="I392" s="364"/>
      <c r="J392" s="365"/>
      <c r="K392" s="364"/>
      <c r="L392" s="365">
        <v>693.49</v>
      </c>
      <c r="M392" s="376"/>
      <c r="N392" s="366"/>
      <c r="V392" s="361"/>
      <c r="W392" s="367"/>
      <c r="X392" s="367"/>
      <c r="AC392" s="367" t="s">
        <v>459</v>
      </c>
      <c r="AE392" s="367"/>
      <c r="AG392" s="367"/>
      <c r="AI392" s="384"/>
    </row>
    <row r="393" spans="1:35" s="332" customFormat="1" ht="33.75" x14ac:dyDescent="0.2">
      <c r="A393" s="362" t="s">
        <v>891</v>
      </c>
      <c r="B393" s="363" t="s">
        <v>7417</v>
      </c>
      <c r="C393" s="1068" t="s">
        <v>7418</v>
      </c>
      <c r="D393" s="1068"/>
      <c r="E393" s="1068"/>
      <c r="F393" s="364" t="s">
        <v>1017</v>
      </c>
      <c r="G393" s="364"/>
      <c r="H393" s="364"/>
      <c r="I393" s="364" t="s">
        <v>496</v>
      </c>
      <c r="J393" s="365">
        <v>95.6</v>
      </c>
      <c r="K393" s="364"/>
      <c r="L393" s="365">
        <v>764.8</v>
      </c>
      <c r="M393" s="364"/>
      <c r="N393" s="366"/>
      <c r="V393" s="361"/>
      <c r="W393" s="367"/>
      <c r="X393" s="367" t="s">
        <v>7418</v>
      </c>
      <c r="AC393" s="367"/>
      <c r="AE393" s="367"/>
      <c r="AG393" s="367"/>
      <c r="AI393" s="384"/>
    </row>
    <row r="394" spans="1:35" s="332" customFormat="1" ht="12" x14ac:dyDescent="0.2">
      <c r="A394" s="379"/>
      <c r="B394" s="380"/>
      <c r="C394" s="340" t="s">
        <v>3173</v>
      </c>
      <c r="D394" s="385"/>
      <c r="E394" s="385"/>
      <c r="F394" s="386"/>
      <c r="G394" s="386"/>
      <c r="H394" s="386"/>
      <c r="I394" s="386"/>
      <c r="J394" s="387"/>
      <c r="K394" s="386"/>
      <c r="L394" s="387"/>
      <c r="M394" s="388"/>
      <c r="N394" s="389"/>
      <c r="V394" s="361"/>
      <c r="W394" s="367"/>
      <c r="X394" s="367"/>
      <c r="AC394" s="367"/>
      <c r="AE394" s="367"/>
      <c r="AG394" s="367"/>
      <c r="AI394" s="384"/>
    </row>
    <row r="395" spans="1:35" s="332" customFormat="1" ht="33.75" x14ac:dyDescent="0.2">
      <c r="A395" s="362" t="s">
        <v>544</v>
      </c>
      <c r="B395" s="363" t="s">
        <v>7419</v>
      </c>
      <c r="C395" s="1068" t="s">
        <v>7420</v>
      </c>
      <c r="D395" s="1068"/>
      <c r="E395" s="1068"/>
      <c r="F395" s="364" t="s">
        <v>1017</v>
      </c>
      <c r="G395" s="364"/>
      <c r="H395" s="364"/>
      <c r="I395" s="364" t="s">
        <v>472</v>
      </c>
      <c r="J395" s="365">
        <v>125.18</v>
      </c>
      <c r="K395" s="364"/>
      <c r="L395" s="365">
        <v>625.9</v>
      </c>
      <c r="M395" s="364"/>
      <c r="N395" s="366"/>
      <c r="V395" s="361"/>
      <c r="W395" s="367"/>
      <c r="X395" s="367" t="s">
        <v>7420</v>
      </c>
      <c r="AC395" s="367"/>
      <c r="AE395" s="367"/>
      <c r="AG395" s="367"/>
      <c r="AI395" s="384"/>
    </row>
    <row r="396" spans="1:35" s="332" customFormat="1" ht="12" x14ac:dyDescent="0.2">
      <c r="A396" s="379"/>
      <c r="B396" s="380"/>
      <c r="C396" s="340" t="s">
        <v>3173</v>
      </c>
      <c r="D396" s="385"/>
      <c r="E396" s="385"/>
      <c r="F396" s="386"/>
      <c r="G396" s="386"/>
      <c r="H396" s="386"/>
      <c r="I396" s="386"/>
      <c r="J396" s="387"/>
      <c r="K396" s="386"/>
      <c r="L396" s="387"/>
      <c r="M396" s="388"/>
      <c r="N396" s="389"/>
      <c r="V396" s="361"/>
      <c r="W396" s="367"/>
      <c r="X396" s="367"/>
      <c r="AC396" s="367"/>
      <c r="AE396" s="367"/>
      <c r="AG396" s="367"/>
      <c r="AI396" s="384"/>
    </row>
    <row r="397" spans="1:35" s="332" customFormat="1" ht="33.75" x14ac:dyDescent="0.2">
      <c r="A397" s="362" t="s">
        <v>897</v>
      </c>
      <c r="B397" s="363" t="s">
        <v>7421</v>
      </c>
      <c r="C397" s="1068" t="s">
        <v>7422</v>
      </c>
      <c r="D397" s="1068"/>
      <c r="E397" s="1068"/>
      <c r="F397" s="364" t="s">
        <v>1017</v>
      </c>
      <c r="G397" s="364"/>
      <c r="H397" s="364"/>
      <c r="I397" s="364" t="s">
        <v>434</v>
      </c>
      <c r="J397" s="365">
        <v>19326.669999999998</v>
      </c>
      <c r="K397" s="364" t="s">
        <v>566</v>
      </c>
      <c r="L397" s="365">
        <v>4203.2</v>
      </c>
      <c r="M397" s="364" t="s">
        <v>567</v>
      </c>
      <c r="N397" s="366">
        <v>39426</v>
      </c>
      <c r="V397" s="361"/>
      <c r="W397" s="367"/>
      <c r="X397" s="367" t="s">
        <v>7422</v>
      </c>
      <c r="AC397" s="367"/>
      <c r="AE397" s="367"/>
      <c r="AG397" s="367"/>
      <c r="AI397" s="384"/>
    </row>
    <row r="398" spans="1:35" s="332" customFormat="1" ht="12" x14ac:dyDescent="0.2">
      <c r="A398" s="379"/>
      <c r="B398" s="380"/>
      <c r="C398" s="340" t="s">
        <v>462</v>
      </c>
      <c r="D398" s="385"/>
      <c r="E398" s="385"/>
      <c r="F398" s="386"/>
      <c r="G398" s="386"/>
      <c r="H398" s="386"/>
      <c r="I398" s="386"/>
      <c r="J398" s="387"/>
      <c r="K398" s="386"/>
      <c r="L398" s="387"/>
      <c r="M398" s="388"/>
      <c r="N398" s="389"/>
      <c r="V398" s="361"/>
      <c r="W398" s="367"/>
      <c r="X398" s="367"/>
      <c r="AC398" s="367"/>
      <c r="AE398" s="367"/>
      <c r="AG398" s="367"/>
      <c r="AI398" s="384"/>
    </row>
    <row r="399" spans="1:35" s="332" customFormat="1" ht="12" x14ac:dyDescent="0.2">
      <c r="A399" s="368"/>
      <c r="B399" s="369"/>
      <c r="C399" s="1065" t="s">
        <v>7423</v>
      </c>
      <c r="D399" s="1065"/>
      <c r="E399" s="1065"/>
      <c r="F399" s="1065"/>
      <c r="G399" s="1065"/>
      <c r="H399" s="1065"/>
      <c r="I399" s="1065"/>
      <c r="J399" s="1065"/>
      <c r="K399" s="1065"/>
      <c r="L399" s="1065"/>
      <c r="M399" s="1065"/>
      <c r="N399" s="1072"/>
      <c r="V399" s="361"/>
      <c r="W399" s="367"/>
      <c r="X399" s="367"/>
      <c r="AC399" s="367"/>
      <c r="AD399" s="335" t="s">
        <v>7423</v>
      </c>
      <c r="AE399" s="367"/>
      <c r="AG399" s="367"/>
      <c r="AI399" s="384"/>
    </row>
    <row r="400" spans="1:35" s="332" customFormat="1" ht="22.5" x14ac:dyDescent="0.2">
      <c r="A400" s="370"/>
      <c r="B400" s="371" t="s">
        <v>568</v>
      </c>
      <c r="C400" s="1065" t="s">
        <v>569</v>
      </c>
      <c r="D400" s="1065"/>
      <c r="E400" s="1065"/>
      <c r="F400" s="1065"/>
      <c r="G400" s="1065"/>
      <c r="H400" s="1065"/>
      <c r="I400" s="1065"/>
      <c r="J400" s="1065"/>
      <c r="K400" s="1065"/>
      <c r="L400" s="1065"/>
      <c r="M400" s="1065"/>
      <c r="N400" s="1072"/>
      <c r="V400" s="361"/>
      <c r="W400" s="367"/>
      <c r="X400" s="367"/>
      <c r="Y400" s="335" t="s">
        <v>569</v>
      </c>
      <c r="AC400" s="367"/>
      <c r="AE400" s="367"/>
      <c r="AG400" s="367"/>
      <c r="AI400" s="384"/>
    </row>
    <row r="401" spans="1:35" s="332" customFormat="1" ht="45" x14ac:dyDescent="0.2">
      <c r="A401" s="362" t="s">
        <v>899</v>
      </c>
      <c r="B401" s="363" t="s">
        <v>3081</v>
      </c>
      <c r="C401" s="1068" t="s">
        <v>3082</v>
      </c>
      <c r="D401" s="1068"/>
      <c r="E401" s="1068"/>
      <c r="F401" s="364" t="s">
        <v>3083</v>
      </c>
      <c r="G401" s="364"/>
      <c r="H401" s="364"/>
      <c r="I401" s="364" t="s">
        <v>545</v>
      </c>
      <c r="J401" s="365"/>
      <c r="K401" s="364"/>
      <c r="L401" s="365"/>
      <c r="M401" s="364"/>
      <c r="N401" s="366"/>
      <c r="V401" s="361"/>
      <c r="W401" s="367"/>
      <c r="X401" s="367" t="s">
        <v>3082</v>
      </c>
      <c r="AC401" s="367"/>
      <c r="AE401" s="367"/>
      <c r="AG401" s="367"/>
      <c r="AI401" s="384"/>
    </row>
    <row r="402" spans="1:35" s="332" customFormat="1" ht="12" x14ac:dyDescent="0.2">
      <c r="A402" s="368"/>
      <c r="B402" s="369"/>
      <c r="C402" s="1065" t="s">
        <v>7424</v>
      </c>
      <c r="D402" s="1065"/>
      <c r="E402" s="1065"/>
      <c r="F402" s="1065"/>
      <c r="G402" s="1065"/>
      <c r="H402" s="1065"/>
      <c r="I402" s="1065"/>
      <c r="J402" s="1065"/>
      <c r="K402" s="1065"/>
      <c r="L402" s="1065"/>
      <c r="M402" s="1065"/>
      <c r="N402" s="1072"/>
      <c r="V402" s="361"/>
      <c r="W402" s="367"/>
      <c r="X402" s="367"/>
      <c r="AC402" s="367"/>
      <c r="AE402" s="367"/>
      <c r="AG402" s="367"/>
      <c r="AH402" s="335" t="s">
        <v>7424</v>
      </c>
      <c r="AI402" s="384"/>
    </row>
    <row r="403" spans="1:35" s="332" customFormat="1" ht="12" x14ac:dyDescent="0.2">
      <c r="A403" s="372"/>
      <c r="B403" s="371" t="s">
        <v>423</v>
      </c>
      <c r="C403" s="1065" t="s">
        <v>432</v>
      </c>
      <c r="D403" s="1065"/>
      <c r="E403" s="1065"/>
      <c r="F403" s="373"/>
      <c r="G403" s="373"/>
      <c r="H403" s="373"/>
      <c r="I403" s="373"/>
      <c r="J403" s="374">
        <v>21.82</v>
      </c>
      <c r="K403" s="373"/>
      <c r="L403" s="374">
        <v>261.83999999999997</v>
      </c>
      <c r="M403" s="373"/>
      <c r="N403" s="375"/>
      <c r="V403" s="361"/>
      <c r="W403" s="367"/>
      <c r="X403" s="367"/>
      <c r="Z403" s="335" t="s">
        <v>432</v>
      </c>
      <c r="AC403" s="367"/>
      <c r="AE403" s="367"/>
      <c r="AG403" s="367"/>
      <c r="AI403" s="384"/>
    </row>
    <row r="404" spans="1:35" s="332" customFormat="1" ht="12" x14ac:dyDescent="0.2">
      <c r="A404" s="372"/>
      <c r="B404" s="371" t="s">
        <v>434</v>
      </c>
      <c r="C404" s="1065" t="s">
        <v>435</v>
      </c>
      <c r="D404" s="1065"/>
      <c r="E404" s="1065"/>
      <c r="F404" s="373"/>
      <c r="G404" s="373"/>
      <c r="H404" s="373"/>
      <c r="I404" s="373"/>
      <c r="J404" s="374">
        <v>17.27</v>
      </c>
      <c r="K404" s="373"/>
      <c r="L404" s="374">
        <v>207.24</v>
      </c>
      <c r="M404" s="373"/>
      <c r="N404" s="375"/>
      <c r="V404" s="361"/>
      <c r="W404" s="367"/>
      <c r="X404" s="367"/>
      <c r="Z404" s="335" t="s">
        <v>435</v>
      </c>
      <c r="AC404" s="367"/>
      <c r="AE404" s="367"/>
      <c r="AG404" s="367"/>
      <c r="AI404" s="384"/>
    </row>
    <row r="405" spans="1:35" s="332" customFormat="1" ht="12" x14ac:dyDescent="0.2">
      <c r="A405" s="372"/>
      <c r="B405" s="371" t="s">
        <v>437</v>
      </c>
      <c r="C405" s="1065" t="s">
        <v>438</v>
      </c>
      <c r="D405" s="1065"/>
      <c r="E405" s="1065"/>
      <c r="F405" s="373"/>
      <c r="G405" s="373"/>
      <c r="H405" s="373"/>
      <c r="I405" s="373"/>
      <c r="J405" s="374">
        <v>2.9</v>
      </c>
      <c r="K405" s="373"/>
      <c r="L405" s="374">
        <v>34.799999999999997</v>
      </c>
      <c r="M405" s="373"/>
      <c r="N405" s="375"/>
      <c r="V405" s="361"/>
      <c r="W405" s="367"/>
      <c r="X405" s="367"/>
      <c r="Z405" s="335" t="s">
        <v>438</v>
      </c>
      <c r="AC405" s="367"/>
      <c r="AE405" s="367"/>
      <c r="AG405" s="367"/>
      <c r="AI405" s="384"/>
    </row>
    <row r="406" spans="1:35" s="332" customFormat="1" ht="12" x14ac:dyDescent="0.2">
      <c r="A406" s="372"/>
      <c r="B406" s="371" t="s">
        <v>439</v>
      </c>
      <c r="C406" s="1065" t="s">
        <v>440</v>
      </c>
      <c r="D406" s="1065"/>
      <c r="E406" s="1065"/>
      <c r="F406" s="373"/>
      <c r="G406" s="373"/>
      <c r="H406" s="373"/>
      <c r="I406" s="373"/>
      <c r="J406" s="374">
        <v>89.78</v>
      </c>
      <c r="K406" s="373"/>
      <c r="L406" s="374">
        <v>1077.3599999999999</v>
      </c>
      <c r="M406" s="373"/>
      <c r="N406" s="375"/>
      <c r="V406" s="361"/>
      <c r="W406" s="367"/>
      <c r="X406" s="367"/>
      <c r="Z406" s="335" t="s">
        <v>440</v>
      </c>
      <c r="AC406" s="367"/>
      <c r="AE406" s="367"/>
      <c r="AG406" s="367"/>
      <c r="AI406" s="384"/>
    </row>
    <row r="407" spans="1:35" s="332" customFormat="1" ht="22.5" x14ac:dyDescent="0.2">
      <c r="A407" s="368"/>
      <c r="B407" s="381" t="s">
        <v>3086</v>
      </c>
      <c r="C407" s="1076" t="s">
        <v>3087</v>
      </c>
      <c r="D407" s="1076"/>
      <c r="E407" s="1076"/>
      <c r="F407" s="382" t="s">
        <v>1003</v>
      </c>
      <c r="G407" s="382" t="s">
        <v>529</v>
      </c>
      <c r="H407" s="382"/>
      <c r="I407" s="382" t="s">
        <v>1290</v>
      </c>
      <c r="J407" s="371"/>
      <c r="K407" s="373"/>
      <c r="L407" s="374"/>
      <c r="M407" s="373"/>
      <c r="N407" s="383"/>
      <c r="V407" s="361"/>
      <c r="W407" s="367"/>
      <c r="X407" s="367"/>
      <c r="AC407" s="367"/>
      <c r="AE407" s="367"/>
      <c r="AG407" s="367"/>
      <c r="AI407" s="384" t="s">
        <v>3087</v>
      </c>
    </row>
    <row r="408" spans="1:35" s="332" customFormat="1" ht="33.75" x14ac:dyDescent="0.2">
      <c r="A408" s="368"/>
      <c r="B408" s="381" t="s">
        <v>3089</v>
      </c>
      <c r="C408" s="1076" t="s">
        <v>3090</v>
      </c>
      <c r="D408" s="1076"/>
      <c r="E408" s="1076"/>
      <c r="F408" s="382" t="s">
        <v>2108</v>
      </c>
      <c r="G408" s="382" t="s">
        <v>489</v>
      </c>
      <c r="H408" s="382"/>
      <c r="I408" s="382" t="s">
        <v>489</v>
      </c>
      <c r="J408" s="371"/>
      <c r="K408" s="373"/>
      <c r="L408" s="374"/>
      <c r="M408" s="373"/>
      <c r="N408" s="383"/>
      <c r="V408" s="361"/>
      <c r="W408" s="367"/>
      <c r="X408" s="367"/>
      <c r="AC408" s="367"/>
      <c r="AE408" s="367"/>
      <c r="AG408" s="367"/>
      <c r="AI408" s="384" t="s">
        <v>3090</v>
      </c>
    </row>
    <row r="409" spans="1:35" s="332" customFormat="1" ht="12" x14ac:dyDescent="0.2">
      <c r="A409" s="372"/>
      <c r="B409" s="371"/>
      <c r="C409" s="1065" t="s">
        <v>443</v>
      </c>
      <c r="D409" s="1065"/>
      <c r="E409" s="1065"/>
      <c r="F409" s="373" t="s">
        <v>444</v>
      </c>
      <c r="G409" s="373" t="s">
        <v>3091</v>
      </c>
      <c r="H409" s="373"/>
      <c r="I409" s="373" t="s">
        <v>4312</v>
      </c>
      <c r="J409" s="374"/>
      <c r="K409" s="373"/>
      <c r="L409" s="374"/>
      <c r="M409" s="373"/>
      <c r="N409" s="375"/>
      <c r="V409" s="361"/>
      <c r="W409" s="367"/>
      <c r="X409" s="367"/>
      <c r="AA409" s="335" t="s">
        <v>443</v>
      </c>
      <c r="AC409" s="367"/>
      <c r="AE409" s="367"/>
      <c r="AG409" s="367"/>
      <c r="AI409" s="384"/>
    </row>
    <row r="410" spans="1:35" s="332" customFormat="1" ht="12" x14ac:dyDescent="0.2">
      <c r="A410" s="372"/>
      <c r="B410" s="371"/>
      <c r="C410" s="1065" t="s">
        <v>447</v>
      </c>
      <c r="D410" s="1065"/>
      <c r="E410" s="1065"/>
      <c r="F410" s="373" t="s">
        <v>444</v>
      </c>
      <c r="G410" s="373" t="s">
        <v>2159</v>
      </c>
      <c r="H410" s="373"/>
      <c r="I410" s="373" t="s">
        <v>437</v>
      </c>
      <c r="J410" s="374"/>
      <c r="K410" s="373"/>
      <c r="L410" s="374"/>
      <c r="M410" s="373"/>
      <c r="N410" s="375"/>
      <c r="V410" s="361"/>
      <c r="W410" s="367"/>
      <c r="X410" s="367"/>
      <c r="AA410" s="335" t="s">
        <v>447</v>
      </c>
      <c r="AC410" s="367"/>
      <c r="AE410" s="367"/>
      <c r="AG410" s="367"/>
      <c r="AI410" s="384"/>
    </row>
    <row r="411" spans="1:35" s="332" customFormat="1" ht="12" x14ac:dyDescent="0.2">
      <c r="A411" s="372"/>
      <c r="B411" s="371"/>
      <c r="C411" s="1077" t="s">
        <v>450</v>
      </c>
      <c r="D411" s="1077"/>
      <c r="E411" s="1077"/>
      <c r="F411" s="376"/>
      <c r="G411" s="376"/>
      <c r="H411" s="376"/>
      <c r="I411" s="376"/>
      <c r="J411" s="377">
        <v>128.87</v>
      </c>
      <c r="K411" s="376"/>
      <c r="L411" s="377">
        <v>1546.44</v>
      </c>
      <c r="M411" s="376"/>
      <c r="N411" s="378"/>
      <c r="V411" s="361"/>
      <c r="W411" s="367"/>
      <c r="X411" s="367"/>
      <c r="AB411" s="335" t="s">
        <v>450</v>
      </c>
      <c r="AC411" s="367"/>
      <c r="AE411" s="367"/>
      <c r="AG411" s="367"/>
      <c r="AI411" s="384"/>
    </row>
    <row r="412" spans="1:35" s="332" customFormat="1" ht="12" x14ac:dyDescent="0.2">
      <c r="A412" s="372"/>
      <c r="B412" s="371"/>
      <c r="C412" s="1065" t="s">
        <v>451</v>
      </c>
      <c r="D412" s="1065"/>
      <c r="E412" s="1065"/>
      <c r="F412" s="373"/>
      <c r="G412" s="373"/>
      <c r="H412" s="373"/>
      <c r="I412" s="373"/>
      <c r="J412" s="374"/>
      <c r="K412" s="373"/>
      <c r="L412" s="374">
        <v>296.64</v>
      </c>
      <c r="M412" s="373"/>
      <c r="N412" s="375"/>
      <c r="V412" s="361"/>
      <c r="W412" s="367"/>
      <c r="X412" s="367"/>
      <c r="AA412" s="335" t="s">
        <v>451</v>
      </c>
      <c r="AC412" s="367"/>
      <c r="AE412" s="367"/>
      <c r="AG412" s="367"/>
      <c r="AI412" s="384"/>
    </row>
    <row r="413" spans="1:35" s="332" customFormat="1" ht="22.5" x14ac:dyDescent="0.2">
      <c r="A413" s="372"/>
      <c r="B413" s="371" t="s">
        <v>556</v>
      </c>
      <c r="C413" s="1065" t="s">
        <v>557</v>
      </c>
      <c r="D413" s="1065"/>
      <c r="E413" s="1065"/>
      <c r="F413" s="373" t="s">
        <v>454</v>
      </c>
      <c r="G413" s="373" t="s">
        <v>558</v>
      </c>
      <c r="H413" s="373"/>
      <c r="I413" s="373" t="s">
        <v>558</v>
      </c>
      <c r="J413" s="374"/>
      <c r="K413" s="373"/>
      <c r="L413" s="374">
        <v>287.74</v>
      </c>
      <c r="M413" s="373"/>
      <c r="N413" s="375"/>
      <c r="V413" s="361"/>
      <c r="W413" s="367"/>
      <c r="X413" s="367"/>
      <c r="AA413" s="335" t="s">
        <v>557</v>
      </c>
      <c r="AC413" s="367"/>
      <c r="AE413" s="367"/>
      <c r="AG413" s="367"/>
      <c r="AI413" s="384"/>
    </row>
    <row r="414" spans="1:35" s="332" customFormat="1" ht="22.5" x14ac:dyDescent="0.2">
      <c r="A414" s="372"/>
      <c r="B414" s="371" t="s">
        <v>559</v>
      </c>
      <c r="C414" s="1065" t="s">
        <v>560</v>
      </c>
      <c r="D414" s="1065"/>
      <c r="E414" s="1065"/>
      <c r="F414" s="373" t="s">
        <v>454</v>
      </c>
      <c r="G414" s="373" t="s">
        <v>561</v>
      </c>
      <c r="H414" s="373"/>
      <c r="I414" s="373" t="s">
        <v>561</v>
      </c>
      <c r="J414" s="374"/>
      <c r="K414" s="373"/>
      <c r="L414" s="374">
        <v>163.15</v>
      </c>
      <c r="M414" s="373"/>
      <c r="N414" s="375"/>
      <c r="V414" s="361"/>
      <c r="W414" s="367"/>
      <c r="X414" s="367"/>
      <c r="AA414" s="335" t="s">
        <v>560</v>
      </c>
      <c r="AC414" s="367"/>
      <c r="AE414" s="367"/>
      <c r="AG414" s="367"/>
      <c r="AI414" s="384"/>
    </row>
    <row r="415" spans="1:35" s="332" customFormat="1" ht="12" x14ac:dyDescent="0.2">
      <c r="A415" s="379"/>
      <c r="B415" s="380"/>
      <c r="C415" s="1068" t="s">
        <v>459</v>
      </c>
      <c r="D415" s="1068"/>
      <c r="E415" s="1068"/>
      <c r="F415" s="364"/>
      <c r="G415" s="364"/>
      <c r="H415" s="364"/>
      <c r="I415" s="364"/>
      <c r="J415" s="365"/>
      <c r="K415" s="364"/>
      <c r="L415" s="365">
        <v>1997.33</v>
      </c>
      <c r="M415" s="376"/>
      <c r="N415" s="366"/>
      <c r="V415" s="361"/>
      <c r="W415" s="367"/>
      <c r="X415" s="367"/>
      <c r="AC415" s="367" t="s">
        <v>459</v>
      </c>
      <c r="AE415" s="367"/>
      <c r="AG415" s="367"/>
      <c r="AI415" s="384"/>
    </row>
    <row r="416" spans="1:35" s="332" customFormat="1" ht="33.75" x14ac:dyDescent="0.2">
      <c r="A416" s="362" t="s">
        <v>901</v>
      </c>
      <c r="B416" s="363" t="s">
        <v>7425</v>
      </c>
      <c r="C416" s="1068" t="s">
        <v>7426</v>
      </c>
      <c r="D416" s="1068"/>
      <c r="E416" s="1068"/>
      <c r="F416" s="364" t="s">
        <v>1026</v>
      </c>
      <c r="G416" s="364"/>
      <c r="H416" s="364"/>
      <c r="I416" s="364" t="s">
        <v>1321</v>
      </c>
      <c r="J416" s="365">
        <v>409.53</v>
      </c>
      <c r="K416" s="364"/>
      <c r="L416" s="365">
        <v>270.29000000000002</v>
      </c>
      <c r="M416" s="364"/>
      <c r="N416" s="366"/>
      <c r="V416" s="361"/>
      <c r="W416" s="367"/>
      <c r="X416" s="367" t="s">
        <v>7426</v>
      </c>
      <c r="AC416" s="367"/>
      <c r="AE416" s="367"/>
      <c r="AG416" s="367"/>
      <c r="AI416" s="384"/>
    </row>
    <row r="417" spans="1:35" s="332" customFormat="1" ht="12" x14ac:dyDescent="0.2">
      <c r="A417" s="379"/>
      <c r="B417" s="380"/>
      <c r="C417" s="340" t="s">
        <v>3217</v>
      </c>
      <c r="D417" s="385"/>
      <c r="E417" s="385"/>
      <c r="F417" s="386"/>
      <c r="G417" s="386"/>
      <c r="H417" s="386"/>
      <c r="I417" s="386"/>
      <c r="J417" s="387"/>
      <c r="K417" s="386"/>
      <c r="L417" s="387"/>
      <c r="M417" s="388"/>
      <c r="N417" s="389"/>
      <c r="V417" s="361"/>
      <c r="W417" s="367"/>
      <c r="X417" s="367"/>
      <c r="AC417" s="367"/>
      <c r="AE417" s="367"/>
      <c r="AG417" s="367"/>
      <c r="AI417" s="384"/>
    </row>
    <row r="418" spans="1:35" s="332" customFormat="1" ht="12" x14ac:dyDescent="0.2">
      <c r="A418" s="368"/>
      <c r="B418" s="369"/>
      <c r="C418" s="1065" t="s">
        <v>7427</v>
      </c>
      <c r="D418" s="1065"/>
      <c r="E418" s="1065"/>
      <c r="F418" s="1065"/>
      <c r="G418" s="1065"/>
      <c r="H418" s="1065"/>
      <c r="I418" s="1065"/>
      <c r="J418" s="1065"/>
      <c r="K418" s="1065"/>
      <c r="L418" s="1065"/>
      <c r="M418" s="1065"/>
      <c r="N418" s="1072"/>
      <c r="V418" s="361"/>
      <c r="W418" s="367"/>
      <c r="X418" s="367"/>
      <c r="AC418" s="367"/>
      <c r="AE418" s="367"/>
      <c r="AG418" s="367"/>
      <c r="AH418" s="335" t="s">
        <v>7427</v>
      </c>
      <c r="AI418" s="384"/>
    </row>
    <row r="419" spans="1:35" s="332" customFormat="1" ht="33.75" x14ac:dyDescent="0.2">
      <c r="A419" s="362" t="s">
        <v>561</v>
      </c>
      <c r="B419" s="363" t="s">
        <v>7428</v>
      </c>
      <c r="C419" s="1068" t="s">
        <v>7429</v>
      </c>
      <c r="D419" s="1068"/>
      <c r="E419" s="1068"/>
      <c r="F419" s="364" t="s">
        <v>1026</v>
      </c>
      <c r="G419" s="364"/>
      <c r="H419" s="364"/>
      <c r="I419" s="364" t="s">
        <v>1321</v>
      </c>
      <c r="J419" s="365">
        <v>461.59</v>
      </c>
      <c r="K419" s="364"/>
      <c r="L419" s="365">
        <v>304.64999999999998</v>
      </c>
      <c r="M419" s="364"/>
      <c r="N419" s="366"/>
      <c r="V419" s="361"/>
      <c r="W419" s="367"/>
      <c r="X419" s="367" t="s">
        <v>7429</v>
      </c>
      <c r="AC419" s="367"/>
      <c r="AE419" s="367"/>
      <c r="AG419" s="367"/>
      <c r="AI419" s="384"/>
    </row>
    <row r="420" spans="1:35" s="332" customFormat="1" ht="12" x14ac:dyDescent="0.2">
      <c r="A420" s="379"/>
      <c r="B420" s="380"/>
      <c r="C420" s="340" t="s">
        <v>3217</v>
      </c>
      <c r="D420" s="385"/>
      <c r="E420" s="385"/>
      <c r="F420" s="386"/>
      <c r="G420" s="386"/>
      <c r="H420" s="386"/>
      <c r="I420" s="386"/>
      <c r="J420" s="387"/>
      <c r="K420" s="386"/>
      <c r="L420" s="387"/>
      <c r="M420" s="388"/>
      <c r="N420" s="389"/>
      <c r="V420" s="361"/>
      <c r="W420" s="367"/>
      <c r="X420" s="367"/>
      <c r="AC420" s="367"/>
      <c r="AE420" s="367"/>
      <c r="AG420" s="367"/>
      <c r="AI420" s="384"/>
    </row>
    <row r="421" spans="1:35" s="332" customFormat="1" ht="12" x14ac:dyDescent="0.2">
      <c r="A421" s="368"/>
      <c r="B421" s="369"/>
      <c r="C421" s="1065" t="s">
        <v>7427</v>
      </c>
      <c r="D421" s="1065"/>
      <c r="E421" s="1065"/>
      <c r="F421" s="1065"/>
      <c r="G421" s="1065"/>
      <c r="H421" s="1065"/>
      <c r="I421" s="1065"/>
      <c r="J421" s="1065"/>
      <c r="K421" s="1065"/>
      <c r="L421" s="1065"/>
      <c r="M421" s="1065"/>
      <c r="N421" s="1072"/>
      <c r="V421" s="361"/>
      <c r="W421" s="367"/>
      <c r="X421" s="367"/>
      <c r="AC421" s="367"/>
      <c r="AE421" s="367"/>
      <c r="AG421" s="367"/>
      <c r="AH421" s="335" t="s">
        <v>7427</v>
      </c>
      <c r="AI421" s="384"/>
    </row>
    <row r="422" spans="1:35" s="332" customFormat="1" ht="12" x14ac:dyDescent="0.2">
      <c r="A422" s="1069" t="s">
        <v>7279</v>
      </c>
      <c r="B422" s="1070"/>
      <c r="C422" s="1070"/>
      <c r="D422" s="1070"/>
      <c r="E422" s="1070"/>
      <c r="F422" s="1070"/>
      <c r="G422" s="1070"/>
      <c r="H422" s="1070"/>
      <c r="I422" s="1070"/>
      <c r="J422" s="1070"/>
      <c r="K422" s="1070"/>
      <c r="L422" s="1070"/>
      <c r="M422" s="1070"/>
      <c r="N422" s="1071"/>
      <c r="V422" s="361"/>
      <c r="W422" s="367" t="s">
        <v>7279</v>
      </c>
      <c r="X422" s="367"/>
      <c r="AC422" s="367"/>
      <c r="AE422" s="367"/>
      <c r="AG422" s="367"/>
      <c r="AI422" s="384"/>
    </row>
    <row r="423" spans="1:35" s="332" customFormat="1" ht="33.75" x14ac:dyDescent="0.2">
      <c r="A423" s="362" t="s">
        <v>7430</v>
      </c>
      <c r="B423" s="363" t="s">
        <v>7431</v>
      </c>
      <c r="C423" s="1068" t="s">
        <v>7432</v>
      </c>
      <c r="D423" s="1068"/>
      <c r="E423" s="1068"/>
      <c r="F423" s="364" t="s">
        <v>6552</v>
      </c>
      <c r="G423" s="364"/>
      <c r="H423" s="364"/>
      <c r="I423" s="364" t="s">
        <v>423</v>
      </c>
      <c r="J423" s="365">
        <v>4550</v>
      </c>
      <c r="K423" s="364" t="s">
        <v>1361</v>
      </c>
      <c r="L423" s="365">
        <v>928.43</v>
      </c>
      <c r="M423" s="364" t="s">
        <v>1362</v>
      </c>
      <c r="N423" s="366">
        <v>4605</v>
      </c>
      <c r="V423" s="361"/>
      <c r="W423" s="367"/>
      <c r="X423" s="367" t="s">
        <v>7432</v>
      </c>
      <c r="AC423" s="367"/>
      <c r="AE423" s="367"/>
      <c r="AG423" s="367"/>
      <c r="AI423" s="384"/>
    </row>
    <row r="424" spans="1:35" s="332" customFormat="1" ht="12" x14ac:dyDescent="0.2">
      <c r="A424" s="379"/>
      <c r="B424" s="380"/>
      <c r="C424" s="340" t="s">
        <v>7433</v>
      </c>
      <c r="D424" s="385"/>
      <c r="E424" s="385"/>
      <c r="F424" s="386"/>
      <c r="G424" s="386"/>
      <c r="H424" s="386"/>
      <c r="I424" s="386"/>
      <c r="J424" s="387"/>
      <c r="K424" s="386"/>
      <c r="L424" s="387"/>
      <c r="M424" s="388"/>
      <c r="N424" s="389"/>
      <c r="V424" s="361"/>
      <c r="W424" s="367"/>
      <c r="X424" s="367"/>
      <c r="AC424" s="367"/>
      <c r="AE424" s="367"/>
      <c r="AG424" s="367"/>
      <c r="AI424" s="384"/>
    </row>
    <row r="425" spans="1:35" s="332" customFormat="1" ht="12" x14ac:dyDescent="0.2">
      <c r="A425" s="368"/>
      <c r="B425" s="369"/>
      <c r="C425" s="1065" t="s">
        <v>7434</v>
      </c>
      <c r="D425" s="1065"/>
      <c r="E425" s="1065"/>
      <c r="F425" s="1065"/>
      <c r="G425" s="1065"/>
      <c r="H425" s="1065"/>
      <c r="I425" s="1065"/>
      <c r="J425" s="1065"/>
      <c r="K425" s="1065"/>
      <c r="L425" s="1065"/>
      <c r="M425" s="1065"/>
      <c r="N425" s="1072"/>
      <c r="V425" s="361"/>
      <c r="W425" s="367"/>
      <c r="X425" s="367"/>
      <c r="AC425" s="367"/>
      <c r="AD425" s="335" t="s">
        <v>7434</v>
      </c>
      <c r="AE425" s="367"/>
      <c r="AG425" s="367"/>
      <c r="AI425" s="384"/>
    </row>
    <row r="426" spans="1:35" s="332" customFormat="1" ht="22.5" x14ac:dyDescent="0.2">
      <c r="A426" s="370"/>
      <c r="B426" s="371" t="s">
        <v>1365</v>
      </c>
      <c r="C426" s="1065" t="s">
        <v>1366</v>
      </c>
      <c r="D426" s="1065"/>
      <c r="E426" s="1065"/>
      <c r="F426" s="1065"/>
      <c r="G426" s="1065"/>
      <c r="H426" s="1065"/>
      <c r="I426" s="1065"/>
      <c r="J426" s="1065"/>
      <c r="K426" s="1065"/>
      <c r="L426" s="1065"/>
      <c r="M426" s="1065"/>
      <c r="N426" s="1072"/>
      <c r="V426" s="361"/>
      <c r="W426" s="367"/>
      <c r="X426" s="367"/>
      <c r="Y426" s="335" t="s">
        <v>1366</v>
      </c>
      <c r="AC426" s="367"/>
      <c r="AE426" s="367"/>
      <c r="AG426" s="367"/>
      <c r="AI426" s="384"/>
    </row>
    <row r="427" spans="1:35" s="332" customFormat="1" ht="33.75" x14ac:dyDescent="0.2">
      <c r="A427" s="362" t="s">
        <v>7435</v>
      </c>
      <c r="B427" s="363" t="s">
        <v>7436</v>
      </c>
      <c r="C427" s="1068" t="s">
        <v>7437</v>
      </c>
      <c r="D427" s="1068"/>
      <c r="E427" s="1068"/>
      <c r="F427" s="364" t="s">
        <v>6552</v>
      </c>
      <c r="G427" s="364"/>
      <c r="H427" s="364"/>
      <c r="I427" s="364" t="s">
        <v>423</v>
      </c>
      <c r="J427" s="365">
        <v>1000</v>
      </c>
      <c r="K427" s="364" t="s">
        <v>1361</v>
      </c>
      <c r="L427" s="365">
        <v>204.03</v>
      </c>
      <c r="M427" s="364" t="s">
        <v>1362</v>
      </c>
      <c r="N427" s="366">
        <v>1012</v>
      </c>
      <c r="V427" s="361"/>
      <c r="W427" s="367"/>
      <c r="X427" s="367" t="s">
        <v>7437</v>
      </c>
      <c r="AC427" s="367"/>
      <c r="AE427" s="367"/>
      <c r="AG427" s="367"/>
      <c r="AI427" s="384"/>
    </row>
    <row r="428" spans="1:35" s="332" customFormat="1" ht="12" x14ac:dyDescent="0.2">
      <c r="A428" s="379"/>
      <c r="B428" s="380"/>
      <c r="C428" s="340" t="s">
        <v>7433</v>
      </c>
      <c r="D428" s="385"/>
      <c r="E428" s="385"/>
      <c r="F428" s="386"/>
      <c r="G428" s="386"/>
      <c r="H428" s="386"/>
      <c r="I428" s="386"/>
      <c r="J428" s="387"/>
      <c r="K428" s="386"/>
      <c r="L428" s="387"/>
      <c r="M428" s="388"/>
      <c r="N428" s="389"/>
      <c r="V428" s="361"/>
      <c r="W428" s="367"/>
      <c r="X428" s="367"/>
      <c r="AC428" s="367"/>
      <c r="AE428" s="367"/>
      <c r="AG428" s="367"/>
      <c r="AI428" s="384"/>
    </row>
    <row r="429" spans="1:35" s="332" customFormat="1" ht="12" x14ac:dyDescent="0.2">
      <c r="A429" s="368"/>
      <c r="B429" s="369"/>
      <c r="C429" s="1065" t="s">
        <v>7438</v>
      </c>
      <c r="D429" s="1065"/>
      <c r="E429" s="1065"/>
      <c r="F429" s="1065"/>
      <c r="G429" s="1065"/>
      <c r="H429" s="1065"/>
      <c r="I429" s="1065"/>
      <c r="J429" s="1065"/>
      <c r="K429" s="1065"/>
      <c r="L429" s="1065"/>
      <c r="M429" s="1065"/>
      <c r="N429" s="1072"/>
      <c r="V429" s="361"/>
      <c r="W429" s="367"/>
      <c r="X429" s="367"/>
      <c r="AC429" s="367"/>
      <c r="AD429" s="335" t="s">
        <v>7438</v>
      </c>
      <c r="AE429" s="367"/>
      <c r="AG429" s="367"/>
      <c r="AI429" s="384"/>
    </row>
    <row r="430" spans="1:35" s="332" customFormat="1" ht="22.5" x14ac:dyDescent="0.2">
      <c r="A430" s="370"/>
      <c r="B430" s="371" t="s">
        <v>1365</v>
      </c>
      <c r="C430" s="1065" t="s">
        <v>1366</v>
      </c>
      <c r="D430" s="1065"/>
      <c r="E430" s="1065"/>
      <c r="F430" s="1065"/>
      <c r="G430" s="1065"/>
      <c r="H430" s="1065"/>
      <c r="I430" s="1065"/>
      <c r="J430" s="1065"/>
      <c r="K430" s="1065"/>
      <c r="L430" s="1065"/>
      <c r="M430" s="1065"/>
      <c r="N430" s="1072"/>
      <c r="V430" s="361"/>
      <c r="W430" s="367"/>
      <c r="X430" s="367"/>
      <c r="Y430" s="335" t="s">
        <v>1366</v>
      </c>
      <c r="AC430" s="367"/>
      <c r="AE430" s="367"/>
      <c r="AG430" s="367"/>
      <c r="AI430" s="384"/>
    </row>
    <row r="431" spans="1:35" s="332" customFormat="1" ht="45" x14ac:dyDescent="0.2">
      <c r="A431" s="362" t="s">
        <v>2993</v>
      </c>
      <c r="B431" s="363" t="s">
        <v>7439</v>
      </c>
      <c r="C431" s="1068" t="s">
        <v>7440</v>
      </c>
      <c r="D431" s="1068"/>
      <c r="E431" s="1068"/>
      <c r="F431" s="364" t="s">
        <v>6552</v>
      </c>
      <c r="G431" s="364"/>
      <c r="H431" s="364"/>
      <c r="I431" s="364" t="s">
        <v>434</v>
      </c>
      <c r="J431" s="365">
        <v>32916.67</v>
      </c>
      <c r="K431" s="364" t="s">
        <v>1361</v>
      </c>
      <c r="L431" s="365">
        <v>13432.06</v>
      </c>
      <c r="M431" s="364" t="s">
        <v>1362</v>
      </c>
      <c r="N431" s="366">
        <v>66623</v>
      </c>
      <c r="V431" s="361"/>
      <c r="W431" s="367"/>
      <c r="X431" s="367" t="s">
        <v>7440</v>
      </c>
      <c r="AC431" s="367"/>
      <c r="AE431" s="367"/>
      <c r="AG431" s="367"/>
      <c r="AI431" s="384"/>
    </row>
    <row r="432" spans="1:35" s="332" customFormat="1" ht="12" x14ac:dyDescent="0.2">
      <c r="A432" s="379"/>
      <c r="B432" s="380"/>
      <c r="C432" s="340" t="s">
        <v>4637</v>
      </c>
      <c r="D432" s="385"/>
      <c r="E432" s="385"/>
      <c r="F432" s="386"/>
      <c r="G432" s="386"/>
      <c r="H432" s="386"/>
      <c r="I432" s="386"/>
      <c r="J432" s="387"/>
      <c r="K432" s="386"/>
      <c r="L432" s="387"/>
      <c r="M432" s="388"/>
      <c r="N432" s="389"/>
      <c r="V432" s="361"/>
      <c r="W432" s="367"/>
      <c r="X432" s="367"/>
      <c r="AC432" s="367"/>
      <c r="AE432" s="367"/>
      <c r="AG432" s="367"/>
      <c r="AI432" s="384"/>
    </row>
    <row r="433" spans="1:35" s="332" customFormat="1" ht="12" x14ac:dyDescent="0.2">
      <c r="A433" s="368"/>
      <c r="B433" s="369"/>
      <c r="C433" s="1065" t="s">
        <v>7441</v>
      </c>
      <c r="D433" s="1065"/>
      <c r="E433" s="1065"/>
      <c r="F433" s="1065"/>
      <c r="G433" s="1065"/>
      <c r="H433" s="1065"/>
      <c r="I433" s="1065"/>
      <c r="J433" s="1065"/>
      <c r="K433" s="1065"/>
      <c r="L433" s="1065"/>
      <c r="M433" s="1065"/>
      <c r="N433" s="1072"/>
      <c r="V433" s="361"/>
      <c r="W433" s="367"/>
      <c r="X433" s="367"/>
      <c r="AC433" s="367"/>
      <c r="AD433" s="335" t="s">
        <v>7441</v>
      </c>
      <c r="AE433" s="367"/>
      <c r="AG433" s="367"/>
      <c r="AI433" s="384"/>
    </row>
    <row r="434" spans="1:35" s="332" customFormat="1" ht="22.5" x14ac:dyDescent="0.2">
      <c r="A434" s="370"/>
      <c r="B434" s="371" t="s">
        <v>1365</v>
      </c>
      <c r="C434" s="1065" t="s">
        <v>1366</v>
      </c>
      <c r="D434" s="1065"/>
      <c r="E434" s="1065"/>
      <c r="F434" s="1065"/>
      <c r="G434" s="1065"/>
      <c r="H434" s="1065"/>
      <c r="I434" s="1065"/>
      <c r="J434" s="1065"/>
      <c r="K434" s="1065"/>
      <c r="L434" s="1065"/>
      <c r="M434" s="1065"/>
      <c r="N434" s="1072"/>
      <c r="V434" s="361"/>
      <c r="W434" s="367"/>
      <c r="X434" s="367"/>
      <c r="Y434" s="335" t="s">
        <v>1366</v>
      </c>
      <c r="AC434" s="367"/>
      <c r="AE434" s="367"/>
      <c r="AG434" s="367"/>
      <c r="AI434" s="384"/>
    </row>
    <row r="435" spans="1:35" s="332" customFormat="1" ht="1.5" customHeight="1" x14ac:dyDescent="0.2">
      <c r="A435" s="386"/>
      <c r="B435" s="380"/>
      <c r="C435" s="380"/>
      <c r="D435" s="380"/>
      <c r="E435" s="380"/>
      <c r="F435" s="386"/>
      <c r="G435" s="386"/>
      <c r="H435" s="386"/>
      <c r="I435" s="386"/>
      <c r="J435" s="390"/>
      <c r="K435" s="386"/>
      <c r="L435" s="390"/>
      <c r="M435" s="373"/>
      <c r="N435" s="390"/>
      <c r="V435" s="361"/>
      <c r="W435" s="367"/>
      <c r="X435" s="367"/>
      <c r="AC435" s="367"/>
      <c r="AE435" s="367"/>
      <c r="AG435" s="367"/>
      <c r="AI435" s="384"/>
    </row>
    <row r="436" spans="1:35" s="332" customFormat="1" ht="12" x14ac:dyDescent="0.2">
      <c r="A436" s="391"/>
      <c r="B436" s="392"/>
      <c r="C436" s="1068" t="s">
        <v>7442</v>
      </c>
      <c r="D436" s="1068"/>
      <c r="E436" s="1068"/>
      <c r="F436" s="1068"/>
      <c r="G436" s="1068"/>
      <c r="H436" s="1068"/>
      <c r="I436" s="1068"/>
      <c r="J436" s="1068"/>
      <c r="K436" s="1068"/>
      <c r="L436" s="393"/>
      <c r="M436" s="394"/>
      <c r="N436" s="395"/>
      <c r="V436" s="361"/>
      <c r="W436" s="367"/>
      <c r="X436" s="367"/>
      <c r="AC436" s="367"/>
      <c r="AE436" s="367" t="s">
        <v>7442</v>
      </c>
      <c r="AG436" s="367"/>
      <c r="AI436" s="384"/>
    </row>
    <row r="437" spans="1:35" s="332" customFormat="1" ht="12" x14ac:dyDescent="0.2">
      <c r="A437" s="396"/>
      <c r="B437" s="371"/>
      <c r="C437" s="1065" t="s">
        <v>512</v>
      </c>
      <c r="D437" s="1065"/>
      <c r="E437" s="1065"/>
      <c r="F437" s="1065"/>
      <c r="G437" s="1065"/>
      <c r="H437" s="1065"/>
      <c r="I437" s="1065"/>
      <c r="J437" s="1065"/>
      <c r="K437" s="1065"/>
      <c r="L437" s="397">
        <v>37076.06</v>
      </c>
      <c r="M437" s="398"/>
      <c r="N437" s="399"/>
      <c r="V437" s="361"/>
      <c r="W437" s="367"/>
      <c r="X437" s="367"/>
      <c r="AC437" s="367"/>
      <c r="AE437" s="367"/>
      <c r="AF437" s="335" t="s">
        <v>512</v>
      </c>
      <c r="AG437" s="367"/>
      <c r="AI437" s="384"/>
    </row>
    <row r="438" spans="1:35" s="332" customFormat="1" ht="12" x14ac:dyDescent="0.2">
      <c r="A438" s="396"/>
      <c r="B438" s="371"/>
      <c r="C438" s="1065" t="s">
        <v>513</v>
      </c>
      <c r="D438" s="1065"/>
      <c r="E438" s="1065"/>
      <c r="F438" s="1065"/>
      <c r="G438" s="1065"/>
      <c r="H438" s="1065"/>
      <c r="I438" s="1065"/>
      <c r="J438" s="1065"/>
      <c r="K438" s="1065"/>
      <c r="L438" s="397"/>
      <c r="M438" s="398"/>
      <c r="N438" s="399"/>
      <c r="V438" s="361"/>
      <c r="W438" s="367"/>
      <c r="X438" s="367"/>
      <c r="AC438" s="367"/>
      <c r="AE438" s="367"/>
      <c r="AF438" s="335" t="s">
        <v>513</v>
      </c>
      <c r="AG438" s="367"/>
      <c r="AI438" s="384"/>
    </row>
    <row r="439" spans="1:35" s="332" customFormat="1" ht="12" x14ac:dyDescent="0.2">
      <c r="A439" s="396"/>
      <c r="B439" s="371"/>
      <c r="C439" s="1065" t="s">
        <v>514</v>
      </c>
      <c r="D439" s="1065"/>
      <c r="E439" s="1065"/>
      <c r="F439" s="1065"/>
      <c r="G439" s="1065"/>
      <c r="H439" s="1065"/>
      <c r="I439" s="1065"/>
      <c r="J439" s="1065"/>
      <c r="K439" s="1065"/>
      <c r="L439" s="397">
        <v>4782.83</v>
      </c>
      <c r="M439" s="398"/>
      <c r="N439" s="399"/>
      <c r="V439" s="361"/>
      <c r="W439" s="367"/>
      <c r="X439" s="367"/>
      <c r="AC439" s="367"/>
      <c r="AE439" s="367"/>
      <c r="AF439" s="335" t="s">
        <v>514</v>
      </c>
      <c r="AG439" s="367"/>
      <c r="AI439" s="384"/>
    </row>
    <row r="440" spans="1:35" s="332" customFormat="1" ht="12" x14ac:dyDescent="0.2">
      <c r="A440" s="396"/>
      <c r="B440" s="371"/>
      <c r="C440" s="1065" t="s">
        <v>515</v>
      </c>
      <c r="D440" s="1065"/>
      <c r="E440" s="1065"/>
      <c r="F440" s="1065"/>
      <c r="G440" s="1065"/>
      <c r="H440" s="1065"/>
      <c r="I440" s="1065"/>
      <c r="J440" s="1065"/>
      <c r="K440" s="1065"/>
      <c r="L440" s="397">
        <v>856.7</v>
      </c>
      <c r="M440" s="398"/>
      <c r="N440" s="399"/>
      <c r="V440" s="361"/>
      <c r="W440" s="367"/>
      <c r="X440" s="367"/>
      <c r="AC440" s="367"/>
      <c r="AE440" s="367"/>
      <c r="AF440" s="335" t="s">
        <v>515</v>
      </c>
      <c r="AG440" s="367"/>
      <c r="AI440" s="384"/>
    </row>
    <row r="441" spans="1:35" s="332" customFormat="1" ht="12" x14ac:dyDescent="0.2">
      <c r="A441" s="396"/>
      <c r="B441" s="371"/>
      <c r="C441" s="1065" t="s">
        <v>516</v>
      </c>
      <c r="D441" s="1065"/>
      <c r="E441" s="1065"/>
      <c r="F441" s="1065"/>
      <c r="G441" s="1065"/>
      <c r="H441" s="1065"/>
      <c r="I441" s="1065"/>
      <c r="J441" s="1065"/>
      <c r="K441" s="1065"/>
      <c r="L441" s="397">
        <v>72.510000000000005</v>
      </c>
      <c r="M441" s="398"/>
      <c r="N441" s="399"/>
      <c r="V441" s="361"/>
      <c r="W441" s="367"/>
      <c r="X441" s="367"/>
      <c r="AC441" s="367"/>
      <c r="AE441" s="367"/>
      <c r="AF441" s="335" t="s">
        <v>516</v>
      </c>
      <c r="AG441" s="367"/>
      <c r="AI441" s="384"/>
    </row>
    <row r="442" spans="1:35" s="332" customFormat="1" ht="12" x14ac:dyDescent="0.2">
      <c r="A442" s="396"/>
      <c r="B442" s="371"/>
      <c r="C442" s="1065" t="s">
        <v>517</v>
      </c>
      <c r="D442" s="1065"/>
      <c r="E442" s="1065"/>
      <c r="F442" s="1065"/>
      <c r="G442" s="1065"/>
      <c r="H442" s="1065"/>
      <c r="I442" s="1065"/>
      <c r="J442" s="1065"/>
      <c r="K442" s="1065"/>
      <c r="L442" s="397">
        <v>31436.53</v>
      </c>
      <c r="M442" s="398"/>
      <c r="N442" s="399"/>
      <c r="V442" s="361"/>
      <c r="W442" s="367"/>
      <c r="X442" s="367"/>
      <c r="AC442" s="367"/>
      <c r="AE442" s="367"/>
      <c r="AF442" s="335" t="s">
        <v>517</v>
      </c>
      <c r="AG442" s="367"/>
      <c r="AI442" s="384"/>
    </row>
    <row r="443" spans="1:35" s="332" customFormat="1" ht="12" x14ac:dyDescent="0.2">
      <c r="A443" s="396"/>
      <c r="B443" s="371"/>
      <c r="C443" s="1065" t="s">
        <v>518</v>
      </c>
      <c r="D443" s="1065"/>
      <c r="E443" s="1065"/>
      <c r="F443" s="1065"/>
      <c r="G443" s="1065"/>
      <c r="H443" s="1065"/>
      <c r="I443" s="1065"/>
      <c r="J443" s="1065"/>
      <c r="K443" s="1065"/>
      <c r="L443" s="397">
        <v>31831.88</v>
      </c>
      <c r="M443" s="398"/>
      <c r="N443" s="399"/>
      <c r="V443" s="361"/>
      <c r="W443" s="367"/>
      <c r="X443" s="367"/>
      <c r="AC443" s="367"/>
      <c r="AE443" s="367"/>
      <c r="AF443" s="335" t="s">
        <v>518</v>
      </c>
      <c r="AG443" s="367"/>
      <c r="AI443" s="384"/>
    </row>
    <row r="444" spans="1:35" s="332" customFormat="1" ht="12" x14ac:dyDescent="0.2">
      <c r="A444" s="396"/>
      <c r="B444" s="371"/>
      <c r="C444" s="1065" t="s">
        <v>513</v>
      </c>
      <c r="D444" s="1065"/>
      <c r="E444" s="1065"/>
      <c r="F444" s="1065"/>
      <c r="G444" s="1065"/>
      <c r="H444" s="1065"/>
      <c r="I444" s="1065"/>
      <c r="J444" s="1065"/>
      <c r="K444" s="1065"/>
      <c r="L444" s="397"/>
      <c r="M444" s="398"/>
      <c r="N444" s="399"/>
      <c r="V444" s="361"/>
      <c r="W444" s="367"/>
      <c r="X444" s="367"/>
      <c r="AC444" s="367"/>
      <c r="AE444" s="367"/>
      <c r="AF444" s="335" t="s">
        <v>513</v>
      </c>
      <c r="AG444" s="367"/>
      <c r="AI444" s="384"/>
    </row>
    <row r="445" spans="1:35" s="332" customFormat="1" ht="12" x14ac:dyDescent="0.2">
      <c r="A445" s="396"/>
      <c r="B445" s="371"/>
      <c r="C445" s="1065" t="s">
        <v>519</v>
      </c>
      <c r="D445" s="1065"/>
      <c r="E445" s="1065"/>
      <c r="F445" s="1065"/>
      <c r="G445" s="1065"/>
      <c r="H445" s="1065"/>
      <c r="I445" s="1065"/>
      <c r="J445" s="1065"/>
      <c r="K445" s="1065"/>
      <c r="L445" s="397">
        <v>1981.25</v>
      </c>
      <c r="M445" s="398"/>
      <c r="N445" s="399"/>
      <c r="V445" s="361"/>
      <c r="W445" s="367"/>
      <c r="X445" s="367"/>
      <c r="AC445" s="367"/>
      <c r="AE445" s="367"/>
      <c r="AF445" s="335" t="s">
        <v>519</v>
      </c>
      <c r="AG445" s="367"/>
      <c r="AI445" s="384"/>
    </row>
    <row r="446" spans="1:35" s="332" customFormat="1" ht="12" x14ac:dyDescent="0.2">
      <c r="A446" s="396"/>
      <c r="B446" s="371"/>
      <c r="C446" s="1065" t="s">
        <v>520</v>
      </c>
      <c r="D446" s="1065"/>
      <c r="E446" s="1065"/>
      <c r="F446" s="1065"/>
      <c r="G446" s="1065"/>
      <c r="H446" s="1065"/>
      <c r="I446" s="1065"/>
      <c r="J446" s="1065"/>
      <c r="K446" s="1065"/>
      <c r="L446" s="397">
        <v>548.23</v>
      </c>
      <c r="M446" s="398"/>
      <c r="N446" s="399"/>
      <c r="V446" s="361"/>
      <c r="W446" s="367"/>
      <c r="X446" s="367"/>
      <c r="AC446" s="367"/>
      <c r="AE446" s="367"/>
      <c r="AF446" s="335" t="s">
        <v>520</v>
      </c>
      <c r="AG446" s="367"/>
      <c r="AI446" s="384"/>
    </row>
    <row r="447" spans="1:35" s="332" customFormat="1" ht="12" x14ac:dyDescent="0.2">
      <c r="A447" s="396"/>
      <c r="B447" s="371"/>
      <c r="C447" s="1065" t="s">
        <v>521</v>
      </c>
      <c r="D447" s="1065"/>
      <c r="E447" s="1065"/>
      <c r="F447" s="1065"/>
      <c r="G447" s="1065"/>
      <c r="H447" s="1065"/>
      <c r="I447" s="1065"/>
      <c r="J447" s="1065"/>
      <c r="K447" s="1065"/>
      <c r="L447" s="397">
        <v>25468.46</v>
      </c>
      <c r="M447" s="398"/>
      <c r="N447" s="399"/>
      <c r="V447" s="361"/>
      <c r="W447" s="367"/>
      <c r="X447" s="367"/>
      <c r="AC447" s="367"/>
      <c r="AE447" s="367"/>
      <c r="AF447" s="335" t="s">
        <v>521</v>
      </c>
      <c r="AG447" s="367"/>
      <c r="AI447" s="384"/>
    </row>
    <row r="448" spans="1:35" s="332" customFormat="1" ht="12" x14ac:dyDescent="0.2">
      <c r="A448" s="396"/>
      <c r="B448" s="371"/>
      <c r="C448" s="1065" t="s">
        <v>522</v>
      </c>
      <c r="D448" s="1065"/>
      <c r="E448" s="1065"/>
      <c r="F448" s="1065"/>
      <c r="G448" s="1065"/>
      <c r="H448" s="1065"/>
      <c r="I448" s="1065"/>
      <c r="J448" s="1065"/>
      <c r="K448" s="1065"/>
      <c r="L448" s="397">
        <v>2408.71</v>
      </c>
      <c r="M448" s="398"/>
      <c r="N448" s="399"/>
      <c r="V448" s="361"/>
      <c r="W448" s="367"/>
      <c r="X448" s="367"/>
      <c r="AC448" s="367"/>
      <c r="AE448" s="367"/>
      <c r="AF448" s="335" t="s">
        <v>522</v>
      </c>
      <c r="AG448" s="367"/>
      <c r="AI448" s="384"/>
    </row>
    <row r="449" spans="1:35" s="332" customFormat="1" ht="12" x14ac:dyDescent="0.2">
      <c r="A449" s="396"/>
      <c r="B449" s="371"/>
      <c r="C449" s="1065" t="s">
        <v>523</v>
      </c>
      <c r="D449" s="1065"/>
      <c r="E449" s="1065"/>
      <c r="F449" s="1065"/>
      <c r="G449" s="1065"/>
      <c r="H449" s="1065"/>
      <c r="I449" s="1065"/>
      <c r="J449" s="1065"/>
      <c r="K449" s="1065"/>
      <c r="L449" s="397">
        <v>1425.23</v>
      </c>
      <c r="M449" s="398"/>
      <c r="N449" s="399"/>
      <c r="V449" s="361"/>
      <c r="W449" s="367"/>
      <c r="X449" s="367"/>
      <c r="AC449" s="367"/>
      <c r="AE449" s="367"/>
      <c r="AF449" s="335" t="s">
        <v>523</v>
      </c>
      <c r="AG449" s="367"/>
      <c r="AI449" s="384"/>
    </row>
    <row r="450" spans="1:35" s="332" customFormat="1" ht="12" x14ac:dyDescent="0.2">
      <c r="A450" s="396"/>
      <c r="B450" s="371"/>
      <c r="C450" s="1065" t="s">
        <v>3041</v>
      </c>
      <c r="D450" s="1065"/>
      <c r="E450" s="1065"/>
      <c r="F450" s="1065"/>
      <c r="G450" s="1065"/>
      <c r="H450" s="1065"/>
      <c r="I450" s="1065"/>
      <c r="J450" s="1065"/>
      <c r="K450" s="1065"/>
      <c r="L450" s="397">
        <v>12894.05</v>
      </c>
      <c r="M450" s="398"/>
      <c r="N450" s="399"/>
      <c r="V450" s="361"/>
      <c r="W450" s="367"/>
      <c r="X450" s="367"/>
      <c r="AC450" s="367"/>
      <c r="AE450" s="367"/>
      <c r="AF450" s="335" t="s">
        <v>3041</v>
      </c>
      <c r="AG450" s="367"/>
      <c r="AI450" s="384"/>
    </row>
    <row r="451" spans="1:35" s="332" customFormat="1" ht="12" x14ac:dyDescent="0.2">
      <c r="A451" s="396"/>
      <c r="B451" s="371"/>
      <c r="C451" s="1065" t="s">
        <v>513</v>
      </c>
      <c r="D451" s="1065"/>
      <c r="E451" s="1065"/>
      <c r="F451" s="1065"/>
      <c r="G451" s="1065"/>
      <c r="H451" s="1065"/>
      <c r="I451" s="1065"/>
      <c r="J451" s="1065"/>
      <c r="K451" s="1065"/>
      <c r="L451" s="397"/>
      <c r="M451" s="398"/>
      <c r="N451" s="399"/>
      <c r="V451" s="361"/>
      <c r="W451" s="367"/>
      <c r="X451" s="367"/>
      <c r="AC451" s="367"/>
      <c r="AE451" s="367"/>
      <c r="AF451" s="335" t="s">
        <v>513</v>
      </c>
      <c r="AG451" s="367"/>
      <c r="AI451" s="384"/>
    </row>
    <row r="452" spans="1:35" s="332" customFormat="1" ht="12" x14ac:dyDescent="0.2">
      <c r="A452" s="396"/>
      <c r="B452" s="371"/>
      <c r="C452" s="1065" t="s">
        <v>519</v>
      </c>
      <c r="D452" s="1065"/>
      <c r="E452" s="1065"/>
      <c r="F452" s="1065"/>
      <c r="G452" s="1065"/>
      <c r="H452" s="1065"/>
      <c r="I452" s="1065"/>
      <c r="J452" s="1065"/>
      <c r="K452" s="1065"/>
      <c r="L452" s="397">
        <v>2801.58</v>
      </c>
      <c r="M452" s="398"/>
      <c r="N452" s="399"/>
      <c r="V452" s="361"/>
      <c r="W452" s="367"/>
      <c r="X452" s="367"/>
      <c r="AC452" s="367"/>
      <c r="AE452" s="367"/>
      <c r="AF452" s="335" t="s">
        <v>519</v>
      </c>
      <c r="AG452" s="367"/>
      <c r="AI452" s="384"/>
    </row>
    <row r="453" spans="1:35" s="332" customFormat="1" ht="12" x14ac:dyDescent="0.2">
      <c r="A453" s="396"/>
      <c r="B453" s="371"/>
      <c r="C453" s="1065" t="s">
        <v>520</v>
      </c>
      <c r="D453" s="1065"/>
      <c r="E453" s="1065"/>
      <c r="F453" s="1065"/>
      <c r="G453" s="1065"/>
      <c r="H453" s="1065"/>
      <c r="I453" s="1065"/>
      <c r="J453" s="1065"/>
      <c r="K453" s="1065"/>
      <c r="L453" s="397">
        <v>308.47000000000003</v>
      </c>
      <c r="M453" s="398"/>
      <c r="N453" s="399"/>
      <c r="V453" s="361"/>
      <c r="W453" s="367"/>
      <c r="X453" s="367"/>
      <c r="AC453" s="367"/>
      <c r="AE453" s="367"/>
      <c r="AF453" s="335" t="s">
        <v>520</v>
      </c>
      <c r="AG453" s="367"/>
      <c r="AI453" s="384"/>
    </row>
    <row r="454" spans="1:35" s="332" customFormat="1" ht="12" x14ac:dyDescent="0.2">
      <c r="A454" s="396"/>
      <c r="B454" s="371"/>
      <c r="C454" s="1065" t="s">
        <v>521</v>
      </c>
      <c r="D454" s="1065"/>
      <c r="E454" s="1065"/>
      <c r="F454" s="1065"/>
      <c r="G454" s="1065"/>
      <c r="H454" s="1065"/>
      <c r="I454" s="1065"/>
      <c r="J454" s="1065"/>
      <c r="K454" s="1065"/>
      <c r="L454" s="397">
        <v>5968.07</v>
      </c>
      <c r="M454" s="398"/>
      <c r="N454" s="399"/>
      <c r="V454" s="361"/>
      <c r="W454" s="367"/>
      <c r="X454" s="367"/>
      <c r="AC454" s="367"/>
      <c r="AE454" s="367"/>
      <c r="AF454" s="335" t="s">
        <v>521</v>
      </c>
      <c r="AG454" s="367"/>
      <c r="AI454" s="384"/>
    </row>
    <row r="455" spans="1:35" s="332" customFormat="1" ht="12" x14ac:dyDescent="0.2">
      <c r="A455" s="396"/>
      <c r="B455" s="371"/>
      <c r="C455" s="1065" t="s">
        <v>522</v>
      </c>
      <c r="D455" s="1065"/>
      <c r="E455" s="1065"/>
      <c r="F455" s="1065"/>
      <c r="G455" s="1065"/>
      <c r="H455" s="1065"/>
      <c r="I455" s="1065"/>
      <c r="J455" s="1065"/>
      <c r="K455" s="1065"/>
      <c r="L455" s="397">
        <v>2525.25</v>
      </c>
      <c r="M455" s="398"/>
      <c r="N455" s="399"/>
      <c r="V455" s="361"/>
      <c r="W455" s="367"/>
      <c r="X455" s="367"/>
      <c r="AC455" s="367"/>
      <c r="AE455" s="367"/>
      <c r="AF455" s="335" t="s">
        <v>522</v>
      </c>
      <c r="AG455" s="367"/>
      <c r="AI455" s="384"/>
    </row>
    <row r="456" spans="1:35" s="332" customFormat="1" ht="12" x14ac:dyDescent="0.2">
      <c r="A456" s="396"/>
      <c r="B456" s="371"/>
      <c r="C456" s="1065" t="s">
        <v>523</v>
      </c>
      <c r="D456" s="1065"/>
      <c r="E456" s="1065"/>
      <c r="F456" s="1065"/>
      <c r="G456" s="1065"/>
      <c r="H456" s="1065"/>
      <c r="I456" s="1065"/>
      <c r="J456" s="1065"/>
      <c r="K456" s="1065"/>
      <c r="L456" s="397">
        <v>1290.68</v>
      </c>
      <c r="M456" s="398"/>
      <c r="N456" s="399"/>
      <c r="V456" s="361"/>
      <c r="W456" s="367"/>
      <c r="X456" s="367"/>
      <c r="AC456" s="367"/>
      <c r="AE456" s="367"/>
      <c r="AF456" s="335" t="s">
        <v>523</v>
      </c>
      <c r="AG456" s="367"/>
      <c r="AI456" s="384"/>
    </row>
    <row r="457" spans="1:35" s="332" customFormat="1" ht="12" x14ac:dyDescent="0.2">
      <c r="A457" s="396"/>
      <c r="B457" s="371"/>
      <c r="C457" s="1065" t="s">
        <v>1374</v>
      </c>
      <c r="D457" s="1065"/>
      <c r="E457" s="1065"/>
      <c r="F457" s="1065"/>
      <c r="G457" s="1065"/>
      <c r="H457" s="1065"/>
      <c r="I457" s="1065"/>
      <c r="J457" s="1065"/>
      <c r="K457" s="1065"/>
      <c r="L457" s="397">
        <v>123085.6</v>
      </c>
      <c r="M457" s="398"/>
      <c r="N457" s="399"/>
      <c r="V457" s="361"/>
      <c r="W457" s="367"/>
      <c r="X457" s="367"/>
      <c r="AC457" s="367"/>
      <c r="AE457" s="367"/>
      <c r="AF457" s="335" t="s">
        <v>1374</v>
      </c>
      <c r="AG457" s="367"/>
      <c r="AI457" s="384"/>
    </row>
    <row r="458" spans="1:35" s="332" customFormat="1" ht="12" x14ac:dyDescent="0.2">
      <c r="A458" s="396"/>
      <c r="B458" s="371"/>
      <c r="C458" s="1065" t="s">
        <v>3042</v>
      </c>
      <c r="D458" s="1065"/>
      <c r="E458" s="1065"/>
      <c r="F458" s="1065"/>
      <c r="G458" s="1065"/>
      <c r="H458" s="1065"/>
      <c r="I458" s="1065"/>
      <c r="J458" s="1065"/>
      <c r="K458" s="1065"/>
      <c r="L458" s="397">
        <v>23956.85</v>
      </c>
      <c r="M458" s="398"/>
      <c r="N458" s="399"/>
      <c r="V458" s="361"/>
      <c r="W458" s="367"/>
      <c r="X458" s="367"/>
      <c r="AC458" s="367"/>
      <c r="AE458" s="367"/>
      <c r="AF458" s="335" t="s">
        <v>3042</v>
      </c>
      <c r="AG458" s="367"/>
      <c r="AI458" s="384"/>
    </row>
    <row r="459" spans="1:35" s="332" customFormat="1" ht="12" x14ac:dyDescent="0.2">
      <c r="A459" s="396"/>
      <c r="B459" s="371"/>
      <c r="C459" s="1065" t="s">
        <v>3043</v>
      </c>
      <c r="D459" s="1065"/>
      <c r="E459" s="1065"/>
      <c r="F459" s="1065"/>
      <c r="G459" s="1065"/>
      <c r="H459" s="1065"/>
      <c r="I459" s="1065"/>
      <c r="J459" s="1065"/>
      <c r="K459" s="1065"/>
      <c r="L459" s="397">
        <v>52066.04</v>
      </c>
      <c r="M459" s="398"/>
      <c r="N459" s="399"/>
      <c r="V459" s="361"/>
      <c r="W459" s="367"/>
      <c r="X459" s="367"/>
      <c r="AC459" s="367"/>
      <c r="AE459" s="367"/>
      <c r="AF459" s="335" t="s">
        <v>3043</v>
      </c>
      <c r="AG459" s="367"/>
      <c r="AI459" s="384"/>
    </row>
    <row r="460" spans="1:35" s="332" customFormat="1" ht="12" x14ac:dyDescent="0.2">
      <c r="A460" s="396"/>
      <c r="B460" s="371"/>
      <c r="C460" s="1065" t="s">
        <v>4648</v>
      </c>
      <c r="D460" s="1065"/>
      <c r="E460" s="1065"/>
      <c r="F460" s="1065"/>
      <c r="G460" s="1065"/>
      <c r="H460" s="1065"/>
      <c r="I460" s="1065"/>
      <c r="J460" s="1065"/>
      <c r="K460" s="1065"/>
      <c r="L460" s="397">
        <v>45930.25</v>
      </c>
      <c r="M460" s="398"/>
      <c r="N460" s="399"/>
      <c r="V460" s="361"/>
      <c r="W460" s="367"/>
      <c r="X460" s="367"/>
      <c r="AC460" s="367"/>
      <c r="AE460" s="367"/>
      <c r="AF460" s="335" t="s">
        <v>4648</v>
      </c>
      <c r="AG460" s="367"/>
      <c r="AI460" s="384"/>
    </row>
    <row r="461" spans="1:35" s="332" customFormat="1" ht="12" x14ac:dyDescent="0.2">
      <c r="A461" s="396"/>
      <c r="B461" s="371"/>
      <c r="C461" s="1065" t="s">
        <v>7443</v>
      </c>
      <c r="D461" s="1065"/>
      <c r="E461" s="1065"/>
      <c r="F461" s="1065"/>
      <c r="G461" s="1065"/>
      <c r="H461" s="1065"/>
      <c r="I461" s="1065"/>
      <c r="J461" s="1065"/>
      <c r="K461" s="1065"/>
      <c r="L461" s="397">
        <v>1132.46</v>
      </c>
      <c r="M461" s="398"/>
      <c r="N461" s="399"/>
      <c r="V461" s="361"/>
      <c r="W461" s="367"/>
      <c r="X461" s="367"/>
      <c r="AC461" s="367"/>
      <c r="AE461" s="367"/>
      <c r="AF461" s="335" t="s">
        <v>7443</v>
      </c>
      <c r="AG461" s="367"/>
      <c r="AI461" s="384"/>
    </row>
    <row r="462" spans="1:35" s="332" customFormat="1" ht="12" x14ac:dyDescent="0.2">
      <c r="A462" s="396"/>
      <c r="B462" s="371"/>
      <c r="C462" s="1065" t="s">
        <v>524</v>
      </c>
      <c r="D462" s="1065"/>
      <c r="E462" s="1065"/>
      <c r="F462" s="1065"/>
      <c r="G462" s="1065"/>
      <c r="H462" s="1065"/>
      <c r="I462" s="1065"/>
      <c r="J462" s="1065"/>
      <c r="K462" s="1065"/>
      <c r="L462" s="397">
        <v>4855.34</v>
      </c>
      <c r="M462" s="398"/>
      <c r="N462" s="399"/>
      <c r="V462" s="361"/>
      <c r="W462" s="367"/>
      <c r="X462" s="367"/>
      <c r="AC462" s="367"/>
      <c r="AE462" s="367"/>
      <c r="AF462" s="335" t="s">
        <v>524</v>
      </c>
      <c r="AG462" s="367"/>
      <c r="AI462" s="384"/>
    </row>
    <row r="463" spans="1:35" s="332" customFormat="1" ht="12" x14ac:dyDescent="0.2">
      <c r="A463" s="396"/>
      <c r="B463" s="371"/>
      <c r="C463" s="1065" t="s">
        <v>525</v>
      </c>
      <c r="D463" s="1065"/>
      <c r="E463" s="1065"/>
      <c r="F463" s="1065"/>
      <c r="G463" s="1065"/>
      <c r="H463" s="1065"/>
      <c r="I463" s="1065"/>
      <c r="J463" s="1065"/>
      <c r="K463" s="1065"/>
      <c r="L463" s="397">
        <v>4933.96</v>
      </c>
      <c r="M463" s="398"/>
      <c r="N463" s="399"/>
      <c r="V463" s="361"/>
      <c r="W463" s="367"/>
      <c r="X463" s="367"/>
      <c r="AC463" s="367"/>
      <c r="AE463" s="367"/>
      <c r="AF463" s="335" t="s">
        <v>525</v>
      </c>
      <c r="AG463" s="367"/>
      <c r="AI463" s="384"/>
    </row>
    <row r="464" spans="1:35" s="332" customFormat="1" ht="12" x14ac:dyDescent="0.2">
      <c r="A464" s="396"/>
      <c r="B464" s="371"/>
      <c r="C464" s="1065" t="s">
        <v>526</v>
      </c>
      <c r="D464" s="1065"/>
      <c r="E464" s="1065"/>
      <c r="F464" s="1065"/>
      <c r="G464" s="1065"/>
      <c r="H464" s="1065"/>
      <c r="I464" s="1065"/>
      <c r="J464" s="1065"/>
      <c r="K464" s="1065"/>
      <c r="L464" s="397">
        <v>2715.91</v>
      </c>
      <c r="M464" s="398"/>
      <c r="N464" s="399"/>
      <c r="V464" s="361"/>
      <c r="W464" s="367"/>
      <c r="X464" s="367"/>
      <c r="AC464" s="367"/>
      <c r="AE464" s="367"/>
      <c r="AF464" s="335" t="s">
        <v>526</v>
      </c>
      <c r="AG464" s="367"/>
      <c r="AI464" s="384"/>
    </row>
    <row r="465" spans="1:35" s="332" customFormat="1" ht="12" x14ac:dyDescent="0.2">
      <c r="A465" s="396"/>
      <c r="B465" s="390"/>
      <c r="C465" s="1067" t="s">
        <v>7444</v>
      </c>
      <c r="D465" s="1067"/>
      <c r="E465" s="1067"/>
      <c r="F465" s="1067"/>
      <c r="G465" s="1067"/>
      <c r="H465" s="1067"/>
      <c r="I465" s="1067"/>
      <c r="J465" s="1067"/>
      <c r="K465" s="1067"/>
      <c r="L465" s="400">
        <v>167811.53</v>
      </c>
      <c r="M465" s="401"/>
      <c r="N465" s="402"/>
      <c r="V465" s="361"/>
      <c r="W465" s="367"/>
      <c r="X465" s="367"/>
      <c r="AC465" s="367"/>
      <c r="AE465" s="367"/>
      <c r="AG465" s="367" t="s">
        <v>7444</v>
      </c>
      <c r="AI465" s="384"/>
    </row>
    <row r="466" spans="1:35" s="332" customFormat="1" ht="12" x14ac:dyDescent="0.2">
      <c r="A466" s="396"/>
      <c r="B466" s="371"/>
      <c r="C466" s="1065" t="s">
        <v>513</v>
      </c>
      <c r="D466" s="1065"/>
      <c r="E466" s="1065"/>
      <c r="F466" s="1065"/>
      <c r="G466" s="1065"/>
      <c r="H466" s="1065"/>
      <c r="I466" s="1065"/>
      <c r="J466" s="1065"/>
      <c r="K466" s="1065"/>
      <c r="L466" s="397"/>
      <c r="M466" s="398"/>
      <c r="N466" s="399"/>
      <c r="V466" s="361"/>
      <c r="W466" s="367"/>
      <c r="X466" s="367"/>
      <c r="AC466" s="367"/>
      <c r="AE466" s="367"/>
      <c r="AF466" s="335" t="s">
        <v>513</v>
      </c>
      <c r="AG466" s="367"/>
      <c r="AI466" s="384"/>
    </row>
    <row r="467" spans="1:35" s="332" customFormat="1" ht="12" x14ac:dyDescent="0.2">
      <c r="A467" s="396"/>
      <c r="B467" s="371"/>
      <c r="C467" s="1065" t="s">
        <v>615</v>
      </c>
      <c r="D467" s="1065"/>
      <c r="E467" s="1065"/>
      <c r="F467" s="1065"/>
      <c r="G467" s="1065"/>
      <c r="H467" s="1065"/>
      <c r="I467" s="1065"/>
      <c r="J467" s="1065"/>
      <c r="K467" s="1065"/>
      <c r="L467" s="397">
        <v>9281.1299999999992</v>
      </c>
      <c r="M467" s="398"/>
      <c r="N467" s="399"/>
      <c r="V467" s="361"/>
      <c r="W467" s="367"/>
      <c r="X467" s="367"/>
      <c r="AC467" s="367"/>
      <c r="AE467" s="367"/>
      <c r="AF467" s="335" t="s">
        <v>615</v>
      </c>
      <c r="AG467" s="367"/>
      <c r="AI467" s="384"/>
    </row>
    <row r="468" spans="1:35" s="332" customFormat="1" ht="12" x14ac:dyDescent="0.2">
      <c r="A468" s="396"/>
      <c r="B468" s="371"/>
      <c r="C468" s="1065" t="s">
        <v>1376</v>
      </c>
      <c r="D468" s="1065"/>
      <c r="E468" s="1065"/>
      <c r="F468" s="1065"/>
      <c r="G468" s="1065"/>
      <c r="H468" s="1065"/>
      <c r="I468" s="1065"/>
      <c r="J468" s="1065"/>
      <c r="K468" s="1065"/>
      <c r="L468" s="397">
        <v>71019.56</v>
      </c>
      <c r="M468" s="398"/>
      <c r="N468" s="399"/>
      <c r="V468" s="361"/>
      <c r="W468" s="367"/>
      <c r="X468" s="367"/>
      <c r="AC468" s="367"/>
      <c r="AE468" s="367"/>
      <c r="AF468" s="335" t="s">
        <v>1376</v>
      </c>
      <c r="AG468" s="367"/>
      <c r="AI468" s="384"/>
    </row>
    <row r="469" spans="1:35" s="332" customFormat="1" ht="12" x14ac:dyDescent="0.2">
      <c r="A469" s="1073" t="s">
        <v>616</v>
      </c>
      <c r="B469" s="1074"/>
      <c r="C469" s="1074"/>
      <c r="D469" s="1074"/>
      <c r="E469" s="1074"/>
      <c r="F469" s="1074"/>
      <c r="G469" s="1074"/>
      <c r="H469" s="1074"/>
      <c r="I469" s="1074"/>
      <c r="J469" s="1074"/>
      <c r="K469" s="1074"/>
      <c r="L469" s="1074"/>
      <c r="M469" s="1074"/>
      <c r="N469" s="1075"/>
      <c r="V469" s="361" t="s">
        <v>616</v>
      </c>
      <c r="W469" s="367"/>
      <c r="X469" s="367"/>
      <c r="AC469" s="367"/>
      <c r="AE469" s="367"/>
      <c r="AG469" s="367"/>
      <c r="AI469" s="384"/>
    </row>
    <row r="470" spans="1:35" s="332" customFormat="1" ht="22.5" x14ac:dyDescent="0.2">
      <c r="A470" s="1069" t="s">
        <v>2728</v>
      </c>
      <c r="B470" s="1070"/>
      <c r="C470" s="1070"/>
      <c r="D470" s="1070"/>
      <c r="E470" s="1070"/>
      <c r="F470" s="1070"/>
      <c r="G470" s="1070"/>
      <c r="H470" s="1070"/>
      <c r="I470" s="1070"/>
      <c r="J470" s="1070"/>
      <c r="K470" s="1070"/>
      <c r="L470" s="1070"/>
      <c r="M470" s="1070"/>
      <c r="N470" s="1071"/>
      <c r="V470" s="361"/>
      <c r="W470" s="367" t="s">
        <v>2728</v>
      </c>
      <c r="X470" s="367"/>
      <c r="AC470" s="367"/>
      <c r="AE470" s="367"/>
      <c r="AG470" s="367"/>
      <c r="AI470" s="384"/>
    </row>
    <row r="471" spans="1:35" s="332" customFormat="1" ht="45" x14ac:dyDescent="0.2">
      <c r="A471" s="362" t="s">
        <v>912</v>
      </c>
      <c r="B471" s="363" t="s">
        <v>1177</v>
      </c>
      <c r="C471" s="1068" t="s">
        <v>1178</v>
      </c>
      <c r="D471" s="1068"/>
      <c r="E471" s="1068"/>
      <c r="F471" s="364" t="s">
        <v>621</v>
      </c>
      <c r="G471" s="364"/>
      <c r="H471" s="364"/>
      <c r="I471" s="364" t="s">
        <v>7445</v>
      </c>
      <c r="J471" s="365">
        <v>38.729999999999997</v>
      </c>
      <c r="K471" s="364"/>
      <c r="L471" s="365">
        <v>7.51</v>
      </c>
      <c r="M471" s="364"/>
      <c r="N471" s="366"/>
      <c r="V471" s="361"/>
      <c r="W471" s="367"/>
      <c r="X471" s="367" t="s">
        <v>1178</v>
      </c>
      <c r="AC471" s="367"/>
      <c r="AE471" s="367"/>
      <c r="AG471" s="367"/>
      <c r="AI471" s="384"/>
    </row>
    <row r="472" spans="1:35" s="332" customFormat="1" ht="12" x14ac:dyDescent="0.2">
      <c r="A472" s="379"/>
      <c r="B472" s="380"/>
      <c r="C472" s="340" t="s">
        <v>623</v>
      </c>
      <c r="D472" s="385"/>
      <c r="E472" s="385"/>
      <c r="F472" s="386"/>
      <c r="G472" s="386"/>
      <c r="H472" s="386"/>
      <c r="I472" s="386"/>
      <c r="J472" s="387"/>
      <c r="K472" s="386"/>
      <c r="L472" s="387"/>
      <c r="M472" s="388"/>
      <c r="N472" s="389"/>
      <c r="V472" s="361"/>
      <c r="W472" s="367"/>
      <c r="X472" s="367"/>
      <c r="AC472" s="367"/>
      <c r="AE472" s="367"/>
      <c r="AG472" s="367"/>
      <c r="AI472" s="384"/>
    </row>
    <row r="473" spans="1:35" s="332" customFormat="1" ht="12" x14ac:dyDescent="0.2">
      <c r="A473" s="368"/>
      <c r="B473" s="369"/>
      <c r="C473" s="1065" t="s">
        <v>7446</v>
      </c>
      <c r="D473" s="1065"/>
      <c r="E473" s="1065"/>
      <c r="F473" s="1065"/>
      <c r="G473" s="1065"/>
      <c r="H473" s="1065"/>
      <c r="I473" s="1065"/>
      <c r="J473" s="1065"/>
      <c r="K473" s="1065"/>
      <c r="L473" s="1065"/>
      <c r="M473" s="1065"/>
      <c r="N473" s="1072"/>
      <c r="V473" s="361"/>
      <c r="W473" s="367"/>
      <c r="X473" s="367"/>
      <c r="AC473" s="367"/>
      <c r="AE473" s="367"/>
      <c r="AG473" s="367"/>
      <c r="AH473" s="335" t="s">
        <v>7446</v>
      </c>
      <c r="AI473" s="384"/>
    </row>
    <row r="474" spans="1:35" s="332" customFormat="1" ht="33.75" x14ac:dyDescent="0.2">
      <c r="A474" s="362" t="s">
        <v>915</v>
      </c>
      <c r="B474" s="363" t="s">
        <v>1182</v>
      </c>
      <c r="C474" s="1068" t="s">
        <v>2730</v>
      </c>
      <c r="D474" s="1068"/>
      <c r="E474" s="1068"/>
      <c r="F474" s="364" t="s">
        <v>621</v>
      </c>
      <c r="G474" s="364"/>
      <c r="H474" s="364"/>
      <c r="I474" s="364" t="s">
        <v>7445</v>
      </c>
      <c r="J474" s="365">
        <v>0.59</v>
      </c>
      <c r="K474" s="364"/>
      <c r="L474" s="365">
        <v>2.98</v>
      </c>
      <c r="M474" s="364"/>
      <c r="N474" s="366"/>
      <c r="V474" s="361"/>
      <c r="W474" s="367"/>
      <c r="X474" s="367" t="s">
        <v>2730</v>
      </c>
      <c r="AC474" s="367"/>
      <c r="AE474" s="367"/>
      <c r="AG474" s="367"/>
      <c r="AI474" s="384"/>
    </row>
    <row r="475" spans="1:35" s="332" customFormat="1" ht="12" x14ac:dyDescent="0.2">
      <c r="A475" s="379"/>
      <c r="B475" s="380"/>
      <c r="C475" s="340" t="s">
        <v>623</v>
      </c>
      <c r="D475" s="385"/>
      <c r="E475" s="385"/>
      <c r="F475" s="386"/>
      <c r="G475" s="386"/>
      <c r="H475" s="386"/>
      <c r="I475" s="386"/>
      <c r="J475" s="387"/>
      <c r="K475" s="386"/>
      <c r="L475" s="387"/>
      <c r="M475" s="388"/>
      <c r="N475" s="389"/>
      <c r="V475" s="361"/>
      <c r="W475" s="367"/>
      <c r="X475" s="367"/>
      <c r="AC475" s="367"/>
      <c r="AE475" s="367"/>
      <c r="AG475" s="367"/>
      <c r="AI475" s="384"/>
    </row>
    <row r="476" spans="1:35" s="332" customFormat="1" ht="12" x14ac:dyDescent="0.2">
      <c r="A476" s="370"/>
      <c r="B476" s="371"/>
      <c r="C476" s="1065" t="s">
        <v>4324</v>
      </c>
      <c r="D476" s="1065"/>
      <c r="E476" s="1065"/>
      <c r="F476" s="1065"/>
      <c r="G476" s="1065"/>
      <c r="H476" s="1065"/>
      <c r="I476" s="1065"/>
      <c r="J476" s="1065"/>
      <c r="K476" s="1065"/>
      <c r="L476" s="1065"/>
      <c r="M476" s="1065"/>
      <c r="N476" s="1072"/>
      <c r="V476" s="361"/>
      <c r="W476" s="367"/>
      <c r="X476" s="367"/>
      <c r="Y476" s="335" t="s">
        <v>4324</v>
      </c>
      <c r="AC476" s="367"/>
      <c r="AE476" s="367"/>
      <c r="AG476" s="367"/>
      <c r="AI476" s="384"/>
    </row>
    <row r="477" spans="1:35" s="332" customFormat="1" ht="22.5" x14ac:dyDescent="0.2">
      <c r="A477" s="1069" t="s">
        <v>2726</v>
      </c>
      <c r="B477" s="1070"/>
      <c r="C477" s="1070"/>
      <c r="D477" s="1070"/>
      <c r="E477" s="1070"/>
      <c r="F477" s="1070"/>
      <c r="G477" s="1070"/>
      <c r="H477" s="1070"/>
      <c r="I477" s="1070"/>
      <c r="J477" s="1070"/>
      <c r="K477" s="1070"/>
      <c r="L477" s="1070"/>
      <c r="M477" s="1070"/>
      <c r="N477" s="1071"/>
      <c r="V477" s="361"/>
      <c r="W477" s="367" t="s">
        <v>2726</v>
      </c>
      <c r="X477" s="367"/>
      <c r="AC477" s="367"/>
      <c r="AE477" s="367"/>
      <c r="AG477" s="367"/>
      <c r="AI477" s="384"/>
    </row>
    <row r="478" spans="1:35" s="332" customFormat="1" ht="33.75" x14ac:dyDescent="0.2">
      <c r="A478" s="362" t="s">
        <v>918</v>
      </c>
      <c r="B478" s="363" t="s">
        <v>619</v>
      </c>
      <c r="C478" s="1068" t="s">
        <v>620</v>
      </c>
      <c r="D478" s="1068"/>
      <c r="E478" s="1068"/>
      <c r="F478" s="364" t="s">
        <v>621</v>
      </c>
      <c r="G478" s="364"/>
      <c r="H478" s="364"/>
      <c r="I478" s="364" t="s">
        <v>7447</v>
      </c>
      <c r="J478" s="365">
        <v>64.680000000000007</v>
      </c>
      <c r="K478" s="364"/>
      <c r="L478" s="365">
        <v>26.65</v>
      </c>
      <c r="M478" s="364"/>
      <c r="N478" s="366"/>
      <c r="V478" s="361"/>
      <c r="W478" s="367"/>
      <c r="X478" s="367" t="s">
        <v>620</v>
      </c>
      <c r="AC478" s="367"/>
      <c r="AE478" s="367"/>
      <c r="AG478" s="367"/>
      <c r="AI478" s="384"/>
    </row>
    <row r="479" spans="1:35" s="332" customFormat="1" ht="12" x14ac:dyDescent="0.2">
      <c r="A479" s="379"/>
      <c r="B479" s="380"/>
      <c r="C479" s="340" t="s">
        <v>623</v>
      </c>
      <c r="D479" s="385"/>
      <c r="E479" s="385"/>
      <c r="F479" s="386"/>
      <c r="G479" s="386"/>
      <c r="H479" s="386"/>
      <c r="I479" s="386"/>
      <c r="J479" s="387"/>
      <c r="K479" s="386"/>
      <c r="L479" s="387"/>
      <c r="M479" s="388"/>
      <c r="N479" s="389"/>
      <c r="V479" s="361"/>
      <c r="W479" s="367"/>
      <c r="X479" s="367"/>
      <c r="AC479" s="367"/>
      <c r="AE479" s="367"/>
      <c r="AG479" s="367"/>
      <c r="AI479" s="384"/>
    </row>
    <row r="480" spans="1:35" s="332" customFormat="1" ht="22.5" x14ac:dyDescent="0.2">
      <c r="A480" s="1069" t="s">
        <v>7448</v>
      </c>
      <c r="B480" s="1070"/>
      <c r="C480" s="1070"/>
      <c r="D480" s="1070"/>
      <c r="E480" s="1070"/>
      <c r="F480" s="1070"/>
      <c r="G480" s="1070"/>
      <c r="H480" s="1070"/>
      <c r="I480" s="1070"/>
      <c r="J480" s="1070"/>
      <c r="K480" s="1070"/>
      <c r="L480" s="1070"/>
      <c r="M480" s="1070"/>
      <c r="N480" s="1071"/>
      <c r="V480" s="361"/>
      <c r="W480" s="367" t="s">
        <v>7448</v>
      </c>
      <c r="X480" s="367"/>
      <c r="AC480" s="367"/>
      <c r="AE480" s="367"/>
      <c r="AG480" s="367"/>
      <c r="AI480" s="384"/>
    </row>
    <row r="481" spans="1:35" s="332" customFormat="1" ht="33.75" x14ac:dyDescent="0.2">
      <c r="A481" s="362" t="s">
        <v>458</v>
      </c>
      <c r="B481" s="363" t="s">
        <v>619</v>
      </c>
      <c r="C481" s="1068" t="s">
        <v>620</v>
      </c>
      <c r="D481" s="1068"/>
      <c r="E481" s="1068"/>
      <c r="F481" s="364" t="s">
        <v>621</v>
      </c>
      <c r="G481" s="364"/>
      <c r="H481" s="364"/>
      <c r="I481" s="364" t="s">
        <v>7449</v>
      </c>
      <c r="J481" s="365">
        <v>64.680000000000007</v>
      </c>
      <c r="K481" s="364"/>
      <c r="L481" s="365">
        <v>4.1399999999999997</v>
      </c>
      <c r="M481" s="364"/>
      <c r="N481" s="366"/>
      <c r="V481" s="361"/>
      <c r="W481" s="367"/>
      <c r="X481" s="367" t="s">
        <v>620</v>
      </c>
      <c r="AC481" s="367"/>
      <c r="AE481" s="367"/>
      <c r="AG481" s="367"/>
      <c r="AI481" s="384"/>
    </row>
    <row r="482" spans="1:35" s="332" customFormat="1" ht="12" x14ac:dyDescent="0.2">
      <c r="A482" s="379"/>
      <c r="B482" s="380"/>
      <c r="C482" s="340" t="s">
        <v>623</v>
      </c>
      <c r="D482" s="385"/>
      <c r="E482" s="385"/>
      <c r="F482" s="386"/>
      <c r="G482" s="386"/>
      <c r="H482" s="386"/>
      <c r="I482" s="386"/>
      <c r="J482" s="387"/>
      <c r="K482" s="386"/>
      <c r="L482" s="387"/>
      <c r="M482" s="388"/>
      <c r="N482" s="389"/>
      <c r="V482" s="361"/>
      <c r="W482" s="367"/>
      <c r="X482" s="367"/>
      <c r="AC482" s="367"/>
      <c r="AE482" s="367"/>
      <c r="AG482" s="367"/>
      <c r="AI482" s="384"/>
    </row>
    <row r="483" spans="1:35" s="332" customFormat="1" ht="22.5" x14ac:dyDescent="0.2">
      <c r="A483" s="1069" t="s">
        <v>4653</v>
      </c>
      <c r="B483" s="1070"/>
      <c r="C483" s="1070"/>
      <c r="D483" s="1070"/>
      <c r="E483" s="1070"/>
      <c r="F483" s="1070"/>
      <c r="G483" s="1070"/>
      <c r="H483" s="1070"/>
      <c r="I483" s="1070"/>
      <c r="J483" s="1070"/>
      <c r="K483" s="1070"/>
      <c r="L483" s="1070"/>
      <c r="M483" s="1070"/>
      <c r="N483" s="1071"/>
      <c r="V483" s="361"/>
      <c r="W483" s="367" t="s">
        <v>4653</v>
      </c>
      <c r="X483" s="367"/>
      <c r="AC483" s="367"/>
      <c r="AE483" s="367"/>
      <c r="AG483" s="367"/>
      <c r="AI483" s="384"/>
    </row>
    <row r="484" spans="1:35" s="332" customFormat="1" ht="33.75" x14ac:dyDescent="0.2">
      <c r="A484" s="362" t="s">
        <v>930</v>
      </c>
      <c r="B484" s="363" t="s">
        <v>2735</v>
      </c>
      <c r="C484" s="1068" t="s">
        <v>2736</v>
      </c>
      <c r="D484" s="1068"/>
      <c r="E484" s="1068"/>
      <c r="F484" s="364" t="s">
        <v>621</v>
      </c>
      <c r="G484" s="364"/>
      <c r="H484" s="364"/>
      <c r="I484" s="364" t="s">
        <v>7403</v>
      </c>
      <c r="J484" s="365">
        <v>76.09</v>
      </c>
      <c r="K484" s="364"/>
      <c r="L484" s="365">
        <v>20.09</v>
      </c>
      <c r="M484" s="364"/>
      <c r="N484" s="366"/>
      <c r="V484" s="361"/>
      <c r="W484" s="367"/>
      <c r="X484" s="367" t="s">
        <v>2736</v>
      </c>
      <c r="AC484" s="367"/>
      <c r="AE484" s="367"/>
      <c r="AG484" s="367"/>
      <c r="AI484" s="384"/>
    </row>
    <row r="485" spans="1:35" s="332" customFormat="1" ht="12" x14ac:dyDescent="0.2">
      <c r="A485" s="379"/>
      <c r="B485" s="380"/>
      <c r="C485" s="340" t="s">
        <v>623</v>
      </c>
      <c r="D485" s="385"/>
      <c r="E485" s="385"/>
      <c r="F485" s="386"/>
      <c r="G485" s="386"/>
      <c r="H485" s="386"/>
      <c r="I485" s="386"/>
      <c r="J485" s="387"/>
      <c r="K485" s="386"/>
      <c r="L485" s="387"/>
      <c r="M485" s="388"/>
      <c r="N485" s="389"/>
      <c r="V485" s="361"/>
      <c r="W485" s="367"/>
      <c r="X485" s="367"/>
      <c r="AC485" s="367"/>
      <c r="AE485" s="367"/>
      <c r="AG485" s="367"/>
      <c r="AI485" s="384"/>
    </row>
    <row r="486" spans="1:35" s="332" customFormat="1" ht="22.5" x14ac:dyDescent="0.2">
      <c r="A486" s="1069" t="s">
        <v>7450</v>
      </c>
      <c r="B486" s="1070"/>
      <c r="C486" s="1070"/>
      <c r="D486" s="1070"/>
      <c r="E486" s="1070"/>
      <c r="F486" s="1070"/>
      <c r="G486" s="1070"/>
      <c r="H486" s="1070"/>
      <c r="I486" s="1070"/>
      <c r="J486" s="1070"/>
      <c r="K486" s="1070"/>
      <c r="L486" s="1070"/>
      <c r="M486" s="1070"/>
      <c r="N486" s="1071"/>
      <c r="V486" s="361"/>
      <c r="W486" s="367" t="s">
        <v>7450</v>
      </c>
      <c r="X486" s="367"/>
      <c r="AC486" s="367"/>
      <c r="AE486" s="367"/>
      <c r="AG486" s="367"/>
      <c r="AI486" s="384"/>
    </row>
    <row r="487" spans="1:35" s="332" customFormat="1" ht="33.75" x14ac:dyDescent="0.2">
      <c r="A487" s="362" t="s">
        <v>934</v>
      </c>
      <c r="B487" s="363" t="s">
        <v>2739</v>
      </c>
      <c r="C487" s="1068" t="s">
        <v>2740</v>
      </c>
      <c r="D487" s="1068"/>
      <c r="E487" s="1068"/>
      <c r="F487" s="364" t="s">
        <v>621</v>
      </c>
      <c r="G487" s="364"/>
      <c r="H487" s="364"/>
      <c r="I487" s="364" t="s">
        <v>7451</v>
      </c>
      <c r="J487" s="365">
        <v>106.91</v>
      </c>
      <c r="K487" s="364"/>
      <c r="L487" s="365">
        <v>57.41</v>
      </c>
      <c r="M487" s="364"/>
      <c r="N487" s="366"/>
      <c r="V487" s="361"/>
      <c r="W487" s="367"/>
      <c r="X487" s="367" t="s">
        <v>2740</v>
      </c>
      <c r="AC487" s="367"/>
      <c r="AE487" s="367"/>
      <c r="AG487" s="367"/>
      <c r="AI487" s="384"/>
    </row>
    <row r="488" spans="1:35" s="332" customFormat="1" ht="12" x14ac:dyDescent="0.2">
      <c r="A488" s="379"/>
      <c r="B488" s="380"/>
      <c r="C488" s="340" t="s">
        <v>623</v>
      </c>
      <c r="D488" s="385"/>
      <c r="E488" s="385"/>
      <c r="F488" s="386"/>
      <c r="G488" s="386"/>
      <c r="H488" s="386"/>
      <c r="I488" s="386"/>
      <c r="J488" s="387"/>
      <c r="K488" s="386"/>
      <c r="L488" s="387"/>
      <c r="M488" s="388"/>
      <c r="N488" s="389"/>
      <c r="V488" s="361"/>
      <c r="W488" s="367"/>
      <c r="X488" s="367"/>
      <c r="AC488" s="367"/>
      <c r="AE488" s="367"/>
      <c r="AG488" s="367"/>
      <c r="AI488" s="384"/>
    </row>
    <row r="489" spans="1:35" s="332" customFormat="1" ht="12" x14ac:dyDescent="0.2">
      <c r="A489" s="368"/>
      <c r="B489" s="369"/>
      <c r="C489" s="1065" t="s">
        <v>7452</v>
      </c>
      <c r="D489" s="1065"/>
      <c r="E489" s="1065"/>
      <c r="F489" s="1065"/>
      <c r="G489" s="1065"/>
      <c r="H489" s="1065"/>
      <c r="I489" s="1065"/>
      <c r="J489" s="1065"/>
      <c r="K489" s="1065"/>
      <c r="L489" s="1065"/>
      <c r="M489" s="1065"/>
      <c r="N489" s="1072"/>
      <c r="V489" s="361"/>
      <c r="W489" s="367"/>
      <c r="X489" s="367"/>
      <c r="AC489" s="367"/>
      <c r="AE489" s="367"/>
      <c r="AG489" s="367"/>
      <c r="AH489" s="335" t="s">
        <v>7452</v>
      </c>
      <c r="AI489" s="384"/>
    </row>
    <row r="490" spans="1:35" s="332" customFormat="1" ht="1.5" customHeight="1" x14ac:dyDescent="0.2">
      <c r="A490" s="386"/>
      <c r="B490" s="380"/>
      <c r="C490" s="380"/>
      <c r="D490" s="380"/>
      <c r="E490" s="380"/>
      <c r="F490" s="386"/>
      <c r="G490" s="386"/>
      <c r="H490" s="386"/>
      <c r="I490" s="386"/>
      <c r="J490" s="390"/>
      <c r="K490" s="386"/>
      <c r="L490" s="390"/>
      <c r="M490" s="373"/>
      <c r="N490" s="390"/>
      <c r="V490" s="361"/>
      <c r="W490" s="367"/>
      <c r="X490" s="367"/>
      <c r="AC490" s="367"/>
      <c r="AE490" s="367"/>
      <c r="AG490" s="367"/>
      <c r="AI490" s="384"/>
    </row>
    <row r="491" spans="1:35" s="332" customFormat="1" ht="22.5" x14ac:dyDescent="0.2">
      <c r="A491" s="391"/>
      <c r="B491" s="392"/>
      <c r="C491" s="1068" t="s">
        <v>634</v>
      </c>
      <c r="D491" s="1068"/>
      <c r="E491" s="1068"/>
      <c r="F491" s="1068"/>
      <c r="G491" s="1068"/>
      <c r="H491" s="1068"/>
      <c r="I491" s="1068"/>
      <c r="J491" s="1068"/>
      <c r="K491" s="1068"/>
      <c r="L491" s="393"/>
      <c r="M491" s="394"/>
      <c r="N491" s="395"/>
      <c r="V491" s="361"/>
      <c r="W491" s="367"/>
      <c r="X491" s="367"/>
      <c r="AC491" s="367"/>
      <c r="AE491" s="367" t="s">
        <v>634</v>
      </c>
      <c r="AG491" s="367"/>
      <c r="AI491" s="384"/>
    </row>
    <row r="492" spans="1:35" s="332" customFormat="1" ht="12" x14ac:dyDescent="0.2">
      <c r="A492" s="396"/>
      <c r="B492" s="371"/>
      <c r="C492" s="1065" t="s">
        <v>512</v>
      </c>
      <c r="D492" s="1065"/>
      <c r="E492" s="1065"/>
      <c r="F492" s="1065"/>
      <c r="G492" s="1065"/>
      <c r="H492" s="1065"/>
      <c r="I492" s="1065"/>
      <c r="J492" s="1065"/>
      <c r="K492" s="1065"/>
      <c r="L492" s="397">
        <v>118.78</v>
      </c>
      <c r="M492" s="398"/>
      <c r="N492" s="399"/>
      <c r="V492" s="361"/>
      <c r="W492" s="367"/>
      <c r="X492" s="367"/>
      <c r="AC492" s="367"/>
      <c r="AE492" s="367"/>
      <c r="AF492" s="335" t="s">
        <v>512</v>
      </c>
      <c r="AG492" s="367"/>
      <c r="AI492" s="384"/>
    </row>
    <row r="493" spans="1:35" s="332" customFormat="1" ht="12" x14ac:dyDescent="0.2">
      <c r="A493" s="396"/>
      <c r="B493" s="371"/>
      <c r="C493" s="1065" t="s">
        <v>513</v>
      </c>
      <c r="D493" s="1065"/>
      <c r="E493" s="1065"/>
      <c r="F493" s="1065"/>
      <c r="G493" s="1065"/>
      <c r="H493" s="1065"/>
      <c r="I493" s="1065"/>
      <c r="J493" s="1065"/>
      <c r="K493" s="1065"/>
      <c r="L493" s="397"/>
      <c r="M493" s="398"/>
      <c r="N493" s="399"/>
      <c r="V493" s="361"/>
      <c r="W493" s="367"/>
      <c r="X493" s="367"/>
      <c r="AC493" s="367"/>
      <c r="AE493" s="367"/>
      <c r="AF493" s="335" t="s">
        <v>513</v>
      </c>
      <c r="AG493" s="367"/>
      <c r="AI493" s="384"/>
    </row>
    <row r="494" spans="1:35" s="332" customFormat="1" ht="12" x14ac:dyDescent="0.2">
      <c r="A494" s="396"/>
      <c r="B494" s="371"/>
      <c r="C494" s="1065" t="s">
        <v>517</v>
      </c>
      <c r="D494" s="1065"/>
      <c r="E494" s="1065"/>
      <c r="F494" s="1065"/>
      <c r="G494" s="1065"/>
      <c r="H494" s="1065"/>
      <c r="I494" s="1065"/>
      <c r="J494" s="1065"/>
      <c r="K494" s="1065"/>
      <c r="L494" s="397">
        <v>118.78</v>
      </c>
      <c r="M494" s="398"/>
      <c r="N494" s="399"/>
      <c r="V494" s="361"/>
      <c r="W494" s="367"/>
      <c r="X494" s="367"/>
      <c r="AC494" s="367"/>
      <c r="AE494" s="367"/>
      <c r="AF494" s="335" t="s">
        <v>517</v>
      </c>
      <c r="AG494" s="367"/>
      <c r="AI494" s="384"/>
    </row>
    <row r="495" spans="1:35" s="332" customFormat="1" ht="12" x14ac:dyDescent="0.2">
      <c r="A495" s="396"/>
      <c r="B495" s="371"/>
      <c r="C495" s="1065" t="s">
        <v>518</v>
      </c>
      <c r="D495" s="1065"/>
      <c r="E495" s="1065"/>
      <c r="F495" s="1065"/>
      <c r="G495" s="1065"/>
      <c r="H495" s="1065"/>
      <c r="I495" s="1065"/>
      <c r="J495" s="1065"/>
      <c r="K495" s="1065"/>
      <c r="L495" s="397">
        <v>118.78</v>
      </c>
      <c r="M495" s="398"/>
      <c r="N495" s="399"/>
      <c r="V495" s="361"/>
      <c r="W495" s="367"/>
      <c r="X495" s="367"/>
      <c r="AC495" s="367"/>
      <c r="AE495" s="367"/>
      <c r="AF495" s="335" t="s">
        <v>518</v>
      </c>
      <c r="AG495" s="367"/>
      <c r="AI495" s="384"/>
    </row>
    <row r="496" spans="1:35" s="332" customFormat="1" ht="12" x14ac:dyDescent="0.2">
      <c r="A496" s="396"/>
      <c r="B496" s="371"/>
      <c r="C496" s="1065" t="s">
        <v>513</v>
      </c>
      <c r="D496" s="1065"/>
      <c r="E496" s="1065"/>
      <c r="F496" s="1065"/>
      <c r="G496" s="1065"/>
      <c r="H496" s="1065"/>
      <c r="I496" s="1065"/>
      <c r="J496" s="1065"/>
      <c r="K496" s="1065"/>
      <c r="L496" s="397"/>
      <c r="M496" s="398"/>
      <c r="N496" s="399"/>
      <c r="V496" s="361"/>
      <c r="W496" s="367"/>
      <c r="X496" s="367"/>
      <c r="AC496" s="367"/>
      <c r="AE496" s="367"/>
      <c r="AF496" s="335" t="s">
        <v>513</v>
      </c>
      <c r="AG496" s="367"/>
      <c r="AI496" s="384"/>
    </row>
    <row r="497" spans="1:37" s="332" customFormat="1" ht="12" x14ac:dyDescent="0.2">
      <c r="A497" s="396"/>
      <c r="B497" s="371"/>
      <c r="C497" s="1065" t="s">
        <v>521</v>
      </c>
      <c r="D497" s="1065"/>
      <c r="E497" s="1065"/>
      <c r="F497" s="1065"/>
      <c r="G497" s="1065"/>
      <c r="H497" s="1065"/>
      <c r="I497" s="1065"/>
      <c r="J497" s="1065"/>
      <c r="K497" s="1065"/>
      <c r="L497" s="397">
        <v>118.78</v>
      </c>
      <c r="M497" s="398"/>
      <c r="N497" s="399"/>
      <c r="V497" s="361"/>
      <c r="W497" s="367"/>
      <c r="X497" s="367"/>
      <c r="AC497" s="367"/>
      <c r="AE497" s="367"/>
      <c r="AF497" s="335" t="s">
        <v>521</v>
      </c>
      <c r="AG497" s="367"/>
      <c r="AI497" s="384"/>
    </row>
    <row r="498" spans="1:37" s="332" customFormat="1" ht="22.5" x14ac:dyDescent="0.2">
      <c r="A498" s="396"/>
      <c r="B498" s="390"/>
      <c r="C498" s="1067" t="s">
        <v>635</v>
      </c>
      <c r="D498" s="1067"/>
      <c r="E498" s="1067"/>
      <c r="F498" s="1067"/>
      <c r="G498" s="1067"/>
      <c r="H498" s="1067"/>
      <c r="I498" s="1067"/>
      <c r="J498" s="1067"/>
      <c r="K498" s="1067"/>
      <c r="L498" s="400">
        <v>118.78</v>
      </c>
      <c r="M498" s="401"/>
      <c r="N498" s="402"/>
      <c r="V498" s="361"/>
      <c r="W498" s="367"/>
      <c r="X498" s="367"/>
      <c r="AC498" s="367"/>
      <c r="AE498" s="367"/>
      <c r="AG498" s="367" t="s">
        <v>635</v>
      </c>
      <c r="AI498" s="384"/>
    </row>
    <row r="499" spans="1:37" s="332" customFormat="1" ht="2.25" customHeight="1" x14ac:dyDescent="0.2">
      <c r="B499" s="338"/>
      <c r="C499" s="338"/>
      <c r="D499" s="338"/>
      <c r="E499" s="338"/>
      <c r="F499" s="338"/>
      <c r="G499" s="338"/>
      <c r="H499" s="338"/>
      <c r="I499" s="338"/>
      <c r="J499" s="338"/>
      <c r="K499" s="338"/>
      <c r="L499" s="403"/>
      <c r="M499" s="404"/>
      <c r="N499" s="405"/>
    </row>
    <row r="500" spans="1:37" s="332" customFormat="1" x14ac:dyDescent="0.2">
      <c r="A500" s="391"/>
      <c r="B500" s="392"/>
      <c r="C500" s="1068" t="s">
        <v>636</v>
      </c>
      <c r="D500" s="1068"/>
      <c r="E500" s="1068"/>
      <c r="F500" s="1068"/>
      <c r="G500" s="1068"/>
      <c r="H500" s="1068"/>
      <c r="I500" s="1068"/>
      <c r="J500" s="1068"/>
      <c r="K500" s="1068"/>
      <c r="L500" s="393"/>
      <c r="M500" s="406"/>
      <c r="N500" s="395"/>
      <c r="AJ500" s="367" t="s">
        <v>636</v>
      </c>
    </row>
    <row r="501" spans="1:37" s="332" customFormat="1" x14ac:dyDescent="0.2">
      <c r="A501" s="396"/>
      <c r="B501" s="371"/>
      <c r="C501" s="1065" t="s">
        <v>512</v>
      </c>
      <c r="D501" s="1065"/>
      <c r="E501" s="1065"/>
      <c r="F501" s="1065"/>
      <c r="G501" s="1065"/>
      <c r="H501" s="1065"/>
      <c r="I501" s="1065"/>
      <c r="J501" s="1065"/>
      <c r="K501" s="1065"/>
      <c r="L501" s="397">
        <v>59904.480000000003</v>
      </c>
      <c r="M501" s="407"/>
      <c r="N501" s="399"/>
      <c r="AJ501" s="367"/>
      <c r="AK501" s="335" t="s">
        <v>512</v>
      </c>
    </row>
    <row r="502" spans="1:37" s="332" customFormat="1" x14ac:dyDescent="0.2">
      <c r="A502" s="396"/>
      <c r="B502" s="371"/>
      <c r="C502" s="1065" t="s">
        <v>513</v>
      </c>
      <c r="D502" s="1065"/>
      <c r="E502" s="1065"/>
      <c r="F502" s="1065"/>
      <c r="G502" s="1065"/>
      <c r="H502" s="1065"/>
      <c r="I502" s="1065"/>
      <c r="J502" s="1065"/>
      <c r="K502" s="1065"/>
      <c r="L502" s="397"/>
      <c r="M502" s="407"/>
      <c r="N502" s="399"/>
      <c r="AJ502" s="367"/>
      <c r="AK502" s="335" t="s">
        <v>513</v>
      </c>
    </row>
    <row r="503" spans="1:37" s="332" customFormat="1" x14ac:dyDescent="0.2">
      <c r="A503" s="396"/>
      <c r="B503" s="371"/>
      <c r="C503" s="1065" t="s">
        <v>514</v>
      </c>
      <c r="D503" s="1065"/>
      <c r="E503" s="1065"/>
      <c r="F503" s="1065"/>
      <c r="G503" s="1065"/>
      <c r="H503" s="1065"/>
      <c r="I503" s="1065"/>
      <c r="J503" s="1065"/>
      <c r="K503" s="1065"/>
      <c r="L503" s="397">
        <v>11991.9</v>
      </c>
      <c r="M503" s="407"/>
      <c r="N503" s="399"/>
      <c r="AJ503" s="367"/>
      <c r="AK503" s="335" t="s">
        <v>514</v>
      </c>
    </row>
    <row r="504" spans="1:37" s="332" customFormat="1" x14ac:dyDescent="0.2">
      <c r="A504" s="396"/>
      <c r="B504" s="371"/>
      <c r="C504" s="1065" t="s">
        <v>515</v>
      </c>
      <c r="D504" s="1065"/>
      <c r="E504" s="1065"/>
      <c r="F504" s="1065"/>
      <c r="G504" s="1065"/>
      <c r="H504" s="1065"/>
      <c r="I504" s="1065"/>
      <c r="J504" s="1065"/>
      <c r="K504" s="1065"/>
      <c r="L504" s="397">
        <v>14629.98</v>
      </c>
      <c r="M504" s="407"/>
      <c r="N504" s="399"/>
      <c r="AJ504" s="367"/>
      <c r="AK504" s="335" t="s">
        <v>515</v>
      </c>
    </row>
    <row r="505" spans="1:37" s="332" customFormat="1" x14ac:dyDescent="0.2">
      <c r="A505" s="396"/>
      <c r="B505" s="371"/>
      <c r="C505" s="1065" t="s">
        <v>516</v>
      </c>
      <c r="D505" s="1065"/>
      <c r="E505" s="1065"/>
      <c r="F505" s="1065"/>
      <c r="G505" s="1065"/>
      <c r="H505" s="1065"/>
      <c r="I505" s="1065"/>
      <c r="J505" s="1065"/>
      <c r="K505" s="1065"/>
      <c r="L505" s="397">
        <v>1596.54</v>
      </c>
      <c r="M505" s="407"/>
      <c r="N505" s="399"/>
      <c r="AJ505" s="367"/>
      <c r="AK505" s="335" t="s">
        <v>516</v>
      </c>
    </row>
    <row r="506" spans="1:37" s="332" customFormat="1" x14ac:dyDescent="0.2">
      <c r="A506" s="396"/>
      <c r="B506" s="371"/>
      <c r="C506" s="1065" t="s">
        <v>517</v>
      </c>
      <c r="D506" s="1065"/>
      <c r="E506" s="1065"/>
      <c r="F506" s="1065"/>
      <c r="G506" s="1065"/>
      <c r="H506" s="1065"/>
      <c r="I506" s="1065"/>
      <c r="J506" s="1065"/>
      <c r="K506" s="1065"/>
      <c r="L506" s="397">
        <v>33282.6</v>
      </c>
      <c r="M506" s="407"/>
      <c r="N506" s="399"/>
      <c r="AJ506" s="367"/>
      <c r="AK506" s="335" t="s">
        <v>517</v>
      </c>
    </row>
    <row r="507" spans="1:37" s="332" customFormat="1" x14ac:dyDescent="0.2">
      <c r="A507" s="396"/>
      <c r="B507" s="371" t="s">
        <v>423</v>
      </c>
      <c r="C507" s="1065" t="s">
        <v>518</v>
      </c>
      <c r="D507" s="1065"/>
      <c r="E507" s="1065"/>
      <c r="F507" s="1065"/>
      <c r="G507" s="1065"/>
      <c r="H507" s="1065"/>
      <c r="I507" s="1065"/>
      <c r="J507" s="1065"/>
      <c r="K507" s="1065"/>
      <c r="L507" s="397">
        <v>31950.66</v>
      </c>
      <c r="M507" s="407" t="s">
        <v>567</v>
      </c>
      <c r="N507" s="399">
        <v>299697</v>
      </c>
      <c r="AJ507" s="367"/>
      <c r="AK507" s="335" t="s">
        <v>518</v>
      </c>
    </row>
    <row r="508" spans="1:37" s="332" customFormat="1" x14ac:dyDescent="0.2">
      <c r="A508" s="396"/>
      <c r="B508" s="371"/>
      <c r="C508" s="1065" t="s">
        <v>513</v>
      </c>
      <c r="D508" s="1065"/>
      <c r="E508" s="1065"/>
      <c r="F508" s="1065"/>
      <c r="G508" s="1065"/>
      <c r="H508" s="1065"/>
      <c r="I508" s="1065"/>
      <c r="J508" s="1065"/>
      <c r="K508" s="1065"/>
      <c r="L508" s="397"/>
      <c r="M508" s="407"/>
      <c r="N508" s="399"/>
      <c r="AJ508" s="367"/>
      <c r="AK508" s="335" t="s">
        <v>513</v>
      </c>
    </row>
    <row r="509" spans="1:37" s="332" customFormat="1" x14ac:dyDescent="0.2">
      <c r="A509" s="396"/>
      <c r="B509" s="371"/>
      <c r="C509" s="1065" t="s">
        <v>519</v>
      </c>
      <c r="D509" s="1065"/>
      <c r="E509" s="1065"/>
      <c r="F509" s="1065"/>
      <c r="G509" s="1065"/>
      <c r="H509" s="1065"/>
      <c r="I509" s="1065"/>
      <c r="J509" s="1065"/>
      <c r="K509" s="1065"/>
      <c r="L509" s="397">
        <v>1981.25</v>
      </c>
      <c r="M509" s="407"/>
      <c r="N509" s="399"/>
      <c r="AJ509" s="367"/>
      <c r="AK509" s="335" t="s">
        <v>519</v>
      </c>
    </row>
    <row r="510" spans="1:37" s="332" customFormat="1" x14ac:dyDescent="0.2">
      <c r="A510" s="396"/>
      <c r="B510" s="371"/>
      <c r="C510" s="1065" t="s">
        <v>520</v>
      </c>
      <c r="D510" s="1065"/>
      <c r="E510" s="1065"/>
      <c r="F510" s="1065"/>
      <c r="G510" s="1065"/>
      <c r="H510" s="1065"/>
      <c r="I510" s="1065"/>
      <c r="J510" s="1065"/>
      <c r="K510" s="1065"/>
      <c r="L510" s="397">
        <v>548.23</v>
      </c>
      <c r="M510" s="407"/>
      <c r="N510" s="399"/>
      <c r="AJ510" s="367"/>
      <c r="AK510" s="335" t="s">
        <v>520</v>
      </c>
    </row>
    <row r="511" spans="1:37" s="332" customFormat="1" x14ac:dyDescent="0.2">
      <c r="A511" s="396"/>
      <c r="B511" s="371"/>
      <c r="C511" s="1065" t="s">
        <v>521</v>
      </c>
      <c r="D511" s="1065"/>
      <c r="E511" s="1065"/>
      <c r="F511" s="1065"/>
      <c r="G511" s="1065"/>
      <c r="H511" s="1065"/>
      <c r="I511" s="1065"/>
      <c r="J511" s="1065"/>
      <c r="K511" s="1065"/>
      <c r="L511" s="397">
        <v>25587.24</v>
      </c>
      <c r="M511" s="407"/>
      <c r="N511" s="399"/>
      <c r="AJ511" s="367"/>
      <c r="AK511" s="335" t="s">
        <v>521</v>
      </c>
    </row>
    <row r="512" spans="1:37" s="332" customFormat="1" x14ac:dyDescent="0.2">
      <c r="A512" s="396"/>
      <c r="B512" s="371"/>
      <c r="C512" s="1065" t="s">
        <v>522</v>
      </c>
      <c r="D512" s="1065"/>
      <c r="E512" s="1065"/>
      <c r="F512" s="1065"/>
      <c r="G512" s="1065"/>
      <c r="H512" s="1065"/>
      <c r="I512" s="1065"/>
      <c r="J512" s="1065"/>
      <c r="K512" s="1065"/>
      <c r="L512" s="397">
        <v>2408.71</v>
      </c>
      <c r="M512" s="407"/>
      <c r="N512" s="399"/>
      <c r="AJ512" s="367"/>
      <c r="AK512" s="335" t="s">
        <v>522</v>
      </c>
    </row>
    <row r="513" spans="1:37" s="332" customFormat="1" x14ac:dyDescent="0.2">
      <c r="A513" s="396"/>
      <c r="B513" s="371"/>
      <c r="C513" s="1065" t="s">
        <v>523</v>
      </c>
      <c r="D513" s="1065"/>
      <c r="E513" s="1065"/>
      <c r="F513" s="1065"/>
      <c r="G513" s="1065"/>
      <c r="H513" s="1065"/>
      <c r="I513" s="1065"/>
      <c r="J513" s="1065"/>
      <c r="K513" s="1065"/>
      <c r="L513" s="397">
        <v>1425.23</v>
      </c>
      <c r="M513" s="407"/>
      <c r="N513" s="399"/>
      <c r="AJ513" s="367"/>
      <c r="AK513" s="335" t="s">
        <v>523</v>
      </c>
    </row>
    <row r="514" spans="1:37" s="332" customFormat="1" x14ac:dyDescent="0.2">
      <c r="A514" s="396"/>
      <c r="B514" s="371" t="s">
        <v>423</v>
      </c>
      <c r="C514" s="1065" t="s">
        <v>3041</v>
      </c>
      <c r="D514" s="1065"/>
      <c r="E514" s="1065"/>
      <c r="F514" s="1065"/>
      <c r="G514" s="1065"/>
      <c r="H514" s="1065"/>
      <c r="I514" s="1065"/>
      <c r="J514" s="1065"/>
      <c r="K514" s="1065"/>
      <c r="L514" s="397">
        <v>47906.35</v>
      </c>
      <c r="M514" s="407" t="s">
        <v>567</v>
      </c>
      <c r="N514" s="399">
        <v>449362</v>
      </c>
      <c r="AJ514" s="367"/>
      <c r="AK514" s="335" t="s">
        <v>3041</v>
      </c>
    </row>
    <row r="515" spans="1:37" s="332" customFormat="1" x14ac:dyDescent="0.2">
      <c r="A515" s="396"/>
      <c r="B515" s="371"/>
      <c r="C515" s="1065" t="s">
        <v>513</v>
      </c>
      <c r="D515" s="1065"/>
      <c r="E515" s="1065"/>
      <c r="F515" s="1065"/>
      <c r="G515" s="1065"/>
      <c r="H515" s="1065"/>
      <c r="I515" s="1065"/>
      <c r="J515" s="1065"/>
      <c r="K515" s="1065"/>
      <c r="L515" s="397"/>
      <c r="M515" s="407"/>
      <c r="N515" s="399"/>
      <c r="AJ515" s="367"/>
      <c r="AK515" s="335" t="s">
        <v>513</v>
      </c>
    </row>
    <row r="516" spans="1:37" s="332" customFormat="1" x14ac:dyDescent="0.2">
      <c r="A516" s="396"/>
      <c r="B516" s="371"/>
      <c r="C516" s="1065" t="s">
        <v>519</v>
      </c>
      <c r="D516" s="1065"/>
      <c r="E516" s="1065"/>
      <c r="F516" s="1065"/>
      <c r="G516" s="1065"/>
      <c r="H516" s="1065"/>
      <c r="I516" s="1065"/>
      <c r="J516" s="1065"/>
      <c r="K516" s="1065"/>
      <c r="L516" s="397">
        <v>10010.65</v>
      </c>
      <c r="M516" s="407"/>
      <c r="N516" s="399"/>
      <c r="AJ516" s="367"/>
      <c r="AK516" s="335" t="s">
        <v>519</v>
      </c>
    </row>
    <row r="517" spans="1:37" s="332" customFormat="1" x14ac:dyDescent="0.2">
      <c r="A517" s="396"/>
      <c r="B517" s="371"/>
      <c r="C517" s="1065" t="s">
        <v>520</v>
      </c>
      <c r="D517" s="1065"/>
      <c r="E517" s="1065"/>
      <c r="F517" s="1065"/>
      <c r="G517" s="1065"/>
      <c r="H517" s="1065"/>
      <c r="I517" s="1065"/>
      <c r="J517" s="1065"/>
      <c r="K517" s="1065"/>
      <c r="L517" s="397">
        <v>14081.75</v>
      </c>
      <c r="M517" s="407"/>
      <c r="N517" s="399"/>
      <c r="AJ517" s="367"/>
      <c r="AK517" s="335" t="s">
        <v>520</v>
      </c>
    </row>
    <row r="518" spans="1:37" s="332" customFormat="1" x14ac:dyDescent="0.2">
      <c r="A518" s="396"/>
      <c r="B518" s="371"/>
      <c r="C518" s="1065" t="s">
        <v>521</v>
      </c>
      <c r="D518" s="1065"/>
      <c r="E518" s="1065"/>
      <c r="F518" s="1065"/>
      <c r="G518" s="1065"/>
      <c r="H518" s="1065"/>
      <c r="I518" s="1065"/>
      <c r="J518" s="1065"/>
      <c r="K518" s="1065"/>
      <c r="L518" s="397">
        <v>7695.36</v>
      </c>
      <c r="M518" s="407"/>
      <c r="N518" s="399"/>
      <c r="AJ518" s="367"/>
      <c r="AK518" s="335" t="s">
        <v>521</v>
      </c>
    </row>
    <row r="519" spans="1:37" s="332" customFormat="1" x14ac:dyDescent="0.2">
      <c r="A519" s="396"/>
      <c r="B519" s="371"/>
      <c r="C519" s="1065" t="s">
        <v>522</v>
      </c>
      <c r="D519" s="1065"/>
      <c r="E519" s="1065"/>
      <c r="F519" s="1065"/>
      <c r="G519" s="1065"/>
      <c r="H519" s="1065"/>
      <c r="I519" s="1065"/>
      <c r="J519" s="1065"/>
      <c r="K519" s="1065"/>
      <c r="L519" s="397">
        <v>10555.29</v>
      </c>
      <c r="M519" s="407"/>
      <c r="N519" s="399"/>
      <c r="AJ519" s="367"/>
      <c r="AK519" s="335" t="s">
        <v>522</v>
      </c>
    </row>
    <row r="520" spans="1:37" s="332" customFormat="1" x14ac:dyDescent="0.2">
      <c r="A520" s="396"/>
      <c r="B520" s="371"/>
      <c r="C520" s="1065" t="s">
        <v>523</v>
      </c>
      <c r="D520" s="1065"/>
      <c r="E520" s="1065"/>
      <c r="F520" s="1065"/>
      <c r="G520" s="1065"/>
      <c r="H520" s="1065"/>
      <c r="I520" s="1065"/>
      <c r="J520" s="1065"/>
      <c r="K520" s="1065"/>
      <c r="L520" s="397">
        <v>5563.3</v>
      </c>
      <c r="M520" s="407"/>
      <c r="N520" s="399"/>
      <c r="AJ520" s="367"/>
      <c r="AK520" s="335" t="s">
        <v>523</v>
      </c>
    </row>
    <row r="521" spans="1:37" s="332" customFormat="1" x14ac:dyDescent="0.2">
      <c r="A521" s="396"/>
      <c r="B521" s="371"/>
      <c r="C521" s="1065" t="s">
        <v>1374</v>
      </c>
      <c r="D521" s="1065"/>
      <c r="E521" s="1065"/>
      <c r="F521" s="1065"/>
      <c r="G521" s="1065"/>
      <c r="H521" s="1065"/>
      <c r="I521" s="1065"/>
      <c r="J521" s="1065"/>
      <c r="K521" s="1065"/>
      <c r="L521" s="397">
        <v>1140351.92</v>
      </c>
      <c r="M521" s="407"/>
      <c r="N521" s="399">
        <v>5656145</v>
      </c>
      <c r="AJ521" s="367"/>
      <c r="AK521" s="335" t="s">
        <v>1374</v>
      </c>
    </row>
    <row r="522" spans="1:37" s="332" customFormat="1" x14ac:dyDescent="0.2">
      <c r="A522" s="396"/>
      <c r="B522" s="371" t="s">
        <v>434</v>
      </c>
      <c r="C522" s="1065" t="s">
        <v>3042</v>
      </c>
      <c r="D522" s="1065"/>
      <c r="E522" s="1065"/>
      <c r="F522" s="1065"/>
      <c r="G522" s="1065"/>
      <c r="H522" s="1065"/>
      <c r="I522" s="1065"/>
      <c r="J522" s="1065"/>
      <c r="K522" s="1065"/>
      <c r="L522" s="397">
        <v>23956.85</v>
      </c>
      <c r="M522" s="407" t="s">
        <v>1362</v>
      </c>
      <c r="N522" s="399">
        <v>118826</v>
      </c>
      <c r="AJ522" s="367"/>
      <c r="AK522" s="335" t="s">
        <v>3042</v>
      </c>
    </row>
    <row r="523" spans="1:37" s="332" customFormat="1" x14ac:dyDescent="0.2">
      <c r="A523" s="396"/>
      <c r="B523" s="371" t="s">
        <v>434</v>
      </c>
      <c r="C523" s="1065" t="s">
        <v>3043</v>
      </c>
      <c r="D523" s="1065"/>
      <c r="E523" s="1065"/>
      <c r="F523" s="1065"/>
      <c r="G523" s="1065"/>
      <c r="H523" s="1065"/>
      <c r="I523" s="1065"/>
      <c r="J523" s="1065"/>
      <c r="K523" s="1065"/>
      <c r="L523" s="397">
        <v>348265.22</v>
      </c>
      <c r="M523" s="407" t="s">
        <v>1362</v>
      </c>
      <c r="N523" s="399">
        <v>1727395</v>
      </c>
      <c r="AJ523" s="367"/>
      <c r="AK523" s="335" t="s">
        <v>3043</v>
      </c>
    </row>
    <row r="524" spans="1:37" s="332" customFormat="1" x14ac:dyDescent="0.2">
      <c r="A524" s="396"/>
      <c r="B524" s="371" t="s">
        <v>434</v>
      </c>
      <c r="C524" s="1065" t="s">
        <v>4648</v>
      </c>
      <c r="D524" s="1065"/>
      <c r="E524" s="1065"/>
      <c r="F524" s="1065"/>
      <c r="G524" s="1065"/>
      <c r="H524" s="1065"/>
      <c r="I524" s="1065"/>
      <c r="J524" s="1065"/>
      <c r="K524" s="1065"/>
      <c r="L524" s="397">
        <v>766997.39</v>
      </c>
      <c r="M524" s="407" t="s">
        <v>1362</v>
      </c>
      <c r="N524" s="399">
        <v>3804307</v>
      </c>
      <c r="AJ524" s="367"/>
      <c r="AK524" s="335" t="s">
        <v>4648</v>
      </c>
    </row>
    <row r="525" spans="1:37" s="332" customFormat="1" x14ac:dyDescent="0.2">
      <c r="A525" s="396"/>
      <c r="B525" s="371" t="s">
        <v>434</v>
      </c>
      <c r="C525" s="1065" t="s">
        <v>7443</v>
      </c>
      <c r="D525" s="1065"/>
      <c r="E525" s="1065"/>
      <c r="F525" s="1065"/>
      <c r="G525" s="1065"/>
      <c r="H525" s="1065"/>
      <c r="I525" s="1065"/>
      <c r="J525" s="1065"/>
      <c r="K525" s="1065"/>
      <c r="L525" s="397">
        <v>1132.46</v>
      </c>
      <c r="M525" s="407" t="s">
        <v>1362</v>
      </c>
      <c r="N525" s="399">
        <v>5617</v>
      </c>
      <c r="AJ525" s="367"/>
      <c r="AK525" s="335" t="s">
        <v>7443</v>
      </c>
    </row>
    <row r="526" spans="1:37" s="332" customFormat="1" x14ac:dyDescent="0.2">
      <c r="A526" s="396"/>
      <c r="B526" s="371"/>
      <c r="C526" s="1065" t="s">
        <v>524</v>
      </c>
      <c r="D526" s="1065"/>
      <c r="E526" s="1065"/>
      <c r="F526" s="1065"/>
      <c r="G526" s="1065"/>
      <c r="H526" s="1065"/>
      <c r="I526" s="1065"/>
      <c r="J526" s="1065"/>
      <c r="K526" s="1065"/>
      <c r="L526" s="397">
        <v>13588.44</v>
      </c>
      <c r="M526" s="407"/>
      <c r="N526" s="399"/>
      <c r="AJ526" s="367"/>
      <c r="AK526" s="335" t="s">
        <v>524</v>
      </c>
    </row>
    <row r="527" spans="1:37" s="332" customFormat="1" x14ac:dyDescent="0.2">
      <c r="A527" s="396"/>
      <c r="B527" s="371"/>
      <c r="C527" s="1065" t="s">
        <v>525</v>
      </c>
      <c r="D527" s="1065"/>
      <c r="E527" s="1065"/>
      <c r="F527" s="1065"/>
      <c r="G527" s="1065"/>
      <c r="H527" s="1065"/>
      <c r="I527" s="1065"/>
      <c r="J527" s="1065"/>
      <c r="K527" s="1065"/>
      <c r="L527" s="397">
        <v>12964</v>
      </c>
      <c r="M527" s="407"/>
      <c r="N527" s="399"/>
      <c r="AJ527" s="367"/>
      <c r="AK527" s="335" t="s">
        <v>525</v>
      </c>
    </row>
    <row r="528" spans="1:37" s="332" customFormat="1" x14ac:dyDescent="0.2">
      <c r="A528" s="396"/>
      <c r="B528" s="371"/>
      <c r="C528" s="1065" t="s">
        <v>526</v>
      </c>
      <c r="D528" s="1065"/>
      <c r="E528" s="1065"/>
      <c r="F528" s="1065"/>
      <c r="G528" s="1065"/>
      <c r="H528" s="1065"/>
      <c r="I528" s="1065"/>
      <c r="J528" s="1065"/>
      <c r="K528" s="1065"/>
      <c r="L528" s="397">
        <v>6988.53</v>
      </c>
      <c r="M528" s="407"/>
      <c r="N528" s="399"/>
      <c r="AJ528" s="367"/>
      <c r="AK528" s="335" t="s">
        <v>526</v>
      </c>
    </row>
    <row r="529" spans="1:38" x14ac:dyDescent="0.2">
      <c r="A529" s="396"/>
      <c r="B529" s="390"/>
      <c r="C529" s="1067" t="s">
        <v>637</v>
      </c>
      <c r="D529" s="1067"/>
      <c r="E529" s="1067"/>
      <c r="F529" s="1067"/>
      <c r="G529" s="1067"/>
      <c r="H529" s="1067"/>
      <c r="I529" s="1067"/>
      <c r="J529" s="1067"/>
      <c r="K529" s="1067"/>
      <c r="L529" s="400">
        <v>1220208.93</v>
      </c>
      <c r="M529" s="408"/>
      <c r="N529" s="409">
        <v>6405204</v>
      </c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2"/>
      <c r="AH529" s="332"/>
      <c r="AI529" s="332"/>
      <c r="AJ529" s="367"/>
      <c r="AK529" s="332"/>
      <c r="AL529" s="367" t="s">
        <v>637</v>
      </c>
    </row>
    <row r="530" spans="1:38" x14ac:dyDescent="0.2">
      <c r="A530" s="396"/>
      <c r="B530" s="371"/>
      <c r="C530" s="1065" t="s">
        <v>513</v>
      </c>
      <c r="D530" s="1065"/>
      <c r="E530" s="1065"/>
      <c r="F530" s="1065"/>
      <c r="G530" s="1065"/>
      <c r="H530" s="1065"/>
      <c r="I530" s="1065"/>
      <c r="J530" s="1065"/>
      <c r="K530" s="1065"/>
      <c r="L530" s="397"/>
      <c r="M530" s="407"/>
      <c r="N530" s="399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2"/>
      <c r="AH530" s="332"/>
      <c r="AI530" s="332"/>
      <c r="AJ530" s="367"/>
      <c r="AK530" s="335" t="s">
        <v>513</v>
      </c>
      <c r="AL530" s="367"/>
    </row>
    <row r="531" spans="1:38" x14ac:dyDescent="0.2">
      <c r="A531" s="396"/>
      <c r="B531" s="371"/>
      <c r="C531" s="1065" t="s">
        <v>615</v>
      </c>
      <c r="D531" s="1065"/>
      <c r="E531" s="1065"/>
      <c r="F531" s="1065"/>
      <c r="G531" s="1065"/>
      <c r="H531" s="1065"/>
      <c r="I531" s="1065"/>
      <c r="J531" s="1065"/>
      <c r="K531" s="1065"/>
      <c r="L531" s="397"/>
      <c r="M531" s="407"/>
      <c r="N531" s="399">
        <v>87057</v>
      </c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2"/>
      <c r="AH531" s="332"/>
      <c r="AI531" s="332"/>
      <c r="AJ531" s="367"/>
      <c r="AK531" s="335" t="s">
        <v>615</v>
      </c>
      <c r="AL531" s="367"/>
    </row>
    <row r="532" spans="1:38" x14ac:dyDescent="0.2">
      <c r="A532" s="396"/>
      <c r="B532" s="371"/>
      <c r="C532" s="1065" t="s">
        <v>1376</v>
      </c>
      <c r="D532" s="1065"/>
      <c r="E532" s="1065"/>
      <c r="F532" s="1065"/>
      <c r="G532" s="1065"/>
      <c r="H532" s="1065"/>
      <c r="I532" s="1065"/>
      <c r="J532" s="1065"/>
      <c r="K532" s="1065"/>
      <c r="L532" s="397"/>
      <c r="M532" s="407"/>
      <c r="N532" s="399">
        <v>5397898</v>
      </c>
      <c r="O532" s="332"/>
      <c r="P532" s="332"/>
      <c r="Q532" s="332"/>
      <c r="R532" s="332"/>
      <c r="S532" s="332"/>
      <c r="T532" s="332"/>
      <c r="U532" s="332"/>
      <c r="V532" s="332"/>
      <c r="W532" s="332"/>
      <c r="X532" s="332"/>
      <c r="Y532" s="332"/>
      <c r="Z532" s="332"/>
      <c r="AA532" s="332"/>
      <c r="AB532" s="332"/>
      <c r="AC532" s="332"/>
      <c r="AD532" s="332"/>
      <c r="AE532" s="332"/>
      <c r="AF532" s="332"/>
      <c r="AG532" s="332"/>
      <c r="AH532" s="332"/>
      <c r="AI532" s="332"/>
      <c r="AJ532" s="367"/>
      <c r="AK532" s="335" t="s">
        <v>1376</v>
      </c>
      <c r="AL532" s="367"/>
    </row>
    <row r="533" spans="1:38" ht="1.5" customHeight="1" x14ac:dyDescent="0.2">
      <c r="B533" s="390"/>
      <c r="C533" s="380"/>
      <c r="D533" s="380"/>
      <c r="E533" s="380"/>
      <c r="F533" s="380"/>
      <c r="G533" s="380"/>
      <c r="H533" s="380"/>
      <c r="I533" s="380"/>
      <c r="J533" s="380"/>
      <c r="K533" s="380"/>
      <c r="L533" s="400"/>
      <c r="M533" s="401"/>
      <c r="N533" s="410"/>
      <c r="O533" s="332"/>
      <c r="P533" s="332"/>
      <c r="Q533" s="332"/>
      <c r="R533" s="332"/>
      <c r="S533" s="332"/>
      <c r="T533" s="332"/>
      <c r="U533" s="332"/>
      <c r="V533" s="332"/>
      <c r="W533" s="332"/>
      <c r="X533" s="332"/>
      <c r="Y533" s="332"/>
      <c r="Z533" s="332"/>
      <c r="AA533" s="332"/>
      <c r="AB533" s="332"/>
      <c r="AC533" s="332"/>
      <c r="AD533" s="332"/>
      <c r="AE533" s="332"/>
      <c r="AF533" s="332"/>
      <c r="AG533" s="332"/>
      <c r="AH533" s="332"/>
      <c r="AI533" s="332"/>
      <c r="AJ533" s="332"/>
      <c r="AK533" s="332"/>
      <c r="AL533" s="332"/>
    </row>
    <row r="534" spans="1:38" ht="53.25" customHeight="1" x14ac:dyDescent="0.2">
      <c r="A534" s="411"/>
      <c r="B534" s="411"/>
      <c r="C534" s="411"/>
      <c r="D534" s="411"/>
      <c r="E534" s="411"/>
      <c r="F534" s="411"/>
      <c r="G534" s="411"/>
      <c r="H534" s="411"/>
      <c r="I534" s="411"/>
      <c r="J534" s="411"/>
      <c r="K534" s="411"/>
      <c r="L534" s="411"/>
      <c r="M534" s="411"/>
      <c r="N534" s="411"/>
      <c r="O534" s="332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  <c r="AK534" s="332"/>
      <c r="AL534" s="332"/>
    </row>
    <row r="535" spans="1:38" x14ac:dyDescent="0.2">
      <c r="B535" s="412" t="s">
        <v>376</v>
      </c>
      <c r="C535" s="1066" t="s">
        <v>2744</v>
      </c>
      <c r="D535" s="1066"/>
      <c r="E535" s="1066"/>
      <c r="F535" s="1066"/>
      <c r="G535" s="1066"/>
      <c r="H535" s="1066"/>
      <c r="I535" s="1066"/>
      <c r="J535" s="1066"/>
      <c r="K535" s="1066"/>
      <c r="L535" s="1066"/>
      <c r="O535" s="332"/>
      <c r="P535" s="332"/>
      <c r="Q535" s="332"/>
      <c r="R535" s="332"/>
      <c r="S535" s="332"/>
      <c r="T535" s="332"/>
      <c r="U535" s="332"/>
      <c r="V535" s="332"/>
      <c r="W535" s="332"/>
      <c r="X535" s="332"/>
      <c r="Y535" s="332"/>
      <c r="Z535" s="332"/>
      <c r="AA535" s="332"/>
      <c r="AB535" s="332"/>
      <c r="AC535" s="332"/>
      <c r="AD535" s="332"/>
      <c r="AE535" s="332"/>
      <c r="AF535" s="332"/>
      <c r="AG535" s="332"/>
      <c r="AH535" s="332"/>
      <c r="AI535" s="332"/>
      <c r="AJ535" s="332"/>
      <c r="AK535" s="332"/>
      <c r="AL535" s="332"/>
    </row>
    <row r="536" spans="1:38" ht="13.5" customHeight="1" x14ac:dyDescent="0.2">
      <c r="B536" s="333"/>
      <c r="C536" s="1064" t="s">
        <v>92</v>
      </c>
      <c r="D536" s="1064"/>
      <c r="E536" s="1064"/>
      <c r="F536" s="1064"/>
      <c r="G536" s="1064"/>
      <c r="H536" s="1064"/>
      <c r="I536" s="1064"/>
      <c r="J536" s="1064"/>
      <c r="K536" s="1064"/>
      <c r="L536" s="1064"/>
      <c r="O536" s="332"/>
      <c r="P536" s="332"/>
      <c r="Q536" s="332"/>
      <c r="R536" s="332"/>
      <c r="S536" s="332"/>
      <c r="T536" s="332"/>
      <c r="U536" s="332"/>
      <c r="V536" s="332"/>
      <c r="W536" s="332"/>
      <c r="X536" s="332"/>
      <c r="Y536" s="332"/>
      <c r="Z536" s="332"/>
      <c r="AA536" s="332"/>
      <c r="AB536" s="332"/>
      <c r="AC536" s="332"/>
      <c r="AD536" s="332"/>
      <c r="AE536" s="332"/>
      <c r="AF536" s="332"/>
      <c r="AG536" s="332"/>
      <c r="AH536" s="332"/>
      <c r="AI536" s="332"/>
      <c r="AJ536" s="332"/>
      <c r="AK536" s="332"/>
      <c r="AL536" s="332"/>
    </row>
    <row r="537" spans="1:38" ht="12.75" customHeight="1" x14ac:dyDescent="0.2">
      <c r="B537" s="412" t="s">
        <v>377</v>
      </c>
      <c r="C537" s="1066" t="s">
        <v>2745</v>
      </c>
      <c r="D537" s="1066"/>
      <c r="E537" s="1066"/>
      <c r="F537" s="1066"/>
      <c r="G537" s="1066"/>
      <c r="H537" s="1066"/>
      <c r="I537" s="1066"/>
      <c r="J537" s="1066"/>
      <c r="K537" s="1066"/>
      <c r="L537" s="1066"/>
      <c r="O537" s="332"/>
      <c r="P537" s="332"/>
      <c r="Q537" s="332"/>
      <c r="R537" s="332"/>
      <c r="S537" s="332"/>
      <c r="T537" s="332"/>
      <c r="U537" s="332"/>
      <c r="V537" s="332"/>
      <c r="W537" s="332"/>
      <c r="X537" s="332"/>
      <c r="Y537" s="332"/>
      <c r="Z537" s="332"/>
      <c r="AA537" s="332"/>
      <c r="AB537" s="332"/>
      <c r="AC537" s="332"/>
      <c r="AD537" s="332"/>
      <c r="AE537" s="332"/>
      <c r="AF537" s="332"/>
      <c r="AG537" s="332"/>
      <c r="AH537" s="332"/>
      <c r="AI537" s="332"/>
      <c r="AJ537" s="332"/>
      <c r="AK537" s="332"/>
      <c r="AL537" s="332"/>
    </row>
    <row r="538" spans="1:38" ht="13.5" customHeight="1" x14ac:dyDescent="0.2">
      <c r="C538" s="1064" t="s">
        <v>92</v>
      </c>
      <c r="D538" s="1064"/>
      <c r="E538" s="1064"/>
      <c r="F538" s="1064"/>
      <c r="G538" s="1064"/>
      <c r="H538" s="1064"/>
      <c r="I538" s="1064"/>
      <c r="J538" s="1064"/>
      <c r="K538" s="1064"/>
      <c r="L538" s="1064"/>
      <c r="O538" s="332"/>
      <c r="P538" s="332"/>
      <c r="Q538" s="332"/>
      <c r="R538" s="332"/>
      <c r="S538" s="332"/>
      <c r="T538" s="332"/>
      <c r="U538" s="332"/>
      <c r="V538" s="332"/>
      <c r="W538" s="332"/>
      <c r="X538" s="332"/>
      <c r="Y538" s="332"/>
      <c r="Z538" s="332"/>
      <c r="AA538" s="332"/>
      <c r="AB538" s="332"/>
      <c r="AC538" s="332"/>
      <c r="AD538" s="332"/>
      <c r="AE538" s="332"/>
      <c r="AF538" s="332"/>
      <c r="AG538" s="332"/>
      <c r="AH538" s="332"/>
      <c r="AI538" s="332"/>
      <c r="AJ538" s="332"/>
      <c r="AK538" s="332"/>
      <c r="AL538" s="332"/>
    </row>
    <row r="540" spans="1:38" x14ac:dyDescent="0.2">
      <c r="B540" s="413"/>
      <c r="D540" s="413"/>
      <c r="F540" s="413"/>
      <c r="O540" s="332"/>
      <c r="P540" s="332"/>
      <c r="Q540" s="332"/>
      <c r="R540" s="332"/>
      <c r="S540" s="332"/>
      <c r="T540" s="332"/>
      <c r="U540" s="332"/>
      <c r="V540" s="332"/>
      <c r="W540" s="332"/>
      <c r="X540" s="332"/>
      <c r="Y540" s="332"/>
      <c r="Z540" s="332"/>
      <c r="AA540" s="332"/>
      <c r="AB540" s="332"/>
      <c r="AC540" s="332"/>
      <c r="AD540" s="332"/>
      <c r="AE540" s="332"/>
      <c r="AF540" s="332"/>
      <c r="AG540" s="332"/>
      <c r="AH540" s="332"/>
      <c r="AI540" s="332"/>
      <c r="AJ540" s="332"/>
      <c r="AK540" s="332"/>
      <c r="AL540" s="332"/>
    </row>
    <row r="557" spans="15:38" x14ac:dyDescent="0.2"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2"/>
      <c r="AH557" s="332"/>
      <c r="AI557" s="332"/>
      <c r="AJ557" s="332"/>
      <c r="AK557" s="332"/>
      <c r="AL557" s="332"/>
    </row>
    <row r="558" spans="15:38" x14ac:dyDescent="0.2">
      <c r="O558" s="332"/>
      <c r="P558" s="332"/>
      <c r="Q558" s="332"/>
      <c r="R558" s="332"/>
      <c r="S558" s="332"/>
      <c r="T558" s="332"/>
      <c r="U558" s="332"/>
      <c r="V558" s="332"/>
      <c r="W558" s="332"/>
      <c r="X558" s="332"/>
      <c r="Y558" s="332"/>
      <c r="Z558" s="332"/>
      <c r="AA558" s="332"/>
      <c r="AB558" s="332"/>
      <c r="AC558" s="332"/>
      <c r="AD558" s="332"/>
      <c r="AE558" s="332"/>
      <c r="AF558" s="332"/>
      <c r="AG558" s="332"/>
      <c r="AH558" s="332"/>
      <c r="AI558" s="332"/>
      <c r="AJ558" s="332"/>
      <c r="AK558" s="332"/>
      <c r="AL558" s="332"/>
    </row>
    <row r="561" s="332" customFormat="1" x14ac:dyDescent="0.2"/>
  </sheetData>
  <mergeCells count="473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E41"/>
    <mergeCell ref="C42:N42"/>
    <mergeCell ref="C43:E43"/>
    <mergeCell ref="C44:E44"/>
    <mergeCell ref="C45:E45"/>
    <mergeCell ref="C46:E46"/>
    <mergeCell ref="C60:N60"/>
    <mergeCell ref="C61:E61"/>
    <mergeCell ref="C62:E62"/>
    <mergeCell ref="C63:E63"/>
    <mergeCell ref="C64:E64"/>
    <mergeCell ref="C65:E65"/>
    <mergeCell ref="C53:E53"/>
    <mergeCell ref="C54:E54"/>
    <mergeCell ref="C56:N56"/>
    <mergeCell ref="C57:N57"/>
    <mergeCell ref="C58:E58"/>
    <mergeCell ref="C59:N59"/>
    <mergeCell ref="C72:E72"/>
    <mergeCell ref="C74:N74"/>
    <mergeCell ref="C75:N75"/>
    <mergeCell ref="C76:E76"/>
    <mergeCell ref="C77:N77"/>
    <mergeCell ref="C78:E78"/>
    <mergeCell ref="C66:E66"/>
    <mergeCell ref="C67:E67"/>
    <mergeCell ref="C68:E68"/>
    <mergeCell ref="C69:E69"/>
    <mergeCell ref="C70:E70"/>
    <mergeCell ref="C71:E71"/>
    <mergeCell ref="C85:E85"/>
    <mergeCell ref="C86:E86"/>
    <mergeCell ref="C87:E87"/>
    <mergeCell ref="C88:E88"/>
    <mergeCell ref="C89:E89"/>
    <mergeCell ref="C91:N91"/>
    <mergeCell ref="C79:E79"/>
    <mergeCell ref="C80:E80"/>
    <mergeCell ref="C81:E81"/>
    <mergeCell ref="C82:E82"/>
    <mergeCell ref="C83:E83"/>
    <mergeCell ref="C84:E84"/>
    <mergeCell ref="C98:E98"/>
    <mergeCell ref="C99:E99"/>
    <mergeCell ref="C100:E100"/>
    <mergeCell ref="C101:E101"/>
    <mergeCell ref="C102:E102"/>
    <mergeCell ref="C103:E103"/>
    <mergeCell ref="C92:N92"/>
    <mergeCell ref="C93:E93"/>
    <mergeCell ref="C94:N94"/>
    <mergeCell ref="C95:E95"/>
    <mergeCell ref="C96:E96"/>
    <mergeCell ref="C97:E97"/>
    <mergeCell ref="C111:N111"/>
    <mergeCell ref="C112:E112"/>
    <mergeCell ref="C113:E113"/>
    <mergeCell ref="C114:E114"/>
    <mergeCell ref="C115:E115"/>
    <mergeCell ref="C116:E116"/>
    <mergeCell ref="C104:E104"/>
    <mergeCell ref="C105:E105"/>
    <mergeCell ref="C106:E106"/>
    <mergeCell ref="C108:N108"/>
    <mergeCell ref="C109:N109"/>
    <mergeCell ref="C110:E110"/>
    <mergeCell ref="C123:E123"/>
    <mergeCell ref="C125:N125"/>
    <mergeCell ref="C126:N126"/>
    <mergeCell ref="A127:N127"/>
    <mergeCell ref="C128:E128"/>
    <mergeCell ref="C130:N130"/>
    <mergeCell ref="C117:E117"/>
    <mergeCell ref="C118:E118"/>
    <mergeCell ref="C119:E119"/>
    <mergeCell ref="C120:E120"/>
    <mergeCell ref="C121:E121"/>
    <mergeCell ref="C122:E122"/>
    <mergeCell ref="C139:N139"/>
    <mergeCell ref="C140:E140"/>
    <mergeCell ref="C142:N142"/>
    <mergeCell ref="C143:N143"/>
    <mergeCell ref="C144:E144"/>
    <mergeCell ref="C146:N146"/>
    <mergeCell ref="C131:N131"/>
    <mergeCell ref="C132:E132"/>
    <mergeCell ref="C134:N134"/>
    <mergeCell ref="C135:N135"/>
    <mergeCell ref="C136:E136"/>
    <mergeCell ref="C138:N138"/>
    <mergeCell ref="C155:N155"/>
    <mergeCell ref="C156:E156"/>
    <mergeCell ref="C158:N158"/>
    <mergeCell ref="C159:N159"/>
    <mergeCell ref="C160:E160"/>
    <mergeCell ref="C162:N162"/>
    <mergeCell ref="C147:N147"/>
    <mergeCell ref="C148:E148"/>
    <mergeCell ref="C150:N150"/>
    <mergeCell ref="C151:N151"/>
    <mergeCell ref="C152:E152"/>
    <mergeCell ref="C154:N154"/>
    <mergeCell ref="C171:N171"/>
    <mergeCell ref="C172:E172"/>
    <mergeCell ref="C174:N174"/>
    <mergeCell ref="C175:N175"/>
    <mergeCell ref="C176:E176"/>
    <mergeCell ref="C178:N178"/>
    <mergeCell ref="C163:N163"/>
    <mergeCell ref="C164:E164"/>
    <mergeCell ref="C166:N166"/>
    <mergeCell ref="C167:N167"/>
    <mergeCell ref="C168:E168"/>
    <mergeCell ref="C170:N170"/>
    <mergeCell ref="C187:K187"/>
    <mergeCell ref="C188:K188"/>
    <mergeCell ref="C189:K189"/>
    <mergeCell ref="C190:K190"/>
    <mergeCell ref="C191:K191"/>
    <mergeCell ref="C192:K192"/>
    <mergeCell ref="C179:N179"/>
    <mergeCell ref="C180:E180"/>
    <mergeCell ref="C182:N182"/>
    <mergeCell ref="C183:N183"/>
    <mergeCell ref="C185:K185"/>
    <mergeCell ref="C186:K186"/>
    <mergeCell ref="C199:K199"/>
    <mergeCell ref="C200:K200"/>
    <mergeCell ref="C201:K201"/>
    <mergeCell ref="C202:K202"/>
    <mergeCell ref="C203:K203"/>
    <mergeCell ref="C204:K204"/>
    <mergeCell ref="C193:K193"/>
    <mergeCell ref="C194:K194"/>
    <mergeCell ref="C195:K195"/>
    <mergeCell ref="C196:K196"/>
    <mergeCell ref="C197:K197"/>
    <mergeCell ref="C198:K198"/>
    <mergeCell ref="C211:E211"/>
    <mergeCell ref="C212:E212"/>
    <mergeCell ref="C213:E213"/>
    <mergeCell ref="C214:E214"/>
    <mergeCell ref="C215:E215"/>
    <mergeCell ref="C216:E216"/>
    <mergeCell ref="C205:K205"/>
    <mergeCell ref="C206:K206"/>
    <mergeCell ref="C207:K207"/>
    <mergeCell ref="A208:N208"/>
    <mergeCell ref="C209:E209"/>
    <mergeCell ref="C210:E210"/>
    <mergeCell ref="C224:N224"/>
    <mergeCell ref="C225:E225"/>
    <mergeCell ref="C226:E226"/>
    <mergeCell ref="C227:E227"/>
    <mergeCell ref="C228:E228"/>
    <mergeCell ref="C229:E229"/>
    <mergeCell ref="C217:E217"/>
    <mergeCell ref="C218:E218"/>
    <mergeCell ref="C219:E219"/>
    <mergeCell ref="C220:E220"/>
    <mergeCell ref="C221:E221"/>
    <mergeCell ref="C223:N223"/>
    <mergeCell ref="C236:E236"/>
    <mergeCell ref="C237:E237"/>
    <mergeCell ref="C239:N239"/>
    <mergeCell ref="C240:N240"/>
    <mergeCell ref="C241:E241"/>
    <mergeCell ref="C242:N242"/>
    <mergeCell ref="C230:E230"/>
    <mergeCell ref="C231:E231"/>
    <mergeCell ref="C232:E232"/>
    <mergeCell ref="C233:E233"/>
    <mergeCell ref="C234:E234"/>
    <mergeCell ref="C235:E23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E245"/>
    <mergeCell ref="C246:E246"/>
    <mergeCell ref="C247:E247"/>
    <mergeCell ref="C248:E248"/>
    <mergeCell ref="C263:N263"/>
    <mergeCell ref="C264:E264"/>
    <mergeCell ref="C265:E265"/>
    <mergeCell ref="C266:E266"/>
    <mergeCell ref="C267:E267"/>
    <mergeCell ref="C268:E268"/>
    <mergeCell ref="C255:E255"/>
    <mergeCell ref="C257:N257"/>
    <mergeCell ref="C258:N258"/>
    <mergeCell ref="C259:E259"/>
    <mergeCell ref="C261:N261"/>
    <mergeCell ref="C262:N262"/>
    <mergeCell ref="C276:E276"/>
    <mergeCell ref="C277:N277"/>
    <mergeCell ref="C278:E278"/>
    <mergeCell ref="C279:E279"/>
    <mergeCell ref="C280:E280"/>
    <mergeCell ref="C281:E281"/>
    <mergeCell ref="C269:E269"/>
    <mergeCell ref="C270:E270"/>
    <mergeCell ref="C271:E271"/>
    <mergeCell ref="C272:E272"/>
    <mergeCell ref="C273:E273"/>
    <mergeCell ref="C274:E274"/>
    <mergeCell ref="C288:E288"/>
    <mergeCell ref="C289:E289"/>
    <mergeCell ref="C291:N291"/>
    <mergeCell ref="C292:N292"/>
    <mergeCell ref="C293:E293"/>
    <mergeCell ref="C295:N295"/>
    <mergeCell ref="C282:E282"/>
    <mergeCell ref="C283:E283"/>
    <mergeCell ref="C284:E284"/>
    <mergeCell ref="C285:E285"/>
    <mergeCell ref="C286:E286"/>
    <mergeCell ref="C287:E287"/>
    <mergeCell ref="C302:E302"/>
    <mergeCell ref="C303:E303"/>
    <mergeCell ref="C304:E304"/>
    <mergeCell ref="C305:E305"/>
    <mergeCell ref="C306:E306"/>
    <mergeCell ref="C307:E307"/>
    <mergeCell ref="C296:N296"/>
    <mergeCell ref="C297:E297"/>
    <mergeCell ref="C298:N298"/>
    <mergeCell ref="C299:E299"/>
    <mergeCell ref="C300:E300"/>
    <mergeCell ref="C301:E301"/>
    <mergeCell ref="C315:E315"/>
    <mergeCell ref="C317:N317"/>
    <mergeCell ref="C318:E318"/>
    <mergeCell ref="C319:E319"/>
    <mergeCell ref="C320:E320"/>
    <mergeCell ref="C321:E321"/>
    <mergeCell ref="C308:E308"/>
    <mergeCell ref="C309:E309"/>
    <mergeCell ref="C310:E310"/>
    <mergeCell ref="C311:E311"/>
    <mergeCell ref="C312:E312"/>
    <mergeCell ref="C314:N314"/>
    <mergeCell ref="C328:E328"/>
    <mergeCell ref="C330:E330"/>
    <mergeCell ref="C331:E331"/>
    <mergeCell ref="C332:E332"/>
    <mergeCell ref="C333:E333"/>
    <mergeCell ref="C334:E334"/>
    <mergeCell ref="C322:E322"/>
    <mergeCell ref="C323:E323"/>
    <mergeCell ref="C324:E324"/>
    <mergeCell ref="C325:E325"/>
    <mergeCell ref="C326:E326"/>
    <mergeCell ref="C327:E327"/>
    <mergeCell ref="C342:E342"/>
    <mergeCell ref="C343:N343"/>
    <mergeCell ref="C344:E344"/>
    <mergeCell ref="C345:E345"/>
    <mergeCell ref="C346:E346"/>
    <mergeCell ref="C347:E347"/>
    <mergeCell ref="C335:E335"/>
    <mergeCell ref="C336:E336"/>
    <mergeCell ref="C337:E337"/>
    <mergeCell ref="C338:E338"/>
    <mergeCell ref="C339:E339"/>
    <mergeCell ref="C340:E340"/>
    <mergeCell ref="C354:E354"/>
    <mergeCell ref="C355:E355"/>
    <mergeCell ref="C356:E356"/>
    <mergeCell ref="C358:E358"/>
    <mergeCell ref="C360:E360"/>
    <mergeCell ref="C361:E361"/>
    <mergeCell ref="C348:E348"/>
    <mergeCell ref="C349:E349"/>
    <mergeCell ref="C350:E350"/>
    <mergeCell ref="C351:E351"/>
    <mergeCell ref="C352:E352"/>
    <mergeCell ref="C353:E353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81:E381"/>
    <mergeCell ref="C382:E382"/>
    <mergeCell ref="C383:E383"/>
    <mergeCell ref="C384:E384"/>
    <mergeCell ref="C385:E385"/>
    <mergeCell ref="C386:E386"/>
    <mergeCell ref="C374:E374"/>
    <mergeCell ref="C376:N376"/>
    <mergeCell ref="C377:N377"/>
    <mergeCell ref="C378:E378"/>
    <mergeCell ref="C379:N379"/>
    <mergeCell ref="C380:E380"/>
    <mergeCell ref="C393:E393"/>
    <mergeCell ref="C395:E395"/>
    <mergeCell ref="C397:E397"/>
    <mergeCell ref="C399:N399"/>
    <mergeCell ref="C400:N400"/>
    <mergeCell ref="C401:E401"/>
    <mergeCell ref="C387:E387"/>
    <mergeCell ref="C388:E388"/>
    <mergeCell ref="C389:E389"/>
    <mergeCell ref="C390:E390"/>
    <mergeCell ref="C391:E391"/>
    <mergeCell ref="C392:E392"/>
    <mergeCell ref="C408:E408"/>
    <mergeCell ref="C409:E409"/>
    <mergeCell ref="C410:E410"/>
    <mergeCell ref="C411:E411"/>
    <mergeCell ref="C412:E412"/>
    <mergeCell ref="C413:E413"/>
    <mergeCell ref="C402:N402"/>
    <mergeCell ref="C403:E403"/>
    <mergeCell ref="C404:E404"/>
    <mergeCell ref="C405:E405"/>
    <mergeCell ref="C406:E406"/>
    <mergeCell ref="C407:E407"/>
    <mergeCell ref="A422:N422"/>
    <mergeCell ref="C423:E423"/>
    <mergeCell ref="C425:N425"/>
    <mergeCell ref="C426:N426"/>
    <mergeCell ref="C427:E427"/>
    <mergeCell ref="C429:N429"/>
    <mergeCell ref="C414:E414"/>
    <mergeCell ref="C415:E415"/>
    <mergeCell ref="C416:E416"/>
    <mergeCell ref="C418:N418"/>
    <mergeCell ref="C419:E419"/>
    <mergeCell ref="C421:N421"/>
    <mergeCell ref="C438:K438"/>
    <mergeCell ref="C439:K439"/>
    <mergeCell ref="C440:K440"/>
    <mergeCell ref="C441:K441"/>
    <mergeCell ref="C442:K442"/>
    <mergeCell ref="C443:K443"/>
    <mergeCell ref="C430:N430"/>
    <mergeCell ref="C431:E431"/>
    <mergeCell ref="C433:N433"/>
    <mergeCell ref="C434:N434"/>
    <mergeCell ref="C436:K436"/>
    <mergeCell ref="C437:K437"/>
    <mergeCell ref="C450:K450"/>
    <mergeCell ref="C451:K451"/>
    <mergeCell ref="C452:K452"/>
    <mergeCell ref="C453:K453"/>
    <mergeCell ref="C454:K454"/>
    <mergeCell ref="C455:K455"/>
    <mergeCell ref="C444:K444"/>
    <mergeCell ref="C445:K445"/>
    <mergeCell ref="C446:K446"/>
    <mergeCell ref="C447:K447"/>
    <mergeCell ref="C448:K448"/>
    <mergeCell ref="C449:K449"/>
    <mergeCell ref="C462:K462"/>
    <mergeCell ref="C463:K463"/>
    <mergeCell ref="C464:K464"/>
    <mergeCell ref="C465:K465"/>
    <mergeCell ref="C466:K466"/>
    <mergeCell ref="C467:K467"/>
    <mergeCell ref="C456:K456"/>
    <mergeCell ref="C457:K457"/>
    <mergeCell ref="C458:K458"/>
    <mergeCell ref="C459:K459"/>
    <mergeCell ref="C460:K460"/>
    <mergeCell ref="C461:K461"/>
    <mergeCell ref="C476:N476"/>
    <mergeCell ref="A477:N477"/>
    <mergeCell ref="C478:E478"/>
    <mergeCell ref="A480:N480"/>
    <mergeCell ref="C481:E481"/>
    <mergeCell ref="A483:N483"/>
    <mergeCell ref="C468:K468"/>
    <mergeCell ref="A469:N469"/>
    <mergeCell ref="A470:N470"/>
    <mergeCell ref="C471:E471"/>
    <mergeCell ref="C473:N473"/>
    <mergeCell ref="C474:E474"/>
    <mergeCell ref="C493:K493"/>
    <mergeCell ref="C494:K494"/>
    <mergeCell ref="C495:K495"/>
    <mergeCell ref="C496:K496"/>
    <mergeCell ref="C497:K497"/>
    <mergeCell ref="C498:K498"/>
    <mergeCell ref="C484:E484"/>
    <mergeCell ref="A486:N486"/>
    <mergeCell ref="C487:E487"/>
    <mergeCell ref="C489:N489"/>
    <mergeCell ref="C491:K491"/>
    <mergeCell ref="C492:K492"/>
    <mergeCell ref="C506:K506"/>
    <mergeCell ref="C507:K507"/>
    <mergeCell ref="C508:K508"/>
    <mergeCell ref="C509:K509"/>
    <mergeCell ref="C510:K510"/>
    <mergeCell ref="C511:K511"/>
    <mergeCell ref="C500:K500"/>
    <mergeCell ref="C501:K501"/>
    <mergeCell ref="C502:K502"/>
    <mergeCell ref="C503:K503"/>
    <mergeCell ref="C504:K504"/>
    <mergeCell ref="C505:K505"/>
    <mergeCell ref="C518:K518"/>
    <mergeCell ref="C519:K519"/>
    <mergeCell ref="C520:K520"/>
    <mergeCell ref="C521:K521"/>
    <mergeCell ref="C522:K522"/>
    <mergeCell ref="C523:K523"/>
    <mergeCell ref="C512:K512"/>
    <mergeCell ref="C513:K513"/>
    <mergeCell ref="C514:K514"/>
    <mergeCell ref="C515:K515"/>
    <mergeCell ref="C516:K516"/>
    <mergeCell ref="C517:K517"/>
    <mergeCell ref="C538:L538"/>
    <mergeCell ref="C530:K530"/>
    <mergeCell ref="C531:K531"/>
    <mergeCell ref="C532:K532"/>
    <mergeCell ref="C535:L535"/>
    <mergeCell ref="C536:L536"/>
    <mergeCell ref="C537:L537"/>
    <mergeCell ref="C524:K524"/>
    <mergeCell ref="C525:K525"/>
    <mergeCell ref="C526:K526"/>
    <mergeCell ref="C527:K527"/>
    <mergeCell ref="C528:K528"/>
    <mergeCell ref="C529:K529"/>
  </mergeCells>
  <printOptions horizontalCentered="1"/>
  <pageMargins left="0.39370078740157483" right="0.23622047244094491" top="0.55118110236220474" bottom="0.70866141732283472" header="0.31496062992125984" footer="0.31496062992125984"/>
  <pageSetup paperSize="9" firstPageNumber="3" orientation="landscape" useFirstPageNumber="1" r:id="rId1"/>
  <headerFooter>
    <oddFooter>&amp;R&amp;8&amp;P</oddFooter>
  </headerFooter>
  <rowBreaks count="1" manualBreakCount="1">
    <brk id="34" max="56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37"/>
  <sheetViews>
    <sheetView view="pageBreakPreview" topLeftCell="A3" zoomScaleNormal="100" zoomScaleSheetLayoutView="100" workbookViewId="0">
      <selection activeCell="A7" sqref="A7:K7"/>
    </sheetView>
  </sheetViews>
  <sheetFormatPr defaultRowHeight="15.75" x14ac:dyDescent="0.25"/>
  <cols>
    <col min="1" max="6" width="9.140625" style="790"/>
    <col min="7" max="7" width="15.42578125" style="790" customWidth="1"/>
    <col min="8" max="16384" width="9.140625" style="790"/>
  </cols>
  <sheetData>
    <row r="1" spans="1:16" x14ac:dyDescent="0.25">
      <c r="A1" s="910" t="s">
        <v>8868</v>
      </c>
      <c r="B1" s="910"/>
      <c r="C1" s="910"/>
      <c r="D1" s="910"/>
      <c r="E1" s="910"/>
      <c r="F1" s="910"/>
      <c r="G1" s="910"/>
      <c r="H1" s="910"/>
      <c r="I1" s="910"/>
      <c r="J1" s="910"/>
      <c r="K1" s="788"/>
      <c r="L1" s="788"/>
      <c r="M1" s="788"/>
      <c r="N1" s="788"/>
      <c r="O1" s="788"/>
      <c r="P1" s="789"/>
    </row>
    <row r="2" spans="1:16" x14ac:dyDescent="0.25">
      <c r="A2" s="910" t="s">
        <v>8869</v>
      </c>
      <c r="B2" s="910"/>
      <c r="C2" s="910"/>
      <c r="D2" s="910"/>
      <c r="E2" s="910"/>
      <c r="F2" s="910"/>
      <c r="G2" s="910"/>
      <c r="H2" s="910"/>
      <c r="I2" s="910"/>
      <c r="J2" s="910"/>
      <c r="K2" s="788"/>
      <c r="L2" s="788"/>
      <c r="M2" s="788"/>
      <c r="N2" s="788"/>
      <c r="O2" s="788"/>
      <c r="P2" s="789"/>
    </row>
    <row r="3" spans="1:16" x14ac:dyDescent="0.25">
      <c r="A3" s="789"/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</row>
    <row r="4" spans="1:16" ht="51.75" customHeight="1" x14ac:dyDescent="0.25">
      <c r="A4" s="791" t="s">
        <v>8870</v>
      </c>
      <c r="B4" s="789"/>
      <c r="C4" s="911" t="str">
        <f>'ССРСС-ТЦ изм.1'!D13</f>
        <v>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</v>
      </c>
      <c r="D4" s="911"/>
      <c r="E4" s="911"/>
      <c r="F4" s="911"/>
      <c r="G4" s="911"/>
      <c r="H4" s="911"/>
      <c r="I4" s="911"/>
      <c r="J4" s="911"/>
      <c r="K4" s="911"/>
      <c r="L4" s="789"/>
      <c r="M4" s="789"/>
      <c r="N4" s="789"/>
      <c r="O4" s="789"/>
      <c r="P4" s="789"/>
    </row>
    <row r="5" spans="1:16" x14ac:dyDescent="0.25">
      <c r="A5" s="789"/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789"/>
      <c r="O5" s="789"/>
      <c r="P5" s="789"/>
    </row>
    <row r="6" spans="1:16" x14ac:dyDescent="0.25">
      <c r="A6" s="911" t="s">
        <v>8871</v>
      </c>
      <c r="B6" s="911"/>
      <c r="C6" s="911"/>
      <c r="D6" s="911"/>
      <c r="E6" s="911"/>
      <c r="F6" s="911"/>
      <c r="G6" s="792">
        <f>НМЦ!E21</f>
        <v>178213806.68000001</v>
      </c>
      <c r="H6" s="793"/>
      <c r="I6" s="793"/>
      <c r="J6" s="793"/>
      <c r="K6" s="793"/>
      <c r="L6" s="794"/>
      <c r="M6" s="794"/>
      <c r="N6" s="794"/>
      <c r="O6" s="794"/>
      <c r="P6" s="789"/>
    </row>
    <row r="7" spans="1:16" ht="34.5" customHeight="1" x14ac:dyDescent="0.25">
      <c r="A7" s="912" t="str">
        <f>[82]!СуммаПрописью(G6)</f>
        <v>Сто семьдесят восемь миллионов двести тринадцать тысяч восемьсот шесть рублей 68 копеек</v>
      </c>
      <c r="B7" s="912"/>
      <c r="C7" s="912"/>
      <c r="D7" s="912"/>
      <c r="E7" s="912"/>
      <c r="F7" s="912"/>
      <c r="G7" s="912"/>
      <c r="H7" s="912"/>
      <c r="I7" s="912"/>
      <c r="J7" s="912"/>
      <c r="K7" s="912"/>
      <c r="L7" s="795"/>
      <c r="M7" s="795"/>
      <c r="N7" s="795"/>
      <c r="O7" s="795"/>
      <c r="P7" s="789"/>
    </row>
    <row r="8" spans="1:16" x14ac:dyDescent="0.25">
      <c r="A8" s="789" t="s">
        <v>8872</v>
      </c>
      <c r="B8" s="789"/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</row>
    <row r="9" spans="1:16" x14ac:dyDescent="0.25">
      <c r="A9" s="796" t="s">
        <v>8873</v>
      </c>
      <c r="B9" s="796"/>
      <c r="C9" s="796"/>
      <c r="D9" s="796"/>
      <c r="E9" s="796"/>
      <c r="F9" s="796"/>
      <c r="G9" s="796"/>
      <c r="H9" s="789"/>
      <c r="I9" s="789"/>
      <c r="J9" s="789"/>
      <c r="K9" s="789"/>
      <c r="L9" s="789"/>
      <c r="M9" s="789"/>
      <c r="N9" s="789"/>
      <c r="O9" s="789"/>
      <c r="P9" s="789"/>
    </row>
    <row r="10" spans="1:16" x14ac:dyDescent="0.25">
      <c r="A10" s="797" t="s">
        <v>8910</v>
      </c>
      <c r="C10" s="796"/>
      <c r="D10" s="796"/>
      <c r="E10" s="796"/>
      <c r="F10" s="789"/>
      <c r="G10" s="789"/>
      <c r="H10" s="789"/>
      <c r="I10" s="789"/>
      <c r="J10" s="789"/>
      <c r="K10" s="789"/>
      <c r="L10" s="789"/>
      <c r="M10" s="789"/>
      <c r="N10" s="789"/>
      <c r="O10" s="789"/>
      <c r="P10" s="789"/>
    </row>
    <row r="11" spans="1:16" s="799" customFormat="1" x14ac:dyDescent="0.25">
      <c r="A11" s="798" t="s">
        <v>8874</v>
      </c>
      <c r="B11" s="798"/>
      <c r="C11" s="798"/>
      <c r="D11" s="798"/>
      <c r="E11" s="798"/>
      <c r="F11" s="798"/>
      <c r="G11" s="798"/>
      <c r="H11" s="798"/>
      <c r="I11" s="798"/>
    </row>
    <row r="12" spans="1:16" s="799" customFormat="1" x14ac:dyDescent="0.25">
      <c r="A12" s="798" t="s">
        <v>8875</v>
      </c>
      <c r="B12" s="798"/>
      <c r="C12" s="798"/>
      <c r="D12" s="798"/>
      <c r="E12" s="798"/>
      <c r="F12" s="798"/>
      <c r="G12" s="798"/>
      <c r="H12" s="798"/>
      <c r="I12" s="798"/>
    </row>
    <row r="13" spans="1:16" s="799" customFormat="1" x14ac:dyDescent="0.25">
      <c r="A13" s="798" t="s">
        <v>8876</v>
      </c>
      <c r="B13" s="798"/>
      <c r="C13" s="798"/>
      <c r="D13" s="798"/>
      <c r="E13" s="798"/>
      <c r="F13" s="798"/>
      <c r="G13" s="798"/>
      <c r="H13" s="798"/>
      <c r="I13" s="798"/>
    </row>
    <row r="14" spans="1:16" s="799" customFormat="1" x14ac:dyDescent="0.25">
      <c r="A14" s="798" t="s">
        <v>8877</v>
      </c>
      <c r="B14" s="798"/>
      <c r="C14" s="798"/>
      <c r="D14" s="798"/>
      <c r="E14" s="798"/>
      <c r="F14" s="798"/>
      <c r="G14" s="798"/>
      <c r="H14" s="798"/>
      <c r="I14" s="798"/>
    </row>
    <row r="15" spans="1:16" s="799" customFormat="1" x14ac:dyDescent="0.25">
      <c r="A15" s="798" t="s">
        <v>8878</v>
      </c>
      <c r="B15" s="798"/>
      <c r="C15" s="798"/>
      <c r="D15" s="798"/>
      <c r="E15" s="798"/>
      <c r="F15" s="798"/>
      <c r="G15" s="798"/>
      <c r="H15" s="798"/>
      <c r="I15" s="798"/>
    </row>
    <row r="16" spans="1:16" s="799" customFormat="1" x14ac:dyDescent="0.25">
      <c r="A16" s="798" t="s">
        <v>8879</v>
      </c>
      <c r="B16" s="798"/>
      <c r="C16" s="798"/>
      <c r="D16" s="798"/>
      <c r="E16" s="798"/>
      <c r="F16" s="798"/>
      <c r="G16" s="798"/>
      <c r="H16" s="798"/>
      <c r="I16" s="798"/>
    </row>
    <row r="17" spans="1:16" s="799" customFormat="1" x14ac:dyDescent="0.25">
      <c r="A17" s="798" t="s">
        <v>8880</v>
      </c>
      <c r="B17" s="798"/>
      <c r="C17" s="798"/>
      <c r="D17" s="798"/>
      <c r="E17" s="798"/>
      <c r="F17" s="798"/>
      <c r="G17" s="798"/>
      <c r="H17" s="798"/>
      <c r="I17" s="798"/>
    </row>
    <row r="18" spans="1:16" s="799" customFormat="1" x14ac:dyDescent="0.25">
      <c r="A18" s="798" t="s">
        <v>8881</v>
      </c>
      <c r="B18" s="798"/>
      <c r="C18" s="798"/>
      <c r="D18" s="798"/>
      <c r="E18" s="798"/>
      <c r="F18" s="798"/>
      <c r="G18" s="798"/>
      <c r="H18" s="798"/>
      <c r="I18" s="798"/>
    </row>
    <row r="19" spans="1:16" s="799" customFormat="1" x14ac:dyDescent="0.25">
      <c r="A19" s="800" t="s">
        <v>8919</v>
      </c>
      <c r="B19" s="798"/>
      <c r="C19" s="798"/>
      <c r="D19" s="798"/>
      <c r="E19" s="798"/>
      <c r="F19" s="798"/>
      <c r="G19" s="798"/>
      <c r="H19" s="798"/>
      <c r="I19" s="798"/>
    </row>
    <row r="20" spans="1:16" s="799" customFormat="1" x14ac:dyDescent="0.25">
      <c r="A20" s="800" t="s">
        <v>8882</v>
      </c>
      <c r="B20" s="798"/>
      <c r="C20" s="798"/>
      <c r="D20" s="798"/>
      <c r="E20" s="798"/>
      <c r="F20" s="798"/>
      <c r="G20" s="798"/>
      <c r="H20" s="798"/>
      <c r="I20" s="798"/>
    </row>
    <row r="21" spans="1:16" s="799" customFormat="1" ht="17.25" customHeight="1" x14ac:dyDescent="0.25">
      <c r="A21" s="907" t="s">
        <v>8911</v>
      </c>
      <c r="B21" s="907"/>
      <c r="C21" s="907"/>
      <c r="D21" s="907"/>
      <c r="E21" s="907"/>
      <c r="F21" s="907"/>
      <c r="G21" s="907"/>
      <c r="H21" s="907"/>
      <c r="I21" s="907"/>
      <c r="J21" s="907"/>
      <c r="K21" s="907"/>
    </row>
    <row r="22" spans="1:16" s="799" customFormat="1" ht="30.75" customHeight="1" x14ac:dyDescent="0.25">
      <c r="A22" s="907" t="s">
        <v>8912</v>
      </c>
      <c r="B22" s="907"/>
      <c r="C22" s="907"/>
      <c r="D22" s="907"/>
      <c r="E22" s="907"/>
      <c r="F22" s="907"/>
      <c r="G22" s="907"/>
      <c r="H22" s="907"/>
      <c r="I22" s="907"/>
      <c r="J22" s="907"/>
      <c r="K22" s="907"/>
    </row>
    <row r="23" spans="1:16" s="799" customFormat="1" ht="17.25" customHeight="1" x14ac:dyDescent="0.25">
      <c r="A23" s="846" t="s">
        <v>8913</v>
      </c>
      <c r="B23" s="845"/>
      <c r="C23" s="845"/>
      <c r="D23" s="845"/>
      <c r="E23" s="845"/>
      <c r="F23" s="845"/>
      <c r="G23" s="845"/>
      <c r="H23" s="845"/>
      <c r="I23" s="845"/>
      <c r="J23" s="845"/>
      <c r="K23" s="845"/>
    </row>
    <row r="24" spans="1:16" s="799" customFormat="1" ht="17.25" customHeight="1" x14ac:dyDescent="0.25">
      <c r="A24" s="846" t="s">
        <v>8914</v>
      </c>
      <c r="B24" s="845"/>
      <c r="C24" s="845"/>
      <c r="D24" s="845"/>
      <c r="E24" s="845"/>
      <c r="F24" s="845"/>
      <c r="G24" s="845"/>
      <c r="H24" s="845"/>
      <c r="I24" s="845"/>
      <c r="J24" s="845"/>
      <c r="K24" s="845"/>
    </row>
    <row r="25" spans="1:16" s="799" customFormat="1" ht="45.75" customHeight="1" x14ac:dyDescent="0.25">
      <c r="A25" s="907" t="s">
        <v>8915</v>
      </c>
      <c r="B25" s="907"/>
      <c r="C25" s="907"/>
      <c r="D25" s="907"/>
      <c r="E25" s="907"/>
      <c r="F25" s="907"/>
      <c r="G25" s="907"/>
      <c r="H25" s="907"/>
      <c r="I25" s="907"/>
      <c r="J25" s="907"/>
      <c r="K25" s="907"/>
    </row>
    <row r="26" spans="1:16" s="799" customFormat="1" ht="17.25" customHeight="1" x14ac:dyDescent="0.25">
      <c r="A26" s="846" t="s">
        <v>8916</v>
      </c>
      <c r="B26" s="845"/>
      <c r="C26" s="845"/>
      <c r="D26" s="845"/>
      <c r="E26" s="845"/>
      <c r="F26" s="845"/>
      <c r="G26" s="845"/>
      <c r="H26" s="845"/>
      <c r="I26" s="845"/>
      <c r="J26" s="845"/>
      <c r="K26" s="845"/>
    </row>
    <row r="27" spans="1:16" s="799" customFormat="1" x14ac:dyDescent="0.25">
      <c r="A27" s="798" t="s">
        <v>8883</v>
      </c>
      <c r="B27" s="798"/>
      <c r="C27" s="798"/>
      <c r="D27" s="798"/>
      <c r="E27" s="798"/>
      <c r="F27" s="798"/>
      <c r="G27" s="798"/>
      <c r="H27" s="798"/>
      <c r="I27" s="798"/>
      <c r="J27" s="798"/>
      <c r="K27" s="798"/>
    </row>
    <row r="28" spans="1:16" s="801" customFormat="1" ht="30" customHeight="1" x14ac:dyDescent="0.25">
      <c r="A28" s="908" t="s">
        <v>8917</v>
      </c>
      <c r="B28" s="908"/>
      <c r="C28" s="908"/>
      <c r="D28" s="908"/>
      <c r="E28" s="908"/>
      <c r="F28" s="908"/>
      <c r="G28" s="908"/>
      <c r="H28" s="908"/>
      <c r="I28" s="908"/>
      <c r="J28" s="908"/>
      <c r="K28" s="908"/>
      <c r="L28" s="802"/>
      <c r="M28" s="802"/>
      <c r="N28" s="802"/>
      <c r="O28" s="802"/>
    </row>
    <row r="29" spans="1:16" s="801" customFormat="1" ht="33" customHeight="1" x14ac:dyDescent="0.25">
      <c r="A29" s="908" t="s">
        <v>8918</v>
      </c>
      <c r="B29" s="908"/>
      <c r="C29" s="908"/>
      <c r="D29" s="908"/>
      <c r="E29" s="908"/>
      <c r="F29" s="908"/>
      <c r="G29" s="908"/>
      <c r="H29" s="908"/>
      <c r="I29" s="908"/>
      <c r="J29" s="908"/>
      <c r="K29" s="908"/>
    </row>
    <row r="30" spans="1:16" s="801" customFormat="1" x14ac:dyDescent="0.25">
      <c r="A30" s="803" t="str">
        <f>CONCATENATE("- авансирование в размере ",НМЦК!P13*100,"%;")</f>
        <v>- авансирование в размере 50%;</v>
      </c>
      <c r="B30" s="804"/>
      <c r="C30" s="804"/>
      <c r="D30" s="804"/>
      <c r="E30" s="804"/>
      <c r="F30" s="804"/>
      <c r="G30" s="804"/>
      <c r="H30" s="804"/>
      <c r="I30" s="804"/>
      <c r="J30" s="804"/>
      <c r="K30" s="804"/>
    </row>
    <row r="31" spans="1:16" s="801" customFormat="1" x14ac:dyDescent="0.25">
      <c r="A31" s="798" t="s">
        <v>8884</v>
      </c>
      <c r="B31" s="805"/>
      <c r="C31" s="805"/>
      <c r="D31" s="805"/>
      <c r="E31" s="805"/>
      <c r="F31" s="805"/>
      <c r="G31" s="805"/>
      <c r="H31" s="805"/>
      <c r="I31" s="805"/>
      <c r="J31" s="805"/>
      <c r="K31" s="805"/>
    </row>
    <row r="32" spans="1:16" x14ac:dyDescent="0.25">
      <c r="A32" s="806"/>
      <c r="B32" s="807"/>
      <c r="C32" s="796"/>
      <c r="D32" s="796"/>
      <c r="E32" s="796"/>
      <c r="F32" s="789"/>
      <c r="G32" s="789"/>
      <c r="H32" s="789"/>
      <c r="I32" s="789"/>
      <c r="J32" s="789"/>
      <c r="K32" s="789"/>
      <c r="L32" s="789"/>
      <c r="M32" s="789"/>
      <c r="N32" s="789"/>
      <c r="O32" s="789"/>
      <c r="P32" s="789"/>
    </row>
    <row r="33" spans="1:16" x14ac:dyDescent="0.25">
      <c r="A33" s="796" t="s">
        <v>8885</v>
      </c>
      <c r="B33" s="796"/>
      <c r="C33" s="796"/>
      <c r="D33" s="796"/>
      <c r="E33" s="796"/>
      <c r="F33" s="796"/>
      <c r="G33" s="796"/>
      <c r="H33" s="796"/>
      <c r="I33" s="796"/>
      <c r="J33" s="796"/>
      <c r="K33" s="796"/>
      <c r="L33" s="789"/>
      <c r="M33" s="789"/>
      <c r="N33" s="789"/>
      <c r="O33" s="789"/>
      <c r="P33" s="789"/>
    </row>
    <row r="34" spans="1:16" x14ac:dyDescent="0.25">
      <c r="A34" s="796" t="s">
        <v>8886</v>
      </c>
      <c r="B34" s="796"/>
      <c r="C34" s="796"/>
      <c r="D34" s="796"/>
      <c r="E34" s="796"/>
      <c r="F34" s="796"/>
      <c r="G34" s="796"/>
      <c r="H34" s="796"/>
      <c r="I34" s="796"/>
      <c r="J34" s="796"/>
      <c r="K34" s="796"/>
      <c r="L34" s="789"/>
      <c r="M34" s="789"/>
      <c r="N34" s="789"/>
      <c r="O34" s="789"/>
      <c r="P34" s="789"/>
    </row>
    <row r="35" spans="1:16" x14ac:dyDescent="0.25">
      <c r="A35" s="796"/>
      <c r="B35" s="796"/>
      <c r="C35" s="796"/>
      <c r="D35" s="796"/>
      <c r="E35" s="796"/>
      <c r="F35" s="796"/>
      <c r="G35" s="796"/>
      <c r="H35" s="796"/>
      <c r="I35" s="796"/>
      <c r="J35" s="796"/>
      <c r="K35" s="796"/>
      <c r="L35" s="789"/>
      <c r="M35" s="789"/>
      <c r="N35" s="789"/>
      <c r="O35" s="789"/>
      <c r="P35" s="789"/>
    </row>
    <row r="36" spans="1:16" x14ac:dyDescent="0.25">
      <c r="A36" s="789" t="s">
        <v>8887</v>
      </c>
      <c r="B36" s="789"/>
      <c r="C36" s="789"/>
      <c r="D36" s="789"/>
      <c r="E36" s="789"/>
      <c r="G36" s="808"/>
      <c r="H36" s="809"/>
      <c r="I36" s="808"/>
      <c r="J36" s="809"/>
      <c r="K36" s="810"/>
      <c r="L36" s="810"/>
      <c r="P36" s="789"/>
    </row>
    <row r="37" spans="1:16" x14ac:dyDescent="0.25">
      <c r="A37" s="789"/>
      <c r="B37" s="789"/>
      <c r="C37" s="789"/>
      <c r="D37" s="789"/>
      <c r="E37" s="789"/>
      <c r="G37" s="909" t="s">
        <v>8888</v>
      </c>
      <c r="H37" s="909"/>
      <c r="I37" s="909"/>
      <c r="J37" s="909"/>
      <c r="K37" s="811"/>
      <c r="L37" s="789"/>
      <c r="P37" s="789"/>
    </row>
  </sheetData>
  <mergeCells count="11">
    <mergeCell ref="A21:K21"/>
    <mergeCell ref="A1:J1"/>
    <mergeCell ref="A2:J2"/>
    <mergeCell ref="C4:K4"/>
    <mergeCell ref="A6:F6"/>
    <mergeCell ref="A7:K7"/>
    <mergeCell ref="A22:K22"/>
    <mergeCell ref="A28:K28"/>
    <mergeCell ref="A29:K29"/>
    <mergeCell ref="G37:J37"/>
    <mergeCell ref="A25:K25"/>
  </mergeCells>
  <pageMargins left="0.7" right="0.7" top="0.75" bottom="0.75" header="0.3" footer="0.3"/>
  <pageSetup paperSize="9" scale="81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8"/>
  <sheetViews>
    <sheetView topLeftCell="A55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4" width="110.140625" style="335" hidden="1" customWidth="1"/>
    <col min="25" max="28" width="34.140625" style="335" hidden="1" customWidth="1"/>
    <col min="29" max="31" width="84.42578125" style="335" hidden="1" customWidth="1"/>
    <col min="32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7453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270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270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7454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59.49</v>
      </c>
      <c r="D28" s="352" t="s">
        <v>7455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</v>
      </c>
      <c r="D30" s="352" t="s">
        <v>406</v>
      </c>
      <c r="E30" s="340" t="s">
        <v>401</v>
      </c>
      <c r="G30" s="332" t="s">
        <v>404</v>
      </c>
      <c r="L30" s="351">
        <v>0</v>
      </c>
      <c r="M30" s="352" t="s">
        <v>7456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5.41</v>
      </c>
      <c r="D31" s="758" t="s">
        <v>7457</v>
      </c>
      <c r="E31" s="340" t="s">
        <v>401</v>
      </c>
      <c r="G31" s="332" t="s">
        <v>407</v>
      </c>
      <c r="L31" s="759"/>
      <c r="M31" s="759">
        <v>7.73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54.08</v>
      </c>
      <c r="D32" s="758" t="s">
        <v>7458</v>
      </c>
      <c r="E32" s="340" t="s">
        <v>401</v>
      </c>
      <c r="G32" s="332" t="s">
        <v>409</v>
      </c>
      <c r="L32" s="759"/>
      <c r="M32" s="759">
        <v>2.7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6552</v>
      </c>
      <c r="M33" s="1083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7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7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7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7" s="332" customFormat="1" ht="12" x14ac:dyDescent="0.2">
      <c r="A39" s="1073" t="s">
        <v>7459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7459</v>
      </c>
    </row>
    <row r="40" spans="1:27" s="332" customFormat="1" ht="45" x14ac:dyDescent="0.2">
      <c r="A40" s="362" t="s">
        <v>423</v>
      </c>
      <c r="B40" s="363" t="s">
        <v>7460</v>
      </c>
      <c r="C40" s="1068" t="s">
        <v>7461</v>
      </c>
      <c r="D40" s="1068"/>
      <c r="E40" s="1068"/>
      <c r="F40" s="364" t="s">
        <v>1017</v>
      </c>
      <c r="G40" s="364"/>
      <c r="H40" s="364"/>
      <c r="I40" s="364" t="s">
        <v>476</v>
      </c>
      <c r="J40" s="365"/>
      <c r="K40" s="364"/>
      <c r="L40" s="365"/>
      <c r="M40" s="364"/>
      <c r="N40" s="366"/>
      <c r="V40" s="361"/>
      <c r="W40" s="367" t="s">
        <v>7461</v>
      </c>
    </row>
    <row r="41" spans="1:27" s="332" customFormat="1" ht="33.75" x14ac:dyDescent="0.2">
      <c r="A41" s="370"/>
      <c r="B41" s="371" t="s">
        <v>430</v>
      </c>
      <c r="C41" s="1065" t="s">
        <v>431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431</v>
      </c>
    </row>
    <row r="42" spans="1:27" s="332" customFormat="1" ht="12" x14ac:dyDescent="0.2">
      <c r="A42" s="372"/>
      <c r="B42" s="371" t="s">
        <v>423</v>
      </c>
      <c r="C42" s="1065" t="s">
        <v>432</v>
      </c>
      <c r="D42" s="1065"/>
      <c r="E42" s="1065"/>
      <c r="F42" s="373"/>
      <c r="G42" s="373"/>
      <c r="H42" s="373"/>
      <c r="I42" s="373"/>
      <c r="J42" s="374">
        <v>8.7899999999999991</v>
      </c>
      <c r="K42" s="373" t="s">
        <v>436</v>
      </c>
      <c r="L42" s="374">
        <v>65.930000000000007</v>
      </c>
      <c r="M42" s="373"/>
      <c r="N42" s="375"/>
      <c r="V42" s="361"/>
      <c r="W42" s="367"/>
      <c r="Y42" s="335" t="s">
        <v>432</v>
      </c>
    </row>
    <row r="43" spans="1:27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43.03</v>
      </c>
      <c r="K43" s="373" t="s">
        <v>436</v>
      </c>
      <c r="L43" s="374">
        <v>322.73</v>
      </c>
      <c r="M43" s="373"/>
      <c r="N43" s="375"/>
      <c r="V43" s="361"/>
      <c r="W43" s="367"/>
      <c r="Y43" s="335" t="s">
        <v>435</v>
      </c>
    </row>
    <row r="44" spans="1:27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4.71</v>
      </c>
      <c r="K44" s="373" t="s">
        <v>436</v>
      </c>
      <c r="L44" s="374">
        <v>35.33</v>
      </c>
      <c r="M44" s="373"/>
      <c r="N44" s="375"/>
      <c r="V44" s="361"/>
      <c r="W44" s="367"/>
      <c r="Y44" s="335" t="s">
        <v>438</v>
      </c>
    </row>
    <row r="45" spans="1:27" s="332" customFormat="1" ht="12" x14ac:dyDescent="0.2">
      <c r="A45" s="372"/>
      <c r="B45" s="371" t="s">
        <v>439</v>
      </c>
      <c r="C45" s="1065" t="s">
        <v>440</v>
      </c>
      <c r="D45" s="1065"/>
      <c r="E45" s="1065"/>
      <c r="F45" s="373"/>
      <c r="G45" s="373"/>
      <c r="H45" s="373"/>
      <c r="I45" s="373"/>
      <c r="J45" s="374">
        <v>8.42</v>
      </c>
      <c r="K45" s="373"/>
      <c r="L45" s="374">
        <v>50.52</v>
      </c>
      <c r="M45" s="373"/>
      <c r="N45" s="375"/>
      <c r="V45" s="361"/>
      <c r="W45" s="367"/>
      <c r="Y45" s="335" t="s">
        <v>440</v>
      </c>
    </row>
    <row r="46" spans="1:27" s="332" customFormat="1" ht="12" x14ac:dyDescent="0.2">
      <c r="A46" s="372"/>
      <c r="B46" s="371"/>
      <c r="C46" s="1065" t="s">
        <v>443</v>
      </c>
      <c r="D46" s="1065"/>
      <c r="E46" s="1065"/>
      <c r="F46" s="373" t="s">
        <v>444</v>
      </c>
      <c r="G46" s="373" t="s">
        <v>2647</v>
      </c>
      <c r="H46" s="373" t="s">
        <v>436</v>
      </c>
      <c r="I46" s="373" t="s">
        <v>7462</v>
      </c>
      <c r="J46" s="374"/>
      <c r="K46" s="373"/>
      <c r="L46" s="374"/>
      <c r="M46" s="373"/>
      <c r="N46" s="375"/>
      <c r="V46" s="361"/>
      <c r="W46" s="367"/>
      <c r="Z46" s="335" t="s">
        <v>443</v>
      </c>
    </row>
    <row r="47" spans="1:27" s="332" customFormat="1" ht="12" x14ac:dyDescent="0.2">
      <c r="A47" s="372"/>
      <c r="B47" s="371"/>
      <c r="C47" s="1065" t="s">
        <v>447</v>
      </c>
      <c r="D47" s="1065"/>
      <c r="E47" s="1065"/>
      <c r="F47" s="373" t="s">
        <v>444</v>
      </c>
      <c r="G47" s="373" t="s">
        <v>850</v>
      </c>
      <c r="H47" s="373" t="s">
        <v>436</v>
      </c>
      <c r="I47" s="373" t="s">
        <v>2856</v>
      </c>
      <c r="J47" s="374"/>
      <c r="K47" s="373"/>
      <c r="L47" s="374"/>
      <c r="M47" s="373"/>
      <c r="N47" s="375"/>
      <c r="V47" s="361"/>
      <c r="W47" s="367"/>
      <c r="Z47" s="335" t="s">
        <v>447</v>
      </c>
    </row>
    <row r="48" spans="1:27" s="332" customFormat="1" ht="12" x14ac:dyDescent="0.2">
      <c r="A48" s="372"/>
      <c r="B48" s="371"/>
      <c r="C48" s="1077" t="s">
        <v>450</v>
      </c>
      <c r="D48" s="1077"/>
      <c r="E48" s="1077"/>
      <c r="F48" s="376"/>
      <c r="G48" s="376"/>
      <c r="H48" s="376"/>
      <c r="I48" s="376"/>
      <c r="J48" s="377">
        <v>60.24</v>
      </c>
      <c r="K48" s="376"/>
      <c r="L48" s="377">
        <v>439.18</v>
      </c>
      <c r="M48" s="376"/>
      <c r="N48" s="378"/>
      <c r="V48" s="361"/>
      <c r="W48" s="367"/>
      <c r="AA48" s="335" t="s">
        <v>450</v>
      </c>
    </row>
    <row r="49" spans="1:30" s="332" customFormat="1" ht="12" x14ac:dyDescent="0.2">
      <c r="A49" s="372"/>
      <c r="B49" s="371"/>
      <c r="C49" s="1065" t="s">
        <v>451</v>
      </c>
      <c r="D49" s="1065"/>
      <c r="E49" s="1065"/>
      <c r="F49" s="373"/>
      <c r="G49" s="373"/>
      <c r="H49" s="373"/>
      <c r="I49" s="373"/>
      <c r="J49" s="374"/>
      <c r="K49" s="373"/>
      <c r="L49" s="374">
        <v>101.26</v>
      </c>
      <c r="M49" s="373"/>
      <c r="N49" s="375"/>
      <c r="V49" s="361"/>
      <c r="W49" s="367"/>
      <c r="Z49" s="335" t="s">
        <v>451</v>
      </c>
    </row>
    <row r="50" spans="1:30" s="332" customFormat="1" ht="22.5" x14ac:dyDescent="0.2">
      <c r="A50" s="372"/>
      <c r="B50" s="371" t="s">
        <v>3336</v>
      </c>
      <c r="C50" s="1065" t="s">
        <v>3337</v>
      </c>
      <c r="D50" s="1065"/>
      <c r="E50" s="1065"/>
      <c r="F50" s="373" t="s">
        <v>454</v>
      </c>
      <c r="G50" s="373" t="s">
        <v>1083</v>
      </c>
      <c r="H50" s="373"/>
      <c r="I50" s="373" t="s">
        <v>1083</v>
      </c>
      <c r="J50" s="374"/>
      <c r="K50" s="373"/>
      <c r="L50" s="374">
        <v>91.13</v>
      </c>
      <c r="M50" s="373"/>
      <c r="N50" s="375"/>
      <c r="V50" s="361"/>
      <c r="W50" s="367"/>
      <c r="Z50" s="335" t="s">
        <v>3337</v>
      </c>
    </row>
    <row r="51" spans="1:30" s="332" customFormat="1" ht="22.5" x14ac:dyDescent="0.2">
      <c r="A51" s="372"/>
      <c r="B51" s="371" t="s">
        <v>3338</v>
      </c>
      <c r="C51" s="1065" t="s">
        <v>3339</v>
      </c>
      <c r="D51" s="1065"/>
      <c r="E51" s="1065"/>
      <c r="F51" s="373" t="s">
        <v>454</v>
      </c>
      <c r="G51" s="373" t="s">
        <v>657</v>
      </c>
      <c r="H51" s="373"/>
      <c r="I51" s="373" t="s">
        <v>657</v>
      </c>
      <c r="J51" s="374"/>
      <c r="K51" s="373"/>
      <c r="L51" s="374">
        <v>46.58</v>
      </c>
      <c r="M51" s="373"/>
      <c r="N51" s="375"/>
      <c r="V51" s="361"/>
      <c r="W51" s="367"/>
      <c r="Z51" s="335" t="s">
        <v>3339</v>
      </c>
    </row>
    <row r="52" spans="1:30" s="332" customFormat="1" ht="12" x14ac:dyDescent="0.2">
      <c r="A52" s="379"/>
      <c r="B52" s="380"/>
      <c r="C52" s="1068" t="s">
        <v>459</v>
      </c>
      <c r="D52" s="1068"/>
      <c r="E52" s="1068"/>
      <c r="F52" s="364"/>
      <c r="G52" s="364"/>
      <c r="H52" s="364"/>
      <c r="I52" s="364"/>
      <c r="J52" s="365"/>
      <c r="K52" s="364"/>
      <c r="L52" s="365">
        <v>576.89</v>
      </c>
      <c r="M52" s="376"/>
      <c r="N52" s="366"/>
      <c r="V52" s="361"/>
      <c r="W52" s="367"/>
      <c r="AB52" s="367" t="s">
        <v>459</v>
      </c>
    </row>
    <row r="53" spans="1:30" s="332" customFormat="1" ht="33.75" x14ac:dyDescent="0.2">
      <c r="A53" s="362" t="s">
        <v>2768</v>
      </c>
      <c r="B53" s="363" t="s">
        <v>7463</v>
      </c>
      <c r="C53" s="1068" t="s">
        <v>7464</v>
      </c>
      <c r="D53" s="1068"/>
      <c r="E53" s="1068"/>
      <c r="F53" s="364" t="s">
        <v>6552</v>
      </c>
      <c r="G53" s="364"/>
      <c r="H53" s="364"/>
      <c r="I53" s="364" t="s">
        <v>476</v>
      </c>
      <c r="J53" s="365">
        <v>8906</v>
      </c>
      <c r="K53" s="364" t="s">
        <v>1361</v>
      </c>
      <c r="L53" s="365">
        <v>10902.62</v>
      </c>
      <c r="M53" s="364" t="s">
        <v>1362</v>
      </c>
      <c r="N53" s="366">
        <v>54077</v>
      </c>
      <c r="V53" s="361"/>
      <c r="W53" s="367" t="s">
        <v>7464</v>
      </c>
      <c r="AB53" s="367"/>
    </row>
    <row r="54" spans="1:30" s="332" customFormat="1" ht="12" x14ac:dyDescent="0.2">
      <c r="A54" s="379"/>
      <c r="B54" s="380"/>
      <c r="C54" s="340" t="s">
        <v>4637</v>
      </c>
      <c r="D54" s="385"/>
      <c r="E54" s="385"/>
      <c r="F54" s="386"/>
      <c r="G54" s="386"/>
      <c r="H54" s="386"/>
      <c r="I54" s="386"/>
      <c r="J54" s="387"/>
      <c r="K54" s="386"/>
      <c r="L54" s="387"/>
      <c r="M54" s="388"/>
      <c r="N54" s="389"/>
      <c r="V54" s="361"/>
      <c r="W54" s="367"/>
      <c r="AB54" s="367"/>
    </row>
    <row r="55" spans="1:30" s="332" customFormat="1" ht="22.5" x14ac:dyDescent="0.2">
      <c r="A55" s="370"/>
      <c r="B55" s="371" t="s">
        <v>1365</v>
      </c>
      <c r="C55" s="1065" t="s">
        <v>1366</v>
      </c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72"/>
      <c r="V55" s="361"/>
      <c r="W55" s="367"/>
      <c r="X55" s="335" t="s">
        <v>1366</v>
      </c>
      <c r="AB55" s="367"/>
    </row>
    <row r="56" spans="1:30" s="332" customFormat="1" ht="1.5" customHeight="1" x14ac:dyDescent="0.2">
      <c r="A56" s="386"/>
      <c r="B56" s="380"/>
      <c r="C56" s="380"/>
      <c r="D56" s="380"/>
      <c r="E56" s="380"/>
      <c r="F56" s="386"/>
      <c r="G56" s="386"/>
      <c r="H56" s="386"/>
      <c r="I56" s="386"/>
      <c r="J56" s="390"/>
      <c r="K56" s="386"/>
      <c r="L56" s="390"/>
      <c r="M56" s="373"/>
      <c r="N56" s="390"/>
      <c r="V56" s="361"/>
      <c r="W56" s="367"/>
      <c r="AB56" s="367"/>
    </row>
    <row r="57" spans="1:30" s="332" customFormat="1" ht="2.25" customHeight="1" x14ac:dyDescent="0.2"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403"/>
      <c r="M57" s="404"/>
      <c r="N57" s="405"/>
    </row>
    <row r="58" spans="1:30" s="332" customFormat="1" x14ac:dyDescent="0.2">
      <c r="A58" s="391"/>
      <c r="B58" s="392"/>
      <c r="C58" s="1068" t="s">
        <v>636</v>
      </c>
      <c r="D58" s="1068"/>
      <c r="E58" s="1068"/>
      <c r="F58" s="1068"/>
      <c r="G58" s="1068"/>
      <c r="H58" s="1068"/>
      <c r="I58" s="1068"/>
      <c r="J58" s="1068"/>
      <c r="K58" s="1068"/>
      <c r="L58" s="393"/>
      <c r="M58" s="406"/>
      <c r="N58" s="395"/>
      <c r="AC58" s="367" t="s">
        <v>636</v>
      </c>
    </row>
    <row r="59" spans="1:30" s="332" customFormat="1" x14ac:dyDescent="0.2">
      <c r="A59" s="396"/>
      <c r="B59" s="371"/>
      <c r="C59" s="1065" t="s">
        <v>512</v>
      </c>
      <c r="D59" s="1065"/>
      <c r="E59" s="1065"/>
      <c r="F59" s="1065"/>
      <c r="G59" s="1065"/>
      <c r="H59" s="1065"/>
      <c r="I59" s="1065"/>
      <c r="J59" s="1065"/>
      <c r="K59" s="1065"/>
      <c r="L59" s="397">
        <v>439.18</v>
      </c>
      <c r="M59" s="407"/>
      <c r="N59" s="399"/>
      <c r="AC59" s="367"/>
      <c r="AD59" s="335" t="s">
        <v>512</v>
      </c>
    </row>
    <row r="60" spans="1:30" s="332" customFormat="1" x14ac:dyDescent="0.2">
      <c r="A60" s="396"/>
      <c r="B60" s="371"/>
      <c r="C60" s="1065" t="s">
        <v>513</v>
      </c>
      <c r="D60" s="1065"/>
      <c r="E60" s="1065"/>
      <c r="F60" s="1065"/>
      <c r="G60" s="1065"/>
      <c r="H60" s="1065"/>
      <c r="I60" s="1065"/>
      <c r="J60" s="1065"/>
      <c r="K60" s="1065"/>
      <c r="L60" s="397"/>
      <c r="M60" s="407"/>
      <c r="N60" s="399"/>
      <c r="AC60" s="367"/>
      <c r="AD60" s="335" t="s">
        <v>513</v>
      </c>
    </row>
    <row r="61" spans="1:30" s="332" customFormat="1" x14ac:dyDescent="0.2">
      <c r="A61" s="396"/>
      <c r="B61" s="371"/>
      <c r="C61" s="1065" t="s">
        <v>514</v>
      </c>
      <c r="D61" s="1065"/>
      <c r="E61" s="1065"/>
      <c r="F61" s="1065"/>
      <c r="G61" s="1065"/>
      <c r="H61" s="1065"/>
      <c r="I61" s="1065"/>
      <c r="J61" s="1065"/>
      <c r="K61" s="1065"/>
      <c r="L61" s="397">
        <v>65.930000000000007</v>
      </c>
      <c r="M61" s="407"/>
      <c r="N61" s="399"/>
      <c r="AC61" s="367"/>
      <c r="AD61" s="335" t="s">
        <v>514</v>
      </c>
    </row>
    <row r="62" spans="1:30" s="332" customFormat="1" x14ac:dyDescent="0.2">
      <c r="A62" s="396"/>
      <c r="B62" s="371"/>
      <c r="C62" s="1065" t="s">
        <v>515</v>
      </c>
      <c r="D62" s="1065"/>
      <c r="E62" s="1065"/>
      <c r="F62" s="1065"/>
      <c r="G62" s="1065"/>
      <c r="H62" s="1065"/>
      <c r="I62" s="1065"/>
      <c r="J62" s="1065"/>
      <c r="K62" s="1065"/>
      <c r="L62" s="397">
        <v>322.73</v>
      </c>
      <c r="M62" s="407"/>
      <c r="N62" s="399"/>
      <c r="AC62" s="367"/>
      <c r="AD62" s="335" t="s">
        <v>515</v>
      </c>
    </row>
    <row r="63" spans="1:30" s="332" customFormat="1" x14ac:dyDescent="0.2">
      <c r="A63" s="396"/>
      <c r="B63" s="371"/>
      <c r="C63" s="1065" t="s">
        <v>516</v>
      </c>
      <c r="D63" s="1065"/>
      <c r="E63" s="1065"/>
      <c r="F63" s="1065"/>
      <c r="G63" s="1065"/>
      <c r="H63" s="1065"/>
      <c r="I63" s="1065"/>
      <c r="J63" s="1065"/>
      <c r="K63" s="1065"/>
      <c r="L63" s="397">
        <v>35.33</v>
      </c>
      <c r="M63" s="407"/>
      <c r="N63" s="399"/>
      <c r="AC63" s="367"/>
      <c r="AD63" s="335" t="s">
        <v>516</v>
      </c>
    </row>
    <row r="64" spans="1:30" s="332" customFormat="1" x14ac:dyDescent="0.2">
      <c r="A64" s="396"/>
      <c r="B64" s="371"/>
      <c r="C64" s="1065" t="s">
        <v>517</v>
      </c>
      <c r="D64" s="1065"/>
      <c r="E64" s="1065"/>
      <c r="F64" s="1065"/>
      <c r="G64" s="1065"/>
      <c r="H64" s="1065"/>
      <c r="I64" s="1065"/>
      <c r="J64" s="1065"/>
      <c r="K64" s="1065"/>
      <c r="L64" s="397">
        <v>50.52</v>
      </c>
      <c r="M64" s="407"/>
      <c r="N64" s="399"/>
      <c r="AC64" s="367"/>
      <c r="AD64" s="335" t="s">
        <v>517</v>
      </c>
    </row>
    <row r="65" spans="1:31" x14ac:dyDescent="0.2">
      <c r="A65" s="396"/>
      <c r="B65" s="371" t="s">
        <v>423</v>
      </c>
      <c r="C65" s="1065" t="s">
        <v>3041</v>
      </c>
      <c r="D65" s="1065"/>
      <c r="E65" s="1065"/>
      <c r="F65" s="1065"/>
      <c r="G65" s="1065"/>
      <c r="H65" s="1065"/>
      <c r="I65" s="1065"/>
      <c r="J65" s="1065"/>
      <c r="K65" s="1065"/>
      <c r="L65" s="397">
        <v>576.89</v>
      </c>
      <c r="M65" s="407" t="s">
        <v>567</v>
      </c>
      <c r="N65" s="399">
        <v>5411</v>
      </c>
      <c r="O65" s="332"/>
      <c r="P65" s="332"/>
      <c r="Q65" s="332"/>
      <c r="R65" s="332"/>
      <c r="S65" s="332"/>
      <c r="T65" s="332"/>
      <c r="U65" s="332"/>
      <c r="V65" s="332"/>
      <c r="W65" s="332"/>
      <c r="X65" s="332"/>
      <c r="Y65" s="332"/>
      <c r="Z65" s="332"/>
      <c r="AA65" s="332"/>
      <c r="AB65" s="332"/>
      <c r="AC65" s="367"/>
      <c r="AD65" s="335" t="s">
        <v>3041</v>
      </c>
      <c r="AE65" s="332"/>
    </row>
    <row r="66" spans="1:31" x14ac:dyDescent="0.2">
      <c r="A66" s="396"/>
      <c r="B66" s="371"/>
      <c r="C66" s="1065" t="s">
        <v>513</v>
      </c>
      <c r="D66" s="1065"/>
      <c r="E66" s="1065"/>
      <c r="F66" s="1065"/>
      <c r="G66" s="1065"/>
      <c r="H66" s="1065"/>
      <c r="I66" s="1065"/>
      <c r="J66" s="1065"/>
      <c r="K66" s="1065"/>
      <c r="L66" s="397"/>
      <c r="M66" s="407"/>
      <c r="N66" s="399"/>
      <c r="O66" s="332"/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2"/>
      <c r="AA66" s="332"/>
      <c r="AB66" s="332"/>
      <c r="AC66" s="367"/>
      <c r="AD66" s="335" t="s">
        <v>513</v>
      </c>
      <c r="AE66" s="332"/>
    </row>
    <row r="67" spans="1:31" x14ac:dyDescent="0.2">
      <c r="A67" s="396"/>
      <c r="B67" s="371"/>
      <c r="C67" s="1065" t="s">
        <v>519</v>
      </c>
      <c r="D67" s="1065"/>
      <c r="E67" s="1065"/>
      <c r="F67" s="1065"/>
      <c r="G67" s="1065"/>
      <c r="H67" s="1065"/>
      <c r="I67" s="1065"/>
      <c r="J67" s="1065"/>
      <c r="K67" s="1065"/>
      <c r="L67" s="397">
        <v>65.930000000000007</v>
      </c>
      <c r="M67" s="407"/>
      <c r="N67" s="399"/>
      <c r="O67" s="332"/>
      <c r="P67" s="332"/>
      <c r="Q67" s="332"/>
      <c r="R67" s="332"/>
      <c r="S67" s="332"/>
      <c r="T67" s="332"/>
      <c r="U67" s="332"/>
      <c r="V67" s="332"/>
      <c r="W67" s="332"/>
      <c r="X67" s="332"/>
      <c r="Y67" s="332"/>
      <c r="Z67" s="332"/>
      <c r="AA67" s="332"/>
      <c r="AB67" s="332"/>
      <c r="AC67" s="367"/>
      <c r="AD67" s="335" t="s">
        <v>519</v>
      </c>
      <c r="AE67" s="332"/>
    </row>
    <row r="68" spans="1:31" x14ac:dyDescent="0.2">
      <c r="A68" s="396"/>
      <c r="B68" s="371"/>
      <c r="C68" s="1065" t="s">
        <v>520</v>
      </c>
      <c r="D68" s="1065"/>
      <c r="E68" s="1065"/>
      <c r="F68" s="1065"/>
      <c r="G68" s="1065"/>
      <c r="H68" s="1065"/>
      <c r="I68" s="1065"/>
      <c r="J68" s="1065"/>
      <c r="K68" s="1065"/>
      <c r="L68" s="397">
        <v>322.73</v>
      </c>
      <c r="M68" s="407"/>
      <c r="N68" s="399"/>
      <c r="O68" s="332"/>
      <c r="P68" s="332"/>
      <c r="Q68" s="332"/>
      <c r="R68" s="332"/>
      <c r="S68" s="332"/>
      <c r="T68" s="332"/>
      <c r="U68" s="332"/>
      <c r="V68" s="332"/>
      <c r="W68" s="332"/>
      <c r="X68" s="332"/>
      <c r="Y68" s="332"/>
      <c r="Z68" s="332"/>
      <c r="AA68" s="332"/>
      <c r="AB68" s="332"/>
      <c r="AC68" s="367"/>
      <c r="AD68" s="335" t="s">
        <v>520</v>
      </c>
      <c r="AE68" s="332"/>
    </row>
    <row r="69" spans="1:31" x14ac:dyDescent="0.2">
      <c r="A69" s="396"/>
      <c r="B69" s="371"/>
      <c r="C69" s="1065" t="s">
        <v>521</v>
      </c>
      <c r="D69" s="1065"/>
      <c r="E69" s="1065"/>
      <c r="F69" s="1065"/>
      <c r="G69" s="1065"/>
      <c r="H69" s="1065"/>
      <c r="I69" s="1065"/>
      <c r="J69" s="1065"/>
      <c r="K69" s="1065"/>
      <c r="L69" s="397">
        <v>50.52</v>
      </c>
      <c r="M69" s="407"/>
      <c r="N69" s="399"/>
      <c r="O69" s="332"/>
      <c r="P69" s="332"/>
      <c r="Q69" s="332"/>
      <c r="R69" s="332"/>
      <c r="S69" s="332"/>
      <c r="T69" s="332"/>
      <c r="U69" s="332"/>
      <c r="V69" s="332"/>
      <c r="W69" s="332"/>
      <c r="X69" s="332"/>
      <c r="Y69" s="332"/>
      <c r="Z69" s="332"/>
      <c r="AA69" s="332"/>
      <c r="AB69" s="332"/>
      <c r="AC69" s="367"/>
      <c r="AD69" s="335" t="s">
        <v>521</v>
      </c>
      <c r="AE69" s="332"/>
    </row>
    <row r="70" spans="1:31" x14ac:dyDescent="0.2">
      <c r="A70" s="396"/>
      <c r="B70" s="371"/>
      <c r="C70" s="1065" t="s">
        <v>522</v>
      </c>
      <c r="D70" s="1065"/>
      <c r="E70" s="1065"/>
      <c r="F70" s="1065"/>
      <c r="G70" s="1065"/>
      <c r="H70" s="1065"/>
      <c r="I70" s="1065"/>
      <c r="J70" s="1065"/>
      <c r="K70" s="1065"/>
      <c r="L70" s="397">
        <v>91.13</v>
      </c>
      <c r="M70" s="407"/>
      <c r="N70" s="399"/>
      <c r="O70" s="332"/>
      <c r="P70" s="332"/>
      <c r="Q70" s="332"/>
      <c r="R70" s="332"/>
      <c r="S70" s="332"/>
      <c r="T70" s="332"/>
      <c r="U70" s="332"/>
      <c r="V70" s="332"/>
      <c r="W70" s="332"/>
      <c r="X70" s="332"/>
      <c r="Y70" s="332"/>
      <c r="Z70" s="332"/>
      <c r="AA70" s="332"/>
      <c r="AB70" s="332"/>
      <c r="AC70" s="367"/>
      <c r="AD70" s="335" t="s">
        <v>522</v>
      </c>
      <c r="AE70" s="332"/>
    </row>
    <row r="71" spans="1:31" x14ac:dyDescent="0.2">
      <c r="A71" s="396"/>
      <c r="B71" s="371"/>
      <c r="C71" s="1065" t="s">
        <v>523</v>
      </c>
      <c r="D71" s="1065"/>
      <c r="E71" s="1065"/>
      <c r="F71" s="1065"/>
      <c r="G71" s="1065"/>
      <c r="H71" s="1065"/>
      <c r="I71" s="1065"/>
      <c r="J71" s="1065"/>
      <c r="K71" s="1065"/>
      <c r="L71" s="397">
        <v>46.58</v>
      </c>
      <c r="M71" s="407"/>
      <c r="N71" s="399"/>
      <c r="O71" s="332"/>
      <c r="P71" s="332"/>
      <c r="Q71" s="332"/>
      <c r="R71" s="332"/>
      <c r="S71" s="332"/>
      <c r="T71" s="332"/>
      <c r="U71" s="332"/>
      <c r="V71" s="332"/>
      <c r="W71" s="332"/>
      <c r="X71" s="332"/>
      <c r="Y71" s="332"/>
      <c r="Z71" s="332"/>
      <c r="AA71" s="332"/>
      <c r="AB71" s="332"/>
      <c r="AC71" s="367"/>
      <c r="AD71" s="335" t="s">
        <v>523</v>
      </c>
      <c r="AE71" s="332"/>
    </row>
    <row r="72" spans="1:31" x14ac:dyDescent="0.2">
      <c r="A72" s="396"/>
      <c r="B72" s="371"/>
      <c r="C72" s="1065" t="s">
        <v>1374</v>
      </c>
      <c r="D72" s="1065"/>
      <c r="E72" s="1065"/>
      <c r="F72" s="1065"/>
      <c r="G72" s="1065"/>
      <c r="H72" s="1065"/>
      <c r="I72" s="1065"/>
      <c r="J72" s="1065"/>
      <c r="K72" s="1065"/>
      <c r="L72" s="397">
        <v>10902.62</v>
      </c>
      <c r="M72" s="407"/>
      <c r="N72" s="399">
        <v>54077</v>
      </c>
      <c r="O72" s="332"/>
      <c r="P72" s="332"/>
      <c r="Q72" s="332"/>
      <c r="R72" s="332"/>
      <c r="S72" s="332"/>
      <c r="T72" s="332"/>
      <c r="U72" s="332"/>
      <c r="V72" s="332"/>
      <c r="W72" s="332"/>
      <c r="X72" s="332"/>
      <c r="Y72" s="332"/>
      <c r="Z72" s="332"/>
      <c r="AA72" s="332"/>
      <c r="AB72" s="332"/>
      <c r="AC72" s="367"/>
      <c r="AD72" s="335" t="s">
        <v>1374</v>
      </c>
      <c r="AE72" s="332"/>
    </row>
    <row r="73" spans="1:31" x14ac:dyDescent="0.2">
      <c r="A73" s="396"/>
      <c r="B73" s="371" t="s">
        <v>434</v>
      </c>
      <c r="C73" s="1065" t="s">
        <v>4648</v>
      </c>
      <c r="D73" s="1065"/>
      <c r="E73" s="1065"/>
      <c r="F73" s="1065"/>
      <c r="G73" s="1065"/>
      <c r="H73" s="1065"/>
      <c r="I73" s="1065"/>
      <c r="J73" s="1065"/>
      <c r="K73" s="1065"/>
      <c r="L73" s="397">
        <v>10902.62</v>
      </c>
      <c r="M73" s="407" t="s">
        <v>1362</v>
      </c>
      <c r="N73" s="399">
        <v>54077</v>
      </c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67"/>
      <c r="AD73" s="335" t="s">
        <v>4648</v>
      </c>
      <c r="AE73" s="332"/>
    </row>
    <row r="74" spans="1:31" x14ac:dyDescent="0.2">
      <c r="A74" s="396"/>
      <c r="B74" s="371"/>
      <c r="C74" s="1065" t="s">
        <v>524</v>
      </c>
      <c r="D74" s="1065"/>
      <c r="E74" s="1065"/>
      <c r="F74" s="1065"/>
      <c r="G74" s="1065"/>
      <c r="H74" s="1065"/>
      <c r="I74" s="1065"/>
      <c r="J74" s="1065"/>
      <c r="K74" s="1065"/>
      <c r="L74" s="397">
        <v>101.26</v>
      </c>
      <c r="M74" s="407"/>
      <c r="N74" s="399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67"/>
      <c r="AD74" s="335" t="s">
        <v>524</v>
      </c>
      <c r="AE74" s="332"/>
    </row>
    <row r="75" spans="1:31" x14ac:dyDescent="0.2">
      <c r="A75" s="396"/>
      <c r="B75" s="371"/>
      <c r="C75" s="1065" t="s">
        <v>525</v>
      </c>
      <c r="D75" s="1065"/>
      <c r="E75" s="1065"/>
      <c r="F75" s="1065"/>
      <c r="G75" s="1065"/>
      <c r="H75" s="1065"/>
      <c r="I75" s="1065"/>
      <c r="J75" s="1065"/>
      <c r="K75" s="1065"/>
      <c r="L75" s="397">
        <v>91.13</v>
      </c>
      <c r="M75" s="407"/>
      <c r="N75" s="399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67"/>
      <c r="AD75" s="335" t="s">
        <v>525</v>
      </c>
      <c r="AE75" s="332"/>
    </row>
    <row r="76" spans="1:31" x14ac:dyDescent="0.2">
      <c r="A76" s="396"/>
      <c r="B76" s="371"/>
      <c r="C76" s="1065" t="s">
        <v>526</v>
      </c>
      <c r="D76" s="1065"/>
      <c r="E76" s="1065"/>
      <c r="F76" s="1065"/>
      <c r="G76" s="1065"/>
      <c r="H76" s="1065"/>
      <c r="I76" s="1065"/>
      <c r="J76" s="1065"/>
      <c r="K76" s="1065"/>
      <c r="L76" s="397">
        <v>46.58</v>
      </c>
      <c r="M76" s="407"/>
      <c r="N76" s="399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67"/>
      <c r="AD76" s="335" t="s">
        <v>526</v>
      </c>
      <c r="AE76" s="332"/>
    </row>
    <row r="77" spans="1:31" x14ac:dyDescent="0.2">
      <c r="A77" s="396"/>
      <c r="B77" s="390"/>
      <c r="C77" s="1067" t="s">
        <v>637</v>
      </c>
      <c r="D77" s="1067"/>
      <c r="E77" s="1067"/>
      <c r="F77" s="1067"/>
      <c r="G77" s="1067"/>
      <c r="H77" s="1067"/>
      <c r="I77" s="1067"/>
      <c r="J77" s="1067"/>
      <c r="K77" s="1067"/>
      <c r="L77" s="400">
        <v>11479.51</v>
      </c>
      <c r="M77" s="408"/>
      <c r="N77" s="409">
        <v>59488</v>
      </c>
      <c r="O77" s="332"/>
      <c r="P77" s="332"/>
      <c r="Q77" s="332"/>
      <c r="R77" s="332"/>
      <c r="S77" s="332"/>
      <c r="T77" s="332"/>
      <c r="U77" s="332"/>
      <c r="V77" s="332"/>
      <c r="W77" s="332"/>
      <c r="X77" s="332"/>
      <c r="Y77" s="332"/>
      <c r="Z77" s="332"/>
      <c r="AA77" s="332"/>
      <c r="AB77" s="332"/>
      <c r="AC77" s="367"/>
      <c r="AD77" s="332"/>
      <c r="AE77" s="367" t="s">
        <v>637</v>
      </c>
    </row>
    <row r="78" spans="1:31" x14ac:dyDescent="0.2">
      <c r="A78" s="396"/>
      <c r="B78" s="371"/>
      <c r="C78" s="1065" t="s">
        <v>513</v>
      </c>
      <c r="D78" s="1065"/>
      <c r="E78" s="1065"/>
      <c r="F78" s="1065"/>
      <c r="G78" s="1065"/>
      <c r="H78" s="1065"/>
      <c r="I78" s="1065"/>
      <c r="J78" s="1065"/>
      <c r="K78" s="1065"/>
      <c r="L78" s="397"/>
      <c r="M78" s="407"/>
      <c r="N78" s="399"/>
      <c r="O78" s="332"/>
      <c r="P78" s="332"/>
      <c r="Q78" s="332"/>
      <c r="R78" s="332"/>
      <c r="S78" s="332"/>
      <c r="T78" s="332"/>
      <c r="U78" s="332"/>
      <c r="V78" s="332"/>
      <c r="W78" s="332"/>
      <c r="X78" s="332"/>
      <c r="Y78" s="332"/>
      <c r="Z78" s="332"/>
      <c r="AA78" s="332"/>
      <c r="AB78" s="332"/>
      <c r="AC78" s="367"/>
      <c r="AD78" s="335" t="s">
        <v>513</v>
      </c>
      <c r="AE78" s="367"/>
    </row>
    <row r="79" spans="1:31" x14ac:dyDescent="0.2">
      <c r="A79" s="396"/>
      <c r="B79" s="371"/>
      <c r="C79" s="1065" t="s">
        <v>1376</v>
      </c>
      <c r="D79" s="1065"/>
      <c r="E79" s="1065"/>
      <c r="F79" s="1065"/>
      <c r="G79" s="1065"/>
      <c r="H79" s="1065"/>
      <c r="I79" s="1065"/>
      <c r="J79" s="1065"/>
      <c r="K79" s="1065"/>
      <c r="L79" s="397"/>
      <c r="M79" s="407"/>
      <c r="N79" s="399">
        <v>54077</v>
      </c>
      <c r="O79" s="332"/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  <c r="AA79" s="332"/>
      <c r="AB79" s="332"/>
      <c r="AC79" s="367"/>
      <c r="AD79" s="335" t="s">
        <v>1376</v>
      </c>
      <c r="AE79" s="367"/>
    </row>
    <row r="80" spans="1:31" ht="1.5" customHeight="1" x14ac:dyDescent="0.2">
      <c r="B80" s="390"/>
      <c r="C80" s="380"/>
      <c r="D80" s="380"/>
      <c r="E80" s="380"/>
      <c r="F80" s="380"/>
      <c r="G80" s="380"/>
      <c r="H80" s="380"/>
      <c r="I80" s="380"/>
      <c r="J80" s="380"/>
      <c r="K80" s="380"/>
      <c r="L80" s="400"/>
      <c r="M80" s="401"/>
      <c r="N80" s="410"/>
      <c r="O80" s="332"/>
      <c r="P80" s="332"/>
      <c r="Q80" s="332"/>
      <c r="R80" s="332"/>
      <c r="S80" s="332"/>
      <c r="T80" s="332"/>
      <c r="U80" s="332"/>
      <c r="V80" s="332"/>
      <c r="W80" s="332"/>
      <c r="X80" s="332"/>
      <c r="Y80" s="332"/>
      <c r="Z80" s="332"/>
      <c r="AA80" s="332"/>
      <c r="AB80" s="332"/>
      <c r="AC80" s="332"/>
      <c r="AD80" s="332"/>
      <c r="AE80" s="332"/>
    </row>
    <row r="81" spans="1:31" ht="53.25" customHeight="1" x14ac:dyDescent="0.2">
      <c r="A81" s="411"/>
      <c r="B81" s="411"/>
      <c r="C81" s="411"/>
      <c r="D81" s="411"/>
      <c r="E81" s="411"/>
      <c r="F81" s="411"/>
      <c r="G81" s="411"/>
      <c r="H81" s="411"/>
      <c r="I81" s="411"/>
      <c r="J81" s="411"/>
      <c r="K81" s="411"/>
      <c r="L81" s="411"/>
      <c r="M81" s="411"/>
      <c r="N81" s="411"/>
      <c r="O81" s="332"/>
      <c r="P81" s="332"/>
      <c r="Q81" s="332"/>
      <c r="R81" s="332"/>
      <c r="S81" s="332"/>
      <c r="T81" s="332"/>
      <c r="U81" s="332"/>
      <c r="V81" s="332"/>
      <c r="W81" s="332"/>
      <c r="X81" s="332"/>
      <c r="Y81" s="332"/>
      <c r="Z81" s="332"/>
      <c r="AA81" s="332"/>
      <c r="AB81" s="332"/>
      <c r="AC81" s="332"/>
      <c r="AD81" s="332"/>
      <c r="AE81" s="332"/>
    </row>
    <row r="82" spans="1:31" x14ac:dyDescent="0.2">
      <c r="B82" s="412" t="s">
        <v>376</v>
      </c>
      <c r="C82" s="1066" t="s">
        <v>638</v>
      </c>
      <c r="D82" s="1066"/>
      <c r="E82" s="1066"/>
      <c r="F82" s="1066"/>
      <c r="G82" s="1066"/>
      <c r="H82" s="1066"/>
      <c r="I82" s="1066"/>
      <c r="J82" s="1066"/>
      <c r="K82" s="1066"/>
      <c r="L82" s="1066"/>
      <c r="O82" s="332"/>
      <c r="P82" s="332"/>
      <c r="Q82" s="332"/>
      <c r="R82" s="332"/>
      <c r="S82" s="332"/>
      <c r="T82" s="332"/>
      <c r="U82" s="332"/>
      <c r="V82" s="332"/>
      <c r="W82" s="332"/>
      <c r="X82" s="332"/>
      <c r="Y82" s="332"/>
      <c r="Z82" s="332"/>
      <c r="AA82" s="332"/>
      <c r="AB82" s="332"/>
      <c r="AC82" s="332"/>
      <c r="AD82" s="332"/>
      <c r="AE82" s="332"/>
    </row>
    <row r="83" spans="1:31" ht="13.5" customHeight="1" x14ac:dyDescent="0.2">
      <c r="B83" s="333"/>
      <c r="C83" s="1064" t="s">
        <v>92</v>
      </c>
      <c r="D83" s="1064"/>
      <c r="E83" s="1064"/>
      <c r="F83" s="1064"/>
      <c r="G83" s="1064"/>
      <c r="H83" s="1064"/>
      <c r="I83" s="1064"/>
      <c r="J83" s="1064"/>
      <c r="K83" s="1064"/>
      <c r="L83" s="1064"/>
      <c r="O83" s="332"/>
      <c r="P83" s="332"/>
      <c r="Q83" s="332"/>
      <c r="R83" s="332"/>
      <c r="S83" s="332"/>
      <c r="T83" s="332"/>
      <c r="U83" s="332"/>
      <c r="V83" s="332"/>
      <c r="W83" s="332"/>
      <c r="X83" s="332"/>
      <c r="Y83" s="332"/>
      <c r="Z83" s="332"/>
      <c r="AA83" s="332"/>
      <c r="AB83" s="332"/>
      <c r="AC83" s="332"/>
      <c r="AD83" s="332"/>
      <c r="AE83" s="332"/>
    </row>
    <row r="84" spans="1:31" ht="12.75" customHeight="1" x14ac:dyDescent="0.2">
      <c r="B84" s="412" t="s">
        <v>377</v>
      </c>
      <c r="C84" s="1066" t="s">
        <v>639</v>
      </c>
      <c r="D84" s="1066"/>
      <c r="E84" s="1066"/>
      <c r="F84" s="1066"/>
      <c r="G84" s="1066"/>
      <c r="H84" s="1066"/>
      <c r="I84" s="1066"/>
      <c r="J84" s="1066"/>
      <c r="K84" s="1066"/>
      <c r="L84" s="1066"/>
      <c r="O84" s="332"/>
      <c r="P84" s="332"/>
      <c r="Q84" s="332"/>
      <c r="R84" s="332"/>
      <c r="S84" s="332"/>
      <c r="T84" s="332"/>
      <c r="U84" s="332"/>
      <c r="V84" s="332"/>
      <c r="W84" s="332"/>
      <c r="X84" s="332"/>
      <c r="Y84" s="332"/>
      <c r="Z84" s="332"/>
      <c r="AA84" s="332"/>
      <c r="AB84" s="332"/>
      <c r="AC84" s="332"/>
      <c r="AD84" s="332"/>
      <c r="AE84" s="332"/>
    </row>
    <row r="85" spans="1:31" ht="13.5" customHeight="1" x14ac:dyDescent="0.2">
      <c r="C85" s="1064" t="s">
        <v>92</v>
      </c>
      <c r="D85" s="1064"/>
      <c r="E85" s="1064"/>
      <c r="F85" s="1064"/>
      <c r="G85" s="1064"/>
      <c r="H85" s="1064"/>
      <c r="I85" s="1064"/>
      <c r="J85" s="1064"/>
      <c r="K85" s="1064"/>
      <c r="L85" s="1064"/>
      <c r="O85" s="332"/>
      <c r="P85" s="332"/>
      <c r="Q85" s="332"/>
      <c r="R85" s="332"/>
      <c r="S85" s="332"/>
      <c r="T85" s="332"/>
      <c r="U85" s="332"/>
      <c r="V85" s="332"/>
      <c r="W85" s="332"/>
      <c r="X85" s="332"/>
      <c r="Y85" s="332"/>
      <c r="Z85" s="332"/>
      <c r="AA85" s="332"/>
      <c r="AB85" s="332"/>
      <c r="AC85" s="332"/>
      <c r="AD85" s="332"/>
      <c r="AE85" s="332"/>
    </row>
    <row r="87" spans="1:31" x14ac:dyDescent="0.2">
      <c r="B87" s="413"/>
      <c r="D87" s="413"/>
      <c r="F87" s="413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</row>
    <row r="104" spans="15:31" x14ac:dyDescent="0.2">
      <c r="O104" s="332"/>
      <c r="P104" s="332"/>
      <c r="Q104" s="332"/>
      <c r="R104" s="332"/>
      <c r="S104" s="332"/>
      <c r="T104" s="332"/>
      <c r="U104" s="332"/>
      <c r="V104" s="332"/>
      <c r="W104" s="332"/>
      <c r="X104" s="332"/>
      <c r="Y104" s="332"/>
      <c r="Z104" s="332"/>
      <c r="AA104" s="332"/>
      <c r="AB104" s="332"/>
      <c r="AC104" s="332"/>
      <c r="AD104" s="332"/>
      <c r="AE104" s="332"/>
    </row>
    <row r="105" spans="15:31" x14ac:dyDescent="0.2">
      <c r="O105" s="332"/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</row>
    <row r="108" spans="15:31" x14ac:dyDescent="0.2">
      <c r="O108" s="332"/>
      <c r="P108" s="332"/>
      <c r="Q108" s="332"/>
      <c r="R108" s="332"/>
      <c r="S108" s="332"/>
      <c r="T108" s="332"/>
      <c r="U108" s="332"/>
      <c r="V108" s="332"/>
      <c r="W108" s="332"/>
      <c r="X108" s="332"/>
      <c r="Y108" s="332"/>
      <c r="Z108" s="332"/>
      <c r="AA108" s="332"/>
      <c r="AB108" s="332"/>
      <c r="AC108" s="332"/>
      <c r="AD108" s="332"/>
      <c r="AE108" s="332"/>
    </row>
  </sheetData>
  <mergeCells count="68">
    <mergeCell ref="D10:N10"/>
    <mergeCell ref="A13:N13"/>
    <mergeCell ref="A14:N14"/>
    <mergeCell ref="A16:N16"/>
    <mergeCell ref="A17:N17"/>
    <mergeCell ref="A4:C4"/>
    <mergeCell ref="K4:N4"/>
    <mergeCell ref="A5:D5"/>
    <mergeCell ref="J5:N5"/>
    <mergeCell ref="A6:D6"/>
    <mergeCell ref="J6:N6"/>
    <mergeCell ref="C35:E37"/>
    <mergeCell ref="F35:F37"/>
    <mergeCell ref="J35:L36"/>
    <mergeCell ref="M35:M37"/>
    <mergeCell ref="A18:N18"/>
    <mergeCell ref="A20:N20"/>
    <mergeCell ref="A21:N21"/>
    <mergeCell ref="B23:F23"/>
    <mergeCell ref="B24:F24"/>
    <mergeCell ref="L33:M33"/>
    <mergeCell ref="C55:N55"/>
    <mergeCell ref="C58:K58"/>
    <mergeCell ref="C59:K59"/>
    <mergeCell ref="C60:K60"/>
    <mergeCell ref="N35:N37"/>
    <mergeCell ref="C38:E38"/>
    <mergeCell ref="A39:N39"/>
    <mergeCell ref="G35:I36"/>
    <mergeCell ref="C45:E45"/>
    <mergeCell ref="C41:N41"/>
    <mergeCell ref="C42:E42"/>
    <mergeCell ref="C43:E43"/>
    <mergeCell ref="C44:E44"/>
    <mergeCell ref="C40:E40"/>
    <mergeCell ref="A35:A37"/>
    <mergeCell ref="B35:B37"/>
    <mergeCell ref="C49:E49"/>
    <mergeCell ref="C50:E50"/>
    <mergeCell ref="C51:E51"/>
    <mergeCell ref="C52:E52"/>
    <mergeCell ref="C53:E53"/>
    <mergeCell ref="C46:E46"/>
    <mergeCell ref="C73:K73"/>
    <mergeCell ref="C62:K62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72:K72"/>
    <mergeCell ref="C61:K61"/>
    <mergeCell ref="C47:E47"/>
    <mergeCell ref="C48:E48"/>
    <mergeCell ref="C82:L82"/>
    <mergeCell ref="C83:L83"/>
    <mergeCell ref="C84:L84"/>
    <mergeCell ref="C85:L85"/>
    <mergeCell ref="C74:K74"/>
    <mergeCell ref="C75:K75"/>
    <mergeCell ref="C76:K76"/>
    <mergeCell ref="C77:K77"/>
    <mergeCell ref="C78:K78"/>
    <mergeCell ref="C79:K79"/>
  </mergeCells>
  <printOptions horizontalCentered="1"/>
  <pageMargins left="0.39370078740157483" right="0.23622047244094491" top="0.55118110236220474" bottom="0.51181102362204722" header="0.31496062992125984" footer="0.31496062992125984"/>
  <pageSetup paperSize="9" firstPageNumber="24" orientation="landscape" useFirstPageNumber="1" r:id="rId1"/>
  <headerFooter>
    <oddFooter>&amp;R&amp;8&amp;P</oddFooter>
  </headerFooter>
  <rowBreaks count="1" manualBreakCount="1">
    <brk id="34" max="107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321"/>
  <sheetViews>
    <sheetView topLeftCell="A1265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5" width="110.140625" style="335" hidden="1" customWidth="1"/>
    <col min="26" max="29" width="34.140625" style="335" hidden="1" customWidth="1"/>
    <col min="30" max="30" width="110.140625" style="335" hidden="1" customWidth="1"/>
    <col min="31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7465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267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267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4661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4403.8500000000004</v>
      </c>
      <c r="D28" s="352" t="s">
        <v>7466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1.91</v>
      </c>
      <c r="D30" s="352" t="s">
        <v>7467</v>
      </c>
      <c r="E30" s="340" t="s">
        <v>401</v>
      </c>
      <c r="G30" s="332" t="s">
        <v>404</v>
      </c>
      <c r="L30" s="351">
        <v>0</v>
      </c>
      <c r="M30" s="352" t="s">
        <v>7468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3009.98</v>
      </c>
      <c r="D31" s="758" t="s">
        <v>7469</v>
      </c>
      <c r="E31" s="340" t="s">
        <v>401</v>
      </c>
      <c r="G31" s="332" t="s">
        <v>407</v>
      </c>
      <c r="L31" s="759"/>
      <c r="M31" s="759">
        <v>1536.22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1391.96</v>
      </c>
      <c r="D32" s="758" t="s">
        <v>7470</v>
      </c>
      <c r="E32" s="340" t="s">
        <v>401</v>
      </c>
      <c r="G32" s="332" t="s">
        <v>409</v>
      </c>
      <c r="L32" s="759"/>
      <c r="M32" s="759">
        <v>31.19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6319</v>
      </c>
      <c r="M33" s="1083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7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7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7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7" s="332" customFormat="1" ht="12" x14ac:dyDescent="0.2">
      <c r="A39" s="1073" t="s">
        <v>7471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7471</v>
      </c>
    </row>
    <row r="40" spans="1:27" s="332" customFormat="1" ht="12" x14ac:dyDescent="0.2">
      <c r="A40" s="1069" t="s">
        <v>6321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1"/>
      <c r="V40" s="361"/>
      <c r="W40" s="367" t="s">
        <v>6321</v>
      </c>
    </row>
    <row r="41" spans="1:27" s="332" customFormat="1" ht="33.75" x14ac:dyDescent="0.2">
      <c r="A41" s="362" t="s">
        <v>423</v>
      </c>
      <c r="B41" s="363" t="s">
        <v>7472</v>
      </c>
      <c r="C41" s="1068" t="s">
        <v>7473</v>
      </c>
      <c r="D41" s="1068"/>
      <c r="E41" s="1068"/>
      <c r="F41" s="364" t="s">
        <v>1017</v>
      </c>
      <c r="G41" s="364"/>
      <c r="H41" s="364"/>
      <c r="I41" s="364" t="s">
        <v>423</v>
      </c>
      <c r="J41" s="365"/>
      <c r="K41" s="364"/>
      <c r="L41" s="365"/>
      <c r="M41" s="364"/>
      <c r="N41" s="366"/>
      <c r="V41" s="361"/>
      <c r="W41" s="367"/>
      <c r="X41" s="367" t="s">
        <v>7473</v>
      </c>
    </row>
    <row r="42" spans="1:27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431</v>
      </c>
    </row>
    <row r="43" spans="1:27" s="332" customFormat="1" ht="12" x14ac:dyDescent="0.2">
      <c r="A43" s="372"/>
      <c r="B43" s="371" t="s">
        <v>423</v>
      </c>
      <c r="C43" s="1065" t="s">
        <v>432</v>
      </c>
      <c r="D43" s="1065"/>
      <c r="E43" s="1065"/>
      <c r="F43" s="373"/>
      <c r="G43" s="373"/>
      <c r="H43" s="373"/>
      <c r="I43" s="373"/>
      <c r="J43" s="374">
        <v>20.440000000000001</v>
      </c>
      <c r="K43" s="373" t="s">
        <v>436</v>
      </c>
      <c r="L43" s="374">
        <v>25.55</v>
      </c>
      <c r="M43" s="373"/>
      <c r="N43" s="375"/>
      <c r="V43" s="361"/>
      <c r="W43" s="367"/>
      <c r="X43" s="367"/>
      <c r="Z43" s="335" t="s">
        <v>432</v>
      </c>
    </row>
    <row r="44" spans="1:27" s="332" customFormat="1" ht="12" x14ac:dyDescent="0.2">
      <c r="A44" s="372"/>
      <c r="B44" s="371" t="s">
        <v>434</v>
      </c>
      <c r="C44" s="1065" t="s">
        <v>435</v>
      </c>
      <c r="D44" s="1065"/>
      <c r="E44" s="1065"/>
      <c r="F44" s="373"/>
      <c r="G44" s="373"/>
      <c r="H44" s="373"/>
      <c r="I44" s="373"/>
      <c r="J44" s="374">
        <v>49</v>
      </c>
      <c r="K44" s="373" t="s">
        <v>436</v>
      </c>
      <c r="L44" s="374">
        <v>61.25</v>
      </c>
      <c r="M44" s="373"/>
      <c r="N44" s="375"/>
      <c r="V44" s="361"/>
      <c r="W44" s="367"/>
      <c r="X44" s="367"/>
      <c r="Z44" s="335" t="s">
        <v>435</v>
      </c>
    </row>
    <row r="45" spans="1:27" s="332" customFormat="1" ht="12" x14ac:dyDescent="0.2">
      <c r="A45" s="372"/>
      <c r="B45" s="371" t="s">
        <v>437</v>
      </c>
      <c r="C45" s="1065" t="s">
        <v>438</v>
      </c>
      <c r="D45" s="1065"/>
      <c r="E45" s="1065"/>
      <c r="F45" s="373"/>
      <c r="G45" s="373"/>
      <c r="H45" s="373"/>
      <c r="I45" s="373"/>
      <c r="J45" s="374">
        <v>5.29</v>
      </c>
      <c r="K45" s="373" t="s">
        <v>436</v>
      </c>
      <c r="L45" s="374">
        <v>6.61</v>
      </c>
      <c r="M45" s="373"/>
      <c r="N45" s="375"/>
      <c r="V45" s="361"/>
      <c r="W45" s="367"/>
      <c r="X45" s="367"/>
      <c r="Z45" s="335" t="s">
        <v>438</v>
      </c>
    </row>
    <row r="46" spans="1:27" s="332" customFormat="1" ht="12" x14ac:dyDescent="0.2">
      <c r="A46" s="372"/>
      <c r="B46" s="371" t="s">
        <v>439</v>
      </c>
      <c r="C46" s="1065" t="s">
        <v>440</v>
      </c>
      <c r="D46" s="1065"/>
      <c r="E46" s="1065"/>
      <c r="F46" s="373"/>
      <c r="G46" s="373"/>
      <c r="H46" s="373"/>
      <c r="I46" s="373"/>
      <c r="J46" s="374">
        <v>3.47</v>
      </c>
      <c r="K46" s="373"/>
      <c r="L46" s="374">
        <v>3.47</v>
      </c>
      <c r="M46" s="373"/>
      <c r="N46" s="375"/>
      <c r="V46" s="361"/>
      <c r="W46" s="367"/>
      <c r="X46" s="367"/>
      <c r="Z46" s="335" t="s">
        <v>440</v>
      </c>
    </row>
    <row r="47" spans="1:27" s="332" customFormat="1" ht="12" x14ac:dyDescent="0.2">
      <c r="A47" s="372"/>
      <c r="B47" s="371"/>
      <c r="C47" s="1065" t="s">
        <v>443</v>
      </c>
      <c r="D47" s="1065"/>
      <c r="E47" s="1065"/>
      <c r="F47" s="373" t="s">
        <v>444</v>
      </c>
      <c r="G47" s="373" t="s">
        <v>3145</v>
      </c>
      <c r="H47" s="373" t="s">
        <v>436</v>
      </c>
      <c r="I47" s="373" t="s">
        <v>2648</v>
      </c>
      <c r="J47" s="374"/>
      <c r="K47" s="373"/>
      <c r="L47" s="374"/>
      <c r="M47" s="373"/>
      <c r="N47" s="375"/>
      <c r="V47" s="361"/>
      <c r="W47" s="367"/>
      <c r="X47" s="367"/>
      <c r="AA47" s="335" t="s">
        <v>443</v>
      </c>
    </row>
    <row r="48" spans="1:27" s="332" customFormat="1" ht="12" x14ac:dyDescent="0.2">
      <c r="A48" s="372"/>
      <c r="B48" s="371"/>
      <c r="C48" s="1065" t="s">
        <v>447</v>
      </c>
      <c r="D48" s="1065"/>
      <c r="E48" s="1065"/>
      <c r="F48" s="373" t="s">
        <v>444</v>
      </c>
      <c r="G48" s="373" t="s">
        <v>4567</v>
      </c>
      <c r="H48" s="373" t="s">
        <v>436</v>
      </c>
      <c r="I48" s="373" t="s">
        <v>7474</v>
      </c>
      <c r="J48" s="374"/>
      <c r="K48" s="373"/>
      <c r="L48" s="374"/>
      <c r="M48" s="373"/>
      <c r="N48" s="375"/>
      <c r="V48" s="361"/>
      <c r="W48" s="367"/>
      <c r="X48" s="367"/>
      <c r="AA48" s="335" t="s">
        <v>447</v>
      </c>
    </row>
    <row r="49" spans="1:29" s="332" customFormat="1" ht="12" x14ac:dyDescent="0.2">
      <c r="A49" s="372"/>
      <c r="B49" s="371"/>
      <c r="C49" s="1077" t="s">
        <v>450</v>
      </c>
      <c r="D49" s="1077"/>
      <c r="E49" s="1077"/>
      <c r="F49" s="376"/>
      <c r="G49" s="376"/>
      <c r="H49" s="376"/>
      <c r="I49" s="376"/>
      <c r="J49" s="377">
        <v>72.91</v>
      </c>
      <c r="K49" s="376"/>
      <c r="L49" s="377">
        <v>90.27</v>
      </c>
      <c r="M49" s="376"/>
      <c r="N49" s="378"/>
      <c r="V49" s="361"/>
      <c r="W49" s="367"/>
      <c r="X49" s="367"/>
      <c r="AB49" s="335" t="s">
        <v>450</v>
      </c>
    </row>
    <row r="50" spans="1:29" s="332" customFormat="1" ht="12" x14ac:dyDescent="0.2">
      <c r="A50" s="372"/>
      <c r="B50" s="371"/>
      <c r="C50" s="1065" t="s">
        <v>451</v>
      </c>
      <c r="D50" s="1065"/>
      <c r="E50" s="1065"/>
      <c r="F50" s="373"/>
      <c r="G50" s="373"/>
      <c r="H50" s="373"/>
      <c r="I50" s="373"/>
      <c r="J50" s="374"/>
      <c r="K50" s="373"/>
      <c r="L50" s="374">
        <v>32.159999999999997</v>
      </c>
      <c r="M50" s="373"/>
      <c r="N50" s="375"/>
      <c r="V50" s="361"/>
      <c r="W50" s="367"/>
      <c r="X50" s="367"/>
      <c r="AA50" s="335" t="s">
        <v>451</v>
      </c>
    </row>
    <row r="51" spans="1:29" s="332" customFormat="1" ht="33.75" x14ac:dyDescent="0.2">
      <c r="A51" s="372"/>
      <c r="B51" s="371" t="s">
        <v>4696</v>
      </c>
      <c r="C51" s="1065" t="s">
        <v>3148</v>
      </c>
      <c r="D51" s="1065"/>
      <c r="E51" s="1065"/>
      <c r="F51" s="373" t="s">
        <v>454</v>
      </c>
      <c r="G51" s="373" t="s">
        <v>558</v>
      </c>
      <c r="H51" s="373"/>
      <c r="I51" s="373" t="s">
        <v>558</v>
      </c>
      <c r="J51" s="374"/>
      <c r="K51" s="373"/>
      <c r="L51" s="374">
        <v>31.2</v>
      </c>
      <c r="M51" s="373"/>
      <c r="N51" s="375"/>
      <c r="V51" s="361"/>
      <c r="W51" s="367"/>
      <c r="X51" s="367"/>
      <c r="AA51" s="335" t="s">
        <v>3148</v>
      </c>
    </row>
    <row r="52" spans="1:29" s="332" customFormat="1" ht="33.75" x14ac:dyDescent="0.2">
      <c r="A52" s="372"/>
      <c r="B52" s="371" t="s">
        <v>4697</v>
      </c>
      <c r="C52" s="1065" t="s">
        <v>3150</v>
      </c>
      <c r="D52" s="1065"/>
      <c r="E52" s="1065"/>
      <c r="F52" s="373" t="s">
        <v>454</v>
      </c>
      <c r="G52" s="373" t="s">
        <v>544</v>
      </c>
      <c r="H52" s="373"/>
      <c r="I52" s="373" t="s">
        <v>544</v>
      </c>
      <c r="J52" s="374"/>
      <c r="K52" s="373"/>
      <c r="L52" s="374">
        <v>16.399999999999999</v>
      </c>
      <c r="M52" s="373"/>
      <c r="N52" s="375"/>
      <c r="V52" s="361"/>
      <c r="W52" s="367"/>
      <c r="X52" s="367"/>
      <c r="AA52" s="335" t="s">
        <v>3150</v>
      </c>
    </row>
    <row r="53" spans="1:29" s="332" customFormat="1" ht="12" x14ac:dyDescent="0.2">
      <c r="A53" s="379"/>
      <c r="B53" s="380"/>
      <c r="C53" s="1068" t="s">
        <v>459</v>
      </c>
      <c r="D53" s="1068"/>
      <c r="E53" s="1068"/>
      <c r="F53" s="364"/>
      <c r="G53" s="364"/>
      <c r="H53" s="364"/>
      <c r="I53" s="364"/>
      <c r="J53" s="365"/>
      <c r="K53" s="364"/>
      <c r="L53" s="365">
        <v>137.87</v>
      </c>
      <c r="M53" s="376"/>
      <c r="N53" s="366"/>
      <c r="V53" s="361"/>
      <c r="W53" s="367"/>
      <c r="X53" s="367"/>
      <c r="AC53" s="367" t="s">
        <v>459</v>
      </c>
    </row>
    <row r="54" spans="1:29" s="332" customFormat="1" ht="157.5" x14ac:dyDescent="0.2">
      <c r="A54" s="362" t="s">
        <v>2768</v>
      </c>
      <c r="B54" s="363" t="s">
        <v>7475</v>
      </c>
      <c r="C54" s="1068" t="s">
        <v>7476</v>
      </c>
      <c r="D54" s="1068"/>
      <c r="E54" s="1068"/>
      <c r="F54" s="364" t="s">
        <v>7477</v>
      </c>
      <c r="G54" s="364"/>
      <c r="H54" s="364"/>
      <c r="I54" s="364" t="s">
        <v>423</v>
      </c>
      <c r="J54" s="365">
        <v>247866.67</v>
      </c>
      <c r="K54" s="364" t="s">
        <v>1361</v>
      </c>
      <c r="L54" s="365">
        <v>50572.78</v>
      </c>
      <c r="M54" s="364" t="s">
        <v>1362</v>
      </c>
      <c r="N54" s="366">
        <v>250841</v>
      </c>
      <c r="V54" s="361"/>
      <c r="W54" s="367"/>
      <c r="X54" s="367" t="s">
        <v>7476</v>
      </c>
      <c r="AC54" s="367"/>
    </row>
    <row r="55" spans="1:29" s="332" customFormat="1" ht="12" x14ac:dyDescent="0.2">
      <c r="A55" s="379"/>
      <c r="B55" s="380"/>
      <c r="C55" s="340" t="s">
        <v>3039</v>
      </c>
      <c r="D55" s="385"/>
      <c r="E55" s="385"/>
      <c r="F55" s="386"/>
      <c r="G55" s="386"/>
      <c r="H55" s="386"/>
      <c r="I55" s="386"/>
      <c r="J55" s="387"/>
      <c r="K55" s="386"/>
      <c r="L55" s="387"/>
      <c r="M55" s="388"/>
      <c r="N55" s="389"/>
      <c r="V55" s="361"/>
      <c r="W55" s="367"/>
      <c r="X55" s="367"/>
      <c r="AC55" s="367"/>
    </row>
    <row r="56" spans="1:29" s="332" customFormat="1" ht="22.5" x14ac:dyDescent="0.2">
      <c r="A56" s="370"/>
      <c r="B56" s="371" t="s">
        <v>1365</v>
      </c>
      <c r="C56" s="1065" t="s">
        <v>1366</v>
      </c>
      <c r="D56" s="1065"/>
      <c r="E56" s="1065"/>
      <c r="F56" s="1065"/>
      <c r="G56" s="1065"/>
      <c r="H56" s="1065"/>
      <c r="I56" s="1065"/>
      <c r="J56" s="1065"/>
      <c r="K56" s="1065"/>
      <c r="L56" s="1065"/>
      <c r="M56" s="1065"/>
      <c r="N56" s="1072"/>
      <c r="V56" s="361"/>
      <c r="W56" s="367"/>
      <c r="X56" s="367"/>
      <c r="Y56" s="335" t="s">
        <v>1366</v>
      </c>
      <c r="AC56" s="367"/>
    </row>
    <row r="57" spans="1:29" s="332" customFormat="1" ht="12" x14ac:dyDescent="0.2">
      <c r="A57" s="1069" t="s">
        <v>6353</v>
      </c>
      <c r="B57" s="1070"/>
      <c r="C57" s="1070"/>
      <c r="D57" s="1070"/>
      <c r="E57" s="1070"/>
      <c r="F57" s="1070"/>
      <c r="G57" s="1070"/>
      <c r="H57" s="1070"/>
      <c r="I57" s="1070"/>
      <c r="J57" s="1070"/>
      <c r="K57" s="1070"/>
      <c r="L57" s="1070"/>
      <c r="M57" s="1070"/>
      <c r="N57" s="1071"/>
      <c r="V57" s="361"/>
      <c r="W57" s="367" t="s">
        <v>6353</v>
      </c>
      <c r="X57" s="367"/>
      <c r="AC57" s="367"/>
    </row>
    <row r="58" spans="1:29" s="332" customFormat="1" ht="45" x14ac:dyDescent="0.2">
      <c r="A58" s="362" t="s">
        <v>437</v>
      </c>
      <c r="B58" s="363" t="s">
        <v>7478</v>
      </c>
      <c r="C58" s="1068" t="s">
        <v>7479</v>
      </c>
      <c r="D58" s="1068"/>
      <c r="E58" s="1068"/>
      <c r="F58" s="364" t="s">
        <v>1017</v>
      </c>
      <c r="G58" s="364"/>
      <c r="H58" s="364"/>
      <c r="I58" s="364" t="s">
        <v>423</v>
      </c>
      <c r="J58" s="365"/>
      <c r="K58" s="364"/>
      <c r="L58" s="365"/>
      <c r="M58" s="364"/>
      <c r="N58" s="366"/>
      <c r="V58" s="361"/>
      <c r="W58" s="367"/>
      <c r="X58" s="367" t="s">
        <v>7479</v>
      </c>
      <c r="AC58" s="367"/>
    </row>
    <row r="59" spans="1:29" s="332" customFormat="1" ht="33.75" x14ac:dyDescent="0.2">
      <c r="A59" s="370"/>
      <c r="B59" s="371" t="s">
        <v>430</v>
      </c>
      <c r="C59" s="1065" t="s">
        <v>431</v>
      </c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72"/>
      <c r="V59" s="361"/>
      <c r="W59" s="367"/>
      <c r="X59" s="367"/>
      <c r="Y59" s="335" t="s">
        <v>431</v>
      </c>
      <c r="AC59" s="367"/>
    </row>
    <row r="60" spans="1:29" s="332" customFormat="1" ht="12" x14ac:dyDescent="0.2">
      <c r="A60" s="372"/>
      <c r="B60" s="371" t="s">
        <v>423</v>
      </c>
      <c r="C60" s="1065" t="s">
        <v>432</v>
      </c>
      <c r="D60" s="1065"/>
      <c r="E60" s="1065"/>
      <c r="F60" s="373"/>
      <c r="G60" s="373"/>
      <c r="H60" s="373"/>
      <c r="I60" s="373"/>
      <c r="J60" s="374">
        <v>33.130000000000003</v>
      </c>
      <c r="K60" s="373" t="s">
        <v>436</v>
      </c>
      <c r="L60" s="374">
        <v>41.41</v>
      </c>
      <c r="M60" s="373"/>
      <c r="N60" s="375"/>
      <c r="V60" s="361"/>
      <c r="W60" s="367"/>
      <c r="X60" s="367"/>
      <c r="Z60" s="335" t="s">
        <v>432</v>
      </c>
      <c r="AC60" s="367"/>
    </row>
    <row r="61" spans="1:29" s="332" customFormat="1" ht="12" x14ac:dyDescent="0.2">
      <c r="A61" s="372"/>
      <c r="B61" s="371" t="s">
        <v>434</v>
      </c>
      <c r="C61" s="1065" t="s">
        <v>435</v>
      </c>
      <c r="D61" s="1065"/>
      <c r="E61" s="1065"/>
      <c r="F61" s="373"/>
      <c r="G61" s="373"/>
      <c r="H61" s="373"/>
      <c r="I61" s="373"/>
      <c r="J61" s="374">
        <v>3.62</v>
      </c>
      <c r="K61" s="373" t="s">
        <v>436</v>
      </c>
      <c r="L61" s="374">
        <v>4.53</v>
      </c>
      <c r="M61" s="373"/>
      <c r="N61" s="375"/>
      <c r="V61" s="361"/>
      <c r="W61" s="367"/>
      <c r="X61" s="367"/>
      <c r="Z61" s="335" t="s">
        <v>435</v>
      </c>
      <c r="AC61" s="367"/>
    </row>
    <row r="62" spans="1:29" s="332" customFormat="1" ht="12" x14ac:dyDescent="0.2">
      <c r="A62" s="372"/>
      <c r="B62" s="371" t="s">
        <v>437</v>
      </c>
      <c r="C62" s="1065" t="s">
        <v>438</v>
      </c>
      <c r="D62" s="1065"/>
      <c r="E62" s="1065"/>
      <c r="F62" s="373"/>
      <c r="G62" s="373"/>
      <c r="H62" s="373"/>
      <c r="I62" s="373"/>
      <c r="J62" s="374">
        <v>0.5</v>
      </c>
      <c r="K62" s="373" t="s">
        <v>436</v>
      </c>
      <c r="L62" s="374">
        <v>0.63</v>
      </c>
      <c r="M62" s="373"/>
      <c r="N62" s="375"/>
      <c r="V62" s="361"/>
      <c r="W62" s="367"/>
      <c r="X62" s="367"/>
      <c r="Z62" s="335" t="s">
        <v>438</v>
      </c>
      <c r="AC62" s="367"/>
    </row>
    <row r="63" spans="1:29" s="332" customFormat="1" ht="12" x14ac:dyDescent="0.2">
      <c r="A63" s="372"/>
      <c r="B63" s="371" t="s">
        <v>439</v>
      </c>
      <c r="C63" s="1065" t="s">
        <v>440</v>
      </c>
      <c r="D63" s="1065"/>
      <c r="E63" s="1065"/>
      <c r="F63" s="373"/>
      <c r="G63" s="373"/>
      <c r="H63" s="373"/>
      <c r="I63" s="373"/>
      <c r="J63" s="374">
        <v>44.11</v>
      </c>
      <c r="K63" s="373"/>
      <c r="L63" s="374">
        <v>44.11</v>
      </c>
      <c r="M63" s="373"/>
      <c r="N63" s="375"/>
      <c r="V63" s="361"/>
      <c r="W63" s="367"/>
      <c r="X63" s="367"/>
      <c r="Z63" s="335" t="s">
        <v>440</v>
      </c>
      <c r="AC63" s="367"/>
    </row>
    <row r="64" spans="1:29" s="332" customFormat="1" ht="12" x14ac:dyDescent="0.2">
      <c r="A64" s="372"/>
      <c r="B64" s="371"/>
      <c r="C64" s="1065" t="s">
        <v>443</v>
      </c>
      <c r="D64" s="1065"/>
      <c r="E64" s="1065"/>
      <c r="F64" s="373" t="s">
        <v>444</v>
      </c>
      <c r="G64" s="373" t="s">
        <v>7480</v>
      </c>
      <c r="H64" s="373" t="s">
        <v>436</v>
      </c>
      <c r="I64" s="373" t="s">
        <v>7481</v>
      </c>
      <c r="J64" s="374"/>
      <c r="K64" s="373"/>
      <c r="L64" s="374"/>
      <c r="M64" s="373"/>
      <c r="N64" s="375"/>
      <c r="V64" s="361"/>
      <c r="W64" s="367"/>
      <c r="X64" s="367"/>
      <c r="AA64" s="335" t="s">
        <v>443</v>
      </c>
      <c r="AC64" s="367"/>
    </row>
    <row r="65" spans="1:30" s="332" customFormat="1" ht="12" x14ac:dyDescent="0.2">
      <c r="A65" s="372"/>
      <c r="B65" s="371"/>
      <c r="C65" s="1065" t="s">
        <v>447</v>
      </c>
      <c r="D65" s="1065"/>
      <c r="E65" s="1065"/>
      <c r="F65" s="373" t="s">
        <v>444</v>
      </c>
      <c r="G65" s="373" t="s">
        <v>935</v>
      </c>
      <c r="H65" s="373" t="s">
        <v>436</v>
      </c>
      <c r="I65" s="373" t="s">
        <v>2201</v>
      </c>
      <c r="J65" s="374"/>
      <c r="K65" s="373"/>
      <c r="L65" s="374"/>
      <c r="M65" s="373"/>
      <c r="N65" s="375"/>
      <c r="V65" s="361"/>
      <c r="W65" s="367"/>
      <c r="X65" s="367"/>
      <c r="AA65" s="335" t="s">
        <v>447</v>
      </c>
      <c r="AC65" s="367"/>
    </row>
    <row r="66" spans="1:30" s="332" customFormat="1" ht="12" x14ac:dyDescent="0.2">
      <c r="A66" s="372"/>
      <c r="B66" s="371"/>
      <c r="C66" s="1077" t="s">
        <v>450</v>
      </c>
      <c r="D66" s="1077"/>
      <c r="E66" s="1077"/>
      <c r="F66" s="376"/>
      <c r="G66" s="376"/>
      <c r="H66" s="376"/>
      <c r="I66" s="376"/>
      <c r="J66" s="377">
        <v>80.86</v>
      </c>
      <c r="K66" s="376"/>
      <c r="L66" s="377">
        <v>90.05</v>
      </c>
      <c r="M66" s="376"/>
      <c r="N66" s="378"/>
      <c r="V66" s="361"/>
      <c r="W66" s="367"/>
      <c r="X66" s="367"/>
      <c r="AB66" s="335" t="s">
        <v>450</v>
      </c>
      <c r="AC66" s="367"/>
    </row>
    <row r="67" spans="1:30" s="332" customFormat="1" ht="12" x14ac:dyDescent="0.2">
      <c r="A67" s="372"/>
      <c r="B67" s="371"/>
      <c r="C67" s="1065" t="s">
        <v>451</v>
      </c>
      <c r="D67" s="1065"/>
      <c r="E67" s="1065"/>
      <c r="F67" s="373"/>
      <c r="G67" s="373"/>
      <c r="H67" s="373"/>
      <c r="I67" s="373"/>
      <c r="J67" s="374"/>
      <c r="K67" s="373"/>
      <c r="L67" s="374">
        <v>42.04</v>
      </c>
      <c r="M67" s="373"/>
      <c r="N67" s="375"/>
      <c r="V67" s="361"/>
      <c r="W67" s="367"/>
      <c r="X67" s="367"/>
      <c r="AA67" s="335" t="s">
        <v>451</v>
      </c>
      <c r="AC67" s="367"/>
    </row>
    <row r="68" spans="1:30" s="332" customFormat="1" ht="33.75" x14ac:dyDescent="0.2">
      <c r="A68" s="372"/>
      <c r="B68" s="371" t="s">
        <v>4696</v>
      </c>
      <c r="C68" s="1065" t="s">
        <v>3148</v>
      </c>
      <c r="D68" s="1065"/>
      <c r="E68" s="1065"/>
      <c r="F68" s="373" t="s">
        <v>454</v>
      </c>
      <c r="G68" s="373" t="s">
        <v>558</v>
      </c>
      <c r="H68" s="373"/>
      <c r="I68" s="373" t="s">
        <v>558</v>
      </c>
      <c r="J68" s="374"/>
      <c r="K68" s="373"/>
      <c r="L68" s="374">
        <v>40.78</v>
      </c>
      <c r="M68" s="373"/>
      <c r="N68" s="375"/>
      <c r="V68" s="361"/>
      <c r="W68" s="367"/>
      <c r="X68" s="367"/>
      <c r="AA68" s="335" t="s">
        <v>3148</v>
      </c>
      <c r="AC68" s="367"/>
    </row>
    <row r="69" spans="1:30" s="332" customFormat="1" ht="33.75" x14ac:dyDescent="0.2">
      <c r="A69" s="372"/>
      <c r="B69" s="371" t="s">
        <v>4697</v>
      </c>
      <c r="C69" s="1065" t="s">
        <v>3150</v>
      </c>
      <c r="D69" s="1065"/>
      <c r="E69" s="1065"/>
      <c r="F69" s="373" t="s">
        <v>454</v>
      </c>
      <c r="G69" s="373" t="s">
        <v>544</v>
      </c>
      <c r="H69" s="373"/>
      <c r="I69" s="373" t="s">
        <v>544</v>
      </c>
      <c r="J69" s="374"/>
      <c r="K69" s="373"/>
      <c r="L69" s="374">
        <v>21.44</v>
      </c>
      <c r="M69" s="373"/>
      <c r="N69" s="375"/>
      <c r="V69" s="361"/>
      <c r="W69" s="367"/>
      <c r="X69" s="367"/>
      <c r="AA69" s="335" t="s">
        <v>3150</v>
      </c>
      <c r="AC69" s="367"/>
    </row>
    <row r="70" spans="1:30" s="332" customFormat="1" ht="12" x14ac:dyDescent="0.2">
      <c r="A70" s="379"/>
      <c r="B70" s="380"/>
      <c r="C70" s="1068" t="s">
        <v>459</v>
      </c>
      <c r="D70" s="1068"/>
      <c r="E70" s="1068"/>
      <c r="F70" s="364"/>
      <c r="G70" s="364"/>
      <c r="H70" s="364"/>
      <c r="I70" s="364"/>
      <c r="J70" s="365"/>
      <c r="K70" s="364"/>
      <c r="L70" s="365">
        <v>152.27000000000001</v>
      </c>
      <c r="M70" s="376"/>
      <c r="N70" s="366"/>
      <c r="V70" s="361"/>
      <c r="W70" s="367"/>
      <c r="X70" s="367"/>
      <c r="AC70" s="367" t="s">
        <v>459</v>
      </c>
    </row>
    <row r="71" spans="1:30" s="332" customFormat="1" ht="33.75" x14ac:dyDescent="0.2">
      <c r="A71" s="362" t="s">
        <v>2777</v>
      </c>
      <c r="B71" s="363" t="s">
        <v>7482</v>
      </c>
      <c r="C71" s="1068" t="s">
        <v>7483</v>
      </c>
      <c r="D71" s="1068"/>
      <c r="E71" s="1068"/>
      <c r="F71" s="364" t="s">
        <v>1017</v>
      </c>
      <c r="G71" s="364"/>
      <c r="H71" s="364"/>
      <c r="I71" s="364" t="s">
        <v>423</v>
      </c>
      <c r="J71" s="365">
        <v>367.89</v>
      </c>
      <c r="K71" s="364"/>
      <c r="L71" s="365">
        <v>367.89</v>
      </c>
      <c r="M71" s="364"/>
      <c r="N71" s="366"/>
      <c r="V71" s="361"/>
      <c r="W71" s="367"/>
      <c r="X71" s="367" t="s">
        <v>7483</v>
      </c>
      <c r="AC71" s="367"/>
    </row>
    <row r="72" spans="1:30" s="332" customFormat="1" ht="12" x14ac:dyDescent="0.2">
      <c r="A72" s="379"/>
      <c r="B72" s="380"/>
      <c r="C72" s="340" t="s">
        <v>3039</v>
      </c>
      <c r="D72" s="385"/>
      <c r="E72" s="385"/>
      <c r="F72" s="386"/>
      <c r="G72" s="386"/>
      <c r="H72" s="386"/>
      <c r="I72" s="386"/>
      <c r="J72" s="387"/>
      <c r="K72" s="386"/>
      <c r="L72" s="387"/>
      <c r="M72" s="388"/>
      <c r="N72" s="389"/>
      <c r="V72" s="361"/>
      <c r="W72" s="367"/>
      <c r="X72" s="367"/>
      <c r="AC72" s="367"/>
    </row>
    <row r="73" spans="1:30" s="332" customFormat="1" ht="33.75" x14ac:dyDescent="0.2">
      <c r="A73" s="362" t="s">
        <v>472</v>
      </c>
      <c r="B73" s="363" t="s">
        <v>7484</v>
      </c>
      <c r="C73" s="1068" t="s">
        <v>7485</v>
      </c>
      <c r="D73" s="1068"/>
      <c r="E73" s="1068"/>
      <c r="F73" s="364" t="s">
        <v>1017</v>
      </c>
      <c r="G73" s="364"/>
      <c r="H73" s="364"/>
      <c r="I73" s="364" t="s">
        <v>592</v>
      </c>
      <c r="J73" s="365"/>
      <c r="K73" s="364"/>
      <c r="L73" s="365"/>
      <c r="M73" s="364"/>
      <c r="N73" s="366"/>
      <c r="V73" s="361"/>
      <c r="W73" s="367"/>
      <c r="X73" s="367" t="s">
        <v>7485</v>
      </c>
      <c r="AC73" s="367"/>
    </row>
    <row r="74" spans="1:30" s="332" customFormat="1" ht="12" x14ac:dyDescent="0.2">
      <c r="A74" s="368"/>
      <c r="B74" s="369"/>
      <c r="C74" s="1065" t="s">
        <v>7486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67"/>
      <c r="AC74" s="367"/>
      <c r="AD74" s="335" t="s">
        <v>7486</v>
      </c>
    </row>
    <row r="75" spans="1:30" s="332" customFormat="1" ht="33.75" x14ac:dyDescent="0.2">
      <c r="A75" s="370"/>
      <c r="B75" s="371" t="s">
        <v>430</v>
      </c>
      <c r="C75" s="1065" t="s">
        <v>431</v>
      </c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72"/>
      <c r="V75" s="361"/>
      <c r="W75" s="367"/>
      <c r="X75" s="367"/>
      <c r="Y75" s="335" t="s">
        <v>431</v>
      </c>
      <c r="AC75" s="367"/>
    </row>
    <row r="76" spans="1:30" s="332" customFormat="1" ht="12" x14ac:dyDescent="0.2">
      <c r="A76" s="372"/>
      <c r="B76" s="371" t="s">
        <v>423</v>
      </c>
      <c r="C76" s="1065" t="s">
        <v>432</v>
      </c>
      <c r="D76" s="1065"/>
      <c r="E76" s="1065"/>
      <c r="F76" s="373"/>
      <c r="G76" s="373"/>
      <c r="H76" s="373"/>
      <c r="I76" s="373"/>
      <c r="J76" s="374">
        <v>10.220000000000001</v>
      </c>
      <c r="K76" s="373" t="s">
        <v>436</v>
      </c>
      <c r="L76" s="374">
        <v>229.95</v>
      </c>
      <c r="M76" s="373"/>
      <c r="N76" s="375"/>
      <c r="V76" s="361"/>
      <c r="W76" s="367"/>
      <c r="X76" s="367"/>
      <c r="Z76" s="335" t="s">
        <v>432</v>
      </c>
      <c r="AC76" s="367"/>
    </row>
    <row r="77" spans="1:30" s="332" customFormat="1" ht="12" x14ac:dyDescent="0.2">
      <c r="A77" s="372"/>
      <c r="B77" s="371" t="s">
        <v>439</v>
      </c>
      <c r="C77" s="1065" t="s">
        <v>440</v>
      </c>
      <c r="D77" s="1065"/>
      <c r="E77" s="1065"/>
      <c r="F77" s="373"/>
      <c r="G77" s="373"/>
      <c r="H77" s="373"/>
      <c r="I77" s="373"/>
      <c r="J77" s="374">
        <v>0.38</v>
      </c>
      <c r="K77" s="373"/>
      <c r="L77" s="374">
        <v>6.84</v>
      </c>
      <c r="M77" s="373"/>
      <c r="N77" s="375"/>
      <c r="V77" s="361"/>
      <c r="W77" s="367"/>
      <c r="X77" s="367"/>
      <c r="Z77" s="335" t="s">
        <v>440</v>
      </c>
      <c r="AC77" s="367"/>
    </row>
    <row r="78" spans="1:30" s="332" customFormat="1" ht="12" x14ac:dyDescent="0.2">
      <c r="A78" s="372"/>
      <c r="B78" s="371"/>
      <c r="C78" s="1065" t="s">
        <v>443</v>
      </c>
      <c r="D78" s="1065"/>
      <c r="E78" s="1065"/>
      <c r="F78" s="373" t="s">
        <v>444</v>
      </c>
      <c r="G78" s="373" t="s">
        <v>2647</v>
      </c>
      <c r="H78" s="373" t="s">
        <v>436</v>
      </c>
      <c r="I78" s="373" t="s">
        <v>7487</v>
      </c>
      <c r="J78" s="374"/>
      <c r="K78" s="373"/>
      <c r="L78" s="374"/>
      <c r="M78" s="373"/>
      <c r="N78" s="375"/>
      <c r="V78" s="361"/>
      <c r="W78" s="367"/>
      <c r="X78" s="367"/>
      <c r="AA78" s="335" t="s">
        <v>443</v>
      </c>
      <c r="AC78" s="367"/>
    </row>
    <row r="79" spans="1:30" s="332" customFormat="1" ht="12" x14ac:dyDescent="0.2">
      <c r="A79" s="372"/>
      <c r="B79" s="371"/>
      <c r="C79" s="1077" t="s">
        <v>450</v>
      </c>
      <c r="D79" s="1077"/>
      <c r="E79" s="1077"/>
      <c r="F79" s="376"/>
      <c r="G79" s="376"/>
      <c r="H79" s="376"/>
      <c r="I79" s="376"/>
      <c r="J79" s="377">
        <v>10.6</v>
      </c>
      <c r="K79" s="376"/>
      <c r="L79" s="377">
        <v>236.79</v>
      </c>
      <c r="M79" s="376"/>
      <c r="N79" s="378"/>
      <c r="V79" s="361"/>
      <c r="W79" s="367"/>
      <c r="X79" s="367"/>
      <c r="AB79" s="335" t="s">
        <v>450</v>
      </c>
      <c r="AC79" s="367"/>
    </row>
    <row r="80" spans="1:30" s="332" customFormat="1" ht="12" x14ac:dyDescent="0.2">
      <c r="A80" s="372"/>
      <c r="B80" s="371"/>
      <c r="C80" s="1065" t="s">
        <v>451</v>
      </c>
      <c r="D80" s="1065"/>
      <c r="E80" s="1065"/>
      <c r="F80" s="373"/>
      <c r="G80" s="373"/>
      <c r="H80" s="373"/>
      <c r="I80" s="373"/>
      <c r="J80" s="374"/>
      <c r="K80" s="373"/>
      <c r="L80" s="374">
        <v>229.95</v>
      </c>
      <c r="M80" s="373"/>
      <c r="N80" s="375"/>
      <c r="V80" s="361"/>
      <c r="W80" s="367"/>
      <c r="X80" s="367"/>
      <c r="AA80" s="335" t="s">
        <v>451</v>
      </c>
      <c r="AC80" s="367"/>
    </row>
    <row r="81" spans="1:29" s="332" customFormat="1" ht="33.75" x14ac:dyDescent="0.2">
      <c r="A81" s="372"/>
      <c r="B81" s="371" t="s">
        <v>4696</v>
      </c>
      <c r="C81" s="1065" t="s">
        <v>3148</v>
      </c>
      <c r="D81" s="1065"/>
      <c r="E81" s="1065"/>
      <c r="F81" s="373" t="s">
        <v>454</v>
      </c>
      <c r="G81" s="373" t="s">
        <v>558</v>
      </c>
      <c r="H81" s="373"/>
      <c r="I81" s="373" t="s">
        <v>558</v>
      </c>
      <c r="J81" s="374"/>
      <c r="K81" s="373"/>
      <c r="L81" s="374">
        <v>223.05</v>
      </c>
      <c r="M81" s="373"/>
      <c r="N81" s="375"/>
      <c r="V81" s="361"/>
      <c r="W81" s="367"/>
      <c r="X81" s="367"/>
      <c r="AA81" s="335" t="s">
        <v>3148</v>
      </c>
      <c r="AC81" s="367"/>
    </row>
    <row r="82" spans="1:29" s="332" customFormat="1" ht="33.75" x14ac:dyDescent="0.2">
      <c r="A82" s="372"/>
      <c r="B82" s="371" t="s">
        <v>4697</v>
      </c>
      <c r="C82" s="1065" t="s">
        <v>3150</v>
      </c>
      <c r="D82" s="1065"/>
      <c r="E82" s="1065"/>
      <c r="F82" s="373" t="s">
        <v>454</v>
      </c>
      <c r="G82" s="373" t="s">
        <v>544</v>
      </c>
      <c r="H82" s="373"/>
      <c r="I82" s="373" t="s">
        <v>544</v>
      </c>
      <c r="J82" s="374"/>
      <c r="K82" s="373"/>
      <c r="L82" s="374">
        <v>117.27</v>
      </c>
      <c r="M82" s="373"/>
      <c r="N82" s="375"/>
      <c r="V82" s="361"/>
      <c r="W82" s="367"/>
      <c r="X82" s="367"/>
      <c r="AA82" s="335" t="s">
        <v>3150</v>
      </c>
      <c r="AC82" s="367"/>
    </row>
    <row r="83" spans="1:29" s="332" customFormat="1" ht="12" x14ac:dyDescent="0.2">
      <c r="A83" s="379"/>
      <c r="B83" s="380"/>
      <c r="C83" s="1068" t="s">
        <v>459</v>
      </c>
      <c r="D83" s="1068"/>
      <c r="E83" s="1068"/>
      <c r="F83" s="364"/>
      <c r="G83" s="364"/>
      <c r="H83" s="364"/>
      <c r="I83" s="364"/>
      <c r="J83" s="365"/>
      <c r="K83" s="364"/>
      <c r="L83" s="365">
        <v>577.11</v>
      </c>
      <c r="M83" s="376"/>
      <c r="N83" s="366"/>
      <c r="V83" s="361"/>
      <c r="W83" s="367"/>
      <c r="X83" s="367"/>
      <c r="AC83" s="367" t="s">
        <v>459</v>
      </c>
    </row>
    <row r="84" spans="1:29" s="332" customFormat="1" ht="22.5" x14ac:dyDescent="0.2">
      <c r="A84" s="362" t="s">
        <v>7265</v>
      </c>
      <c r="B84" s="363" t="s">
        <v>7488</v>
      </c>
      <c r="C84" s="1068" t="s">
        <v>7489</v>
      </c>
      <c r="D84" s="1068"/>
      <c r="E84" s="1068"/>
      <c r="F84" s="364" t="s">
        <v>1017</v>
      </c>
      <c r="G84" s="364"/>
      <c r="H84" s="364"/>
      <c r="I84" s="364" t="s">
        <v>423</v>
      </c>
      <c r="J84" s="365">
        <v>807.05</v>
      </c>
      <c r="K84" s="364"/>
      <c r="L84" s="365">
        <v>807.05</v>
      </c>
      <c r="M84" s="364"/>
      <c r="N84" s="366"/>
      <c r="V84" s="361"/>
      <c r="W84" s="367"/>
      <c r="X84" s="367" t="s">
        <v>7489</v>
      </c>
      <c r="AC84" s="367"/>
    </row>
    <row r="85" spans="1:29" s="332" customFormat="1" ht="12" x14ac:dyDescent="0.2">
      <c r="A85" s="379"/>
      <c r="B85" s="380"/>
      <c r="C85" s="340" t="s">
        <v>3039</v>
      </c>
      <c r="D85" s="385"/>
      <c r="E85" s="385"/>
      <c r="F85" s="386"/>
      <c r="G85" s="386"/>
      <c r="H85" s="386"/>
      <c r="I85" s="386"/>
      <c r="J85" s="387"/>
      <c r="K85" s="386"/>
      <c r="L85" s="387"/>
      <c r="M85" s="388"/>
      <c r="N85" s="389"/>
      <c r="V85" s="361"/>
      <c r="W85" s="367"/>
      <c r="X85" s="367"/>
      <c r="AC85" s="367"/>
    </row>
    <row r="86" spans="1:29" s="332" customFormat="1" ht="33.75" x14ac:dyDescent="0.2">
      <c r="A86" s="362" t="s">
        <v>7490</v>
      </c>
      <c r="B86" s="363" t="s">
        <v>7491</v>
      </c>
      <c r="C86" s="1068" t="s">
        <v>7492</v>
      </c>
      <c r="D86" s="1068"/>
      <c r="E86" s="1068"/>
      <c r="F86" s="364" t="s">
        <v>1017</v>
      </c>
      <c r="G86" s="364"/>
      <c r="H86" s="364"/>
      <c r="I86" s="364" t="s">
        <v>423</v>
      </c>
      <c r="J86" s="365">
        <v>7510</v>
      </c>
      <c r="K86" s="364" t="s">
        <v>1361</v>
      </c>
      <c r="L86" s="365">
        <v>1532.26</v>
      </c>
      <c r="M86" s="364" t="s">
        <v>1362</v>
      </c>
      <c r="N86" s="366">
        <v>7600</v>
      </c>
      <c r="V86" s="361"/>
      <c r="W86" s="367"/>
      <c r="X86" s="367" t="s">
        <v>7492</v>
      </c>
      <c r="AC86" s="367"/>
    </row>
    <row r="87" spans="1:29" s="332" customFormat="1" ht="12" x14ac:dyDescent="0.2">
      <c r="A87" s="379"/>
      <c r="B87" s="380"/>
      <c r="C87" s="340" t="s">
        <v>3039</v>
      </c>
      <c r="D87" s="385"/>
      <c r="E87" s="385"/>
      <c r="F87" s="386"/>
      <c r="G87" s="386"/>
      <c r="H87" s="386"/>
      <c r="I87" s="386"/>
      <c r="J87" s="387"/>
      <c r="K87" s="386"/>
      <c r="L87" s="387"/>
      <c r="M87" s="388"/>
      <c r="N87" s="389"/>
      <c r="V87" s="361"/>
      <c r="W87" s="367"/>
      <c r="X87" s="367"/>
      <c r="AC87" s="367"/>
    </row>
    <row r="88" spans="1:29" s="332" customFormat="1" ht="22.5" x14ac:dyDescent="0.2">
      <c r="A88" s="370"/>
      <c r="B88" s="371" t="s">
        <v>1365</v>
      </c>
      <c r="C88" s="1065" t="s">
        <v>1366</v>
      </c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72"/>
      <c r="V88" s="361"/>
      <c r="W88" s="367"/>
      <c r="X88" s="367"/>
      <c r="Y88" s="335" t="s">
        <v>1366</v>
      </c>
      <c r="AC88" s="367"/>
    </row>
    <row r="89" spans="1:29" s="332" customFormat="1" ht="33.75" x14ac:dyDescent="0.2">
      <c r="A89" s="362" t="s">
        <v>7270</v>
      </c>
      <c r="B89" s="363" t="s">
        <v>7493</v>
      </c>
      <c r="C89" s="1068" t="s">
        <v>7494</v>
      </c>
      <c r="D89" s="1068"/>
      <c r="E89" s="1068"/>
      <c r="F89" s="364" t="s">
        <v>1017</v>
      </c>
      <c r="G89" s="364"/>
      <c r="H89" s="364"/>
      <c r="I89" s="364" t="s">
        <v>529</v>
      </c>
      <c r="J89" s="365">
        <v>526.66999999999996</v>
      </c>
      <c r="K89" s="364" t="s">
        <v>1361</v>
      </c>
      <c r="L89" s="365">
        <v>1182.06</v>
      </c>
      <c r="M89" s="364" t="s">
        <v>1362</v>
      </c>
      <c r="N89" s="366">
        <v>5863</v>
      </c>
      <c r="V89" s="361"/>
      <c r="W89" s="367"/>
      <c r="X89" s="367" t="s">
        <v>7494</v>
      </c>
      <c r="AC89" s="367"/>
    </row>
    <row r="90" spans="1:29" s="332" customFormat="1" ht="12" x14ac:dyDescent="0.2">
      <c r="A90" s="379"/>
      <c r="B90" s="380"/>
      <c r="C90" s="340" t="s">
        <v>3039</v>
      </c>
      <c r="D90" s="385"/>
      <c r="E90" s="385"/>
      <c r="F90" s="386"/>
      <c r="G90" s="386"/>
      <c r="H90" s="386"/>
      <c r="I90" s="386"/>
      <c r="J90" s="387"/>
      <c r="K90" s="386"/>
      <c r="L90" s="387"/>
      <c r="M90" s="388"/>
      <c r="N90" s="389"/>
      <c r="V90" s="361"/>
      <c r="W90" s="367"/>
      <c r="X90" s="367"/>
      <c r="AC90" s="367"/>
    </row>
    <row r="91" spans="1:29" s="332" customFormat="1" ht="22.5" x14ac:dyDescent="0.2">
      <c r="A91" s="370"/>
      <c r="B91" s="371" t="s">
        <v>1365</v>
      </c>
      <c r="C91" s="1065" t="s">
        <v>1366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X91" s="367"/>
      <c r="Y91" s="335" t="s">
        <v>1366</v>
      </c>
      <c r="AC91" s="367"/>
    </row>
    <row r="92" spans="1:29" s="332" customFormat="1" ht="22.5" x14ac:dyDescent="0.2">
      <c r="A92" s="362" t="s">
        <v>7495</v>
      </c>
      <c r="B92" s="363" t="s">
        <v>7496</v>
      </c>
      <c r="C92" s="1068" t="s">
        <v>7497</v>
      </c>
      <c r="D92" s="1068"/>
      <c r="E92" s="1068"/>
      <c r="F92" s="364" t="s">
        <v>1017</v>
      </c>
      <c r="G92" s="364"/>
      <c r="H92" s="364"/>
      <c r="I92" s="364" t="s">
        <v>423</v>
      </c>
      <c r="J92" s="365">
        <v>29.62</v>
      </c>
      <c r="K92" s="364"/>
      <c r="L92" s="365">
        <v>29.62</v>
      </c>
      <c r="M92" s="364"/>
      <c r="N92" s="366"/>
      <c r="V92" s="361"/>
      <c r="W92" s="367"/>
      <c r="X92" s="367" t="s">
        <v>7497</v>
      </c>
      <c r="AC92" s="367"/>
    </row>
    <row r="93" spans="1:29" s="332" customFormat="1" ht="12" x14ac:dyDescent="0.2">
      <c r="A93" s="379"/>
      <c r="B93" s="380"/>
      <c r="C93" s="340" t="s">
        <v>3039</v>
      </c>
      <c r="D93" s="385"/>
      <c r="E93" s="385"/>
      <c r="F93" s="386"/>
      <c r="G93" s="386"/>
      <c r="H93" s="386"/>
      <c r="I93" s="386"/>
      <c r="J93" s="387"/>
      <c r="K93" s="386"/>
      <c r="L93" s="387"/>
      <c r="M93" s="388"/>
      <c r="N93" s="389"/>
      <c r="V93" s="361"/>
      <c r="W93" s="367"/>
      <c r="X93" s="367"/>
      <c r="AC93" s="367"/>
    </row>
    <row r="94" spans="1:29" s="332" customFormat="1" ht="22.5" x14ac:dyDescent="0.2">
      <c r="A94" s="362" t="s">
        <v>7275</v>
      </c>
      <c r="B94" s="363" t="s">
        <v>7498</v>
      </c>
      <c r="C94" s="1068" t="s">
        <v>7499</v>
      </c>
      <c r="D94" s="1068"/>
      <c r="E94" s="1068"/>
      <c r="F94" s="364" t="s">
        <v>1017</v>
      </c>
      <c r="G94" s="364"/>
      <c r="H94" s="364"/>
      <c r="I94" s="364" t="s">
        <v>423</v>
      </c>
      <c r="J94" s="365">
        <v>39.25</v>
      </c>
      <c r="K94" s="364"/>
      <c r="L94" s="365">
        <v>39.25</v>
      </c>
      <c r="M94" s="364"/>
      <c r="N94" s="366"/>
      <c r="V94" s="361"/>
      <c r="W94" s="367"/>
      <c r="X94" s="367" t="s">
        <v>7499</v>
      </c>
      <c r="AC94" s="367"/>
    </row>
    <row r="95" spans="1:29" s="332" customFormat="1" ht="12" x14ac:dyDescent="0.2">
      <c r="A95" s="379"/>
      <c r="B95" s="380"/>
      <c r="C95" s="340" t="s">
        <v>3039</v>
      </c>
      <c r="D95" s="385"/>
      <c r="E95" s="385"/>
      <c r="F95" s="386"/>
      <c r="G95" s="386"/>
      <c r="H95" s="386"/>
      <c r="I95" s="386"/>
      <c r="J95" s="387"/>
      <c r="K95" s="386"/>
      <c r="L95" s="387"/>
      <c r="M95" s="388"/>
      <c r="N95" s="389"/>
      <c r="V95" s="361"/>
      <c r="W95" s="367"/>
      <c r="X95" s="367"/>
      <c r="AC95" s="367"/>
    </row>
    <row r="96" spans="1:29" s="332" customFormat="1" ht="22.5" x14ac:dyDescent="0.2">
      <c r="A96" s="362" t="s">
        <v>7280</v>
      </c>
      <c r="B96" s="363" t="s">
        <v>7500</v>
      </c>
      <c r="C96" s="1068" t="s">
        <v>7501</v>
      </c>
      <c r="D96" s="1068"/>
      <c r="E96" s="1068"/>
      <c r="F96" s="364" t="s">
        <v>1017</v>
      </c>
      <c r="G96" s="364"/>
      <c r="H96" s="364"/>
      <c r="I96" s="364" t="s">
        <v>423</v>
      </c>
      <c r="J96" s="365">
        <v>9.8699999999999992</v>
      </c>
      <c r="K96" s="364"/>
      <c r="L96" s="365">
        <v>9.8699999999999992</v>
      </c>
      <c r="M96" s="364"/>
      <c r="N96" s="366"/>
      <c r="V96" s="361"/>
      <c r="W96" s="367"/>
      <c r="X96" s="367" t="s">
        <v>7501</v>
      </c>
      <c r="AC96" s="367"/>
    </row>
    <row r="97" spans="1:29" s="332" customFormat="1" ht="12" x14ac:dyDescent="0.2">
      <c r="A97" s="379"/>
      <c r="B97" s="380"/>
      <c r="C97" s="340" t="s">
        <v>3039</v>
      </c>
      <c r="D97" s="385"/>
      <c r="E97" s="385"/>
      <c r="F97" s="386"/>
      <c r="G97" s="386"/>
      <c r="H97" s="386"/>
      <c r="I97" s="386"/>
      <c r="J97" s="387"/>
      <c r="K97" s="386"/>
      <c r="L97" s="387"/>
      <c r="M97" s="388"/>
      <c r="N97" s="389"/>
      <c r="V97" s="361"/>
      <c r="W97" s="367"/>
      <c r="X97" s="367"/>
      <c r="AC97" s="367"/>
    </row>
    <row r="98" spans="1:29" s="332" customFormat="1" ht="33.75" x14ac:dyDescent="0.2">
      <c r="A98" s="362" t="s">
        <v>7284</v>
      </c>
      <c r="B98" s="363" t="s">
        <v>7502</v>
      </c>
      <c r="C98" s="1068" t="s">
        <v>7503</v>
      </c>
      <c r="D98" s="1068"/>
      <c r="E98" s="1068"/>
      <c r="F98" s="364" t="s">
        <v>1017</v>
      </c>
      <c r="G98" s="364"/>
      <c r="H98" s="364"/>
      <c r="I98" s="364" t="s">
        <v>423</v>
      </c>
      <c r="J98" s="365">
        <v>968.33</v>
      </c>
      <c r="K98" s="364" t="s">
        <v>1361</v>
      </c>
      <c r="L98" s="365">
        <v>197.58</v>
      </c>
      <c r="M98" s="364" t="s">
        <v>1362</v>
      </c>
      <c r="N98" s="366">
        <v>980</v>
      </c>
      <c r="V98" s="361"/>
      <c r="W98" s="367"/>
      <c r="X98" s="367" t="s">
        <v>7503</v>
      </c>
      <c r="AC98" s="367"/>
    </row>
    <row r="99" spans="1:29" s="332" customFormat="1" ht="12" x14ac:dyDescent="0.2">
      <c r="A99" s="379"/>
      <c r="B99" s="380"/>
      <c r="C99" s="340" t="s">
        <v>3039</v>
      </c>
      <c r="D99" s="385"/>
      <c r="E99" s="385"/>
      <c r="F99" s="386"/>
      <c r="G99" s="386"/>
      <c r="H99" s="386"/>
      <c r="I99" s="386"/>
      <c r="J99" s="387"/>
      <c r="K99" s="386"/>
      <c r="L99" s="387"/>
      <c r="M99" s="388"/>
      <c r="N99" s="389"/>
      <c r="V99" s="361"/>
      <c r="W99" s="367"/>
      <c r="X99" s="367"/>
      <c r="AC99" s="367"/>
    </row>
    <row r="100" spans="1:29" s="332" customFormat="1" ht="22.5" x14ac:dyDescent="0.2">
      <c r="A100" s="370"/>
      <c r="B100" s="371" t="s">
        <v>1365</v>
      </c>
      <c r="C100" s="1065" t="s">
        <v>1366</v>
      </c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72"/>
      <c r="V100" s="361"/>
      <c r="W100" s="367"/>
      <c r="X100" s="367"/>
      <c r="Y100" s="335" t="s">
        <v>1366</v>
      </c>
      <c r="AC100" s="367"/>
    </row>
    <row r="101" spans="1:29" s="332" customFormat="1" ht="33.75" x14ac:dyDescent="0.2">
      <c r="A101" s="362" t="s">
        <v>7288</v>
      </c>
      <c r="B101" s="363" t="s">
        <v>7504</v>
      </c>
      <c r="C101" s="1068" t="s">
        <v>7505</v>
      </c>
      <c r="D101" s="1068"/>
      <c r="E101" s="1068"/>
      <c r="F101" s="364" t="s">
        <v>1017</v>
      </c>
      <c r="G101" s="364"/>
      <c r="H101" s="364"/>
      <c r="I101" s="364" t="s">
        <v>423</v>
      </c>
      <c r="J101" s="365">
        <v>7605.83</v>
      </c>
      <c r="K101" s="364" t="s">
        <v>1361</v>
      </c>
      <c r="L101" s="365">
        <v>1551.81</v>
      </c>
      <c r="M101" s="364" t="s">
        <v>1362</v>
      </c>
      <c r="N101" s="366">
        <v>7697</v>
      </c>
      <c r="V101" s="361"/>
      <c r="W101" s="367"/>
      <c r="X101" s="367" t="s">
        <v>7505</v>
      </c>
      <c r="AC101" s="367"/>
    </row>
    <row r="102" spans="1:29" s="332" customFormat="1" ht="12" x14ac:dyDescent="0.2">
      <c r="A102" s="379"/>
      <c r="B102" s="380"/>
      <c r="C102" s="340" t="s">
        <v>3039</v>
      </c>
      <c r="D102" s="385"/>
      <c r="E102" s="385"/>
      <c r="F102" s="386"/>
      <c r="G102" s="386"/>
      <c r="H102" s="386"/>
      <c r="I102" s="386"/>
      <c r="J102" s="387"/>
      <c r="K102" s="386"/>
      <c r="L102" s="387"/>
      <c r="M102" s="388"/>
      <c r="N102" s="389"/>
      <c r="V102" s="361"/>
      <c r="W102" s="367"/>
      <c r="X102" s="367"/>
      <c r="AC102" s="367"/>
    </row>
    <row r="103" spans="1:29" s="332" customFormat="1" ht="22.5" x14ac:dyDescent="0.2">
      <c r="A103" s="370"/>
      <c r="B103" s="371" t="s">
        <v>1365</v>
      </c>
      <c r="C103" s="1065" t="s">
        <v>1366</v>
      </c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72"/>
      <c r="V103" s="361"/>
      <c r="W103" s="367"/>
      <c r="X103" s="367"/>
      <c r="Y103" s="335" t="s">
        <v>1366</v>
      </c>
      <c r="AC103" s="367"/>
    </row>
    <row r="104" spans="1:29" s="332" customFormat="1" ht="12" x14ac:dyDescent="0.2">
      <c r="A104" s="1069" t="s">
        <v>7506</v>
      </c>
      <c r="B104" s="1070"/>
      <c r="C104" s="1070"/>
      <c r="D104" s="1070"/>
      <c r="E104" s="1070"/>
      <c r="F104" s="1070"/>
      <c r="G104" s="1070"/>
      <c r="H104" s="1070"/>
      <c r="I104" s="1070"/>
      <c r="J104" s="1070"/>
      <c r="K104" s="1070"/>
      <c r="L104" s="1070"/>
      <c r="M104" s="1070"/>
      <c r="N104" s="1071"/>
      <c r="V104" s="361"/>
      <c r="W104" s="367" t="s">
        <v>7506</v>
      </c>
      <c r="X104" s="367"/>
      <c r="AC104" s="367"/>
    </row>
    <row r="105" spans="1:29" s="332" customFormat="1" ht="45" x14ac:dyDescent="0.2">
      <c r="A105" s="362" t="s">
        <v>570</v>
      </c>
      <c r="B105" s="363" t="s">
        <v>7507</v>
      </c>
      <c r="C105" s="1068" t="s">
        <v>7508</v>
      </c>
      <c r="D105" s="1068"/>
      <c r="E105" s="1068"/>
      <c r="F105" s="364" t="s">
        <v>1017</v>
      </c>
      <c r="G105" s="364"/>
      <c r="H105" s="364"/>
      <c r="I105" s="364" t="s">
        <v>423</v>
      </c>
      <c r="J105" s="365"/>
      <c r="K105" s="364"/>
      <c r="L105" s="365"/>
      <c r="M105" s="364"/>
      <c r="N105" s="366"/>
      <c r="V105" s="361"/>
      <c r="W105" s="367"/>
      <c r="X105" s="367" t="s">
        <v>7508</v>
      </c>
      <c r="AC105" s="367"/>
    </row>
    <row r="106" spans="1:29" s="332" customFormat="1" ht="33.75" x14ac:dyDescent="0.2">
      <c r="A106" s="370"/>
      <c r="B106" s="371" t="s">
        <v>430</v>
      </c>
      <c r="C106" s="1065" t="s">
        <v>431</v>
      </c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72"/>
      <c r="V106" s="361"/>
      <c r="W106" s="367"/>
      <c r="X106" s="367"/>
      <c r="Y106" s="335" t="s">
        <v>431</v>
      </c>
      <c r="AC106" s="367"/>
    </row>
    <row r="107" spans="1:29" s="332" customFormat="1" ht="12" x14ac:dyDescent="0.2">
      <c r="A107" s="372"/>
      <c r="B107" s="371" t="s">
        <v>423</v>
      </c>
      <c r="C107" s="1065" t="s">
        <v>432</v>
      </c>
      <c r="D107" s="1065"/>
      <c r="E107" s="1065"/>
      <c r="F107" s="373"/>
      <c r="G107" s="373"/>
      <c r="H107" s="373"/>
      <c r="I107" s="373"/>
      <c r="J107" s="374">
        <v>20.440000000000001</v>
      </c>
      <c r="K107" s="373" t="s">
        <v>436</v>
      </c>
      <c r="L107" s="374">
        <v>25.55</v>
      </c>
      <c r="M107" s="373"/>
      <c r="N107" s="375"/>
      <c r="V107" s="361"/>
      <c r="W107" s="367"/>
      <c r="X107" s="367"/>
      <c r="Z107" s="335" t="s">
        <v>432</v>
      </c>
      <c r="AC107" s="367"/>
    </row>
    <row r="108" spans="1:29" s="332" customFormat="1" ht="12" x14ac:dyDescent="0.2">
      <c r="A108" s="372"/>
      <c r="B108" s="371" t="s">
        <v>434</v>
      </c>
      <c r="C108" s="1065" t="s">
        <v>435</v>
      </c>
      <c r="D108" s="1065"/>
      <c r="E108" s="1065"/>
      <c r="F108" s="373"/>
      <c r="G108" s="373"/>
      <c r="H108" s="373"/>
      <c r="I108" s="373"/>
      <c r="J108" s="374">
        <v>21.65</v>
      </c>
      <c r="K108" s="373" t="s">
        <v>436</v>
      </c>
      <c r="L108" s="374">
        <v>27.06</v>
      </c>
      <c r="M108" s="373"/>
      <c r="N108" s="375"/>
      <c r="V108" s="361"/>
      <c r="W108" s="367"/>
      <c r="X108" s="367"/>
      <c r="Z108" s="335" t="s">
        <v>435</v>
      </c>
      <c r="AC108" s="367"/>
    </row>
    <row r="109" spans="1:29" s="332" customFormat="1" ht="12" x14ac:dyDescent="0.2">
      <c r="A109" s="372"/>
      <c r="B109" s="371" t="s">
        <v>437</v>
      </c>
      <c r="C109" s="1065" t="s">
        <v>438</v>
      </c>
      <c r="D109" s="1065"/>
      <c r="E109" s="1065"/>
      <c r="F109" s="373"/>
      <c r="G109" s="373"/>
      <c r="H109" s="373"/>
      <c r="I109" s="373"/>
      <c r="J109" s="374">
        <v>2.2599999999999998</v>
      </c>
      <c r="K109" s="373" t="s">
        <v>436</v>
      </c>
      <c r="L109" s="374">
        <v>2.83</v>
      </c>
      <c r="M109" s="373"/>
      <c r="N109" s="375"/>
      <c r="V109" s="361"/>
      <c r="W109" s="367"/>
      <c r="X109" s="367"/>
      <c r="Z109" s="335" t="s">
        <v>438</v>
      </c>
      <c r="AC109" s="367"/>
    </row>
    <row r="110" spans="1:29" s="332" customFormat="1" ht="12" x14ac:dyDescent="0.2">
      <c r="A110" s="372"/>
      <c r="B110" s="371" t="s">
        <v>439</v>
      </c>
      <c r="C110" s="1065" t="s">
        <v>440</v>
      </c>
      <c r="D110" s="1065"/>
      <c r="E110" s="1065"/>
      <c r="F110" s="373"/>
      <c r="G110" s="373"/>
      <c r="H110" s="373"/>
      <c r="I110" s="373"/>
      <c r="J110" s="374">
        <v>176.9</v>
      </c>
      <c r="K110" s="373"/>
      <c r="L110" s="374">
        <v>176.9</v>
      </c>
      <c r="M110" s="373"/>
      <c r="N110" s="375"/>
      <c r="V110" s="361"/>
      <c r="W110" s="367"/>
      <c r="X110" s="367"/>
      <c r="Z110" s="335" t="s">
        <v>440</v>
      </c>
      <c r="AC110" s="367"/>
    </row>
    <row r="111" spans="1:29" s="332" customFormat="1" ht="12" x14ac:dyDescent="0.2">
      <c r="A111" s="372"/>
      <c r="B111" s="371"/>
      <c r="C111" s="1065" t="s">
        <v>443</v>
      </c>
      <c r="D111" s="1065"/>
      <c r="E111" s="1065"/>
      <c r="F111" s="373" t="s">
        <v>444</v>
      </c>
      <c r="G111" s="373" t="s">
        <v>3145</v>
      </c>
      <c r="H111" s="373" t="s">
        <v>436</v>
      </c>
      <c r="I111" s="373" t="s">
        <v>2648</v>
      </c>
      <c r="J111" s="374"/>
      <c r="K111" s="373"/>
      <c r="L111" s="374"/>
      <c r="M111" s="373"/>
      <c r="N111" s="375"/>
      <c r="V111" s="361"/>
      <c r="W111" s="367"/>
      <c r="X111" s="367"/>
      <c r="AA111" s="335" t="s">
        <v>443</v>
      </c>
      <c r="AC111" s="367"/>
    </row>
    <row r="112" spans="1:29" s="332" customFormat="1" ht="12" x14ac:dyDescent="0.2">
      <c r="A112" s="372"/>
      <c r="B112" s="371"/>
      <c r="C112" s="1065" t="s">
        <v>447</v>
      </c>
      <c r="D112" s="1065"/>
      <c r="E112" s="1065"/>
      <c r="F112" s="373" t="s">
        <v>444</v>
      </c>
      <c r="G112" s="373" t="s">
        <v>1572</v>
      </c>
      <c r="H112" s="373" t="s">
        <v>436</v>
      </c>
      <c r="I112" s="373" t="s">
        <v>7509</v>
      </c>
      <c r="J112" s="374"/>
      <c r="K112" s="373"/>
      <c r="L112" s="374"/>
      <c r="M112" s="373"/>
      <c r="N112" s="375"/>
      <c r="V112" s="361"/>
      <c r="W112" s="367"/>
      <c r="X112" s="367"/>
      <c r="AA112" s="335" t="s">
        <v>447</v>
      </c>
      <c r="AC112" s="367"/>
    </row>
    <row r="113" spans="1:29" s="332" customFormat="1" ht="12" x14ac:dyDescent="0.2">
      <c r="A113" s="372"/>
      <c r="B113" s="371"/>
      <c r="C113" s="1077" t="s">
        <v>450</v>
      </c>
      <c r="D113" s="1077"/>
      <c r="E113" s="1077"/>
      <c r="F113" s="376"/>
      <c r="G113" s="376"/>
      <c r="H113" s="376"/>
      <c r="I113" s="376"/>
      <c r="J113" s="377">
        <v>218.99</v>
      </c>
      <c r="K113" s="376"/>
      <c r="L113" s="377">
        <v>229.51</v>
      </c>
      <c r="M113" s="376"/>
      <c r="N113" s="378"/>
      <c r="V113" s="361"/>
      <c r="W113" s="367"/>
      <c r="X113" s="367"/>
      <c r="AB113" s="335" t="s">
        <v>450</v>
      </c>
      <c r="AC113" s="367"/>
    </row>
    <row r="114" spans="1:29" s="332" customFormat="1" ht="12" x14ac:dyDescent="0.2">
      <c r="A114" s="372"/>
      <c r="B114" s="371"/>
      <c r="C114" s="1065" t="s">
        <v>451</v>
      </c>
      <c r="D114" s="1065"/>
      <c r="E114" s="1065"/>
      <c r="F114" s="373"/>
      <c r="G114" s="373"/>
      <c r="H114" s="373"/>
      <c r="I114" s="373"/>
      <c r="J114" s="374"/>
      <c r="K114" s="373"/>
      <c r="L114" s="374">
        <v>28.38</v>
      </c>
      <c r="M114" s="373"/>
      <c r="N114" s="375"/>
      <c r="V114" s="361"/>
      <c r="W114" s="367"/>
      <c r="X114" s="367"/>
      <c r="AA114" s="335" t="s">
        <v>451</v>
      </c>
      <c r="AC114" s="367"/>
    </row>
    <row r="115" spans="1:29" s="332" customFormat="1" ht="33.75" x14ac:dyDescent="0.2">
      <c r="A115" s="372"/>
      <c r="B115" s="371" t="s">
        <v>4696</v>
      </c>
      <c r="C115" s="1065" t="s">
        <v>3148</v>
      </c>
      <c r="D115" s="1065"/>
      <c r="E115" s="1065"/>
      <c r="F115" s="373" t="s">
        <v>454</v>
      </c>
      <c r="G115" s="373" t="s">
        <v>558</v>
      </c>
      <c r="H115" s="373"/>
      <c r="I115" s="373" t="s">
        <v>558</v>
      </c>
      <c r="J115" s="374"/>
      <c r="K115" s="373"/>
      <c r="L115" s="374">
        <v>27.53</v>
      </c>
      <c r="M115" s="373"/>
      <c r="N115" s="375"/>
      <c r="V115" s="361"/>
      <c r="W115" s="367"/>
      <c r="X115" s="367"/>
      <c r="AA115" s="335" t="s">
        <v>3148</v>
      </c>
      <c r="AC115" s="367"/>
    </row>
    <row r="116" spans="1:29" s="332" customFormat="1" ht="33.75" x14ac:dyDescent="0.2">
      <c r="A116" s="372"/>
      <c r="B116" s="371" t="s">
        <v>4697</v>
      </c>
      <c r="C116" s="1065" t="s">
        <v>3150</v>
      </c>
      <c r="D116" s="1065"/>
      <c r="E116" s="1065"/>
      <c r="F116" s="373" t="s">
        <v>454</v>
      </c>
      <c r="G116" s="373" t="s">
        <v>544</v>
      </c>
      <c r="H116" s="373"/>
      <c r="I116" s="373" t="s">
        <v>544</v>
      </c>
      <c r="J116" s="374"/>
      <c r="K116" s="373"/>
      <c r="L116" s="374">
        <v>14.47</v>
      </c>
      <c r="M116" s="373"/>
      <c r="N116" s="375"/>
      <c r="V116" s="361"/>
      <c r="W116" s="367"/>
      <c r="X116" s="367"/>
      <c r="AA116" s="335" t="s">
        <v>3150</v>
      </c>
      <c r="AC116" s="367"/>
    </row>
    <row r="117" spans="1:29" s="332" customFormat="1" ht="12" x14ac:dyDescent="0.2">
      <c r="A117" s="379"/>
      <c r="B117" s="380"/>
      <c r="C117" s="1068" t="s">
        <v>459</v>
      </c>
      <c r="D117" s="1068"/>
      <c r="E117" s="1068"/>
      <c r="F117" s="364"/>
      <c r="G117" s="364"/>
      <c r="H117" s="364"/>
      <c r="I117" s="364"/>
      <c r="J117" s="365"/>
      <c r="K117" s="364"/>
      <c r="L117" s="365">
        <v>271.51</v>
      </c>
      <c r="M117" s="376"/>
      <c r="N117" s="366"/>
      <c r="V117" s="361"/>
      <c r="W117" s="367"/>
      <c r="X117" s="367"/>
      <c r="AC117" s="367" t="s">
        <v>459</v>
      </c>
    </row>
    <row r="118" spans="1:29" s="332" customFormat="1" ht="22.5" x14ac:dyDescent="0.2">
      <c r="A118" s="362" t="s">
        <v>577</v>
      </c>
      <c r="B118" s="363" t="s">
        <v>7510</v>
      </c>
      <c r="C118" s="1068" t="s">
        <v>7511</v>
      </c>
      <c r="D118" s="1068"/>
      <c r="E118" s="1068"/>
      <c r="F118" s="364" t="s">
        <v>411</v>
      </c>
      <c r="G118" s="364"/>
      <c r="H118" s="364"/>
      <c r="I118" s="364" t="s">
        <v>7512</v>
      </c>
      <c r="J118" s="365"/>
      <c r="K118" s="364"/>
      <c r="L118" s="365"/>
      <c r="M118" s="364"/>
      <c r="N118" s="366"/>
      <c r="V118" s="361"/>
      <c r="W118" s="367"/>
      <c r="X118" s="367" t="s">
        <v>7511</v>
      </c>
      <c r="AC118" s="367"/>
    </row>
    <row r="119" spans="1:29" s="332" customFormat="1" ht="12" x14ac:dyDescent="0.2">
      <c r="A119" s="379"/>
      <c r="B119" s="380"/>
      <c r="C119" s="340" t="s">
        <v>7513</v>
      </c>
      <c r="D119" s="385"/>
      <c r="E119" s="385"/>
      <c r="F119" s="386"/>
      <c r="G119" s="386"/>
      <c r="H119" s="386"/>
      <c r="I119" s="386"/>
      <c r="J119" s="387"/>
      <c r="K119" s="386"/>
      <c r="L119" s="387"/>
      <c r="M119" s="388"/>
      <c r="N119" s="389"/>
      <c r="V119" s="361"/>
      <c r="W119" s="367"/>
      <c r="X119" s="367"/>
      <c r="AC119" s="367"/>
    </row>
    <row r="120" spans="1:29" s="332" customFormat="1" ht="33.75" x14ac:dyDescent="0.2">
      <c r="A120" s="362" t="s">
        <v>7299</v>
      </c>
      <c r="B120" s="363" t="s">
        <v>7514</v>
      </c>
      <c r="C120" s="1068" t="s">
        <v>7506</v>
      </c>
      <c r="D120" s="1068"/>
      <c r="E120" s="1068"/>
      <c r="F120" s="364" t="s">
        <v>7477</v>
      </c>
      <c r="G120" s="364"/>
      <c r="H120" s="364"/>
      <c r="I120" s="364" t="s">
        <v>423</v>
      </c>
      <c r="J120" s="365">
        <v>62400</v>
      </c>
      <c r="K120" s="364" t="s">
        <v>1361</v>
      </c>
      <c r="L120" s="365">
        <v>12731.65</v>
      </c>
      <c r="M120" s="364" t="s">
        <v>1362</v>
      </c>
      <c r="N120" s="366">
        <v>63149</v>
      </c>
      <c r="V120" s="361"/>
      <c r="W120" s="367"/>
      <c r="X120" s="367" t="s">
        <v>7506</v>
      </c>
      <c r="AC120" s="367"/>
    </row>
    <row r="121" spans="1:29" s="332" customFormat="1" ht="12" x14ac:dyDescent="0.2">
      <c r="A121" s="379"/>
      <c r="B121" s="380"/>
      <c r="C121" s="340" t="s">
        <v>3039</v>
      </c>
      <c r="D121" s="385"/>
      <c r="E121" s="385"/>
      <c r="F121" s="386"/>
      <c r="G121" s="386"/>
      <c r="H121" s="386"/>
      <c r="I121" s="386"/>
      <c r="J121" s="387"/>
      <c r="K121" s="386"/>
      <c r="L121" s="387"/>
      <c r="M121" s="388"/>
      <c r="N121" s="389"/>
      <c r="V121" s="361"/>
      <c r="W121" s="367"/>
      <c r="X121" s="367"/>
      <c r="AC121" s="367"/>
    </row>
    <row r="122" spans="1:29" s="332" customFormat="1" ht="22.5" x14ac:dyDescent="0.2">
      <c r="A122" s="370"/>
      <c r="B122" s="371" t="s">
        <v>1365</v>
      </c>
      <c r="C122" s="1065" t="s">
        <v>1366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X122" s="367"/>
      <c r="Y122" s="335" t="s">
        <v>1366</v>
      </c>
      <c r="AC122" s="367"/>
    </row>
    <row r="123" spans="1:29" s="332" customFormat="1" ht="12" x14ac:dyDescent="0.2">
      <c r="A123" s="1069" t="s">
        <v>6369</v>
      </c>
      <c r="B123" s="1070"/>
      <c r="C123" s="1070"/>
      <c r="D123" s="1070"/>
      <c r="E123" s="1070"/>
      <c r="F123" s="1070"/>
      <c r="G123" s="1070"/>
      <c r="H123" s="1070"/>
      <c r="I123" s="1070"/>
      <c r="J123" s="1070"/>
      <c r="K123" s="1070"/>
      <c r="L123" s="1070"/>
      <c r="M123" s="1070"/>
      <c r="N123" s="1071"/>
      <c r="V123" s="361"/>
      <c r="W123" s="367" t="s">
        <v>6369</v>
      </c>
      <c r="X123" s="367"/>
      <c r="AC123" s="367"/>
    </row>
    <row r="124" spans="1:29" s="332" customFormat="1" ht="45" x14ac:dyDescent="0.2">
      <c r="A124" s="362" t="s">
        <v>586</v>
      </c>
      <c r="B124" s="363" t="s">
        <v>6219</v>
      </c>
      <c r="C124" s="1068" t="s">
        <v>6220</v>
      </c>
      <c r="D124" s="1068"/>
      <c r="E124" s="1068"/>
      <c r="F124" s="364" t="s">
        <v>1017</v>
      </c>
      <c r="G124" s="364"/>
      <c r="H124" s="364"/>
      <c r="I124" s="364" t="s">
        <v>423</v>
      </c>
      <c r="J124" s="365"/>
      <c r="K124" s="364"/>
      <c r="L124" s="365"/>
      <c r="M124" s="364"/>
      <c r="N124" s="366"/>
      <c r="V124" s="361"/>
      <c r="W124" s="367"/>
      <c r="X124" s="367" t="s">
        <v>6220</v>
      </c>
      <c r="AC124" s="367"/>
    </row>
    <row r="125" spans="1:29" s="332" customFormat="1" ht="33.75" x14ac:dyDescent="0.2">
      <c r="A125" s="370"/>
      <c r="B125" s="371" t="s">
        <v>430</v>
      </c>
      <c r="C125" s="1065" t="s">
        <v>431</v>
      </c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72"/>
      <c r="V125" s="361"/>
      <c r="W125" s="367"/>
      <c r="X125" s="367"/>
      <c r="Y125" s="335" t="s">
        <v>431</v>
      </c>
      <c r="AC125" s="367"/>
    </row>
    <row r="126" spans="1:29" s="332" customFormat="1" ht="12" x14ac:dyDescent="0.2">
      <c r="A126" s="372"/>
      <c r="B126" s="371" t="s">
        <v>423</v>
      </c>
      <c r="C126" s="1065" t="s">
        <v>432</v>
      </c>
      <c r="D126" s="1065"/>
      <c r="E126" s="1065"/>
      <c r="F126" s="373"/>
      <c r="G126" s="373"/>
      <c r="H126" s="373"/>
      <c r="I126" s="373"/>
      <c r="J126" s="374">
        <v>25.4</v>
      </c>
      <c r="K126" s="373" t="s">
        <v>436</v>
      </c>
      <c r="L126" s="374">
        <v>31.75</v>
      </c>
      <c r="M126" s="373"/>
      <c r="N126" s="375"/>
      <c r="V126" s="361"/>
      <c r="W126" s="367"/>
      <c r="X126" s="367"/>
      <c r="Z126" s="335" t="s">
        <v>432</v>
      </c>
      <c r="AC126" s="367"/>
    </row>
    <row r="127" spans="1:29" s="332" customFormat="1" ht="12" x14ac:dyDescent="0.2">
      <c r="A127" s="372"/>
      <c r="B127" s="371" t="s">
        <v>434</v>
      </c>
      <c r="C127" s="1065" t="s">
        <v>435</v>
      </c>
      <c r="D127" s="1065"/>
      <c r="E127" s="1065"/>
      <c r="F127" s="373"/>
      <c r="G127" s="373"/>
      <c r="H127" s="373"/>
      <c r="I127" s="373"/>
      <c r="J127" s="374">
        <v>1.63</v>
      </c>
      <c r="K127" s="373" t="s">
        <v>436</v>
      </c>
      <c r="L127" s="374">
        <v>2.04</v>
      </c>
      <c r="M127" s="373"/>
      <c r="N127" s="375"/>
      <c r="V127" s="361"/>
      <c r="W127" s="367"/>
      <c r="X127" s="367"/>
      <c r="Z127" s="335" t="s">
        <v>435</v>
      </c>
      <c r="AC127" s="367"/>
    </row>
    <row r="128" spans="1:29" s="332" customFormat="1" ht="12" x14ac:dyDescent="0.2">
      <c r="A128" s="372"/>
      <c r="B128" s="371" t="s">
        <v>437</v>
      </c>
      <c r="C128" s="1065" t="s">
        <v>438</v>
      </c>
      <c r="D128" s="1065"/>
      <c r="E128" s="1065"/>
      <c r="F128" s="373"/>
      <c r="G128" s="373"/>
      <c r="H128" s="373"/>
      <c r="I128" s="373"/>
      <c r="J128" s="374">
        <v>0.22</v>
      </c>
      <c r="K128" s="373" t="s">
        <v>436</v>
      </c>
      <c r="L128" s="374">
        <v>0.28000000000000003</v>
      </c>
      <c r="M128" s="373"/>
      <c r="N128" s="375"/>
      <c r="V128" s="361"/>
      <c r="W128" s="367"/>
      <c r="X128" s="367"/>
      <c r="Z128" s="335" t="s">
        <v>438</v>
      </c>
      <c r="AC128" s="367"/>
    </row>
    <row r="129" spans="1:30" s="332" customFormat="1" ht="12" x14ac:dyDescent="0.2">
      <c r="A129" s="372"/>
      <c r="B129" s="371" t="s">
        <v>439</v>
      </c>
      <c r="C129" s="1065" t="s">
        <v>440</v>
      </c>
      <c r="D129" s="1065"/>
      <c r="E129" s="1065"/>
      <c r="F129" s="373"/>
      <c r="G129" s="373"/>
      <c r="H129" s="373"/>
      <c r="I129" s="373"/>
      <c r="J129" s="374">
        <v>43.04</v>
      </c>
      <c r="K129" s="373"/>
      <c r="L129" s="374">
        <v>43.04</v>
      </c>
      <c r="M129" s="373"/>
      <c r="N129" s="375"/>
      <c r="V129" s="361"/>
      <c r="W129" s="367"/>
      <c r="X129" s="367"/>
      <c r="Z129" s="335" t="s">
        <v>440</v>
      </c>
      <c r="AC129" s="367"/>
    </row>
    <row r="130" spans="1:30" s="332" customFormat="1" ht="12" x14ac:dyDescent="0.2">
      <c r="A130" s="372"/>
      <c r="B130" s="371"/>
      <c r="C130" s="1065" t="s">
        <v>443</v>
      </c>
      <c r="D130" s="1065"/>
      <c r="E130" s="1065"/>
      <c r="F130" s="373" t="s">
        <v>444</v>
      </c>
      <c r="G130" s="373" t="s">
        <v>6221</v>
      </c>
      <c r="H130" s="373" t="s">
        <v>436</v>
      </c>
      <c r="I130" s="373" t="s">
        <v>6222</v>
      </c>
      <c r="J130" s="374"/>
      <c r="K130" s="373"/>
      <c r="L130" s="374"/>
      <c r="M130" s="373"/>
      <c r="N130" s="375"/>
      <c r="V130" s="361"/>
      <c r="W130" s="367"/>
      <c r="X130" s="367"/>
      <c r="AA130" s="335" t="s">
        <v>443</v>
      </c>
      <c r="AC130" s="367"/>
    </row>
    <row r="131" spans="1:30" s="332" customFormat="1" ht="12" x14ac:dyDescent="0.2">
      <c r="A131" s="372"/>
      <c r="B131" s="371"/>
      <c r="C131" s="1065" t="s">
        <v>447</v>
      </c>
      <c r="D131" s="1065"/>
      <c r="E131" s="1065"/>
      <c r="F131" s="373" t="s">
        <v>444</v>
      </c>
      <c r="G131" s="373" t="s">
        <v>537</v>
      </c>
      <c r="H131" s="373" t="s">
        <v>436</v>
      </c>
      <c r="I131" s="373" t="s">
        <v>2650</v>
      </c>
      <c r="J131" s="374"/>
      <c r="K131" s="373"/>
      <c r="L131" s="374"/>
      <c r="M131" s="373"/>
      <c r="N131" s="375"/>
      <c r="V131" s="361"/>
      <c r="W131" s="367"/>
      <c r="X131" s="367"/>
      <c r="AA131" s="335" t="s">
        <v>447</v>
      </c>
      <c r="AC131" s="367"/>
    </row>
    <row r="132" spans="1:30" s="332" customFormat="1" ht="12" x14ac:dyDescent="0.2">
      <c r="A132" s="372"/>
      <c r="B132" s="371"/>
      <c r="C132" s="1077" t="s">
        <v>450</v>
      </c>
      <c r="D132" s="1077"/>
      <c r="E132" s="1077"/>
      <c r="F132" s="376"/>
      <c r="G132" s="376"/>
      <c r="H132" s="376"/>
      <c r="I132" s="376"/>
      <c r="J132" s="377">
        <v>70.069999999999993</v>
      </c>
      <c r="K132" s="376"/>
      <c r="L132" s="377">
        <v>76.83</v>
      </c>
      <c r="M132" s="376"/>
      <c r="N132" s="378"/>
      <c r="V132" s="361"/>
      <c r="W132" s="367"/>
      <c r="X132" s="367"/>
      <c r="AB132" s="335" t="s">
        <v>450</v>
      </c>
      <c r="AC132" s="367"/>
    </row>
    <row r="133" spans="1:30" s="332" customFormat="1" ht="12" x14ac:dyDescent="0.2">
      <c r="A133" s="372"/>
      <c r="B133" s="371"/>
      <c r="C133" s="1065" t="s">
        <v>451</v>
      </c>
      <c r="D133" s="1065"/>
      <c r="E133" s="1065"/>
      <c r="F133" s="373"/>
      <c r="G133" s="373"/>
      <c r="H133" s="373"/>
      <c r="I133" s="373"/>
      <c r="J133" s="374"/>
      <c r="K133" s="373"/>
      <c r="L133" s="374">
        <v>32.03</v>
      </c>
      <c r="M133" s="373"/>
      <c r="N133" s="375"/>
      <c r="V133" s="361"/>
      <c r="W133" s="367"/>
      <c r="X133" s="367"/>
      <c r="AA133" s="335" t="s">
        <v>451</v>
      </c>
      <c r="AC133" s="367"/>
    </row>
    <row r="134" spans="1:30" s="332" customFormat="1" ht="33.75" x14ac:dyDescent="0.2">
      <c r="A134" s="372"/>
      <c r="B134" s="371" t="s">
        <v>4696</v>
      </c>
      <c r="C134" s="1065" t="s">
        <v>3148</v>
      </c>
      <c r="D134" s="1065"/>
      <c r="E134" s="1065"/>
      <c r="F134" s="373" t="s">
        <v>454</v>
      </c>
      <c r="G134" s="373" t="s">
        <v>558</v>
      </c>
      <c r="H134" s="373"/>
      <c r="I134" s="373" t="s">
        <v>558</v>
      </c>
      <c r="J134" s="374"/>
      <c r="K134" s="373"/>
      <c r="L134" s="374">
        <v>31.07</v>
      </c>
      <c r="M134" s="373"/>
      <c r="N134" s="375"/>
      <c r="V134" s="361"/>
      <c r="W134" s="367"/>
      <c r="X134" s="367"/>
      <c r="AA134" s="335" t="s">
        <v>3148</v>
      </c>
      <c r="AC134" s="367"/>
    </row>
    <row r="135" spans="1:30" s="332" customFormat="1" ht="33.75" x14ac:dyDescent="0.2">
      <c r="A135" s="372"/>
      <c r="B135" s="371" t="s">
        <v>4697</v>
      </c>
      <c r="C135" s="1065" t="s">
        <v>3150</v>
      </c>
      <c r="D135" s="1065"/>
      <c r="E135" s="1065"/>
      <c r="F135" s="373" t="s">
        <v>454</v>
      </c>
      <c r="G135" s="373" t="s">
        <v>544</v>
      </c>
      <c r="H135" s="373"/>
      <c r="I135" s="373" t="s">
        <v>544</v>
      </c>
      <c r="J135" s="374"/>
      <c r="K135" s="373"/>
      <c r="L135" s="374">
        <v>16.34</v>
      </c>
      <c r="M135" s="373"/>
      <c r="N135" s="375"/>
      <c r="V135" s="361"/>
      <c r="W135" s="367"/>
      <c r="X135" s="367"/>
      <c r="AA135" s="335" t="s">
        <v>3150</v>
      </c>
      <c r="AC135" s="367"/>
    </row>
    <row r="136" spans="1:30" s="332" customFormat="1" ht="12" x14ac:dyDescent="0.2">
      <c r="A136" s="379"/>
      <c r="B136" s="380"/>
      <c r="C136" s="1068" t="s">
        <v>459</v>
      </c>
      <c r="D136" s="1068"/>
      <c r="E136" s="1068"/>
      <c r="F136" s="364"/>
      <c r="G136" s="364"/>
      <c r="H136" s="364"/>
      <c r="I136" s="364"/>
      <c r="J136" s="365"/>
      <c r="K136" s="364"/>
      <c r="L136" s="365">
        <v>124.24</v>
      </c>
      <c r="M136" s="376"/>
      <c r="N136" s="366"/>
      <c r="V136" s="361"/>
      <c r="W136" s="367"/>
      <c r="X136" s="367"/>
      <c r="AC136" s="367" t="s">
        <v>459</v>
      </c>
    </row>
    <row r="137" spans="1:30" s="332" customFormat="1" ht="33.75" x14ac:dyDescent="0.2">
      <c r="A137" s="362" t="s">
        <v>7307</v>
      </c>
      <c r="B137" s="363" t="s">
        <v>7515</v>
      </c>
      <c r="C137" s="1068" t="s">
        <v>7516</v>
      </c>
      <c r="D137" s="1068"/>
      <c r="E137" s="1068"/>
      <c r="F137" s="364" t="s">
        <v>1017</v>
      </c>
      <c r="G137" s="364"/>
      <c r="H137" s="364"/>
      <c r="I137" s="364" t="s">
        <v>423</v>
      </c>
      <c r="J137" s="365">
        <v>154.11000000000001</v>
      </c>
      <c r="K137" s="364"/>
      <c r="L137" s="365">
        <v>154.11000000000001</v>
      </c>
      <c r="M137" s="364"/>
      <c r="N137" s="366"/>
      <c r="V137" s="361"/>
      <c r="W137" s="367"/>
      <c r="X137" s="367" t="s">
        <v>7516</v>
      </c>
      <c r="AC137" s="367"/>
    </row>
    <row r="138" spans="1:30" s="332" customFormat="1" ht="12" x14ac:dyDescent="0.2">
      <c r="A138" s="379"/>
      <c r="B138" s="380"/>
      <c r="C138" s="340" t="s">
        <v>3039</v>
      </c>
      <c r="D138" s="385"/>
      <c r="E138" s="385"/>
      <c r="F138" s="386"/>
      <c r="G138" s="386"/>
      <c r="H138" s="386"/>
      <c r="I138" s="386"/>
      <c r="J138" s="387"/>
      <c r="K138" s="386"/>
      <c r="L138" s="387"/>
      <c r="M138" s="388"/>
      <c r="N138" s="389"/>
      <c r="V138" s="361"/>
      <c r="W138" s="367"/>
      <c r="X138" s="367"/>
      <c r="AC138" s="367"/>
    </row>
    <row r="139" spans="1:30" s="332" customFormat="1" ht="33.75" x14ac:dyDescent="0.2">
      <c r="A139" s="362" t="s">
        <v>596</v>
      </c>
      <c r="B139" s="363" t="s">
        <v>7484</v>
      </c>
      <c r="C139" s="1068" t="s">
        <v>7485</v>
      </c>
      <c r="D139" s="1068"/>
      <c r="E139" s="1068"/>
      <c r="F139" s="364" t="s">
        <v>1017</v>
      </c>
      <c r="G139" s="364"/>
      <c r="H139" s="364"/>
      <c r="I139" s="364" t="s">
        <v>476</v>
      </c>
      <c r="J139" s="365"/>
      <c r="K139" s="364"/>
      <c r="L139" s="365"/>
      <c r="M139" s="364"/>
      <c r="N139" s="366"/>
      <c r="V139" s="361"/>
      <c r="W139" s="367"/>
      <c r="X139" s="367" t="s">
        <v>7485</v>
      </c>
      <c r="AC139" s="367"/>
    </row>
    <row r="140" spans="1:30" s="332" customFormat="1" ht="12" x14ac:dyDescent="0.2">
      <c r="A140" s="368"/>
      <c r="B140" s="369"/>
      <c r="C140" s="1065" t="s">
        <v>7517</v>
      </c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72"/>
      <c r="V140" s="361"/>
      <c r="W140" s="367"/>
      <c r="X140" s="367"/>
      <c r="AC140" s="367"/>
      <c r="AD140" s="335" t="s">
        <v>7517</v>
      </c>
    </row>
    <row r="141" spans="1:30" s="332" customFormat="1" ht="33.75" x14ac:dyDescent="0.2">
      <c r="A141" s="370"/>
      <c r="B141" s="371" t="s">
        <v>430</v>
      </c>
      <c r="C141" s="1065" t="s">
        <v>431</v>
      </c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72"/>
      <c r="V141" s="361"/>
      <c r="W141" s="367"/>
      <c r="X141" s="367"/>
      <c r="Y141" s="335" t="s">
        <v>431</v>
      </c>
      <c r="AC141" s="367"/>
    </row>
    <row r="142" spans="1:30" s="332" customFormat="1" ht="12" x14ac:dyDescent="0.2">
      <c r="A142" s="372"/>
      <c r="B142" s="371" t="s">
        <v>423</v>
      </c>
      <c r="C142" s="1065" t="s">
        <v>432</v>
      </c>
      <c r="D142" s="1065"/>
      <c r="E142" s="1065"/>
      <c r="F142" s="373"/>
      <c r="G142" s="373"/>
      <c r="H142" s="373"/>
      <c r="I142" s="373"/>
      <c r="J142" s="374">
        <v>10.220000000000001</v>
      </c>
      <c r="K142" s="373" t="s">
        <v>436</v>
      </c>
      <c r="L142" s="374">
        <v>76.650000000000006</v>
      </c>
      <c r="M142" s="373"/>
      <c r="N142" s="375"/>
      <c r="V142" s="361"/>
      <c r="W142" s="367"/>
      <c r="X142" s="367"/>
      <c r="Z142" s="335" t="s">
        <v>432</v>
      </c>
      <c r="AC142" s="367"/>
    </row>
    <row r="143" spans="1:30" s="332" customFormat="1" ht="12" x14ac:dyDescent="0.2">
      <c r="A143" s="372"/>
      <c r="B143" s="371" t="s">
        <v>439</v>
      </c>
      <c r="C143" s="1065" t="s">
        <v>440</v>
      </c>
      <c r="D143" s="1065"/>
      <c r="E143" s="1065"/>
      <c r="F143" s="373"/>
      <c r="G143" s="373"/>
      <c r="H143" s="373"/>
      <c r="I143" s="373"/>
      <c r="J143" s="374">
        <v>0.38</v>
      </c>
      <c r="K143" s="373"/>
      <c r="L143" s="374">
        <v>2.2799999999999998</v>
      </c>
      <c r="M143" s="373"/>
      <c r="N143" s="375"/>
      <c r="V143" s="361"/>
      <c r="W143" s="367"/>
      <c r="X143" s="367"/>
      <c r="Z143" s="335" t="s">
        <v>440</v>
      </c>
      <c r="AC143" s="367"/>
    </row>
    <row r="144" spans="1:30" s="332" customFormat="1" ht="12" x14ac:dyDescent="0.2">
      <c r="A144" s="372"/>
      <c r="B144" s="371"/>
      <c r="C144" s="1065" t="s">
        <v>443</v>
      </c>
      <c r="D144" s="1065"/>
      <c r="E144" s="1065"/>
      <c r="F144" s="373" t="s">
        <v>444</v>
      </c>
      <c r="G144" s="373" t="s">
        <v>2647</v>
      </c>
      <c r="H144" s="373" t="s">
        <v>436</v>
      </c>
      <c r="I144" s="373" t="s">
        <v>7462</v>
      </c>
      <c r="J144" s="374"/>
      <c r="K144" s="373"/>
      <c r="L144" s="374"/>
      <c r="M144" s="373"/>
      <c r="N144" s="375"/>
      <c r="V144" s="361"/>
      <c r="W144" s="367"/>
      <c r="X144" s="367"/>
      <c r="AA144" s="335" t="s">
        <v>443</v>
      </c>
      <c r="AC144" s="367"/>
    </row>
    <row r="145" spans="1:29" s="332" customFormat="1" ht="12" x14ac:dyDescent="0.2">
      <c r="A145" s="372"/>
      <c r="B145" s="371"/>
      <c r="C145" s="1077" t="s">
        <v>450</v>
      </c>
      <c r="D145" s="1077"/>
      <c r="E145" s="1077"/>
      <c r="F145" s="376"/>
      <c r="G145" s="376"/>
      <c r="H145" s="376"/>
      <c r="I145" s="376"/>
      <c r="J145" s="377">
        <v>10.6</v>
      </c>
      <c r="K145" s="376"/>
      <c r="L145" s="377">
        <v>78.930000000000007</v>
      </c>
      <c r="M145" s="376"/>
      <c r="N145" s="378"/>
      <c r="V145" s="361"/>
      <c r="W145" s="367"/>
      <c r="X145" s="367"/>
      <c r="AB145" s="335" t="s">
        <v>450</v>
      </c>
      <c r="AC145" s="367"/>
    </row>
    <row r="146" spans="1:29" s="332" customFormat="1" ht="12" x14ac:dyDescent="0.2">
      <c r="A146" s="372"/>
      <c r="B146" s="371"/>
      <c r="C146" s="1065" t="s">
        <v>451</v>
      </c>
      <c r="D146" s="1065"/>
      <c r="E146" s="1065"/>
      <c r="F146" s="373"/>
      <c r="G146" s="373"/>
      <c r="H146" s="373"/>
      <c r="I146" s="373"/>
      <c r="J146" s="374"/>
      <c r="K146" s="373"/>
      <c r="L146" s="374">
        <v>76.650000000000006</v>
      </c>
      <c r="M146" s="373"/>
      <c r="N146" s="375"/>
      <c r="V146" s="361"/>
      <c r="W146" s="367"/>
      <c r="X146" s="367"/>
      <c r="AA146" s="335" t="s">
        <v>451</v>
      </c>
      <c r="AC146" s="367"/>
    </row>
    <row r="147" spans="1:29" s="332" customFormat="1" ht="33.75" x14ac:dyDescent="0.2">
      <c r="A147" s="372"/>
      <c r="B147" s="371" t="s">
        <v>4696</v>
      </c>
      <c r="C147" s="1065" t="s">
        <v>3148</v>
      </c>
      <c r="D147" s="1065"/>
      <c r="E147" s="1065"/>
      <c r="F147" s="373" t="s">
        <v>454</v>
      </c>
      <c r="G147" s="373" t="s">
        <v>558</v>
      </c>
      <c r="H147" s="373"/>
      <c r="I147" s="373" t="s">
        <v>558</v>
      </c>
      <c r="J147" s="374"/>
      <c r="K147" s="373"/>
      <c r="L147" s="374">
        <v>74.349999999999994</v>
      </c>
      <c r="M147" s="373"/>
      <c r="N147" s="375"/>
      <c r="V147" s="361"/>
      <c r="W147" s="367"/>
      <c r="X147" s="367"/>
      <c r="AA147" s="335" t="s">
        <v>3148</v>
      </c>
      <c r="AC147" s="367"/>
    </row>
    <row r="148" spans="1:29" s="332" customFormat="1" ht="33.75" x14ac:dyDescent="0.2">
      <c r="A148" s="372"/>
      <c r="B148" s="371" t="s">
        <v>4697</v>
      </c>
      <c r="C148" s="1065" t="s">
        <v>3150</v>
      </c>
      <c r="D148" s="1065"/>
      <c r="E148" s="1065"/>
      <c r="F148" s="373" t="s">
        <v>454</v>
      </c>
      <c r="G148" s="373" t="s">
        <v>544</v>
      </c>
      <c r="H148" s="373"/>
      <c r="I148" s="373" t="s">
        <v>544</v>
      </c>
      <c r="J148" s="374"/>
      <c r="K148" s="373"/>
      <c r="L148" s="374">
        <v>39.090000000000003</v>
      </c>
      <c r="M148" s="373"/>
      <c r="N148" s="375"/>
      <c r="V148" s="361"/>
      <c r="W148" s="367"/>
      <c r="X148" s="367"/>
      <c r="AA148" s="335" t="s">
        <v>3150</v>
      </c>
      <c r="AC148" s="367"/>
    </row>
    <row r="149" spans="1:29" s="332" customFormat="1" ht="12" x14ac:dyDescent="0.2">
      <c r="A149" s="379"/>
      <c r="B149" s="380"/>
      <c r="C149" s="1068" t="s">
        <v>459</v>
      </c>
      <c r="D149" s="1068"/>
      <c r="E149" s="1068"/>
      <c r="F149" s="364"/>
      <c r="G149" s="364"/>
      <c r="H149" s="364"/>
      <c r="I149" s="364"/>
      <c r="J149" s="365"/>
      <c r="K149" s="364"/>
      <c r="L149" s="365">
        <v>192.37</v>
      </c>
      <c r="M149" s="376"/>
      <c r="N149" s="366"/>
      <c r="V149" s="361"/>
      <c r="W149" s="367"/>
      <c r="X149" s="367"/>
      <c r="AC149" s="367" t="s">
        <v>459</v>
      </c>
    </row>
    <row r="150" spans="1:29" s="332" customFormat="1" ht="22.5" x14ac:dyDescent="0.2">
      <c r="A150" s="362" t="s">
        <v>7315</v>
      </c>
      <c r="B150" s="363" t="s">
        <v>7496</v>
      </c>
      <c r="C150" s="1068" t="s">
        <v>7497</v>
      </c>
      <c r="D150" s="1068"/>
      <c r="E150" s="1068"/>
      <c r="F150" s="364" t="s">
        <v>1017</v>
      </c>
      <c r="G150" s="364"/>
      <c r="H150" s="364"/>
      <c r="I150" s="364" t="s">
        <v>434</v>
      </c>
      <c r="J150" s="365">
        <v>29.62</v>
      </c>
      <c r="K150" s="364"/>
      <c r="L150" s="365">
        <v>59.24</v>
      </c>
      <c r="M150" s="364"/>
      <c r="N150" s="366"/>
      <c r="V150" s="361"/>
      <c r="W150" s="367"/>
      <c r="X150" s="367" t="s">
        <v>7497</v>
      </c>
      <c r="AC150" s="367"/>
    </row>
    <row r="151" spans="1:29" s="332" customFormat="1" ht="12" x14ac:dyDescent="0.2">
      <c r="A151" s="379"/>
      <c r="B151" s="380"/>
      <c r="C151" s="340" t="s">
        <v>3039</v>
      </c>
      <c r="D151" s="385"/>
      <c r="E151" s="385"/>
      <c r="F151" s="386"/>
      <c r="G151" s="386"/>
      <c r="H151" s="386"/>
      <c r="I151" s="386"/>
      <c r="J151" s="387"/>
      <c r="K151" s="386"/>
      <c r="L151" s="387"/>
      <c r="M151" s="388"/>
      <c r="N151" s="389"/>
      <c r="V151" s="361"/>
      <c r="W151" s="367"/>
      <c r="X151" s="367"/>
      <c r="AC151" s="367"/>
    </row>
    <row r="152" spans="1:29" s="332" customFormat="1" ht="33.75" x14ac:dyDescent="0.2">
      <c r="A152" s="362" t="s">
        <v>7319</v>
      </c>
      <c r="B152" s="363" t="s">
        <v>7518</v>
      </c>
      <c r="C152" s="1068" t="s">
        <v>7519</v>
      </c>
      <c r="D152" s="1068"/>
      <c r="E152" s="1068"/>
      <c r="F152" s="364" t="s">
        <v>1017</v>
      </c>
      <c r="G152" s="364"/>
      <c r="H152" s="364"/>
      <c r="I152" s="364" t="s">
        <v>423</v>
      </c>
      <c r="J152" s="365">
        <v>561.66999999999996</v>
      </c>
      <c r="K152" s="364" t="s">
        <v>1361</v>
      </c>
      <c r="L152" s="365">
        <v>114.52</v>
      </c>
      <c r="M152" s="364" t="s">
        <v>1362</v>
      </c>
      <c r="N152" s="366">
        <v>568</v>
      </c>
      <c r="V152" s="361"/>
      <c r="W152" s="367"/>
      <c r="X152" s="367" t="s">
        <v>7519</v>
      </c>
      <c r="AC152" s="367"/>
    </row>
    <row r="153" spans="1:29" s="332" customFormat="1" ht="12" x14ac:dyDescent="0.2">
      <c r="A153" s="379"/>
      <c r="B153" s="380"/>
      <c r="C153" s="340" t="s">
        <v>3039</v>
      </c>
      <c r="D153" s="385"/>
      <c r="E153" s="385"/>
      <c r="F153" s="386"/>
      <c r="G153" s="386"/>
      <c r="H153" s="386"/>
      <c r="I153" s="386"/>
      <c r="J153" s="387"/>
      <c r="K153" s="386"/>
      <c r="L153" s="387"/>
      <c r="M153" s="388"/>
      <c r="N153" s="389"/>
      <c r="V153" s="361"/>
      <c r="W153" s="367"/>
      <c r="X153" s="367"/>
      <c r="AC153" s="367"/>
    </row>
    <row r="154" spans="1:29" s="332" customFormat="1" ht="22.5" x14ac:dyDescent="0.2">
      <c r="A154" s="370"/>
      <c r="B154" s="371" t="s">
        <v>1365</v>
      </c>
      <c r="C154" s="1065" t="s">
        <v>1366</v>
      </c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72"/>
      <c r="V154" s="361"/>
      <c r="W154" s="367"/>
      <c r="X154" s="367"/>
      <c r="Y154" s="335" t="s">
        <v>1366</v>
      </c>
      <c r="AC154" s="367"/>
    </row>
    <row r="155" spans="1:29" s="332" customFormat="1" ht="33.75" x14ac:dyDescent="0.2">
      <c r="A155" s="362" t="s">
        <v>7323</v>
      </c>
      <c r="B155" s="363" t="s">
        <v>7520</v>
      </c>
      <c r="C155" s="1068" t="s">
        <v>7521</v>
      </c>
      <c r="D155" s="1068"/>
      <c r="E155" s="1068"/>
      <c r="F155" s="364" t="s">
        <v>1017</v>
      </c>
      <c r="G155" s="364"/>
      <c r="H155" s="364"/>
      <c r="I155" s="364" t="s">
        <v>434</v>
      </c>
      <c r="J155" s="365">
        <v>179.17</v>
      </c>
      <c r="K155" s="364" t="s">
        <v>1361</v>
      </c>
      <c r="L155" s="365">
        <v>73.19</v>
      </c>
      <c r="M155" s="364" t="s">
        <v>1362</v>
      </c>
      <c r="N155" s="366">
        <v>363</v>
      </c>
      <c r="V155" s="361"/>
      <c r="W155" s="367"/>
      <c r="X155" s="367" t="s">
        <v>7521</v>
      </c>
      <c r="AC155" s="367"/>
    </row>
    <row r="156" spans="1:29" s="332" customFormat="1" ht="12" x14ac:dyDescent="0.2">
      <c r="A156" s="379"/>
      <c r="B156" s="380"/>
      <c r="C156" s="340" t="s">
        <v>3039</v>
      </c>
      <c r="D156" s="385"/>
      <c r="E156" s="385"/>
      <c r="F156" s="386"/>
      <c r="G156" s="386"/>
      <c r="H156" s="386"/>
      <c r="I156" s="386"/>
      <c r="J156" s="387"/>
      <c r="K156" s="386"/>
      <c r="L156" s="387"/>
      <c r="M156" s="388"/>
      <c r="N156" s="389"/>
      <c r="V156" s="361"/>
      <c r="W156" s="367"/>
      <c r="X156" s="367"/>
      <c r="AC156" s="367"/>
    </row>
    <row r="157" spans="1:29" s="332" customFormat="1" ht="22.5" x14ac:dyDescent="0.2">
      <c r="A157" s="370"/>
      <c r="B157" s="371" t="s">
        <v>1365</v>
      </c>
      <c r="C157" s="1065" t="s">
        <v>1366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X157" s="367"/>
      <c r="Y157" s="335" t="s">
        <v>1366</v>
      </c>
      <c r="AC157" s="367"/>
    </row>
    <row r="158" spans="1:29" s="332" customFormat="1" ht="33.75" x14ac:dyDescent="0.2">
      <c r="A158" s="362" t="s">
        <v>7327</v>
      </c>
      <c r="B158" s="363" t="s">
        <v>7504</v>
      </c>
      <c r="C158" s="1068" t="s">
        <v>7505</v>
      </c>
      <c r="D158" s="1068"/>
      <c r="E158" s="1068"/>
      <c r="F158" s="364" t="s">
        <v>1017</v>
      </c>
      <c r="G158" s="364"/>
      <c r="H158" s="364"/>
      <c r="I158" s="364" t="s">
        <v>423</v>
      </c>
      <c r="J158" s="365">
        <v>7605.83</v>
      </c>
      <c r="K158" s="364" t="s">
        <v>1361</v>
      </c>
      <c r="L158" s="365">
        <v>1551.81</v>
      </c>
      <c r="M158" s="364" t="s">
        <v>1362</v>
      </c>
      <c r="N158" s="366">
        <v>7697</v>
      </c>
      <c r="V158" s="361"/>
      <c r="W158" s="367"/>
      <c r="X158" s="367" t="s">
        <v>7505</v>
      </c>
      <c r="AC158" s="367"/>
    </row>
    <row r="159" spans="1:29" s="332" customFormat="1" ht="12" x14ac:dyDescent="0.2">
      <c r="A159" s="379"/>
      <c r="B159" s="380"/>
      <c r="C159" s="340" t="s">
        <v>3039</v>
      </c>
      <c r="D159" s="385"/>
      <c r="E159" s="385"/>
      <c r="F159" s="386"/>
      <c r="G159" s="386"/>
      <c r="H159" s="386"/>
      <c r="I159" s="386"/>
      <c r="J159" s="387"/>
      <c r="K159" s="386"/>
      <c r="L159" s="387"/>
      <c r="M159" s="388"/>
      <c r="N159" s="389"/>
      <c r="V159" s="361"/>
      <c r="W159" s="367"/>
      <c r="X159" s="367"/>
      <c r="AC159" s="367"/>
    </row>
    <row r="160" spans="1:29" s="332" customFormat="1" ht="22.5" x14ac:dyDescent="0.2">
      <c r="A160" s="370"/>
      <c r="B160" s="371" t="s">
        <v>1365</v>
      </c>
      <c r="C160" s="1065" t="s">
        <v>1366</v>
      </c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72"/>
      <c r="V160" s="361"/>
      <c r="W160" s="367"/>
      <c r="X160" s="367"/>
      <c r="Y160" s="335" t="s">
        <v>1366</v>
      </c>
      <c r="AC160" s="367"/>
    </row>
    <row r="161" spans="1:29" s="332" customFormat="1" ht="12" x14ac:dyDescent="0.2">
      <c r="A161" s="1069" t="s">
        <v>6373</v>
      </c>
      <c r="B161" s="1070"/>
      <c r="C161" s="1070"/>
      <c r="D161" s="1070"/>
      <c r="E161" s="1070"/>
      <c r="F161" s="1070"/>
      <c r="G161" s="1070"/>
      <c r="H161" s="1070"/>
      <c r="I161" s="1070"/>
      <c r="J161" s="1070"/>
      <c r="K161" s="1070"/>
      <c r="L161" s="1070"/>
      <c r="M161" s="1070"/>
      <c r="N161" s="1071"/>
      <c r="V161" s="361"/>
      <c r="W161" s="367" t="s">
        <v>6373</v>
      </c>
      <c r="X161" s="367"/>
      <c r="AC161" s="367"/>
    </row>
    <row r="162" spans="1:29" s="332" customFormat="1" ht="45" x14ac:dyDescent="0.2">
      <c r="A162" s="362" t="s">
        <v>625</v>
      </c>
      <c r="B162" s="363" t="s">
        <v>7478</v>
      </c>
      <c r="C162" s="1068" t="s">
        <v>7479</v>
      </c>
      <c r="D162" s="1068"/>
      <c r="E162" s="1068"/>
      <c r="F162" s="364" t="s">
        <v>1017</v>
      </c>
      <c r="G162" s="364"/>
      <c r="H162" s="364"/>
      <c r="I162" s="364" t="s">
        <v>423</v>
      </c>
      <c r="J162" s="365"/>
      <c r="K162" s="364"/>
      <c r="L162" s="365"/>
      <c r="M162" s="364"/>
      <c r="N162" s="366"/>
      <c r="V162" s="361"/>
      <c r="W162" s="367"/>
      <c r="X162" s="367" t="s">
        <v>7479</v>
      </c>
      <c r="AC162" s="367"/>
    </row>
    <row r="163" spans="1:29" s="332" customFormat="1" ht="33.75" x14ac:dyDescent="0.2">
      <c r="A163" s="370"/>
      <c r="B163" s="371" t="s">
        <v>430</v>
      </c>
      <c r="C163" s="1065" t="s">
        <v>431</v>
      </c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72"/>
      <c r="V163" s="361"/>
      <c r="W163" s="367"/>
      <c r="X163" s="367"/>
      <c r="Y163" s="335" t="s">
        <v>431</v>
      </c>
      <c r="AC163" s="367"/>
    </row>
    <row r="164" spans="1:29" s="332" customFormat="1" ht="12" x14ac:dyDescent="0.2">
      <c r="A164" s="372"/>
      <c r="B164" s="371" t="s">
        <v>423</v>
      </c>
      <c r="C164" s="1065" t="s">
        <v>432</v>
      </c>
      <c r="D164" s="1065"/>
      <c r="E164" s="1065"/>
      <c r="F164" s="373"/>
      <c r="G164" s="373"/>
      <c r="H164" s="373"/>
      <c r="I164" s="373"/>
      <c r="J164" s="374">
        <v>33.130000000000003</v>
      </c>
      <c r="K164" s="373" t="s">
        <v>436</v>
      </c>
      <c r="L164" s="374">
        <v>41.41</v>
      </c>
      <c r="M164" s="373"/>
      <c r="N164" s="375"/>
      <c r="V164" s="361"/>
      <c r="W164" s="367"/>
      <c r="X164" s="367"/>
      <c r="Z164" s="335" t="s">
        <v>432</v>
      </c>
      <c r="AC164" s="367"/>
    </row>
    <row r="165" spans="1:29" s="332" customFormat="1" ht="12" x14ac:dyDescent="0.2">
      <c r="A165" s="372"/>
      <c r="B165" s="371" t="s">
        <v>434</v>
      </c>
      <c r="C165" s="1065" t="s">
        <v>435</v>
      </c>
      <c r="D165" s="1065"/>
      <c r="E165" s="1065"/>
      <c r="F165" s="373"/>
      <c r="G165" s="373"/>
      <c r="H165" s="373"/>
      <c r="I165" s="373"/>
      <c r="J165" s="374">
        <v>3.62</v>
      </c>
      <c r="K165" s="373" t="s">
        <v>436</v>
      </c>
      <c r="L165" s="374">
        <v>4.53</v>
      </c>
      <c r="M165" s="373"/>
      <c r="N165" s="375"/>
      <c r="V165" s="361"/>
      <c r="W165" s="367"/>
      <c r="X165" s="367"/>
      <c r="Z165" s="335" t="s">
        <v>435</v>
      </c>
      <c r="AC165" s="367"/>
    </row>
    <row r="166" spans="1:29" s="332" customFormat="1" ht="12" x14ac:dyDescent="0.2">
      <c r="A166" s="372"/>
      <c r="B166" s="371" t="s">
        <v>437</v>
      </c>
      <c r="C166" s="1065" t="s">
        <v>438</v>
      </c>
      <c r="D166" s="1065"/>
      <c r="E166" s="1065"/>
      <c r="F166" s="373"/>
      <c r="G166" s="373"/>
      <c r="H166" s="373"/>
      <c r="I166" s="373"/>
      <c r="J166" s="374">
        <v>0.5</v>
      </c>
      <c r="K166" s="373" t="s">
        <v>436</v>
      </c>
      <c r="L166" s="374">
        <v>0.63</v>
      </c>
      <c r="M166" s="373"/>
      <c r="N166" s="375"/>
      <c r="V166" s="361"/>
      <c r="W166" s="367"/>
      <c r="X166" s="367"/>
      <c r="Z166" s="335" t="s">
        <v>438</v>
      </c>
      <c r="AC166" s="367"/>
    </row>
    <row r="167" spans="1:29" s="332" customFormat="1" ht="12" x14ac:dyDescent="0.2">
      <c r="A167" s="372"/>
      <c r="B167" s="371" t="s">
        <v>439</v>
      </c>
      <c r="C167" s="1065" t="s">
        <v>440</v>
      </c>
      <c r="D167" s="1065"/>
      <c r="E167" s="1065"/>
      <c r="F167" s="373"/>
      <c r="G167" s="373"/>
      <c r="H167" s="373"/>
      <c r="I167" s="373"/>
      <c r="J167" s="374">
        <v>44.11</v>
      </c>
      <c r="K167" s="373"/>
      <c r="L167" s="374">
        <v>44.11</v>
      </c>
      <c r="M167" s="373"/>
      <c r="N167" s="375"/>
      <c r="V167" s="361"/>
      <c r="W167" s="367"/>
      <c r="X167" s="367"/>
      <c r="Z167" s="335" t="s">
        <v>440</v>
      </c>
      <c r="AC167" s="367"/>
    </row>
    <row r="168" spans="1:29" s="332" customFormat="1" ht="12" x14ac:dyDescent="0.2">
      <c r="A168" s="372"/>
      <c r="B168" s="371"/>
      <c r="C168" s="1065" t="s">
        <v>443</v>
      </c>
      <c r="D168" s="1065"/>
      <c r="E168" s="1065"/>
      <c r="F168" s="373" t="s">
        <v>444</v>
      </c>
      <c r="G168" s="373" t="s">
        <v>7480</v>
      </c>
      <c r="H168" s="373" t="s">
        <v>436</v>
      </c>
      <c r="I168" s="373" t="s">
        <v>7481</v>
      </c>
      <c r="J168" s="374"/>
      <c r="K168" s="373"/>
      <c r="L168" s="374"/>
      <c r="M168" s="373"/>
      <c r="N168" s="375"/>
      <c r="V168" s="361"/>
      <c r="W168" s="367"/>
      <c r="X168" s="367"/>
      <c r="AA168" s="335" t="s">
        <v>443</v>
      </c>
      <c r="AC168" s="367"/>
    </row>
    <row r="169" spans="1:29" s="332" customFormat="1" ht="12" x14ac:dyDescent="0.2">
      <c r="A169" s="372"/>
      <c r="B169" s="371"/>
      <c r="C169" s="1065" t="s">
        <v>447</v>
      </c>
      <c r="D169" s="1065"/>
      <c r="E169" s="1065"/>
      <c r="F169" s="373" t="s">
        <v>444</v>
      </c>
      <c r="G169" s="373" t="s">
        <v>935</v>
      </c>
      <c r="H169" s="373" t="s">
        <v>436</v>
      </c>
      <c r="I169" s="373" t="s">
        <v>2201</v>
      </c>
      <c r="J169" s="374"/>
      <c r="K169" s="373"/>
      <c r="L169" s="374"/>
      <c r="M169" s="373"/>
      <c r="N169" s="375"/>
      <c r="V169" s="361"/>
      <c r="W169" s="367"/>
      <c r="X169" s="367"/>
      <c r="AA169" s="335" t="s">
        <v>447</v>
      </c>
      <c r="AC169" s="367"/>
    </row>
    <row r="170" spans="1:29" s="332" customFormat="1" ht="12" x14ac:dyDescent="0.2">
      <c r="A170" s="372"/>
      <c r="B170" s="371"/>
      <c r="C170" s="1077" t="s">
        <v>450</v>
      </c>
      <c r="D170" s="1077"/>
      <c r="E170" s="1077"/>
      <c r="F170" s="376"/>
      <c r="G170" s="376"/>
      <c r="H170" s="376"/>
      <c r="I170" s="376"/>
      <c r="J170" s="377">
        <v>80.86</v>
      </c>
      <c r="K170" s="376"/>
      <c r="L170" s="377">
        <v>90.05</v>
      </c>
      <c r="M170" s="376"/>
      <c r="N170" s="378"/>
      <c r="V170" s="361"/>
      <c r="W170" s="367"/>
      <c r="X170" s="367"/>
      <c r="AB170" s="335" t="s">
        <v>450</v>
      </c>
      <c r="AC170" s="367"/>
    </row>
    <row r="171" spans="1:29" s="332" customFormat="1" ht="12" x14ac:dyDescent="0.2">
      <c r="A171" s="372"/>
      <c r="B171" s="371"/>
      <c r="C171" s="1065" t="s">
        <v>451</v>
      </c>
      <c r="D171" s="1065"/>
      <c r="E171" s="1065"/>
      <c r="F171" s="373"/>
      <c r="G171" s="373"/>
      <c r="H171" s="373"/>
      <c r="I171" s="373"/>
      <c r="J171" s="374"/>
      <c r="K171" s="373"/>
      <c r="L171" s="374">
        <v>42.04</v>
      </c>
      <c r="M171" s="373"/>
      <c r="N171" s="375"/>
      <c r="V171" s="361"/>
      <c r="W171" s="367"/>
      <c r="X171" s="367"/>
      <c r="AA171" s="335" t="s">
        <v>451</v>
      </c>
      <c r="AC171" s="367"/>
    </row>
    <row r="172" spans="1:29" s="332" customFormat="1" ht="33.75" x14ac:dyDescent="0.2">
      <c r="A172" s="372"/>
      <c r="B172" s="371" t="s">
        <v>4696</v>
      </c>
      <c r="C172" s="1065" t="s">
        <v>3148</v>
      </c>
      <c r="D172" s="1065"/>
      <c r="E172" s="1065"/>
      <c r="F172" s="373" t="s">
        <v>454</v>
      </c>
      <c r="G172" s="373" t="s">
        <v>558</v>
      </c>
      <c r="H172" s="373"/>
      <c r="I172" s="373" t="s">
        <v>558</v>
      </c>
      <c r="J172" s="374"/>
      <c r="K172" s="373"/>
      <c r="L172" s="374">
        <v>40.78</v>
      </c>
      <c r="M172" s="373"/>
      <c r="N172" s="375"/>
      <c r="V172" s="361"/>
      <c r="W172" s="367"/>
      <c r="X172" s="367"/>
      <c r="AA172" s="335" t="s">
        <v>3148</v>
      </c>
      <c r="AC172" s="367"/>
    </row>
    <row r="173" spans="1:29" s="332" customFormat="1" ht="33.75" x14ac:dyDescent="0.2">
      <c r="A173" s="372"/>
      <c r="B173" s="371" t="s">
        <v>4697</v>
      </c>
      <c r="C173" s="1065" t="s">
        <v>3150</v>
      </c>
      <c r="D173" s="1065"/>
      <c r="E173" s="1065"/>
      <c r="F173" s="373" t="s">
        <v>454</v>
      </c>
      <c r="G173" s="373" t="s">
        <v>544</v>
      </c>
      <c r="H173" s="373"/>
      <c r="I173" s="373" t="s">
        <v>544</v>
      </c>
      <c r="J173" s="374"/>
      <c r="K173" s="373"/>
      <c r="L173" s="374">
        <v>21.44</v>
      </c>
      <c r="M173" s="373"/>
      <c r="N173" s="375"/>
      <c r="V173" s="361"/>
      <c r="W173" s="367"/>
      <c r="X173" s="367"/>
      <c r="AA173" s="335" t="s">
        <v>3150</v>
      </c>
      <c r="AC173" s="367"/>
    </row>
    <row r="174" spans="1:29" s="332" customFormat="1" ht="12" x14ac:dyDescent="0.2">
      <c r="A174" s="379"/>
      <c r="B174" s="380"/>
      <c r="C174" s="1068" t="s">
        <v>459</v>
      </c>
      <c r="D174" s="1068"/>
      <c r="E174" s="1068"/>
      <c r="F174" s="364"/>
      <c r="G174" s="364"/>
      <c r="H174" s="364"/>
      <c r="I174" s="364"/>
      <c r="J174" s="365"/>
      <c r="K174" s="364"/>
      <c r="L174" s="365">
        <v>152.27000000000001</v>
      </c>
      <c r="M174" s="376"/>
      <c r="N174" s="366"/>
      <c r="V174" s="361"/>
      <c r="W174" s="367"/>
      <c r="X174" s="367"/>
      <c r="AC174" s="367" t="s">
        <v>459</v>
      </c>
    </row>
    <row r="175" spans="1:29" s="332" customFormat="1" ht="33.75" x14ac:dyDescent="0.2">
      <c r="A175" s="362" t="s">
        <v>5568</v>
      </c>
      <c r="B175" s="363" t="s">
        <v>7482</v>
      </c>
      <c r="C175" s="1068" t="s">
        <v>7483</v>
      </c>
      <c r="D175" s="1068"/>
      <c r="E175" s="1068"/>
      <c r="F175" s="364" t="s">
        <v>1017</v>
      </c>
      <c r="G175" s="364"/>
      <c r="H175" s="364"/>
      <c r="I175" s="364" t="s">
        <v>423</v>
      </c>
      <c r="J175" s="365">
        <v>367.89</v>
      </c>
      <c r="K175" s="364"/>
      <c r="L175" s="365">
        <v>367.89</v>
      </c>
      <c r="M175" s="364"/>
      <c r="N175" s="366"/>
      <c r="V175" s="361"/>
      <c r="W175" s="367"/>
      <c r="X175" s="367" t="s">
        <v>7483</v>
      </c>
      <c r="AC175" s="367"/>
    </row>
    <row r="176" spans="1:29" s="332" customFormat="1" ht="12" x14ac:dyDescent="0.2">
      <c r="A176" s="379"/>
      <c r="B176" s="380"/>
      <c r="C176" s="340" t="s">
        <v>3039</v>
      </c>
      <c r="D176" s="385"/>
      <c r="E176" s="385"/>
      <c r="F176" s="386"/>
      <c r="G176" s="386"/>
      <c r="H176" s="386"/>
      <c r="I176" s="386"/>
      <c r="J176" s="387"/>
      <c r="K176" s="386"/>
      <c r="L176" s="387"/>
      <c r="M176" s="388"/>
      <c r="N176" s="389"/>
      <c r="V176" s="361"/>
      <c r="W176" s="367"/>
      <c r="X176" s="367"/>
      <c r="AC176" s="367"/>
    </row>
    <row r="177" spans="1:30" s="332" customFormat="1" ht="33.75" x14ac:dyDescent="0.2">
      <c r="A177" s="362" t="s">
        <v>152</v>
      </c>
      <c r="B177" s="363" t="s">
        <v>7484</v>
      </c>
      <c r="C177" s="1068" t="s">
        <v>7485</v>
      </c>
      <c r="D177" s="1068"/>
      <c r="E177" s="1068"/>
      <c r="F177" s="364" t="s">
        <v>1017</v>
      </c>
      <c r="G177" s="364"/>
      <c r="H177" s="364"/>
      <c r="I177" s="364" t="s">
        <v>607</v>
      </c>
      <c r="J177" s="365"/>
      <c r="K177" s="364"/>
      <c r="L177" s="365"/>
      <c r="M177" s="364"/>
      <c r="N177" s="366"/>
      <c r="V177" s="361"/>
      <c r="W177" s="367"/>
      <c r="X177" s="367" t="s">
        <v>7485</v>
      </c>
      <c r="AC177" s="367"/>
    </row>
    <row r="178" spans="1:30" s="332" customFormat="1" ht="12" x14ac:dyDescent="0.2">
      <c r="A178" s="368"/>
      <c r="B178" s="369"/>
      <c r="C178" s="1065" t="s">
        <v>7522</v>
      </c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72"/>
      <c r="V178" s="361"/>
      <c r="W178" s="367"/>
      <c r="X178" s="367"/>
      <c r="AC178" s="367"/>
      <c r="AD178" s="335" t="s">
        <v>7522</v>
      </c>
    </row>
    <row r="179" spans="1:30" s="332" customFormat="1" ht="33.75" x14ac:dyDescent="0.2">
      <c r="A179" s="370"/>
      <c r="B179" s="371" t="s">
        <v>430</v>
      </c>
      <c r="C179" s="1065" t="s">
        <v>431</v>
      </c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72"/>
      <c r="V179" s="361"/>
      <c r="W179" s="367"/>
      <c r="X179" s="367"/>
      <c r="Y179" s="335" t="s">
        <v>431</v>
      </c>
      <c r="AC179" s="367"/>
    </row>
    <row r="180" spans="1:30" s="332" customFormat="1" ht="12" x14ac:dyDescent="0.2">
      <c r="A180" s="372"/>
      <c r="B180" s="371" t="s">
        <v>423</v>
      </c>
      <c r="C180" s="1065" t="s">
        <v>432</v>
      </c>
      <c r="D180" s="1065"/>
      <c r="E180" s="1065"/>
      <c r="F180" s="373"/>
      <c r="G180" s="373"/>
      <c r="H180" s="373"/>
      <c r="I180" s="373"/>
      <c r="J180" s="374">
        <v>10.220000000000001</v>
      </c>
      <c r="K180" s="373" t="s">
        <v>436</v>
      </c>
      <c r="L180" s="374">
        <v>268.27999999999997</v>
      </c>
      <c r="M180" s="373"/>
      <c r="N180" s="375"/>
      <c r="V180" s="361"/>
      <c r="W180" s="367"/>
      <c r="X180" s="367"/>
      <c r="Z180" s="335" t="s">
        <v>432</v>
      </c>
      <c r="AC180" s="367"/>
    </row>
    <row r="181" spans="1:30" s="332" customFormat="1" ht="12" x14ac:dyDescent="0.2">
      <c r="A181" s="372"/>
      <c r="B181" s="371" t="s">
        <v>439</v>
      </c>
      <c r="C181" s="1065" t="s">
        <v>440</v>
      </c>
      <c r="D181" s="1065"/>
      <c r="E181" s="1065"/>
      <c r="F181" s="373"/>
      <c r="G181" s="373"/>
      <c r="H181" s="373"/>
      <c r="I181" s="373"/>
      <c r="J181" s="374">
        <v>0.38</v>
      </c>
      <c r="K181" s="373"/>
      <c r="L181" s="374">
        <v>7.98</v>
      </c>
      <c r="M181" s="373"/>
      <c r="N181" s="375"/>
      <c r="V181" s="361"/>
      <c r="W181" s="367"/>
      <c r="X181" s="367"/>
      <c r="Z181" s="335" t="s">
        <v>440</v>
      </c>
      <c r="AC181" s="367"/>
    </row>
    <row r="182" spans="1:30" s="332" customFormat="1" ht="12" x14ac:dyDescent="0.2">
      <c r="A182" s="372"/>
      <c r="B182" s="371"/>
      <c r="C182" s="1065" t="s">
        <v>443</v>
      </c>
      <c r="D182" s="1065"/>
      <c r="E182" s="1065"/>
      <c r="F182" s="373" t="s">
        <v>444</v>
      </c>
      <c r="G182" s="373" t="s">
        <v>2647</v>
      </c>
      <c r="H182" s="373" t="s">
        <v>436</v>
      </c>
      <c r="I182" s="373" t="s">
        <v>7523</v>
      </c>
      <c r="J182" s="374"/>
      <c r="K182" s="373"/>
      <c r="L182" s="374"/>
      <c r="M182" s="373"/>
      <c r="N182" s="375"/>
      <c r="V182" s="361"/>
      <c r="W182" s="367"/>
      <c r="X182" s="367"/>
      <c r="AA182" s="335" t="s">
        <v>443</v>
      </c>
      <c r="AC182" s="367"/>
    </row>
    <row r="183" spans="1:30" s="332" customFormat="1" ht="12" x14ac:dyDescent="0.2">
      <c r="A183" s="372"/>
      <c r="B183" s="371"/>
      <c r="C183" s="1077" t="s">
        <v>450</v>
      </c>
      <c r="D183" s="1077"/>
      <c r="E183" s="1077"/>
      <c r="F183" s="376"/>
      <c r="G183" s="376"/>
      <c r="H183" s="376"/>
      <c r="I183" s="376"/>
      <c r="J183" s="377">
        <v>10.6</v>
      </c>
      <c r="K183" s="376"/>
      <c r="L183" s="377">
        <v>276.26</v>
      </c>
      <c r="M183" s="376"/>
      <c r="N183" s="378"/>
      <c r="V183" s="361"/>
      <c r="W183" s="367"/>
      <c r="X183" s="367"/>
      <c r="AB183" s="335" t="s">
        <v>450</v>
      </c>
      <c r="AC183" s="367"/>
    </row>
    <row r="184" spans="1:30" s="332" customFormat="1" ht="12" x14ac:dyDescent="0.2">
      <c r="A184" s="372"/>
      <c r="B184" s="371"/>
      <c r="C184" s="1065" t="s">
        <v>451</v>
      </c>
      <c r="D184" s="1065"/>
      <c r="E184" s="1065"/>
      <c r="F184" s="373"/>
      <c r="G184" s="373"/>
      <c r="H184" s="373"/>
      <c r="I184" s="373"/>
      <c r="J184" s="374"/>
      <c r="K184" s="373"/>
      <c r="L184" s="374">
        <v>268.27999999999997</v>
      </c>
      <c r="M184" s="373"/>
      <c r="N184" s="375"/>
      <c r="V184" s="361"/>
      <c r="W184" s="367"/>
      <c r="X184" s="367"/>
      <c r="AA184" s="335" t="s">
        <v>451</v>
      </c>
      <c r="AC184" s="367"/>
    </row>
    <row r="185" spans="1:30" s="332" customFormat="1" ht="33.75" x14ac:dyDescent="0.2">
      <c r="A185" s="372"/>
      <c r="B185" s="371" t="s">
        <v>4696</v>
      </c>
      <c r="C185" s="1065" t="s">
        <v>3148</v>
      </c>
      <c r="D185" s="1065"/>
      <c r="E185" s="1065"/>
      <c r="F185" s="373" t="s">
        <v>454</v>
      </c>
      <c r="G185" s="373" t="s">
        <v>558</v>
      </c>
      <c r="H185" s="373"/>
      <c r="I185" s="373" t="s">
        <v>558</v>
      </c>
      <c r="J185" s="374"/>
      <c r="K185" s="373"/>
      <c r="L185" s="374">
        <v>260.23</v>
      </c>
      <c r="M185" s="373"/>
      <c r="N185" s="375"/>
      <c r="V185" s="361"/>
      <c r="W185" s="367"/>
      <c r="X185" s="367"/>
      <c r="AA185" s="335" t="s">
        <v>3148</v>
      </c>
      <c r="AC185" s="367"/>
    </row>
    <row r="186" spans="1:30" s="332" customFormat="1" ht="33.75" x14ac:dyDescent="0.2">
      <c r="A186" s="372"/>
      <c r="B186" s="371" t="s">
        <v>4697</v>
      </c>
      <c r="C186" s="1065" t="s">
        <v>3150</v>
      </c>
      <c r="D186" s="1065"/>
      <c r="E186" s="1065"/>
      <c r="F186" s="373" t="s">
        <v>454</v>
      </c>
      <c r="G186" s="373" t="s">
        <v>544</v>
      </c>
      <c r="H186" s="373"/>
      <c r="I186" s="373" t="s">
        <v>544</v>
      </c>
      <c r="J186" s="374"/>
      <c r="K186" s="373"/>
      <c r="L186" s="374">
        <v>136.82</v>
      </c>
      <c r="M186" s="373"/>
      <c r="N186" s="375"/>
      <c r="V186" s="361"/>
      <c r="W186" s="367"/>
      <c r="X186" s="367"/>
      <c r="AA186" s="335" t="s">
        <v>3150</v>
      </c>
      <c r="AC186" s="367"/>
    </row>
    <row r="187" spans="1:30" s="332" customFormat="1" ht="12" x14ac:dyDescent="0.2">
      <c r="A187" s="379"/>
      <c r="B187" s="380"/>
      <c r="C187" s="1068" t="s">
        <v>459</v>
      </c>
      <c r="D187" s="1068"/>
      <c r="E187" s="1068"/>
      <c r="F187" s="364"/>
      <c r="G187" s="364"/>
      <c r="H187" s="364"/>
      <c r="I187" s="364"/>
      <c r="J187" s="365"/>
      <c r="K187" s="364"/>
      <c r="L187" s="365">
        <v>673.31</v>
      </c>
      <c r="M187" s="376"/>
      <c r="N187" s="366"/>
      <c r="V187" s="361"/>
      <c r="W187" s="367"/>
      <c r="X187" s="367"/>
      <c r="AC187" s="367" t="s">
        <v>459</v>
      </c>
    </row>
    <row r="188" spans="1:30" s="332" customFormat="1" ht="33.75" x14ac:dyDescent="0.2">
      <c r="A188" s="362" t="s">
        <v>7524</v>
      </c>
      <c r="B188" s="363" t="s">
        <v>7525</v>
      </c>
      <c r="C188" s="1068" t="s">
        <v>7526</v>
      </c>
      <c r="D188" s="1068"/>
      <c r="E188" s="1068"/>
      <c r="F188" s="364" t="s">
        <v>1017</v>
      </c>
      <c r="G188" s="364"/>
      <c r="H188" s="364"/>
      <c r="I188" s="364" t="s">
        <v>423</v>
      </c>
      <c r="J188" s="365">
        <v>5210.83</v>
      </c>
      <c r="K188" s="364" t="s">
        <v>1361</v>
      </c>
      <c r="L188" s="365">
        <v>1063.0999999999999</v>
      </c>
      <c r="M188" s="364" t="s">
        <v>1362</v>
      </c>
      <c r="N188" s="366">
        <v>5273</v>
      </c>
      <c r="V188" s="361"/>
      <c r="W188" s="367"/>
      <c r="X188" s="367" t="s">
        <v>7526</v>
      </c>
      <c r="AC188" s="367"/>
    </row>
    <row r="189" spans="1:30" s="332" customFormat="1" ht="12" x14ac:dyDescent="0.2">
      <c r="A189" s="379"/>
      <c r="B189" s="380"/>
      <c r="C189" s="340" t="s">
        <v>3039</v>
      </c>
      <c r="D189" s="385"/>
      <c r="E189" s="385"/>
      <c r="F189" s="386"/>
      <c r="G189" s="386"/>
      <c r="H189" s="386"/>
      <c r="I189" s="386"/>
      <c r="J189" s="387"/>
      <c r="K189" s="386"/>
      <c r="L189" s="387"/>
      <c r="M189" s="388"/>
      <c r="N189" s="389"/>
      <c r="V189" s="361"/>
      <c r="W189" s="367"/>
      <c r="X189" s="367"/>
      <c r="AC189" s="367"/>
    </row>
    <row r="190" spans="1:30" s="332" customFormat="1" ht="22.5" x14ac:dyDescent="0.2">
      <c r="A190" s="370"/>
      <c r="B190" s="371" t="s">
        <v>1365</v>
      </c>
      <c r="C190" s="1065" t="s">
        <v>1366</v>
      </c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72"/>
      <c r="V190" s="361"/>
      <c r="W190" s="367"/>
      <c r="X190" s="367"/>
      <c r="Y190" s="335" t="s">
        <v>1366</v>
      </c>
      <c r="AC190" s="367"/>
    </row>
    <row r="191" spans="1:30" s="332" customFormat="1" ht="33.75" x14ac:dyDescent="0.2">
      <c r="A191" s="362" t="s">
        <v>7527</v>
      </c>
      <c r="B191" s="363" t="s">
        <v>7493</v>
      </c>
      <c r="C191" s="1068" t="s">
        <v>7494</v>
      </c>
      <c r="D191" s="1068"/>
      <c r="E191" s="1068"/>
      <c r="F191" s="364" t="s">
        <v>1017</v>
      </c>
      <c r="G191" s="364"/>
      <c r="H191" s="364"/>
      <c r="I191" s="364" t="s">
        <v>437</v>
      </c>
      <c r="J191" s="365">
        <v>526.66999999999996</v>
      </c>
      <c r="K191" s="364" t="s">
        <v>1361</v>
      </c>
      <c r="L191" s="365">
        <v>322.38</v>
      </c>
      <c r="M191" s="364" t="s">
        <v>1362</v>
      </c>
      <c r="N191" s="366">
        <v>1599</v>
      </c>
      <c r="V191" s="361"/>
      <c r="W191" s="367"/>
      <c r="X191" s="367" t="s">
        <v>7494</v>
      </c>
      <c r="AC191" s="367"/>
    </row>
    <row r="192" spans="1:30" s="332" customFormat="1" ht="12" x14ac:dyDescent="0.2">
      <c r="A192" s="379"/>
      <c r="B192" s="380"/>
      <c r="C192" s="340" t="s">
        <v>3039</v>
      </c>
      <c r="D192" s="385"/>
      <c r="E192" s="385"/>
      <c r="F192" s="386"/>
      <c r="G192" s="386"/>
      <c r="H192" s="386"/>
      <c r="I192" s="386"/>
      <c r="J192" s="387"/>
      <c r="K192" s="386"/>
      <c r="L192" s="387"/>
      <c r="M192" s="388"/>
      <c r="N192" s="389"/>
      <c r="V192" s="361"/>
      <c r="W192" s="367"/>
      <c r="X192" s="367"/>
      <c r="AC192" s="367"/>
    </row>
    <row r="193" spans="1:29" s="332" customFormat="1" ht="22.5" x14ac:dyDescent="0.2">
      <c r="A193" s="370"/>
      <c r="B193" s="371" t="s">
        <v>1365</v>
      </c>
      <c r="C193" s="1065" t="s">
        <v>1366</v>
      </c>
      <c r="D193" s="1065"/>
      <c r="E193" s="1065"/>
      <c r="F193" s="1065"/>
      <c r="G193" s="1065"/>
      <c r="H193" s="1065"/>
      <c r="I193" s="1065"/>
      <c r="J193" s="1065"/>
      <c r="K193" s="1065"/>
      <c r="L193" s="1065"/>
      <c r="M193" s="1065"/>
      <c r="N193" s="1072"/>
      <c r="V193" s="361"/>
      <c r="W193" s="367"/>
      <c r="X193" s="367"/>
      <c r="Y193" s="335" t="s">
        <v>1366</v>
      </c>
      <c r="AC193" s="367"/>
    </row>
    <row r="194" spans="1:29" s="332" customFormat="1" ht="33.75" x14ac:dyDescent="0.2">
      <c r="A194" s="362" t="s">
        <v>1358</v>
      </c>
      <c r="B194" s="363" t="s">
        <v>7518</v>
      </c>
      <c r="C194" s="1068" t="s">
        <v>7519</v>
      </c>
      <c r="D194" s="1068"/>
      <c r="E194" s="1068"/>
      <c r="F194" s="364" t="s">
        <v>1017</v>
      </c>
      <c r="G194" s="364"/>
      <c r="H194" s="364"/>
      <c r="I194" s="364" t="s">
        <v>476</v>
      </c>
      <c r="J194" s="365">
        <v>561.66999999999996</v>
      </c>
      <c r="K194" s="364" t="s">
        <v>1361</v>
      </c>
      <c r="L194" s="365">
        <v>687.5</v>
      </c>
      <c r="M194" s="364" t="s">
        <v>1362</v>
      </c>
      <c r="N194" s="366">
        <v>3410</v>
      </c>
      <c r="V194" s="361"/>
      <c r="W194" s="367"/>
      <c r="X194" s="367" t="s">
        <v>7519</v>
      </c>
      <c r="AC194" s="367"/>
    </row>
    <row r="195" spans="1:29" s="332" customFormat="1" ht="12" x14ac:dyDescent="0.2">
      <c r="A195" s="379"/>
      <c r="B195" s="380"/>
      <c r="C195" s="340" t="s">
        <v>3039</v>
      </c>
      <c r="D195" s="385"/>
      <c r="E195" s="385"/>
      <c r="F195" s="386"/>
      <c r="G195" s="386"/>
      <c r="H195" s="386"/>
      <c r="I195" s="386"/>
      <c r="J195" s="387"/>
      <c r="K195" s="386"/>
      <c r="L195" s="387"/>
      <c r="M195" s="388"/>
      <c r="N195" s="389"/>
      <c r="V195" s="361"/>
      <c r="W195" s="367"/>
      <c r="X195" s="367"/>
      <c r="AC195" s="367"/>
    </row>
    <row r="196" spans="1:29" s="332" customFormat="1" ht="22.5" x14ac:dyDescent="0.2">
      <c r="A196" s="370"/>
      <c r="B196" s="371" t="s">
        <v>1365</v>
      </c>
      <c r="C196" s="1065" t="s">
        <v>1366</v>
      </c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72"/>
      <c r="V196" s="361"/>
      <c r="W196" s="367"/>
      <c r="X196" s="367"/>
      <c r="Y196" s="335" t="s">
        <v>1366</v>
      </c>
      <c r="AC196" s="367"/>
    </row>
    <row r="197" spans="1:29" s="332" customFormat="1" ht="22.5" x14ac:dyDescent="0.2">
      <c r="A197" s="362" t="s">
        <v>1367</v>
      </c>
      <c r="B197" s="363" t="s">
        <v>7496</v>
      </c>
      <c r="C197" s="1068" t="s">
        <v>7497</v>
      </c>
      <c r="D197" s="1068"/>
      <c r="E197" s="1068"/>
      <c r="F197" s="364" t="s">
        <v>1017</v>
      </c>
      <c r="G197" s="364"/>
      <c r="H197" s="364"/>
      <c r="I197" s="364" t="s">
        <v>423</v>
      </c>
      <c r="J197" s="365">
        <v>29.62</v>
      </c>
      <c r="K197" s="364"/>
      <c r="L197" s="365">
        <v>29.62</v>
      </c>
      <c r="M197" s="364"/>
      <c r="N197" s="366"/>
      <c r="V197" s="361"/>
      <c r="W197" s="367"/>
      <c r="X197" s="367" t="s">
        <v>7497</v>
      </c>
      <c r="AC197" s="367"/>
    </row>
    <row r="198" spans="1:29" s="332" customFormat="1" ht="12" x14ac:dyDescent="0.2">
      <c r="A198" s="379"/>
      <c r="B198" s="380"/>
      <c r="C198" s="340" t="s">
        <v>3039</v>
      </c>
      <c r="D198" s="385"/>
      <c r="E198" s="385"/>
      <c r="F198" s="386"/>
      <c r="G198" s="386"/>
      <c r="H198" s="386"/>
      <c r="I198" s="386"/>
      <c r="J198" s="387"/>
      <c r="K198" s="386"/>
      <c r="L198" s="387"/>
      <c r="M198" s="388"/>
      <c r="N198" s="389"/>
      <c r="V198" s="361"/>
      <c r="W198" s="367"/>
      <c r="X198" s="367"/>
      <c r="AC198" s="367"/>
    </row>
    <row r="199" spans="1:29" s="332" customFormat="1" ht="33.75" x14ac:dyDescent="0.2">
      <c r="A199" s="362" t="s">
        <v>7357</v>
      </c>
      <c r="B199" s="363" t="s">
        <v>7528</v>
      </c>
      <c r="C199" s="1068" t="s">
        <v>7529</v>
      </c>
      <c r="D199" s="1068"/>
      <c r="E199" s="1068"/>
      <c r="F199" s="364" t="s">
        <v>1017</v>
      </c>
      <c r="G199" s="364"/>
      <c r="H199" s="364"/>
      <c r="I199" s="364" t="s">
        <v>437</v>
      </c>
      <c r="J199" s="365">
        <v>1081.67</v>
      </c>
      <c r="K199" s="364" t="s">
        <v>1361</v>
      </c>
      <c r="L199" s="365">
        <v>662.1</v>
      </c>
      <c r="M199" s="364" t="s">
        <v>1362</v>
      </c>
      <c r="N199" s="366">
        <v>3284</v>
      </c>
      <c r="V199" s="361"/>
      <c r="W199" s="367"/>
      <c r="X199" s="367" t="s">
        <v>7529</v>
      </c>
      <c r="AC199" s="367"/>
    </row>
    <row r="200" spans="1:29" s="332" customFormat="1" ht="12" x14ac:dyDescent="0.2">
      <c r="A200" s="379"/>
      <c r="B200" s="380"/>
      <c r="C200" s="340" t="s">
        <v>3039</v>
      </c>
      <c r="D200" s="385"/>
      <c r="E200" s="385"/>
      <c r="F200" s="386"/>
      <c r="G200" s="386"/>
      <c r="H200" s="386"/>
      <c r="I200" s="386"/>
      <c r="J200" s="387"/>
      <c r="K200" s="386"/>
      <c r="L200" s="387"/>
      <c r="M200" s="388"/>
      <c r="N200" s="389"/>
      <c r="V200" s="361"/>
      <c r="W200" s="367"/>
      <c r="X200" s="367"/>
      <c r="AC200" s="367"/>
    </row>
    <row r="201" spans="1:29" s="332" customFormat="1" ht="22.5" x14ac:dyDescent="0.2">
      <c r="A201" s="370"/>
      <c r="B201" s="371" t="s">
        <v>1365</v>
      </c>
      <c r="C201" s="1065" t="s">
        <v>1366</v>
      </c>
      <c r="D201" s="1065"/>
      <c r="E201" s="1065"/>
      <c r="F201" s="1065"/>
      <c r="G201" s="1065"/>
      <c r="H201" s="1065"/>
      <c r="I201" s="1065"/>
      <c r="J201" s="1065"/>
      <c r="K201" s="1065"/>
      <c r="L201" s="1065"/>
      <c r="M201" s="1065"/>
      <c r="N201" s="1072"/>
      <c r="V201" s="361"/>
      <c r="W201" s="367"/>
      <c r="X201" s="367"/>
      <c r="Y201" s="335" t="s">
        <v>1366</v>
      </c>
      <c r="AC201" s="367"/>
    </row>
    <row r="202" spans="1:29" s="332" customFormat="1" ht="33.75" x14ac:dyDescent="0.2">
      <c r="A202" s="362" t="s">
        <v>2670</v>
      </c>
      <c r="B202" s="363" t="s">
        <v>7530</v>
      </c>
      <c r="C202" s="1068" t="s">
        <v>7531</v>
      </c>
      <c r="D202" s="1068"/>
      <c r="E202" s="1068"/>
      <c r="F202" s="364" t="s">
        <v>1017</v>
      </c>
      <c r="G202" s="364"/>
      <c r="H202" s="364"/>
      <c r="I202" s="364" t="s">
        <v>423</v>
      </c>
      <c r="J202" s="365">
        <v>95.16</v>
      </c>
      <c r="K202" s="364"/>
      <c r="L202" s="365">
        <v>95.16</v>
      </c>
      <c r="M202" s="364"/>
      <c r="N202" s="366"/>
      <c r="V202" s="361"/>
      <c r="W202" s="367"/>
      <c r="X202" s="367" t="s">
        <v>7531</v>
      </c>
      <c r="AC202" s="367"/>
    </row>
    <row r="203" spans="1:29" s="332" customFormat="1" ht="12" x14ac:dyDescent="0.2">
      <c r="A203" s="379"/>
      <c r="B203" s="380"/>
      <c r="C203" s="340" t="s">
        <v>3039</v>
      </c>
      <c r="D203" s="385"/>
      <c r="E203" s="385"/>
      <c r="F203" s="386"/>
      <c r="G203" s="386"/>
      <c r="H203" s="386"/>
      <c r="I203" s="386"/>
      <c r="J203" s="387"/>
      <c r="K203" s="386"/>
      <c r="L203" s="387"/>
      <c r="M203" s="388"/>
      <c r="N203" s="389"/>
      <c r="V203" s="361"/>
      <c r="W203" s="367"/>
      <c r="X203" s="367"/>
      <c r="AC203" s="367"/>
    </row>
    <row r="204" spans="1:29" s="332" customFormat="1" ht="33.75" x14ac:dyDescent="0.2">
      <c r="A204" s="362" t="s">
        <v>7365</v>
      </c>
      <c r="B204" s="363" t="s">
        <v>7532</v>
      </c>
      <c r="C204" s="1068" t="s">
        <v>7533</v>
      </c>
      <c r="D204" s="1068"/>
      <c r="E204" s="1068"/>
      <c r="F204" s="364" t="s">
        <v>1017</v>
      </c>
      <c r="G204" s="364"/>
      <c r="H204" s="364"/>
      <c r="I204" s="364" t="s">
        <v>423</v>
      </c>
      <c r="J204" s="365">
        <v>1074.17</v>
      </c>
      <c r="K204" s="364" t="s">
        <v>1361</v>
      </c>
      <c r="L204" s="365">
        <v>219.15</v>
      </c>
      <c r="M204" s="364" t="s">
        <v>1362</v>
      </c>
      <c r="N204" s="366">
        <v>1087</v>
      </c>
      <c r="V204" s="361"/>
      <c r="W204" s="367"/>
      <c r="X204" s="367" t="s">
        <v>7533</v>
      </c>
      <c r="AC204" s="367"/>
    </row>
    <row r="205" spans="1:29" s="332" customFormat="1" ht="12" x14ac:dyDescent="0.2">
      <c r="A205" s="379"/>
      <c r="B205" s="380"/>
      <c r="C205" s="340" t="s">
        <v>3039</v>
      </c>
      <c r="D205" s="385"/>
      <c r="E205" s="385"/>
      <c r="F205" s="386"/>
      <c r="G205" s="386"/>
      <c r="H205" s="386"/>
      <c r="I205" s="386"/>
      <c r="J205" s="387"/>
      <c r="K205" s="386"/>
      <c r="L205" s="387"/>
      <c r="M205" s="388"/>
      <c r="N205" s="389"/>
      <c r="V205" s="361"/>
      <c r="W205" s="367"/>
      <c r="X205" s="367"/>
      <c r="AC205" s="367"/>
    </row>
    <row r="206" spans="1:29" s="332" customFormat="1" ht="22.5" x14ac:dyDescent="0.2">
      <c r="A206" s="370"/>
      <c r="B206" s="371" t="s">
        <v>1365</v>
      </c>
      <c r="C206" s="1065" t="s">
        <v>1366</v>
      </c>
      <c r="D206" s="1065"/>
      <c r="E206" s="1065"/>
      <c r="F206" s="1065"/>
      <c r="G206" s="1065"/>
      <c r="H206" s="1065"/>
      <c r="I206" s="1065"/>
      <c r="J206" s="1065"/>
      <c r="K206" s="1065"/>
      <c r="L206" s="1065"/>
      <c r="M206" s="1065"/>
      <c r="N206" s="1072"/>
      <c r="V206" s="361"/>
      <c r="W206" s="367"/>
      <c r="X206" s="367"/>
      <c r="Y206" s="335" t="s">
        <v>1366</v>
      </c>
      <c r="AC206" s="367"/>
    </row>
    <row r="207" spans="1:29" s="332" customFormat="1" ht="33.75" x14ac:dyDescent="0.2">
      <c r="A207" s="362" t="s">
        <v>2676</v>
      </c>
      <c r="B207" s="363" t="s">
        <v>7534</v>
      </c>
      <c r="C207" s="1068" t="s">
        <v>7535</v>
      </c>
      <c r="D207" s="1068"/>
      <c r="E207" s="1068"/>
      <c r="F207" s="364" t="s">
        <v>1017</v>
      </c>
      <c r="G207" s="364"/>
      <c r="H207" s="364"/>
      <c r="I207" s="364" t="s">
        <v>437</v>
      </c>
      <c r="J207" s="365">
        <v>1025.6300000000001</v>
      </c>
      <c r="K207" s="364" t="s">
        <v>1361</v>
      </c>
      <c r="L207" s="365">
        <v>627.82000000000005</v>
      </c>
      <c r="M207" s="364" t="s">
        <v>1362</v>
      </c>
      <c r="N207" s="366">
        <v>3114</v>
      </c>
      <c r="V207" s="361"/>
      <c r="W207" s="367"/>
      <c r="X207" s="367" t="s">
        <v>7535</v>
      </c>
      <c r="AC207" s="367"/>
    </row>
    <row r="208" spans="1:29" s="332" customFormat="1" ht="12" x14ac:dyDescent="0.2">
      <c r="A208" s="379"/>
      <c r="B208" s="380"/>
      <c r="C208" s="340" t="s">
        <v>3039</v>
      </c>
      <c r="D208" s="385"/>
      <c r="E208" s="385"/>
      <c r="F208" s="386"/>
      <c r="G208" s="386"/>
      <c r="H208" s="386"/>
      <c r="I208" s="386"/>
      <c r="J208" s="387"/>
      <c r="K208" s="386"/>
      <c r="L208" s="387"/>
      <c r="M208" s="388"/>
      <c r="N208" s="389"/>
      <c r="V208" s="361"/>
      <c r="W208" s="367"/>
      <c r="X208" s="367"/>
      <c r="AC208" s="367"/>
    </row>
    <row r="209" spans="1:29" s="332" customFormat="1" ht="22.5" x14ac:dyDescent="0.2">
      <c r="A209" s="370"/>
      <c r="B209" s="371" t="s">
        <v>1365</v>
      </c>
      <c r="C209" s="1065" t="s">
        <v>1366</v>
      </c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72"/>
      <c r="V209" s="361"/>
      <c r="W209" s="367"/>
      <c r="X209" s="367"/>
      <c r="Y209" s="335" t="s">
        <v>1366</v>
      </c>
      <c r="AC209" s="367"/>
    </row>
    <row r="210" spans="1:29" s="332" customFormat="1" ht="33.75" x14ac:dyDescent="0.2">
      <c r="A210" s="362" t="s">
        <v>7536</v>
      </c>
      <c r="B210" s="363" t="s">
        <v>7537</v>
      </c>
      <c r="C210" s="1068" t="s">
        <v>7538</v>
      </c>
      <c r="D210" s="1068"/>
      <c r="E210" s="1068"/>
      <c r="F210" s="364" t="s">
        <v>1017</v>
      </c>
      <c r="G210" s="364"/>
      <c r="H210" s="364"/>
      <c r="I210" s="364" t="s">
        <v>423</v>
      </c>
      <c r="J210" s="365">
        <v>1528.33</v>
      </c>
      <c r="K210" s="364" t="s">
        <v>1361</v>
      </c>
      <c r="L210" s="365">
        <v>311.89999999999998</v>
      </c>
      <c r="M210" s="364" t="s">
        <v>1362</v>
      </c>
      <c r="N210" s="366">
        <v>1547</v>
      </c>
      <c r="V210" s="361"/>
      <c r="W210" s="367"/>
      <c r="X210" s="367" t="s">
        <v>7538</v>
      </c>
      <c r="AC210" s="367"/>
    </row>
    <row r="211" spans="1:29" s="332" customFormat="1" ht="12" x14ac:dyDescent="0.2">
      <c r="A211" s="379"/>
      <c r="B211" s="380"/>
      <c r="C211" s="340" t="s">
        <v>3039</v>
      </c>
      <c r="D211" s="385"/>
      <c r="E211" s="385"/>
      <c r="F211" s="386"/>
      <c r="G211" s="386"/>
      <c r="H211" s="386"/>
      <c r="I211" s="386"/>
      <c r="J211" s="387"/>
      <c r="K211" s="386"/>
      <c r="L211" s="387"/>
      <c r="M211" s="388"/>
      <c r="N211" s="389"/>
      <c r="V211" s="361"/>
      <c r="W211" s="367"/>
      <c r="X211" s="367"/>
      <c r="AC211" s="367"/>
    </row>
    <row r="212" spans="1:29" s="332" customFormat="1" ht="22.5" x14ac:dyDescent="0.2">
      <c r="A212" s="370"/>
      <c r="B212" s="371" t="s">
        <v>1365</v>
      </c>
      <c r="C212" s="1065" t="s">
        <v>1366</v>
      </c>
      <c r="D212" s="1065"/>
      <c r="E212" s="1065"/>
      <c r="F212" s="1065"/>
      <c r="G212" s="1065"/>
      <c r="H212" s="1065"/>
      <c r="I212" s="1065"/>
      <c r="J212" s="1065"/>
      <c r="K212" s="1065"/>
      <c r="L212" s="1065"/>
      <c r="M212" s="1065"/>
      <c r="N212" s="1072"/>
      <c r="V212" s="361"/>
      <c r="W212" s="367"/>
      <c r="X212" s="367"/>
      <c r="Y212" s="335" t="s">
        <v>1366</v>
      </c>
      <c r="AC212" s="367"/>
    </row>
    <row r="213" spans="1:29" s="332" customFormat="1" ht="33.75" x14ac:dyDescent="0.2">
      <c r="A213" s="362" t="s">
        <v>7539</v>
      </c>
      <c r="B213" s="363" t="s">
        <v>7540</v>
      </c>
      <c r="C213" s="1068" t="s">
        <v>7541</v>
      </c>
      <c r="D213" s="1068"/>
      <c r="E213" s="1068"/>
      <c r="F213" s="364" t="s">
        <v>1017</v>
      </c>
      <c r="G213" s="364"/>
      <c r="H213" s="364"/>
      <c r="I213" s="364" t="s">
        <v>423</v>
      </c>
      <c r="J213" s="365">
        <v>4401.67</v>
      </c>
      <c r="K213" s="364" t="s">
        <v>1361</v>
      </c>
      <c r="L213" s="365">
        <v>897.98</v>
      </c>
      <c r="M213" s="364" t="s">
        <v>1362</v>
      </c>
      <c r="N213" s="366">
        <v>4454</v>
      </c>
      <c r="V213" s="361"/>
      <c r="W213" s="367"/>
      <c r="X213" s="367" t="s">
        <v>7541</v>
      </c>
      <c r="AC213" s="367"/>
    </row>
    <row r="214" spans="1:29" s="332" customFormat="1" ht="12" x14ac:dyDescent="0.2">
      <c r="A214" s="379"/>
      <c r="B214" s="380"/>
      <c r="C214" s="340" t="s">
        <v>3039</v>
      </c>
      <c r="D214" s="385"/>
      <c r="E214" s="385"/>
      <c r="F214" s="386"/>
      <c r="G214" s="386"/>
      <c r="H214" s="386"/>
      <c r="I214" s="386"/>
      <c r="J214" s="387"/>
      <c r="K214" s="386"/>
      <c r="L214" s="387"/>
      <c r="M214" s="388"/>
      <c r="N214" s="389"/>
      <c r="V214" s="361"/>
      <c r="W214" s="367"/>
      <c r="X214" s="367"/>
      <c r="AC214" s="367"/>
    </row>
    <row r="215" spans="1:29" s="332" customFormat="1" ht="22.5" x14ac:dyDescent="0.2">
      <c r="A215" s="370"/>
      <c r="B215" s="371" t="s">
        <v>1365</v>
      </c>
      <c r="C215" s="1065" t="s">
        <v>1366</v>
      </c>
      <c r="D215" s="1065"/>
      <c r="E215" s="1065"/>
      <c r="F215" s="1065"/>
      <c r="G215" s="1065"/>
      <c r="H215" s="1065"/>
      <c r="I215" s="1065"/>
      <c r="J215" s="1065"/>
      <c r="K215" s="1065"/>
      <c r="L215" s="1065"/>
      <c r="M215" s="1065"/>
      <c r="N215" s="1072"/>
      <c r="V215" s="361"/>
      <c r="W215" s="367"/>
      <c r="X215" s="367"/>
      <c r="Y215" s="335" t="s">
        <v>1366</v>
      </c>
      <c r="AC215" s="367"/>
    </row>
    <row r="216" spans="1:29" s="332" customFormat="1" ht="12" x14ac:dyDescent="0.2">
      <c r="A216" s="1069" t="s">
        <v>7542</v>
      </c>
      <c r="B216" s="1070"/>
      <c r="C216" s="1070"/>
      <c r="D216" s="1070"/>
      <c r="E216" s="1070"/>
      <c r="F216" s="1070"/>
      <c r="G216" s="1070"/>
      <c r="H216" s="1070"/>
      <c r="I216" s="1070"/>
      <c r="J216" s="1070"/>
      <c r="K216" s="1070"/>
      <c r="L216" s="1070"/>
      <c r="M216" s="1070"/>
      <c r="N216" s="1071"/>
      <c r="V216" s="361"/>
      <c r="W216" s="367" t="s">
        <v>7542</v>
      </c>
      <c r="X216" s="367"/>
      <c r="AC216" s="367"/>
    </row>
    <row r="217" spans="1:29" s="332" customFormat="1" ht="45" x14ac:dyDescent="0.2">
      <c r="A217" s="362" t="s">
        <v>832</v>
      </c>
      <c r="B217" s="363" t="s">
        <v>7478</v>
      </c>
      <c r="C217" s="1068" t="s">
        <v>7479</v>
      </c>
      <c r="D217" s="1068"/>
      <c r="E217" s="1068"/>
      <c r="F217" s="364" t="s">
        <v>1017</v>
      </c>
      <c r="G217" s="364"/>
      <c r="H217" s="364"/>
      <c r="I217" s="364" t="s">
        <v>423</v>
      </c>
      <c r="J217" s="365"/>
      <c r="K217" s="364"/>
      <c r="L217" s="365"/>
      <c r="M217" s="364"/>
      <c r="N217" s="366"/>
      <c r="V217" s="361"/>
      <c r="W217" s="367"/>
      <c r="X217" s="367" t="s">
        <v>7479</v>
      </c>
      <c r="AC217" s="367"/>
    </row>
    <row r="218" spans="1:29" s="332" customFormat="1" ht="33.75" x14ac:dyDescent="0.2">
      <c r="A218" s="370"/>
      <c r="B218" s="371" t="s">
        <v>430</v>
      </c>
      <c r="C218" s="1065" t="s">
        <v>431</v>
      </c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72"/>
      <c r="V218" s="361"/>
      <c r="W218" s="367"/>
      <c r="X218" s="367"/>
      <c r="Y218" s="335" t="s">
        <v>431</v>
      </c>
      <c r="AC218" s="367"/>
    </row>
    <row r="219" spans="1:29" s="332" customFormat="1" ht="12" x14ac:dyDescent="0.2">
      <c r="A219" s="372"/>
      <c r="B219" s="371" t="s">
        <v>423</v>
      </c>
      <c r="C219" s="1065" t="s">
        <v>432</v>
      </c>
      <c r="D219" s="1065"/>
      <c r="E219" s="1065"/>
      <c r="F219" s="373"/>
      <c r="G219" s="373"/>
      <c r="H219" s="373"/>
      <c r="I219" s="373"/>
      <c r="J219" s="374">
        <v>33.130000000000003</v>
      </c>
      <c r="K219" s="373" t="s">
        <v>436</v>
      </c>
      <c r="L219" s="374">
        <v>41.41</v>
      </c>
      <c r="M219" s="373"/>
      <c r="N219" s="375"/>
      <c r="V219" s="361"/>
      <c r="W219" s="367"/>
      <c r="X219" s="367"/>
      <c r="Z219" s="335" t="s">
        <v>432</v>
      </c>
      <c r="AC219" s="367"/>
    </row>
    <row r="220" spans="1:29" s="332" customFormat="1" ht="12" x14ac:dyDescent="0.2">
      <c r="A220" s="372"/>
      <c r="B220" s="371" t="s">
        <v>434</v>
      </c>
      <c r="C220" s="1065" t="s">
        <v>435</v>
      </c>
      <c r="D220" s="1065"/>
      <c r="E220" s="1065"/>
      <c r="F220" s="373"/>
      <c r="G220" s="373"/>
      <c r="H220" s="373"/>
      <c r="I220" s="373"/>
      <c r="J220" s="374">
        <v>3.62</v>
      </c>
      <c r="K220" s="373" t="s">
        <v>436</v>
      </c>
      <c r="L220" s="374">
        <v>4.53</v>
      </c>
      <c r="M220" s="373"/>
      <c r="N220" s="375"/>
      <c r="V220" s="361"/>
      <c r="W220" s="367"/>
      <c r="X220" s="367"/>
      <c r="Z220" s="335" t="s">
        <v>435</v>
      </c>
      <c r="AC220" s="367"/>
    </row>
    <row r="221" spans="1:29" s="332" customFormat="1" ht="12" x14ac:dyDescent="0.2">
      <c r="A221" s="372"/>
      <c r="B221" s="371" t="s">
        <v>437</v>
      </c>
      <c r="C221" s="1065" t="s">
        <v>438</v>
      </c>
      <c r="D221" s="1065"/>
      <c r="E221" s="1065"/>
      <c r="F221" s="373"/>
      <c r="G221" s="373"/>
      <c r="H221" s="373"/>
      <c r="I221" s="373"/>
      <c r="J221" s="374">
        <v>0.5</v>
      </c>
      <c r="K221" s="373" t="s">
        <v>436</v>
      </c>
      <c r="L221" s="374">
        <v>0.63</v>
      </c>
      <c r="M221" s="373"/>
      <c r="N221" s="375"/>
      <c r="V221" s="361"/>
      <c r="W221" s="367"/>
      <c r="X221" s="367"/>
      <c r="Z221" s="335" t="s">
        <v>438</v>
      </c>
      <c r="AC221" s="367"/>
    </row>
    <row r="222" spans="1:29" s="332" customFormat="1" ht="12" x14ac:dyDescent="0.2">
      <c r="A222" s="372"/>
      <c r="B222" s="371" t="s">
        <v>439</v>
      </c>
      <c r="C222" s="1065" t="s">
        <v>440</v>
      </c>
      <c r="D222" s="1065"/>
      <c r="E222" s="1065"/>
      <c r="F222" s="373"/>
      <c r="G222" s="373"/>
      <c r="H222" s="373"/>
      <c r="I222" s="373"/>
      <c r="J222" s="374">
        <v>44.11</v>
      </c>
      <c r="K222" s="373"/>
      <c r="L222" s="374">
        <v>44.11</v>
      </c>
      <c r="M222" s="373"/>
      <c r="N222" s="375"/>
      <c r="V222" s="361"/>
      <c r="W222" s="367"/>
      <c r="X222" s="367"/>
      <c r="Z222" s="335" t="s">
        <v>440</v>
      </c>
      <c r="AC222" s="367"/>
    </row>
    <row r="223" spans="1:29" s="332" customFormat="1" ht="12" x14ac:dyDescent="0.2">
      <c r="A223" s="372"/>
      <c r="B223" s="371"/>
      <c r="C223" s="1065" t="s">
        <v>443</v>
      </c>
      <c r="D223" s="1065"/>
      <c r="E223" s="1065"/>
      <c r="F223" s="373" t="s">
        <v>444</v>
      </c>
      <c r="G223" s="373" t="s">
        <v>7480</v>
      </c>
      <c r="H223" s="373" t="s">
        <v>436</v>
      </c>
      <c r="I223" s="373" t="s">
        <v>7481</v>
      </c>
      <c r="J223" s="374"/>
      <c r="K223" s="373"/>
      <c r="L223" s="374"/>
      <c r="M223" s="373"/>
      <c r="N223" s="375"/>
      <c r="V223" s="361"/>
      <c r="W223" s="367"/>
      <c r="X223" s="367"/>
      <c r="AA223" s="335" t="s">
        <v>443</v>
      </c>
      <c r="AC223" s="367"/>
    </row>
    <row r="224" spans="1:29" s="332" customFormat="1" ht="12" x14ac:dyDescent="0.2">
      <c r="A224" s="372"/>
      <c r="B224" s="371"/>
      <c r="C224" s="1065" t="s">
        <v>447</v>
      </c>
      <c r="D224" s="1065"/>
      <c r="E224" s="1065"/>
      <c r="F224" s="373" t="s">
        <v>444</v>
      </c>
      <c r="G224" s="373" t="s">
        <v>935</v>
      </c>
      <c r="H224" s="373" t="s">
        <v>436</v>
      </c>
      <c r="I224" s="373" t="s">
        <v>2201</v>
      </c>
      <c r="J224" s="374"/>
      <c r="K224" s="373"/>
      <c r="L224" s="374"/>
      <c r="M224" s="373"/>
      <c r="N224" s="375"/>
      <c r="V224" s="361"/>
      <c r="W224" s="367"/>
      <c r="X224" s="367"/>
      <c r="AA224" s="335" t="s">
        <v>447</v>
      </c>
      <c r="AC224" s="367"/>
    </row>
    <row r="225" spans="1:30" s="332" customFormat="1" ht="12" x14ac:dyDescent="0.2">
      <c r="A225" s="372"/>
      <c r="B225" s="371"/>
      <c r="C225" s="1077" t="s">
        <v>450</v>
      </c>
      <c r="D225" s="1077"/>
      <c r="E225" s="1077"/>
      <c r="F225" s="376"/>
      <c r="G225" s="376"/>
      <c r="H225" s="376"/>
      <c r="I225" s="376"/>
      <c r="J225" s="377">
        <v>80.86</v>
      </c>
      <c r="K225" s="376"/>
      <c r="L225" s="377">
        <v>90.05</v>
      </c>
      <c r="M225" s="376"/>
      <c r="N225" s="378"/>
      <c r="V225" s="361"/>
      <c r="W225" s="367"/>
      <c r="X225" s="367"/>
      <c r="AB225" s="335" t="s">
        <v>450</v>
      </c>
      <c r="AC225" s="367"/>
    </row>
    <row r="226" spans="1:30" s="332" customFormat="1" ht="12" x14ac:dyDescent="0.2">
      <c r="A226" s="372"/>
      <c r="B226" s="371"/>
      <c r="C226" s="1065" t="s">
        <v>451</v>
      </c>
      <c r="D226" s="1065"/>
      <c r="E226" s="1065"/>
      <c r="F226" s="373"/>
      <c r="G226" s="373"/>
      <c r="H226" s="373"/>
      <c r="I226" s="373"/>
      <c r="J226" s="374"/>
      <c r="K226" s="373"/>
      <c r="L226" s="374">
        <v>42.04</v>
      </c>
      <c r="M226" s="373"/>
      <c r="N226" s="375"/>
      <c r="V226" s="361"/>
      <c r="W226" s="367"/>
      <c r="X226" s="367"/>
      <c r="AA226" s="335" t="s">
        <v>451</v>
      </c>
      <c r="AC226" s="367"/>
    </row>
    <row r="227" spans="1:30" s="332" customFormat="1" ht="33.75" x14ac:dyDescent="0.2">
      <c r="A227" s="372"/>
      <c r="B227" s="371" t="s">
        <v>4696</v>
      </c>
      <c r="C227" s="1065" t="s">
        <v>3148</v>
      </c>
      <c r="D227" s="1065"/>
      <c r="E227" s="1065"/>
      <c r="F227" s="373" t="s">
        <v>454</v>
      </c>
      <c r="G227" s="373" t="s">
        <v>558</v>
      </c>
      <c r="H227" s="373"/>
      <c r="I227" s="373" t="s">
        <v>558</v>
      </c>
      <c r="J227" s="374"/>
      <c r="K227" s="373"/>
      <c r="L227" s="374">
        <v>40.78</v>
      </c>
      <c r="M227" s="373"/>
      <c r="N227" s="375"/>
      <c r="V227" s="361"/>
      <c r="W227" s="367"/>
      <c r="X227" s="367"/>
      <c r="AA227" s="335" t="s">
        <v>3148</v>
      </c>
      <c r="AC227" s="367"/>
    </row>
    <row r="228" spans="1:30" s="332" customFormat="1" ht="33.75" x14ac:dyDescent="0.2">
      <c r="A228" s="372"/>
      <c r="B228" s="371" t="s">
        <v>4697</v>
      </c>
      <c r="C228" s="1065" t="s">
        <v>3150</v>
      </c>
      <c r="D228" s="1065"/>
      <c r="E228" s="1065"/>
      <c r="F228" s="373" t="s">
        <v>454</v>
      </c>
      <c r="G228" s="373" t="s">
        <v>544</v>
      </c>
      <c r="H228" s="373"/>
      <c r="I228" s="373" t="s">
        <v>544</v>
      </c>
      <c r="J228" s="374"/>
      <c r="K228" s="373"/>
      <c r="L228" s="374">
        <v>21.44</v>
      </c>
      <c r="M228" s="373"/>
      <c r="N228" s="375"/>
      <c r="V228" s="361"/>
      <c r="W228" s="367"/>
      <c r="X228" s="367"/>
      <c r="AA228" s="335" t="s">
        <v>3150</v>
      </c>
      <c r="AC228" s="367"/>
    </row>
    <row r="229" spans="1:30" s="332" customFormat="1" ht="12" x14ac:dyDescent="0.2">
      <c r="A229" s="379"/>
      <c r="B229" s="380"/>
      <c r="C229" s="1068" t="s">
        <v>459</v>
      </c>
      <c r="D229" s="1068"/>
      <c r="E229" s="1068"/>
      <c r="F229" s="364"/>
      <c r="G229" s="364"/>
      <c r="H229" s="364"/>
      <c r="I229" s="364"/>
      <c r="J229" s="365"/>
      <c r="K229" s="364"/>
      <c r="L229" s="365">
        <v>152.27000000000001</v>
      </c>
      <c r="M229" s="376"/>
      <c r="N229" s="366"/>
      <c r="V229" s="361"/>
      <c r="W229" s="367"/>
      <c r="X229" s="367"/>
      <c r="AC229" s="367" t="s">
        <v>459</v>
      </c>
    </row>
    <row r="230" spans="1:30" s="332" customFormat="1" ht="33.75" x14ac:dyDescent="0.2">
      <c r="A230" s="362" t="s">
        <v>7543</v>
      </c>
      <c r="B230" s="363" t="s">
        <v>7544</v>
      </c>
      <c r="C230" s="1068" t="s">
        <v>7545</v>
      </c>
      <c r="D230" s="1068"/>
      <c r="E230" s="1068"/>
      <c r="F230" s="364" t="s">
        <v>1017</v>
      </c>
      <c r="G230" s="364"/>
      <c r="H230" s="364"/>
      <c r="I230" s="364" t="s">
        <v>423</v>
      </c>
      <c r="J230" s="365">
        <v>237.1</v>
      </c>
      <c r="K230" s="364"/>
      <c r="L230" s="365">
        <v>237.1</v>
      </c>
      <c r="M230" s="364"/>
      <c r="N230" s="366"/>
      <c r="V230" s="361"/>
      <c r="W230" s="367"/>
      <c r="X230" s="367" t="s">
        <v>7545</v>
      </c>
      <c r="AC230" s="367"/>
    </row>
    <row r="231" spans="1:30" s="332" customFormat="1" ht="12" x14ac:dyDescent="0.2">
      <c r="A231" s="379"/>
      <c r="B231" s="380"/>
      <c r="C231" s="340" t="s">
        <v>3039</v>
      </c>
      <c r="D231" s="385"/>
      <c r="E231" s="385"/>
      <c r="F231" s="386"/>
      <c r="G231" s="386"/>
      <c r="H231" s="386"/>
      <c r="I231" s="386"/>
      <c r="J231" s="387"/>
      <c r="K231" s="386"/>
      <c r="L231" s="387"/>
      <c r="M231" s="388"/>
      <c r="N231" s="389"/>
      <c r="V231" s="361"/>
      <c r="W231" s="367"/>
      <c r="X231" s="367"/>
      <c r="AC231" s="367"/>
    </row>
    <row r="232" spans="1:30" s="332" customFormat="1" ht="33.75" x14ac:dyDescent="0.2">
      <c r="A232" s="362" t="s">
        <v>845</v>
      </c>
      <c r="B232" s="363" t="s">
        <v>7484</v>
      </c>
      <c r="C232" s="1068" t="s">
        <v>7485</v>
      </c>
      <c r="D232" s="1068"/>
      <c r="E232" s="1068"/>
      <c r="F232" s="364" t="s">
        <v>1017</v>
      </c>
      <c r="G232" s="364"/>
      <c r="H232" s="364"/>
      <c r="I232" s="364" t="s">
        <v>596</v>
      </c>
      <c r="J232" s="365"/>
      <c r="K232" s="364"/>
      <c r="L232" s="365"/>
      <c r="M232" s="364"/>
      <c r="N232" s="366"/>
      <c r="V232" s="361"/>
      <c r="W232" s="367"/>
      <c r="X232" s="367" t="s">
        <v>7485</v>
      </c>
      <c r="AC232" s="367"/>
    </row>
    <row r="233" spans="1:30" s="332" customFormat="1" ht="12" x14ac:dyDescent="0.2">
      <c r="A233" s="368"/>
      <c r="B233" s="369"/>
      <c r="C233" s="1065" t="s">
        <v>7546</v>
      </c>
      <c r="D233" s="1065"/>
      <c r="E233" s="1065"/>
      <c r="F233" s="1065"/>
      <c r="G233" s="1065"/>
      <c r="H233" s="1065"/>
      <c r="I233" s="1065"/>
      <c r="J233" s="1065"/>
      <c r="K233" s="1065"/>
      <c r="L233" s="1065"/>
      <c r="M233" s="1065"/>
      <c r="N233" s="1072"/>
      <c r="V233" s="361"/>
      <c r="W233" s="367"/>
      <c r="X233" s="367"/>
      <c r="AC233" s="367"/>
      <c r="AD233" s="335" t="s">
        <v>7546</v>
      </c>
    </row>
    <row r="234" spans="1:30" s="332" customFormat="1" ht="33.75" x14ac:dyDescent="0.2">
      <c r="A234" s="370"/>
      <c r="B234" s="371" t="s">
        <v>430</v>
      </c>
      <c r="C234" s="1065" t="s">
        <v>431</v>
      </c>
      <c r="D234" s="1065"/>
      <c r="E234" s="1065"/>
      <c r="F234" s="1065"/>
      <c r="G234" s="1065"/>
      <c r="H234" s="1065"/>
      <c r="I234" s="1065"/>
      <c r="J234" s="1065"/>
      <c r="K234" s="1065"/>
      <c r="L234" s="1065"/>
      <c r="M234" s="1065"/>
      <c r="N234" s="1072"/>
      <c r="V234" s="361"/>
      <c r="W234" s="367"/>
      <c r="X234" s="367"/>
      <c r="Y234" s="335" t="s">
        <v>431</v>
      </c>
      <c r="AC234" s="367"/>
    </row>
    <row r="235" spans="1:30" s="332" customFormat="1" ht="12" x14ac:dyDescent="0.2">
      <c r="A235" s="372"/>
      <c r="B235" s="371" t="s">
        <v>423</v>
      </c>
      <c r="C235" s="1065" t="s">
        <v>432</v>
      </c>
      <c r="D235" s="1065"/>
      <c r="E235" s="1065"/>
      <c r="F235" s="373"/>
      <c r="G235" s="373"/>
      <c r="H235" s="373"/>
      <c r="I235" s="373"/>
      <c r="J235" s="374">
        <v>10.220000000000001</v>
      </c>
      <c r="K235" s="373" t="s">
        <v>436</v>
      </c>
      <c r="L235" s="374">
        <v>242.73</v>
      </c>
      <c r="M235" s="373"/>
      <c r="N235" s="375"/>
      <c r="V235" s="361"/>
      <c r="W235" s="367"/>
      <c r="X235" s="367"/>
      <c r="Z235" s="335" t="s">
        <v>432</v>
      </c>
      <c r="AC235" s="367"/>
    </row>
    <row r="236" spans="1:30" s="332" customFormat="1" ht="12" x14ac:dyDescent="0.2">
      <c r="A236" s="372"/>
      <c r="B236" s="371" t="s">
        <v>439</v>
      </c>
      <c r="C236" s="1065" t="s">
        <v>440</v>
      </c>
      <c r="D236" s="1065"/>
      <c r="E236" s="1065"/>
      <c r="F236" s="373"/>
      <c r="G236" s="373"/>
      <c r="H236" s="373"/>
      <c r="I236" s="373"/>
      <c r="J236" s="374">
        <v>0.38</v>
      </c>
      <c r="K236" s="373"/>
      <c r="L236" s="374">
        <v>7.22</v>
      </c>
      <c r="M236" s="373"/>
      <c r="N236" s="375"/>
      <c r="V236" s="361"/>
      <c r="W236" s="367"/>
      <c r="X236" s="367"/>
      <c r="Z236" s="335" t="s">
        <v>440</v>
      </c>
      <c r="AC236" s="367"/>
    </row>
    <row r="237" spans="1:30" s="332" customFormat="1" ht="12" x14ac:dyDescent="0.2">
      <c r="A237" s="372"/>
      <c r="B237" s="371"/>
      <c r="C237" s="1065" t="s">
        <v>443</v>
      </c>
      <c r="D237" s="1065"/>
      <c r="E237" s="1065"/>
      <c r="F237" s="373" t="s">
        <v>444</v>
      </c>
      <c r="G237" s="373" t="s">
        <v>2647</v>
      </c>
      <c r="H237" s="373" t="s">
        <v>436</v>
      </c>
      <c r="I237" s="373" t="s">
        <v>7547</v>
      </c>
      <c r="J237" s="374"/>
      <c r="K237" s="373"/>
      <c r="L237" s="374"/>
      <c r="M237" s="373"/>
      <c r="N237" s="375"/>
      <c r="V237" s="361"/>
      <c r="W237" s="367"/>
      <c r="X237" s="367"/>
      <c r="AA237" s="335" t="s">
        <v>443</v>
      </c>
      <c r="AC237" s="367"/>
    </row>
    <row r="238" spans="1:30" s="332" customFormat="1" ht="12" x14ac:dyDescent="0.2">
      <c r="A238" s="372"/>
      <c r="B238" s="371"/>
      <c r="C238" s="1077" t="s">
        <v>450</v>
      </c>
      <c r="D238" s="1077"/>
      <c r="E238" s="1077"/>
      <c r="F238" s="376"/>
      <c r="G238" s="376"/>
      <c r="H238" s="376"/>
      <c r="I238" s="376"/>
      <c r="J238" s="377">
        <v>10.6</v>
      </c>
      <c r="K238" s="376"/>
      <c r="L238" s="377">
        <v>249.95</v>
      </c>
      <c r="M238" s="376"/>
      <c r="N238" s="378"/>
      <c r="V238" s="361"/>
      <c r="W238" s="367"/>
      <c r="X238" s="367"/>
      <c r="AB238" s="335" t="s">
        <v>450</v>
      </c>
      <c r="AC238" s="367"/>
    </row>
    <row r="239" spans="1:30" s="332" customFormat="1" ht="12" x14ac:dyDescent="0.2">
      <c r="A239" s="372"/>
      <c r="B239" s="371"/>
      <c r="C239" s="1065" t="s">
        <v>451</v>
      </c>
      <c r="D239" s="1065"/>
      <c r="E239" s="1065"/>
      <c r="F239" s="373"/>
      <c r="G239" s="373"/>
      <c r="H239" s="373"/>
      <c r="I239" s="373"/>
      <c r="J239" s="374"/>
      <c r="K239" s="373"/>
      <c r="L239" s="374">
        <v>242.73</v>
      </c>
      <c r="M239" s="373"/>
      <c r="N239" s="375"/>
      <c r="V239" s="361"/>
      <c r="W239" s="367"/>
      <c r="X239" s="367"/>
      <c r="AA239" s="335" t="s">
        <v>451</v>
      </c>
      <c r="AC239" s="367"/>
    </row>
    <row r="240" spans="1:30" s="332" customFormat="1" ht="33.75" x14ac:dyDescent="0.2">
      <c r="A240" s="372"/>
      <c r="B240" s="371" t="s">
        <v>4696</v>
      </c>
      <c r="C240" s="1065" t="s">
        <v>3148</v>
      </c>
      <c r="D240" s="1065"/>
      <c r="E240" s="1065"/>
      <c r="F240" s="373" t="s">
        <v>454</v>
      </c>
      <c r="G240" s="373" t="s">
        <v>558</v>
      </c>
      <c r="H240" s="373"/>
      <c r="I240" s="373" t="s">
        <v>558</v>
      </c>
      <c r="J240" s="374"/>
      <c r="K240" s="373"/>
      <c r="L240" s="374">
        <v>235.45</v>
      </c>
      <c r="M240" s="373"/>
      <c r="N240" s="375"/>
      <c r="V240" s="361"/>
      <c r="W240" s="367"/>
      <c r="X240" s="367"/>
      <c r="AA240" s="335" t="s">
        <v>3148</v>
      </c>
      <c r="AC240" s="367"/>
    </row>
    <row r="241" spans="1:30" s="332" customFormat="1" ht="33.75" x14ac:dyDescent="0.2">
      <c r="A241" s="372"/>
      <c r="B241" s="371" t="s">
        <v>4697</v>
      </c>
      <c r="C241" s="1065" t="s">
        <v>3150</v>
      </c>
      <c r="D241" s="1065"/>
      <c r="E241" s="1065"/>
      <c r="F241" s="373" t="s">
        <v>454</v>
      </c>
      <c r="G241" s="373" t="s">
        <v>544</v>
      </c>
      <c r="H241" s="373"/>
      <c r="I241" s="373" t="s">
        <v>544</v>
      </c>
      <c r="J241" s="374"/>
      <c r="K241" s="373"/>
      <c r="L241" s="374">
        <v>123.79</v>
      </c>
      <c r="M241" s="373"/>
      <c r="N241" s="375"/>
      <c r="V241" s="361"/>
      <c r="W241" s="367"/>
      <c r="X241" s="367"/>
      <c r="AA241" s="335" t="s">
        <v>3150</v>
      </c>
      <c r="AC241" s="367"/>
    </row>
    <row r="242" spans="1:30" s="332" customFormat="1" ht="12" x14ac:dyDescent="0.2">
      <c r="A242" s="379"/>
      <c r="B242" s="380"/>
      <c r="C242" s="1068" t="s">
        <v>459</v>
      </c>
      <c r="D242" s="1068"/>
      <c r="E242" s="1068"/>
      <c r="F242" s="364"/>
      <c r="G242" s="364"/>
      <c r="H242" s="364"/>
      <c r="I242" s="364"/>
      <c r="J242" s="365"/>
      <c r="K242" s="364"/>
      <c r="L242" s="365">
        <v>609.19000000000005</v>
      </c>
      <c r="M242" s="376"/>
      <c r="N242" s="366"/>
      <c r="V242" s="361"/>
      <c r="W242" s="367"/>
      <c r="X242" s="367"/>
      <c r="AC242" s="367" t="s">
        <v>459</v>
      </c>
    </row>
    <row r="243" spans="1:30" s="332" customFormat="1" ht="22.5" x14ac:dyDescent="0.2">
      <c r="A243" s="362" t="s">
        <v>7548</v>
      </c>
      <c r="B243" s="363" t="s">
        <v>7549</v>
      </c>
      <c r="C243" s="1068" t="s">
        <v>7550</v>
      </c>
      <c r="D243" s="1068"/>
      <c r="E243" s="1068"/>
      <c r="F243" s="364" t="s">
        <v>1017</v>
      </c>
      <c r="G243" s="364"/>
      <c r="H243" s="364"/>
      <c r="I243" s="364" t="s">
        <v>423</v>
      </c>
      <c r="J243" s="365">
        <v>29.62</v>
      </c>
      <c r="K243" s="364"/>
      <c r="L243" s="365">
        <v>29.62</v>
      </c>
      <c r="M243" s="364"/>
      <c r="N243" s="366"/>
      <c r="V243" s="361"/>
      <c r="W243" s="367"/>
      <c r="X243" s="367" t="s">
        <v>7550</v>
      </c>
      <c r="AC243" s="367"/>
    </row>
    <row r="244" spans="1:30" s="332" customFormat="1" ht="12" x14ac:dyDescent="0.2">
      <c r="A244" s="379"/>
      <c r="B244" s="380"/>
      <c r="C244" s="340" t="s">
        <v>3039</v>
      </c>
      <c r="D244" s="385"/>
      <c r="E244" s="385"/>
      <c r="F244" s="386"/>
      <c r="G244" s="386"/>
      <c r="H244" s="386"/>
      <c r="I244" s="386"/>
      <c r="J244" s="387"/>
      <c r="K244" s="386"/>
      <c r="L244" s="387"/>
      <c r="M244" s="388"/>
      <c r="N244" s="389"/>
      <c r="V244" s="361"/>
      <c r="W244" s="367"/>
      <c r="X244" s="367"/>
      <c r="AC244" s="367"/>
    </row>
    <row r="245" spans="1:30" s="332" customFormat="1" ht="22.5" x14ac:dyDescent="0.2">
      <c r="A245" s="362" t="s">
        <v>2936</v>
      </c>
      <c r="B245" s="363" t="s">
        <v>7551</v>
      </c>
      <c r="C245" s="1068" t="s">
        <v>7552</v>
      </c>
      <c r="D245" s="1068"/>
      <c r="E245" s="1068"/>
      <c r="F245" s="364" t="s">
        <v>1017</v>
      </c>
      <c r="G245" s="364"/>
      <c r="H245" s="364"/>
      <c r="I245" s="364" t="s">
        <v>434</v>
      </c>
      <c r="J245" s="365">
        <v>31.35</v>
      </c>
      <c r="K245" s="364"/>
      <c r="L245" s="365">
        <v>62.7</v>
      </c>
      <c r="M245" s="364"/>
      <c r="N245" s="366"/>
      <c r="V245" s="361"/>
      <c r="W245" s="367"/>
      <c r="X245" s="367" t="s">
        <v>7552</v>
      </c>
      <c r="AC245" s="367"/>
    </row>
    <row r="246" spans="1:30" s="332" customFormat="1" ht="12" x14ac:dyDescent="0.2">
      <c r="A246" s="379"/>
      <c r="B246" s="380"/>
      <c r="C246" s="340" t="s">
        <v>3039</v>
      </c>
      <c r="D246" s="385"/>
      <c r="E246" s="385"/>
      <c r="F246" s="386"/>
      <c r="G246" s="386"/>
      <c r="H246" s="386"/>
      <c r="I246" s="386"/>
      <c r="J246" s="387"/>
      <c r="K246" s="386"/>
      <c r="L246" s="387"/>
      <c r="M246" s="388"/>
      <c r="N246" s="389"/>
      <c r="V246" s="361"/>
      <c r="W246" s="367"/>
      <c r="X246" s="367"/>
      <c r="AC246" s="367"/>
    </row>
    <row r="247" spans="1:30" s="332" customFormat="1" ht="22.5" x14ac:dyDescent="0.2">
      <c r="A247" s="362" t="s">
        <v>7553</v>
      </c>
      <c r="B247" s="363" t="s">
        <v>7500</v>
      </c>
      <c r="C247" s="1068" t="s">
        <v>7501</v>
      </c>
      <c r="D247" s="1068"/>
      <c r="E247" s="1068"/>
      <c r="F247" s="364" t="s">
        <v>1017</v>
      </c>
      <c r="G247" s="364"/>
      <c r="H247" s="364"/>
      <c r="I247" s="364" t="s">
        <v>499</v>
      </c>
      <c r="J247" s="365">
        <v>9.8699999999999992</v>
      </c>
      <c r="K247" s="364"/>
      <c r="L247" s="365">
        <v>88.83</v>
      </c>
      <c r="M247" s="364"/>
      <c r="N247" s="366"/>
      <c r="V247" s="361"/>
      <c r="W247" s="367"/>
      <c r="X247" s="367" t="s">
        <v>7501</v>
      </c>
      <c r="AC247" s="367"/>
    </row>
    <row r="248" spans="1:30" s="332" customFormat="1" ht="12" x14ac:dyDescent="0.2">
      <c r="A248" s="379"/>
      <c r="B248" s="380"/>
      <c r="C248" s="340" t="s">
        <v>3039</v>
      </c>
      <c r="D248" s="385"/>
      <c r="E248" s="385"/>
      <c r="F248" s="386"/>
      <c r="G248" s="386"/>
      <c r="H248" s="386"/>
      <c r="I248" s="386"/>
      <c r="J248" s="387"/>
      <c r="K248" s="386"/>
      <c r="L248" s="387"/>
      <c r="M248" s="388"/>
      <c r="N248" s="389"/>
      <c r="V248" s="361"/>
      <c r="W248" s="367"/>
      <c r="X248" s="367"/>
      <c r="AC248" s="367"/>
    </row>
    <row r="249" spans="1:30" s="332" customFormat="1" ht="33.75" x14ac:dyDescent="0.2">
      <c r="A249" s="362" t="s">
        <v>3298</v>
      </c>
      <c r="B249" s="363" t="s">
        <v>7554</v>
      </c>
      <c r="C249" s="1068" t="s">
        <v>7555</v>
      </c>
      <c r="D249" s="1068"/>
      <c r="E249" s="1068"/>
      <c r="F249" s="364" t="s">
        <v>1017</v>
      </c>
      <c r="G249" s="364"/>
      <c r="H249" s="364"/>
      <c r="I249" s="364" t="s">
        <v>472</v>
      </c>
      <c r="J249" s="365">
        <v>142.63999999999999</v>
      </c>
      <c r="K249" s="364"/>
      <c r="L249" s="365">
        <v>713.2</v>
      </c>
      <c r="M249" s="364"/>
      <c r="N249" s="366"/>
      <c r="V249" s="361"/>
      <c r="W249" s="367"/>
      <c r="X249" s="367" t="s">
        <v>7555</v>
      </c>
      <c r="AC249" s="367"/>
    </row>
    <row r="250" spans="1:30" s="332" customFormat="1" ht="12" x14ac:dyDescent="0.2">
      <c r="A250" s="379"/>
      <c r="B250" s="380"/>
      <c r="C250" s="340" t="s">
        <v>3039</v>
      </c>
      <c r="D250" s="385"/>
      <c r="E250" s="385"/>
      <c r="F250" s="386"/>
      <c r="G250" s="386"/>
      <c r="H250" s="386"/>
      <c r="I250" s="386"/>
      <c r="J250" s="387"/>
      <c r="K250" s="386"/>
      <c r="L250" s="387"/>
      <c r="M250" s="388"/>
      <c r="N250" s="389"/>
      <c r="V250" s="361"/>
      <c r="W250" s="367"/>
      <c r="X250" s="367"/>
      <c r="AC250" s="367"/>
    </row>
    <row r="251" spans="1:30" s="332" customFormat="1" ht="22.5" x14ac:dyDescent="0.2">
      <c r="A251" s="362" t="s">
        <v>7556</v>
      </c>
      <c r="B251" s="363" t="s">
        <v>7557</v>
      </c>
      <c r="C251" s="1068" t="s">
        <v>7558</v>
      </c>
      <c r="D251" s="1068"/>
      <c r="E251" s="1068"/>
      <c r="F251" s="364" t="s">
        <v>1498</v>
      </c>
      <c r="G251" s="364"/>
      <c r="H251" s="364"/>
      <c r="I251" s="364" t="s">
        <v>2083</v>
      </c>
      <c r="J251" s="365">
        <v>2484.1999999999998</v>
      </c>
      <c r="K251" s="364"/>
      <c r="L251" s="365">
        <v>248.42</v>
      </c>
      <c r="M251" s="364"/>
      <c r="N251" s="366"/>
      <c r="V251" s="361"/>
      <c r="W251" s="367"/>
      <c r="X251" s="367" t="s">
        <v>7558</v>
      </c>
      <c r="AC251" s="367"/>
    </row>
    <row r="252" spans="1:30" s="332" customFormat="1" ht="12" x14ac:dyDescent="0.2">
      <c r="A252" s="379"/>
      <c r="B252" s="380"/>
      <c r="C252" s="340" t="s">
        <v>3039</v>
      </c>
      <c r="D252" s="385"/>
      <c r="E252" s="385"/>
      <c r="F252" s="386"/>
      <c r="G252" s="386"/>
      <c r="H252" s="386"/>
      <c r="I252" s="386"/>
      <c r="J252" s="387"/>
      <c r="K252" s="386"/>
      <c r="L252" s="387"/>
      <c r="M252" s="388"/>
      <c r="N252" s="389"/>
      <c r="V252" s="361"/>
      <c r="W252" s="367"/>
      <c r="X252" s="367"/>
      <c r="AC252" s="367"/>
    </row>
    <row r="253" spans="1:30" s="332" customFormat="1" ht="12" x14ac:dyDescent="0.2">
      <c r="A253" s="368"/>
      <c r="B253" s="369"/>
      <c r="C253" s="1065" t="s">
        <v>2579</v>
      </c>
      <c r="D253" s="1065"/>
      <c r="E253" s="1065"/>
      <c r="F253" s="1065"/>
      <c r="G253" s="1065"/>
      <c r="H253" s="1065"/>
      <c r="I253" s="1065"/>
      <c r="J253" s="1065"/>
      <c r="K253" s="1065"/>
      <c r="L253" s="1065"/>
      <c r="M253" s="1065"/>
      <c r="N253" s="1072"/>
      <c r="V253" s="361"/>
      <c r="W253" s="367"/>
      <c r="X253" s="367"/>
      <c r="AC253" s="367"/>
      <c r="AD253" s="335" t="s">
        <v>2579</v>
      </c>
    </row>
    <row r="254" spans="1:30" s="332" customFormat="1" ht="33.75" x14ac:dyDescent="0.2">
      <c r="A254" s="362" t="s">
        <v>3305</v>
      </c>
      <c r="B254" s="363" t="s">
        <v>7540</v>
      </c>
      <c r="C254" s="1068" t="s">
        <v>7541</v>
      </c>
      <c r="D254" s="1068"/>
      <c r="E254" s="1068"/>
      <c r="F254" s="364" t="s">
        <v>1017</v>
      </c>
      <c r="G254" s="364"/>
      <c r="H254" s="364"/>
      <c r="I254" s="364" t="s">
        <v>423</v>
      </c>
      <c r="J254" s="365">
        <v>4401.67</v>
      </c>
      <c r="K254" s="364" t="s">
        <v>1361</v>
      </c>
      <c r="L254" s="365">
        <v>897.98</v>
      </c>
      <c r="M254" s="364" t="s">
        <v>1362</v>
      </c>
      <c r="N254" s="366">
        <v>4454</v>
      </c>
      <c r="V254" s="361"/>
      <c r="W254" s="367"/>
      <c r="X254" s="367" t="s">
        <v>7541</v>
      </c>
      <c r="AC254" s="367"/>
    </row>
    <row r="255" spans="1:30" s="332" customFormat="1" ht="12" x14ac:dyDescent="0.2">
      <c r="A255" s="379"/>
      <c r="B255" s="380"/>
      <c r="C255" s="340" t="s">
        <v>3039</v>
      </c>
      <c r="D255" s="385"/>
      <c r="E255" s="385"/>
      <c r="F255" s="386"/>
      <c r="G255" s="386"/>
      <c r="H255" s="386"/>
      <c r="I255" s="386"/>
      <c r="J255" s="387"/>
      <c r="K255" s="386"/>
      <c r="L255" s="387"/>
      <c r="M255" s="388"/>
      <c r="N255" s="389"/>
      <c r="V255" s="361"/>
      <c r="W255" s="367"/>
      <c r="X255" s="367"/>
      <c r="AC255" s="367"/>
    </row>
    <row r="256" spans="1:30" s="332" customFormat="1" ht="22.5" x14ac:dyDescent="0.2">
      <c r="A256" s="370"/>
      <c r="B256" s="371" t="s">
        <v>1365</v>
      </c>
      <c r="C256" s="1065" t="s">
        <v>1366</v>
      </c>
      <c r="D256" s="1065"/>
      <c r="E256" s="1065"/>
      <c r="F256" s="1065"/>
      <c r="G256" s="1065"/>
      <c r="H256" s="1065"/>
      <c r="I256" s="1065"/>
      <c r="J256" s="1065"/>
      <c r="K256" s="1065"/>
      <c r="L256" s="1065"/>
      <c r="M256" s="1065"/>
      <c r="N256" s="1072"/>
      <c r="V256" s="361"/>
      <c r="W256" s="367"/>
      <c r="X256" s="367"/>
      <c r="Y256" s="335" t="s">
        <v>1366</v>
      </c>
      <c r="AC256" s="367"/>
    </row>
    <row r="257" spans="1:29" s="332" customFormat="1" ht="12" x14ac:dyDescent="0.2">
      <c r="A257" s="1069" t="s">
        <v>7559</v>
      </c>
      <c r="B257" s="1070"/>
      <c r="C257" s="1070"/>
      <c r="D257" s="1070"/>
      <c r="E257" s="1070"/>
      <c r="F257" s="1070"/>
      <c r="G257" s="1070"/>
      <c r="H257" s="1070"/>
      <c r="I257" s="1070"/>
      <c r="J257" s="1070"/>
      <c r="K257" s="1070"/>
      <c r="L257" s="1070"/>
      <c r="M257" s="1070"/>
      <c r="N257" s="1071"/>
      <c r="V257" s="361"/>
      <c r="W257" s="367" t="s">
        <v>7559</v>
      </c>
      <c r="X257" s="367"/>
      <c r="AC257" s="367"/>
    </row>
    <row r="258" spans="1:29" s="332" customFormat="1" ht="45" x14ac:dyDescent="0.2">
      <c r="A258" s="362" t="s">
        <v>657</v>
      </c>
      <c r="B258" s="363" t="s">
        <v>7478</v>
      </c>
      <c r="C258" s="1068" t="s">
        <v>7479</v>
      </c>
      <c r="D258" s="1068"/>
      <c r="E258" s="1068"/>
      <c r="F258" s="364" t="s">
        <v>1017</v>
      </c>
      <c r="G258" s="364"/>
      <c r="H258" s="364"/>
      <c r="I258" s="364" t="s">
        <v>423</v>
      </c>
      <c r="J258" s="365"/>
      <c r="K258" s="364"/>
      <c r="L258" s="365"/>
      <c r="M258" s="364"/>
      <c r="N258" s="366"/>
      <c r="V258" s="361"/>
      <c r="W258" s="367"/>
      <c r="X258" s="367" t="s">
        <v>7479</v>
      </c>
      <c r="AC258" s="367"/>
    </row>
    <row r="259" spans="1:29" s="332" customFormat="1" ht="33.75" x14ac:dyDescent="0.2">
      <c r="A259" s="370"/>
      <c r="B259" s="371" t="s">
        <v>430</v>
      </c>
      <c r="C259" s="1065" t="s">
        <v>431</v>
      </c>
      <c r="D259" s="1065"/>
      <c r="E259" s="1065"/>
      <c r="F259" s="1065"/>
      <c r="G259" s="1065"/>
      <c r="H259" s="1065"/>
      <c r="I259" s="1065"/>
      <c r="J259" s="1065"/>
      <c r="K259" s="1065"/>
      <c r="L259" s="1065"/>
      <c r="M259" s="1065"/>
      <c r="N259" s="1072"/>
      <c r="V259" s="361"/>
      <c r="W259" s="367"/>
      <c r="X259" s="367"/>
      <c r="Y259" s="335" t="s">
        <v>431</v>
      </c>
      <c r="AC259" s="367"/>
    </row>
    <row r="260" spans="1:29" s="332" customFormat="1" ht="12" x14ac:dyDescent="0.2">
      <c r="A260" s="372"/>
      <c r="B260" s="371" t="s">
        <v>423</v>
      </c>
      <c r="C260" s="1065" t="s">
        <v>432</v>
      </c>
      <c r="D260" s="1065"/>
      <c r="E260" s="1065"/>
      <c r="F260" s="373"/>
      <c r="G260" s="373"/>
      <c r="H260" s="373"/>
      <c r="I260" s="373"/>
      <c r="J260" s="374">
        <v>33.130000000000003</v>
      </c>
      <c r="K260" s="373" t="s">
        <v>436</v>
      </c>
      <c r="L260" s="374">
        <v>41.41</v>
      </c>
      <c r="M260" s="373"/>
      <c r="N260" s="375"/>
      <c r="V260" s="361"/>
      <c r="W260" s="367"/>
      <c r="X260" s="367"/>
      <c r="Z260" s="335" t="s">
        <v>432</v>
      </c>
      <c r="AC260" s="367"/>
    </row>
    <row r="261" spans="1:29" s="332" customFormat="1" ht="12" x14ac:dyDescent="0.2">
      <c r="A261" s="372"/>
      <c r="B261" s="371" t="s">
        <v>434</v>
      </c>
      <c r="C261" s="1065" t="s">
        <v>435</v>
      </c>
      <c r="D261" s="1065"/>
      <c r="E261" s="1065"/>
      <c r="F261" s="373"/>
      <c r="G261" s="373"/>
      <c r="H261" s="373"/>
      <c r="I261" s="373"/>
      <c r="J261" s="374">
        <v>3.62</v>
      </c>
      <c r="K261" s="373" t="s">
        <v>436</v>
      </c>
      <c r="L261" s="374">
        <v>4.53</v>
      </c>
      <c r="M261" s="373"/>
      <c r="N261" s="375"/>
      <c r="V261" s="361"/>
      <c r="W261" s="367"/>
      <c r="X261" s="367"/>
      <c r="Z261" s="335" t="s">
        <v>435</v>
      </c>
      <c r="AC261" s="367"/>
    </row>
    <row r="262" spans="1:29" s="332" customFormat="1" ht="12" x14ac:dyDescent="0.2">
      <c r="A262" s="372"/>
      <c r="B262" s="371" t="s">
        <v>437</v>
      </c>
      <c r="C262" s="1065" t="s">
        <v>438</v>
      </c>
      <c r="D262" s="1065"/>
      <c r="E262" s="1065"/>
      <c r="F262" s="373"/>
      <c r="G262" s="373"/>
      <c r="H262" s="373"/>
      <c r="I262" s="373"/>
      <c r="J262" s="374">
        <v>0.5</v>
      </c>
      <c r="K262" s="373" t="s">
        <v>436</v>
      </c>
      <c r="L262" s="374">
        <v>0.63</v>
      </c>
      <c r="M262" s="373"/>
      <c r="N262" s="375"/>
      <c r="V262" s="361"/>
      <c r="W262" s="367"/>
      <c r="X262" s="367"/>
      <c r="Z262" s="335" t="s">
        <v>438</v>
      </c>
      <c r="AC262" s="367"/>
    </row>
    <row r="263" spans="1:29" s="332" customFormat="1" ht="12" x14ac:dyDescent="0.2">
      <c r="A263" s="372"/>
      <c r="B263" s="371" t="s">
        <v>439</v>
      </c>
      <c r="C263" s="1065" t="s">
        <v>440</v>
      </c>
      <c r="D263" s="1065"/>
      <c r="E263" s="1065"/>
      <c r="F263" s="373"/>
      <c r="G263" s="373"/>
      <c r="H263" s="373"/>
      <c r="I263" s="373"/>
      <c r="J263" s="374">
        <v>44.11</v>
      </c>
      <c r="K263" s="373"/>
      <c r="L263" s="374">
        <v>44.11</v>
      </c>
      <c r="M263" s="373"/>
      <c r="N263" s="375"/>
      <c r="V263" s="361"/>
      <c r="W263" s="367"/>
      <c r="X263" s="367"/>
      <c r="Z263" s="335" t="s">
        <v>440</v>
      </c>
      <c r="AC263" s="367"/>
    </row>
    <row r="264" spans="1:29" s="332" customFormat="1" ht="12" x14ac:dyDescent="0.2">
      <c r="A264" s="372"/>
      <c r="B264" s="371"/>
      <c r="C264" s="1065" t="s">
        <v>443</v>
      </c>
      <c r="D264" s="1065"/>
      <c r="E264" s="1065"/>
      <c r="F264" s="373" t="s">
        <v>444</v>
      </c>
      <c r="G264" s="373" t="s">
        <v>7480</v>
      </c>
      <c r="H264" s="373" t="s">
        <v>436</v>
      </c>
      <c r="I264" s="373" t="s">
        <v>7481</v>
      </c>
      <c r="J264" s="374"/>
      <c r="K264" s="373"/>
      <c r="L264" s="374"/>
      <c r="M264" s="373"/>
      <c r="N264" s="375"/>
      <c r="V264" s="361"/>
      <c r="W264" s="367"/>
      <c r="X264" s="367"/>
      <c r="AA264" s="335" t="s">
        <v>443</v>
      </c>
      <c r="AC264" s="367"/>
    </row>
    <row r="265" spans="1:29" s="332" customFormat="1" ht="12" x14ac:dyDescent="0.2">
      <c r="A265" s="372"/>
      <c r="B265" s="371"/>
      <c r="C265" s="1065" t="s">
        <v>447</v>
      </c>
      <c r="D265" s="1065"/>
      <c r="E265" s="1065"/>
      <c r="F265" s="373" t="s">
        <v>444</v>
      </c>
      <c r="G265" s="373" t="s">
        <v>935</v>
      </c>
      <c r="H265" s="373" t="s">
        <v>436</v>
      </c>
      <c r="I265" s="373" t="s">
        <v>2201</v>
      </c>
      <c r="J265" s="374"/>
      <c r="K265" s="373"/>
      <c r="L265" s="374"/>
      <c r="M265" s="373"/>
      <c r="N265" s="375"/>
      <c r="V265" s="361"/>
      <c r="W265" s="367"/>
      <c r="X265" s="367"/>
      <c r="AA265" s="335" t="s">
        <v>447</v>
      </c>
      <c r="AC265" s="367"/>
    </row>
    <row r="266" spans="1:29" s="332" customFormat="1" ht="12" x14ac:dyDescent="0.2">
      <c r="A266" s="372"/>
      <c r="B266" s="371"/>
      <c r="C266" s="1077" t="s">
        <v>450</v>
      </c>
      <c r="D266" s="1077"/>
      <c r="E266" s="1077"/>
      <c r="F266" s="376"/>
      <c r="G266" s="376"/>
      <c r="H266" s="376"/>
      <c r="I266" s="376"/>
      <c r="J266" s="377">
        <v>80.86</v>
      </c>
      <c r="K266" s="376"/>
      <c r="L266" s="377">
        <v>90.05</v>
      </c>
      <c r="M266" s="376"/>
      <c r="N266" s="378"/>
      <c r="V266" s="361"/>
      <c r="W266" s="367"/>
      <c r="X266" s="367"/>
      <c r="AB266" s="335" t="s">
        <v>450</v>
      </c>
      <c r="AC266" s="367"/>
    </row>
    <row r="267" spans="1:29" s="332" customFormat="1" ht="12" x14ac:dyDescent="0.2">
      <c r="A267" s="372"/>
      <c r="B267" s="371"/>
      <c r="C267" s="1065" t="s">
        <v>451</v>
      </c>
      <c r="D267" s="1065"/>
      <c r="E267" s="1065"/>
      <c r="F267" s="373"/>
      <c r="G267" s="373"/>
      <c r="H267" s="373"/>
      <c r="I267" s="373"/>
      <c r="J267" s="374"/>
      <c r="K267" s="373"/>
      <c r="L267" s="374">
        <v>42.04</v>
      </c>
      <c r="M267" s="373"/>
      <c r="N267" s="375"/>
      <c r="V267" s="361"/>
      <c r="W267" s="367"/>
      <c r="X267" s="367"/>
      <c r="AA267" s="335" t="s">
        <v>451</v>
      </c>
      <c r="AC267" s="367"/>
    </row>
    <row r="268" spans="1:29" s="332" customFormat="1" ht="33.75" x14ac:dyDescent="0.2">
      <c r="A268" s="372"/>
      <c r="B268" s="371" t="s">
        <v>4696</v>
      </c>
      <c r="C268" s="1065" t="s">
        <v>3148</v>
      </c>
      <c r="D268" s="1065"/>
      <c r="E268" s="1065"/>
      <c r="F268" s="373" t="s">
        <v>454</v>
      </c>
      <c r="G268" s="373" t="s">
        <v>558</v>
      </c>
      <c r="H268" s="373"/>
      <c r="I268" s="373" t="s">
        <v>558</v>
      </c>
      <c r="J268" s="374"/>
      <c r="K268" s="373"/>
      <c r="L268" s="374">
        <v>40.78</v>
      </c>
      <c r="M268" s="373"/>
      <c r="N268" s="375"/>
      <c r="V268" s="361"/>
      <c r="W268" s="367"/>
      <c r="X268" s="367"/>
      <c r="AA268" s="335" t="s">
        <v>3148</v>
      </c>
      <c r="AC268" s="367"/>
    </row>
    <row r="269" spans="1:29" s="332" customFormat="1" ht="33.75" x14ac:dyDescent="0.2">
      <c r="A269" s="372"/>
      <c r="B269" s="371" t="s">
        <v>4697</v>
      </c>
      <c r="C269" s="1065" t="s">
        <v>3150</v>
      </c>
      <c r="D269" s="1065"/>
      <c r="E269" s="1065"/>
      <c r="F269" s="373" t="s">
        <v>454</v>
      </c>
      <c r="G269" s="373" t="s">
        <v>544</v>
      </c>
      <c r="H269" s="373"/>
      <c r="I269" s="373" t="s">
        <v>544</v>
      </c>
      <c r="J269" s="374"/>
      <c r="K269" s="373"/>
      <c r="L269" s="374">
        <v>21.44</v>
      </c>
      <c r="M269" s="373"/>
      <c r="N269" s="375"/>
      <c r="V269" s="361"/>
      <c r="W269" s="367"/>
      <c r="X269" s="367"/>
      <c r="AA269" s="335" t="s">
        <v>3150</v>
      </c>
      <c r="AC269" s="367"/>
    </row>
    <row r="270" spans="1:29" s="332" customFormat="1" ht="12" x14ac:dyDescent="0.2">
      <c r="A270" s="379"/>
      <c r="B270" s="380"/>
      <c r="C270" s="1068" t="s">
        <v>459</v>
      </c>
      <c r="D270" s="1068"/>
      <c r="E270" s="1068"/>
      <c r="F270" s="364"/>
      <c r="G270" s="364"/>
      <c r="H270" s="364"/>
      <c r="I270" s="364"/>
      <c r="J270" s="365"/>
      <c r="K270" s="364"/>
      <c r="L270" s="365">
        <v>152.27000000000001</v>
      </c>
      <c r="M270" s="376"/>
      <c r="N270" s="366"/>
      <c r="V270" s="361"/>
      <c r="W270" s="367"/>
      <c r="X270" s="367"/>
      <c r="AC270" s="367" t="s">
        <v>459</v>
      </c>
    </row>
    <row r="271" spans="1:29" s="332" customFormat="1" ht="33.75" x14ac:dyDescent="0.2">
      <c r="A271" s="362" t="s">
        <v>7560</v>
      </c>
      <c r="B271" s="363" t="s">
        <v>7561</v>
      </c>
      <c r="C271" s="1068" t="s">
        <v>7562</v>
      </c>
      <c r="D271" s="1068"/>
      <c r="E271" s="1068"/>
      <c r="F271" s="364" t="s">
        <v>1017</v>
      </c>
      <c r="G271" s="364"/>
      <c r="H271" s="364"/>
      <c r="I271" s="364" t="s">
        <v>423</v>
      </c>
      <c r="J271" s="365">
        <v>153.02000000000001</v>
      </c>
      <c r="K271" s="364"/>
      <c r="L271" s="365">
        <v>153.02000000000001</v>
      </c>
      <c r="M271" s="364"/>
      <c r="N271" s="366"/>
      <c r="V271" s="361"/>
      <c r="W271" s="367"/>
      <c r="X271" s="367" t="s">
        <v>7562</v>
      </c>
      <c r="AC271" s="367"/>
    </row>
    <row r="272" spans="1:29" s="332" customFormat="1" ht="12" x14ac:dyDescent="0.2">
      <c r="A272" s="379"/>
      <c r="B272" s="380"/>
      <c r="C272" s="340" t="s">
        <v>3039</v>
      </c>
      <c r="D272" s="385"/>
      <c r="E272" s="385"/>
      <c r="F272" s="386"/>
      <c r="G272" s="386"/>
      <c r="H272" s="386"/>
      <c r="I272" s="386"/>
      <c r="J272" s="387"/>
      <c r="K272" s="386"/>
      <c r="L272" s="387"/>
      <c r="M272" s="388"/>
      <c r="N272" s="389"/>
      <c r="V272" s="361"/>
      <c r="W272" s="367"/>
      <c r="X272" s="367"/>
      <c r="AC272" s="367"/>
    </row>
    <row r="273" spans="1:30" s="332" customFormat="1" ht="33.75" x14ac:dyDescent="0.2">
      <c r="A273" s="362" t="s">
        <v>889</v>
      </c>
      <c r="B273" s="363" t="s">
        <v>7484</v>
      </c>
      <c r="C273" s="1068" t="s">
        <v>7485</v>
      </c>
      <c r="D273" s="1068"/>
      <c r="E273" s="1068"/>
      <c r="F273" s="364" t="s">
        <v>1017</v>
      </c>
      <c r="G273" s="364"/>
      <c r="H273" s="364"/>
      <c r="I273" s="364" t="s">
        <v>592</v>
      </c>
      <c r="J273" s="365"/>
      <c r="K273" s="364"/>
      <c r="L273" s="365"/>
      <c r="M273" s="364"/>
      <c r="N273" s="366"/>
      <c r="V273" s="361"/>
      <c r="W273" s="367"/>
      <c r="X273" s="367" t="s">
        <v>7485</v>
      </c>
      <c r="AC273" s="367"/>
    </row>
    <row r="274" spans="1:30" s="332" customFormat="1" ht="12" x14ac:dyDescent="0.2">
      <c r="A274" s="368"/>
      <c r="B274" s="369"/>
      <c r="C274" s="1065" t="s">
        <v>7563</v>
      </c>
      <c r="D274" s="1065"/>
      <c r="E274" s="1065"/>
      <c r="F274" s="1065"/>
      <c r="G274" s="1065"/>
      <c r="H274" s="1065"/>
      <c r="I274" s="1065"/>
      <c r="J274" s="1065"/>
      <c r="K274" s="1065"/>
      <c r="L274" s="1065"/>
      <c r="M274" s="1065"/>
      <c r="N274" s="1072"/>
      <c r="V274" s="361"/>
      <c r="W274" s="367"/>
      <c r="X274" s="367"/>
      <c r="AC274" s="367"/>
      <c r="AD274" s="335" t="s">
        <v>7563</v>
      </c>
    </row>
    <row r="275" spans="1:30" s="332" customFormat="1" ht="33.75" x14ac:dyDescent="0.2">
      <c r="A275" s="370"/>
      <c r="B275" s="371" t="s">
        <v>430</v>
      </c>
      <c r="C275" s="1065" t="s">
        <v>431</v>
      </c>
      <c r="D275" s="1065"/>
      <c r="E275" s="1065"/>
      <c r="F275" s="1065"/>
      <c r="G275" s="1065"/>
      <c r="H275" s="1065"/>
      <c r="I275" s="1065"/>
      <c r="J275" s="1065"/>
      <c r="K275" s="1065"/>
      <c r="L275" s="1065"/>
      <c r="M275" s="1065"/>
      <c r="N275" s="1072"/>
      <c r="V275" s="361"/>
      <c r="W275" s="367"/>
      <c r="X275" s="367"/>
      <c r="Y275" s="335" t="s">
        <v>431</v>
      </c>
      <c r="AC275" s="367"/>
    </row>
    <row r="276" spans="1:30" s="332" customFormat="1" ht="12" x14ac:dyDescent="0.2">
      <c r="A276" s="372"/>
      <c r="B276" s="371" t="s">
        <v>423</v>
      </c>
      <c r="C276" s="1065" t="s">
        <v>432</v>
      </c>
      <c r="D276" s="1065"/>
      <c r="E276" s="1065"/>
      <c r="F276" s="373"/>
      <c r="G276" s="373"/>
      <c r="H276" s="373"/>
      <c r="I276" s="373"/>
      <c r="J276" s="374">
        <v>10.220000000000001</v>
      </c>
      <c r="K276" s="373" t="s">
        <v>436</v>
      </c>
      <c r="L276" s="374">
        <v>229.95</v>
      </c>
      <c r="M276" s="373"/>
      <c r="N276" s="375"/>
      <c r="V276" s="361"/>
      <c r="W276" s="367"/>
      <c r="X276" s="367"/>
      <c r="Z276" s="335" t="s">
        <v>432</v>
      </c>
      <c r="AC276" s="367"/>
    </row>
    <row r="277" spans="1:30" s="332" customFormat="1" ht="12" x14ac:dyDescent="0.2">
      <c r="A277" s="372"/>
      <c r="B277" s="371" t="s">
        <v>439</v>
      </c>
      <c r="C277" s="1065" t="s">
        <v>440</v>
      </c>
      <c r="D277" s="1065"/>
      <c r="E277" s="1065"/>
      <c r="F277" s="373"/>
      <c r="G277" s="373"/>
      <c r="H277" s="373"/>
      <c r="I277" s="373"/>
      <c r="J277" s="374">
        <v>0.38</v>
      </c>
      <c r="K277" s="373"/>
      <c r="L277" s="374">
        <v>6.84</v>
      </c>
      <c r="M277" s="373"/>
      <c r="N277" s="375"/>
      <c r="V277" s="361"/>
      <c r="W277" s="367"/>
      <c r="X277" s="367"/>
      <c r="Z277" s="335" t="s">
        <v>440</v>
      </c>
      <c r="AC277" s="367"/>
    </row>
    <row r="278" spans="1:30" s="332" customFormat="1" ht="12" x14ac:dyDescent="0.2">
      <c r="A278" s="372"/>
      <c r="B278" s="371"/>
      <c r="C278" s="1065" t="s">
        <v>443</v>
      </c>
      <c r="D278" s="1065"/>
      <c r="E278" s="1065"/>
      <c r="F278" s="373" t="s">
        <v>444</v>
      </c>
      <c r="G278" s="373" t="s">
        <v>2647</v>
      </c>
      <c r="H278" s="373" t="s">
        <v>436</v>
      </c>
      <c r="I278" s="373" t="s">
        <v>7487</v>
      </c>
      <c r="J278" s="374"/>
      <c r="K278" s="373"/>
      <c r="L278" s="374"/>
      <c r="M278" s="373"/>
      <c r="N278" s="375"/>
      <c r="V278" s="361"/>
      <c r="W278" s="367"/>
      <c r="X278" s="367"/>
      <c r="AA278" s="335" t="s">
        <v>443</v>
      </c>
      <c r="AC278" s="367"/>
    </row>
    <row r="279" spans="1:30" s="332" customFormat="1" ht="12" x14ac:dyDescent="0.2">
      <c r="A279" s="372"/>
      <c r="B279" s="371"/>
      <c r="C279" s="1077" t="s">
        <v>450</v>
      </c>
      <c r="D279" s="1077"/>
      <c r="E279" s="1077"/>
      <c r="F279" s="376"/>
      <c r="G279" s="376"/>
      <c r="H279" s="376"/>
      <c r="I279" s="376"/>
      <c r="J279" s="377">
        <v>10.6</v>
      </c>
      <c r="K279" s="376"/>
      <c r="L279" s="377">
        <v>236.79</v>
      </c>
      <c r="M279" s="376"/>
      <c r="N279" s="378"/>
      <c r="V279" s="361"/>
      <c r="W279" s="367"/>
      <c r="X279" s="367"/>
      <c r="AB279" s="335" t="s">
        <v>450</v>
      </c>
      <c r="AC279" s="367"/>
    </row>
    <row r="280" spans="1:30" s="332" customFormat="1" ht="12" x14ac:dyDescent="0.2">
      <c r="A280" s="372"/>
      <c r="B280" s="371"/>
      <c r="C280" s="1065" t="s">
        <v>451</v>
      </c>
      <c r="D280" s="1065"/>
      <c r="E280" s="1065"/>
      <c r="F280" s="373"/>
      <c r="G280" s="373"/>
      <c r="H280" s="373"/>
      <c r="I280" s="373"/>
      <c r="J280" s="374"/>
      <c r="K280" s="373"/>
      <c r="L280" s="374">
        <v>229.95</v>
      </c>
      <c r="M280" s="373"/>
      <c r="N280" s="375"/>
      <c r="V280" s="361"/>
      <c r="W280" s="367"/>
      <c r="X280" s="367"/>
      <c r="AA280" s="335" t="s">
        <v>451</v>
      </c>
      <c r="AC280" s="367"/>
    </row>
    <row r="281" spans="1:30" s="332" customFormat="1" ht="33.75" x14ac:dyDescent="0.2">
      <c r="A281" s="372"/>
      <c r="B281" s="371" t="s">
        <v>4696</v>
      </c>
      <c r="C281" s="1065" t="s">
        <v>3148</v>
      </c>
      <c r="D281" s="1065"/>
      <c r="E281" s="1065"/>
      <c r="F281" s="373" t="s">
        <v>454</v>
      </c>
      <c r="G281" s="373" t="s">
        <v>558</v>
      </c>
      <c r="H281" s="373"/>
      <c r="I281" s="373" t="s">
        <v>558</v>
      </c>
      <c r="J281" s="374"/>
      <c r="K281" s="373"/>
      <c r="L281" s="374">
        <v>223.05</v>
      </c>
      <c r="M281" s="373"/>
      <c r="N281" s="375"/>
      <c r="V281" s="361"/>
      <c r="W281" s="367"/>
      <c r="X281" s="367"/>
      <c r="AA281" s="335" t="s">
        <v>3148</v>
      </c>
      <c r="AC281" s="367"/>
    </row>
    <row r="282" spans="1:30" s="332" customFormat="1" ht="33.75" x14ac:dyDescent="0.2">
      <c r="A282" s="372"/>
      <c r="B282" s="371" t="s">
        <v>4697</v>
      </c>
      <c r="C282" s="1065" t="s">
        <v>3150</v>
      </c>
      <c r="D282" s="1065"/>
      <c r="E282" s="1065"/>
      <c r="F282" s="373" t="s">
        <v>454</v>
      </c>
      <c r="G282" s="373" t="s">
        <v>544</v>
      </c>
      <c r="H282" s="373"/>
      <c r="I282" s="373" t="s">
        <v>544</v>
      </c>
      <c r="J282" s="374"/>
      <c r="K282" s="373"/>
      <c r="L282" s="374">
        <v>117.27</v>
      </c>
      <c r="M282" s="373"/>
      <c r="N282" s="375"/>
      <c r="V282" s="361"/>
      <c r="W282" s="367"/>
      <c r="X282" s="367"/>
      <c r="AA282" s="335" t="s">
        <v>3150</v>
      </c>
      <c r="AC282" s="367"/>
    </row>
    <row r="283" spans="1:30" s="332" customFormat="1" ht="12" x14ac:dyDescent="0.2">
      <c r="A283" s="379"/>
      <c r="B283" s="380"/>
      <c r="C283" s="1068" t="s">
        <v>459</v>
      </c>
      <c r="D283" s="1068"/>
      <c r="E283" s="1068"/>
      <c r="F283" s="364"/>
      <c r="G283" s="364"/>
      <c r="H283" s="364"/>
      <c r="I283" s="364"/>
      <c r="J283" s="365"/>
      <c r="K283" s="364"/>
      <c r="L283" s="365">
        <v>577.11</v>
      </c>
      <c r="M283" s="376"/>
      <c r="N283" s="366"/>
      <c r="V283" s="361"/>
      <c r="W283" s="367"/>
      <c r="X283" s="367"/>
      <c r="AC283" s="367" t="s">
        <v>459</v>
      </c>
    </row>
    <row r="284" spans="1:30" s="332" customFormat="1" ht="22.5" x14ac:dyDescent="0.2">
      <c r="A284" s="362" t="s">
        <v>7564</v>
      </c>
      <c r="B284" s="363" t="s">
        <v>7549</v>
      </c>
      <c r="C284" s="1068" t="s">
        <v>7550</v>
      </c>
      <c r="D284" s="1068"/>
      <c r="E284" s="1068"/>
      <c r="F284" s="364" t="s">
        <v>1017</v>
      </c>
      <c r="G284" s="364"/>
      <c r="H284" s="364"/>
      <c r="I284" s="364" t="s">
        <v>423</v>
      </c>
      <c r="J284" s="365">
        <v>29.62</v>
      </c>
      <c r="K284" s="364"/>
      <c r="L284" s="365">
        <v>29.62</v>
      </c>
      <c r="M284" s="364"/>
      <c r="N284" s="366"/>
      <c r="V284" s="361"/>
      <c r="W284" s="367"/>
      <c r="X284" s="367" t="s">
        <v>7550</v>
      </c>
      <c r="AC284" s="367"/>
    </row>
    <row r="285" spans="1:30" s="332" customFormat="1" ht="12" x14ac:dyDescent="0.2">
      <c r="A285" s="379"/>
      <c r="B285" s="380"/>
      <c r="C285" s="340" t="s">
        <v>3039</v>
      </c>
      <c r="D285" s="385"/>
      <c r="E285" s="385"/>
      <c r="F285" s="386"/>
      <c r="G285" s="386"/>
      <c r="H285" s="386"/>
      <c r="I285" s="386"/>
      <c r="J285" s="387"/>
      <c r="K285" s="386"/>
      <c r="L285" s="387"/>
      <c r="M285" s="388"/>
      <c r="N285" s="389"/>
      <c r="V285" s="361"/>
      <c r="W285" s="367"/>
      <c r="X285" s="367"/>
      <c r="AC285" s="367"/>
    </row>
    <row r="286" spans="1:30" s="332" customFormat="1" ht="22.5" x14ac:dyDescent="0.2">
      <c r="A286" s="362" t="s">
        <v>7565</v>
      </c>
      <c r="B286" s="363" t="s">
        <v>7551</v>
      </c>
      <c r="C286" s="1068" t="s">
        <v>7552</v>
      </c>
      <c r="D286" s="1068"/>
      <c r="E286" s="1068"/>
      <c r="F286" s="364" t="s">
        <v>1017</v>
      </c>
      <c r="G286" s="364"/>
      <c r="H286" s="364"/>
      <c r="I286" s="364" t="s">
        <v>434</v>
      </c>
      <c r="J286" s="365">
        <v>31.35</v>
      </c>
      <c r="K286" s="364"/>
      <c r="L286" s="365">
        <v>62.7</v>
      </c>
      <c r="M286" s="364"/>
      <c r="N286" s="366"/>
      <c r="V286" s="361"/>
      <c r="W286" s="367"/>
      <c r="X286" s="367" t="s">
        <v>7552</v>
      </c>
      <c r="AC286" s="367"/>
    </row>
    <row r="287" spans="1:30" s="332" customFormat="1" ht="12" x14ac:dyDescent="0.2">
      <c r="A287" s="379"/>
      <c r="B287" s="380"/>
      <c r="C287" s="340" t="s">
        <v>3039</v>
      </c>
      <c r="D287" s="385"/>
      <c r="E287" s="385"/>
      <c r="F287" s="386"/>
      <c r="G287" s="386"/>
      <c r="H287" s="386"/>
      <c r="I287" s="386"/>
      <c r="J287" s="387"/>
      <c r="K287" s="386"/>
      <c r="L287" s="387"/>
      <c r="M287" s="388"/>
      <c r="N287" s="389"/>
      <c r="V287" s="361"/>
      <c r="W287" s="367"/>
      <c r="X287" s="367"/>
      <c r="AC287" s="367"/>
    </row>
    <row r="288" spans="1:30" s="332" customFormat="1" ht="22.5" x14ac:dyDescent="0.2">
      <c r="A288" s="362" t="s">
        <v>7566</v>
      </c>
      <c r="B288" s="363" t="s">
        <v>7500</v>
      </c>
      <c r="C288" s="1068" t="s">
        <v>7501</v>
      </c>
      <c r="D288" s="1068"/>
      <c r="E288" s="1068"/>
      <c r="F288" s="364" t="s">
        <v>1017</v>
      </c>
      <c r="G288" s="364"/>
      <c r="H288" s="364"/>
      <c r="I288" s="364" t="s">
        <v>496</v>
      </c>
      <c r="J288" s="365">
        <v>9.8699999999999992</v>
      </c>
      <c r="K288" s="364"/>
      <c r="L288" s="365">
        <v>78.959999999999994</v>
      </c>
      <c r="M288" s="364"/>
      <c r="N288" s="366"/>
      <c r="V288" s="361"/>
      <c r="W288" s="367"/>
      <c r="X288" s="367" t="s">
        <v>7501</v>
      </c>
      <c r="AC288" s="367"/>
    </row>
    <row r="289" spans="1:30" s="332" customFormat="1" ht="12" x14ac:dyDescent="0.2">
      <c r="A289" s="379"/>
      <c r="B289" s="380"/>
      <c r="C289" s="340" t="s">
        <v>3039</v>
      </c>
      <c r="D289" s="385"/>
      <c r="E289" s="385"/>
      <c r="F289" s="386"/>
      <c r="G289" s="386"/>
      <c r="H289" s="386"/>
      <c r="I289" s="386"/>
      <c r="J289" s="387"/>
      <c r="K289" s="386"/>
      <c r="L289" s="387"/>
      <c r="M289" s="388"/>
      <c r="N289" s="389"/>
      <c r="V289" s="361"/>
      <c r="W289" s="367"/>
      <c r="X289" s="367"/>
      <c r="AC289" s="367"/>
    </row>
    <row r="290" spans="1:30" s="332" customFormat="1" ht="33.75" x14ac:dyDescent="0.2">
      <c r="A290" s="362" t="s">
        <v>7567</v>
      </c>
      <c r="B290" s="363" t="s">
        <v>7502</v>
      </c>
      <c r="C290" s="1068" t="s">
        <v>7503</v>
      </c>
      <c r="D290" s="1068"/>
      <c r="E290" s="1068"/>
      <c r="F290" s="364" t="s">
        <v>1017</v>
      </c>
      <c r="G290" s="364"/>
      <c r="H290" s="364"/>
      <c r="I290" s="364" t="s">
        <v>437</v>
      </c>
      <c r="J290" s="365">
        <v>968.33</v>
      </c>
      <c r="K290" s="364" t="s">
        <v>1361</v>
      </c>
      <c r="L290" s="365">
        <v>592.74</v>
      </c>
      <c r="M290" s="364" t="s">
        <v>1362</v>
      </c>
      <c r="N290" s="366">
        <v>2940</v>
      </c>
      <c r="V290" s="361"/>
      <c r="W290" s="367"/>
      <c r="X290" s="367" t="s">
        <v>7503</v>
      </c>
      <c r="AC290" s="367"/>
    </row>
    <row r="291" spans="1:30" s="332" customFormat="1" ht="12" x14ac:dyDescent="0.2">
      <c r="A291" s="379"/>
      <c r="B291" s="380"/>
      <c r="C291" s="340" t="s">
        <v>3039</v>
      </c>
      <c r="D291" s="385"/>
      <c r="E291" s="385"/>
      <c r="F291" s="386"/>
      <c r="G291" s="386"/>
      <c r="H291" s="386"/>
      <c r="I291" s="386"/>
      <c r="J291" s="387"/>
      <c r="K291" s="386"/>
      <c r="L291" s="387"/>
      <c r="M291" s="388"/>
      <c r="N291" s="389"/>
      <c r="V291" s="361"/>
      <c r="W291" s="367"/>
      <c r="X291" s="367"/>
      <c r="AC291" s="367"/>
    </row>
    <row r="292" spans="1:30" s="332" customFormat="1" ht="22.5" x14ac:dyDescent="0.2">
      <c r="A292" s="370"/>
      <c r="B292" s="371" t="s">
        <v>1365</v>
      </c>
      <c r="C292" s="1065" t="s">
        <v>1366</v>
      </c>
      <c r="D292" s="1065"/>
      <c r="E292" s="1065"/>
      <c r="F292" s="1065"/>
      <c r="G292" s="1065"/>
      <c r="H292" s="1065"/>
      <c r="I292" s="1065"/>
      <c r="J292" s="1065"/>
      <c r="K292" s="1065"/>
      <c r="L292" s="1065"/>
      <c r="M292" s="1065"/>
      <c r="N292" s="1072"/>
      <c r="V292" s="361"/>
      <c r="W292" s="367"/>
      <c r="X292" s="367"/>
      <c r="Y292" s="335" t="s">
        <v>1366</v>
      </c>
      <c r="AC292" s="367"/>
    </row>
    <row r="293" spans="1:30" s="332" customFormat="1" ht="33.75" x14ac:dyDescent="0.2">
      <c r="A293" s="362" t="s">
        <v>7568</v>
      </c>
      <c r="B293" s="363" t="s">
        <v>7554</v>
      </c>
      <c r="C293" s="1068" t="s">
        <v>7555</v>
      </c>
      <c r="D293" s="1068"/>
      <c r="E293" s="1068"/>
      <c r="F293" s="364" t="s">
        <v>1017</v>
      </c>
      <c r="G293" s="364"/>
      <c r="H293" s="364"/>
      <c r="I293" s="364" t="s">
        <v>434</v>
      </c>
      <c r="J293" s="365">
        <v>142.63999999999999</v>
      </c>
      <c r="K293" s="364"/>
      <c r="L293" s="365">
        <v>285.27999999999997</v>
      </c>
      <c r="M293" s="364"/>
      <c r="N293" s="366"/>
      <c r="V293" s="361"/>
      <c r="W293" s="367"/>
      <c r="X293" s="367" t="s">
        <v>7555</v>
      </c>
      <c r="AC293" s="367"/>
    </row>
    <row r="294" spans="1:30" s="332" customFormat="1" ht="12" x14ac:dyDescent="0.2">
      <c r="A294" s="379"/>
      <c r="B294" s="380"/>
      <c r="C294" s="340" t="s">
        <v>3039</v>
      </c>
      <c r="D294" s="385"/>
      <c r="E294" s="385"/>
      <c r="F294" s="386"/>
      <c r="G294" s="386"/>
      <c r="H294" s="386"/>
      <c r="I294" s="386"/>
      <c r="J294" s="387"/>
      <c r="K294" s="386"/>
      <c r="L294" s="387"/>
      <c r="M294" s="388"/>
      <c r="N294" s="389"/>
      <c r="V294" s="361"/>
      <c r="W294" s="367"/>
      <c r="X294" s="367"/>
      <c r="AC294" s="367"/>
    </row>
    <row r="295" spans="1:30" s="332" customFormat="1" ht="22.5" x14ac:dyDescent="0.2">
      <c r="A295" s="362" t="s">
        <v>7569</v>
      </c>
      <c r="B295" s="363" t="s">
        <v>7557</v>
      </c>
      <c r="C295" s="1068" t="s">
        <v>7558</v>
      </c>
      <c r="D295" s="1068"/>
      <c r="E295" s="1068"/>
      <c r="F295" s="364" t="s">
        <v>1498</v>
      </c>
      <c r="G295" s="364"/>
      <c r="H295" s="364"/>
      <c r="I295" s="364" t="s">
        <v>2083</v>
      </c>
      <c r="J295" s="365">
        <v>2484.1999999999998</v>
      </c>
      <c r="K295" s="364"/>
      <c r="L295" s="365">
        <v>248.42</v>
      </c>
      <c r="M295" s="364"/>
      <c r="N295" s="366"/>
      <c r="V295" s="361"/>
      <c r="W295" s="367"/>
      <c r="X295" s="367" t="s">
        <v>7558</v>
      </c>
      <c r="AC295" s="367"/>
    </row>
    <row r="296" spans="1:30" s="332" customFormat="1" ht="12" x14ac:dyDescent="0.2">
      <c r="A296" s="379"/>
      <c r="B296" s="380"/>
      <c r="C296" s="340" t="s">
        <v>3039</v>
      </c>
      <c r="D296" s="385"/>
      <c r="E296" s="385"/>
      <c r="F296" s="386"/>
      <c r="G296" s="386"/>
      <c r="H296" s="386"/>
      <c r="I296" s="386"/>
      <c r="J296" s="387"/>
      <c r="K296" s="386"/>
      <c r="L296" s="387"/>
      <c r="M296" s="388"/>
      <c r="N296" s="389"/>
      <c r="V296" s="361"/>
      <c r="W296" s="367"/>
      <c r="X296" s="367"/>
      <c r="AC296" s="367"/>
    </row>
    <row r="297" spans="1:30" s="332" customFormat="1" ht="12" x14ac:dyDescent="0.2">
      <c r="A297" s="368"/>
      <c r="B297" s="369"/>
      <c r="C297" s="1065" t="s">
        <v>2579</v>
      </c>
      <c r="D297" s="1065"/>
      <c r="E297" s="1065"/>
      <c r="F297" s="1065"/>
      <c r="G297" s="1065"/>
      <c r="H297" s="1065"/>
      <c r="I297" s="1065"/>
      <c r="J297" s="1065"/>
      <c r="K297" s="1065"/>
      <c r="L297" s="1065"/>
      <c r="M297" s="1065"/>
      <c r="N297" s="1072"/>
      <c r="V297" s="361"/>
      <c r="W297" s="367"/>
      <c r="X297" s="367"/>
      <c r="AC297" s="367"/>
      <c r="AD297" s="335" t="s">
        <v>2579</v>
      </c>
    </row>
    <row r="298" spans="1:30" s="332" customFormat="1" ht="33.75" x14ac:dyDescent="0.2">
      <c r="A298" s="362" t="s">
        <v>3319</v>
      </c>
      <c r="B298" s="363" t="s">
        <v>7540</v>
      </c>
      <c r="C298" s="1068" t="s">
        <v>7541</v>
      </c>
      <c r="D298" s="1068"/>
      <c r="E298" s="1068"/>
      <c r="F298" s="364" t="s">
        <v>1017</v>
      </c>
      <c r="G298" s="364"/>
      <c r="H298" s="364"/>
      <c r="I298" s="364" t="s">
        <v>423</v>
      </c>
      <c r="J298" s="365">
        <v>4401.67</v>
      </c>
      <c r="K298" s="364" t="s">
        <v>1361</v>
      </c>
      <c r="L298" s="365">
        <v>897.98</v>
      </c>
      <c r="M298" s="364" t="s">
        <v>1362</v>
      </c>
      <c r="N298" s="366">
        <v>4454</v>
      </c>
      <c r="V298" s="361"/>
      <c r="W298" s="367"/>
      <c r="X298" s="367" t="s">
        <v>7541</v>
      </c>
      <c r="AC298" s="367"/>
    </row>
    <row r="299" spans="1:30" s="332" customFormat="1" ht="12" x14ac:dyDescent="0.2">
      <c r="A299" s="379"/>
      <c r="B299" s="380"/>
      <c r="C299" s="340" t="s">
        <v>3039</v>
      </c>
      <c r="D299" s="385"/>
      <c r="E299" s="385"/>
      <c r="F299" s="386"/>
      <c r="G299" s="386"/>
      <c r="H299" s="386"/>
      <c r="I299" s="386"/>
      <c r="J299" s="387"/>
      <c r="K299" s="386"/>
      <c r="L299" s="387"/>
      <c r="M299" s="388"/>
      <c r="N299" s="389"/>
      <c r="V299" s="361"/>
      <c r="W299" s="367"/>
      <c r="X299" s="367"/>
      <c r="AC299" s="367"/>
    </row>
    <row r="300" spans="1:30" s="332" customFormat="1" ht="22.5" x14ac:dyDescent="0.2">
      <c r="A300" s="370"/>
      <c r="B300" s="371" t="s">
        <v>1365</v>
      </c>
      <c r="C300" s="1065" t="s">
        <v>1366</v>
      </c>
      <c r="D300" s="1065"/>
      <c r="E300" s="1065"/>
      <c r="F300" s="1065"/>
      <c r="G300" s="1065"/>
      <c r="H300" s="1065"/>
      <c r="I300" s="1065"/>
      <c r="J300" s="1065"/>
      <c r="K300" s="1065"/>
      <c r="L300" s="1065"/>
      <c r="M300" s="1065"/>
      <c r="N300" s="1072"/>
      <c r="V300" s="361"/>
      <c r="W300" s="367"/>
      <c r="X300" s="367"/>
      <c r="Y300" s="335" t="s">
        <v>1366</v>
      </c>
      <c r="AC300" s="367"/>
    </row>
    <row r="301" spans="1:30" s="332" customFormat="1" ht="12" x14ac:dyDescent="0.2">
      <c r="A301" s="1069" t="s">
        <v>7570</v>
      </c>
      <c r="B301" s="1070"/>
      <c r="C301" s="1070"/>
      <c r="D301" s="1070"/>
      <c r="E301" s="1070"/>
      <c r="F301" s="1070"/>
      <c r="G301" s="1070"/>
      <c r="H301" s="1070"/>
      <c r="I301" s="1070"/>
      <c r="J301" s="1070"/>
      <c r="K301" s="1070"/>
      <c r="L301" s="1070"/>
      <c r="M301" s="1070"/>
      <c r="N301" s="1071"/>
      <c r="V301" s="361"/>
      <c r="W301" s="367" t="s">
        <v>7570</v>
      </c>
      <c r="X301" s="367"/>
      <c r="AC301" s="367"/>
    </row>
    <row r="302" spans="1:30" s="332" customFormat="1" ht="45" x14ac:dyDescent="0.2">
      <c r="A302" s="362" t="s">
        <v>905</v>
      </c>
      <c r="B302" s="363" t="s">
        <v>6219</v>
      </c>
      <c r="C302" s="1068" t="s">
        <v>6220</v>
      </c>
      <c r="D302" s="1068"/>
      <c r="E302" s="1068"/>
      <c r="F302" s="364" t="s">
        <v>1017</v>
      </c>
      <c r="G302" s="364"/>
      <c r="H302" s="364"/>
      <c r="I302" s="364" t="s">
        <v>423</v>
      </c>
      <c r="J302" s="365"/>
      <c r="K302" s="364"/>
      <c r="L302" s="365"/>
      <c r="M302" s="364"/>
      <c r="N302" s="366"/>
      <c r="V302" s="361"/>
      <c r="W302" s="367"/>
      <c r="X302" s="367" t="s">
        <v>6220</v>
      </c>
      <c r="AC302" s="367"/>
    </row>
    <row r="303" spans="1:30" s="332" customFormat="1" ht="33.75" x14ac:dyDescent="0.2">
      <c r="A303" s="370"/>
      <c r="B303" s="371" t="s">
        <v>430</v>
      </c>
      <c r="C303" s="1065" t="s">
        <v>431</v>
      </c>
      <c r="D303" s="1065"/>
      <c r="E303" s="1065"/>
      <c r="F303" s="1065"/>
      <c r="G303" s="1065"/>
      <c r="H303" s="1065"/>
      <c r="I303" s="1065"/>
      <c r="J303" s="1065"/>
      <c r="K303" s="1065"/>
      <c r="L303" s="1065"/>
      <c r="M303" s="1065"/>
      <c r="N303" s="1072"/>
      <c r="V303" s="361"/>
      <c r="W303" s="367"/>
      <c r="X303" s="367"/>
      <c r="Y303" s="335" t="s">
        <v>431</v>
      </c>
      <c r="AC303" s="367"/>
    </row>
    <row r="304" spans="1:30" s="332" customFormat="1" ht="12" x14ac:dyDescent="0.2">
      <c r="A304" s="372"/>
      <c r="B304" s="371" t="s">
        <v>423</v>
      </c>
      <c r="C304" s="1065" t="s">
        <v>432</v>
      </c>
      <c r="D304" s="1065"/>
      <c r="E304" s="1065"/>
      <c r="F304" s="373"/>
      <c r="G304" s="373"/>
      <c r="H304" s="373"/>
      <c r="I304" s="373"/>
      <c r="J304" s="374">
        <v>25.4</v>
      </c>
      <c r="K304" s="373" t="s">
        <v>436</v>
      </c>
      <c r="L304" s="374">
        <v>31.75</v>
      </c>
      <c r="M304" s="373"/>
      <c r="N304" s="375"/>
      <c r="V304" s="361"/>
      <c r="W304" s="367"/>
      <c r="X304" s="367"/>
      <c r="Z304" s="335" t="s">
        <v>432</v>
      </c>
      <c r="AC304" s="367"/>
    </row>
    <row r="305" spans="1:30" s="332" customFormat="1" ht="12" x14ac:dyDescent="0.2">
      <c r="A305" s="372"/>
      <c r="B305" s="371" t="s">
        <v>434</v>
      </c>
      <c r="C305" s="1065" t="s">
        <v>435</v>
      </c>
      <c r="D305" s="1065"/>
      <c r="E305" s="1065"/>
      <c r="F305" s="373"/>
      <c r="G305" s="373"/>
      <c r="H305" s="373"/>
      <c r="I305" s="373"/>
      <c r="J305" s="374">
        <v>1.63</v>
      </c>
      <c r="K305" s="373" t="s">
        <v>436</v>
      </c>
      <c r="L305" s="374">
        <v>2.04</v>
      </c>
      <c r="M305" s="373"/>
      <c r="N305" s="375"/>
      <c r="V305" s="361"/>
      <c r="W305" s="367"/>
      <c r="X305" s="367"/>
      <c r="Z305" s="335" t="s">
        <v>435</v>
      </c>
      <c r="AC305" s="367"/>
    </row>
    <row r="306" spans="1:30" s="332" customFormat="1" ht="12" x14ac:dyDescent="0.2">
      <c r="A306" s="372"/>
      <c r="B306" s="371" t="s">
        <v>437</v>
      </c>
      <c r="C306" s="1065" t="s">
        <v>438</v>
      </c>
      <c r="D306" s="1065"/>
      <c r="E306" s="1065"/>
      <c r="F306" s="373"/>
      <c r="G306" s="373"/>
      <c r="H306" s="373"/>
      <c r="I306" s="373"/>
      <c r="J306" s="374">
        <v>0.22</v>
      </c>
      <c r="K306" s="373" t="s">
        <v>436</v>
      </c>
      <c r="L306" s="374">
        <v>0.28000000000000003</v>
      </c>
      <c r="M306" s="373"/>
      <c r="N306" s="375"/>
      <c r="V306" s="361"/>
      <c r="W306" s="367"/>
      <c r="X306" s="367"/>
      <c r="Z306" s="335" t="s">
        <v>438</v>
      </c>
      <c r="AC306" s="367"/>
    </row>
    <row r="307" spans="1:30" s="332" customFormat="1" ht="12" x14ac:dyDescent="0.2">
      <c r="A307" s="372"/>
      <c r="B307" s="371" t="s">
        <v>439</v>
      </c>
      <c r="C307" s="1065" t="s">
        <v>440</v>
      </c>
      <c r="D307" s="1065"/>
      <c r="E307" s="1065"/>
      <c r="F307" s="373"/>
      <c r="G307" s="373"/>
      <c r="H307" s="373"/>
      <c r="I307" s="373"/>
      <c r="J307" s="374">
        <v>43.04</v>
      </c>
      <c r="K307" s="373"/>
      <c r="L307" s="374">
        <v>43.04</v>
      </c>
      <c r="M307" s="373"/>
      <c r="N307" s="375"/>
      <c r="V307" s="361"/>
      <c r="W307" s="367"/>
      <c r="X307" s="367"/>
      <c r="Z307" s="335" t="s">
        <v>440</v>
      </c>
      <c r="AC307" s="367"/>
    </row>
    <row r="308" spans="1:30" s="332" customFormat="1" ht="12" x14ac:dyDescent="0.2">
      <c r="A308" s="372"/>
      <c r="B308" s="371"/>
      <c r="C308" s="1065" t="s">
        <v>443</v>
      </c>
      <c r="D308" s="1065"/>
      <c r="E308" s="1065"/>
      <c r="F308" s="373" t="s">
        <v>444</v>
      </c>
      <c r="G308" s="373" t="s">
        <v>6221</v>
      </c>
      <c r="H308" s="373" t="s">
        <v>436</v>
      </c>
      <c r="I308" s="373" t="s">
        <v>6222</v>
      </c>
      <c r="J308" s="374"/>
      <c r="K308" s="373"/>
      <c r="L308" s="374"/>
      <c r="M308" s="373"/>
      <c r="N308" s="375"/>
      <c r="V308" s="361"/>
      <c r="W308" s="367"/>
      <c r="X308" s="367"/>
      <c r="AA308" s="335" t="s">
        <v>443</v>
      </c>
      <c r="AC308" s="367"/>
    </row>
    <row r="309" spans="1:30" s="332" customFormat="1" ht="12" x14ac:dyDescent="0.2">
      <c r="A309" s="372"/>
      <c r="B309" s="371"/>
      <c r="C309" s="1065" t="s">
        <v>447</v>
      </c>
      <c r="D309" s="1065"/>
      <c r="E309" s="1065"/>
      <c r="F309" s="373" t="s">
        <v>444</v>
      </c>
      <c r="G309" s="373" t="s">
        <v>537</v>
      </c>
      <c r="H309" s="373" t="s">
        <v>436</v>
      </c>
      <c r="I309" s="373" t="s">
        <v>2650</v>
      </c>
      <c r="J309" s="374"/>
      <c r="K309" s="373"/>
      <c r="L309" s="374"/>
      <c r="M309" s="373"/>
      <c r="N309" s="375"/>
      <c r="V309" s="361"/>
      <c r="W309" s="367"/>
      <c r="X309" s="367"/>
      <c r="AA309" s="335" t="s">
        <v>447</v>
      </c>
      <c r="AC309" s="367"/>
    </row>
    <row r="310" spans="1:30" s="332" customFormat="1" ht="12" x14ac:dyDescent="0.2">
      <c r="A310" s="372"/>
      <c r="B310" s="371"/>
      <c r="C310" s="1077" t="s">
        <v>450</v>
      </c>
      <c r="D310" s="1077"/>
      <c r="E310" s="1077"/>
      <c r="F310" s="376"/>
      <c r="G310" s="376"/>
      <c r="H310" s="376"/>
      <c r="I310" s="376"/>
      <c r="J310" s="377">
        <v>70.069999999999993</v>
      </c>
      <c r="K310" s="376"/>
      <c r="L310" s="377">
        <v>76.83</v>
      </c>
      <c r="M310" s="376"/>
      <c r="N310" s="378"/>
      <c r="V310" s="361"/>
      <c r="W310" s="367"/>
      <c r="X310" s="367"/>
      <c r="AB310" s="335" t="s">
        <v>450</v>
      </c>
      <c r="AC310" s="367"/>
    </row>
    <row r="311" spans="1:30" s="332" customFormat="1" ht="12" x14ac:dyDescent="0.2">
      <c r="A311" s="372"/>
      <c r="B311" s="371"/>
      <c r="C311" s="1065" t="s">
        <v>451</v>
      </c>
      <c r="D311" s="1065"/>
      <c r="E311" s="1065"/>
      <c r="F311" s="373"/>
      <c r="G311" s="373"/>
      <c r="H311" s="373"/>
      <c r="I311" s="373"/>
      <c r="J311" s="374"/>
      <c r="K311" s="373"/>
      <c r="L311" s="374">
        <v>32.03</v>
      </c>
      <c r="M311" s="373"/>
      <c r="N311" s="375"/>
      <c r="V311" s="361"/>
      <c r="W311" s="367"/>
      <c r="X311" s="367"/>
      <c r="AA311" s="335" t="s">
        <v>451</v>
      </c>
      <c r="AC311" s="367"/>
    </row>
    <row r="312" spans="1:30" s="332" customFormat="1" ht="33.75" x14ac:dyDescent="0.2">
      <c r="A312" s="372"/>
      <c r="B312" s="371" t="s">
        <v>4696</v>
      </c>
      <c r="C312" s="1065" t="s">
        <v>3148</v>
      </c>
      <c r="D312" s="1065"/>
      <c r="E312" s="1065"/>
      <c r="F312" s="373" t="s">
        <v>454</v>
      </c>
      <c r="G312" s="373" t="s">
        <v>558</v>
      </c>
      <c r="H312" s="373"/>
      <c r="I312" s="373" t="s">
        <v>558</v>
      </c>
      <c r="J312" s="374"/>
      <c r="K312" s="373"/>
      <c r="L312" s="374">
        <v>31.07</v>
      </c>
      <c r="M312" s="373"/>
      <c r="N312" s="375"/>
      <c r="V312" s="361"/>
      <c r="W312" s="367"/>
      <c r="X312" s="367"/>
      <c r="AA312" s="335" t="s">
        <v>3148</v>
      </c>
      <c r="AC312" s="367"/>
    </row>
    <row r="313" spans="1:30" s="332" customFormat="1" ht="33.75" x14ac:dyDescent="0.2">
      <c r="A313" s="372"/>
      <c r="B313" s="371" t="s">
        <v>4697</v>
      </c>
      <c r="C313" s="1065" t="s">
        <v>3150</v>
      </c>
      <c r="D313" s="1065"/>
      <c r="E313" s="1065"/>
      <c r="F313" s="373" t="s">
        <v>454</v>
      </c>
      <c r="G313" s="373" t="s">
        <v>544</v>
      </c>
      <c r="H313" s="373"/>
      <c r="I313" s="373" t="s">
        <v>544</v>
      </c>
      <c r="J313" s="374"/>
      <c r="K313" s="373"/>
      <c r="L313" s="374">
        <v>16.34</v>
      </c>
      <c r="M313" s="373"/>
      <c r="N313" s="375"/>
      <c r="V313" s="361"/>
      <c r="W313" s="367"/>
      <c r="X313" s="367"/>
      <c r="AA313" s="335" t="s">
        <v>3150</v>
      </c>
      <c r="AC313" s="367"/>
    </row>
    <row r="314" spans="1:30" s="332" customFormat="1" ht="12" x14ac:dyDescent="0.2">
      <c r="A314" s="379"/>
      <c r="B314" s="380"/>
      <c r="C314" s="1068" t="s">
        <v>459</v>
      </c>
      <c r="D314" s="1068"/>
      <c r="E314" s="1068"/>
      <c r="F314" s="364"/>
      <c r="G314" s="364"/>
      <c r="H314" s="364"/>
      <c r="I314" s="364"/>
      <c r="J314" s="365"/>
      <c r="K314" s="364"/>
      <c r="L314" s="365">
        <v>124.24</v>
      </c>
      <c r="M314" s="376"/>
      <c r="N314" s="366"/>
      <c r="V314" s="361"/>
      <c r="W314" s="367"/>
      <c r="X314" s="367"/>
      <c r="AC314" s="367" t="s">
        <v>459</v>
      </c>
    </row>
    <row r="315" spans="1:30" s="332" customFormat="1" ht="33.75" x14ac:dyDescent="0.2">
      <c r="A315" s="362" t="s">
        <v>7435</v>
      </c>
      <c r="B315" s="363" t="s">
        <v>7571</v>
      </c>
      <c r="C315" s="1068" t="s">
        <v>7572</v>
      </c>
      <c r="D315" s="1068"/>
      <c r="E315" s="1068"/>
      <c r="F315" s="364" t="s">
        <v>1017</v>
      </c>
      <c r="G315" s="364"/>
      <c r="H315" s="364"/>
      <c r="I315" s="364" t="s">
        <v>423</v>
      </c>
      <c r="J315" s="365">
        <v>109.23</v>
      </c>
      <c r="K315" s="364"/>
      <c r="L315" s="365">
        <v>109.23</v>
      </c>
      <c r="M315" s="364"/>
      <c r="N315" s="366"/>
      <c r="V315" s="361"/>
      <c r="W315" s="367"/>
      <c r="X315" s="367" t="s">
        <v>7572</v>
      </c>
      <c r="AC315" s="367"/>
    </row>
    <row r="316" spans="1:30" s="332" customFormat="1" ht="12" x14ac:dyDescent="0.2">
      <c r="A316" s="379"/>
      <c r="B316" s="380"/>
      <c r="C316" s="340" t="s">
        <v>3039</v>
      </c>
      <c r="D316" s="385"/>
      <c r="E316" s="385"/>
      <c r="F316" s="386"/>
      <c r="G316" s="386"/>
      <c r="H316" s="386"/>
      <c r="I316" s="386"/>
      <c r="J316" s="387"/>
      <c r="K316" s="386"/>
      <c r="L316" s="387"/>
      <c r="M316" s="388"/>
      <c r="N316" s="389"/>
      <c r="V316" s="361"/>
      <c r="W316" s="367"/>
      <c r="X316" s="367"/>
      <c r="AC316" s="367"/>
    </row>
    <row r="317" spans="1:30" s="332" customFormat="1" ht="33.75" x14ac:dyDescent="0.2">
      <c r="A317" s="362" t="s">
        <v>719</v>
      </c>
      <c r="B317" s="363" t="s">
        <v>7484</v>
      </c>
      <c r="C317" s="1068" t="s">
        <v>7485</v>
      </c>
      <c r="D317" s="1068"/>
      <c r="E317" s="1068"/>
      <c r="F317" s="364" t="s">
        <v>1017</v>
      </c>
      <c r="G317" s="364"/>
      <c r="H317" s="364"/>
      <c r="I317" s="364" t="s">
        <v>545</v>
      </c>
      <c r="J317" s="365"/>
      <c r="K317" s="364"/>
      <c r="L317" s="365"/>
      <c r="M317" s="364"/>
      <c r="N317" s="366"/>
      <c r="V317" s="361"/>
      <c r="W317" s="367"/>
      <c r="X317" s="367" t="s">
        <v>7485</v>
      </c>
      <c r="AC317" s="367"/>
    </row>
    <row r="318" spans="1:30" s="332" customFormat="1" ht="12" x14ac:dyDescent="0.2">
      <c r="A318" s="368"/>
      <c r="B318" s="369"/>
      <c r="C318" s="1065" t="s">
        <v>7573</v>
      </c>
      <c r="D318" s="1065"/>
      <c r="E318" s="1065"/>
      <c r="F318" s="1065"/>
      <c r="G318" s="1065"/>
      <c r="H318" s="1065"/>
      <c r="I318" s="1065"/>
      <c r="J318" s="1065"/>
      <c r="K318" s="1065"/>
      <c r="L318" s="1065"/>
      <c r="M318" s="1065"/>
      <c r="N318" s="1072"/>
      <c r="V318" s="361"/>
      <c r="W318" s="367"/>
      <c r="X318" s="367"/>
      <c r="AC318" s="367"/>
      <c r="AD318" s="335" t="s">
        <v>7573</v>
      </c>
    </row>
    <row r="319" spans="1:30" s="332" customFormat="1" ht="33.75" x14ac:dyDescent="0.2">
      <c r="A319" s="370"/>
      <c r="B319" s="371" t="s">
        <v>430</v>
      </c>
      <c r="C319" s="1065" t="s">
        <v>431</v>
      </c>
      <c r="D319" s="1065"/>
      <c r="E319" s="1065"/>
      <c r="F319" s="1065"/>
      <c r="G319" s="1065"/>
      <c r="H319" s="1065"/>
      <c r="I319" s="1065"/>
      <c r="J319" s="1065"/>
      <c r="K319" s="1065"/>
      <c r="L319" s="1065"/>
      <c r="M319" s="1065"/>
      <c r="N319" s="1072"/>
      <c r="V319" s="361"/>
      <c r="W319" s="367"/>
      <c r="X319" s="367"/>
      <c r="Y319" s="335" t="s">
        <v>431</v>
      </c>
      <c r="AC319" s="367"/>
    </row>
    <row r="320" spans="1:30" s="332" customFormat="1" ht="12" x14ac:dyDescent="0.2">
      <c r="A320" s="372"/>
      <c r="B320" s="371" t="s">
        <v>423</v>
      </c>
      <c r="C320" s="1065" t="s">
        <v>432</v>
      </c>
      <c r="D320" s="1065"/>
      <c r="E320" s="1065"/>
      <c r="F320" s="373"/>
      <c r="G320" s="373"/>
      <c r="H320" s="373"/>
      <c r="I320" s="373"/>
      <c r="J320" s="374">
        <v>10.220000000000001</v>
      </c>
      <c r="K320" s="373" t="s">
        <v>436</v>
      </c>
      <c r="L320" s="374">
        <v>153.30000000000001</v>
      </c>
      <c r="M320" s="373"/>
      <c r="N320" s="375"/>
      <c r="V320" s="361"/>
      <c r="W320" s="367"/>
      <c r="X320" s="367"/>
      <c r="Z320" s="335" t="s">
        <v>432</v>
      </c>
      <c r="AC320" s="367"/>
    </row>
    <row r="321" spans="1:29" s="332" customFormat="1" ht="12" x14ac:dyDescent="0.2">
      <c r="A321" s="372"/>
      <c r="B321" s="371" t="s">
        <v>439</v>
      </c>
      <c r="C321" s="1065" t="s">
        <v>440</v>
      </c>
      <c r="D321" s="1065"/>
      <c r="E321" s="1065"/>
      <c r="F321" s="373"/>
      <c r="G321" s="373"/>
      <c r="H321" s="373"/>
      <c r="I321" s="373"/>
      <c r="J321" s="374">
        <v>0.38</v>
      </c>
      <c r="K321" s="373"/>
      <c r="L321" s="374">
        <v>4.5599999999999996</v>
      </c>
      <c r="M321" s="373"/>
      <c r="N321" s="375"/>
      <c r="V321" s="361"/>
      <c r="W321" s="367"/>
      <c r="X321" s="367"/>
      <c r="Z321" s="335" t="s">
        <v>440</v>
      </c>
      <c r="AC321" s="367"/>
    </row>
    <row r="322" spans="1:29" s="332" customFormat="1" ht="12" x14ac:dyDescent="0.2">
      <c r="A322" s="372"/>
      <c r="B322" s="371"/>
      <c r="C322" s="1065" t="s">
        <v>443</v>
      </c>
      <c r="D322" s="1065"/>
      <c r="E322" s="1065"/>
      <c r="F322" s="373" t="s">
        <v>444</v>
      </c>
      <c r="G322" s="373" t="s">
        <v>2647</v>
      </c>
      <c r="H322" s="373" t="s">
        <v>436</v>
      </c>
      <c r="I322" s="373" t="s">
        <v>7574</v>
      </c>
      <c r="J322" s="374"/>
      <c r="K322" s="373"/>
      <c r="L322" s="374"/>
      <c r="M322" s="373"/>
      <c r="N322" s="375"/>
      <c r="V322" s="361"/>
      <c r="W322" s="367"/>
      <c r="X322" s="367"/>
      <c r="AA322" s="335" t="s">
        <v>443</v>
      </c>
      <c r="AC322" s="367"/>
    </row>
    <row r="323" spans="1:29" s="332" customFormat="1" ht="12" x14ac:dyDescent="0.2">
      <c r="A323" s="372"/>
      <c r="B323" s="371"/>
      <c r="C323" s="1077" t="s">
        <v>450</v>
      </c>
      <c r="D323" s="1077"/>
      <c r="E323" s="1077"/>
      <c r="F323" s="376"/>
      <c r="G323" s="376"/>
      <c r="H323" s="376"/>
      <c r="I323" s="376"/>
      <c r="J323" s="377">
        <v>10.6</v>
      </c>
      <c r="K323" s="376"/>
      <c r="L323" s="377">
        <v>157.86000000000001</v>
      </c>
      <c r="M323" s="376"/>
      <c r="N323" s="378"/>
      <c r="V323" s="361"/>
      <c r="W323" s="367"/>
      <c r="X323" s="367"/>
      <c r="AB323" s="335" t="s">
        <v>450</v>
      </c>
      <c r="AC323" s="367"/>
    </row>
    <row r="324" spans="1:29" s="332" customFormat="1" ht="12" x14ac:dyDescent="0.2">
      <c r="A324" s="372"/>
      <c r="B324" s="371"/>
      <c r="C324" s="1065" t="s">
        <v>451</v>
      </c>
      <c r="D324" s="1065"/>
      <c r="E324" s="1065"/>
      <c r="F324" s="373"/>
      <c r="G324" s="373"/>
      <c r="H324" s="373"/>
      <c r="I324" s="373"/>
      <c r="J324" s="374"/>
      <c r="K324" s="373"/>
      <c r="L324" s="374">
        <v>153.30000000000001</v>
      </c>
      <c r="M324" s="373"/>
      <c r="N324" s="375"/>
      <c r="V324" s="361"/>
      <c r="W324" s="367"/>
      <c r="X324" s="367"/>
      <c r="AA324" s="335" t="s">
        <v>451</v>
      </c>
      <c r="AC324" s="367"/>
    </row>
    <row r="325" spans="1:29" s="332" customFormat="1" ht="33.75" x14ac:dyDescent="0.2">
      <c r="A325" s="372"/>
      <c r="B325" s="371" t="s">
        <v>4696</v>
      </c>
      <c r="C325" s="1065" t="s">
        <v>3148</v>
      </c>
      <c r="D325" s="1065"/>
      <c r="E325" s="1065"/>
      <c r="F325" s="373" t="s">
        <v>454</v>
      </c>
      <c r="G325" s="373" t="s">
        <v>558</v>
      </c>
      <c r="H325" s="373"/>
      <c r="I325" s="373" t="s">
        <v>558</v>
      </c>
      <c r="J325" s="374"/>
      <c r="K325" s="373"/>
      <c r="L325" s="374">
        <v>148.69999999999999</v>
      </c>
      <c r="M325" s="373"/>
      <c r="N325" s="375"/>
      <c r="V325" s="361"/>
      <c r="W325" s="367"/>
      <c r="X325" s="367"/>
      <c r="AA325" s="335" t="s">
        <v>3148</v>
      </c>
      <c r="AC325" s="367"/>
    </row>
    <row r="326" spans="1:29" s="332" customFormat="1" ht="33.75" x14ac:dyDescent="0.2">
      <c r="A326" s="372"/>
      <c r="B326" s="371" t="s">
        <v>4697</v>
      </c>
      <c r="C326" s="1065" t="s">
        <v>3150</v>
      </c>
      <c r="D326" s="1065"/>
      <c r="E326" s="1065"/>
      <c r="F326" s="373" t="s">
        <v>454</v>
      </c>
      <c r="G326" s="373" t="s">
        <v>544</v>
      </c>
      <c r="H326" s="373"/>
      <c r="I326" s="373" t="s">
        <v>544</v>
      </c>
      <c r="J326" s="374"/>
      <c r="K326" s="373"/>
      <c r="L326" s="374">
        <v>78.180000000000007</v>
      </c>
      <c r="M326" s="373"/>
      <c r="N326" s="375"/>
      <c r="V326" s="361"/>
      <c r="W326" s="367"/>
      <c r="X326" s="367"/>
      <c r="AA326" s="335" t="s">
        <v>3150</v>
      </c>
      <c r="AC326" s="367"/>
    </row>
    <row r="327" spans="1:29" s="332" customFormat="1" ht="12" x14ac:dyDescent="0.2">
      <c r="A327" s="379"/>
      <c r="B327" s="380"/>
      <c r="C327" s="1068" t="s">
        <v>459</v>
      </c>
      <c r="D327" s="1068"/>
      <c r="E327" s="1068"/>
      <c r="F327" s="364"/>
      <c r="G327" s="364"/>
      <c r="H327" s="364"/>
      <c r="I327" s="364"/>
      <c r="J327" s="365"/>
      <c r="K327" s="364"/>
      <c r="L327" s="365">
        <v>384.74</v>
      </c>
      <c r="M327" s="376"/>
      <c r="N327" s="366"/>
      <c r="V327" s="361"/>
      <c r="W327" s="367"/>
      <c r="X327" s="367"/>
      <c r="AC327" s="367" t="s">
        <v>459</v>
      </c>
    </row>
    <row r="328" spans="1:29" s="332" customFormat="1" ht="33.75" x14ac:dyDescent="0.2">
      <c r="A328" s="362" t="s">
        <v>3340</v>
      </c>
      <c r="B328" s="363" t="s">
        <v>7493</v>
      </c>
      <c r="C328" s="1068" t="s">
        <v>7494</v>
      </c>
      <c r="D328" s="1068"/>
      <c r="E328" s="1068"/>
      <c r="F328" s="364" t="s">
        <v>1017</v>
      </c>
      <c r="G328" s="364"/>
      <c r="H328" s="364"/>
      <c r="I328" s="364" t="s">
        <v>423</v>
      </c>
      <c r="J328" s="365">
        <v>526.66999999999996</v>
      </c>
      <c r="K328" s="364" t="s">
        <v>1361</v>
      </c>
      <c r="L328" s="365">
        <v>107.46</v>
      </c>
      <c r="M328" s="364" t="s">
        <v>1362</v>
      </c>
      <c r="N328" s="366">
        <v>533</v>
      </c>
      <c r="V328" s="361"/>
      <c r="W328" s="367"/>
      <c r="X328" s="367" t="s">
        <v>7494</v>
      </c>
      <c r="AC328" s="367"/>
    </row>
    <row r="329" spans="1:29" s="332" customFormat="1" ht="12" x14ac:dyDescent="0.2">
      <c r="A329" s="379"/>
      <c r="B329" s="380"/>
      <c r="C329" s="340" t="s">
        <v>3039</v>
      </c>
      <c r="D329" s="385"/>
      <c r="E329" s="385"/>
      <c r="F329" s="386"/>
      <c r="G329" s="386"/>
      <c r="H329" s="386"/>
      <c r="I329" s="386"/>
      <c r="J329" s="387"/>
      <c r="K329" s="386"/>
      <c r="L329" s="387"/>
      <c r="M329" s="388"/>
      <c r="N329" s="389"/>
      <c r="V329" s="361"/>
      <c r="W329" s="367"/>
      <c r="X329" s="367"/>
      <c r="AC329" s="367"/>
    </row>
    <row r="330" spans="1:29" s="332" customFormat="1" ht="22.5" x14ac:dyDescent="0.2">
      <c r="A330" s="370"/>
      <c r="B330" s="371" t="s">
        <v>1365</v>
      </c>
      <c r="C330" s="1065" t="s">
        <v>1366</v>
      </c>
      <c r="D330" s="1065"/>
      <c r="E330" s="1065"/>
      <c r="F330" s="1065"/>
      <c r="G330" s="1065"/>
      <c r="H330" s="1065"/>
      <c r="I330" s="1065"/>
      <c r="J330" s="1065"/>
      <c r="K330" s="1065"/>
      <c r="L330" s="1065"/>
      <c r="M330" s="1065"/>
      <c r="N330" s="1072"/>
      <c r="V330" s="361"/>
      <c r="W330" s="367"/>
      <c r="X330" s="367"/>
      <c r="Y330" s="335" t="s">
        <v>1366</v>
      </c>
      <c r="AC330" s="367"/>
    </row>
    <row r="331" spans="1:29" s="332" customFormat="1" ht="22.5" x14ac:dyDescent="0.2">
      <c r="A331" s="362" t="s">
        <v>7575</v>
      </c>
      <c r="B331" s="363" t="s">
        <v>7500</v>
      </c>
      <c r="C331" s="1068" t="s">
        <v>7501</v>
      </c>
      <c r="D331" s="1068"/>
      <c r="E331" s="1068"/>
      <c r="F331" s="364" t="s">
        <v>1017</v>
      </c>
      <c r="G331" s="364"/>
      <c r="H331" s="364"/>
      <c r="I331" s="364" t="s">
        <v>496</v>
      </c>
      <c r="J331" s="365">
        <v>9.8699999999999992</v>
      </c>
      <c r="K331" s="364"/>
      <c r="L331" s="365">
        <v>78.959999999999994</v>
      </c>
      <c r="M331" s="364"/>
      <c r="N331" s="366"/>
      <c r="V331" s="361"/>
      <c r="W331" s="367"/>
      <c r="X331" s="367" t="s">
        <v>7501</v>
      </c>
      <c r="AC331" s="367"/>
    </row>
    <row r="332" spans="1:29" s="332" customFormat="1" ht="12" x14ac:dyDescent="0.2">
      <c r="A332" s="379"/>
      <c r="B332" s="380"/>
      <c r="C332" s="340" t="s">
        <v>3039</v>
      </c>
      <c r="D332" s="385"/>
      <c r="E332" s="385"/>
      <c r="F332" s="386"/>
      <c r="G332" s="386"/>
      <c r="H332" s="386"/>
      <c r="I332" s="386"/>
      <c r="J332" s="387"/>
      <c r="K332" s="386"/>
      <c r="L332" s="387"/>
      <c r="M332" s="388"/>
      <c r="N332" s="389"/>
      <c r="V332" s="361"/>
      <c r="W332" s="367"/>
      <c r="X332" s="367"/>
      <c r="AC332" s="367"/>
    </row>
    <row r="333" spans="1:29" s="332" customFormat="1" ht="33.75" x14ac:dyDescent="0.2">
      <c r="A333" s="362" t="s">
        <v>7576</v>
      </c>
      <c r="B333" s="363" t="s">
        <v>7520</v>
      </c>
      <c r="C333" s="1068" t="s">
        <v>7521</v>
      </c>
      <c r="D333" s="1068"/>
      <c r="E333" s="1068"/>
      <c r="F333" s="364" t="s">
        <v>1017</v>
      </c>
      <c r="G333" s="364"/>
      <c r="H333" s="364"/>
      <c r="I333" s="364" t="s">
        <v>423</v>
      </c>
      <c r="J333" s="365">
        <v>179.17</v>
      </c>
      <c r="K333" s="364" t="s">
        <v>1361</v>
      </c>
      <c r="L333" s="365">
        <v>36.49</v>
      </c>
      <c r="M333" s="364" t="s">
        <v>1362</v>
      </c>
      <c r="N333" s="366">
        <v>181</v>
      </c>
      <c r="V333" s="361"/>
      <c r="W333" s="367"/>
      <c r="X333" s="367" t="s">
        <v>7521</v>
      </c>
      <c r="AC333" s="367"/>
    </row>
    <row r="334" spans="1:29" s="332" customFormat="1" ht="12" x14ac:dyDescent="0.2">
      <c r="A334" s="379"/>
      <c r="B334" s="380"/>
      <c r="C334" s="340" t="s">
        <v>3039</v>
      </c>
      <c r="D334" s="385"/>
      <c r="E334" s="385"/>
      <c r="F334" s="386"/>
      <c r="G334" s="386"/>
      <c r="H334" s="386"/>
      <c r="I334" s="386"/>
      <c r="J334" s="387"/>
      <c r="K334" s="386"/>
      <c r="L334" s="387"/>
      <c r="M334" s="388"/>
      <c r="N334" s="389"/>
      <c r="V334" s="361"/>
      <c r="W334" s="367"/>
      <c r="X334" s="367"/>
      <c r="AC334" s="367"/>
    </row>
    <row r="335" spans="1:29" s="332" customFormat="1" ht="22.5" x14ac:dyDescent="0.2">
      <c r="A335" s="370"/>
      <c r="B335" s="371" t="s">
        <v>1365</v>
      </c>
      <c r="C335" s="1065" t="s">
        <v>1366</v>
      </c>
      <c r="D335" s="1065"/>
      <c r="E335" s="1065"/>
      <c r="F335" s="1065"/>
      <c r="G335" s="1065"/>
      <c r="H335" s="1065"/>
      <c r="I335" s="1065"/>
      <c r="J335" s="1065"/>
      <c r="K335" s="1065"/>
      <c r="L335" s="1065"/>
      <c r="M335" s="1065"/>
      <c r="N335" s="1072"/>
      <c r="V335" s="361"/>
      <c r="W335" s="367"/>
      <c r="X335" s="367"/>
      <c r="Y335" s="335" t="s">
        <v>1366</v>
      </c>
      <c r="AC335" s="367"/>
    </row>
    <row r="336" spans="1:29" s="332" customFormat="1" ht="33.75" x14ac:dyDescent="0.2">
      <c r="A336" s="362" t="s">
        <v>7577</v>
      </c>
      <c r="B336" s="363" t="s">
        <v>7528</v>
      </c>
      <c r="C336" s="1068" t="s">
        <v>7529</v>
      </c>
      <c r="D336" s="1068"/>
      <c r="E336" s="1068"/>
      <c r="F336" s="364" t="s">
        <v>1017</v>
      </c>
      <c r="G336" s="364"/>
      <c r="H336" s="364"/>
      <c r="I336" s="364" t="s">
        <v>423</v>
      </c>
      <c r="J336" s="365">
        <v>1081.67</v>
      </c>
      <c r="K336" s="364" t="s">
        <v>1361</v>
      </c>
      <c r="L336" s="365">
        <v>220.77</v>
      </c>
      <c r="M336" s="364" t="s">
        <v>1362</v>
      </c>
      <c r="N336" s="366">
        <v>1095</v>
      </c>
      <c r="V336" s="361"/>
      <c r="W336" s="367"/>
      <c r="X336" s="367" t="s">
        <v>7529</v>
      </c>
      <c r="AC336" s="367"/>
    </row>
    <row r="337" spans="1:29" s="332" customFormat="1" ht="12" x14ac:dyDescent="0.2">
      <c r="A337" s="379"/>
      <c r="B337" s="380"/>
      <c r="C337" s="340" t="s">
        <v>3039</v>
      </c>
      <c r="D337" s="385"/>
      <c r="E337" s="385"/>
      <c r="F337" s="386"/>
      <c r="G337" s="386"/>
      <c r="H337" s="386"/>
      <c r="I337" s="386"/>
      <c r="J337" s="387"/>
      <c r="K337" s="386"/>
      <c r="L337" s="387"/>
      <c r="M337" s="388"/>
      <c r="N337" s="389"/>
      <c r="V337" s="361"/>
      <c r="W337" s="367"/>
      <c r="X337" s="367"/>
      <c r="AC337" s="367"/>
    </row>
    <row r="338" spans="1:29" s="332" customFormat="1" ht="22.5" x14ac:dyDescent="0.2">
      <c r="A338" s="370"/>
      <c r="B338" s="371" t="s">
        <v>1365</v>
      </c>
      <c r="C338" s="1065" t="s">
        <v>1366</v>
      </c>
      <c r="D338" s="1065"/>
      <c r="E338" s="1065"/>
      <c r="F338" s="1065"/>
      <c r="G338" s="1065"/>
      <c r="H338" s="1065"/>
      <c r="I338" s="1065"/>
      <c r="J338" s="1065"/>
      <c r="K338" s="1065"/>
      <c r="L338" s="1065"/>
      <c r="M338" s="1065"/>
      <c r="N338" s="1072"/>
      <c r="V338" s="361"/>
      <c r="W338" s="367"/>
      <c r="X338" s="367"/>
      <c r="Y338" s="335" t="s">
        <v>1366</v>
      </c>
      <c r="AC338" s="367"/>
    </row>
    <row r="339" spans="1:29" s="332" customFormat="1" ht="33.75" x14ac:dyDescent="0.2">
      <c r="A339" s="362" t="s">
        <v>7578</v>
      </c>
      <c r="B339" s="363" t="s">
        <v>7540</v>
      </c>
      <c r="C339" s="1068" t="s">
        <v>7541</v>
      </c>
      <c r="D339" s="1068"/>
      <c r="E339" s="1068"/>
      <c r="F339" s="364" t="s">
        <v>1017</v>
      </c>
      <c r="G339" s="364"/>
      <c r="H339" s="364"/>
      <c r="I339" s="364" t="s">
        <v>423</v>
      </c>
      <c r="J339" s="365">
        <v>4401.67</v>
      </c>
      <c r="K339" s="364" t="s">
        <v>1361</v>
      </c>
      <c r="L339" s="365">
        <v>897.98</v>
      </c>
      <c r="M339" s="364" t="s">
        <v>1362</v>
      </c>
      <c r="N339" s="366">
        <v>4454</v>
      </c>
      <c r="V339" s="361"/>
      <c r="W339" s="367"/>
      <c r="X339" s="367" t="s">
        <v>7541</v>
      </c>
      <c r="AC339" s="367"/>
    </row>
    <row r="340" spans="1:29" s="332" customFormat="1" ht="12" x14ac:dyDescent="0.2">
      <c r="A340" s="379"/>
      <c r="B340" s="380"/>
      <c r="C340" s="340" t="s">
        <v>3039</v>
      </c>
      <c r="D340" s="385"/>
      <c r="E340" s="385"/>
      <c r="F340" s="386"/>
      <c r="G340" s="386"/>
      <c r="H340" s="386"/>
      <c r="I340" s="386"/>
      <c r="J340" s="387"/>
      <c r="K340" s="386"/>
      <c r="L340" s="387"/>
      <c r="M340" s="388"/>
      <c r="N340" s="389"/>
      <c r="V340" s="361"/>
      <c r="W340" s="367"/>
      <c r="X340" s="367"/>
      <c r="AC340" s="367"/>
    </row>
    <row r="341" spans="1:29" s="332" customFormat="1" ht="22.5" x14ac:dyDescent="0.2">
      <c r="A341" s="370"/>
      <c r="B341" s="371" t="s">
        <v>1365</v>
      </c>
      <c r="C341" s="1065" t="s">
        <v>1366</v>
      </c>
      <c r="D341" s="1065"/>
      <c r="E341" s="1065"/>
      <c r="F341" s="1065"/>
      <c r="G341" s="1065"/>
      <c r="H341" s="1065"/>
      <c r="I341" s="1065"/>
      <c r="J341" s="1065"/>
      <c r="K341" s="1065"/>
      <c r="L341" s="1065"/>
      <c r="M341" s="1065"/>
      <c r="N341" s="1072"/>
      <c r="V341" s="361"/>
      <c r="W341" s="367"/>
      <c r="X341" s="367"/>
      <c r="Y341" s="335" t="s">
        <v>1366</v>
      </c>
      <c r="AC341" s="367"/>
    </row>
    <row r="342" spans="1:29" s="332" customFormat="1" ht="12" x14ac:dyDescent="0.2">
      <c r="A342" s="1069" t="s">
        <v>7579</v>
      </c>
      <c r="B342" s="1070"/>
      <c r="C342" s="1070"/>
      <c r="D342" s="1070"/>
      <c r="E342" s="1070"/>
      <c r="F342" s="1070"/>
      <c r="G342" s="1070"/>
      <c r="H342" s="1070"/>
      <c r="I342" s="1070"/>
      <c r="J342" s="1070"/>
      <c r="K342" s="1070"/>
      <c r="L342" s="1070"/>
      <c r="M342" s="1070"/>
      <c r="N342" s="1071"/>
      <c r="V342" s="361"/>
      <c r="W342" s="367" t="s">
        <v>7579</v>
      </c>
      <c r="X342" s="367"/>
      <c r="AC342" s="367"/>
    </row>
    <row r="343" spans="1:29" s="332" customFormat="1" ht="45" x14ac:dyDescent="0.2">
      <c r="A343" s="362" t="s">
        <v>934</v>
      </c>
      <c r="B343" s="363" t="s">
        <v>7507</v>
      </c>
      <c r="C343" s="1068" t="s">
        <v>7508</v>
      </c>
      <c r="D343" s="1068"/>
      <c r="E343" s="1068"/>
      <c r="F343" s="364" t="s">
        <v>1017</v>
      </c>
      <c r="G343" s="364"/>
      <c r="H343" s="364"/>
      <c r="I343" s="364" t="s">
        <v>423</v>
      </c>
      <c r="J343" s="365"/>
      <c r="K343" s="364"/>
      <c r="L343" s="365"/>
      <c r="M343" s="364"/>
      <c r="N343" s="366"/>
      <c r="V343" s="361"/>
      <c r="W343" s="367"/>
      <c r="X343" s="367" t="s">
        <v>7508</v>
      </c>
      <c r="AC343" s="367"/>
    </row>
    <row r="344" spans="1:29" s="332" customFormat="1" ht="33.75" x14ac:dyDescent="0.2">
      <c r="A344" s="370"/>
      <c r="B344" s="371" t="s">
        <v>430</v>
      </c>
      <c r="C344" s="1065" t="s">
        <v>431</v>
      </c>
      <c r="D344" s="1065"/>
      <c r="E344" s="1065"/>
      <c r="F344" s="1065"/>
      <c r="G344" s="1065"/>
      <c r="H344" s="1065"/>
      <c r="I344" s="1065"/>
      <c r="J344" s="1065"/>
      <c r="K344" s="1065"/>
      <c r="L344" s="1065"/>
      <c r="M344" s="1065"/>
      <c r="N344" s="1072"/>
      <c r="V344" s="361"/>
      <c r="W344" s="367"/>
      <c r="X344" s="367"/>
      <c r="Y344" s="335" t="s">
        <v>431</v>
      </c>
      <c r="AC344" s="367"/>
    </row>
    <row r="345" spans="1:29" s="332" customFormat="1" ht="12" x14ac:dyDescent="0.2">
      <c r="A345" s="372"/>
      <c r="B345" s="371" t="s">
        <v>423</v>
      </c>
      <c r="C345" s="1065" t="s">
        <v>432</v>
      </c>
      <c r="D345" s="1065"/>
      <c r="E345" s="1065"/>
      <c r="F345" s="373"/>
      <c r="G345" s="373"/>
      <c r="H345" s="373"/>
      <c r="I345" s="373"/>
      <c r="J345" s="374">
        <v>20.440000000000001</v>
      </c>
      <c r="K345" s="373" t="s">
        <v>436</v>
      </c>
      <c r="L345" s="374">
        <v>25.55</v>
      </c>
      <c r="M345" s="373"/>
      <c r="N345" s="375"/>
      <c r="V345" s="361"/>
      <c r="W345" s="367"/>
      <c r="X345" s="367"/>
      <c r="Z345" s="335" t="s">
        <v>432</v>
      </c>
      <c r="AC345" s="367"/>
    </row>
    <row r="346" spans="1:29" s="332" customFormat="1" ht="12" x14ac:dyDescent="0.2">
      <c r="A346" s="372"/>
      <c r="B346" s="371" t="s">
        <v>434</v>
      </c>
      <c r="C346" s="1065" t="s">
        <v>435</v>
      </c>
      <c r="D346" s="1065"/>
      <c r="E346" s="1065"/>
      <c r="F346" s="373"/>
      <c r="G346" s="373"/>
      <c r="H346" s="373"/>
      <c r="I346" s="373"/>
      <c r="J346" s="374">
        <v>21.65</v>
      </c>
      <c r="K346" s="373" t="s">
        <v>436</v>
      </c>
      <c r="L346" s="374">
        <v>27.06</v>
      </c>
      <c r="M346" s="373"/>
      <c r="N346" s="375"/>
      <c r="V346" s="361"/>
      <c r="W346" s="367"/>
      <c r="X346" s="367"/>
      <c r="Z346" s="335" t="s">
        <v>435</v>
      </c>
      <c r="AC346" s="367"/>
    </row>
    <row r="347" spans="1:29" s="332" customFormat="1" ht="12" x14ac:dyDescent="0.2">
      <c r="A347" s="372"/>
      <c r="B347" s="371" t="s">
        <v>437</v>
      </c>
      <c r="C347" s="1065" t="s">
        <v>438</v>
      </c>
      <c r="D347" s="1065"/>
      <c r="E347" s="1065"/>
      <c r="F347" s="373"/>
      <c r="G347" s="373"/>
      <c r="H347" s="373"/>
      <c r="I347" s="373"/>
      <c r="J347" s="374">
        <v>2.2599999999999998</v>
      </c>
      <c r="K347" s="373" t="s">
        <v>436</v>
      </c>
      <c r="L347" s="374">
        <v>2.83</v>
      </c>
      <c r="M347" s="373"/>
      <c r="N347" s="375"/>
      <c r="V347" s="361"/>
      <c r="W347" s="367"/>
      <c r="X347" s="367"/>
      <c r="Z347" s="335" t="s">
        <v>438</v>
      </c>
      <c r="AC347" s="367"/>
    </row>
    <row r="348" spans="1:29" s="332" customFormat="1" ht="12" x14ac:dyDescent="0.2">
      <c r="A348" s="372"/>
      <c r="B348" s="371" t="s">
        <v>439</v>
      </c>
      <c r="C348" s="1065" t="s">
        <v>440</v>
      </c>
      <c r="D348" s="1065"/>
      <c r="E348" s="1065"/>
      <c r="F348" s="373"/>
      <c r="G348" s="373"/>
      <c r="H348" s="373"/>
      <c r="I348" s="373"/>
      <c r="J348" s="374">
        <v>176.9</v>
      </c>
      <c r="K348" s="373"/>
      <c r="L348" s="374">
        <v>176.9</v>
      </c>
      <c r="M348" s="373"/>
      <c r="N348" s="375"/>
      <c r="V348" s="361"/>
      <c r="W348" s="367"/>
      <c r="X348" s="367"/>
      <c r="Z348" s="335" t="s">
        <v>440</v>
      </c>
      <c r="AC348" s="367"/>
    </row>
    <row r="349" spans="1:29" s="332" customFormat="1" ht="12" x14ac:dyDescent="0.2">
      <c r="A349" s="372"/>
      <c r="B349" s="371"/>
      <c r="C349" s="1065" t="s">
        <v>443</v>
      </c>
      <c r="D349" s="1065"/>
      <c r="E349" s="1065"/>
      <c r="F349" s="373" t="s">
        <v>444</v>
      </c>
      <c r="G349" s="373" t="s">
        <v>3145</v>
      </c>
      <c r="H349" s="373" t="s">
        <v>436</v>
      </c>
      <c r="I349" s="373" t="s">
        <v>2648</v>
      </c>
      <c r="J349" s="374"/>
      <c r="K349" s="373"/>
      <c r="L349" s="374"/>
      <c r="M349" s="373"/>
      <c r="N349" s="375"/>
      <c r="V349" s="361"/>
      <c r="W349" s="367"/>
      <c r="X349" s="367"/>
      <c r="AA349" s="335" t="s">
        <v>443</v>
      </c>
      <c r="AC349" s="367"/>
    </row>
    <row r="350" spans="1:29" s="332" customFormat="1" ht="12" x14ac:dyDescent="0.2">
      <c r="A350" s="372"/>
      <c r="B350" s="371"/>
      <c r="C350" s="1065" t="s">
        <v>447</v>
      </c>
      <c r="D350" s="1065"/>
      <c r="E350" s="1065"/>
      <c r="F350" s="373" t="s">
        <v>444</v>
      </c>
      <c r="G350" s="373" t="s">
        <v>1572</v>
      </c>
      <c r="H350" s="373" t="s">
        <v>436</v>
      </c>
      <c r="I350" s="373" t="s">
        <v>7509</v>
      </c>
      <c r="J350" s="374"/>
      <c r="K350" s="373"/>
      <c r="L350" s="374"/>
      <c r="M350" s="373"/>
      <c r="N350" s="375"/>
      <c r="V350" s="361"/>
      <c r="W350" s="367"/>
      <c r="X350" s="367"/>
      <c r="AA350" s="335" t="s">
        <v>447</v>
      </c>
      <c r="AC350" s="367"/>
    </row>
    <row r="351" spans="1:29" s="332" customFormat="1" ht="12" x14ac:dyDescent="0.2">
      <c r="A351" s="372"/>
      <c r="B351" s="371"/>
      <c r="C351" s="1077" t="s">
        <v>450</v>
      </c>
      <c r="D351" s="1077"/>
      <c r="E351" s="1077"/>
      <c r="F351" s="376"/>
      <c r="G351" s="376"/>
      <c r="H351" s="376"/>
      <c r="I351" s="376"/>
      <c r="J351" s="377">
        <v>218.99</v>
      </c>
      <c r="K351" s="376"/>
      <c r="L351" s="377">
        <v>229.51</v>
      </c>
      <c r="M351" s="376"/>
      <c r="N351" s="378"/>
      <c r="V351" s="361"/>
      <c r="W351" s="367"/>
      <c r="X351" s="367"/>
      <c r="AB351" s="335" t="s">
        <v>450</v>
      </c>
      <c r="AC351" s="367"/>
    </row>
    <row r="352" spans="1:29" s="332" customFormat="1" ht="12" x14ac:dyDescent="0.2">
      <c r="A352" s="372"/>
      <c r="B352" s="371"/>
      <c r="C352" s="1065" t="s">
        <v>451</v>
      </c>
      <c r="D352" s="1065"/>
      <c r="E352" s="1065"/>
      <c r="F352" s="373"/>
      <c r="G352" s="373"/>
      <c r="H352" s="373"/>
      <c r="I352" s="373"/>
      <c r="J352" s="374"/>
      <c r="K352" s="373"/>
      <c r="L352" s="374">
        <v>28.38</v>
      </c>
      <c r="M352" s="373"/>
      <c r="N352" s="375"/>
      <c r="V352" s="361"/>
      <c r="W352" s="367"/>
      <c r="X352" s="367"/>
      <c r="AA352" s="335" t="s">
        <v>451</v>
      </c>
      <c r="AC352" s="367"/>
    </row>
    <row r="353" spans="1:30" s="332" customFormat="1" ht="33.75" x14ac:dyDescent="0.2">
      <c r="A353" s="372"/>
      <c r="B353" s="371" t="s">
        <v>4696</v>
      </c>
      <c r="C353" s="1065" t="s">
        <v>3148</v>
      </c>
      <c r="D353" s="1065"/>
      <c r="E353" s="1065"/>
      <c r="F353" s="373" t="s">
        <v>454</v>
      </c>
      <c r="G353" s="373" t="s">
        <v>558</v>
      </c>
      <c r="H353" s="373"/>
      <c r="I353" s="373" t="s">
        <v>558</v>
      </c>
      <c r="J353" s="374"/>
      <c r="K353" s="373"/>
      <c r="L353" s="374">
        <v>27.53</v>
      </c>
      <c r="M353" s="373"/>
      <c r="N353" s="375"/>
      <c r="V353" s="361"/>
      <c r="W353" s="367"/>
      <c r="X353" s="367"/>
      <c r="AA353" s="335" t="s">
        <v>3148</v>
      </c>
      <c r="AC353" s="367"/>
    </row>
    <row r="354" spans="1:30" s="332" customFormat="1" ht="33.75" x14ac:dyDescent="0.2">
      <c r="A354" s="372"/>
      <c r="B354" s="371" t="s">
        <v>4697</v>
      </c>
      <c r="C354" s="1065" t="s">
        <v>3150</v>
      </c>
      <c r="D354" s="1065"/>
      <c r="E354" s="1065"/>
      <c r="F354" s="373" t="s">
        <v>454</v>
      </c>
      <c r="G354" s="373" t="s">
        <v>544</v>
      </c>
      <c r="H354" s="373"/>
      <c r="I354" s="373" t="s">
        <v>544</v>
      </c>
      <c r="J354" s="374"/>
      <c r="K354" s="373"/>
      <c r="L354" s="374">
        <v>14.47</v>
      </c>
      <c r="M354" s="373"/>
      <c r="N354" s="375"/>
      <c r="V354" s="361"/>
      <c r="W354" s="367"/>
      <c r="X354" s="367"/>
      <c r="AA354" s="335" t="s">
        <v>3150</v>
      </c>
      <c r="AC354" s="367"/>
    </row>
    <row r="355" spans="1:30" s="332" customFormat="1" ht="12" x14ac:dyDescent="0.2">
      <c r="A355" s="379"/>
      <c r="B355" s="380"/>
      <c r="C355" s="1068" t="s">
        <v>459</v>
      </c>
      <c r="D355" s="1068"/>
      <c r="E355" s="1068"/>
      <c r="F355" s="364"/>
      <c r="G355" s="364"/>
      <c r="H355" s="364"/>
      <c r="I355" s="364"/>
      <c r="J355" s="365"/>
      <c r="K355" s="364"/>
      <c r="L355" s="365">
        <v>271.51</v>
      </c>
      <c r="M355" s="376"/>
      <c r="N355" s="366"/>
      <c r="V355" s="361"/>
      <c r="W355" s="367"/>
      <c r="X355" s="367"/>
      <c r="AC355" s="367" t="s">
        <v>459</v>
      </c>
    </row>
    <row r="356" spans="1:30" s="332" customFormat="1" ht="22.5" x14ac:dyDescent="0.2">
      <c r="A356" s="362" t="s">
        <v>936</v>
      </c>
      <c r="B356" s="363" t="s">
        <v>7580</v>
      </c>
      <c r="C356" s="1068" t="s">
        <v>7511</v>
      </c>
      <c r="D356" s="1068"/>
      <c r="E356" s="1068"/>
      <c r="F356" s="364" t="s">
        <v>411</v>
      </c>
      <c r="G356" s="364"/>
      <c r="H356" s="364"/>
      <c r="I356" s="364" t="s">
        <v>7512</v>
      </c>
      <c r="J356" s="365">
        <v>11500</v>
      </c>
      <c r="K356" s="364"/>
      <c r="L356" s="365">
        <v>-172.5</v>
      </c>
      <c r="M356" s="364"/>
      <c r="N356" s="366"/>
      <c r="V356" s="361"/>
      <c r="W356" s="367"/>
      <c r="X356" s="367" t="s">
        <v>7511</v>
      </c>
      <c r="AC356" s="367"/>
    </row>
    <row r="357" spans="1:30" s="332" customFormat="1" ht="12" x14ac:dyDescent="0.2">
      <c r="A357" s="379"/>
      <c r="B357" s="380"/>
      <c r="C357" s="340" t="s">
        <v>7513</v>
      </c>
      <c r="D357" s="385"/>
      <c r="E357" s="385"/>
      <c r="F357" s="386"/>
      <c r="G357" s="386"/>
      <c r="H357" s="386"/>
      <c r="I357" s="386"/>
      <c r="J357" s="387"/>
      <c r="K357" s="386"/>
      <c r="L357" s="387"/>
      <c r="M357" s="388"/>
      <c r="N357" s="389"/>
      <c r="V357" s="361"/>
      <c r="W357" s="367"/>
      <c r="X357" s="367"/>
      <c r="AC357" s="367"/>
    </row>
    <row r="358" spans="1:30" s="332" customFormat="1" ht="33.75" x14ac:dyDescent="0.2">
      <c r="A358" s="362" t="s">
        <v>7581</v>
      </c>
      <c r="B358" s="363" t="s">
        <v>7561</v>
      </c>
      <c r="C358" s="1068" t="s">
        <v>7562</v>
      </c>
      <c r="D358" s="1068"/>
      <c r="E358" s="1068"/>
      <c r="F358" s="364" t="s">
        <v>1017</v>
      </c>
      <c r="G358" s="364"/>
      <c r="H358" s="364"/>
      <c r="I358" s="364" t="s">
        <v>423</v>
      </c>
      <c r="J358" s="365">
        <v>153.02000000000001</v>
      </c>
      <c r="K358" s="364"/>
      <c r="L358" s="365">
        <v>153.02000000000001</v>
      </c>
      <c r="M358" s="364"/>
      <c r="N358" s="366"/>
      <c r="V358" s="361"/>
      <c r="W358" s="367"/>
      <c r="X358" s="367" t="s">
        <v>7562</v>
      </c>
      <c r="AC358" s="367"/>
    </row>
    <row r="359" spans="1:30" s="332" customFormat="1" ht="12" x14ac:dyDescent="0.2">
      <c r="A359" s="379"/>
      <c r="B359" s="380"/>
      <c r="C359" s="340" t="s">
        <v>3039</v>
      </c>
      <c r="D359" s="385"/>
      <c r="E359" s="385"/>
      <c r="F359" s="386"/>
      <c r="G359" s="386"/>
      <c r="H359" s="386"/>
      <c r="I359" s="386"/>
      <c r="J359" s="387"/>
      <c r="K359" s="386"/>
      <c r="L359" s="387"/>
      <c r="M359" s="388"/>
      <c r="N359" s="389"/>
      <c r="V359" s="361"/>
      <c r="W359" s="367"/>
      <c r="X359" s="367"/>
      <c r="AC359" s="367"/>
    </row>
    <row r="360" spans="1:30" s="332" customFormat="1" ht="33.75" x14ac:dyDescent="0.2">
      <c r="A360" s="362" t="s">
        <v>944</v>
      </c>
      <c r="B360" s="363" t="s">
        <v>7484</v>
      </c>
      <c r="C360" s="1068" t="s">
        <v>7485</v>
      </c>
      <c r="D360" s="1068"/>
      <c r="E360" s="1068"/>
      <c r="F360" s="364" t="s">
        <v>1017</v>
      </c>
      <c r="G360" s="364"/>
      <c r="H360" s="364"/>
      <c r="I360" s="364" t="s">
        <v>545</v>
      </c>
      <c r="J360" s="365"/>
      <c r="K360" s="364"/>
      <c r="L360" s="365"/>
      <c r="M360" s="364"/>
      <c r="N360" s="366"/>
      <c r="V360" s="361"/>
      <c r="W360" s="367"/>
      <c r="X360" s="367" t="s">
        <v>7485</v>
      </c>
      <c r="AC360" s="367"/>
    </row>
    <row r="361" spans="1:30" s="332" customFormat="1" ht="12" x14ac:dyDescent="0.2">
      <c r="A361" s="368"/>
      <c r="B361" s="369"/>
      <c r="C361" s="1065" t="s">
        <v>7582</v>
      </c>
      <c r="D361" s="1065"/>
      <c r="E361" s="1065"/>
      <c r="F361" s="1065"/>
      <c r="G361" s="1065"/>
      <c r="H361" s="1065"/>
      <c r="I361" s="1065"/>
      <c r="J361" s="1065"/>
      <c r="K361" s="1065"/>
      <c r="L361" s="1065"/>
      <c r="M361" s="1065"/>
      <c r="N361" s="1072"/>
      <c r="V361" s="361"/>
      <c r="W361" s="367"/>
      <c r="X361" s="367"/>
      <c r="AC361" s="367"/>
      <c r="AD361" s="335" t="s">
        <v>7582</v>
      </c>
    </row>
    <row r="362" spans="1:30" s="332" customFormat="1" ht="33.75" x14ac:dyDescent="0.2">
      <c r="A362" s="370"/>
      <c r="B362" s="371" t="s">
        <v>430</v>
      </c>
      <c r="C362" s="1065" t="s">
        <v>431</v>
      </c>
      <c r="D362" s="1065"/>
      <c r="E362" s="1065"/>
      <c r="F362" s="1065"/>
      <c r="G362" s="1065"/>
      <c r="H362" s="1065"/>
      <c r="I362" s="1065"/>
      <c r="J362" s="1065"/>
      <c r="K362" s="1065"/>
      <c r="L362" s="1065"/>
      <c r="M362" s="1065"/>
      <c r="N362" s="1072"/>
      <c r="V362" s="361"/>
      <c r="W362" s="367"/>
      <c r="X362" s="367"/>
      <c r="Y362" s="335" t="s">
        <v>431</v>
      </c>
      <c r="AC362" s="367"/>
    </row>
    <row r="363" spans="1:30" s="332" customFormat="1" ht="12" x14ac:dyDescent="0.2">
      <c r="A363" s="372"/>
      <c r="B363" s="371" t="s">
        <v>423</v>
      </c>
      <c r="C363" s="1065" t="s">
        <v>432</v>
      </c>
      <c r="D363" s="1065"/>
      <c r="E363" s="1065"/>
      <c r="F363" s="373"/>
      <c r="G363" s="373"/>
      <c r="H363" s="373"/>
      <c r="I363" s="373"/>
      <c r="J363" s="374">
        <v>10.220000000000001</v>
      </c>
      <c r="K363" s="373" t="s">
        <v>436</v>
      </c>
      <c r="L363" s="374">
        <v>153.30000000000001</v>
      </c>
      <c r="M363" s="373"/>
      <c r="N363" s="375"/>
      <c r="V363" s="361"/>
      <c r="W363" s="367"/>
      <c r="X363" s="367"/>
      <c r="Z363" s="335" t="s">
        <v>432</v>
      </c>
      <c r="AC363" s="367"/>
    </row>
    <row r="364" spans="1:30" s="332" customFormat="1" ht="12" x14ac:dyDescent="0.2">
      <c r="A364" s="372"/>
      <c r="B364" s="371" t="s">
        <v>439</v>
      </c>
      <c r="C364" s="1065" t="s">
        <v>440</v>
      </c>
      <c r="D364" s="1065"/>
      <c r="E364" s="1065"/>
      <c r="F364" s="373"/>
      <c r="G364" s="373"/>
      <c r="H364" s="373"/>
      <c r="I364" s="373"/>
      <c r="J364" s="374">
        <v>0.38</v>
      </c>
      <c r="K364" s="373"/>
      <c r="L364" s="374">
        <v>4.5599999999999996</v>
      </c>
      <c r="M364" s="373"/>
      <c r="N364" s="375"/>
      <c r="V364" s="361"/>
      <c r="W364" s="367"/>
      <c r="X364" s="367"/>
      <c r="Z364" s="335" t="s">
        <v>440</v>
      </c>
      <c r="AC364" s="367"/>
    </row>
    <row r="365" spans="1:30" s="332" customFormat="1" ht="12" x14ac:dyDescent="0.2">
      <c r="A365" s="372"/>
      <c r="B365" s="371"/>
      <c r="C365" s="1065" t="s">
        <v>443</v>
      </c>
      <c r="D365" s="1065"/>
      <c r="E365" s="1065"/>
      <c r="F365" s="373" t="s">
        <v>444</v>
      </c>
      <c r="G365" s="373" t="s">
        <v>2647</v>
      </c>
      <c r="H365" s="373" t="s">
        <v>436</v>
      </c>
      <c r="I365" s="373" t="s">
        <v>7574</v>
      </c>
      <c r="J365" s="374"/>
      <c r="K365" s="373"/>
      <c r="L365" s="374"/>
      <c r="M365" s="373"/>
      <c r="N365" s="375"/>
      <c r="V365" s="361"/>
      <c r="W365" s="367"/>
      <c r="X365" s="367"/>
      <c r="AA365" s="335" t="s">
        <v>443</v>
      </c>
      <c r="AC365" s="367"/>
    </row>
    <row r="366" spans="1:30" s="332" customFormat="1" ht="12" x14ac:dyDescent="0.2">
      <c r="A366" s="372"/>
      <c r="B366" s="371"/>
      <c r="C366" s="1077" t="s">
        <v>450</v>
      </c>
      <c r="D366" s="1077"/>
      <c r="E366" s="1077"/>
      <c r="F366" s="376"/>
      <c r="G366" s="376"/>
      <c r="H366" s="376"/>
      <c r="I366" s="376"/>
      <c r="J366" s="377">
        <v>10.6</v>
      </c>
      <c r="K366" s="376"/>
      <c r="L366" s="377">
        <v>157.86000000000001</v>
      </c>
      <c r="M366" s="376"/>
      <c r="N366" s="378"/>
      <c r="V366" s="361"/>
      <c r="W366" s="367"/>
      <c r="X366" s="367"/>
      <c r="AB366" s="335" t="s">
        <v>450</v>
      </c>
      <c r="AC366" s="367"/>
    </row>
    <row r="367" spans="1:30" s="332" customFormat="1" ht="12" x14ac:dyDescent="0.2">
      <c r="A367" s="372"/>
      <c r="B367" s="371"/>
      <c r="C367" s="1065" t="s">
        <v>451</v>
      </c>
      <c r="D367" s="1065"/>
      <c r="E367" s="1065"/>
      <c r="F367" s="373"/>
      <c r="G367" s="373"/>
      <c r="H367" s="373"/>
      <c r="I367" s="373"/>
      <c r="J367" s="374"/>
      <c r="K367" s="373"/>
      <c r="L367" s="374">
        <v>153.30000000000001</v>
      </c>
      <c r="M367" s="373"/>
      <c r="N367" s="375"/>
      <c r="V367" s="361"/>
      <c r="W367" s="367"/>
      <c r="X367" s="367"/>
      <c r="AA367" s="335" t="s">
        <v>451</v>
      </c>
      <c r="AC367" s="367"/>
    </row>
    <row r="368" spans="1:30" s="332" customFormat="1" ht="33.75" x14ac:dyDescent="0.2">
      <c r="A368" s="372"/>
      <c r="B368" s="371" t="s">
        <v>4696</v>
      </c>
      <c r="C368" s="1065" t="s">
        <v>3148</v>
      </c>
      <c r="D368" s="1065"/>
      <c r="E368" s="1065"/>
      <c r="F368" s="373" t="s">
        <v>454</v>
      </c>
      <c r="G368" s="373" t="s">
        <v>558</v>
      </c>
      <c r="H368" s="373"/>
      <c r="I368" s="373" t="s">
        <v>558</v>
      </c>
      <c r="J368" s="374"/>
      <c r="K368" s="373"/>
      <c r="L368" s="374">
        <v>148.69999999999999</v>
      </c>
      <c r="M368" s="373"/>
      <c r="N368" s="375"/>
      <c r="V368" s="361"/>
      <c r="W368" s="367"/>
      <c r="X368" s="367"/>
      <c r="AA368" s="335" t="s">
        <v>3148</v>
      </c>
      <c r="AC368" s="367"/>
    </row>
    <row r="369" spans="1:29" s="332" customFormat="1" ht="33.75" x14ac:dyDescent="0.2">
      <c r="A369" s="372"/>
      <c r="B369" s="371" t="s">
        <v>4697</v>
      </c>
      <c r="C369" s="1065" t="s">
        <v>3150</v>
      </c>
      <c r="D369" s="1065"/>
      <c r="E369" s="1065"/>
      <c r="F369" s="373" t="s">
        <v>454</v>
      </c>
      <c r="G369" s="373" t="s">
        <v>544</v>
      </c>
      <c r="H369" s="373"/>
      <c r="I369" s="373" t="s">
        <v>544</v>
      </c>
      <c r="J369" s="374"/>
      <c r="K369" s="373"/>
      <c r="L369" s="374">
        <v>78.180000000000007</v>
      </c>
      <c r="M369" s="373"/>
      <c r="N369" s="375"/>
      <c r="V369" s="361"/>
      <c r="W369" s="367"/>
      <c r="X369" s="367"/>
      <c r="AA369" s="335" t="s">
        <v>3150</v>
      </c>
      <c r="AC369" s="367"/>
    </row>
    <row r="370" spans="1:29" s="332" customFormat="1" ht="12" x14ac:dyDescent="0.2">
      <c r="A370" s="379"/>
      <c r="B370" s="380"/>
      <c r="C370" s="1068" t="s">
        <v>459</v>
      </c>
      <c r="D370" s="1068"/>
      <c r="E370" s="1068"/>
      <c r="F370" s="364"/>
      <c r="G370" s="364"/>
      <c r="H370" s="364"/>
      <c r="I370" s="364"/>
      <c r="J370" s="365"/>
      <c r="K370" s="364"/>
      <c r="L370" s="365">
        <v>384.74</v>
      </c>
      <c r="M370" s="376"/>
      <c r="N370" s="366"/>
      <c r="V370" s="361"/>
      <c r="W370" s="367"/>
      <c r="X370" s="367"/>
      <c r="AC370" s="367" t="s">
        <v>459</v>
      </c>
    </row>
    <row r="371" spans="1:29" s="332" customFormat="1" ht="22.5" x14ac:dyDescent="0.2">
      <c r="A371" s="362" t="s">
        <v>7583</v>
      </c>
      <c r="B371" s="363" t="s">
        <v>7584</v>
      </c>
      <c r="C371" s="1068" t="s">
        <v>7585</v>
      </c>
      <c r="D371" s="1068"/>
      <c r="E371" s="1068"/>
      <c r="F371" s="364" t="s">
        <v>1017</v>
      </c>
      <c r="G371" s="364"/>
      <c r="H371" s="364"/>
      <c r="I371" s="364" t="s">
        <v>423</v>
      </c>
      <c r="J371" s="365">
        <v>39.25</v>
      </c>
      <c r="K371" s="364"/>
      <c r="L371" s="365">
        <v>39.25</v>
      </c>
      <c r="M371" s="364"/>
      <c r="N371" s="366"/>
      <c r="V371" s="361"/>
      <c r="W371" s="367"/>
      <c r="X371" s="367" t="s">
        <v>7585</v>
      </c>
      <c r="AC371" s="367"/>
    </row>
    <row r="372" spans="1:29" s="332" customFormat="1" ht="12" x14ac:dyDescent="0.2">
      <c r="A372" s="379"/>
      <c r="B372" s="380"/>
      <c r="C372" s="340" t="s">
        <v>3039</v>
      </c>
      <c r="D372" s="385"/>
      <c r="E372" s="385"/>
      <c r="F372" s="386"/>
      <c r="G372" s="386"/>
      <c r="H372" s="386"/>
      <c r="I372" s="386"/>
      <c r="J372" s="387"/>
      <c r="K372" s="386"/>
      <c r="L372" s="387"/>
      <c r="M372" s="388"/>
      <c r="N372" s="389"/>
      <c r="V372" s="361"/>
      <c r="W372" s="367"/>
      <c r="X372" s="367"/>
      <c r="AC372" s="367"/>
    </row>
    <row r="373" spans="1:29" s="332" customFormat="1" ht="33.75" x14ac:dyDescent="0.2">
      <c r="A373" s="362" t="s">
        <v>7586</v>
      </c>
      <c r="B373" s="363" t="s">
        <v>7520</v>
      </c>
      <c r="C373" s="1068" t="s">
        <v>7521</v>
      </c>
      <c r="D373" s="1068"/>
      <c r="E373" s="1068"/>
      <c r="F373" s="364" t="s">
        <v>1017</v>
      </c>
      <c r="G373" s="364"/>
      <c r="H373" s="364"/>
      <c r="I373" s="364" t="s">
        <v>423</v>
      </c>
      <c r="J373" s="365">
        <v>179.17</v>
      </c>
      <c r="K373" s="364" t="s">
        <v>1361</v>
      </c>
      <c r="L373" s="365">
        <v>36.49</v>
      </c>
      <c r="M373" s="364" t="s">
        <v>1362</v>
      </c>
      <c r="N373" s="366">
        <v>181</v>
      </c>
      <c r="V373" s="361"/>
      <c r="W373" s="367"/>
      <c r="X373" s="367" t="s">
        <v>7521</v>
      </c>
      <c r="AC373" s="367"/>
    </row>
    <row r="374" spans="1:29" s="332" customFormat="1" ht="12" x14ac:dyDescent="0.2">
      <c r="A374" s="379"/>
      <c r="B374" s="380"/>
      <c r="C374" s="340" t="s">
        <v>3039</v>
      </c>
      <c r="D374" s="385"/>
      <c r="E374" s="385"/>
      <c r="F374" s="386"/>
      <c r="G374" s="386"/>
      <c r="H374" s="386"/>
      <c r="I374" s="386"/>
      <c r="J374" s="387"/>
      <c r="K374" s="386"/>
      <c r="L374" s="387"/>
      <c r="M374" s="388"/>
      <c r="N374" s="389"/>
      <c r="V374" s="361"/>
      <c r="W374" s="367"/>
      <c r="X374" s="367"/>
      <c r="AC374" s="367"/>
    </row>
    <row r="375" spans="1:29" s="332" customFormat="1" ht="22.5" x14ac:dyDescent="0.2">
      <c r="A375" s="370"/>
      <c r="B375" s="371" t="s">
        <v>1365</v>
      </c>
      <c r="C375" s="1065" t="s">
        <v>1366</v>
      </c>
      <c r="D375" s="1065"/>
      <c r="E375" s="1065"/>
      <c r="F375" s="1065"/>
      <c r="G375" s="1065"/>
      <c r="H375" s="1065"/>
      <c r="I375" s="1065"/>
      <c r="J375" s="1065"/>
      <c r="K375" s="1065"/>
      <c r="L375" s="1065"/>
      <c r="M375" s="1065"/>
      <c r="N375" s="1072"/>
      <c r="V375" s="361"/>
      <c r="W375" s="367"/>
      <c r="X375" s="367"/>
      <c r="Y375" s="335" t="s">
        <v>1366</v>
      </c>
      <c r="AC375" s="367"/>
    </row>
    <row r="376" spans="1:29" s="332" customFormat="1" ht="22.5" x14ac:dyDescent="0.2">
      <c r="A376" s="362" t="s">
        <v>7587</v>
      </c>
      <c r="B376" s="363" t="s">
        <v>7588</v>
      </c>
      <c r="C376" s="1068" t="s">
        <v>7589</v>
      </c>
      <c r="D376" s="1068"/>
      <c r="E376" s="1068"/>
      <c r="F376" s="364" t="s">
        <v>1017</v>
      </c>
      <c r="G376" s="364"/>
      <c r="H376" s="364"/>
      <c r="I376" s="364" t="s">
        <v>423</v>
      </c>
      <c r="J376" s="365">
        <v>9.8699999999999992</v>
      </c>
      <c r="K376" s="364"/>
      <c r="L376" s="365">
        <v>9.8699999999999992</v>
      </c>
      <c r="M376" s="364"/>
      <c r="N376" s="366"/>
      <c r="V376" s="361"/>
      <c r="W376" s="367"/>
      <c r="X376" s="367" t="s">
        <v>7589</v>
      </c>
      <c r="AC376" s="367"/>
    </row>
    <row r="377" spans="1:29" s="332" customFormat="1" ht="12" x14ac:dyDescent="0.2">
      <c r="A377" s="379"/>
      <c r="B377" s="380"/>
      <c r="C377" s="340" t="s">
        <v>3039</v>
      </c>
      <c r="D377" s="385"/>
      <c r="E377" s="385"/>
      <c r="F377" s="386"/>
      <c r="G377" s="386"/>
      <c r="H377" s="386"/>
      <c r="I377" s="386"/>
      <c r="J377" s="387"/>
      <c r="K377" s="386"/>
      <c r="L377" s="387"/>
      <c r="M377" s="388"/>
      <c r="N377" s="389"/>
      <c r="V377" s="361"/>
      <c r="W377" s="367"/>
      <c r="X377" s="367"/>
      <c r="AC377" s="367"/>
    </row>
    <row r="378" spans="1:29" s="332" customFormat="1" ht="33.75" x14ac:dyDescent="0.2">
      <c r="A378" s="362" t="s">
        <v>7590</v>
      </c>
      <c r="B378" s="363" t="s">
        <v>7530</v>
      </c>
      <c r="C378" s="1068" t="s">
        <v>7531</v>
      </c>
      <c r="D378" s="1068"/>
      <c r="E378" s="1068"/>
      <c r="F378" s="364" t="s">
        <v>1017</v>
      </c>
      <c r="G378" s="364"/>
      <c r="H378" s="364"/>
      <c r="I378" s="364" t="s">
        <v>476</v>
      </c>
      <c r="J378" s="365">
        <v>95.16</v>
      </c>
      <c r="K378" s="364"/>
      <c r="L378" s="365">
        <v>570.96</v>
      </c>
      <c r="M378" s="364"/>
      <c r="N378" s="366"/>
      <c r="V378" s="361"/>
      <c r="W378" s="367"/>
      <c r="X378" s="367" t="s">
        <v>7531</v>
      </c>
      <c r="AC378" s="367"/>
    </row>
    <row r="379" spans="1:29" s="332" customFormat="1" ht="12" x14ac:dyDescent="0.2">
      <c r="A379" s="379"/>
      <c r="B379" s="380"/>
      <c r="C379" s="340" t="s">
        <v>3039</v>
      </c>
      <c r="D379" s="385"/>
      <c r="E379" s="385"/>
      <c r="F379" s="386"/>
      <c r="G379" s="386"/>
      <c r="H379" s="386"/>
      <c r="I379" s="386"/>
      <c r="J379" s="387"/>
      <c r="K379" s="386"/>
      <c r="L379" s="387"/>
      <c r="M379" s="388"/>
      <c r="N379" s="389"/>
      <c r="V379" s="361"/>
      <c r="W379" s="367"/>
      <c r="X379" s="367"/>
      <c r="AC379" s="367"/>
    </row>
    <row r="380" spans="1:29" s="332" customFormat="1" ht="33.75" x14ac:dyDescent="0.2">
      <c r="A380" s="362" t="s">
        <v>3036</v>
      </c>
      <c r="B380" s="363" t="s">
        <v>7528</v>
      </c>
      <c r="C380" s="1068" t="s">
        <v>7529</v>
      </c>
      <c r="D380" s="1068"/>
      <c r="E380" s="1068"/>
      <c r="F380" s="364" t="s">
        <v>1017</v>
      </c>
      <c r="G380" s="364"/>
      <c r="H380" s="364"/>
      <c r="I380" s="364" t="s">
        <v>437</v>
      </c>
      <c r="J380" s="365">
        <v>1081.67</v>
      </c>
      <c r="K380" s="364" t="s">
        <v>1361</v>
      </c>
      <c r="L380" s="365">
        <v>662.1</v>
      </c>
      <c r="M380" s="364" t="s">
        <v>1362</v>
      </c>
      <c r="N380" s="366">
        <v>3284</v>
      </c>
      <c r="V380" s="361"/>
      <c r="W380" s="367"/>
      <c r="X380" s="367" t="s">
        <v>7529</v>
      </c>
      <c r="AC380" s="367"/>
    </row>
    <row r="381" spans="1:29" s="332" customFormat="1" ht="12" x14ac:dyDescent="0.2">
      <c r="A381" s="379"/>
      <c r="B381" s="380"/>
      <c r="C381" s="340" t="s">
        <v>3039</v>
      </c>
      <c r="D381" s="385"/>
      <c r="E381" s="385"/>
      <c r="F381" s="386"/>
      <c r="G381" s="386"/>
      <c r="H381" s="386"/>
      <c r="I381" s="386"/>
      <c r="J381" s="387"/>
      <c r="K381" s="386"/>
      <c r="L381" s="387"/>
      <c r="M381" s="388"/>
      <c r="N381" s="389"/>
      <c r="V381" s="361"/>
      <c r="W381" s="367"/>
      <c r="X381" s="367"/>
      <c r="AC381" s="367"/>
    </row>
    <row r="382" spans="1:29" s="332" customFormat="1" ht="22.5" x14ac:dyDescent="0.2">
      <c r="A382" s="370"/>
      <c r="B382" s="371" t="s">
        <v>1365</v>
      </c>
      <c r="C382" s="1065" t="s">
        <v>1366</v>
      </c>
      <c r="D382" s="1065"/>
      <c r="E382" s="1065"/>
      <c r="F382" s="1065"/>
      <c r="G382" s="1065"/>
      <c r="H382" s="1065"/>
      <c r="I382" s="1065"/>
      <c r="J382" s="1065"/>
      <c r="K382" s="1065"/>
      <c r="L382" s="1065"/>
      <c r="M382" s="1065"/>
      <c r="N382" s="1072"/>
      <c r="V382" s="361"/>
      <c r="W382" s="367"/>
      <c r="X382" s="367"/>
      <c r="Y382" s="335" t="s">
        <v>1366</v>
      </c>
      <c r="AC382" s="367"/>
    </row>
    <row r="383" spans="1:29" s="332" customFormat="1" ht="12" x14ac:dyDescent="0.2">
      <c r="A383" s="1069" t="s">
        <v>7591</v>
      </c>
      <c r="B383" s="1070"/>
      <c r="C383" s="1070"/>
      <c r="D383" s="1070"/>
      <c r="E383" s="1070"/>
      <c r="F383" s="1070"/>
      <c r="G383" s="1070"/>
      <c r="H383" s="1070"/>
      <c r="I383" s="1070"/>
      <c r="J383" s="1070"/>
      <c r="K383" s="1070"/>
      <c r="L383" s="1070"/>
      <c r="M383" s="1070"/>
      <c r="N383" s="1071"/>
      <c r="V383" s="361"/>
      <c r="W383" s="367" t="s">
        <v>7591</v>
      </c>
      <c r="X383" s="367"/>
      <c r="AC383" s="367"/>
    </row>
    <row r="384" spans="1:29" s="332" customFormat="1" ht="45" x14ac:dyDescent="0.2">
      <c r="A384" s="362" t="s">
        <v>976</v>
      </c>
      <c r="B384" s="363" t="s">
        <v>7507</v>
      </c>
      <c r="C384" s="1068" t="s">
        <v>7508</v>
      </c>
      <c r="D384" s="1068"/>
      <c r="E384" s="1068"/>
      <c r="F384" s="364" t="s">
        <v>1017</v>
      </c>
      <c r="G384" s="364"/>
      <c r="H384" s="364"/>
      <c r="I384" s="364" t="s">
        <v>423</v>
      </c>
      <c r="J384" s="365"/>
      <c r="K384" s="364"/>
      <c r="L384" s="365"/>
      <c r="M384" s="364"/>
      <c r="N384" s="366"/>
      <c r="V384" s="361"/>
      <c r="W384" s="367"/>
      <c r="X384" s="367" t="s">
        <v>7508</v>
      </c>
      <c r="AC384" s="367"/>
    </row>
    <row r="385" spans="1:29" s="332" customFormat="1" ht="33.75" x14ac:dyDescent="0.2">
      <c r="A385" s="370"/>
      <c r="B385" s="371" t="s">
        <v>430</v>
      </c>
      <c r="C385" s="1065" t="s">
        <v>431</v>
      </c>
      <c r="D385" s="1065"/>
      <c r="E385" s="1065"/>
      <c r="F385" s="1065"/>
      <c r="G385" s="1065"/>
      <c r="H385" s="1065"/>
      <c r="I385" s="1065"/>
      <c r="J385" s="1065"/>
      <c r="K385" s="1065"/>
      <c r="L385" s="1065"/>
      <c r="M385" s="1065"/>
      <c r="N385" s="1072"/>
      <c r="V385" s="361"/>
      <c r="W385" s="367"/>
      <c r="X385" s="367"/>
      <c r="Y385" s="335" t="s">
        <v>431</v>
      </c>
      <c r="AC385" s="367"/>
    </row>
    <row r="386" spans="1:29" s="332" customFormat="1" ht="12" x14ac:dyDescent="0.2">
      <c r="A386" s="372"/>
      <c r="B386" s="371" t="s">
        <v>423</v>
      </c>
      <c r="C386" s="1065" t="s">
        <v>432</v>
      </c>
      <c r="D386" s="1065"/>
      <c r="E386" s="1065"/>
      <c r="F386" s="373"/>
      <c r="G386" s="373"/>
      <c r="H386" s="373"/>
      <c r="I386" s="373"/>
      <c r="J386" s="374">
        <v>20.440000000000001</v>
      </c>
      <c r="K386" s="373" t="s">
        <v>436</v>
      </c>
      <c r="L386" s="374">
        <v>25.55</v>
      </c>
      <c r="M386" s="373"/>
      <c r="N386" s="375"/>
      <c r="V386" s="361"/>
      <c r="W386" s="367"/>
      <c r="X386" s="367"/>
      <c r="Z386" s="335" t="s">
        <v>432</v>
      </c>
      <c r="AC386" s="367"/>
    </row>
    <row r="387" spans="1:29" s="332" customFormat="1" ht="12" x14ac:dyDescent="0.2">
      <c r="A387" s="372"/>
      <c r="B387" s="371" t="s">
        <v>434</v>
      </c>
      <c r="C387" s="1065" t="s">
        <v>435</v>
      </c>
      <c r="D387" s="1065"/>
      <c r="E387" s="1065"/>
      <c r="F387" s="373"/>
      <c r="G387" s="373"/>
      <c r="H387" s="373"/>
      <c r="I387" s="373"/>
      <c r="J387" s="374">
        <v>21.65</v>
      </c>
      <c r="K387" s="373" t="s">
        <v>436</v>
      </c>
      <c r="L387" s="374">
        <v>27.06</v>
      </c>
      <c r="M387" s="373"/>
      <c r="N387" s="375"/>
      <c r="V387" s="361"/>
      <c r="W387" s="367"/>
      <c r="X387" s="367"/>
      <c r="Z387" s="335" t="s">
        <v>435</v>
      </c>
      <c r="AC387" s="367"/>
    </row>
    <row r="388" spans="1:29" s="332" customFormat="1" ht="12" x14ac:dyDescent="0.2">
      <c r="A388" s="372"/>
      <c r="B388" s="371" t="s">
        <v>437</v>
      </c>
      <c r="C388" s="1065" t="s">
        <v>438</v>
      </c>
      <c r="D388" s="1065"/>
      <c r="E388" s="1065"/>
      <c r="F388" s="373"/>
      <c r="G388" s="373"/>
      <c r="H388" s="373"/>
      <c r="I388" s="373"/>
      <c r="J388" s="374">
        <v>2.2599999999999998</v>
      </c>
      <c r="K388" s="373" t="s">
        <v>436</v>
      </c>
      <c r="L388" s="374">
        <v>2.83</v>
      </c>
      <c r="M388" s="373"/>
      <c r="N388" s="375"/>
      <c r="V388" s="361"/>
      <c r="W388" s="367"/>
      <c r="X388" s="367"/>
      <c r="Z388" s="335" t="s">
        <v>438</v>
      </c>
      <c r="AC388" s="367"/>
    </row>
    <row r="389" spans="1:29" s="332" customFormat="1" ht="12" x14ac:dyDescent="0.2">
      <c r="A389" s="372"/>
      <c r="B389" s="371" t="s">
        <v>439</v>
      </c>
      <c r="C389" s="1065" t="s">
        <v>440</v>
      </c>
      <c r="D389" s="1065"/>
      <c r="E389" s="1065"/>
      <c r="F389" s="373"/>
      <c r="G389" s="373"/>
      <c r="H389" s="373"/>
      <c r="I389" s="373"/>
      <c r="J389" s="374">
        <v>176.9</v>
      </c>
      <c r="K389" s="373"/>
      <c r="L389" s="374">
        <v>176.9</v>
      </c>
      <c r="M389" s="373"/>
      <c r="N389" s="375"/>
      <c r="V389" s="361"/>
      <c r="W389" s="367"/>
      <c r="X389" s="367"/>
      <c r="Z389" s="335" t="s">
        <v>440</v>
      </c>
      <c r="AC389" s="367"/>
    </row>
    <row r="390" spans="1:29" s="332" customFormat="1" ht="12" x14ac:dyDescent="0.2">
      <c r="A390" s="372"/>
      <c r="B390" s="371"/>
      <c r="C390" s="1065" t="s">
        <v>443</v>
      </c>
      <c r="D390" s="1065"/>
      <c r="E390" s="1065"/>
      <c r="F390" s="373" t="s">
        <v>444</v>
      </c>
      <c r="G390" s="373" t="s">
        <v>3145</v>
      </c>
      <c r="H390" s="373" t="s">
        <v>436</v>
      </c>
      <c r="I390" s="373" t="s">
        <v>2648</v>
      </c>
      <c r="J390" s="374"/>
      <c r="K390" s="373"/>
      <c r="L390" s="374"/>
      <c r="M390" s="373"/>
      <c r="N390" s="375"/>
      <c r="V390" s="361"/>
      <c r="W390" s="367"/>
      <c r="X390" s="367"/>
      <c r="AA390" s="335" t="s">
        <v>443</v>
      </c>
      <c r="AC390" s="367"/>
    </row>
    <row r="391" spans="1:29" s="332" customFormat="1" ht="12" x14ac:dyDescent="0.2">
      <c r="A391" s="372"/>
      <c r="B391" s="371"/>
      <c r="C391" s="1065" t="s">
        <v>447</v>
      </c>
      <c r="D391" s="1065"/>
      <c r="E391" s="1065"/>
      <c r="F391" s="373" t="s">
        <v>444</v>
      </c>
      <c r="G391" s="373" t="s">
        <v>1572</v>
      </c>
      <c r="H391" s="373" t="s">
        <v>436</v>
      </c>
      <c r="I391" s="373" t="s">
        <v>7509</v>
      </c>
      <c r="J391" s="374"/>
      <c r="K391" s="373"/>
      <c r="L391" s="374"/>
      <c r="M391" s="373"/>
      <c r="N391" s="375"/>
      <c r="V391" s="361"/>
      <c r="W391" s="367"/>
      <c r="X391" s="367"/>
      <c r="AA391" s="335" t="s">
        <v>447</v>
      </c>
      <c r="AC391" s="367"/>
    </row>
    <row r="392" spans="1:29" s="332" customFormat="1" ht="12" x14ac:dyDescent="0.2">
      <c r="A392" s="372"/>
      <c r="B392" s="371"/>
      <c r="C392" s="1077" t="s">
        <v>450</v>
      </c>
      <c r="D392" s="1077"/>
      <c r="E392" s="1077"/>
      <c r="F392" s="376"/>
      <c r="G392" s="376"/>
      <c r="H392" s="376"/>
      <c r="I392" s="376"/>
      <c r="J392" s="377">
        <v>218.99</v>
      </c>
      <c r="K392" s="376"/>
      <c r="L392" s="377">
        <v>229.51</v>
      </c>
      <c r="M392" s="376"/>
      <c r="N392" s="378"/>
      <c r="V392" s="361"/>
      <c r="W392" s="367"/>
      <c r="X392" s="367"/>
      <c r="AB392" s="335" t="s">
        <v>450</v>
      </c>
      <c r="AC392" s="367"/>
    </row>
    <row r="393" spans="1:29" s="332" customFormat="1" ht="12" x14ac:dyDescent="0.2">
      <c r="A393" s="372"/>
      <c r="B393" s="371"/>
      <c r="C393" s="1065" t="s">
        <v>451</v>
      </c>
      <c r="D393" s="1065"/>
      <c r="E393" s="1065"/>
      <c r="F393" s="373"/>
      <c r="G393" s="373"/>
      <c r="H393" s="373"/>
      <c r="I393" s="373"/>
      <c r="J393" s="374"/>
      <c r="K393" s="373"/>
      <c r="L393" s="374">
        <v>28.38</v>
      </c>
      <c r="M393" s="373"/>
      <c r="N393" s="375"/>
      <c r="V393" s="361"/>
      <c r="W393" s="367"/>
      <c r="X393" s="367"/>
      <c r="AA393" s="335" t="s">
        <v>451</v>
      </c>
      <c r="AC393" s="367"/>
    </row>
    <row r="394" spans="1:29" s="332" customFormat="1" ht="33.75" x14ac:dyDescent="0.2">
      <c r="A394" s="372"/>
      <c r="B394" s="371" t="s">
        <v>4696</v>
      </c>
      <c r="C394" s="1065" t="s">
        <v>3148</v>
      </c>
      <c r="D394" s="1065"/>
      <c r="E394" s="1065"/>
      <c r="F394" s="373" t="s">
        <v>454</v>
      </c>
      <c r="G394" s="373" t="s">
        <v>558</v>
      </c>
      <c r="H394" s="373"/>
      <c r="I394" s="373" t="s">
        <v>558</v>
      </c>
      <c r="J394" s="374"/>
      <c r="K394" s="373"/>
      <c r="L394" s="374">
        <v>27.53</v>
      </c>
      <c r="M394" s="373"/>
      <c r="N394" s="375"/>
      <c r="V394" s="361"/>
      <c r="W394" s="367"/>
      <c r="X394" s="367"/>
      <c r="AA394" s="335" t="s">
        <v>3148</v>
      </c>
      <c r="AC394" s="367"/>
    </row>
    <row r="395" spans="1:29" s="332" customFormat="1" ht="33.75" x14ac:dyDescent="0.2">
      <c r="A395" s="372"/>
      <c r="B395" s="371" t="s">
        <v>4697</v>
      </c>
      <c r="C395" s="1065" t="s">
        <v>3150</v>
      </c>
      <c r="D395" s="1065"/>
      <c r="E395" s="1065"/>
      <c r="F395" s="373" t="s">
        <v>454</v>
      </c>
      <c r="G395" s="373" t="s">
        <v>544</v>
      </c>
      <c r="H395" s="373"/>
      <c r="I395" s="373" t="s">
        <v>544</v>
      </c>
      <c r="J395" s="374"/>
      <c r="K395" s="373"/>
      <c r="L395" s="374">
        <v>14.47</v>
      </c>
      <c r="M395" s="373"/>
      <c r="N395" s="375"/>
      <c r="V395" s="361"/>
      <c r="W395" s="367"/>
      <c r="X395" s="367"/>
      <c r="AA395" s="335" t="s">
        <v>3150</v>
      </c>
      <c r="AC395" s="367"/>
    </row>
    <row r="396" spans="1:29" s="332" customFormat="1" ht="12" x14ac:dyDescent="0.2">
      <c r="A396" s="379"/>
      <c r="B396" s="380"/>
      <c r="C396" s="1068" t="s">
        <v>459</v>
      </c>
      <c r="D396" s="1068"/>
      <c r="E396" s="1068"/>
      <c r="F396" s="364"/>
      <c r="G396" s="364"/>
      <c r="H396" s="364"/>
      <c r="I396" s="364"/>
      <c r="J396" s="365"/>
      <c r="K396" s="364"/>
      <c r="L396" s="365">
        <v>271.51</v>
      </c>
      <c r="M396" s="376"/>
      <c r="N396" s="366"/>
      <c r="V396" s="361"/>
      <c r="W396" s="367"/>
      <c r="X396" s="367"/>
      <c r="AC396" s="367" t="s">
        <v>459</v>
      </c>
    </row>
    <row r="397" spans="1:29" s="332" customFormat="1" ht="22.5" x14ac:dyDescent="0.2">
      <c r="A397" s="362" t="s">
        <v>980</v>
      </c>
      <c r="B397" s="363" t="s">
        <v>7580</v>
      </c>
      <c r="C397" s="1068" t="s">
        <v>7511</v>
      </c>
      <c r="D397" s="1068"/>
      <c r="E397" s="1068"/>
      <c r="F397" s="364" t="s">
        <v>411</v>
      </c>
      <c r="G397" s="364"/>
      <c r="H397" s="364"/>
      <c r="I397" s="364" t="s">
        <v>7512</v>
      </c>
      <c r="J397" s="365">
        <v>11500</v>
      </c>
      <c r="K397" s="364"/>
      <c r="L397" s="365">
        <v>-172.5</v>
      </c>
      <c r="M397" s="364"/>
      <c r="N397" s="366"/>
      <c r="V397" s="361"/>
      <c r="W397" s="367"/>
      <c r="X397" s="367" t="s">
        <v>7511</v>
      </c>
      <c r="AC397" s="367"/>
    </row>
    <row r="398" spans="1:29" s="332" customFormat="1" ht="12" x14ac:dyDescent="0.2">
      <c r="A398" s="379"/>
      <c r="B398" s="380"/>
      <c r="C398" s="340" t="s">
        <v>7513</v>
      </c>
      <c r="D398" s="385"/>
      <c r="E398" s="385"/>
      <c r="F398" s="386"/>
      <c r="G398" s="386"/>
      <c r="H398" s="386"/>
      <c r="I398" s="386"/>
      <c r="J398" s="387"/>
      <c r="K398" s="386"/>
      <c r="L398" s="387"/>
      <c r="M398" s="388"/>
      <c r="N398" s="389"/>
      <c r="V398" s="361"/>
      <c r="W398" s="367"/>
      <c r="X398" s="367"/>
      <c r="AC398" s="367"/>
    </row>
    <row r="399" spans="1:29" s="332" customFormat="1" ht="33.75" x14ac:dyDescent="0.2">
      <c r="A399" s="362" t="s">
        <v>3373</v>
      </c>
      <c r="B399" s="363" t="s">
        <v>7592</v>
      </c>
      <c r="C399" s="1068" t="s">
        <v>7593</v>
      </c>
      <c r="D399" s="1068"/>
      <c r="E399" s="1068"/>
      <c r="F399" s="364" t="s">
        <v>1017</v>
      </c>
      <c r="G399" s="364"/>
      <c r="H399" s="364"/>
      <c r="I399" s="364" t="s">
        <v>423</v>
      </c>
      <c r="J399" s="365">
        <v>578.33000000000004</v>
      </c>
      <c r="K399" s="364"/>
      <c r="L399" s="365">
        <v>578.33000000000004</v>
      </c>
      <c r="M399" s="364"/>
      <c r="N399" s="366"/>
      <c r="V399" s="361"/>
      <c r="W399" s="367"/>
      <c r="X399" s="367" t="s">
        <v>7593</v>
      </c>
      <c r="AC399" s="367"/>
    </row>
    <row r="400" spans="1:29" s="332" customFormat="1" ht="12" x14ac:dyDescent="0.2">
      <c r="A400" s="379"/>
      <c r="B400" s="380"/>
      <c r="C400" s="340" t="s">
        <v>3039</v>
      </c>
      <c r="D400" s="385"/>
      <c r="E400" s="385"/>
      <c r="F400" s="386"/>
      <c r="G400" s="386"/>
      <c r="H400" s="386"/>
      <c r="I400" s="386"/>
      <c r="J400" s="387"/>
      <c r="K400" s="386"/>
      <c r="L400" s="387"/>
      <c r="M400" s="388"/>
      <c r="N400" s="389"/>
      <c r="V400" s="361"/>
      <c r="W400" s="367"/>
      <c r="X400" s="367"/>
      <c r="AC400" s="367"/>
    </row>
    <row r="401" spans="1:30" s="332" customFormat="1" ht="12" x14ac:dyDescent="0.2">
      <c r="A401" s="1069" t="s">
        <v>7594</v>
      </c>
      <c r="B401" s="1070"/>
      <c r="C401" s="1070"/>
      <c r="D401" s="1070"/>
      <c r="E401" s="1070"/>
      <c r="F401" s="1070"/>
      <c r="G401" s="1070"/>
      <c r="H401" s="1070"/>
      <c r="I401" s="1070"/>
      <c r="J401" s="1070"/>
      <c r="K401" s="1070"/>
      <c r="L401" s="1070"/>
      <c r="M401" s="1070"/>
      <c r="N401" s="1071"/>
      <c r="V401" s="361"/>
      <c r="W401" s="367" t="s">
        <v>7594</v>
      </c>
      <c r="X401" s="367"/>
      <c r="AC401" s="367"/>
    </row>
    <row r="402" spans="1:30" s="332" customFormat="1" ht="22.5" x14ac:dyDescent="0.2">
      <c r="A402" s="362" t="s">
        <v>985</v>
      </c>
      <c r="B402" s="363" t="s">
        <v>7595</v>
      </c>
      <c r="C402" s="1068" t="s">
        <v>7596</v>
      </c>
      <c r="D402" s="1068"/>
      <c r="E402" s="1068"/>
      <c r="F402" s="364" t="s">
        <v>769</v>
      </c>
      <c r="G402" s="364"/>
      <c r="H402" s="364"/>
      <c r="I402" s="364" t="s">
        <v>2332</v>
      </c>
      <c r="J402" s="365"/>
      <c r="K402" s="364"/>
      <c r="L402" s="365"/>
      <c r="M402" s="364"/>
      <c r="N402" s="366"/>
      <c r="V402" s="361"/>
      <c r="W402" s="367"/>
      <c r="X402" s="367" t="s">
        <v>7596</v>
      </c>
      <c r="AC402" s="367"/>
    </row>
    <row r="403" spans="1:30" s="332" customFormat="1" ht="12" x14ac:dyDescent="0.2">
      <c r="A403" s="368"/>
      <c r="B403" s="369"/>
      <c r="C403" s="1065" t="s">
        <v>2657</v>
      </c>
      <c r="D403" s="1065"/>
      <c r="E403" s="1065"/>
      <c r="F403" s="1065"/>
      <c r="G403" s="1065"/>
      <c r="H403" s="1065"/>
      <c r="I403" s="1065"/>
      <c r="J403" s="1065"/>
      <c r="K403" s="1065"/>
      <c r="L403" s="1065"/>
      <c r="M403" s="1065"/>
      <c r="N403" s="1072"/>
      <c r="V403" s="361"/>
      <c r="W403" s="367"/>
      <c r="X403" s="367"/>
      <c r="AC403" s="367"/>
      <c r="AD403" s="335" t="s">
        <v>2657</v>
      </c>
    </row>
    <row r="404" spans="1:30" s="332" customFormat="1" ht="33.75" x14ac:dyDescent="0.2">
      <c r="A404" s="370"/>
      <c r="B404" s="371" t="s">
        <v>430</v>
      </c>
      <c r="C404" s="1065" t="s">
        <v>431</v>
      </c>
      <c r="D404" s="1065"/>
      <c r="E404" s="1065"/>
      <c r="F404" s="1065"/>
      <c r="G404" s="1065"/>
      <c r="H404" s="1065"/>
      <c r="I404" s="1065"/>
      <c r="J404" s="1065"/>
      <c r="K404" s="1065"/>
      <c r="L404" s="1065"/>
      <c r="M404" s="1065"/>
      <c r="N404" s="1072"/>
      <c r="V404" s="361"/>
      <c r="W404" s="367"/>
      <c r="X404" s="367"/>
      <c r="Y404" s="335" t="s">
        <v>431</v>
      </c>
      <c r="AC404" s="367"/>
    </row>
    <row r="405" spans="1:30" s="332" customFormat="1" ht="12" x14ac:dyDescent="0.2">
      <c r="A405" s="372"/>
      <c r="B405" s="371" t="s">
        <v>423</v>
      </c>
      <c r="C405" s="1065" t="s">
        <v>432</v>
      </c>
      <c r="D405" s="1065"/>
      <c r="E405" s="1065"/>
      <c r="F405" s="373"/>
      <c r="G405" s="373"/>
      <c r="H405" s="373"/>
      <c r="I405" s="373"/>
      <c r="J405" s="374">
        <v>342.84</v>
      </c>
      <c r="K405" s="373" t="s">
        <v>436</v>
      </c>
      <c r="L405" s="374">
        <v>25.71</v>
      </c>
      <c r="M405" s="373"/>
      <c r="N405" s="375"/>
      <c r="V405" s="361"/>
      <c r="W405" s="367"/>
      <c r="X405" s="367"/>
      <c r="Z405" s="335" t="s">
        <v>432</v>
      </c>
      <c r="AC405" s="367"/>
    </row>
    <row r="406" spans="1:30" s="332" customFormat="1" ht="12" x14ac:dyDescent="0.2">
      <c r="A406" s="372"/>
      <c r="B406" s="371" t="s">
        <v>434</v>
      </c>
      <c r="C406" s="1065" t="s">
        <v>435</v>
      </c>
      <c r="D406" s="1065"/>
      <c r="E406" s="1065"/>
      <c r="F406" s="373"/>
      <c r="G406" s="373"/>
      <c r="H406" s="373"/>
      <c r="I406" s="373"/>
      <c r="J406" s="374">
        <v>4.7699999999999996</v>
      </c>
      <c r="K406" s="373" t="s">
        <v>436</v>
      </c>
      <c r="L406" s="374">
        <v>0.36</v>
      </c>
      <c r="M406" s="373"/>
      <c r="N406" s="375"/>
      <c r="V406" s="361"/>
      <c r="W406" s="367"/>
      <c r="X406" s="367"/>
      <c r="Z406" s="335" t="s">
        <v>435</v>
      </c>
      <c r="AC406" s="367"/>
    </row>
    <row r="407" spans="1:30" s="332" customFormat="1" ht="12" x14ac:dyDescent="0.2">
      <c r="A407" s="372"/>
      <c r="B407" s="371" t="s">
        <v>437</v>
      </c>
      <c r="C407" s="1065" t="s">
        <v>438</v>
      </c>
      <c r="D407" s="1065"/>
      <c r="E407" s="1065"/>
      <c r="F407" s="373"/>
      <c r="G407" s="373"/>
      <c r="H407" s="373"/>
      <c r="I407" s="373"/>
      <c r="J407" s="374">
        <v>0.64</v>
      </c>
      <c r="K407" s="373" t="s">
        <v>436</v>
      </c>
      <c r="L407" s="374">
        <v>0.05</v>
      </c>
      <c r="M407" s="373"/>
      <c r="N407" s="375"/>
      <c r="V407" s="361"/>
      <c r="W407" s="367"/>
      <c r="X407" s="367"/>
      <c r="Z407" s="335" t="s">
        <v>438</v>
      </c>
      <c r="AC407" s="367"/>
    </row>
    <row r="408" spans="1:30" s="332" customFormat="1" ht="12" x14ac:dyDescent="0.2">
      <c r="A408" s="372"/>
      <c r="B408" s="371" t="s">
        <v>439</v>
      </c>
      <c r="C408" s="1065" t="s">
        <v>440</v>
      </c>
      <c r="D408" s="1065"/>
      <c r="E408" s="1065"/>
      <c r="F408" s="373"/>
      <c r="G408" s="373"/>
      <c r="H408" s="373"/>
      <c r="I408" s="373"/>
      <c r="J408" s="374">
        <v>106.42</v>
      </c>
      <c r="K408" s="373"/>
      <c r="L408" s="374">
        <v>6.39</v>
      </c>
      <c r="M408" s="373"/>
      <c r="N408" s="375"/>
      <c r="V408" s="361"/>
      <c r="W408" s="367"/>
      <c r="X408" s="367"/>
      <c r="Z408" s="335" t="s">
        <v>440</v>
      </c>
      <c r="AC408" s="367"/>
    </row>
    <row r="409" spans="1:30" s="332" customFormat="1" ht="12" x14ac:dyDescent="0.2">
      <c r="A409" s="372"/>
      <c r="B409" s="371"/>
      <c r="C409" s="1065" t="s">
        <v>443</v>
      </c>
      <c r="D409" s="1065"/>
      <c r="E409" s="1065"/>
      <c r="F409" s="373" t="s">
        <v>444</v>
      </c>
      <c r="G409" s="373" t="s">
        <v>6393</v>
      </c>
      <c r="H409" s="373" t="s">
        <v>436</v>
      </c>
      <c r="I409" s="373" t="s">
        <v>7597</v>
      </c>
      <c r="J409" s="374"/>
      <c r="K409" s="373"/>
      <c r="L409" s="374"/>
      <c r="M409" s="373"/>
      <c r="N409" s="375"/>
      <c r="V409" s="361"/>
      <c r="W409" s="367"/>
      <c r="X409" s="367"/>
      <c r="AA409" s="335" t="s">
        <v>443</v>
      </c>
      <c r="AC409" s="367"/>
    </row>
    <row r="410" spans="1:30" s="332" customFormat="1" ht="12" x14ac:dyDescent="0.2">
      <c r="A410" s="372"/>
      <c r="B410" s="371"/>
      <c r="C410" s="1065" t="s">
        <v>447</v>
      </c>
      <c r="D410" s="1065"/>
      <c r="E410" s="1065"/>
      <c r="F410" s="373" t="s">
        <v>444</v>
      </c>
      <c r="G410" s="373" t="s">
        <v>2201</v>
      </c>
      <c r="H410" s="373" t="s">
        <v>436</v>
      </c>
      <c r="I410" s="373" t="s">
        <v>2539</v>
      </c>
      <c r="J410" s="374"/>
      <c r="K410" s="373"/>
      <c r="L410" s="374"/>
      <c r="M410" s="373"/>
      <c r="N410" s="375"/>
      <c r="V410" s="361"/>
      <c r="W410" s="367"/>
      <c r="X410" s="367"/>
      <c r="AA410" s="335" t="s">
        <v>447</v>
      </c>
      <c r="AC410" s="367"/>
    </row>
    <row r="411" spans="1:30" s="332" customFormat="1" ht="12" x14ac:dyDescent="0.2">
      <c r="A411" s="372"/>
      <c r="B411" s="371"/>
      <c r="C411" s="1077" t="s">
        <v>450</v>
      </c>
      <c r="D411" s="1077"/>
      <c r="E411" s="1077"/>
      <c r="F411" s="376"/>
      <c r="G411" s="376"/>
      <c r="H411" s="376"/>
      <c r="I411" s="376"/>
      <c r="J411" s="377">
        <v>454.03</v>
      </c>
      <c r="K411" s="376"/>
      <c r="L411" s="377">
        <v>32.46</v>
      </c>
      <c r="M411" s="376"/>
      <c r="N411" s="378"/>
      <c r="V411" s="361"/>
      <c r="W411" s="367"/>
      <c r="X411" s="367"/>
      <c r="AB411" s="335" t="s">
        <v>450</v>
      </c>
      <c r="AC411" s="367"/>
    </row>
    <row r="412" spans="1:30" s="332" customFormat="1" ht="12" x14ac:dyDescent="0.2">
      <c r="A412" s="372"/>
      <c r="B412" s="371"/>
      <c r="C412" s="1065" t="s">
        <v>451</v>
      </c>
      <c r="D412" s="1065"/>
      <c r="E412" s="1065"/>
      <c r="F412" s="373"/>
      <c r="G412" s="373"/>
      <c r="H412" s="373"/>
      <c r="I412" s="373"/>
      <c r="J412" s="374"/>
      <c r="K412" s="373"/>
      <c r="L412" s="374">
        <v>25.76</v>
      </c>
      <c r="M412" s="373"/>
      <c r="N412" s="375"/>
      <c r="V412" s="361"/>
      <c r="W412" s="367"/>
      <c r="X412" s="367"/>
      <c r="AA412" s="335" t="s">
        <v>451</v>
      </c>
      <c r="AC412" s="367"/>
    </row>
    <row r="413" spans="1:30" s="332" customFormat="1" ht="33.75" x14ac:dyDescent="0.2">
      <c r="A413" s="372"/>
      <c r="B413" s="371" t="s">
        <v>4696</v>
      </c>
      <c r="C413" s="1065" t="s">
        <v>3148</v>
      </c>
      <c r="D413" s="1065"/>
      <c r="E413" s="1065"/>
      <c r="F413" s="373" t="s">
        <v>454</v>
      </c>
      <c r="G413" s="373" t="s">
        <v>558</v>
      </c>
      <c r="H413" s="373"/>
      <c r="I413" s="373" t="s">
        <v>558</v>
      </c>
      <c r="J413" s="374"/>
      <c r="K413" s="373"/>
      <c r="L413" s="374">
        <v>24.99</v>
      </c>
      <c r="M413" s="373"/>
      <c r="N413" s="375"/>
      <c r="V413" s="361"/>
      <c r="W413" s="367"/>
      <c r="X413" s="367"/>
      <c r="AA413" s="335" t="s">
        <v>3148</v>
      </c>
      <c r="AC413" s="367"/>
    </row>
    <row r="414" spans="1:30" s="332" customFormat="1" ht="33.75" x14ac:dyDescent="0.2">
      <c r="A414" s="372"/>
      <c r="B414" s="371" t="s">
        <v>4697</v>
      </c>
      <c r="C414" s="1065" t="s">
        <v>3150</v>
      </c>
      <c r="D414" s="1065"/>
      <c r="E414" s="1065"/>
      <c r="F414" s="373" t="s">
        <v>454</v>
      </c>
      <c r="G414" s="373" t="s">
        <v>544</v>
      </c>
      <c r="H414" s="373"/>
      <c r="I414" s="373" t="s">
        <v>544</v>
      </c>
      <c r="J414" s="374"/>
      <c r="K414" s="373"/>
      <c r="L414" s="374">
        <v>13.14</v>
      </c>
      <c r="M414" s="373"/>
      <c r="N414" s="375"/>
      <c r="V414" s="361"/>
      <c r="W414" s="367"/>
      <c r="X414" s="367"/>
      <c r="AA414" s="335" t="s">
        <v>3150</v>
      </c>
      <c r="AC414" s="367"/>
    </row>
    <row r="415" spans="1:30" s="332" customFormat="1" ht="12" x14ac:dyDescent="0.2">
      <c r="A415" s="379"/>
      <c r="B415" s="380"/>
      <c r="C415" s="1068" t="s">
        <v>459</v>
      </c>
      <c r="D415" s="1068"/>
      <c r="E415" s="1068"/>
      <c r="F415" s="364"/>
      <c r="G415" s="364"/>
      <c r="H415" s="364"/>
      <c r="I415" s="364"/>
      <c r="J415" s="365"/>
      <c r="K415" s="364"/>
      <c r="L415" s="365">
        <v>70.59</v>
      </c>
      <c r="M415" s="376"/>
      <c r="N415" s="366"/>
      <c r="V415" s="361"/>
      <c r="W415" s="367"/>
      <c r="X415" s="367"/>
      <c r="AC415" s="367" t="s">
        <v>459</v>
      </c>
    </row>
    <row r="416" spans="1:30" s="332" customFormat="1" ht="33.75" x14ac:dyDescent="0.2">
      <c r="A416" s="362" t="s">
        <v>993</v>
      </c>
      <c r="B416" s="363" t="s">
        <v>7598</v>
      </c>
      <c r="C416" s="1068" t="s">
        <v>7599</v>
      </c>
      <c r="D416" s="1068"/>
      <c r="E416" s="1068"/>
      <c r="F416" s="364" t="s">
        <v>1017</v>
      </c>
      <c r="G416" s="364"/>
      <c r="H416" s="364"/>
      <c r="I416" s="364" t="s">
        <v>476</v>
      </c>
      <c r="J416" s="365">
        <v>375.83</v>
      </c>
      <c r="K416" s="364" t="s">
        <v>566</v>
      </c>
      <c r="L416" s="365">
        <v>245.2</v>
      </c>
      <c r="M416" s="364" t="s">
        <v>567</v>
      </c>
      <c r="N416" s="366">
        <v>2300</v>
      </c>
      <c r="V416" s="361"/>
      <c r="W416" s="367"/>
      <c r="X416" s="367" t="s">
        <v>7599</v>
      </c>
      <c r="AC416" s="367"/>
    </row>
    <row r="417" spans="1:30" s="332" customFormat="1" ht="12" x14ac:dyDescent="0.2">
      <c r="A417" s="379"/>
      <c r="B417" s="380"/>
      <c r="C417" s="340" t="s">
        <v>2932</v>
      </c>
      <c r="D417" s="385"/>
      <c r="E417" s="385"/>
      <c r="F417" s="386"/>
      <c r="G417" s="386"/>
      <c r="H417" s="386"/>
      <c r="I417" s="386"/>
      <c r="J417" s="387"/>
      <c r="K417" s="386"/>
      <c r="L417" s="387"/>
      <c r="M417" s="388"/>
      <c r="N417" s="389"/>
      <c r="V417" s="361"/>
      <c r="W417" s="367"/>
      <c r="X417" s="367"/>
      <c r="AC417" s="367"/>
    </row>
    <row r="418" spans="1:30" s="332" customFormat="1" ht="22.5" x14ac:dyDescent="0.2">
      <c r="A418" s="370"/>
      <c r="B418" s="371" t="s">
        <v>568</v>
      </c>
      <c r="C418" s="1065" t="s">
        <v>569</v>
      </c>
      <c r="D418" s="1065"/>
      <c r="E418" s="1065"/>
      <c r="F418" s="1065"/>
      <c r="G418" s="1065"/>
      <c r="H418" s="1065"/>
      <c r="I418" s="1065"/>
      <c r="J418" s="1065"/>
      <c r="K418" s="1065"/>
      <c r="L418" s="1065"/>
      <c r="M418" s="1065"/>
      <c r="N418" s="1072"/>
      <c r="V418" s="361"/>
      <c r="W418" s="367"/>
      <c r="X418" s="367"/>
      <c r="Y418" s="335" t="s">
        <v>569</v>
      </c>
      <c r="AC418" s="367"/>
    </row>
    <row r="419" spans="1:30" s="332" customFormat="1" ht="22.5" x14ac:dyDescent="0.2">
      <c r="A419" s="362" t="s">
        <v>994</v>
      </c>
      <c r="B419" s="363" t="s">
        <v>7600</v>
      </c>
      <c r="C419" s="1068" t="s">
        <v>7601</v>
      </c>
      <c r="D419" s="1068"/>
      <c r="E419" s="1068"/>
      <c r="F419" s="364" t="s">
        <v>769</v>
      </c>
      <c r="G419" s="364"/>
      <c r="H419" s="364"/>
      <c r="I419" s="364" t="s">
        <v>800</v>
      </c>
      <c r="J419" s="365"/>
      <c r="K419" s="364"/>
      <c r="L419" s="365"/>
      <c r="M419" s="364"/>
      <c r="N419" s="366"/>
      <c r="V419" s="361"/>
      <c r="W419" s="367"/>
      <c r="X419" s="367" t="s">
        <v>7601</v>
      </c>
      <c r="AC419" s="367"/>
    </row>
    <row r="420" spans="1:30" s="332" customFormat="1" ht="12" x14ac:dyDescent="0.2">
      <c r="A420" s="368"/>
      <c r="B420" s="369"/>
      <c r="C420" s="1065" t="s">
        <v>7602</v>
      </c>
      <c r="D420" s="1065"/>
      <c r="E420" s="1065"/>
      <c r="F420" s="1065"/>
      <c r="G420" s="1065"/>
      <c r="H420" s="1065"/>
      <c r="I420" s="1065"/>
      <c r="J420" s="1065"/>
      <c r="K420" s="1065"/>
      <c r="L420" s="1065"/>
      <c r="M420" s="1065"/>
      <c r="N420" s="1072"/>
      <c r="V420" s="361"/>
      <c r="W420" s="367"/>
      <c r="X420" s="367"/>
      <c r="AC420" s="367"/>
      <c r="AD420" s="335" t="s">
        <v>7602</v>
      </c>
    </row>
    <row r="421" spans="1:30" s="332" customFormat="1" ht="33.75" x14ac:dyDescent="0.2">
      <c r="A421" s="370"/>
      <c r="B421" s="371" t="s">
        <v>430</v>
      </c>
      <c r="C421" s="1065" t="s">
        <v>431</v>
      </c>
      <c r="D421" s="1065"/>
      <c r="E421" s="1065"/>
      <c r="F421" s="1065"/>
      <c r="G421" s="1065"/>
      <c r="H421" s="1065"/>
      <c r="I421" s="1065"/>
      <c r="J421" s="1065"/>
      <c r="K421" s="1065"/>
      <c r="L421" s="1065"/>
      <c r="M421" s="1065"/>
      <c r="N421" s="1072"/>
      <c r="V421" s="361"/>
      <c r="W421" s="367"/>
      <c r="X421" s="367"/>
      <c r="Y421" s="335" t="s">
        <v>431</v>
      </c>
      <c r="AC421" s="367"/>
    </row>
    <row r="422" spans="1:30" s="332" customFormat="1" ht="12" x14ac:dyDescent="0.2">
      <c r="A422" s="372"/>
      <c r="B422" s="371" t="s">
        <v>423</v>
      </c>
      <c r="C422" s="1065" t="s">
        <v>432</v>
      </c>
      <c r="D422" s="1065"/>
      <c r="E422" s="1065"/>
      <c r="F422" s="373"/>
      <c r="G422" s="373"/>
      <c r="H422" s="373"/>
      <c r="I422" s="373"/>
      <c r="J422" s="374">
        <v>302.36</v>
      </c>
      <c r="K422" s="373" t="s">
        <v>436</v>
      </c>
      <c r="L422" s="374">
        <v>52.91</v>
      </c>
      <c r="M422" s="373"/>
      <c r="N422" s="375"/>
      <c r="V422" s="361"/>
      <c r="W422" s="367"/>
      <c r="X422" s="367"/>
      <c r="Z422" s="335" t="s">
        <v>432</v>
      </c>
      <c r="AC422" s="367"/>
    </row>
    <row r="423" spans="1:30" s="332" customFormat="1" ht="12" x14ac:dyDescent="0.2">
      <c r="A423" s="372"/>
      <c r="B423" s="371" t="s">
        <v>434</v>
      </c>
      <c r="C423" s="1065" t="s">
        <v>435</v>
      </c>
      <c r="D423" s="1065"/>
      <c r="E423" s="1065"/>
      <c r="F423" s="373"/>
      <c r="G423" s="373"/>
      <c r="H423" s="373"/>
      <c r="I423" s="373"/>
      <c r="J423" s="374">
        <v>4.7699999999999996</v>
      </c>
      <c r="K423" s="373" t="s">
        <v>436</v>
      </c>
      <c r="L423" s="374">
        <v>0.83</v>
      </c>
      <c r="M423" s="373"/>
      <c r="N423" s="375"/>
      <c r="V423" s="361"/>
      <c r="W423" s="367"/>
      <c r="X423" s="367"/>
      <c r="Z423" s="335" t="s">
        <v>435</v>
      </c>
      <c r="AC423" s="367"/>
    </row>
    <row r="424" spans="1:30" s="332" customFormat="1" ht="12" x14ac:dyDescent="0.2">
      <c r="A424" s="372"/>
      <c r="B424" s="371" t="s">
        <v>437</v>
      </c>
      <c r="C424" s="1065" t="s">
        <v>438</v>
      </c>
      <c r="D424" s="1065"/>
      <c r="E424" s="1065"/>
      <c r="F424" s="373"/>
      <c r="G424" s="373"/>
      <c r="H424" s="373"/>
      <c r="I424" s="373"/>
      <c r="J424" s="374">
        <v>0.64</v>
      </c>
      <c r="K424" s="373" t="s">
        <v>436</v>
      </c>
      <c r="L424" s="374">
        <v>0.11</v>
      </c>
      <c r="M424" s="373"/>
      <c r="N424" s="375"/>
      <c r="V424" s="361"/>
      <c r="W424" s="367"/>
      <c r="X424" s="367"/>
      <c r="Z424" s="335" t="s">
        <v>438</v>
      </c>
      <c r="AC424" s="367"/>
    </row>
    <row r="425" spans="1:30" s="332" customFormat="1" ht="12" x14ac:dyDescent="0.2">
      <c r="A425" s="372"/>
      <c r="B425" s="371" t="s">
        <v>439</v>
      </c>
      <c r="C425" s="1065" t="s">
        <v>440</v>
      </c>
      <c r="D425" s="1065"/>
      <c r="E425" s="1065"/>
      <c r="F425" s="373"/>
      <c r="G425" s="373"/>
      <c r="H425" s="373"/>
      <c r="I425" s="373"/>
      <c r="J425" s="374">
        <v>62.22</v>
      </c>
      <c r="K425" s="373"/>
      <c r="L425" s="374">
        <v>8.7100000000000009</v>
      </c>
      <c r="M425" s="373"/>
      <c r="N425" s="375"/>
      <c r="V425" s="361"/>
      <c r="W425" s="367"/>
      <c r="X425" s="367"/>
      <c r="Z425" s="335" t="s">
        <v>440</v>
      </c>
      <c r="AC425" s="367"/>
    </row>
    <row r="426" spans="1:30" s="332" customFormat="1" ht="12" x14ac:dyDescent="0.2">
      <c r="A426" s="372"/>
      <c r="B426" s="371"/>
      <c r="C426" s="1065" t="s">
        <v>443</v>
      </c>
      <c r="D426" s="1065"/>
      <c r="E426" s="1065"/>
      <c r="F426" s="373" t="s">
        <v>444</v>
      </c>
      <c r="G426" s="373" t="s">
        <v>7603</v>
      </c>
      <c r="H426" s="373" t="s">
        <v>436</v>
      </c>
      <c r="I426" s="373" t="s">
        <v>7604</v>
      </c>
      <c r="J426" s="374"/>
      <c r="K426" s="373"/>
      <c r="L426" s="374"/>
      <c r="M426" s="373"/>
      <c r="N426" s="375"/>
      <c r="V426" s="361"/>
      <c r="W426" s="367"/>
      <c r="X426" s="367"/>
      <c r="AA426" s="335" t="s">
        <v>443</v>
      </c>
      <c r="AC426" s="367"/>
    </row>
    <row r="427" spans="1:30" s="332" customFormat="1" ht="12" x14ac:dyDescent="0.2">
      <c r="A427" s="372"/>
      <c r="B427" s="371"/>
      <c r="C427" s="1065" t="s">
        <v>447</v>
      </c>
      <c r="D427" s="1065"/>
      <c r="E427" s="1065"/>
      <c r="F427" s="373" t="s">
        <v>444</v>
      </c>
      <c r="G427" s="373" t="s">
        <v>2201</v>
      </c>
      <c r="H427" s="373" t="s">
        <v>436</v>
      </c>
      <c r="I427" s="373" t="s">
        <v>7605</v>
      </c>
      <c r="J427" s="374"/>
      <c r="K427" s="373"/>
      <c r="L427" s="374"/>
      <c r="M427" s="373"/>
      <c r="N427" s="375"/>
      <c r="V427" s="361"/>
      <c r="W427" s="367"/>
      <c r="X427" s="367"/>
      <c r="AA427" s="335" t="s">
        <v>447</v>
      </c>
      <c r="AC427" s="367"/>
    </row>
    <row r="428" spans="1:30" s="332" customFormat="1" ht="12" x14ac:dyDescent="0.2">
      <c r="A428" s="372"/>
      <c r="B428" s="371"/>
      <c r="C428" s="1077" t="s">
        <v>450</v>
      </c>
      <c r="D428" s="1077"/>
      <c r="E428" s="1077"/>
      <c r="F428" s="376"/>
      <c r="G428" s="376"/>
      <c r="H428" s="376"/>
      <c r="I428" s="376"/>
      <c r="J428" s="377">
        <v>369.35</v>
      </c>
      <c r="K428" s="376"/>
      <c r="L428" s="377">
        <v>62.45</v>
      </c>
      <c r="M428" s="376"/>
      <c r="N428" s="378"/>
      <c r="V428" s="361"/>
      <c r="W428" s="367"/>
      <c r="X428" s="367"/>
      <c r="AB428" s="335" t="s">
        <v>450</v>
      </c>
      <c r="AC428" s="367"/>
    </row>
    <row r="429" spans="1:30" s="332" customFormat="1" ht="12" x14ac:dyDescent="0.2">
      <c r="A429" s="372"/>
      <c r="B429" s="371"/>
      <c r="C429" s="1065" t="s">
        <v>451</v>
      </c>
      <c r="D429" s="1065"/>
      <c r="E429" s="1065"/>
      <c r="F429" s="373"/>
      <c r="G429" s="373"/>
      <c r="H429" s="373"/>
      <c r="I429" s="373"/>
      <c r="J429" s="374"/>
      <c r="K429" s="373"/>
      <c r="L429" s="374">
        <v>53.02</v>
      </c>
      <c r="M429" s="373"/>
      <c r="N429" s="375"/>
      <c r="V429" s="361"/>
      <c r="W429" s="367"/>
      <c r="X429" s="367"/>
      <c r="AA429" s="335" t="s">
        <v>451</v>
      </c>
      <c r="AC429" s="367"/>
    </row>
    <row r="430" spans="1:30" s="332" customFormat="1" ht="33.75" x14ac:dyDescent="0.2">
      <c r="A430" s="372"/>
      <c r="B430" s="371" t="s">
        <v>4696</v>
      </c>
      <c r="C430" s="1065" t="s">
        <v>3148</v>
      </c>
      <c r="D430" s="1065"/>
      <c r="E430" s="1065"/>
      <c r="F430" s="373" t="s">
        <v>454</v>
      </c>
      <c r="G430" s="373" t="s">
        <v>558</v>
      </c>
      <c r="H430" s="373"/>
      <c r="I430" s="373" t="s">
        <v>558</v>
      </c>
      <c r="J430" s="374"/>
      <c r="K430" s="373"/>
      <c r="L430" s="374">
        <v>51.43</v>
      </c>
      <c r="M430" s="373"/>
      <c r="N430" s="375"/>
      <c r="V430" s="361"/>
      <c r="W430" s="367"/>
      <c r="X430" s="367"/>
      <c r="AA430" s="335" t="s">
        <v>3148</v>
      </c>
      <c r="AC430" s="367"/>
    </row>
    <row r="431" spans="1:30" s="332" customFormat="1" ht="33.75" x14ac:dyDescent="0.2">
      <c r="A431" s="372"/>
      <c r="B431" s="371" t="s">
        <v>4697</v>
      </c>
      <c r="C431" s="1065" t="s">
        <v>3150</v>
      </c>
      <c r="D431" s="1065"/>
      <c r="E431" s="1065"/>
      <c r="F431" s="373" t="s">
        <v>454</v>
      </c>
      <c r="G431" s="373" t="s">
        <v>544</v>
      </c>
      <c r="H431" s="373"/>
      <c r="I431" s="373" t="s">
        <v>544</v>
      </c>
      <c r="J431" s="374"/>
      <c r="K431" s="373"/>
      <c r="L431" s="374">
        <v>27.04</v>
      </c>
      <c r="M431" s="373"/>
      <c r="N431" s="375"/>
      <c r="V431" s="361"/>
      <c r="W431" s="367"/>
      <c r="X431" s="367"/>
      <c r="AA431" s="335" t="s">
        <v>3150</v>
      </c>
      <c r="AC431" s="367"/>
    </row>
    <row r="432" spans="1:30" s="332" customFormat="1" ht="12" x14ac:dyDescent="0.2">
      <c r="A432" s="379"/>
      <c r="B432" s="380"/>
      <c r="C432" s="1068" t="s">
        <v>459</v>
      </c>
      <c r="D432" s="1068"/>
      <c r="E432" s="1068"/>
      <c r="F432" s="364"/>
      <c r="G432" s="364"/>
      <c r="H432" s="364"/>
      <c r="I432" s="364"/>
      <c r="J432" s="365"/>
      <c r="K432" s="364"/>
      <c r="L432" s="365">
        <v>140.91999999999999</v>
      </c>
      <c r="M432" s="376"/>
      <c r="N432" s="366"/>
      <c r="V432" s="361"/>
      <c r="W432" s="367"/>
      <c r="X432" s="367"/>
      <c r="AC432" s="367" t="s">
        <v>459</v>
      </c>
    </row>
    <row r="433" spans="1:29" s="332" customFormat="1" ht="45" x14ac:dyDescent="0.2">
      <c r="A433" s="362" t="s">
        <v>995</v>
      </c>
      <c r="B433" s="363" t="s">
        <v>7606</v>
      </c>
      <c r="C433" s="1068" t="s">
        <v>7607</v>
      </c>
      <c r="D433" s="1068"/>
      <c r="E433" s="1068"/>
      <c r="F433" s="364" t="s">
        <v>1017</v>
      </c>
      <c r="G433" s="364"/>
      <c r="H433" s="364"/>
      <c r="I433" s="364" t="s">
        <v>499</v>
      </c>
      <c r="J433" s="365">
        <v>180.63</v>
      </c>
      <c r="K433" s="364" t="s">
        <v>566</v>
      </c>
      <c r="L433" s="365">
        <v>176.76</v>
      </c>
      <c r="M433" s="364" t="s">
        <v>567</v>
      </c>
      <c r="N433" s="366">
        <v>1658</v>
      </c>
      <c r="V433" s="361"/>
      <c r="W433" s="367"/>
      <c r="X433" s="367" t="s">
        <v>7607</v>
      </c>
      <c r="AC433" s="367"/>
    </row>
    <row r="434" spans="1:29" s="332" customFormat="1" ht="12" x14ac:dyDescent="0.2">
      <c r="A434" s="379"/>
      <c r="B434" s="380"/>
      <c r="C434" s="340" t="s">
        <v>2932</v>
      </c>
      <c r="D434" s="385"/>
      <c r="E434" s="385"/>
      <c r="F434" s="386"/>
      <c r="G434" s="386"/>
      <c r="H434" s="386"/>
      <c r="I434" s="386"/>
      <c r="J434" s="387"/>
      <c r="K434" s="386"/>
      <c r="L434" s="387"/>
      <c r="M434" s="388"/>
      <c r="N434" s="389"/>
      <c r="V434" s="361"/>
      <c r="W434" s="367"/>
      <c r="X434" s="367"/>
      <c r="AC434" s="367"/>
    </row>
    <row r="435" spans="1:29" s="332" customFormat="1" ht="22.5" x14ac:dyDescent="0.2">
      <c r="A435" s="370"/>
      <c r="B435" s="371" t="s">
        <v>568</v>
      </c>
      <c r="C435" s="1065" t="s">
        <v>569</v>
      </c>
      <c r="D435" s="1065"/>
      <c r="E435" s="1065"/>
      <c r="F435" s="1065"/>
      <c r="G435" s="1065"/>
      <c r="H435" s="1065"/>
      <c r="I435" s="1065"/>
      <c r="J435" s="1065"/>
      <c r="K435" s="1065"/>
      <c r="L435" s="1065"/>
      <c r="M435" s="1065"/>
      <c r="N435" s="1072"/>
      <c r="V435" s="361"/>
      <c r="W435" s="367"/>
      <c r="X435" s="367"/>
      <c r="Y435" s="335" t="s">
        <v>569</v>
      </c>
      <c r="AC435" s="367"/>
    </row>
    <row r="436" spans="1:29" s="332" customFormat="1" ht="45" x14ac:dyDescent="0.2">
      <c r="A436" s="362" t="s">
        <v>1014</v>
      </c>
      <c r="B436" s="363" t="s">
        <v>7608</v>
      </c>
      <c r="C436" s="1068" t="s">
        <v>7609</v>
      </c>
      <c r="D436" s="1068"/>
      <c r="E436" s="1068"/>
      <c r="F436" s="364" t="s">
        <v>1017</v>
      </c>
      <c r="G436" s="364"/>
      <c r="H436" s="364"/>
      <c r="I436" s="364" t="s">
        <v>472</v>
      </c>
      <c r="J436" s="365">
        <v>234.22</v>
      </c>
      <c r="K436" s="364" t="s">
        <v>566</v>
      </c>
      <c r="L436" s="365">
        <v>127.4</v>
      </c>
      <c r="M436" s="364" t="s">
        <v>567</v>
      </c>
      <c r="N436" s="366">
        <v>1195</v>
      </c>
      <c r="V436" s="361"/>
      <c r="W436" s="367"/>
      <c r="X436" s="367" t="s">
        <v>7609</v>
      </c>
      <c r="AC436" s="367"/>
    </row>
    <row r="437" spans="1:29" s="332" customFormat="1" ht="12" x14ac:dyDescent="0.2">
      <c r="A437" s="379"/>
      <c r="B437" s="380"/>
      <c r="C437" s="340" t="s">
        <v>2932</v>
      </c>
      <c r="D437" s="385"/>
      <c r="E437" s="385"/>
      <c r="F437" s="386"/>
      <c r="G437" s="386"/>
      <c r="H437" s="386"/>
      <c r="I437" s="386"/>
      <c r="J437" s="387"/>
      <c r="K437" s="386"/>
      <c r="L437" s="387"/>
      <c r="M437" s="388"/>
      <c r="N437" s="389"/>
      <c r="V437" s="361"/>
      <c r="W437" s="367"/>
      <c r="X437" s="367"/>
      <c r="AC437" s="367"/>
    </row>
    <row r="438" spans="1:29" s="332" customFormat="1" ht="22.5" x14ac:dyDescent="0.2">
      <c r="A438" s="370"/>
      <c r="B438" s="371" t="s">
        <v>568</v>
      </c>
      <c r="C438" s="1065" t="s">
        <v>569</v>
      </c>
      <c r="D438" s="1065"/>
      <c r="E438" s="1065"/>
      <c r="F438" s="1065"/>
      <c r="G438" s="1065"/>
      <c r="H438" s="1065"/>
      <c r="I438" s="1065"/>
      <c r="J438" s="1065"/>
      <c r="K438" s="1065"/>
      <c r="L438" s="1065"/>
      <c r="M438" s="1065"/>
      <c r="N438" s="1072"/>
      <c r="V438" s="361"/>
      <c r="W438" s="367"/>
      <c r="X438" s="367"/>
      <c r="Y438" s="335" t="s">
        <v>569</v>
      </c>
      <c r="AC438" s="367"/>
    </row>
    <row r="439" spans="1:29" s="332" customFormat="1" ht="45" x14ac:dyDescent="0.2">
      <c r="A439" s="362" t="s">
        <v>599</v>
      </c>
      <c r="B439" s="363" t="s">
        <v>7610</v>
      </c>
      <c r="C439" s="1068" t="s">
        <v>7611</v>
      </c>
      <c r="D439" s="1068"/>
      <c r="E439" s="1068"/>
      <c r="F439" s="364" t="s">
        <v>1017</v>
      </c>
      <c r="G439" s="364"/>
      <c r="H439" s="364"/>
      <c r="I439" s="364" t="s">
        <v>434</v>
      </c>
      <c r="J439" s="365">
        <v>209.93</v>
      </c>
      <c r="K439" s="364"/>
      <c r="L439" s="365">
        <v>419.86</v>
      </c>
      <c r="M439" s="364"/>
      <c r="N439" s="366"/>
      <c r="V439" s="361"/>
      <c r="W439" s="367"/>
      <c r="X439" s="367" t="s">
        <v>7611</v>
      </c>
      <c r="AC439" s="367"/>
    </row>
    <row r="440" spans="1:29" s="332" customFormat="1" ht="12" x14ac:dyDescent="0.2">
      <c r="A440" s="379"/>
      <c r="B440" s="380"/>
      <c r="C440" s="340" t="s">
        <v>2932</v>
      </c>
      <c r="D440" s="385"/>
      <c r="E440" s="385"/>
      <c r="F440" s="386"/>
      <c r="G440" s="386"/>
      <c r="H440" s="386"/>
      <c r="I440" s="386"/>
      <c r="J440" s="387"/>
      <c r="K440" s="386"/>
      <c r="L440" s="387"/>
      <c r="M440" s="388"/>
      <c r="N440" s="389"/>
      <c r="V440" s="361"/>
      <c r="W440" s="367"/>
      <c r="X440" s="367"/>
      <c r="AC440" s="367"/>
    </row>
    <row r="441" spans="1:29" s="332" customFormat="1" ht="33.75" x14ac:dyDescent="0.2">
      <c r="A441" s="362" t="s">
        <v>1020</v>
      </c>
      <c r="B441" s="363" t="s">
        <v>7612</v>
      </c>
      <c r="C441" s="1068" t="s">
        <v>7613</v>
      </c>
      <c r="D441" s="1068"/>
      <c r="E441" s="1068"/>
      <c r="F441" s="364" t="s">
        <v>1017</v>
      </c>
      <c r="G441" s="364"/>
      <c r="H441" s="364"/>
      <c r="I441" s="364" t="s">
        <v>423</v>
      </c>
      <c r="J441" s="365"/>
      <c r="K441" s="364"/>
      <c r="L441" s="365"/>
      <c r="M441" s="364"/>
      <c r="N441" s="366"/>
      <c r="V441" s="361"/>
      <c r="W441" s="367"/>
      <c r="X441" s="367" t="s">
        <v>7613</v>
      </c>
      <c r="AC441" s="367"/>
    </row>
    <row r="442" spans="1:29" s="332" customFormat="1" ht="33.75" x14ac:dyDescent="0.2">
      <c r="A442" s="370"/>
      <c r="B442" s="371" t="s">
        <v>430</v>
      </c>
      <c r="C442" s="1065" t="s">
        <v>431</v>
      </c>
      <c r="D442" s="1065"/>
      <c r="E442" s="1065"/>
      <c r="F442" s="1065"/>
      <c r="G442" s="1065"/>
      <c r="H442" s="1065"/>
      <c r="I442" s="1065"/>
      <c r="J442" s="1065"/>
      <c r="K442" s="1065"/>
      <c r="L442" s="1065"/>
      <c r="M442" s="1065"/>
      <c r="N442" s="1072"/>
      <c r="V442" s="361"/>
      <c r="W442" s="367"/>
      <c r="X442" s="367"/>
      <c r="Y442" s="335" t="s">
        <v>431</v>
      </c>
      <c r="AC442" s="367"/>
    </row>
    <row r="443" spans="1:29" s="332" customFormat="1" ht="12" x14ac:dyDescent="0.2">
      <c r="A443" s="372"/>
      <c r="B443" s="371" t="s">
        <v>423</v>
      </c>
      <c r="C443" s="1065" t="s">
        <v>432</v>
      </c>
      <c r="D443" s="1065"/>
      <c r="E443" s="1065"/>
      <c r="F443" s="373"/>
      <c r="G443" s="373"/>
      <c r="H443" s="373"/>
      <c r="I443" s="373"/>
      <c r="J443" s="374">
        <v>140.75</v>
      </c>
      <c r="K443" s="373" t="s">
        <v>436</v>
      </c>
      <c r="L443" s="374">
        <v>175.94</v>
      </c>
      <c r="M443" s="373"/>
      <c r="N443" s="375"/>
      <c r="V443" s="361"/>
      <c r="W443" s="367"/>
      <c r="X443" s="367"/>
      <c r="Z443" s="335" t="s">
        <v>432</v>
      </c>
      <c r="AC443" s="367"/>
    </row>
    <row r="444" spans="1:29" s="332" customFormat="1" ht="12" x14ac:dyDescent="0.2">
      <c r="A444" s="372"/>
      <c r="B444" s="371" t="s">
        <v>434</v>
      </c>
      <c r="C444" s="1065" t="s">
        <v>435</v>
      </c>
      <c r="D444" s="1065"/>
      <c r="E444" s="1065"/>
      <c r="F444" s="373"/>
      <c r="G444" s="373"/>
      <c r="H444" s="373"/>
      <c r="I444" s="373"/>
      <c r="J444" s="374">
        <v>62.71</v>
      </c>
      <c r="K444" s="373" t="s">
        <v>436</v>
      </c>
      <c r="L444" s="374">
        <v>78.39</v>
      </c>
      <c r="M444" s="373"/>
      <c r="N444" s="375"/>
      <c r="V444" s="361"/>
      <c r="W444" s="367"/>
      <c r="X444" s="367"/>
      <c r="Z444" s="335" t="s">
        <v>435</v>
      </c>
      <c r="AC444" s="367"/>
    </row>
    <row r="445" spans="1:29" s="332" customFormat="1" ht="12" x14ac:dyDescent="0.2">
      <c r="A445" s="372"/>
      <c r="B445" s="371" t="s">
        <v>437</v>
      </c>
      <c r="C445" s="1065" t="s">
        <v>438</v>
      </c>
      <c r="D445" s="1065"/>
      <c r="E445" s="1065"/>
      <c r="F445" s="373"/>
      <c r="G445" s="373"/>
      <c r="H445" s="373"/>
      <c r="I445" s="373"/>
      <c r="J445" s="374">
        <v>6.64</v>
      </c>
      <c r="K445" s="373" t="s">
        <v>436</v>
      </c>
      <c r="L445" s="374">
        <v>8.3000000000000007</v>
      </c>
      <c r="M445" s="373"/>
      <c r="N445" s="375"/>
      <c r="V445" s="361"/>
      <c r="W445" s="367"/>
      <c r="X445" s="367"/>
      <c r="Z445" s="335" t="s">
        <v>438</v>
      </c>
      <c r="AC445" s="367"/>
    </row>
    <row r="446" spans="1:29" s="332" customFormat="1" ht="12" x14ac:dyDescent="0.2">
      <c r="A446" s="372"/>
      <c r="B446" s="371" t="s">
        <v>439</v>
      </c>
      <c r="C446" s="1065" t="s">
        <v>440</v>
      </c>
      <c r="D446" s="1065"/>
      <c r="E446" s="1065"/>
      <c r="F446" s="373"/>
      <c r="G446" s="373"/>
      <c r="H446" s="373"/>
      <c r="I446" s="373"/>
      <c r="J446" s="374">
        <v>46.59</v>
      </c>
      <c r="K446" s="373"/>
      <c r="L446" s="374">
        <v>46.59</v>
      </c>
      <c r="M446" s="373"/>
      <c r="N446" s="375"/>
      <c r="V446" s="361"/>
      <c r="W446" s="367"/>
      <c r="X446" s="367"/>
      <c r="Z446" s="335" t="s">
        <v>440</v>
      </c>
      <c r="AC446" s="367"/>
    </row>
    <row r="447" spans="1:29" s="332" customFormat="1" ht="12" x14ac:dyDescent="0.2">
      <c r="A447" s="372"/>
      <c r="B447" s="371"/>
      <c r="C447" s="1065" t="s">
        <v>443</v>
      </c>
      <c r="D447" s="1065"/>
      <c r="E447" s="1065"/>
      <c r="F447" s="373" t="s">
        <v>444</v>
      </c>
      <c r="G447" s="373" t="s">
        <v>7614</v>
      </c>
      <c r="H447" s="373" t="s">
        <v>436</v>
      </c>
      <c r="I447" s="373" t="s">
        <v>7615</v>
      </c>
      <c r="J447" s="374"/>
      <c r="K447" s="373"/>
      <c r="L447" s="374"/>
      <c r="M447" s="373"/>
      <c r="N447" s="375"/>
      <c r="V447" s="361"/>
      <c r="W447" s="367"/>
      <c r="X447" s="367"/>
      <c r="AA447" s="335" t="s">
        <v>443</v>
      </c>
      <c r="AC447" s="367"/>
    </row>
    <row r="448" spans="1:29" s="332" customFormat="1" ht="12" x14ac:dyDescent="0.2">
      <c r="A448" s="372"/>
      <c r="B448" s="371"/>
      <c r="C448" s="1065" t="s">
        <v>447</v>
      </c>
      <c r="D448" s="1065"/>
      <c r="E448" s="1065"/>
      <c r="F448" s="373" t="s">
        <v>444</v>
      </c>
      <c r="G448" s="373" t="s">
        <v>1321</v>
      </c>
      <c r="H448" s="373" t="s">
        <v>436</v>
      </c>
      <c r="I448" s="373" t="s">
        <v>4211</v>
      </c>
      <c r="J448" s="374"/>
      <c r="K448" s="373"/>
      <c r="L448" s="374"/>
      <c r="M448" s="373"/>
      <c r="N448" s="375"/>
      <c r="V448" s="361"/>
      <c r="W448" s="367"/>
      <c r="X448" s="367"/>
      <c r="AA448" s="335" t="s">
        <v>447</v>
      </c>
      <c r="AC448" s="367"/>
    </row>
    <row r="449" spans="1:29" s="332" customFormat="1" ht="12" x14ac:dyDescent="0.2">
      <c r="A449" s="372"/>
      <c r="B449" s="371"/>
      <c r="C449" s="1077" t="s">
        <v>450</v>
      </c>
      <c r="D449" s="1077"/>
      <c r="E449" s="1077"/>
      <c r="F449" s="376"/>
      <c r="G449" s="376"/>
      <c r="H449" s="376"/>
      <c r="I449" s="376"/>
      <c r="J449" s="377">
        <v>250.05</v>
      </c>
      <c r="K449" s="376"/>
      <c r="L449" s="377">
        <v>300.92</v>
      </c>
      <c r="M449" s="376"/>
      <c r="N449" s="378"/>
      <c r="V449" s="361"/>
      <c r="W449" s="367"/>
      <c r="X449" s="367"/>
      <c r="AB449" s="335" t="s">
        <v>450</v>
      </c>
      <c r="AC449" s="367"/>
    </row>
    <row r="450" spans="1:29" s="332" customFormat="1" ht="12" x14ac:dyDescent="0.2">
      <c r="A450" s="372"/>
      <c r="B450" s="371"/>
      <c r="C450" s="1065" t="s">
        <v>451</v>
      </c>
      <c r="D450" s="1065"/>
      <c r="E450" s="1065"/>
      <c r="F450" s="373"/>
      <c r="G450" s="373"/>
      <c r="H450" s="373"/>
      <c r="I450" s="373"/>
      <c r="J450" s="374"/>
      <c r="K450" s="373"/>
      <c r="L450" s="374">
        <v>184.24</v>
      </c>
      <c r="M450" s="373"/>
      <c r="N450" s="375"/>
      <c r="V450" s="361"/>
      <c r="W450" s="367"/>
      <c r="X450" s="367"/>
      <c r="AA450" s="335" t="s">
        <v>451</v>
      </c>
      <c r="AC450" s="367"/>
    </row>
    <row r="451" spans="1:29" s="332" customFormat="1" ht="33.75" x14ac:dyDescent="0.2">
      <c r="A451" s="372"/>
      <c r="B451" s="371" t="s">
        <v>7616</v>
      </c>
      <c r="C451" s="1065" t="s">
        <v>7617</v>
      </c>
      <c r="D451" s="1065"/>
      <c r="E451" s="1065"/>
      <c r="F451" s="373" t="s">
        <v>454</v>
      </c>
      <c r="G451" s="373" t="s">
        <v>1083</v>
      </c>
      <c r="H451" s="373"/>
      <c r="I451" s="373" t="s">
        <v>1083</v>
      </c>
      <c r="J451" s="374"/>
      <c r="K451" s="373"/>
      <c r="L451" s="374">
        <v>165.82</v>
      </c>
      <c r="M451" s="373"/>
      <c r="N451" s="375"/>
      <c r="V451" s="361"/>
      <c r="W451" s="367"/>
      <c r="X451" s="367"/>
      <c r="AA451" s="335" t="s">
        <v>7617</v>
      </c>
      <c r="AC451" s="367"/>
    </row>
    <row r="452" spans="1:29" s="332" customFormat="1" ht="33.75" x14ac:dyDescent="0.2">
      <c r="A452" s="372"/>
      <c r="B452" s="371" t="s">
        <v>7618</v>
      </c>
      <c r="C452" s="1065" t="s">
        <v>7619</v>
      </c>
      <c r="D452" s="1065"/>
      <c r="E452" s="1065"/>
      <c r="F452" s="373" t="s">
        <v>454</v>
      </c>
      <c r="G452" s="373" t="s">
        <v>657</v>
      </c>
      <c r="H452" s="373"/>
      <c r="I452" s="373" t="s">
        <v>657</v>
      </c>
      <c r="J452" s="374"/>
      <c r="K452" s="373"/>
      <c r="L452" s="374">
        <v>84.75</v>
      </c>
      <c r="M452" s="373"/>
      <c r="N452" s="375"/>
      <c r="V452" s="361"/>
      <c r="W452" s="367"/>
      <c r="X452" s="367"/>
      <c r="AA452" s="335" t="s">
        <v>7619</v>
      </c>
      <c r="AC452" s="367"/>
    </row>
    <row r="453" spans="1:29" s="332" customFormat="1" ht="12" x14ac:dyDescent="0.2">
      <c r="A453" s="379"/>
      <c r="B453" s="380"/>
      <c r="C453" s="1068" t="s">
        <v>459</v>
      </c>
      <c r="D453" s="1068"/>
      <c r="E453" s="1068"/>
      <c r="F453" s="364"/>
      <c r="G453" s="364"/>
      <c r="H453" s="364"/>
      <c r="I453" s="364"/>
      <c r="J453" s="365"/>
      <c r="K453" s="364"/>
      <c r="L453" s="365">
        <v>551.49</v>
      </c>
      <c r="M453" s="376"/>
      <c r="N453" s="366"/>
      <c r="V453" s="361"/>
      <c r="W453" s="367"/>
      <c r="X453" s="367"/>
      <c r="AC453" s="367" t="s">
        <v>459</v>
      </c>
    </row>
    <row r="454" spans="1:29" s="332" customFormat="1" ht="33.75" x14ac:dyDescent="0.2">
      <c r="A454" s="362" t="s">
        <v>7620</v>
      </c>
      <c r="B454" s="363" t="s">
        <v>7621</v>
      </c>
      <c r="C454" s="1068" t="s">
        <v>7622</v>
      </c>
      <c r="D454" s="1068"/>
      <c r="E454" s="1068"/>
      <c r="F454" s="364" t="s">
        <v>1017</v>
      </c>
      <c r="G454" s="364"/>
      <c r="H454" s="364"/>
      <c r="I454" s="364" t="s">
        <v>423</v>
      </c>
      <c r="J454" s="365">
        <v>896279.17</v>
      </c>
      <c r="K454" s="364" t="s">
        <v>1361</v>
      </c>
      <c r="L454" s="365">
        <v>182869.96</v>
      </c>
      <c r="M454" s="364" t="s">
        <v>1362</v>
      </c>
      <c r="N454" s="366">
        <v>907035</v>
      </c>
      <c r="V454" s="361"/>
      <c r="W454" s="367"/>
      <c r="X454" s="367" t="s">
        <v>7622</v>
      </c>
      <c r="AC454" s="367"/>
    </row>
    <row r="455" spans="1:29" s="332" customFormat="1" ht="12" x14ac:dyDescent="0.2">
      <c r="A455" s="379"/>
      <c r="B455" s="380"/>
      <c r="C455" s="340" t="s">
        <v>3039</v>
      </c>
      <c r="D455" s="385"/>
      <c r="E455" s="385"/>
      <c r="F455" s="386"/>
      <c r="G455" s="386"/>
      <c r="H455" s="386"/>
      <c r="I455" s="386"/>
      <c r="J455" s="387"/>
      <c r="K455" s="386"/>
      <c r="L455" s="387"/>
      <c r="M455" s="388"/>
      <c r="N455" s="389"/>
      <c r="V455" s="361"/>
      <c r="W455" s="367"/>
      <c r="X455" s="367"/>
      <c r="AC455" s="367"/>
    </row>
    <row r="456" spans="1:29" s="332" customFormat="1" ht="22.5" x14ac:dyDescent="0.2">
      <c r="A456" s="370"/>
      <c r="B456" s="371" t="s">
        <v>1365</v>
      </c>
      <c r="C456" s="1065" t="s">
        <v>1366</v>
      </c>
      <c r="D456" s="1065"/>
      <c r="E456" s="1065"/>
      <c r="F456" s="1065"/>
      <c r="G456" s="1065"/>
      <c r="H456" s="1065"/>
      <c r="I456" s="1065"/>
      <c r="J456" s="1065"/>
      <c r="K456" s="1065"/>
      <c r="L456" s="1065"/>
      <c r="M456" s="1065"/>
      <c r="N456" s="1072"/>
      <c r="V456" s="361"/>
      <c r="W456" s="367"/>
      <c r="X456" s="367"/>
      <c r="Y456" s="335" t="s">
        <v>1366</v>
      </c>
      <c r="AC456" s="367"/>
    </row>
    <row r="457" spans="1:29" s="332" customFormat="1" ht="12" x14ac:dyDescent="0.2">
      <c r="A457" s="362" t="s">
        <v>1031</v>
      </c>
      <c r="B457" s="363" t="s">
        <v>3689</v>
      </c>
      <c r="C457" s="1068" t="s">
        <v>7623</v>
      </c>
      <c r="D457" s="1068"/>
      <c r="E457" s="1068"/>
      <c r="F457" s="364" t="s">
        <v>1017</v>
      </c>
      <c r="G457" s="364"/>
      <c r="H457" s="364"/>
      <c r="I457" s="364" t="s">
        <v>586</v>
      </c>
      <c r="J457" s="365"/>
      <c r="K457" s="364"/>
      <c r="L457" s="365"/>
      <c r="M457" s="364"/>
      <c r="N457" s="366"/>
      <c r="V457" s="361"/>
      <c r="W457" s="367"/>
      <c r="X457" s="367" t="s">
        <v>7623</v>
      </c>
      <c r="AC457" s="367"/>
    </row>
    <row r="458" spans="1:29" s="332" customFormat="1" ht="33.75" x14ac:dyDescent="0.2">
      <c r="A458" s="370"/>
      <c r="B458" s="371" t="s">
        <v>430</v>
      </c>
      <c r="C458" s="1065" t="s">
        <v>431</v>
      </c>
      <c r="D458" s="1065"/>
      <c r="E458" s="1065"/>
      <c r="F458" s="1065"/>
      <c r="G458" s="1065"/>
      <c r="H458" s="1065"/>
      <c r="I458" s="1065"/>
      <c r="J458" s="1065"/>
      <c r="K458" s="1065"/>
      <c r="L458" s="1065"/>
      <c r="M458" s="1065"/>
      <c r="N458" s="1072"/>
      <c r="V458" s="361"/>
      <c r="W458" s="367"/>
      <c r="X458" s="367"/>
      <c r="Y458" s="335" t="s">
        <v>431</v>
      </c>
      <c r="AC458" s="367"/>
    </row>
    <row r="459" spans="1:29" s="332" customFormat="1" ht="12" x14ac:dyDescent="0.2">
      <c r="A459" s="372"/>
      <c r="B459" s="371" t="s">
        <v>423</v>
      </c>
      <c r="C459" s="1065" t="s">
        <v>432</v>
      </c>
      <c r="D459" s="1065"/>
      <c r="E459" s="1065"/>
      <c r="F459" s="373"/>
      <c r="G459" s="373"/>
      <c r="H459" s="373"/>
      <c r="I459" s="373"/>
      <c r="J459" s="374">
        <v>9.8699999999999992</v>
      </c>
      <c r="K459" s="373" t="s">
        <v>436</v>
      </c>
      <c r="L459" s="374">
        <v>209.74</v>
      </c>
      <c r="M459" s="373"/>
      <c r="N459" s="375"/>
      <c r="V459" s="361"/>
      <c r="W459" s="367"/>
      <c r="X459" s="367"/>
      <c r="Z459" s="335" t="s">
        <v>432</v>
      </c>
      <c r="AC459" s="367"/>
    </row>
    <row r="460" spans="1:29" s="332" customFormat="1" ht="12" x14ac:dyDescent="0.2">
      <c r="A460" s="372"/>
      <c r="B460" s="371" t="s">
        <v>434</v>
      </c>
      <c r="C460" s="1065" t="s">
        <v>435</v>
      </c>
      <c r="D460" s="1065"/>
      <c r="E460" s="1065"/>
      <c r="F460" s="373"/>
      <c r="G460" s="373"/>
      <c r="H460" s="373"/>
      <c r="I460" s="373"/>
      <c r="J460" s="374">
        <v>1.81</v>
      </c>
      <c r="K460" s="373" t="s">
        <v>436</v>
      </c>
      <c r="L460" s="374">
        <v>38.46</v>
      </c>
      <c r="M460" s="373"/>
      <c r="N460" s="375"/>
      <c r="V460" s="361"/>
      <c r="W460" s="367"/>
      <c r="X460" s="367"/>
      <c r="Z460" s="335" t="s">
        <v>435</v>
      </c>
      <c r="AC460" s="367"/>
    </row>
    <row r="461" spans="1:29" s="332" customFormat="1" ht="12" x14ac:dyDescent="0.2">
      <c r="A461" s="372"/>
      <c r="B461" s="371" t="s">
        <v>437</v>
      </c>
      <c r="C461" s="1065" t="s">
        <v>438</v>
      </c>
      <c r="D461" s="1065"/>
      <c r="E461" s="1065"/>
      <c r="F461" s="373"/>
      <c r="G461" s="373"/>
      <c r="H461" s="373"/>
      <c r="I461" s="373"/>
      <c r="J461" s="374">
        <v>0.26</v>
      </c>
      <c r="K461" s="373" t="s">
        <v>436</v>
      </c>
      <c r="L461" s="374">
        <v>5.53</v>
      </c>
      <c r="M461" s="373"/>
      <c r="N461" s="375"/>
      <c r="V461" s="361"/>
      <c r="W461" s="367"/>
      <c r="X461" s="367"/>
      <c r="Z461" s="335" t="s">
        <v>438</v>
      </c>
      <c r="AC461" s="367"/>
    </row>
    <row r="462" spans="1:29" s="332" customFormat="1" ht="12" x14ac:dyDescent="0.2">
      <c r="A462" s="372"/>
      <c r="B462" s="371" t="s">
        <v>439</v>
      </c>
      <c r="C462" s="1065" t="s">
        <v>440</v>
      </c>
      <c r="D462" s="1065"/>
      <c r="E462" s="1065"/>
      <c r="F462" s="373"/>
      <c r="G462" s="373"/>
      <c r="H462" s="373"/>
      <c r="I462" s="373"/>
      <c r="J462" s="374">
        <v>1.58</v>
      </c>
      <c r="K462" s="373"/>
      <c r="L462" s="374">
        <v>26.86</v>
      </c>
      <c r="M462" s="373"/>
      <c r="N462" s="375"/>
      <c r="V462" s="361"/>
      <c r="W462" s="367"/>
      <c r="X462" s="367"/>
      <c r="Z462" s="335" t="s">
        <v>440</v>
      </c>
      <c r="AC462" s="367"/>
    </row>
    <row r="463" spans="1:29" s="332" customFormat="1" ht="12" x14ac:dyDescent="0.2">
      <c r="A463" s="372"/>
      <c r="B463" s="371"/>
      <c r="C463" s="1065" t="s">
        <v>443</v>
      </c>
      <c r="D463" s="1065"/>
      <c r="E463" s="1065"/>
      <c r="F463" s="373" t="s">
        <v>444</v>
      </c>
      <c r="G463" s="373" t="s">
        <v>3178</v>
      </c>
      <c r="H463" s="373" t="s">
        <v>436</v>
      </c>
      <c r="I463" s="373" t="s">
        <v>7624</v>
      </c>
      <c r="J463" s="374"/>
      <c r="K463" s="373"/>
      <c r="L463" s="374"/>
      <c r="M463" s="373"/>
      <c r="N463" s="375"/>
      <c r="V463" s="361"/>
      <c r="W463" s="367"/>
      <c r="X463" s="367"/>
      <c r="AA463" s="335" t="s">
        <v>443</v>
      </c>
      <c r="AC463" s="367"/>
    </row>
    <row r="464" spans="1:29" s="332" customFormat="1" ht="12" x14ac:dyDescent="0.2">
      <c r="A464" s="372"/>
      <c r="B464" s="371"/>
      <c r="C464" s="1065" t="s">
        <v>447</v>
      </c>
      <c r="D464" s="1065"/>
      <c r="E464" s="1065"/>
      <c r="F464" s="373" t="s">
        <v>444</v>
      </c>
      <c r="G464" s="373" t="s">
        <v>537</v>
      </c>
      <c r="H464" s="373" t="s">
        <v>436</v>
      </c>
      <c r="I464" s="373" t="s">
        <v>7625</v>
      </c>
      <c r="J464" s="374"/>
      <c r="K464" s="373"/>
      <c r="L464" s="374"/>
      <c r="M464" s="373"/>
      <c r="N464" s="375"/>
      <c r="V464" s="361"/>
      <c r="W464" s="367"/>
      <c r="X464" s="367"/>
      <c r="AA464" s="335" t="s">
        <v>447</v>
      </c>
      <c r="AC464" s="367"/>
    </row>
    <row r="465" spans="1:32" s="332" customFormat="1" ht="12" x14ac:dyDescent="0.2">
      <c r="A465" s="372"/>
      <c r="B465" s="371"/>
      <c r="C465" s="1077" t="s">
        <v>450</v>
      </c>
      <c r="D465" s="1077"/>
      <c r="E465" s="1077"/>
      <c r="F465" s="376"/>
      <c r="G465" s="376"/>
      <c r="H465" s="376"/>
      <c r="I465" s="376"/>
      <c r="J465" s="377">
        <v>13.26</v>
      </c>
      <c r="K465" s="376"/>
      <c r="L465" s="377">
        <v>275.06</v>
      </c>
      <c r="M465" s="376"/>
      <c r="N465" s="378"/>
      <c r="V465" s="361"/>
      <c r="W465" s="367"/>
      <c r="X465" s="367"/>
      <c r="AB465" s="335" t="s">
        <v>450</v>
      </c>
      <c r="AC465" s="367"/>
    </row>
    <row r="466" spans="1:32" s="332" customFormat="1" ht="12" x14ac:dyDescent="0.2">
      <c r="A466" s="372"/>
      <c r="B466" s="371"/>
      <c r="C466" s="1065" t="s">
        <v>451</v>
      </c>
      <c r="D466" s="1065"/>
      <c r="E466" s="1065"/>
      <c r="F466" s="373"/>
      <c r="G466" s="373"/>
      <c r="H466" s="373"/>
      <c r="I466" s="373"/>
      <c r="J466" s="374"/>
      <c r="K466" s="373"/>
      <c r="L466" s="374">
        <v>215.27</v>
      </c>
      <c r="M466" s="373"/>
      <c r="N466" s="375"/>
      <c r="V466" s="361"/>
      <c r="W466" s="367"/>
      <c r="X466" s="367"/>
      <c r="AA466" s="335" t="s">
        <v>451</v>
      </c>
      <c r="AC466" s="367"/>
    </row>
    <row r="467" spans="1:32" s="332" customFormat="1" ht="33.75" x14ac:dyDescent="0.2">
      <c r="A467" s="372"/>
      <c r="B467" s="371" t="s">
        <v>4696</v>
      </c>
      <c r="C467" s="1065" t="s">
        <v>3148</v>
      </c>
      <c r="D467" s="1065"/>
      <c r="E467" s="1065"/>
      <c r="F467" s="373" t="s">
        <v>454</v>
      </c>
      <c r="G467" s="373" t="s">
        <v>558</v>
      </c>
      <c r="H467" s="373"/>
      <c r="I467" s="373" t="s">
        <v>558</v>
      </c>
      <c r="J467" s="374"/>
      <c r="K467" s="373"/>
      <c r="L467" s="374">
        <v>208.81</v>
      </c>
      <c r="M467" s="373"/>
      <c r="N467" s="375"/>
      <c r="V467" s="361"/>
      <c r="W467" s="367"/>
      <c r="X467" s="367"/>
      <c r="AA467" s="335" t="s">
        <v>3148</v>
      </c>
      <c r="AC467" s="367"/>
    </row>
    <row r="468" spans="1:32" s="332" customFormat="1" ht="33.75" x14ac:dyDescent="0.2">
      <c r="A468" s="372"/>
      <c r="B468" s="371" t="s">
        <v>4697</v>
      </c>
      <c r="C468" s="1065" t="s">
        <v>3150</v>
      </c>
      <c r="D468" s="1065"/>
      <c r="E468" s="1065"/>
      <c r="F468" s="373" t="s">
        <v>454</v>
      </c>
      <c r="G468" s="373" t="s">
        <v>544</v>
      </c>
      <c r="H468" s="373"/>
      <c r="I468" s="373" t="s">
        <v>544</v>
      </c>
      <c r="J468" s="374"/>
      <c r="K468" s="373"/>
      <c r="L468" s="374">
        <v>109.79</v>
      </c>
      <c r="M468" s="373"/>
      <c r="N468" s="375"/>
      <c r="V468" s="361"/>
      <c r="W468" s="367"/>
      <c r="X468" s="367"/>
      <c r="AA468" s="335" t="s">
        <v>3150</v>
      </c>
      <c r="AC468" s="367"/>
    </row>
    <row r="469" spans="1:32" s="332" customFormat="1" ht="12" x14ac:dyDescent="0.2">
      <c r="A469" s="379"/>
      <c r="B469" s="380"/>
      <c r="C469" s="1068" t="s">
        <v>459</v>
      </c>
      <c r="D469" s="1068"/>
      <c r="E469" s="1068"/>
      <c r="F469" s="364"/>
      <c r="G469" s="364"/>
      <c r="H469" s="364"/>
      <c r="I469" s="364"/>
      <c r="J469" s="365"/>
      <c r="K469" s="364"/>
      <c r="L469" s="365">
        <v>593.66</v>
      </c>
      <c r="M469" s="376"/>
      <c r="N469" s="366"/>
      <c r="V469" s="361"/>
      <c r="W469" s="367"/>
      <c r="X469" s="367"/>
      <c r="AC469" s="367" t="s">
        <v>459</v>
      </c>
    </row>
    <row r="470" spans="1:32" s="332" customFormat="1" ht="45" x14ac:dyDescent="0.2">
      <c r="A470" s="362" t="s">
        <v>7626</v>
      </c>
      <c r="B470" s="363" t="s">
        <v>7627</v>
      </c>
      <c r="C470" s="1068" t="s">
        <v>7628</v>
      </c>
      <c r="D470" s="1068"/>
      <c r="E470" s="1068"/>
      <c r="F470" s="364" t="s">
        <v>1017</v>
      </c>
      <c r="G470" s="364"/>
      <c r="H470" s="364"/>
      <c r="I470" s="364" t="s">
        <v>586</v>
      </c>
      <c r="J470" s="365">
        <v>679.31</v>
      </c>
      <c r="K470" s="364"/>
      <c r="L470" s="365">
        <v>11548.27</v>
      </c>
      <c r="M470" s="364"/>
      <c r="N470" s="366"/>
      <c r="V470" s="361"/>
      <c r="W470" s="367"/>
      <c r="X470" s="367" t="s">
        <v>7628</v>
      </c>
      <c r="AC470" s="367"/>
    </row>
    <row r="471" spans="1:32" s="332" customFormat="1" ht="12" x14ac:dyDescent="0.2">
      <c r="A471" s="379"/>
      <c r="B471" s="380"/>
      <c r="C471" s="340" t="s">
        <v>3039</v>
      </c>
      <c r="D471" s="385"/>
      <c r="E471" s="385"/>
      <c r="F471" s="386"/>
      <c r="G471" s="386"/>
      <c r="H471" s="386"/>
      <c r="I471" s="386"/>
      <c r="J471" s="387"/>
      <c r="K471" s="386"/>
      <c r="L471" s="387"/>
      <c r="M471" s="388"/>
      <c r="N471" s="389"/>
      <c r="V471" s="361"/>
      <c r="W471" s="367"/>
      <c r="X471" s="367"/>
      <c r="AC471" s="367"/>
    </row>
    <row r="472" spans="1:32" s="332" customFormat="1" ht="1.5" customHeight="1" x14ac:dyDescent="0.2">
      <c r="A472" s="386"/>
      <c r="B472" s="380"/>
      <c r="C472" s="380"/>
      <c r="D472" s="380"/>
      <c r="E472" s="380"/>
      <c r="F472" s="386"/>
      <c r="G472" s="386"/>
      <c r="H472" s="386"/>
      <c r="I472" s="386"/>
      <c r="J472" s="390"/>
      <c r="K472" s="386"/>
      <c r="L472" s="390"/>
      <c r="M472" s="373"/>
      <c r="N472" s="390"/>
      <c r="V472" s="361"/>
      <c r="W472" s="367"/>
      <c r="X472" s="367"/>
      <c r="AC472" s="367"/>
    </row>
    <row r="473" spans="1:32" s="332" customFormat="1" ht="12" x14ac:dyDescent="0.2">
      <c r="A473" s="391"/>
      <c r="B473" s="392"/>
      <c r="C473" s="1068" t="s">
        <v>7629</v>
      </c>
      <c r="D473" s="1068"/>
      <c r="E473" s="1068"/>
      <c r="F473" s="1068"/>
      <c r="G473" s="1068"/>
      <c r="H473" s="1068"/>
      <c r="I473" s="1068"/>
      <c r="J473" s="1068"/>
      <c r="K473" s="1068"/>
      <c r="L473" s="393"/>
      <c r="M473" s="394"/>
      <c r="N473" s="395"/>
      <c r="V473" s="361"/>
      <c r="W473" s="367"/>
      <c r="X473" s="367"/>
      <c r="AC473" s="367"/>
      <c r="AE473" s="367" t="s">
        <v>7629</v>
      </c>
    </row>
    <row r="474" spans="1:32" s="332" customFormat="1" ht="12" x14ac:dyDescent="0.2">
      <c r="A474" s="396"/>
      <c r="B474" s="371"/>
      <c r="C474" s="1065" t="s">
        <v>512</v>
      </c>
      <c r="D474" s="1065"/>
      <c r="E474" s="1065"/>
      <c r="F474" s="1065"/>
      <c r="G474" s="1065"/>
      <c r="H474" s="1065"/>
      <c r="I474" s="1065"/>
      <c r="J474" s="1065"/>
      <c r="K474" s="1065"/>
      <c r="L474" s="397">
        <v>3982.21</v>
      </c>
      <c r="M474" s="398"/>
      <c r="N474" s="399"/>
      <c r="V474" s="361"/>
      <c r="W474" s="367"/>
      <c r="X474" s="367"/>
      <c r="AC474" s="367"/>
      <c r="AE474" s="367"/>
      <c r="AF474" s="335" t="s">
        <v>512</v>
      </c>
    </row>
    <row r="475" spans="1:32" s="332" customFormat="1" ht="12" x14ac:dyDescent="0.2">
      <c r="A475" s="396"/>
      <c r="B475" s="371"/>
      <c r="C475" s="1065" t="s">
        <v>513</v>
      </c>
      <c r="D475" s="1065"/>
      <c r="E475" s="1065"/>
      <c r="F475" s="1065"/>
      <c r="G475" s="1065"/>
      <c r="H475" s="1065"/>
      <c r="I475" s="1065"/>
      <c r="J475" s="1065"/>
      <c r="K475" s="1065"/>
      <c r="L475" s="397"/>
      <c r="M475" s="398"/>
      <c r="N475" s="399"/>
      <c r="V475" s="361"/>
      <c r="W475" s="367"/>
      <c r="X475" s="367"/>
      <c r="AC475" s="367"/>
      <c r="AE475" s="367"/>
      <c r="AF475" s="335" t="s">
        <v>513</v>
      </c>
    </row>
    <row r="476" spans="1:32" s="332" customFormat="1" ht="12" x14ac:dyDescent="0.2">
      <c r="A476" s="396"/>
      <c r="B476" s="371"/>
      <c r="C476" s="1065" t="s">
        <v>514</v>
      </c>
      <c r="D476" s="1065"/>
      <c r="E476" s="1065"/>
      <c r="F476" s="1065"/>
      <c r="G476" s="1065"/>
      <c r="H476" s="1065"/>
      <c r="I476" s="1065"/>
      <c r="J476" s="1065"/>
      <c r="K476" s="1065"/>
      <c r="L476" s="397">
        <v>2149.8000000000002</v>
      </c>
      <c r="M476" s="398"/>
      <c r="N476" s="399"/>
      <c r="V476" s="361"/>
      <c r="W476" s="367"/>
      <c r="X476" s="367"/>
      <c r="AC476" s="367"/>
      <c r="AE476" s="367"/>
      <c r="AF476" s="335" t="s">
        <v>514</v>
      </c>
    </row>
    <row r="477" spans="1:32" s="332" customFormat="1" ht="12" x14ac:dyDescent="0.2">
      <c r="A477" s="396"/>
      <c r="B477" s="371"/>
      <c r="C477" s="1065" t="s">
        <v>515</v>
      </c>
      <c r="D477" s="1065"/>
      <c r="E477" s="1065"/>
      <c r="F477" s="1065"/>
      <c r="G477" s="1065"/>
      <c r="H477" s="1065"/>
      <c r="I477" s="1065"/>
      <c r="J477" s="1065"/>
      <c r="K477" s="1065"/>
      <c r="L477" s="397">
        <v>282.67</v>
      </c>
      <c r="M477" s="398"/>
      <c r="N477" s="399"/>
      <c r="V477" s="361"/>
      <c r="W477" s="367"/>
      <c r="X477" s="367"/>
      <c r="AC477" s="367"/>
      <c r="AE477" s="367"/>
      <c r="AF477" s="335" t="s">
        <v>515</v>
      </c>
    </row>
    <row r="478" spans="1:32" s="332" customFormat="1" ht="12" x14ac:dyDescent="0.2">
      <c r="A478" s="396"/>
      <c r="B478" s="371"/>
      <c r="C478" s="1065" t="s">
        <v>516</v>
      </c>
      <c r="D478" s="1065"/>
      <c r="E478" s="1065"/>
      <c r="F478" s="1065"/>
      <c r="G478" s="1065"/>
      <c r="H478" s="1065"/>
      <c r="I478" s="1065"/>
      <c r="J478" s="1065"/>
      <c r="K478" s="1065"/>
      <c r="L478" s="397">
        <v>32.17</v>
      </c>
      <c r="M478" s="398"/>
      <c r="N478" s="399"/>
      <c r="V478" s="361"/>
      <c r="W478" s="367"/>
      <c r="X478" s="367"/>
      <c r="AC478" s="367"/>
      <c r="AE478" s="367"/>
      <c r="AF478" s="335" t="s">
        <v>516</v>
      </c>
    </row>
    <row r="479" spans="1:32" s="332" customFormat="1" ht="12" x14ac:dyDescent="0.2">
      <c r="A479" s="396"/>
      <c r="B479" s="371"/>
      <c r="C479" s="1065" t="s">
        <v>517</v>
      </c>
      <c r="D479" s="1065"/>
      <c r="E479" s="1065"/>
      <c r="F479" s="1065"/>
      <c r="G479" s="1065"/>
      <c r="H479" s="1065"/>
      <c r="I479" s="1065"/>
      <c r="J479" s="1065"/>
      <c r="K479" s="1065"/>
      <c r="L479" s="397">
        <v>1549.74</v>
      </c>
      <c r="M479" s="398"/>
      <c r="N479" s="399"/>
      <c r="V479" s="361"/>
      <c r="W479" s="367"/>
      <c r="X479" s="367"/>
      <c r="AC479" s="367"/>
      <c r="AE479" s="367"/>
      <c r="AF479" s="335" t="s">
        <v>517</v>
      </c>
    </row>
    <row r="480" spans="1:32" s="332" customFormat="1" ht="12" x14ac:dyDescent="0.2">
      <c r="A480" s="396"/>
      <c r="B480" s="371"/>
      <c r="C480" s="1065" t="s">
        <v>3041</v>
      </c>
      <c r="D480" s="1065"/>
      <c r="E480" s="1065"/>
      <c r="F480" s="1065"/>
      <c r="G480" s="1065"/>
      <c r="H480" s="1065"/>
      <c r="I480" s="1065"/>
      <c r="J480" s="1065"/>
      <c r="K480" s="1065"/>
      <c r="L480" s="397">
        <v>7189.41</v>
      </c>
      <c r="M480" s="398"/>
      <c r="N480" s="399"/>
      <c r="V480" s="361"/>
      <c r="W480" s="367"/>
      <c r="X480" s="367"/>
      <c r="AC480" s="367"/>
      <c r="AE480" s="367"/>
      <c r="AF480" s="335" t="s">
        <v>3041</v>
      </c>
    </row>
    <row r="481" spans="1:33" s="332" customFormat="1" ht="12" x14ac:dyDescent="0.2">
      <c r="A481" s="396"/>
      <c r="B481" s="371"/>
      <c r="C481" s="1065" t="s">
        <v>513</v>
      </c>
      <c r="D481" s="1065"/>
      <c r="E481" s="1065"/>
      <c r="F481" s="1065"/>
      <c r="G481" s="1065"/>
      <c r="H481" s="1065"/>
      <c r="I481" s="1065"/>
      <c r="J481" s="1065"/>
      <c r="K481" s="1065"/>
      <c r="L481" s="397"/>
      <c r="M481" s="398"/>
      <c r="N481" s="399"/>
      <c r="V481" s="361"/>
      <c r="W481" s="367"/>
      <c r="X481" s="367"/>
      <c r="AC481" s="367"/>
      <c r="AE481" s="367"/>
      <c r="AF481" s="335" t="s">
        <v>513</v>
      </c>
    </row>
    <row r="482" spans="1:33" s="332" customFormat="1" ht="12" x14ac:dyDescent="0.2">
      <c r="A482" s="396"/>
      <c r="B482" s="371"/>
      <c r="C482" s="1065" t="s">
        <v>519</v>
      </c>
      <c r="D482" s="1065"/>
      <c r="E482" s="1065"/>
      <c r="F482" s="1065"/>
      <c r="G482" s="1065"/>
      <c r="H482" s="1065"/>
      <c r="I482" s="1065"/>
      <c r="J482" s="1065"/>
      <c r="K482" s="1065"/>
      <c r="L482" s="397">
        <v>2149.8000000000002</v>
      </c>
      <c r="M482" s="398"/>
      <c r="N482" s="399"/>
      <c r="V482" s="361"/>
      <c r="W482" s="367"/>
      <c r="X482" s="367"/>
      <c r="AC482" s="367"/>
      <c r="AE482" s="367"/>
      <c r="AF482" s="335" t="s">
        <v>519</v>
      </c>
    </row>
    <row r="483" spans="1:33" s="332" customFormat="1" ht="12" x14ac:dyDescent="0.2">
      <c r="A483" s="396"/>
      <c r="B483" s="371"/>
      <c r="C483" s="1065" t="s">
        <v>520</v>
      </c>
      <c r="D483" s="1065"/>
      <c r="E483" s="1065"/>
      <c r="F483" s="1065"/>
      <c r="G483" s="1065"/>
      <c r="H483" s="1065"/>
      <c r="I483" s="1065"/>
      <c r="J483" s="1065"/>
      <c r="K483" s="1065"/>
      <c r="L483" s="397">
        <v>282.67</v>
      </c>
      <c r="M483" s="398"/>
      <c r="N483" s="399"/>
      <c r="V483" s="361"/>
      <c r="W483" s="367"/>
      <c r="X483" s="367"/>
      <c r="AC483" s="367"/>
      <c r="AE483" s="367"/>
      <c r="AF483" s="335" t="s">
        <v>520</v>
      </c>
    </row>
    <row r="484" spans="1:33" s="332" customFormat="1" ht="12" x14ac:dyDescent="0.2">
      <c r="A484" s="396"/>
      <c r="B484" s="371"/>
      <c r="C484" s="1065" t="s">
        <v>521</v>
      </c>
      <c r="D484" s="1065"/>
      <c r="E484" s="1065"/>
      <c r="F484" s="1065"/>
      <c r="G484" s="1065"/>
      <c r="H484" s="1065"/>
      <c r="I484" s="1065"/>
      <c r="J484" s="1065"/>
      <c r="K484" s="1065"/>
      <c r="L484" s="397">
        <v>1549.74</v>
      </c>
      <c r="M484" s="398"/>
      <c r="N484" s="399"/>
      <c r="V484" s="361"/>
      <c r="W484" s="367"/>
      <c r="X484" s="367"/>
      <c r="AC484" s="367"/>
      <c r="AE484" s="367"/>
      <c r="AF484" s="335" t="s">
        <v>521</v>
      </c>
    </row>
    <row r="485" spans="1:33" s="332" customFormat="1" ht="12" x14ac:dyDescent="0.2">
      <c r="A485" s="396"/>
      <c r="B485" s="371"/>
      <c r="C485" s="1065" t="s">
        <v>522</v>
      </c>
      <c r="D485" s="1065"/>
      <c r="E485" s="1065"/>
      <c r="F485" s="1065"/>
      <c r="G485" s="1065"/>
      <c r="H485" s="1065"/>
      <c r="I485" s="1065"/>
      <c r="J485" s="1065"/>
      <c r="K485" s="1065"/>
      <c r="L485" s="397">
        <v>2103.63</v>
      </c>
      <c r="M485" s="398"/>
      <c r="N485" s="399"/>
      <c r="V485" s="361"/>
      <c r="W485" s="367"/>
      <c r="X485" s="367"/>
      <c r="AC485" s="367"/>
      <c r="AE485" s="367"/>
      <c r="AF485" s="335" t="s">
        <v>522</v>
      </c>
    </row>
    <row r="486" spans="1:33" s="332" customFormat="1" ht="12" x14ac:dyDescent="0.2">
      <c r="A486" s="396"/>
      <c r="B486" s="371"/>
      <c r="C486" s="1065" t="s">
        <v>523</v>
      </c>
      <c r="D486" s="1065"/>
      <c r="E486" s="1065"/>
      <c r="F486" s="1065"/>
      <c r="G486" s="1065"/>
      <c r="H486" s="1065"/>
      <c r="I486" s="1065"/>
      <c r="J486" s="1065"/>
      <c r="K486" s="1065"/>
      <c r="L486" s="397">
        <v>1103.57</v>
      </c>
      <c r="M486" s="398"/>
      <c r="N486" s="399"/>
      <c r="V486" s="361"/>
      <c r="W486" s="367"/>
      <c r="X486" s="367"/>
      <c r="AC486" s="367"/>
      <c r="AE486" s="367"/>
      <c r="AF486" s="335" t="s">
        <v>523</v>
      </c>
    </row>
    <row r="487" spans="1:33" s="332" customFormat="1" ht="12" x14ac:dyDescent="0.2">
      <c r="A487" s="396"/>
      <c r="B487" s="371"/>
      <c r="C487" s="1065" t="s">
        <v>1374</v>
      </c>
      <c r="D487" s="1065"/>
      <c r="E487" s="1065"/>
      <c r="F487" s="1065"/>
      <c r="G487" s="1065"/>
      <c r="H487" s="1065"/>
      <c r="I487" s="1065"/>
      <c r="J487" s="1065"/>
      <c r="K487" s="1065"/>
      <c r="L487" s="397">
        <v>278805</v>
      </c>
      <c r="M487" s="398"/>
      <c r="N487" s="399"/>
      <c r="V487" s="361"/>
      <c r="W487" s="367"/>
      <c r="X487" s="367"/>
      <c r="AC487" s="367"/>
      <c r="AE487" s="367"/>
      <c r="AF487" s="335" t="s">
        <v>1374</v>
      </c>
    </row>
    <row r="488" spans="1:33" s="332" customFormat="1" ht="12" x14ac:dyDescent="0.2">
      <c r="A488" s="396"/>
      <c r="B488" s="371"/>
      <c r="C488" s="1065" t="s">
        <v>3043</v>
      </c>
      <c r="D488" s="1065"/>
      <c r="E488" s="1065"/>
      <c r="F488" s="1065"/>
      <c r="G488" s="1065"/>
      <c r="H488" s="1065"/>
      <c r="I488" s="1065"/>
      <c r="J488" s="1065"/>
      <c r="K488" s="1065"/>
      <c r="L488" s="397">
        <v>278805</v>
      </c>
      <c r="M488" s="398"/>
      <c r="N488" s="399"/>
      <c r="V488" s="361"/>
      <c r="W488" s="367"/>
      <c r="X488" s="367"/>
      <c r="AC488" s="367"/>
      <c r="AE488" s="367"/>
      <c r="AF488" s="335" t="s">
        <v>3043</v>
      </c>
    </row>
    <row r="489" spans="1:33" s="332" customFormat="1" ht="12" x14ac:dyDescent="0.2">
      <c r="A489" s="396"/>
      <c r="B489" s="371"/>
      <c r="C489" s="1065" t="s">
        <v>524</v>
      </c>
      <c r="D489" s="1065"/>
      <c r="E489" s="1065"/>
      <c r="F489" s="1065"/>
      <c r="G489" s="1065"/>
      <c r="H489" s="1065"/>
      <c r="I489" s="1065"/>
      <c r="J489" s="1065"/>
      <c r="K489" s="1065"/>
      <c r="L489" s="397">
        <v>2181.9699999999998</v>
      </c>
      <c r="M489" s="398"/>
      <c r="N489" s="399"/>
      <c r="V489" s="361"/>
      <c r="W489" s="367"/>
      <c r="X489" s="367"/>
      <c r="AC489" s="367"/>
      <c r="AE489" s="367"/>
      <c r="AF489" s="335" t="s">
        <v>524</v>
      </c>
    </row>
    <row r="490" spans="1:33" s="332" customFormat="1" ht="12" x14ac:dyDescent="0.2">
      <c r="A490" s="396"/>
      <c r="B490" s="371"/>
      <c r="C490" s="1065" t="s">
        <v>525</v>
      </c>
      <c r="D490" s="1065"/>
      <c r="E490" s="1065"/>
      <c r="F490" s="1065"/>
      <c r="G490" s="1065"/>
      <c r="H490" s="1065"/>
      <c r="I490" s="1065"/>
      <c r="J490" s="1065"/>
      <c r="K490" s="1065"/>
      <c r="L490" s="397">
        <v>2103.63</v>
      </c>
      <c r="M490" s="398"/>
      <c r="N490" s="399"/>
      <c r="V490" s="361"/>
      <c r="W490" s="367"/>
      <c r="X490" s="367"/>
      <c r="AC490" s="367"/>
      <c r="AE490" s="367"/>
      <c r="AF490" s="335" t="s">
        <v>525</v>
      </c>
    </row>
    <row r="491" spans="1:33" s="332" customFormat="1" ht="12" x14ac:dyDescent="0.2">
      <c r="A491" s="396"/>
      <c r="B491" s="371"/>
      <c r="C491" s="1065" t="s">
        <v>526</v>
      </c>
      <c r="D491" s="1065"/>
      <c r="E491" s="1065"/>
      <c r="F491" s="1065"/>
      <c r="G491" s="1065"/>
      <c r="H491" s="1065"/>
      <c r="I491" s="1065"/>
      <c r="J491" s="1065"/>
      <c r="K491" s="1065"/>
      <c r="L491" s="397">
        <v>1103.57</v>
      </c>
      <c r="M491" s="398"/>
      <c r="N491" s="399"/>
      <c r="V491" s="361"/>
      <c r="W491" s="367"/>
      <c r="X491" s="367"/>
      <c r="AC491" s="367"/>
      <c r="AE491" s="367"/>
      <c r="AF491" s="335" t="s">
        <v>526</v>
      </c>
    </row>
    <row r="492" spans="1:33" s="332" customFormat="1" ht="12" x14ac:dyDescent="0.2">
      <c r="A492" s="396"/>
      <c r="B492" s="390"/>
      <c r="C492" s="1067" t="s">
        <v>7630</v>
      </c>
      <c r="D492" s="1067"/>
      <c r="E492" s="1067"/>
      <c r="F492" s="1067"/>
      <c r="G492" s="1067"/>
      <c r="H492" s="1067"/>
      <c r="I492" s="1067"/>
      <c r="J492" s="1067"/>
      <c r="K492" s="1067"/>
      <c r="L492" s="400">
        <v>285994.40999999997</v>
      </c>
      <c r="M492" s="401"/>
      <c r="N492" s="402"/>
      <c r="V492" s="361"/>
      <c r="W492" s="367"/>
      <c r="X492" s="367"/>
      <c r="AC492" s="367"/>
      <c r="AE492" s="367"/>
      <c r="AG492" s="367" t="s">
        <v>7630</v>
      </c>
    </row>
    <row r="493" spans="1:33" s="332" customFormat="1" ht="12" x14ac:dyDescent="0.2">
      <c r="A493" s="396"/>
      <c r="B493" s="371"/>
      <c r="C493" s="1065" t="s">
        <v>513</v>
      </c>
      <c r="D493" s="1065"/>
      <c r="E493" s="1065"/>
      <c r="F493" s="1065"/>
      <c r="G493" s="1065"/>
      <c r="H493" s="1065"/>
      <c r="I493" s="1065"/>
      <c r="J493" s="1065"/>
      <c r="K493" s="1065"/>
      <c r="L493" s="397"/>
      <c r="M493" s="398"/>
      <c r="N493" s="399"/>
      <c r="V493" s="361"/>
      <c r="W493" s="367"/>
      <c r="X493" s="367"/>
      <c r="AC493" s="367"/>
      <c r="AE493" s="367"/>
      <c r="AF493" s="335" t="s">
        <v>513</v>
      </c>
      <c r="AG493" s="367"/>
    </row>
    <row r="494" spans="1:33" s="332" customFormat="1" ht="12" x14ac:dyDescent="0.2">
      <c r="A494" s="396"/>
      <c r="B494" s="371"/>
      <c r="C494" s="1065" t="s">
        <v>615</v>
      </c>
      <c r="D494" s="1065"/>
      <c r="E494" s="1065"/>
      <c r="F494" s="1065"/>
      <c r="G494" s="1065"/>
      <c r="H494" s="1065"/>
      <c r="I494" s="1065"/>
      <c r="J494" s="1065"/>
      <c r="K494" s="1065"/>
      <c r="L494" s="397">
        <v>549.36</v>
      </c>
      <c r="M494" s="398"/>
      <c r="N494" s="399"/>
      <c r="V494" s="361"/>
      <c r="W494" s="367"/>
      <c r="X494" s="367"/>
      <c r="AC494" s="367"/>
      <c r="AE494" s="367"/>
      <c r="AF494" s="335" t="s">
        <v>615</v>
      </c>
      <c r="AG494" s="367"/>
    </row>
    <row r="495" spans="1:33" s="332" customFormat="1" ht="12" x14ac:dyDescent="0.2">
      <c r="A495" s="396"/>
      <c r="B495" s="371"/>
      <c r="C495" s="1065" t="s">
        <v>1376</v>
      </c>
      <c r="D495" s="1065"/>
      <c r="E495" s="1065"/>
      <c r="F495" s="1065"/>
      <c r="G495" s="1065"/>
      <c r="H495" s="1065"/>
      <c r="I495" s="1065"/>
      <c r="J495" s="1065"/>
      <c r="K495" s="1065"/>
      <c r="L495" s="397">
        <v>261519.54</v>
      </c>
      <c r="M495" s="398"/>
      <c r="N495" s="399"/>
      <c r="V495" s="361"/>
      <c r="W495" s="367"/>
      <c r="X495" s="367"/>
      <c r="AC495" s="367"/>
      <c r="AE495" s="367"/>
      <c r="AF495" s="335" t="s">
        <v>1376</v>
      </c>
      <c r="AG495" s="367"/>
    </row>
    <row r="496" spans="1:33" s="332" customFormat="1" ht="12" x14ac:dyDescent="0.2">
      <c r="A496" s="1073" t="s">
        <v>7631</v>
      </c>
      <c r="B496" s="1074"/>
      <c r="C496" s="1074"/>
      <c r="D496" s="1074"/>
      <c r="E496" s="1074"/>
      <c r="F496" s="1074"/>
      <c r="G496" s="1074"/>
      <c r="H496" s="1074"/>
      <c r="I496" s="1074"/>
      <c r="J496" s="1074"/>
      <c r="K496" s="1074"/>
      <c r="L496" s="1074"/>
      <c r="M496" s="1074"/>
      <c r="N496" s="1075"/>
      <c r="V496" s="361" t="s">
        <v>7631</v>
      </c>
      <c r="W496" s="367"/>
      <c r="X496" s="367"/>
      <c r="AC496" s="367"/>
      <c r="AE496" s="367"/>
      <c r="AG496" s="367"/>
    </row>
    <row r="497" spans="1:33" s="332" customFormat="1" ht="22.5" x14ac:dyDescent="0.2">
      <c r="A497" s="362" t="s">
        <v>1049</v>
      </c>
      <c r="B497" s="363" t="s">
        <v>7632</v>
      </c>
      <c r="C497" s="1068" t="s">
        <v>7633</v>
      </c>
      <c r="D497" s="1068"/>
      <c r="E497" s="1068"/>
      <c r="F497" s="364" t="s">
        <v>1026</v>
      </c>
      <c r="G497" s="364"/>
      <c r="H497" s="364"/>
      <c r="I497" s="364" t="s">
        <v>7634</v>
      </c>
      <c r="J497" s="365"/>
      <c r="K497" s="364"/>
      <c r="L497" s="365"/>
      <c r="M497" s="364"/>
      <c r="N497" s="366"/>
      <c r="V497" s="361"/>
      <c r="W497" s="367"/>
      <c r="X497" s="367" t="s">
        <v>7633</v>
      </c>
      <c r="AC497" s="367"/>
      <c r="AE497" s="367"/>
      <c r="AG497" s="367"/>
    </row>
    <row r="498" spans="1:33" s="332" customFormat="1" ht="12" x14ac:dyDescent="0.2">
      <c r="A498" s="368"/>
      <c r="B498" s="369"/>
      <c r="C498" s="1065" t="s">
        <v>7635</v>
      </c>
      <c r="D498" s="1065"/>
      <c r="E498" s="1065"/>
      <c r="F498" s="1065"/>
      <c r="G498" s="1065"/>
      <c r="H498" s="1065"/>
      <c r="I498" s="1065"/>
      <c r="J498" s="1065"/>
      <c r="K498" s="1065"/>
      <c r="L498" s="1065"/>
      <c r="M498" s="1065"/>
      <c r="N498" s="1072"/>
      <c r="V498" s="361"/>
      <c r="W498" s="367"/>
      <c r="X498" s="367"/>
      <c r="AC498" s="367"/>
      <c r="AD498" s="335" t="s">
        <v>7635</v>
      </c>
      <c r="AE498" s="367"/>
      <c r="AG498" s="367"/>
    </row>
    <row r="499" spans="1:33" s="332" customFormat="1" ht="33.75" x14ac:dyDescent="0.2">
      <c r="A499" s="370"/>
      <c r="B499" s="371" t="s">
        <v>430</v>
      </c>
      <c r="C499" s="1065" t="s">
        <v>431</v>
      </c>
      <c r="D499" s="1065"/>
      <c r="E499" s="1065"/>
      <c r="F499" s="1065"/>
      <c r="G499" s="1065"/>
      <c r="H499" s="1065"/>
      <c r="I499" s="1065"/>
      <c r="J499" s="1065"/>
      <c r="K499" s="1065"/>
      <c r="L499" s="1065"/>
      <c r="M499" s="1065"/>
      <c r="N499" s="1072"/>
      <c r="V499" s="361"/>
      <c r="W499" s="367"/>
      <c r="X499" s="367"/>
      <c r="Y499" s="335" t="s">
        <v>431</v>
      </c>
      <c r="AC499" s="367"/>
      <c r="AE499" s="367"/>
      <c r="AG499" s="367"/>
    </row>
    <row r="500" spans="1:33" s="332" customFormat="1" ht="12" x14ac:dyDescent="0.2">
      <c r="A500" s="372"/>
      <c r="B500" s="371" t="s">
        <v>423</v>
      </c>
      <c r="C500" s="1065" t="s">
        <v>432</v>
      </c>
      <c r="D500" s="1065"/>
      <c r="E500" s="1065"/>
      <c r="F500" s="373"/>
      <c r="G500" s="373"/>
      <c r="H500" s="373"/>
      <c r="I500" s="373"/>
      <c r="J500" s="374">
        <v>193.34</v>
      </c>
      <c r="K500" s="373" t="s">
        <v>436</v>
      </c>
      <c r="L500" s="374">
        <v>676.69</v>
      </c>
      <c r="M500" s="373"/>
      <c r="N500" s="375"/>
      <c r="V500" s="361"/>
      <c r="W500" s="367"/>
      <c r="X500" s="367"/>
      <c r="Z500" s="335" t="s">
        <v>432</v>
      </c>
      <c r="AC500" s="367"/>
      <c r="AE500" s="367"/>
      <c r="AG500" s="367"/>
    </row>
    <row r="501" spans="1:33" s="332" customFormat="1" ht="12" x14ac:dyDescent="0.2">
      <c r="A501" s="372"/>
      <c r="B501" s="371" t="s">
        <v>434</v>
      </c>
      <c r="C501" s="1065" t="s">
        <v>435</v>
      </c>
      <c r="D501" s="1065"/>
      <c r="E501" s="1065"/>
      <c r="F501" s="373"/>
      <c r="G501" s="373"/>
      <c r="H501" s="373"/>
      <c r="I501" s="373"/>
      <c r="J501" s="374">
        <v>0.31</v>
      </c>
      <c r="K501" s="373" t="s">
        <v>436</v>
      </c>
      <c r="L501" s="374">
        <v>1.0900000000000001</v>
      </c>
      <c r="M501" s="373"/>
      <c r="N501" s="375"/>
      <c r="V501" s="361"/>
      <c r="W501" s="367"/>
      <c r="X501" s="367"/>
      <c r="Z501" s="335" t="s">
        <v>435</v>
      </c>
      <c r="AC501" s="367"/>
      <c r="AE501" s="367"/>
      <c r="AG501" s="367"/>
    </row>
    <row r="502" spans="1:33" s="332" customFormat="1" ht="12" x14ac:dyDescent="0.2">
      <c r="A502" s="372"/>
      <c r="B502" s="371" t="s">
        <v>437</v>
      </c>
      <c r="C502" s="1065" t="s">
        <v>438</v>
      </c>
      <c r="D502" s="1065"/>
      <c r="E502" s="1065"/>
      <c r="F502" s="373"/>
      <c r="G502" s="373"/>
      <c r="H502" s="373"/>
      <c r="I502" s="373"/>
      <c r="J502" s="374">
        <v>0.14000000000000001</v>
      </c>
      <c r="K502" s="373" t="s">
        <v>436</v>
      </c>
      <c r="L502" s="374">
        <v>0.49</v>
      </c>
      <c r="M502" s="373"/>
      <c r="N502" s="375"/>
      <c r="V502" s="361"/>
      <c r="W502" s="367"/>
      <c r="X502" s="367"/>
      <c r="Z502" s="335" t="s">
        <v>438</v>
      </c>
      <c r="AC502" s="367"/>
      <c r="AE502" s="367"/>
      <c r="AG502" s="367"/>
    </row>
    <row r="503" spans="1:33" s="332" customFormat="1" ht="12" x14ac:dyDescent="0.2">
      <c r="A503" s="372"/>
      <c r="B503" s="371" t="s">
        <v>439</v>
      </c>
      <c r="C503" s="1065" t="s">
        <v>440</v>
      </c>
      <c r="D503" s="1065"/>
      <c r="E503" s="1065"/>
      <c r="F503" s="373"/>
      <c r="G503" s="373"/>
      <c r="H503" s="373"/>
      <c r="I503" s="373"/>
      <c r="J503" s="374">
        <v>93.27</v>
      </c>
      <c r="K503" s="373"/>
      <c r="L503" s="374">
        <v>261.16000000000003</v>
      </c>
      <c r="M503" s="373"/>
      <c r="N503" s="375"/>
      <c r="V503" s="361"/>
      <c r="W503" s="367"/>
      <c r="X503" s="367"/>
      <c r="Z503" s="335" t="s">
        <v>440</v>
      </c>
      <c r="AC503" s="367"/>
      <c r="AE503" s="367"/>
      <c r="AG503" s="367"/>
    </row>
    <row r="504" spans="1:33" s="332" customFormat="1" ht="12" x14ac:dyDescent="0.2">
      <c r="A504" s="372"/>
      <c r="B504" s="371"/>
      <c r="C504" s="1065" t="s">
        <v>443</v>
      </c>
      <c r="D504" s="1065"/>
      <c r="E504" s="1065"/>
      <c r="F504" s="373" t="s">
        <v>444</v>
      </c>
      <c r="G504" s="373" t="s">
        <v>7636</v>
      </c>
      <c r="H504" s="373" t="s">
        <v>436</v>
      </c>
      <c r="I504" s="373" t="s">
        <v>7637</v>
      </c>
      <c r="J504" s="374"/>
      <c r="K504" s="373"/>
      <c r="L504" s="374"/>
      <c r="M504" s="373"/>
      <c r="N504" s="375"/>
      <c r="V504" s="361"/>
      <c r="W504" s="367"/>
      <c r="X504" s="367"/>
      <c r="AA504" s="335" t="s">
        <v>443</v>
      </c>
      <c r="AC504" s="367"/>
      <c r="AE504" s="367"/>
      <c r="AG504" s="367"/>
    </row>
    <row r="505" spans="1:33" s="332" customFormat="1" ht="12" x14ac:dyDescent="0.2">
      <c r="A505" s="372"/>
      <c r="B505" s="371"/>
      <c r="C505" s="1065" t="s">
        <v>447</v>
      </c>
      <c r="D505" s="1065"/>
      <c r="E505" s="1065"/>
      <c r="F505" s="373" t="s">
        <v>444</v>
      </c>
      <c r="G505" s="373" t="s">
        <v>2649</v>
      </c>
      <c r="H505" s="373" t="s">
        <v>436</v>
      </c>
      <c r="I505" s="373" t="s">
        <v>2685</v>
      </c>
      <c r="J505" s="374"/>
      <c r="K505" s="373"/>
      <c r="L505" s="374"/>
      <c r="M505" s="373"/>
      <c r="N505" s="375"/>
      <c r="V505" s="361"/>
      <c r="W505" s="367"/>
      <c r="X505" s="367"/>
      <c r="AA505" s="335" t="s">
        <v>447</v>
      </c>
      <c r="AC505" s="367"/>
      <c r="AE505" s="367"/>
      <c r="AG505" s="367"/>
    </row>
    <row r="506" spans="1:33" s="332" customFormat="1" ht="12" x14ac:dyDescent="0.2">
      <c r="A506" s="372"/>
      <c r="B506" s="371"/>
      <c r="C506" s="1077" t="s">
        <v>450</v>
      </c>
      <c r="D506" s="1077"/>
      <c r="E506" s="1077"/>
      <c r="F506" s="376"/>
      <c r="G506" s="376"/>
      <c r="H506" s="376"/>
      <c r="I506" s="376"/>
      <c r="J506" s="377">
        <v>286.92</v>
      </c>
      <c r="K506" s="376"/>
      <c r="L506" s="377">
        <v>938.94</v>
      </c>
      <c r="M506" s="376"/>
      <c r="N506" s="378"/>
      <c r="V506" s="361"/>
      <c r="W506" s="367"/>
      <c r="X506" s="367"/>
      <c r="AB506" s="335" t="s">
        <v>450</v>
      </c>
      <c r="AC506" s="367"/>
      <c r="AE506" s="367"/>
      <c r="AG506" s="367"/>
    </row>
    <row r="507" spans="1:33" s="332" customFormat="1" ht="12" x14ac:dyDescent="0.2">
      <c r="A507" s="372"/>
      <c r="B507" s="371"/>
      <c r="C507" s="1065" t="s">
        <v>451</v>
      </c>
      <c r="D507" s="1065"/>
      <c r="E507" s="1065"/>
      <c r="F507" s="373"/>
      <c r="G507" s="373"/>
      <c r="H507" s="373"/>
      <c r="I507" s="373"/>
      <c r="J507" s="374"/>
      <c r="K507" s="373"/>
      <c r="L507" s="374">
        <v>677.18</v>
      </c>
      <c r="M507" s="373"/>
      <c r="N507" s="375"/>
      <c r="V507" s="361"/>
      <c r="W507" s="367"/>
      <c r="X507" s="367"/>
      <c r="AA507" s="335" t="s">
        <v>451</v>
      </c>
      <c r="AC507" s="367"/>
      <c r="AE507" s="367"/>
      <c r="AG507" s="367"/>
    </row>
    <row r="508" spans="1:33" s="332" customFormat="1" ht="33.75" x14ac:dyDescent="0.2">
      <c r="A508" s="372"/>
      <c r="B508" s="371" t="s">
        <v>4696</v>
      </c>
      <c r="C508" s="1065" t="s">
        <v>3148</v>
      </c>
      <c r="D508" s="1065"/>
      <c r="E508" s="1065"/>
      <c r="F508" s="373" t="s">
        <v>454</v>
      </c>
      <c r="G508" s="373" t="s">
        <v>558</v>
      </c>
      <c r="H508" s="373"/>
      <c r="I508" s="373" t="s">
        <v>558</v>
      </c>
      <c r="J508" s="374"/>
      <c r="K508" s="373"/>
      <c r="L508" s="374">
        <v>656.86</v>
      </c>
      <c r="M508" s="373"/>
      <c r="N508" s="375"/>
      <c r="V508" s="361"/>
      <c r="W508" s="367"/>
      <c r="X508" s="367"/>
      <c r="AA508" s="335" t="s">
        <v>3148</v>
      </c>
      <c r="AC508" s="367"/>
      <c r="AE508" s="367"/>
      <c r="AG508" s="367"/>
    </row>
    <row r="509" spans="1:33" s="332" customFormat="1" ht="33.75" x14ac:dyDescent="0.2">
      <c r="A509" s="372"/>
      <c r="B509" s="371" t="s">
        <v>4697</v>
      </c>
      <c r="C509" s="1065" t="s">
        <v>3150</v>
      </c>
      <c r="D509" s="1065"/>
      <c r="E509" s="1065"/>
      <c r="F509" s="373" t="s">
        <v>454</v>
      </c>
      <c r="G509" s="373" t="s">
        <v>544</v>
      </c>
      <c r="H509" s="373"/>
      <c r="I509" s="373" t="s">
        <v>544</v>
      </c>
      <c r="J509" s="374"/>
      <c r="K509" s="373"/>
      <c r="L509" s="374">
        <v>345.36</v>
      </c>
      <c r="M509" s="373"/>
      <c r="N509" s="375"/>
      <c r="V509" s="361"/>
      <c r="W509" s="367"/>
      <c r="X509" s="367"/>
      <c r="AA509" s="335" t="s">
        <v>3150</v>
      </c>
      <c r="AC509" s="367"/>
      <c r="AE509" s="367"/>
      <c r="AG509" s="367"/>
    </row>
    <row r="510" spans="1:33" s="332" customFormat="1" ht="12" x14ac:dyDescent="0.2">
      <c r="A510" s="379"/>
      <c r="B510" s="380"/>
      <c r="C510" s="1068" t="s">
        <v>459</v>
      </c>
      <c r="D510" s="1068"/>
      <c r="E510" s="1068"/>
      <c r="F510" s="364"/>
      <c r="G510" s="364"/>
      <c r="H510" s="364"/>
      <c r="I510" s="364"/>
      <c r="J510" s="365"/>
      <c r="K510" s="364"/>
      <c r="L510" s="365">
        <v>1941.16</v>
      </c>
      <c r="M510" s="376"/>
      <c r="N510" s="366"/>
      <c r="V510" s="361"/>
      <c r="W510" s="367"/>
      <c r="X510" s="367"/>
      <c r="AC510" s="367" t="s">
        <v>459</v>
      </c>
      <c r="AE510" s="367"/>
      <c r="AG510" s="367"/>
    </row>
    <row r="511" spans="1:33" s="332" customFormat="1" ht="33.75" x14ac:dyDescent="0.2">
      <c r="A511" s="362" t="s">
        <v>1066</v>
      </c>
      <c r="B511" s="363" t="s">
        <v>7638</v>
      </c>
      <c r="C511" s="1068" t="s">
        <v>7639</v>
      </c>
      <c r="D511" s="1068"/>
      <c r="E511" s="1068"/>
      <c r="F511" s="364" t="s">
        <v>1017</v>
      </c>
      <c r="G511" s="364"/>
      <c r="H511" s="364"/>
      <c r="I511" s="364" t="s">
        <v>1834</v>
      </c>
      <c r="J511" s="365">
        <v>891.67</v>
      </c>
      <c r="K511" s="364"/>
      <c r="L511" s="365">
        <v>13308.53</v>
      </c>
      <c r="M511" s="364" t="s">
        <v>567</v>
      </c>
      <c r="N511" s="366">
        <v>124834</v>
      </c>
      <c r="V511" s="361"/>
      <c r="W511" s="367"/>
      <c r="X511" s="367" t="s">
        <v>7639</v>
      </c>
      <c r="AC511" s="367"/>
      <c r="AE511" s="367"/>
      <c r="AG511" s="367"/>
    </row>
    <row r="512" spans="1:33" s="332" customFormat="1" ht="12" x14ac:dyDescent="0.2">
      <c r="A512" s="379"/>
      <c r="B512" s="380"/>
      <c r="C512" s="340" t="s">
        <v>2932</v>
      </c>
      <c r="D512" s="385"/>
      <c r="E512" s="385"/>
      <c r="F512" s="386"/>
      <c r="G512" s="386"/>
      <c r="H512" s="386"/>
      <c r="I512" s="386"/>
      <c r="J512" s="387"/>
      <c r="K512" s="386"/>
      <c r="L512" s="387"/>
      <c r="M512" s="388"/>
      <c r="N512" s="389"/>
      <c r="V512" s="361"/>
      <c r="W512" s="367"/>
      <c r="X512" s="367"/>
      <c r="AC512" s="367"/>
      <c r="AE512" s="367"/>
      <c r="AG512" s="367"/>
    </row>
    <row r="513" spans="1:33" s="332" customFormat="1" ht="22.5" x14ac:dyDescent="0.2">
      <c r="A513" s="362" t="s">
        <v>1071</v>
      </c>
      <c r="B513" s="363" t="s">
        <v>7640</v>
      </c>
      <c r="C513" s="1068" t="s">
        <v>7641</v>
      </c>
      <c r="D513" s="1068"/>
      <c r="E513" s="1068"/>
      <c r="F513" s="364" t="s">
        <v>1026</v>
      </c>
      <c r="G513" s="364"/>
      <c r="H513" s="364"/>
      <c r="I513" s="364" t="s">
        <v>678</v>
      </c>
      <c r="J513" s="365"/>
      <c r="K513" s="364"/>
      <c r="L513" s="365"/>
      <c r="M513" s="364"/>
      <c r="N513" s="366"/>
      <c r="V513" s="361"/>
      <c r="W513" s="367"/>
      <c r="X513" s="367" t="s">
        <v>7641</v>
      </c>
      <c r="AC513" s="367"/>
      <c r="AE513" s="367"/>
      <c r="AG513" s="367"/>
    </row>
    <row r="514" spans="1:33" s="332" customFormat="1" ht="12" x14ac:dyDescent="0.2">
      <c r="A514" s="368"/>
      <c r="B514" s="369"/>
      <c r="C514" s="1065" t="s">
        <v>7642</v>
      </c>
      <c r="D514" s="1065"/>
      <c r="E514" s="1065"/>
      <c r="F514" s="1065"/>
      <c r="G514" s="1065"/>
      <c r="H514" s="1065"/>
      <c r="I514" s="1065"/>
      <c r="J514" s="1065"/>
      <c r="K514" s="1065"/>
      <c r="L514" s="1065"/>
      <c r="M514" s="1065"/>
      <c r="N514" s="1072"/>
      <c r="V514" s="361"/>
      <c r="W514" s="367"/>
      <c r="X514" s="367"/>
      <c r="AC514" s="367"/>
      <c r="AD514" s="335" t="s">
        <v>7642</v>
      </c>
      <c r="AE514" s="367"/>
      <c r="AG514" s="367"/>
    </row>
    <row r="515" spans="1:33" s="332" customFormat="1" ht="33.75" x14ac:dyDescent="0.2">
      <c r="A515" s="370"/>
      <c r="B515" s="371" t="s">
        <v>430</v>
      </c>
      <c r="C515" s="1065" t="s">
        <v>431</v>
      </c>
      <c r="D515" s="1065"/>
      <c r="E515" s="1065"/>
      <c r="F515" s="1065"/>
      <c r="G515" s="1065"/>
      <c r="H515" s="1065"/>
      <c r="I515" s="1065"/>
      <c r="J515" s="1065"/>
      <c r="K515" s="1065"/>
      <c r="L515" s="1065"/>
      <c r="M515" s="1065"/>
      <c r="N515" s="1072"/>
      <c r="V515" s="361"/>
      <c r="W515" s="367"/>
      <c r="X515" s="367"/>
      <c r="Y515" s="335" t="s">
        <v>431</v>
      </c>
      <c r="AC515" s="367"/>
      <c r="AE515" s="367"/>
      <c r="AG515" s="367"/>
    </row>
    <row r="516" spans="1:33" s="332" customFormat="1" ht="12" x14ac:dyDescent="0.2">
      <c r="A516" s="372"/>
      <c r="B516" s="371" t="s">
        <v>423</v>
      </c>
      <c r="C516" s="1065" t="s">
        <v>432</v>
      </c>
      <c r="D516" s="1065"/>
      <c r="E516" s="1065"/>
      <c r="F516" s="373"/>
      <c r="G516" s="373"/>
      <c r="H516" s="373"/>
      <c r="I516" s="373"/>
      <c r="J516" s="374">
        <v>154.91999999999999</v>
      </c>
      <c r="K516" s="373" t="s">
        <v>436</v>
      </c>
      <c r="L516" s="374">
        <v>735.87</v>
      </c>
      <c r="M516" s="373"/>
      <c r="N516" s="375"/>
      <c r="V516" s="361"/>
      <c r="W516" s="367"/>
      <c r="X516" s="367"/>
      <c r="Z516" s="335" t="s">
        <v>432</v>
      </c>
      <c r="AC516" s="367"/>
      <c r="AE516" s="367"/>
      <c r="AG516" s="367"/>
    </row>
    <row r="517" spans="1:33" s="332" customFormat="1" ht="12" x14ac:dyDescent="0.2">
      <c r="A517" s="372"/>
      <c r="B517" s="371" t="s">
        <v>434</v>
      </c>
      <c r="C517" s="1065" t="s">
        <v>435</v>
      </c>
      <c r="D517" s="1065"/>
      <c r="E517" s="1065"/>
      <c r="F517" s="373"/>
      <c r="G517" s="373"/>
      <c r="H517" s="373"/>
      <c r="I517" s="373"/>
      <c r="J517" s="374">
        <v>0.31</v>
      </c>
      <c r="K517" s="373" t="s">
        <v>436</v>
      </c>
      <c r="L517" s="374">
        <v>1.47</v>
      </c>
      <c r="M517" s="373"/>
      <c r="N517" s="375"/>
      <c r="V517" s="361"/>
      <c r="W517" s="367"/>
      <c r="X517" s="367"/>
      <c r="Z517" s="335" t="s">
        <v>435</v>
      </c>
      <c r="AC517" s="367"/>
      <c r="AE517" s="367"/>
      <c r="AG517" s="367"/>
    </row>
    <row r="518" spans="1:33" s="332" customFormat="1" ht="12" x14ac:dyDescent="0.2">
      <c r="A518" s="372"/>
      <c r="B518" s="371" t="s">
        <v>437</v>
      </c>
      <c r="C518" s="1065" t="s">
        <v>438</v>
      </c>
      <c r="D518" s="1065"/>
      <c r="E518" s="1065"/>
      <c r="F518" s="373"/>
      <c r="G518" s="373"/>
      <c r="H518" s="373"/>
      <c r="I518" s="373"/>
      <c r="J518" s="374">
        <v>0.14000000000000001</v>
      </c>
      <c r="K518" s="373" t="s">
        <v>436</v>
      </c>
      <c r="L518" s="374">
        <v>0.67</v>
      </c>
      <c r="M518" s="373"/>
      <c r="N518" s="375"/>
      <c r="V518" s="361"/>
      <c r="W518" s="367"/>
      <c r="X518" s="367"/>
      <c r="Z518" s="335" t="s">
        <v>438</v>
      </c>
      <c r="AC518" s="367"/>
      <c r="AE518" s="367"/>
      <c r="AG518" s="367"/>
    </row>
    <row r="519" spans="1:33" s="332" customFormat="1" ht="12" x14ac:dyDescent="0.2">
      <c r="A519" s="372"/>
      <c r="B519" s="371" t="s">
        <v>439</v>
      </c>
      <c r="C519" s="1065" t="s">
        <v>440</v>
      </c>
      <c r="D519" s="1065"/>
      <c r="E519" s="1065"/>
      <c r="F519" s="373"/>
      <c r="G519" s="373"/>
      <c r="H519" s="373"/>
      <c r="I519" s="373"/>
      <c r="J519" s="374">
        <v>51.53</v>
      </c>
      <c r="K519" s="373"/>
      <c r="L519" s="374">
        <v>195.81</v>
      </c>
      <c r="M519" s="373"/>
      <c r="N519" s="375"/>
      <c r="V519" s="361"/>
      <c r="W519" s="367"/>
      <c r="X519" s="367"/>
      <c r="Z519" s="335" t="s">
        <v>440</v>
      </c>
      <c r="AC519" s="367"/>
      <c r="AE519" s="367"/>
      <c r="AG519" s="367"/>
    </row>
    <row r="520" spans="1:33" s="332" customFormat="1" ht="12" x14ac:dyDescent="0.2">
      <c r="A520" s="372"/>
      <c r="B520" s="371"/>
      <c r="C520" s="1065" t="s">
        <v>443</v>
      </c>
      <c r="D520" s="1065"/>
      <c r="E520" s="1065"/>
      <c r="F520" s="373" t="s">
        <v>444</v>
      </c>
      <c r="G520" s="373" t="s">
        <v>7643</v>
      </c>
      <c r="H520" s="373" t="s">
        <v>436</v>
      </c>
      <c r="I520" s="373" t="s">
        <v>7644</v>
      </c>
      <c r="J520" s="374"/>
      <c r="K520" s="373"/>
      <c r="L520" s="374"/>
      <c r="M520" s="373"/>
      <c r="N520" s="375"/>
      <c r="V520" s="361"/>
      <c r="W520" s="367"/>
      <c r="X520" s="367"/>
      <c r="AA520" s="335" t="s">
        <v>443</v>
      </c>
      <c r="AC520" s="367"/>
      <c r="AE520" s="367"/>
      <c r="AG520" s="367"/>
    </row>
    <row r="521" spans="1:33" s="332" customFormat="1" ht="12" x14ac:dyDescent="0.2">
      <c r="A521" s="372"/>
      <c r="B521" s="371"/>
      <c r="C521" s="1065" t="s">
        <v>447</v>
      </c>
      <c r="D521" s="1065"/>
      <c r="E521" s="1065"/>
      <c r="F521" s="373" t="s">
        <v>444</v>
      </c>
      <c r="G521" s="373" t="s">
        <v>2649</v>
      </c>
      <c r="H521" s="373" t="s">
        <v>436</v>
      </c>
      <c r="I521" s="373" t="s">
        <v>7645</v>
      </c>
      <c r="J521" s="374"/>
      <c r="K521" s="373"/>
      <c r="L521" s="374"/>
      <c r="M521" s="373"/>
      <c r="N521" s="375"/>
      <c r="V521" s="361"/>
      <c r="W521" s="367"/>
      <c r="X521" s="367"/>
      <c r="AA521" s="335" t="s">
        <v>447</v>
      </c>
      <c r="AC521" s="367"/>
      <c r="AE521" s="367"/>
      <c r="AG521" s="367"/>
    </row>
    <row r="522" spans="1:33" s="332" customFormat="1" ht="12" x14ac:dyDescent="0.2">
      <c r="A522" s="372"/>
      <c r="B522" s="371"/>
      <c r="C522" s="1077" t="s">
        <v>450</v>
      </c>
      <c r="D522" s="1077"/>
      <c r="E522" s="1077"/>
      <c r="F522" s="376"/>
      <c r="G522" s="376"/>
      <c r="H522" s="376"/>
      <c r="I522" s="376"/>
      <c r="J522" s="377">
        <v>206.76</v>
      </c>
      <c r="K522" s="376"/>
      <c r="L522" s="377">
        <v>933.15</v>
      </c>
      <c r="M522" s="376"/>
      <c r="N522" s="378"/>
      <c r="V522" s="361"/>
      <c r="W522" s="367"/>
      <c r="X522" s="367"/>
      <c r="AB522" s="335" t="s">
        <v>450</v>
      </c>
      <c r="AC522" s="367"/>
      <c r="AE522" s="367"/>
      <c r="AG522" s="367"/>
    </row>
    <row r="523" spans="1:33" s="332" customFormat="1" ht="12" x14ac:dyDescent="0.2">
      <c r="A523" s="372"/>
      <c r="B523" s="371"/>
      <c r="C523" s="1065" t="s">
        <v>451</v>
      </c>
      <c r="D523" s="1065"/>
      <c r="E523" s="1065"/>
      <c r="F523" s="373"/>
      <c r="G523" s="373"/>
      <c r="H523" s="373"/>
      <c r="I523" s="373"/>
      <c r="J523" s="374"/>
      <c r="K523" s="373"/>
      <c r="L523" s="374">
        <v>736.54</v>
      </c>
      <c r="M523" s="373"/>
      <c r="N523" s="375"/>
      <c r="V523" s="361"/>
      <c r="W523" s="367"/>
      <c r="X523" s="367"/>
      <c r="AA523" s="335" t="s">
        <v>451</v>
      </c>
      <c r="AC523" s="367"/>
      <c r="AE523" s="367"/>
      <c r="AG523" s="367"/>
    </row>
    <row r="524" spans="1:33" s="332" customFormat="1" ht="33.75" x14ac:dyDescent="0.2">
      <c r="A524" s="372"/>
      <c r="B524" s="371" t="s">
        <v>4696</v>
      </c>
      <c r="C524" s="1065" t="s">
        <v>3148</v>
      </c>
      <c r="D524" s="1065"/>
      <c r="E524" s="1065"/>
      <c r="F524" s="373" t="s">
        <v>454</v>
      </c>
      <c r="G524" s="373" t="s">
        <v>558</v>
      </c>
      <c r="H524" s="373"/>
      <c r="I524" s="373" t="s">
        <v>558</v>
      </c>
      <c r="J524" s="374"/>
      <c r="K524" s="373"/>
      <c r="L524" s="374">
        <v>714.44</v>
      </c>
      <c r="M524" s="373"/>
      <c r="N524" s="375"/>
      <c r="V524" s="361"/>
      <c r="W524" s="367"/>
      <c r="X524" s="367"/>
      <c r="AA524" s="335" t="s">
        <v>3148</v>
      </c>
      <c r="AC524" s="367"/>
      <c r="AE524" s="367"/>
      <c r="AG524" s="367"/>
    </row>
    <row r="525" spans="1:33" s="332" customFormat="1" ht="33.75" x14ac:dyDescent="0.2">
      <c r="A525" s="372"/>
      <c r="B525" s="371" t="s">
        <v>4697</v>
      </c>
      <c r="C525" s="1065" t="s">
        <v>3150</v>
      </c>
      <c r="D525" s="1065"/>
      <c r="E525" s="1065"/>
      <c r="F525" s="373" t="s">
        <v>454</v>
      </c>
      <c r="G525" s="373" t="s">
        <v>544</v>
      </c>
      <c r="H525" s="373"/>
      <c r="I525" s="373" t="s">
        <v>544</v>
      </c>
      <c r="J525" s="374"/>
      <c r="K525" s="373"/>
      <c r="L525" s="374">
        <v>375.64</v>
      </c>
      <c r="M525" s="373"/>
      <c r="N525" s="375"/>
      <c r="V525" s="361"/>
      <c r="W525" s="367"/>
      <c r="X525" s="367"/>
      <c r="AA525" s="335" t="s">
        <v>3150</v>
      </c>
      <c r="AC525" s="367"/>
      <c r="AE525" s="367"/>
      <c r="AG525" s="367"/>
    </row>
    <row r="526" spans="1:33" s="332" customFormat="1" ht="12" x14ac:dyDescent="0.2">
      <c r="A526" s="379"/>
      <c r="B526" s="380"/>
      <c r="C526" s="1068" t="s">
        <v>459</v>
      </c>
      <c r="D526" s="1068"/>
      <c r="E526" s="1068"/>
      <c r="F526" s="364"/>
      <c r="G526" s="364"/>
      <c r="H526" s="364"/>
      <c r="I526" s="364"/>
      <c r="J526" s="365"/>
      <c r="K526" s="364"/>
      <c r="L526" s="365">
        <v>2023.23</v>
      </c>
      <c r="M526" s="376"/>
      <c r="N526" s="366"/>
      <c r="V526" s="361"/>
      <c r="W526" s="367"/>
      <c r="X526" s="367"/>
      <c r="AC526" s="367" t="s">
        <v>459</v>
      </c>
      <c r="AE526" s="367"/>
      <c r="AG526" s="367"/>
    </row>
    <row r="527" spans="1:33" s="332" customFormat="1" ht="12" x14ac:dyDescent="0.2">
      <c r="A527" s="362" t="s">
        <v>670</v>
      </c>
      <c r="B527" s="363" t="s">
        <v>7646</v>
      </c>
      <c r="C527" s="1068" t="s">
        <v>7647</v>
      </c>
      <c r="D527" s="1068"/>
      <c r="E527" s="1068"/>
      <c r="F527" s="364" t="s">
        <v>1003</v>
      </c>
      <c r="G527" s="364"/>
      <c r="H527" s="364"/>
      <c r="I527" s="364" t="s">
        <v>3844</v>
      </c>
      <c r="J527" s="365">
        <v>4.28</v>
      </c>
      <c r="K527" s="364"/>
      <c r="L527" s="365">
        <v>1626.4</v>
      </c>
      <c r="M527" s="364"/>
      <c r="N527" s="366"/>
      <c r="V527" s="361"/>
      <c r="W527" s="367"/>
      <c r="X527" s="367" t="s">
        <v>7647</v>
      </c>
      <c r="AC527" s="367"/>
      <c r="AE527" s="367"/>
      <c r="AG527" s="367"/>
    </row>
    <row r="528" spans="1:33" s="332" customFormat="1" ht="12" x14ac:dyDescent="0.2">
      <c r="A528" s="379"/>
      <c r="B528" s="380"/>
      <c r="C528" s="340" t="s">
        <v>2932</v>
      </c>
      <c r="D528" s="385"/>
      <c r="E528" s="385"/>
      <c r="F528" s="386"/>
      <c r="G528" s="386"/>
      <c r="H528" s="386"/>
      <c r="I528" s="386"/>
      <c r="J528" s="387"/>
      <c r="K528" s="386"/>
      <c r="L528" s="387"/>
      <c r="M528" s="388"/>
      <c r="N528" s="389"/>
      <c r="V528" s="361"/>
      <c r="W528" s="367"/>
      <c r="X528" s="367"/>
      <c r="AC528" s="367"/>
      <c r="AE528" s="367"/>
      <c r="AG528" s="367"/>
    </row>
    <row r="529" spans="1:33" s="332" customFormat="1" ht="12" x14ac:dyDescent="0.2">
      <c r="A529" s="362" t="s">
        <v>1083</v>
      </c>
      <c r="B529" s="363" t="s">
        <v>7648</v>
      </c>
      <c r="C529" s="1068" t="s">
        <v>7649</v>
      </c>
      <c r="D529" s="1068"/>
      <c r="E529" s="1068"/>
      <c r="F529" s="364" t="s">
        <v>1026</v>
      </c>
      <c r="G529" s="364"/>
      <c r="H529" s="364"/>
      <c r="I529" s="364" t="s">
        <v>4313</v>
      </c>
      <c r="J529" s="365"/>
      <c r="K529" s="364"/>
      <c r="L529" s="365"/>
      <c r="M529" s="364"/>
      <c r="N529" s="366"/>
      <c r="V529" s="361"/>
      <c r="W529" s="367"/>
      <c r="X529" s="367" t="s">
        <v>7649</v>
      </c>
      <c r="AC529" s="367"/>
      <c r="AE529" s="367"/>
      <c r="AG529" s="367"/>
    </row>
    <row r="530" spans="1:33" s="332" customFormat="1" ht="12" x14ac:dyDescent="0.2">
      <c r="A530" s="368"/>
      <c r="B530" s="369"/>
      <c r="C530" s="1065" t="s">
        <v>7650</v>
      </c>
      <c r="D530" s="1065"/>
      <c r="E530" s="1065"/>
      <c r="F530" s="1065"/>
      <c r="G530" s="1065"/>
      <c r="H530" s="1065"/>
      <c r="I530" s="1065"/>
      <c r="J530" s="1065"/>
      <c r="K530" s="1065"/>
      <c r="L530" s="1065"/>
      <c r="M530" s="1065"/>
      <c r="N530" s="1072"/>
      <c r="V530" s="361"/>
      <c r="W530" s="367"/>
      <c r="X530" s="367"/>
      <c r="AC530" s="367"/>
      <c r="AD530" s="335" t="s">
        <v>7650</v>
      </c>
      <c r="AE530" s="367"/>
      <c r="AG530" s="367"/>
    </row>
    <row r="531" spans="1:33" s="332" customFormat="1" ht="33.75" x14ac:dyDescent="0.2">
      <c r="A531" s="370"/>
      <c r="B531" s="371" t="s">
        <v>430</v>
      </c>
      <c r="C531" s="1065" t="s">
        <v>431</v>
      </c>
      <c r="D531" s="1065"/>
      <c r="E531" s="1065"/>
      <c r="F531" s="1065"/>
      <c r="G531" s="1065"/>
      <c r="H531" s="1065"/>
      <c r="I531" s="1065"/>
      <c r="J531" s="1065"/>
      <c r="K531" s="1065"/>
      <c r="L531" s="1065"/>
      <c r="M531" s="1065"/>
      <c r="N531" s="1072"/>
      <c r="V531" s="361"/>
      <c r="W531" s="367"/>
      <c r="X531" s="367"/>
      <c r="Y531" s="335" t="s">
        <v>431</v>
      </c>
      <c r="AC531" s="367"/>
      <c r="AE531" s="367"/>
      <c r="AG531" s="367"/>
    </row>
    <row r="532" spans="1:33" s="332" customFormat="1" ht="12" x14ac:dyDescent="0.2">
      <c r="A532" s="372"/>
      <c r="B532" s="371" t="s">
        <v>423</v>
      </c>
      <c r="C532" s="1065" t="s">
        <v>432</v>
      </c>
      <c r="D532" s="1065"/>
      <c r="E532" s="1065"/>
      <c r="F532" s="373"/>
      <c r="G532" s="373"/>
      <c r="H532" s="373"/>
      <c r="I532" s="373"/>
      <c r="J532" s="374">
        <v>26.51</v>
      </c>
      <c r="K532" s="373" t="s">
        <v>436</v>
      </c>
      <c r="L532" s="374">
        <v>218.71</v>
      </c>
      <c r="M532" s="373"/>
      <c r="N532" s="375"/>
      <c r="V532" s="361"/>
      <c r="W532" s="367"/>
      <c r="X532" s="367"/>
      <c r="Z532" s="335" t="s">
        <v>432</v>
      </c>
      <c r="AC532" s="367"/>
      <c r="AE532" s="367"/>
      <c r="AG532" s="367"/>
    </row>
    <row r="533" spans="1:33" s="332" customFormat="1" ht="12" x14ac:dyDescent="0.2">
      <c r="A533" s="372"/>
      <c r="B533" s="371" t="s">
        <v>434</v>
      </c>
      <c r="C533" s="1065" t="s">
        <v>435</v>
      </c>
      <c r="D533" s="1065"/>
      <c r="E533" s="1065"/>
      <c r="F533" s="373"/>
      <c r="G533" s="373"/>
      <c r="H533" s="373"/>
      <c r="I533" s="373"/>
      <c r="J533" s="374">
        <v>1.81</v>
      </c>
      <c r="K533" s="373" t="s">
        <v>436</v>
      </c>
      <c r="L533" s="374">
        <v>14.93</v>
      </c>
      <c r="M533" s="373"/>
      <c r="N533" s="375"/>
      <c r="V533" s="361"/>
      <c r="W533" s="367"/>
      <c r="X533" s="367"/>
      <c r="Z533" s="335" t="s">
        <v>435</v>
      </c>
      <c r="AC533" s="367"/>
      <c r="AE533" s="367"/>
      <c r="AG533" s="367"/>
    </row>
    <row r="534" spans="1:33" s="332" customFormat="1" ht="12" x14ac:dyDescent="0.2">
      <c r="A534" s="372"/>
      <c r="B534" s="371" t="s">
        <v>437</v>
      </c>
      <c r="C534" s="1065" t="s">
        <v>438</v>
      </c>
      <c r="D534" s="1065"/>
      <c r="E534" s="1065"/>
      <c r="F534" s="373"/>
      <c r="G534" s="373"/>
      <c r="H534" s="373"/>
      <c r="I534" s="373"/>
      <c r="J534" s="374">
        <v>0.26</v>
      </c>
      <c r="K534" s="373" t="s">
        <v>436</v>
      </c>
      <c r="L534" s="374">
        <v>2.15</v>
      </c>
      <c r="M534" s="373"/>
      <c r="N534" s="375"/>
      <c r="V534" s="361"/>
      <c r="W534" s="367"/>
      <c r="X534" s="367"/>
      <c r="Z534" s="335" t="s">
        <v>438</v>
      </c>
      <c r="AC534" s="367"/>
      <c r="AE534" s="367"/>
      <c r="AG534" s="367"/>
    </row>
    <row r="535" spans="1:33" s="332" customFormat="1" ht="12" x14ac:dyDescent="0.2">
      <c r="A535" s="372"/>
      <c r="B535" s="371" t="s">
        <v>439</v>
      </c>
      <c r="C535" s="1065" t="s">
        <v>440</v>
      </c>
      <c r="D535" s="1065"/>
      <c r="E535" s="1065"/>
      <c r="F535" s="373"/>
      <c r="G535" s="373"/>
      <c r="H535" s="373"/>
      <c r="I535" s="373"/>
      <c r="J535" s="374">
        <v>10.27</v>
      </c>
      <c r="K535" s="373"/>
      <c r="L535" s="374">
        <v>67.78</v>
      </c>
      <c r="M535" s="373"/>
      <c r="N535" s="375"/>
      <c r="V535" s="361"/>
      <c r="W535" s="367"/>
      <c r="X535" s="367"/>
      <c r="Z535" s="335" t="s">
        <v>440</v>
      </c>
      <c r="AC535" s="367"/>
      <c r="AE535" s="367"/>
      <c r="AG535" s="367"/>
    </row>
    <row r="536" spans="1:33" s="332" customFormat="1" ht="12" x14ac:dyDescent="0.2">
      <c r="A536" s="372"/>
      <c r="B536" s="371"/>
      <c r="C536" s="1065" t="s">
        <v>443</v>
      </c>
      <c r="D536" s="1065"/>
      <c r="E536" s="1065"/>
      <c r="F536" s="373" t="s">
        <v>444</v>
      </c>
      <c r="G536" s="373" t="s">
        <v>1123</v>
      </c>
      <c r="H536" s="373" t="s">
        <v>436</v>
      </c>
      <c r="I536" s="373" t="s">
        <v>7651</v>
      </c>
      <c r="J536" s="374"/>
      <c r="K536" s="373"/>
      <c r="L536" s="374"/>
      <c r="M536" s="373"/>
      <c r="N536" s="375"/>
      <c r="V536" s="361"/>
      <c r="W536" s="367"/>
      <c r="X536" s="367"/>
      <c r="AA536" s="335" t="s">
        <v>443</v>
      </c>
      <c r="AC536" s="367"/>
      <c r="AE536" s="367"/>
      <c r="AG536" s="367"/>
    </row>
    <row r="537" spans="1:33" s="332" customFormat="1" ht="12" x14ac:dyDescent="0.2">
      <c r="A537" s="372"/>
      <c r="B537" s="371"/>
      <c r="C537" s="1065" t="s">
        <v>447</v>
      </c>
      <c r="D537" s="1065"/>
      <c r="E537" s="1065"/>
      <c r="F537" s="373" t="s">
        <v>444</v>
      </c>
      <c r="G537" s="373" t="s">
        <v>537</v>
      </c>
      <c r="H537" s="373" t="s">
        <v>436</v>
      </c>
      <c r="I537" s="373" t="s">
        <v>7652</v>
      </c>
      <c r="J537" s="374"/>
      <c r="K537" s="373"/>
      <c r="L537" s="374"/>
      <c r="M537" s="373"/>
      <c r="N537" s="375"/>
      <c r="V537" s="361"/>
      <c r="W537" s="367"/>
      <c r="X537" s="367"/>
      <c r="AA537" s="335" t="s">
        <v>447</v>
      </c>
      <c r="AC537" s="367"/>
      <c r="AE537" s="367"/>
      <c r="AG537" s="367"/>
    </row>
    <row r="538" spans="1:33" s="332" customFormat="1" ht="12" x14ac:dyDescent="0.2">
      <c r="A538" s="372"/>
      <c r="B538" s="371"/>
      <c r="C538" s="1077" t="s">
        <v>450</v>
      </c>
      <c r="D538" s="1077"/>
      <c r="E538" s="1077"/>
      <c r="F538" s="376"/>
      <c r="G538" s="376"/>
      <c r="H538" s="376"/>
      <c r="I538" s="376"/>
      <c r="J538" s="377">
        <v>38.590000000000003</v>
      </c>
      <c r="K538" s="376"/>
      <c r="L538" s="377">
        <v>301.42</v>
      </c>
      <c r="M538" s="376"/>
      <c r="N538" s="378"/>
      <c r="V538" s="361"/>
      <c r="W538" s="367"/>
      <c r="X538" s="367"/>
      <c r="AB538" s="335" t="s">
        <v>450</v>
      </c>
      <c r="AC538" s="367"/>
      <c r="AE538" s="367"/>
      <c r="AG538" s="367"/>
    </row>
    <row r="539" spans="1:33" s="332" customFormat="1" ht="12" x14ac:dyDescent="0.2">
      <c r="A539" s="372"/>
      <c r="B539" s="371"/>
      <c r="C539" s="1065" t="s">
        <v>451</v>
      </c>
      <c r="D539" s="1065"/>
      <c r="E539" s="1065"/>
      <c r="F539" s="373"/>
      <c r="G539" s="373"/>
      <c r="H539" s="373"/>
      <c r="I539" s="373"/>
      <c r="J539" s="374"/>
      <c r="K539" s="373"/>
      <c r="L539" s="374">
        <v>220.86</v>
      </c>
      <c r="M539" s="373"/>
      <c r="N539" s="375"/>
      <c r="V539" s="361"/>
      <c r="W539" s="367"/>
      <c r="X539" s="367"/>
      <c r="AA539" s="335" t="s">
        <v>451</v>
      </c>
      <c r="AC539" s="367"/>
      <c r="AE539" s="367"/>
      <c r="AG539" s="367"/>
    </row>
    <row r="540" spans="1:33" s="332" customFormat="1" ht="33.75" x14ac:dyDescent="0.2">
      <c r="A540" s="372"/>
      <c r="B540" s="371" t="s">
        <v>4696</v>
      </c>
      <c r="C540" s="1065" t="s">
        <v>3148</v>
      </c>
      <c r="D540" s="1065"/>
      <c r="E540" s="1065"/>
      <c r="F540" s="373" t="s">
        <v>454</v>
      </c>
      <c r="G540" s="373" t="s">
        <v>558</v>
      </c>
      <c r="H540" s="373"/>
      <c r="I540" s="373" t="s">
        <v>558</v>
      </c>
      <c r="J540" s="374"/>
      <c r="K540" s="373"/>
      <c r="L540" s="374">
        <v>214.23</v>
      </c>
      <c r="M540" s="373"/>
      <c r="N540" s="375"/>
      <c r="V540" s="361"/>
      <c r="W540" s="367"/>
      <c r="X540" s="367"/>
      <c r="AA540" s="335" t="s">
        <v>3148</v>
      </c>
      <c r="AC540" s="367"/>
      <c r="AE540" s="367"/>
      <c r="AG540" s="367"/>
    </row>
    <row r="541" spans="1:33" s="332" customFormat="1" ht="33.75" x14ac:dyDescent="0.2">
      <c r="A541" s="372"/>
      <c r="B541" s="371" t="s">
        <v>4697</v>
      </c>
      <c r="C541" s="1065" t="s">
        <v>3150</v>
      </c>
      <c r="D541" s="1065"/>
      <c r="E541" s="1065"/>
      <c r="F541" s="373" t="s">
        <v>454</v>
      </c>
      <c r="G541" s="373" t="s">
        <v>544</v>
      </c>
      <c r="H541" s="373"/>
      <c r="I541" s="373" t="s">
        <v>544</v>
      </c>
      <c r="J541" s="374"/>
      <c r="K541" s="373"/>
      <c r="L541" s="374">
        <v>112.64</v>
      </c>
      <c r="M541" s="373"/>
      <c r="N541" s="375"/>
      <c r="V541" s="361"/>
      <c r="W541" s="367"/>
      <c r="X541" s="367"/>
      <c r="AA541" s="335" t="s">
        <v>3150</v>
      </c>
      <c r="AC541" s="367"/>
      <c r="AE541" s="367"/>
      <c r="AG541" s="367"/>
    </row>
    <row r="542" spans="1:33" s="332" customFormat="1" ht="12" x14ac:dyDescent="0.2">
      <c r="A542" s="379"/>
      <c r="B542" s="380"/>
      <c r="C542" s="1068" t="s">
        <v>459</v>
      </c>
      <c r="D542" s="1068"/>
      <c r="E542" s="1068"/>
      <c r="F542" s="364"/>
      <c r="G542" s="364"/>
      <c r="H542" s="364"/>
      <c r="I542" s="364"/>
      <c r="J542" s="365"/>
      <c r="K542" s="364"/>
      <c r="L542" s="365">
        <v>628.29</v>
      </c>
      <c r="M542" s="376"/>
      <c r="N542" s="366"/>
      <c r="V542" s="361"/>
      <c r="W542" s="367"/>
      <c r="X542" s="367"/>
      <c r="AC542" s="367" t="s">
        <v>459</v>
      </c>
      <c r="AE542" s="367"/>
      <c r="AG542" s="367"/>
    </row>
    <row r="543" spans="1:33" s="332" customFormat="1" ht="45" x14ac:dyDescent="0.2">
      <c r="A543" s="362" t="s">
        <v>1091</v>
      </c>
      <c r="B543" s="363" t="s">
        <v>7653</v>
      </c>
      <c r="C543" s="1068" t="s">
        <v>7654</v>
      </c>
      <c r="D543" s="1068"/>
      <c r="E543" s="1068"/>
      <c r="F543" s="364" t="s">
        <v>1026</v>
      </c>
      <c r="G543" s="364"/>
      <c r="H543" s="364"/>
      <c r="I543" s="364" t="s">
        <v>1825</v>
      </c>
      <c r="J543" s="365"/>
      <c r="K543" s="364"/>
      <c r="L543" s="365"/>
      <c r="M543" s="364"/>
      <c r="N543" s="366"/>
      <c r="V543" s="361"/>
      <c r="W543" s="367"/>
      <c r="X543" s="367" t="s">
        <v>7654</v>
      </c>
      <c r="AC543" s="367"/>
      <c r="AE543" s="367"/>
      <c r="AG543" s="367"/>
    </row>
    <row r="544" spans="1:33" s="332" customFormat="1" ht="12" x14ac:dyDescent="0.2">
      <c r="A544" s="368"/>
      <c r="B544" s="369"/>
      <c r="C544" s="1065" t="s">
        <v>7655</v>
      </c>
      <c r="D544" s="1065"/>
      <c r="E544" s="1065"/>
      <c r="F544" s="1065"/>
      <c r="G544" s="1065"/>
      <c r="H544" s="1065"/>
      <c r="I544" s="1065"/>
      <c r="J544" s="1065"/>
      <c r="K544" s="1065"/>
      <c r="L544" s="1065"/>
      <c r="M544" s="1065"/>
      <c r="N544" s="1072"/>
      <c r="V544" s="361"/>
      <c r="W544" s="367"/>
      <c r="X544" s="367"/>
      <c r="AC544" s="367"/>
      <c r="AD544" s="335" t="s">
        <v>7655</v>
      </c>
      <c r="AE544" s="367"/>
      <c r="AG544" s="367"/>
    </row>
    <row r="545" spans="1:33" s="332" customFormat="1" ht="33.75" x14ac:dyDescent="0.2">
      <c r="A545" s="370"/>
      <c r="B545" s="371" t="s">
        <v>430</v>
      </c>
      <c r="C545" s="1065" t="s">
        <v>431</v>
      </c>
      <c r="D545" s="1065"/>
      <c r="E545" s="1065"/>
      <c r="F545" s="1065"/>
      <c r="G545" s="1065"/>
      <c r="H545" s="1065"/>
      <c r="I545" s="1065"/>
      <c r="J545" s="1065"/>
      <c r="K545" s="1065"/>
      <c r="L545" s="1065"/>
      <c r="M545" s="1065"/>
      <c r="N545" s="1072"/>
      <c r="V545" s="361"/>
      <c r="W545" s="367"/>
      <c r="X545" s="367"/>
      <c r="Y545" s="335" t="s">
        <v>431</v>
      </c>
      <c r="AC545" s="367"/>
      <c r="AE545" s="367"/>
      <c r="AG545" s="367"/>
    </row>
    <row r="546" spans="1:33" s="332" customFormat="1" ht="12" x14ac:dyDescent="0.2">
      <c r="A546" s="372"/>
      <c r="B546" s="371" t="s">
        <v>423</v>
      </c>
      <c r="C546" s="1065" t="s">
        <v>432</v>
      </c>
      <c r="D546" s="1065"/>
      <c r="E546" s="1065"/>
      <c r="F546" s="373"/>
      <c r="G546" s="373"/>
      <c r="H546" s="373"/>
      <c r="I546" s="373"/>
      <c r="J546" s="374">
        <v>388.03</v>
      </c>
      <c r="K546" s="373" t="s">
        <v>436</v>
      </c>
      <c r="L546" s="374">
        <v>218.27</v>
      </c>
      <c r="M546" s="373"/>
      <c r="N546" s="375"/>
      <c r="V546" s="361"/>
      <c r="W546" s="367"/>
      <c r="X546" s="367"/>
      <c r="Z546" s="335" t="s">
        <v>432</v>
      </c>
      <c r="AC546" s="367"/>
      <c r="AE546" s="367"/>
      <c r="AG546" s="367"/>
    </row>
    <row r="547" spans="1:33" s="332" customFormat="1" ht="12" x14ac:dyDescent="0.2">
      <c r="A547" s="372"/>
      <c r="B547" s="371" t="s">
        <v>434</v>
      </c>
      <c r="C547" s="1065" t="s">
        <v>435</v>
      </c>
      <c r="D547" s="1065"/>
      <c r="E547" s="1065"/>
      <c r="F547" s="373"/>
      <c r="G547" s="373"/>
      <c r="H547" s="373"/>
      <c r="I547" s="373"/>
      <c r="J547" s="374">
        <v>52.26</v>
      </c>
      <c r="K547" s="373" t="s">
        <v>436</v>
      </c>
      <c r="L547" s="374">
        <v>29.4</v>
      </c>
      <c r="M547" s="373"/>
      <c r="N547" s="375"/>
      <c r="V547" s="361"/>
      <c r="W547" s="367"/>
      <c r="X547" s="367"/>
      <c r="Z547" s="335" t="s">
        <v>435</v>
      </c>
      <c r="AC547" s="367"/>
      <c r="AE547" s="367"/>
      <c r="AG547" s="367"/>
    </row>
    <row r="548" spans="1:33" s="332" customFormat="1" ht="12" x14ac:dyDescent="0.2">
      <c r="A548" s="372"/>
      <c r="B548" s="371" t="s">
        <v>437</v>
      </c>
      <c r="C548" s="1065" t="s">
        <v>438</v>
      </c>
      <c r="D548" s="1065"/>
      <c r="E548" s="1065"/>
      <c r="F548" s="373"/>
      <c r="G548" s="373"/>
      <c r="H548" s="373"/>
      <c r="I548" s="373"/>
      <c r="J548" s="374">
        <v>5.0199999999999996</v>
      </c>
      <c r="K548" s="373" t="s">
        <v>436</v>
      </c>
      <c r="L548" s="374">
        <v>2.82</v>
      </c>
      <c r="M548" s="373"/>
      <c r="N548" s="375"/>
      <c r="V548" s="361"/>
      <c r="W548" s="367"/>
      <c r="X548" s="367"/>
      <c r="Z548" s="335" t="s">
        <v>438</v>
      </c>
      <c r="AC548" s="367"/>
      <c r="AE548" s="367"/>
      <c r="AG548" s="367"/>
    </row>
    <row r="549" spans="1:33" s="332" customFormat="1" ht="12" x14ac:dyDescent="0.2">
      <c r="A549" s="372"/>
      <c r="B549" s="371" t="s">
        <v>439</v>
      </c>
      <c r="C549" s="1065" t="s">
        <v>440</v>
      </c>
      <c r="D549" s="1065"/>
      <c r="E549" s="1065"/>
      <c r="F549" s="373"/>
      <c r="G549" s="373"/>
      <c r="H549" s="373"/>
      <c r="I549" s="373"/>
      <c r="J549" s="374">
        <v>189.82</v>
      </c>
      <c r="K549" s="373"/>
      <c r="L549" s="374">
        <v>85.42</v>
      </c>
      <c r="M549" s="373"/>
      <c r="N549" s="375"/>
      <c r="V549" s="361"/>
      <c r="W549" s="367"/>
      <c r="X549" s="367"/>
      <c r="Z549" s="335" t="s">
        <v>440</v>
      </c>
      <c r="AC549" s="367"/>
      <c r="AE549" s="367"/>
      <c r="AG549" s="367"/>
    </row>
    <row r="550" spans="1:33" s="332" customFormat="1" ht="12" x14ac:dyDescent="0.2">
      <c r="A550" s="372"/>
      <c r="B550" s="371"/>
      <c r="C550" s="1065" t="s">
        <v>443</v>
      </c>
      <c r="D550" s="1065"/>
      <c r="E550" s="1065"/>
      <c r="F550" s="373" t="s">
        <v>444</v>
      </c>
      <c r="G550" s="373" t="s">
        <v>7656</v>
      </c>
      <c r="H550" s="373" t="s">
        <v>436</v>
      </c>
      <c r="I550" s="373" t="s">
        <v>7657</v>
      </c>
      <c r="J550" s="374"/>
      <c r="K550" s="373"/>
      <c r="L550" s="374"/>
      <c r="M550" s="373"/>
      <c r="N550" s="375"/>
      <c r="V550" s="361"/>
      <c r="W550" s="367"/>
      <c r="X550" s="367"/>
      <c r="AA550" s="335" t="s">
        <v>443</v>
      </c>
      <c r="AC550" s="367"/>
      <c r="AE550" s="367"/>
      <c r="AG550" s="367"/>
    </row>
    <row r="551" spans="1:33" s="332" customFormat="1" ht="12" x14ac:dyDescent="0.2">
      <c r="A551" s="372"/>
      <c r="B551" s="371"/>
      <c r="C551" s="1065" t="s">
        <v>447</v>
      </c>
      <c r="D551" s="1065"/>
      <c r="E551" s="1065"/>
      <c r="F551" s="373" t="s">
        <v>444</v>
      </c>
      <c r="G551" s="373" t="s">
        <v>847</v>
      </c>
      <c r="H551" s="373" t="s">
        <v>436</v>
      </c>
      <c r="I551" s="373" t="s">
        <v>7509</v>
      </c>
      <c r="J551" s="374"/>
      <c r="K551" s="373"/>
      <c r="L551" s="374"/>
      <c r="M551" s="373"/>
      <c r="N551" s="375"/>
      <c r="V551" s="361"/>
      <c r="W551" s="367"/>
      <c r="X551" s="367"/>
      <c r="AA551" s="335" t="s">
        <v>447</v>
      </c>
      <c r="AC551" s="367"/>
      <c r="AE551" s="367"/>
      <c r="AG551" s="367"/>
    </row>
    <row r="552" spans="1:33" s="332" customFormat="1" ht="12" x14ac:dyDescent="0.2">
      <c r="A552" s="372"/>
      <c r="B552" s="371"/>
      <c r="C552" s="1077" t="s">
        <v>450</v>
      </c>
      <c r="D552" s="1077"/>
      <c r="E552" s="1077"/>
      <c r="F552" s="376"/>
      <c r="G552" s="376"/>
      <c r="H552" s="376"/>
      <c r="I552" s="376"/>
      <c r="J552" s="377">
        <v>630.11</v>
      </c>
      <c r="K552" s="376"/>
      <c r="L552" s="377">
        <v>333.09</v>
      </c>
      <c r="M552" s="376"/>
      <c r="N552" s="378"/>
      <c r="V552" s="361"/>
      <c r="W552" s="367"/>
      <c r="X552" s="367"/>
      <c r="AB552" s="335" t="s">
        <v>450</v>
      </c>
      <c r="AC552" s="367"/>
      <c r="AE552" s="367"/>
      <c r="AG552" s="367"/>
    </row>
    <row r="553" spans="1:33" s="332" customFormat="1" ht="12" x14ac:dyDescent="0.2">
      <c r="A553" s="372"/>
      <c r="B553" s="371"/>
      <c r="C553" s="1065" t="s">
        <v>451</v>
      </c>
      <c r="D553" s="1065"/>
      <c r="E553" s="1065"/>
      <c r="F553" s="373"/>
      <c r="G553" s="373"/>
      <c r="H553" s="373"/>
      <c r="I553" s="373"/>
      <c r="J553" s="374"/>
      <c r="K553" s="373"/>
      <c r="L553" s="374">
        <v>221.09</v>
      </c>
      <c r="M553" s="373"/>
      <c r="N553" s="375"/>
      <c r="V553" s="361"/>
      <c r="W553" s="367"/>
      <c r="X553" s="367"/>
      <c r="AA553" s="335" t="s">
        <v>451</v>
      </c>
      <c r="AC553" s="367"/>
      <c r="AE553" s="367"/>
      <c r="AG553" s="367"/>
    </row>
    <row r="554" spans="1:33" s="332" customFormat="1" ht="33.75" x14ac:dyDescent="0.2">
      <c r="A554" s="372"/>
      <c r="B554" s="371" t="s">
        <v>4696</v>
      </c>
      <c r="C554" s="1065" t="s">
        <v>3148</v>
      </c>
      <c r="D554" s="1065"/>
      <c r="E554" s="1065"/>
      <c r="F554" s="373" t="s">
        <v>454</v>
      </c>
      <c r="G554" s="373" t="s">
        <v>558</v>
      </c>
      <c r="H554" s="373"/>
      <c r="I554" s="373" t="s">
        <v>558</v>
      </c>
      <c r="J554" s="374"/>
      <c r="K554" s="373"/>
      <c r="L554" s="374">
        <v>214.46</v>
      </c>
      <c r="M554" s="373"/>
      <c r="N554" s="375"/>
      <c r="V554" s="361"/>
      <c r="W554" s="367"/>
      <c r="X554" s="367"/>
      <c r="AA554" s="335" t="s">
        <v>3148</v>
      </c>
      <c r="AC554" s="367"/>
      <c r="AE554" s="367"/>
      <c r="AG554" s="367"/>
    </row>
    <row r="555" spans="1:33" s="332" customFormat="1" ht="33.75" x14ac:dyDescent="0.2">
      <c r="A555" s="372"/>
      <c r="B555" s="371" t="s">
        <v>4697</v>
      </c>
      <c r="C555" s="1065" t="s">
        <v>3150</v>
      </c>
      <c r="D555" s="1065"/>
      <c r="E555" s="1065"/>
      <c r="F555" s="373" t="s">
        <v>454</v>
      </c>
      <c r="G555" s="373" t="s">
        <v>544</v>
      </c>
      <c r="H555" s="373"/>
      <c r="I555" s="373" t="s">
        <v>544</v>
      </c>
      <c r="J555" s="374"/>
      <c r="K555" s="373"/>
      <c r="L555" s="374">
        <v>112.76</v>
      </c>
      <c r="M555" s="373"/>
      <c r="N555" s="375"/>
      <c r="V555" s="361"/>
      <c r="W555" s="367"/>
      <c r="X555" s="367"/>
      <c r="AA555" s="335" t="s">
        <v>3150</v>
      </c>
      <c r="AC555" s="367"/>
      <c r="AE555" s="367"/>
      <c r="AG555" s="367"/>
    </row>
    <row r="556" spans="1:33" s="332" customFormat="1" ht="12" x14ac:dyDescent="0.2">
      <c r="A556" s="379"/>
      <c r="B556" s="380"/>
      <c r="C556" s="1068" t="s">
        <v>459</v>
      </c>
      <c r="D556" s="1068"/>
      <c r="E556" s="1068"/>
      <c r="F556" s="364"/>
      <c r="G556" s="364"/>
      <c r="H556" s="364"/>
      <c r="I556" s="364"/>
      <c r="J556" s="365"/>
      <c r="K556" s="364"/>
      <c r="L556" s="365">
        <v>660.31</v>
      </c>
      <c r="M556" s="376"/>
      <c r="N556" s="366"/>
      <c r="V556" s="361"/>
      <c r="W556" s="367"/>
      <c r="X556" s="367"/>
      <c r="AC556" s="367" t="s">
        <v>459</v>
      </c>
      <c r="AE556" s="367"/>
      <c r="AG556" s="367"/>
    </row>
    <row r="557" spans="1:33" s="332" customFormat="1" ht="45" x14ac:dyDescent="0.2">
      <c r="A557" s="362" t="s">
        <v>654</v>
      </c>
      <c r="B557" s="363" t="s">
        <v>7658</v>
      </c>
      <c r="C557" s="1068" t="s">
        <v>7659</v>
      </c>
      <c r="D557" s="1068"/>
      <c r="E557" s="1068"/>
      <c r="F557" s="364" t="s">
        <v>1026</v>
      </c>
      <c r="G557" s="364"/>
      <c r="H557" s="364"/>
      <c r="I557" s="364" t="s">
        <v>6400</v>
      </c>
      <c r="J557" s="365"/>
      <c r="K557" s="364"/>
      <c r="L557" s="365"/>
      <c r="M557" s="364"/>
      <c r="N557" s="366"/>
      <c r="V557" s="361"/>
      <c r="W557" s="367"/>
      <c r="X557" s="367" t="s">
        <v>7659</v>
      </c>
      <c r="AC557" s="367"/>
      <c r="AE557" s="367"/>
      <c r="AG557" s="367"/>
    </row>
    <row r="558" spans="1:33" s="332" customFormat="1" ht="12" x14ac:dyDescent="0.2">
      <c r="A558" s="368"/>
      <c r="B558" s="369"/>
      <c r="C558" s="1065" t="s">
        <v>7660</v>
      </c>
      <c r="D558" s="1065"/>
      <c r="E558" s="1065"/>
      <c r="F558" s="1065"/>
      <c r="G558" s="1065"/>
      <c r="H558" s="1065"/>
      <c r="I558" s="1065"/>
      <c r="J558" s="1065"/>
      <c r="K558" s="1065"/>
      <c r="L558" s="1065"/>
      <c r="M558" s="1065"/>
      <c r="N558" s="1072"/>
      <c r="V558" s="361"/>
      <c r="W558" s="367"/>
      <c r="X558" s="367"/>
      <c r="AC558" s="367"/>
      <c r="AD558" s="335" t="s">
        <v>7660</v>
      </c>
      <c r="AE558" s="367"/>
      <c r="AG558" s="367"/>
    </row>
    <row r="559" spans="1:33" s="332" customFormat="1" ht="33.75" x14ac:dyDescent="0.2">
      <c r="A559" s="370"/>
      <c r="B559" s="371" t="s">
        <v>430</v>
      </c>
      <c r="C559" s="1065" t="s">
        <v>431</v>
      </c>
      <c r="D559" s="1065"/>
      <c r="E559" s="1065"/>
      <c r="F559" s="1065"/>
      <c r="G559" s="1065"/>
      <c r="H559" s="1065"/>
      <c r="I559" s="1065"/>
      <c r="J559" s="1065"/>
      <c r="K559" s="1065"/>
      <c r="L559" s="1065"/>
      <c r="M559" s="1065"/>
      <c r="N559" s="1072"/>
      <c r="V559" s="361"/>
      <c r="W559" s="367"/>
      <c r="X559" s="367"/>
      <c r="Y559" s="335" t="s">
        <v>431</v>
      </c>
      <c r="AC559" s="367"/>
      <c r="AE559" s="367"/>
      <c r="AG559" s="367"/>
    </row>
    <row r="560" spans="1:33" s="332" customFormat="1" ht="12" x14ac:dyDescent="0.2">
      <c r="A560" s="372"/>
      <c r="B560" s="371" t="s">
        <v>423</v>
      </c>
      <c r="C560" s="1065" t="s">
        <v>432</v>
      </c>
      <c r="D560" s="1065"/>
      <c r="E560" s="1065"/>
      <c r="F560" s="373"/>
      <c r="G560" s="373"/>
      <c r="H560" s="373"/>
      <c r="I560" s="373"/>
      <c r="J560" s="374">
        <v>87.23</v>
      </c>
      <c r="K560" s="373" t="s">
        <v>436</v>
      </c>
      <c r="L560" s="374">
        <v>1842.73</v>
      </c>
      <c r="M560" s="373"/>
      <c r="N560" s="375"/>
      <c r="V560" s="361"/>
      <c r="W560" s="367"/>
      <c r="X560" s="367"/>
      <c r="Z560" s="335" t="s">
        <v>432</v>
      </c>
      <c r="AC560" s="367"/>
      <c r="AE560" s="367"/>
      <c r="AG560" s="367"/>
    </row>
    <row r="561" spans="1:33" s="332" customFormat="1" ht="12" x14ac:dyDescent="0.2">
      <c r="A561" s="372"/>
      <c r="B561" s="371" t="s">
        <v>434</v>
      </c>
      <c r="C561" s="1065" t="s">
        <v>435</v>
      </c>
      <c r="D561" s="1065"/>
      <c r="E561" s="1065"/>
      <c r="F561" s="373"/>
      <c r="G561" s="373"/>
      <c r="H561" s="373"/>
      <c r="I561" s="373"/>
      <c r="J561" s="374">
        <v>45.42</v>
      </c>
      <c r="K561" s="373" t="s">
        <v>436</v>
      </c>
      <c r="L561" s="374">
        <v>959.5</v>
      </c>
      <c r="M561" s="373"/>
      <c r="N561" s="375"/>
      <c r="V561" s="361"/>
      <c r="W561" s="367"/>
      <c r="X561" s="367"/>
      <c r="Z561" s="335" t="s">
        <v>435</v>
      </c>
      <c r="AC561" s="367"/>
      <c r="AE561" s="367"/>
      <c r="AG561" s="367"/>
    </row>
    <row r="562" spans="1:33" s="332" customFormat="1" ht="12" x14ac:dyDescent="0.2">
      <c r="A562" s="372"/>
      <c r="B562" s="371" t="s">
        <v>437</v>
      </c>
      <c r="C562" s="1065" t="s">
        <v>438</v>
      </c>
      <c r="D562" s="1065"/>
      <c r="E562" s="1065"/>
      <c r="F562" s="373"/>
      <c r="G562" s="373"/>
      <c r="H562" s="373"/>
      <c r="I562" s="373"/>
      <c r="J562" s="374">
        <v>5.0199999999999996</v>
      </c>
      <c r="K562" s="373" t="s">
        <v>436</v>
      </c>
      <c r="L562" s="374">
        <v>106.05</v>
      </c>
      <c r="M562" s="373"/>
      <c r="N562" s="375"/>
      <c r="V562" s="361"/>
      <c r="W562" s="367"/>
      <c r="X562" s="367"/>
      <c r="Z562" s="335" t="s">
        <v>438</v>
      </c>
      <c r="AC562" s="367"/>
      <c r="AE562" s="367"/>
      <c r="AG562" s="367"/>
    </row>
    <row r="563" spans="1:33" s="332" customFormat="1" ht="12" x14ac:dyDescent="0.2">
      <c r="A563" s="372"/>
      <c r="B563" s="371" t="s">
        <v>439</v>
      </c>
      <c r="C563" s="1065" t="s">
        <v>440</v>
      </c>
      <c r="D563" s="1065"/>
      <c r="E563" s="1065"/>
      <c r="F563" s="373"/>
      <c r="G563" s="373"/>
      <c r="H563" s="373"/>
      <c r="I563" s="373"/>
      <c r="J563" s="374">
        <v>28.13</v>
      </c>
      <c r="K563" s="373"/>
      <c r="L563" s="374">
        <v>475.4</v>
      </c>
      <c r="M563" s="373"/>
      <c r="N563" s="375"/>
      <c r="V563" s="361"/>
      <c r="W563" s="367"/>
      <c r="X563" s="367"/>
      <c r="Z563" s="335" t="s">
        <v>440</v>
      </c>
      <c r="AC563" s="367"/>
      <c r="AE563" s="367"/>
      <c r="AG563" s="367"/>
    </row>
    <row r="564" spans="1:33" s="332" customFormat="1" ht="12" x14ac:dyDescent="0.2">
      <c r="A564" s="372"/>
      <c r="B564" s="371"/>
      <c r="C564" s="1065" t="s">
        <v>443</v>
      </c>
      <c r="D564" s="1065"/>
      <c r="E564" s="1065"/>
      <c r="F564" s="373" t="s">
        <v>444</v>
      </c>
      <c r="G564" s="373" t="s">
        <v>7661</v>
      </c>
      <c r="H564" s="373" t="s">
        <v>436</v>
      </c>
      <c r="I564" s="373" t="s">
        <v>7662</v>
      </c>
      <c r="J564" s="374"/>
      <c r="K564" s="373"/>
      <c r="L564" s="374"/>
      <c r="M564" s="373"/>
      <c r="N564" s="375"/>
      <c r="V564" s="361"/>
      <c r="W564" s="367"/>
      <c r="X564" s="367"/>
      <c r="AA564" s="335" t="s">
        <v>443</v>
      </c>
      <c r="AC564" s="367"/>
      <c r="AE564" s="367"/>
      <c r="AG564" s="367"/>
    </row>
    <row r="565" spans="1:33" s="332" customFormat="1" ht="12" x14ac:dyDescent="0.2">
      <c r="A565" s="372"/>
      <c r="B565" s="371"/>
      <c r="C565" s="1065" t="s">
        <v>447</v>
      </c>
      <c r="D565" s="1065"/>
      <c r="E565" s="1065"/>
      <c r="F565" s="373" t="s">
        <v>444</v>
      </c>
      <c r="G565" s="373" t="s">
        <v>847</v>
      </c>
      <c r="H565" s="373" t="s">
        <v>436</v>
      </c>
      <c r="I565" s="373" t="s">
        <v>7663</v>
      </c>
      <c r="J565" s="374"/>
      <c r="K565" s="373"/>
      <c r="L565" s="374"/>
      <c r="M565" s="373"/>
      <c r="N565" s="375"/>
      <c r="V565" s="361"/>
      <c r="W565" s="367"/>
      <c r="X565" s="367"/>
      <c r="AA565" s="335" t="s">
        <v>447</v>
      </c>
      <c r="AC565" s="367"/>
      <c r="AE565" s="367"/>
      <c r="AG565" s="367"/>
    </row>
    <row r="566" spans="1:33" s="332" customFormat="1" ht="12" x14ac:dyDescent="0.2">
      <c r="A566" s="372"/>
      <c r="B566" s="371"/>
      <c r="C566" s="1077" t="s">
        <v>450</v>
      </c>
      <c r="D566" s="1077"/>
      <c r="E566" s="1077"/>
      <c r="F566" s="376"/>
      <c r="G566" s="376"/>
      <c r="H566" s="376"/>
      <c r="I566" s="376"/>
      <c r="J566" s="377">
        <v>160.78</v>
      </c>
      <c r="K566" s="376"/>
      <c r="L566" s="377">
        <v>3277.63</v>
      </c>
      <c r="M566" s="376"/>
      <c r="N566" s="378"/>
      <c r="V566" s="361"/>
      <c r="W566" s="367"/>
      <c r="X566" s="367"/>
      <c r="AB566" s="335" t="s">
        <v>450</v>
      </c>
      <c r="AC566" s="367"/>
      <c r="AE566" s="367"/>
      <c r="AG566" s="367"/>
    </row>
    <row r="567" spans="1:33" s="332" customFormat="1" ht="12" x14ac:dyDescent="0.2">
      <c r="A567" s="372"/>
      <c r="B567" s="371"/>
      <c r="C567" s="1065" t="s">
        <v>451</v>
      </c>
      <c r="D567" s="1065"/>
      <c r="E567" s="1065"/>
      <c r="F567" s="373"/>
      <c r="G567" s="373"/>
      <c r="H567" s="373"/>
      <c r="I567" s="373"/>
      <c r="J567" s="374"/>
      <c r="K567" s="373"/>
      <c r="L567" s="374">
        <v>1948.78</v>
      </c>
      <c r="M567" s="373"/>
      <c r="N567" s="375"/>
      <c r="V567" s="361"/>
      <c r="W567" s="367"/>
      <c r="X567" s="367"/>
      <c r="AA567" s="335" t="s">
        <v>451</v>
      </c>
      <c r="AC567" s="367"/>
      <c r="AE567" s="367"/>
      <c r="AG567" s="367"/>
    </row>
    <row r="568" spans="1:33" s="332" customFormat="1" ht="33.75" x14ac:dyDescent="0.2">
      <c r="A568" s="372"/>
      <c r="B568" s="371" t="s">
        <v>4696</v>
      </c>
      <c r="C568" s="1065" t="s">
        <v>3148</v>
      </c>
      <c r="D568" s="1065"/>
      <c r="E568" s="1065"/>
      <c r="F568" s="373" t="s">
        <v>454</v>
      </c>
      <c r="G568" s="373" t="s">
        <v>558</v>
      </c>
      <c r="H568" s="373"/>
      <c r="I568" s="373" t="s">
        <v>558</v>
      </c>
      <c r="J568" s="374"/>
      <c r="K568" s="373"/>
      <c r="L568" s="374">
        <v>1890.32</v>
      </c>
      <c r="M568" s="373"/>
      <c r="N568" s="375"/>
      <c r="V568" s="361"/>
      <c r="W568" s="367"/>
      <c r="X568" s="367"/>
      <c r="AA568" s="335" t="s">
        <v>3148</v>
      </c>
      <c r="AC568" s="367"/>
      <c r="AE568" s="367"/>
      <c r="AG568" s="367"/>
    </row>
    <row r="569" spans="1:33" s="332" customFormat="1" ht="33.75" x14ac:dyDescent="0.2">
      <c r="A569" s="372"/>
      <c r="B569" s="371" t="s">
        <v>4697</v>
      </c>
      <c r="C569" s="1065" t="s">
        <v>3150</v>
      </c>
      <c r="D569" s="1065"/>
      <c r="E569" s="1065"/>
      <c r="F569" s="373" t="s">
        <v>454</v>
      </c>
      <c r="G569" s="373" t="s">
        <v>544</v>
      </c>
      <c r="H569" s="373"/>
      <c r="I569" s="373" t="s">
        <v>544</v>
      </c>
      <c r="J569" s="374"/>
      <c r="K569" s="373"/>
      <c r="L569" s="374">
        <v>993.88</v>
      </c>
      <c r="M569" s="373"/>
      <c r="N569" s="375"/>
      <c r="V569" s="361"/>
      <c r="W569" s="367"/>
      <c r="X569" s="367"/>
      <c r="AA569" s="335" t="s">
        <v>3150</v>
      </c>
      <c r="AC569" s="367"/>
      <c r="AE569" s="367"/>
      <c r="AG569" s="367"/>
    </row>
    <row r="570" spans="1:33" s="332" customFormat="1" ht="12" x14ac:dyDescent="0.2">
      <c r="A570" s="379"/>
      <c r="B570" s="380"/>
      <c r="C570" s="1068" t="s">
        <v>459</v>
      </c>
      <c r="D570" s="1068"/>
      <c r="E570" s="1068"/>
      <c r="F570" s="364"/>
      <c r="G570" s="364"/>
      <c r="H570" s="364"/>
      <c r="I570" s="364"/>
      <c r="J570" s="365"/>
      <c r="K570" s="364"/>
      <c r="L570" s="365">
        <v>6161.83</v>
      </c>
      <c r="M570" s="376"/>
      <c r="N570" s="366"/>
      <c r="V570" s="361"/>
      <c r="W570" s="367"/>
      <c r="X570" s="367"/>
      <c r="AC570" s="367" t="s">
        <v>459</v>
      </c>
      <c r="AE570" s="367"/>
      <c r="AG570" s="367"/>
    </row>
    <row r="571" spans="1:33" s="332" customFormat="1" ht="45" x14ac:dyDescent="0.2">
      <c r="A571" s="362" t="s">
        <v>455</v>
      </c>
      <c r="B571" s="363" t="s">
        <v>7664</v>
      </c>
      <c r="C571" s="1068" t="s">
        <v>7665</v>
      </c>
      <c r="D571" s="1068"/>
      <c r="E571" s="1068"/>
      <c r="F571" s="364" t="s">
        <v>1026</v>
      </c>
      <c r="G571" s="364"/>
      <c r="H571" s="364"/>
      <c r="I571" s="364" t="s">
        <v>742</v>
      </c>
      <c r="J571" s="365"/>
      <c r="K571" s="364"/>
      <c r="L571" s="365"/>
      <c r="M571" s="364"/>
      <c r="N571" s="366"/>
      <c r="V571" s="361"/>
      <c r="W571" s="367"/>
      <c r="X571" s="367" t="s">
        <v>7665</v>
      </c>
      <c r="AC571" s="367"/>
      <c r="AE571" s="367"/>
      <c r="AG571" s="367"/>
    </row>
    <row r="572" spans="1:33" s="332" customFormat="1" ht="12" x14ac:dyDescent="0.2">
      <c r="A572" s="368"/>
      <c r="B572" s="369"/>
      <c r="C572" s="1065" t="s">
        <v>7666</v>
      </c>
      <c r="D572" s="1065"/>
      <c r="E572" s="1065"/>
      <c r="F572" s="1065"/>
      <c r="G572" s="1065"/>
      <c r="H572" s="1065"/>
      <c r="I572" s="1065"/>
      <c r="J572" s="1065"/>
      <c r="K572" s="1065"/>
      <c r="L572" s="1065"/>
      <c r="M572" s="1065"/>
      <c r="N572" s="1072"/>
      <c r="V572" s="361"/>
      <c r="W572" s="367"/>
      <c r="X572" s="367"/>
      <c r="AC572" s="367"/>
      <c r="AD572" s="335" t="s">
        <v>7666</v>
      </c>
      <c r="AE572" s="367"/>
      <c r="AG572" s="367"/>
    </row>
    <row r="573" spans="1:33" s="332" customFormat="1" ht="33.75" x14ac:dyDescent="0.2">
      <c r="A573" s="370"/>
      <c r="B573" s="371" t="s">
        <v>430</v>
      </c>
      <c r="C573" s="1065" t="s">
        <v>431</v>
      </c>
      <c r="D573" s="1065"/>
      <c r="E573" s="1065"/>
      <c r="F573" s="1065"/>
      <c r="G573" s="1065"/>
      <c r="H573" s="1065"/>
      <c r="I573" s="1065"/>
      <c r="J573" s="1065"/>
      <c r="K573" s="1065"/>
      <c r="L573" s="1065"/>
      <c r="M573" s="1065"/>
      <c r="N573" s="1072"/>
      <c r="V573" s="361"/>
      <c r="W573" s="367"/>
      <c r="X573" s="367"/>
      <c r="Y573" s="335" t="s">
        <v>431</v>
      </c>
      <c r="AC573" s="367"/>
      <c r="AE573" s="367"/>
      <c r="AG573" s="367"/>
    </row>
    <row r="574" spans="1:33" s="332" customFormat="1" ht="12" x14ac:dyDescent="0.2">
      <c r="A574" s="372"/>
      <c r="B574" s="371" t="s">
        <v>423</v>
      </c>
      <c r="C574" s="1065" t="s">
        <v>432</v>
      </c>
      <c r="D574" s="1065"/>
      <c r="E574" s="1065"/>
      <c r="F574" s="373"/>
      <c r="G574" s="373"/>
      <c r="H574" s="373"/>
      <c r="I574" s="373"/>
      <c r="J574" s="374">
        <v>140.62</v>
      </c>
      <c r="K574" s="373" t="s">
        <v>436</v>
      </c>
      <c r="L574" s="374">
        <v>61.52</v>
      </c>
      <c r="M574" s="373"/>
      <c r="N574" s="375"/>
      <c r="V574" s="361"/>
      <c r="W574" s="367"/>
      <c r="X574" s="367"/>
      <c r="Z574" s="335" t="s">
        <v>432</v>
      </c>
      <c r="AC574" s="367"/>
      <c r="AE574" s="367"/>
      <c r="AG574" s="367"/>
    </row>
    <row r="575" spans="1:33" s="332" customFormat="1" ht="12" x14ac:dyDescent="0.2">
      <c r="A575" s="372"/>
      <c r="B575" s="371" t="s">
        <v>434</v>
      </c>
      <c r="C575" s="1065" t="s">
        <v>435</v>
      </c>
      <c r="D575" s="1065"/>
      <c r="E575" s="1065"/>
      <c r="F575" s="373"/>
      <c r="G575" s="373"/>
      <c r="H575" s="373"/>
      <c r="I575" s="373"/>
      <c r="J575" s="374">
        <v>50.85</v>
      </c>
      <c r="K575" s="373" t="s">
        <v>436</v>
      </c>
      <c r="L575" s="374">
        <v>22.25</v>
      </c>
      <c r="M575" s="373"/>
      <c r="N575" s="375"/>
      <c r="V575" s="361"/>
      <c r="W575" s="367"/>
      <c r="X575" s="367"/>
      <c r="Z575" s="335" t="s">
        <v>435</v>
      </c>
      <c r="AC575" s="367"/>
      <c r="AE575" s="367"/>
      <c r="AG575" s="367"/>
    </row>
    <row r="576" spans="1:33" s="332" customFormat="1" ht="12" x14ac:dyDescent="0.2">
      <c r="A576" s="372"/>
      <c r="B576" s="371" t="s">
        <v>437</v>
      </c>
      <c r="C576" s="1065" t="s">
        <v>438</v>
      </c>
      <c r="D576" s="1065"/>
      <c r="E576" s="1065"/>
      <c r="F576" s="373"/>
      <c r="G576" s="373"/>
      <c r="H576" s="373"/>
      <c r="I576" s="373"/>
      <c r="J576" s="374">
        <v>5.0199999999999996</v>
      </c>
      <c r="K576" s="373" t="s">
        <v>436</v>
      </c>
      <c r="L576" s="374">
        <v>2.2000000000000002</v>
      </c>
      <c r="M576" s="373"/>
      <c r="N576" s="375"/>
      <c r="V576" s="361"/>
      <c r="W576" s="367"/>
      <c r="X576" s="367"/>
      <c r="Z576" s="335" t="s">
        <v>438</v>
      </c>
      <c r="AC576" s="367"/>
      <c r="AE576" s="367"/>
      <c r="AG576" s="367"/>
    </row>
    <row r="577" spans="1:33" s="332" customFormat="1" ht="12" x14ac:dyDescent="0.2">
      <c r="A577" s="372"/>
      <c r="B577" s="371" t="s">
        <v>439</v>
      </c>
      <c r="C577" s="1065" t="s">
        <v>440</v>
      </c>
      <c r="D577" s="1065"/>
      <c r="E577" s="1065"/>
      <c r="F577" s="373"/>
      <c r="G577" s="373"/>
      <c r="H577" s="373"/>
      <c r="I577" s="373"/>
      <c r="J577" s="374">
        <v>28.52</v>
      </c>
      <c r="K577" s="373"/>
      <c r="L577" s="374">
        <v>9.98</v>
      </c>
      <c r="M577" s="373"/>
      <c r="N577" s="375"/>
      <c r="V577" s="361"/>
      <c r="W577" s="367"/>
      <c r="X577" s="367"/>
      <c r="Z577" s="335" t="s">
        <v>440</v>
      </c>
      <c r="AC577" s="367"/>
      <c r="AE577" s="367"/>
      <c r="AG577" s="367"/>
    </row>
    <row r="578" spans="1:33" s="332" customFormat="1" ht="12" x14ac:dyDescent="0.2">
      <c r="A578" s="372"/>
      <c r="B578" s="371"/>
      <c r="C578" s="1065" t="s">
        <v>443</v>
      </c>
      <c r="D578" s="1065"/>
      <c r="E578" s="1065"/>
      <c r="F578" s="373" t="s">
        <v>444</v>
      </c>
      <c r="G578" s="373" t="s">
        <v>7667</v>
      </c>
      <c r="H578" s="373" t="s">
        <v>436</v>
      </c>
      <c r="I578" s="373" t="s">
        <v>7668</v>
      </c>
      <c r="J578" s="374"/>
      <c r="K578" s="373"/>
      <c r="L578" s="374"/>
      <c r="M578" s="373"/>
      <c r="N578" s="375"/>
      <c r="V578" s="361"/>
      <c r="W578" s="367"/>
      <c r="X578" s="367"/>
      <c r="AA578" s="335" t="s">
        <v>443</v>
      </c>
      <c r="AC578" s="367"/>
      <c r="AE578" s="367"/>
      <c r="AG578" s="367"/>
    </row>
    <row r="579" spans="1:33" s="332" customFormat="1" ht="12" x14ac:dyDescent="0.2">
      <c r="A579" s="372"/>
      <c r="B579" s="371"/>
      <c r="C579" s="1065" t="s">
        <v>447</v>
      </c>
      <c r="D579" s="1065"/>
      <c r="E579" s="1065"/>
      <c r="F579" s="373" t="s">
        <v>444</v>
      </c>
      <c r="G579" s="373" t="s">
        <v>847</v>
      </c>
      <c r="H579" s="373" t="s">
        <v>436</v>
      </c>
      <c r="I579" s="373" t="s">
        <v>7669</v>
      </c>
      <c r="J579" s="374"/>
      <c r="K579" s="373"/>
      <c r="L579" s="374"/>
      <c r="M579" s="373"/>
      <c r="N579" s="375"/>
      <c r="V579" s="361"/>
      <c r="W579" s="367"/>
      <c r="X579" s="367"/>
      <c r="AA579" s="335" t="s">
        <v>447</v>
      </c>
      <c r="AC579" s="367"/>
      <c r="AE579" s="367"/>
      <c r="AG579" s="367"/>
    </row>
    <row r="580" spans="1:33" s="332" customFormat="1" ht="12" x14ac:dyDescent="0.2">
      <c r="A580" s="372"/>
      <c r="B580" s="371"/>
      <c r="C580" s="1077" t="s">
        <v>450</v>
      </c>
      <c r="D580" s="1077"/>
      <c r="E580" s="1077"/>
      <c r="F580" s="376"/>
      <c r="G580" s="376"/>
      <c r="H580" s="376"/>
      <c r="I580" s="376"/>
      <c r="J580" s="377">
        <v>219.99</v>
      </c>
      <c r="K580" s="376"/>
      <c r="L580" s="377">
        <v>93.75</v>
      </c>
      <c r="M580" s="376"/>
      <c r="N580" s="378"/>
      <c r="V580" s="361"/>
      <c r="W580" s="367"/>
      <c r="X580" s="367"/>
      <c r="AB580" s="335" t="s">
        <v>450</v>
      </c>
      <c r="AC580" s="367"/>
      <c r="AE580" s="367"/>
      <c r="AG580" s="367"/>
    </row>
    <row r="581" spans="1:33" s="332" customFormat="1" ht="12" x14ac:dyDescent="0.2">
      <c r="A581" s="372"/>
      <c r="B581" s="371"/>
      <c r="C581" s="1065" t="s">
        <v>451</v>
      </c>
      <c r="D581" s="1065"/>
      <c r="E581" s="1065"/>
      <c r="F581" s="373"/>
      <c r="G581" s="373"/>
      <c r="H581" s="373"/>
      <c r="I581" s="373"/>
      <c r="J581" s="374"/>
      <c r="K581" s="373"/>
      <c r="L581" s="374">
        <v>63.72</v>
      </c>
      <c r="M581" s="373"/>
      <c r="N581" s="375"/>
      <c r="V581" s="361"/>
      <c r="W581" s="367"/>
      <c r="X581" s="367"/>
      <c r="AA581" s="335" t="s">
        <v>451</v>
      </c>
      <c r="AC581" s="367"/>
      <c r="AE581" s="367"/>
      <c r="AG581" s="367"/>
    </row>
    <row r="582" spans="1:33" s="332" customFormat="1" ht="33.75" x14ac:dyDescent="0.2">
      <c r="A582" s="372"/>
      <c r="B582" s="371" t="s">
        <v>4696</v>
      </c>
      <c r="C582" s="1065" t="s">
        <v>3148</v>
      </c>
      <c r="D582" s="1065"/>
      <c r="E582" s="1065"/>
      <c r="F582" s="373" t="s">
        <v>454</v>
      </c>
      <c r="G582" s="373" t="s">
        <v>558</v>
      </c>
      <c r="H582" s="373"/>
      <c r="I582" s="373" t="s">
        <v>558</v>
      </c>
      <c r="J582" s="374"/>
      <c r="K582" s="373"/>
      <c r="L582" s="374">
        <v>61.81</v>
      </c>
      <c r="M582" s="373"/>
      <c r="N582" s="375"/>
      <c r="V582" s="361"/>
      <c r="W582" s="367"/>
      <c r="X582" s="367"/>
      <c r="AA582" s="335" t="s">
        <v>3148</v>
      </c>
      <c r="AC582" s="367"/>
      <c r="AE582" s="367"/>
      <c r="AG582" s="367"/>
    </row>
    <row r="583" spans="1:33" s="332" customFormat="1" ht="33.75" x14ac:dyDescent="0.2">
      <c r="A583" s="372"/>
      <c r="B583" s="371" t="s">
        <v>4697</v>
      </c>
      <c r="C583" s="1065" t="s">
        <v>3150</v>
      </c>
      <c r="D583" s="1065"/>
      <c r="E583" s="1065"/>
      <c r="F583" s="373" t="s">
        <v>454</v>
      </c>
      <c r="G583" s="373" t="s">
        <v>544</v>
      </c>
      <c r="H583" s="373"/>
      <c r="I583" s="373" t="s">
        <v>544</v>
      </c>
      <c r="J583" s="374"/>
      <c r="K583" s="373"/>
      <c r="L583" s="374">
        <v>32.5</v>
      </c>
      <c r="M583" s="373"/>
      <c r="N583" s="375"/>
      <c r="V583" s="361"/>
      <c r="W583" s="367"/>
      <c r="X583" s="367"/>
      <c r="AA583" s="335" t="s">
        <v>3150</v>
      </c>
      <c r="AC583" s="367"/>
      <c r="AE583" s="367"/>
      <c r="AG583" s="367"/>
    </row>
    <row r="584" spans="1:33" s="332" customFormat="1" ht="12" x14ac:dyDescent="0.2">
      <c r="A584" s="379"/>
      <c r="B584" s="380"/>
      <c r="C584" s="1068" t="s">
        <v>459</v>
      </c>
      <c r="D584" s="1068"/>
      <c r="E584" s="1068"/>
      <c r="F584" s="364"/>
      <c r="G584" s="364"/>
      <c r="H584" s="364"/>
      <c r="I584" s="364"/>
      <c r="J584" s="365"/>
      <c r="K584" s="364"/>
      <c r="L584" s="365">
        <v>188.06</v>
      </c>
      <c r="M584" s="376"/>
      <c r="N584" s="366"/>
      <c r="V584" s="361"/>
      <c r="W584" s="367"/>
      <c r="X584" s="367"/>
      <c r="AC584" s="367" t="s">
        <v>459</v>
      </c>
      <c r="AE584" s="367"/>
      <c r="AG584" s="367"/>
    </row>
    <row r="585" spans="1:33" s="332" customFormat="1" ht="45" x14ac:dyDescent="0.2">
      <c r="A585" s="362" t="s">
        <v>541</v>
      </c>
      <c r="B585" s="363" t="s">
        <v>7670</v>
      </c>
      <c r="C585" s="1068" t="s">
        <v>7671</v>
      </c>
      <c r="D585" s="1068"/>
      <c r="E585" s="1068"/>
      <c r="F585" s="364" t="s">
        <v>1026</v>
      </c>
      <c r="G585" s="364"/>
      <c r="H585" s="364"/>
      <c r="I585" s="364" t="s">
        <v>605</v>
      </c>
      <c r="J585" s="365"/>
      <c r="K585" s="364"/>
      <c r="L585" s="365"/>
      <c r="M585" s="364"/>
      <c r="N585" s="366"/>
      <c r="V585" s="361"/>
      <c r="W585" s="367"/>
      <c r="X585" s="367" t="s">
        <v>7671</v>
      </c>
      <c r="AC585" s="367"/>
      <c r="AE585" s="367"/>
      <c r="AG585" s="367"/>
    </row>
    <row r="586" spans="1:33" s="332" customFormat="1" ht="12" x14ac:dyDescent="0.2">
      <c r="A586" s="368"/>
      <c r="B586" s="369"/>
      <c r="C586" s="1065" t="s">
        <v>3598</v>
      </c>
      <c r="D586" s="1065"/>
      <c r="E586" s="1065"/>
      <c r="F586" s="1065"/>
      <c r="G586" s="1065"/>
      <c r="H586" s="1065"/>
      <c r="I586" s="1065"/>
      <c r="J586" s="1065"/>
      <c r="K586" s="1065"/>
      <c r="L586" s="1065"/>
      <c r="M586" s="1065"/>
      <c r="N586" s="1072"/>
      <c r="V586" s="361"/>
      <c r="W586" s="367"/>
      <c r="X586" s="367"/>
      <c r="AC586" s="367"/>
      <c r="AD586" s="335" t="s">
        <v>3598</v>
      </c>
      <c r="AE586" s="367"/>
      <c r="AG586" s="367"/>
    </row>
    <row r="587" spans="1:33" s="332" customFormat="1" ht="33.75" x14ac:dyDescent="0.2">
      <c r="A587" s="370"/>
      <c r="B587" s="371" t="s">
        <v>430</v>
      </c>
      <c r="C587" s="1065" t="s">
        <v>431</v>
      </c>
      <c r="D587" s="1065"/>
      <c r="E587" s="1065"/>
      <c r="F587" s="1065"/>
      <c r="G587" s="1065"/>
      <c r="H587" s="1065"/>
      <c r="I587" s="1065"/>
      <c r="J587" s="1065"/>
      <c r="K587" s="1065"/>
      <c r="L587" s="1065"/>
      <c r="M587" s="1065"/>
      <c r="N587" s="1072"/>
      <c r="V587" s="361"/>
      <c r="W587" s="367"/>
      <c r="X587" s="367"/>
      <c r="Y587" s="335" t="s">
        <v>431</v>
      </c>
      <c r="AC587" s="367"/>
      <c r="AE587" s="367"/>
      <c r="AG587" s="367"/>
    </row>
    <row r="588" spans="1:33" s="332" customFormat="1" ht="12" x14ac:dyDescent="0.2">
      <c r="A588" s="372"/>
      <c r="B588" s="371" t="s">
        <v>423</v>
      </c>
      <c r="C588" s="1065" t="s">
        <v>432</v>
      </c>
      <c r="D588" s="1065"/>
      <c r="E588" s="1065"/>
      <c r="F588" s="373"/>
      <c r="G588" s="373"/>
      <c r="H588" s="373"/>
      <c r="I588" s="373"/>
      <c r="J588" s="374">
        <v>190.26</v>
      </c>
      <c r="K588" s="373" t="s">
        <v>436</v>
      </c>
      <c r="L588" s="374">
        <v>7.13</v>
      </c>
      <c r="M588" s="373"/>
      <c r="N588" s="375"/>
      <c r="V588" s="361"/>
      <c r="W588" s="367"/>
      <c r="X588" s="367"/>
      <c r="Z588" s="335" t="s">
        <v>432</v>
      </c>
      <c r="AC588" s="367"/>
      <c r="AE588" s="367"/>
      <c r="AG588" s="367"/>
    </row>
    <row r="589" spans="1:33" s="332" customFormat="1" ht="12" x14ac:dyDescent="0.2">
      <c r="A589" s="372"/>
      <c r="B589" s="371" t="s">
        <v>434</v>
      </c>
      <c r="C589" s="1065" t="s">
        <v>435</v>
      </c>
      <c r="D589" s="1065"/>
      <c r="E589" s="1065"/>
      <c r="F589" s="373"/>
      <c r="G589" s="373"/>
      <c r="H589" s="373"/>
      <c r="I589" s="373"/>
      <c r="J589" s="374">
        <v>72.64</v>
      </c>
      <c r="K589" s="373" t="s">
        <v>436</v>
      </c>
      <c r="L589" s="374">
        <v>2.72</v>
      </c>
      <c r="M589" s="373"/>
      <c r="N589" s="375"/>
      <c r="V589" s="361"/>
      <c r="W589" s="367"/>
      <c r="X589" s="367"/>
      <c r="Z589" s="335" t="s">
        <v>435</v>
      </c>
      <c r="AC589" s="367"/>
      <c r="AE589" s="367"/>
      <c r="AG589" s="367"/>
    </row>
    <row r="590" spans="1:33" s="332" customFormat="1" ht="12" x14ac:dyDescent="0.2">
      <c r="A590" s="372"/>
      <c r="B590" s="371" t="s">
        <v>437</v>
      </c>
      <c r="C590" s="1065" t="s">
        <v>438</v>
      </c>
      <c r="D590" s="1065"/>
      <c r="E590" s="1065"/>
      <c r="F590" s="373"/>
      <c r="G590" s="373"/>
      <c r="H590" s="373"/>
      <c r="I590" s="373"/>
      <c r="J590" s="374">
        <v>5.0199999999999996</v>
      </c>
      <c r="K590" s="373" t="s">
        <v>436</v>
      </c>
      <c r="L590" s="374">
        <v>0.19</v>
      </c>
      <c r="M590" s="373"/>
      <c r="N590" s="375"/>
      <c r="V590" s="361"/>
      <c r="W590" s="367"/>
      <c r="X590" s="367"/>
      <c r="Z590" s="335" t="s">
        <v>438</v>
      </c>
      <c r="AC590" s="367"/>
      <c r="AE590" s="367"/>
      <c r="AG590" s="367"/>
    </row>
    <row r="591" spans="1:33" s="332" customFormat="1" ht="12" x14ac:dyDescent="0.2">
      <c r="A591" s="372"/>
      <c r="B591" s="371" t="s">
        <v>439</v>
      </c>
      <c r="C591" s="1065" t="s">
        <v>440</v>
      </c>
      <c r="D591" s="1065"/>
      <c r="E591" s="1065"/>
      <c r="F591" s="373"/>
      <c r="G591" s="373"/>
      <c r="H591" s="373"/>
      <c r="I591" s="373"/>
      <c r="J591" s="374">
        <v>29.52</v>
      </c>
      <c r="K591" s="373"/>
      <c r="L591" s="374">
        <v>0.89</v>
      </c>
      <c r="M591" s="373"/>
      <c r="N591" s="375"/>
      <c r="V591" s="361"/>
      <c r="W591" s="367"/>
      <c r="X591" s="367"/>
      <c r="Z591" s="335" t="s">
        <v>440</v>
      </c>
      <c r="AC591" s="367"/>
      <c r="AE591" s="367"/>
      <c r="AG591" s="367"/>
    </row>
    <row r="592" spans="1:33" s="332" customFormat="1" ht="12" x14ac:dyDescent="0.2">
      <c r="A592" s="372"/>
      <c r="B592" s="371"/>
      <c r="C592" s="1065" t="s">
        <v>443</v>
      </c>
      <c r="D592" s="1065"/>
      <c r="E592" s="1065"/>
      <c r="F592" s="373" t="s">
        <v>444</v>
      </c>
      <c r="G592" s="373" t="s">
        <v>7672</v>
      </c>
      <c r="H592" s="373" t="s">
        <v>436</v>
      </c>
      <c r="I592" s="373" t="s">
        <v>7673</v>
      </c>
      <c r="J592" s="374"/>
      <c r="K592" s="373"/>
      <c r="L592" s="374"/>
      <c r="M592" s="373"/>
      <c r="N592" s="375"/>
      <c r="V592" s="361"/>
      <c r="W592" s="367"/>
      <c r="X592" s="367"/>
      <c r="AA592" s="335" t="s">
        <v>443</v>
      </c>
      <c r="AC592" s="367"/>
      <c r="AE592" s="367"/>
      <c r="AG592" s="367"/>
    </row>
    <row r="593" spans="1:33" s="332" customFormat="1" ht="12" x14ac:dyDescent="0.2">
      <c r="A593" s="372"/>
      <c r="B593" s="371"/>
      <c r="C593" s="1065" t="s">
        <v>447</v>
      </c>
      <c r="D593" s="1065"/>
      <c r="E593" s="1065"/>
      <c r="F593" s="373" t="s">
        <v>444</v>
      </c>
      <c r="G593" s="373" t="s">
        <v>847</v>
      </c>
      <c r="H593" s="373" t="s">
        <v>436</v>
      </c>
      <c r="I593" s="373" t="s">
        <v>921</v>
      </c>
      <c r="J593" s="374"/>
      <c r="K593" s="373"/>
      <c r="L593" s="374"/>
      <c r="M593" s="373"/>
      <c r="N593" s="375"/>
      <c r="V593" s="361"/>
      <c r="W593" s="367"/>
      <c r="X593" s="367"/>
      <c r="AA593" s="335" t="s">
        <v>447</v>
      </c>
      <c r="AC593" s="367"/>
      <c r="AE593" s="367"/>
      <c r="AG593" s="367"/>
    </row>
    <row r="594" spans="1:33" s="332" customFormat="1" ht="12" x14ac:dyDescent="0.2">
      <c r="A594" s="372"/>
      <c r="B594" s="371"/>
      <c r="C594" s="1077" t="s">
        <v>450</v>
      </c>
      <c r="D594" s="1077"/>
      <c r="E594" s="1077"/>
      <c r="F594" s="376"/>
      <c r="G594" s="376"/>
      <c r="H594" s="376"/>
      <c r="I594" s="376"/>
      <c r="J594" s="377">
        <v>292.42</v>
      </c>
      <c r="K594" s="376"/>
      <c r="L594" s="377">
        <v>10.74</v>
      </c>
      <c r="M594" s="376"/>
      <c r="N594" s="378"/>
      <c r="V594" s="361"/>
      <c r="W594" s="367"/>
      <c r="X594" s="367"/>
      <c r="AB594" s="335" t="s">
        <v>450</v>
      </c>
      <c r="AC594" s="367"/>
      <c r="AE594" s="367"/>
      <c r="AG594" s="367"/>
    </row>
    <row r="595" spans="1:33" s="332" customFormat="1" ht="12" x14ac:dyDescent="0.2">
      <c r="A595" s="372"/>
      <c r="B595" s="371"/>
      <c r="C595" s="1065" t="s">
        <v>451</v>
      </c>
      <c r="D595" s="1065"/>
      <c r="E595" s="1065"/>
      <c r="F595" s="373"/>
      <c r="G595" s="373"/>
      <c r="H595" s="373"/>
      <c r="I595" s="373"/>
      <c r="J595" s="374"/>
      <c r="K595" s="373"/>
      <c r="L595" s="374">
        <v>7.32</v>
      </c>
      <c r="M595" s="373"/>
      <c r="N595" s="375"/>
      <c r="V595" s="361"/>
      <c r="W595" s="367"/>
      <c r="X595" s="367"/>
      <c r="AA595" s="335" t="s">
        <v>451</v>
      </c>
      <c r="AC595" s="367"/>
      <c r="AE595" s="367"/>
      <c r="AG595" s="367"/>
    </row>
    <row r="596" spans="1:33" s="332" customFormat="1" ht="33.75" x14ac:dyDescent="0.2">
      <c r="A596" s="372"/>
      <c r="B596" s="371" t="s">
        <v>4696</v>
      </c>
      <c r="C596" s="1065" t="s">
        <v>3148</v>
      </c>
      <c r="D596" s="1065"/>
      <c r="E596" s="1065"/>
      <c r="F596" s="373" t="s">
        <v>454</v>
      </c>
      <c r="G596" s="373" t="s">
        <v>558</v>
      </c>
      <c r="H596" s="373"/>
      <c r="I596" s="373" t="s">
        <v>558</v>
      </c>
      <c r="J596" s="374"/>
      <c r="K596" s="373"/>
      <c r="L596" s="374">
        <v>7.1</v>
      </c>
      <c r="M596" s="373"/>
      <c r="N596" s="375"/>
      <c r="V596" s="361"/>
      <c r="W596" s="367"/>
      <c r="X596" s="367"/>
      <c r="AA596" s="335" t="s">
        <v>3148</v>
      </c>
      <c r="AC596" s="367"/>
      <c r="AE596" s="367"/>
      <c r="AG596" s="367"/>
    </row>
    <row r="597" spans="1:33" s="332" customFormat="1" ht="33.75" x14ac:dyDescent="0.2">
      <c r="A597" s="372"/>
      <c r="B597" s="371" t="s">
        <v>4697</v>
      </c>
      <c r="C597" s="1065" t="s">
        <v>3150</v>
      </c>
      <c r="D597" s="1065"/>
      <c r="E597" s="1065"/>
      <c r="F597" s="373" t="s">
        <v>454</v>
      </c>
      <c r="G597" s="373" t="s">
        <v>544</v>
      </c>
      <c r="H597" s="373"/>
      <c r="I597" s="373" t="s">
        <v>544</v>
      </c>
      <c r="J597" s="374"/>
      <c r="K597" s="373"/>
      <c r="L597" s="374">
        <v>3.73</v>
      </c>
      <c r="M597" s="373"/>
      <c r="N597" s="375"/>
      <c r="V597" s="361"/>
      <c r="W597" s="367"/>
      <c r="X597" s="367"/>
      <c r="AA597" s="335" t="s">
        <v>3150</v>
      </c>
      <c r="AC597" s="367"/>
      <c r="AE597" s="367"/>
      <c r="AG597" s="367"/>
    </row>
    <row r="598" spans="1:33" s="332" customFormat="1" ht="12" x14ac:dyDescent="0.2">
      <c r="A598" s="379"/>
      <c r="B598" s="380"/>
      <c r="C598" s="1068" t="s">
        <v>459</v>
      </c>
      <c r="D598" s="1068"/>
      <c r="E598" s="1068"/>
      <c r="F598" s="364"/>
      <c r="G598" s="364"/>
      <c r="H598" s="364"/>
      <c r="I598" s="364"/>
      <c r="J598" s="365"/>
      <c r="K598" s="364"/>
      <c r="L598" s="365">
        <v>21.57</v>
      </c>
      <c r="M598" s="376"/>
      <c r="N598" s="366"/>
      <c r="V598" s="361"/>
      <c r="W598" s="367"/>
      <c r="X598" s="367"/>
      <c r="AC598" s="367" t="s">
        <v>459</v>
      </c>
      <c r="AE598" s="367"/>
      <c r="AG598" s="367"/>
    </row>
    <row r="599" spans="1:33" s="332" customFormat="1" ht="45" x14ac:dyDescent="0.2">
      <c r="A599" s="362" t="s">
        <v>1099</v>
      </c>
      <c r="B599" s="363" t="s">
        <v>7674</v>
      </c>
      <c r="C599" s="1068" t="s">
        <v>7675</v>
      </c>
      <c r="D599" s="1068"/>
      <c r="E599" s="1068"/>
      <c r="F599" s="364" t="s">
        <v>1026</v>
      </c>
      <c r="G599" s="364"/>
      <c r="H599" s="364"/>
      <c r="I599" s="364" t="s">
        <v>2083</v>
      </c>
      <c r="J599" s="365"/>
      <c r="K599" s="364"/>
      <c r="L599" s="365"/>
      <c r="M599" s="364"/>
      <c r="N599" s="366"/>
      <c r="V599" s="361"/>
      <c r="W599" s="367"/>
      <c r="X599" s="367" t="s">
        <v>7675</v>
      </c>
      <c r="AC599" s="367"/>
      <c r="AE599" s="367"/>
      <c r="AG599" s="367"/>
    </row>
    <row r="600" spans="1:33" s="332" customFormat="1" ht="12" x14ac:dyDescent="0.2">
      <c r="A600" s="368"/>
      <c r="B600" s="369"/>
      <c r="C600" s="1065" t="s">
        <v>2528</v>
      </c>
      <c r="D600" s="1065"/>
      <c r="E600" s="1065"/>
      <c r="F600" s="1065"/>
      <c r="G600" s="1065"/>
      <c r="H600" s="1065"/>
      <c r="I600" s="1065"/>
      <c r="J600" s="1065"/>
      <c r="K600" s="1065"/>
      <c r="L600" s="1065"/>
      <c r="M600" s="1065"/>
      <c r="N600" s="1072"/>
      <c r="V600" s="361"/>
      <c r="W600" s="367"/>
      <c r="X600" s="367"/>
      <c r="AC600" s="367"/>
      <c r="AD600" s="335" t="s">
        <v>2528</v>
      </c>
      <c r="AE600" s="367"/>
      <c r="AG600" s="367"/>
    </row>
    <row r="601" spans="1:33" s="332" customFormat="1" ht="33.75" x14ac:dyDescent="0.2">
      <c r="A601" s="370"/>
      <c r="B601" s="371" t="s">
        <v>430</v>
      </c>
      <c r="C601" s="1065" t="s">
        <v>431</v>
      </c>
      <c r="D601" s="1065"/>
      <c r="E601" s="1065"/>
      <c r="F601" s="1065"/>
      <c r="G601" s="1065"/>
      <c r="H601" s="1065"/>
      <c r="I601" s="1065"/>
      <c r="J601" s="1065"/>
      <c r="K601" s="1065"/>
      <c r="L601" s="1065"/>
      <c r="M601" s="1065"/>
      <c r="N601" s="1072"/>
      <c r="V601" s="361"/>
      <c r="W601" s="367"/>
      <c r="X601" s="367"/>
      <c r="Y601" s="335" t="s">
        <v>431</v>
      </c>
      <c r="AC601" s="367"/>
      <c r="AE601" s="367"/>
      <c r="AG601" s="367"/>
    </row>
    <row r="602" spans="1:33" s="332" customFormat="1" ht="12" x14ac:dyDescent="0.2">
      <c r="A602" s="372"/>
      <c r="B602" s="371" t="s">
        <v>423</v>
      </c>
      <c r="C602" s="1065" t="s">
        <v>432</v>
      </c>
      <c r="D602" s="1065"/>
      <c r="E602" s="1065"/>
      <c r="F602" s="373"/>
      <c r="G602" s="373"/>
      <c r="H602" s="373"/>
      <c r="I602" s="373"/>
      <c r="J602" s="374">
        <v>233.12</v>
      </c>
      <c r="K602" s="373" t="s">
        <v>436</v>
      </c>
      <c r="L602" s="374">
        <v>29.14</v>
      </c>
      <c r="M602" s="373"/>
      <c r="N602" s="375"/>
      <c r="V602" s="361"/>
      <c r="W602" s="367"/>
      <c r="X602" s="367"/>
      <c r="Z602" s="335" t="s">
        <v>432</v>
      </c>
      <c r="AC602" s="367"/>
      <c r="AE602" s="367"/>
      <c r="AG602" s="367"/>
    </row>
    <row r="603" spans="1:33" s="332" customFormat="1" ht="12" x14ac:dyDescent="0.2">
      <c r="A603" s="372"/>
      <c r="B603" s="371" t="s">
        <v>434</v>
      </c>
      <c r="C603" s="1065" t="s">
        <v>435</v>
      </c>
      <c r="D603" s="1065"/>
      <c r="E603" s="1065"/>
      <c r="F603" s="373"/>
      <c r="G603" s="373"/>
      <c r="H603" s="373"/>
      <c r="I603" s="373"/>
      <c r="J603" s="374">
        <v>80.599999999999994</v>
      </c>
      <c r="K603" s="373" t="s">
        <v>436</v>
      </c>
      <c r="L603" s="374">
        <v>10.08</v>
      </c>
      <c r="M603" s="373"/>
      <c r="N603" s="375"/>
      <c r="V603" s="361"/>
      <c r="W603" s="367"/>
      <c r="X603" s="367"/>
      <c r="Z603" s="335" t="s">
        <v>435</v>
      </c>
      <c r="AC603" s="367"/>
      <c r="AE603" s="367"/>
      <c r="AG603" s="367"/>
    </row>
    <row r="604" spans="1:33" s="332" customFormat="1" ht="12" x14ac:dyDescent="0.2">
      <c r="A604" s="372"/>
      <c r="B604" s="371" t="s">
        <v>437</v>
      </c>
      <c r="C604" s="1065" t="s">
        <v>438</v>
      </c>
      <c r="D604" s="1065"/>
      <c r="E604" s="1065"/>
      <c r="F604" s="373"/>
      <c r="G604" s="373"/>
      <c r="H604" s="373"/>
      <c r="I604" s="373"/>
      <c r="J604" s="374">
        <v>5.0199999999999996</v>
      </c>
      <c r="K604" s="373" t="s">
        <v>436</v>
      </c>
      <c r="L604" s="374">
        <v>0.63</v>
      </c>
      <c r="M604" s="373"/>
      <c r="N604" s="375"/>
      <c r="V604" s="361"/>
      <c r="W604" s="367"/>
      <c r="X604" s="367"/>
      <c r="Z604" s="335" t="s">
        <v>438</v>
      </c>
      <c r="AC604" s="367"/>
      <c r="AE604" s="367"/>
      <c r="AG604" s="367"/>
    </row>
    <row r="605" spans="1:33" s="332" customFormat="1" ht="12" x14ac:dyDescent="0.2">
      <c r="A605" s="372"/>
      <c r="B605" s="371" t="s">
        <v>439</v>
      </c>
      <c r="C605" s="1065" t="s">
        <v>440</v>
      </c>
      <c r="D605" s="1065"/>
      <c r="E605" s="1065"/>
      <c r="F605" s="373"/>
      <c r="G605" s="373"/>
      <c r="H605" s="373"/>
      <c r="I605" s="373"/>
      <c r="J605" s="374">
        <v>30.37</v>
      </c>
      <c r="K605" s="373"/>
      <c r="L605" s="374">
        <v>3.04</v>
      </c>
      <c r="M605" s="373"/>
      <c r="N605" s="375"/>
      <c r="V605" s="361"/>
      <c r="W605" s="367"/>
      <c r="X605" s="367"/>
      <c r="Z605" s="335" t="s">
        <v>440</v>
      </c>
      <c r="AC605" s="367"/>
      <c r="AE605" s="367"/>
      <c r="AG605" s="367"/>
    </row>
    <row r="606" spans="1:33" s="332" customFormat="1" ht="12" x14ac:dyDescent="0.2">
      <c r="A606" s="372"/>
      <c r="B606" s="371"/>
      <c r="C606" s="1065" t="s">
        <v>443</v>
      </c>
      <c r="D606" s="1065"/>
      <c r="E606" s="1065"/>
      <c r="F606" s="373" t="s">
        <v>444</v>
      </c>
      <c r="G606" s="373" t="s">
        <v>6451</v>
      </c>
      <c r="H606" s="373" t="s">
        <v>436</v>
      </c>
      <c r="I606" s="373" t="s">
        <v>2150</v>
      </c>
      <c r="J606" s="374"/>
      <c r="K606" s="373"/>
      <c r="L606" s="374"/>
      <c r="M606" s="373"/>
      <c r="N606" s="375"/>
      <c r="V606" s="361"/>
      <c r="W606" s="367"/>
      <c r="X606" s="367"/>
      <c r="AA606" s="335" t="s">
        <v>443</v>
      </c>
      <c r="AC606" s="367"/>
      <c r="AE606" s="367"/>
      <c r="AG606" s="367"/>
    </row>
    <row r="607" spans="1:33" s="332" customFormat="1" ht="12" x14ac:dyDescent="0.2">
      <c r="A607" s="372"/>
      <c r="B607" s="371"/>
      <c r="C607" s="1065" t="s">
        <v>447</v>
      </c>
      <c r="D607" s="1065"/>
      <c r="E607" s="1065"/>
      <c r="F607" s="373" t="s">
        <v>444</v>
      </c>
      <c r="G607" s="373" t="s">
        <v>847</v>
      </c>
      <c r="H607" s="373" t="s">
        <v>436</v>
      </c>
      <c r="I607" s="373" t="s">
        <v>2201</v>
      </c>
      <c r="J607" s="374"/>
      <c r="K607" s="373"/>
      <c r="L607" s="374"/>
      <c r="M607" s="373"/>
      <c r="N607" s="375"/>
      <c r="V607" s="361"/>
      <c r="W607" s="367"/>
      <c r="X607" s="367"/>
      <c r="AA607" s="335" t="s">
        <v>447</v>
      </c>
      <c r="AC607" s="367"/>
      <c r="AE607" s="367"/>
      <c r="AG607" s="367"/>
    </row>
    <row r="608" spans="1:33" s="332" customFormat="1" ht="12" x14ac:dyDescent="0.2">
      <c r="A608" s="372"/>
      <c r="B608" s="371"/>
      <c r="C608" s="1077" t="s">
        <v>450</v>
      </c>
      <c r="D608" s="1077"/>
      <c r="E608" s="1077"/>
      <c r="F608" s="376"/>
      <c r="G608" s="376"/>
      <c r="H608" s="376"/>
      <c r="I608" s="376"/>
      <c r="J608" s="377">
        <v>344.09</v>
      </c>
      <c r="K608" s="376"/>
      <c r="L608" s="377">
        <v>42.26</v>
      </c>
      <c r="M608" s="376"/>
      <c r="N608" s="378"/>
      <c r="V608" s="361"/>
      <c r="W608" s="367"/>
      <c r="X608" s="367"/>
      <c r="AB608" s="335" t="s">
        <v>450</v>
      </c>
      <c r="AC608" s="367"/>
      <c r="AE608" s="367"/>
      <c r="AG608" s="367"/>
    </row>
    <row r="609" spans="1:33" s="332" customFormat="1" ht="12" x14ac:dyDescent="0.2">
      <c r="A609" s="372"/>
      <c r="B609" s="371"/>
      <c r="C609" s="1065" t="s">
        <v>451</v>
      </c>
      <c r="D609" s="1065"/>
      <c r="E609" s="1065"/>
      <c r="F609" s="373"/>
      <c r="G609" s="373"/>
      <c r="H609" s="373"/>
      <c r="I609" s="373"/>
      <c r="J609" s="374"/>
      <c r="K609" s="373"/>
      <c r="L609" s="374">
        <v>29.77</v>
      </c>
      <c r="M609" s="373"/>
      <c r="N609" s="375"/>
      <c r="V609" s="361"/>
      <c r="W609" s="367"/>
      <c r="X609" s="367"/>
      <c r="AA609" s="335" t="s">
        <v>451</v>
      </c>
      <c r="AC609" s="367"/>
      <c r="AE609" s="367"/>
      <c r="AG609" s="367"/>
    </row>
    <row r="610" spans="1:33" s="332" customFormat="1" ht="33.75" x14ac:dyDescent="0.2">
      <c r="A610" s="372"/>
      <c r="B610" s="371" t="s">
        <v>4696</v>
      </c>
      <c r="C610" s="1065" t="s">
        <v>3148</v>
      </c>
      <c r="D610" s="1065"/>
      <c r="E610" s="1065"/>
      <c r="F610" s="373" t="s">
        <v>454</v>
      </c>
      <c r="G610" s="373" t="s">
        <v>558</v>
      </c>
      <c r="H610" s="373"/>
      <c r="I610" s="373" t="s">
        <v>558</v>
      </c>
      <c r="J610" s="374"/>
      <c r="K610" s="373"/>
      <c r="L610" s="374">
        <v>28.88</v>
      </c>
      <c r="M610" s="373"/>
      <c r="N610" s="375"/>
      <c r="V610" s="361"/>
      <c r="W610" s="367"/>
      <c r="X610" s="367"/>
      <c r="AA610" s="335" t="s">
        <v>3148</v>
      </c>
      <c r="AC610" s="367"/>
      <c r="AE610" s="367"/>
      <c r="AG610" s="367"/>
    </row>
    <row r="611" spans="1:33" s="332" customFormat="1" ht="33.75" x14ac:dyDescent="0.2">
      <c r="A611" s="372"/>
      <c r="B611" s="371" t="s">
        <v>4697</v>
      </c>
      <c r="C611" s="1065" t="s">
        <v>3150</v>
      </c>
      <c r="D611" s="1065"/>
      <c r="E611" s="1065"/>
      <c r="F611" s="373" t="s">
        <v>454</v>
      </c>
      <c r="G611" s="373" t="s">
        <v>544</v>
      </c>
      <c r="H611" s="373"/>
      <c r="I611" s="373" t="s">
        <v>544</v>
      </c>
      <c r="J611" s="374"/>
      <c r="K611" s="373"/>
      <c r="L611" s="374">
        <v>15.18</v>
      </c>
      <c r="M611" s="373"/>
      <c r="N611" s="375"/>
      <c r="V611" s="361"/>
      <c r="W611" s="367"/>
      <c r="X611" s="367"/>
      <c r="AA611" s="335" t="s">
        <v>3150</v>
      </c>
      <c r="AC611" s="367"/>
      <c r="AE611" s="367"/>
      <c r="AG611" s="367"/>
    </row>
    <row r="612" spans="1:33" s="332" customFormat="1" ht="12" x14ac:dyDescent="0.2">
      <c r="A612" s="379"/>
      <c r="B612" s="380"/>
      <c r="C612" s="1068" t="s">
        <v>459</v>
      </c>
      <c r="D612" s="1068"/>
      <c r="E612" s="1068"/>
      <c r="F612" s="364"/>
      <c r="G612" s="364"/>
      <c r="H612" s="364"/>
      <c r="I612" s="364"/>
      <c r="J612" s="365"/>
      <c r="K612" s="364"/>
      <c r="L612" s="365">
        <v>86.32</v>
      </c>
      <c r="M612" s="376"/>
      <c r="N612" s="366"/>
      <c r="V612" s="361"/>
      <c r="W612" s="367"/>
      <c r="X612" s="367"/>
      <c r="AC612" s="367" t="s">
        <v>459</v>
      </c>
      <c r="AE612" s="367"/>
      <c r="AG612" s="367"/>
    </row>
    <row r="613" spans="1:33" s="332" customFormat="1" ht="22.5" x14ac:dyDescent="0.2">
      <c r="A613" s="362" t="s">
        <v>1107</v>
      </c>
      <c r="B613" s="363" t="s">
        <v>7676</v>
      </c>
      <c r="C613" s="1068" t="s">
        <v>7677</v>
      </c>
      <c r="D613" s="1068"/>
      <c r="E613" s="1068"/>
      <c r="F613" s="364" t="s">
        <v>4013</v>
      </c>
      <c r="G613" s="364"/>
      <c r="H613" s="364"/>
      <c r="I613" s="364" t="s">
        <v>7678</v>
      </c>
      <c r="J613" s="365">
        <v>14498.24</v>
      </c>
      <c r="K613" s="364"/>
      <c r="L613" s="365">
        <v>7024.4</v>
      </c>
      <c r="M613" s="364"/>
      <c r="N613" s="366"/>
      <c r="V613" s="361"/>
      <c r="W613" s="367"/>
      <c r="X613" s="367" t="s">
        <v>7677</v>
      </c>
      <c r="AC613" s="367"/>
      <c r="AE613" s="367"/>
      <c r="AG613" s="367"/>
    </row>
    <row r="614" spans="1:33" s="332" customFormat="1" ht="12" x14ac:dyDescent="0.2">
      <c r="A614" s="379"/>
      <c r="B614" s="380"/>
      <c r="C614" s="340" t="s">
        <v>2932</v>
      </c>
      <c r="D614" s="385"/>
      <c r="E614" s="385"/>
      <c r="F614" s="386"/>
      <c r="G614" s="386"/>
      <c r="H614" s="386"/>
      <c r="I614" s="386"/>
      <c r="J614" s="387"/>
      <c r="K614" s="386"/>
      <c r="L614" s="387"/>
      <c r="M614" s="388"/>
      <c r="N614" s="389"/>
      <c r="V614" s="361"/>
      <c r="W614" s="367"/>
      <c r="X614" s="367"/>
      <c r="AC614" s="367"/>
      <c r="AE614" s="367"/>
      <c r="AG614" s="367"/>
    </row>
    <row r="615" spans="1:33" s="332" customFormat="1" ht="12" x14ac:dyDescent="0.2">
      <c r="A615" s="368"/>
      <c r="B615" s="369"/>
      <c r="C615" s="1065" t="s">
        <v>7679</v>
      </c>
      <c r="D615" s="1065"/>
      <c r="E615" s="1065"/>
      <c r="F615" s="1065"/>
      <c r="G615" s="1065"/>
      <c r="H615" s="1065"/>
      <c r="I615" s="1065"/>
      <c r="J615" s="1065"/>
      <c r="K615" s="1065"/>
      <c r="L615" s="1065"/>
      <c r="M615" s="1065"/>
      <c r="N615" s="1072"/>
      <c r="V615" s="361"/>
      <c r="W615" s="367"/>
      <c r="X615" s="367"/>
      <c r="AC615" s="367"/>
      <c r="AD615" s="335" t="s">
        <v>7679</v>
      </c>
      <c r="AE615" s="367"/>
      <c r="AG615" s="367"/>
    </row>
    <row r="616" spans="1:33" s="332" customFormat="1" ht="22.5" x14ac:dyDescent="0.2">
      <c r="A616" s="362" t="s">
        <v>558</v>
      </c>
      <c r="B616" s="363" t="s">
        <v>7680</v>
      </c>
      <c r="C616" s="1068" t="s">
        <v>7681</v>
      </c>
      <c r="D616" s="1068"/>
      <c r="E616" s="1068"/>
      <c r="F616" s="364" t="s">
        <v>4013</v>
      </c>
      <c r="G616" s="364"/>
      <c r="H616" s="364"/>
      <c r="I616" s="364" t="s">
        <v>7682</v>
      </c>
      <c r="J616" s="365">
        <v>10960.87</v>
      </c>
      <c r="K616" s="364"/>
      <c r="L616" s="365">
        <v>8385.07</v>
      </c>
      <c r="M616" s="364"/>
      <c r="N616" s="366"/>
      <c r="V616" s="361"/>
      <c r="W616" s="367"/>
      <c r="X616" s="367" t="s">
        <v>7681</v>
      </c>
      <c r="AC616" s="367"/>
      <c r="AE616" s="367"/>
      <c r="AG616" s="367"/>
    </row>
    <row r="617" spans="1:33" s="332" customFormat="1" ht="12" x14ac:dyDescent="0.2">
      <c r="A617" s="379"/>
      <c r="B617" s="380"/>
      <c r="C617" s="340" t="s">
        <v>2932</v>
      </c>
      <c r="D617" s="385"/>
      <c r="E617" s="385"/>
      <c r="F617" s="386"/>
      <c r="G617" s="386"/>
      <c r="H617" s="386"/>
      <c r="I617" s="386"/>
      <c r="J617" s="387"/>
      <c r="K617" s="386"/>
      <c r="L617" s="387"/>
      <c r="M617" s="388"/>
      <c r="N617" s="389"/>
      <c r="V617" s="361"/>
      <c r="W617" s="367"/>
      <c r="X617" s="367"/>
      <c r="AC617" s="367"/>
      <c r="AE617" s="367"/>
      <c r="AG617" s="367"/>
    </row>
    <row r="618" spans="1:33" s="332" customFormat="1" ht="12" x14ac:dyDescent="0.2">
      <c r="A618" s="368"/>
      <c r="B618" s="369"/>
      <c r="C618" s="1065" t="s">
        <v>7683</v>
      </c>
      <c r="D618" s="1065"/>
      <c r="E618" s="1065"/>
      <c r="F618" s="1065"/>
      <c r="G618" s="1065"/>
      <c r="H618" s="1065"/>
      <c r="I618" s="1065"/>
      <c r="J618" s="1065"/>
      <c r="K618" s="1065"/>
      <c r="L618" s="1065"/>
      <c r="M618" s="1065"/>
      <c r="N618" s="1072"/>
      <c r="V618" s="361"/>
      <c r="W618" s="367"/>
      <c r="X618" s="367"/>
      <c r="AC618" s="367"/>
      <c r="AD618" s="335" t="s">
        <v>7683</v>
      </c>
      <c r="AE618" s="367"/>
      <c r="AG618" s="367"/>
    </row>
    <row r="619" spans="1:33" s="332" customFormat="1" ht="22.5" x14ac:dyDescent="0.2">
      <c r="A619" s="362" t="s">
        <v>1109</v>
      </c>
      <c r="B619" s="363" t="s">
        <v>7684</v>
      </c>
      <c r="C619" s="1068" t="s">
        <v>7685</v>
      </c>
      <c r="D619" s="1068"/>
      <c r="E619" s="1068"/>
      <c r="F619" s="364" t="s">
        <v>4013</v>
      </c>
      <c r="G619" s="364"/>
      <c r="H619" s="364"/>
      <c r="I619" s="364" t="s">
        <v>7686</v>
      </c>
      <c r="J619" s="365">
        <v>40466.559999999998</v>
      </c>
      <c r="K619" s="364"/>
      <c r="L619" s="365">
        <v>1651.04</v>
      </c>
      <c r="M619" s="364"/>
      <c r="N619" s="366"/>
      <c r="V619" s="361"/>
      <c r="W619" s="367"/>
      <c r="X619" s="367" t="s">
        <v>7685</v>
      </c>
      <c r="AC619" s="367"/>
      <c r="AE619" s="367"/>
      <c r="AG619" s="367"/>
    </row>
    <row r="620" spans="1:33" s="332" customFormat="1" ht="12" x14ac:dyDescent="0.2">
      <c r="A620" s="379"/>
      <c r="B620" s="380"/>
      <c r="C620" s="340" t="s">
        <v>2932</v>
      </c>
      <c r="D620" s="385"/>
      <c r="E620" s="385"/>
      <c r="F620" s="386"/>
      <c r="G620" s="386"/>
      <c r="H620" s="386"/>
      <c r="I620" s="386"/>
      <c r="J620" s="387"/>
      <c r="K620" s="386"/>
      <c r="L620" s="387"/>
      <c r="M620" s="388"/>
      <c r="N620" s="389"/>
      <c r="V620" s="361"/>
      <c r="W620" s="367"/>
      <c r="X620" s="367"/>
      <c r="AC620" s="367"/>
      <c r="AE620" s="367"/>
      <c r="AG620" s="367"/>
    </row>
    <row r="621" spans="1:33" s="332" customFormat="1" ht="12" x14ac:dyDescent="0.2">
      <c r="A621" s="368"/>
      <c r="B621" s="369"/>
      <c r="C621" s="1065" t="s">
        <v>7687</v>
      </c>
      <c r="D621" s="1065"/>
      <c r="E621" s="1065"/>
      <c r="F621" s="1065"/>
      <c r="G621" s="1065"/>
      <c r="H621" s="1065"/>
      <c r="I621" s="1065"/>
      <c r="J621" s="1065"/>
      <c r="K621" s="1065"/>
      <c r="L621" s="1065"/>
      <c r="M621" s="1065"/>
      <c r="N621" s="1072"/>
      <c r="V621" s="361"/>
      <c r="W621" s="367"/>
      <c r="X621" s="367"/>
      <c r="AC621" s="367"/>
      <c r="AD621" s="335" t="s">
        <v>7687</v>
      </c>
      <c r="AE621" s="367"/>
      <c r="AG621" s="367"/>
    </row>
    <row r="622" spans="1:33" s="332" customFormat="1" ht="22.5" x14ac:dyDescent="0.2">
      <c r="A622" s="362" t="s">
        <v>1110</v>
      </c>
      <c r="B622" s="363" t="s">
        <v>7688</v>
      </c>
      <c r="C622" s="1068" t="s">
        <v>7689</v>
      </c>
      <c r="D622" s="1068"/>
      <c r="E622" s="1068"/>
      <c r="F622" s="364" t="s">
        <v>4013</v>
      </c>
      <c r="G622" s="364"/>
      <c r="H622" s="364"/>
      <c r="I622" s="364" t="s">
        <v>7690</v>
      </c>
      <c r="J622" s="365">
        <v>15576.85</v>
      </c>
      <c r="K622" s="364"/>
      <c r="L622" s="365">
        <v>2939.35</v>
      </c>
      <c r="M622" s="364"/>
      <c r="N622" s="366"/>
      <c r="V622" s="361"/>
      <c r="W622" s="367"/>
      <c r="X622" s="367" t="s">
        <v>7689</v>
      </c>
      <c r="AC622" s="367"/>
      <c r="AE622" s="367"/>
      <c r="AG622" s="367"/>
    </row>
    <row r="623" spans="1:33" s="332" customFormat="1" ht="12" x14ac:dyDescent="0.2">
      <c r="A623" s="379"/>
      <c r="B623" s="380"/>
      <c r="C623" s="340" t="s">
        <v>2932</v>
      </c>
      <c r="D623" s="385"/>
      <c r="E623" s="385"/>
      <c r="F623" s="386"/>
      <c r="G623" s="386"/>
      <c r="H623" s="386"/>
      <c r="I623" s="386"/>
      <c r="J623" s="387"/>
      <c r="K623" s="386"/>
      <c r="L623" s="387"/>
      <c r="M623" s="388"/>
      <c r="N623" s="389"/>
      <c r="V623" s="361"/>
      <c r="W623" s="367"/>
      <c r="X623" s="367"/>
      <c r="AC623" s="367"/>
      <c r="AE623" s="367"/>
      <c r="AG623" s="367"/>
    </row>
    <row r="624" spans="1:33" s="332" customFormat="1" ht="12" x14ac:dyDescent="0.2">
      <c r="A624" s="368"/>
      <c r="B624" s="369"/>
      <c r="C624" s="1065" t="s">
        <v>7691</v>
      </c>
      <c r="D624" s="1065"/>
      <c r="E624" s="1065"/>
      <c r="F624" s="1065"/>
      <c r="G624" s="1065"/>
      <c r="H624" s="1065"/>
      <c r="I624" s="1065"/>
      <c r="J624" s="1065"/>
      <c r="K624" s="1065"/>
      <c r="L624" s="1065"/>
      <c r="M624" s="1065"/>
      <c r="N624" s="1072"/>
      <c r="V624" s="361"/>
      <c r="W624" s="367"/>
      <c r="X624" s="367"/>
      <c r="AC624" s="367"/>
      <c r="AD624" s="335" t="s">
        <v>7691</v>
      </c>
      <c r="AE624" s="367"/>
      <c r="AG624" s="367"/>
    </row>
    <row r="625" spans="1:33" s="332" customFormat="1" ht="22.5" x14ac:dyDescent="0.2">
      <c r="A625" s="362" t="s">
        <v>1004</v>
      </c>
      <c r="B625" s="363" t="s">
        <v>7692</v>
      </c>
      <c r="C625" s="1068" t="s">
        <v>7693</v>
      </c>
      <c r="D625" s="1068"/>
      <c r="E625" s="1068"/>
      <c r="F625" s="364" t="s">
        <v>4013</v>
      </c>
      <c r="G625" s="364"/>
      <c r="H625" s="364"/>
      <c r="I625" s="364" t="s">
        <v>7694</v>
      </c>
      <c r="J625" s="365">
        <v>21256.79</v>
      </c>
      <c r="K625" s="364"/>
      <c r="L625" s="365">
        <v>12141.88</v>
      </c>
      <c r="M625" s="364"/>
      <c r="N625" s="366"/>
      <c r="V625" s="361"/>
      <c r="W625" s="367"/>
      <c r="X625" s="367" t="s">
        <v>7693</v>
      </c>
      <c r="AC625" s="367"/>
      <c r="AE625" s="367"/>
      <c r="AG625" s="367"/>
    </row>
    <row r="626" spans="1:33" s="332" customFormat="1" ht="12" x14ac:dyDescent="0.2">
      <c r="A626" s="379"/>
      <c r="B626" s="380"/>
      <c r="C626" s="340" t="s">
        <v>2932</v>
      </c>
      <c r="D626" s="385"/>
      <c r="E626" s="385"/>
      <c r="F626" s="386"/>
      <c r="G626" s="386"/>
      <c r="H626" s="386"/>
      <c r="I626" s="386"/>
      <c r="J626" s="387"/>
      <c r="K626" s="386"/>
      <c r="L626" s="387"/>
      <c r="M626" s="388"/>
      <c r="N626" s="389"/>
      <c r="V626" s="361"/>
      <c r="W626" s="367"/>
      <c r="X626" s="367"/>
      <c r="AC626" s="367"/>
      <c r="AE626" s="367"/>
      <c r="AG626" s="367"/>
    </row>
    <row r="627" spans="1:33" s="332" customFormat="1" ht="12" x14ac:dyDescent="0.2">
      <c r="A627" s="368"/>
      <c r="B627" s="369"/>
      <c r="C627" s="1065" t="s">
        <v>7695</v>
      </c>
      <c r="D627" s="1065"/>
      <c r="E627" s="1065"/>
      <c r="F627" s="1065"/>
      <c r="G627" s="1065"/>
      <c r="H627" s="1065"/>
      <c r="I627" s="1065"/>
      <c r="J627" s="1065"/>
      <c r="K627" s="1065"/>
      <c r="L627" s="1065"/>
      <c r="M627" s="1065"/>
      <c r="N627" s="1072"/>
      <c r="V627" s="361"/>
      <c r="W627" s="367"/>
      <c r="X627" s="367"/>
      <c r="AC627" s="367"/>
      <c r="AD627" s="335" t="s">
        <v>7695</v>
      </c>
      <c r="AE627" s="367"/>
      <c r="AG627" s="367"/>
    </row>
    <row r="628" spans="1:33" s="332" customFormat="1" ht="22.5" x14ac:dyDescent="0.2">
      <c r="A628" s="362" t="s">
        <v>1124</v>
      </c>
      <c r="B628" s="363" t="s">
        <v>7696</v>
      </c>
      <c r="C628" s="1068" t="s">
        <v>7697</v>
      </c>
      <c r="D628" s="1068"/>
      <c r="E628" s="1068"/>
      <c r="F628" s="364" t="s">
        <v>4013</v>
      </c>
      <c r="G628" s="364"/>
      <c r="H628" s="364"/>
      <c r="I628" s="364" t="s">
        <v>7698</v>
      </c>
      <c r="J628" s="365">
        <v>31015.17</v>
      </c>
      <c r="K628" s="364"/>
      <c r="L628" s="365">
        <v>3638.08</v>
      </c>
      <c r="M628" s="364"/>
      <c r="N628" s="366"/>
      <c r="V628" s="361"/>
      <c r="W628" s="367"/>
      <c r="X628" s="367" t="s">
        <v>7697</v>
      </c>
      <c r="AC628" s="367"/>
      <c r="AE628" s="367"/>
      <c r="AG628" s="367"/>
    </row>
    <row r="629" spans="1:33" s="332" customFormat="1" ht="12" x14ac:dyDescent="0.2">
      <c r="A629" s="379"/>
      <c r="B629" s="380"/>
      <c r="C629" s="340" t="s">
        <v>2932</v>
      </c>
      <c r="D629" s="385"/>
      <c r="E629" s="385"/>
      <c r="F629" s="386"/>
      <c r="G629" s="386"/>
      <c r="H629" s="386"/>
      <c r="I629" s="386"/>
      <c r="J629" s="387"/>
      <c r="K629" s="386"/>
      <c r="L629" s="387"/>
      <c r="M629" s="388"/>
      <c r="N629" s="389"/>
      <c r="V629" s="361"/>
      <c r="W629" s="367"/>
      <c r="X629" s="367"/>
      <c r="AC629" s="367"/>
      <c r="AE629" s="367"/>
      <c r="AG629" s="367"/>
    </row>
    <row r="630" spans="1:33" s="332" customFormat="1" ht="12" x14ac:dyDescent="0.2">
      <c r="A630" s="368"/>
      <c r="B630" s="369"/>
      <c r="C630" s="1065" t="s">
        <v>7699</v>
      </c>
      <c r="D630" s="1065"/>
      <c r="E630" s="1065"/>
      <c r="F630" s="1065"/>
      <c r="G630" s="1065"/>
      <c r="H630" s="1065"/>
      <c r="I630" s="1065"/>
      <c r="J630" s="1065"/>
      <c r="K630" s="1065"/>
      <c r="L630" s="1065"/>
      <c r="M630" s="1065"/>
      <c r="N630" s="1072"/>
      <c r="V630" s="361"/>
      <c r="W630" s="367"/>
      <c r="X630" s="367"/>
      <c r="AC630" s="367"/>
      <c r="AD630" s="335" t="s">
        <v>7699</v>
      </c>
      <c r="AE630" s="367"/>
      <c r="AG630" s="367"/>
    </row>
    <row r="631" spans="1:33" s="332" customFormat="1" ht="22.5" x14ac:dyDescent="0.2">
      <c r="A631" s="362" t="s">
        <v>716</v>
      </c>
      <c r="B631" s="363" t="s">
        <v>7700</v>
      </c>
      <c r="C631" s="1068" t="s">
        <v>7701</v>
      </c>
      <c r="D631" s="1068"/>
      <c r="E631" s="1068"/>
      <c r="F631" s="364" t="s">
        <v>4013</v>
      </c>
      <c r="G631" s="364"/>
      <c r="H631" s="364"/>
      <c r="I631" s="364" t="s">
        <v>7702</v>
      </c>
      <c r="J631" s="365">
        <v>41260.080000000002</v>
      </c>
      <c r="K631" s="364"/>
      <c r="L631" s="365">
        <v>3787.68</v>
      </c>
      <c r="M631" s="364"/>
      <c r="N631" s="366"/>
      <c r="V631" s="361"/>
      <c r="W631" s="367"/>
      <c r="X631" s="367" t="s">
        <v>7701</v>
      </c>
      <c r="AC631" s="367"/>
      <c r="AE631" s="367"/>
      <c r="AG631" s="367"/>
    </row>
    <row r="632" spans="1:33" s="332" customFormat="1" ht="12" x14ac:dyDescent="0.2">
      <c r="A632" s="379"/>
      <c r="B632" s="380"/>
      <c r="C632" s="340" t="s">
        <v>2932</v>
      </c>
      <c r="D632" s="385"/>
      <c r="E632" s="385"/>
      <c r="F632" s="386"/>
      <c r="G632" s="386"/>
      <c r="H632" s="386"/>
      <c r="I632" s="386"/>
      <c r="J632" s="387"/>
      <c r="K632" s="386"/>
      <c r="L632" s="387"/>
      <c r="M632" s="388"/>
      <c r="N632" s="389"/>
      <c r="V632" s="361"/>
      <c r="W632" s="367"/>
      <c r="X632" s="367"/>
      <c r="AC632" s="367"/>
      <c r="AE632" s="367"/>
      <c r="AG632" s="367"/>
    </row>
    <row r="633" spans="1:33" s="332" customFormat="1" ht="12" x14ac:dyDescent="0.2">
      <c r="A633" s="368"/>
      <c r="B633" s="369"/>
      <c r="C633" s="1065" t="s">
        <v>7703</v>
      </c>
      <c r="D633" s="1065"/>
      <c r="E633" s="1065"/>
      <c r="F633" s="1065"/>
      <c r="G633" s="1065"/>
      <c r="H633" s="1065"/>
      <c r="I633" s="1065"/>
      <c r="J633" s="1065"/>
      <c r="K633" s="1065"/>
      <c r="L633" s="1065"/>
      <c r="M633" s="1065"/>
      <c r="N633" s="1072"/>
      <c r="V633" s="361"/>
      <c r="W633" s="367"/>
      <c r="X633" s="367"/>
      <c r="AC633" s="367"/>
      <c r="AD633" s="335" t="s">
        <v>7703</v>
      </c>
      <c r="AE633" s="367"/>
      <c r="AG633" s="367"/>
    </row>
    <row r="634" spans="1:33" s="332" customFormat="1" ht="22.5" x14ac:dyDescent="0.2">
      <c r="A634" s="362" t="s">
        <v>1131</v>
      </c>
      <c r="B634" s="363" t="s">
        <v>7704</v>
      </c>
      <c r="C634" s="1068" t="s">
        <v>7705</v>
      </c>
      <c r="D634" s="1068"/>
      <c r="E634" s="1068"/>
      <c r="F634" s="364" t="s">
        <v>4013</v>
      </c>
      <c r="G634" s="364"/>
      <c r="H634" s="364"/>
      <c r="I634" s="364" t="s">
        <v>7706</v>
      </c>
      <c r="J634" s="365">
        <v>98440.41</v>
      </c>
      <c r="K634" s="364"/>
      <c r="L634" s="365">
        <v>1004.09</v>
      </c>
      <c r="M634" s="364"/>
      <c r="N634" s="366"/>
      <c r="V634" s="361"/>
      <c r="W634" s="367"/>
      <c r="X634" s="367" t="s">
        <v>7705</v>
      </c>
      <c r="AC634" s="367"/>
      <c r="AE634" s="367"/>
      <c r="AG634" s="367"/>
    </row>
    <row r="635" spans="1:33" s="332" customFormat="1" ht="12" x14ac:dyDescent="0.2">
      <c r="A635" s="379"/>
      <c r="B635" s="380"/>
      <c r="C635" s="340" t="s">
        <v>2932</v>
      </c>
      <c r="D635" s="385"/>
      <c r="E635" s="385"/>
      <c r="F635" s="386"/>
      <c r="G635" s="386"/>
      <c r="H635" s="386"/>
      <c r="I635" s="386"/>
      <c r="J635" s="387"/>
      <c r="K635" s="386"/>
      <c r="L635" s="387"/>
      <c r="M635" s="388"/>
      <c r="N635" s="389"/>
      <c r="V635" s="361"/>
      <c r="W635" s="367"/>
      <c r="X635" s="367"/>
      <c r="AC635" s="367"/>
      <c r="AE635" s="367"/>
      <c r="AG635" s="367"/>
    </row>
    <row r="636" spans="1:33" s="332" customFormat="1" ht="12" x14ac:dyDescent="0.2">
      <c r="A636" s="368"/>
      <c r="B636" s="369"/>
      <c r="C636" s="1065" t="s">
        <v>7707</v>
      </c>
      <c r="D636" s="1065"/>
      <c r="E636" s="1065"/>
      <c r="F636" s="1065"/>
      <c r="G636" s="1065"/>
      <c r="H636" s="1065"/>
      <c r="I636" s="1065"/>
      <c r="J636" s="1065"/>
      <c r="K636" s="1065"/>
      <c r="L636" s="1065"/>
      <c r="M636" s="1065"/>
      <c r="N636" s="1072"/>
      <c r="V636" s="361"/>
      <c r="W636" s="367"/>
      <c r="X636" s="367"/>
      <c r="AC636" s="367"/>
      <c r="AD636" s="335" t="s">
        <v>7707</v>
      </c>
      <c r="AE636" s="367"/>
      <c r="AG636" s="367"/>
    </row>
    <row r="637" spans="1:33" s="332" customFormat="1" ht="22.5" x14ac:dyDescent="0.2">
      <c r="A637" s="362" t="s">
        <v>1145</v>
      </c>
      <c r="B637" s="363" t="s">
        <v>7708</v>
      </c>
      <c r="C637" s="1068" t="s">
        <v>7709</v>
      </c>
      <c r="D637" s="1068"/>
      <c r="E637" s="1068"/>
      <c r="F637" s="364" t="s">
        <v>4013</v>
      </c>
      <c r="G637" s="364"/>
      <c r="H637" s="364"/>
      <c r="I637" s="364" t="s">
        <v>7710</v>
      </c>
      <c r="J637" s="365">
        <v>278224.34999999998</v>
      </c>
      <c r="K637" s="364"/>
      <c r="L637" s="365">
        <v>851.37</v>
      </c>
      <c r="M637" s="364"/>
      <c r="N637" s="366"/>
      <c r="V637" s="361"/>
      <c r="W637" s="367"/>
      <c r="X637" s="367" t="s">
        <v>7709</v>
      </c>
      <c r="AC637" s="367"/>
      <c r="AE637" s="367"/>
      <c r="AG637" s="367"/>
    </row>
    <row r="638" spans="1:33" s="332" customFormat="1" ht="12" x14ac:dyDescent="0.2">
      <c r="A638" s="379"/>
      <c r="B638" s="380"/>
      <c r="C638" s="340" t="s">
        <v>2932</v>
      </c>
      <c r="D638" s="385"/>
      <c r="E638" s="385"/>
      <c r="F638" s="386"/>
      <c r="G638" s="386"/>
      <c r="H638" s="386"/>
      <c r="I638" s="386"/>
      <c r="J638" s="387"/>
      <c r="K638" s="386"/>
      <c r="L638" s="387"/>
      <c r="M638" s="388"/>
      <c r="N638" s="389"/>
      <c r="V638" s="361"/>
      <c r="W638" s="367"/>
      <c r="X638" s="367"/>
      <c r="AC638" s="367"/>
      <c r="AE638" s="367"/>
      <c r="AG638" s="367"/>
    </row>
    <row r="639" spans="1:33" s="332" customFormat="1" ht="12" x14ac:dyDescent="0.2">
      <c r="A639" s="368"/>
      <c r="B639" s="369"/>
      <c r="C639" s="1065" t="s">
        <v>7711</v>
      </c>
      <c r="D639" s="1065"/>
      <c r="E639" s="1065"/>
      <c r="F639" s="1065"/>
      <c r="G639" s="1065"/>
      <c r="H639" s="1065"/>
      <c r="I639" s="1065"/>
      <c r="J639" s="1065"/>
      <c r="K639" s="1065"/>
      <c r="L639" s="1065"/>
      <c r="M639" s="1065"/>
      <c r="N639" s="1072"/>
      <c r="V639" s="361"/>
      <c r="W639" s="367"/>
      <c r="X639" s="367"/>
      <c r="AC639" s="367"/>
      <c r="AD639" s="335" t="s">
        <v>7711</v>
      </c>
      <c r="AE639" s="367"/>
      <c r="AG639" s="367"/>
    </row>
    <row r="640" spans="1:33" s="332" customFormat="1" ht="22.5" x14ac:dyDescent="0.2">
      <c r="A640" s="362" t="s">
        <v>1146</v>
      </c>
      <c r="B640" s="363" t="s">
        <v>7712</v>
      </c>
      <c r="C640" s="1068" t="s">
        <v>7713</v>
      </c>
      <c r="D640" s="1068"/>
      <c r="E640" s="1068"/>
      <c r="F640" s="364" t="s">
        <v>4013</v>
      </c>
      <c r="G640" s="364"/>
      <c r="H640" s="364"/>
      <c r="I640" s="364" t="s">
        <v>7706</v>
      </c>
      <c r="J640" s="365">
        <v>931729.12</v>
      </c>
      <c r="K640" s="364"/>
      <c r="L640" s="365">
        <v>9503.64</v>
      </c>
      <c r="M640" s="364"/>
      <c r="N640" s="366"/>
      <c r="V640" s="361"/>
      <c r="W640" s="367"/>
      <c r="X640" s="367" t="s">
        <v>7713</v>
      </c>
      <c r="AC640" s="367"/>
      <c r="AE640" s="367"/>
      <c r="AG640" s="367"/>
    </row>
    <row r="641" spans="1:33" s="332" customFormat="1" ht="12" x14ac:dyDescent="0.2">
      <c r="A641" s="379"/>
      <c r="B641" s="380"/>
      <c r="C641" s="340" t="s">
        <v>2932</v>
      </c>
      <c r="D641" s="385"/>
      <c r="E641" s="385"/>
      <c r="F641" s="386"/>
      <c r="G641" s="386"/>
      <c r="H641" s="386"/>
      <c r="I641" s="386"/>
      <c r="J641" s="387"/>
      <c r="K641" s="386"/>
      <c r="L641" s="387"/>
      <c r="M641" s="388"/>
      <c r="N641" s="389"/>
      <c r="V641" s="361"/>
      <c r="W641" s="367"/>
      <c r="X641" s="367"/>
      <c r="AC641" s="367"/>
      <c r="AE641" s="367"/>
      <c r="AG641" s="367"/>
    </row>
    <row r="642" spans="1:33" s="332" customFormat="1" ht="12" x14ac:dyDescent="0.2">
      <c r="A642" s="368"/>
      <c r="B642" s="369"/>
      <c r="C642" s="1065" t="s">
        <v>7707</v>
      </c>
      <c r="D642" s="1065"/>
      <c r="E642" s="1065"/>
      <c r="F642" s="1065"/>
      <c r="G642" s="1065"/>
      <c r="H642" s="1065"/>
      <c r="I642" s="1065"/>
      <c r="J642" s="1065"/>
      <c r="K642" s="1065"/>
      <c r="L642" s="1065"/>
      <c r="M642" s="1065"/>
      <c r="N642" s="1072"/>
      <c r="V642" s="361"/>
      <c r="W642" s="367"/>
      <c r="X642" s="367"/>
      <c r="AC642" s="367"/>
      <c r="AD642" s="335" t="s">
        <v>7707</v>
      </c>
      <c r="AE642" s="367"/>
      <c r="AG642" s="367"/>
    </row>
    <row r="643" spans="1:33" s="332" customFormat="1" ht="22.5" x14ac:dyDescent="0.2">
      <c r="A643" s="362" t="s">
        <v>1148</v>
      </c>
      <c r="B643" s="363" t="s">
        <v>7714</v>
      </c>
      <c r="C643" s="1068" t="s">
        <v>7715</v>
      </c>
      <c r="D643" s="1068"/>
      <c r="E643" s="1068"/>
      <c r="F643" s="364" t="s">
        <v>4013</v>
      </c>
      <c r="G643" s="364"/>
      <c r="H643" s="364"/>
      <c r="I643" s="364" t="s">
        <v>7716</v>
      </c>
      <c r="J643" s="365">
        <v>68512.31</v>
      </c>
      <c r="K643" s="364"/>
      <c r="L643" s="365">
        <v>1747.06</v>
      </c>
      <c r="M643" s="364"/>
      <c r="N643" s="366"/>
      <c r="V643" s="361"/>
      <c r="W643" s="367"/>
      <c r="X643" s="367" t="s">
        <v>7715</v>
      </c>
      <c r="AC643" s="367"/>
      <c r="AE643" s="367"/>
      <c r="AG643" s="367"/>
    </row>
    <row r="644" spans="1:33" s="332" customFormat="1" ht="12" x14ac:dyDescent="0.2">
      <c r="A644" s="379"/>
      <c r="B644" s="380"/>
      <c r="C644" s="340" t="s">
        <v>2932</v>
      </c>
      <c r="D644" s="385"/>
      <c r="E644" s="385"/>
      <c r="F644" s="386"/>
      <c r="G644" s="386"/>
      <c r="H644" s="386"/>
      <c r="I644" s="386"/>
      <c r="J644" s="387"/>
      <c r="K644" s="386"/>
      <c r="L644" s="387"/>
      <c r="M644" s="388"/>
      <c r="N644" s="389"/>
      <c r="V644" s="361"/>
      <c r="W644" s="367"/>
      <c r="X644" s="367"/>
      <c r="AC644" s="367"/>
      <c r="AE644" s="367"/>
      <c r="AG644" s="367"/>
    </row>
    <row r="645" spans="1:33" s="332" customFormat="1" ht="12" x14ac:dyDescent="0.2">
      <c r="A645" s="368"/>
      <c r="B645" s="369"/>
      <c r="C645" s="1065" t="s">
        <v>7717</v>
      </c>
      <c r="D645" s="1065"/>
      <c r="E645" s="1065"/>
      <c r="F645" s="1065"/>
      <c r="G645" s="1065"/>
      <c r="H645" s="1065"/>
      <c r="I645" s="1065"/>
      <c r="J645" s="1065"/>
      <c r="K645" s="1065"/>
      <c r="L645" s="1065"/>
      <c r="M645" s="1065"/>
      <c r="N645" s="1072"/>
      <c r="V645" s="361"/>
      <c r="W645" s="367"/>
      <c r="X645" s="367"/>
      <c r="AC645" s="367"/>
      <c r="AD645" s="335" t="s">
        <v>7717</v>
      </c>
      <c r="AE645" s="367"/>
      <c r="AG645" s="367"/>
    </row>
    <row r="646" spans="1:33" s="332" customFormat="1" ht="22.5" x14ac:dyDescent="0.2">
      <c r="A646" s="362" t="s">
        <v>1149</v>
      </c>
      <c r="B646" s="363" t="s">
        <v>7718</v>
      </c>
      <c r="C646" s="1068" t="s">
        <v>7719</v>
      </c>
      <c r="D646" s="1068"/>
      <c r="E646" s="1068"/>
      <c r="F646" s="364" t="s">
        <v>4013</v>
      </c>
      <c r="G646" s="364"/>
      <c r="H646" s="364"/>
      <c r="I646" s="364" t="s">
        <v>7716</v>
      </c>
      <c r="J646" s="365">
        <v>206980.2</v>
      </c>
      <c r="K646" s="364"/>
      <c r="L646" s="365">
        <v>5278</v>
      </c>
      <c r="M646" s="364"/>
      <c r="N646" s="366"/>
      <c r="V646" s="361"/>
      <c r="W646" s="367"/>
      <c r="X646" s="367" t="s">
        <v>7719</v>
      </c>
      <c r="AC646" s="367"/>
      <c r="AE646" s="367"/>
      <c r="AG646" s="367"/>
    </row>
    <row r="647" spans="1:33" s="332" customFormat="1" ht="12" x14ac:dyDescent="0.2">
      <c r="A647" s="379"/>
      <c r="B647" s="380"/>
      <c r="C647" s="340" t="s">
        <v>2932</v>
      </c>
      <c r="D647" s="385"/>
      <c r="E647" s="385"/>
      <c r="F647" s="386"/>
      <c r="G647" s="386"/>
      <c r="H647" s="386"/>
      <c r="I647" s="386"/>
      <c r="J647" s="387"/>
      <c r="K647" s="386"/>
      <c r="L647" s="387"/>
      <c r="M647" s="388"/>
      <c r="N647" s="389"/>
      <c r="V647" s="361"/>
      <c r="W647" s="367"/>
      <c r="X647" s="367"/>
      <c r="AC647" s="367"/>
      <c r="AE647" s="367"/>
      <c r="AG647" s="367"/>
    </row>
    <row r="648" spans="1:33" s="332" customFormat="1" ht="12" x14ac:dyDescent="0.2">
      <c r="A648" s="368"/>
      <c r="B648" s="369"/>
      <c r="C648" s="1065" t="s">
        <v>7717</v>
      </c>
      <c r="D648" s="1065"/>
      <c r="E648" s="1065"/>
      <c r="F648" s="1065"/>
      <c r="G648" s="1065"/>
      <c r="H648" s="1065"/>
      <c r="I648" s="1065"/>
      <c r="J648" s="1065"/>
      <c r="K648" s="1065"/>
      <c r="L648" s="1065"/>
      <c r="M648" s="1065"/>
      <c r="N648" s="1072"/>
      <c r="V648" s="361"/>
      <c r="W648" s="367"/>
      <c r="X648" s="367"/>
      <c r="AC648" s="367"/>
      <c r="AD648" s="335" t="s">
        <v>7717</v>
      </c>
      <c r="AE648" s="367"/>
      <c r="AG648" s="367"/>
    </row>
    <row r="649" spans="1:33" s="332" customFormat="1" ht="22.5" x14ac:dyDescent="0.2">
      <c r="A649" s="362" t="s">
        <v>819</v>
      </c>
      <c r="B649" s="363" t="s">
        <v>7720</v>
      </c>
      <c r="C649" s="1068" t="s">
        <v>7721</v>
      </c>
      <c r="D649" s="1068"/>
      <c r="E649" s="1068"/>
      <c r="F649" s="364" t="s">
        <v>4013</v>
      </c>
      <c r="G649" s="364"/>
      <c r="H649" s="364"/>
      <c r="I649" s="364" t="s">
        <v>7706</v>
      </c>
      <c r="J649" s="365">
        <v>94514.880000000005</v>
      </c>
      <c r="K649" s="364"/>
      <c r="L649" s="365">
        <v>964.05</v>
      </c>
      <c r="M649" s="364"/>
      <c r="N649" s="366"/>
      <c r="V649" s="361"/>
      <c r="W649" s="367"/>
      <c r="X649" s="367" t="s">
        <v>7721</v>
      </c>
      <c r="AC649" s="367"/>
      <c r="AE649" s="367"/>
      <c r="AG649" s="367"/>
    </row>
    <row r="650" spans="1:33" s="332" customFormat="1" ht="12" x14ac:dyDescent="0.2">
      <c r="A650" s="379"/>
      <c r="B650" s="380"/>
      <c r="C650" s="340" t="s">
        <v>2932</v>
      </c>
      <c r="D650" s="385"/>
      <c r="E650" s="385"/>
      <c r="F650" s="386"/>
      <c r="G650" s="386"/>
      <c r="H650" s="386"/>
      <c r="I650" s="386"/>
      <c r="J650" s="387"/>
      <c r="K650" s="386"/>
      <c r="L650" s="387"/>
      <c r="M650" s="388"/>
      <c r="N650" s="389"/>
      <c r="V650" s="361"/>
      <c r="W650" s="367"/>
      <c r="X650" s="367"/>
      <c r="AC650" s="367"/>
      <c r="AE650" s="367"/>
      <c r="AG650" s="367"/>
    </row>
    <row r="651" spans="1:33" s="332" customFormat="1" ht="12" x14ac:dyDescent="0.2">
      <c r="A651" s="368"/>
      <c r="B651" s="369"/>
      <c r="C651" s="1065" t="s">
        <v>7707</v>
      </c>
      <c r="D651" s="1065"/>
      <c r="E651" s="1065"/>
      <c r="F651" s="1065"/>
      <c r="G651" s="1065"/>
      <c r="H651" s="1065"/>
      <c r="I651" s="1065"/>
      <c r="J651" s="1065"/>
      <c r="K651" s="1065"/>
      <c r="L651" s="1065"/>
      <c r="M651" s="1065"/>
      <c r="N651" s="1072"/>
      <c r="V651" s="361"/>
      <c r="W651" s="367"/>
      <c r="X651" s="367"/>
      <c r="AC651" s="367"/>
      <c r="AD651" s="335" t="s">
        <v>7707</v>
      </c>
      <c r="AE651" s="367"/>
      <c r="AG651" s="367"/>
    </row>
    <row r="652" spans="1:33" s="332" customFormat="1" ht="22.5" x14ac:dyDescent="0.2">
      <c r="A652" s="362" t="s">
        <v>1162</v>
      </c>
      <c r="B652" s="363" t="s">
        <v>7722</v>
      </c>
      <c r="C652" s="1068" t="s">
        <v>7723</v>
      </c>
      <c r="D652" s="1068"/>
      <c r="E652" s="1068"/>
      <c r="F652" s="364" t="s">
        <v>4013</v>
      </c>
      <c r="G652" s="364"/>
      <c r="H652" s="364"/>
      <c r="I652" s="364" t="s">
        <v>7724</v>
      </c>
      <c r="J652" s="365">
        <v>36934.379999999997</v>
      </c>
      <c r="K652" s="364"/>
      <c r="L652" s="365">
        <v>565.1</v>
      </c>
      <c r="M652" s="364"/>
      <c r="N652" s="366"/>
      <c r="V652" s="361"/>
      <c r="W652" s="367"/>
      <c r="X652" s="367" t="s">
        <v>7723</v>
      </c>
      <c r="AC652" s="367"/>
      <c r="AE652" s="367"/>
      <c r="AG652" s="367"/>
    </row>
    <row r="653" spans="1:33" s="332" customFormat="1" ht="12" x14ac:dyDescent="0.2">
      <c r="A653" s="379"/>
      <c r="B653" s="380"/>
      <c r="C653" s="340" t="s">
        <v>2932</v>
      </c>
      <c r="D653" s="385"/>
      <c r="E653" s="385"/>
      <c r="F653" s="386"/>
      <c r="G653" s="386"/>
      <c r="H653" s="386"/>
      <c r="I653" s="386"/>
      <c r="J653" s="387"/>
      <c r="K653" s="386"/>
      <c r="L653" s="387"/>
      <c r="M653" s="388"/>
      <c r="N653" s="389"/>
      <c r="V653" s="361"/>
      <c r="W653" s="367"/>
      <c r="X653" s="367"/>
      <c r="AC653" s="367"/>
      <c r="AE653" s="367"/>
      <c r="AG653" s="367"/>
    </row>
    <row r="654" spans="1:33" s="332" customFormat="1" ht="12" x14ac:dyDescent="0.2">
      <c r="A654" s="368"/>
      <c r="B654" s="369"/>
      <c r="C654" s="1065" t="s">
        <v>7725</v>
      </c>
      <c r="D654" s="1065"/>
      <c r="E654" s="1065"/>
      <c r="F654" s="1065"/>
      <c r="G654" s="1065"/>
      <c r="H654" s="1065"/>
      <c r="I654" s="1065"/>
      <c r="J654" s="1065"/>
      <c r="K654" s="1065"/>
      <c r="L654" s="1065"/>
      <c r="M654" s="1065"/>
      <c r="N654" s="1072"/>
      <c r="V654" s="361"/>
      <c r="W654" s="367"/>
      <c r="X654" s="367"/>
      <c r="AC654" s="367"/>
      <c r="AD654" s="335" t="s">
        <v>7725</v>
      </c>
      <c r="AE654" s="367"/>
      <c r="AG654" s="367"/>
    </row>
    <row r="655" spans="1:33" s="332" customFormat="1" ht="22.5" x14ac:dyDescent="0.2">
      <c r="A655" s="362" t="s">
        <v>1169</v>
      </c>
      <c r="B655" s="363" t="s">
        <v>7726</v>
      </c>
      <c r="C655" s="1068" t="s">
        <v>7727</v>
      </c>
      <c r="D655" s="1068"/>
      <c r="E655" s="1068"/>
      <c r="F655" s="364" t="s">
        <v>4013</v>
      </c>
      <c r="G655" s="364"/>
      <c r="H655" s="364"/>
      <c r="I655" s="364" t="s">
        <v>7716</v>
      </c>
      <c r="J655" s="365">
        <v>24712.04</v>
      </c>
      <c r="K655" s="364"/>
      <c r="L655" s="365">
        <v>630.16</v>
      </c>
      <c r="M655" s="364"/>
      <c r="N655" s="366"/>
      <c r="V655" s="361"/>
      <c r="W655" s="367"/>
      <c r="X655" s="367" t="s">
        <v>7727</v>
      </c>
      <c r="AC655" s="367"/>
      <c r="AE655" s="367"/>
      <c r="AG655" s="367"/>
    </row>
    <row r="656" spans="1:33" s="332" customFormat="1" ht="12" x14ac:dyDescent="0.2">
      <c r="A656" s="379"/>
      <c r="B656" s="380"/>
      <c r="C656" s="340" t="s">
        <v>2932</v>
      </c>
      <c r="D656" s="385"/>
      <c r="E656" s="385"/>
      <c r="F656" s="386"/>
      <c r="G656" s="386"/>
      <c r="H656" s="386"/>
      <c r="I656" s="386"/>
      <c r="J656" s="387"/>
      <c r="K656" s="386"/>
      <c r="L656" s="387"/>
      <c r="M656" s="388"/>
      <c r="N656" s="389"/>
      <c r="V656" s="361"/>
      <c r="W656" s="367"/>
      <c r="X656" s="367"/>
      <c r="AC656" s="367"/>
      <c r="AE656" s="367"/>
      <c r="AG656" s="367"/>
    </row>
    <row r="657" spans="1:33" s="332" customFormat="1" ht="12" x14ac:dyDescent="0.2">
      <c r="A657" s="368"/>
      <c r="B657" s="369"/>
      <c r="C657" s="1065" t="s">
        <v>7717</v>
      </c>
      <c r="D657" s="1065"/>
      <c r="E657" s="1065"/>
      <c r="F657" s="1065"/>
      <c r="G657" s="1065"/>
      <c r="H657" s="1065"/>
      <c r="I657" s="1065"/>
      <c r="J657" s="1065"/>
      <c r="K657" s="1065"/>
      <c r="L657" s="1065"/>
      <c r="M657" s="1065"/>
      <c r="N657" s="1072"/>
      <c r="V657" s="361"/>
      <c r="W657" s="367"/>
      <c r="X657" s="367"/>
      <c r="AC657" s="367"/>
      <c r="AD657" s="335" t="s">
        <v>7717</v>
      </c>
      <c r="AE657" s="367"/>
      <c r="AG657" s="367"/>
    </row>
    <row r="658" spans="1:33" s="332" customFormat="1" ht="33.75" x14ac:dyDescent="0.2">
      <c r="A658" s="362" t="s">
        <v>1173</v>
      </c>
      <c r="B658" s="363" t="s">
        <v>7728</v>
      </c>
      <c r="C658" s="1068" t="s">
        <v>7729</v>
      </c>
      <c r="D658" s="1068"/>
      <c r="E658" s="1068"/>
      <c r="F658" s="364" t="s">
        <v>1003</v>
      </c>
      <c r="G658" s="364"/>
      <c r="H658" s="364"/>
      <c r="I658" s="364" t="s">
        <v>7730</v>
      </c>
      <c r="J658" s="365">
        <v>168.4</v>
      </c>
      <c r="K658" s="364" t="s">
        <v>566</v>
      </c>
      <c r="L658" s="365">
        <v>1961.19</v>
      </c>
      <c r="M658" s="364" t="s">
        <v>567</v>
      </c>
      <c r="N658" s="366">
        <v>18396</v>
      </c>
      <c r="V658" s="361"/>
      <c r="W658" s="367"/>
      <c r="X658" s="367" t="s">
        <v>7729</v>
      </c>
      <c r="AC658" s="367"/>
      <c r="AE658" s="367"/>
      <c r="AG658" s="367"/>
    </row>
    <row r="659" spans="1:33" s="332" customFormat="1" ht="12" x14ac:dyDescent="0.2">
      <c r="A659" s="379"/>
      <c r="B659" s="380"/>
      <c r="C659" s="340" t="s">
        <v>2932</v>
      </c>
      <c r="D659" s="385"/>
      <c r="E659" s="385"/>
      <c r="F659" s="386"/>
      <c r="G659" s="386"/>
      <c r="H659" s="386"/>
      <c r="I659" s="386"/>
      <c r="J659" s="387"/>
      <c r="K659" s="386"/>
      <c r="L659" s="387"/>
      <c r="M659" s="388"/>
      <c r="N659" s="389"/>
      <c r="V659" s="361"/>
      <c r="W659" s="367"/>
      <c r="X659" s="367"/>
      <c r="AC659" s="367"/>
      <c r="AE659" s="367"/>
      <c r="AG659" s="367"/>
    </row>
    <row r="660" spans="1:33" s="332" customFormat="1" ht="12" x14ac:dyDescent="0.2">
      <c r="A660" s="368"/>
      <c r="B660" s="369"/>
      <c r="C660" s="1065" t="s">
        <v>7731</v>
      </c>
      <c r="D660" s="1065"/>
      <c r="E660" s="1065"/>
      <c r="F660" s="1065"/>
      <c r="G660" s="1065"/>
      <c r="H660" s="1065"/>
      <c r="I660" s="1065"/>
      <c r="J660" s="1065"/>
      <c r="K660" s="1065"/>
      <c r="L660" s="1065"/>
      <c r="M660" s="1065"/>
      <c r="N660" s="1072"/>
      <c r="V660" s="361"/>
      <c r="W660" s="367"/>
      <c r="X660" s="367"/>
      <c r="AC660" s="367"/>
      <c r="AD660" s="335" t="s">
        <v>7731</v>
      </c>
      <c r="AE660" s="367"/>
      <c r="AG660" s="367"/>
    </row>
    <row r="661" spans="1:33" s="332" customFormat="1" ht="22.5" x14ac:dyDescent="0.2">
      <c r="A661" s="370"/>
      <c r="B661" s="371" t="s">
        <v>568</v>
      </c>
      <c r="C661" s="1065" t="s">
        <v>569</v>
      </c>
      <c r="D661" s="1065"/>
      <c r="E661" s="1065"/>
      <c r="F661" s="1065"/>
      <c r="G661" s="1065"/>
      <c r="H661" s="1065"/>
      <c r="I661" s="1065"/>
      <c r="J661" s="1065"/>
      <c r="K661" s="1065"/>
      <c r="L661" s="1065"/>
      <c r="M661" s="1065"/>
      <c r="N661" s="1072"/>
      <c r="V661" s="361"/>
      <c r="W661" s="367"/>
      <c r="X661" s="367"/>
      <c r="Y661" s="335" t="s">
        <v>569</v>
      </c>
      <c r="AC661" s="367"/>
      <c r="AE661" s="367"/>
      <c r="AG661" s="367"/>
    </row>
    <row r="662" spans="1:33" s="332" customFormat="1" ht="22.5" x14ac:dyDescent="0.2">
      <c r="A662" s="362" t="s">
        <v>1063</v>
      </c>
      <c r="B662" s="363" t="s">
        <v>7732</v>
      </c>
      <c r="C662" s="1068" t="s">
        <v>7733</v>
      </c>
      <c r="D662" s="1068"/>
      <c r="E662" s="1068"/>
      <c r="F662" s="364" t="s">
        <v>3083</v>
      </c>
      <c r="G662" s="364"/>
      <c r="H662" s="364"/>
      <c r="I662" s="364" t="s">
        <v>437</v>
      </c>
      <c r="J662" s="365"/>
      <c r="K662" s="364"/>
      <c r="L662" s="365"/>
      <c r="M662" s="364"/>
      <c r="N662" s="366"/>
      <c r="V662" s="361"/>
      <c r="W662" s="367"/>
      <c r="X662" s="367" t="s">
        <v>7733</v>
      </c>
      <c r="AC662" s="367"/>
      <c r="AE662" s="367"/>
      <c r="AG662" s="367"/>
    </row>
    <row r="663" spans="1:33" s="332" customFormat="1" ht="12" x14ac:dyDescent="0.2">
      <c r="A663" s="368"/>
      <c r="B663" s="369"/>
      <c r="C663" s="1065" t="s">
        <v>7734</v>
      </c>
      <c r="D663" s="1065"/>
      <c r="E663" s="1065"/>
      <c r="F663" s="1065"/>
      <c r="G663" s="1065"/>
      <c r="H663" s="1065"/>
      <c r="I663" s="1065"/>
      <c r="J663" s="1065"/>
      <c r="K663" s="1065"/>
      <c r="L663" s="1065"/>
      <c r="M663" s="1065"/>
      <c r="N663" s="1072"/>
      <c r="V663" s="361"/>
      <c r="W663" s="367"/>
      <c r="X663" s="367"/>
      <c r="AC663" s="367"/>
      <c r="AD663" s="335" t="s">
        <v>7734</v>
      </c>
      <c r="AE663" s="367"/>
      <c r="AG663" s="367"/>
    </row>
    <row r="664" spans="1:33" s="332" customFormat="1" ht="33.75" x14ac:dyDescent="0.2">
      <c r="A664" s="370"/>
      <c r="B664" s="371" t="s">
        <v>430</v>
      </c>
      <c r="C664" s="1065" t="s">
        <v>431</v>
      </c>
      <c r="D664" s="1065"/>
      <c r="E664" s="1065"/>
      <c r="F664" s="1065"/>
      <c r="G664" s="1065"/>
      <c r="H664" s="1065"/>
      <c r="I664" s="1065"/>
      <c r="J664" s="1065"/>
      <c r="K664" s="1065"/>
      <c r="L664" s="1065"/>
      <c r="M664" s="1065"/>
      <c r="N664" s="1072"/>
      <c r="V664" s="361"/>
      <c r="W664" s="367"/>
      <c r="X664" s="367"/>
      <c r="Y664" s="335" t="s">
        <v>431</v>
      </c>
      <c r="AC664" s="367"/>
      <c r="AE664" s="367"/>
      <c r="AG664" s="367"/>
    </row>
    <row r="665" spans="1:33" s="332" customFormat="1" ht="12" x14ac:dyDescent="0.2">
      <c r="A665" s="372"/>
      <c r="B665" s="371" t="s">
        <v>423</v>
      </c>
      <c r="C665" s="1065" t="s">
        <v>432</v>
      </c>
      <c r="D665" s="1065"/>
      <c r="E665" s="1065"/>
      <c r="F665" s="373"/>
      <c r="G665" s="373"/>
      <c r="H665" s="373"/>
      <c r="I665" s="373"/>
      <c r="J665" s="374">
        <v>30.75</v>
      </c>
      <c r="K665" s="373" t="s">
        <v>436</v>
      </c>
      <c r="L665" s="374">
        <v>115.31</v>
      </c>
      <c r="M665" s="373"/>
      <c r="N665" s="375"/>
      <c r="V665" s="361"/>
      <c r="W665" s="367"/>
      <c r="X665" s="367"/>
      <c r="Z665" s="335" t="s">
        <v>432</v>
      </c>
      <c r="AC665" s="367"/>
      <c r="AE665" s="367"/>
      <c r="AG665" s="367"/>
    </row>
    <row r="666" spans="1:33" s="332" customFormat="1" ht="12" x14ac:dyDescent="0.2">
      <c r="A666" s="372"/>
      <c r="B666" s="371" t="s">
        <v>434</v>
      </c>
      <c r="C666" s="1065" t="s">
        <v>435</v>
      </c>
      <c r="D666" s="1065"/>
      <c r="E666" s="1065"/>
      <c r="F666" s="373"/>
      <c r="G666" s="373"/>
      <c r="H666" s="373"/>
      <c r="I666" s="373"/>
      <c r="J666" s="374">
        <v>88.91</v>
      </c>
      <c r="K666" s="373" t="s">
        <v>436</v>
      </c>
      <c r="L666" s="374">
        <v>333.41</v>
      </c>
      <c r="M666" s="373"/>
      <c r="N666" s="375"/>
      <c r="V666" s="361"/>
      <c r="W666" s="367"/>
      <c r="X666" s="367"/>
      <c r="Z666" s="335" t="s">
        <v>435</v>
      </c>
      <c r="AC666" s="367"/>
      <c r="AE666" s="367"/>
      <c r="AG666" s="367"/>
    </row>
    <row r="667" spans="1:33" s="332" customFormat="1" ht="12" x14ac:dyDescent="0.2">
      <c r="A667" s="372"/>
      <c r="B667" s="371" t="s">
        <v>437</v>
      </c>
      <c r="C667" s="1065" t="s">
        <v>438</v>
      </c>
      <c r="D667" s="1065"/>
      <c r="E667" s="1065"/>
      <c r="F667" s="373"/>
      <c r="G667" s="373"/>
      <c r="H667" s="373"/>
      <c r="I667" s="373"/>
      <c r="J667" s="374">
        <v>18.45</v>
      </c>
      <c r="K667" s="373" t="s">
        <v>436</v>
      </c>
      <c r="L667" s="374">
        <v>69.19</v>
      </c>
      <c r="M667" s="373"/>
      <c r="N667" s="375"/>
      <c r="V667" s="361"/>
      <c r="W667" s="367"/>
      <c r="X667" s="367"/>
      <c r="Z667" s="335" t="s">
        <v>438</v>
      </c>
      <c r="AC667" s="367"/>
      <c r="AE667" s="367"/>
      <c r="AG667" s="367"/>
    </row>
    <row r="668" spans="1:33" s="332" customFormat="1" ht="12" x14ac:dyDescent="0.2">
      <c r="A668" s="372"/>
      <c r="B668" s="371" t="s">
        <v>439</v>
      </c>
      <c r="C668" s="1065" t="s">
        <v>440</v>
      </c>
      <c r="D668" s="1065"/>
      <c r="E668" s="1065"/>
      <c r="F668" s="373"/>
      <c r="G668" s="373"/>
      <c r="H668" s="373"/>
      <c r="I668" s="373"/>
      <c r="J668" s="374">
        <v>140.24</v>
      </c>
      <c r="K668" s="373"/>
      <c r="L668" s="374">
        <v>420.72</v>
      </c>
      <c r="M668" s="373"/>
      <c r="N668" s="375"/>
      <c r="V668" s="361"/>
      <c r="W668" s="367"/>
      <c r="X668" s="367"/>
      <c r="Z668" s="335" t="s">
        <v>440</v>
      </c>
      <c r="AC668" s="367"/>
      <c r="AE668" s="367"/>
      <c r="AG668" s="367"/>
    </row>
    <row r="669" spans="1:33" s="332" customFormat="1" ht="12" x14ac:dyDescent="0.2">
      <c r="A669" s="372"/>
      <c r="B669" s="371"/>
      <c r="C669" s="1065" t="s">
        <v>443</v>
      </c>
      <c r="D669" s="1065"/>
      <c r="E669" s="1065"/>
      <c r="F669" s="373" t="s">
        <v>444</v>
      </c>
      <c r="G669" s="373" t="s">
        <v>2150</v>
      </c>
      <c r="H669" s="373" t="s">
        <v>436</v>
      </c>
      <c r="I669" s="373" t="s">
        <v>7735</v>
      </c>
      <c r="J669" s="374"/>
      <c r="K669" s="373"/>
      <c r="L669" s="374"/>
      <c r="M669" s="373"/>
      <c r="N669" s="375"/>
      <c r="V669" s="361"/>
      <c r="W669" s="367"/>
      <c r="X669" s="367"/>
      <c r="AA669" s="335" t="s">
        <v>443</v>
      </c>
      <c r="AC669" s="367"/>
      <c r="AE669" s="367"/>
      <c r="AG669" s="367"/>
    </row>
    <row r="670" spans="1:33" s="332" customFormat="1" ht="12" x14ac:dyDescent="0.2">
      <c r="A670" s="372"/>
      <c r="B670" s="371"/>
      <c r="C670" s="1065" t="s">
        <v>447</v>
      </c>
      <c r="D670" s="1065"/>
      <c r="E670" s="1065"/>
      <c r="F670" s="373" t="s">
        <v>444</v>
      </c>
      <c r="G670" s="373" t="s">
        <v>2034</v>
      </c>
      <c r="H670" s="373" t="s">
        <v>436</v>
      </c>
      <c r="I670" s="373" t="s">
        <v>7736</v>
      </c>
      <c r="J670" s="374"/>
      <c r="K670" s="373"/>
      <c r="L670" s="374"/>
      <c r="M670" s="373"/>
      <c r="N670" s="375"/>
      <c r="V670" s="361"/>
      <c r="W670" s="367"/>
      <c r="X670" s="367"/>
      <c r="AA670" s="335" t="s">
        <v>447</v>
      </c>
      <c r="AC670" s="367"/>
      <c r="AE670" s="367"/>
      <c r="AG670" s="367"/>
    </row>
    <row r="671" spans="1:33" s="332" customFormat="1" ht="12" x14ac:dyDescent="0.2">
      <c r="A671" s="372"/>
      <c r="B671" s="371"/>
      <c r="C671" s="1077" t="s">
        <v>450</v>
      </c>
      <c r="D671" s="1077"/>
      <c r="E671" s="1077"/>
      <c r="F671" s="376"/>
      <c r="G671" s="376"/>
      <c r="H671" s="376"/>
      <c r="I671" s="376"/>
      <c r="J671" s="377">
        <v>259.89999999999998</v>
      </c>
      <c r="K671" s="376"/>
      <c r="L671" s="377">
        <v>869.44</v>
      </c>
      <c r="M671" s="376"/>
      <c r="N671" s="378"/>
      <c r="V671" s="361"/>
      <c r="W671" s="367"/>
      <c r="X671" s="367"/>
      <c r="AB671" s="335" t="s">
        <v>450</v>
      </c>
      <c r="AC671" s="367"/>
      <c r="AE671" s="367"/>
      <c r="AG671" s="367"/>
    </row>
    <row r="672" spans="1:33" s="332" customFormat="1" ht="12" x14ac:dyDescent="0.2">
      <c r="A672" s="372"/>
      <c r="B672" s="371"/>
      <c r="C672" s="1065" t="s">
        <v>451</v>
      </c>
      <c r="D672" s="1065"/>
      <c r="E672" s="1065"/>
      <c r="F672" s="373"/>
      <c r="G672" s="373"/>
      <c r="H672" s="373"/>
      <c r="I672" s="373"/>
      <c r="J672" s="374"/>
      <c r="K672" s="373"/>
      <c r="L672" s="374">
        <v>184.5</v>
      </c>
      <c r="M672" s="373"/>
      <c r="N672" s="375"/>
      <c r="V672" s="361"/>
      <c r="W672" s="367"/>
      <c r="X672" s="367"/>
      <c r="AA672" s="335" t="s">
        <v>451</v>
      </c>
      <c r="AC672" s="367"/>
      <c r="AE672" s="367"/>
      <c r="AG672" s="367"/>
    </row>
    <row r="673" spans="1:33" s="332" customFormat="1" ht="33.75" x14ac:dyDescent="0.2">
      <c r="A673" s="372"/>
      <c r="B673" s="371" t="s">
        <v>4696</v>
      </c>
      <c r="C673" s="1065" t="s">
        <v>3148</v>
      </c>
      <c r="D673" s="1065"/>
      <c r="E673" s="1065"/>
      <c r="F673" s="373" t="s">
        <v>454</v>
      </c>
      <c r="G673" s="373" t="s">
        <v>558</v>
      </c>
      <c r="H673" s="373"/>
      <c r="I673" s="373" t="s">
        <v>558</v>
      </c>
      <c r="J673" s="374"/>
      <c r="K673" s="373"/>
      <c r="L673" s="374">
        <v>178.97</v>
      </c>
      <c r="M673" s="373"/>
      <c r="N673" s="375"/>
      <c r="V673" s="361"/>
      <c r="W673" s="367"/>
      <c r="X673" s="367"/>
      <c r="AA673" s="335" t="s">
        <v>3148</v>
      </c>
      <c r="AC673" s="367"/>
      <c r="AE673" s="367"/>
      <c r="AG673" s="367"/>
    </row>
    <row r="674" spans="1:33" s="332" customFormat="1" ht="33.75" x14ac:dyDescent="0.2">
      <c r="A674" s="372"/>
      <c r="B674" s="371" t="s">
        <v>4697</v>
      </c>
      <c r="C674" s="1065" t="s">
        <v>3150</v>
      </c>
      <c r="D674" s="1065"/>
      <c r="E674" s="1065"/>
      <c r="F674" s="373" t="s">
        <v>454</v>
      </c>
      <c r="G674" s="373" t="s">
        <v>544</v>
      </c>
      <c r="H674" s="373"/>
      <c r="I674" s="373" t="s">
        <v>544</v>
      </c>
      <c r="J674" s="374"/>
      <c r="K674" s="373"/>
      <c r="L674" s="374">
        <v>94.1</v>
      </c>
      <c r="M674" s="373"/>
      <c r="N674" s="375"/>
      <c r="V674" s="361"/>
      <c r="W674" s="367"/>
      <c r="X674" s="367"/>
      <c r="AA674" s="335" t="s">
        <v>3150</v>
      </c>
      <c r="AC674" s="367"/>
      <c r="AE674" s="367"/>
      <c r="AG674" s="367"/>
    </row>
    <row r="675" spans="1:33" s="332" customFormat="1" ht="12" x14ac:dyDescent="0.2">
      <c r="A675" s="379"/>
      <c r="B675" s="380"/>
      <c r="C675" s="1068" t="s">
        <v>459</v>
      </c>
      <c r="D675" s="1068"/>
      <c r="E675" s="1068"/>
      <c r="F675" s="364"/>
      <c r="G675" s="364"/>
      <c r="H675" s="364"/>
      <c r="I675" s="364"/>
      <c r="J675" s="365"/>
      <c r="K675" s="364"/>
      <c r="L675" s="365">
        <v>1142.51</v>
      </c>
      <c r="M675" s="376"/>
      <c r="N675" s="366"/>
      <c r="V675" s="361"/>
      <c r="W675" s="367"/>
      <c r="X675" s="367"/>
      <c r="AC675" s="367" t="s">
        <v>459</v>
      </c>
      <c r="AE675" s="367"/>
      <c r="AG675" s="367"/>
    </row>
    <row r="676" spans="1:33" s="332" customFormat="1" ht="33.75" x14ac:dyDescent="0.2">
      <c r="A676" s="362" t="s">
        <v>1181</v>
      </c>
      <c r="B676" s="363" t="s">
        <v>7737</v>
      </c>
      <c r="C676" s="1068" t="s">
        <v>7738</v>
      </c>
      <c r="D676" s="1068"/>
      <c r="E676" s="1068"/>
      <c r="F676" s="364" t="s">
        <v>4013</v>
      </c>
      <c r="G676" s="364"/>
      <c r="H676" s="364"/>
      <c r="I676" s="364" t="s">
        <v>7739</v>
      </c>
      <c r="J676" s="365">
        <v>30551.45</v>
      </c>
      <c r="K676" s="364"/>
      <c r="L676" s="365">
        <v>934.87</v>
      </c>
      <c r="M676" s="364"/>
      <c r="N676" s="366"/>
      <c r="V676" s="361"/>
      <c r="W676" s="367"/>
      <c r="X676" s="367" t="s">
        <v>7738</v>
      </c>
      <c r="AC676" s="367"/>
      <c r="AE676" s="367"/>
      <c r="AG676" s="367"/>
    </row>
    <row r="677" spans="1:33" s="332" customFormat="1" ht="12" x14ac:dyDescent="0.2">
      <c r="A677" s="379"/>
      <c r="B677" s="380"/>
      <c r="C677" s="340" t="s">
        <v>2932</v>
      </c>
      <c r="D677" s="385"/>
      <c r="E677" s="385"/>
      <c r="F677" s="386"/>
      <c r="G677" s="386"/>
      <c r="H677" s="386"/>
      <c r="I677" s="386"/>
      <c r="J677" s="387"/>
      <c r="K677" s="386"/>
      <c r="L677" s="387"/>
      <c r="M677" s="388"/>
      <c r="N677" s="389"/>
      <c r="V677" s="361"/>
      <c r="W677" s="367"/>
      <c r="X677" s="367"/>
      <c r="AC677" s="367"/>
      <c r="AE677" s="367"/>
      <c r="AG677" s="367"/>
    </row>
    <row r="678" spans="1:33" s="332" customFormat="1" ht="12" x14ac:dyDescent="0.2">
      <c r="A678" s="368"/>
      <c r="B678" s="369"/>
      <c r="C678" s="1065" t="s">
        <v>7740</v>
      </c>
      <c r="D678" s="1065"/>
      <c r="E678" s="1065"/>
      <c r="F678" s="1065"/>
      <c r="G678" s="1065"/>
      <c r="H678" s="1065"/>
      <c r="I678" s="1065"/>
      <c r="J678" s="1065"/>
      <c r="K678" s="1065"/>
      <c r="L678" s="1065"/>
      <c r="M678" s="1065"/>
      <c r="N678" s="1072"/>
      <c r="V678" s="361"/>
      <c r="W678" s="367"/>
      <c r="X678" s="367"/>
      <c r="AC678" s="367"/>
      <c r="AD678" s="335" t="s">
        <v>7740</v>
      </c>
      <c r="AE678" s="367"/>
      <c r="AG678" s="367"/>
    </row>
    <row r="679" spans="1:33" s="332" customFormat="1" ht="56.25" x14ac:dyDescent="0.2">
      <c r="A679" s="362" t="s">
        <v>1186</v>
      </c>
      <c r="B679" s="363" t="s">
        <v>7741</v>
      </c>
      <c r="C679" s="1068" t="s">
        <v>7742</v>
      </c>
      <c r="D679" s="1068"/>
      <c r="E679" s="1068"/>
      <c r="F679" s="364" t="s">
        <v>1017</v>
      </c>
      <c r="G679" s="364"/>
      <c r="H679" s="364"/>
      <c r="I679" s="364" t="s">
        <v>596</v>
      </c>
      <c r="J679" s="365"/>
      <c r="K679" s="364"/>
      <c r="L679" s="365"/>
      <c r="M679" s="364"/>
      <c r="N679" s="366"/>
      <c r="V679" s="361"/>
      <c r="W679" s="367"/>
      <c r="X679" s="367" t="s">
        <v>7742</v>
      </c>
      <c r="AC679" s="367"/>
      <c r="AE679" s="367"/>
      <c r="AG679" s="367"/>
    </row>
    <row r="680" spans="1:33" s="332" customFormat="1" ht="33.75" x14ac:dyDescent="0.2">
      <c r="A680" s="370"/>
      <c r="B680" s="371" t="s">
        <v>430</v>
      </c>
      <c r="C680" s="1065" t="s">
        <v>431</v>
      </c>
      <c r="D680" s="1065"/>
      <c r="E680" s="1065"/>
      <c r="F680" s="1065"/>
      <c r="G680" s="1065"/>
      <c r="H680" s="1065"/>
      <c r="I680" s="1065"/>
      <c r="J680" s="1065"/>
      <c r="K680" s="1065"/>
      <c r="L680" s="1065"/>
      <c r="M680" s="1065"/>
      <c r="N680" s="1072"/>
      <c r="V680" s="361"/>
      <c r="W680" s="367"/>
      <c r="X680" s="367"/>
      <c r="Y680" s="335" t="s">
        <v>431</v>
      </c>
      <c r="AC680" s="367"/>
      <c r="AE680" s="367"/>
      <c r="AG680" s="367"/>
    </row>
    <row r="681" spans="1:33" s="332" customFormat="1" ht="12" x14ac:dyDescent="0.2">
      <c r="A681" s="372"/>
      <c r="B681" s="371" t="s">
        <v>423</v>
      </c>
      <c r="C681" s="1065" t="s">
        <v>432</v>
      </c>
      <c r="D681" s="1065"/>
      <c r="E681" s="1065"/>
      <c r="F681" s="373"/>
      <c r="G681" s="373"/>
      <c r="H681" s="373"/>
      <c r="I681" s="373"/>
      <c r="J681" s="374">
        <v>28.2</v>
      </c>
      <c r="K681" s="373" t="s">
        <v>436</v>
      </c>
      <c r="L681" s="374">
        <v>669.75</v>
      </c>
      <c r="M681" s="373"/>
      <c r="N681" s="375"/>
      <c r="V681" s="361"/>
      <c r="W681" s="367"/>
      <c r="X681" s="367"/>
      <c r="Z681" s="335" t="s">
        <v>432</v>
      </c>
      <c r="AC681" s="367"/>
      <c r="AE681" s="367"/>
      <c r="AG681" s="367"/>
    </row>
    <row r="682" spans="1:33" s="332" customFormat="1" ht="12" x14ac:dyDescent="0.2">
      <c r="A682" s="372"/>
      <c r="B682" s="371" t="s">
        <v>434</v>
      </c>
      <c r="C682" s="1065" t="s">
        <v>435</v>
      </c>
      <c r="D682" s="1065"/>
      <c r="E682" s="1065"/>
      <c r="F682" s="373"/>
      <c r="G682" s="373"/>
      <c r="H682" s="373"/>
      <c r="I682" s="373"/>
      <c r="J682" s="374">
        <v>1.73</v>
      </c>
      <c r="K682" s="373" t="s">
        <v>436</v>
      </c>
      <c r="L682" s="374">
        <v>41.09</v>
      </c>
      <c r="M682" s="373"/>
      <c r="N682" s="375"/>
      <c r="V682" s="361"/>
      <c r="W682" s="367"/>
      <c r="X682" s="367"/>
      <c r="Z682" s="335" t="s">
        <v>435</v>
      </c>
      <c r="AC682" s="367"/>
      <c r="AE682" s="367"/>
      <c r="AG682" s="367"/>
    </row>
    <row r="683" spans="1:33" s="332" customFormat="1" ht="12" x14ac:dyDescent="0.2">
      <c r="A683" s="372"/>
      <c r="B683" s="371" t="s">
        <v>439</v>
      </c>
      <c r="C683" s="1065" t="s">
        <v>440</v>
      </c>
      <c r="D683" s="1065"/>
      <c r="E683" s="1065"/>
      <c r="F683" s="373"/>
      <c r="G683" s="373"/>
      <c r="H683" s="373"/>
      <c r="I683" s="373"/>
      <c r="J683" s="374">
        <v>46.45</v>
      </c>
      <c r="K683" s="373"/>
      <c r="L683" s="374">
        <v>882.55</v>
      </c>
      <c r="M683" s="373"/>
      <c r="N683" s="375"/>
      <c r="V683" s="361"/>
      <c r="W683" s="367"/>
      <c r="X683" s="367"/>
      <c r="Z683" s="335" t="s">
        <v>440</v>
      </c>
      <c r="AC683" s="367"/>
      <c r="AE683" s="367"/>
      <c r="AG683" s="367"/>
    </row>
    <row r="684" spans="1:33" s="332" customFormat="1" ht="12" x14ac:dyDescent="0.2">
      <c r="A684" s="372"/>
      <c r="B684" s="371"/>
      <c r="C684" s="1065" t="s">
        <v>443</v>
      </c>
      <c r="D684" s="1065"/>
      <c r="E684" s="1065"/>
      <c r="F684" s="373" t="s">
        <v>444</v>
      </c>
      <c r="G684" s="373" t="s">
        <v>437</v>
      </c>
      <c r="H684" s="373" t="s">
        <v>436</v>
      </c>
      <c r="I684" s="373" t="s">
        <v>7743</v>
      </c>
      <c r="J684" s="374"/>
      <c r="K684" s="373"/>
      <c r="L684" s="374"/>
      <c r="M684" s="373"/>
      <c r="N684" s="375"/>
      <c r="V684" s="361"/>
      <c r="W684" s="367"/>
      <c r="X684" s="367"/>
      <c r="AA684" s="335" t="s">
        <v>443</v>
      </c>
      <c r="AC684" s="367"/>
      <c r="AE684" s="367"/>
      <c r="AG684" s="367"/>
    </row>
    <row r="685" spans="1:33" s="332" customFormat="1" ht="12" x14ac:dyDescent="0.2">
      <c r="A685" s="372"/>
      <c r="B685" s="371"/>
      <c r="C685" s="1077" t="s">
        <v>450</v>
      </c>
      <c r="D685" s="1077"/>
      <c r="E685" s="1077"/>
      <c r="F685" s="376"/>
      <c r="G685" s="376"/>
      <c r="H685" s="376"/>
      <c r="I685" s="376"/>
      <c r="J685" s="377">
        <v>76.38</v>
      </c>
      <c r="K685" s="376"/>
      <c r="L685" s="377">
        <v>1593.39</v>
      </c>
      <c r="M685" s="376"/>
      <c r="N685" s="378"/>
      <c r="V685" s="361"/>
      <c r="W685" s="367"/>
      <c r="X685" s="367"/>
      <c r="AB685" s="335" t="s">
        <v>450</v>
      </c>
      <c r="AC685" s="367"/>
      <c r="AE685" s="367"/>
      <c r="AG685" s="367"/>
    </row>
    <row r="686" spans="1:33" s="332" customFormat="1" ht="12" x14ac:dyDescent="0.2">
      <c r="A686" s="372"/>
      <c r="B686" s="371"/>
      <c r="C686" s="1065" t="s">
        <v>451</v>
      </c>
      <c r="D686" s="1065"/>
      <c r="E686" s="1065"/>
      <c r="F686" s="373"/>
      <c r="G686" s="373"/>
      <c r="H686" s="373"/>
      <c r="I686" s="373"/>
      <c r="J686" s="374"/>
      <c r="K686" s="373"/>
      <c r="L686" s="374">
        <v>669.75</v>
      </c>
      <c r="M686" s="373"/>
      <c r="N686" s="375"/>
      <c r="V686" s="361"/>
      <c r="W686" s="367"/>
      <c r="X686" s="367"/>
      <c r="AA686" s="335" t="s">
        <v>451</v>
      </c>
      <c r="AC686" s="367"/>
      <c r="AE686" s="367"/>
      <c r="AG686" s="367"/>
    </row>
    <row r="687" spans="1:33" s="332" customFormat="1" ht="33.75" x14ac:dyDescent="0.2">
      <c r="A687" s="372"/>
      <c r="B687" s="371" t="s">
        <v>4696</v>
      </c>
      <c r="C687" s="1065" t="s">
        <v>3148</v>
      </c>
      <c r="D687" s="1065"/>
      <c r="E687" s="1065"/>
      <c r="F687" s="373" t="s">
        <v>454</v>
      </c>
      <c r="G687" s="373" t="s">
        <v>558</v>
      </c>
      <c r="H687" s="373"/>
      <c r="I687" s="373" t="s">
        <v>558</v>
      </c>
      <c r="J687" s="374"/>
      <c r="K687" s="373"/>
      <c r="L687" s="374">
        <v>649.66</v>
      </c>
      <c r="M687" s="373"/>
      <c r="N687" s="375"/>
      <c r="V687" s="361"/>
      <c r="W687" s="367"/>
      <c r="X687" s="367"/>
      <c r="AA687" s="335" t="s">
        <v>3148</v>
      </c>
      <c r="AC687" s="367"/>
      <c r="AE687" s="367"/>
      <c r="AG687" s="367"/>
    </row>
    <row r="688" spans="1:33" s="332" customFormat="1" ht="33.75" x14ac:dyDescent="0.2">
      <c r="A688" s="372"/>
      <c r="B688" s="371" t="s">
        <v>4697</v>
      </c>
      <c r="C688" s="1065" t="s">
        <v>3150</v>
      </c>
      <c r="D688" s="1065"/>
      <c r="E688" s="1065"/>
      <c r="F688" s="373" t="s">
        <v>454</v>
      </c>
      <c r="G688" s="373" t="s">
        <v>544</v>
      </c>
      <c r="H688" s="373"/>
      <c r="I688" s="373" t="s">
        <v>544</v>
      </c>
      <c r="J688" s="374"/>
      <c r="K688" s="373"/>
      <c r="L688" s="374">
        <v>341.57</v>
      </c>
      <c r="M688" s="373"/>
      <c r="N688" s="375"/>
      <c r="V688" s="361"/>
      <c r="W688" s="367"/>
      <c r="X688" s="367"/>
      <c r="AA688" s="335" t="s">
        <v>3150</v>
      </c>
      <c r="AC688" s="367"/>
      <c r="AE688" s="367"/>
      <c r="AG688" s="367"/>
    </row>
    <row r="689" spans="1:33" s="332" customFormat="1" ht="12" x14ac:dyDescent="0.2">
      <c r="A689" s="379"/>
      <c r="B689" s="380"/>
      <c r="C689" s="1068" t="s">
        <v>459</v>
      </c>
      <c r="D689" s="1068"/>
      <c r="E689" s="1068"/>
      <c r="F689" s="364"/>
      <c r="G689" s="364"/>
      <c r="H689" s="364"/>
      <c r="I689" s="364"/>
      <c r="J689" s="365"/>
      <c r="K689" s="364"/>
      <c r="L689" s="365">
        <v>2584.62</v>
      </c>
      <c r="M689" s="376"/>
      <c r="N689" s="366"/>
      <c r="V689" s="361"/>
      <c r="W689" s="367"/>
      <c r="X689" s="367"/>
      <c r="AC689" s="367" t="s">
        <v>459</v>
      </c>
      <c r="AE689" s="367"/>
      <c r="AG689" s="367"/>
    </row>
    <row r="690" spans="1:33" s="332" customFormat="1" ht="22.5" x14ac:dyDescent="0.2">
      <c r="A690" s="362" t="s">
        <v>1188</v>
      </c>
      <c r="B690" s="363" t="s">
        <v>7580</v>
      </c>
      <c r="C690" s="1068" t="s">
        <v>7511</v>
      </c>
      <c r="D690" s="1068"/>
      <c r="E690" s="1068"/>
      <c r="F690" s="364" t="s">
        <v>411</v>
      </c>
      <c r="G690" s="364"/>
      <c r="H690" s="364"/>
      <c r="I690" s="364" t="s">
        <v>7744</v>
      </c>
      <c r="J690" s="365">
        <v>11500</v>
      </c>
      <c r="K690" s="364"/>
      <c r="L690" s="365">
        <v>-437</v>
      </c>
      <c r="M690" s="364"/>
      <c r="N690" s="366"/>
      <c r="V690" s="361"/>
      <c r="W690" s="367"/>
      <c r="X690" s="367" t="s">
        <v>7511</v>
      </c>
      <c r="AC690" s="367"/>
      <c r="AE690" s="367"/>
      <c r="AG690" s="367"/>
    </row>
    <row r="691" spans="1:33" s="332" customFormat="1" ht="12" x14ac:dyDescent="0.2">
      <c r="A691" s="379"/>
      <c r="B691" s="380"/>
      <c r="C691" s="340" t="s">
        <v>2932</v>
      </c>
      <c r="D691" s="385"/>
      <c r="E691" s="385"/>
      <c r="F691" s="386"/>
      <c r="G691" s="386"/>
      <c r="H691" s="386"/>
      <c r="I691" s="386"/>
      <c r="J691" s="387"/>
      <c r="K691" s="386"/>
      <c r="L691" s="387"/>
      <c r="M691" s="388"/>
      <c r="N691" s="389"/>
      <c r="V691" s="361"/>
      <c r="W691" s="367"/>
      <c r="X691" s="367"/>
      <c r="AC691" s="367"/>
      <c r="AE691" s="367"/>
      <c r="AG691" s="367"/>
    </row>
    <row r="692" spans="1:33" s="332" customFormat="1" ht="33.75" x14ac:dyDescent="0.2">
      <c r="A692" s="362" t="s">
        <v>1011</v>
      </c>
      <c r="B692" s="363" t="s">
        <v>7745</v>
      </c>
      <c r="C692" s="1068" t="s">
        <v>7746</v>
      </c>
      <c r="D692" s="1068"/>
      <c r="E692" s="1068"/>
      <c r="F692" s="364" t="s">
        <v>1017</v>
      </c>
      <c r="G692" s="364"/>
      <c r="H692" s="364"/>
      <c r="I692" s="364" t="s">
        <v>596</v>
      </c>
      <c r="J692" s="365">
        <v>4515</v>
      </c>
      <c r="K692" s="364" t="s">
        <v>566</v>
      </c>
      <c r="L692" s="365">
        <v>9328.4599999999991</v>
      </c>
      <c r="M692" s="364" t="s">
        <v>567</v>
      </c>
      <c r="N692" s="366">
        <v>87501</v>
      </c>
      <c r="V692" s="361"/>
      <c r="W692" s="367"/>
      <c r="X692" s="367" t="s">
        <v>7746</v>
      </c>
      <c r="AC692" s="367"/>
      <c r="AE692" s="367"/>
      <c r="AG692" s="367"/>
    </row>
    <row r="693" spans="1:33" s="332" customFormat="1" ht="12" x14ac:dyDescent="0.2">
      <c r="A693" s="379"/>
      <c r="B693" s="380"/>
      <c r="C693" s="340" t="s">
        <v>2932</v>
      </c>
      <c r="D693" s="385"/>
      <c r="E693" s="385"/>
      <c r="F693" s="386"/>
      <c r="G693" s="386"/>
      <c r="H693" s="386"/>
      <c r="I693" s="386"/>
      <c r="J693" s="387"/>
      <c r="K693" s="386"/>
      <c r="L693" s="387"/>
      <c r="M693" s="388"/>
      <c r="N693" s="389"/>
      <c r="V693" s="361"/>
      <c r="W693" s="367"/>
      <c r="X693" s="367"/>
      <c r="AC693" s="367"/>
      <c r="AE693" s="367"/>
      <c r="AG693" s="367"/>
    </row>
    <row r="694" spans="1:33" s="332" customFormat="1" ht="22.5" x14ac:dyDescent="0.2">
      <c r="A694" s="370"/>
      <c r="B694" s="371" t="s">
        <v>568</v>
      </c>
      <c r="C694" s="1065" t="s">
        <v>569</v>
      </c>
      <c r="D694" s="1065"/>
      <c r="E694" s="1065"/>
      <c r="F694" s="1065"/>
      <c r="G694" s="1065"/>
      <c r="H694" s="1065"/>
      <c r="I694" s="1065"/>
      <c r="J694" s="1065"/>
      <c r="K694" s="1065"/>
      <c r="L694" s="1065"/>
      <c r="M694" s="1065"/>
      <c r="N694" s="1072"/>
      <c r="V694" s="361"/>
      <c r="W694" s="367"/>
      <c r="X694" s="367"/>
      <c r="Y694" s="335" t="s">
        <v>569</v>
      </c>
      <c r="AC694" s="367"/>
      <c r="AE694" s="367"/>
      <c r="AG694" s="367"/>
    </row>
    <row r="695" spans="1:33" s="332" customFormat="1" ht="33.75" x14ac:dyDescent="0.2">
      <c r="A695" s="362" t="s">
        <v>1754</v>
      </c>
      <c r="B695" s="363" t="s">
        <v>7747</v>
      </c>
      <c r="C695" s="1068" t="s">
        <v>7748</v>
      </c>
      <c r="D695" s="1068"/>
      <c r="E695" s="1068"/>
      <c r="F695" s="364" t="s">
        <v>769</v>
      </c>
      <c r="G695" s="364"/>
      <c r="H695" s="364"/>
      <c r="I695" s="364" t="s">
        <v>2897</v>
      </c>
      <c r="J695" s="365"/>
      <c r="K695" s="364"/>
      <c r="L695" s="365"/>
      <c r="M695" s="364"/>
      <c r="N695" s="366"/>
      <c r="V695" s="361"/>
      <c r="W695" s="367"/>
      <c r="X695" s="367" t="s">
        <v>7748</v>
      </c>
      <c r="AC695" s="367"/>
      <c r="AE695" s="367"/>
      <c r="AG695" s="367"/>
    </row>
    <row r="696" spans="1:33" s="332" customFormat="1" ht="12" x14ac:dyDescent="0.2">
      <c r="A696" s="368"/>
      <c r="B696" s="369"/>
      <c r="C696" s="1065" t="s">
        <v>7749</v>
      </c>
      <c r="D696" s="1065"/>
      <c r="E696" s="1065"/>
      <c r="F696" s="1065"/>
      <c r="G696" s="1065"/>
      <c r="H696" s="1065"/>
      <c r="I696" s="1065"/>
      <c r="J696" s="1065"/>
      <c r="K696" s="1065"/>
      <c r="L696" s="1065"/>
      <c r="M696" s="1065"/>
      <c r="N696" s="1072"/>
      <c r="V696" s="361"/>
      <c r="W696" s="367"/>
      <c r="X696" s="367"/>
      <c r="AC696" s="367"/>
      <c r="AD696" s="335" t="s">
        <v>7749</v>
      </c>
      <c r="AE696" s="367"/>
      <c r="AG696" s="367"/>
    </row>
    <row r="697" spans="1:33" s="332" customFormat="1" ht="33.75" x14ac:dyDescent="0.2">
      <c r="A697" s="370"/>
      <c r="B697" s="371" t="s">
        <v>430</v>
      </c>
      <c r="C697" s="1065" t="s">
        <v>431</v>
      </c>
      <c r="D697" s="1065"/>
      <c r="E697" s="1065"/>
      <c r="F697" s="1065"/>
      <c r="G697" s="1065"/>
      <c r="H697" s="1065"/>
      <c r="I697" s="1065"/>
      <c r="J697" s="1065"/>
      <c r="K697" s="1065"/>
      <c r="L697" s="1065"/>
      <c r="M697" s="1065"/>
      <c r="N697" s="1072"/>
      <c r="V697" s="361"/>
      <c r="W697" s="367"/>
      <c r="X697" s="367"/>
      <c r="Y697" s="335" t="s">
        <v>431</v>
      </c>
      <c r="AC697" s="367"/>
      <c r="AE697" s="367"/>
      <c r="AG697" s="367"/>
    </row>
    <row r="698" spans="1:33" s="332" customFormat="1" ht="12" x14ac:dyDescent="0.2">
      <c r="A698" s="372"/>
      <c r="B698" s="371" t="s">
        <v>423</v>
      </c>
      <c r="C698" s="1065" t="s">
        <v>432</v>
      </c>
      <c r="D698" s="1065"/>
      <c r="E698" s="1065"/>
      <c r="F698" s="373"/>
      <c r="G698" s="373"/>
      <c r="H698" s="373"/>
      <c r="I698" s="373"/>
      <c r="J698" s="374">
        <v>153.26</v>
      </c>
      <c r="K698" s="373" t="s">
        <v>436</v>
      </c>
      <c r="L698" s="374">
        <v>134.1</v>
      </c>
      <c r="M698" s="373"/>
      <c r="N698" s="375"/>
      <c r="V698" s="361"/>
      <c r="W698" s="367"/>
      <c r="X698" s="367"/>
      <c r="Z698" s="335" t="s">
        <v>432</v>
      </c>
      <c r="AC698" s="367"/>
      <c r="AE698" s="367"/>
      <c r="AG698" s="367"/>
    </row>
    <row r="699" spans="1:33" s="332" customFormat="1" ht="12" x14ac:dyDescent="0.2">
      <c r="A699" s="372"/>
      <c r="B699" s="371" t="s">
        <v>434</v>
      </c>
      <c r="C699" s="1065" t="s">
        <v>435</v>
      </c>
      <c r="D699" s="1065"/>
      <c r="E699" s="1065"/>
      <c r="F699" s="373"/>
      <c r="G699" s="373"/>
      <c r="H699" s="373"/>
      <c r="I699" s="373"/>
      <c r="J699" s="374">
        <v>1.81</v>
      </c>
      <c r="K699" s="373" t="s">
        <v>436</v>
      </c>
      <c r="L699" s="374">
        <v>1.58</v>
      </c>
      <c r="M699" s="373"/>
      <c r="N699" s="375"/>
      <c r="V699" s="361"/>
      <c r="W699" s="367"/>
      <c r="X699" s="367"/>
      <c r="Z699" s="335" t="s">
        <v>435</v>
      </c>
      <c r="AC699" s="367"/>
      <c r="AE699" s="367"/>
      <c r="AG699" s="367"/>
    </row>
    <row r="700" spans="1:33" s="332" customFormat="1" ht="12" x14ac:dyDescent="0.2">
      <c r="A700" s="372"/>
      <c r="B700" s="371" t="s">
        <v>437</v>
      </c>
      <c r="C700" s="1065" t="s">
        <v>438</v>
      </c>
      <c r="D700" s="1065"/>
      <c r="E700" s="1065"/>
      <c r="F700" s="373"/>
      <c r="G700" s="373"/>
      <c r="H700" s="373"/>
      <c r="I700" s="373"/>
      <c r="J700" s="374">
        <v>0.26</v>
      </c>
      <c r="K700" s="373" t="s">
        <v>436</v>
      </c>
      <c r="L700" s="374">
        <v>0.23</v>
      </c>
      <c r="M700" s="373"/>
      <c r="N700" s="375"/>
      <c r="V700" s="361"/>
      <c r="W700" s="367"/>
      <c r="X700" s="367"/>
      <c r="Z700" s="335" t="s">
        <v>438</v>
      </c>
      <c r="AC700" s="367"/>
      <c r="AE700" s="367"/>
      <c r="AG700" s="367"/>
    </row>
    <row r="701" spans="1:33" s="332" customFormat="1" ht="12" x14ac:dyDescent="0.2">
      <c r="A701" s="372"/>
      <c r="B701" s="371" t="s">
        <v>439</v>
      </c>
      <c r="C701" s="1065" t="s">
        <v>440</v>
      </c>
      <c r="D701" s="1065"/>
      <c r="E701" s="1065"/>
      <c r="F701" s="373"/>
      <c r="G701" s="373"/>
      <c r="H701" s="373"/>
      <c r="I701" s="373"/>
      <c r="J701" s="374">
        <v>98.83</v>
      </c>
      <c r="K701" s="373"/>
      <c r="L701" s="374">
        <v>69.180000000000007</v>
      </c>
      <c r="M701" s="373"/>
      <c r="N701" s="375"/>
      <c r="V701" s="361"/>
      <c r="W701" s="367"/>
      <c r="X701" s="367"/>
      <c r="Z701" s="335" t="s">
        <v>440</v>
      </c>
      <c r="AC701" s="367"/>
      <c r="AE701" s="367"/>
      <c r="AG701" s="367"/>
    </row>
    <row r="702" spans="1:33" s="332" customFormat="1" ht="12" x14ac:dyDescent="0.2">
      <c r="A702" s="372"/>
      <c r="B702" s="371"/>
      <c r="C702" s="1065" t="s">
        <v>443</v>
      </c>
      <c r="D702" s="1065"/>
      <c r="E702" s="1065"/>
      <c r="F702" s="373" t="s">
        <v>444</v>
      </c>
      <c r="G702" s="373" t="s">
        <v>7574</v>
      </c>
      <c r="H702" s="373" t="s">
        <v>436</v>
      </c>
      <c r="I702" s="373" t="s">
        <v>7750</v>
      </c>
      <c r="J702" s="374"/>
      <c r="K702" s="373"/>
      <c r="L702" s="374"/>
      <c r="M702" s="373"/>
      <c r="N702" s="375"/>
      <c r="V702" s="361"/>
      <c r="W702" s="367"/>
      <c r="X702" s="367"/>
      <c r="AA702" s="335" t="s">
        <v>443</v>
      </c>
      <c r="AC702" s="367"/>
      <c r="AE702" s="367"/>
      <c r="AG702" s="367"/>
    </row>
    <row r="703" spans="1:33" s="332" customFormat="1" ht="12" x14ac:dyDescent="0.2">
      <c r="A703" s="372"/>
      <c r="B703" s="371"/>
      <c r="C703" s="1065" t="s">
        <v>447</v>
      </c>
      <c r="D703" s="1065"/>
      <c r="E703" s="1065"/>
      <c r="F703" s="373" t="s">
        <v>444</v>
      </c>
      <c r="G703" s="373" t="s">
        <v>537</v>
      </c>
      <c r="H703" s="373" t="s">
        <v>436</v>
      </c>
      <c r="I703" s="373" t="s">
        <v>7751</v>
      </c>
      <c r="J703" s="374"/>
      <c r="K703" s="373"/>
      <c r="L703" s="374"/>
      <c r="M703" s="373"/>
      <c r="N703" s="375"/>
      <c r="V703" s="361"/>
      <c r="W703" s="367"/>
      <c r="X703" s="367"/>
      <c r="AA703" s="335" t="s">
        <v>447</v>
      </c>
      <c r="AC703" s="367"/>
      <c r="AE703" s="367"/>
      <c r="AG703" s="367"/>
    </row>
    <row r="704" spans="1:33" s="332" customFormat="1" ht="12" x14ac:dyDescent="0.2">
      <c r="A704" s="372"/>
      <c r="B704" s="371"/>
      <c r="C704" s="1077" t="s">
        <v>450</v>
      </c>
      <c r="D704" s="1077"/>
      <c r="E704" s="1077"/>
      <c r="F704" s="376"/>
      <c r="G704" s="376"/>
      <c r="H704" s="376"/>
      <c r="I704" s="376"/>
      <c r="J704" s="377">
        <v>253.9</v>
      </c>
      <c r="K704" s="376"/>
      <c r="L704" s="377">
        <v>204.86</v>
      </c>
      <c r="M704" s="376"/>
      <c r="N704" s="378"/>
      <c r="V704" s="361"/>
      <c r="W704" s="367"/>
      <c r="X704" s="367"/>
      <c r="AB704" s="335" t="s">
        <v>450</v>
      </c>
      <c r="AC704" s="367"/>
      <c r="AE704" s="367"/>
      <c r="AG704" s="367"/>
    </row>
    <row r="705" spans="1:33" s="332" customFormat="1" ht="12" x14ac:dyDescent="0.2">
      <c r="A705" s="372"/>
      <c r="B705" s="371"/>
      <c r="C705" s="1065" t="s">
        <v>451</v>
      </c>
      <c r="D705" s="1065"/>
      <c r="E705" s="1065"/>
      <c r="F705" s="373"/>
      <c r="G705" s="373"/>
      <c r="H705" s="373"/>
      <c r="I705" s="373"/>
      <c r="J705" s="374"/>
      <c r="K705" s="373"/>
      <c r="L705" s="374">
        <v>134.33000000000001</v>
      </c>
      <c r="M705" s="373"/>
      <c r="N705" s="375"/>
      <c r="V705" s="361"/>
      <c r="W705" s="367"/>
      <c r="X705" s="367"/>
      <c r="AA705" s="335" t="s">
        <v>451</v>
      </c>
      <c r="AC705" s="367"/>
      <c r="AE705" s="367"/>
      <c r="AG705" s="367"/>
    </row>
    <row r="706" spans="1:33" s="332" customFormat="1" ht="33.75" x14ac:dyDescent="0.2">
      <c r="A706" s="372"/>
      <c r="B706" s="371" t="s">
        <v>4696</v>
      </c>
      <c r="C706" s="1065" t="s">
        <v>3148</v>
      </c>
      <c r="D706" s="1065"/>
      <c r="E706" s="1065"/>
      <c r="F706" s="373" t="s">
        <v>454</v>
      </c>
      <c r="G706" s="373" t="s">
        <v>558</v>
      </c>
      <c r="H706" s="373"/>
      <c r="I706" s="373" t="s">
        <v>558</v>
      </c>
      <c r="J706" s="374"/>
      <c r="K706" s="373"/>
      <c r="L706" s="374">
        <v>130.30000000000001</v>
      </c>
      <c r="M706" s="373"/>
      <c r="N706" s="375"/>
      <c r="V706" s="361"/>
      <c r="W706" s="367"/>
      <c r="X706" s="367"/>
      <c r="AA706" s="335" t="s">
        <v>3148</v>
      </c>
      <c r="AC706" s="367"/>
      <c r="AE706" s="367"/>
      <c r="AG706" s="367"/>
    </row>
    <row r="707" spans="1:33" s="332" customFormat="1" ht="33.75" x14ac:dyDescent="0.2">
      <c r="A707" s="372"/>
      <c r="B707" s="371" t="s">
        <v>4697</v>
      </c>
      <c r="C707" s="1065" t="s">
        <v>3150</v>
      </c>
      <c r="D707" s="1065"/>
      <c r="E707" s="1065"/>
      <c r="F707" s="373" t="s">
        <v>454</v>
      </c>
      <c r="G707" s="373" t="s">
        <v>544</v>
      </c>
      <c r="H707" s="373"/>
      <c r="I707" s="373" t="s">
        <v>544</v>
      </c>
      <c r="J707" s="374"/>
      <c r="K707" s="373"/>
      <c r="L707" s="374">
        <v>68.510000000000005</v>
      </c>
      <c r="M707" s="373"/>
      <c r="N707" s="375"/>
      <c r="V707" s="361"/>
      <c r="W707" s="367"/>
      <c r="X707" s="367"/>
      <c r="AA707" s="335" t="s">
        <v>3150</v>
      </c>
      <c r="AC707" s="367"/>
      <c r="AE707" s="367"/>
      <c r="AG707" s="367"/>
    </row>
    <row r="708" spans="1:33" s="332" customFormat="1" ht="12" x14ac:dyDescent="0.2">
      <c r="A708" s="379"/>
      <c r="B708" s="380"/>
      <c r="C708" s="1068" t="s">
        <v>459</v>
      </c>
      <c r="D708" s="1068"/>
      <c r="E708" s="1068"/>
      <c r="F708" s="364"/>
      <c r="G708" s="364"/>
      <c r="H708" s="364"/>
      <c r="I708" s="364"/>
      <c r="J708" s="365"/>
      <c r="K708" s="364"/>
      <c r="L708" s="365">
        <v>403.67</v>
      </c>
      <c r="M708" s="376"/>
      <c r="N708" s="366"/>
      <c r="V708" s="361"/>
      <c r="W708" s="367"/>
      <c r="X708" s="367"/>
      <c r="AC708" s="367" t="s">
        <v>459</v>
      </c>
      <c r="AE708" s="367"/>
      <c r="AG708" s="367"/>
    </row>
    <row r="709" spans="1:33" s="332" customFormat="1" ht="33.75" x14ac:dyDescent="0.2">
      <c r="A709" s="362" t="s">
        <v>755</v>
      </c>
      <c r="B709" s="363" t="s">
        <v>7752</v>
      </c>
      <c r="C709" s="1068" t="s">
        <v>7753</v>
      </c>
      <c r="D709" s="1068"/>
      <c r="E709" s="1068"/>
      <c r="F709" s="364" t="s">
        <v>769</v>
      </c>
      <c r="G709" s="364"/>
      <c r="H709" s="364"/>
      <c r="I709" s="364" t="s">
        <v>2201</v>
      </c>
      <c r="J709" s="365"/>
      <c r="K709" s="364"/>
      <c r="L709" s="365"/>
      <c r="M709" s="364"/>
      <c r="N709" s="366"/>
      <c r="V709" s="361"/>
      <c r="W709" s="367"/>
      <c r="X709" s="367" t="s">
        <v>7753</v>
      </c>
      <c r="AC709" s="367"/>
      <c r="AE709" s="367"/>
      <c r="AG709" s="367"/>
    </row>
    <row r="710" spans="1:33" s="332" customFormat="1" ht="12" x14ac:dyDescent="0.2">
      <c r="A710" s="368"/>
      <c r="B710" s="369"/>
      <c r="C710" s="1065" t="s">
        <v>7754</v>
      </c>
      <c r="D710" s="1065"/>
      <c r="E710" s="1065"/>
      <c r="F710" s="1065"/>
      <c r="G710" s="1065"/>
      <c r="H710" s="1065"/>
      <c r="I710" s="1065"/>
      <c r="J710" s="1065"/>
      <c r="K710" s="1065"/>
      <c r="L710" s="1065"/>
      <c r="M710" s="1065"/>
      <c r="N710" s="1072"/>
      <c r="V710" s="361"/>
      <c r="W710" s="367"/>
      <c r="X710" s="367"/>
      <c r="AC710" s="367"/>
      <c r="AD710" s="335" t="s">
        <v>7754</v>
      </c>
      <c r="AE710" s="367"/>
      <c r="AG710" s="367"/>
    </row>
    <row r="711" spans="1:33" s="332" customFormat="1" ht="33.75" x14ac:dyDescent="0.2">
      <c r="A711" s="370"/>
      <c r="B711" s="371" t="s">
        <v>430</v>
      </c>
      <c r="C711" s="1065" t="s">
        <v>431</v>
      </c>
      <c r="D711" s="1065"/>
      <c r="E711" s="1065"/>
      <c r="F711" s="1065"/>
      <c r="G711" s="1065"/>
      <c r="H711" s="1065"/>
      <c r="I711" s="1065"/>
      <c r="J711" s="1065"/>
      <c r="K711" s="1065"/>
      <c r="L711" s="1065"/>
      <c r="M711" s="1065"/>
      <c r="N711" s="1072"/>
      <c r="V711" s="361"/>
      <c r="W711" s="367"/>
      <c r="X711" s="367"/>
      <c r="Y711" s="335" t="s">
        <v>431</v>
      </c>
      <c r="AC711" s="367"/>
      <c r="AE711" s="367"/>
      <c r="AG711" s="367"/>
    </row>
    <row r="712" spans="1:33" s="332" customFormat="1" ht="12" x14ac:dyDescent="0.2">
      <c r="A712" s="372"/>
      <c r="B712" s="371" t="s">
        <v>423</v>
      </c>
      <c r="C712" s="1065" t="s">
        <v>432</v>
      </c>
      <c r="D712" s="1065"/>
      <c r="E712" s="1065"/>
      <c r="F712" s="373"/>
      <c r="G712" s="373"/>
      <c r="H712" s="373"/>
      <c r="I712" s="373"/>
      <c r="J712" s="374">
        <v>296.31</v>
      </c>
      <c r="K712" s="373" t="s">
        <v>436</v>
      </c>
      <c r="L712" s="374">
        <v>18.52</v>
      </c>
      <c r="M712" s="373"/>
      <c r="N712" s="375"/>
      <c r="V712" s="361"/>
      <c r="W712" s="367"/>
      <c r="X712" s="367"/>
      <c r="Z712" s="335" t="s">
        <v>432</v>
      </c>
      <c r="AC712" s="367"/>
      <c r="AE712" s="367"/>
      <c r="AG712" s="367"/>
    </row>
    <row r="713" spans="1:33" s="332" customFormat="1" ht="12" x14ac:dyDescent="0.2">
      <c r="A713" s="372"/>
      <c r="B713" s="371" t="s">
        <v>434</v>
      </c>
      <c r="C713" s="1065" t="s">
        <v>435</v>
      </c>
      <c r="D713" s="1065"/>
      <c r="E713" s="1065"/>
      <c r="F713" s="373"/>
      <c r="G713" s="373"/>
      <c r="H713" s="373"/>
      <c r="I713" s="373"/>
      <c r="J713" s="374">
        <v>13.51</v>
      </c>
      <c r="K713" s="373" t="s">
        <v>436</v>
      </c>
      <c r="L713" s="374">
        <v>0.84</v>
      </c>
      <c r="M713" s="373"/>
      <c r="N713" s="375"/>
      <c r="V713" s="361"/>
      <c r="W713" s="367"/>
      <c r="X713" s="367"/>
      <c r="Z713" s="335" t="s">
        <v>435</v>
      </c>
      <c r="AC713" s="367"/>
      <c r="AE713" s="367"/>
      <c r="AG713" s="367"/>
    </row>
    <row r="714" spans="1:33" s="332" customFormat="1" ht="12" x14ac:dyDescent="0.2">
      <c r="A714" s="372"/>
      <c r="B714" s="371" t="s">
        <v>437</v>
      </c>
      <c r="C714" s="1065" t="s">
        <v>438</v>
      </c>
      <c r="D714" s="1065"/>
      <c r="E714" s="1065"/>
      <c r="F714" s="373"/>
      <c r="G714" s="373"/>
      <c r="H714" s="373"/>
      <c r="I714" s="373"/>
      <c r="J714" s="374">
        <v>0.26</v>
      </c>
      <c r="K714" s="373" t="s">
        <v>436</v>
      </c>
      <c r="L714" s="374">
        <v>0.02</v>
      </c>
      <c r="M714" s="373"/>
      <c r="N714" s="375"/>
      <c r="V714" s="361"/>
      <c r="W714" s="367"/>
      <c r="X714" s="367"/>
      <c r="Z714" s="335" t="s">
        <v>438</v>
      </c>
      <c r="AC714" s="367"/>
      <c r="AE714" s="367"/>
      <c r="AG714" s="367"/>
    </row>
    <row r="715" spans="1:33" s="332" customFormat="1" ht="12" x14ac:dyDescent="0.2">
      <c r="A715" s="372"/>
      <c r="B715" s="371" t="s">
        <v>439</v>
      </c>
      <c r="C715" s="1065" t="s">
        <v>440</v>
      </c>
      <c r="D715" s="1065"/>
      <c r="E715" s="1065"/>
      <c r="F715" s="373"/>
      <c r="G715" s="373"/>
      <c r="H715" s="373"/>
      <c r="I715" s="373"/>
      <c r="J715" s="374">
        <v>122.24</v>
      </c>
      <c r="K715" s="373"/>
      <c r="L715" s="374">
        <v>6.11</v>
      </c>
      <c r="M715" s="373"/>
      <c r="N715" s="375"/>
      <c r="V715" s="361"/>
      <c r="W715" s="367"/>
      <c r="X715" s="367"/>
      <c r="Z715" s="335" t="s">
        <v>440</v>
      </c>
      <c r="AC715" s="367"/>
      <c r="AE715" s="367"/>
      <c r="AG715" s="367"/>
    </row>
    <row r="716" spans="1:33" s="332" customFormat="1" ht="12" x14ac:dyDescent="0.2">
      <c r="A716" s="372"/>
      <c r="B716" s="371"/>
      <c r="C716" s="1065" t="s">
        <v>443</v>
      </c>
      <c r="D716" s="1065"/>
      <c r="E716" s="1065"/>
      <c r="F716" s="373" t="s">
        <v>444</v>
      </c>
      <c r="G716" s="373" t="s">
        <v>7755</v>
      </c>
      <c r="H716" s="373" t="s">
        <v>436</v>
      </c>
      <c r="I716" s="373" t="s">
        <v>7756</v>
      </c>
      <c r="J716" s="374"/>
      <c r="K716" s="373"/>
      <c r="L716" s="374"/>
      <c r="M716" s="373"/>
      <c r="N716" s="375"/>
      <c r="V716" s="361"/>
      <c r="W716" s="367"/>
      <c r="X716" s="367"/>
      <c r="AA716" s="335" t="s">
        <v>443</v>
      </c>
      <c r="AC716" s="367"/>
      <c r="AE716" s="367"/>
      <c r="AG716" s="367"/>
    </row>
    <row r="717" spans="1:33" s="332" customFormat="1" ht="12" x14ac:dyDescent="0.2">
      <c r="A717" s="372"/>
      <c r="B717" s="371"/>
      <c r="C717" s="1065" t="s">
        <v>447</v>
      </c>
      <c r="D717" s="1065"/>
      <c r="E717" s="1065"/>
      <c r="F717" s="373" t="s">
        <v>444</v>
      </c>
      <c r="G717" s="373" t="s">
        <v>537</v>
      </c>
      <c r="H717" s="373" t="s">
        <v>436</v>
      </c>
      <c r="I717" s="373" t="s">
        <v>7757</v>
      </c>
      <c r="J717" s="374"/>
      <c r="K717" s="373"/>
      <c r="L717" s="374"/>
      <c r="M717" s="373"/>
      <c r="N717" s="375"/>
      <c r="V717" s="361"/>
      <c r="W717" s="367"/>
      <c r="X717" s="367"/>
      <c r="AA717" s="335" t="s">
        <v>447</v>
      </c>
      <c r="AC717" s="367"/>
      <c r="AE717" s="367"/>
      <c r="AG717" s="367"/>
    </row>
    <row r="718" spans="1:33" s="332" customFormat="1" ht="12" x14ac:dyDescent="0.2">
      <c r="A718" s="372"/>
      <c r="B718" s="371"/>
      <c r="C718" s="1077" t="s">
        <v>450</v>
      </c>
      <c r="D718" s="1077"/>
      <c r="E718" s="1077"/>
      <c r="F718" s="376"/>
      <c r="G718" s="376"/>
      <c r="H718" s="376"/>
      <c r="I718" s="376"/>
      <c r="J718" s="377">
        <v>432.06</v>
      </c>
      <c r="K718" s="376"/>
      <c r="L718" s="377">
        <v>25.47</v>
      </c>
      <c r="M718" s="376"/>
      <c r="N718" s="378"/>
      <c r="V718" s="361"/>
      <c r="W718" s="367"/>
      <c r="X718" s="367"/>
      <c r="AB718" s="335" t="s">
        <v>450</v>
      </c>
      <c r="AC718" s="367"/>
      <c r="AE718" s="367"/>
      <c r="AG718" s="367"/>
    </row>
    <row r="719" spans="1:33" s="332" customFormat="1" ht="12" x14ac:dyDescent="0.2">
      <c r="A719" s="372"/>
      <c r="B719" s="371"/>
      <c r="C719" s="1065" t="s">
        <v>451</v>
      </c>
      <c r="D719" s="1065"/>
      <c r="E719" s="1065"/>
      <c r="F719" s="373"/>
      <c r="G719" s="373"/>
      <c r="H719" s="373"/>
      <c r="I719" s="373"/>
      <c r="J719" s="374"/>
      <c r="K719" s="373"/>
      <c r="L719" s="374">
        <v>18.54</v>
      </c>
      <c r="M719" s="373"/>
      <c r="N719" s="375"/>
      <c r="V719" s="361"/>
      <c r="W719" s="367"/>
      <c r="X719" s="367"/>
      <c r="AA719" s="335" t="s">
        <v>451</v>
      </c>
      <c r="AC719" s="367"/>
      <c r="AE719" s="367"/>
      <c r="AG719" s="367"/>
    </row>
    <row r="720" spans="1:33" s="332" customFormat="1" ht="33.75" x14ac:dyDescent="0.2">
      <c r="A720" s="372"/>
      <c r="B720" s="371" t="s">
        <v>4696</v>
      </c>
      <c r="C720" s="1065" t="s">
        <v>3148</v>
      </c>
      <c r="D720" s="1065"/>
      <c r="E720" s="1065"/>
      <c r="F720" s="373" t="s">
        <v>454</v>
      </c>
      <c r="G720" s="373" t="s">
        <v>558</v>
      </c>
      <c r="H720" s="373"/>
      <c r="I720" s="373" t="s">
        <v>558</v>
      </c>
      <c r="J720" s="374"/>
      <c r="K720" s="373"/>
      <c r="L720" s="374">
        <v>17.98</v>
      </c>
      <c r="M720" s="373"/>
      <c r="N720" s="375"/>
      <c r="V720" s="361"/>
      <c r="W720" s="367"/>
      <c r="X720" s="367"/>
      <c r="AA720" s="335" t="s">
        <v>3148</v>
      </c>
      <c r="AC720" s="367"/>
      <c r="AE720" s="367"/>
      <c r="AG720" s="367"/>
    </row>
    <row r="721" spans="1:33" s="332" customFormat="1" ht="33.75" x14ac:dyDescent="0.2">
      <c r="A721" s="372"/>
      <c r="B721" s="371" t="s">
        <v>4697</v>
      </c>
      <c r="C721" s="1065" t="s">
        <v>3150</v>
      </c>
      <c r="D721" s="1065"/>
      <c r="E721" s="1065"/>
      <c r="F721" s="373" t="s">
        <v>454</v>
      </c>
      <c r="G721" s="373" t="s">
        <v>544</v>
      </c>
      <c r="H721" s="373"/>
      <c r="I721" s="373" t="s">
        <v>544</v>
      </c>
      <c r="J721" s="374"/>
      <c r="K721" s="373"/>
      <c r="L721" s="374">
        <v>9.4600000000000009</v>
      </c>
      <c r="M721" s="373"/>
      <c r="N721" s="375"/>
      <c r="V721" s="361"/>
      <c r="W721" s="367"/>
      <c r="X721" s="367"/>
      <c r="AA721" s="335" t="s">
        <v>3150</v>
      </c>
      <c r="AC721" s="367"/>
      <c r="AE721" s="367"/>
      <c r="AG721" s="367"/>
    </row>
    <row r="722" spans="1:33" s="332" customFormat="1" ht="12" x14ac:dyDescent="0.2">
      <c r="A722" s="379"/>
      <c r="B722" s="380"/>
      <c r="C722" s="1068" t="s">
        <v>459</v>
      </c>
      <c r="D722" s="1068"/>
      <c r="E722" s="1068"/>
      <c r="F722" s="364"/>
      <c r="G722" s="364"/>
      <c r="H722" s="364"/>
      <c r="I722" s="364"/>
      <c r="J722" s="365"/>
      <c r="K722" s="364"/>
      <c r="L722" s="365">
        <v>52.91</v>
      </c>
      <c r="M722" s="376"/>
      <c r="N722" s="366"/>
      <c r="V722" s="361"/>
      <c r="W722" s="367"/>
      <c r="X722" s="367"/>
      <c r="AC722" s="367" t="s">
        <v>459</v>
      </c>
      <c r="AE722" s="367"/>
      <c r="AG722" s="367"/>
    </row>
    <row r="723" spans="1:33" s="332" customFormat="1" ht="33.75" x14ac:dyDescent="0.2">
      <c r="A723" s="362" t="s">
        <v>1757</v>
      </c>
      <c r="B723" s="363" t="s">
        <v>7758</v>
      </c>
      <c r="C723" s="1068" t="s">
        <v>7759</v>
      </c>
      <c r="D723" s="1068"/>
      <c r="E723" s="1068"/>
      <c r="F723" s="364" t="s">
        <v>769</v>
      </c>
      <c r="G723" s="364"/>
      <c r="H723" s="364"/>
      <c r="I723" s="364" t="s">
        <v>770</v>
      </c>
      <c r="J723" s="365"/>
      <c r="K723" s="364"/>
      <c r="L723" s="365"/>
      <c r="M723" s="364"/>
      <c r="N723" s="366"/>
      <c r="V723" s="361"/>
      <c r="W723" s="367"/>
      <c r="X723" s="367" t="s">
        <v>7759</v>
      </c>
      <c r="AC723" s="367"/>
      <c r="AE723" s="367"/>
      <c r="AG723" s="367"/>
    </row>
    <row r="724" spans="1:33" s="332" customFormat="1" ht="12" x14ac:dyDescent="0.2">
      <c r="A724" s="368"/>
      <c r="B724" s="369"/>
      <c r="C724" s="1065" t="s">
        <v>7760</v>
      </c>
      <c r="D724" s="1065"/>
      <c r="E724" s="1065"/>
      <c r="F724" s="1065"/>
      <c r="G724" s="1065"/>
      <c r="H724" s="1065"/>
      <c r="I724" s="1065"/>
      <c r="J724" s="1065"/>
      <c r="K724" s="1065"/>
      <c r="L724" s="1065"/>
      <c r="M724" s="1065"/>
      <c r="N724" s="1072"/>
      <c r="V724" s="361"/>
      <c r="W724" s="367"/>
      <c r="X724" s="367"/>
      <c r="AC724" s="367"/>
      <c r="AD724" s="335" t="s">
        <v>7760</v>
      </c>
      <c r="AE724" s="367"/>
      <c r="AG724" s="367"/>
    </row>
    <row r="725" spans="1:33" s="332" customFormat="1" ht="33.75" x14ac:dyDescent="0.2">
      <c r="A725" s="370"/>
      <c r="B725" s="371" t="s">
        <v>430</v>
      </c>
      <c r="C725" s="1065" t="s">
        <v>431</v>
      </c>
      <c r="D725" s="1065"/>
      <c r="E725" s="1065"/>
      <c r="F725" s="1065"/>
      <c r="G725" s="1065"/>
      <c r="H725" s="1065"/>
      <c r="I725" s="1065"/>
      <c r="J725" s="1065"/>
      <c r="K725" s="1065"/>
      <c r="L725" s="1065"/>
      <c r="M725" s="1065"/>
      <c r="N725" s="1072"/>
      <c r="V725" s="361"/>
      <c r="W725" s="367"/>
      <c r="X725" s="367"/>
      <c r="Y725" s="335" t="s">
        <v>431</v>
      </c>
      <c r="AC725" s="367"/>
      <c r="AE725" s="367"/>
      <c r="AG725" s="367"/>
    </row>
    <row r="726" spans="1:33" s="332" customFormat="1" ht="12" x14ac:dyDescent="0.2">
      <c r="A726" s="372"/>
      <c r="B726" s="371" t="s">
        <v>423</v>
      </c>
      <c r="C726" s="1065" t="s">
        <v>432</v>
      </c>
      <c r="D726" s="1065"/>
      <c r="E726" s="1065"/>
      <c r="F726" s="373"/>
      <c r="G726" s="373"/>
      <c r="H726" s="373"/>
      <c r="I726" s="373"/>
      <c r="J726" s="374">
        <v>332.22</v>
      </c>
      <c r="K726" s="373" t="s">
        <v>436</v>
      </c>
      <c r="L726" s="374">
        <v>62.29</v>
      </c>
      <c r="M726" s="373"/>
      <c r="N726" s="375"/>
      <c r="V726" s="361"/>
      <c r="W726" s="367"/>
      <c r="X726" s="367"/>
      <c r="Z726" s="335" t="s">
        <v>432</v>
      </c>
      <c r="AC726" s="367"/>
      <c r="AE726" s="367"/>
      <c r="AG726" s="367"/>
    </row>
    <row r="727" spans="1:33" s="332" customFormat="1" ht="12" x14ac:dyDescent="0.2">
      <c r="A727" s="372"/>
      <c r="B727" s="371" t="s">
        <v>434</v>
      </c>
      <c r="C727" s="1065" t="s">
        <v>435</v>
      </c>
      <c r="D727" s="1065"/>
      <c r="E727" s="1065"/>
      <c r="F727" s="373"/>
      <c r="G727" s="373"/>
      <c r="H727" s="373"/>
      <c r="I727" s="373"/>
      <c r="J727" s="374">
        <v>17.34</v>
      </c>
      <c r="K727" s="373" t="s">
        <v>436</v>
      </c>
      <c r="L727" s="374">
        <v>3.25</v>
      </c>
      <c r="M727" s="373"/>
      <c r="N727" s="375"/>
      <c r="V727" s="361"/>
      <c r="W727" s="367"/>
      <c r="X727" s="367"/>
      <c r="Z727" s="335" t="s">
        <v>435</v>
      </c>
      <c r="AC727" s="367"/>
      <c r="AE727" s="367"/>
      <c r="AG727" s="367"/>
    </row>
    <row r="728" spans="1:33" s="332" customFormat="1" ht="12" x14ac:dyDescent="0.2">
      <c r="A728" s="372"/>
      <c r="B728" s="371" t="s">
        <v>437</v>
      </c>
      <c r="C728" s="1065" t="s">
        <v>438</v>
      </c>
      <c r="D728" s="1065"/>
      <c r="E728" s="1065"/>
      <c r="F728" s="373"/>
      <c r="G728" s="373"/>
      <c r="H728" s="373"/>
      <c r="I728" s="373"/>
      <c r="J728" s="374">
        <v>0.5</v>
      </c>
      <c r="K728" s="373" t="s">
        <v>436</v>
      </c>
      <c r="L728" s="374">
        <v>0.09</v>
      </c>
      <c r="M728" s="373"/>
      <c r="N728" s="375"/>
      <c r="V728" s="361"/>
      <c r="W728" s="367"/>
      <c r="X728" s="367"/>
      <c r="Z728" s="335" t="s">
        <v>438</v>
      </c>
      <c r="AC728" s="367"/>
      <c r="AE728" s="367"/>
      <c r="AG728" s="367"/>
    </row>
    <row r="729" spans="1:33" s="332" customFormat="1" ht="12" x14ac:dyDescent="0.2">
      <c r="A729" s="372"/>
      <c r="B729" s="371" t="s">
        <v>439</v>
      </c>
      <c r="C729" s="1065" t="s">
        <v>440</v>
      </c>
      <c r="D729" s="1065"/>
      <c r="E729" s="1065"/>
      <c r="F729" s="373"/>
      <c r="G729" s="373"/>
      <c r="H729" s="373"/>
      <c r="I729" s="373"/>
      <c r="J729" s="374">
        <v>182.06</v>
      </c>
      <c r="K729" s="373"/>
      <c r="L729" s="374">
        <v>27.31</v>
      </c>
      <c r="M729" s="373"/>
      <c r="N729" s="375"/>
      <c r="V729" s="361"/>
      <c r="W729" s="367"/>
      <c r="X729" s="367"/>
      <c r="Z729" s="335" t="s">
        <v>440</v>
      </c>
      <c r="AC729" s="367"/>
      <c r="AE729" s="367"/>
      <c r="AG729" s="367"/>
    </row>
    <row r="730" spans="1:33" s="332" customFormat="1" ht="12" x14ac:dyDescent="0.2">
      <c r="A730" s="372"/>
      <c r="B730" s="371"/>
      <c r="C730" s="1065" t="s">
        <v>443</v>
      </c>
      <c r="D730" s="1065"/>
      <c r="E730" s="1065"/>
      <c r="F730" s="373" t="s">
        <v>444</v>
      </c>
      <c r="G730" s="373" t="s">
        <v>7761</v>
      </c>
      <c r="H730" s="373" t="s">
        <v>436</v>
      </c>
      <c r="I730" s="373" t="s">
        <v>7762</v>
      </c>
      <c r="J730" s="374"/>
      <c r="K730" s="373"/>
      <c r="L730" s="374"/>
      <c r="M730" s="373"/>
      <c r="N730" s="375"/>
      <c r="V730" s="361"/>
      <c r="W730" s="367"/>
      <c r="X730" s="367"/>
      <c r="AA730" s="335" t="s">
        <v>443</v>
      </c>
      <c r="AC730" s="367"/>
      <c r="AE730" s="367"/>
      <c r="AG730" s="367"/>
    </row>
    <row r="731" spans="1:33" s="332" customFormat="1" ht="12" x14ac:dyDescent="0.2">
      <c r="A731" s="372"/>
      <c r="B731" s="371"/>
      <c r="C731" s="1065" t="s">
        <v>447</v>
      </c>
      <c r="D731" s="1065"/>
      <c r="E731" s="1065"/>
      <c r="F731" s="373" t="s">
        <v>444</v>
      </c>
      <c r="G731" s="373" t="s">
        <v>935</v>
      </c>
      <c r="H731" s="373" t="s">
        <v>436</v>
      </c>
      <c r="I731" s="373" t="s">
        <v>3062</v>
      </c>
      <c r="J731" s="374"/>
      <c r="K731" s="373"/>
      <c r="L731" s="374"/>
      <c r="M731" s="373"/>
      <c r="N731" s="375"/>
      <c r="V731" s="361"/>
      <c r="W731" s="367"/>
      <c r="X731" s="367"/>
      <c r="AA731" s="335" t="s">
        <v>447</v>
      </c>
      <c r="AC731" s="367"/>
      <c r="AE731" s="367"/>
      <c r="AG731" s="367"/>
    </row>
    <row r="732" spans="1:33" s="332" customFormat="1" ht="12" x14ac:dyDescent="0.2">
      <c r="A732" s="372"/>
      <c r="B732" s="371"/>
      <c r="C732" s="1077" t="s">
        <v>450</v>
      </c>
      <c r="D732" s="1077"/>
      <c r="E732" s="1077"/>
      <c r="F732" s="376"/>
      <c r="G732" s="376"/>
      <c r="H732" s="376"/>
      <c r="I732" s="376"/>
      <c r="J732" s="377">
        <v>531.62</v>
      </c>
      <c r="K732" s="376"/>
      <c r="L732" s="377">
        <v>92.85</v>
      </c>
      <c r="M732" s="376"/>
      <c r="N732" s="378"/>
      <c r="V732" s="361"/>
      <c r="W732" s="367"/>
      <c r="X732" s="367"/>
      <c r="AB732" s="335" t="s">
        <v>450</v>
      </c>
      <c r="AC732" s="367"/>
      <c r="AE732" s="367"/>
      <c r="AG732" s="367"/>
    </row>
    <row r="733" spans="1:33" s="332" customFormat="1" ht="12" x14ac:dyDescent="0.2">
      <c r="A733" s="372"/>
      <c r="B733" s="371"/>
      <c r="C733" s="1065" t="s">
        <v>451</v>
      </c>
      <c r="D733" s="1065"/>
      <c r="E733" s="1065"/>
      <c r="F733" s="373"/>
      <c r="G733" s="373"/>
      <c r="H733" s="373"/>
      <c r="I733" s="373"/>
      <c r="J733" s="374"/>
      <c r="K733" s="373"/>
      <c r="L733" s="374">
        <v>62.38</v>
      </c>
      <c r="M733" s="373"/>
      <c r="N733" s="375"/>
      <c r="V733" s="361"/>
      <c r="W733" s="367"/>
      <c r="X733" s="367"/>
      <c r="AA733" s="335" t="s">
        <v>451</v>
      </c>
      <c r="AC733" s="367"/>
      <c r="AE733" s="367"/>
      <c r="AG733" s="367"/>
    </row>
    <row r="734" spans="1:33" s="332" customFormat="1" ht="33.75" x14ac:dyDescent="0.2">
      <c r="A734" s="372"/>
      <c r="B734" s="371" t="s">
        <v>4696</v>
      </c>
      <c r="C734" s="1065" t="s">
        <v>3148</v>
      </c>
      <c r="D734" s="1065"/>
      <c r="E734" s="1065"/>
      <c r="F734" s="373" t="s">
        <v>454</v>
      </c>
      <c r="G734" s="373" t="s">
        <v>558</v>
      </c>
      <c r="H734" s="373"/>
      <c r="I734" s="373" t="s">
        <v>558</v>
      </c>
      <c r="J734" s="374"/>
      <c r="K734" s="373"/>
      <c r="L734" s="374">
        <v>60.51</v>
      </c>
      <c r="M734" s="373"/>
      <c r="N734" s="375"/>
      <c r="V734" s="361"/>
      <c r="W734" s="367"/>
      <c r="X734" s="367"/>
      <c r="AA734" s="335" t="s">
        <v>3148</v>
      </c>
      <c r="AC734" s="367"/>
      <c r="AE734" s="367"/>
      <c r="AG734" s="367"/>
    </row>
    <row r="735" spans="1:33" s="332" customFormat="1" ht="33.75" x14ac:dyDescent="0.2">
      <c r="A735" s="372"/>
      <c r="B735" s="371" t="s">
        <v>4697</v>
      </c>
      <c r="C735" s="1065" t="s">
        <v>3150</v>
      </c>
      <c r="D735" s="1065"/>
      <c r="E735" s="1065"/>
      <c r="F735" s="373" t="s">
        <v>454</v>
      </c>
      <c r="G735" s="373" t="s">
        <v>544</v>
      </c>
      <c r="H735" s="373"/>
      <c r="I735" s="373" t="s">
        <v>544</v>
      </c>
      <c r="J735" s="374"/>
      <c r="K735" s="373"/>
      <c r="L735" s="374">
        <v>31.81</v>
      </c>
      <c r="M735" s="373"/>
      <c r="N735" s="375"/>
      <c r="V735" s="361"/>
      <c r="W735" s="367"/>
      <c r="X735" s="367"/>
      <c r="AA735" s="335" t="s">
        <v>3150</v>
      </c>
      <c r="AC735" s="367"/>
      <c r="AE735" s="367"/>
      <c r="AG735" s="367"/>
    </row>
    <row r="736" spans="1:33" s="332" customFormat="1" ht="12" x14ac:dyDescent="0.2">
      <c r="A736" s="379"/>
      <c r="B736" s="380"/>
      <c r="C736" s="1068" t="s">
        <v>459</v>
      </c>
      <c r="D736" s="1068"/>
      <c r="E736" s="1068"/>
      <c r="F736" s="364"/>
      <c r="G736" s="364"/>
      <c r="H736" s="364"/>
      <c r="I736" s="364"/>
      <c r="J736" s="365"/>
      <c r="K736" s="364"/>
      <c r="L736" s="365">
        <v>185.17</v>
      </c>
      <c r="M736" s="376"/>
      <c r="N736" s="366"/>
      <c r="V736" s="361"/>
      <c r="W736" s="367"/>
      <c r="X736" s="367"/>
      <c r="AC736" s="367" t="s">
        <v>459</v>
      </c>
      <c r="AE736" s="367"/>
      <c r="AG736" s="367"/>
    </row>
    <row r="737" spans="1:33" s="332" customFormat="1" ht="33.75" x14ac:dyDescent="0.2">
      <c r="A737" s="362" t="s">
        <v>1762</v>
      </c>
      <c r="B737" s="363" t="s">
        <v>7763</v>
      </c>
      <c r="C737" s="1068" t="s">
        <v>7764</v>
      </c>
      <c r="D737" s="1068"/>
      <c r="E737" s="1068"/>
      <c r="F737" s="364" t="s">
        <v>769</v>
      </c>
      <c r="G737" s="364"/>
      <c r="H737" s="364"/>
      <c r="I737" s="364" t="s">
        <v>2201</v>
      </c>
      <c r="J737" s="365"/>
      <c r="K737" s="364"/>
      <c r="L737" s="365"/>
      <c r="M737" s="364"/>
      <c r="N737" s="366"/>
      <c r="V737" s="361"/>
      <c r="W737" s="367"/>
      <c r="X737" s="367" t="s">
        <v>7764</v>
      </c>
      <c r="AC737" s="367"/>
      <c r="AE737" s="367"/>
      <c r="AG737" s="367"/>
    </row>
    <row r="738" spans="1:33" s="332" customFormat="1" ht="12" x14ac:dyDescent="0.2">
      <c r="A738" s="368"/>
      <c r="B738" s="369"/>
      <c r="C738" s="1065" t="s">
        <v>7754</v>
      </c>
      <c r="D738" s="1065"/>
      <c r="E738" s="1065"/>
      <c r="F738" s="1065"/>
      <c r="G738" s="1065"/>
      <c r="H738" s="1065"/>
      <c r="I738" s="1065"/>
      <c r="J738" s="1065"/>
      <c r="K738" s="1065"/>
      <c r="L738" s="1065"/>
      <c r="M738" s="1065"/>
      <c r="N738" s="1072"/>
      <c r="V738" s="361"/>
      <c r="W738" s="367"/>
      <c r="X738" s="367"/>
      <c r="AC738" s="367"/>
      <c r="AD738" s="335" t="s">
        <v>7754</v>
      </c>
      <c r="AE738" s="367"/>
      <c r="AG738" s="367"/>
    </row>
    <row r="739" spans="1:33" s="332" customFormat="1" ht="33.75" x14ac:dyDescent="0.2">
      <c r="A739" s="370"/>
      <c r="B739" s="371" t="s">
        <v>430</v>
      </c>
      <c r="C739" s="1065" t="s">
        <v>431</v>
      </c>
      <c r="D739" s="1065"/>
      <c r="E739" s="1065"/>
      <c r="F739" s="1065"/>
      <c r="G739" s="1065"/>
      <c r="H739" s="1065"/>
      <c r="I739" s="1065"/>
      <c r="J739" s="1065"/>
      <c r="K739" s="1065"/>
      <c r="L739" s="1065"/>
      <c r="M739" s="1065"/>
      <c r="N739" s="1072"/>
      <c r="V739" s="361"/>
      <c r="W739" s="367"/>
      <c r="X739" s="367"/>
      <c r="Y739" s="335" t="s">
        <v>431</v>
      </c>
      <c r="AC739" s="367"/>
      <c r="AE739" s="367"/>
      <c r="AG739" s="367"/>
    </row>
    <row r="740" spans="1:33" s="332" customFormat="1" ht="12" x14ac:dyDescent="0.2">
      <c r="A740" s="372"/>
      <c r="B740" s="371" t="s">
        <v>423</v>
      </c>
      <c r="C740" s="1065" t="s">
        <v>432</v>
      </c>
      <c r="D740" s="1065"/>
      <c r="E740" s="1065"/>
      <c r="F740" s="373"/>
      <c r="G740" s="373"/>
      <c r="H740" s="373"/>
      <c r="I740" s="373"/>
      <c r="J740" s="374">
        <v>398.49</v>
      </c>
      <c r="K740" s="373" t="s">
        <v>436</v>
      </c>
      <c r="L740" s="374">
        <v>24.91</v>
      </c>
      <c r="M740" s="373"/>
      <c r="N740" s="375"/>
      <c r="V740" s="361"/>
      <c r="W740" s="367"/>
      <c r="X740" s="367"/>
      <c r="Z740" s="335" t="s">
        <v>432</v>
      </c>
      <c r="AC740" s="367"/>
      <c r="AE740" s="367"/>
      <c r="AG740" s="367"/>
    </row>
    <row r="741" spans="1:33" s="332" customFormat="1" ht="12" x14ac:dyDescent="0.2">
      <c r="A741" s="372"/>
      <c r="B741" s="371" t="s">
        <v>434</v>
      </c>
      <c r="C741" s="1065" t="s">
        <v>435</v>
      </c>
      <c r="D741" s="1065"/>
      <c r="E741" s="1065"/>
      <c r="F741" s="373"/>
      <c r="G741" s="373"/>
      <c r="H741" s="373"/>
      <c r="I741" s="373"/>
      <c r="J741" s="374">
        <v>23.8</v>
      </c>
      <c r="K741" s="373" t="s">
        <v>436</v>
      </c>
      <c r="L741" s="374">
        <v>1.49</v>
      </c>
      <c r="M741" s="373"/>
      <c r="N741" s="375"/>
      <c r="V741" s="361"/>
      <c r="W741" s="367"/>
      <c r="X741" s="367"/>
      <c r="Z741" s="335" t="s">
        <v>435</v>
      </c>
      <c r="AC741" s="367"/>
      <c r="AE741" s="367"/>
      <c r="AG741" s="367"/>
    </row>
    <row r="742" spans="1:33" s="332" customFormat="1" ht="12" x14ac:dyDescent="0.2">
      <c r="A742" s="372"/>
      <c r="B742" s="371" t="s">
        <v>437</v>
      </c>
      <c r="C742" s="1065" t="s">
        <v>438</v>
      </c>
      <c r="D742" s="1065"/>
      <c r="E742" s="1065"/>
      <c r="F742" s="373"/>
      <c r="G742" s="373"/>
      <c r="H742" s="373"/>
      <c r="I742" s="373"/>
      <c r="J742" s="374">
        <v>0.76</v>
      </c>
      <c r="K742" s="373" t="s">
        <v>436</v>
      </c>
      <c r="L742" s="374">
        <v>0.05</v>
      </c>
      <c r="M742" s="373"/>
      <c r="N742" s="375"/>
      <c r="V742" s="361"/>
      <c r="W742" s="367"/>
      <c r="X742" s="367"/>
      <c r="Z742" s="335" t="s">
        <v>438</v>
      </c>
      <c r="AC742" s="367"/>
      <c r="AE742" s="367"/>
      <c r="AG742" s="367"/>
    </row>
    <row r="743" spans="1:33" s="332" customFormat="1" ht="12" x14ac:dyDescent="0.2">
      <c r="A743" s="372"/>
      <c r="B743" s="371" t="s">
        <v>439</v>
      </c>
      <c r="C743" s="1065" t="s">
        <v>440</v>
      </c>
      <c r="D743" s="1065"/>
      <c r="E743" s="1065"/>
      <c r="F743" s="373"/>
      <c r="G743" s="373"/>
      <c r="H743" s="373"/>
      <c r="I743" s="373"/>
      <c r="J743" s="374">
        <v>197.76</v>
      </c>
      <c r="K743" s="373"/>
      <c r="L743" s="374">
        <v>9.89</v>
      </c>
      <c r="M743" s="373"/>
      <c r="N743" s="375"/>
      <c r="V743" s="361"/>
      <c r="W743" s="367"/>
      <c r="X743" s="367"/>
      <c r="Z743" s="335" t="s">
        <v>440</v>
      </c>
      <c r="AC743" s="367"/>
      <c r="AE743" s="367"/>
      <c r="AG743" s="367"/>
    </row>
    <row r="744" spans="1:33" s="332" customFormat="1" ht="12" x14ac:dyDescent="0.2">
      <c r="A744" s="372"/>
      <c r="B744" s="371"/>
      <c r="C744" s="1065" t="s">
        <v>443</v>
      </c>
      <c r="D744" s="1065"/>
      <c r="E744" s="1065"/>
      <c r="F744" s="373" t="s">
        <v>444</v>
      </c>
      <c r="G744" s="373" t="s">
        <v>7765</v>
      </c>
      <c r="H744" s="373" t="s">
        <v>436</v>
      </c>
      <c r="I744" s="373" t="s">
        <v>7766</v>
      </c>
      <c r="J744" s="374"/>
      <c r="K744" s="373"/>
      <c r="L744" s="374"/>
      <c r="M744" s="373"/>
      <c r="N744" s="375"/>
      <c r="V744" s="361"/>
      <c r="W744" s="367"/>
      <c r="X744" s="367"/>
      <c r="AA744" s="335" t="s">
        <v>443</v>
      </c>
      <c r="AC744" s="367"/>
      <c r="AE744" s="367"/>
      <c r="AG744" s="367"/>
    </row>
    <row r="745" spans="1:33" s="332" customFormat="1" ht="12" x14ac:dyDescent="0.2">
      <c r="A745" s="372"/>
      <c r="B745" s="371"/>
      <c r="C745" s="1065" t="s">
        <v>447</v>
      </c>
      <c r="D745" s="1065"/>
      <c r="E745" s="1065"/>
      <c r="F745" s="373" t="s">
        <v>444</v>
      </c>
      <c r="G745" s="373" t="s">
        <v>2332</v>
      </c>
      <c r="H745" s="373" t="s">
        <v>436</v>
      </c>
      <c r="I745" s="373" t="s">
        <v>2539</v>
      </c>
      <c r="J745" s="374"/>
      <c r="K745" s="373"/>
      <c r="L745" s="374"/>
      <c r="M745" s="373"/>
      <c r="N745" s="375"/>
      <c r="V745" s="361"/>
      <c r="W745" s="367"/>
      <c r="X745" s="367"/>
      <c r="AA745" s="335" t="s">
        <v>447</v>
      </c>
      <c r="AC745" s="367"/>
      <c r="AE745" s="367"/>
      <c r="AG745" s="367"/>
    </row>
    <row r="746" spans="1:33" s="332" customFormat="1" ht="12" x14ac:dyDescent="0.2">
      <c r="A746" s="372"/>
      <c r="B746" s="371"/>
      <c r="C746" s="1077" t="s">
        <v>450</v>
      </c>
      <c r="D746" s="1077"/>
      <c r="E746" s="1077"/>
      <c r="F746" s="376"/>
      <c r="G746" s="376"/>
      <c r="H746" s="376"/>
      <c r="I746" s="376"/>
      <c r="J746" s="377">
        <v>620.04999999999995</v>
      </c>
      <c r="K746" s="376"/>
      <c r="L746" s="377">
        <v>36.29</v>
      </c>
      <c r="M746" s="376"/>
      <c r="N746" s="378"/>
      <c r="V746" s="361"/>
      <c r="W746" s="367"/>
      <c r="X746" s="367"/>
      <c r="AB746" s="335" t="s">
        <v>450</v>
      </c>
      <c r="AC746" s="367"/>
      <c r="AE746" s="367"/>
      <c r="AG746" s="367"/>
    </row>
    <row r="747" spans="1:33" s="332" customFormat="1" ht="12" x14ac:dyDescent="0.2">
      <c r="A747" s="372"/>
      <c r="B747" s="371"/>
      <c r="C747" s="1065" t="s">
        <v>451</v>
      </c>
      <c r="D747" s="1065"/>
      <c r="E747" s="1065"/>
      <c r="F747" s="373"/>
      <c r="G747" s="373"/>
      <c r="H747" s="373"/>
      <c r="I747" s="373"/>
      <c r="J747" s="374"/>
      <c r="K747" s="373"/>
      <c r="L747" s="374">
        <v>24.96</v>
      </c>
      <c r="M747" s="373"/>
      <c r="N747" s="375"/>
      <c r="V747" s="361"/>
      <c r="W747" s="367"/>
      <c r="X747" s="367"/>
      <c r="AA747" s="335" t="s">
        <v>451</v>
      </c>
      <c r="AC747" s="367"/>
      <c r="AE747" s="367"/>
      <c r="AG747" s="367"/>
    </row>
    <row r="748" spans="1:33" s="332" customFormat="1" ht="33.75" x14ac:dyDescent="0.2">
      <c r="A748" s="372"/>
      <c r="B748" s="371" t="s">
        <v>4696</v>
      </c>
      <c r="C748" s="1065" t="s">
        <v>3148</v>
      </c>
      <c r="D748" s="1065"/>
      <c r="E748" s="1065"/>
      <c r="F748" s="373" t="s">
        <v>454</v>
      </c>
      <c r="G748" s="373" t="s">
        <v>558</v>
      </c>
      <c r="H748" s="373"/>
      <c r="I748" s="373" t="s">
        <v>558</v>
      </c>
      <c r="J748" s="374"/>
      <c r="K748" s="373"/>
      <c r="L748" s="374">
        <v>24.21</v>
      </c>
      <c r="M748" s="373"/>
      <c r="N748" s="375"/>
      <c r="V748" s="361"/>
      <c r="W748" s="367"/>
      <c r="X748" s="367"/>
      <c r="AA748" s="335" t="s">
        <v>3148</v>
      </c>
      <c r="AC748" s="367"/>
      <c r="AE748" s="367"/>
      <c r="AG748" s="367"/>
    </row>
    <row r="749" spans="1:33" s="332" customFormat="1" ht="33.75" x14ac:dyDescent="0.2">
      <c r="A749" s="372"/>
      <c r="B749" s="371" t="s">
        <v>4697</v>
      </c>
      <c r="C749" s="1065" t="s">
        <v>3150</v>
      </c>
      <c r="D749" s="1065"/>
      <c r="E749" s="1065"/>
      <c r="F749" s="373" t="s">
        <v>454</v>
      </c>
      <c r="G749" s="373" t="s">
        <v>544</v>
      </c>
      <c r="H749" s="373"/>
      <c r="I749" s="373" t="s">
        <v>544</v>
      </c>
      <c r="J749" s="374"/>
      <c r="K749" s="373"/>
      <c r="L749" s="374">
        <v>12.73</v>
      </c>
      <c r="M749" s="373"/>
      <c r="N749" s="375"/>
      <c r="V749" s="361"/>
      <c r="W749" s="367"/>
      <c r="X749" s="367"/>
      <c r="AA749" s="335" t="s">
        <v>3150</v>
      </c>
      <c r="AC749" s="367"/>
      <c r="AE749" s="367"/>
      <c r="AG749" s="367"/>
    </row>
    <row r="750" spans="1:33" s="332" customFormat="1" ht="12" x14ac:dyDescent="0.2">
      <c r="A750" s="379"/>
      <c r="B750" s="380"/>
      <c r="C750" s="1068" t="s">
        <v>459</v>
      </c>
      <c r="D750" s="1068"/>
      <c r="E750" s="1068"/>
      <c r="F750" s="364"/>
      <c r="G750" s="364"/>
      <c r="H750" s="364"/>
      <c r="I750" s="364"/>
      <c r="J750" s="365"/>
      <c r="K750" s="364"/>
      <c r="L750" s="365">
        <v>73.23</v>
      </c>
      <c r="M750" s="376"/>
      <c r="N750" s="366"/>
      <c r="V750" s="361"/>
      <c r="W750" s="367"/>
      <c r="X750" s="367"/>
      <c r="AC750" s="367" t="s">
        <v>459</v>
      </c>
      <c r="AE750" s="367"/>
      <c r="AG750" s="367"/>
    </row>
    <row r="751" spans="1:33" s="332" customFormat="1" ht="33.75" x14ac:dyDescent="0.2">
      <c r="A751" s="362" t="s">
        <v>1241</v>
      </c>
      <c r="B751" s="363" t="s">
        <v>7767</v>
      </c>
      <c r="C751" s="1068" t="s">
        <v>7768</v>
      </c>
      <c r="D751" s="1068"/>
      <c r="E751" s="1068"/>
      <c r="F751" s="364" t="s">
        <v>769</v>
      </c>
      <c r="G751" s="364"/>
      <c r="H751" s="364"/>
      <c r="I751" s="364" t="s">
        <v>2201</v>
      </c>
      <c r="J751" s="365"/>
      <c r="K751" s="364"/>
      <c r="L751" s="365"/>
      <c r="M751" s="364"/>
      <c r="N751" s="366"/>
      <c r="V751" s="361"/>
      <c r="W751" s="367"/>
      <c r="X751" s="367" t="s">
        <v>7768</v>
      </c>
      <c r="AC751" s="367"/>
      <c r="AE751" s="367"/>
      <c r="AG751" s="367"/>
    </row>
    <row r="752" spans="1:33" s="332" customFormat="1" ht="12" x14ac:dyDescent="0.2">
      <c r="A752" s="368"/>
      <c r="B752" s="369"/>
      <c r="C752" s="1065" t="s">
        <v>7754</v>
      </c>
      <c r="D752" s="1065"/>
      <c r="E752" s="1065"/>
      <c r="F752" s="1065"/>
      <c r="G752" s="1065"/>
      <c r="H752" s="1065"/>
      <c r="I752" s="1065"/>
      <c r="J752" s="1065"/>
      <c r="K752" s="1065"/>
      <c r="L752" s="1065"/>
      <c r="M752" s="1065"/>
      <c r="N752" s="1072"/>
      <c r="V752" s="361"/>
      <c r="W752" s="367"/>
      <c r="X752" s="367"/>
      <c r="AC752" s="367"/>
      <c r="AD752" s="335" t="s">
        <v>7754</v>
      </c>
      <c r="AE752" s="367"/>
      <c r="AG752" s="367"/>
    </row>
    <row r="753" spans="1:33" s="332" customFormat="1" ht="33.75" x14ac:dyDescent="0.2">
      <c r="A753" s="370"/>
      <c r="B753" s="371" t="s">
        <v>430</v>
      </c>
      <c r="C753" s="1065" t="s">
        <v>431</v>
      </c>
      <c r="D753" s="1065"/>
      <c r="E753" s="1065"/>
      <c r="F753" s="1065"/>
      <c r="G753" s="1065"/>
      <c r="H753" s="1065"/>
      <c r="I753" s="1065"/>
      <c r="J753" s="1065"/>
      <c r="K753" s="1065"/>
      <c r="L753" s="1065"/>
      <c r="M753" s="1065"/>
      <c r="N753" s="1072"/>
      <c r="V753" s="361"/>
      <c r="W753" s="367"/>
      <c r="X753" s="367"/>
      <c r="Y753" s="335" t="s">
        <v>431</v>
      </c>
      <c r="AC753" s="367"/>
      <c r="AE753" s="367"/>
      <c r="AG753" s="367"/>
    </row>
    <row r="754" spans="1:33" s="332" customFormat="1" ht="12" x14ac:dyDescent="0.2">
      <c r="A754" s="372"/>
      <c r="B754" s="371" t="s">
        <v>423</v>
      </c>
      <c r="C754" s="1065" t="s">
        <v>432</v>
      </c>
      <c r="D754" s="1065"/>
      <c r="E754" s="1065"/>
      <c r="F754" s="373"/>
      <c r="G754" s="373"/>
      <c r="H754" s="373"/>
      <c r="I754" s="373"/>
      <c r="J754" s="374">
        <v>756.1</v>
      </c>
      <c r="K754" s="373" t="s">
        <v>436</v>
      </c>
      <c r="L754" s="374">
        <v>47.26</v>
      </c>
      <c r="M754" s="373"/>
      <c r="N754" s="375"/>
      <c r="V754" s="361"/>
      <c r="W754" s="367"/>
      <c r="X754" s="367"/>
      <c r="Z754" s="335" t="s">
        <v>432</v>
      </c>
      <c r="AC754" s="367"/>
      <c r="AE754" s="367"/>
      <c r="AG754" s="367"/>
    </row>
    <row r="755" spans="1:33" s="332" customFormat="1" ht="12" x14ac:dyDescent="0.2">
      <c r="A755" s="372"/>
      <c r="B755" s="371" t="s">
        <v>434</v>
      </c>
      <c r="C755" s="1065" t="s">
        <v>435</v>
      </c>
      <c r="D755" s="1065"/>
      <c r="E755" s="1065"/>
      <c r="F755" s="373"/>
      <c r="G755" s="373"/>
      <c r="H755" s="373"/>
      <c r="I755" s="373"/>
      <c r="J755" s="374">
        <v>36.17</v>
      </c>
      <c r="K755" s="373" t="s">
        <v>436</v>
      </c>
      <c r="L755" s="374">
        <v>2.2599999999999998</v>
      </c>
      <c r="M755" s="373"/>
      <c r="N755" s="375"/>
      <c r="V755" s="361"/>
      <c r="W755" s="367"/>
      <c r="X755" s="367"/>
      <c r="Z755" s="335" t="s">
        <v>435</v>
      </c>
      <c r="AC755" s="367"/>
      <c r="AE755" s="367"/>
      <c r="AG755" s="367"/>
    </row>
    <row r="756" spans="1:33" s="332" customFormat="1" ht="12" x14ac:dyDescent="0.2">
      <c r="A756" s="372"/>
      <c r="B756" s="371" t="s">
        <v>437</v>
      </c>
      <c r="C756" s="1065" t="s">
        <v>438</v>
      </c>
      <c r="D756" s="1065"/>
      <c r="E756" s="1065"/>
      <c r="F756" s="373"/>
      <c r="G756" s="373"/>
      <c r="H756" s="373"/>
      <c r="I756" s="373"/>
      <c r="J756" s="374">
        <v>1.51</v>
      </c>
      <c r="K756" s="373" t="s">
        <v>436</v>
      </c>
      <c r="L756" s="374">
        <v>0.09</v>
      </c>
      <c r="M756" s="373"/>
      <c r="N756" s="375"/>
      <c r="V756" s="361"/>
      <c r="W756" s="367"/>
      <c r="X756" s="367"/>
      <c r="Z756" s="335" t="s">
        <v>438</v>
      </c>
      <c r="AC756" s="367"/>
      <c r="AE756" s="367"/>
      <c r="AG756" s="367"/>
    </row>
    <row r="757" spans="1:33" s="332" customFormat="1" ht="12" x14ac:dyDescent="0.2">
      <c r="A757" s="372"/>
      <c r="B757" s="371" t="s">
        <v>439</v>
      </c>
      <c r="C757" s="1065" t="s">
        <v>440</v>
      </c>
      <c r="D757" s="1065"/>
      <c r="E757" s="1065"/>
      <c r="F757" s="373"/>
      <c r="G757" s="373"/>
      <c r="H757" s="373"/>
      <c r="I757" s="373"/>
      <c r="J757" s="374">
        <v>376.59</v>
      </c>
      <c r="K757" s="373"/>
      <c r="L757" s="374">
        <v>18.829999999999998</v>
      </c>
      <c r="M757" s="373"/>
      <c r="N757" s="375"/>
      <c r="V757" s="361"/>
      <c r="W757" s="367"/>
      <c r="X757" s="367"/>
      <c r="Z757" s="335" t="s">
        <v>440</v>
      </c>
      <c r="AC757" s="367"/>
      <c r="AE757" s="367"/>
      <c r="AG757" s="367"/>
    </row>
    <row r="758" spans="1:33" s="332" customFormat="1" ht="12" x14ac:dyDescent="0.2">
      <c r="A758" s="372"/>
      <c r="B758" s="371"/>
      <c r="C758" s="1065" t="s">
        <v>443</v>
      </c>
      <c r="D758" s="1065"/>
      <c r="E758" s="1065"/>
      <c r="F758" s="373" t="s">
        <v>444</v>
      </c>
      <c r="G758" s="373" t="s">
        <v>7769</v>
      </c>
      <c r="H758" s="373" t="s">
        <v>436</v>
      </c>
      <c r="I758" s="373" t="s">
        <v>7770</v>
      </c>
      <c r="J758" s="374"/>
      <c r="K758" s="373"/>
      <c r="L758" s="374"/>
      <c r="M758" s="373"/>
      <c r="N758" s="375"/>
      <c r="V758" s="361"/>
      <c r="W758" s="367"/>
      <c r="X758" s="367"/>
      <c r="AA758" s="335" t="s">
        <v>443</v>
      </c>
      <c r="AC758" s="367"/>
      <c r="AE758" s="367"/>
      <c r="AG758" s="367"/>
    </row>
    <row r="759" spans="1:33" s="332" customFormat="1" ht="12" x14ac:dyDescent="0.2">
      <c r="A759" s="372"/>
      <c r="B759" s="371"/>
      <c r="C759" s="1065" t="s">
        <v>447</v>
      </c>
      <c r="D759" s="1065"/>
      <c r="E759" s="1065"/>
      <c r="F759" s="373" t="s">
        <v>444</v>
      </c>
      <c r="G759" s="373" t="s">
        <v>960</v>
      </c>
      <c r="H759" s="373" t="s">
        <v>436</v>
      </c>
      <c r="I759" s="373" t="s">
        <v>3062</v>
      </c>
      <c r="J759" s="374"/>
      <c r="K759" s="373"/>
      <c r="L759" s="374"/>
      <c r="M759" s="373"/>
      <c r="N759" s="375"/>
      <c r="V759" s="361"/>
      <c r="W759" s="367"/>
      <c r="X759" s="367"/>
      <c r="AA759" s="335" t="s">
        <v>447</v>
      </c>
      <c r="AC759" s="367"/>
      <c r="AE759" s="367"/>
      <c r="AG759" s="367"/>
    </row>
    <row r="760" spans="1:33" s="332" customFormat="1" ht="12" x14ac:dyDescent="0.2">
      <c r="A760" s="372"/>
      <c r="B760" s="371"/>
      <c r="C760" s="1077" t="s">
        <v>450</v>
      </c>
      <c r="D760" s="1077"/>
      <c r="E760" s="1077"/>
      <c r="F760" s="376"/>
      <c r="G760" s="376"/>
      <c r="H760" s="376"/>
      <c r="I760" s="376"/>
      <c r="J760" s="377">
        <v>1168.8599999999999</v>
      </c>
      <c r="K760" s="376"/>
      <c r="L760" s="377">
        <v>68.349999999999994</v>
      </c>
      <c r="M760" s="376"/>
      <c r="N760" s="378"/>
      <c r="V760" s="361"/>
      <c r="W760" s="367"/>
      <c r="X760" s="367"/>
      <c r="AB760" s="335" t="s">
        <v>450</v>
      </c>
      <c r="AC760" s="367"/>
      <c r="AE760" s="367"/>
      <c r="AG760" s="367"/>
    </row>
    <row r="761" spans="1:33" s="332" customFormat="1" ht="12" x14ac:dyDescent="0.2">
      <c r="A761" s="372"/>
      <c r="B761" s="371"/>
      <c r="C761" s="1065" t="s">
        <v>451</v>
      </c>
      <c r="D761" s="1065"/>
      <c r="E761" s="1065"/>
      <c r="F761" s="373"/>
      <c r="G761" s="373"/>
      <c r="H761" s="373"/>
      <c r="I761" s="373"/>
      <c r="J761" s="374"/>
      <c r="K761" s="373"/>
      <c r="L761" s="374">
        <v>47.35</v>
      </c>
      <c r="M761" s="373"/>
      <c r="N761" s="375"/>
      <c r="V761" s="361"/>
      <c r="W761" s="367"/>
      <c r="X761" s="367"/>
      <c r="AA761" s="335" t="s">
        <v>451</v>
      </c>
      <c r="AC761" s="367"/>
      <c r="AE761" s="367"/>
      <c r="AG761" s="367"/>
    </row>
    <row r="762" spans="1:33" s="332" customFormat="1" ht="33.75" x14ac:dyDescent="0.2">
      <c r="A762" s="372"/>
      <c r="B762" s="371" t="s">
        <v>4696</v>
      </c>
      <c r="C762" s="1065" t="s">
        <v>3148</v>
      </c>
      <c r="D762" s="1065"/>
      <c r="E762" s="1065"/>
      <c r="F762" s="373" t="s">
        <v>454</v>
      </c>
      <c r="G762" s="373" t="s">
        <v>558</v>
      </c>
      <c r="H762" s="373"/>
      <c r="I762" s="373" t="s">
        <v>558</v>
      </c>
      <c r="J762" s="374"/>
      <c r="K762" s="373"/>
      <c r="L762" s="374">
        <v>45.93</v>
      </c>
      <c r="M762" s="373"/>
      <c r="N762" s="375"/>
      <c r="V762" s="361"/>
      <c r="W762" s="367"/>
      <c r="X762" s="367"/>
      <c r="AA762" s="335" t="s">
        <v>3148</v>
      </c>
      <c r="AC762" s="367"/>
      <c r="AE762" s="367"/>
      <c r="AG762" s="367"/>
    </row>
    <row r="763" spans="1:33" s="332" customFormat="1" ht="33.75" x14ac:dyDescent="0.2">
      <c r="A763" s="372"/>
      <c r="B763" s="371" t="s">
        <v>4697</v>
      </c>
      <c r="C763" s="1065" t="s">
        <v>3150</v>
      </c>
      <c r="D763" s="1065"/>
      <c r="E763" s="1065"/>
      <c r="F763" s="373" t="s">
        <v>454</v>
      </c>
      <c r="G763" s="373" t="s">
        <v>544</v>
      </c>
      <c r="H763" s="373"/>
      <c r="I763" s="373" t="s">
        <v>544</v>
      </c>
      <c r="J763" s="374"/>
      <c r="K763" s="373"/>
      <c r="L763" s="374">
        <v>24.15</v>
      </c>
      <c r="M763" s="373"/>
      <c r="N763" s="375"/>
      <c r="V763" s="361"/>
      <c r="W763" s="367"/>
      <c r="X763" s="367"/>
      <c r="AA763" s="335" t="s">
        <v>3150</v>
      </c>
      <c r="AC763" s="367"/>
      <c r="AE763" s="367"/>
      <c r="AG763" s="367"/>
    </row>
    <row r="764" spans="1:33" s="332" customFormat="1" ht="12" x14ac:dyDescent="0.2">
      <c r="A764" s="379"/>
      <c r="B764" s="380"/>
      <c r="C764" s="1068" t="s">
        <v>459</v>
      </c>
      <c r="D764" s="1068"/>
      <c r="E764" s="1068"/>
      <c r="F764" s="364"/>
      <c r="G764" s="364"/>
      <c r="H764" s="364"/>
      <c r="I764" s="364"/>
      <c r="J764" s="365"/>
      <c r="K764" s="364"/>
      <c r="L764" s="365">
        <v>138.43</v>
      </c>
      <c r="M764" s="376"/>
      <c r="N764" s="366"/>
      <c r="V764" s="361"/>
      <c r="W764" s="367"/>
      <c r="X764" s="367"/>
      <c r="AC764" s="367" t="s">
        <v>459</v>
      </c>
      <c r="AE764" s="367"/>
      <c r="AG764" s="367"/>
    </row>
    <row r="765" spans="1:33" s="332" customFormat="1" ht="12" x14ac:dyDescent="0.2">
      <c r="A765" s="1069" t="s">
        <v>7771</v>
      </c>
      <c r="B765" s="1070"/>
      <c r="C765" s="1070"/>
      <c r="D765" s="1070"/>
      <c r="E765" s="1070"/>
      <c r="F765" s="1070"/>
      <c r="G765" s="1070"/>
      <c r="H765" s="1070"/>
      <c r="I765" s="1070"/>
      <c r="J765" s="1070"/>
      <c r="K765" s="1070"/>
      <c r="L765" s="1070"/>
      <c r="M765" s="1070"/>
      <c r="N765" s="1071"/>
      <c r="V765" s="361"/>
      <c r="W765" s="367" t="s">
        <v>7771</v>
      </c>
      <c r="X765" s="367"/>
      <c r="AC765" s="367"/>
      <c r="AE765" s="367"/>
      <c r="AG765" s="367"/>
    </row>
    <row r="766" spans="1:33" s="332" customFormat="1" ht="33.75" x14ac:dyDescent="0.2">
      <c r="A766" s="362" t="s">
        <v>1769</v>
      </c>
      <c r="B766" s="363" t="s">
        <v>7772</v>
      </c>
      <c r="C766" s="1068" t="s">
        <v>7773</v>
      </c>
      <c r="D766" s="1068"/>
      <c r="E766" s="1068"/>
      <c r="F766" s="364" t="s">
        <v>1017</v>
      </c>
      <c r="G766" s="364"/>
      <c r="H766" s="364"/>
      <c r="I766" s="364" t="s">
        <v>857</v>
      </c>
      <c r="J766" s="365"/>
      <c r="K766" s="364"/>
      <c r="L766" s="365"/>
      <c r="M766" s="364"/>
      <c r="N766" s="366"/>
      <c r="V766" s="361"/>
      <c r="W766" s="367"/>
      <c r="X766" s="367" t="s">
        <v>7773</v>
      </c>
      <c r="AC766" s="367"/>
      <c r="AE766" s="367"/>
      <c r="AG766" s="367"/>
    </row>
    <row r="767" spans="1:33" s="332" customFormat="1" ht="33.75" x14ac:dyDescent="0.2">
      <c r="A767" s="370"/>
      <c r="B767" s="371" t="s">
        <v>430</v>
      </c>
      <c r="C767" s="1065" t="s">
        <v>431</v>
      </c>
      <c r="D767" s="1065"/>
      <c r="E767" s="1065"/>
      <c r="F767" s="1065"/>
      <c r="G767" s="1065"/>
      <c r="H767" s="1065"/>
      <c r="I767" s="1065"/>
      <c r="J767" s="1065"/>
      <c r="K767" s="1065"/>
      <c r="L767" s="1065"/>
      <c r="M767" s="1065"/>
      <c r="N767" s="1072"/>
      <c r="V767" s="361"/>
      <c r="W767" s="367"/>
      <c r="X767" s="367"/>
      <c r="Y767" s="335" t="s">
        <v>431</v>
      </c>
      <c r="AC767" s="367"/>
      <c r="AE767" s="367"/>
      <c r="AG767" s="367"/>
    </row>
    <row r="768" spans="1:33" s="332" customFormat="1" ht="12" x14ac:dyDescent="0.2">
      <c r="A768" s="372"/>
      <c r="B768" s="371" t="s">
        <v>423</v>
      </c>
      <c r="C768" s="1065" t="s">
        <v>432</v>
      </c>
      <c r="D768" s="1065"/>
      <c r="E768" s="1065"/>
      <c r="F768" s="373"/>
      <c r="G768" s="373"/>
      <c r="H768" s="373"/>
      <c r="I768" s="373"/>
      <c r="J768" s="374">
        <v>3.57</v>
      </c>
      <c r="K768" s="373" t="s">
        <v>436</v>
      </c>
      <c r="L768" s="374">
        <v>187.43</v>
      </c>
      <c r="M768" s="373"/>
      <c r="N768" s="375"/>
      <c r="V768" s="361"/>
      <c r="W768" s="367"/>
      <c r="X768" s="367"/>
      <c r="Z768" s="335" t="s">
        <v>432</v>
      </c>
      <c r="AC768" s="367"/>
      <c r="AE768" s="367"/>
      <c r="AG768" s="367"/>
    </row>
    <row r="769" spans="1:33" s="332" customFormat="1" ht="12" x14ac:dyDescent="0.2">
      <c r="A769" s="372"/>
      <c r="B769" s="371" t="s">
        <v>439</v>
      </c>
      <c r="C769" s="1065" t="s">
        <v>440</v>
      </c>
      <c r="D769" s="1065"/>
      <c r="E769" s="1065"/>
      <c r="F769" s="373"/>
      <c r="G769" s="373"/>
      <c r="H769" s="373"/>
      <c r="I769" s="373"/>
      <c r="J769" s="374">
        <v>15.07</v>
      </c>
      <c r="K769" s="373"/>
      <c r="L769" s="374">
        <v>632.94000000000005</v>
      </c>
      <c r="M769" s="373"/>
      <c r="N769" s="375"/>
      <c r="V769" s="361"/>
      <c r="W769" s="367"/>
      <c r="X769" s="367"/>
      <c r="Z769" s="335" t="s">
        <v>440</v>
      </c>
      <c r="AC769" s="367"/>
      <c r="AE769" s="367"/>
      <c r="AG769" s="367"/>
    </row>
    <row r="770" spans="1:33" s="332" customFormat="1" ht="12" x14ac:dyDescent="0.2">
      <c r="A770" s="372"/>
      <c r="B770" s="371"/>
      <c r="C770" s="1065" t="s">
        <v>443</v>
      </c>
      <c r="D770" s="1065"/>
      <c r="E770" s="1065"/>
      <c r="F770" s="373" t="s">
        <v>444</v>
      </c>
      <c r="G770" s="373" t="s">
        <v>902</v>
      </c>
      <c r="H770" s="373" t="s">
        <v>436</v>
      </c>
      <c r="I770" s="373" t="s">
        <v>7774</v>
      </c>
      <c r="J770" s="374"/>
      <c r="K770" s="373"/>
      <c r="L770" s="374"/>
      <c r="M770" s="373"/>
      <c r="N770" s="375"/>
      <c r="V770" s="361"/>
      <c r="W770" s="367"/>
      <c r="X770" s="367"/>
      <c r="AA770" s="335" t="s">
        <v>443</v>
      </c>
      <c r="AC770" s="367"/>
      <c r="AE770" s="367"/>
      <c r="AG770" s="367"/>
    </row>
    <row r="771" spans="1:33" s="332" customFormat="1" ht="12" x14ac:dyDescent="0.2">
      <c r="A771" s="372"/>
      <c r="B771" s="371"/>
      <c r="C771" s="1077" t="s">
        <v>450</v>
      </c>
      <c r="D771" s="1077"/>
      <c r="E771" s="1077"/>
      <c r="F771" s="376"/>
      <c r="G771" s="376"/>
      <c r="H771" s="376"/>
      <c r="I771" s="376"/>
      <c r="J771" s="377">
        <v>18.64</v>
      </c>
      <c r="K771" s="376"/>
      <c r="L771" s="377">
        <v>820.37</v>
      </c>
      <c r="M771" s="376"/>
      <c r="N771" s="378"/>
      <c r="V771" s="361"/>
      <c r="W771" s="367"/>
      <c r="X771" s="367"/>
      <c r="AB771" s="335" t="s">
        <v>450</v>
      </c>
      <c r="AC771" s="367"/>
      <c r="AE771" s="367"/>
      <c r="AG771" s="367"/>
    </row>
    <row r="772" spans="1:33" s="332" customFormat="1" ht="12" x14ac:dyDescent="0.2">
      <c r="A772" s="372"/>
      <c r="B772" s="371"/>
      <c r="C772" s="1065" t="s">
        <v>451</v>
      </c>
      <c r="D772" s="1065"/>
      <c r="E772" s="1065"/>
      <c r="F772" s="373"/>
      <c r="G772" s="373"/>
      <c r="H772" s="373"/>
      <c r="I772" s="373"/>
      <c r="J772" s="374"/>
      <c r="K772" s="373"/>
      <c r="L772" s="374">
        <v>187.43</v>
      </c>
      <c r="M772" s="373"/>
      <c r="N772" s="375"/>
      <c r="V772" s="361"/>
      <c r="W772" s="367"/>
      <c r="X772" s="367"/>
      <c r="AA772" s="335" t="s">
        <v>451</v>
      </c>
      <c r="AC772" s="367"/>
      <c r="AE772" s="367"/>
      <c r="AG772" s="367"/>
    </row>
    <row r="773" spans="1:33" s="332" customFormat="1" ht="33.75" x14ac:dyDescent="0.2">
      <c r="A773" s="372"/>
      <c r="B773" s="371" t="s">
        <v>4696</v>
      </c>
      <c r="C773" s="1065" t="s">
        <v>3148</v>
      </c>
      <c r="D773" s="1065"/>
      <c r="E773" s="1065"/>
      <c r="F773" s="373" t="s">
        <v>454</v>
      </c>
      <c r="G773" s="373" t="s">
        <v>558</v>
      </c>
      <c r="H773" s="373"/>
      <c r="I773" s="373" t="s">
        <v>558</v>
      </c>
      <c r="J773" s="374"/>
      <c r="K773" s="373"/>
      <c r="L773" s="374">
        <v>181.81</v>
      </c>
      <c r="M773" s="373"/>
      <c r="N773" s="375"/>
      <c r="V773" s="361"/>
      <c r="W773" s="367"/>
      <c r="X773" s="367"/>
      <c r="AA773" s="335" t="s">
        <v>3148</v>
      </c>
      <c r="AC773" s="367"/>
      <c r="AE773" s="367"/>
      <c r="AG773" s="367"/>
    </row>
    <row r="774" spans="1:33" s="332" customFormat="1" ht="33.75" x14ac:dyDescent="0.2">
      <c r="A774" s="372"/>
      <c r="B774" s="371" t="s">
        <v>4697</v>
      </c>
      <c r="C774" s="1065" t="s">
        <v>3150</v>
      </c>
      <c r="D774" s="1065"/>
      <c r="E774" s="1065"/>
      <c r="F774" s="373" t="s">
        <v>454</v>
      </c>
      <c r="G774" s="373" t="s">
        <v>544</v>
      </c>
      <c r="H774" s="373"/>
      <c r="I774" s="373" t="s">
        <v>544</v>
      </c>
      <c r="J774" s="374"/>
      <c r="K774" s="373"/>
      <c r="L774" s="374">
        <v>95.59</v>
      </c>
      <c r="M774" s="373"/>
      <c r="N774" s="375"/>
      <c r="V774" s="361"/>
      <c r="W774" s="367"/>
      <c r="X774" s="367"/>
      <c r="AA774" s="335" t="s">
        <v>3150</v>
      </c>
      <c r="AC774" s="367"/>
      <c r="AE774" s="367"/>
      <c r="AG774" s="367"/>
    </row>
    <row r="775" spans="1:33" s="332" customFormat="1" ht="12" x14ac:dyDescent="0.2">
      <c r="A775" s="379"/>
      <c r="B775" s="380"/>
      <c r="C775" s="1068" t="s">
        <v>459</v>
      </c>
      <c r="D775" s="1068"/>
      <c r="E775" s="1068"/>
      <c r="F775" s="364"/>
      <c r="G775" s="364"/>
      <c r="H775" s="364"/>
      <c r="I775" s="364"/>
      <c r="J775" s="365"/>
      <c r="K775" s="364"/>
      <c r="L775" s="365">
        <v>1097.77</v>
      </c>
      <c r="M775" s="376"/>
      <c r="N775" s="366"/>
      <c r="V775" s="361"/>
      <c r="W775" s="367"/>
      <c r="X775" s="367"/>
      <c r="AC775" s="367" t="s">
        <v>459</v>
      </c>
      <c r="AE775" s="367"/>
      <c r="AG775" s="367"/>
    </row>
    <row r="776" spans="1:33" s="332" customFormat="1" ht="12" x14ac:dyDescent="0.2">
      <c r="A776" s="362" t="s">
        <v>1770</v>
      </c>
      <c r="B776" s="363" t="s">
        <v>7775</v>
      </c>
      <c r="C776" s="1068" t="s">
        <v>7776</v>
      </c>
      <c r="D776" s="1068"/>
      <c r="E776" s="1068"/>
      <c r="F776" s="364" t="s">
        <v>488</v>
      </c>
      <c r="G776" s="364"/>
      <c r="H776" s="364"/>
      <c r="I776" s="364" t="s">
        <v>7777</v>
      </c>
      <c r="J776" s="365">
        <v>16.7</v>
      </c>
      <c r="K776" s="364"/>
      <c r="L776" s="365">
        <v>-505.01</v>
      </c>
      <c r="M776" s="364"/>
      <c r="N776" s="366"/>
      <c r="V776" s="361"/>
      <c r="W776" s="367"/>
      <c r="X776" s="367" t="s">
        <v>7776</v>
      </c>
      <c r="AC776" s="367"/>
      <c r="AE776" s="367"/>
      <c r="AG776" s="367"/>
    </row>
    <row r="777" spans="1:33" s="332" customFormat="1" ht="12" x14ac:dyDescent="0.2">
      <c r="A777" s="379"/>
      <c r="B777" s="380"/>
      <c r="C777" s="340" t="s">
        <v>2932</v>
      </c>
      <c r="D777" s="385"/>
      <c r="E777" s="385"/>
      <c r="F777" s="386"/>
      <c r="G777" s="386"/>
      <c r="H777" s="386"/>
      <c r="I777" s="386"/>
      <c r="J777" s="387"/>
      <c r="K777" s="386"/>
      <c r="L777" s="387"/>
      <c r="M777" s="388"/>
      <c r="N777" s="389"/>
      <c r="V777" s="361"/>
      <c r="W777" s="367"/>
      <c r="X777" s="367"/>
      <c r="AC777" s="367"/>
      <c r="AE777" s="367"/>
      <c r="AG777" s="367"/>
    </row>
    <row r="778" spans="1:33" s="332" customFormat="1" ht="12" x14ac:dyDescent="0.2">
      <c r="A778" s="362" t="s">
        <v>1775</v>
      </c>
      <c r="B778" s="363" t="s">
        <v>7778</v>
      </c>
      <c r="C778" s="1068" t="s">
        <v>7779</v>
      </c>
      <c r="D778" s="1068"/>
      <c r="E778" s="1068"/>
      <c r="F778" s="364" t="s">
        <v>488</v>
      </c>
      <c r="G778" s="364"/>
      <c r="H778" s="364"/>
      <c r="I778" s="364" t="s">
        <v>7780</v>
      </c>
      <c r="J778" s="365">
        <v>9.0399999999999991</v>
      </c>
      <c r="K778" s="364"/>
      <c r="L778" s="365">
        <v>-56.95</v>
      </c>
      <c r="M778" s="364"/>
      <c r="N778" s="366"/>
      <c r="V778" s="361"/>
      <c r="W778" s="367"/>
      <c r="X778" s="367" t="s">
        <v>7779</v>
      </c>
      <c r="AC778" s="367"/>
      <c r="AE778" s="367"/>
      <c r="AG778" s="367"/>
    </row>
    <row r="779" spans="1:33" s="332" customFormat="1" ht="12" x14ac:dyDescent="0.2">
      <c r="A779" s="379"/>
      <c r="B779" s="380"/>
      <c r="C779" s="340" t="s">
        <v>2932</v>
      </c>
      <c r="D779" s="385"/>
      <c r="E779" s="385"/>
      <c r="F779" s="386"/>
      <c r="G779" s="386"/>
      <c r="H779" s="386"/>
      <c r="I779" s="386"/>
      <c r="J779" s="387"/>
      <c r="K779" s="386"/>
      <c r="L779" s="387"/>
      <c r="M779" s="388"/>
      <c r="N779" s="389"/>
      <c r="V779" s="361"/>
      <c r="W779" s="367"/>
      <c r="X779" s="367"/>
      <c r="AC779" s="367"/>
      <c r="AE779" s="367"/>
      <c r="AG779" s="367"/>
    </row>
    <row r="780" spans="1:33" s="332" customFormat="1" ht="22.5" x14ac:dyDescent="0.2">
      <c r="A780" s="362" t="s">
        <v>1777</v>
      </c>
      <c r="B780" s="363" t="s">
        <v>7781</v>
      </c>
      <c r="C780" s="1068" t="s">
        <v>7782</v>
      </c>
      <c r="D780" s="1068"/>
      <c r="E780" s="1068"/>
      <c r="F780" s="364" t="s">
        <v>411</v>
      </c>
      <c r="G780" s="364"/>
      <c r="H780" s="364"/>
      <c r="I780" s="364" t="s">
        <v>7783</v>
      </c>
      <c r="J780" s="365">
        <v>26950</v>
      </c>
      <c r="K780" s="364"/>
      <c r="L780" s="365">
        <v>-67.91</v>
      </c>
      <c r="M780" s="364"/>
      <c r="N780" s="366"/>
      <c r="V780" s="361"/>
      <c r="W780" s="367"/>
      <c r="X780" s="367" t="s">
        <v>7782</v>
      </c>
      <c r="AC780" s="367"/>
      <c r="AE780" s="367"/>
      <c r="AG780" s="367"/>
    </row>
    <row r="781" spans="1:33" s="332" customFormat="1" ht="12" x14ac:dyDescent="0.2">
      <c r="A781" s="379"/>
      <c r="B781" s="380"/>
      <c r="C781" s="340" t="s">
        <v>2932</v>
      </c>
      <c r="D781" s="385"/>
      <c r="E781" s="385"/>
      <c r="F781" s="386"/>
      <c r="G781" s="386"/>
      <c r="H781" s="386"/>
      <c r="I781" s="386"/>
      <c r="J781" s="387"/>
      <c r="K781" s="386"/>
      <c r="L781" s="387"/>
      <c r="M781" s="388"/>
      <c r="N781" s="389"/>
      <c r="V781" s="361"/>
      <c r="W781" s="367"/>
      <c r="X781" s="367"/>
      <c r="AC781" s="367"/>
      <c r="AE781" s="367"/>
      <c r="AG781" s="367"/>
    </row>
    <row r="782" spans="1:33" s="332" customFormat="1" ht="33.75" x14ac:dyDescent="0.2">
      <c r="A782" s="362" t="s">
        <v>1779</v>
      </c>
      <c r="B782" s="363" t="s">
        <v>7784</v>
      </c>
      <c r="C782" s="1068" t="s">
        <v>7771</v>
      </c>
      <c r="D782" s="1068"/>
      <c r="E782" s="1068"/>
      <c r="F782" s="364" t="s">
        <v>1017</v>
      </c>
      <c r="G782" s="364"/>
      <c r="H782" s="364"/>
      <c r="I782" s="364" t="s">
        <v>857</v>
      </c>
      <c r="J782" s="365">
        <v>8769.17</v>
      </c>
      <c r="K782" s="364" t="s">
        <v>566</v>
      </c>
      <c r="L782" s="365">
        <v>40050.21</v>
      </c>
      <c r="M782" s="364" t="s">
        <v>567</v>
      </c>
      <c r="N782" s="366">
        <v>375671</v>
      </c>
      <c r="V782" s="361"/>
      <c r="W782" s="367"/>
      <c r="X782" s="367" t="s">
        <v>7771</v>
      </c>
      <c r="AC782" s="367"/>
      <c r="AE782" s="367"/>
      <c r="AG782" s="367"/>
    </row>
    <row r="783" spans="1:33" s="332" customFormat="1" ht="12" x14ac:dyDescent="0.2">
      <c r="A783" s="379"/>
      <c r="B783" s="380"/>
      <c r="C783" s="340" t="s">
        <v>2932</v>
      </c>
      <c r="D783" s="385"/>
      <c r="E783" s="385"/>
      <c r="F783" s="386"/>
      <c r="G783" s="386"/>
      <c r="H783" s="386"/>
      <c r="I783" s="386"/>
      <c r="J783" s="387"/>
      <c r="K783" s="386"/>
      <c r="L783" s="387"/>
      <c r="M783" s="388"/>
      <c r="N783" s="389"/>
      <c r="V783" s="361"/>
      <c r="W783" s="367"/>
      <c r="X783" s="367"/>
      <c r="AC783" s="367"/>
      <c r="AE783" s="367"/>
      <c r="AG783" s="367"/>
    </row>
    <row r="784" spans="1:33" s="332" customFormat="1" ht="22.5" x14ac:dyDescent="0.2">
      <c r="A784" s="370"/>
      <c r="B784" s="371" t="s">
        <v>568</v>
      </c>
      <c r="C784" s="1065" t="s">
        <v>569</v>
      </c>
      <c r="D784" s="1065"/>
      <c r="E784" s="1065"/>
      <c r="F784" s="1065"/>
      <c r="G784" s="1065"/>
      <c r="H784" s="1065"/>
      <c r="I784" s="1065"/>
      <c r="J784" s="1065"/>
      <c r="K784" s="1065"/>
      <c r="L784" s="1065"/>
      <c r="M784" s="1065"/>
      <c r="N784" s="1072"/>
      <c r="V784" s="361"/>
      <c r="W784" s="367"/>
      <c r="X784" s="367"/>
      <c r="Y784" s="335" t="s">
        <v>569</v>
      </c>
      <c r="AC784" s="367"/>
      <c r="AE784" s="367"/>
      <c r="AG784" s="367"/>
    </row>
    <row r="785" spans="1:33" s="332" customFormat="1" ht="1.5" customHeight="1" x14ac:dyDescent="0.2">
      <c r="A785" s="386"/>
      <c r="B785" s="380"/>
      <c r="C785" s="380"/>
      <c r="D785" s="380"/>
      <c r="E785" s="380"/>
      <c r="F785" s="386"/>
      <c r="G785" s="386"/>
      <c r="H785" s="386"/>
      <c r="I785" s="386"/>
      <c r="J785" s="390"/>
      <c r="K785" s="386"/>
      <c r="L785" s="390"/>
      <c r="M785" s="373"/>
      <c r="N785" s="390"/>
      <c r="V785" s="361"/>
      <c r="W785" s="367"/>
      <c r="X785" s="367"/>
      <c r="AC785" s="367"/>
      <c r="AE785" s="367"/>
      <c r="AG785" s="367"/>
    </row>
    <row r="786" spans="1:33" s="332" customFormat="1" ht="12" x14ac:dyDescent="0.2">
      <c r="A786" s="391"/>
      <c r="B786" s="392"/>
      <c r="C786" s="1068" t="s">
        <v>7785</v>
      </c>
      <c r="D786" s="1068"/>
      <c r="E786" s="1068"/>
      <c r="F786" s="1068"/>
      <c r="G786" s="1068"/>
      <c r="H786" s="1068"/>
      <c r="I786" s="1068"/>
      <c r="J786" s="1068"/>
      <c r="K786" s="1068"/>
      <c r="L786" s="393"/>
      <c r="M786" s="394"/>
      <c r="N786" s="395"/>
      <c r="V786" s="361"/>
      <c r="W786" s="367"/>
      <c r="X786" s="367"/>
      <c r="AC786" s="367"/>
      <c r="AE786" s="367" t="s">
        <v>7785</v>
      </c>
      <c r="AG786" s="367"/>
    </row>
    <row r="787" spans="1:33" s="332" customFormat="1" ht="12" x14ac:dyDescent="0.2">
      <c r="A787" s="396"/>
      <c r="B787" s="371"/>
      <c r="C787" s="1065" t="s">
        <v>512</v>
      </c>
      <c r="D787" s="1065"/>
      <c r="E787" s="1065"/>
      <c r="F787" s="1065"/>
      <c r="G787" s="1065"/>
      <c r="H787" s="1065"/>
      <c r="I787" s="1065"/>
      <c r="J787" s="1065"/>
      <c r="K787" s="1065"/>
      <c r="L787" s="397">
        <v>135895.76</v>
      </c>
      <c r="M787" s="398"/>
      <c r="N787" s="399"/>
      <c r="V787" s="361"/>
      <c r="W787" s="367"/>
      <c r="X787" s="367"/>
      <c r="AC787" s="367"/>
      <c r="AE787" s="367"/>
      <c r="AF787" s="335" t="s">
        <v>512</v>
      </c>
      <c r="AG787" s="367"/>
    </row>
    <row r="788" spans="1:33" s="332" customFormat="1" ht="12" x14ac:dyDescent="0.2">
      <c r="A788" s="396"/>
      <c r="B788" s="371"/>
      <c r="C788" s="1065" t="s">
        <v>513</v>
      </c>
      <c r="D788" s="1065"/>
      <c r="E788" s="1065"/>
      <c r="F788" s="1065"/>
      <c r="G788" s="1065"/>
      <c r="H788" s="1065"/>
      <c r="I788" s="1065"/>
      <c r="J788" s="1065"/>
      <c r="K788" s="1065"/>
      <c r="L788" s="397"/>
      <c r="M788" s="398"/>
      <c r="N788" s="399"/>
      <c r="V788" s="361"/>
      <c r="W788" s="367"/>
      <c r="X788" s="367"/>
      <c r="AC788" s="367"/>
      <c r="AE788" s="367"/>
      <c r="AF788" s="335" t="s">
        <v>513</v>
      </c>
      <c r="AG788" s="367"/>
    </row>
    <row r="789" spans="1:33" s="332" customFormat="1" ht="12" x14ac:dyDescent="0.2">
      <c r="A789" s="396"/>
      <c r="B789" s="371"/>
      <c r="C789" s="1065" t="s">
        <v>514</v>
      </c>
      <c r="D789" s="1065"/>
      <c r="E789" s="1065"/>
      <c r="F789" s="1065"/>
      <c r="G789" s="1065"/>
      <c r="H789" s="1065"/>
      <c r="I789" s="1065"/>
      <c r="J789" s="1065"/>
      <c r="K789" s="1065"/>
      <c r="L789" s="397">
        <v>5049.63</v>
      </c>
      <c r="M789" s="398"/>
      <c r="N789" s="399"/>
      <c r="V789" s="361"/>
      <c r="W789" s="367"/>
      <c r="X789" s="367"/>
      <c r="AC789" s="367"/>
      <c r="AE789" s="367"/>
      <c r="AF789" s="335" t="s">
        <v>514</v>
      </c>
      <c r="AG789" s="367"/>
    </row>
    <row r="790" spans="1:33" s="332" customFormat="1" ht="12" x14ac:dyDescent="0.2">
      <c r="A790" s="396"/>
      <c r="B790" s="371"/>
      <c r="C790" s="1065" t="s">
        <v>515</v>
      </c>
      <c r="D790" s="1065"/>
      <c r="E790" s="1065"/>
      <c r="F790" s="1065"/>
      <c r="G790" s="1065"/>
      <c r="H790" s="1065"/>
      <c r="I790" s="1065"/>
      <c r="J790" s="1065"/>
      <c r="K790" s="1065"/>
      <c r="L790" s="397">
        <v>1425.36</v>
      </c>
      <c r="M790" s="398"/>
      <c r="N790" s="399"/>
      <c r="V790" s="361"/>
      <c r="W790" s="367"/>
      <c r="X790" s="367"/>
      <c r="AC790" s="367"/>
      <c r="AE790" s="367"/>
      <c r="AF790" s="335" t="s">
        <v>515</v>
      </c>
      <c r="AG790" s="367"/>
    </row>
    <row r="791" spans="1:33" s="332" customFormat="1" ht="12" x14ac:dyDescent="0.2">
      <c r="A791" s="396"/>
      <c r="B791" s="371"/>
      <c r="C791" s="1065" t="s">
        <v>516</v>
      </c>
      <c r="D791" s="1065"/>
      <c r="E791" s="1065"/>
      <c r="F791" s="1065"/>
      <c r="G791" s="1065"/>
      <c r="H791" s="1065"/>
      <c r="I791" s="1065"/>
      <c r="J791" s="1065"/>
      <c r="K791" s="1065"/>
      <c r="L791" s="397">
        <v>184.87</v>
      </c>
      <c r="M791" s="398"/>
      <c r="N791" s="399"/>
      <c r="V791" s="361"/>
      <c r="W791" s="367"/>
      <c r="X791" s="367"/>
      <c r="AC791" s="367"/>
      <c r="AE791" s="367"/>
      <c r="AF791" s="335" t="s">
        <v>516</v>
      </c>
      <c r="AG791" s="367"/>
    </row>
    <row r="792" spans="1:33" s="332" customFormat="1" ht="12" x14ac:dyDescent="0.2">
      <c r="A792" s="396"/>
      <c r="B792" s="371"/>
      <c r="C792" s="1065" t="s">
        <v>517</v>
      </c>
      <c r="D792" s="1065"/>
      <c r="E792" s="1065"/>
      <c r="F792" s="1065"/>
      <c r="G792" s="1065"/>
      <c r="H792" s="1065"/>
      <c r="I792" s="1065"/>
      <c r="J792" s="1065"/>
      <c r="K792" s="1065"/>
      <c r="L792" s="397">
        <v>129420.77</v>
      </c>
      <c r="M792" s="398"/>
      <c r="N792" s="399"/>
      <c r="V792" s="361"/>
      <c r="W792" s="367"/>
      <c r="X792" s="367"/>
      <c r="AC792" s="367"/>
      <c r="AE792" s="367"/>
      <c r="AF792" s="335" t="s">
        <v>517</v>
      </c>
      <c r="AG792" s="367"/>
    </row>
    <row r="793" spans="1:33" s="332" customFormat="1" ht="12" x14ac:dyDescent="0.2">
      <c r="A793" s="396"/>
      <c r="B793" s="371"/>
      <c r="C793" s="1065" t="s">
        <v>3041</v>
      </c>
      <c r="D793" s="1065"/>
      <c r="E793" s="1065"/>
      <c r="F793" s="1065"/>
      <c r="G793" s="1065"/>
      <c r="H793" s="1065"/>
      <c r="I793" s="1065"/>
      <c r="J793" s="1065"/>
      <c r="K793" s="1065"/>
      <c r="L793" s="397">
        <v>143642.84</v>
      </c>
      <c r="M793" s="398"/>
      <c r="N793" s="399"/>
      <c r="V793" s="361"/>
      <c r="W793" s="367"/>
      <c r="X793" s="367"/>
      <c r="AC793" s="367"/>
      <c r="AE793" s="367"/>
      <c r="AF793" s="335" t="s">
        <v>3041</v>
      </c>
      <c r="AG793" s="367"/>
    </row>
    <row r="794" spans="1:33" s="332" customFormat="1" ht="12" x14ac:dyDescent="0.2">
      <c r="A794" s="396"/>
      <c r="B794" s="371"/>
      <c r="C794" s="1065" t="s">
        <v>513</v>
      </c>
      <c r="D794" s="1065"/>
      <c r="E794" s="1065"/>
      <c r="F794" s="1065"/>
      <c r="G794" s="1065"/>
      <c r="H794" s="1065"/>
      <c r="I794" s="1065"/>
      <c r="J794" s="1065"/>
      <c r="K794" s="1065"/>
      <c r="L794" s="397"/>
      <c r="M794" s="398"/>
      <c r="N794" s="399"/>
      <c r="V794" s="361"/>
      <c r="W794" s="367"/>
      <c r="X794" s="367"/>
      <c r="AC794" s="367"/>
      <c r="AE794" s="367"/>
      <c r="AF794" s="335" t="s">
        <v>513</v>
      </c>
      <c r="AG794" s="367"/>
    </row>
    <row r="795" spans="1:33" s="332" customFormat="1" ht="12" x14ac:dyDescent="0.2">
      <c r="A795" s="396"/>
      <c r="B795" s="371"/>
      <c r="C795" s="1065" t="s">
        <v>519</v>
      </c>
      <c r="D795" s="1065"/>
      <c r="E795" s="1065"/>
      <c r="F795" s="1065"/>
      <c r="G795" s="1065"/>
      <c r="H795" s="1065"/>
      <c r="I795" s="1065"/>
      <c r="J795" s="1065"/>
      <c r="K795" s="1065"/>
      <c r="L795" s="397">
        <v>5049.63</v>
      </c>
      <c r="M795" s="398"/>
      <c r="N795" s="399"/>
      <c r="V795" s="361"/>
      <c r="W795" s="367"/>
      <c r="X795" s="367"/>
      <c r="AC795" s="367"/>
      <c r="AE795" s="367"/>
      <c r="AF795" s="335" t="s">
        <v>519</v>
      </c>
      <c r="AG795" s="367"/>
    </row>
    <row r="796" spans="1:33" s="332" customFormat="1" ht="12" x14ac:dyDescent="0.2">
      <c r="A796" s="396"/>
      <c r="B796" s="371"/>
      <c r="C796" s="1065" t="s">
        <v>520</v>
      </c>
      <c r="D796" s="1065"/>
      <c r="E796" s="1065"/>
      <c r="F796" s="1065"/>
      <c r="G796" s="1065"/>
      <c r="H796" s="1065"/>
      <c r="I796" s="1065"/>
      <c r="J796" s="1065"/>
      <c r="K796" s="1065"/>
      <c r="L796" s="397">
        <v>1425.36</v>
      </c>
      <c r="M796" s="398"/>
      <c r="N796" s="399"/>
      <c r="V796" s="361"/>
      <c r="W796" s="367"/>
      <c r="X796" s="367"/>
      <c r="AC796" s="367"/>
      <c r="AE796" s="367"/>
      <c r="AF796" s="335" t="s">
        <v>520</v>
      </c>
      <c r="AG796" s="367"/>
    </row>
    <row r="797" spans="1:33" s="332" customFormat="1" ht="12" x14ac:dyDescent="0.2">
      <c r="A797" s="396"/>
      <c r="B797" s="371"/>
      <c r="C797" s="1065" t="s">
        <v>521</v>
      </c>
      <c r="D797" s="1065"/>
      <c r="E797" s="1065"/>
      <c r="F797" s="1065"/>
      <c r="G797" s="1065"/>
      <c r="H797" s="1065"/>
      <c r="I797" s="1065"/>
      <c r="J797" s="1065"/>
      <c r="K797" s="1065"/>
      <c r="L797" s="397">
        <v>129420.77</v>
      </c>
      <c r="M797" s="398"/>
      <c r="N797" s="399"/>
      <c r="V797" s="361"/>
      <c r="W797" s="367"/>
      <c r="X797" s="367"/>
      <c r="AC797" s="367"/>
      <c r="AE797" s="367"/>
      <c r="AF797" s="335" t="s">
        <v>521</v>
      </c>
      <c r="AG797" s="367"/>
    </row>
    <row r="798" spans="1:33" s="332" customFormat="1" ht="12" x14ac:dyDescent="0.2">
      <c r="A798" s="396"/>
      <c r="B798" s="371"/>
      <c r="C798" s="1065" t="s">
        <v>522</v>
      </c>
      <c r="D798" s="1065"/>
      <c r="E798" s="1065"/>
      <c r="F798" s="1065"/>
      <c r="G798" s="1065"/>
      <c r="H798" s="1065"/>
      <c r="I798" s="1065"/>
      <c r="J798" s="1065"/>
      <c r="K798" s="1065"/>
      <c r="L798" s="397">
        <v>5077.47</v>
      </c>
      <c r="M798" s="398"/>
      <c r="N798" s="399"/>
      <c r="V798" s="361"/>
      <c r="W798" s="367"/>
      <c r="X798" s="367"/>
      <c r="AC798" s="367"/>
      <c r="AE798" s="367"/>
      <c r="AF798" s="335" t="s">
        <v>522</v>
      </c>
      <c r="AG798" s="367"/>
    </row>
    <row r="799" spans="1:33" s="332" customFormat="1" ht="12" x14ac:dyDescent="0.2">
      <c r="A799" s="396"/>
      <c r="B799" s="371"/>
      <c r="C799" s="1065" t="s">
        <v>523</v>
      </c>
      <c r="D799" s="1065"/>
      <c r="E799" s="1065"/>
      <c r="F799" s="1065"/>
      <c r="G799" s="1065"/>
      <c r="H799" s="1065"/>
      <c r="I799" s="1065"/>
      <c r="J799" s="1065"/>
      <c r="K799" s="1065"/>
      <c r="L799" s="397">
        <v>2669.61</v>
      </c>
      <c r="M799" s="398"/>
      <c r="N799" s="399"/>
      <c r="V799" s="361"/>
      <c r="W799" s="367"/>
      <c r="X799" s="367"/>
      <c r="AC799" s="367"/>
      <c r="AE799" s="367"/>
      <c r="AF799" s="335" t="s">
        <v>523</v>
      </c>
      <c r="AG799" s="367"/>
    </row>
    <row r="800" spans="1:33" s="332" customFormat="1" ht="12" x14ac:dyDescent="0.2">
      <c r="A800" s="396"/>
      <c r="B800" s="371"/>
      <c r="C800" s="1065" t="s">
        <v>524</v>
      </c>
      <c r="D800" s="1065"/>
      <c r="E800" s="1065"/>
      <c r="F800" s="1065"/>
      <c r="G800" s="1065"/>
      <c r="H800" s="1065"/>
      <c r="I800" s="1065"/>
      <c r="J800" s="1065"/>
      <c r="K800" s="1065"/>
      <c r="L800" s="397">
        <v>5234.5</v>
      </c>
      <c r="M800" s="398"/>
      <c r="N800" s="399"/>
      <c r="V800" s="361"/>
      <c r="W800" s="367"/>
      <c r="X800" s="367"/>
      <c r="AC800" s="367"/>
      <c r="AE800" s="367"/>
      <c r="AF800" s="335" t="s">
        <v>524</v>
      </c>
      <c r="AG800" s="367"/>
    </row>
    <row r="801" spans="1:33" s="332" customFormat="1" ht="12" x14ac:dyDescent="0.2">
      <c r="A801" s="396"/>
      <c r="B801" s="371"/>
      <c r="C801" s="1065" t="s">
        <v>525</v>
      </c>
      <c r="D801" s="1065"/>
      <c r="E801" s="1065"/>
      <c r="F801" s="1065"/>
      <c r="G801" s="1065"/>
      <c r="H801" s="1065"/>
      <c r="I801" s="1065"/>
      <c r="J801" s="1065"/>
      <c r="K801" s="1065"/>
      <c r="L801" s="397">
        <v>5077.47</v>
      </c>
      <c r="M801" s="398"/>
      <c r="N801" s="399"/>
      <c r="V801" s="361"/>
      <c r="W801" s="367"/>
      <c r="X801" s="367"/>
      <c r="AC801" s="367"/>
      <c r="AE801" s="367"/>
      <c r="AF801" s="335" t="s">
        <v>525</v>
      </c>
      <c r="AG801" s="367"/>
    </row>
    <row r="802" spans="1:33" s="332" customFormat="1" ht="12" x14ac:dyDescent="0.2">
      <c r="A802" s="396"/>
      <c r="B802" s="371"/>
      <c r="C802" s="1065" t="s">
        <v>526</v>
      </c>
      <c r="D802" s="1065"/>
      <c r="E802" s="1065"/>
      <c r="F802" s="1065"/>
      <c r="G802" s="1065"/>
      <c r="H802" s="1065"/>
      <c r="I802" s="1065"/>
      <c r="J802" s="1065"/>
      <c r="K802" s="1065"/>
      <c r="L802" s="397">
        <v>2669.61</v>
      </c>
      <c r="M802" s="398"/>
      <c r="N802" s="399"/>
      <c r="V802" s="361"/>
      <c r="W802" s="367"/>
      <c r="X802" s="367"/>
      <c r="AC802" s="367"/>
      <c r="AE802" s="367"/>
      <c r="AF802" s="335" t="s">
        <v>526</v>
      </c>
      <c r="AG802" s="367"/>
    </row>
    <row r="803" spans="1:33" s="332" customFormat="1" ht="12" x14ac:dyDescent="0.2">
      <c r="A803" s="396"/>
      <c r="B803" s="390"/>
      <c r="C803" s="1067" t="s">
        <v>7786</v>
      </c>
      <c r="D803" s="1067"/>
      <c r="E803" s="1067"/>
      <c r="F803" s="1067"/>
      <c r="G803" s="1067"/>
      <c r="H803" s="1067"/>
      <c r="I803" s="1067"/>
      <c r="J803" s="1067"/>
      <c r="K803" s="1067"/>
      <c r="L803" s="400">
        <v>143642.84</v>
      </c>
      <c r="M803" s="401"/>
      <c r="N803" s="402"/>
      <c r="V803" s="361"/>
      <c r="W803" s="367"/>
      <c r="X803" s="367"/>
      <c r="AC803" s="367"/>
      <c r="AE803" s="367"/>
      <c r="AG803" s="367" t="s">
        <v>7786</v>
      </c>
    </row>
    <row r="804" spans="1:33" s="332" customFormat="1" ht="12" x14ac:dyDescent="0.2">
      <c r="A804" s="396"/>
      <c r="B804" s="371"/>
      <c r="C804" s="1065" t="s">
        <v>513</v>
      </c>
      <c r="D804" s="1065"/>
      <c r="E804" s="1065"/>
      <c r="F804" s="1065"/>
      <c r="G804" s="1065"/>
      <c r="H804" s="1065"/>
      <c r="I804" s="1065"/>
      <c r="J804" s="1065"/>
      <c r="K804" s="1065"/>
      <c r="L804" s="397"/>
      <c r="M804" s="398"/>
      <c r="N804" s="399"/>
      <c r="V804" s="361"/>
      <c r="W804" s="367"/>
      <c r="X804" s="367"/>
      <c r="AC804" s="367"/>
      <c r="AE804" s="367"/>
      <c r="AF804" s="335" t="s">
        <v>513</v>
      </c>
      <c r="AG804" s="367"/>
    </row>
    <row r="805" spans="1:33" s="332" customFormat="1" ht="12" x14ac:dyDescent="0.2">
      <c r="A805" s="396"/>
      <c r="B805" s="371"/>
      <c r="C805" s="1065" t="s">
        <v>615</v>
      </c>
      <c r="D805" s="1065"/>
      <c r="E805" s="1065"/>
      <c r="F805" s="1065"/>
      <c r="G805" s="1065"/>
      <c r="H805" s="1065"/>
      <c r="I805" s="1065"/>
      <c r="J805" s="1065"/>
      <c r="K805" s="1065"/>
      <c r="L805" s="397">
        <v>51339.86</v>
      </c>
      <c r="M805" s="398"/>
      <c r="N805" s="399"/>
      <c r="V805" s="361"/>
      <c r="W805" s="367"/>
      <c r="X805" s="367"/>
      <c r="AC805" s="367"/>
      <c r="AE805" s="367"/>
      <c r="AF805" s="335" t="s">
        <v>615</v>
      </c>
      <c r="AG805" s="367"/>
    </row>
    <row r="806" spans="1:33" s="332" customFormat="1" ht="12" x14ac:dyDescent="0.2">
      <c r="A806" s="1073" t="s">
        <v>6418</v>
      </c>
      <c r="B806" s="1074"/>
      <c r="C806" s="1074"/>
      <c r="D806" s="1074"/>
      <c r="E806" s="1074"/>
      <c r="F806" s="1074"/>
      <c r="G806" s="1074"/>
      <c r="H806" s="1074"/>
      <c r="I806" s="1074"/>
      <c r="J806" s="1074"/>
      <c r="K806" s="1074"/>
      <c r="L806" s="1074"/>
      <c r="M806" s="1074"/>
      <c r="N806" s="1075"/>
      <c r="V806" s="361" t="s">
        <v>6418</v>
      </c>
      <c r="W806" s="367"/>
      <c r="X806" s="367"/>
      <c r="AC806" s="367"/>
      <c r="AE806" s="367"/>
      <c r="AG806" s="367"/>
    </row>
    <row r="807" spans="1:33" s="332" customFormat="1" ht="22.5" x14ac:dyDescent="0.2">
      <c r="A807" s="362" t="s">
        <v>1783</v>
      </c>
      <c r="B807" s="363" t="s">
        <v>7787</v>
      </c>
      <c r="C807" s="1068" t="s">
        <v>7788</v>
      </c>
      <c r="D807" s="1068"/>
      <c r="E807" s="1068"/>
      <c r="F807" s="364" t="s">
        <v>1026</v>
      </c>
      <c r="G807" s="364"/>
      <c r="H807" s="364"/>
      <c r="I807" s="364" t="s">
        <v>2868</v>
      </c>
      <c r="J807" s="365"/>
      <c r="K807" s="364"/>
      <c r="L807" s="365"/>
      <c r="M807" s="364"/>
      <c r="N807" s="366"/>
      <c r="V807" s="361"/>
      <c r="W807" s="367"/>
      <c r="X807" s="367" t="s">
        <v>7788</v>
      </c>
      <c r="AC807" s="367"/>
      <c r="AE807" s="367"/>
      <c r="AG807" s="367"/>
    </row>
    <row r="808" spans="1:33" s="332" customFormat="1" ht="12" x14ac:dyDescent="0.2">
      <c r="A808" s="368"/>
      <c r="B808" s="369"/>
      <c r="C808" s="1065" t="s">
        <v>7789</v>
      </c>
      <c r="D808" s="1065"/>
      <c r="E808" s="1065"/>
      <c r="F808" s="1065"/>
      <c r="G808" s="1065"/>
      <c r="H808" s="1065"/>
      <c r="I808" s="1065"/>
      <c r="J808" s="1065"/>
      <c r="K808" s="1065"/>
      <c r="L808" s="1065"/>
      <c r="M808" s="1065"/>
      <c r="N808" s="1072"/>
      <c r="V808" s="361"/>
      <c r="W808" s="367"/>
      <c r="X808" s="367"/>
      <c r="AC808" s="367"/>
      <c r="AD808" s="335" t="s">
        <v>7789</v>
      </c>
      <c r="AE808" s="367"/>
      <c r="AG808" s="367"/>
    </row>
    <row r="809" spans="1:33" s="332" customFormat="1" ht="33.75" x14ac:dyDescent="0.2">
      <c r="A809" s="370"/>
      <c r="B809" s="371" t="s">
        <v>430</v>
      </c>
      <c r="C809" s="1065" t="s">
        <v>431</v>
      </c>
      <c r="D809" s="1065"/>
      <c r="E809" s="1065"/>
      <c r="F809" s="1065"/>
      <c r="G809" s="1065"/>
      <c r="H809" s="1065"/>
      <c r="I809" s="1065"/>
      <c r="J809" s="1065"/>
      <c r="K809" s="1065"/>
      <c r="L809" s="1065"/>
      <c r="M809" s="1065"/>
      <c r="N809" s="1072"/>
      <c r="V809" s="361"/>
      <c r="W809" s="367"/>
      <c r="X809" s="367"/>
      <c r="Y809" s="335" t="s">
        <v>431</v>
      </c>
      <c r="AC809" s="367"/>
      <c r="AE809" s="367"/>
      <c r="AG809" s="367"/>
    </row>
    <row r="810" spans="1:33" s="332" customFormat="1" ht="12" x14ac:dyDescent="0.2">
      <c r="A810" s="372"/>
      <c r="B810" s="371" t="s">
        <v>423</v>
      </c>
      <c r="C810" s="1065" t="s">
        <v>432</v>
      </c>
      <c r="D810" s="1065"/>
      <c r="E810" s="1065"/>
      <c r="F810" s="373"/>
      <c r="G810" s="373"/>
      <c r="H810" s="373"/>
      <c r="I810" s="373"/>
      <c r="J810" s="374">
        <v>135.36000000000001</v>
      </c>
      <c r="K810" s="373" t="s">
        <v>436</v>
      </c>
      <c r="L810" s="374">
        <v>219.96</v>
      </c>
      <c r="M810" s="373"/>
      <c r="N810" s="375"/>
      <c r="V810" s="361"/>
      <c r="W810" s="367"/>
      <c r="X810" s="367"/>
      <c r="Z810" s="335" t="s">
        <v>432</v>
      </c>
      <c r="AC810" s="367"/>
      <c r="AE810" s="367"/>
      <c r="AG810" s="367"/>
    </row>
    <row r="811" spans="1:33" s="332" customFormat="1" ht="12" x14ac:dyDescent="0.2">
      <c r="A811" s="372"/>
      <c r="B811" s="371" t="s">
        <v>434</v>
      </c>
      <c r="C811" s="1065" t="s">
        <v>435</v>
      </c>
      <c r="D811" s="1065"/>
      <c r="E811" s="1065"/>
      <c r="F811" s="373"/>
      <c r="G811" s="373"/>
      <c r="H811" s="373"/>
      <c r="I811" s="373"/>
      <c r="J811" s="374">
        <v>58.09</v>
      </c>
      <c r="K811" s="373" t="s">
        <v>436</v>
      </c>
      <c r="L811" s="374">
        <v>94.4</v>
      </c>
      <c r="M811" s="373"/>
      <c r="N811" s="375"/>
      <c r="V811" s="361"/>
      <c r="W811" s="367"/>
      <c r="X811" s="367"/>
      <c r="Z811" s="335" t="s">
        <v>435</v>
      </c>
      <c r="AC811" s="367"/>
      <c r="AE811" s="367"/>
      <c r="AG811" s="367"/>
    </row>
    <row r="812" spans="1:33" s="332" customFormat="1" ht="12" x14ac:dyDescent="0.2">
      <c r="A812" s="372"/>
      <c r="B812" s="371" t="s">
        <v>437</v>
      </c>
      <c r="C812" s="1065" t="s">
        <v>438</v>
      </c>
      <c r="D812" s="1065"/>
      <c r="E812" s="1065"/>
      <c r="F812" s="373"/>
      <c r="G812" s="373"/>
      <c r="H812" s="373"/>
      <c r="I812" s="373"/>
      <c r="J812" s="374">
        <v>5.0199999999999996</v>
      </c>
      <c r="K812" s="373" t="s">
        <v>436</v>
      </c>
      <c r="L812" s="374">
        <v>8.16</v>
      </c>
      <c r="M812" s="373"/>
      <c r="N812" s="375"/>
      <c r="V812" s="361"/>
      <c r="W812" s="367"/>
      <c r="X812" s="367"/>
      <c r="Z812" s="335" t="s">
        <v>438</v>
      </c>
      <c r="AC812" s="367"/>
      <c r="AE812" s="367"/>
      <c r="AG812" s="367"/>
    </row>
    <row r="813" spans="1:33" s="332" customFormat="1" ht="12" x14ac:dyDescent="0.2">
      <c r="A813" s="372"/>
      <c r="B813" s="371" t="s">
        <v>439</v>
      </c>
      <c r="C813" s="1065" t="s">
        <v>440</v>
      </c>
      <c r="D813" s="1065"/>
      <c r="E813" s="1065"/>
      <c r="F813" s="373"/>
      <c r="G813" s="373"/>
      <c r="H813" s="373"/>
      <c r="I813" s="373"/>
      <c r="J813" s="374">
        <v>894.6</v>
      </c>
      <c r="K813" s="373"/>
      <c r="L813" s="374">
        <v>1162.98</v>
      </c>
      <c r="M813" s="373"/>
      <c r="N813" s="375"/>
      <c r="V813" s="361"/>
      <c r="W813" s="367"/>
      <c r="X813" s="367"/>
      <c r="Z813" s="335" t="s">
        <v>440</v>
      </c>
      <c r="AC813" s="367"/>
      <c r="AE813" s="367"/>
      <c r="AG813" s="367"/>
    </row>
    <row r="814" spans="1:33" s="332" customFormat="1" ht="12" x14ac:dyDescent="0.2">
      <c r="A814" s="372"/>
      <c r="B814" s="371"/>
      <c r="C814" s="1065" t="s">
        <v>443</v>
      </c>
      <c r="D814" s="1065"/>
      <c r="E814" s="1065"/>
      <c r="F814" s="373" t="s">
        <v>444</v>
      </c>
      <c r="G814" s="373" t="s">
        <v>1472</v>
      </c>
      <c r="H814" s="373" t="s">
        <v>436</v>
      </c>
      <c r="I814" s="373" t="s">
        <v>7790</v>
      </c>
      <c r="J814" s="374"/>
      <c r="K814" s="373"/>
      <c r="L814" s="374"/>
      <c r="M814" s="373"/>
      <c r="N814" s="375"/>
      <c r="V814" s="361"/>
      <c r="W814" s="367"/>
      <c r="X814" s="367"/>
      <c r="AA814" s="335" t="s">
        <v>443</v>
      </c>
      <c r="AC814" s="367"/>
      <c r="AE814" s="367"/>
      <c r="AG814" s="367"/>
    </row>
    <row r="815" spans="1:33" s="332" customFormat="1" ht="12" x14ac:dyDescent="0.2">
      <c r="A815" s="372"/>
      <c r="B815" s="371"/>
      <c r="C815" s="1065" t="s">
        <v>447</v>
      </c>
      <c r="D815" s="1065"/>
      <c r="E815" s="1065"/>
      <c r="F815" s="373" t="s">
        <v>444</v>
      </c>
      <c r="G815" s="373" t="s">
        <v>847</v>
      </c>
      <c r="H815" s="373" t="s">
        <v>436</v>
      </c>
      <c r="I815" s="373" t="s">
        <v>2396</v>
      </c>
      <c r="J815" s="374"/>
      <c r="K815" s="373"/>
      <c r="L815" s="374"/>
      <c r="M815" s="373"/>
      <c r="N815" s="375"/>
      <c r="V815" s="361"/>
      <c r="W815" s="367"/>
      <c r="X815" s="367"/>
      <c r="AA815" s="335" t="s">
        <v>447</v>
      </c>
      <c r="AC815" s="367"/>
      <c r="AE815" s="367"/>
      <c r="AG815" s="367"/>
    </row>
    <row r="816" spans="1:33" s="332" customFormat="1" ht="12" x14ac:dyDescent="0.2">
      <c r="A816" s="372"/>
      <c r="B816" s="371"/>
      <c r="C816" s="1077" t="s">
        <v>450</v>
      </c>
      <c r="D816" s="1077"/>
      <c r="E816" s="1077"/>
      <c r="F816" s="376"/>
      <c r="G816" s="376"/>
      <c r="H816" s="376"/>
      <c r="I816" s="376"/>
      <c r="J816" s="377">
        <v>1088.05</v>
      </c>
      <c r="K816" s="376"/>
      <c r="L816" s="377">
        <v>1477.34</v>
      </c>
      <c r="M816" s="376"/>
      <c r="N816" s="378"/>
      <c r="V816" s="361"/>
      <c r="W816" s="367"/>
      <c r="X816" s="367"/>
      <c r="AB816" s="335" t="s">
        <v>450</v>
      </c>
      <c r="AC816" s="367"/>
      <c r="AE816" s="367"/>
      <c r="AG816" s="367"/>
    </row>
    <row r="817" spans="1:33" s="332" customFormat="1" ht="12" x14ac:dyDescent="0.2">
      <c r="A817" s="372"/>
      <c r="B817" s="371"/>
      <c r="C817" s="1065" t="s">
        <v>451</v>
      </c>
      <c r="D817" s="1065"/>
      <c r="E817" s="1065"/>
      <c r="F817" s="373"/>
      <c r="G817" s="373"/>
      <c r="H817" s="373"/>
      <c r="I817" s="373"/>
      <c r="J817" s="374"/>
      <c r="K817" s="373"/>
      <c r="L817" s="374">
        <v>228.12</v>
      </c>
      <c r="M817" s="373"/>
      <c r="N817" s="375"/>
      <c r="V817" s="361"/>
      <c r="W817" s="367"/>
      <c r="X817" s="367"/>
      <c r="AA817" s="335" t="s">
        <v>451</v>
      </c>
      <c r="AC817" s="367"/>
      <c r="AE817" s="367"/>
      <c r="AG817" s="367"/>
    </row>
    <row r="818" spans="1:33" s="332" customFormat="1" ht="33.75" x14ac:dyDescent="0.2">
      <c r="A818" s="372"/>
      <c r="B818" s="371" t="s">
        <v>4696</v>
      </c>
      <c r="C818" s="1065" t="s">
        <v>3148</v>
      </c>
      <c r="D818" s="1065"/>
      <c r="E818" s="1065"/>
      <c r="F818" s="373" t="s">
        <v>454</v>
      </c>
      <c r="G818" s="373" t="s">
        <v>558</v>
      </c>
      <c r="H818" s="373"/>
      <c r="I818" s="373" t="s">
        <v>558</v>
      </c>
      <c r="J818" s="374"/>
      <c r="K818" s="373"/>
      <c r="L818" s="374">
        <v>221.28</v>
      </c>
      <c r="M818" s="373"/>
      <c r="N818" s="375"/>
      <c r="V818" s="361"/>
      <c r="W818" s="367"/>
      <c r="X818" s="367"/>
      <c r="AA818" s="335" t="s">
        <v>3148</v>
      </c>
      <c r="AC818" s="367"/>
      <c r="AE818" s="367"/>
      <c r="AG818" s="367"/>
    </row>
    <row r="819" spans="1:33" s="332" customFormat="1" ht="33.75" x14ac:dyDescent="0.2">
      <c r="A819" s="372"/>
      <c r="B819" s="371" t="s">
        <v>4697</v>
      </c>
      <c r="C819" s="1065" t="s">
        <v>3150</v>
      </c>
      <c r="D819" s="1065"/>
      <c r="E819" s="1065"/>
      <c r="F819" s="373" t="s">
        <v>454</v>
      </c>
      <c r="G819" s="373" t="s">
        <v>544</v>
      </c>
      <c r="H819" s="373"/>
      <c r="I819" s="373" t="s">
        <v>544</v>
      </c>
      <c r="J819" s="374"/>
      <c r="K819" s="373"/>
      <c r="L819" s="374">
        <v>116.34</v>
      </c>
      <c r="M819" s="373"/>
      <c r="N819" s="375"/>
      <c r="V819" s="361"/>
      <c r="W819" s="367"/>
      <c r="X819" s="367"/>
      <c r="AA819" s="335" t="s">
        <v>3150</v>
      </c>
      <c r="AC819" s="367"/>
      <c r="AE819" s="367"/>
      <c r="AG819" s="367"/>
    </row>
    <row r="820" spans="1:33" s="332" customFormat="1" ht="12" x14ac:dyDescent="0.2">
      <c r="A820" s="379"/>
      <c r="B820" s="380"/>
      <c r="C820" s="1068" t="s">
        <v>459</v>
      </c>
      <c r="D820" s="1068"/>
      <c r="E820" s="1068"/>
      <c r="F820" s="364"/>
      <c r="G820" s="364"/>
      <c r="H820" s="364"/>
      <c r="I820" s="364"/>
      <c r="J820" s="365"/>
      <c r="K820" s="364"/>
      <c r="L820" s="365">
        <v>1814.96</v>
      </c>
      <c r="M820" s="376"/>
      <c r="N820" s="366"/>
      <c r="V820" s="361"/>
      <c r="W820" s="367"/>
      <c r="X820" s="367"/>
      <c r="AC820" s="367" t="s">
        <v>459</v>
      </c>
      <c r="AE820" s="367"/>
      <c r="AG820" s="367"/>
    </row>
    <row r="821" spans="1:33" s="332" customFormat="1" ht="33.75" x14ac:dyDescent="0.2">
      <c r="A821" s="362" t="s">
        <v>1789</v>
      </c>
      <c r="B821" s="363" t="s">
        <v>4607</v>
      </c>
      <c r="C821" s="1068" t="s">
        <v>7791</v>
      </c>
      <c r="D821" s="1068"/>
      <c r="E821" s="1068"/>
      <c r="F821" s="364" t="s">
        <v>411</v>
      </c>
      <c r="G821" s="364"/>
      <c r="H821" s="364"/>
      <c r="I821" s="364" t="s">
        <v>7792</v>
      </c>
      <c r="J821" s="365">
        <v>6100</v>
      </c>
      <c r="K821" s="364"/>
      <c r="L821" s="365">
        <v>999.18</v>
      </c>
      <c r="M821" s="364"/>
      <c r="N821" s="366"/>
      <c r="V821" s="361"/>
      <c r="W821" s="367"/>
      <c r="X821" s="367" t="s">
        <v>7791</v>
      </c>
      <c r="AC821" s="367"/>
      <c r="AE821" s="367"/>
      <c r="AG821" s="367"/>
    </row>
    <row r="822" spans="1:33" s="332" customFormat="1" ht="12" x14ac:dyDescent="0.2">
      <c r="A822" s="379"/>
      <c r="B822" s="380"/>
      <c r="C822" s="340" t="s">
        <v>2932</v>
      </c>
      <c r="D822" s="385"/>
      <c r="E822" s="385"/>
      <c r="F822" s="386"/>
      <c r="G822" s="386"/>
      <c r="H822" s="386"/>
      <c r="I822" s="386"/>
      <c r="J822" s="387"/>
      <c r="K822" s="386"/>
      <c r="L822" s="387"/>
      <c r="M822" s="388"/>
      <c r="N822" s="389"/>
      <c r="V822" s="361"/>
      <c r="W822" s="367"/>
      <c r="X822" s="367"/>
      <c r="AC822" s="367"/>
      <c r="AE822" s="367"/>
      <c r="AG822" s="367"/>
    </row>
    <row r="823" spans="1:33" s="332" customFormat="1" ht="12" x14ac:dyDescent="0.2">
      <c r="A823" s="368"/>
      <c r="B823" s="369"/>
      <c r="C823" s="1065" t="s">
        <v>7793</v>
      </c>
      <c r="D823" s="1065"/>
      <c r="E823" s="1065"/>
      <c r="F823" s="1065"/>
      <c r="G823" s="1065"/>
      <c r="H823" s="1065"/>
      <c r="I823" s="1065"/>
      <c r="J823" s="1065"/>
      <c r="K823" s="1065"/>
      <c r="L823" s="1065"/>
      <c r="M823" s="1065"/>
      <c r="N823" s="1072"/>
      <c r="V823" s="361"/>
      <c r="W823" s="367"/>
      <c r="X823" s="367"/>
      <c r="AC823" s="367"/>
      <c r="AD823" s="335" t="s">
        <v>7793</v>
      </c>
      <c r="AE823" s="367"/>
      <c r="AG823" s="367"/>
    </row>
    <row r="824" spans="1:33" s="332" customFormat="1" ht="1.5" customHeight="1" x14ac:dyDescent="0.2">
      <c r="A824" s="386"/>
      <c r="B824" s="380"/>
      <c r="C824" s="380"/>
      <c r="D824" s="380"/>
      <c r="E824" s="380"/>
      <c r="F824" s="386"/>
      <c r="G824" s="386"/>
      <c r="H824" s="386"/>
      <c r="I824" s="386"/>
      <c r="J824" s="390"/>
      <c r="K824" s="386"/>
      <c r="L824" s="390"/>
      <c r="M824" s="373"/>
      <c r="N824" s="390"/>
      <c r="V824" s="361"/>
      <c r="W824" s="367"/>
      <c r="X824" s="367"/>
      <c r="AC824" s="367"/>
      <c r="AE824" s="367"/>
      <c r="AG824" s="367"/>
    </row>
    <row r="825" spans="1:33" s="332" customFormat="1" ht="12" x14ac:dyDescent="0.2">
      <c r="A825" s="391"/>
      <c r="B825" s="392"/>
      <c r="C825" s="1068" t="s">
        <v>6428</v>
      </c>
      <c r="D825" s="1068"/>
      <c r="E825" s="1068"/>
      <c r="F825" s="1068"/>
      <c r="G825" s="1068"/>
      <c r="H825" s="1068"/>
      <c r="I825" s="1068"/>
      <c r="J825" s="1068"/>
      <c r="K825" s="1068"/>
      <c r="L825" s="393"/>
      <c r="M825" s="394"/>
      <c r="N825" s="395"/>
      <c r="V825" s="361"/>
      <c r="W825" s="367"/>
      <c r="X825" s="367"/>
      <c r="AC825" s="367"/>
      <c r="AE825" s="367" t="s">
        <v>6428</v>
      </c>
      <c r="AG825" s="367"/>
    </row>
    <row r="826" spans="1:33" s="332" customFormat="1" ht="12" x14ac:dyDescent="0.2">
      <c r="A826" s="396"/>
      <c r="B826" s="371"/>
      <c r="C826" s="1065" t="s">
        <v>512</v>
      </c>
      <c r="D826" s="1065"/>
      <c r="E826" s="1065"/>
      <c r="F826" s="1065"/>
      <c r="G826" s="1065"/>
      <c r="H826" s="1065"/>
      <c r="I826" s="1065"/>
      <c r="J826" s="1065"/>
      <c r="K826" s="1065"/>
      <c r="L826" s="397">
        <v>2476.52</v>
      </c>
      <c r="M826" s="398"/>
      <c r="N826" s="399"/>
      <c r="V826" s="361"/>
      <c r="W826" s="367"/>
      <c r="X826" s="367"/>
      <c r="AC826" s="367"/>
      <c r="AE826" s="367"/>
      <c r="AF826" s="335" t="s">
        <v>512</v>
      </c>
      <c r="AG826" s="367"/>
    </row>
    <row r="827" spans="1:33" s="332" customFormat="1" ht="12" x14ac:dyDescent="0.2">
      <c r="A827" s="396"/>
      <c r="B827" s="371"/>
      <c r="C827" s="1065" t="s">
        <v>513</v>
      </c>
      <c r="D827" s="1065"/>
      <c r="E827" s="1065"/>
      <c r="F827" s="1065"/>
      <c r="G827" s="1065"/>
      <c r="H827" s="1065"/>
      <c r="I827" s="1065"/>
      <c r="J827" s="1065"/>
      <c r="K827" s="1065"/>
      <c r="L827" s="397"/>
      <c r="M827" s="398"/>
      <c r="N827" s="399"/>
      <c r="V827" s="361"/>
      <c r="W827" s="367"/>
      <c r="X827" s="367"/>
      <c r="AC827" s="367"/>
      <c r="AE827" s="367"/>
      <c r="AF827" s="335" t="s">
        <v>513</v>
      </c>
      <c r="AG827" s="367"/>
    </row>
    <row r="828" spans="1:33" s="332" customFormat="1" ht="12" x14ac:dyDescent="0.2">
      <c r="A828" s="396"/>
      <c r="B828" s="371"/>
      <c r="C828" s="1065" t="s">
        <v>514</v>
      </c>
      <c r="D828" s="1065"/>
      <c r="E828" s="1065"/>
      <c r="F828" s="1065"/>
      <c r="G828" s="1065"/>
      <c r="H828" s="1065"/>
      <c r="I828" s="1065"/>
      <c r="J828" s="1065"/>
      <c r="K828" s="1065"/>
      <c r="L828" s="397">
        <v>219.96</v>
      </c>
      <c r="M828" s="398"/>
      <c r="N828" s="399"/>
      <c r="V828" s="361"/>
      <c r="W828" s="367"/>
      <c r="X828" s="367"/>
      <c r="AC828" s="367"/>
      <c r="AE828" s="367"/>
      <c r="AF828" s="335" t="s">
        <v>514</v>
      </c>
      <c r="AG828" s="367"/>
    </row>
    <row r="829" spans="1:33" s="332" customFormat="1" ht="12" x14ac:dyDescent="0.2">
      <c r="A829" s="396"/>
      <c r="B829" s="371"/>
      <c r="C829" s="1065" t="s">
        <v>515</v>
      </c>
      <c r="D829" s="1065"/>
      <c r="E829" s="1065"/>
      <c r="F829" s="1065"/>
      <c r="G829" s="1065"/>
      <c r="H829" s="1065"/>
      <c r="I829" s="1065"/>
      <c r="J829" s="1065"/>
      <c r="K829" s="1065"/>
      <c r="L829" s="397">
        <v>94.4</v>
      </c>
      <c r="M829" s="398"/>
      <c r="N829" s="399"/>
      <c r="V829" s="361"/>
      <c r="W829" s="367"/>
      <c r="X829" s="367"/>
      <c r="AC829" s="367"/>
      <c r="AE829" s="367"/>
      <c r="AF829" s="335" t="s">
        <v>515</v>
      </c>
      <c r="AG829" s="367"/>
    </row>
    <row r="830" spans="1:33" s="332" customFormat="1" ht="12" x14ac:dyDescent="0.2">
      <c r="A830" s="396"/>
      <c r="B830" s="371"/>
      <c r="C830" s="1065" t="s">
        <v>516</v>
      </c>
      <c r="D830" s="1065"/>
      <c r="E830" s="1065"/>
      <c r="F830" s="1065"/>
      <c r="G830" s="1065"/>
      <c r="H830" s="1065"/>
      <c r="I830" s="1065"/>
      <c r="J830" s="1065"/>
      <c r="K830" s="1065"/>
      <c r="L830" s="397">
        <v>8.16</v>
      </c>
      <c r="M830" s="398"/>
      <c r="N830" s="399"/>
      <c r="V830" s="361"/>
      <c r="W830" s="367"/>
      <c r="X830" s="367"/>
      <c r="AC830" s="367"/>
      <c r="AE830" s="367"/>
      <c r="AF830" s="335" t="s">
        <v>516</v>
      </c>
      <c r="AG830" s="367"/>
    </row>
    <row r="831" spans="1:33" s="332" customFormat="1" ht="12" x14ac:dyDescent="0.2">
      <c r="A831" s="396"/>
      <c r="B831" s="371"/>
      <c r="C831" s="1065" t="s">
        <v>517</v>
      </c>
      <c r="D831" s="1065"/>
      <c r="E831" s="1065"/>
      <c r="F831" s="1065"/>
      <c r="G831" s="1065"/>
      <c r="H831" s="1065"/>
      <c r="I831" s="1065"/>
      <c r="J831" s="1065"/>
      <c r="K831" s="1065"/>
      <c r="L831" s="397">
        <v>2162.16</v>
      </c>
      <c r="M831" s="398"/>
      <c r="N831" s="399"/>
      <c r="V831" s="361"/>
      <c r="W831" s="367"/>
      <c r="X831" s="367"/>
      <c r="AC831" s="367"/>
      <c r="AE831" s="367"/>
      <c r="AF831" s="335" t="s">
        <v>517</v>
      </c>
      <c r="AG831" s="367"/>
    </row>
    <row r="832" spans="1:33" s="332" customFormat="1" ht="12" x14ac:dyDescent="0.2">
      <c r="A832" s="396"/>
      <c r="B832" s="371"/>
      <c r="C832" s="1065" t="s">
        <v>3041</v>
      </c>
      <c r="D832" s="1065"/>
      <c r="E832" s="1065"/>
      <c r="F832" s="1065"/>
      <c r="G832" s="1065"/>
      <c r="H832" s="1065"/>
      <c r="I832" s="1065"/>
      <c r="J832" s="1065"/>
      <c r="K832" s="1065"/>
      <c r="L832" s="397">
        <v>2814.14</v>
      </c>
      <c r="M832" s="398"/>
      <c r="N832" s="399"/>
      <c r="V832" s="361"/>
      <c r="W832" s="367"/>
      <c r="X832" s="367"/>
      <c r="AC832" s="367"/>
      <c r="AE832" s="367"/>
      <c r="AF832" s="335" t="s">
        <v>3041</v>
      </c>
      <c r="AG832" s="367"/>
    </row>
    <row r="833" spans="1:33" s="332" customFormat="1" ht="12" x14ac:dyDescent="0.2">
      <c r="A833" s="396"/>
      <c r="B833" s="371"/>
      <c r="C833" s="1065" t="s">
        <v>513</v>
      </c>
      <c r="D833" s="1065"/>
      <c r="E833" s="1065"/>
      <c r="F833" s="1065"/>
      <c r="G833" s="1065"/>
      <c r="H833" s="1065"/>
      <c r="I833" s="1065"/>
      <c r="J833" s="1065"/>
      <c r="K833" s="1065"/>
      <c r="L833" s="397"/>
      <c r="M833" s="398"/>
      <c r="N833" s="399"/>
      <c r="V833" s="361"/>
      <c r="W833" s="367"/>
      <c r="X833" s="367"/>
      <c r="AC833" s="367"/>
      <c r="AE833" s="367"/>
      <c r="AF833" s="335" t="s">
        <v>513</v>
      </c>
      <c r="AG833" s="367"/>
    </row>
    <row r="834" spans="1:33" s="332" customFormat="1" ht="12" x14ac:dyDescent="0.2">
      <c r="A834" s="396"/>
      <c r="B834" s="371"/>
      <c r="C834" s="1065" t="s">
        <v>519</v>
      </c>
      <c r="D834" s="1065"/>
      <c r="E834" s="1065"/>
      <c r="F834" s="1065"/>
      <c r="G834" s="1065"/>
      <c r="H834" s="1065"/>
      <c r="I834" s="1065"/>
      <c r="J834" s="1065"/>
      <c r="K834" s="1065"/>
      <c r="L834" s="397">
        <v>219.96</v>
      </c>
      <c r="M834" s="398"/>
      <c r="N834" s="399"/>
      <c r="V834" s="361"/>
      <c r="W834" s="367"/>
      <c r="X834" s="367"/>
      <c r="AC834" s="367"/>
      <c r="AE834" s="367"/>
      <c r="AF834" s="335" t="s">
        <v>519</v>
      </c>
      <c r="AG834" s="367"/>
    </row>
    <row r="835" spans="1:33" s="332" customFormat="1" ht="12" x14ac:dyDescent="0.2">
      <c r="A835" s="396"/>
      <c r="B835" s="371"/>
      <c r="C835" s="1065" t="s">
        <v>520</v>
      </c>
      <c r="D835" s="1065"/>
      <c r="E835" s="1065"/>
      <c r="F835" s="1065"/>
      <c r="G835" s="1065"/>
      <c r="H835" s="1065"/>
      <c r="I835" s="1065"/>
      <c r="J835" s="1065"/>
      <c r="K835" s="1065"/>
      <c r="L835" s="397">
        <v>94.4</v>
      </c>
      <c r="M835" s="398"/>
      <c r="N835" s="399"/>
      <c r="V835" s="361"/>
      <c r="W835" s="367"/>
      <c r="X835" s="367"/>
      <c r="AC835" s="367"/>
      <c r="AE835" s="367"/>
      <c r="AF835" s="335" t="s">
        <v>520</v>
      </c>
      <c r="AG835" s="367"/>
    </row>
    <row r="836" spans="1:33" s="332" customFormat="1" ht="12" x14ac:dyDescent="0.2">
      <c r="A836" s="396"/>
      <c r="B836" s="371"/>
      <c r="C836" s="1065" t="s">
        <v>521</v>
      </c>
      <c r="D836" s="1065"/>
      <c r="E836" s="1065"/>
      <c r="F836" s="1065"/>
      <c r="G836" s="1065"/>
      <c r="H836" s="1065"/>
      <c r="I836" s="1065"/>
      <c r="J836" s="1065"/>
      <c r="K836" s="1065"/>
      <c r="L836" s="397">
        <v>2162.16</v>
      </c>
      <c r="M836" s="398"/>
      <c r="N836" s="399"/>
      <c r="V836" s="361"/>
      <c r="W836" s="367"/>
      <c r="X836" s="367"/>
      <c r="AC836" s="367"/>
      <c r="AE836" s="367"/>
      <c r="AF836" s="335" t="s">
        <v>521</v>
      </c>
      <c r="AG836" s="367"/>
    </row>
    <row r="837" spans="1:33" s="332" customFormat="1" ht="12" x14ac:dyDescent="0.2">
      <c r="A837" s="396"/>
      <c r="B837" s="371"/>
      <c r="C837" s="1065" t="s">
        <v>522</v>
      </c>
      <c r="D837" s="1065"/>
      <c r="E837" s="1065"/>
      <c r="F837" s="1065"/>
      <c r="G837" s="1065"/>
      <c r="H837" s="1065"/>
      <c r="I837" s="1065"/>
      <c r="J837" s="1065"/>
      <c r="K837" s="1065"/>
      <c r="L837" s="397">
        <v>221.28</v>
      </c>
      <c r="M837" s="398"/>
      <c r="N837" s="399"/>
      <c r="V837" s="361"/>
      <c r="W837" s="367"/>
      <c r="X837" s="367"/>
      <c r="AC837" s="367"/>
      <c r="AE837" s="367"/>
      <c r="AF837" s="335" t="s">
        <v>522</v>
      </c>
      <c r="AG837" s="367"/>
    </row>
    <row r="838" spans="1:33" s="332" customFormat="1" ht="12" x14ac:dyDescent="0.2">
      <c r="A838" s="396"/>
      <c r="B838" s="371"/>
      <c r="C838" s="1065" t="s">
        <v>523</v>
      </c>
      <c r="D838" s="1065"/>
      <c r="E838" s="1065"/>
      <c r="F838" s="1065"/>
      <c r="G838" s="1065"/>
      <c r="H838" s="1065"/>
      <c r="I838" s="1065"/>
      <c r="J838" s="1065"/>
      <c r="K838" s="1065"/>
      <c r="L838" s="397">
        <v>116.34</v>
      </c>
      <c r="M838" s="398"/>
      <c r="N838" s="399"/>
      <c r="V838" s="361"/>
      <c r="W838" s="367"/>
      <c r="X838" s="367"/>
      <c r="AC838" s="367"/>
      <c r="AE838" s="367"/>
      <c r="AF838" s="335" t="s">
        <v>523</v>
      </c>
      <c r="AG838" s="367"/>
    </row>
    <row r="839" spans="1:33" s="332" customFormat="1" ht="12" x14ac:dyDescent="0.2">
      <c r="A839" s="396"/>
      <c r="B839" s="371"/>
      <c r="C839" s="1065" t="s">
        <v>524</v>
      </c>
      <c r="D839" s="1065"/>
      <c r="E839" s="1065"/>
      <c r="F839" s="1065"/>
      <c r="G839" s="1065"/>
      <c r="H839" s="1065"/>
      <c r="I839" s="1065"/>
      <c r="J839" s="1065"/>
      <c r="K839" s="1065"/>
      <c r="L839" s="397">
        <v>228.12</v>
      </c>
      <c r="M839" s="398"/>
      <c r="N839" s="399"/>
      <c r="V839" s="361"/>
      <c r="W839" s="367"/>
      <c r="X839" s="367"/>
      <c r="AC839" s="367"/>
      <c r="AE839" s="367"/>
      <c r="AF839" s="335" t="s">
        <v>524</v>
      </c>
      <c r="AG839" s="367"/>
    </row>
    <row r="840" spans="1:33" s="332" customFormat="1" ht="12" x14ac:dyDescent="0.2">
      <c r="A840" s="396"/>
      <c r="B840" s="371"/>
      <c r="C840" s="1065" t="s">
        <v>525</v>
      </c>
      <c r="D840" s="1065"/>
      <c r="E840" s="1065"/>
      <c r="F840" s="1065"/>
      <c r="G840" s="1065"/>
      <c r="H840" s="1065"/>
      <c r="I840" s="1065"/>
      <c r="J840" s="1065"/>
      <c r="K840" s="1065"/>
      <c r="L840" s="397">
        <v>221.28</v>
      </c>
      <c r="M840" s="398"/>
      <c r="N840" s="399"/>
      <c r="V840" s="361"/>
      <c r="W840" s="367"/>
      <c r="X840" s="367"/>
      <c r="AC840" s="367"/>
      <c r="AE840" s="367"/>
      <c r="AF840" s="335" t="s">
        <v>525</v>
      </c>
      <c r="AG840" s="367"/>
    </row>
    <row r="841" spans="1:33" s="332" customFormat="1" ht="12" x14ac:dyDescent="0.2">
      <c r="A841" s="396"/>
      <c r="B841" s="371"/>
      <c r="C841" s="1065" t="s">
        <v>526</v>
      </c>
      <c r="D841" s="1065"/>
      <c r="E841" s="1065"/>
      <c r="F841" s="1065"/>
      <c r="G841" s="1065"/>
      <c r="H841" s="1065"/>
      <c r="I841" s="1065"/>
      <c r="J841" s="1065"/>
      <c r="K841" s="1065"/>
      <c r="L841" s="397">
        <v>116.34</v>
      </c>
      <c r="M841" s="398"/>
      <c r="N841" s="399"/>
      <c r="V841" s="361"/>
      <c r="W841" s="367"/>
      <c r="X841" s="367"/>
      <c r="AC841" s="367"/>
      <c r="AE841" s="367"/>
      <c r="AF841" s="335" t="s">
        <v>526</v>
      </c>
      <c r="AG841" s="367"/>
    </row>
    <row r="842" spans="1:33" s="332" customFormat="1" ht="12" x14ac:dyDescent="0.2">
      <c r="A842" s="396"/>
      <c r="B842" s="390"/>
      <c r="C842" s="1067" t="s">
        <v>6429</v>
      </c>
      <c r="D842" s="1067"/>
      <c r="E842" s="1067"/>
      <c r="F842" s="1067"/>
      <c r="G842" s="1067"/>
      <c r="H842" s="1067"/>
      <c r="I842" s="1067"/>
      <c r="J842" s="1067"/>
      <c r="K842" s="1067"/>
      <c r="L842" s="400">
        <v>2814.14</v>
      </c>
      <c r="M842" s="401"/>
      <c r="N842" s="402"/>
      <c r="V842" s="361"/>
      <c r="W842" s="367"/>
      <c r="X842" s="367"/>
      <c r="AC842" s="367"/>
      <c r="AE842" s="367"/>
      <c r="AG842" s="367" t="s">
        <v>6429</v>
      </c>
    </row>
    <row r="843" spans="1:33" s="332" customFormat="1" ht="12" x14ac:dyDescent="0.2">
      <c r="A843" s="1073" t="s">
        <v>7794</v>
      </c>
      <c r="B843" s="1074"/>
      <c r="C843" s="1074"/>
      <c r="D843" s="1074"/>
      <c r="E843" s="1074"/>
      <c r="F843" s="1074"/>
      <c r="G843" s="1074"/>
      <c r="H843" s="1074"/>
      <c r="I843" s="1074"/>
      <c r="J843" s="1074"/>
      <c r="K843" s="1074"/>
      <c r="L843" s="1074"/>
      <c r="M843" s="1074"/>
      <c r="N843" s="1075"/>
      <c r="V843" s="361" t="s">
        <v>7794</v>
      </c>
      <c r="W843" s="367"/>
      <c r="X843" s="367"/>
      <c r="AC843" s="367"/>
      <c r="AE843" s="367"/>
      <c r="AG843" s="367"/>
    </row>
    <row r="844" spans="1:33" s="332" customFormat="1" ht="12" x14ac:dyDescent="0.2">
      <c r="A844" s="1069" t="s">
        <v>7795</v>
      </c>
      <c r="B844" s="1070"/>
      <c r="C844" s="1070"/>
      <c r="D844" s="1070"/>
      <c r="E844" s="1070"/>
      <c r="F844" s="1070"/>
      <c r="G844" s="1070"/>
      <c r="H844" s="1070"/>
      <c r="I844" s="1070"/>
      <c r="J844" s="1070"/>
      <c r="K844" s="1070"/>
      <c r="L844" s="1070"/>
      <c r="M844" s="1070"/>
      <c r="N844" s="1071"/>
      <c r="V844" s="361"/>
      <c r="W844" s="367" t="s">
        <v>7795</v>
      </c>
      <c r="X844" s="367"/>
      <c r="AC844" s="367"/>
      <c r="AE844" s="367"/>
      <c r="AG844" s="367"/>
    </row>
    <row r="845" spans="1:33" s="332" customFormat="1" ht="22.5" x14ac:dyDescent="0.2">
      <c r="A845" s="362" t="s">
        <v>1792</v>
      </c>
      <c r="B845" s="363" t="s">
        <v>7796</v>
      </c>
      <c r="C845" s="1068" t="s">
        <v>7797</v>
      </c>
      <c r="D845" s="1068"/>
      <c r="E845" s="1068"/>
      <c r="F845" s="364" t="s">
        <v>1017</v>
      </c>
      <c r="G845" s="364"/>
      <c r="H845" s="364"/>
      <c r="I845" s="364" t="s">
        <v>434</v>
      </c>
      <c r="J845" s="365"/>
      <c r="K845" s="364"/>
      <c r="L845" s="365"/>
      <c r="M845" s="364"/>
      <c r="N845" s="366"/>
      <c r="V845" s="361"/>
      <c r="W845" s="367"/>
      <c r="X845" s="367" t="s">
        <v>7797</v>
      </c>
      <c r="AC845" s="367"/>
      <c r="AE845" s="367"/>
      <c r="AG845" s="367"/>
    </row>
    <row r="846" spans="1:33" s="332" customFormat="1" ht="33.75" x14ac:dyDescent="0.2">
      <c r="A846" s="370"/>
      <c r="B846" s="371" t="s">
        <v>430</v>
      </c>
      <c r="C846" s="1065" t="s">
        <v>431</v>
      </c>
      <c r="D846" s="1065"/>
      <c r="E846" s="1065"/>
      <c r="F846" s="1065"/>
      <c r="G846" s="1065"/>
      <c r="H846" s="1065"/>
      <c r="I846" s="1065"/>
      <c r="J846" s="1065"/>
      <c r="K846" s="1065"/>
      <c r="L846" s="1065"/>
      <c r="M846" s="1065"/>
      <c r="N846" s="1072"/>
      <c r="V846" s="361"/>
      <c r="W846" s="367"/>
      <c r="X846" s="367"/>
      <c r="Y846" s="335" t="s">
        <v>431</v>
      </c>
      <c r="AC846" s="367"/>
      <c r="AE846" s="367"/>
      <c r="AG846" s="367"/>
    </row>
    <row r="847" spans="1:33" s="332" customFormat="1" ht="12" x14ac:dyDescent="0.2">
      <c r="A847" s="372"/>
      <c r="B847" s="371" t="s">
        <v>423</v>
      </c>
      <c r="C847" s="1065" t="s">
        <v>432</v>
      </c>
      <c r="D847" s="1065"/>
      <c r="E847" s="1065"/>
      <c r="F847" s="373"/>
      <c r="G847" s="373"/>
      <c r="H847" s="373"/>
      <c r="I847" s="373"/>
      <c r="J847" s="374">
        <v>11.31</v>
      </c>
      <c r="K847" s="373" t="s">
        <v>436</v>
      </c>
      <c r="L847" s="374">
        <v>28.28</v>
      </c>
      <c r="M847" s="373"/>
      <c r="N847" s="375"/>
      <c r="V847" s="361"/>
      <c r="W847" s="367"/>
      <c r="X847" s="367"/>
      <c r="Z847" s="335" t="s">
        <v>432</v>
      </c>
      <c r="AC847" s="367"/>
      <c r="AE847" s="367"/>
      <c r="AG847" s="367"/>
    </row>
    <row r="848" spans="1:33" s="332" customFormat="1" ht="12" x14ac:dyDescent="0.2">
      <c r="A848" s="372"/>
      <c r="B848" s="371" t="s">
        <v>434</v>
      </c>
      <c r="C848" s="1065" t="s">
        <v>435</v>
      </c>
      <c r="D848" s="1065"/>
      <c r="E848" s="1065"/>
      <c r="F848" s="373"/>
      <c r="G848" s="373"/>
      <c r="H848" s="373"/>
      <c r="I848" s="373"/>
      <c r="J848" s="374">
        <v>1.81</v>
      </c>
      <c r="K848" s="373" t="s">
        <v>436</v>
      </c>
      <c r="L848" s="374">
        <v>4.53</v>
      </c>
      <c r="M848" s="373"/>
      <c r="N848" s="375"/>
      <c r="V848" s="361"/>
      <c r="W848" s="367"/>
      <c r="X848" s="367"/>
      <c r="Z848" s="335" t="s">
        <v>435</v>
      </c>
      <c r="AC848" s="367"/>
      <c r="AE848" s="367"/>
      <c r="AG848" s="367"/>
    </row>
    <row r="849" spans="1:33" s="332" customFormat="1" ht="12" x14ac:dyDescent="0.2">
      <c r="A849" s="372"/>
      <c r="B849" s="371" t="s">
        <v>437</v>
      </c>
      <c r="C849" s="1065" t="s">
        <v>438</v>
      </c>
      <c r="D849" s="1065"/>
      <c r="E849" s="1065"/>
      <c r="F849" s="373"/>
      <c r="G849" s="373"/>
      <c r="H849" s="373"/>
      <c r="I849" s="373"/>
      <c r="J849" s="374">
        <v>0.26</v>
      </c>
      <c r="K849" s="373" t="s">
        <v>436</v>
      </c>
      <c r="L849" s="374">
        <v>0.65</v>
      </c>
      <c r="M849" s="373"/>
      <c r="N849" s="375"/>
      <c r="V849" s="361"/>
      <c r="W849" s="367"/>
      <c r="X849" s="367"/>
      <c r="Z849" s="335" t="s">
        <v>438</v>
      </c>
      <c r="AC849" s="367"/>
      <c r="AE849" s="367"/>
      <c r="AG849" s="367"/>
    </row>
    <row r="850" spans="1:33" s="332" customFormat="1" ht="12" x14ac:dyDescent="0.2">
      <c r="A850" s="372"/>
      <c r="B850" s="371" t="s">
        <v>439</v>
      </c>
      <c r="C850" s="1065" t="s">
        <v>440</v>
      </c>
      <c r="D850" s="1065"/>
      <c r="E850" s="1065"/>
      <c r="F850" s="373"/>
      <c r="G850" s="373"/>
      <c r="H850" s="373"/>
      <c r="I850" s="373"/>
      <c r="J850" s="374">
        <v>3.67</v>
      </c>
      <c r="K850" s="373"/>
      <c r="L850" s="374">
        <v>7.34</v>
      </c>
      <c r="M850" s="373"/>
      <c r="N850" s="375"/>
      <c r="V850" s="361"/>
      <c r="W850" s="367"/>
      <c r="X850" s="367"/>
      <c r="Z850" s="335" t="s">
        <v>440</v>
      </c>
      <c r="AC850" s="367"/>
      <c r="AE850" s="367"/>
      <c r="AG850" s="367"/>
    </row>
    <row r="851" spans="1:33" s="332" customFormat="1" ht="12" x14ac:dyDescent="0.2">
      <c r="A851" s="372"/>
      <c r="B851" s="371"/>
      <c r="C851" s="1065" t="s">
        <v>443</v>
      </c>
      <c r="D851" s="1065"/>
      <c r="E851" s="1065"/>
      <c r="F851" s="373" t="s">
        <v>444</v>
      </c>
      <c r="G851" s="373" t="s">
        <v>7798</v>
      </c>
      <c r="H851" s="373" t="s">
        <v>436</v>
      </c>
      <c r="I851" s="373" t="s">
        <v>1069</v>
      </c>
      <c r="J851" s="374"/>
      <c r="K851" s="373"/>
      <c r="L851" s="374"/>
      <c r="M851" s="373"/>
      <c r="N851" s="375"/>
      <c r="V851" s="361"/>
      <c r="W851" s="367"/>
      <c r="X851" s="367"/>
      <c r="AA851" s="335" t="s">
        <v>443</v>
      </c>
      <c r="AC851" s="367"/>
      <c r="AE851" s="367"/>
      <c r="AG851" s="367"/>
    </row>
    <row r="852" spans="1:33" s="332" customFormat="1" ht="12" x14ac:dyDescent="0.2">
      <c r="A852" s="372"/>
      <c r="B852" s="371"/>
      <c r="C852" s="1065" t="s">
        <v>447</v>
      </c>
      <c r="D852" s="1065"/>
      <c r="E852" s="1065"/>
      <c r="F852" s="373" t="s">
        <v>444</v>
      </c>
      <c r="G852" s="373" t="s">
        <v>537</v>
      </c>
      <c r="H852" s="373" t="s">
        <v>436</v>
      </c>
      <c r="I852" s="373" t="s">
        <v>2201</v>
      </c>
      <c r="J852" s="374"/>
      <c r="K852" s="373"/>
      <c r="L852" s="374"/>
      <c r="M852" s="373"/>
      <c r="N852" s="375"/>
      <c r="V852" s="361"/>
      <c r="W852" s="367"/>
      <c r="X852" s="367"/>
      <c r="AA852" s="335" t="s">
        <v>447</v>
      </c>
      <c r="AC852" s="367"/>
      <c r="AE852" s="367"/>
      <c r="AG852" s="367"/>
    </row>
    <row r="853" spans="1:33" s="332" customFormat="1" ht="12" x14ac:dyDescent="0.2">
      <c r="A853" s="372"/>
      <c r="B853" s="371"/>
      <c r="C853" s="1077" t="s">
        <v>450</v>
      </c>
      <c r="D853" s="1077"/>
      <c r="E853" s="1077"/>
      <c r="F853" s="376"/>
      <c r="G853" s="376"/>
      <c r="H853" s="376"/>
      <c r="I853" s="376"/>
      <c r="J853" s="377">
        <v>16.79</v>
      </c>
      <c r="K853" s="376"/>
      <c r="L853" s="377">
        <v>40.15</v>
      </c>
      <c r="M853" s="376"/>
      <c r="N853" s="378"/>
      <c r="V853" s="361"/>
      <c r="W853" s="367"/>
      <c r="X853" s="367"/>
      <c r="AB853" s="335" t="s">
        <v>450</v>
      </c>
      <c r="AC853" s="367"/>
      <c r="AE853" s="367"/>
      <c r="AG853" s="367"/>
    </row>
    <row r="854" spans="1:33" s="332" customFormat="1" ht="12" x14ac:dyDescent="0.2">
      <c r="A854" s="372"/>
      <c r="B854" s="371"/>
      <c r="C854" s="1065" t="s">
        <v>451</v>
      </c>
      <c r="D854" s="1065"/>
      <c r="E854" s="1065"/>
      <c r="F854" s="373"/>
      <c r="G854" s="373"/>
      <c r="H854" s="373"/>
      <c r="I854" s="373"/>
      <c r="J854" s="374"/>
      <c r="K854" s="373"/>
      <c r="L854" s="374">
        <v>28.93</v>
      </c>
      <c r="M854" s="373"/>
      <c r="N854" s="375"/>
      <c r="V854" s="361"/>
      <c r="W854" s="367"/>
      <c r="X854" s="367"/>
      <c r="AA854" s="335" t="s">
        <v>451</v>
      </c>
      <c r="AC854" s="367"/>
      <c r="AE854" s="367"/>
      <c r="AG854" s="367"/>
    </row>
    <row r="855" spans="1:33" s="332" customFormat="1" ht="33.75" x14ac:dyDescent="0.2">
      <c r="A855" s="372"/>
      <c r="B855" s="371" t="s">
        <v>4696</v>
      </c>
      <c r="C855" s="1065" t="s">
        <v>3148</v>
      </c>
      <c r="D855" s="1065"/>
      <c r="E855" s="1065"/>
      <c r="F855" s="373" t="s">
        <v>454</v>
      </c>
      <c r="G855" s="373" t="s">
        <v>558</v>
      </c>
      <c r="H855" s="373"/>
      <c r="I855" s="373" t="s">
        <v>558</v>
      </c>
      <c r="J855" s="374"/>
      <c r="K855" s="373"/>
      <c r="L855" s="374">
        <v>28.06</v>
      </c>
      <c r="M855" s="373"/>
      <c r="N855" s="375"/>
      <c r="V855" s="361"/>
      <c r="W855" s="367"/>
      <c r="X855" s="367"/>
      <c r="AA855" s="335" t="s">
        <v>3148</v>
      </c>
      <c r="AC855" s="367"/>
      <c r="AE855" s="367"/>
      <c r="AG855" s="367"/>
    </row>
    <row r="856" spans="1:33" s="332" customFormat="1" ht="33.75" x14ac:dyDescent="0.2">
      <c r="A856" s="372"/>
      <c r="B856" s="371" t="s">
        <v>4697</v>
      </c>
      <c r="C856" s="1065" t="s">
        <v>3150</v>
      </c>
      <c r="D856" s="1065"/>
      <c r="E856" s="1065"/>
      <c r="F856" s="373" t="s">
        <v>454</v>
      </c>
      <c r="G856" s="373" t="s">
        <v>544</v>
      </c>
      <c r="H856" s="373"/>
      <c r="I856" s="373" t="s">
        <v>544</v>
      </c>
      <c r="J856" s="374"/>
      <c r="K856" s="373"/>
      <c r="L856" s="374">
        <v>14.75</v>
      </c>
      <c r="M856" s="373"/>
      <c r="N856" s="375"/>
      <c r="V856" s="361"/>
      <c r="W856" s="367"/>
      <c r="X856" s="367"/>
      <c r="AA856" s="335" t="s">
        <v>3150</v>
      </c>
      <c r="AC856" s="367"/>
      <c r="AE856" s="367"/>
      <c r="AG856" s="367"/>
    </row>
    <row r="857" spans="1:33" s="332" customFormat="1" ht="12" x14ac:dyDescent="0.2">
      <c r="A857" s="379"/>
      <c r="B857" s="380"/>
      <c r="C857" s="1068" t="s">
        <v>459</v>
      </c>
      <c r="D857" s="1068"/>
      <c r="E857" s="1068"/>
      <c r="F857" s="364"/>
      <c r="G857" s="364"/>
      <c r="H857" s="364"/>
      <c r="I857" s="364"/>
      <c r="J857" s="365"/>
      <c r="K857" s="364"/>
      <c r="L857" s="365">
        <v>82.96</v>
      </c>
      <c r="M857" s="376"/>
      <c r="N857" s="366"/>
      <c r="V857" s="361"/>
      <c r="W857" s="367"/>
      <c r="X857" s="367"/>
      <c r="AC857" s="367" t="s">
        <v>459</v>
      </c>
      <c r="AE857" s="367"/>
      <c r="AG857" s="367"/>
    </row>
    <row r="858" spans="1:33" s="332" customFormat="1" ht="33.75" x14ac:dyDescent="0.2">
      <c r="A858" s="362" t="s">
        <v>3471</v>
      </c>
      <c r="B858" s="363" t="s">
        <v>7799</v>
      </c>
      <c r="C858" s="1068" t="s">
        <v>7800</v>
      </c>
      <c r="D858" s="1068"/>
      <c r="E858" s="1068"/>
      <c r="F858" s="364" t="s">
        <v>1017</v>
      </c>
      <c r="G858" s="364"/>
      <c r="H858" s="364"/>
      <c r="I858" s="364" t="s">
        <v>434</v>
      </c>
      <c r="J858" s="365">
        <v>2166.67</v>
      </c>
      <c r="K858" s="364" t="s">
        <v>1361</v>
      </c>
      <c r="L858" s="365">
        <v>884.07</v>
      </c>
      <c r="M858" s="364" t="s">
        <v>1362</v>
      </c>
      <c r="N858" s="366">
        <v>4385</v>
      </c>
      <c r="V858" s="361"/>
      <c r="W858" s="367"/>
      <c r="X858" s="367" t="s">
        <v>7800</v>
      </c>
      <c r="AC858" s="367"/>
      <c r="AE858" s="367"/>
      <c r="AG858" s="367"/>
    </row>
    <row r="859" spans="1:33" s="332" customFormat="1" ht="12" x14ac:dyDescent="0.2">
      <c r="A859" s="379"/>
      <c r="B859" s="380"/>
      <c r="C859" s="340" t="s">
        <v>3039</v>
      </c>
      <c r="D859" s="385"/>
      <c r="E859" s="385"/>
      <c r="F859" s="386"/>
      <c r="G859" s="386"/>
      <c r="H859" s="386"/>
      <c r="I859" s="386"/>
      <c r="J859" s="387"/>
      <c r="K859" s="386"/>
      <c r="L859" s="387"/>
      <c r="M859" s="388"/>
      <c r="N859" s="389"/>
      <c r="V859" s="361"/>
      <c r="W859" s="367"/>
      <c r="X859" s="367"/>
      <c r="AC859" s="367"/>
      <c r="AE859" s="367"/>
      <c r="AG859" s="367"/>
    </row>
    <row r="860" spans="1:33" s="332" customFormat="1" ht="22.5" x14ac:dyDescent="0.2">
      <c r="A860" s="370"/>
      <c r="B860" s="371" t="s">
        <v>1365</v>
      </c>
      <c r="C860" s="1065" t="s">
        <v>1366</v>
      </c>
      <c r="D860" s="1065"/>
      <c r="E860" s="1065"/>
      <c r="F860" s="1065"/>
      <c r="G860" s="1065"/>
      <c r="H860" s="1065"/>
      <c r="I860" s="1065"/>
      <c r="J860" s="1065"/>
      <c r="K860" s="1065"/>
      <c r="L860" s="1065"/>
      <c r="M860" s="1065"/>
      <c r="N860" s="1072"/>
      <c r="V860" s="361"/>
      <c r="W860" s="367"/>
      <c r="X860" s="367"/>
      <c r="Y860" s="335" t="s">
        <v>1366</v>
      </c>
      <c r="AC860" s="367"/>
      <c r="AE860" s="367"/>
      <c r="AG860" s="367"/>
    </row>
    <row r="861" spans="1:33" s="332" customFormat="1" ht="33.75" x14ac:dyDescent="0.2">
      <c r="A861" s="362" t="s">
        <v>1799</v>
      </c>
      <c r="B861" s="363" t="s">
        <v>7801</v>
      </c>
      <c r="C861" s="1068" t="s">
        <v>7802</v>
      </c>
      <c r="D861" s="1068"/>
      <c r="E861" s="1068"/>
      <c r="F861" s="364" t="s">
        <v>769</v>
      </c>
      <c r="G861" s="364"/>
      <c r="H861" s="364"/>
      <c r="I861" s="364" t="s">
        <v>742</v>
      </c>
      <c r="J861" s="365"/>
      <c r="K861" s="364"/>
      <c r="L861" s="365"/>
      <c r="M861" s="364"/>
      <c r="N861" s="366"/>
      <c r="V861" s="361"/>
      <c r="W861" s="367"/>
      <c r="X861" s="367" t="s">
        <v>7802</v>
      </c>
      <c r="AC861" s="367"/>
      <c r="AE861" s="367"/>
      <c r="AG861" s="367"/>
    </row>
    <row r="862" spans="1:33" s="332" customFormat="1" ht="12" x14ac:dyDescent="0.2">
      <c r="A862" s="368"/>
      <c r="B862" s="369"/>
      <c r="C862" s="1065" t="s">
        <v>7803</v>
      </c>
      <c r="D862" s="1065"/>
      <c r="E862" s="1065"/>
      <c r="F862" s="1065"/>
      <c r="G862" s="1065"/>
      <c r="H862" s="1065"/>
      <c r="I862" s="1065"/>
      <c r="J862" s="1065"/>
      <c r="K862" s="1065"/>
      <c r="L862" s="1065"/>
      <c r="M862" s="1065"/>
      <c r="N862" s="1072"/>
      <c r="V862" s="361"/>
      <c r="W862" s="367"/>
      <c r="X862" s="367"/>
      <c r="AC862" s="367"/>
      <c r="AD862" s="335" t="s">
        <v>7803</v>
      </c>
      <c r="AE862" s="367"/>
      <c r="AG862" s="367"/>
    </row>
    <row r="863" spans="1:33" s="332" customFormat="1" ht="33.75" x14ac:dyDescent="0.2">
      <c r="A863" s="370"/>
      <c r="B863" s="371" t="s">
        <v>430</v>
      </c>
      <c r="C863" s="1065" t="s">
        <v>431</v>
      </c>
      <c r="D863" s="1065"/>
      <c r="E863" s="1065"/>
      <c r="F863" s="1065"/>
      <c r="G863" s="1065"/>
      <c r="H863" s="1065"/>
      <c r="I863" s="1065"/>
      <c r="J863" s="1065"/>
      <c r="K863" s="1065"/>
      <c r="L863" s="1065"/>
      <c r="M863" s="1065"/>
      <c r="N863" s="1072"/>
      <c r="V863" s="361"/>
      <c r="W863" s="367"/>
      <c r="X863" s="367"/>
      <c r="Y863" s="335" t="s">
        <v>431</v>
      </c>
      <c r="AC863" s="367"/>
      <c r="AE863" s="367"/>
      <c r="AG863" s="367"/>
    </row>
    <row r="864" spans="1:33" s="332" customFormat="1" ht="12" x14ac:dyDescent="0.2">
      <c r="A864" s="372"/>
      <c r="B864" s="371" t="s">
        <v>423</v>
      </c>
      <c r="C864" s="1065" t="s">
        <v>432</v>
      </c>
      <c r="D864" s="1065"/>
      <c r="E864" s="1065"/>
      <c r="F864" s="373"/>
      <c r="G864" s="373"/>
      <c r="H864" s="373"/>
      <c r="I864" s="373"/>
      <c r="J864" s="374">
        <v>313.47000000000003</v>
      </c>
      <c r="K864" s="373" t="s">
        <v>436</v>
      </c>
      <c r="L864" s="374">
        <v>137.13999999999999</v>
      </c>
      <c r="M864" s="373"/>
      <c r="N864" s="375"/>
      <c r="V864" s="361"/>
      <c r="W864" s="367"/>
      <c r="X864" s="367"/>
      <c r="Z864" s="335" t="s">
        <v>432</v>
      </c>
      <c r="AC864" s="367"/>
      <c r="AE864" s="367"/>
      <c r="AG864" s="367"/>
    </row>
    <row r="865" spans="1:33" s="332" customFormat="1" ht="12" x14ac:dyDescent="0.2">
      <c r="A865" s="372"/>
      <c r="B865" s="371" t="s">
        <v>434</v>
      </c>
      <c r="C865" s="1065" t="s">
        <v>435</v>
      </c>
      <c r="D865" s="1065"/>
      <c r="E865" s="1065"/>
      <c r="F865" s="373"/>
      <c r="G865" s="373"/>
      <c r="H865" s="373"/>
      <c r="I865" s="373"/>
      <c r="J865" s="374">
        <v>4.7699999999999996</v>
      </c>
      <c r="K865" s="373" t="s">
        <v>436</v>
      </c>
      <c r="L865" s="374">
        <v>2.09</v>
      </c>
      <c r="M865" s="373"/>
      <c r="N865" s="375"/>
      <c r="V865" s="361"/>
      <c r="W865" s="367"/>
      <c r="X865" s="367"/>
      <c r="Z865" s="335" t="s">
        <v>435</v>
      </c>
      <c r="AC865" s="367"/>
      <c r="AE865" s="367"/>
      <c r="AG865" s="367"/>
    </row>
    <row r="866" spans="1:33" s="332" customFormat="1" ht="12" x14ac:dyDescent="0.2">
      <c r="A866" s="372"/>
      <c r="B866" s="371" t="s">
        <v>437</v>
      </c>
      <c r="C866" s="1065" t="s">
        <v>438</v>
      </c>
      <c r="D866" s="1065"/>
      <c r="E866" s="1065"/>
      <c r="F866" s="373"/>
      <c r="G866" s="373"/>
      <c r="H866" s="373"/>
      <c r="I866" s="373"/>
      <c r="J866" s="374">
        <v>0.64</v>
      </c>
      <c r="K866" s="373" t="s">
        <v>436</v>
      </c>
      <c r="L866" s="374">
        <v>0.28000000000000003</v>
      </c>
      <c r="M866" s="373"/>
      <c r="N866" s="375"/>
      <c r="V866" s="361"/>
      <c r="W866" s="367"/>
      <c r="X866" s="367"/>
      <c r="Z866" s="335" t="s">
        <v>438</v>
      </c>
      <c r="AC866" s="367"/>
      <c r="AE866" s="367"/>
      <c r="AG866" s="367"/>
    </row>
    <row r="867" spans="1:33" s="332" customFormat="1" ht="12" x14ac:dyDescent="0.2">
      <c r="A867" s="372"/>
      <c r="B867" s="371" t="s">
        <v>439</v>
      </c>
      <c r="C867" s="1065" t="s">
        <v>440</v>
      </c>
      <c r="D867" s="1065"/>
      <c r="E867" s="1065"/>
      <c r="F867" s="373"/>
      <c r="G867" s="373"/>
      <c r="H867" s="373"/>
      <c r="I867" s="373"/>
      <c r="J867" s="374">
        <v>105.83</v>
      </c>
      <c r="K867" s="373"/>
      <c r="L867" s="374">
        <v>37.04</v>
      </c>
      <c r="M867" s="373"/>
      <c r="N867" s="375"/>
      <c r="V867" s="361"/>
      <c r="W867" s="367"/>
      <c r="X867" s="367"/>
      <c r="Z867" s="335" t="s">
        <v>440</v>
      </c>
      <c r="AC867" s="367"/>
      <c r="AE867" s="367"/>
      <c r="AG867" s="367"/>
    </row>
    <row r="868" spans="1:33" s="332" customFormat="1" ht="12" x14ac:dyDescent="0.2">
      <c r="A868" s="372"/>
      <c r="B868" s="371"/>
      <c r="C868" s="1065" t="s">
        <v>443</v>
      </c>
      <c r="D868" s="1065"/>
      <c r="E868" s="1065"/>
      <c r="F868" s="373" t="s">
        <v>444</v>
      </c>
      <c r="G868" s="373" t="s">
        <v>7804</v>
      </c>
      <c r="H868" s="373" t="s">
        <v>436</v>
      </c>
      <c r="I868" s="373" t="s">
        <v>7805</v>
      </c>
      <c r="J868" s="374"/>
      <c r="K868" s="373"/>
      <c r="L868" s="374"/>
      <c r="M868" s="373"/>
      <c r="N868" s="375"/>
      <c r="V868" s="361"/>
      <c r="W868" s="367"/>
      <c r="X868" s="367"/>
      <c r="AA868" s="335" t="s">
        <v>443</v>
      </c>
      <c r="AC868" s="367"/>
      <c r="AE868" s="367"/>
      <c r="AG868" s="367"/>
    </row>
    <row r="869" spans="1:33" s="332" customFormat="1" ht="12" x14ac:dyDescent="0.2">
      <c r="A869" s="372"/>
      <c r="B869" s="371"/>
      <c r="C869" s="1065" t="s">
        <v>447</v>
      </c>
      <c r="D869" s="1065"/>
      <c r="E869" s="1065"/>
      <c r="F869" s="373" t="s">
        <v>444</v>
      </c>
      <c r="G869" s="373" t="s">
        <v>2201</v>
      </c>
      <c r="H869" s="373" t="s">
        <v>436</v>
      </c>
      <c r="I869" s="373" t="s">
        <v>7806</v>
      </c>
      <c r="J869" s="374"/>
      <c r="K869" s="373"/>
      <c r="L869" s="374"/>
      <c r="M869" s="373"/>
      <c r="N869" s="375"/>
      <c r="V869" s="361"/>
      <c r="W869" s="367"/>
      <c r="X869" s="367"/>
      <c r="AA869" s="335" t="s">
        <v>447</v>
      </c>
      <c r="AC869" s="367"/>
      <c r="AE869" s="367"/>
      <c r="AG869" s="367"/>
    </row>
    <row r="870" spans="1:33" s="332" customFormat="1" ht="12" x14ac:dyDescent="0.2">
      <c r="A870" s="372"/>
      <c r="B870" s="371"/>
      <c r="C870" s="1077" t="s">
        <v>450</v>
      </c>
      <c r="D870" s="1077"/>
      <c r="E870" s="1077"/>
      <c r="F870" s="376"/>
      <c r="G870" s="376"/>
      <c r="H870" s="376"/>
      <c r="I870" s="376"/>
      <c r="J870" s="377">
        <v>424.07</v>
      </c>
      <c r="K870" s="376"/>
      <c r="L870" s="377">
        <v>176.27</v>
      </c>
      <c r="M870" s="376"/>
      <c r="N870" s="378"/>
      <c r="V870" s="361"/>
      <c r="W870" s="367"/>
      <c r="X870" s="367"/>
      <c r="AB870" s="335" t="s">
        <v>450</v>
      </c>
      <c r="AC870" s="367"/>
      <c r="AE870" s="367"/>
      <c r="AG870" s="367"/>
    </row>
    <row r="871" spans="1:33" s="332" customFormat="1" ht="12" x14ac:dyDescent="0.2">
      <c r="A871" s="372"/>
      <c r="B871" s="371"/>
      <c r="C871" s="1065" t="s">
        <v>451</v>
      </c>
      <c r="D871" s="1065"/>
      <c r="E871" s="1065"/>
      <c r="F871" s="373"/>
      <c r="G871" s="373"/>
      <c r="H871" s="373"/>
      <c r="I871" s="373"/>
      <c r="J871" s="374"/>
      <c r="K871" s="373"/>
      <c r="L871" s="374">
        <v>137.41999999999999</v>
      </c>
      <c r="M871" s="373"/>
      <c r="N871" s="375"/>
      <c r="V871" s="361"/>
      <c r="W871" s="367"/>
      <c r="X871" s="367"/>
      <c r="AA871" s="335" t="s">
        <v>451</v>
      </c>
      <c r="AC871" s="367"/>
      <c r="AE871" s="367"/>
      <c r="AG871" s="367"/>
    </row>
    <row r="872" spans="1:33" s="332" customFormat="1" ht="33.75" x14ac:dyDescent="0.2">
      <c r="A872" s="372"/>
      <c r="B872" s="371" t="s">
        <v>4696</v>
      </c>
      <c r="C872" s="1065" t="s">
        <v>3148</v>
      </c>
      <c r="D872" s="1065"/>
      <c r="E872" s="1065"/>
      <c r="F872" s="373" t="s">
        <v>454</v>
      </c>
      <c r="G872" s="373" t="s">
        <v>558</v>
      </c>
      <c r="H872" s="373"/>
      <c r="I872" s="373" t="s">
        <v>558</v>
      </c>
      <c r="J872" s="374"/>
      <c r="K872" s="373"/>
      <c r="L872" s="374">
        <v>133.30000000000001</v>
      </c>
      <c r="M872" s="373"/>
      <c r="N872" s="375"/>
      <c r="V872" s="361"/>
      <c r="W872" s="367"/>
      <c r="X872" s="367"/>
      <c r="AA872" s="335" t="s">
        <v>3148</v>
      </c>
      <c r="AC872" s="367"/>
      <c r="AE872" s="367"/>
      <c r="AG872" s="367"/>
    </row>
    <row r="873" spans="1:33" s="332" customFormat="1" ht="33.75" x14ac:dyDescent="0.2">
      <c r="A873" s="372"/>
      <c r="B873" s="371" t="s">
        <v>4697</v>
      </c>
      <c r="C873" s="1065" t="s">
        <v>3150</v>
      </c>
      <c r="D873" s="1065"/>
      <c r="E873" s="1065"/>
      <c r="F873" s="373" t="s">
        <v>454</v>
      </c>
      <c r="G873" s="373" t="s">
        <v>544</v>
      </c>
      <c r="H873" s="373"/>
      <c r="I873" s="373" t="s">
        <v>544</v>
      </c>
      <c r="J873" s="374"/>
      <c r="K873" s="373"/>
      <c r="L873" s="374">
        <v>70.08</v>
      </c>
      <c r="M873" s="373"/>
      <c r="N873" s="375"/>
      <c r="V873" s="361"/>
      <c r="W873" s="367"/>
      <c r="X873" s="367"/>
      <c r="AA873" s="335" t="s">
        <v>3150</v>
      </c>
      <c r="AC873" s="367"/>
      <c r="AE873" s="367"/>
      <c r="AG873" s="367"/>
    </row>
    <row r="874" spans="1:33" s="332" customFormat="1" ht="12" x14ac:dyDescent="0.2">
      <c r="A874" s="379"/>
      <c r="B874" s="380"/>
      <c r="C874" s="1068" t="s">
        <v>459</v>
      </c>
      <c r="D874" s="1068"/>
      <c r="E874" s="1068"/>
      <c r="F874" s="364"/>
      <c r="G874" s="364"/>
      <c r="H874" s="364"/>
      <c r="I874" s="364"/>
      <c r="J874" s="365"/>
      <c r="K874" s="364"/>
      <c r="L874" s="365">
        <v>379.65</v>
      </c>
      <c r="M874" s="376"/>
      <c r="N874" s="366"/>
      <c r="V874" s="361"/>
      <c r="W874" s="367"/>
      <c r="X874" s="367"/>
      <c r="AC874" s="367" t="s">
        <v>459</v>
      </c>
      <c r="AE874" s="367"/>
      <c r="AG874" s="367"/>
    </row>
    <row r="875" spans="1:33" s="332" customFormat="1" ht="78.75" x14ac:dyDescent="0.2">
      <c r="A875" s="362" t="s">
        <v>1290</v>
      </c>
      <c r="B875" s="363" t="s">
        <v>7807</v>
      </c>
      <c r="C875" s="1068" t="s">
        <v>7808</v>
      </c>
      <c r="D875" s="1068"/>
      <c r="E875" s="1068"/>
      <c r="F875" s="364" t="s">
        <v>1498</v>
      </c>
      <c r="G875" s="364"/>
      <c r="H875" s="364"/>
      <c r="I875" s="364" t="s">
        <v>3075</v>
      </c>
      <c r="J875" s="365">
        <v>154.19999999999999</v>
      </c>
      <c r="K875" s="364"/>
      <c r="L875" s="365">
        <v>539.70000000000005</v>
      </c>
      <c r="M875" s="364"/>
      <c r="N875" s="366"/>
      <c r="V875" s="361"/>
      <c r="W875" s="367"/>
      <c r="X875" s="367" t="s">
        <v>7808</v>
      </c>
      <c r="AC875" s="367"/>
      <c r="AE875" s="367"/>
      <c r="AG875" s="367"/>
    </row>
    <row r="876" spans="1:33" s="332" customFormat="1" ht="12" x14ac:dyDescent="0.2">
      <c r="A876" s="379"/>
      <c r="B876" s="380"/>
      <c r="C876" s="340" t="s">
        <v>2932</v>
      </c>
      <c r="D876" s="385"/>
      <c r="E876" s="385"/>
      <c r="F876" s="386"/>
      <c r="G876" s="386"/>
      <c r="H876" s="386"/>
      <c r="I876" s="386"/>
      <c r="J876" s="387"/>
      <c r="K876" s="386"/>
      <c r="L876" s="387"/>
      <c r="M876" s="388"/>
      <c r="N876" s="389"/>
      <c r="V876" s="361"/>
      <c r="W876" s="367"/>
      <c r="X876" s="367"/>
      <c r="AC876" s="367"/>
      <c r="AE876" s="367"/>
      <c r="AG876" s="367"/>
    </row>
    <row r="877" spans="1:33" s="332" customFormat="1" ht="12" x14ac:dyDescent="0.2">
      <c r="A877" s="368"/>
      <c r="B877" s="369"/>
      <c r="C877" s="1065" t="s">
        <v>7809</v>
      </c>
      <c r="D877" s="1065"/>
      <c r="E877" s="1065"/>
      <c r="F877" s="1065"/>
      <c r="G877" s="1065"/>
      <c r="H877" s="1065"/>
      <c r="I877" s="1065"/>
      <c r="J877" s="1065"/>
      <c r="K877" s="1065"/>
      <c r="L877" s="1065"/>
      <c r="M877" s="1065"/>
      <c r="N877" s="1072"/>
      <c r="V877" s="361"/>
      <c r="W877" s="367"/>
      <c r="X877" s="367"/>
      <c r="AC877" s="367"/>
      <c r="AD877" s="335" t="s">
        <v>7809</v>
      </c>
      <c r="AE877" s="367"/>
      <c r="AG877" s="367"/>
    </row>
    <row r="878" spans="1:33" s="332" customFormat="1" ht="22.5" x14ac:dyDescent="0.2">
      <c r="A878" s="362" t="s">
        <v>1803</v>
      </c>
      <c r="B878" s="363" t="s">
        <v>7595</v>
      </c>
      <c r="C878" s="1068" t="s">
        <v>7596</v>
      </c>
      <c r="D878" s="1068"/>
      <c r="E878" s="1068"/>
      <c r="F878" s="364" t="s">
        <v>769</v>
      </c>
      <c r="G878" s="364"/>
      <c r="H878" s="364"/>
      <c r="I878" s="364" t="s">
        <v>800</v>
      </c>
      <c r="J878" s="365"/>
      <c r="K878" s="364"/>
      <c r="L878" s="365"/>
      <c r="M878" s="364"/>
      <c r="N878" s="366"/>
      <c r="V878" s="361"/>
      <c r="W878" s="367"/>
      <c r="X878" s="367" t="s">
        <v>7596</v>
      </c>
      <c r="AC878" s="367"/>
      <c r="AE878" s="367"/>
      <c r="AG878" s="367"/>
    </row>
    <row r="879" spans="1:33" s="332" customFormat="1" ht="12" x14ac:dyDescent="0.2">
      <c r="A879" s="368"/>
      <c r="B879" s="369"/>
      <c r="C879" s="1065" t="s">
        <v>801</v>
      </c>
      <c r="D879" s="1065"/>
      <c r="E879" s="1065"/>
      <c r="F879" s="1065"/>
      <c r="G879" s="1065"/>
      <c r="H879" s="1065"/>
      <c r="I879" s="1065"/>
      <c r="J879" s="1065"/>
      <c r="K879" s="1065"/>
      <c r="L879" s="1065"/>
      <c r="M879" s="1065"/>
      <c r="N879" s="1072"/>
      <c r="V879" s="361"/>
      <c r="W879" s="367"/>
      <c r="X879" s="367"/>
      <c r="AC879" s="367"/>
      <c r="AD879" s="335" t="s">
        <v>801</v>
      </c>
      <c r="AE879" s="367"/>
      <c r="AG879" s="367"/>
    </row>
    <row r="880" spans="1:33" s="332" customFormat="1" ht="33.75" x14ac:dyDescent="0.2">
      <c r="A880" s="370"/>
      <c r="B880" s="371" t="s">
        <v>430</v>
      </c>
      <c r="C880" s="1065" t="s">
        <v>431</v>
      </c>
      <c r="D880" s="1065"/>
      <c r="E880" s="1065"/>
      <c r="F880" s="1065"/>
      <c r="G880" s="1065"/>
      <c r="H880" s="1065"/>
      <c r="I880" s="1065"/>
      <c r="J880" s="1065"/>
      <c r="K880" s="1065"/>
      <c r="L880" s="1065"/>
      <c r="M880" s="1065"/>
      <c r="N880" s="1072"/>
      <c r="V880" s="361"/>
      <c r="W880" s="367"/>
      <c r="X880" s="367"/>
      <c r="Y880" s="335" t="s">
        <v>431</v>
      </c>
      <c r="AC880" s="367"/>
      <c r="AE880" s="367"/>
      <c r="AG880" s="367"/>
    </row>
    <row r="881" spans="1:33" s="332" customFormat="1" ht="12" x14ac:dyDescent="0.2">
      <c r="A881" s="372"/>
      <c r="B881" s="371" t="s">
        <v>423</v>
      </c>
      <c r="C881" s="1065" t="s">
        <v>432</v>
      </c>
      <c r="D881" s="1065"/>
      <c r="E881" s="1065"/>
      <c r="F881" s="373"/>
      <c r="G881" s="373"/>
      <c r="H881" s="373"/>
      <c r="I881" s="373"/>
      <c r="J881" s="374">
        <v>342.84</v>
      </c>
      <c r="K881" s="373" t="s">
        <v>436</v>
      </c>
      <c r="L881" s="374">
        <v>60</v>
      </c>
      <c r="M881" s="373"/>
      <c r="N881" s="375"/>
      <c r="V881" s="361"/>
      <c r="W881" s="367"/>
      <c r="X881" s="367"/>
      <c r="Z881" s="335" t="s">
        <v>432</v>
      </c>
      <c r="AC881" s="367"/>
      <c r="AE881" s="367"/>
      <c r="AG881" s="367"/>
    </row>
    <row r="882" spans="1:33" s="332" customFormat="1" ht="12" x14ac:dyDescent="0.2">
      <c r="A882" s="372"/>
      <c r="B882" s="371" t="s">
        <v>434</v>
      </c>
      <c r="C882" s="1065" t="s">
        <v>435</v>
      </c>
      <c r="D882" s="1065"/>
      <c r="E882" s="1065"/>
      <c r="F882" s="373"/>
      <c r="G882" s="373"/>
      <c r="H882" s="373"/>
      <c r="I882" s="373"/>
      <c r="J882" s="374">
        <v>4.7699999999999996</v>
      </c>
      <c r="K882" s="373" t="s">
        <v>436</v>
      </c>
      <c r="L882" s="374">
        <v>0.83</v>
      </c>
      <c r="M882" s="373"/>
      <c r="N882" s="375"/>
      <c r="V882" s="361"/>
      <c r="W882" s="367"/>
      <c r="X882" s="367"/>
      <c r="Z882" s="335" t="s">
        <v>435</v>
      </c>
      <c r="AC882" s="367"/>
      <c r="AE882" s="367"/>
      <c r="AG882" s="367"/>
    </row>
    <row r="883" spans="1:33" s="332" customFormat="1" ht="12" x14ac:dyDescent="0.2">
      <c r="A883" s="372"/>
      <c r="B883" s="371" t="s">
        <v>437</v>
      </c>
      <c r="C883" s="1065" t="s">
        <v>438</v>
      </c>
      <c r="D883" s="1065"/>
      <c r="E883" s="1065"/>
      <c r="F883" s="373"/>
      <c r="G883" s="373"/>
      <c r="H883" s="373"/>
      <c r="I883" s="373"/>
      <c r="J883" s="374">
        <v>0.64</v>
      </c>
      <c r="K883" s="373" t="s">
        <v>436</v>
      </c>
      <c r="L883" s="374">
        <v>0.11</v>
      </c>
      <c r="M883" s="373"/>
      <c r="N883" s="375"/>
      <c r="V883" s="361"/>
      <c r="W883" s="367"/>
      <c r="X883" s="367"/>
      <c r="Z883" s="335" t="s">
        <v>438</v>
      </c>
      <c r="AC883" s="367"/>
      <c r="AE883" s="367"/>
      <c r="AG883" s="367"/>
    </row>
    <row r="884" spans="1:33" s="332" customFormat="1" ht="12" x14ac:dyDescent="0.2">
      <c r="A884" s="372"/>
      <c r="B884" s="371" t="s">
        <v>439</v>
      </c>
      <c r="C884" s="1065" t="s">
        <v>440</v>
      </c>
      <c r="D884" s="1065"/>
      <c r="E884" s="1065"/>
      <c r="F884" s="373"/>
      <c r="G884" s="373"/>
      <c r="H884" s="373"/>
      <c r="I884" s="373"/>
      <c r="J884" s="374">
        <v>106.42</v>
      </c>
      <c r="K884" s="373"/>
      <c r="L884" s="374">
        <v>14.9</v>
      </c>
      <c r="M884" s="373"/>
      <c r="N884" s="375"/>
      <c r="V884" s="361"/>
      <c r="W884" s="367"/>
      <c r="X884" s="367"/>
      <c r="Z884" s="335" t="s">
        <v>440</v>
      </c>
      <c r="AC884" s="367"/>
      <c r="AE884" s="367"/>
      <c r="AG884" s="367"/>
    </row>
    <row r="885" spans="1:33" s="332" customFormat="1" ht="12" x14ac:dyDescent="0.2">
      <c r="A885" s="372"/>
      <c r="B885" s="371"/>
      <c r="C885" s="1065" t="s">
        <v>443</v>
      </c>
      <c r="D885" s="1065"/>
      <c r="E885" s="1065"/>
      <c r="F885" s="373" t="s">
        <v>444</v>
      </c>
      <c r="G885" s="373" t="s">
        <v>6393</v>
      </c>
      <c r="H885" s="373" t="s">
        <v>436</v>
      </c>
      <c r="I885" s="373" t="s">
        <v>7810</v>
      </c>
      <c r="J885" s="374"/>
      <c r="K885" s="373"/>
      <c r="L885" s="374"/>
      <c r="M885" s="373"/>
      <c r="N885" s="375"/>
      <c r="V885" s="361"/>
      <c r="W885" s="367"/>
      <c r="X885" s="367"/>
      <c r="AA885" s="335" t="s">
        <v>443</v>
      </c>
      <c r="AC885" s="367"/>
      <c r="AE885" s="367"/>
      <c r="AG885" s="367"/>
    </row>
    <row r="886" spans="1:33" s="332" customFormat="1" ht="12" x14ac:dyDescent="0.2">
      <c r="A886" s="372"/>
      <c r="B886" s="371"/>
      <c r="C886" s="1065" t="s">
        <v>447</v>
      </c>
      <c r="D886" s="1065"/>
      <c r="E886" s="1065"/>
      <c r="F886" s="373" t="s">
        <v>444</v>
      </c>
      <c r="G886" s="373" t="s">
        <v>2201</v>
      </c>
      <c r="H886" s="373" t="s">
        <v>436</v>
      </c>
      <c r="I886" s="373" t="s">
        <v>7605</v>
      </c>
      <c r="J886" s="374"/>
      <c r="K886" s="373"/>
      <c r="L886" s="374"/>
      <c r="M886" s="373"/>
      <c r="N886" s="375"/>
      <c r="V886" s="361"/>
      <c r="W886" s="367"/>
      <c r="X886" s="367"/>
      <c r="AA886" s="335" t="s">
        <v>447</v>
      </c>
      <c r="AC886" s="367"/>
      <c r="AE886" s="367"/>
      <c r="AG886" s="367"/>
    </row>
    <row r="887" spans="1:33" s="332" customFormat="1" ht="12" x14ac:dyDescent="0.2">
      <c r="A887" s="372"/>
      <c r="B887" s="371"/>
      <c r="C887" s="1077" t="s">
        <v>450</v>
      </c>
      <c r="D887" s="1077"/>
      <c r="E887" s="1077"/>
      <c r="F887" s="376"/>
      <c r="G887" s="376"/>
      <c r="H887" s="376"/>
      <c r="I887" s="376"/>
      <c r="J887" s="377">
        <v>454.03</v>
      </c>
      <c r="K887" s="376"/>
      <c r="L887" s="377">
        <v>75.73</v>
      </c>
      <c r="M887" s="376"/>
      <c r="N887" s="378"/>
      <c r="V887" s="361"/>
      <c r="W887" s="367"/>
      <c r="X887" s="367"/>
      <c r="AB887" s="335" t="s">
        <v>450</v>
      </c>
      <c r="AC887" s="367"/>
      <c r="AE887" s="367"/>
      <c r="AG887" s="367"/>
    </row>
    <row r="888" spans="1:33" s="332" customFormat="1" ht="12" x14ac:dyDescent="0.2">
      <c r="A888" s="372"/>
      <c r="B888" s="371"/>
      <c r="C888" s="1065" t="s">
        <v>451</v>
      </c>
      <c r="D888" s="1065"/>
      <c r="E888" s="1065"/>
      <c r="F888" s="373"/>
      <c r="G888" s="373"/>
      <c r="H888" s="373"/>
      <c r="I888" s="373"/>
      <c r="J888" s="374"/>
      <c r="K888" s="373"/>
      <c r="L888" s="374">
        <v>60.11</v>
      </c>
      <c r="M888" s="373"/>
      <c r="N888" s="375"/>
      <c r="V888" s="361"/>
      <c r="W888" s="367"/>
      <c r="X888" s="367"/>
      <c r="AA888" s="335" t="s">
        <v>451</v>
      </c>
      <c r="AC888" s="367"/>
      <c r="AE888" s="367"/>
      <c r="AG888" s="367"/>
    </row>
    <row r="889" spans="1:33" s="332" customFormat="1" ht="33.75" x14ac:dyDescent="0.2">
      <c r="A889" s="372"/>
      <c r="B889" s="371" t="s">
        <v>4696</v>
      </c>
      <c r="C889" s="1065" t="s">
        <v>3148</v>
      </c>
      <c r="D889" s="1065"/>
      <c r="E889" s="1065"/>
      <c r="F889" s="373" t="s">
        <v>454</v>
      </c>
      <c r="G889" s="373" t="s">
        <v>558</v>
      </c>
      <c r="H889" s="373"/>
      <c r="I889" s="373" t="s">
        <v>558</v>
      </c>
      <c r="J889" s="374"/>
      <c r="K889" s="373"/>
      <c r="L889" s="374">
        <v>58.31</v>
      </c>
      <c r="M889" s="373"/>
      <c r="N889" s="375"/>
      <c r="V889" s="361"/>
      <c r="W889" s="367"/>
      <c r="X889" s="367"/>
      <c r="AA889" s="335" t="s">
        <v>3148</v>
      </c>
      <c r="AC889" s="367"/>
      <c r="AE889" s="367"/>
      <c r="AG889" s="367"/>
    </row>
    <row r="890" spans="1:33" s="332" customFormat="1" ht="33.75" x14ac:dyDescent="0.2">
      <c r="A890" s="372"/>
      <c r="B890" s="371" t="s">
        <v>4697</v>
      </c>
      <c r="C890" s="1065" t="s">
        <v>3150</v>
      </c>
      <c r="D890" s="1065"/>
      <c r="E890" s="1065"/>
      <c r="F890" s="373" t="s">
        <v>454</v>
      </c>
      <c r="G890" s="373" t="s">
        <v>544</v>
      </c>
      <c r="H890" s="373"/>
      <c r="I890" s="373" t="s">
        <v>544</v>
      </c>
      <c r="J890" s="374"/>
      <c r="K890" s="373"/>
      <c r="L890" s="374">
        <v>30.66</v>
      </c>
      <c r="M890" s="373"/>
      <c r="N890" s="375"/>
      <c r="V890" s="361"/>
      <c r="W890" s="367"/>
      <c r="X890" s="367"/>
      <c r="AA890" s="335" t="s">
        <v>3150</v>
      </c>
      <c r="AC890" s="367"/>
      <c r="AE890" s="367"/>
      <c r="AG890" s="367"/>
    </row>
    <row r="891" spans="1:33" s="332" customFormat="1" ht="12" x14ac:dyDescent="0.2">
      <c r="A891" s="379"/>
      <c r="B891" s="380"/>
      <c r="C891" s="1068" t="s">
        <v>459</v>
      </c>
      <c r="D891" s="1068"/>
      <c r="E891" s="1068"/>
      <c r="F891" s="364"/>
      <c r="G891" s="364"/>
      <c r="H891" s="364"/>
      <c r="I891" s="364"/>
      <c r="J891" s="365"/>
      <c r="K891" s="364"/>
      <c r="L891" s="365">
        <v>164.7</v>
      </c>
      <c r="M891" s="376"/>
      <c r="N891" s="366"/>
      <c r="V891" s="361"/>
      <c r="W891" s="367"/>
      <c r="X891" s="367"/>
      <c r="AC891" s="367" t="s">
        <v>459</v>
      </c>
      <c r="AE891" s="367"/>
      <c r="AG891" s="367"/>
    </row>
    <row r="892" spans="1:33" s="332" customFormat="1" ht="22.5" x14ac:dyDescent="0.2">
      <c r="A892" s="362" t="s">
        <v>1809</v>
      </c>
      <c r="B892" s="363" t="s">
        <v>7811</v>
      </c>
      <c r="C892" s="1068" t="s">
        <v>7812</v>
      </c>
      <c r="D892" s="1068"/>
      <c r="E892" s="1068"/>
      <c r="F892" s="364" t="s">
        <v>769</v>
      </c>
      <c r="G892" s="364"/>
      <c r="H892" s="364"/>
      <c r="I892" s="364" t="s">
        <v>800</v>
      </c>
      <c r="J892" s="365">
        <v>899</v>
      </c>
      <c r="K892" s="364"/>
      <c r="L892" s="365">
        <v>125.86</v>
      </c>
      <c r="M892" s="364"/>
      <c r="N892" s="366"/>
      <c r="V892" s="361"/>
      <c r="W892" s="367"/>
      <c r="X892" s="367" t="s">
        <v>7812</v>
      </c>
      <c r="AC892" s="367"/>
      <c r="AE892" s="367"/>
      <c r="AG892" s="367"/>
    </row>
    <row r="893" spans="1:33" s="332" customFormat="1" ht="12" x14ac:dyDescent="0.2">
      <c r="A893" s="379"/>
      <c r="B893" s="380"/>
      <c r="C893" s="340" t="s">
        <v>2932</v>
      </c>
      <c r="D893" s="385"/>
      <c r="E893" s="385"/>
      <c r="F893" s="386"/>
      <c r="G893" s="386"/>
      <c r="H893" s="386"/>
      <c r="I893" s="386"/>
      <c r="J893" s="387"/>
      <c r="K893" s="386"/>
      <c r="L893" s="387"/>
      <c r="M893" s="388"/>
      <c r="N893" s="389"/>
      <c r="V893" s="361"/>
      <c r="W893" s="367"/>
      <c r="X893" s="367"/>
      <c r="AC893" s="367"/>
      <c r="AE893" s="367"/>
      <c r="AG893" s="367"/>
    </row>
    <row r="894" spans="1:33" s="332" customFormat="1" ht="12" x14ac:dyDescent="0.2">
      <c r="A894" s="368"/>
      <c r="B894" s="369"/>
      <c r="C894" s="1065" t="s">
        <v>801</v>
      </c>
      <c r="D894" s="1065"/>
      <c r="E894" s="1065"/>
      <c r="F894" s="1065"/>
      <c r="G894" s="1065"/>
      <c r="H894" s="1065"/>
      <c r="I894" s="1065"/>
      <c r="J894" s="1065"/>
      <c r="K894" s="1065"/>
      <c r="L894" s="1065"/>
      <c r="M894" s="1065"/>
      <c r="N894" s="1072"/>
      <c r="V894" s="361"/>
      <c r="W894" s="367"/>
      <c r="X894" s="367"/>
      <c r="AC894" s="367"/>
      <c r="AD894" s="335" t="s">
        <v>801</v>
      </c>
      <c r="AE894" s="367"/>
      <c r="AG894" s="367"/>
    </row>
    <row r="895" spans="1:33" s="332" customFormat="1" ht="12" x14ac:dyDescent="0.2">
      <c r="A895" s="1069" t="s">
        <v>7813</v>
      </c>
      <c r="B895" s="1070"/>
      <c r="C895" s="1070"/>
      <c r="D895" s="1070"/>
      <c r="E895" s="1070"/>
      <c r="F895" s="1070"/>
      <c r="G895" s="1070"/>
      <c r="H895" s="1070"/>
      <c r="I895" s="1070"/>
      <c r="J895" s="1070"/>
      <c r="K895" s="1070"/>
      <c r="L895" s="1070"/>
      <c r="M895" s="1070"/>
      <c r="N895" s="1071"/>
      <c r="V895" s="361"/>
      <c r="W895" s="367" t="s">
        <v>7813</v>
      </c>
      <c r="X895" s="367"/>
      <c r="AC895" s="367"/>
      <c r="AE895" s="367"/>
      <c r="AG895" s="367"/>
    </row>
    <row r="896" spans="1:33" s="332" customFormat="1" ht="12" x14ac:dyDescent="0.2">
      <c r="A896" s="1069" t="s">
        <v>7814</v>
      </c>
      <c r="B896" s="1070"/>
      <c r="C896" s="1070"/>
      <c r="D896" s="1070"/>
      <c r="E896" s="1070"/>
      <c r="F896" s="1070"/>
      <c r="G896" s="1070"/>
      <c r="H896" s="1070"/>
      <c r="I896" s="1070"/>
      <c r="J896" s="1070"/>
      <c r="K896" s="1070"/>
      <c r="L896" s="1070"/>
      <c r="M896" s="1070"/>
      <c r="N896" s="1071"/>
      <c r="V896" s="361"/>
      <c r="W896" s="367" t="s">
        <v>7814</v>
      </c>
      <c r="X896" s="367"/>
      <c r="AC896" s="367"/>
      <c r="AE896" s="367"/>
      <c r="AG896" s="367"/>
    </row>
    <row r="897" spans="1:33" s="332" customFormat="1" ht="45" x14ac:dyDescent="0.2">
      <c r="A897" s="362" t="s">
        <v>1077</v>
      </c>
      <c r="B897" s="363" t="s">
        <v>6219</v>
      </c>
      <c r="C897" s="1068" t="s">
        <v>6220</v>
      </c>
      <c r="D897" s="1068"/>
      <c r="E897" s="1068"/>
      <c r="F897" s="364" t="s">
        <v>1017</v>
      </c>
      <c r="G897" s="364"/>
      <c r="H897" s="364"/>
      <c r="I897" s="364" t="s">
        <v>423</v>
      </c>
      <c r="J897" s="365"/>
      <c r="K897" s="364"/>
      <c r="L897" s="365"/>
      <c r="M897" s="364"/>
      <c r="N897" s="366"/>
      <c r="V897" s="361"/>
      <c r="W897" s="367"/>
      <c r="X897" s="367" t="s">
        <v>6220</v>
      </c>
      <c r="AC897" s="367"/>
      <c r="AE897" s="367"/>
      <c r="AG897" s="367"/>
    </row>
    <row r="898" spans="1:33" s="332" customFormat="1" ht="33.75" x14ac:dyDescent="0.2">
      <c r="A898" s="370"/>
      <c r="B898" s="371" t="s">
        <v>430</v>
      </c>
      <c r="C898" s="1065" t="s">
        <v>431</v>
      </c>
      <c r="D898" s="1065"/>
      <c r="E898" s="1065"/>
      <c r="F898" s="1065"/>
      <c r="G898" s="1065"/>
      <c r="H898" s="1065"/>
      <c r="I898" s="1065"/>
      <c r="J898" s="1065"/>
      <c r="K898" s="1065"/>
      <c r="L898" s="1065"/>
      <c r="M898" s="1065"/>
      <c r="N898" s="1072"/>
      <c r="V898" s="361"/>
      <c r="W898" s="367"/>
      <c r="X898" s="367"/>
      <c r="Y898" s="335" t="s">
        <v>431</v>
      </c>
      <c r="AC898" s="367"/>
      <c r="AE898" s="367"/>
      <c r="AG898" s="367"/>
    </row>
    <row r="899" spans="1:33" s="332" customFormat="1" ht="12" x14ac:dyDescent="0.2">
      <c r="A899" s="372"/>
      <c r="B899" s="371" t="s">
        <v>423</v>
      </c>
      <c r="C899" s="1065" t="s">
        <v>432</v>
      </c>
      <c r="D899" s="1065"/>
      <c r="E899" s="1065"/>
      <c r="F899" s="373"/>
      <c r="G899" s="373"/>
      <c r="H899" s="373"/>
      <c r="I899" s="373"/>
      <c r="J899" s="374">
        <v>25.4</v>
      </c>
      <c r="K899" s="373" t="s">
        <v>436</v>
      </c>
      <c r="L899" s="374">
        <v>31.75</v>
      </c>
      <c r="M899" s="373"/>
      <c r="N899" s="375"/>
      <c r="V899" s="361"/>
      <c r="W899" s="367"/>
      <c r="X899" s="367"/>
      <c r="Z899" s="335" t="s">
        <v>432</v>
      </c>
      <c r="AC899" s="367"/>
      <c r="AE899" s="367"/>
      <c r="AG899" s="367"/>
    </row>
    <row r="900" spans="1:33" s="332" customFormat="1" ht="12" x14ac:dyDescent="0.2">
      <c r="A900" s="372"/>
      <c r="B900" s="371" t="s">
        <v>434</v>
      </c>
      <c r="C900" s="1065" t="s">
        <v>435</v>
      </c>
      <c r="D900" s="1065"/>
      <c r="E900" s="1065"/>
      <c r="F900" s="373"/>
      <c r="G900" s="373"/>
      <c r="H900" s="373"/>
      <c r="I900" s="373"/>
      <c r="J900" s="374">
        <v>1.63</v>
      </c>
      <c r="K900" s="373" t="s">
        <v>436</v>
      </c>
      <c r="L900" s="374">
        <v>2.04</v>
      </c>
      <c r="M900" s="373"/>
      <c r="N900" s="375"/>
      <c r="V900" s="361"/>
      <c r="W900" s="367"/>
      <c r="X900" s="367"/>
      <c r="Z900" s="335" t="s">
        <v>435</v>
      </c>
      <c r="AC900" s="367"/>
      <c r="AE900" s="367"/>
      <c r="AG900" s="367"/>
    </row>
    <row r="901" spans="1:33" s="332" customFormat="1" ht="12" x14ac:dyDescent="0.2">
      <c r="A901" s="372"/>
      <c r="B901" s="371" t="s">
        <v>437</v>
      </c>
      <c r="C901" s="1065" t="s">
        <v>438</v>
      </c>
      <c r="D901" s="1065"/>
      <c r="E901" s="1065"/>
      <c r="F901" s="373"/>
      <c r="G901" s="373"/>
      <c r="H901" s="373"/>
      <c r="I901" s="373"/>
      <c r="J901" s="374">
        <v>0.22</v>
      </c>
      <c r="K901" s="373" t="s">
        <v>436</v>
      </c>
      <c r="L901" s="374">
        <v>0.28000000000000003</v>
      </c>
      <c r="M901" s="373"/>
      <c r="N901" s="375"/>
      <c r="V901" s="361"/>
      <c r="W901" s="367"/>
      <c r="X901" s="367"/>
      <c r="Z901" s="335" t="s">
        <v>438</v>
      </c>
      <c r="AC901" s="367"/>
      <c r="AE901" s="367"/>
      <c r="AG901" s="367"/>
    </row>
    <row r="902" spans="1:33" s="332" customFormat="1" ht="12" x14ac:dyDescent="0.2">
      <c r="A902" s="372"/>
      <c r="B902" s="371" t="s">
        <v>439</v>
      </c>
      <c r="C902" s="1065" t="s">
        <v>440</v>
      </c>
      <c r="D902" s="1065"/>
      <c r="E902" s="1065"/>
      <c r="F902" s="373"/>
      <c r="G902" s="373"/>
      <c r="H902" s="373"/>
      <c r="I902" s="373"/>
      <c r="J902" s="374">
        <v>43.04</v>
      </c>
      <c r="K902" s="373"/>
      <c r="L902" s="374">
        <v>43.04</v>
      </c>
      <c r="M902" s="373"/>
      <c r="N902" s="375"/>
      <c r="V902" s="361"/>
      <c r="W902" s="367"/>
      <c r="X902" s="367"/>
      <c r="Z902" s="335" t="s">
        <v>440</v>
      </c>
      <c r="AC902" s="367"/>
      <c r="AE902" s="367"/>
      <c r="AG902" s="367"/>
    </row>
    <row r="903" spans="1:33" s="332" customFormat="1" ht="12" x14ac:dyDescent="0.2">
      <c r="A903" s="372"/>
      <c r="B903" s="371"/>
      <c r="C903" s="1065" t="s">
        <v>443</v>
      </c>
      <c r="D903" s="1065"/>
      <c r="E903" s="1065"/>
      <c r="F903" s="373" t="s">
        <v>444</v>
      </c>
      <c r="G903" s="373" t="s">
        <v>6221</v>
      </c>
      <c r="H903" s="373" t="s">
        <v>436</v>
      </c>
      <c r="I903" s="373" t="s">
        <v>6222</v>
      </c>
      <c r="J903" s="374"/>
      <c r="K903" s="373"/>
      <c r="L903" s="374"/>
      <c r="M903" s="373"/>
      <c r="N903" s="375"/>
      <c r="V903" s="361"/>
      <c r="W903" s="367"/>
      <c r="X903" s="367"/>
      <c r="AA903" s="335" t="s">
        <v>443</v>
      </c>
      <c r="AC903" s="367"/>
      <c r="AE903" s="367"/>
      <c r="AG903" s="367"/>
    </row>
    <row r="904" spans="1:33" s="332" customFormat="1" ht="12" x14ac:dyDescent="0.2">
      <c r="A904" s="372"/>
      <c r="B904" s="371"/>
      <c r="C904" s="1065" t="s">
        <v>447</v>
      </c>
      <c r="D904" s="1065"/>
      <c r="E904" s="1065"/>
      <c r="F904" s="373" t="s">
        <v>444</v>
      </c>
      <c r="G904" s="373" t="s">
        <v>537</v>
      </c>
      <c r="H904" s="373" t="s">
        <v>436</v>
      </c>
      <c r="I904" s="373" t="s">
        <v>2650</v>
      </c>
      <c r="J904" s="374"/>
      <c r="K904" s="373"/>
      <c r="L904" s="374"/>
      <c r="M904" s="373"/>
      <c r="N904" s="375"/>
      <c r="V904" s="361"/>
      <c r="W904" s="367"/>
      <c r="X904" s="367"/>
      <c r="AA904" s="335" t="s">
        <v>447</v>
      </c>
      <c r="AC904" s="367"/>
      <c r="AE904" s="367"/>
      <c r="AG904" s="367"/>
    </row>
    <row r="905" spans="1:33" s="332" customFormat="1" ht="12" x14ac:dyDescent="0.2">
      <c r="A905" s="372"/>
      <c r="B905" s="371"/>
      <c r="C905" s="1077" t="s">
        <v>450</v>
      </c>
      <c r="D905" s="1077"/>
      <c r="E905" s="1077"/>
      <c r="F905" s="376"/>
      <c r="G905" s="376"/>
      <c r="H905" s="376"/>
      <c r="I905" s="376"/>
      <c r="J905" s="377">
        <v>70.069999999999993</v>
      </c>
      <c r="K905" s="376"/>
      <c r="L905" s="377">
        <v>76.83</v>
      </c>
      <c r="M905" s="376"/>
      <c r="N905" s="378"/>
      <c r="V905" s="361"/>
      <c r="W905" s="367"/>
      <c r="X905" s="367"/>
      <c r="AB905" s="335" t="s">
        <v>450</v>
      </c>
      <c r="AC905" s="367"/>
      <c r="AE905" s="367"/>
      <c r="AG905" s="367"/>
    </row>
    <row r="906" spans="1:33" s="332" customFormat="1" ht="12" x14ac:dyDescent="0.2">
      <c r="A906" s="372"/>
      <c r="B906" s="371"/>
      <c r="C906" s="1065" t="s">
        <v>451</v>
      </c>
      <c r="D906" s="1065"/>
      <c r="E906" s="1065"/>
      <c r="F906" s="373"/>
      <c r="G906" s="373"/>
      <c r="H906" s="373"/>
      <c r="I906" s="373"/>
      <c r="J906" s="374"/>
      <c r="K906" s="373"/>
      <c r="L906" s="374">
        <v>32.03</v>
      </c>
      <c r="M906" s="373"/>
      <c r="N906" s="375"/>
      <c r="V906" s="361"/>
      <c r="W906" s="367"/>
      <c r="X906" s="367"/>
      <c r="AA906" s="335" t="s">
        <v>451</v>
      </c>
      <c r="AC906" s="367"/>
      <c r="AE906" s="367"/>
      <c r="AG906" s="367"/>
    </row>
    <row r="907" spans="1:33" s="332" customFormat="1" ht="33.75" x14ac:dyDescent="0.2">
      <c r="A907" s="372"/>
      <c r="B907" s="371" t="s">
        <v>4696</v>
      </c>
      <c r="C907" s="1065" t="s">
        <v>3148</v>
      </c>
      <c r="D907" s="1065"/>
      <c r="E907" s="1065"/>
      <c r="F907" s="373" t="s">
        <v>454</v>
      </c>
      <c r="G907" s="373" t="s">
        <v>558</v>
      </c>
      <c r="H907" s="373"/>
      <c r="I907" s="373" t="s">
        <v>558</v>
      </c>
      <c r="J907" s="374"/>
      <c r="K907" s="373"/>
      <c r="L907" s="374">
        <v>31.07</v>
      </c>
      <c r="M907" s="373"/>
      <c r="N907" s="375"/>
      <c r="V907" s="361"/>
      <c r="W907" s="367"/>
      <c r="X907" s="367"/>
      <c r="AA907" s="335" t="s">
        <v>3148</v>
      </c>
      <c r="AC907" s="367"/>
      <c r="AE907" s="367"/>
      <c r="AG907" s="367"/>
    </row>
    <row r="908" spans="1:33" s="332" customFormat="1" ht="33.75" x14ac:dyDescent="0.2">
      <c r="A908" s="372"/>
      <c r="B908" s="371" t="s">
        <v>4697</v>
      </c>
      <c r="C908" s="1065" t="s">
        <v>3150</v>
      </c>
      <c r="D908" s="1065"/>
      <c r="E908" s="1065"/>
      <c r="F908" s="373" t="s">
        <v>454</v>
      </c>
      <c r="G908" s="373" t="s">
        <v>544</v>
      </c>
      <c r="H908" s="373"/>
      <c r="I908" s="373" t="s">
        <v>544</v>
      </c>
      <c r="J908" s="374"/>
      <c r="K908" s="373"/>
      <c r="L908" s="374">
        <v>16.34</v>
      </c>
      <c r="M908" s="373"/>
      <c r="N908" s="375"/>
      <c r="V908" s="361"/>
      <c r="W908" s="367"/>
      <c r="X908" s="367"/>
      <c r="AA908" s="335" t="s">
        <v>3150</v>
      </c>
      <c r="AC908" s="367"/>
      <c r="AE908" s="367"/>
      <c r="AG908" s="367"/>
    </row>
    <row r="909" spans="1:33" s="332" customFormat="1" ht="12" x14ac:dyDescent="0.2">
      <c r="A909" s="379"/>
      <c r="B909" s="380"/>
      <c r="C909" s="1068" t="s">
        <v>459</v>
      </c>
      <c r="D909" s="1068"/>
      <c r="E909" s="1068"/>
      <c r="F909" s="364"/>
      <c r="G909" s="364"/>
      <c r="H909" s="364"/>
      <c r="I909" s="364"/>
      <c r="J909" s="365"/>
      <c r="K909" s="364"/>
      <c r="L909" s="365">
        <v>124.24</v>
      </c>
      <c r="M909" s="376"/>
      <c r="N909" s="366"/>
      <c r="V909" s="361"/>
      <c r="W909" s="367"/>
      <c r="X909" s="367"/>
      <c r="AC909" s="367" t="s">
        <v>459</v>
      </c>
      <c r="AE909" s="367"/>
      <c r="AG909" s="367"/>
    </row>
    <row r="910" spans="1:33" s="332" customFormat="1" ht="33.75" x14ac:dyDescent="0.2">
      <c r="A910" s="362" t="s">
        <v>1812</v>
      </c>
      <c r="B910" s="363" t="s">
        <v>7571</v>
      </c>
      <c r="C910" s="1068" t="s">
        <v>7572</v>
      </c>
      <c r="D910" s="1068"/>
      <c r="E910" s="1068"/>
      <c r="F910" s="364" t="s">
        <v>1017</v>
      </c>
      <c r="G910" s="364"/>
      <c r="H910" s="364"/>
      <c r="I910" s="364" t="s">
        <v>423</v>
      </c>
      <c r="J910" s="365">
        <v>109.23</v>
      </c>
      <c r="K910" s="364"/>
      <c r="L910" s="365">
        <v>109.23</v>
      </c>
      <c r="M910" s="364"/>
      <c r="N910" s="366"/>
      <c r="V910" s="361"/>
      <c r="W910" s="367"/>
      <c r="X910" s="367" t="s">
        <v>7572</v>
      </c>
      <c r="AC910" s="367"/>
      <c r="AE910" s="367"/>
      <c r="AG910" s="367"/>
    </row>
    <row r="911" spans="1:33" s="332" customFormat="1" ht="12" x14ac:dyDescent="0.2">
      <c r="A911" s="379"/>
      <c r="B911" s="380"/>
      <c r="C911" s="340" t="s">
        <v>2932</v>
      </c>
      <c r="D911" s="385"/>
      <c r="E911" s="385"/>
      <c r="F911" s="386"/>
      <c r="G911" s="386"/>
      <c r="H911" s="386"/>
      <c r="I911" s="386"/>
      <c r="J911" s="387"/>
      <c r="K911" s="386"/>
      <c r="L911" s="387"/>
      <c r="M911" s="388"/>
      <c r="N911" s="389"/>
      <c r="V911" s="361"/>
      <c r="W911" s="367"/>
      <c r="X911" s="367"/>
      <c r="AC911" s="367"/>
      <c r="AE911" s="367"/>
      <c r="AG911" s="367"/>
    </row>
    <row r="912" spans="1:33" s="332" customFormat="1" ht="33.75" x14ac:dyDescent="0.2">
      <c r="A912" s="362" t="s">
        <v>1813</v>
      </c>
      <c r="B912" s="363" t="s">
        <v>7484</v>
      </c>
      <c r="C912" s="1068" t="s">
        <v>7485</v>
      </c>
      <c r="D912" s="1068"/>
      <c r="E912" s="1068"/>
      <c r="F912" s="364" t="s">
        <v>1017</v>
      </c>
      <c r="G912" s="364"/>
      <c r="H912" s="364"/>
      <c r="I912" s="364" t="s">
        <v>581</v>
      </c>
      <c r="J912" s="365"/>
      <c r="K912" s="364"/>
      <c r="L912" s="365"/>
      <c r="M912" s="364"/>
      <c r="N912" s="366"/>
      <c r="V912" s="361"/>
      <c r="W912" s="367"/>
      <c r="X912" s="367" t="s">
        <v>7485</v>
      </c>
      <c r="AC912" s="367"/>
      <c r="AE912" s="367"/>
      <c r="AG912" s="367"/>
    </row>
    <row r="913" spans="1:33" s="332" customFormat="1" ht="12" x14ac:dyDescent="0.2">
      <c r="A913" s="368"/>
      <c r="B913" s="369"/>
      <c r="C913" s="1065" t="s">
        <v>7815</v>
      </c>
      <c r="D913" s="1065"/>
      <c r="E913" s="1065"/>
      <c r="F913" s="1065"/>
      <c r="G913" s="1065"/>
      <c r="H913" s="1065"/>
      <c r="I913" s="1065"/>
      <c r="J913" s="1065"/>
      <c r="K913" s="1065"/>
      <c r="L913" s="1065"/>
      <c r="M913" s="1065"/>
      <c r="N913" s="1072"/>
      <c r="V913" s="361"/>
      <c r="W913" s="367"/>
      <c r="X913" s="367"/>
      <c r="AC913" s="367"/>
      <c r="AD913" s="335" t="s">
        <v>7815</v>
      </c>
      <c r="AE913" s="367"/>
      <c r="AG913" s="367"/>
    </row>
    <row r="914" spans="1:33" s="332" customFormat="1" ht="33.75" x14ac:dyDescent="0.2">
      <c r="A914" s="370"/>
      <c r="B914" s="371" t="s">
        <v>430</v>
      </c>
      <c r="C914" s="1065" t="s">
        <v>431</v>
      </c>
      <c r="D914" s="1065"/>
      <c r="E914" s="1065"/>
      <c r="F914" s="1065"/>
      <c r="G914" s="1065"/>
      <c r="H914" s="1065"/>
      <c r="I914" s="1065"/>
      <c r="J914" s="1065"/>
      <c r="K914" s="1065"/>
      <c r="L914" s="1065"/>
      <c r="M914" s="1065"/>
      <c r="N914" s="1072"/>
      <c r="V914" s="361"/>
      <c r="W914" s="367"/>
      <c r="X914" s="367"/>
      <c r="Y914" s="335" t="s">
        <v>431</v>
      </c>
      <c r="AC914" s="367"/>
      <c r="AE914" s="367"/>
      <c r="AG914" s="367"/>
    </row>
    <row r="915" spans="1:33" s="332" customFormat="1" ht="12" x14ac:dyDescent="0.2">
      <c r="A915" s="372"/>
      <c r="B915" s="371" t="s">
        <v>423</v>
      </c>
      <c r="C915" s="1065" t="s">
        <v>432</v>
      </c>
      <c r="D915" s="1065"/>
      <c r="E915" s="1065"/>
      <c r="F915" s="373"/>
      <c r="G915" s="373"/>
      <c r="H915" s="373"/>
      <c r="I915" s="373"/>
      <c r="J915" s="374">
        <v>10.220000000000001</v>
      </c>
      <c r="K915" s="373" t="s">
        <v>436</v>
      </c>
      <c r="L915" s="374">
        <v>204.4</v>
      </c>
      <c r="M915" s="373"/>
      <c r="N915" s="375"/>
      <c r="V915" s="361"/>
      <c r="W915" s="367"/>
      <c r="X915" s="367"/>
      <c r="Z915" s="335" t="s">
        <v>432</v>
      </c>
      <c r="AC915" s="367"/>
      <c r="AE915" s="367"/>
      <c r="AG915" s="367"/>
    </row>
    <row r="916" spans="1:33" s="332" customFormat="1" ht="12" x14ac:dyDescent="0.2">
      <c r="A916" s="372"/>
      <c r="B916" s="371" t="s">
        <v>439</v>
      </c>
      <c r="C916" s="1065" t="s">
        <v>440</v>
      </c>
      <c r="D916" s="1065"/>
      <c r="E916" s="1065"/>
      <c r="F916" s="373"/>
      <c r="G916" s="373"/>
      <c r="H916" s="373"/>
      <c r="I916" s="373"/>
      <c r="J916" s="374">
        <v>0.38</v>
      </c>
      <c r="K916" s="373"/>
      <c r="L916" s="374">
        <v>6.08</v>
      </c>
      <c r="M916" s="373"/>
      <c r="N916" s="375"/>
      <c r="V916" s="361"/>
      <c r="W916" s="367"/>
      <c r="X916" s="367"/>
      <c r="Z916" s="335" t="s">
        <v>440</v>
      </c>
      <c r="AC916" s="367"/>
      <c r="AE916" s="367"/>
      <c r="AG916" s="367"/>
    </row>
    <row r="917" spans="1:33" s="332" customFormat="1" ht="12" x14ac:dyDescent="0.2">
      <c r="A917" s="372"/>
      <c r="B917" s="371"/>
      <c r="C917" s="1065" t="s">
        <v>443</v>
      </c>
      <c r="D917" s="1065"/>
      <c r="E917" s="1065"/>
      <c r="F917" s="373" t="s">
        <v>444</v>
      </c>
      <c r="G917" s="373" t="s">
        <v>2647</v>
      </c>
      <c r="H917" s="373" t="s">
        <v>436</v>
      </c>
      <c r="I917" s="373" t="s">
        <v>2282</v>
      </c>
      <c r="J917" s="374"/>
      <c r="K917" s="373"/>
      <c r="L917" s="374"/>
      <c r="M917" s="373"/>
      <c r="N917" s="375"/>
      <c r="V917" s="361"/>
      <c r="W917" s="367"/>
      <c r="X917" s="367"/>
      <c r="AA917" s="335" t="s">
        <v>443</v>
      </c>
      <c r="AC917" s="367"/>
      <c r="AE917" s="367"/>
      <c r="AG917" s="367"/>
    </row>
    <row r="918" spans="1:33" s="332" customFormat="1" ht="12" x14ac:dyDescent="0.2">
      <c r="A918" s="372"/>
      <c r="B918" s="371"/>
      <c r="C918" s="1077" t="s">
        <v>450</v>
      </c>
      <c r="D918" s="1077"/>
      <c r="E918" s="1077"/>
      <c r="F918" s="376"/>
      <c r="G918" s="376"/>
      <c r="H918" s="376"/>
      <c r="I918" s="376"/>
      <c r="J918" s="377">
        <v>10.6</v>
      </c>
      <c r="K918" s="376"/>
      <c r="L918" s="377">
        <v>210.48</v>
      </c>
      <c r="M918" s="376"/>
      <c r="N918" s="378"/>
      <c r="V918" s="361"/>
      <c r="W918" s="367"/>
      <c r="X918" s="367"/>
      <c r="AB918" s="335" t="s">
        <v>450</v>
      </c>
      <c r="AC918" s="367"/>
      <c r="AE918" s="367"/>
      <c r="AG918" s="367"/>
    </row>
    <row r="919" spans="1:33" s="332" customFormat="1" ht="12" x14ac:dyDescent="0.2">
      <c r="A919" s="372"/>
      <c r="B919" s="371"/>
      <c r="C919" s="1065" t="s">
        <v>451</v>
      </c>
      <c r="D919" s="1065"/>
      <c r="E919" s="1065"/>
      <c r="F919" s="373"/>
      <c r="G919" s="373"/>
      <c r="H919" s="373"/>
      <c r="I919" s="373"/>
      <c r="J919" s="374"/>
      <c r="K919" s="373"/>
      <c r="L919" s="374">
        <v>204.4</v>
      </c>
      <c r="M919" s="373"/>
      <c r="N919" s="375"/>
      <c r="V919" s="361"/>
      <c r="W919" s="367"/>
      <c r="X919" s="367"/>
      <c r="AA919" s="335" t="s">
        <v>451</v>
      </c>
      <c r="AC919" s="367"/>
      <c r="AE919" s="367"/>
      <c r="AG919" s="367"/>
    </row>
    <row r="920" spans="1:33" s="332" customFormat="1" ht="33.75" x14ac:dyDescent="0.2">
      <c r="A920" s="372"/>
      <c r="B920" s="371" t="s">
        <v>4696</v>
      </c>
      <c r="C920" s="1065" t="s">
        <v>3148</v>
      </c>
      <c r="D920" s="1065"/>
      <c r="E920" s="1065"/>
      <c r="F920" s="373" t="s">
        <v>454</v>
      </c>
      <c r="G920" s="373" t="s">
        <v>558</v>
      </c>
      <c r="H920" s="373"/>
      <c r="I920" s="373" t="s">
        <v>558</v>
      </c>
      <c r="J920" s="374"/>
      <c r="K920" s="373"/>
      <c r="L920" s="374">
        <v>198.27</v>
      </c>
      <c r="M920" s="373"/>
      <c r="N920" s="375"/>
      <c r="V920" s="361"/>
      <c r="W920" s="367"/>
      <c r="X920" s="367"/>
      <c r="AA920" s="335" t="s">
        <v>3148</v>
      </c>
      <c r="AC920" s="367"/>
      <c r="AE920" s="367"/>
      <c r="AG920" s="367"/>
    </row>
    <row r="921" spans="1:33" s="332" customFormat="1" ht="33.75" x14ac:dyDescent="0.2">
      <c r="A921" s="372"/>
      <c r="B921" s="371" t="s">
        <v>4697</v>
      </c>
      <c r="C921" s="1065" t="s">
        <v>3150</v>
      </c>
      <c r="D921" s="1065"/>
      <c r="E921" s="1065"/>
      <c r="F921" s="373" t="s">
        <v>454</v>
      </c>
      <c r="G921" s="373" t="s">
        <v>544</v>
      </c>
      <c r="H921" s="373"/>
      <c r="I921" s="373" t="s">
        <v>544</v>
      </c>
      <c r="J921" s="374"/>
      <c r="K921" s="373"/>
      <c r="L921" s="374">
        <v>104.24</v>
      </c>
      <c r="M921" s="373"/>
      <c r="N921" s="375"/>
      <c r="V921" s="361"/>
      <c r="W921" s="367"/>
      <c r="X921" s="367"/>
      <c r="AA921" s="335" t="s">
        <v>3150</v>
      </c>
      <c r="AC921" s="367"/>
      <c r="AE921" s="367"/>
      <c r="AG921" s="367"/>
    </row>
    <row r="922" spans="1:33" s="332" customFormat="1" ht="12" x14ac:dyDescent="0.2">
      <c r="A922" s="379"/>
      <c r="B922" s="380"/>
      <c r="C922" s="1068" t="s">
        <v>459</v>
      </c>
      <c r="D922" s="1068"/>
      <c r="E922" s="1068"/>
      <c r="F922" s="364"/>
      <c r="G922" s="364"/>
      <c r="H922" s="364"/>
      <c r="I922" s="364"/>
      <c r="J922" s="365"/>
      <c r="K922" s="364"/>
      <c r="L922" s="365">
        <v>512.99</v>
      </c>
      <c r="M922" s="376"/>
      <c r="N922" s="366"/>
      <c r="V922" s="361"/>
      <c r="W922" s="367"/>
      <c r="X922" s="367"/>
      <c r="AC922" s="367" t="s">
        <v>459</v>
      </c>
      <c r="AE922" s="367"/>
      <c r="AG922" s="367"/>
    </row>
    <row r="923" spans="1:33" s="332" customFormat="1" ht="22.5" x14ac:dyDescent="0.2">
      <c r="A923" s="362" t="s">
        <v>7816</v>
      </c>
      <c r="B923" s="363" t="s">
        <v>7549</v>
      </c>
      <c r="C923" s="1068" t="s">
        <v>7550</v>
      </c>
      <c r="D923" s="1068"/>
      <c r="E923" s="1068"/>
      <c r="F923" s="364" t="s">
        <v>1017</v>
      </c>
      <c r="G923" s="364"/>
      <c r="H923" s="364"/>
      <c r="I923" s="364" t="s">
        <v>423</v>
      </c>
      <c r="J923" s="365">
        <v>29.62</v>
      </c>
      <c r="K923" s="364"/>
      <c r="L923" s="365">
        <v>29.62</v>
      </c>
      <c r="M923" s="364"/>
      <c r="N923" s="366"/>
      <c r="V923" s="361"/>
      <c r="W923" s="367"/>
      <c r="X923" s="367" t="s">
        <v>7550</v>
      </c>
      <c r="AC923" s="367"/>
      <c r="AE923" s="367"/>
      <c r="AG923" s="367"/>
    </row>
    <row r="924" spans="1:33" s="332" customFormat="1" ht="12" x14ac:dyDescent="0.2">
      <c r="A924" s="379"/>
      <c r="B924" s="380"/>
      <c r="C924" s="340" t="s">
        <v>3039</v>
      </c>
      <c r="D924" s="385"/>
      <c r="E924" s="385"/>
      <c r="F924" s="386"/>
      <c r="G924" s="386"/>
      <c r="H924" s="386"/>
      <c r="I924" s="386"/>
      <c r="J924" s="387"/>
      <c r="K924" s="386"/>
      <c r="L924" s="387"/>
      <c r="M924" s="388"/>
      <c r="N924" s="389"/>
      <c r="V924" s="361"/>
      <c r="W924" s="367"/>
      <c r="X924" s="367"/>
      <c r="AC924" s="367"/>
      <c r="AE924" s="367"/>
      <c r="AG924" s="367"/>
    </row>
    <row r="925" spans="1:33" s="332" customFormat="1" ht="22.5" x14ac:dyDescent="0.2">
      <c r="A925" s="362" t="s">
        <v>7817</v>
      </c>
      <c r="B925" s="363" t="s">
        <v>7500</v>
      </c>
      <c r="C925" s="1068" t="s">
        <v>7501</v>
      </c>
      <c r="D925" s="1068"/>
      <c r="E925" s="1068"/>
      <c r="F925" s="364" t="s">
        <v>1017</v>
      </c>
      <c r="G925" s="364"/>
      <c r="H925" s="364"/>
      <c r="I925" s="364" t="s">
        <v>499</v>
      </c>
      <c r="J925" s="365">
        <v>9.8699999999999992</v>
      </c>
      <c r="K925" s="364"/>
      <c r="L925" s="365">
        <v>88.83</v>
      </c>
      <c r="M925" s="364"/>
      <c r="N925" s="366"/>
      <c r="V925" s="361"/>
      <c r="W925" s="367"/>
      <c r="X925" s="367" t="s">
        <v>7501</v>
      </c>
      <c r="AC925" s="367"/>
      <c r="AE925" s="367"/>
      <c r="AG925" s="367"/>
    </row>
    <row r="926" spans="1:33" s="332" customFormat="1" ht="12" x14ac:dyDescent="0.2">
      <c r="A926" s="379"/>
      <c r="B926" s="380"/>
      <c r="C926" s="340" t="s">
        <v>3039</v>
      </c>
      <c r="D926" s="385"/>
      <c r="E926" s="385"/>
      <c r="F926" s="386"/>
      <c r="G926" s="386"/>
      <c r="H926" s="386"/>
      <c r="I926" s="386"/>
      <c r="J926" s="387"/>
      <c r="K926" s="386"/>
      <c r="L926" s="387"/>
      <c r="M926" s="388"/>
      <c r="N926" s="389"/>
      <c r="V926" s="361"/>
      <c r="W926" s="367"/>
      <c r="X926" s="367"/>
      <c r="AC926" s="367"/>
      <c r="AE926" s="367"/>
      <c r="AG926" s="367"/>
    </row>
    <row r="927" spans="1:33" s="332" customFormat="1" ht="45" x14ac:dyDescent="0.2">
      <c r="A927" s="362" t="s">
        <v>7818</v>
      </c>
      <c r="B927" s="363" t="s">
        <v>7819</v>
      </c>
      <c r="C927" s="1068" t="s">
        <v>7820</v>
      </c>
      <c r="D927" s="1068"/>
      <c r="E927" s="1068"/>
      <c r="F927" s="364" t="s">
        <v>1017</v>
      </c>
      <c r="G927" s="364"/>
      <c r="H927" s="364"/>
      <c r="I927" s="364" t="s">
        <v>476</v>
      </c>
      <c r="J927" s="365">
        <v>124.33</v>
      </c>
      <c r="K927" s="364"/>
      <c r="L927" s="365">
        <v>745.98</v>
      </c>
      <c r="M927" s="364"/>
      <c r="N927" s="366"/>
      <c r="V927" s="361"/>
      <c r="W927" s="367"/>
      <c r="X927" s="367" t="s">
        <v>7820</v>
      </c>
      <c r="AC927" s="367"/>
      <c r="AE927" s="367"/>
      <c r="AG927" s="367"/>
    </row>
    <row r="928" spans="1:33" s="332" customFormat="1" ht="12" x14ac:dyDescent="0.2">
      <c r="A928" s="379"/>
      <c r="B928" s="380"/>
      <c r="C928" s="340" t="s">
        <v>3039</v>
      </c>
      <c r="D928" s="385"/>
      <c r="E928" s="385"/>
      <c r="F928" s="386"/>
      <c r="G928" s="386"/>
      <c r="H928" s="386"/>
      <c r="I928" s="386"/>
      <c r="J928" s="387"/>
      <c r="K928" s="386"/>
      <c r="L928" s="387"/>
      <c r="M928" s="388"/>
      <c r="N928" s="389"/>
      <c r="V928" s="361"/>
      <c r="W928" s="367"/>
      <c r="X928" s="367"/>
      <c r="AC928" s="367"/>
      <c r="AE928" s="367"/>
      <c r="AG928" s="367"/>
    </row>
    <row r="929" spans="1:33" s="332" customFormat="1" ht="12" x14ac:dyDescent="0.2">
      <c r="A929" s="1069" t="s">
        <v>7821</v>
      </c>
      <c r="B929" s="1070"/>
      <c r="C929" s="1070"/>
      <c r="D929" s="1070"/>
      <c r="E929" s="1070"/>
      <c r="F929" s="1070"/>
      <c r="G929" s="1070"/>
      <c r="H929" s="1070"/>
      <c r="I929" s="1070"/>
      <c r="J929" s="1070"/>
      <c r="K929" s="1070"/>
      <c r="L929" s="1070"/>
      <c r="M929" s="1070"/>
      <c r="N929" s="1071"/>
      <c r="V929" s="361"/>
      <c r="W929" s="367" t="s">
        <v>7821</v>
      </c>
      <c r="X929" s="367"/>
      <c r="AC929" s="367"/>
      <c r="AE929" s="367"/>
      <c r="AG929" s="367"/>
    </row>
    <row r="930" spans="1:33" s="332" customFormat="1" ht="45" x14ac:dyDescent="0.2">
      <c r="A930" s="362" t="s">
        <v>1837</v>
      </c>
      <c r="B930" s="363" t="s">
        <v>6219</v>
      </c>
      <c r="C930" s="1068" t="s">
        <v>6220</v>
      </c>
      <c r="D930" s="1068"/>
      <c r="E930" s="1068"/>
      <c r="F930" s="364" t="s">
        <v>1017</v>
      </c>
      <c r="G930" s="364"/>
      <c r="H930" s="364"/>
      <c r="I930" s="364" t="s">
        <v>423</v>
      </c>
      <c r="J930" s="365"/>
      <c r="K930" s="364"/>
      <c r="L930" s="365"/>
      <c r="M930" s="364"/>
      <c r="N930" s="366"/>
      <c r="V930" s="361"/>
      <c r="W930" s="367"/>
      <c r="X930" s="367" t="s">
        <v>6220</v>
      </c>
      <c r="AC930" s="367"/>
      <c r="AE930" s="367"/>
      <c r="AG930" s="367"/>
    </row>
    <row r="931" spans="1:33" s="332" customFormat="1" ht="33.75" x14ac:dyDescent="0.2">
      <c r="A931" s="370"/>
      <c r="B931" s="371" t="s">
        <v>430</v>
      </c>
      <c r="C931" s="1065" t="s">
        <v>431</v>
      </c>
      <c r="D931" s="1065"/>
      <c r="E931" s="1065"/>
      <c r="F931" s="1065"/>
      <c r="G931" s="1065"/>
      <c r="H931" s="1065"/>
      <c r="I931" s="1065"/>
      <c r="J931" s="1065"/>
      <c r="K931" s="1065"/>
      <c r="L931" s="1065"/>
      <c r="M931" s="1065"/>
      <c r="N931" s="1072"/>
      <c r="V931" s="361"/>
      <c r="W931" s="367"/>
      <c r="X931" s="367"/>
      <c r="Y931" s="335" t="s">
        <v>431</v>
      </c>
      <c r="AC931" s="367"/>
      <c r="AE931" s="367"/>
      <c r="AG931" s="367"/>
    </row>
    <row r="932" spans="1:33" s="332" customFormat="1" ht="12" x14ac:dyDescent="0.2">
      <c r="A932" s="372"/>
      <c r="B932" s="371" t="s">
        <v>423</v>
      </c>
      <c r="C932" s="1065" t="s">
        <v>432</v>
      </c>
      <c r="D932" s="1065"/>
      <c r="E932" s="1065"/>
      <c r="F932" s="373"/>
      <c r="G932" s="373"/>
      <c r="H932" s="373"/>
      <c r="I932" s="373"/>
      <c r="J932" s="374">
        <v>25.4</v>
      </c>
      <c r="K932" s="373" t="s">
        <v>436</v>
      </c>
      <c r="L932" s="374">
        <v>31.75</v>
      </c>
      <c r="M932" s="373"/>
      <c r="N932" s="375"/>
      <c r="V932" s="361"/>
      <c r="W932" s="367"/>
      <c r="X932" s="367"/>
      <c r="Z932" s="335" t="s">
        <v>432</v>
      </c>
      <c r="AC932" s="367"/>
      <c r="AE932" s="367"/>
      <c r="AG932" s="367"/>
    </row>
    <row r="933" spans="1:33" s="332" customFormat="1" ht="12" x14ac:dyDescent="0.2">
      <c r="A933" s="372"/>
      <c r="B933" s="371" t="s">
        <v>434</v>
      </c>
      <c r="C933" s="1065" t="s">
        <v>435</v>
      </c>
      <c r="D933" s="1065"/>
      <c r="E933" s="1065"/>
      <c r="F933" s="373"/>
      <c r="G933" s="373"/>
      <c r="H933" s="373"/>
      <c r="I933" s="373"/>
      <c r="J933" s="374">
        <v>1.63</v>
      </c>
      <c r="K933" s="373" t="s">
        <v>436</v>
      </c>
      <c r="L933" s="374">
        <v>2.04</v>
      </c>
      <c r="M933" s="373"/>
      <c r="N933" s="375"/>
      <c r="V933" s="361"/>
      <c r="W933" s="367"/>
      <c r="X933" s="367"/>
      <c r="Z933" s="335" t="s">
        <v>435</v>
      </c>
      <c r="AC933" s="367"/>
      <c r="AE933" s="367"/>
      <c r="AG933" s="367"/>
    </row>
    <row r="934" spans="1:33" s="332" customFormat="1" ht="12" x14ac:dyDescent="0.2">
      <c r="A934" s="372"/>
      <c r="B934" s="371" t="s">
        <v>437</v>
      </c>
      <c r="C934" s="1065" t="s">
        <v>438</v>
      </c>
      <c r="D934" s="1065"/>
      <c r="E934" s="1065"/>
      <c r="F934" s="373"/>
      <c r="G934" s="373"/>
      <c r="H934" s="373"/>
      <c r="I934" s="373"/>
      <c r="J934" s="374">
        <v>0.22</v>
      </c>
      <c r="K934" s="373" t="s">
        <v>436</v>
      </c>
      <c r="L934" s="374">
        <v>0.28000000000000003</v>
      </c>
      <c r="M934" s="373"/>
      <c r="N934" s="375"/>
      <c r="V934" s="361"/>
      <c r="W934" s="367"/>
      <c r="X934" s="367"/>
      <c r="Z934" s="335" t="s">
        <v>438</v>
      </c>
      <c r="AC934" s="367"/>
      <c r="AE934" s="367"/>
      <c r="AG934" s="367"/>
    </row>
    <row r="935" spans="1:33" s="332" customFormat="1" ht="12" x14ac:dyDescent="0.2">
      <c r="A935" s="372"/>
      <c r="B935" s="371" t="s">
        <v>439</v>
      </c>
      <c r="C935" s="1065" t="s">
        <v>440</v>
      </c>
      <c r="D935" s="1065"/>
      <c r="E935" s="1065"/>
      <c r="F935" s="373"/>
      <c r="G935" s="373"/>
      <c r="H935" s="373"/>
      <c r="I935" s="373"/>
      <c r="J935" s="374">
        <v>43.04</v>
      </c>
      <c r="K935" s="373"/>
      <c r="L935" s="374">
        <v>43.04</v>
      </c>
      <c r="M935" s="373"/>
      <c r="N935" s="375"/>
      <c r="V935" s="361"/>
      <c r="W935" s="367"/>
      <c r="X935" s="367"/>
      <c r="Z935" s="335" t="s">
        <v>440</v>
      </c>
      <c r="AC935" s="367"/>
      <c r="AE935" s="367"/>
      <c r="AG935" s="367"/>
    </row>
    <row r="936" spans="1:33" s="332" customFormat="1" ht="12" x14ac:dyDescent="0.2">
      <c r="A936" s="372"/>
      <c r="B936" s="371"/>
      <c r="C936" s="1065" t="s">
        <v>443</v>
      </c>
      <c r="D936" s="1065"/>
      <c r="E936" s="1065"/>
      <c r="F936" s="373" t="s">
        <v>444</v>
      </c>
      <c r="G936" s="373" t="s">
        <v>6221</v>
      </c>
      <c r="H936" s="373" t="s">
        <v>436</v>
      </c>
      <c r="I936" s="373" t="s">
        <v>6222</v>
      </c>
      <c r="J936" s="374"/>
      <c r="K936" s="373"/>
      <c r="L936" s="374"/>
      <c r="M936" s="373"/>
      <c r="N936" s="375"/>
      <c r="V936" s="361"/>
      <c r="W936" s="367"/>
      <c r="X936" s="367"/>
      <c r="AA936" s="335" t="s">
        <v>443</v>
      </c>
      <c r="AC936" s="367"/>
      <c r="AE936" s="367"/>
      <c r="AG936" s="367"/>
    </row>
    <row r="937" spans="1:33" s="332" customFormat="1" ht="12" x14ac:dyDescent="0.2">
      <c r="A937" s="372"/>
      <c r="B937" s="371"/>
      <c r="C937" s="1065" t="s">
        <v>447</v>
      </c>
      <c r="D937" s="1065"/>
      <c r="E937" s="1065"/>
      <c r="F937" s="373" t="s">
        <v>444</v>
      </c>
      <c r="G937" s="373" t="s">
        <v>537</v>
      </c>
      <c r="H937" s="373" t="s">
        <v>436</v>
      </c>
      <c r="I937" s="373" t="s">
        <v>2650</v>
      </c>
      <c r="J937" s="374"/>
      <c r="K937" s="373"/>
      <c r="L937" s="374"/>
      <c r="M937" s="373"/>
      <c r="N937" s="375"/>
      <c r="V937" s="361"/>
      <c r="W937" s="367"/>
      <c r="X937" s="367"/>
      <c r="AA937" s="335" t="s">
        <v>447</v>
      </c>
      <c r="AC937" s="367"/>
      <c r="AE937" s="367"/>
      <c r="AG937" s="367"/>
    </row>
    <row r="938" spans="1:33" s="332" customFormat="1" ht="12" x14ac:dyDescent="0.2">
      <c r="A938" s="372"/>
      <c r="B938" s="371"/>
      <c r="C938" s="1077" t="s">
        <v>450</v>
      </c>
      <c r="D938" s="1077"/>
      <c r="E938" s="1077"/>
      <c r="F938" s="376"/>
      <c r="G938" s="376"/>
      <c r="H938" s="376"/>
      <c r="I938" s="376"/>
      <c r="J938" s="377">
        <v>70.069999999999993</v>
      </c>
      <c r="K938" s="376"/>
      <c r="L938" s="377">
        <v>76.83</v>
      </c>
      <c r="M938" s="376"/>
      <c r="N938" s="378"/>
      <c r="V938" s="361"/>
      <c r="W938" s="367"/>
      <c r="X938" s="367"/>
      <c r="AB938" s="335" t="s">
        <v>450</v>
      </c>
      <c r="AC938" s="367"/>
      <c r="AE938" s="367"/>
      <c r="AG938" s="367"/>
    </row>
    <row r="939" spans="1:33" s="332" customFormat="1" ht="12" x14ac:dyDescent="0.2">
      <c r="A939" s="372"/>
      <c r="B939" s="371"/>
      <c r="C939" s="1065" t="s">
        <v>451</v>
      </c>
      <c r="D939" s="1065"/>
      <c r="E939" s="1065"/>
      <c r="F939" s="373"/>
      <c r="G939" s="373"/>
      <c r="H939" s="373"/>
      <c r="I939" s="373"/>
      <c r="J939" s="374"/>
      <c r="K939" s="373"/>
      <c r="L939" s="374">
        <v>32.03</v>
      </c>
      <c r="M939" s="373"/>
      <c r="N939" s="375"/>
      <c r="V939" s="361"/>
      <c r="W939" s="367"/>
      <c r="X939" s="367"/>
      <c r="AA939" s="335" t="s">
        <v>451</v>
      </c>
      <c r="AC939" s="367"/>
      <c r="AE939" s="367"/>
      <c r="AG939" s="367"/>
    </row>
    <row r="940" spans="1:33" s="332" customFormat="1" ht="33.75" x14ac:dyDescent="0.2">
      <c r="A940" s="372"/>
      <c r="B940" s="371" t="s">
        <v>4696</v>
      </c>
      <c r="C940" s="1065" t="s">
        <v>3148</v>
      </c>
      <c r="D940" s="1065"/>
      <c r="E940" s="1065"/>
      <c r="F940" s="373" t="s">
        <v>454</v>
      </c>
      <c r="G940" s="373" t="s">
        <v>558</v>
      </c>
      <c r="H940" s="373"/>
      <c r="I940" s="373" t="s">
        <v>558</v>
      </c>
      <c r="J940" s="374"/>
      <c r="K940" s="373"/>
      <c r="L940" s="374">
        <v>31.07</v>
      </c>
      <c r="M940" s="373"/>
      <c r="N940" s="375"/>
      <c r="V940" s="361"/>
      <c r="W940" s="367"/>
      <c r="X940" s="367"/>
      <c r="AA940" s="335" t="s">
        <v>3148</v>
      </c>
      <c r="AC940" s="367"/>
      <c r="AE940" s="367"/>
      <c r="AG940" s="367"/>
    </row>
    <row r="941" spans="1:33" s="332" customFormat="1" ht="33.75" x14ac:dyDescent="0.2">
      <c r="A941" s="372"/>
      <c r="B941" s="371" t="s">
        <v>4697</v>
      </c>
      <c r="C941" s="1065" t="s">
        <v>3150</v>
      </c>
      <c r="D941" s="1065"/>
      <c r="E941" s="1065"/>
      <c r="F941" s="373" t="s">
        <v>454</v>
      </c>
      <c r="G941" s="373" t="s">
        <v>544</v>
      </c>
      <c r="H941" s="373"/>
      <c r="I941" s="373" t="s">
        <v>544</v>
      </c>
      <c r="J941" s="374"/>
      <c r="K941" s="373"/>
      <c r="L941" s="374">
        <v>16.34</v>
      </c>
      <c r="M941" s="373"/>
      <c r="N941" s="375"/>
      <c r="V941" s="361"/>
      <c r="W941" s="367"/>
      <c r="X941" s="367"/>
      <c r="AA941" s="335" t="s">
        <v>3150</v>
      </c>
      <c r="AC941" s="367"/>
      <c r="AE941" s="367"/>
      <c r="AG941" s="367"/>
    </row>
    <row r="942" spans="1:33" s="332" customFormat="1" ht="12" x14ac:dyDescent="0.2">
      <c r="A942" s="379"/>
      <c r="B942" s="380"/>
      <c r="C942" s="1068" t="s">
        <v>459</v>
      </c>
      <c r="D942" s="1068"/>
      <c r="E942" s="1068"/>
      <c r="F942" s="364"/>
      <c r="G942" s="364"/>
      <c r="H942" s="364"/>
      <c r="I942" s="364"/>
      <c r="J942" s="365"/>
      <c r="K942" s="364"/>
      <c r="L942" s="365">
        <v>124.24</v>
      </c>
      <c r="M942" s="376"/>
      <c r="N942" s="366"/>
      <c r="V942" s="361"/>
      <c r="W942" s="367"/>
      <c r="X942" s="367"/>
      <c r="AC942" s="367" t="s">
        <v>459</v>
      </c>
      <c r="AE942" s="367"/>
      <c r="AG942" s="367"/>
    </row>
    <row r="943" spans="1:33" s="332" customFormat="1" ht="33.75" x14ac:dyDescent="0.2">
      <c r="A943" s="362" t="s">
        <v>1842</v>
      </c>
      <c r="B943" s="363" t="s">
        <v>7822</v>
      </c>
      <c r="C943" s="1068" t="s">
        <v>7823</v>
      </c>
      <c r="D943" s="1068"/>
      <c r="E943" s="1068"/>
      <c r="F943" s="364" t="s">
        <v>1017</v>
      </c>
      <c r="G943" s="364"/>
      <c r="H943" s="364"/>
      <c r="I943" s="364" t="s">
        <v>423</v>
      </c>
      <c r="J943" s="365">
        <v>94.91</v>
      </c>
      <c r="K943" s="364"/>
      <c r="L943" s="365">
        <v>94.91</v>
      </c>
      <c r="M943" s="364"/>
      <c r="N943" s="366"/>
      <c r="V943" s="361"/>
      <c r="W943" s="367"/>
      <c r="X943" s="367" t="s">
        <v>7823</v>
      </c>
      <c r="AC943" s="367"/>
      <c r="AE943" s="367"/>
      <c r="AG943" s="367"/>
    </row>
    <row r="944" spans="1:33" s="332" customFormat="1" ht="12" x14ac:dyDescent="0.2">
      <c r="A944" s="379"/>
      <c r="B944" s="380"/>
      <c r="C944" s="340" t="s">
        <v>2932</v>
      </c>
      <c r="D944" s="385"/>
      <c r="E944" s="385"/>
      <c r="F944" s="386"/>
      <c r="G944" s="386"/>
      <c r="H944" s="386"/>
      <c r="I944" s="386"/>
      <c r="J944" s="387"/>
      <c r="K944" s="386"/>
      <c r="L944" s="387"/>
      <c r="M944" s="388"/>
      <c r="N944" s="389"/>
      <c r="V944" s="361"/>
      <c r="W944" s="367"/>
      <c r="X944" s="367"/>
      <c r="AC944" s="367"/>
      <c r="AE944" s="367"/>
      <c r="AG944" s="367"/>
    </row>
    <row r="945" spans="1:33" s="332" customFormat="1" ht="22.5" x14ac:dyDescent="0.2">
      <c r="A945" s="362" t="s">
        <v>1848</v>
      </c>
      <c r="B945" s="363" t="s">
        <v>7484</v>
      </c>
      <c r="C945" s="1068" t="s">
        <v>7824</v>
      </c>
      <c r="D945" s="1068"/>
      <c r="E945" s="1068"/>
      <c r="F945" s="364" t="s">
        <v>1017</v>
      </c>
      <c r="G945" s="364"/>
      <c r="H945" s="364"/>
      <c r="I945" s="364" t="s">
        <v>472</v>
      </c>
      <c r="J945" s="365"/>
      <c r="K945" s="364"/>
      <c r="L945" s="365"/>
      <c r="M945" s="364"/>
      <c r="N945" s="366"/>
      <c r="V945" s="361"/>
      <c r="W945" s="367"/>
      <c r="X945" s="367" t="s">
        <v>7824</v>
      </c>
      <c r="AC945" s="367"/>
      <c r="AE945" s="367"/>
      <c r="AG945" s="367"/>
    </row>
    <row r="946" spans="1:33" s="332" customFormat="1" ht="12" x14ac:dyDescent="0.2">
      <c r="A946" s="368"/>
      <c r="B946" s="369"/>
      <c r="C946" s="1065" t="s">
        <v>7825</v>
      </c>
      <c r="D946" s="1065"/>
      <c r="E946" s="1065"/>
      <c r="F946" s="1065"/>
      <c r="G946" s="1065"/>
      <c r="H946" s="1065"/>
      <c r="I946" s="1065"/>
      <c r="J946" s="1065"/>
      <c r="K946" s="1065"/>
      <c r="L946" s="1065"/>
      <c r="M946" s="1065"/>
      <c r="N946" s="1072"/>
      <c r="V946" s="361"/>
      <c r="W946" s="367"/>
      <c r="X946" s="367"/>
      <c r="AC946" s="367"/>
      <c r="AD946" s="335" t="s">
        <v>7825</v>
      </c>
      <c r="AE946" s="367"/>
      <c r="AG946" s="367"/>
    </row>
    <row r="947" spans="1:33" s="332" customFormat="1" ht="33.75" x14ac:dyDescent="0.2">
      <c r="A947" s="370"/>
      <c r="B947" s="371" t="s">
        <v>430</v>
      </c>
      <c r="C947" s="1065" t="s">
        <v>431</v>
      </c>
      <c r="D947" s="1065"/>
      <c r="E947" s="1065"/>
      <c r="F947" s="1065"/>
      <c r="G947" s="1065"/>
      <c r="H947" s="1065"/>
      <c r="I947" s="1065"/>
      <c r="J947" s="1065"/>
      <c r="K947" s="1065"/>
      <c r="L947" s="1065"/>
      <c r="M947" s="1065"/>
      <c r="N947" s="1072"/>
      <c r="V947" s="361"/>
      <c r="W947" s="367"/>
      <c r="X947" s="367"/>
      <c r="Y947" s="335" t="s">
        <v>431</v>
      </c>
      <c r="AC947" s="367"/>
      <c r="AE947" s="367"/>
      <c r="AG947" s="367"/>
    </row>
    <row r="948" spans="1:33" s="332" customFormat="1" ht="12" x14ac:dyDescent="0.2">
      <c r="A948" s="372"/>
      <c r="B948" s="371" t="s">
        <v>423</v>
      </c>
      <c r="C948" s="1065" t="s">
        <v>432</v>
      </c>
      <c r="D948" s="1065"/>
      <c r="E948" s="1065"/>
      <c r="F948" s="373"/>
      <c r="G948" s="373"/>
      <c r="H948" s="373"/>
      <c r="I948" s="373"/>
      <c r="J948" s="374">
        <v>10.220000000000001</v>
      </c>
      <c r="K948" s="373" t="s">
        <v>436</v>
      </c>
      <c r="L948" s="374">
        <v>63.88</v>
      </c>
      <c r="M948" s="373"/>
      <c r="N948" s="375"/>
      <c r="V948" s="361"/>
      <c r="W948" s="367"/>
      <c r="X948" s="367"/>
      <c r="Z948" s="335" t="s">
        <v>432</v>
      </c>
      <c r="AC948" s="367"/>
      <c r="AE948" s="367"/>
      <c r="AG948" s="367"/>
    </row>
    <row r="949" spans="1:33" s="332" customFormat="1" ht="12" x14ac:dyDescent="0.2">
      <c r="A949" s="372"/>
      <c r="B949" s="371" t="s">
        <v>439</v>
      </c>
      <c r="C949" s="1065" t="s">
        <v>440</v>
      </c>
      <c r="D949" s="1065"/>
      <c r="E949" s="1065"/>
      <c r="F949" s="373"/>
      <c r="G949" s="373"/>
      <c r="H949" s="373"/>
      <c r="I949" s="373"/>
      <c r="J949" s="374">
        <v>0.38</v>
      </c>
      <c r="K949" s="373"/>
      <c r="L949" s="374">
        <v>1.9</v>
      </c>
      <c r="M949" s="373"/>
      <c r="N949" s="375"/>
      <c r="V949" s="361"/>
      <c r="W949" s="367"/>
      <c r="X949" s="367"/>
      <c r="Z949" s="335" t="s">
        <v>440</v>
      </c>
      <c r="AC949" s="367"/>
      <c r="AE949" s="367"/>
      <c r="AG949" s="367"/>
    </row>
    <row r="950" spans="1:33" s="332" customFormat="1" ht="12" x14ac:dyDescent="0.2">
      <c r="A950" s="372"/>
      <c r="B950" s="371"/>
      <c r="C950" s="1065" t="s">
        <v>443</v>
      </c>
      <c r="D950" s="1065"/>
      <c r="E950" s="1065"/>
      <c r="F950" s="373" t="s">
        <v>444</v>
      </c>
      <c r="G950" s="373" t="s">
        <v>2647</v>
      </c>
      <c r="H950" s="373" t="s">
        <v>436</v>
      </c>
      <c r="I950" s="373" t="s">
        <v>7826</v>
      </c>
      <c r="J950" s="374"/>
      <c r="K950" s="373"/>
      <c r="L950" s="374"/>
      <c r="M950" s="373"/>
      <c r="N950" s="375"/>
      <c r="V950" s="361"/>
      <c r="W950" s="367"/>
      <c r="X950" s="367"/>
      <c r="AA950" s="335" t="s">
        <v>443</v>
      </c>
      <c r="AC950" s="367"/>
      <c r="AE950" s="367"/>
      <c r="AG950" s="367"/>
    </row>
    <row r="951" spans="1:33" s="332" customFormat="1" ht="12" x14ac:dyDescent="0.2">
      <c r="A951" s="372"/>
      <c r="B951" s="371"/>
      <c r="C951" s="1077" t="s">
        <v>450</v>
      </c>
      <c r="D951" s="1077"/>
      <c r="E951" s="1077"/>
      <c r="F951" s="376"/>
      <c r="G951" s="376"/>
      <c r="H951" s="376"/>
      <c r="I951" s="376"/>
      <c r="J951" s="377">
        <v>10.6</v>
      </c>
      <c r="K951" s="376"/>
      <c r="L951" s="377">
        <v>65.78</v>
      </c>
      <c r="M951" s="376"/>
      <c r="N951" s="378"/>
      <c r="V951" s="361"/>
      <c r="W951" s="367"/>
      <c r="X951" s="367"/>
      <c r="AB951" s="335" t="s">
        <v>450</v>
      </c>
      <c r="AC951" s="367"/>
      <c r="AE951" s="367"/>
      <c r="AG951" s="367"/>
    </row>
    <row r="952" spans="1:33" s="332" customFormat="1" ht="12" x14ac:dyDescent="0.2">
      <c r="A952" s="372"/>
      <c r="B952" s="371"/>
      <c r="C952" s="1065" t="s">
        <v>451</v>
      </c>
      <c r="D952" s="1065"/>
      <c r="E952" s="1065"/>
      <c r="F952" s="373"/>
      <c r="G952" s="373"/>
      <c r="H952" s="373"/>
      <c r="I952" s="373"/>
      <c r="J952" s="374"/>
      <c r="K952" s="373"/>
      <c r="L952" s="374">
        <v>63.88</v>
      </c>
      <c r="M952" s="373"/>
      <c r="N952" s="375"/>
      <c r="V952" s="361"/>
      <c r="W952" s="367"/>
      <c r="X952" s="367"/>
      <c r="AA952" s="335" t="s">
        <v>451</v>
      </c>
      <c r="AC952" s="367"/>
      <c r="AE952" s="367"/>
      <c r="AG952" s="367"/>
    </row>
    <row r="953" spans="1:33" s="332" customFormat="1" ht="33.75" x14ac:dyDescent="0.2">
      <c r="A953" s="372"/>
      <c r="B953" s="371" t="s">
        <v>4696</v>
      </c>
      <c r="C953" s="1065" t="s">
        <v>3148</v>
      </c>
      <c r="D953" s="1065"/>
      <c r="E953" s="1065"/>
      <c r="F953" s="373" t="s">
        <v>454</v>
      </c>
      <c r="G953" s="373" t="s">
        <v>558</v>
      </c>
      <c r="H953" s="373"/>
      <c r="I953" s="373" t="s">
        <v>558</v>
      </c>
      <c r="J953" s="374"/>
      <c r="K953" s="373"/>
      <c r="L953" s="374">
        <v>61.96</v>
      </c>
      <c r="M953" s="373"/>
      <c r="N953" s="375"/>
      <c r="V953" s="361"/>
      <c r="W953" s="367"/>
      <c r="X953" s="367"/>
      <c r="AA953" s="335" t="s">
        <v>3148</v>
      </c>
      <c r="AC953" s="367"/>
      <c r="AE953" s="367"/>
      <c r="AG953" s="367"/>
    </row>
    <row r="954" spans="1:33" s="332" customFormat="1" ht="33.75" x14ac:dyDescent="0.2">
      <c r="A954" s="372"/>
      <c r="B954" s="371" t="s">
        <v>4697</v>
      </c>
      <c r="C954" s="1065" t="s">
        <v>3150</v>
      </c>
      <c r="D954" s="1065"/>
      <c r="E954" s="1065"/>
      <c r="F954" s="373" t="s">
        <v>454</v>
      </c>
      <c r="G954" s="373" t="s">
        <v>544</v>
      </c>
      <c r="H954" s="373"/>
      <c r="I954" s="373" t="s">
        <v>544</v>
      </c>
      <c r="J954" s="374"/>
      <c r="K954" s="373"/>
      <c r="L954" s="374">
        <v>32.58</v>
      </c>
      <c r="M954" s="373"/>
      <c r="N954" s="375"/>
      <c r="V954" s="361"/>
      <c r="W954" s="367"/>
      <c r="X954" s="367"/>
      <c r="AA954" s="335" t="s">
        <v>3150</v>
      </c>
      <c r="AC954" s="367"/>
      <c r="AE954" s="367"/>
      <c r="AG954" s="367"/>
    </row>
    <row r="955" spans="1:33" s="332" customFormat="1" ht="12" x14ac:dyDescent="0.2">
      <c r="A955" s="379"/>
      <c r="B955" s="380"/>
      <c r="C955" s="1068" t="s">
        <v>459</v>
      </c>
      <c r="D955" s="1068"/>
      <c r="E955" s="1068"/>
      <c r="F955" s="364"/>
      <c r="G955" s="364"/>
      <c r="H955" s="364"/>
      <c r="I955" s="364"/>
      <c r="J955" s="365"/>
      <c r="K955" s="364"/>
      <c r="L955" s="365">
        <v>160.32</v>
      </c>
      <c r="M955" s="376"/>
      <c r="N955" s="366"/>
      <c r="V955" s="361"/>
      <c r="W955" s="367"/>
      <c r="X955" s="367"/>
      <c r="AC955" s="367" t="s">
        <v>459</v>
      </c>
      <c r="AE955" s="367"/>
      <c r="AG955" s="367"/>
    </row>
    <row r="956" spans="1:33" s="332" customFormat="1" ht="22.5" x14ac:dyDescent="0.2">
      <c r="A956" s="362" t="s">
        <v>7827</v>
      </c>
      <c r="B956" s="363" t="s">
        <v>7551</v>
      </c>
      <c r="C956" s="1068" t="s">
        <v>7552</v>
      </c>
      <c r="D956" s="1068"/>
      <c r="E956" s="1068"/>
      <c r="F956" s="364" t="s">
        <v>1017</v>
      </c>
      <c r="G956" s="364"/>
      <c r="H956" s="364"/>
      <c r="I956" s="364" t="s">
        <v>423</v>
      </c>
      <c r="J956" s="365">
        <v>31.35</v>
      </c>
      <c r="K956" s="364"/>
      <c r="L956" s="365">
        <v>31.35</v>
      </c>
      <c r="M956" s="364"/>
      <c r="N956" s="366"/>
      <c r="V956" s="361"/>
      <c r="W956" s="367"/>
      <c r="X956" s="367" t="s">
        <v>7552</v>
      </c>
      <c r="AC956" s="367"/>
      <c r="AE956" s="367"/>
      <c r="AG956" s="367"/>
    </row>
    <row r="957" spans="1:33" s="332" customFormat="1" ht="12" x14ac:dyDescent="0.2">
      <c r="A957" s="379"/>
      <c r="B957" s="380"/>
      <c r="C957" s="340" t="s">
        <v>3039</v>
      </c>
      <c r="D957" s="385"/>
      <c r="E957" s="385"/>
      <c r="F957" s="386"/>
      <c r="G957" s="386"/>
      <c r="H957" s="386"/>
      <c r="I957" s="386"/>
      <c r="J957" s="387"/>
      <c r="K957" s="386"/>
      <c r="L957" s="387"/>
      <c r="M957" s="388"/>
      <c r="N957" s="389"/>
      <c r="V957" s="361"/>
      <c r="W957" s="367"/>
      <c r="X957" s="367"/>
      <c r="AC957" s="367"/>
      <c r="AE957" s="367"/>
      <c r="AG957" s="367"/>
    </row>
    <row r="958" spans="1:33" s="332" customFormat="1" ht="22.5" x14ac:dyDescent="0.2">
      <c r="A958" s="362" t="s">
        <v>7828</v>
      </c>
      <c r="B958" s="363" t="s">
        <v>7829</v>
      </c>
      <c r="C958" s="1068" t="s">
        <v>7830</v>
      </c>
      <c r="D958" s="1068"/>
      <c r="E958" s="1068"/>
      <c r="F958" s="364" t="s">
        <v>1017</v>
      </c>
      <c r="G958" s="364"/>
      <c r="H958" s="364"/>
      <c r="I958" s="364" t="s">
        <v>439</v>
      </c>
      <c r="J958" s="365">
        <v>13.12</v>
      </c>
      <c r="K958" s="364"/>
      <c r="L958" s="365">
        <v>52.48</v>
      </c>
      <c r="M958" s="364"/>
      <c r="N958" s="366"/>
      <c r="V958" s="361"/>
      <c r="W958" s="367"/>
      <c r="X958" s="367" t="s">
        <v>7830</v>
      </c>
      <c r="AC958" s="367"/>
      <c r="AE958" s="367"/>
      <c r="AG958" s="367"/>
    </row>
    <row r="959" spans="1:33" s="332" customFormat="1" ht="12" x14ac:dyDescent="0.2">
      <c r="A959" s="379"/>
      <c r="B959" s="380"/>
      <c r="C959" s="340" t="s">
        <v>3039</v>
      </c>
      <c r="D959" s="385"/>
      <c r="E959" s="385"/>
      <c r="F959" s="386"/>
      <c r="G959" s="386"/>
      <c r="H959" s="386"/>
      <c r="I959" s="386"/>
      <c r="J959" s="387"/>
      <c r="K959" s="386"/>
      <c r="L959" s="387"/>
      <c r="M959" s="388"/>
      <c r="N959" s="389"/>
      <c r="V959" s="361"/>
      <c r="W959" s="367"/>
      <c r="X959" s="367"/>
      <c r="AC959" s="367"/>
      <c r="AE959" s="367"/>
      <c r="AG959" s="367"/>
    </row>
    <row r="960" spans="1:33" s="332" customFormat="1" ht="1.5" customHeight="1" x14ac:dyDescent="0.2">
      <c r="A960" s="386"/>
      <c r="B960" s="380"/>
      <c r="C960" s="380"/>
      <c r="D960" s="380"/>
      <c r="E960" s="380"/>
      <c r="F960" s="386"/>
      <c r="G960" s="386"/>
      <c r="H960" s="386"/>
      <c r="I960" s="386"/>
      <c r="J960" s="390"/>
      <c r="K960" s="386"/>
      <c r="L960" s="390"/>
      <c r="M960" s="373"/>
      <c r="N960" s="390"/>
      <c r="V960" s="361"/>
      <c r="W960" s="367"/>
      <c r="X960" s="367"/>
      <c r="AC960" s="367"/>
      <c r="AE960" s="367"/>
      <c r="AG960" s="367"/>
    </row>
    <row r="961" spans="1:33" s="332" customFormat="1" ht="12" x14ac:dyDescent="0.2">
      <c r="A961" s="391"/>
      <c r="B961" s="392"/>
      <c r="C961" s="1068" t="s">
        <v>7831</v>
      </c>
      <c r="D961" s="1068"/>
      <c r="E961" s="1068"/>
      <c r="F961" s="1068"/>
      <c r="G961" s="1068"/>
      <c r="H961" s="1068"/>
      <c r="I961" s="1068"/>
      <c r="J961" s="1068"/>
      <c r="K961" s="1068"/>
      <c r="L961" s="393"/>
      <c r="M961" s="394"/>
      <c r="N961" s="395"/>
      <c r="V961" s="361"/>
      <c r="W961" s="367"/>
      <c r="X961" s="367"/>
      <c r="AC961" s="367"/>
      <c r="AE961" s="367" t="s">
        <v>7831</v>
      </c>
      <c r="AG961" s="367"/>
    </row>
    <row r="962" spans="1:33" s="332" customFormat="1" ht="12" x14ac:dyDescent="0.2">
      <c r="A962" s="396"/>
      <c r="B962" s="371"/>
      <c r="C962" s="1065" t="s">
        <v>512</v>
      </c>
      <c r="D962" s="1065"/>
      <c r="E962" s="1065"/>
      <c r="F962" s="1065"/>
      <c r="G962" s="1065"/>
      <c r="H962" s="1065"/>
      <c r="I962" s="1065"/>
      <c r="J962" s="1065"/>
      <c r="K962" s="1065"/>
      <c r="L962" s="397">
        <v>1591.77</v>
      </c>
      <c r="M962" s="398"/>
      <c r="N962" s="399"/>
      <c r="V962" s="361"/>
      <c r="W962" s="367"/>
      <c r="X962" s="367"/>
      <c r="AC962" s="367"/>
      <c r="AE962" s="367"/>
      <c r="AF962" s="335" t="s">
        <v>512</v>
      </c>
      <c r="AG962" s="367"/>
    </row>
    <row r="963" spans="1:33" s="332" customFormat="1" ht="12" x14ac:dyDescent="0.2">
      <c r="A963" s="396"/>
      <c r="B963" s="371"/>
      <c r="C963" s="1065" t="s">
        <v>513</v>
      </c>
      <c r="D963" s="1065"/>
      <c r="E963" s="1065"/>
      <c r="F963" s="1065"/>
      <c r="G963" s="1065"/>
      <c r="H963" s="1065"/>
      <c r="I963" s="1065"/>
      <c r="J963" s="1065"/>
      <c r="K963" s="1065"/>
      <c r="L963" s="397"/>
      <c r="M963" s="398"/>
      <c r="N963" s="399"/>
      <c r="V963" s="361"/>
      <c r="W963" s="367"/>
      <c r="X963" s="367"/>
      <c r="AC963" s="367"/>
      <c r="AE963" s="367"/>
      <c r="AF963" s="335" t="s">
        <v>513</v>
      </c>
      <c r="AG963" s="367"/>
    </row>
    <row r="964" spans="1:33" s="332" customFormat="1" ht="12" x14ac:dyDescent="0.2">
      <c r="A964" s="396"/>
      <c r="B964" s="371"/>
      <c r="C964" s="1065" t="s">
        <v>514</v>
      </c>
      <c r="D964" s="1065"/>
      <c r="E964" s="1065"/>
      <c r="F964" s="1065"/>
      <c r="G964" s="1065"/>
      <c r="H964" s="1065"/>
      <c r="I964" s="1065"/>
      <c r="J964" s="1065"/>
      <c r="K964" s="1065"/>
      <c r="L964" s="397">
        <v>557.20000000000005</v>
      </c>
      <c r="M964" s="398"/>
      <c r="N964" s="399"/>
      <c r="V964" s="361"/>
      <c r="W964" s="367"/>
      <c r="X964" s="367"/>
      <c r="AC964" s="367"/>
      <c r="AE964" s="367"/>
      <c r="AF964" s="335" t="s">
        <v>514</v>
      </c>
      <c r="AG964" s="367"/>
    </row>
    <row r="965" spans="1:33" s="332" customFormat="1" ht="12" x14ac:dyDescent="0.2">
      <c r="A965" s="396"/>
      <c r="B965" s="371"/>
      <c r="C965" s="1065" t="s">
        <v>515</v>
      </c>
      <c r="D965" s="1065"/>
      <c r="E965" s="1065"/>
      <c r="F965" s="1065"/>
      <c r="G965" s="1065"/>
      <c r="H965" s="1065"/>
      <c r="I965" s="1065"/>
      <c r="J965" s="1065"/>
      <c r="K965" s="1065"/>
      <c r="L965" s="397">
        <v>11.53</v>
      </c>
      <c r="M965" s="398"/>
      <c r="N965" s="399"/>
      <c r="V965" s="361"/>
      <c r="W965" s="367"/>
      <c r="X965" s="367"/>
      <c r="AC965" s="367"/>
      <c r="AE965" s="367"/>
      <c r="AF965" s="335" t="s">
        <v>515</v>
      </c>
      <c r="AG965" s="367"/>
    </row>
    <row r="966" spans="1:33" s="332" customFormat="1" ht="12" x14ac:dyDescent="0.2">
      <c r="A966" s="396"/>
      <c r="B966" s="371"/>
      <c r="C966" s="1065" t="s">
        <v>516</v>
      </c>
      <c r="D966" s="1065"/>
      <c r="E966" s="1065"/>
      <c r="F966" s="1065"/>
      <c r="G966" s="1065"/>
      <c r="H966" s="1065"/>
      <c r="I966" s="1065"/>
      <c r="J966" s="1065"/>
      <c r="K966" s="1065"/>
      <c r="L966" s="397">
        <v>1.6</v>
      </c>
      <c r="M966" s="398"/>
      <c r="N966" s="399"/>
      <c r="V966" s="361"/>
      <c r="W966" s="367"/>
      <c r="X966" s="367"/>
      <c r="AC966" s="367"/>
      <c r="AE966" s="367"/>
      <c r="AF966" s="335" t="s">
        <v>516</v>
      </c>
      <c r="AG966" s="367"/>
    </row>
    <row r="967" spans="1:33" s="332" customFormat="1" ht="12" x14ac:dyDescent="0.2">
      <c r="A967" s="396"/>
      <c r="B967" s="371"/>
      <c r="C967" s="1065" t="s">
        <v>517</v>
      </c>
      <c r="D967" s="1065"/>
      <c r="E967" s="1065"/>
      <c r="F967" s="1065"/>
      <c r="G967" s="1065"/>
      <c r="H967" s="1065"/>
      <c r="I967" s="1065"/>
      <c r="J967" s="1065"/>
      <c r="K967" s="1065"/>
      <c r="L967" s="397">
        <v>1023.04</v>
      </c>
      <c r="M967" s="398"/>
      <c r="N967" s="399"/>
      <c r="V967" s="361"/>
      <c r="W967" s="367"/>
      <c r="X967" s="367"/>
      <c r="AC967" s="367"/>
      <c r="AE967" s="367"/>
      <c r="AF967" s="335" t="s">
        <v>517</v>
      </c>
      <c r="AG967" s="367"/>
    </row>
    <row r="968" spans="1:33" s="332" customFormat="1" ht="12" x14ac:dyDescent="0.2">
      <c r="A968" s="396"/>
      <c r="B968" s="371"/>
      <c r="C968" s="1065" t="s">
        <v>3041</v>
      </c>
      <c r="D968" s="1065"/>
      <c r="E968" s="1065"/>
      <c r="F968" s="1065"/>
      <c r="G968" s="1065"/>
      <c r="H968" s="1065"/>
      <c r="I968" s="1065"/>
      <c r="J968" s="1065"/>
      <c r="K968" s="1065"/>
      <c r="L968" s="397">
        <v>2418.8000000000002</v>
      </c>
      <c r="M968" s="398"/>
      <c r="N968" s="399"/>
      <c r="V968" s="361"/>
      <c r="W968" s="367"/>
      <c r="X968" s="367"/>
      <c r="AC968" s="367"/>
      <c r="AE968" s="367"/>
      <c r="AF968" s="335" t="s">
        <v>3041</v>
      </c>
      <c r="AG968" s="367"/>
    </row>
    <row r="969" spans="1:33" s="332" customFormat="1" ht="12" x14ac:dyDescent="0.2">
      <c r="A969" s="396"/>
      <c r="B969" s="371"/>
      <c r="C969" s="1065" t="s">
        <v>513</v>
      </c>
      <c r="D969" s="1065"/>
      <c r="E969" s="1065"/>
      <c r="F969" s="1065"/>
      <c r="G969" s="1065"/>
      <c r="H969" s="1065"/>
      <c r="I969" s="1065"/>
      <c r="J969" s="1065"/>
      <c r="K969" s="1065"/>
      <c r="L969" s="397"/>
      <c r="M969" s="398"/>
      <c r="N969" s="399"/>
      <c r="V969" s="361"/>
      <c r="W969" s="367"/>
      <c r="X969" s="367"/>
      <c r="AC969" s="367"/>
      <c r="AE969" s="367"/>
      <c r="AF969" s="335" t="s">
        <v>513</v>
      </c>
      <c r="AG969" s="367"/>
    </row>
    <row r="970" spans="1:33" s="332" customFormat="1" ht="12" x14ac:dyDescent="0.2">
      <c r="A970" s="396"/>
      <c r="B970" s="371"/>
      <c r="C970" s="1065" t="s">
        <v>519</v>
      </c>
      <c r="D970" s="1065"/>
      <c r="E970" s="1065"/>
      <c r="F970" s="1065"/>
      <c r="G970" s="1065"/>
      <c r="H970" s="1065"/>
      <c r="I970" s="1065"/>
      <c r="J970" s="1065"/>
      <c r="K970" s="1065"/>
      <c r="L970" s="397">
        <v>557.20000000000005</v>
      </c>
      <c r="M970" s="398"/>
      <c r="N970" s="399"/>
      <c r="V970" s="361"/>
      <c r="W970" s="367"/>
      <c r="X970" s="367"/>
      <c r="AC970" s="367"/>
      <c r="AE970" s="367"/>
      <c r="AF970" s="335" t="s">
        <v>519</v>
      </c>
      <c r="AG970" s="367"/>
    </row>
    <row r="971" spans="1:33" s="332" customFormat="1" ht="12" x14ac:dyDescent="0.2">
      <c r="A971" s="396"/>
      <c r="B971" s="371"/>
      <c r="C971" s="1065" t="s">
        <v>520</v>
      </c>
      <c r="D971" s="1065"/>
      <c r="E971" s="1065"/>
      <c r="F971" s="1065"/>
      <c r="G971" s="1065"/>
      <c r="H971" s="1065"/>
      <c r="I971" s="1065"/>
      <c r="J971" s="1065"/>
      <c r="K971" s="1065"/>
      <c r="L971" s="397">
        <v>11.53</v>
      </c>
      <c r="M971" s="398"/>
      <c r="N971" s="399"/>
      <c r="V971" s="361"/>
      <c r="W971" s="367"/>
      <c r="X971" s="367"/>
      <c r="AC971" s="367"/>
      <c r="AE971" s="367"/>
      <c r="AF971" s="335" t="s">
        <v>520</v>
      </c>
      <c r="AG971" s="367"/>
    </row>
    <row r="972" spans="1:33" s="332" customFormat="1" ht="12" x14ac:dyDescent="0.2">
      <c r="A972" s="396"/>
      <c r="B972" s="371"/>
      <c r="C972" s="1065" t="s">
        <v>521</v>
      </c>
      <c r="D972" s="1065"/>
      <c r="E972" s="1065"/>
      <c r="F972" s="1065"/>
      <c r="G972" s="1065"/>
      <c r="H972" s="1065"/>
      <c r="I972" s="1065"/>
      <c r="J972" s="1065"/>
      <c r="K972" s="1065"/>
      <c r="L972" s="397">
        <v>1023.04</v>
      </c>
      <c r="M972" s="398"/>
      <c r="N972" s="399"/>
      <c r="V972" s="361"/>
      <c r="W972" s="367"/>
      <c r="X972" s="367"/>
      <c r="AC972" s="367"/>
      <c r="AE972" s="367"/>
      <c r="AF972" s="335" t="s">
        <v>521</v>
      </c>
      <c r="AG972" s="367"/>
    </row>
    <row r="973" spans="1:33" s="332" customFormat="1" ht="12" x14ac:dyDescent="0.2">
      <c r="A973" s="396"/>
      <c r="B973" s="371"/>
      <c r="C973" s="1065" t="s">
        <v>522</v>
      </c>
      <c r="D973" s="1065"/>
      <c r="E973" s="1065"/>
      <c r="F973" s="1065"/>
      <c r="G973" s="1065"/>
      <c r="H973" s="1065"/>
      <c r="I973" s="1065"/>
      <c r="J973" s="1065"/>
      <c r="K973" s="1065"/>
      <c r="L973" s="397">
        <v>542.04</v>
      </c>
      <c r="M973" s="398"/>
      <c r="N973" s="399"/>
      <c r="V973" s="361"/>
      <c r="W973" s="367"/>
      <c r="X973" s="367"/>
      <c r="AC973" s="367"/>
      <c r="AE973" s="367"/>
      <c r="AF973" s="335" t="s">
        <v>522</v>
      </c>
      <c r="AG973" s="367"/>
    </row>
    <row r="974" spans="1:33" s="332" customFormat="1" ht="12" x14ac:dyDescent="0.2">
      <c r="A974" s="396"/>
      <c r="B974" s="371"/>
      <c r="C974" s="1065" t="s">
        <v>523</v>
      </c>
      <c r="D974" s="1065"/>
      <c r="E974" s="1065"/>
      <c r="F974" s="1065"/>
      <c r="G974" s="1065"/>
      <c r="H974" s="1065"/>
      <c r="I974" s="1065"/>
      <c r="J974" s="1065"/>
      <c r="K974" s="1065"/>
      <c r="L974" s="397">
        <v>284.99</v>
      </c>
      <c r="M974" s="398"/>
      <c r="N974" s="399"/>
      <c r="V974" s="361"/>
      <c r="W974" s="367"/>
      <c r="X974" s="367"/>
      <c r="AC974" s="367"/>
      <c r="AE974" s="367"/>
      <c r="AF974" s="335" t="s">
        <v>523</v>
      </c>
      <c r="AG974" s="367"/>
    </row>
    <row r="975" spans="1:33" s="332" customFormat="1" ht="12" x14ac:dyDescent="0.2">
      <c r="A975" s="396"/>
      <c r="B975" s="371"/>
      <c r="C975" s="1065" t="s">
        <v>1374</v>
      </c>
      <c r="D975" s="1065"/>
      <c r="E975" s="1065"/>
      <c r="F975" s="1065"/>
      <c r="G975" s="1065"/>
      <c r="H975" s="1065"/>
      <c r="I975" s="1065"/>
      <c r="J975" s="1065"/>
      <c r="K975" s="1065"/>
      <c r="L975" s="397">
        <v>1832.33</v>
      </c>
      <c r="M975" s="398"/>
      <c r="N975" s="399"/>
      <c r="V975" s="361"/>
      <c r="W975" s="367"/>
      <c r="X975" s="367"/>
      <c r="AC975" s="367"/>
      <c r="AE975" s="367"/>
      <c r="AF975" s="335" t="s">
        <v>1374</v>
      </c>
      <c r="AG975" s="367"/>
    </row>
    <row r="976" spans="1:33" s="332" customFormat="1" ht="12" x14ac:dyDescent="0.2">
      <c r="A976" s="396"/>
      <c r="B976" s="371"/>
      <c r="C976" s="1065" t="s">
        <v>3043</v>
      </c>
      <c r="D976" s="1065"/>
      <c r="E976" s="1065"/>
      <c r="F976" s="1065"/>
      <c r="G976" s="1065"/>
      <c r="H976" s="1065"/>
      <c r="I976" s="1065"/>
      <c r="J976" s="1065"/>
      <c r="K976" s="1065"/>
      <c r="L976" s="397">
        <v>1832.33</v>
      </c>
      <c r="M976" s="398"/>
      <c r="N976" s="399"/>
      <c r="V976" s="361"/>
      <c r="W976" s="367"/>
      <c r="X976" s="367"/>
      <c r="AC976" s="367"/>
      <c r="AE976" s="367"/>
      <c r="AF976" s="335" t="s">
        <v>3043</v>
      </c>
      <c r="AG976" s="367"/>
    </row>
    <row r="977" spans="1:33" s="332" customFormat="1" ht="12" x14ac:dyDescent="0.2">
      <c r="A977" s="396"/>
      <c r="B977" s="371"/>
      <c r="C977" s="1065" t="s">
        <v>524</v>
      </c>
      <c r="D977" s="1065"/>
      <c r="E977" s="1065"/>
      <c r="F977" s="1065"/>
      <c r="G977" s="1065"/>
      <c r="H977" s="1065"/>
      <c r="I977" s="1065"/>
      <c r="J977" s="1065"/>
      <c r="K977" s="1065"/>
      <c r="L977" s="397">
        <v>558.79999999999995</v>
      </c>
      <c r="M977" s="398"/>
      <c r="N977" s="399"/>
      <c r="V977" s="361"/>
      <c r="W977" s="367"/>
      <c r="X977" s="367"/>
      <c r="AC977" s="367"/>
      <c r="AE977" s="367"/>
      <c r="AF977" s="335" t="s">
        <v>524</v>
      </c>
      <c r="AG977" s="367"/>
    </row>
    <row r="978" spans="1:33" s="332" customFormat="1" ht="12" x14ac:dyDescent="0.2">
      <c r="A978" s="396"/>
      <c r="B978" s="371"/>
      <c r="C978" s="1065" t="s">
        <v>525</v>
      </c>
      <c r="D978" s="1065"/>
      <c r="E978" s="1065"/>
      <c r="F978" s="1065"/>
      <c r="G978" s="1065"/>
      <c r="H978" s="1065"/>
      <c r="I978" s="1065"/>
      <c r="J978" s="1065"/>
      <c r="K978" s="1065"/>
      <c r="L978" s="397">
        <v>542.04</v>
      </c>
      <c r="M978" s="398"/>
      <c r="N978" s="399"/>
      <c r="V978" s="361"/>
      <c r="W978" s="367"/>
      <c r="X978" s="367"/>
      <c r="AC978" s="367"/>
      <c r="AE978" s="367"/>
      <c r="AF978" s="335" t="s">
        <v>525</v>
      </c>
      <c r="AG978" s="367"/>
    </row>
    <row r="979" spans="1:33" s="332" customFormat="1" ht="12" x14ac:dyDescent="0.2">
      <c r="A979" s="396"/>
      <c r="B979" s="371"/>
      <c r="C979" s="1065" t="s">
        <v>526</v>
      </c>
      <c r="D979" s="1065"/>
      <c r="E979" s="1065"/>
      <c r="F979" s="1065"/>
      <c r="G979" s="1065"/>
      <c r="H979" s="1065"/>
      <c r="I979" s="1065"/>
      <c r="J979" s="1065"/>
      <c r="K979" s="1065"/>
      <c r="L979" s="397">
        <v>284.99</v>
      </c>
      <c r="M979" s="398"/>
      <c r="N979" s="399"/>
      <c r="V979" s="361"/>
      <c r="W979" s="367"/>
      <c r="X979" s="367"/>
      <c r="AC979" s="367"/>
      <c r="AE979" s="367"/>
      <c r="AF979" s="335" t="s">
        <v>526</v>
      </c>
      <c r="AG979" s="367"/>
    </row>
    <row r="980" spans="1:33" s="332" customFormat="1" ht="12" x14ac:dyDescent="0.2">
      <c r="A980" s="396"/>
      <c r="B980" s="390"/>
      <c r="C980" s="1067" t="s">
        <v>7832</v>
      </c>
      <c r="D980" s="1067"/>
      <c r="E980" s="1067"/>
      <c r="F980" s="1067"/>
      <c r="G980" s="1067"/>
      <c r="H980" s="1067"/>
      <c r="I980" s="1067"/>
      <c r="J980" s="1067"/>
      <c r="K980" s="1067"/>
      <c r="L980" s="400">
        <v>4251.13</v>
      </c>
      <c r="M980" s="401"/>
      <c r="N980" s="402"/>
      <c r="V980" s="361"/>
      <c r="W980" s="367"/>
      <c r="X980" s="367"/>
      <c r="AC980" s="367"/>
      <c r="AE980" s="367"/>
      <c r="AG980" s="367" t="s">
        <v>7832</v>
      </c>
    </row>
    <row r="981" spans="1:33" s="332" customFormat="1" ht="12" x14ac:dyDescent="0.2">
      <c r="A981" s="396"/>
      <c r="B981" s="371"/>
      <c r="C981" s="1065" t="s">
        <v>513</v>
      </c>
      <c r="D981" s="1065"/>
      <c r="E981" s="1065"/>
      <c r="F981" s="1065"/>
      <c r="G981" s="1065"/>
      <c r="H981" s="1065"/>
      <c r="I981" s="1065"/>
      <c r="J981" s="1065"/>
      <c r="K981" s="1065"/>
      <c r="L981" s="397"/>
      <c r="M981" s="398"/>
      <c r="N981" s="399"/>
      <c r="V981" s="361"/>
      <c r="W981" s="367"/>
      <c r="X981" s="367"/>
      <c r="AC981" s="367"/>
      <c r="AE981" s="367"/>
      <c r="AF981" s="335" t="s">
        <v>513</v>
      </c>
      <c r="AG981" s="367"/>
    </row>
    <row r="982" spans="1:33" s="332" customFormat="1" ht="12" x14ac:dyDescent="0.2">
      <c r="A982" s="396"/>
      <c r="B982" s="371"/>
      <c r="C982" s="1065" t="s">
        <v>1376</v>
      </c>
      <c r="D982" s="1065"/>
      <c r="E982" s="1065"/>
      <c r="F982" s="1065"/>
      <c r="G982" s="1065"/>
      <c r="H982" s="1065"/>
      <c r="I982" s="1065"/>
      <c r="J982" s="1065"/>
      <c r="K982" s="1065"/>
      <c r="L982" s="397">
        <v>884.07</v>
      </c>
      <c r="M982" s="398"/>
      <c r="N982" s="399"/>
      <c r="V982" s="361"/>
      <c r="W982" s="367"/>
      <c r="X982" s="367"/>
      <c r="AC982" s="367"/>
      <c r="AE982" s="367"/>
      <c r="AF982" s="335" t="s">
        <v>1376</v>
      </c>
      <c r="AG982" s="367"/>
    </row>
    <row r="983" spans="1:33" s="332" customFormat="1" ht="12" x14ac:dyDescent="0.2">
      <c r="A983" s="1073" t="s">
        <v>7833</v>
      </c>
      <c r="B983" s="1074"/>
      <c r="C983" s="1074"/>
      <c r="D983" s="1074"/>
      <c r="E983" s="1074"/>
      <c r="F983" s="1074"/>
      <c r="G983" s="1074"/>
      <c r="H983" s="1074"/>
      <c r="I983" s="1074"/>
      <c r="J983" s="1074"/>
      <c r="K983" s="1074"/>
      <c r="L983" s="1074"/>
      <c r="M983" s="1074"/>
      <c r="N983" s="1075"/>
      <c r="V983" s="361" t="s">
        <v>7833</v>
      </c>
      <c r="W983" s="367"/>
      <c r="X983" s="367"/>
      <c r="AC983" s="367"/>
      <c r="AE983" s="367"/>
      <c r="AG983" s="367"/>
    </row>
    <row r="984" spans="1:33" s="332" customFormat="1" ht="56.25" x14ac:dyDescent="0.2">
      <c r="A984" s="362" t="s">
        <v>1866</v>
      </c>
      <c r="B984" s="363" t="s">
        <v>7834</v>
      </c>
      <c r="C984" s="1068" t="s">
        <v>7835</v>
      </c>
      <c r="D984" s="1068"/>
      <c r="E984" s="1068"/>
      <c r="F984" s="364" t="s">
        <v>1026</v>
      </c>
      <c r="G984" s="364"/>
      <c r="H984" s="364"/>
      <c r="I984" s="364" t="s">
        <v>6183</v>
      </c>
      <c r="J984" s="365"/>
      <c r="K984" s="364"/>
      <c r="L984" s="365"/>
      <c r="M984" s="364"/>
      <c r="N984" s="366"/>
      <c r="V984" s="361"/>
      <c r="W984" s="367"/>
      <c r="X984" s="367" t="s">
        <v>7835</v>
      </c>
      <c r="AC984" s="367"/>
      <c r="AE984" s="367"/>
      <c r="AG984" s="367"/>
    </row>
    <row r="985" spans="1:33" s="332" customFormat="1" ht="12" x14ac:dyDescent="0.2">
      <c r="A985" s="368"/>
      <c r="B985" s="369"/>
      <c r="C985" s="1065" t="s">
        <v>7836</v>
      </c>
      <c r="D985" s="1065"/>
      <c r="E985" s="1065"/>
      <c r="F985" s="1065"/>
      <c r="G985" s="1065"/>
      <c r="H985" s="1065"/>
      <c r="I985" s="1065"/>
      <c r="J985" s="1065"/>
      <c r="K985" s="1065"/>
      <c r="L985" s="1065"/>
      <c r="M985" s="1065"/>
      <c r="N985" s="1072"/>
      <c r="V985" s="361"/>
      <c r="W985" s="367"/>
      <c r="X985" s="367"/>
      <c r="AC985" s="367"/>
      <c r="AD985" s="335" t="s">
        <v>7836</v>
      </c>
      <c r="AE985" s="367"/>
      <c r="AG985" s="367"/>
    </row>
    <row r="986" spans="1:33" s="332" customFormat="1" ht="33.75" x14ac:dyDescent="0.2">
      <c r="A986" s="370"/>
      <c r="B986" s="371" t="s">
        <v>430</v>
      </c>
      <c r="C986" s="1065" t="s">
        <v>431</v>
      </c>
      <c r="D986" s="1065"/>
      <c r="E986" s="1065"/>
      <c r="F986" s="1065"/>
      <c r="G986" s="1065"/>
      <c r="H986" s="1065"/>
      <c r="I986" s="1065"/>
      <c r="J986" s="1065"/>
      <c r="K986" s="1065"/>
      <c r="L986" s="1065"/>
      <c r="M986" s="1065"/>
      <c r="N986" s="1072"/>
      <c r="V986" s="361"/>
      <c r="W986" s="367"/>
      <c r="X986" s="367"/>
      <c r="Y986" s="335" t="s">
        <v>431</v>
      </c>
      <c r="AC986" s="367"/>
      <c r="AE986" s="367"/>
      <c r="AG986" s="367"/>
    </row>
    <row r="987" spans="1:33" s="332" customFormat="1" ht="12" x14ac:dyDescent="0.2">
      <c r="A987" s="372"/>
      <c r="B987" s="371" t="s">
        <v>423</v>
      </c>
      <c r="C987" s="1065" t="s">
        <v>432</v>
      </c>
      <c r="D987" s="1065"/>
      <c r="E987" s="1065"/>
      <c r="F987" s="373"/>
      <c r="G987" s="373"/>
      <c r="H987" s="373"/>
      <c r="I987" s="373"/>
      <c r="J987" s="374">
        <v>42.21</v>
      </c>
      <c r="K987" s="373" t="s">
        <v>436</v>
      </c>
      <c r="L987" s="374">
        <v>643.70000000000005</v>
      </c>
      <c r="M987" s="373"/>
      <c r="N987" s="375"/>
      <c r="V987" s="361"/>
      <c r="W987" s="367"/>
      <c r="X987" s="367"/>
      <c r="Z987" s="335" t="s">
        <v>432</v>
      </c>
      <c r="AC987" s="367"/>
      <c r="AE987" s="367"/>
      <c r="AG987" s="367"/>
    </row>
    <row r="988" spans="1:33" s="332" customFormat="1" ht="12" x14ac:dyDescent="0.2">
      <c r="A988" s="372"/>
      <c r="B988" s="371" t="s">
        <v>434</v>
      </c>
      <c r="C988" s="1065" t="s">
        <v>435</v>
      </c>
      <c r="D988" s="1065"/>
      <c r="E988" s="1065"/>
      <c r="F988" s="373"/>
      <c r="G988" s="373"/>
      <c r="H988" s="373"/>
      <c r="I988" s="373"/>
      <c r="J988" s="374">
        <v>1.81</v>
      </c>
      <c r="K988" s="373" t="s">
        <v>436</v>
      </c>
      <c r="L988" s="374">
        <v>27.6</v>
      </c>
      <c r="M988" s="373"/>
      <c r="N988" s="375"/>
      <c r="V988" s="361"/>
      <c r="W988" s="367"/>
      <c r="X988" s="367"/>
      <c r="Z988" s="335" t="s">
        <v>435</v>
      </c>
      <c r="AC988" s="367"/>
      <c r="AE988" s="367"/>
      <c r="AG988" s="367"/>
    </row>
    <row r="989" spans="1:33" s="332" customFormat="1" ht="12" x14ac:dyDescent="0.2">
      <c r="A989" s="372"/>
      <c r="B989" s="371" t="s">
        <v>437</v>
      </c>
      <c r="C989" s="1065" t="s">
        <v>438</v>
      </c>
      <c r="D989" s="1065"/>
      <c r="E989" s="1065"/>
      <c r="F989" s="373"/>
      <c r="G989" s="373"/>
      <c r="H989" s="373"/>
      <c r="I989" s="373"/>
      <c r="J989" s="374">
        <v>0.26</v>
      </c>
      <c r="K989" s="373" t="s">
        <v>436</v>
      </c>
      <c r="L989" s="374">
        <v>3.97</v>
      </c>
      <c r="M989" s="373"/>
      <c r="N989" s="375"/>
      <c r="V989" s="361"/>
      <c r="W989" s="367"/>
      <c r="X989" s="367"/>
      <c r="Z989" s="335" t="s">
        <v>438</v>
      </c>
      <c r="AC989" s="367"/>
      <c r="AE989" s="367"/>
      <c r="AG989" s="367"/>
    </row>
    <row r="990" spans="1:33" s="332" customFormat="1" ht="12" x14ac:dyDescent="0.2">
      <c r="A990" s="372"/>
      <c r="B990" s="371" t="s">
        <v>439</v>
      </c>
      <c r="C990" s="1065" t="s">
        <v>440</v>
      </c>
      <c r="D990" s="1065"/>
      <c r="E990" s="1065"/>
      <c r="F990" s="373"/>
      <c r="G990" s="373"/>
      <c r="H990" s="373"/>
      <c r="I990" s="373"/>
      <c r="J990" s="374">
        <v>11.27</v>
      </c>
      <c r="K990" s="373"/>
      <c r="L990" s="374">
        <v>137.49</v>
      </c>
      <c r="M990" s="373"/>
      <c r="N990" s="375"/>
      <c r="V990" s="361"/>
      <c r="W990" s="367"/>
      <c r="X990" s="367"/>
      <c r="Z990" s="335" t="s">
        <v>440</v>
      </c>
      <c r="AC990" s="367"/>
      <c r="AE990" s="367"/>
      <c r="AG990" s="367"/>
    </row>
    <row r="991" spans="1:33" s="332" customFormat="1" ht="12" x14ac:dyDescent="0.2">
      <c r="A991" s="372"/>
      <c r="B991" s="371"/>
      <c r="C991" s="1065" t="s">
        <v>443</v>
      </c>
      <c r="D991" s="1065"/>
      <c r="E991" s="1065"/>
      <c r="F991" s="373" t="s">
        <v>444</v>
      </c>
      <c r="G991" s="373" t="s">
        <v>7837</v>
      </c>
      <c r="H991" s="373" t="s">
        <v>436</v>
      </c>
      <c r="I991" s="373" t="s">
        <v>7838</v>
      </c>
      <c r="J991" s="374"/>
      <c r="K991" s="373"/>
      <c r="L991" s="374"/>
      <c r="M991" s="373"/>
      <c r="N991" s="375"/>
      <c r="V991" s="361"/>
      <c r="W991" s="367"/>
      <c r="X991" s="367"/>
      <c r="AA991" s="335" t="s">
        <v>443</v>
      </c>
      <c r="AC991" s="367"/>
      <c r="AE991" s="367"/>
      <c r="AG991" s="367"/>
    </row>
    <row r="992" spans="1:33" s="332" customFormat="1" ht="12" x14ac:dyDescent="0.2">
      <c r="A992" s="372"/>
      <c r="B992" s="371"/>
      <c r="C992" s="1065" t="s">
        <v>447</v>
      </c>
      <c r="D992" s="1065"/>
      <c r="E992" s="1065"/>
      <c r="F992" s="373" t="s">
        <v>444</v>
      </c>
      <c r="G992" s="373" t="s">
        <v>537</v>
      </c>
      <c r="H992" s="373" t="s">
        <v>436</v>
      </c>
      <c r="I992" s="373" t="s">
        <v>7839</v>
      </c>
      <c r="J992" s="374"/>
      <c r="K992" s="373"/>
      <c r="L992" s="374"/>
      <c r="M992" s="373"/>
      <c r="N992" s="375"/>
      <c r="V992" s="361"/>
      <c r="W992" s="367"/>
      <c r="X992" s="367"/>
      <c r="AA992" s="335" t="s">
        <v>447</v>
      </c>
      <c r="AC992" s="367"/>
      <c r="AE992" s="367"/>
      <c r="AG992" s="367"/>
    </row>
    <row r="993" spans="1:33" s="332" customFormat="1" ht="12" x14ac:dyDescent="0.2">
      <c r="A993" s="372"/>
      <c r="B993" s="371"/>
      <c r="C993" s="1077" t="s">
        <v>450</v>
      </c>
      <c r="D993" s="1077"/>
      <c r="E993" s="1077"/>
      <c r="F993" s="376"/>
      <c r="G993" s="376"/>
      <c r="H993" s="376"/>
      <c r="I993" s="376"/>
      <c r="J993" s="377">
        <v>55.29</v>
      </c>
      <c r="K993" s="376"/>
      <c r="L993" s="377">
        <v>808.79</v>
      </c>
      <c r="M993" s="376"/>
      <c r="N993" s="378"/>
      <c r="V993" s="361"/>
      <c r="W993" s="367"/>
      <c r="X993" s="367"/>
      <c r="AB993" s="335" t="s">
        <v>450</v>
      </c>
      <c r="AC993" s="367"/>
      <c r="AE993" s="367"/>
      <c r="AG993" s="367"/>
    </row>
    <row r="994" spans="1:33" s="332" customFormat="1" ht="12" x14ac:dyDescent="0.2">
      <c r="A994" s="372"/>
      <c r="B994" s="371"/>
      <c r="C994" s="1065" t="s">
        <v>451</v>
      </c>
      <c r="D994" s="1065"/>
      <c r="E994" s="1065"/>
      <c r="F994" s="373"/>
      <c r="G994" s="373"/>
      <c r="H994" s="373"/>
      <c r="I994" s="373"/>
      <c r="J994" s="374"/>
      <c r="K994" s="373"/>
      <c r="L994" s="374">
        <v>647.66999999999996</v>
      </c>
      <c r="M994" s="373"/>
      <c r="N994" s="375"/>
      <c r="V994" s="361"/>
      <c r="W994" s="367"/>
      <c r="X994" s="367"/>
      <c r="AA994" s="335" t="s">
        <v>451</v>
      </c>
      <c r="AC994" s="367"/>
      <c r="AE994" s="367"/>
      <c r="AG994" s="367"/>
    </row>
    <row r="995" spans="1:33" s="332" customFormat="1" ht="33.75" x14ac:dyDescent="0.2">
      <c r="A995" s="372"/>
      <c r="B995" s="371" t="s">
        <v>4696</v>
      </c>
      <c r="C995" s="1065" t="s">
        <v>3148</v>
      </c>
      <c r="D995" s="1065"/>
      <c r="E995" s="1065"/>
      <c r="F995" s="373" t="s">
        <v>454</v>
      </c>
      <c r="G995" s="373" t="s">
        <v>558</v>
      </c>
      <c r="H995" s="373"/>
      <c r="I995" s="373" t="s">
        <v>558</v>
      </c>
      <c r="J995" s="374"/>
      <c r="K995" s="373"/>
      <c r="L995" s="374">
        <v>628.24</v>
      </c>
      <c r="M995" s="373"/>
      <c r="N995" s="375"/>
      <c r="V995" s="361"/>
      <c r="W995" s="367"/>
      <c r="X995" s="367"/>
      <c r="AA995" s="335" t="s">
        <v>3148</v>
      </c>
      <c r="AC995" s="367"/>
      <c r="AE995" s="367"/>
      <c r="AG995" s="367"/>
    </row>
    <row r="996" spans="1:33" s="332" customFormat="1" ht="33.75" x14ac:dyDescent="0.2">
      <c r="A996" s="372"/>
      <c r="B996" s="371" t="s">
        <v>4697</v>
      </c>
      <c r="C996" s="1065" t="s">
        <v>3150</v>
      </c>
      <c r="D996" s="1065"/>
      <c r="E996" s="1065"/>
      <c r="F996" s="373" t="s">
        <v>454</v>
      </c>
      <c r="G996" s="373" t="s">
        <v>544</v>
      </c>
      <c r="H996" s="373"/>
      <c r="I996" s="373" t="s">
        <v>544</v>
      </c>
      <c r="J996" s="374"/>
      <c r="K996" s="373"/>
      <c r="L996" s="374">
        <v>330.31</v>
      </c>
      <c r="M996" s="373"/>
      <c r="N996" s="375"/>
      <c r="V996" s="361"/>
      <c r="W996" s="367"/>
      <c r="X996" s="367"/>
      <c r="AA996" s="335" t="s">
        <v>3150</v>
      </c>
      <c r="AC996" s="367"/>
      <c r="AE996" s="367"/>
      <c r="AG996" s="367"/>
    </row>
    <row r="997" spans="1:33" s="332" customFormat="1" ht="12" x14ac:dyDescent="0.2">
      <c r="A997" s="379"/>
      <c r="B997" s="380"/>
      <c r="C997" s="1068" t="s">
        <v>459</v>
      </c>
      <c r="D997" s="1068"/>
      <c r="E997" s="1068"/>
      <c r="F997" s="364"/>
      <c r="G997" s="364"/>
      <c r="H997" s="364"/>
      <c r="I997" s="364"/>
      <c r="J997" s="365"/>
      <c r="K997" s="364"/>
      <c r="L997" s="365">
        <v>1767.34</v>
      </c>
      <c r="M997" s="376"/>
      <c r="N997" s="366"/>
      <c r="V997" s="361"/>
      <c r="W997" s="367"/>
      <c r="X997" s="367"/>
      <c r="AC997" s="367" t="s">
        <v>459</v>
      </c>
      <c r="AE997" s="367"/>
      <c r="AG997" s="367"/>
    </row>
    <row r="998" spans="1:33" s="332" customFormat="1" ht="12" x14ac:dyDescent="0.2">
      <c r="A998" s="362" t="s">
        <v>1869</v>
      </c>
      <c r="B998" s="363" t="s">
        <v>7840</v>
      </c>
      <c r="C998" s="1068" t="s">
        <v>7841</v>
      </c>
      <c r="D998" s="1068"/>
      <c r="E998" s="1068"/>
      <c r="F998" s="364" t="s">
        <v>1026</v>
      </c>
      <c r="G998" s="364"/>
      <c r="H998" s="364"/>
      <c r="I998" s="364" t="s">
        <v>7842</v>
      </c>
      <c r="J998" s="365"/>
      <c r="K998" s="364"/>
      <c r="L998" s="365"/>
      <c r="M998" s="364"/>
      <c r="N998" s="366"/>
      <c r="V998" s="361"/>
      <c r="W998" s="367"/>
      <c r="X998" s="367" t="s">
        <v>7841</v>
      </c>
      <c r="AC998" s="367"/>
      <c r="AE998" s="367"/>
      <c r="AG998" s="367"/>
    </row>
    <row r="999" spans="1:33" s="332" customFormat="1" ht="12" x14ac:dyDescent="0.2">
      <c r="A999" s="368"/>
      <c r="B999" s="369"/>
      <c r="C999" s="1065" t="s">
        <v>7843</v>
      </c>
      <c r="D999" s="1065"/>
      <c r="E999" s="1065"/>
      <c r="F999" s="1065"/>
      <c r="G999" s="1065"/>
      <c r="H999" s="1065"/>
      <c r="I999" s="1065"/>
      <c r="J999" s="1065"/>
      <c r="K999" s="1065"/>
      <c r="L999" s="1065"/>
      <c r="M999" s="1065"/>
      <c r="N999" s="1072"/>
      <c r="V999" s="361"/>
      <c r="W999" s="367"/>
      <c r="X999" s="367"/>
      <c r="AC999" s="367"/>
      <c r="AD999" s="335" t="s">
        <v>7843</v>
      </c>
      <c r="AE999" s="367"/>
      <c r="AG999" s="367"/>
    </row>
    <row r="1000" spans="1:33" s="332" customFormat="1" ht="33.75" x14ac:dyDescent="0.2">
      <c r="A1000" s="370"/>
      <c r="B1000" s="371" t="s">
        <v>430</v>
      </c>
      <c r="C1000" s="1065" t="s">
        <v>431</v>
      </c>
      <c r="D1000" s="1065"/>
      <c r="E1000" s="1065"/>
      <c r="F1000" s="1065"/>
      <c r="G1000" s="1065"/>
      <c r="H1000" s="1065"/>
      <c r="I1000" s="1065"/>
      <c r="J1000" s="1065"/>
      <c r="K1000" s="1065"/>
      <c r="L1000" s="1065"/>
      <c r="M1000" s="1065"/>
      <c r="N1000" s="1072"/>
      <c r="V1000" s="361"/>
      <c r="W1000" s="367"/>
      <c r="X1000" s="367"/>
      <c r="Y1000" s="335" t="s">
        <v>431</v>
      </c>
      <c r="AC1000" s="367"/>
      <c r="AE1000" s="367"/>
      <c r="AG1000" s="367"/>
    </row>
    <row r="1001" spans="1:33" s="332" customFormat="1" ht="12" x14ac:dyDescent="0.2">
      <c r="A1001" s="372"/>
      <c r="B1001" s="371" t="s">
        <v>423</v>
      </c>
      <c r="C1001" s="1065" t="s">
        <v>432</v>
      </c>
      <c r="D1001" s="1065"/>
      <c r="E1001" s="1065"/>
      <c r="F1001" s="373"/>
      <c r="G1001" s="373"/>
      <c r="H1001" s="373"/>
      <c r="I1001" s="373"/>
      <c r="J1001" s="374">
        <v>9.68</v>
      </c>
      <c r="K1001" s="373" t="s">
        <v>436</v>
      </c>
      <c r="L1001" s="374">
        <v>35.090000000000003</v>
      </c>
      <c r="M1001" s="373"/>
      <c r="N1001" s="375"/>
      <c r="V1001" s="361"/>
      <c r="W1001" s="367"/>
      <c r="X1001" s="367"/>
      <c r="Z1001" s="335" t="s">
        <v>432</v>
      </c>
      <c r="AC1001" s="367"/>
      <c r="AE1001" s="367"/>
      <c r="AG1001" s="367"/>
    </row>
    <row r="1002" spans="1:33" s="332" customFormat="1" ht="12" x14ac:dyDescent="0.2">
      <c r="A1002" s="372"/>
      <c r="B1002" s="371" t="s">
        <v>434</v>
      </c>
      <c r="C1002" s="1065" t="s">
        <v>435</v>
      </c>
      <c r="D1002" s="1065"/>
      <c r="E1002" s="1065"/>
      <c r="F1002" s="373"/>
      <c r="G1002" s="373"/>
      <c r="H1002" s="373"/>
      <c r="I1002" s="373"/>
      <c r="J1002" s="374">
        <v>1.81</v>
      </c>
      <c r="K1002" s="373" t="s">
        <v>436</v>
      </c>
      <c r="L1002" s="374">
        <v>6.56</v>
      </c>
      <c r="M1002" s="373"/>
      <c r="N1002" s="375"/>
      <c r="V1002" s="361"/>
      <c r="W1002" s="367"/>
      <c r="X1002" s="367"/>
      <c r="Z1002" s="335" t="s">
        <v>435</v>
      </c>
      <c r="AC1002" s="367"/>
      <c r="AE1002" s="367"/>
      <c r="AG1002" s="367"/>
    </row>
    <row r="1003" spans="1:33" s="332" customFormat="1" ht="12" x14ac:dyDescent="0.2">
      <c r="A1003" s="372"/>
      <c r="B1003" s="371" t="s">
        <v>437</v>
      </c>
      <c r="C1003" s="1065" t="s">
        <v>438</v>
      </c>
      <c r="D1003" s="1065"/>
      <c r="E1003" s="1065"/>
      <c r="F1003" s="373"/>
      <c r="G1003" s="373"/>
      <c r="H1003" s="373"/>
      <c r="I1003" s="373"/>
      <c r="J1003" s="374">
        <v>0.26</v>
      </c>
      <c r="K1003" s="373" t="s">
        <v>436</v>
      </c>
      <c r="L1003" s="374">
        <v>0.94</v>
      </c>
      <c r="M1003" s="373"/>
      <c r="N1003" s="375"/>
      <c r="V1003" s="361"/>
      <c r="W1003" s="367"/>
      <c r="X1003" s="367"/>
      <c r="Z1003" s="335" t="s">
        <v>438</v>
      </c>
      <c r="AC1003" s="367"/>
      <c r="AE1003" s="367"/>
      <c r="AG1003" s="367"/>
    </row>
    <row r="1004" spans="1:33" s="332" customFormat="1" ht="12" x14ac:dyDescent="0.2">
      <c r="A1004" s="372"/>
      <c r="B1004" s="371" t="s">
        <v>439</v>
      </c>
      <c r="C1004" s="1065" t="s">
        <v>440</v>
      </c>
      <c r="D1004" s="1065"/>
      <c r="E1004" s="1065"/>
      <c r="F1004" s="373"/>
      <c r="G1004" s="373"/>
      <c r="H1004" s="373"/>
      <c r="I1004" s="373"/>
      <c r="J1004" s="374">
        <v>9.93</v>
      </c>
      <c r="K1004" s="373"/>
      <c r="L1004" s="374">
        <v>28.8</v>
      </c>
      <c r="M1004" s="373"/>
      <c r="N1004" s="375"/>
      <c r="V1004" s="361"/>
      <c r="W1004" s="367"/>
      <c r="X1004" s="367"/>
      <c r="Z1004" s="335" t="s">
        <v>440</v>
      </c>
      <c r="AC1004" s="367"/>
      <c r="AE1004" s="367"/>
      <c r="AG1004" s="367"/>
    </row>
    <row r="1005" spans="1:33" s="332" customFormat="1" ht="12" x14ac:dyDescent="0.2">
      <c r="A1005" s="372"/>
      <c r="B1005" s="371"/>
      <c r="C1005" s="1065" t="s">
        <v>443</v>
      </c>
      <c r="D1005" s="1065"/>
      <c r="E1005" s="1065"/>
      <c r="F1005" s="373" t="s">
        <v>444</v>
      </c>
      <c r="G1005" s="373" t="s">
        <v>2647</v>
      </c>
      <c r="H1005" s="373" t="s">
        <v>436</v>
      </c>
      <c r="I1005" s="373" t="s">
        <v>7844</v>
      </c>
      <c r="J1005" s="374"/>
      <c r="K1005" s="373"/>
      <c r="L1005" s="374"/>
      <c r="M1005" s="373"/>
      <c r="N1005" s="375"/>
      <c r="V1005" s="361"/>
      <c r="W1005" s="367"/>
      <c r="X1005" s="367"/>
      <c r="AA1005" s="335" t="s">
        <v>443</v>
      </c>
      <c r="AC1005" s="367"/>
      <c r="AE1005" s="367"/>
      <c r="AG1005" s="367"/>
    </row>
    <row r="1006" spans="1:33" s="332" customFormat="1" ht="12" x14ac:dyDescent="0.2">
      <c r="A1006" s="372"/>
      <c r="B1006" s="371"/>
      <c r="C1006" s="1065" t="s">
        <v>447</v>
      </c>
      <c r="D1006" s="1065"/>
      <c r="E1006" s="1065"/>
      <c r="F1006" s="373" t="s">
        <v>444</v>
      </c>
      <c r="G1006" s="373" t="s">
        <v>537</v>
      </c>
      <c r="H1006" s="373" t="s">
        <v>436</v>
      </c>
      <c r="I1006" s="373" t="s">
        <v>2699</v>
      </c>
      <c r="J1006" s="374"/>
      <c r="K1006" s="373"/>
      <c r="L1006" s="374"/>
      <c r="M1006" s="373"/>
      <c r="N1006" s="375"/>
      <c r="V1006" s="361"/>
      <c r="W1006" s="367"/>
      <c r="X1006" s="367"/>
      <c r="AA1006" s="335" t="s">
        <v>447</v>
      </c>
      <c r="AC1006" s="367"/>
      <c r="AE1006" s="367"/>
      <c r="AG1006" s="367"/>
    </row>
    <row r="1007" spans="1:33" s="332" customFormat="1" ht="12" x14ac:dyDescent="0.2">
      <c r="A1007" s="372"/>
      <c r="B1007" s="371"/>
      <c r="C1007" s="1077" t="s">
        <v>450</v>
      </c>
      <c r="D1007" s="1077"/>
      <c r="E1007" s="1077"/>
      <c r="F1007" s="376"/>
      <c r="G1007" s="376"/>
      <c r="H1007" s="376"/>
      <c r="I1007" s="376"/>
      <c r="J1007" s="377">
        <v>21.42</v>
      </c>
      <c r="K1007" s="376"/>
      <c r="L1007" s="377">
        <v>70.45</v>
      </c>
      <c r="M1007" s="376"/>
      <c r="N1007" s="378"/>
      <c r="V1007" s="361"/>
      <c r="W1007" s="367"/>
      <c r="X1007" s="367"/>
      <c r="AB1007" s="335" t="s">
        <v>450</v>
      </c>
      <c r="AC1007" s="367"/>
      <c r="AE1007" s="367"/>
      <c r="AG1007" s="367"/>
    </row>
    <row r="1008" spans="1:33" s="332" customFormat="1" ht="12" x14ac:dyDescent="0.2">
      <c r="A1008" s="372"/>
      <c r="B1008" s="371"/>
      <c r="C1008" s="1065" t="s">
        <v>451</v>
      </c>
      <c r="D1008" s="1065"/>
      <c r="E1008" s="1065"/>
      <c r="F1008" s="373"/>
      <c r="G1008" s="373"/>
      <c r="H1008" s="373"/>
      <c r="I1008" s="373"/>
      <c r="J1008" s="374"/>
      <c r="K1008" s="373"/>
      <c r="L1008" s="374">
        <v>36.03</v>
      </c>
      <c r="M1008" s="373"/>
      <c r="N1008" s="375"/>
      <c r="V1008" s="361"/>
      <c r="W1008" s="367"/>
      <c r="X1008" s="367"/>
      <c r="AA1008" s="335" t="s">
        <v>451</v>
      </c>
      <c r="AC1008" s="367"/>
      <c r="AE1008" s="367"/>
      <c r="AG1008" s="367"/>
    </row>
    <row r="1009" spans="1:33" s="332" customFormat="1" ht="33.75" x14ac:dyDescent="0.2">
      <c r="A1009" s="372"/>
      <c r="B1009" s="371" t="s">
        <v>4696</v>
      </c>
      <c r="C1009" s="1065" t="s">
        <v>3148</v>
      </c>
      <c r="D1009" s="1065"/>
      <c r="E1009" s="1065"/>
      <c r="F1009" s="373" t="s">
        <v>454</v>
      </c>
      <c r="G1009" s="373" t="s">
        <v>558</v>
      </c>
      <c r="H1009" s="373"/>
      <c r="I1009" s="373" t="s">
        <v>558</v>
      </c>
      <c r="J1009" s="374"/>
      <c r="K1009" s="373"/>
      <c r="L1009" s="374">
        <v>34.950000000000003</v>
      </c>
      <c r="M1009" s="373"/>
      <c r="N1009" s="375"/>
      <c r="V1009" s="361"/>
      <c r="W1009" s="367"/>
      <c r="X1009" s="367"/>
      <c r="AA1009" s="335" t="s">
        <v>3148</v>
      </c>
      <c r="AC1009" s="367"/>
      <c r="AE1009" s="367"/>
      <c r="AG1009" s="367"/>
    </row>
    <row r="1010" spans="1:33" s="332" customFormat="1" ht="33.75" x14ac:dyDescent="0.2">
      <c r="A1010" s="372"/>
      <c r="B1010" s="371" t="s">
        <v>4697</v>
      </c>
      <c r="C1010" s="1065" t="s">
        <v>3150</v>
      </c>
      <c r="D1010" s="1065"/>
      <c r="E1010" s="1065"/>
      <c r="F1010" s="373" t="s">
        <v>454</v>
      </c>
      <c r="G1010" s="373" t="s">
        <v>544</v>
      </c>
      <c r="H1010" s="373"/>
      <c r="I1010" s="373" t="s">
        <v>544</v>
      </c>
      <c r="J1010" s="374"/>
      <c r="K1010" s="373"/>
      <c r="L1010" s="374">
        <v>18.38</v>
      </c>
      <c r="M1010" s="373"/>
      <c r="N1010" s="375"/>
      <c r="V1010" s="361"/>
      <c r="W1010" s="367"/>
      <c r="X1010" s="367"/>
      <c r="AA1010" s="335" t="s">
        <v>3150</v>
      </c>
      <c r="AC1010" s="367"/>
      <c r="AE1010" s="367"/>
      <c r="AG1010" s="367"/>
    </row>
    <row r="1011" spans="1:33" s="332" customFormat="1" ht="12" x14ac:dyDescent="0.2">
      <c r="A1011" s="379"/>
      <c r="B1011" s="380"/>
      <c r="C1011" s="1068" t="s">
        <v>459</v>
      </c>
      <c r="D1011" s="1068"/>
      <c r="E1011" s="1068"/>
      <c r="F1011" s="364"/>
      <c r="G1011" s="364"/>
      <c r="H1011" s="364"/>
      <c r="I1011" s="364"/>
      <c r="J1011" s="365"/>
      <c r="K1011" s="364"/>
      <c r="L1011" s="365">
        <v>123.78</v>
      </c>
      <c r="M1011" s="376"/>
      <c r="N1011" s="366"/>
      <c r="V1011" s="361"/>
      <c r="W1011" s="367"/>
      <c r="X1011" s="367"/>
      <c r="AC1011" s="367" t="s">
        <v>459</v>
      </c>
      <c r="AE1011" s="367"/>
      <c r="AG1011" s="367"/>
    </row>
    <row r="1012" spans="1:33" s="332" customFormat="1" ht="22.5" x14ac:dyDescent="0.2">
      <c r="A1012" s="362" t="s">
        <v>1873</v>
      </c>
      <c r="B1012" s="363" t="s">
        <v>7845</v>
      </c>
      <c r="C1012" s="1068" t="s">
        <v>7846</v>
      </c>
      <c r="D1012" s="1068"/>
      <c r="E1012" s="1068"/>
      <c r="F1012" s="364" t="s">
        <v>4013</v>
      </c>
      <c r="G1012" s="364"/>
      <c r="H1012" s="364"/>
      <c r="I1012" s="364" t="s">
        <v>7847</v>
      </c>
      <c r="J1012" s="365">
        <v>19862.939999999999</v>
      </c>
      <c r="K1012" s="364"/>
      <c r="L1012" s="365">
        <v>6078.06</v>
      </c>
      <c r="M1012" s="364"/>
      <c r="N1012" s="366"/>
      <c r="V1012" s="361"/>
      <c r="W1012" s="367"/>
      <c r="X1012" s="367" t="s">
        <v>7846</v>
      </c>
      <c r="AC1012" s="367"/>
      <c r="AE1012" s="367"/>
      <c r="AG1012" s="367"/>
    </row>
    <row r="1013" spans="1:33" s="332" customFormat="1" ht="12" x14ac:dyDescent="0.2">
      <c r="A1013" s="379"/>
      <c r="B1013" s="380"/>
      <c r="C1013" s="340" t="s">
        <v>2932</v>
      </c>
      <c r="D1013" s="385"/>
      <c r="E1013" s="385"/>
      <c r="F1013" s="386"/>
      <c r="G1013" s="386"/>
      <c r="H1013" s="386"/>
      <c r="I1013" s="386"/>
      <c r="J1013" s="387"/>
      <c r="K1013" s="386"/>
      <c r="L1013" s="387"/>
      <c r="M1013" s="388"/>
      <c r="N1013" s="389"/>
      <c r="V1013" s="361"/>
      <c r="W1013" s="367"/>
      <c r="X1013" s="367"/>
      <c r="AC1013" s="367"/>
      <c r="AE1013" s="367"/>
      <c r="AG1013" s="367"/>
    </row>
    <row r="1014" spans="1:33" s="332" customFormat="1" ht="12" x14ac:dyDescent="0.2">
      <c r="A1014" s="368"/>
      <c r="B1014" s="369"/>
      <c r="C1014" s="1065" t="s">
        <v>7848</v>
      </c>
      <c r="D1014" s="1065"/>
      <c r="E1014" s="1065"/>
      <c r="F1014" s="1065"/>
      <c r="G1014" s="1065"/>
      <c r="H1014" s="1065"/>
      <c r="I1014" s="1065"/>
      <c r="J1014" s="1065"/>
      <c r="K1014" s="1065"/>
      <c r="L1014" s="1065"/>
      <c r="M1014" s="1065"/>
      <c r="N1014" s="1072"/>
      <c r="V1014" s="361"/>
      <c r="W1014" s="367"/>
      <c r="X1014" s="367"/>
      <c r="AC1014" s="367"/>
      <c r="AD1014" s="335" t="s">
        <v>7848</v>
      </c>
      <c r="AE1014" s="367"/>
      <c r="AG1014" s="367"/>
    </row>
    <row r="1015" spans="1:33" s="332" customFormat="1" ht="22.5" x14ac:dyDescent="0.2">
      <c r="A1015" s="362" t="s">
        <v>1874</v>
      </c>
      <c r="B1015" s="363" t="s">
        <v>7680</v>
      </c>
      <c r="C1015" s="1068" t="s">
        <v>7681</v>
      </c>
      <c r="D1015" s="1068"/>
      <c r="E1015" s="1068"/>
      <c r="F1015" s="364" t="s">
        <v>4013</v>
      </c>
      <c r="G1015" s="364"/>
      <c r="H1015" s="364"/>
      <c r="I1015" s="364" t="s">
        <v>7849</v>
      </c>
      <c r="J1015" s="365">
        <v>10960.87</v>
      </c>
      <c r="K1015" s="364"/>
      <c r="L1015" s="365">
        <v>13527.91</v>
      </c>
      <c r="M1015" s="364"/>
      <c r="N1015" s="366"/>
      <c r="V1015" s="361"/>
      <c r="W1015" s="367"/>
      <c r="X1015" s="367" t="s">
        <v>7681</v>
      </c>
      <c r="AC1015" s="367"/>
      <c r="AE1015" s="367"/>
      <c r="AG1015" s="367"/>
    </row>
    <row r="1016" spans="1:33" s="332" customFormat="1" ht="12" x14ac:dyDescent="0.2">
      <c r="A1016" s="379"/>
      <c r="B1016" s="380"/>
      <c r="C1016" s="340" t="s">
        <v>2932</v>
      </c>
      <c r="D1016" s="385"/>
      <c r="E1016" s="385"/>
      <c r="F1016" s="386"/>
      <c r="G1016" s="386"/>
      <c r="H1016" s="386"/>
      <c r="I1016" s="386"/>
      <c r="J1016" s="387"/>
      <c r="K1016" s="386"/>
      <c r="L1016" s="387"/>
      <c r="M1016" s="388"/>
      <c r="N1016" s="389"/>
      <c r="V1016" s="361"/>
      <c r="W1016" s="367"/>
      <c r="X1016" s="367"/>
      <c r="AC1016" s="367"/>
      <c r="AE1016" s="367"/>
      <c r="AG1016" s="367"/>
    </row>
    <row r="1017" spans="1:33" s="332" customFormat="1" ht="12" x14ac:dyDescent="0.2">
      <c r="A1017" s="368"/>
      <c r="B1017" s="369"/>
      <c r="C1017" s="1065" t="s">
        <v>7850</v>
      </c>
      <c r="D1017" s="1065"/>
      <c r="E1017" s="1065"/>
      <c r="F1017" s="1065"/>
      <c r="G1017" s="1065"/>
      <c r="H1017" s="1065"/>
      <c r="I1017" s="1065"/>
      <c r="J1017" s="1065"/>
      <c r="K1017" s="1065"/>
      <c r="L1017" s="1065"/>
      <c r="M1017" s="1065"/>
      <c r="N1017" s="1072"/>
      <c r="V1017" s="361"/>
      <c r="W1017" s="367"/>
      <c r="X1017" s="367"/>
      <c r="AC1017" s="367"/>
      <c r="AD1017" s="335" t="s">
        <v>7850</v>
      </c>
      <c r="AE1017" s="367"/>
      <c r="AG1017" s="367"/>
    </row>
    <row r="1018" spans="1:33" s="332" customFormat="1" ht="56.25" x14ac:dyDescent="0.2">
      <c r="A1018" s="362" t="s">
        <v>1225</v>
      </c>
      <c r="B1018" s="363" t="s">
        <v>7851</v>
      </c>
      <c r="C1018" s="1068" t="s">
        <v>7852</v>
      </c>
      <c r="D1018" s="1068"/>
      <c r="E1018" s="1068"/>
      <c r="F1018" s="364" t="s">
        <v>1017</v>
      </c>
      <c r="G1018" s="364"/>
      <c r="H1018" s="364"/>
      <c r="I1018" s="364" t="s">
        <v>3912</v>
      </c>
      <c r="J1018" s="365">
        <v>1.23</v>
      </c>
      <c r="K1018" s="364"/>
      <c r="L1018" s="365">
        <v>492</v>
      </c>
      <c r="M1018" s="364"/>
      <c r="N1018" s="366"/>
      <c r="V1018" s="361"/>
      <c r="W1018" s="367"/>
      <c r="X1018" s="367" t="s">
        <v>7852</v>
      </c>
      <c r="AC1018" s="367"/>
      <c r="AE1018" s="367"/>
      <c r="AG1018" s="367"/>
    </row>
    <row r="1019" spans="1:33" s="332" customFormat="1" ht="12" x14ac:dyDescent="0.2">
      <c r="A1019" s="379"/>
      <c r="B1019" s="380"/>
      <c r="C1019" s="340" t="s">
        <v>2932</v>
      </c>
      <c r="D1019" s="385"/>
      <c r="E1019" s="385"/>
      <c r="F1019" s="386"/>
      <c r="G1019" s="386"/>
      <c r="H1019" s="386"/>
      <c r="I1019" s="386"/>
      <c r="J1019" s="387"/>
      <c r="K1019" s="386"/>
      <c r="L1019" s="387"/>
      <c r="M1019" s="388"/>
      <c r="N1019" s="389"/>
      <c r="V1019" s="361"/>
      <c r="W1019" s="367"/>
      <c r="X1019" s="367"/>
      <c r="AC1019" s="367"/>
      <c r="AE1019" s="367"/>
      <c r="AG1019" s="367"/>
    </row>
    <row r="1020" spans="1:33" s="332" customFormat="1" ht="1.5" customHeight="1" x14ac:dyDescent="0.2">
      <c r="A1020" s="386"/>
      <c r="B1020" s="380"/>
      <c r="C1020" s="380"/>
      <c r="D1020" s="380"/>
      <c r="E1020" s="380"/>
      <c r="F1020" s="386"/>
      <c r="G1020" s="386"/>
      <c r="H1020" s="386"/>
      <c r="I1020" s="386"/>
      <c r="J1020" s="390"/>
      <c r="K1020" s="386"/>
      <c r="L1020" s="390"/>
      <c r="M1020" s="373"/>
      <c r="N1020" s="390"/>
      <c r="V1020" s="361"/>
      <c r="W1020" s="367"/>
      <c r="X1020" s="367"/>
      <c r="AC1020" s="367"/>
      <c r="AE1020" s="367"/>
      <c r="AG1020" s="367"/>
    </row>
    <row r="1021" spans="1:33" s="332" customFormat="1" ht="12" x14ac:dyDescent="0.2">
      <c r="A1021" s="391"/>
      <c r="B1021" s="392"/>
      <c r="C1021" s="1068" t="s">
        <v>7853</v>
      </c>
      <c r="D1021" s="1068"/>
      <c r="E1021" s="1068"/>
      <c r="F1021" s="1068"/>
      <c r="G1021" s="1068"/>
      <c r="H1021" s="1068"/>
      <c r="I1021" s="1068"/>
      <c r="J1021" s="1068"/>
      <c r="K1021" s="1068"/>
      <c r="L1021" s="393"/>
      <c r="M1021" s="394"/>
      <c r="N1021" s="395"/>
      <c r="V1021" s="361"/>
      <c r="W1021" s="367"/>
      <c r="X1021" s="367"/>
      <c r="AC1021" s="367"/>
      <c r="AE1021" s="367" t="s">
        <v>7853</v>
      </c>
      <c r="AG1021" s="367"/>
    </row>
    <row r="1022" spans="1:33" s="332" customFormat="1" ht="12" x14ac:dyDescent="0.2">
      <c r="A1022" s="396"/>
      <c r="B1022" s="371"/>
      <c r="C1022" s="1065" t="s">
        <v>512</v>
      </c>
      <c r="D1022" s="1065"/>
      <c r="E1022" s="1065"/>
      <c r="F1022" s="1065"/>
      <c r="G1022" s="1065"/>
      <c r="H1022" s="1065"/>
      <c r="I1022" s="1065"/>
      <c r="J1022" s="1065"/>
      <c r="K1022" s="1065"/>
      <c r="L1022" s="397">
        <v>20977.21</v>
      </c>
      <c r="M1022" s="398"/>
      <c r="N1022" s="399"/>
      <c r="V1022" s="361"/>
      <c r="W1022" s="367"/>
      <c r="X1022" s="367"/>
      <c r="AC1022" s="367"/>
      <c r="AE1022" s="367"/>
      <c r="AF1022" s="335" t="s">
        <v>512</v>
      </c>
      <c r="AG1022" s="367"/>
    </row>
    <row r="1023" spans="1:33" s="332" customFormat="1" ht="12" x14ac:dyDescent="0.2">
      <c r="A1023" s="396"/>
      <c r="B1023" s="371"/>
      <c r="C1023" s="1065" t="s">
        <v>513</v>
      </c>
      <c r="D1023" s="1065"/>
      <c r="E1023" s="1065"/>
      <c r="F1023" s="1065"/>
      <c r="G1023" s="1065"/>
      <c r="H1023" s="1065"/>
      <c r="I1023" s="1065"/>
      <c r="J1023" s="1065"/>
      <c r="K1023" s="1065"/>
      <c r="L1023" s="397"/>
      <c r="M1023" s="398"/>
      <c r="N1023" s="399"/>
      <c r="V1023" s="361"/>
      <c r="W1023" s="367"/>
      <c r="X1023" s="367"/>
      <c r="AC1023" s="367"/>
      <c r="AE1023" s="367"/>
      <c r="AF1023" s="335" t="s">
        <v>513</v>
      </c>
      <c r="AG1023" s="367"/>
    </row>
    <row r="1024" spans="1:33" s="332" customFormat="1" ht="12" x14ac:dyDescent="0.2">
      <c r="A1024" s="396"/>
      <c r="B1024" s="371"/>
      <c r="C1024" s="1065" t="s">
        <v>514</v>
      </c>
      <c r="D1024" s="1065"/>
      <c r="E1024" s="1065"/>
      <c r="F1024" s="1065"/>
      <c r="G1024" s="1065"/>
      <c r="H1024" s="1065"/>
      <c r="I1024" s="1065"/>
      <c r="J1024" s="1065"/>
      <c r="K1024" s="1065"/>
      <c r="L1024" s="397">
        <v>678.79</v>
      </c>
      <c r="M1024" s="398"/>
      <c r="N1024" s="399"/>
      <c r="V1024" s="361"/>
      <c r="W1024" s="367"/>
      <c r="X1024" s="367"/>
      <c r="AC1024" s="367"/>
      <c r="AE1024" s="367"/>
      <c r="AF1024" s="335" t="s">
        <v>514</v>
      </c>
      <c r="AG1024" s="367"/>
    </row>
    <row r="1025" spans="1:33" s="332" customFormat="1" ht="12" x14ac:dyDescent="0.2">
      <c r="A1025" s="396"/>
      <c r="B1025" s="371"/>
      <c r="C1025" s="1065" t="s">
        <v>515</v>
      </c>
      <c r="D1025" s="1065"/>
      <c r="E1025" s="1065"/>
      <c r="F1025" s="1065"/>
      <c r="G1025" s="1065"/>
      <c r="H1025" s="1065"/>
      <c r="I1025" s="1065"/>
      <c r="J1025" s="1065"/>
      <c r="K1025" s="1065"/>
      <c r="L1025" s="397">
        <v>34.159999999999997</v>
      </c>
      <c r="M1025" s="398"/>
      <c r="N1025" s="399"/>
      <c r="V1025" s="361"/>
      <c r="W1025" s="367"/>
      <c r="X1025" s="367"/>
      <c r="AC1025" s="367"/>
      <c r="AE1025" s="367"/>
      <c r="AF1025" s="335" t="s">
        <v>515</v>
      </c>
      <c r="AG1025" s="367"/>
    </row>
    <row r="1026" spans="1:33" s="332" customFormat="1" ht="12" x14ac:dyDescent="0.2">
      <c r="A1026" s="396"/>
      <c r="B1026" s="371"/>
      <c r="C1026" s="1065" t="s">
        <v>516</v>
      </c>
      <c r="D1026" s="1065"/>
      <c r="E1026" s="1065"/>
      <c r="F1026" s="1065"/>
      <c r="G1026" s="1065"/>
      <c r="H1026" s="1065"/>
      <c r="I1026" s="1065"/>
      <c r="J1026" s="1065"/>
      <c r="K1026" s="1065"/>
      <c r="L1026" s="397">
        <v>4.91</v>
      </c>
      <c r="M1026" s="398"/>
      <c r="N1026" s="399"/>
      <c r="V1026" s="361"/>
      <c r="W1026" s="367"/>
      <c r="X1026" s="367"/>
      <c r="AC1026" s="367"/>
      <c r="AE1026" s="367"/>
      <c r="AF1026" s="335" t="s">
        <v>516</v>
      </c>
      <c r="AG1026" s="367"/>
    </row>
    <row r="1027" spans="1:33" s="332" customFormat="1" ht="12" x14ac:dyDescent="0.2">
      <c r="A1027" s="396"/>
      <c r="B1027" s="371"/>
      <c r="C1027" s="1065" t="s">
        <v>517</v>
      </c>
      <c r="D1027" s="1065"/>
      <c r="E1027" s="1065"/>
      <c r="F1027" s="1065"/>
      <c r="G1027" s="1065"/>
      <c r="H1027" s="1065"/>
      <c r="I1027" s="1065"/>
      <c r="J1027" s="1065"/>
      <c r="K1027" s="1065"/>
      <c r="L1027" s="397">
        <v>20264.259999999998</v>
      </c>
      <c r="M1027" s="398"/>
      <c r="N1027" s="399"/>
      <c r="V1027" s="361"/>
      <c r="W1027" s="367"/>
      <c r="X1027" s="367"/>
      <c r="AC1027" s="367"/>
      <c r="AE1027" s="367"/>
      <c r="AF1027" s="335" t="s">
        <v>517</v>
      </c>
      <c r="AG1027" s="367"/>
    </row>
    <row r="1028" spans="1:33" s="332" customFormat="1" ht="12" x14ac:dyDescent="0.2">
      <c r="A1028" s="396"/>
      <c r="B1028" s="371"/>
      <c r="C1028" s="1065" t="s">
        <v>3041</v>
      </c>
      <c r="D1028" s="1065"/>
      <c r="E1028" s="1065"/>
      <c r="F1028" s="1065"/>
      <c r="G1028" s="1065"/>
      <c r="H1028" s="1065"/>
      <c r="I1028" s="1065"/>
      <c r="J1028" s="1065"/>
      <c r="K1028" s="1065"/>
      <c r="L1028" s="397">
        <v>21989.09</v>
      </c>
      <c r="M1028" s="398"/>
      <c r="N1028" s="399"/>
      <c r="V1028" s="361"/>
      <c r="W1028" s="367"/>
      <c r="X1028" s="367"/>
      <c r="AC1028" s="367"/>
      <c r="AE1028" s="367"/>
      <c r="AF1028" s="335" t="s">
        <v>3041</v>
      </c>
      <c r="AG1028" s="367"/>
    </row>
    <row r="1029" spans="1:33" s="332" customFormat="1" ht="12" x14ac:dyDescent="0.2">
      <c r="A1029" s="396"/>
      <c r="B1029" s="371"/>
      <c r="C1029" s="1065" t="s">
        <v>513</v>
      </c>
      <c r="D1029" s="1065"/>
      <c r="E1029" s="1065"/>
      <c r="F1029" s="1065"/>
      <c r="G1029" s="1065"/>
      <c r="H1029" s="1065"/>
      <c r="I1029" s="1065"/>
      <c r="J1029" s="1065"/>
      <c r="K1029" s="1065"/>
      <c r="L1029" s="397"/>
      <c r="M1029" s="398"/>
      <c r="N1029" s="399"/>
      <c r="V1029" s="361"/>
      <c r="W1029" s="367"/>
      <c r="X1029" s="367"/>
      <c r="AC1029" s="367"/>
      <c r="AE1029" s="367"/>
      <c r="AF1029" s="335" t="s">
        <v>513</v>
      </c>
      <c r="AG1029" s="367"/>
    </row>
    <row r="1030" spans="1:33" s="332" customFormat="1" ht="12" x14ac:dyDescent="0.2">
      <c r="A1030" s="396"/>
      <c r="B1030" s="371"/>
      <c r="C1030" s="1065" t="s">
        <v>519</v>
      </c>
      <c r="D1030" s="1065"/>
      <c r="E1030" s="1065"/>
      <c r="F1030" s="1065"/>
      <c r="G1030" s="1065"/>
      <c r="H1030" s="1065"/>
      <c r="I1030" s="1065"/>
      <c r="J1030" s="1065"/>
      <c r="K1030" s="1065"/>
      <c r="L1030" s="397">
        <v>678.79</v>
      </c>
      <c r="M1030" s="398"/>
      <c r="N1030" s="399"/>
      <c r="V1030" s="361"/>
      <c r="W1030" s="367"/>
      <c r="X1030" s="367"/>
      <c r="AC1030" s="367"/>
      <c r="AE1030" s="367"/>
      <c r="AF1030" s="335" t="s">
        <v>519</v>
      </c>
      <c r="AG1030" s="367"/>
    </row>
    <row r="1031" spans="1:33" s="332" customFormat="1" ht="12" x14ac:dyDescent="0.2">
      <c r="A1031" s="396"/>
      <c r="B1031" s="371"/>
      <c r="C1031" s="1065" t="s">
        <v>520</v>
      </c>
      <c r="D1031" s="1065"/>
      <c r="E1031" s="1065"/>
      <c r="F1031" s="1065"/>
      <c r="G1031" s="1065"/>
      <c r="H1031" s="1065"/>
      <c r="I1031" s="1065"/>
      <c r="J1031" s="1065"/>
      <c r="K1031" s="1065"/>
      <c r="L1031" s="397">
        <v>34.159999999999997</v>
      </c>
      <c r="M1031" s="398"/>
      <c r="N1031" s="399"/>
      <c r="V1031" s="361"/>
      <c r="W1031" s="367"/>
      <c r="X1031" s="367"/>
      <c r="AC1031" s="367"/>
      <c r="AE1031" s="367"/>
      <c r="AF1031" s="335" t="s">
        <v>520</v>
      </c>
      <c r="AG1031" s="367"/>
    </row>
    <row r="1032" spans="1:33" s="332" customFormat="1" ht="12" x14ac:dyDescent="0.2">
      <c r="A1032" s="396"/>
      <c r="B1032" s="371"/>
      <c r="C1032" s="1065" t="s">
        <v>521</v>
      </c>
      <c r="D1032" s="1065"/>
      <c r="E1032" s="1065"/>
      <c r="F1032" s="1065"/>
      <c r="G1032" s="1065"/>
      <c r="H1032" s="1065"/>
      <c r="I1032" s="1065"/>
      <c r="J1032" s="1065"/>
      <c r="K1032" s="1065"/>
      <c r="L1032" s="397">
        <v>20264.259999999998</v>
      </c>
      <c r="M1032" s="398"/>
      <c r="N1032" s="399"/>
      <c r="V1032" s="361"/>
      <c r="W1032" s="367"/>
      <c r="X1032" s="367"/>
      <c r="AC1032" s="367"/>
      <c r="AE1032" s="367"/>
      <c r="AF1032" s="335" t="s">
        <v>521</v>
      </c>
      <c r="AG1032" s="367"/>
    </row>
    <row r="1033" spans="1:33" s="332" customFormat="1" ht="12" x14ac:dyDescent="0.2">
      <c r="A1033" s="396"/>
      <c r="B1033" s="371"/>
      <c r="C1033" s="1065" t="s">
        <v>522</v>
      </c>
      <c r="D1033" s="1065"/>
      <c r="E1033" s="1065"/>
      <c r="F1033" s="1065"/>
      <c r="G1033" s="1065"/>
      <c r="H1033" s="1065"/>
      <c r="I1033" s="1065"/>
      <c r="J1033" s="1065"/>
      <c r="K1033" s="1065"/>
      <c r="L1033" s="397">
        <v>663.19</v>
      </c>
      <c r="M1033" s="398"/>
      <c r="N1033" s="399"/>
      <c r="V1033" s="361"/>
      <c r="W1033" s="367"/>
      <c r="X1033" s="367"/>
      <c r="AC1033" s="367"/>
      <c r="AE1033" s="367"/>
      <c r="AF1033" s="335" t="s">
        <v>522</v>
      </c>
      <c r="AG1033" s="367"/>
    </row>
    <row r="1034" spans="1:33" s="332" customFormat="1" ht="12" x14ac:dyDescent="0.2">
      <c r="A1034" s="396"/>
      <c r="B1034" s="371"/>
      <c r="C1034" s="1065" t="s">
        <v>523</v>
      </c>
      <c r="D1034" s="1065"/>
      <c r="E1034" s="1065"/>
      <c r="F1034" s="1065"/>
      <c r="G1034" s="1065"/>
      <c r="H1034" s="1065"/>
      <c r="I1034" s="1065"/>
      <c r="J1034" s="1065"/>
      <c r="K1034" s="1065"/>
      <c r="L1034" s="397">
        <v>348.69</v>
      </c>
      <c r="M1034" s="398"/>
      <c r="N1034" s="399"/>
      <c r="V1034" s="361"/>
      <c r="W1034" s="367"/>
      <c r="X1034" s="367"/>
      <c r="AC1034" s="367"/>
      <c r="AE1034" s="367"/>
      <c r="AF1034" s="335" t="s">
        <v>523</v>
      </c>
      <c r="AG1034" s="367"/>
    </row>
    <row r="1035" spans="1:33" s="332" customFormat="1" ht="12" x14ac:dyDescent="0.2">
      <c r="A1035" s="396"/>
      <c r="B1035" s="371"/>
      <c r="C1035" s="1065" t="s">
        <v>524</v>
      </c>
      <c r="D1035" s="1065"/>
      <c r="E1035" s="1065"/>
      <c r="F1035" s="1065"/>
      <c r="G1035" s="1065"/>
      <c r="H1035" s="1065"/>
      <c r="I1035" s="1065"/>
      <c r="J1035" s="1065"/>
      <c r="K1035" s="1065"/>
      <c r="L1035" s="397">
        <v>683.7</v>
      </c>
      <c r="M1035" s="398"/>
      <c r="N1035" s="399"/>
      <c r="V1035" s="361"/>
      <c r="W1035" s="367"/>
      <c r="X1035" s="367"/>
      <c r="AC1035" s="367"/>
      <c r="AE1035" s="367"/>
      <c r="AF1035" s="335" t="s">
        <v>524</v>
      </c>
      <c r="AG1035" s="367"/>
    </row>
    <row r="1036" spans="1:33" s="332" customFormat="1" ht="12" x14ac:dyDescent="0.2">
      <c r="A1036" s="396"/>
      <c r="B1036" s="371"/>
      <c r="C1036" s="1065" t="s">
        <v>525</v>
      </c>
      <c r="D1036" s="1065"/>
      <c r="E1036" s="1065"/>
      <c r="F1036" s="1065"/>
      <c r="G1036" s="1065"/>
      <c r="H1036" s="1065"/>
      <c r="I1036" s="1065"/>
      <c r="J1036" s="1065"/>
      <c r="K1036" s="1065"/>
      <c r="L1036" s="397">
        <v>663.19</v>
      </c>
      <c r="M1036" s="398"/>
      <c r="N1036" s="399"/>
      <c r="V1036" s="361"/>
      <c r="W1036" s="367"/>
      <c r="X1036" s="367"/>
      <c r="AC1036" s="367"/>
      <c r="AE1036" s="367"/>
      <c r="AF1036" s="335" t="s">
        <v>525</v>
      </c>
      <c r="AG1036" s="367"/>
    </row>
    <row r="1037" spans="1:33" s="332" customFormat="1" ht="12" x14ac:dyDescent="0.2">
      <c r="A1037" s="396"/>
      <c r="B1037" s="371"/>
      <c r="C1037" s="1065" t="s">
        <v>526</v>
      </c>
      <c r="D1037" s="1065"/>
      <c r="E1037" s="1065"/>
      <c r="F1037" s="1065"/>
      <c r="G1037" s="1065"/>
      <c r="H1037" s="1065"/>
      <c r="I1037" s="1065"/>
      <c r="J1037" s="1065"/>
      <c r="K1037" s="1065"/>
      <c r="L1037" s="397">
        <v>348.69</v>
      </c>
      <c r="M1037" s="398"/>
      <c r="N1037" s="399"/>
      <c r="V1037" s="361"/>
      <c r="W1037" s="367"/>
      <c r="X1037" s="367"/>
      <c r="AC1037" s="367"/>
      <c r="AE1037" s="367"/>
      <c r="AF1037" s="335" t="s">
        <v>526</v>
      </c>
      <c r="AG1037" s="367"/>
    </row>
    <row r="1038" spans="1:33" s="332" customFormat="1" ht="12" x14ac:dyDescent="0.2">
      <c r="A1038" s="396"/>
      <c r="B1038" s="390"/>
      <c r="C1038" s="1067" t="s">
        <v>7854</v>
      </c>
      <c r="D1038" s="1067"/>
      <c r="E1038" s="1067"/>
      <c r="F1038" s="1067"/>
      <c r="G1038" s="1067"/>
      <c r="H1038" s="1067"/>
      <c r="I1038" s="1067"/>
      <c r="J1038" s="1067"/>
      <c r="K1038" s="1067"/>
      <c r="L1038" s="400">
        <v>21989.09</v>
      </c>
      <c r="M1038" s="401"/>
      <c r="N1038" s="402"/>
      <c r="V1038" s="361"/>
      <c r="W1038" s="367"/>
      <c r="X1038" s="367"/>
      <c r="AC1038" s="367"/>
      <c r="AE1038" s="367"/>
      <c r="AG1038" s="367" t="s">
        <v>7854</v>
      </c>
    </row>
    <row r="1039" spans="1:33" s="332" customFormat="1" ht="12" x14ac:dyDescent="0.2">
      <c r="A1039" s="1073" t="s">
        <v>7855</v>
      </c>
      <c r="B1039" s="1074"/>
      <c r="C1039" s="1074"/>
      <c r="D1039" s="1074"/>
      <c r="E1039" s="1074"/>
      <c r="F1039" s="1074"/>
      <c r="G1039" s="1074"/>
      <c r="H1039" s="1074"/>
      <c r="I1039" s="1074"/>
      <c r="J1039" s="1074"/>
      <c r="K1039" s="1074"/>
      <c r="L1039" s="1074"/>
      <c r="M1039" s="1074"/>
      <c r="N1039" s="1075"/>
      <c r="V1039" s="361" t="s">
        <v>7855</v>
      </c>
      <c r="W1039" s="367"/>
      <c r="X1039" s="367"/>
      <c r="AC1039" s="367"/>
      <c r="AE1039" s="367"/>
      <c r="AG1039" s="367"/>
    </row>
    <row r="1040" spans="1:33" s="332" customFormat="1" ht="45" x14ac:dyDescent="0.2">
      <c r="A1040" s="362" t="s">
        <v>1877</v>
      </c>
      <c r="B1040" s="363" t="s">
        <v>7856</v>
      </c>
      <c r="C1040" s="1068" t="s">
        <v>7857</v>
      </c>
      <c r="D1040" s="1068"/>
      <c r="E1040" s="1068"/>
      <c r="F1040" s="364" t="s">
        <v>769</v>
      </c>
      <c r="G1040" s="364"/>
      <c r="H1040" s="364"/>
      <c r="I1040" s="364" t="s">
        <v>2960</v>
      </c>
      <c r="J1040" s="365"/>
      <c r="K1040" s="364"/>
      <c r="L1040" s="365"/>
      <c r="M1040" s="364"/>
      <c r="N1040" s="366"/>
      <c r="V1040" s="361"/>
      <c r="W1040" s="367"/>
      <c r="X1040" s="367" t="s">
        <v>7857</v>
      </c>
      <c r="AC1040" s="367"/>
      <c r="AE1040" s="367"/>
      <c r="AG1040" s="367"/>
    </row>
    <row r="1041" spans="1:33" s="332" customFormat="1" ht="12" x14ac:dyDescent="0.2">
      <c r="A1041" s="368"/>
      <c r="B1041" s="369"/>
      <c r="C1041" s="1065" t="s">
        <v>7858</v>
      </c>
      <c r="D1041" s="1065"/>
      <c r="E1041" s="1065"/>
      <c r="F1041" s="1065"/>
      <c r="G1041" s="1065"/>
      <c r="H1041" s="1065"/>
      <c r="I1041" s="1065"/>
      <c r="J1041" s="1065"/>
      <c r="K1041" s="1065"/>
      <c r="L1041" s="1065"/>
      <c r="M1041" s="1065"/>
      <c r="N1041" s="1072"/>
      <c r="V1041" s="361"/>
      <c r="W1041" s="367"/>
      <c r="X1041" s="367"/>
      <c r="AC1041" s="367"/>
      <c r="AD1041" s="335" t="s">
        <v>7858</v>
      </c>
      <c r="AE1041" s="367"/>
      <c r="AG1041" s="367"/>
    </row>
    <row r="1042" spans="1:33" s="332" customFormat="1" ht="33.75" x14ac:dyDescent="0.2">
      <c r="A1042" s="370"/>
      <c r="B1042" s="371" t="s">
        <v>430</v>
      </c>
      <c r="C1042" s="1065" t="s">
        <v>431</v>
      </c>
      <c r="D1042" s="1065"/>
      <c r="E1042" s="1065"/>
      <c r="F1042" s="1065"/>
      <c r="G1042" s="1065"/>
      <c r="H1042" s="1065"/>
      <c r="I1042" s="1065"/>
      <c r="J1042" s="1065"/>
      <c r="K1042" s="1065"/>
      <c r="L1042" s="1065"/>
      <c r="M1042" s="1065"/>
      <c r="N1042" s="1072"/>
      <c r="V1042" s="361"/>
      <c r="W1042" s="367"/>
      <c r="X1042" s="367"/>
      <c r="Y1042" s="335" t="s">
        <v>431</v>
      </c>
      <c r="AC1042" s="367"/>
      <c r="AE1042" s="367"/>
      <c r="AG1042" s="367"/>
    </row>
    <row r="1043" spans="1:33" s="332" customFormat="1" ht="12" x14ac:dyDescent="0.2">
      <c r="A1043" s="372"/>
      <c r="B1043" s="371" t="s">
        <v>423</v>
      </c>
      <c r="C1043" s="1065" t="s">
        <v>432</v>
      </c>
      <c r="D1043" s="1065"/>
      <c r="E1043" s="1065"/>
      <c r="F1043" s="373"/>
      <c r="G1043" s="373"/>
      <c r="H1043" s="373"/>
      <c r="I1043" s="373"/>
      <c r="J1043" s="374">
        <v>880.9</v>
      </c>
      <c r="K1043" s="373" t="s">
        <v>436</v>
      </c>
      <c r="L1043" s="374">
        <v>693.71</v>
      </c>
      <c r="M1043" s="373"/>
      <c r="N1043" s="375"/>
      <c r="V1043" s="361"/>
      <c r="W1043" s="367"/>
      <c r="X1043" s="367"/>
      <c r="Z1043" s="335" t="s">
        <v>432</v>
      </c>
      <c r="AC1043" s="367"/>
      <c r="AE1043" s="367"/>
      <c r="AG1043" s="367"/>
    </row>
    <row r="1044" spans="1:33" s="332" customFormat="1" ht="12" x14ac:dyDescent="0.2">
      <c r="A1044" s="372"/>
      <c r="B1044" s="371" t="s">
        <v>434</v>
      </c>
      <c r="C1044" s="1065" t="s">
        <v>435</v>
      </c>
      <c r="D1044" s="1065"/>
      <c r="E1044" s="1065"/>
      <c r="F1044" s="373"/>
      <c r="G1044" s="373"/>
      <c r="H1044" s="373"/>
      <c r="I1044" s="373"/>
      <c r="J1044" s="374">
        <v>36.22</v>
      </c>
      <c r="K1044" s="373" t="s">
        <v>436</v>
      </c>
      <c r="L1044" s="374">
        <v>28.52</v>
      </c>
      <c r="M1044" s="373"/>
      <c r="N1044" s="375"/>
      <c r="V1044" s="361"/>
      <c r="W1044" s="367"/>
      <c r="X1044" s="367"/>
      <c r="Z1044" s="335" t="s">
        <v>435</v>
      </c>
      <c r="AC1044" s="367"/>
      <c r="AE1044" s="367"/>
      <c r="AG1044" s="367"/>
    </row>
    <row r="1045" spans="1:33" s="332" customFormat="1" ht="12" x14ac:dyDescent="0.2">
      <c r="A1045" s="372"/>
      <c r="B1045" s="371" t="s">
        <v>437</v>
      </c>
      <c r="C1045" s="1065" t="s">
        <v>438</v>
      </c>
      <c r="D1045" s="1065"/>
      <c r="E1045" s="1065"/>
      <c r="F1045" s="373"/>
      <c r="G1045" s="373"/>
      <c r="H1045" s="373"/>
      <c r="I1045" s="373"/>
      <c r="J1045" s="374">
        <v>5.0199999999999996</v>
      </c>
      <c r="K1045" s="373" t="s">
        <v>436</v>
      </c>
      <c r="L1045" s="374">
        <v>3.95</v>
      </c>
      <c r="M1045" s="373"/>
      <c r="N1045" s="375"/>
      <c r="V1045" s="361"/>
      <c r="W1045" s="367"/>
      <c r="X1045" s="367"/>
      <c r="Z1045" s="335" t="s">
        <v>438</v>
      </c>
      <c r="AC1045" s="367"/>
      <c r="AE1045" s="367"/>
      <c r="AG1045" s="367"/>
    </row>
    <row r="1046" spans="1:33" s="332" customFormat="1" ht="12" x14ac:dyDescent="0.2">
      <c r="A1046" s="372"/>
      <c r="B1046" s="371" t="s">
        <v>439</v>
      </c>
      <c r="C1046" s="1065" t="s">
        <v>440</v>
      </c>
      <c r="D1046" s="1065"/>
      <c r="E1046" s="1065"/>
      <c r="F1046" s="373"/>
      <c r="G1046" s="373"/>
      <c r="H1046" s="373"/>
      <c r="I1046" s="373"/>
      <c r="J1046" s="374">
        <v>130.22999999999999</v>
      </c>
      <c r="K1046" s="373"/>
      <c r="L1046" s="374">
        <v>82.04</v>
      </c>
      <c r="M1046" s="373"/>
      <c r="N1046" s="375"/>
      <c r="V1046" s="361"/>
      <c r="W1046" s="367"/>
      <c r="X1046" s="367"/>
      <c r="Z1046" s="335" t="s">
        <v>440</v>
      </c>
      <c r="AC1046" s="367"/>
      <c r="AE1046" s="367"/>
      <c r="AG1046" s="367"/>
    </row>
    <row r="1047" spans="1:33" s="332" customFormat="1" ht="12" x14ac:dyDescent="0.2">
      <c r="A1047" s="372"/>
      <c r="B1047" s="371"/>
      <c r="C1047" s="1065" t="s">
        <v>443</v>
      </c>
      <c r="D1047" s="1065"/>
      <c r="E1047" s="1065"/>
      <c r="F1047" s="373" t="s">
        <v>444</v>
      </c>
      <c r="G1047" s="373" t="s">
        <v>7859</v>
      </c>
      <c r="H1047" s="373" t="s">
        <v>436</v>
      </c>
      <c r="I1047" s="373" t="s">
        <v>7860</v>
      </c>
      <c r="J1047" s="374"/>
      <c r="K1047" s="373"/>
      <c r="L1047" s="374"/>
      <c r="M1047" s="373"/>
      <c r="N1047" s="375"/>
      <c r="V1047" s="361"/>
      <c r="W1047" s="367"/>
      <c r="X1047" s="367"/>
      <c r="AA1047" s="335" t="s">
        <v>443</v>
      </c>
      <c r="AC1047" s="367"/>
      <c r="AE1047" s="367"/>
      <c r="AG1047" s="367"/>
    </row>
    <row r="1048" spans="1:33" s="332" customFormat="1" ht="12" x14ac:dyDescent="0.2">
      <c r="A1048" s="372"/>
      <c r="B1048" s="371"/>
      <c r="C1048" s="1065" t="s">
        <v>447</v>
      </c>
      <c r="D1048" s="1065"/>
      <c r="E1048" s="1065"/>
      <c r="F1048" s="373" t="s">
        <v>444</v>
      </c>
      <c r="G1048" s="373" t="s">
        <v>847</v>
      </c>
      <c r="H1048" s="373" t="s">
        <v>436</v>
      </c>
      <c r="I1048" s="373" t="s">
        <v>7861</v>
      </c>
      <c r="J1048" s="374"/>
      <c r="K1048" s="373"/>
      <c r="L1048" s="374"/>
      <c r="M1048" s="373"/>
      <c r="N1048" s="375"/>
      <c r="V1048" s="361"/>
      <c r="W1048" s="367"/>
      <c r="X1048" s="367"/>
      <c r="AA1048" s="335" t="s">
        <v>447</v>
      </c>
      <c r="AC1048" s="367"/>
      <c r="AE1048" s="367"/>
      <c r="AG1048" s="367"/>
    </row>
    <row r="1049" spans="1:33" s="332" customFormat="1" ht="12" x14ac:dyDescent="0.2">
      <c r="A1049" s="372"/>
      <c r="B1049" s="371"/>
      <c r="C1049" s="1077" t="s">
        <v>450</v>
      </c>
      <c r="D1049" s="1077"/>
      <c r="E1049" s="1077"/>
      <c r="F1049" s="376"/>
      <c r="G1049" s="376"/>
      <c r="H1049" s="376"/>
      <c r="I1049" s="376"/>
      <c r="J1049" s="377">
        <v>1047.3499999999999</v>
      </c>
      <c r="K1049" s="376"/>
      <c r="L1049" s="377">
        <v>804.27</v>
      </c>
      <c r="M1049" s="376"/>
      <c r="N1049" s="378"/>
      <c r="V1049" s="361"/>
      <c r="W1049" s="367"/>
      <c r="X1049" s="367"/>
      <c r="AB1049" s="335" t="s">
        <v>450</v>
      </c>
      <c r="AC1049" s="367"/>
      <c r="AE1049" s="367"/>
      <c r="AG1049" s="367"/>
    </row>
    <row r="1050" spans="1:33" s="332" customFormat="1" ht="12" x14ac:dyDescent="0.2">
      <c r="A1050" s="372"/>
      <c r="B1050" s="371"/>
      <c r="C1050" s="1065" t="s">
        <v>451</v>
      </c>
      <c r="D1050" s="1065"/>
      <c r="E1050" s="1065"/>
      <c r="F1050" s="373"/>
      <c r="G1050" s="373"/>
      <c r="H1050" s="373"/>
      <c r="I1050" s="373"/>
      <c r="J1050" s="374"/>
      <c r="K1050" s="373"/>
      <c r="L1050" s="374">
        <v>697.66</v>
      </c>
      <c r="M1050" s="373"/>
      <c r="N1050" s="375"/>
      <c r="V1050" s="361"/>
      <c r="W1050" s="367"/>
      <c r="X1050" s="367"/>
      <c r="AA1050" s="335" t="s">
        <v>451</v>
      </c>
      <c r="AC1050" s="367"/>
      <c r="AE1050" s="367"/>
      <c r="AG1050" s="367"/>
    </row>
    <row r="1051" spans="1:33" s="332" customFormat="1" ht="33.75" x14ac:dyDescent="0.2">
      <c r="A1051" s="372"/>
      <c r="B1051" s="371" t="s">
        <v>4696</v>
      </c>
      <c r="C1051" s="1065" t="s">
        <v>3148</v>
      </c>
      <c r="D1051" s="1065"/>
      <c r="E1051" s="1065"/>
      <c r="F1051" s="373" t="s">
        <v>454</v>
      </c>
      <c r="G1051" s="373" t="s">
        <v>558</v>
      </c>
      <c r="H1051" s="373"/>
      <c r="I1051" s="373" t="s">
        <v>558</v>
      </c>
      <c r="J1051" s="374"/>
      <c r="K1051" s="373"/>
      <c r="L1051" s="374">
        <v>676.73</v>
      </c>
      <c r="M1051" s="373"/>
      <c r="N1051" s="375"/>
      <c r="V1051" s="361"/>
      <c r="W1051" s="367"/>
      <c r="X1051" s="367"/>
      <c r="AA1051" s="335" t="s">
        <v>3148</v>
      </c>
      <c r="AC1051" s="367"/>
      <c r="AE1051" s="367"/>
      <c r="AG1051" s="367"/>
    </row>
    <row r="1052" spans="1:33" s="332" customFormat="1" ht="33.75" x14ac:dyDescent="0.2">
      <c r="A1052" s="372"/>
      <c r="B1052" s="371" t="s">
        <v>4697</v>
      </c>
      <c r="C1052" s="1065" t="s">
        <v>3150</v>
      </c>
      <c r="D1052" s="1065"/>
      <c r="E1052" s="1065"/>
      <c r="F1052" s="373" t="s">
        <v>454</v>
      </c>
      <c r="G1052" s="373" t="s">
        <v>544</v>
      </c>
      <c r="H1052" s="373"/>
      <c r="I1052" s="373" t="s">
        <v>544</v>
      </c>
      <c r="J1052" s="374"/>
      <c r="K1052" s="373"/>
      <c r="L1052" s="374">
        <v>355.81</v>
      </c>
      <c r="M1052" s="373"/>
      <c r="N1052" s="375"/>
      <c r="V1052" s="361"/>
      <c r="W1052" s="367"/>
      <c r="X1052" s="367"/>
      <c r="AA1052" s="335" t="s">
        <v>3150</v>
      </c>
      <c r="AC1052" s="367"/>
      <c r="AE1052" s="367"/>
      <c r="AG1052" s="367"/>
    </row>
    <row r="1053" spans="1:33" s="332" customFormat="1" ht="12" x14ac:dyDescent="0.2">
      <c r="A1053" s="379"/>
      <c r="B1053" s="380"/>
      <c r="C1053" s="1068" t="s">
        <v>459</v>
      </c>
      <c r="D1053" s="1068"/>
      <c r="E1053" s="1068"/>
      <c r="F1053" s="364"/>
      <c r="G1053" s="364"/>
      <c r="H1053" s="364"/>
      <c r="I1053" s="364"/>
      <c r="J1053" s="365"/>
      <c r="K1053" s="364"/>
      <c r="L1053" s="365">
        <v>1836.81</v>
      </c>
      <c r="M1053" s="376"/>
      <c r="N1053" s="366"/>
      <c r="V1053" s="361"/>
      <c r="W1053" s="367"/>
      <c r="X1053" s="367"/>
      <c r="AC1053" s="367" t="s">
        <v>459</v>
      </c>
      <c r="AE1053" s="367"/>
      <c r="AG1053" s="367"/>
    </row>
    <row r="1054" spans="1:33" s="332" customFormat="1" ht="56.25" x14ac:dyDescent="0.2">
      <c r="A1054" s="362" t="s">
        <v>1208</v>
      </c>
      <c r="B1054" s="363" t="s">
        <v>7862</v>
      </c>
      <c r="C1054" s="1068" t="s">
        <v>7863</v>
      </c>
      <c r="D1054" s="1068"/>
      <c r="E1054" s="1068"/>
      <c r="F1054" s="364" t="s">
        <v>1017</v>
      </c>
      <c r="G1054" s="364"/>
      <c r="H1054" s="364"/>
      <c r="I1054" s="364" t="s">
        <v>930</v>
      </c>
      <c r="J1054" s="365">
        <v>1881.53</v>
      </c>
      <c r="K1054" s="364" t="s">
        <v>566</v>
      </c>
      <c r="L1054" s="365">
        <v>12889.87</v>
      </c>
      <c r="M1054" s="364" t="s">
        <v>567</v>
      </c>
      <c r="N1054" s="366">
        <v>120907</v>
      </c>
      <c r="V1054" s="361"/>
      <c r="W1054" s="367"/>
      <c r="X1054" s="367" t="s">
        <v>7863</v>
      </c>
      <c r="AC1054" s="367"/>
      <c r="AE1054" s="367"/>
      <c r="AG1054" s="367"/>
    </row>
    <row r="1055" spans="1:33" s="332" customFormat="1" ht="12" x14ac:dyDescent="0.2">
      <c r="A1055" s="379"/>
      <c r="B1055" s="380"/>
      <c r="C1055" s="340" t="s">
        <v>2932</v>
      </c>
      <c r="D1055" s="385"/>
      <c r="E1055" s="385"/>
      <c r="F1055" s="386"/>
      <c r="G1055" s="386"/>
      <c r="H1055" s="386"/>
      <c r="I1055" s="386"/>
      <c r="J1055" s="387"/>
      <c r="K1055" s="386"/>
      <c r="L1055" s="387"/>
      <c r="M1055" s="388"/>
      <c r="N1055" s="389"/>
      <c r="V1055" s="361"/>
      <c r="W1055" s="367"/>
      <c r="X1055" s="367"/>
      <c r="AC1055" s="367"/>
      <c r="AE1055" s="367"/>
      <c r="AG1055" s="367"/>
    </row>
    <row r="1056" spans="1:33" s="332" customFormat="1" ht="22.5" x14ac:dyDescent="0.2">
      <c r="A1056" s="370"/>
      <c r="B1056" s="371" t="s">
        <v>568</v>
      </c>
      <c r="C1056" s="1065" t="s">
        <v>569</v>
      </c>
      <c r="D1056" s="1065"/>
      <c r="E1056" s="1065"/>
      <c r="F1056" s="1065"/>
      <c r="G1056" s="1065"/>
      <c r="H1056" s="1065"/>
      <c r="I1056" s="1065"/>
      <c r="J1056" s="1065"/>
      <c r="K1056" s="1065"/>
      <c r="L1056" s="1065"/>
      <c r="M1056" s="1065"/>
      <c r="N1056" s="1072"/>
      <c r="V1056" s="361"/>
      <c r="W1056" s="367"/>
      <c r="X1056" s="367"/>
      <c r="Y1056" s="335" t="s">
        <v>569</v>
      </c>
      <c r="AC1056" s="367"/>
      <c r="AE1056" s="367"/>
      <c r="AG1056" s="367"/>
    </row>
    <row r="1057" spans="1:33" s="332" customFormat="1" ht="45" x14ac:dyDescent="0.2">
      <c r="A1057" s="362" t="s">
        <v>1883</v>
      </c>
      <c r="B1057" s="363" t="s">
        <v>7864</v>
      </c>
      <c r="C1057" s="1068" t="s">
        <v>7865</v>
      </c>
      <c r="D1057" s="1068"/>
      <c r="E1057" s="1068"/>
      <c r="F1057" s="364" t="s">
        <v>769</v>
      </c>
      <c r="G1057" s="364"/>
      <c r="H1057" s="364"/>
      <c r="I1057" s="364" t="s">
        <v>2845</v>
      </c>
      <c r="J1057" s="365"/>
      <c r="K1057" s="364"/>
      <c r="L1057" s="365"/>
      <c r="M1057" s="364"/>
      <c r="N1057" s="366"/>
      <c r="V1057" s="361"/>
      <c r="W1057" s="367"/>
      <c r="X1057" s="367" t="s">
        <v>7865</v>
      </c>
      <c r="AC1057" s="367"/>
      <c r="AE1057" s="367"/>
      <c r="AG1057" s="367"/>
    </row>
    <row r="1058" spans="1:33" s="332" customFormat="1" ht="12" x14ac:dyDescent="0.2">
      <c r="A1058" s="368"/>
      <c r="B1058" s="369"/>
      <c r="C1058" s="1065" t="s">
        <v>7866</v>
      </c>
      <c r="D1058" s="1065"/>
      <c r="E1058" s="1065"/>
      <c r="F1058" s="1065"/>
      <c r="G1058" s="1065"/>
      <c r="H1058" s="1065"/>
      <c r="I1058" s="1065"/>
      <c r="J1058" s="1065"/>
      <c r="K1058" s="1065"/>
      <c r="L1058" s="1065"/>
      <c r="M1058" s="1065"/>
      <c r="N1058" s="1072"/>
      <c r="V1058" s="361"/>
      <c r="W1058" s="367"/>
      <c r="X1058" s="367"/>
      <c r="AC1058" s="367"/>
      <c r="AD1058" s="335" t="s">
        <v>7866</v>
      </c>
      <c r="AE1058" s="367"/>
      <c r="AG1058" s="367"/>
    </row>
    <row r="1059" spans="1:33" s="332" customFormat="1" ht="33.75" x14ac:dyDescent="0.2">
      <c r="A1059" s="370"/>
      <c r="B1059" s="371" t="s">
        <v>430</v>
      </c>
      <c r="C1059" s="1065" t="s">
        <v>431</v>
      </c>
      <c r="D1059" s="1065"/>
      <c r="E1059" s="1065"/>
      <c r="F1059" s="1065"/>
      <c r="G1059" s="1065"/>
      <c r="H1059" s="1065"/>
      <c r="I1059" s="1065"/>
      <c r="J1059" s="1065"/>
      <c r="K1059" s="1065"/>
      <c r="L1059" s="1065"/>
      <c r="M1059" s="1065"/>
      <c r="N1059" s="1072"/>
      <c r="V1059" s="361"/>
      <c r="W1059" s="367"/>
      <c r="X1059" s="367"/>
      <c r="Y1059" s="335" t="s">
        <v>431</v>
      </c>
      <c r="AC1059" s="367"/>
      <c r="AE1059" s="367"/>
      <c r="AG1059" s="367"/>
    </row>
    <row r="1060" spans="1:33" s="332" customFormat="1" ht="12" x14ac:dyDescent="0.2">
      <c r="A1060" s="372"/>
      <c r="B1060" s="371" t="s">
        <v>423</v>
      </c>
      <c r="C1060" s="1065" t="s">
        <v>432</v>
      </c>
      <c r="D1060" s="1065"/>
      <c r="E1060" s="1065"/>
      <c r="F1060" s="373"/>
      <c r="G1060" s="373"/>
      <c r="H1060" s="373"/>
      <c r="I1060" s="373"/>
      <c r="J1060" s="374">
        <v>700.75</v>
      </c>
      <c r="K1060" s="373" t="s">
        <v>436</v>
      </c>
      <c r="L1060" s="374">
        <v>245.26</v>
      </c>
      <c r="M1060" s="373"/>
      <c r="N1060" s="375"/>
      <c r="V1060" s="361"/>
      <c r="W1060" s="367"/>
      <c r="X1060" s="367"/>
      <c r="Z1060" s="335" t="s">
        <v>432</v>
      </c>
      <c r="AC1060" s="367"/>
      <c r="AE1060" s="367"/>
      <c r="AG1060" s="367"/>
    </row>
    <row r="1061" spans="1:33" s="332" customFormat="1" ht="12" x14ac:dyDescent="0.2">
      <c r="A1061" s="372"/>
      <c r="B1061" s="371" t="s">
        <v>434</v>
      </c>
      <c r="C1061" s="1065" t="s">
        <v>435</v>
      </c>
      <c r="D1061" s="1065"/>
      <c r="E1061" s="1065"/>
      <c r="F1061" s="373"/>
      <c r="G1061" s="373"/>
      <c r="H1061" s="373"/>
      <c r="I1061" s="373"/>
      <c r="J1061" s="374">
        <v>158.72</v>
      </c>
      <c r="K1061" s="373" t="s">
        <v>436</v>
      </c>
      <c r="L1061" s="374">
        <v>55.55</v>
      </c>
      <c r="M1061" s="373"/>
      <c r="N1061" s="375"/>
      <c r="V1061" s="361"/>
      <c r="W1061" s="367"/>
      <c r="X1061" s="367"/>
      <c r="Z1061" s="335" t="s">
        <v>435</v>
      </c>
      <c r="AC1061" s="367"/>
      <c r="AE1061" s="367"/>
      <c r="AG1061" s="367"/>
    </row>
    <row r="1062" spans="1:33" s="332" customFormat="1" ht="12" x14ac:dyDescent="0.2">
      <c r="A1062" s="372"/>
      <c r="B1062" s="371" t="s">
        <v>437</v>
      </c>
      <c r="C1062" s="1065" t="s">
        <v>438</v>
      </c>
      <c r="D1062" s="1065"/>
      <c r="E1062" s="1065"/>
      <c r="F1062" s="373"/>
      <c r="G1062" s="373"/>
      <c r="H1062" s="373"/>
      <c r="I1062" s="373"/>
      <c r="J1062" s="374">
        <v>21.97</v>
      </c>
      <c r="K1062" s="373" t="s">
        <v>436</v>
      </c>
      <c r="L1062" s="374">
        <v>7.69</v>
      </c>
      <c r="M1062" s="373"/>
      <c r="N1062" s="375"/>
      <c r="V1062" s="361"/>
      <c r="W1062" s="367"/>
      <c r="X1062" s="367"/>
      <c r="Z1062" s="335" t="s">
        <v>438</v>
      </c>
      <c r="AC1062" s="367"/>
      <c r="AE1062" s="367"/>
      <c r="AG1062" s="367"/>
    </row>
    <row r="1063" spans="1:33" s="332" customFormat="1" ht="12" x14ac:dyDescent="0.2">
      <c r="A1063" s="372"/>
      <c r="B1063" s="371" t="s">
        <v>439</v>
      </c>
      <c r="C1063" s="1065" t="s">
        <v>440</v>
      </c>
      <c r="D1063" s="1065"/>
      <c r="E1063" s="1065"/>
      <c r="F1063" s="373"/>
      <c r="G1063" s="373"/>
      <c r="H1063" s="373"/>
      <c r="I1063" s="373"/>
      <c r="J1063" s="374">
        <v>514.36</v>
      </c>
      <c r="K1063" s="373"/>
      <c r="L1063" s="374">
        <v>144.02000000000001</v>
      </c>
      <c r="M1063" s="373"/>
      <c r="N1063" s="375"/>
      <c r="V1063" s="361"/>
      <c r="W1063" s="367"/>
      <c r="X1063" s="367"/>
      <c r="Z1063" s="335" t="s">
        <v>440</v>
      </c>
      <c r="AC1063" s="367"/>
      <c r="AE1063" s="367"/>
      <c r="AG1063" s="367"/>
    </row>
    <row r="1064" spans="1:33" s="332" customFormat="1" ht="12" x14ac:dyDescent="0.2">
      <c r="A1064" s="372"/>
      <c r="B1064" s="371"/>
      <c r="C1064" s="1065" t="s">
        <v>443</v>
      </c>
      <c r="D1064" s="1065"/>
      <c r="E1064" s="1065"/>
      <c r="F1064" s="373" t="s">
        <v>444</v>
      </c>
      <c r="G1064" s="373" t="s">
        <v>7867</v>
      </c>
      <c r="H1064" s="373" t="s">
        <v>436</v>
      </c>
      <c r="I1064" s="373" t="s">
        <v>7868</v>
      </c>
      <c r="J1064" s="374"/>
      <c r="K1064" s="373"/>
      <c r="L1064" s="374"/>
      <c r="M1064" s="373"/>
      <c r="N1064" s="375"/>
      <c r="V1064" s="361"/>
      <c r="W1064" s="367"/>
      <c r="X1064" s="367"/>
      <c r="AA1064" s="335" t="s">
        <v>443</v>
      </c>
      <c r="AC1064" s="367"/>
      <c r="AE1064" s="367"/>
      <c r="AG1064" s="367"/>
    </row>
    <row r="1065" spans="1:33" s="332" customFormat="1" ht="12" x14ac:dyDescent="0.2">
      <c r="A1065" s="372"/>
      <c r="B1065" s="371"/>
      <c r="C1065" s="1065" t="s">
        <v>447</v>
      </c>
      <c r="D1065" s="1065"/>
      <c r="E1065" s="1065"/>
      <c r="F1065" s="373" t="s">
        <v>444</v>
      </c>
      <c r="G1065" s="373" t="s">
        <v>7869</v>
      </c>
      <c r="H1065" s="373" t="s">
        <v>436</v>
      </c>
      <c r="I1065" s="373" t="s">
        <v>5762</v>
      </c>
      <c r="J1065" s="374"/>
      <c r="K1065" s="373"/>
      <c r="L1065" s="374"/>
      <c r="M1065" s="373"/>
      <c r="N1065" s="375"/>
      <c r="V1065" s="361"/>
      <c r="W1065" s="367"/>
      <c r="X1065" s="367"/>
      <c r="AA1065" s="335" t="s">
        <v>447</v>
      </c>
      <c r="AC1065" s="367"/>
      <c r="AE1065" s="367"/>
      <c r="AG1065" s="367"/>
    </row>
    <row r="1066" spans="1:33" s="332" customFormat="1" ht="12" x14ac:dyDescent="0.2">
      <c r="A1066" s="372"/>
      <c r="B1066" s="371"/>
      <c r="C1066" s="1077" t="s">
        <v>450</v>
      </c>
      <c r="D1066" s="1077"/>
      <c r="E1066" s="1077"/>
      <c r="F1066" s="376"/>
      <c r="G1066" s="376"/>
      <c r="H1066" s="376"/>
      <c r="I1066" s="376"/>
      <c r="J1066" s="377">
        <v>1373.83</v>
      </c>
      <c r="K1066" s="376"/>
      <c r="L1066" s="377">
        <v>444.83</v>
      </c>
      <c r="M1066" s="376"/>
      <c r="N1066" s="378"/>
      <c r="V1066" s="361"/>
      <c r="W1066" s="367"/>
      <c r="X1066" s="367"/>
      <c r="AB1066" s="335" t="s">
        <v>450</v>
      </c>
      <c r="AC1066" s="367"/>
      <c r="AE1066" s="367"/>
      <c r="AG1066" s="367"/>
    </row>
    <row r="1067" spans="1:33" s="332" customFormat="1" ht="12" x14ac:dyDescent="0.2">
      <c r="A1067" s="372"/>
      <c r="B1067" s="371"/>
      <c r="C1067" s="1065" t="s">
        <v>451</v>
      </c>
      <c r="D1067" s="1065"/>
      <c r="E1067" s="1065"/>
      <c r="F1067" s="373"/>
      <c r="G1067" s="373"/>
      <c r="H1067" s="373"/>
      <c r="I1067" s="373"/>
      <c r="J1067" s="374"/>
      <c r="K1067" s="373"/>
      <c r="L1067" s="374">
        <v>252.95</v>
      </c>
      <c r="M1067" s="373"/>
      <c r="N1067" s="375"/>
      <c r="V1067" s="361"/>
      <c r="W1067" s="367"/>
      <c r="X1067" s="367"/>
      <c r="AA1067" s="335" t="s">
        <v>451</v>
      </c>
      <c r="AC1067" s="367"/>
      <c r="AE1067" s="367"/>
      <c r="AG1067" s="367"/>
    </row>
    <row r="1068" spans="1:33" s="332" customFormat="1" ht="33.75" x14ac:dyDescent="0.2">
      <c r="A1068" s="372"/>
      <c r="B1068" s="371" t="s">
        <v>4696</v>
      </c>
      <c r="C1068" s="1065" t="s">
        <v>3148</v>
      </c>
      <c r="D1068" s="1065"/>
      <c r="E1068" s="1065"/>
      <c r="F1068" s="373" t="s">
        <v>454</v>
      </c>
      <c r="G1068" s="373" t="s">
        <v>558</v>
      </c>
      <c r="H1068" s="373"/>
      <c r="I1068" s="373" t="s">
        <v>558</v>
      </c>
      <c r="J1068" s="374"/>
      <c r="K1068" s="373"/>
      <c r="L1068" s="374">
        <v>245.36</v>
      </c>
      <c r="M1068" s="373"/>
      <c r="N1068" s="375"/>
      <c r="V1068" s="361"/>
      <c r="W1068" s="367"/>
      <c r="X1068" s="367"/>
      <c r="AA1068" s="335" t="s">
        <v>3148</v>
      </c>
      <c r="AC1068" s="367"/>
      <c r="AE1068" s="367"/>
      <c r="AG1068" s="367"/>
    </row>
    <row r="1069" spans="1:33" s="332" customFormat="1" ht="33.75" x14ac:dyDescent="0.2">
      <c r="A1069" s="372"/>
      <c r="B1069" s="371" t="s">
        <v>4697</v>
      </c>
      <c r="C1069" s="1065" t="s">
        <v>3150</v>
      </c>
      <c r="D1069" s="1065"/>
      <c r="E1069" s="1065"/>
      <c r="F1069" s="373" t="s">
        <v>454</v>
      </c>
      <c r="G1069" s="373" t="s">
        <v>544</v>
      </c>
      <c r="H1069" s="373"/>
      <c r="I1069" s="373" t="s">
        <v>544</v>
      </c>
      <c r="J1069" s="374"/>
      <c r="K1069" s="373"/>
      <c r="L1069" s="374">
        <v>129</v>
      </c>
      <c r="M1069" s="373"/>
      <c r="N1069" s="375"/>
      <c r="V1069" s="361"/>
      <c r="W1069" s="367"/>
      <c r="X1069" s="367"/>
      <c r="AA1069" s="335" t="s">
        <v>3150</v>
      </c>
      <c r="AC1069" s="367"/>
      <c r="AE1069" s="367"/>
      <c r="AG1069" s="367"/>
    </row>
    <row r="1070" spans="1:33" s="332" customFormat="1" ht="12" x14ac:dyDescent="0.2">
      <c r="A1070" s="379"/>
      <c r="B1070" s="380"/>
      <c r="C1070" s="1068" t="s">
        <v>459</v>
      </c>
      <c r="D1070" s="1068"/>
      <c r="E1070" s="1068"/>
      <c r="F1070" s="364"/>
      <c r="G1070" s="364"/>
      <c r="H1070" s="364"/>
      <c r="I1070" s="364"/>
      <c r="J1070" s="365"/>
      <c r="K1070" s="364"/>
      <c r="L1070" s="365">
        <v>819.19</v>
      </c>
      <c r="M1070" s="376"/>
      <c r="N1070" s="366"/>
      <c r="V1070" s="361"/>
      <c r="W1070" s="367"/>
      <c r="X1070" s="367"/>
      <c r="AC1070" s="367" t="s">
        <v>459</v>
      </c>
      <c r="AE1070" s="367"/>
      <c r="AG1070" s="367"/>
    </row>
    <row r="1071" spans="1:33" s="332" customFormat="1" ht="33.75" x14ac:dyDescent="0.2">
      <c r="A1071" s="362" t="s">
        <v>1890</v>
      </c>
      <c r="B1071" s="363" t="s">
        <v>7870</v>
      </c>
      <c r="C1071" s="1068" t="s">
        <v>7871</v>
      </c>
      <c r="D1071" s="1068"/>
      <c r="E1071" s="1068"/>
      <c r="F1071" s="364" t="s">
        <v>1017</v>
      </c>
      <c r="G1071" s="364"/>
      <c r="H1071" s="364"/>
      <c r="I1071" s="364" t="s">
        <v>496</v>
      </c>
      <c r="J1071" s="365">
        <v>6579.73</v>
      </c>
      <c r="K1071" s="364" t="s">
        <v>566</v>
      </c>
      <c r="L1071" s="365">
        <v>5723.99</v>
      </c>
      <c r="M1071" s="364" t="s">
        <v>567</v>
      </c>
      <c r="N1071" s="366">
        <v>53691</v>
      </c>
      <c r="V1071" s="361"/>
      <c r="W1071" s="367"/>
      <c r="X1071" s="367" t="s">
        <v>7871</v>
      </c>
      <c r="AC1071" s="367"/>
      <c r="AE1071" s="367"/>
      <c r="AG1071" s="367"/>
    </row>
    <row r="1072" spans="1:33" s="332" customFormat="1" ht="12" x14ac:dyDescent="0.2">
      <c r="A1072" s="379"/>
      <c r="B1072" s="380"/>
      <c r="C1072" s="340" t="s">
        <v>2932</v>
      </c>
      <c r="D1072" s="385"/>
      <c r="E1072" s="385"/>
      <c r="F1072" s="386"/>
      <c r="G1072" s="386"/>
      <c r="H1072" s="386"/>
      <c r="I1072" s="386"/>
      <c r="J1072" s="387"/>
      <c r="K1072" s="386"/>
      <c r="L1072" s="387"/>
      <c r="M1072" s="388"/>
      <c r="N1072" s="389"/>
      <c r="V1072" s="361"/>
      <c r="W1072" s="367"/>
      <c r="X1072" s="367"/>
      <c r="AC1072" s="367"/>
      <c r="AE1072" s="367"/>
      <c r="AG1072" s="367"/>
    </row>
    <row r="1073" spans="1:33" s="332" customFormat="1" ht="22.5" x14ac:dyDescent="0.2">
      <c r="A1073" s="370"/>
      <c r="B1073" s="371" t="s">
        <v>568</v>
      </c>
      <c r="C1073" s="1065" t="s">
        <v>569</v>
      </c>
      <c r="D1073" s="1065"/>
      <c r="E1073" s="1065"/>
      <c r="F1073" s="1065"/>
      <c r="G1073" s="1065"/>
      <c r="H1073" s="1065"/>
      <c r="I1073" s="1065"/>
      <c r="J1073" s="1065"/>
      <c r="K1073" s="1065"/>
      <c r="L1073" s="1065"/>
      <c r="M1073" s="1065"/>
      <c r="N1073" s="1072"/>
      <c r="V1073" s="361"/>
      <c r="W1073" s="367"/>
      <c r="X1073" s="367"/>
      <c r="Y1073" s="335" t="s">
        <v>569</v>
      </c>
      <c r="AC1073" s="367"/>
      <c r="AE1073" s="367"/>
      <c r="AG1073" s="367"/>
    </row>
    <row r="1074" spans="1:33" s="332" customFormat="1" ht="45" x14ac:dyDescent="0.2">
      <c r="A1074" s="362" t="s">
        <v>1891</v>
      </c>
      <c r="B1074" s="363" t="s">
        <v>7872</v>
      </c>
      <c r="C1074" s="1068" t="s">
        <v>7873</v>
      </c>
      <c r="D1074" s="1068"/>
      <c r="E1074" s="1068"/>
      <c r="F1074" s="364" t="s">
        <v>1017</v>
      </c>
      <c r="G1074" s="364"/>
      <c r="H1074" s="364"/>
      <c r="I1074" s="364" t="s">
        <v>600</v>
      </c>
      <c r="J1074" s="365">
        <v>1379.04</v>
      </c>
      <c r="K1074" s="364" t="s">
        <v>566</v>
      </c>
      <c r="L1074" s="365">
        <v>2999.15</v>
      </c>
      <c r="M1074" s="364" t="s">
        <v>567</v>
      </c>
      <c r="N1074" s="366">
        <v>28132</v>
      </c>
      <c r="V1074" s="361"/>
      <c r="W1074" s="367"/>
      <c r="X1074" s="367" t="s">
        <v>7873</v>
      </c>
      <c r="AC1074" s="367"/>
      <c r="AE1074" s="367"/>
      <c r="AG1074" s="367"/>
    </row>
    <row r="1075" spans="1:33" s="332" customFormat="1" ht="12" x14ac:dyDescent="0.2">
      <c r="A1075" s="379"/>
      <c r="B1075" s="380"/>
      <c r="C1075" s="340" t="s">
        <v>2932</v>
      </c>
      <c r="D1075" s="385"/>
      <c r="E1075" s="385"/>
      <c r="F1075" s="386"/>
      <c r="G1075" s="386"/>
      <c r="H1075" s="386"/>
      <c r="I1075" s="386"/>
      <c r="J1075" s="387"/>
      <c r="K1075" s="386"/>
      <c r="L1075" s="387"/>
      <c r="M1075" s="388"/>
      <c r="N1075" s="389"/>
      <c r="V1075" s="361"/>
      <c r="W1075" s="367"/>
      <c r="X1075" s="367"/>
      <c r="AC1075" s="367"/>
      <c r="AE1075" s="367"/>
      <c r="AG1075" s="367"/>
    </row>
    <row r="1076" spans="1:33" s="332" customFormat="1" ht="22.5" x14ac:dyDescent="0.2">
      <c r="A1076" s="370"/>
      <c r="B1076" s="371" t="s">
        <v>568</v>
      </c>
      <c r="C1076" s="1065" t="s">
        <v>569</v>
      </c>
      <c r="D1076" s="1065"/>
      <c r="E1076" s="1065"/>
      <c r="F1076" s="1065"/>
      <c r="G1076" s="1065"/>
      <c r="H1076" s="1065"/>
      <c r="I1076" s="1065"/>
      <c r="J1076" s="1065"/>
      <c r="K1076" s="1065"/>
      <c r="L1076" s="1065"/>
      <c r="M1076" s="1065"/>
      <c r="N1076" s="1072"/>
      <c r="V1076" s="361"/>
      <c r="W1076" s="367"/>
      <c r="X1076" s="367"/>
      <c r="Y1076" s="335" t="s">
        <v>569</v>
      </c>
      <c r="AC1076" s="367"/>
      <c r="AE1076" s="367"/>
      <c r="AG1076" s="367"/>
    </row>
    <row r="1077" spans="1:33" s="332" customFormat="1" ht="33.75" x14ac:dyDescent="0.2">
      <c r="A1077" s="362" t="s">
        <v>1896</v>
      </c>
      <c r="B1077" s="363" t="s">
        <v>7874</v>
      </c>
      <c r="C1077" s="1068" t="s">
        <v>7875</v>
      </c>
      <c r="D1077" s="1068"/>
      <c r="E1077" s="1068"/>
      <c r="F1077" s="364" t="s">
        <v>769</v>
      </c>
      <c r="G1077" s="364"/>
      <c r="H1077" s="364"/>
      <c r="I1077" s="364" t="s">
        <v>2762</v>
      </c>
      <c r="J1077" s="365"/>
      <c r="K1077" s="364"/>
      <c r="L1077" s="365"/>
      <c r="M1077" s="364"/>
      <c r="N1077" s="366"/>
      <c r="V1077" s="361"/>
      <c r="W1077" s="367"/>
      <c r="X1077" s="367" t="s">
        <v>7875</v>
      </c>
      <c r="AC1077" s="367"/>
      <c r="AE1077" s="367"/>
      <c r="AG1077" s="367"/>
    </row>
    <row r="1078" spans="1:33" s="332" customFormat="1" ht="12" x14ac:dyDescent="0.2">
      <c r="A1078" s="368"/>
      <c r="B1078" s="369"/>
      <c r="C1078" s="1065" t="s">
        <v>5519</v>
      </c>
      <c r="D1078" s="1065"/>
      <c r="E1078" s="1065"/>
      <c r="F1078" s="1065"/>
      <c r="G1078" s="1065"/>
      <c r="H1078" s="1065"/>
      <c r="I1078" s="1065"/>
      <c r="J1078" s="1065"/>
      <c r="K1078" s="1065"/>
      <c r="L1078" s="1065"/>
      <c r="M1078" s="1065"/>
      <c r="N1078" s="1072"/>
      <c r="V1078" s="361"/>
      <c r="W1078" s="367"/>
      <c r="X1078" s="367"/>
      <c r="AC1078" s="367"/>
      <c r="AD1078" s="335" t="s">
        <v>5519</v>
      </c>
      <c r="AE1078" s="367"/>
      <c r="AG1078" s="367"/>
    </row>
    <row r="1079" spans="1:33" s="332" customFormat="1" ht="33.75" x14ac:dyDescent="0.2">
      <c r="A1079" s="370"/>
      <c r="B1079" s="371" t="s">
        <v>430</v>
      </c>
      <c r="C1079" s="1065" t="s">
        <v>431</v>
      </c>
      <c r="D1079" s="1065"/>
      <c r="E1079" s="1065"/>
      <c r="F1079" s="1065"/>
      <c r="G1079" s="1065"/>
      <c r="H1079" s="1065"/>
      <c r="I1079" s="1065"/>
      <c r="J1079" s="1065"/>
      <c r="K1079" s="1065"/>
      <c r="L1079" s="1065"/>
      <c r="M1079" s="1065"/>
      <c r="N1079" s="1072"/>
      <c r="V1079" s="361"/>
      <c r="W1079" s="367"/>
      <c r="X1079" s="367"/>
      <c r="Y1079" s="335" t="s">
        <v>431</v>
      </c>
      <c r="AC1079" s="367"/>
      <c r="AE1079" s="367"/>
      <c r="AG1079" s="367"/>
    </row>
    <row r="1080" spans="1:33" s="332" customFormat="1" ht="12" x14ac:dyDescent="0.2">
      <c r="A1080" s="372"/>
      <c r="B1080" s="371" t="s">
        <v>423</v>
      </c>
      <c r="C1080" s="1065" t="s">
        <v>432</v>
      </c>
      <c r="D1080" s="1065"/>
      <c r="E1080" s="1065"/>
      <c r="F1080" s="373"/>
      <c r="G1080" s="373"/>
      <c r="H1080" s="373"/>
      <c r="I1080" s="373"/>
      <c r="J1080" s="374">
        <v>2118.91</v>
      </c>
      <c r="K1080" s="373" t="s">
        <v>436</v>
      </c>
      <c r="L1080" s="374">
        <v>821.08</v>
      </c>
      <c r="M1080" s="373"/>
      <c r="N1080" s="375"/>
      <c r="V1080" s="361"/>
      <c r="W1080" s="367"/>
      <c r="X1080" s="367"/>
      <c r="Z1080" s="335" t="s">
        <v>432</v>
      </c>
      <c r="AC1080" s="367"/>
      <c r="AE1080" s="367"/>
      <c r="AG1080" s="367"/>
    </row>
    <row r="1081" spans="1:33" s="332" customFormat="1" ht="12" x14ac:dyDescent="0.2">
      <c r="A1081" s="372"/>
      <c r="B1081" s="371" t="s">
        <v>434</v>
      </c>
      <c r="C1081" s="1065" t="s">
        <v>435</v>
      </c>
      <c r="D1081" s="1065"/>
      <c r="E1081" s="1065"/>
      <c r="F1081" s="373"/>
      <c r="G1081" s="373"/>
      <c r="H1081" s="373"/>
      <c r="I1081" s="373"/>
      <c r="J1081" s="374">
        <v>188.53</v>
      </c>
      <c r="K1081" s="373" t="s">
        <v>436</v>
      </c>
      <c r="L1081" s="374">
        <v>73.06</v>
      </c>
      <c r="M1081" s="373"/>
      <c r="N1081" s="375"/>
      <c r="V1081" s="361"/>
      <c r="W1081" s="367"/>
      <c r="X1081" s="367"/>
      <c r="Z1081" s="335" t="s">
        <v>435</v>
      </c>
      <c r="AC1081" s="367"/>
      <c r="AE1081" s="367"/>
      <c r="AG1081" s="367"/>
    </row>
    <row r="1082" spans="1:33" s="332" customFormat="1" ht="12" x14ac:dyDescent="0.2">
      <c r="A1082" s="372"/>
      <c r="B1082" s="371" t="s">
        <v>437</v>
      </c>
      <c r="C1082" s="1065" t="s">
        <v>438</v>
      </c>
      <c r="D1082" s="1065"/>
      <c r="E1082" s="1065"/>
      <c r="F1082" s="373"/>
      <c r="G1082" s="373"/>
      <c r="H1082" s="373"/>
      <c r="I1082" s="373"/>
      <c r="J1082" s="374">
        <v>24.85</v>
      </c>
      <c r="K1082" s="373" t="s">
        <v>436</v>
      </c>
      <c r="L1082" s="374">
        <v>9.6300000000000008</v>
      </c>
      <c r="M1082" s="373"/>
      <c r="N1082" s="375"/>
      <c r="V1082" s="361"/>
      <c r="W1082" s="367"/>
      <c r="X1082" s="367"/>
      <c r="Z1082" s="335" t="s">
        <v>438</v>
      </c>
      <c r="AC1082" s="367"/>
      <c r="AE1082" s="367"/>
      <c r="AG1082" s="367"/>
    </row>
    <row r="1083" spans="1:33" s="332" customFormat="1" ht="12" x14ac:dyDescent="0.2">
      <c r="A1083" s="372"/>
      <c r="B1083" s="371" t="s">
        <v>439</v>
      </c>
      <c r="C1083" s="1065" t="s">
        <v>440</v>
      </c>
      <c r="D1083" s="1065"/>
      <c r="E1083" s="1065"/>
      <c r="F1083" s="373"/>
      <c r="G1083" s="373"/>
      <c r="H1083" s="373"/>
      <c r="I1083" s="373"/>
      <c r="J1083" s="374">
        <v>1014.07</v>
      </c>
      <c r="K1083" s="373"/>
      <c r="L1083" s="374">
        <v>314.36</v>
      </c>
      <c r="M1083" s="373"/>
      <c r="N1083" s="375"/>
      <c r="V1083" s="361"/>
      <c r="W1083" s="367"/>
      <c r="X1083" s="367"/>
      <c r="Z1083" s="335" t="s">
        <v>440</v>
      </c>
      <c r="AC1083" s="367"/>
      <c r="AE1083" s="367"/>
      <c r="AG1083" s="367"/>
    </row>
    <row r="1084" spans="1:33" s="332" customFormat="1" ht="12" x14ac:dyDescent="0.2">
      <c r="A1084" s="372"/>
      <c r="B1084" s="371"/>
      <c r="C1084" s="1065" t="s">
        <v>443</v>
      </c>
      <c r="D1084" s="1065"/>
      <c r="E1084" s="1065"/>
      <c r="F1084" s="373" t="s">
        <v>444</v>
      </c>
      <c r="G1084" s="373" t="s">
        <v>7876</v>
      </c>
      <c r="H1084" s="373" t="s">
        <v>436</v>
      </c>
      <c r="I1084" s="373" t="s">
        <v>7877</v>
      </c>
      <c r="J1084" s="374"/>
      <c r="K1084" s="373"/>
      <c r="L1084" s="374"/>
      <c r="M1084" s="373"/>
      <c r="N1084" s="375"/>
      <c r="V1084" s="361"/>
      <c r="W1084" s="367"/>
      <c r="X1084" s="367"/>
      <c r="AA1084" s="335" t="s">
        <v>443</v>
      </c>
      <c r="AC1084" s="367"/>
      <c r="AE1084" s="367"/>
      <c r="AG1084" s="367"/>
    </row>
    <row r="1085" spans="1:33" s="332" customFormat="1" ht="12" x14ac:dyDescent="0.2">
      <c r="A1085" s="372"/>
      <c r="B1085" s="371"/>
      <c r="C1085" s="1065" t="s">
        <v>447</v>
      </c>
      <c r="D1085" s="1065"/>
      <c r="E1085" s="1065"/>
      <c r="F1085" s="373" t="s">
        <v>444</v>
      </c>
      <c r="G1085" s="373" t="s">
        <v>7878</v>
      </c>
      <c r="H1085" s="373" t="s">
        <v>436</v>
      </c>
      <c r="I1085" s="373" t="s">
        <v>7879</v>
      </c>
      <c r="J1085" s="374"/>
      <c r="K1085" s="373"/>
      <c r="L1085" s="374"/>
      <c r="M1085" s="373"/>
      <c r="N1085" s="375"/>
      <c r="V1085" s="361"/>
      <c r="W1085" s="367"/>
      <c r="X1085" s="367"/>
      <c r="AA1085" s="335" t="s">
        <v>447</v>
      </c>
      <c r="AC1085" s="367"/>
      <c r="AE1085" s="367"/>
      <c r="AG1085" s="367"/>
    </row>
    <row r="1086" spans="1:33" s="332" customFormat="1" ht="12" x14ac:dyDescent="0.2">
      <c r="A1086" s="372"/>
      <c r="B1086" s="371"/>
      <c r="C1086" s="1077" t="s">
        <v>450</v>
      </c>
      <c r="D1086" s="1077"/>
      <c r="E1086" s="1077"/>
      <c r="F1086" s="376"/>
      <c r="G1086" s="376"/>
      <c r="H1086" s="376"/>
      <c r="I1086" s="376"/>
      <c r="J1086" s="377">
        <v>3321.51</v>
      </c>
      <c r="K1086" s="376"/>
      <c r="L1086" s="377">
        <v>1208.5</v>
      </c>
      <c r="M1086" s="376"/>
      <c r="N1086" s="378"/>
      <c r="V1086" s="361"/>
      <c r="W1086" s="367"/>
      <c r="X1086" s="367"/>
      <c r="AB1086" s="335" t="s">
        <v>450</v>
      </c>
      <c r="AC1086" s="367"/>
      <c r="AE1086" s="367"/>
      <c r="AG1086" s="367"/>
    </row>
    <row r="1087" spans="1:33" s="332" customFormat="1" ht="12" x14ac:dyDescent="0.2">
      <c r="A1087" s="372"/>
      <c r="B1087" s="371"/>
      <c r="C1087" s="1065" t="s">
        <v>451</v>
      </c>
      <c r="D1087" s="1065"/>
      <c r="E1087" s="1065"/>
      <c r="F1087" s="373"/>
      <c r="G1087" s="373"/>
      <c r="H1087" s="373"/>
      <c r="I1087" s="373"/>
      <c r="J1087" s="374"/>
      <c r="K1087" s="373"/>
      <c r="L1087" s="374">
        <v>830.71</v>
      </c>
      <c r="M1087" s="373"/>
      <c r="N1087" s="375"/>
      <c r="V1087" s="361"/>
      <c r="W1087" s="367"/>
      <c r="X1087" s="367"/>
      <c r="AA1087" s="335" t="s">
        <v>451</v>
      </c>
      <c r="AC1087" s="367"/>
      <c r="AE1087" s="367"/>
      <c r="AG1087" s="367"/>
    </row>
    <row r="1088" spans="1:33" s="332" customFormat="1" ht="33.75" x14ac:dyDescent="0.2">
      <c r="A1088" s="372"/>
      <c r="B1088" s="371" t="s">
        <v>4696</v>
      </c>
      <c r="C1088" s="1065" t="s">
        <v>3148</v>
      </c>
      <c r="D1088" s="1065"/>
      <c r="E1088" s="1065"/>
      <c r="F1088" s="373" t="s">
        <v>454</v>
      </c>
      <c r="G1088" s="373" t="s">
        <v>558</v>
      </c>
      <c r="H1088" s="373"/>
      <c r="I1088" s="373" t="s">
        <v>558</v>
      </c>
      <c r="J1088" s="374"/>
      <c r="K1088" s="373"/>
      <c r="L1088" s="374">
        <v>805.79</v>
      </c>
      <c r="M1088" s="373"/>
      <c r="N1088" s="375"/>
      <c r="V1088" s="361"/>
      <c r="W1088" s="367"/>
      <c r="X1088" s="367"/>
      <c r="AA1088" s="335" t="s">
        <v>3148</v>
      </c>
      <c r="AC1088" s="367"/>
      <c r="AE1088" s="367"/>
      <c r="AG1088" s="367"/>
    </row>
    <row r="1089" spans="1:33" s="332" customFormat="1" ht="33.75" x14ac:dyDescent="0.2">
      <c r="A1089" s="372"/>
      <c r="B1089" s="371" t="s">
        <v>4697</v>
      </c>
      <c r="C1089" s="1065" t="s">
        <v>3150</v>
      </c>
      <c r="D1089" s="1065"/>
      <c r="E1089" s="1065"/>
      <c r="F1089" s="373" t="s">
        <v>454</v>
      </c>
      <c r="G1089" s="373" t="s">
        <v>544</v>
      </c>
      <c r="H1089" s="373"/>
      <c r="I1089" s="373" t="s">
        <v>544</v>
      </c>
      <c r="J1089" s="374"/>
      <c r="K1089" s="373"/>
      <c r="L1089" s="374">
        <v>423.66</v>
      </c>
      <c r="M1089" s="373"/>
      <c r="N1089" s="375"/>
      <c r="V1089" s="361"/>
      <c r="W1089" s="367"/>
      <c r="X1089" s="367"/>
      <c r="AA1089" s="335" t="s">
        <v>3150</v>
      </c>
      <c r="AC1089" s="367"/>
      <c r="AE1089" s="367"/>
      <c r="AG1089" s="367"/>
    </row>
    <row r="1090" spans="1:33" s="332" customFormat="1" ht="12" x14ac:dyDescent="0.2">
      <c r="A1090" s="379"/>
      <c r="B1090" s="380"/>
      <c r="C1090" s="1068" t="s">
        <v>459</v>
      </c>
      <c r="D1090" s="1068"/>
      <c r="E1090" s="1068"/>
      <c r="F1090" s="364"/>
      <c r="G1090" s="364"/>
      <c r="H1090" s="364"/>
      <c r="I1090" s="364"/>
      <c r="J1090" s="365"/>
      <c r="K1090" s="364"/>
      <c r="L1090" s="365">
        <v>2437.9499999999998</v>
      </c>
      <c r="M1090" s="376"/>
      <c r="N1090" s="366"/>
      <c r="V1090" s="361"/>
      <c r="W1090" s="367"/>
      <c r="X1090" s="367"/>
      <c r="AC1090" s="367" t="s">
        <v>459</v>
      </c>
      <c r="AE1090" s="367"/>
      <c r="AG1090" s="367"/>
    </row>
    <row r="1091" spans="1:33" s="332" customFormat="1" ht="33.75" x14ac:dyDescent="0.2">
      <c r="A1091" s="362" t="s">
        <v>1897</v>
      </c>
      <c r="B1091" s="363" t="s">
        <v>7880</v>
      </c>
      <c r="C1091" s="1068" t="s">
        <v>7881</v>
      </c>
      <c r="D1091" s="1068"/>
      <c r="E1091" s="1068"/>
      <c r="F1091" s="364" t="s">
        <v>1017</v>
      </c>
      <c r="G1091" s="364"/>
      <c r="H1091" s="364"/>
      <c r="I1091" s="364" t="s">
        <v>163</v>
      </c>
      <c r="J1091" s="365">
        <v>9743.33</v>
      </c>
      <c r="K1091" s="364" t="s">
        <v>566</v>
      </c>
      <c r="L1091" s="365">
        <v>32844.78</v>
      </c>
      <c r="M1091" s="364" t="s">
        <v>567</v>
      </c>
      <c r="N1091" s="366">
        <v>308084</v>
      </c>
      <c r="V1091" s="361"/>
      <c r="W1091" s="367"/>
      <c r="X1091" s="367" t="s">
        <v>7881</v>
      </c>
      <c r="AC1091" s="367"/>
      <c r="AE1091" s="367"/>
      <c r="AG1091" s="367"/>
    </row>
    <row r="1092" spans="1:33" s="332" customFormat="1" ht="12" x14ac:dyDescent="0.2">
      <c r="A1092" s="379"/>
      <c r="B1092" s="380"/>
      <c r="C1092" s="340" t="s">
        <v>2932</v>
      </c>
      <c r="D1092" s="385"/>
      <c r="E1092" s="385"/>
      <c r="F1092" s="386"/>
      <c r="G1092" s="386"/>
      <c r="H1092" s="386"/>
      <c r="I1092" s="386"/>
      <c r="J1092" s="387"/>
      <c r="K1092" s="386"/>
      <c r="L1092" s="387"/>
      <c r="M1092" s="388"/>
      <c r="N1092" s="389"/>
      <c r="V1092" s="361"/>
      <c r="W1092" s="367"/>
      <c r="X1092" s="367"/>
      <c r="AC1092" s="367"/>
      <c r="AE1092" s="367"/>
      <c r="AG1092" s="367"/>
    </row>
    <row r="1093" spans="1:33" s="332" customFormat="1" ht="22.5" x14ac:dyDescent="0.2">
      <c r="A1093" s="370"/>
      <c r="B1093" s="371" t="s">
        <v>568</v>
      </c>
      <c r="C1093" s="1065" t="s">
        <v>569</v>
      </c>
      <c r="D1093" s="1065"/>
      <c r="E1093" s="1065"/>
      <c r="F1093" s="1065"/>
      <c r="G1093" s="1065"/>
      <c r="H1093" s="1065"/>
      <c r="I1093" s="1065"/>
      <c r="J1093" s="1065"/>
      <c r="K1093" s="1065"/>
      <c r="L1093" s="1065"/>
      <c r="M1093" s="1065"/>
      <c r="N1093" s="1072"/>
      <c r="V1093" s="361"/>
      <c r="W1093" s="367"/>
      <c r="X1093" s="367"/>
      <c r="Y1093" s="335" t="s">
        <v>569</v>
      </c>
      <c r="AC1093" s="367"/>
      <c r="AE1093" s="367"/>
      <c r="AG1093" s="367"/>
    </row>
    <row r="1094" spans="1:33" s="332" customFormat="1" ht="12" x14ac:dyDescent="0.2">
      <c r="A1094" s="362" t="s">
        <v>1902</v>
      </c>
      <c r="B1094" s="363" t="s">
        <v>7882</v>
      </c>
      <c r="C1094" s="1068" t="s">
        <v>7883</v>
      </c>
      <c r="D1094" s="1068"/>
      <c r="E1094" s="1068"/>
      <c r="F1094" s="364" t="s">
        <v>769</v>
      </c>
      <c r="G1094" s="364"/>
      <c r="H1094" s="364"/>
      <c r="I1094" s="364" t="s">
        <v>800</v>
      </c>
      <c r="J1094" s="365"/>
      <c r="K1094" s="364"/>
      <c r="L1094" s="365"/>
      <c r="M1094" s="364"/>
      <c r="N1094" s="366"/>
      <c r="V1094" s="361"/>
      <c r="W1094" s="367"/>
      <c r="X1094" s="367" t="s">
        <v>7883</v>
      </c>
      <c r="AC1094" s="367"/>
      <c r="AE1094" s="367"/>
      <c r="AG1094" s="367"/>
    </row>
    <row r="1095" spans="1:33" s="332" customFormat="1" ht="12" x14ac:dyDescent="0.2">
      <c r="A1095" s="368"/>
      <c r="B1095" s="369"/>
      <c r="C1095" s="1065" t="s">
        <v>801</v>
      </c>
      <c r="D1095" s="1065"/>
      <c r="E1095" s="1065"/>
      <c r="F1095" s="1065"/>
      <c r="G1095" s="1065"/>
      <c r="H1095" s="1065"/>
      <c r="I1095" s="1065"/>
      <c r="J1095" s="1065"/>
      <c r="K1095" s="1065"/>
      <c r="L1095" s="1065"/>
      <c r="M1095" s="1065"/>
      <c r="N1095" s="1072"/>
      <c r="V1095" s="361"/>
      <c r="W1095" s="367"/>
      <c r="X1095" s="367"/>
      <c r="AC1095" s="367"/>
      <c r="AD1095" s="335" t="s">
        <v>801</v>
      </c>
      <c r="AE1095" s="367"/>
      <c r="AG1095" s="367"/>
    </row>
    <row r="1096" spans="1:33" s="332" customFormat="1" ht="33.75" x14ac:dyDescent="0.2">
      <c r="A1096" s="370"/>
      <c r="B1096" s="371" t="s">
        <v>430</v>
      </c>
      <c r="C1096" s="1065" t="s">
        <v>431</v>
      </c>
      <c r="D1096" s="1065"/>
      <c r="E1096" s="1065"/>
      <c r="F1096" s="1065"/>
      <c r="G1096" s="1065"/>
      <c r="H1096" s="1065"/>
      <c r="I1096" s="1065"/>
      <c r="J1096" s="1065"/>
      <c r="K1096" s="1065"/>
      <c r="L1096" s="1065"/>
      <c r="M1096" s="1065"/>
      <c r="N1096" s="1072"/>
      <c r="V1096" s="361"/>
      <c r="W1096" s="367"/>
      <c r="X1096" s="367"/>
      <c r="Y1096" s="335" t="s">
        <v>431</v>
      </c>
      <c r="AC1096" s="367"/>
      <c r="AE1096" s="367"/>
      <c r="AG1096" s="367"/>
    </row>
    <row r="1097" spans="1:33" s="332" customFormat="1" ht="12" x14ac:dyDescent="0.2">
      <c r="A1097" s="372"/>
      <c r="B1097" s="371" t="s">
        <v>423</v>
      </c>
      <c r="C1097" s="1065" t="s">
        <v>432</v>
      </c>
      <c r="D1097" s="1065"/>
      <c r="E1097" s="1065"/>
      <c r="F1097" s="373"/>
      <c r="G1097" s="373"/>
      <c r="H1097" s="373"/>
      <c r="I1097" s="373"/>
      <c r="J1097" s="374">
        <v>779.32</v>
      </c>
      <c r="K1097" s="373" t="s">
        <v>436</v>
      </c>
      <c r="L1097" s="374">
        <v>136.38</v>
      </c>
      <c r="M1097" s="373"/>
      <c r="N1097" s="375"/>
      <c r="V1097" s="361"/>
      <c r="W1097" s="367"/>
      <c r="X1097" s="367"/>
      <c r="Z1097" s="335" t="s">
        <v>432</v>
      </c>
      <c r="AC1097" s="367"/>
      <c r="AE1097" s="367"/>
      <c r="AG1097" s="367"/>
    </row>
    <row r="1098" spans="1:33" s="332" customFormat="1" ht="12" x14ac:dyDescent="0.2">
      <c r="A1098" s="372"/>
      <c r="B1098" s="371" t="s">
        <v>434</v>
      </c>
      <c r="C1098" s="1065" t="s">
        <v>435</v>
      </c>
      <c r="D1098" s="1065"/>
      <c r="E1098" s="1065"/>
      <c r="F1098" s="373"/>
      <c r="G1098" s="373"/>
      <c r="H1098" s="373"/>
      <c r="I1098" s="373"/>
      <c r="J1098" s="374">
        <v>36.22</v>
      </c>
      <c r="K1098" s="373" t="s">
        <v>436</v>
      </c>
      <c r="L1098" s="374">
        <v>6.34</v>
      </c>
      <c r="M1098" s="373"/>
      <c r="N1098" s="375"/>
      <c r="V1098" s="361"/>
      <c r="W1098" s="367"/>
      <c r="X1098" s="367"/>
      <c r="Z1098" s="335" t="s">
        <v>435</v>
      </c>
      <c r="AC1098" s="367"/>
      <c r="AE1098" s="367"/>
      <c r="AG1098" s="367"/>
    </row>
    <row r="1099" spans="1:33" s="332" customFormat="1" ht="12" x14ac:dyDescent="0.2">
      <c r="A1099" s="372"/>
      <c r="B1099" s="371" t="s">
        <v>437</v>
      </c>
      <c r="C1099" s="1065" t="s">
        <v>438</v>
      </c>
      <c r="D1099" s="1065"/>
      <c r="E1099" s="1065"/>
      <c r="F1099" s="373"/>
      <c r="G1099" s="373"/>
      <c r="H1099" s="373"/>
      <c r="I1099" s="373"/>
      <c r="J1099" s="374">
        <v>5.0199999999999996</v>
      </c>
      <c r="K1099" s="373" t="s">
        <v>436</v>
      </c>
      <c r="L1099" s="374">
        <v>0.88</v>
      </c>
      <c r="M1099" s="373"/>
      <c r="N1099" s="375"/>
      <c r="V1099" s="361"/>
      <c r="W1099" s="367"/>
      <c r="X1099" s="367"/>
      <c r="Z1099" s="335" t="s">
        <v>438</v>
      </c>
      <c r="AC1099" s="367"/>
      <c r="AE1099" s="367"/>
      <c r="AG1099" s="367"/>
    </row>
    <row r="1100" spans="1:33" s="332" customFormat="1" ht="12" x14ac:dyDescent="0.2">
      <c r="A1100" s="372"/>
      <c r="B1100" s="371" t="s">
        <v>439</v>
      </c>
      <c r="C1100" s="1065" t="s">
        <v>440</v>
      </c>
      <c r="D1100" s="1065"/>
      <c r="E1100" s="1065"/>
      <c r="F1100" s="373"/>
      <c r="G1100" s="373"/>
      <c r="H1100" s="373"/>
      <c r="I1100" s="373"/>
      <c r="J1100" s="374">
        <v>520.4</v>
      </c>
      <c r="K1100" s="373"/>
      <c r="L1100" s="374">
        <v>72.86</v>
      </c>
      <c r="M1100" s="373"/>
      <c r="N1100" s="375"/>
      <c r="V1100" s="361"/>
      <c r="W1100" s="367"/>
      <c r="X1100" s="367"/>
      <c r="Z1100" s="335" t="s">
        <v>440</v>
      </c>
      <c r="AC1100" s="367"/>
      <c r="AE1100" s="367"/>
      <c r="AG1100" s="367"/>
    </row>
    <row r="1101" spans="1:33" s="332" customFormat="1" ht="12" x14ac:dyDescent="0.2">
      <c r="A1101" s="372"/>
      <c r="B1101" s="371"/>
      <c r="C1101" s="1065" t="s">
        <v>443</v>
      </c>
      <c r="D1101" s="1065"/>
      <c r="E1101" s="1065"/>
      <c r="F1101" s="373" t="s">
        <v>444</v>
      </c>
      <c r="G1101" s="373" t="s">
        <v>7884</v>
      </c>
      <c r="H1101" s="373" t="s">
        <v>436</v>
      </c>
      <c r="I1101" s="373" t="s">
        <v>7885</v>
      </c>
      <c r="J1101" s="374"/>
      <c r="K1101" s="373"/>
      <c r="L1101" s="374"/>
      <c r="M1101" s="373"/>
      <c r="N1101" s="375"/>
      <c r="V1101" s="361"/>
      <c r="W1101" s="367"/>
      <c r="X1101" s="367"/>
      <c r="AA1101" s="335" t="s">
        <v>443</v>
      </c>
      <c r="AC1101" s="367"/>
      <c r="AE1101" s="367"/>
      <c r="AG1101" s="367"/>
    </row>
    <row r="1102" spans="1:33" s="332" customFormat="1" ht="12" x14ac:dyDescent="0.2">
      <c r="A1102" s="372"/>
      <c r="B1102" s="371"/>
      <c r="C1102" s="1065" t="s">
        <v>447</v>
      </c>
      <c r="D1102" s="1065"/>
      <c r="E1102" s="1065"/>
      <c r="F1102" s="373" t="s">
        <v>444</v>
      </c>
      <c r="G1102" s="373" t="s">
        <v>847</v>
      </c>
      <c r="H1102" s="373" t="s">
        <v>436</v>
      </c>
      <c r="I1102" s="373" t="s">
        <v>2553</v>
      </c>
      <c r="J1102" s="374"/>
      <c r="K1102" s="373"/>
      <c r="L1102" s="374"/>
      <c r="M1102" s="373"/>
      <c r="N1102" s="375"/>
      <c r="V1102" s="361"/>
      <c r="W1102" s="367"/>
      <c r="X1102" s="367"/>
      <c r="AA1102" s="335" t="s">
        <v>447</v>
      </c>
      <c r="AC1102" s="367"/>
      <c r="AE1102" s="367"/>
      <c r="AG1102" s="367"/>
    </row>
    <row r="1103" spans="1:33" s="332" customFormat="1" ht="12" x14ac:dyDescent="0.2">
      <c r="A1103" s="372"/>
      <c r="B1103" s="371"/>
      <c r="C1103" s="1077" t="s">
        <v>450</v>
      </c>
      <c r="D1103" s="1077"/>
      <c r="E1103" s="1077"/>
      <c r="F1103" s="376"/>
      <c r="G1103" s="376"/>
      <c r="H1103" s="376"/>
      <c r="I1103" s="376"/>
      <c r="J1103" s="377">
        <v>1335.94</v>
      </c>
      <c r="K1103" s="376"/>
      <c r="L1103" s="377">
        <v>215.58</v>
      </c>
      <c r="M1103" s="376"/>
      <c r="N1103" s="378"/>
      <c r="V1103" s="361"/>
      <c r="W1103" s="367"/>
      <c r="X1103" s="367"/>
      <c r="AB1103" s="335" t="s">
        <v>450</v>
      </c>
      <c r="AC1103" s="367"/>
      <c r="AE1103" s="367"/>
      <c r="AG1103" s="367"/>
    </row>
    <row r="1104" spans="1:33" s="332" customFormat="1" ht="12" x14ac:dyDescent="0.2">
      <c r="A1104" s="372"/>
      <c r="B1104" s="371"/>
      <c r="C1104" s="1065" t="s">
        <v>451</v>
      </c>
      <c r="D1104" s="1065"/>
      <c r="E1104" s="1065"/>
      <c r="F1104" s="373"/>
      <c r="G1104" s="373"/>
      <c r="H1104" s="373"/>
      <c r="I1104" s="373"/>
      <c r="J1104" s="374"/>
      <c r="K1104" s="373"/>
      <c r="L1104" s="374">
        <v>137.26</v>
      </c>
      <c r="M1104" s="373"/>
      <c r="N1104" s="375"/>
      <c r="V1104" s="361"/>
      <c r="W1104" s="367"/>
      <c r="X1104" s="367"/>
      <c r="AA1104" s="335" t="s">
        <v>451</v>
      </c>
      <c r="AC1104" s="367"/>
      <c r="AE1104" s="367"/>
      <c r="AG1104" s="367"/>
    </row>
    <row r="1105" spans="1:33" s="332" customFormat="1" ht="33.75" x14ac:dyDescent="0.2">
      <c r="A1105" s="372"/>
      <c r="B1105" s="371" t="s">
        <v>4696</v>
      </c>
      <c r="C1105" s="1065" t="s">
        <v>3148</v>
      </c>
      <c r="D1105" s="1065"/>
      <c r="E1105" s="1065"/>
      <c r="F1105" s="373" t="s">
        <v>454</v>
      </c>
      <c r="G1105" s="373" t="s">
        <v>558</v>
      </c>
      <c r="H1105" s="373"/>
      <c r="I1105" s="373" t="s">
        <v>558</v>
      </c>
      <c r="J1105" s="374"/>
      <c r="K1105" s="373"/>
      <c r="L1105" s="374">
        <v>133.13999999999999</v>
      </c>
      <c r="M1105" s="373"/>
      <c r="N1105" s="375"/>
      <c r="V1105" s="361"/>
      <c r="W1105" s="367"/>
      <c r="X1105" s="367"/>
      <c r="AA1105" s="335" t="s">
        <v>3148</v>
      </c>
      <c r="AC1105" s="367"/>
      <c r="AE1105" s="367"/>
      <c r="AG1105" s="367"/>
    </row>
    <row r="1106" spans="1:33" s="332" customFormat="1" ht="33.75" x14ac:dyDescent="0.2">
      <c r="A1106" s="372"/>
      <c r="B1106" s="371" t="s">
        <v>4697</v>
      </c>
      <c r="C1106" s="1065" t="s">
        <v>3150</v>
      </c>
      <c r="D1106" s="1065"/>
      <c r="E1106" s="1065"/>
      <c r="F1106" s="373" t="s">
        <v>454</v>
      </c>
      <c r="G1106" s="373" t="s">
        <v>544</v>
      </c>
      <c r="H1106" s="373"/>
      <c r="I1106" s="373" t="s">
        <v>544</v>
      </c>
      <c r="J1106" s="374"/>
      <c r="K1106" s="373"/>
      <c r="L1106" s="374">
        <v>70</v>
      </c>
      <c r="M1106" s="373"/>
      <c r="N1106" s="375"/>
      <c r="V1106" s="361"/>
      <c r="W1106" s="367"/>
      <c r="X1106" s="367"/>
      <c r="AA1106" s="335" t="s">
        <v>3150</v>
      </c>
      <c r="AC1106" s="367"/>
      <c r="AE1106" s="367"/>
      <c r="AG1106" s="367"/>
    </row>
    <row r="1107" spans="1:33" s="332" customFormat="1" ht="12" x14ac:dyDescent="0.2">
      <c r="A1107" s="379"/>
      <c r="B1107" s="380"/>
      <c r="C1107" s="1068" t="s">
        <v>459</v>
      </c>
      <c r="D1107" s="1068"/>
      <c r="E1107" s="1068"/>
      <c r="F1107" s="364"/>
      <c r="G1107" s="364"/>
      <c r="H1107" s="364"/>
      <c r="I1107" s="364"/>
      <c r="J1107" s="365"/>
      <c r="K1107" s="364"/>
      <c r="L1107" s="365">
        <v>418.72</v>
      </c>
      <c r="M1107" s="376"/>
      <c r="N1107" s="366"/>
      <c r="V1107" s="361"/>
      <c r="W1107" s="367"/>
      <c r="X1107" s="367"/>
      <c r="AC1107" s="367" t="s">
        <v>459</v>
      </c>
      <c r="AE1107" s="367"/>
      <c r="AG1107" s="367"/>
    </row>
    <row r="1108" spans="1:33" s="332" customFormat="1" ht="33.75" x14ac:dyDescent="0.2">
      <c r="A1108" s="362" t="s">
        <v>1903</v>
      </c>
      <c r="B1108" s="363" t="s">
        <v>7886</v>
      </c>
      <c r="C1108" s="1068" t="s">
        <v>7887</v>
      </c>
      <c r="D1108" s="1068"/>
      <c r="E1108" s="1068"/>
      <c r="F1108" s="364" t="s">
        <v>1017</v>
      </c>
      <c r="G1108" s="364"/>
      <c r="H1108" s="364"/>
      <c r="I1108" s="364" t="s">
        <v>570</v>
      </c>
      <c r="J1108" s="365">
        <v>9085</v>
      </c>
      <c r="K1108" s="364" t="s">
        <v>566</v>
      </c>
      <c r="L1108" s="365">
        <v>13830.92</v>
      </c>
      <c r="M1108" s="364" t="s">
        <v>567</v>
      </c>
      <c r="N1108" s="366">
        <v>129734</v>
      </c>
      <c r="V1108" s="361"/>
      <c r="W1108" s="367"/>
      <c r="X1108" s="367" t="s">
        <v>7887</v>
      </c>
      <c r="AC1108" s="367"/>
      <c r="AE1108" s="367"/>
      <c r="AG1108" s="367"/>
    </row>
    <row r="1109" spans="1:33" s="332" customFormat="1" ht="12" x14ac:dyDescent="0.2">
      <c r="A1109" s="379"/>
      <c r="B1109" s="380"/>
      <c r="C1109" s="340" t="s">
        <v>2932</v>
      </c>
      <c r="D1109" s="385"/>
      <c r="E1109" s="385"/>
      <c r="F1109" s="386"/>
      <c r="G1109" s="386"/>
      <c r="H1109" s="386"/>
      <c r="I1109" s="386"/>
      <c r="J1109" s="387"/>
      <c r="K1109" s="386"/>
      <c r="L1109" s="387"/>
      <c r="M1109" s="388"/>
      <c r="N1109" s="389"/>
      <c r="V1109" s="361"/>
      <c r="W1109" s="367"/>
      <c r="X1109" s="367"/>
      <c r="AC1109" s="367"/>
      <c r="AE1109" s="367"/>
      <c r="AG1109" s="367"/>
    </row>
    <row r="1110" spans="1:33" s="332" customFormat="1" ht="22.5" x14ac:dyDescent="0.2">
      <c r="A1110" s="370"/>
      <c r="B1110" s="371" t="s">
        <v>568</v>
      </c>
      <c r="C1110" s="1065" t="s">
        <v>569</v>
      </c>
      <c r="D1110" s="1065"/>
      <c r="E1110" s="1065"/>
      <c r="F1110" s="1065"/>
      <c r="G1110" s="1065"/>
      <c r="H1110" s="1065"/>
      <c r="I1110" s="1065"/>
      <c r="J1110" s="1065"/>
      <c r="K1110" s="1065"/>
      <c r="L1110" s="1065"/>
      <c r="M1110" s="1065"/>
      <c r="N1110" s="1072"/>
      <c r="V1110" s="361"/>
      <c r="W1110" s="367"/>
      <c r="X1110" s="367"/>
      <c r="Y1110" s="335" t="s">
        <v>569</v>
      </c>
      <c r="AC1110" s="367"/>
      <c r="AE1110" s="367"/>
      <c r="AG1110" s="367"/>
    </row>
    <row r="1111" spans="1:33" s="332" customFormat="1" ht="12" x14ac:dyDescent="0.2">
      <c r="A1111" s="1069" t="s">
        <v>7888</v>
      </c>
      <c r="B1111" s="1070"/>
      <c r="C1111" s="1070"/>
      <c r="D1111" s="1070"/>
      <c r="E1111" s="1070"/>
      <c r="F1111" s="1070"/>
      <c r="G1111" s="1070"/>
      <c r="H1111" s="1070"/>
      <c r="I1111" s="1070"/>
      <c r="J1111" s="1070"/>
      <c r="K1111" s="1070"/>
      <c r="L1111" s="1070"/>
      <c r="M1111" s="1070"/>
      <c r="N1111" s="1071"/>
      <c r="V1111" s="361"/>
      <c r="W1111" s="367" t="s">
        <v>7888</v>
      </c>
      <c r="X1111" s="367"/>
      <c r="AC1111" s="367"/>
      <c r="AE1111" s="367"/>
      <c r="AG1111" s="367"/>
    </row>
    <row r="1112" spans="1:33" s="332" customFormat="1" ht="33.75" x14ac:dyDescent="0.2">
      <c r="A1112" s="362" t="s">
        <v>1906</v>
      </c>
      <c r="B1112" s="363" t="s">
        <v>7889</v>
      </c>
      <c r="C1112" s="1068" t="s">
        <v>7890</v>
      </c>
      <c r="D1112" s="1068"/>
      <c r="E1112" s="1068"/>
      <c r="F1112" s="364" t="s">
        <v>411</v>
      </c>
      <c r="G1112" s="364"/>
      <c r="H1112" s="364"/>
      <c r="I1112" s="364" t="s">
        <v>7891</v>
      </c>
      <c r="J1112" s="365"/>
      <c r="K1112" s="364"/>
      <c r="L1112" s="365"/>
      <c r="M1112" s="364"/>
      <c r="N1112" s="366"/>
      <c r="V1112" s="361"/>
      <c r="W1112" s="367"/>
      <c r="X1112" s="367" t="s">
        <v>7890</v>
      </c>
      <c r="AC1112" s="367"/>
      <c r="AE1112" s="367"/>
      <c r="AG1112" s="367"/>
    </row>
    <row r="1113" spans="1:33" s="332" customFormat="1" ht="12" x14ac:dyDescent="0.2">
      <c r="A1113" s="368"/>
      <c r="B1113" s="369"/>
      <c r="C1113" s="1065" t="s">
        <v>7892</v>
      </c>
      <c r="D1113" s="1065"/>
      <c r="E1113" s="1065"/>
      <c r="F1113" s="1065"/>
      <c r="G1113" s="1065"/>
      <c r="H1113" s="1065"/>
      <c r="I1113" s="1065"/>
      <c r="J1113" s="1065"/>
      <c r="K1113" s="1065"/>
      <c r="L1113" s="1065"/>
      <c r="M1113" s="1065"/>
      <c r="N1113" s="1072"/>
      <c r="V1113" s="361"/>
      <c r="W1113" s="367"/>
      <c r="X1113" s="367"/>
      <c r="AC1113" s="367"/>
      <c r="AD1113" s="335" t="s">
        <v>7892</v>
      </c>
      <c r="AE1113" s="367"/>
      <c r="AG1113" s="367"/>
    </row>
    <row r="1114" spans="1:33" s="332" customFormat="1" ht="33.75" x14ac:dyDescent="0.2">
      <c r="A1114" s="370"/>
      <c r="B1114" s="371" t="s">
        <v>430</v>
      </c>
      <c r="C1114" s="1065" t="s">
        <v>431</v>
      </c>
      <c r="D1114" s="1065"/>
      <c r="E1114" s="1065"/>
      <c r="F1114" s="1065"/>
      <c r="G1114" s="1065"/>
      <c r="H1114" s="1065"/>
      <c r="I1114" s="1065"/>
      <c r="J1114" s="1065"/>
      <c r="K1114" s="1065"/>
      <c r="L1114" s="1065"/>
      <c r="M1114" s="1065"/>
      <c r="N1114" s="1072"/>
      <c r="V1114" s="361"/>
      <c r="W1114" s="367"/>
      <c r="X1114" s="367"/>
      <c r="Y1114" s="335" t="s">
        <v>431</v>
      </c>
      <c r="AC1114" s="367"/>
      <c r="AE1114" s="367"/>
      <c r="AG1114" s="367"/>
    </row>
    <row r="1115" spans="1:33" s="332" customFormat="1" ht="12" x14ac:dyDescent="0.2">
      <c r="A1115" s="372"/>
      <c r="B1115" s="371" t="s">
        <v>423</v>
      </c>
      <c r="C1115" s="1065" t="s">
        <v>432</v>
      </c>
      <c r="D1115" s="1065"/>
      <c r="E1115" s="1065"/>
      <c r="F1115" s="373"/>
      <c r="G1115" s="373"/>
      <c r="H1115" s="373"/>
      <c r="I1115" s="373"/>
      <c r="J1115" s="374">
        <v>507.6</v>
      </c>
      <c r="K1115" s="373" t="s">
        <v>436</v>
      </c>
      <c r="L1115" s="374">
        <v>62.36</v>
      </c>
      <c r="M1115" s="373"/>
      <c r="N1115" s="375"/>
      <c r="V1115" s="361"/>
      <c r="W1115" s="367"/>
      <c r="X1115" s="367"/>
      <c r="Z1115" s="335" t="s">
        <v>432</v>
      </c>
      <c r="AC1115" s="367"/>
      <c r="AE1115" s="367"/>
      <c r="AG1115" s="367"/>
    </row>
    <row r="1116" spans="1:33" s="332" customFormat="1" ht="12" x14ac:dyDescent="0.2">
      <c r="A1116" s="372"/>
      <c r="B1116" s="371" t="s">
        <v>434</v>
      </c>
      <c r="C1116" s="1065" t="s">
        <v>435</v>
      </c>
      <c r="D1116" s="1065"/>
      <c r="E1116" s="1065"/>
      <c r="F1116" s="373"/>
      <c r="G1116" s="373"/>
      <c r="H1116" s="373"/>
      <c r="I1116" s="373"/>
      <c r="J1116" s="374">
        <v>311.27999999999997</v>
      </c>
      <c r="K1116" s="373" t="s">
        <v>436</v>
      </c>
      <c r="L1116" s="374">
        <v>38.24</v>
      </c>
      <c r="M1116" s="373"/>
      <c r="N1116" s="375"/>
      <c r="V1116" s="361"/>
      <c r="W1116" s="367"/>
      <c r="X1116" s="367"/>
      <c r="Z1116" s="335" t="s">
        <v>435</v>
      </c>
      <c r="AC1116" s="367"/>
      <c r="AE1116" s="367"/>
      <c r="AG1116" s="367"/>
    </row>
    <row r="1117" spans="1:33" s="332" customFormat="1" ht="12" x14ac:dyDescent="0.2">
      <c r="A1117" s="372"/>
      <c r="B1117" s="371" t="s">
        <v>437</v>
      </c>
      <c r="C1117" s="1065" t="s">
        <v>438</v>
      </c>
      <c r="D1117" s="1065"/>
      <c r="E1117" s="1065"/>
      <c r="F1117" s="373"/>
      <c r="G1117" s="373"/>
      <c r="H1117" s="373"/>
      <c r="I1117" s="373"/>
      <c r="J1117" s="374">
        <v>31.38</v>
      </c>
      <c r="K1117" s="373" t="s">
        <v>436</v>
      </c>
      <c r="L1117" s="374">
        <v>3.86</v>
      </c>
      <c r="M1117" s="373"/>
      <c r="N1117" s="375"/>
      <c r="V1117" s="361"/>
      <c r="W1117" s="367"/>
      <c r="X1117" s="367"/>
      <c r="Z1117" s="335" t="s">
        <v>438</v>
      </c>
      <c r="AC1117" s="367"/>
      <c r="AE1117" s="367"/>
      <c r="AG1117" s="367"/>
    </row>
    <row r="1118" spans="1:33" s="332" customFormat="1" ht="12" x14ac:dyDescent="0.2">
      <c r="A1118" s="372"/>
      <c r="B1118" s="371" t="s">
        <v>439</v>
      </c>
      <c r="C1118" s="1065" t="s">
        <v>440</v>
      </c>
      <c r="D1118" s="1065"/>
      <c r="E1118" s="1065"/>
      <c r="F1118" s="373"/>
      <c r="G1118" s="373"/>
      <c r="H1118" s="373"/>
      <c r="I1118" s="373"/>
      <c r="J1118" s="374">
        <v>68.63</v>
      </c>
      <c r="K1118" s="373"/>
      <c r="L1118" s="374">
        <v>6.74</v>
      </c>
      <c r="M1118" s="373"/>
      <c r="N1118" s="375"/>
      <c r="V1118" s="361"/>
      <c r="W1118" s="367"/>
      <c r="X1118" s="367"/>
      <c r="Z1118" s="335" t="s">
        <v>440</v>
      </c>
      <c r="AC1118" s="367"/>
      <c r="AE1118" s="367"/>
      <c r="AG1118" s="367"/>
    </row>
    <row r="1119" spans="1:33" s="332" customFormat="1" ht="12" x14ac:dyDescent="0.2">
      <c r="A1119" s="372"/>
      <c r="B1119" s="371"/>
      <c r="C1119" s="1065" t="s">
        <v>443</v>
      </c>
      <c r="D1119" s="1065"/>
      <c r="E1119" s="1065"/>
      <c r="F1119" s="373" t="s">
        <v>444</v>
      </c>
      <c r="G1119" s="373" t="s">
        <v>901</v>
      </c>
      <c r="H1119" s="373" t="s">
        <v>436</v>
      </c>
      <c r="I1119" s="373" t="s">
        <v>7893</v>
      </c>
      <c r="J1119" s="374"/>
      <c r="K1119" s="373"/>
      <c r="L1119" s="374"/>
      <c r="M1119" s="373"/>
      <c r="N1119" s="375"/>
      <c r="V1119" s="361"/>
      <c r="W1119" s="367"/>
      <c r="X1119" s="367"/>
      <c r="AA1119" s="335" t="s">
        <v>443</v>
      </c>
      <c r="AC1119" s="367"/>
      <c r="AE1119" s="367"/>
      <c r="AG1119" s="367"/>
    </row>
    <row r="1120" spans="1:33" s="332" customFormat="1" ht="12" x14ac:dyDescent="0.2">
      <c r="A1120" s="372"/>
      <c r="B1120" s="371"/>
      <c r="C1120" s="1065" t="s">
        <v>447</v>
      </c>
      <c r="D1120" s="1065"/>
      <c r="E1120" s="1065"/>
      <c r="F1120" s="373" t="s">
        <v>444</v>
      </c>
      <c r="G1120" s="373" t="s">
        <v>1046</v>
      </c>
      <c r="H1120" s="373" t="s">
        <v>436</v>
      </c>
      <c r="I1120" s="373" t="s">
        <v>7894</v>
      </c>
      <c r="J1120" s="374"/>
      <c r="K1120" s="373"/>
      <c r="L1120" s="374"/>
      <c r="M1120" s="373"/>
      <c r="N1120" s="375"/>
      <c r="V1120" s="361"/>
      <c r="W1120" s="367"/>
      <c r="X1120" s="367"/>
      <c r="AA1120" s="335" t="s">
        <v>447</v>
      </c>
      <c r="AC1120" s="367"/>
      <c r="AE1120" s="367"/>
      <c r="AG1120" s="367"/>
    </row>
    <row r="1121" spans="1:33" s="332" customFormat="1" ht="12" x14ac:dyDescent="0.2">
      <c r="A1121" s="372"/>
      <c r="B1121" s="371"/>
      <c r="C1121" s="1077" t="s">
        <v>450</v>
      </c>
      <c r="D1121" s="1077"/>
      <c r="E1121" s="1077"/>
      <c r="F1121" s="376"/>
      <c r="G1121" s="376"/>
      <c r="H1121" s="376"/>
      <c r="I1121" s="376"/>
      <c r="J1121" s="377">
        <v>887.51</v>
      </c>
      <c r="K1121" s="376"/>
      <c r="L1121" s="377">
        <v>107.34</v>
      </c>
      <c r="M1121" s="376"/>
      <c r="N1121" s="378"/>
      <c r="V1121" s="361"/>
      <c r="W1121" s="367"/>
      <c r="X1121" s="367"/>
      <c r="AB1121" s="335" t="s">
        <v>450</v>
      </c>
      <c r="AC1121" s="367"/>
      <c r="AE1121" s="367"/>
      <c r="AG1121" s="367"/>
    </row>
    <row r="1122" spans="1:33" s="332" customFormat="1" ht="12" x14ac:dyDescent="0.2">
      <c r="A1122" s="372"/>
      <c r="B1122" s="371"/>
      <c r="C1122" s="1065" t="s">
        <v>451</v>
      </c>
      <c r="D1122" s="1065"/>
      <c r="E1122" s="1065"/>
      <c r="F1122" s="373"/>
      <c r="G1122" s="373"/>
      <c r="H1122" s="373"/>
      <c r="I1122" s="373"/>
      <c r="J1122" s="374"/>
      <c r="K1122" s="373"/>
      <c r="L1122" s="374">
        <v>66.22</v>
      </c>
      <c r="M1122" s="373"/>
      <c r="N1122" s="375"/>
      <c r="V1122" s="361"/>
      <c r="W1122" s="367"/>
      <c r="X1122" s="367"/>
      <c r="AA1122" s="335" t="s">
        <v>451</v>
      </c>
      <c r="AC1122" s="367"/>
      <c r="AE1122" s="367"/>
      <c r="AG1122" s="367"/>
    </row>
    <row r="1123" spans="1:33" s="332" customFormat="1" ht="33.75" x14ac:dyDescent="0.2">
      <c r="A1123" s="372"/>
      <c r="B1123" s="371" t="s">
        <v>4696</v>
      </c>
      <c r="C1123" s="1065" t="s">
        <v>3148</v>
      </c>
      <c r="D1123" s="1065"/>
      <c r="E1123" s="1065"/>
      <c r="F1123" s="373" t="s">
        <v>454</v>
      </c>
      <c r="G1123" s="373" t="s">
        <v>558</v>
      </c>
      <c r="H1123" s="373"/>
      <c r="I1123" s="373" t="s">
        <v>558</v>
      </c>
      <c r="J1123" s="374"/>
      <c r="K1123" s="373"/>
      <c r="L1123" s="374">
        <v>64.23</v>
      </c>
      <c r="M1123" s="373"/>
      <c r="N1123" s="375"/>
      <c r="V1123" s="361"/>
      <c r="W1123" s="367"/>
      <c r="X1123" s="367"/>
      <c r="AA1123" s="335" t="s">
        <v>3148</v>
      </c>
      <c r="AC1123" s="367"/>
      <c r="AE1123" s="367"/>
      <c r="AG1123" s="367"/>
    </row>
    <row r="1124" spans="1:33" s="332" customFormat="1" ht="33.75" x14ac:dyDescent="0.2">
      <c r="A1124" s="372"/>
      <c r="B1124" s="371" t="s">
        <v>4697</v>
      </c>
      <c r="C1124" s="1065" t="s">
        <v>3150</v>
      </c>
      <c r="D1124" s="1065"/>
      <c r="E1124" s="1065"/>
      <c r="F1124" s="373" t="s">
        <v>454</v>
      </c>
      <c r="G1124" s="373" t="s">
        <v>544</v>
      </c>
      <c r="H1124" s="373"/>
      <c r="I1124" s="373" t="s">
        <v>544</v>
      </c>
      <c r="J1124" s="374"/>
      <c r="K1124" s="373"/>
      <c r="L1124" s="374">
        <v>33.770000000000003</v>
      </c>
      <c r="M1124" s="373"/>
      <c r="N1124" s="375"/>
      <c r="V1124" s="361"/>
      <c r="W1124" s="367"/>
      <c r="X1124" s="367"/>
      <c r="AA1124" s="335" t="s">
        <v>3150</v>
      </c>
      <c r="AC1124" s="367"/>
      <c r="AE1124" s="367"/>
      <c r="AG1124" s="367"/>
    </row>
    <row r="1125" spans="1:33" s="332" customFormat="1" ht="12" x14ac:dyDescent="0.2">
      <c r="A1125" s="379"/>
      <c r="B1125" s="380"/>
      <c r="C1125" s="1068" t="s">
        <v>459</v>
      </c>
      <c r="D1125" s="1068"/>
      <c r="E1125" s="1068"/>
      <c r="F1125" s="364"/>
      <c r="G1125" s="364"/>
      <c r="H1125" s="364"/>
      <c r="I1125" s="364"/>
      <c r="J1125" s="365"/>
      <c r="K1125" s="364"/>
      <c r="L1125" s="365">
        <v>205.34</v>
      </c>
      <c r="M1125" s="376"/>
      <c r="N1125" s="366"/>
      <c r="V1125" s="361"/>
      <c r="W1125" s="367"/>
      <c r="X1125" s="367"/>
      <c r="AC1125" s="367" t="s">
        <v>459</v>
      </c>
      <c r="AE1125" s="367"/>
      <c r="AG1125" s="367"/>
    </row>
    <row r="1126" spans="1:33" s="332" customFormat="1" ht="33.75" x14ac:dyDescent="0.2">
      <c r="A1126" s="362" t="s">
        <v>1908</v>
      </c>
      <c r="B1126" s="363" t="s">
        <v>7895</v>
      </c>
      <c r="C1126" s="1068" t="s">
        <v>7896</v>
      </c>
      <c r="D1126" s="1068"/>
      <c r="E1126" s="1068"/>
      <c r="F1126" s="364" t="s">
        <v>1017</v>
      </c>
      <c r="G1126" s="364"/>
      <c r="H1126" s="364"/>
      <c r="I1126" s="364" t="s">
        <v>857</v>
      </c>
      <c r="J1126" s="365">
        <v>1407.43</v>
      </c>
      <c r="K1126" s="364" t="s">
        <v>566</v>
      </c>
      <c r="L1126" s="365">
        <v>6427.93</v>
      </c>
      <c r="M1126" s="364" t="s">
        <v>567</v>
      </c>
      <c r="N1126" s="366">
        <v>60294</v>
      </c>
      <c r="V1126" s="361"/>
      <c r="W1126" s="367"/>
      <c r="X1126" s="367" t="s">
        <v>7896</v>
      </c>
      <c r="AC1126" s="367"/>
      <c r="AE1126" s="367"/>
      <c r="AG1126" s="367"/>
    </row>
    <row r="1127" spans="1:33" s="332" customFormat="1" ht="12" x14ac:dyDescent="0.2">
      <c r="A1127" s="379"/>
      <c r="B1127" s="380"/>
      <c r="C1127" s="340" t="s">
        <v>2932</v>
      </c>
      <c r="D1127" s="385"/>
      <c r="E1127" s="385"/>
      <c r="F1127" s="386"/>
      <c r="G1127" s="386"/>
      <c r="H1127" s="386"/>
      <c r="I1127" s="386"/>
      <c r="J1127" s="387"/>
      <c r="K1127" s="386"/>
      <c r="L1127" s="387"/>
      <c r="M1127" s="388"/>
      <c r="N1127" s="389"/>
      <c r="V1127" s="361"/>
      <c r="W1127" s="367"/>
      <c r="X1127" s="367"/>
      <c r="AC1127" s="367"/>
      <c r="AE1127" s="367"/>
      <c r="AG1127" s="367"/>
    </row>
    <row r="1128" spans="1:33" s="332" customFormat="1" ht="22.5" x14ac:dyDescent="0.2">
      <c r="A1128" s="370"/>
      <c r="B1128" s="371" t="s">
        <v>568</v>
      </c>
      <c r="C1128" s="1065" t="s">
        <v>569</v>
      </c>
      <c r="D1128" s="1065"/>
      <c r="E1128" s="1065"/>
      <c r="F1128" s="1065"/>
      <c r="G1128" s="1065"/>
      <c r="H1128" s="1065"/>
      <c r="I1128" s="1065"/>
      <c r="J1128" s="1065"/>
      <c r="K1128" s="1065"/>
      <c r="L1128" s="1065"/>
      <c r="M1128" s="1065"/>
      <c r="N1128" s="1072"/>
      <c r="V1128" s="361"/>
      <c r="W1128" s="367"/>
      <c r="X1128" s="367"/>
      <c r="Y1128" s="335" t="s">
        <v>569</v>
      </c>
      <c r="AC1128" s="367"/>
      <c r="AE1128" s="367"/>
      <c r="AG1128" s="367"/>
    </row>
    <row r="1129" spans="1:33" s="332" customFormat="1" ht="33.75" x14ac:dyDescent="0.2">
      <c r="A1129" s="362" t="s">
        <v>1911</v>
      </c>
      <c r="B1129" s="363" t="s">
        <v>7897</v>
      </c>
      <c r="C1129" s="1068" t="s">
        <v>7898</v>
      </c>
      <c r="D1129" s="1068"/>
      <c r="E1129" s="1068"/>
      <c r="F1129" s="364" t="s">
        <v>1017</v>
      </c>
      <c r="G1129" s="364"/>
      <c r="H1129" s="364"/>
      <c r="I1129" s="364" t="s">
        <v>1014</v>
      </c>
      <c r="J1129" s="365">
        <v>33.33</v>
      </c>
      <c r="K1129" s="364" t="s">
        <v>566</v>
      </c>
      <c r="L1129" s="365">
        <v>289.98</v>
      </c>
      <c r="M1129" s="364" t="s">
        <v>567</v>
      </c>
      <c r="N1129" s="366">
        <v>2720</v>
      </c>
      <c r="V1129" s="361"/>
      <c r="W1129" s="367"/>
      <c r="X1129" s="367" t="s">
        <v>7898</v>
      </c>
      <c r="AC1129" s="367"/>
      <c r="AE1129" s="367"/>
      <c r="AG1129" s="367"/>
    </row>
    <row r="1130" spans="1:33" s="332" customFormat="1" ht="12" x14ac:dyDescent="0.2">
      <c r="A1130" s="379"/>
      <c r="B1130" s="380"/>
      <c r="C1130" s="340" t="s">
        <v>2932</v>
      </c>
      <c r="D1130" s="385"/>
      <c r="E1130" s="385"/>
      <c r="F1130" s="386"/>
      <c r="G1130" s="386"/>
      <c r="H1130" s="386"/>
      <c r="I1130" s="386"/>
      <c r="J1130" s="387"/>
      <c r="K1130" s="386"/>
      <c r="L1130" s="387"/>
      <c r="M1130" s="388"/>
      <c r="N1130" s="389"/>
      <c r="V1130" s="361"/>
      <c r="W1130" s="367"/>
      <c r="X1130" s="367"/>
      <c r="AC1130" s="367"/>
      <c r="AE1130" s="367"/>
      <c r="AG1130" s="367"/>
    </row>
    <row r="1131" spans="1:33" s="332" customFormat="1" ht="22.5" x14ac:dyDescent="0.2">
      <c r="A1131" s="370"/>
      <c r="B1131" s="371" t="s">
        <v>568</v>
      </c>
      <c r="C1131" s="1065" t="s">
        <v>569</v>
      </c>
      <c r="D1131" s="1065"/>
      <c r="E1131" s="1065"/>
      <c r="F1131" s="1065"/>
      <c r="G1131" s="1065"/>
      <c r="H1131" s="1065"/>
      <c r="I1131" s="1065"/>
      <c r="J1131" s="1065"/>
      <c r="K1131" s="1065"/>
      <c r="L1131" s="1065"/>
      <c r="M1131" s="1065"/>
      <c r="N1131" s="1072"/>
      <c r="V1131" s="361"/>
      <c r="W1131" s="367"/>
      <c r="X1131" s="367"/>
      <c r="Y1131" s="335" t="s">
        <v>569</v>
      </c>
      <c r="AC1131" s="367"/>
      <c r="AE1131" s="367"/>
      <c r="AG1131" s="367"/>
    </row>
    <row r="1132" spans="1:33" s="332" customFormat="1" ht="33.75" x14ac:dyDescent="0.2">
      <c r="A1132" s="362" t="s">
        <v>1924</v>
      </c>
      <c r="B1132" s="363" t="s">
        <v>7899</v>
      </c>
      <c r="C1132" s="1068" t="s">
        <v>7900</v>
      </c>
      <c r="D1132" s="1068"/>
      <c r="E1132" s="1068"/>
      <c r="F1132" s="364" t="s">
        <v>1017</v>
      </c>
      <c r="G1132" s="364"/>
      <c r="H1132" s="364"/>
      <c r="I1132" s="364" t="s">
        <v>1775</v>
      </c>
      <c r="J1132" s="365">
        <v>338.73</v>
      </c>
      <c r="K1132" s="364" t="s">
        <v>566</v>
      </c>
      <c r="L1132" s="365">
        <v>4567.4799999999996</v>
      </c>
      <c r="M1132" s="364" t="s">
        <v>567</v>
      </c>
      <c r="N1132" s="366">
        <v>42843</v>
      </c>
      <c r="V1132" s="361"/>
      <c r="W1132" s="367"/>
      <c r="X1132" s="367" t="s">
        <v>7900</v>
      </c>
      <c r="AC1132" s="367"/>
      <c r="AE1132" s="367"/>
      <c r="AG1132" s="367"/>
    </row>
    <row r="1133" spans="1:33" s="332" customFormat="1" ht="12" x14ac:dyDescent="0.2">
      <c r="A1133" s="379"/>
      <c r="B1133" s="380"/>
      <c r="C1133" s="340" t="s">
        <v>2932</v>
      </c>
      <c r="D1133" s="385"/>
      <c r="E1133" s="385"/>
      <c r="F1133" s="386"/>
      <c r="G1133" s="386"/>
      <c r="H1133" s="386"/>
      <c r="I1133" s="386"/>
      <c r="J1133" s="387"/>
      <c r="K1133" s="386"/>
      <c r="L1133" s="387"/>
      <c r="M1133" s="388"/>
      <c r="N1133" s="389"/>
      <c r="V1133" s="361"/>
      <c r="W1133" s="367"/>
      <c r="X1133" s="367"/>
      <c r="AC1133" s="367"/>
      <c r="AE1133" s="367"/>
      <c r="AG1133" s="367"/>
    </row>
    <row r="1134" spans="1:33" s="332" customFormat="1" ht="22.5" x14ac:dyDescent="0.2">
      <c r="A1134" s="370"/>
      <c r="B1134" s="371" t="s">
        <v>568</v>
      </c>
      <c r="C1134" s="1065" t="s">
        <v>569</v>
      </c>
      <c r="D1134" s="1065"/>
      <c r="E1134" s="1065"/>
      <c r="F1134" s="1065"/>
      <c r="G1134" s="1065"/>
      <c r="H1134" s="1065"/>
      <c r="I1134" s="1065"/>
      <c r="J1134" s="1065"/>
      <c r="K1134" s="1065"/>
      <c r="L1134" s="1065"/>
      <c r="M1134" s="1065"/>
      <c r="N1134" s="1072"/>
      <c r="V1134" s="361"/>
      <c r="W1134" s="367"/>
      <c r="X1134" s="367"/>
      <c r="Y1134" s="335" t="s">
        <v>569</v>
      </c>
      <c r="AC1134" s="367"/>
      <c r="AE1134" s="367"/>
      <c r="AG1134" s="367"/>
    </row>
    <row r="1135" spans="1:33" s="332" customFormat="1" ht="33.75" x14ac:dyDescent="0.2">
      <c r="A1135" s="362" t="s">
        <v>1929</v>
      </c>
      <c r="B1135" s="363" t="s">
        <v>7901</v>
      </c>
      <c r="C1135" s="1068" t="s">
        <v>7902</v>
      </c>
      <c r="D1135" s="1068"/>
      <c r="E1135" s="1068"/>
      <c r="F1135" s="364" t="s">
        <v>1017</v>
      </c>
      <c r="G1135" s="364"/>
      <c r="H1135" s="364"/>
      <c r="I1135" s="364" t="s">
        <v>1775</v>
      </c>
      <c r="J1135" s="365">
        <v>216.44</v>
      </c>
      <c r="K1135" s="364" t="s">
        <v>566</v>
      </c>
      <c r="L1135" s="365">
        <v>2918.44</v>
      </c>
      <c r="M1135" s="364" t="s">
        <v>567</v>
      </c>
      <c r="N1135" s="366">
        <v>27375</v>
      </c>
      <c r="V1135" s="361"/>
      <c r="W1135" s="367"/>
      <c r="X1135" s="367" t="s">
        <v>7902</v>
      </c>
      <c r="AC1135" s="367"/>
      <c r="AE1135" s="367"/>
      <c r="AG1135" s="367"/>
    </row>
    <row r="1136" spans="1:33" s="332" customFormat="1" ht="12" x14ac:dyDescent="0.2">
      <c r="A1136" s="379"/>
      <c r="B1136" s="380"/>
      <c r="C1136" s="340" t="s">
        <v>2932</v>
      </c>
      <c r="D1136" s="385"/>
      <c r="E1136" s="385"/>
      <c r="F1136" s="386"/>
      <c r="G1136" s="386"/>
      <c r="H1136" s="386"/>
      <c r="I1136" s="386"/>
      <c r="J1136" s="387"/>
      <c r="K1136" s="386"/>
      <c r="L1136" s="387"/>
      <c r="M1136" s="388"/>
      <c r="N1136" s="389"/>
      <c r="V1136" s="361"/>
      <c r="W1136" s="367"/>
      <c r="X1136" s="367"/>
      <c r="AC1136" s="367"/>
      <c r="AE1136" s="367"/>
      <c r="AG1136" s="367"/>
    </row>
    <row r="1137" spans="1:33" s="332" customFormat="1" ht="22.5" x14ac:dyDescent="0.2">
      <c r="A1137" s="370"/>
      <c r="B1137" s="371" t="s">
        <v>568</v>
      </c>
      <c r="C1137" s="1065" t="s">
        <v>569</v>
      </c>
      <c r="D1137" s="1065"/>
      <c r="E1137" s="1065"/>
      <c r="F1137" s="1065"/>
      <c r="G1137" s="1065"/>
      <c r="H1137" s="1065"/>
      <c r="I1137" s="1065"/>
      <c r="J1137" s="1065"/>
      <c r="K1137" s="1065"/>
      <c r="L1137" s="1065"/>
      <c r="M1137" s="1065"/>
      <c r="N1137" s="1072"/>
      <c r="V1137" s="361"/>
      <c r="W1137" s="367"/>
      <c r="X1137" s="367"/>
      <c r="Y1137" s="335" t="s">
        <v>569</v>
      </c>
      <c r="AC1137" s="367"/>
      <c r="AE1137" s="367"/>
      <c r="AG1137" s="367"/>
    </row>
    <row r="1138" spans="1:33" s="332" customFormat="1" ht="33.75" x14ac:dyDescent="0.2">
      <c r="A1138" s="362" t="s">
        <v>1933</v>
      </c>
      <c r="B1138" s="363" t="s">
        <v>7903</v>
      </c>
      <c r="C1138" s="1068" t="s">
        <v>7904</v>
      </c>
      <c r="D1138" s="1068"/>
      <c r="E1138" s="1068"/>
      <c r="F1138" s="364" t="s">
        <v>1017</v>
      </c>
      <c r="G1138" s="364"/>
      <c r="H1138" s="364"/>
      <c r="I1138" s="364" t="s">
        <v>891</v>
      </c>
      <c r="J1138" s="365">
        <v>157.72999999999999</v>
      </c>
      <c r="K1138" s="364" t="s">
        <v>566</v>
      </c>
      <c r="L1138" s="365">
        <v>857.57</v>
      </c>
      <c r="M1138" s="364" t="s">
        <v>567</v>
      </c>
      <c r="N1138" s="366">
        <v>8044</v>
      </c>
      <c r="V1138" s="361"/>
      <c r="W1138" s="367"/>
      <c r="X1138" s="367" t="s">
        <v>7904</v>
      </c>
      <c r="AC1138" s="367"/>
      <c r="AE1138" s="367"/>
      <c r="AG1138" s="367"/>
    </row>
    <row r="1139" spans="1:33" s="332" customFormat="1" ht="12" x14ac:dyDescent="0.2">
      <c r="A1139" s="379"/>
      <c r="B1139" s="380"/>
      <c r="C1139" s="340" t="s">
        <v>2932</v>
      </c>
      <c r="D1139" s="385"/>
      <c r="E1139" s="385"/>
      <c r="F1139" s="386"/>
      <c r="G1139" s="386"/>
      <c r="H1139" s="386"/>
      <c r="I1139" s="386"/>
      <c r="J1139" s="387"/>
      <c r="K1139" s="386"/>
      <c r="L1139" s="387"/>
      <c r="M1139" s="388"/>
      <c r="N1139" s="389"/>
      <c r="V1139" s="361"/>
      <c r="W1139" s="367"/>
      <c r="X1139" s="367"/>
      <c r="AC1139" s="367"/>
      <c r="AE1139" s="367"/>
      <c r="AG1139" s="367"/>
    </row>
    <row r="1140" spans="1:33" s="332" customFormat="1" ht="22.5" x14ac:dyDescent="0.2">
      <c r="A1140" s="370"/>
      <c r="B1140" s="371" t="s">
        <v>568</v>
      </c>
      <c r="C1140" s="1065" t="s">
        <v>569</v>
      </c>
      <c r="D1140" s="1065"/>
      <c r="E1140" s="1065"/>
      <c r="F1140" s="1065"/>
      <c r="G1140" s="1065"/>
      <c r="H1140" s="1065"/>
      <c r="I1140" s="1065"/>
      <c r="J1140" s="1065"/>
      <c r="K1140" s="1065"/>
      <c r="L1140" s="1065"/>
      <c r="M1140" s="1065"/>
      <c r="N1140" s="1072"/>
      <c r="V1140" s="361"/>
      <c r="W1140" s="367"/>
      <c r="X1140" s="367"/>
      <c r="Y1140" s="335" t="s">
        <v>569</v>
      </c>
      <c r="AC1140" s="367"/>
      <c r="AE1140" s="367"/>
      <c r="AG1140" s="367"/>
    </row>
    <row r="1141" spans="1:33" s="332" customFormat="1" ht="22.5" x14ac:dyDescent="0.2">
      <c r="A1141" s="362" t="s">
        <v>1939</v>
      </c>
      <c r="B1141" s="363" t="s">
        <v>7905</v>
      </c>
      <c r="C1141" s="1068" t="s">
        <v>7906</v>
      </c>
      <c r="D1141" s="1068"/>
      <c r="E1141" s="1068"/>
      <c r="F1141" s="364" t="s">
        <v>1017</v>
      </c>
      <c r="G1141" s="364"/>
      <c r="H1141" s="364"/>
      <c r="I1141" s="364" t="s">
        <v>1775</v>
      </c>
      <c r="J1141" s="365">
        <v>14.45</v>
      </c>
      <c r="K1141" s="364"/>
      <c r="L1141" s="365">
        <v>1791.8</v>
      </c>
      <c r="M1141" s="364"/>
      <c r="N1141" s="366"/>
      <c r="V1141" s="361"/>
      <c r="W1141" s="367"/>
      <c r="X1141" s="367" t="s">
        <v>7906</v>
      </c>
      <c r="AC1141" s="367"/>
      <c r="AE1141" s="367"/>
      <c r="AG1141" s="367"/>
    </row>
    <row r="1142" spans="1:33" s="332" customFormat="1" ht="12" x14ac:dyDescent="0.2">
      <c r="A1142" s="379"/>
      <c r="B1142" s="380"/>
      <c r="C1142" s="340" t="s">
        <v>2932</v>
      </c>
      <c r="D1142" s="385"/>
      <c r="E1142" s="385"/>
      <c r="F1142" s="386"/>
      <c r="G1142" s="386"/>
      <c r="H1142" s="386"/>
      <c r="I1142" s="386"/>
      <c r="J1142" s="387"/>
      <c r="K1142" s="386"/>
      <c r="L1142" s="387"/>
      <c r="M1142" s="388"/>
      <c r="N1142" s="389"/>
      <c r="V1142" s="361"/>
      <c r="W1142" s="367"/>
      <c r="X1142" s="367"/>
      <c r="AC1142" s="367"/>
      <c r="AE1142" s="367"/>
      <c r="AG1142" s="367"/>
    </row>
    <row r="1143" spans="1:33" s="332" customFormat="1" ht="12" x14ac:dyDescent="0.2">
      <c r="A1143" s="1069" t="s">
        <v>7907</v>
      </c>
      <c r="B1143" s="1070"/>
      <c r="C1143" s="1070"/>
      <c r="D1143" s="1070"/>
      <c r="E1143" s="1070"/>
      <c r="F1143" s="1070"/>
      <c r="G1143" s="1070"/>
      <c r="H1143" s="1070"/>
      <c r="I1143" s="1070"/>
      <c r="J1143" s="1070"/>
      <c r="K1143" s="1070"/>
      <c r="L1143" s="1070"/>
      <c r="M1143" s="1070"/>
      <c r="N1143" s="1071"/>
      <c r="V1143" s="361"/>
      <c r="W1143" s="367" t="s">
        <v>7907</v>
      </c>
      <c r="X1143" s="367"/>
      <c r="AC1143" s="367"/>
      <c r="AE1143" s="367"/>
      <c r="AG1143" s="367"/>
    </row>
    <row r="1144" spans="1:33" s="332" customFormat="1" ht="22.5" x14ac:dyDescent="0.2">
      <c r="A1144" s="362" t="s">
        <v>1945</v>
      </c>
      <c r="B1144" s="363" t="s">
        <v>7908</v>
      </c>
      <c r="C1144" s="1068" t="s">
        <v>7909</v>
      </c>
      <c r="D1144" s="1068"/>
      <c r="E1144" s="1068"/>
      <c r="F1144" s="364" t="s">
        <v>1026</v>
      </c>
      <c r="G1144" s="364"/>
      <c r="H1144" s="364"/>
      <c r="I1144" s="364" t="s">
        <v>3425</v>
      </c>
      <c r="J1144" s="365"/>
      <c r="K1144" s="364"/>
      <c r="L1144" s="365"/>
      <c r="M1144" s="364"/>
      <c r="N1144" s="366"/>
      <c r="V1144" s="361"/>
      <c r="W1144" s="367"/>
      <c r="X1144" s="367" t="s">
        <v>7909</v>
      </c>
      <c r="AC1144" s="367"/>
      <c r="AE1144" s="367"/>
      <c r="AG1144" s="367"/>
    </row>
    <row r="1145" spans="1:33" s="332" customFormat="1" ht="12" x14ac:dyDescent="0.2">
      <c r="A1145" s="368"/>
      <c r="B1145" s="369"/>
      <c r="C1145" s="1065" t="s">
        <v>7910</v>
      </c>
      <c r="D1145" s="1065"/>
      <c r="E1145" s="1065"/>
      <c r="F1145" s="1065"/>
      <c r="G1145" s="1065"/>
      <c r="H1145" s="1065"/>
      <c r="I1145" s="1065"/>
      <c r="J1145" s="1065"/>
      <c r="K1145" s="1065"/>
      <c r="L1145" s="1065"/>
      <c r="M1145" s="1065"/>
      <c r="N1145" s="1072"/>
      <c r="V1145" s="361"/>
      <c r="W1145" s="367"/>
      <c r="X1145" s="367"/>
      <c r="AC1145" s="367"/>
      <c r="AD1145" s="335" t="s">
        <v>7910</v>
      </c>
      <c r="AE1145" s="367"/>
      <c r="AG1145" s="367"/>
    </row>
    <row r="1146" spans="1:33" s="332" customFormat="1" ht="33.75" x14ac:dyDescent="0.2">
      <c r="A1146" s="370"/>
      <c r="B1146" s="371" t="s">
        <v>430</v>
      </c>
      <c r="C1146" s="1065" t="s">
        <v>431</v>
      </c>
      <c r="D1146" s="1065"/>
      <c r="E1146" s="1065"/>
      <c r="F1146" s="1065"/>
      <c r="G1146" s="1065"/>
      <c r="H1146" s="1065"/>
      <c r="I1146" s="1065"/>
      <c r="J1146" s="1065"/>
      <c r="K1146" s="1065"/>
      <c r="L1146" s="1065"/>
      <c r="M1146" s="1065"/>
      <c r="N1146" s="1072"/>
      <c r="V1146" s="361"/>
      <c r="W1146" s="367"/>
      <c r="X1146" s="367"/>
      <c r="Y1146" s="335" t="s">
        <v>431</v>
      </c>
      <c r="AC1146" s="367"/>
      <c r="AE1146" s="367"/>
      <c r="AG1146" s="367"/>
    </row>
    <row r="1147" spans="1:33" s="332" customFormat="1" ht="12" x14ac:dyDescent="0.2">
      <c r="A1147" s="372"/>
      <c r="B1147" s="371" t="s">
        <v>423</v>
      </c>
      <c r="C1147" s="1065" t="s">
        <v>432</v>
      </c>
      <c r="D1147" s="1065"/>
      <c r="E1147" s="1065"/>
      <c r="F1147" s="373"/>
      <c r="G1147" s="373"/>
      <c r="H1147" s="373"/>
      <c r="I1147" s="373"/>
      <c r="J1147" s="374">
        <v>260.94</v>
      </c>
      <c r="K1147" s="373" t="s">
        <v>436</v>
      </c>
      <c r="L1147" s="374">
        <v>3000.81</v>
      </c>
      <c r="M1147" s="373"/>
      <c r="N1147" s="375"/>
      <c r="V1147" s="361"/>
      <c r="W1147" s="367"/>
      <c r="X1147" s="367"/>
      <c r="Z1147" s="335" t="s">
        <v>432</v>
      </c>
      <c r="AC1147" s="367"/>
      <c r="AE1147" s="367"/>
      <c r="AG1147" s="367"/>
    </row>
    <row r="1148" spans="1:33" s="332" customFormat="1" ht="12" x14ac:dyDescent="0.2">
      <c r="A1148" s="372"/>
      <c r="B1148" s="371" t="s">
        <v>434</v>
      </c>
      <c r="C1148" s="1065" t="s">
        <v>435</v>
      </c>
      <c r="D1148" s="1065"/>
      <c r="E1148" s="1065"/>
      <c r="F1148" s="373"/>
      <c r="G1148" s="373"/>
      <c r="H1148" s="373"/>
      <c r="I1148" s="373"/>
      <c r="J1148" s="374">
        <v>148.59</v>
      </c>
      <c r="K1148" s="373" t="s">
        <v>436</v>
      </c>
      <c r="L1148" s="374">
        <v>1708.79</v>
      </c>
      <c r="M1148" s="373"/>
      <c r="N1148" s="375"/>
      <c r="V1148" s="361"/>
      <c r="W1148" s="367"/>
      <c r="X1148" s="367"/>
      <c r="Z1148" s="335" t="s">
        <v>435</v>
      </c>
      <c r="AC1148" s="367"/>
      <c r="AE1148" s="367"/>
      <c r="AG1148" s="367"/>
    </row>
    <row r="1149" spans="1:33" s="332" customFormat="1" ht="12" x14ac:dyDescent="0.2">
      <c r="A1149" s="372"/>
      <c r="B1149" s="371" t="s">
        <v>437</v>
      </c>
      <c r="C1149" s="1065" t="s">
        <v>438</v>
      </c>
      <c r="D1149" s="1065"/>
      <c r="E1149" s="1065"/>
      <c r="F1149" s="373"/>
      <c r="G1149" s="373"/>
      <c r="H1149" s="373"/>
      <c r="I1149" s="373"/>
      <c r="J1149" s="374">
        <v>4.5199999999999996</v>
      </c>
      <c r="K1149" s="373" t="s">
        <v>436</v>
      </c>
      <c r="L1149" s="374">
        <v>51.98</v>
      </c>
      <c r="M1149" s="373"/>
      <c r="N1149" s="375"/>
      <c r="V1149" s="361"/>
      <c r="W1149" s="367"/>
      <c r="X1149" s="367"/>
      <c r="Z1149" s="335" t="s">
        <v>438</v>
      </c>
      <c r="AC1149" s="367"/>
      <c r="AE1149" s="367"/>
      <c r="AG1149" s="367"/>
    </row>
    <row r="1150" spans="1:33" s="332" customFormat="1" ht="12" x14ac:dyDescent="0.2">
      <c r="A1150" s="372"/>
      <c r="B1150" s="371" t="s">
        <v>439</v>
      </c>
      <c r="C1150" s="1065" t="s">
        <v>440</v>
      </c>
      <c r="D1150" s="1065"/>
      <c r="E1150" s="1065"/>
      <c r="F1150" s="373"/>
      <c r="G1150" s="373"/>
      <c r="H1150" s="373"/>
      <c r="I1150" s="373"/>
      <c r="J1150" s="374">
        <v>600.62</v>
      </c>
      <c r="K1150" s="373"/>
      <c r="L1150" s="374">
        <v>5525.7</v>
      </c>
      <c r="M1150" s="373"/>
      <c r="N1150" s="375"/>
      <c r="V1150" s="361"/>
      <c r="W1150" s="367"/>
      <c r="X1150" s="367"/>
      <c r="Z1150" s="335" t="s">
        <v>440</v>
      </c>
      <c r="AC1150" s="367"/>
      <c r="AE1150" s="367"/>
      <c r="AG1150" s="367"/>
    </row>
    <row r="1151" spans="1:33" s="332" customFormat="1" ht="12" x14ac:dyDescent="0.2">
      <c r="A1151" s="372"/>
      <c r="B1151" s="371"/>
      <c r="C1151" s="1065" t="s">
        <v>443</v>
      </c>
      <c r="D1151" s="1065"/>
      <c r="E1151" s="1065"/>
      <c r="F1151" s="373" t="s">
        <v>444</v>
      </c>
      <c r="G1151" s="373" t="s">
        <v>7911</v>
      </c>
      <c r="H1151" s="373" t="s">
        <v>436</v>
      </c>
      <c r="I1151" s="373" t="s">
        <v>7912</v>
      </c>
      <c r="J1151" s="374"/>
      <c r="K1151" s="373"/>
      <c r="L1151" s="374"/>
      <c r="M1151" s="373"/>
      <c r="N1151" s="375"/>
      <c r="V1151" s="361"/>
      <c r="W1151" s="367"/>
      <c r="X1151" s="367"/>
      <c r="AA1151" s="335" t="s">
        <v>443</v>
      </c>
      <c r="AC1151" s="367"/>
      <c r="AE1151" s="367"/>
      <c r="AG1151" s="367"/>
    </row>
    <row r="1152" spans="1:33" s="332" customFormat="1" ht="12" x14ac:dyDescent="0.2">
      <c r="A1152" s="372"/>
      <c r="B1152" s="371"/>
      <c r="C1152" s="1065" t="s">
        <v>447</v>
      </c>
      <c r="D1152" s="1065"/>
      <c r="E1152" s="1065"/>
      <c r="F1152" s="373" t="s">
        <v>444</v>
      </c>
      <c r="G1152" s="373" t="s">
        <v>850</v>
      </c>
      <c r="H1152" s="373" t="s">
        <v>436</v>
      </c>
      <c r="I1152" s="373" t="s">
        <v>1336</v>
      </c>
      <c r="J1152" s="374"/>
      <c r="K1152" s="373"/>
      <c r="L1152" s="374"/>
      <c r="M1152" s="373"/>
      <c r="N1152" s="375"/>
      <c r="V1152" s="361"/>
      <c r="W1152" s="367"/>
      <c r="X1152" s="367"/>
      <c r="AA1152" s="335" t="s">
        <v>447</v>
      </c>
      <c r="AC1152" s="367"/>
      <c r="AE1152" s="367"/>
      <c r="AG1152" s="367"/>
    </row>
    <row r="1153" spans="1:33" s="332" customFormat="1" ht="12" x14ac:dyDescent="0.2">
      <c r="A1153" s="372"/>
      <c r="B1153" s="371"/>
      <c r="C1153" s="1077" t="s">
        <v>450</v>
      </c>
      <c r="D1153" s="1077"/>
      <c r="E1153" s="1077"/>
      <c r="F1153" s="376"/>
      <c r="G1153" s="376"/>
      <c r="H1153" s="376"/>
      <c r="I1153" s="376"/>
      <c r="J1153" s="377">
        <v>1010.15</v>
      </c>
      <c r="K1153" s="376"/>
      <c r="L1153" s="377">
        <v>10235.299999999999</v>
      </c>
      <c r="M1153" s="376"/>
      <c r="N1153" s="378"/>
      <c r="V1153" s="361"/>
      <c r="W1153" s="367"/>
      <c r="X1153" s="367"/>
      <c r="AB1153" s="335" t="s">
        <v>450</v>
      </c>
      <c r="AC1153" s="367"/>
      <c r="AE1153" s="367"/>
      <c r="AG1153" s="367"/>
    </row>
    <row r="1154" spans="1:33" s="332" customFormat="1" ht="12" x14ac:dyDescent="0.2">
      <c r="A1154" s="372"/>
      <c r="B1154" s="371"/>
      <c r="C1154" s="1065" t="s">
        <v>451</v>
      </c>
      <c r="D1154" s="1065"/>
      <c r="E1154" s="1065"/>
      <c r="F1154" s="373"/>
      <c r="G1154" s="373"/>
      <c r="H1154" s="373"/>
      <c r="I1154" s="373"/>
      <c r="J1154" s="374"/>
      <c r="K1154" s="373"/>
      <c r="L1154" s="374">
        <v>3052.79</v>
      </c>
      <c r="M1154" s="373"/>
      <c r="N1154" s="375"/>
      <c r="V1154" s="361"/>
      <c r="W1154" s="367"/>
      <c r="X1154" s="367"/>
      <c r="AA1154" s="335" t="s">
        <v>451</v>
      </c>
      <c r="AC1154" s="367"/>
      <c r="AE1154" s="367"/>
      <c r="AG1154" s="367"/>
    </row>
    <row r="1155" spans="1:33" s="332" customFormat="1" ht="33.75" x14ac:dyDescent="0.2">
      <c r="A1155" s="372"/>
      <c r="B1155" s="371" t="s">
        <v>4696</v>
      </c>
      <c r="C1155" s="1065" t="s">
        <v>3148</v>
      </c>
      <c r="D1155" s="1065"/>
      <c r="E1155" s="1065"/>
      <c r="F1155" s="373" t="s">
        <v>454</v>
      </c>
      <c r="G1155" s="373" t="s">
        <v>558</v>
      </c>
      <c r="H1155" s="373"/>
      <c r="I1155" s="373" t="s">
        <v>558</v>
      </c>
      <c r="J1155" s="374"/>
      <c r="K1155" s="373"/>
      <c r="L1155" s="374">
        <v>2961.21</v>
      </c>
      <c r="M1155" s="373"/>
      <c r="N1155" s="375"/>
      <c r="V1155" s="361"/>
      <c r="W1155" s="367"/>
      <c r="X1155" s="367"/>
      <c r="AA1155" s="335" t="s">
        <v>3148</v>
      </c>
      <c r="AC1155" s="367"/>
      <c r="AE1155" s="367"/>
      <c r="AG1155" s="367"/>
    </row>
    <row r="1156" spans="1:33" s="332" customFormat="1" ht="33.75" x14ac:dyDescent="0.2">
      <c r="A1156" s="372"/>
      <c r="B1156" s="371" t="s">
        <v>4697</v>
      </c>
      <c r="C1156" s="1065" t="s">
        <v>3150</v>
      </c>
      <c r="D1156" s="1065"/>
      <c r="E1156" s="1065"/>
      <c r="F1156" s="373" t="s">
        <v>454</v>
      </c>
      <c r="G1156" s="373" t="s">
        <v>544</v>
      </c>
      <c r="H1156" s="373"/>
      <c r="I1156" s="373" t="s">
        <v>544</v>
      </c>
      <c r="J1156" s="374"/>
      <c r="K1156" s="373"/>
      <c r="L1156" s="374">
        <v>1556.92</v>
      </c>
      <c r="M1156" s="373"/>
      <c r="N1156" s="375"/>
      <c r="V1156" s="361"/>
      <c r="W1156" s="367"/>
      <c r="X1156" s="367"/>
      <c r="AA1156" s="335" t="s">
        <v>3150</v>
      </c>
      <c r="AC1156" s="367"/>
      <c r="AE1156" s="367"/>
      <c r="AG1156" s="367"/>
    </row>
    <row r="1157" spans="1:33" s="332" customFormat="1" ht="12" x14ac:dyDescent="0.2">
      <c r="A1157" s="379"/>
      <c r="B1157" s="380"/>
      <c r="C1157" s="1068" t="s">
        <v>459</v>
      </c>
      <c r="D1157" s="1068"/>
      <c r="E1157" s="1068"/>
      <c r="F1157" s="364"/>
      <c r="G1157" s="364"/>
      <c r="H1157" s="364"/>
      <c r="I1157" s="364"/>
      <c r="J1157" s="365"/>
      <c r="K1157" s="364"/>
      <c r="L1157" s="365">
        <v>14753.43</v>
      </c>
      <c r="M1157" s="376"/>
      <c r="N1157" s="366"/>
      <c r="V1157" s="361"/>
      <c r="W1157" s="367"/>
      <c r="X1157" s="367"/>
      <c r="AC1157" s="367" t="s">
        <v>459</v>
      </c>
      <c r="AE1157" s="367"/>
      <c r="AG1157" s="367"/>
    </row>
    <row r="1158" spans="1:33" s="332" customFormat="1" ht="78.75" x14ac:dyDescent="0.2">
      <c r="A1158" s="362" t="s">
        <v>1948</v>
      </c>
      <c r="B1158" s="363" t="s">
        <v>7913</v>
      </c>
      <c r="C1158" s="1068" t="s">
        <v>7914</v>
      </c>
      <c r="D1158" s="1068"/>
      <c r="E1158" s="1068"/>
      <c r="F1158" s="364" t="s">
        <v>1003</v>
      </c>
      <c r="G1158" s="364"/>
      <c r="H1158" s="364"/>
      <c r="I1158" s="364" t="s">
        <v>7915</v>
      </c>
      <c r="J1158" s="365">
        <v>9.18</v>
      </c>
      <c r="K1158" s="364"/>
      <c r="L1158" s="365">
        <v>8698.9699999999993</v>
      </c>
      <c r="M1158" s="364"/>
      <c r="N1158" s="366"/>
      <c r="V1158" s="361"/>
      <c r="W1158" s="367"/>
      <c r="X1158" s="367" t="s">
        <v>7914</v>
      </c>
      <c r="AC1158" s="367"/>
      <c r="AE1158" s="367"/>
      <c r="AG1158" s="367"/>
    </row>
    <row r="1159" spans="1:33" s="332" customFormat="1" ht="12" x14ac:dyDescent="0.2">
      <c r="A1159" s="379"/>
      <c r="B1159" s="380"/>
      <c r="C1159" s="340" t="s">
        <v>2932</v>
      </c>
      <c r="D1159" s="385"/>
      <c r="E1159" s="385"/>
      <c r="F1159" s="386"/>
      <c r="G1159" s="386"/>
      <c r="H1159" s="386"/>
      <c r="I1159" s="386"/>
      <c r="J1159" s="387"/>
      <c r="K1159" s="386"/>
      <c r="L1159" s="387"/>
      <c r="M1159" s="388"/>
      <c r="N1159" s="389"/>
      <c r="V1159" s="361"/>
      <c r="W1159" s="367"/>
      <c r="X1159" s="367"/>
      <c r="AC1159" s="367"/>
      <c r="AE1159" s="367"/>
      <c r="AG1159" s="367"/>
    </row>
    <row r="1160" spans="1:33" s="332" customFormat="1" ht="12" x14ac:dyDescent="0.2">
      <c r="A1160" s="368"/>
      <c r="B1160" s="369"/>
      <c r="C1160" s="1065" t="s">
        <v>7916</v>
      </c>
      <c r="D1160" s="1065"/>
      <c r="E1160" s="1065"/>
      <c r="F1160" s="1065"/>
      <c r="G1160" s="1065"/>
      <c r="H1160" s="1065"/>
      <c r="I1160" s="1065"/>
      <c r="J1160" s="1065"/>
      <c r="K1160" s="1065"/>
      <c r="L1160" s="1065"/>
      <c r="M1160" s="1065"/>
      <c r="N1160" s="1072"/>
      <c r="V1160" s="361"/>
      <c r="W1160" s="367"/>
      <c r="X1160" s="367"/>
      <c r="AC1160" s="367"/>
      <c r="AD1160" s="335" t="s">
        <v>7916</v>
      </c>
      <c r="AE1160" s="367"/>
      <c r="AG1160" s="367"/>
    </row>
    <row r="1161" spans="1:33" s="332" customFormat="1" ht="12" x14ac:dyDescent="0.2">
      <c r="A1161" s="362" t="s">
        <v>1953</v>
      </c>
      <c r="B1161" s="363" t="s">
        <v>7917</v>
      </c>
      <c r="C1161" s="1068" t="s">
        <v>7918</v>
      </c>
      <c r="D1161" s="1068"/>
      <c r="E1161" s="1068"/>
      <c r="F1161" s="364" t="s">
        <v>769</v>
      </c>
      <c r="G1161" s="364"/>
      <c r="H1161" s="364"/>
      <c r="I1161" s="364" t="s">
        <v>545</v>
      </c>
      <c r="J1161" s="365">
        <v>324</v>
      </c>
      <c r="K1161" s="364"/>
      <c r="L1161" s="365">
        <v>3888</v>
      </c>
      <c r="M1161" s="364"/>
      <c r="N1161" s="366"/>
      <c r="V1161" s="361"/>
      <c r="W1161" s="367"/>
      <c r="X1161" s="367" t="s">
        <v>7918</v>
      </c>
      <c r="AC1161" s="367"/>
      <c r="AE1161" s="367"/>
      <c r="AG1161" s="367"/>
    </row>
    <row r="1162" spans="1:33" s="332" customFormat="1" ht="12" x14ac:dyDescent="0.2">
      <c r="A1162" s="379"/>
      <c r="B1162" s="380"/>
      <c r="C1162" s="340" t="s">
        <v>2932</v>
      </c>
      <c r="D1162" s="385"/>
      <c r="E1162" s="385"/>
      <c r="F1162" s="386"/>
      <c r="G1162" s="386"/>
      <c r="H1162" s="386"/>
      <c r="I1162" s="386"/>
      <c r="J1162" s="387"/>
      <c r="K1162" s="386"/>
      <c r="L1162" s="387"/>
      <c r="M1162" s="388"/>
      <c r="N1162" s="389"/>
      <c r="V1162" s="361"/>
      <c r="W1162" s="367"/>
      <c r="X1162" s="367"/>
      <c r="AC1162" s="367"/>
      <c r="AE1162" s="367"/>
      <c r="AG1162" s="367"/>
    </row>
    <row r="1163" spans="1:33" s="332" customFormat="1" ht="12" x14ac:dyDescent="0.2">
      <c r="A1163" s="368"/>
      <c r="B1163" s="369"/>
      <c r="C1163" s="1065" t="s">
        <v>7919</v>
      </c>
      <c r="D1163" s="1065"/>
      <c r="E1163" s="1065"/>
      <c r="F1163" s="1065"/>
      <c r="G1163" s="1065"/>
      <c r="H1163" s="1065"/>
      <c r="I1163" s="1065"/>
      <c r="J1163" s="1065"/>
      <c r="K1163" s="1065"/>
      <c r="L1163" s="1065"/>
      <c r="M1163" s="1065"/>
      <c r="N1163" s="1072"/>
      <c r="V1163" s="361"/>
      <c r="W1163" s="367"/>
      <c r="X1163" s="367"/>
      <c r="AC1163" s="367"/>
      <c r="AD1163" s="335" t="s">
        <v>7919</v>
      </c>
      <c r="AE1163" s="367"/>
      <c r="AG1163" s="367"/>
    </row>
    <row r="1164" spans="1:33" s="332" customFormat="1" ht="45" x14ac:dyDescent="0.2">
      <c r="A1164" s="362" t="s">
        <v>1954</v>
      </c>
      <c r="B1164" s="363" t="s">
        <v>7920</v>
      </c>
      <c r="C1164" s="1068" t="s">
        <v>7921</v>
      </c>
      <c r="D1164" s="1068"/>
      <c r="E1164" s="1068"/>
      <c r="F1164" s="364" t="s">
        <v>1017</v>
      </c>
      <c r="G1164" s="364"/>
      <c r="H1164" s="364"/>
      <c r="I1164" s="364" t="s">
        <v>1225</v>
      </c>
      <c r="J1164" s="365">
        <v>17.600000000000001</v>
      </c>
      <c r="K1164" s="364"/>
      <c r="L1164" s="365">
        <v>2640</v>
      </c>
      <c r="M1164" s="364"/>
      <c r="N1164" s="366"/>
      <c r="V1164" s="361"/>
      <c r="W1164" s="367"/>
      <c r="X1164" s="367" t="s">
        <v>7921</v>
      </c>
      <c r="AC1164" s="367"/>
      <c r="AE1164" s="367"/>
      <c r="AG1164" s="367"/>
    </row>
    <row r="1165" spans="1:33" s="332" customFormat="1" ht="12" x14ac:dyDescent="0.2">
      <c r="A1165" s="379"/>
      <c r="B1165" s="380"/>
      <c r="C1165" s="340" t="s">
        <v>2932</v>
      </c>
      <c r="D1165" s="385"/>
      <c r="E1165" s="385"/>
      <c r="F1165" s="386"/>
      <c r="G1165" s="386"/>
      <c r="H1165" s="386"/>
      <c r="I1165" s="386"/>
      <c r="J1165" s="387"/>
      <c r="K1165" s="386"/>
      <c r="L1165" s="387"/>
      <c r="M1165" s="388"/>
      <c r="N1165" s="389"/>
      <c r="V1165" s="361"/>
      <c r="W1165" s="367"/>
      <c r="X1165" s="367"/>
      <c r="AC1165" s="367"/>
      <c r="AE1165" s="367"/>
      <c r="AG1165" s="367"/>
    </row>
    <row r="1166" spans="1:33" s="332" customFormat="1" ht="22.5" x14ac:dyDescent="0.2">
      <c r="A1166" s="362" t="s">
        <v>1957</v>
      </c>
      <c r="B1166" s="363" t="s">
        <v>7922</v>
      </c>
      <c r="C1166" s="1068" t="s">
        <v>7923</v>
      </c>
      <c r="D1166" s="1068"/>
      <c r="E1166" s="1068"/>
      <c r="F1166" s="364" t="s">
        <v>1026</v>
      </c>
      <c r="G1166" s="364"/>
      <c r="H1166" s="364"/>
      <c r="I1166" s="364" t="s">
        <v>2567</v>
      </c>
      <c r="J1166" s="365"/>
      <c r="K1166" s="364"/>
      <c r="L1166" s="365"/>
      <c r="M1166" s="364"/>
      <c r="N1166" s="366"/>
      <c r="V1166" s="361"/>
      <c r="W1166" s="367"/>
      <c r="X1166" s="367" t="s">
        <v>7923</v>
      </c>
      <c r="AC1166" s="367"/>
      <c r="AE1166" s="367"/>
      <c r="AG1166" s="367"/>
    </row>
    <row r="1167" spans="1:33" s="332" customFormat="1" ht="12" x14ac:dyDescent="0.2">
      <c r="A1167" s="368"/>
      <c r="B1167" s="369"/>
      <c r="C1167" s="1065" t="s">
        <v>7924</v>
      </c>
      <c r="D1167" s="1065"/>
      <c r="E1167" s="1065"/>
      <c r="F1167" s="1065"/>
      <c r="G1167" s="1065"/>
      <c r="H1167" s="1065"/>
      <c r="I1167" s="1065"/>
      <c r="J1167" s="1065"/>
      <c r="K1167" s="1065"/>
      <c r="L1167" s="1065"/>
      <c r="M1167" s="1065"/>
      <c r="N1167" s="1072"/>
      <c r="V1167" s="361"/>
      <c r="W1167" s="367"/>
      <c r="X1167" s="367"/>
      <c r="AC1167" s="367"/>
      <c r="AD1167" s="335" t="s">
        <v>7924</v>
      </c>
      <c r="AE1167" s="367"/>
      <c r="AG1167" s="367"/>
    </row>
    <row r="1168" spans="1:33" s="332" customFormat="1" ht="33.75" x14ac:dyDescent="0.2">
      <c r="A1168" s="370"/>
      <c r="B1168" s="371" t="s">
        <v>430</v>
      </c>
      <c r="C1168" s="1065" t="s">
        <v>431</v>
      </c>
      <c r="D1168" s="1065"/>
      <c r="E1168" s="1065"/>
      <c r="F1168" s="1065"/>
      <c r="G1168" s="1065"/>
      <c r="H1168" s="1065"/>
      <c r="I1168" s="1065"/>
      <c r="J1168" s="1065"/>
      <c r="K1168" s="1065"/>
      <c r="L1168" s="1065"/>
      <c r="M1168" s="1065"/>
      <c r="N1168" s="1072"/>
      <c r="V1168" s="361"/>
      <c r="W1168" s="367"/>
      <c r="X1168" s="367"/>
      <c r="Y1168" s="335" t="s">
        <v>431</v>
      </c>
      <c r="AC1168" s="367"/>
      <c r="AE1168" s="367"/>
      <c r="AG1168" s="367"/>
    </row>
    <row r="1169" spans="1:33" s="332" customFormat="1" ht="12" x14ac:dyDescent="0.2">
      <c r="A1169" s="372"/>
      <c r="B1169" s="371" t="s">
        <v>423</v>
      </c>
      <c r="C1169" s="1065" t="s">
        <v>432</v>
      </c>
      <c r="D1169" s="1065"/>
      <c r="E1169" s="1065"/>
      <c r="F1169" s="373"/>
      <c r="G1169" s="373"/>
      <c r="H1169" s="373"/>
      <c r="I1169" s="373"/>
      <c r="J1169" s="374">
        <v>80.459999999999994</v>
      </c>
      <c r="K1169" s="373" t="s">
        <v>436</v>
      </c>
      <c r="L1169" s="374">
        <v>90.52</v>
      </c>
      <c r="M1169" s="373"/>
      <c r="N1169" s="375"/>
      <c r="V1169" s="361"/>
      <c r="W1169" s="367"/>
      <c r="X1169" s="367"/>
      <c r="Z1169" s="335" t="s">
        <v>432</v>
      </c>
      <c r="AC1169" s="367"/>
      <c r="AE1169" s="367"/>
      <c r="AG1169" s="367"/>
    </row>
    <row r="1170" spans="1:33" s="332" customFormat="1" ht="12" x14ac:dyDescent="0.2">
      <c r="A1170" s="372"/>
      <c r="B1170" s="371" t="s">
        <v>434</v>
      </c>
      <c r="C1170" s="1065" t="s">
        <v>435</v>
      </c>
      <c r="D1170" s="1065"/>
      <c r="E1170" s="1065"/>
      <c r="F1170" s="373"/>
      <c r="G1170" s="373"/>
      <c r="H1170" s="373"/>
      <c r="I1170" s="373"/>
      <c r="J1170" s="374">
        <v>95.01</v>
      </c>
      <c r="K1170" s="373" t="s">
        <v>436</v>
      </c>
      <c r="L1170" s="374">
        <v>106.89</v>
      </c>
      <c r="M1170" s="373"/>
      <c r="N1170" s="375"/>
      <c r="V1170" s="361"/>
      <c r="W1170" s="367"/>
      <c r="X1170" s="367"/>
      <c r="Z1170" s="335" t="s">
        <v>435</v>
      </c>
      <c r="AC1170" s="367"/>
      <c r="AE1170" s="367"/>
      <c r="AG1170" s="367"/>
    </row>
    <row r="1171" spans="1:33" s="332" customFormat="1" ht="12" x14ac:dyDescent="0.2">
      <c r="A1171" s="372"/>
      <c r="B1171" s="371" t="s">
        <v>437</v>
      </c>
      <c r="C1171" s="1065" t="s">
        <v>438</v>
      </c>
      <c r="D1171" s="1065"/>
      <c r="E1171" s="1065"/>
      <c r="F1171" s="373"/>
      <c r="G1171" s="373"/>
      <c r="H1171" s="373"/>
      <c r="I1171" s="373"/>
      <c r="J1171" s="374">
        <v>23.33</v>
      </c>
      <c r="K1171" s="373" t="s">
        <v>436</v>
      </c>
      <c r="L1171" s="374">
        <v>26.25</v>
      </c>
      <c r="M1171" s="373"/>
      <c r="N1171" s="375"/>
      <c r="V1171" s="361"/>
      <c r="W1171" s="367"/>
      <c r="X1171" s="367"/>
      <c r="Z1171" s="335" t="s">
        <v>438</v>
      </c>
      <c r="AC1171" s="367"/>
      <c r="AE1171" s="367"/>
      <c r="AG1171" s="367"/>
    </row>
    <row r="1172" spans="1:33" s="332" customFormat="1" ht="12" x14ac:dyDescent="0.2">
      <c r="A1172" s="372"/>
      <c r="B1172" s="371" t="s">
        <v>439</v>
      </c>
      <c r="C1172" s="1065" t="s">
        <v>440</v>
      </c>
      <c r="D1172" s="1065"/>
      <c r="E1172" s="1065"/>
      <c r="F1172" s="373"/>
      <c r="G1172" s="373"/>
      <c r="H1172" s="373"/>
      <c r="I1172" s="373"/>
      <c r="J1172" s="374">
        <v>407.53</v>
      </c>
      <c r="K1172" s="373"/>
      <c r="L1172" s="374">
        <v>366.78</v>
      </c>
      <c r="M1172" s="373"/>
      <c r="N1172" s="375"/>
      <c r="V1172" s="361"/>
      <c r="W1172" s="367"/>
      <c r="X1172" s="367"/>
      <c r="Z1172" s="335" t="s">
        <v>440</v>
      </c>
      <c r="AC1172" s="367"/>
      <c r="AE1172" s="367"/>
      <c r="AG1172" s="367"/>
    </row>
    <row r="1173" spans="1:33" s="332" customFormat="1" ht="12" x14ac:dyDescent="0.2">
      <c r="A1173" s="372"/>
      <c r="B1173" s="371"/>
      <c r="C1173" s="1065" t="s">
        <v>443</v>
      </c>
      <c r="D1173" s="1065"/>
      <c r="E1173" s="1065"/>
      <c r="F1173" s="373" t="s">
        <v>444</v>
      </c>
      <c r="G1173" s="373" t="s">
        <v>7925</v>
      </c>
      <c r="H1173" s="373" t="s">
        <v>436</v>
      </c>
      <c r="I1173" s="373" t="s">
        <v>7926</v>
      </c>
      <c r="J1173" s="374"/>
      <c r="K1173" s="373"/>
      <c r="L1173" s="374"/>
      <c r="M1173" s="373"/>
      <c r="N1173" s="375"/>
      <c r="V1173" s="361"/>
      <c r="W1173" s="367"/>
      <c r="X1173" s="367"/>
      <c r="AA1173" s="335" t="s">
        <v>443</v>
      </c>
      <c r="AC1173" s="367"/>
      <c r="AE1173" s="367"/>
      <c r="AG1173" s="367"/>
    </row>
    <row r="1174" spans="1:33" s="332" customFormat="1" ht="12" x14ac:dyDescent="0.2">
      <c r="A1174" s="372"/>
      <c r="B1174" s="371"/>
      <c r="C1174" s="1065" t="s">
        <v>447</v>
      </c>
      <c r="D1174" s="1065"/>
      <c r="E1174" s="1065"/>
      <c r="F1174" s="373" t="s">
        <v>444</v>
      </c>
      <c r="G1174" s="373" t="s">
        <v>7927</v>
      </c>
      <c r="H1174" s="373" t="s">
        <v>436</v>
      </c>
      <c r="I1174" s="373" t="s">
        <v>7928</v>
      </c>
      <c r="J1174" s="374"/>
      <c r="K1174" s="373"/>
      <c r="L1174" s="374"/>
      <c r="M1174" s="373"/>
      <c r="N1174" s="375"/>
      <c r="V1174" s="361"/>
      <c r="W1174" s="367"/>
      <c r="X1174" s="367"/>
      <c r="AA1174" s="335" t="s">
        <v>447</v>
      </c>
      <c r="AC1174" s="367"/>
      <c r="AE1174" s="367"/>
      <c r="AG1174" s="367"/>
    </row>
    <row r="1175" spans="1:33" s="332" customFormat="1" ht="12" x14ac:dyDescent="0.2">
      <c r="A1175" s="372"/>
      <c r="B1175" s="371"/>
      <c r="C1175" s="1077" t="s">
        <v>450</v>
      </c>
      <c r="D1175" s="1077"/>
      <c r="E1175" s="1077"/>
      <c r="F1175" s="376"/>
      <c r="G1175" s="376"/>
      <c r="H1175" s="376"/>
      <c r="I1175" s="376"/>
      <c r="J1175" s="377">
        <v>583</v>
      </c>
      <c r="K1175" s="376"/>
      <c r="L1175" s="377">
        <v>564.19000000000005</v>
      </c>
      <c r="M1175" s="376"/>
      <c r="N1175" s="378"/>
      <c r="V1175" s="361"/>
      <c r="W1175" s="367"/>
      <c r="X1175" s="367"/>
      <c r="AB1175" s="335" t="s">
        <v>450</v>
      </c>
      <c r="AC1175" s="367"/>
      <c r="AE1175" s="367"/>
      <c r="AG1175" s="367"/>
    </row>
    <row r="1176" spans="1:33" s="332" customFormat="1" ht="12" x14ac:dyDescent="0.2">
      <c r="A1176" s="372"/>
      <c r="B1176" s="371"/>
      <c r="C1176" s="1065" t="s">
        <v>451</v>
      </c>
      <c r="D1176" s="1065"/>
      <c r="E1176" s="1065"/>
      <c r="F1176" s="373"/>
      <c r="G1176" s="373"/>
      <c r="H1176" s="373"/>
      <c r="I1176" s="373"/>
      <c r="J1176" s="374"/>
      <c r="K1176" s="373"/>
      <c r="L1176" s="374">
        <v>116.77</v>
      </c>
      <c r="M1176" s="373"/>
      <c r="N1176" s="375"/>
      <c r="V1176" s="361"/>
      <c r="W1176" s="367"/>
      <c r="X1176" s="367"/>
      <c r="AA1176" s="335" t="s">
        <v>451</v>
      </c>
      <c r="AC1176" s="367"/>
      <c r="AE1176" s="367"/>
      <c r="AG1176" s="367"/>
    </row>
    <row r="1177" spans="1:33" s="332" customFormat="1" ht="33.75" x14ac:dyDescent="0.2">
      <c r="A1177" s="372"/>
      <c r="B1177" s="371" t="s">
        <v>4696</v>
      </c>
      <c r="C1177" s="1065" t="s">
        <v>3148</v>
      </c>
      <c r="D1177" s="1065"/>
      <c r="E1177" s="1065"/>
      <c r="F1177" s="373" t="s">
        <v>454</v>
      </c>
      <c r="G1177" s="373" t="s">
        <v>558</v>
      </c>
      <c r="H1177" s="373"/>
      <c r="I1177" s="373" t="s">
        <v>558</v>
      </c>
      <c r="J1177" s="374"/>
      <c r="K1177" s="373"/>
      <c r="L1177" s="374">
        <v>113.27</v>
      </c>
      <c r="M1177" s="373"/>
      <c r="N1177" s="375"/>
      <c r="V1177" s="361"/>
      <c r="W1177" s="367"/>
      <c r="X1177" s="367"/>
      <c r="AA1177" s="335" t="s">
        <v>3148</v>
      </c>
      <c r="AC1177" s="367"/>
      <c r="AE1177" s="367"/>
      <c r="AG1177" s="367"/>
    </row>
    <row r="1178" spans="1:33" s="332" customFormat="1" ht="33.75" x14ac:dyDescent="0.2">
      <c r="A1178" s="372"/>
      <c r="B1178" s="371" t="s">
        <v>4697</v>
      </c>
      <c r="C1178" s="1065" t="s">
        <v>3150</v>
      </c>
      <c r="D1178" s="1065"/>
      <c r="E1178" s="1065"/>
      <c r="F1178" s="373" t="s">
        <v>454</v>
      </c>
      <c r="G1178" s="373" t="s">
        <v>544</v>
      </c>
      <c r="H1178" s="373"/>
      <c r="I1178" s="373" t="s">
        <v>544</v>
      </c>
      <c r="J1178" s="374"/>
      <c r="K1178" s="373"/>
      <c r="L1178" s="374">
        <v>59.55</v>
      </c>
      <c r="M1178" s="373"/>
      <c r="N1178" s="375"/>
      <c r="V1178" s="361"/>
      <c r="W1178" s="367"/>
      <c r="X1178" s="367"/>
      <c r="AA1178" s="335" t="s">
        <v>3150</v>
      </c>
      <c r="AC1178" s="367"/>
      <c r="AE1178" s="367"/>
      <c r="AG1178" s="367"/>
    </row>
    <row r="1179" spans="1:33" s="332" customFormat="1" ht="12" x14ac:dyDescent="0.2">
      <c r="A1179" s="379"/>
      <c r="B1179" s="380"/>
      <c r="C1179" s="1068" t="s">
        <v>459</v>
      </c>
      <c r="D1179" s="1068"/>
      <c r="E1179" s="1068"/>
      <c r="F1179" s="364"/>
      <c r="G1179" s="364"/>
      <c r="H1179" s="364"/>
      <c r="I1179" s="364"/>
      <c r="J1179" s="365"/>
      <c r="K1179" s="364"/>
      <c r="L1179" s="365">
        <v>737.01</v>
      </c>
      <c r="M1179" s="376"/>
      <c r="N1179" s="366"/>
      <c r="V1179" s="361"/>
      <c r="W1179" s="367"/>
      <c r="X1179" s="367"/>
      <c r="AC1179" s="367" t="s">
        <v>459</v>
      </c>
      <c r="AE1179" s="367"/>
      <c r="AG1179" s="367"/>
    </row>
    <row r="1180" spans="1:33" s="332" customFormat="1" ht="22.5" x14ac:dyDescent="0.2">
      <c r="A1180" s="362" t="s">
        <v>1959</v>
      </c>
      <c r="B1180" s="363" t="s">
        <v>7929</v>
      </c>
      <c r="C1180" s="1068" t="s">
        <v>7930</v>
      </c>
      <c r="D1180" s="1068"/>
      <c r="E1180" s="1068"/>
      <c r="F1180" s="364" t="s">
        <v>1017</v>
      </c>
      <c r="G1180" s="364"/>
      <c r="H1180" s="364"/>
      <c r="I1180" s="364" t="s">
        <v>673</v>
      </c>
      <c r="J1180" s="365">
        <v>42.37</v>
      </c>
      <c r="K1180" s="364"/>
      <c r="L1180" s="365">
        <v>1694.8</v>
      </c>
      <c r="M1180" s="364"/>
      <c r="N1180" s="366"/>
      <c r="V1180" s="361"/>
      <c r="W1180" s="367"/>
      <c r="X1180" s="367" t="s">
        <v>7930</v>
      </c>
      <c r="AC1180" s="367"/>
      <c r="AE1180" s="367"/>
      <c r="AG1180" s="367"/>
    </row>
    <row r="1181" spans="1:33" s="332" customFormat="1" ht="12" x14ac:dyDescent="0.2">
      <c r="A1181" s="379"/>
      <c r="B1181" s="380"/>
      <c r="C1181" s="340" t="s">
        <v>2932</v>
      </c>
      <c r="D1181" s="385"/>
      <c r="E1181" s="385"/>
      <c r="F1181" s="386"/>
      <c r="G1181" s="386"/>
      <c r="H1181" s="386"/>
      <c r="I1181" s="386"/>
      <c r="J1181" s="387"/>
      <c r="K1181" s="386"/>
      <c r="L1181" s="387"/>
      <c r="M1181" s="388"/>
      <c r="N1181" s="389"/>
      <c r="V1181" s="361"/>
      <c r="W1181" s="367"/>
      <c r="X1181" s="367"/>
      <c r="AC1181" s="367"/>
      <c r="AE1181" s="367"/>
      <c r="AG1181" s="367"/>
    </row>
    <row r="1182" spans="1:33" s="332" customFormat="1" ht="22.5" x14ac:dyDescent="0.2">
      <c r="A1182" s="362" t="s">
        <v>1962</v>
      </c>
      <c r="B1182" s="363" t="s">
        <v>7931</v>
      </c>
      <c r="C1182" s="1068" t="s">
        <v>7932</v>
      </c>
      <c r="D1182" s="1068"/>
      <c r="E1182" s="1068"/>
      <c r="F1182" s="364" t="s">
        <v>1017</v>
      </c>
      <c r="G1182" s="364"/>
      <c r="H1182" s="364"/>
      <c r="I1182" s="364" t="s">
        <v>472</v>
      </c>
      <c r="J1182" s="365">
        <v>76.84</v>
      </c>
      <c r="K1182" s="364"/>
      <c r="L1182" s="365">
        <v>384.2</v>
      </c>
      <c r="M1182" s="364"/>
      <c r="N1182" s="366"/>
      <c r="V1182" s="361"/>
      <c r="W1182" s="367"/>
      <c r="X1182" s="367" t="s">
        <v>7932</v>
      </c>
      <c r="AC1182" s="367"/>
      <c r="AE1182" s="367"/>
      <c r="AG1182" s="367"/>
    </row>
    <row r="1183" spans="1:33" s="332" customFormat="1" ht="12" x14ac:dyDescent="0.2">
      <c r="A1183" s="379"/>
      <c r="B1183" s="380"/>
      <c r="C1183" s="340" t="s">
        <v>2932</v>
      </c>
      <c r="D1183" s="385"/>
      <c r="E1183" s="385"/>
      <c r="F1183" s="386"/>
      <c r="G1183" s="386"/>
      <c r="H1183" s="386"/>
      <c r="I1183" s="386"/>
      <c r="J1183" s="387"/>
      <c r="K1183" s="386"/>
      <c r="L1183" s="387"/>
      <c r="M1183" s="388"/>
      <c r="N1183" s="389"/>
      <c r="V1183" s="361"/>
      <c r="W1183" s="367"/>
      <c r="X1183" s="367"/>
      <c r="AC1183" s="367"/>
      <c r="AE1183" s="367"/>
      <c r="AG1183" s="367"/>
    </row>
    <row r="1184" spans="1:33" s="332" customFormat="1" ht="12" x14ac:dyDescent="0.2">
      <c r="A1184" s="1069" t="s">
        <v>7933</v>
      </c>
      <c r="B1184" s="1070"/>
      <c r="C1184" s="1070"/>
      <c r="D1184" s="1070"/>
      <c r="E1184" s="1070"/>
      <c r="F1184" s="1070"/>
      <c r="G1184" s="1070"/>
      <c r="H1184" s="1070"/>
      <c r="I1184" s="1070"/>
      <c r="J1184" s="1070"/>
      <c r="K1184" s="1070"/>
      <c r="L1184" s="1070"/>
      <c r="M1184" s="1070"/>
      <c r="N1184" s="1071"/>
      <c r="V1184" s="361"/>
      <c r="W1184" s="367" t="s">
        <v>7933</v>
      </c>
      <c r="X1184" s="367"/>
      <c r="AC1184" s="367"/>
      <c r="AE1184" s="367"/>
      <c r="AG1184" s="367"/>
    </row>
    <row r="1185" spans="1:33" s="332" customFormat="1" ht="33.75" x14ac:dyDescent="0.2">
      <c r="A1185" s="362" t="s">
        <v>1968</v>
      </c>
      <c r="B1185" s="363" t="s">
        <v>7934</v>
      </c>
      <c r="C1185" s="1068" t="s">
        <v>7935</v>
      </c>
      <c r="D1185" s="1068"/>
      <c r="E1185" s="1068"/>
      <c r="F1185" s="364" t="s">
        <v>1026</v>
      </c>
      <c r="G1185" s="364"/>
      <c r="H1185" s="364"/>
      <c r="I1185" s="364" t="s">
        <v>437</v>
      </c>
      <c r="J1185" s="365"/>
      <c r="K1185" s="364"/>
      <c r="L1185" s="365"/>
      <c r="M1185" s="364"/>
      <c r="N1185" s="366"/>
      <c r="V1185" s="361"/>
      <c r="W1185" s="367"/>
      <c r="X1185" s="367" t="s">
        <v>7935</v>
      </c>
      <c r="AC1185" s="367"/>
      <c r="AE1185" s="367"/>
      <c r="AG1185" s="367"/>
    </row>
    <row r="1186" spans="1:33" s="332" customFormat="1" ht="12" x14ac:dyDescent="0.2">
      <c r="A1186" s="368"/>
      <c r="B1186" s="369"/>
      <c r="C1186" s="1065" t="s">
        <v>7936</v>
      </c>
      <c r="D1186" s="1065"/>
      <c r="E1186" s="1065"/>
      <c r="F1186" s="1065"/>
      <c r="G1186" s="1065"/>
      <c r="H1186" s="1065"/>
      <c r="I1186" s="1065"/>
      <c r="J1186" s="1065"/>
      <c r="K1186" s="1065"/>
      <c r="L1186" s="1065"/>
      <c r="M1186" s="1065"/>
      <c r="N1186" s="1072"/>
      <c r="V1186" s="361"/>
      <c r="W1186" s="367"/>
      <c r="X1186" s="367"/>
      <c r="AC1186" s="367"/>
      <c r="AD1186" s="335" t="s">
        <v>7936</v>
      </c>
      <c r="AE1186" s="367"/>
      <c r="AG1186" s="367"/>
    </row>
    <row r="1187" spans="1:33" s="332" customFormat="1" ht="33.75" x14ac:dyDescent="0.2">
      <c r="A1187" s="370"/>
      <c r="B1187" s="371" t="s">
        <v>430</v>
      </c>
      <c r="C1187" s="1065" t="s">
        <v>431</v>
      </c>
      <c r="D1187" s="1065"/>
      <c r="E1187" s="1065"/>
      <c r="F1187" s="1065"/>
      <c r="G1187" s="1065"/>
      <c r="H1187" s="1065"/>
      <c r="I1187" s="1065"/>
      <c r="J1187" s="1065"/>
      <c r="K1187" s="1065"/>
      <c r="L1187" s="1065"/>
      <c r="M1187" s="1065"/>
      <c r="N1187" s="1072"/>
      <c r="V1187" s="361"/>
      <c r="W1187" s="367"/>
      <c r="X1187" s="367"/>
      <c r="Y1187" s="335" t="s">
        <v>431</v>
      </c>
      <c r="AC1187" s="367"/>
      <c r="AE1187" s="367"/>
      <c r="AG1187" s="367"/>
    </row>
    <row r="1188" spans="1:33" s="332" customFormat="1" ht="12" x14ac:dyDescent="0.2">
      <c r="A1188" s="372"/>
      <c r="B1188" s="371" t="s">
        <v>423</v>
      </c>
      <c r="C1188" s="1065" t="s">
        <v>432</v>
      </c>
      <c r="D1188" s="1065"/>
      <c r="E1188" s="1065"/>
      <c r="F1188" s="373"/>
      <c r="G1188" s="373"/>
      <c r="H1188" s="373"/>
      <c r="I1188" s="373"/>
      <c r="J1188" s="374">
        <v>231.62</v>
      </c>
      <c r="K1188" s="373" t="s">
        <v>436</v>
      </c>
      <c r="L1188" s="374">
        <v>868.58</v>
      </c>
      <c r="M1188" s="373"/>
      <c r="N1188" s="375"/>
      <c r="V1188" s="361"/>
      <c r="W1188" s="367"/>
      <c r="X1188" s="367"/>
      <c r="Z1188" s="335" t="s">
        <v>432</v>
      </c>
      <c r="AC1188" s="367"/>
      <c r="AE1188" s="367"/>
      <c r="AG1188" s="367"/>
    </row>
    <row r="1189" spans="1:33" s="332" customFormat="1" ht="12" x14ac:dyDescent="0.2">
      <c r="A1189" s="372"/>
      <c r="B1189" s="371" t="s">
        <v>434</v>
      </c>
      <c r="C1189" s="1065" t="s">
        <v>435</v>
      </c>
      <c r="D1189" s="1065"/>
      <c r="E1189" s="1065"/>
      <c r="F1189" s="373"/>
      <c r="G1189" s="373"/>
      <c r="H1189" s="373"/>
      <c r="I1189" s="373"/>
      <c r="J1189" s="374">
        <v>110.45</v>
      </c>
      <c r="K1189" s="373" t="s">
        <v>436</v>
      </c>
      <c r="L1189" s="374">
        <v>414.19</v>
      </c>
      <c r="M1189" s="373"/>
      <c r="N1189" s="375"/>
      <c r="V1189" s="361"/>
      <c r="W1189" s="367"/>
      <c r="X1189" s="367"/>
      <c r="Z1189" s="335" t="s">
        <v>435</v>
      </c>
      <c r="AC1189" s="367"/>
      <c r="AE1189" s="367"/>
      <c r="AG1189" s="367"/>
    </row>
    <row r="1190" spans="1:33" s="332" customFormat="1" ht="12" x14ac:dyDescent="0.2">
      <c r="A1190" s="372"/>
      <c r="B1190" s="371" t="s">
        <v>437</v>
      </c>
      <c r="C1190" s="1065" t="s">
        <v>438</v>
      </c>
      <c r="D1190" s="1065"/>
      <c r="E1190" s="1065"/>
      <c r="F1190" s="373"/>
      <c r="G1190" s="373"/>
      <c r="H1190" s="373"/>
      <c r="I1190" s="373"/>
      <c r="J1190" s="374">
        <v>9.5399999999999991</v>
      </c>
      <c r="K1190" s="373" t="s">
        <v>436</v>
      </c>
      <c r="L1190" s="374">
        <v>35.78</v>
      </c>
      <c r="M1190" s="373"/>
      <c r="N1190" s="375"/>
      <c r="V1190" s="361"/>
      <c r="W1190" s="367"/>
      <c r="X1190" s="367"/>
      <c r="Z1190" s="335" t="s">
        <v>438</v>
      </c>
      <c r="AC1190" s="367"/>
      <c r="AE1190" s="367"/>
      <c r="AG1190" s="367"/>
    </row>
    <row r="1191" spans="1:33" s="332" customFormat="1" ht="12" x14ac:dyDescent="0.2">
      <c r="A1191" s="372"/>
      <c r="B1191" s="371" t="s">
        <v>439</v>
      </c>
      <c r="C1191" s="1065" t="s">
        <v>440</v>
      </c>
      <c r="D1191" s="1065"/>
      <c r="E1191" s="1065"/>
      <c r="F1191" s="373"/>
      <c r="G1191" s="373"/>
      <c r="H1191" s="373"/>
      <c r="I1191" s="373"/>
      <c r="J1191" s="374">
        <v>262.94</v>
      </c>
      <c r="K1191" s="373"/>
      <c r="L1191" s="374">
        <v>788.82</v>
      </c>
      <c r="M1191" s="373"/>
      <c r="N1191" s="375"/>
      <c r="V1191" s="361"/>
      <c r="W1191" s="367"/>
      <c r="X1191" s="367"/>
      <c r="Z1191" s="335" t="s">
        <v>440</v>
      </c>
      <c r="AC1191" s="367"/>
      <c r="AE1191" s="367"/>
      <c r="AG1191" s="367"/>
    </row>
    <row r="1192" spans="1:33" s="332" customFormat="1" ht="12" x14ac:dyDescent="0.2">
      <c r="A1192" s="372"/>
      <c r="B1192" s="371"/>
      <c r="C1192" s="1065" t="s">
        <v>443</v>
      </c>
      <c r="D1192" s="1065"/>
      <c r="E1192" s="1065"/>
      <c r="F1192" s="373" t="s">
        <v>444</v>
      </c>
      <c r="G1192" s="373" t="s">
        <v>7937</v>
      </c>
      <c r="H1192" s="373" t="s">
        <v>436</v>
      </c>
      <c r="I1192" s="373" t="s">
        <v>7938</v>
      </c>
      <c r="J1192" s="374"/>
      <c r="K1192" s="373"/>
      <c r="L1192" s="374"/>
      <c r="M1192" s="373"/>
      <c r="N1192" s="375"/>
      <c r="V1192" s="361"/>
      <c r="W1192" s="367"/>
      <c r="X1192" s="367"/>
      <c r="AA1192" s="335" t="s">
        <v>443</v>
      </c>
      <c r="AC1192" s="367"/>
      <c r="AE1192" s="367"/>
      <c r="AG1192" s="367"/>
    </row>
    <row r="1193" spans="1:33" s="332" customFormat="1" ht="12" x14ac:dyDescent="0.2">
      <c r="A1193" s="372"/>
      <c r="B1193" s="371"/>
      <c r="C1193" s="1065" t="s">
        <v>447</v>
      </c>
      <c r="D1193" s="1065"/>
      <c r="E1193" s="1065"/>
      <c r="F1193" s="373" t="s">
        <v>444</v>
      </c>
      <c r="G1193" s="373" t="s">
        <v>5528</v>
      </c>
      <c r="H1193" s="373" t="s">
        <v>436</v>
      </c>
      <c r="I1193" s="373" t="s">
        <v>1069</v>
      </c>
      <c r="J1193" s="374"/>
      <c r="K1193" s="373"/>
      <c r="L1193" s="374"/>
      <c r="M1193" s="373"/>
      <c r="N1193" s="375"/>
      <c r="V1193" s="361"/>
      <c r="W1193" s="367"/>
      <c r="X1193" s="367"/>
      <c r="AA1193" s="335" t="s">
        <v>447</v>
      </c>
      <c r="AC1193" s="367"/>
      <c r="AE1193" s="367"/>
      <c r="AG1193" s="367"/>
    </row>
    <row r="1194" spans="1:33" s="332" customFormat="1" ht="12" x14ac:dyDescent="0.2">
      <c r="A1194" s="372"/>
      <c r="B1194" s="371"/>
      <c r="C1194" s="1077" t="s">
        <v>450</v>
      </c>
      <c r="D1194" s="1077"/>
      <c r="E1194" s="1077"/>
      <c r="F1194" s="376"/>
      <c r="G1194" s="376"/>
      <c r="H1194" s="376"/>
      <c r="I1194" s="376"/>
      <c r="J1194" s="377">
        <v>605.01</v>
      </c>
      <c r="K1194" s="376"/>
      <c r="L1194" s="377">
        <v>2071.59</v>
      </c>
      <c r="M1194" s="376"/>
      <c r="N1194" s="378"/>
      <c r="V1194" s="361"/>
      <c r="W1194" s="367"/>
      <c r="X1194" s="367"/>
      <c r="AB1194" s="335" t="s">
        <v>450</v>
      </c>
      <c r="AC1194" s="367"/>
      <c r="AE1194" s="367"/>
      <c r="AG1194" s="367"/>
    </row>
    <row r="1195" spans="1:33" s="332" customFormat="1" ht="12" x14ac:dyDescent="0.2">
      <c r="A1195" s="372"/>
      <c r="B1195" s="371"/>
      <c r="C1195" s="1065" t="s">
        <v>451</v>
      </c>
      <c r="D1195" s="1065"/>
      <c r="E1195" s="1065"/>
      <c r="F1195" s="373"/>
      <c r="G1195" s="373"/>
      <c r="H1195" s="373"/>
      <c r="I1195" s="373"/>
      <c r="J1195" s="374"/>
      <c r="K1195" s="373"/>
      <c r="L1195" s="374">
        <v>904.36</v>
      </c>
      <c r="M1195" s="373"/>
      <c r="N1195" s="375"/>
      <c r="V1195" s="361"/>
      <c r="W1195" s="367"/>
      <c r="X1195" s="367"/>
      <c r="AA1195" s="335" t="s">
        <v>451</v>
      </c>
      <c r="AC1195" s="367"/>
      <c r="AE1195" s="367"/>
      <c r="AG1195" s="367"/>
    </row>
    <row r="1196" spans="1:33" s="332" customFormat="1" ht="33.75" x14ac:dyDescent="0.2">
      <c r="A1196" s="372"/>
      <c r="B1196" s="371" t="s">
        <v>4696</v>
      </c>
      <c r="C1196" s="1065" t="s">
        <v>3148</v>
      </c>
      <c r="D1196" s="1065"/>
      <c r="E1196" s="1065"/>
      <c r="F1196" s="373" t="s">
        <v>454</v>
      </c>
      <c r="G1196" s="373" t="s">
        <v>558</v>
      </c>
      <c r="H1196" s="373"/>
      <c r="I1196" s="373" t="s">
        <v>558</v>
      </c>
      <c r="J1196" s="374"/>
      <c r="K1196" s="373"/>
      <c r="L1196" s="374">
        <v>877.23</v>
      </c>
      <c r="M1196" s="373"/>
      <c r="N1196" s="375"/>
      <c r="V1196" s="361"/>
      <c r="W1196" s="367"/>
      <c r="X1196" s="367"/>
      <c r="AA1196" s="335" t="s">
        <v>3148</v>
      </c>
      <c r="AC1196" s="367"/>
      <c r="AE1196" s="367"/>
      <c r="AG1196" s="367"/>
    </row>
    <row r="1197" spans="1:33" s="332" customFormat="1" ht="33.75" x14ac:dyDescent="0.2">
      <c r="A1197" s="372"/>
      <c r="B1197" s="371" t="s">
        <v>4697</v>
      </c>
      <c r="C1197" s="1065" t="s">
        <v>3150</v>
      </c>
      <c r="D1197" s="1065"/>
      <c r="E1197" s="1065"/>
      <c r="F1197" s="373" t="s">
        <v>454</v>
      </c>
      <c r="G1197" s="373" t="s">
        <v>544</v>
      </c>
      <c r="H1197" s="373"/>
      <c r="I1197" s="373" t="s">
        <v>544</v>
      </c>
      <c r="J1197" s="374"/>
      <c r="K1197" s="373"/>
      <c r="L1197" s="374">
        <v>461.22</v>
      </c>
      <c r="M1197" s="373"/>
      <c r="N1197" s="375"/>
      <c r="V1197" s="361"/>
      <c r="W1197" s="367"/>
      <c r="X1197" s="367"/>
      <c r="AA1197" s="335" t="s">
        <v>3150</v>
      </c>
      <c r="AC1197" s="367"/>
      <c r="AE1197" s="367"/>
      <c r="AG1197" s="367"/>
    </row>
    <row r="1198" spans="1:33" s="332" customFormat="1" ht="12" x14ac:dyDescent="0.2">
      <c r="A1198" s="379"/>
      <c r="B1198" s="380"/>
      <c r="C1198" s="1068" t="s">
        <v>459</v>
      </c>
      <c r="D1198" s="1068"/>
      <c r="E1198" s="1068"/>
      <c r="F1198" s="364"/>
      <c r="G1198" s="364"/>
      <c r="H1198" s="364"/>
      <c r="I1198" s="364"/>
      <c r="J1198" s="365"/>
      <c r="K1198" s="364"/>
      <c r="L1198" s="365">
        <v>3410.04</v>
      </c>
      <c r="M1198" s="376"/>
      <c r="N1198" s="366"/>
      <c r="V1198" s="361"/>
      <c r="W1198" s="367"/>
      <c r="X1198" s="367"/>
      <c r="AC1198" s="367" t="s">
        <v>459</v>
      </c>
      <c r="AE1198" s="367"/>
      <c r="AG1198" s="367"/>
    </row>
    <row r="1199" spans="1:33" s="332" customFormat="1" ht="45" x14ac:dyDescent="0.2">
      <c r="A1199" s="362" t="s">
        <v>1978</v>
      </c>
      <c r="B1199" s="363" t="s">
        <v>7939</v>
      </c>
      <c r="C1199" s="1068" t="s">
        <v>7940</v>
      </c>
      <c r="D1199" s="1068"/>
      <c r="E1199" s="1068"/>
      <c r="F1199" s="364" t="s">
        <v>1003</v>
      </c>
      <c r="G1199" s="364"/>
      <c r="H1199" s="364"/>
      <c r="I1199" s="364" t="s">
        <v>3716</v>
      </c>
      <c r="J1199" s="365">
        <v>25.1</v>
      </c>
      <c r="K1199" s="364"/>
      <c r="L1199" s="365">
        <v>7755.9</v>
      </c>
      <c r="M1199" s="364"/>
      <c r="N1199" s="366"/>
      <c r="V1199" s="361"/>
      <c r="W1199" s="367"/>
      <c r="X1199" s="367" t="s">
        <v>7940</v>
      </c>
      <c r="AC1199" s="367"/>
      <c r="AE1199" s="367"/>
      <c r="AG1199" s="367"/>
    </row>
    <row r="1200" spans="1:33" s="332" customFormat="1" ht="12" x14ac:dyDescent="0.2">
      <c r="A1200" s="379"/>
      <c r="B1200" s="380"/>
      <c r="C1200" s="340" t="s">
        <v>2932</v>
      </c>
      <c r="D1200" s="385"/>
      <c r="E1200" s="385"/>
      <c r="F1200" s="386"/>
      <c r="G1200" s="386"/>
      <c r="H1200" s="386"/>
      <c r="I1200" s="386"/>
      <c r="J1200" s="387"/>
      <c r="K1200" s="386"/>
      <c r="L1200" s="387"/>
      <c r="M1200" s="388"/>
      <c r="N1200" s="389"/>
      <c r="V1200" s="361"/>
      <c r="W1200" s="367"/>
      <c r="X1200" s="367"/>
      <c r="AC1200" s="367"/>
      <c r="AE1200" s="367"/>
      <c r="AG1200" s="367"/>
    </row>
    <row r="1201" spans="1:33" s="332" customFormat="1" ht="12" x14ac:dyDescent="0.2">
      <c r="A1201" s="368"/>
      <c r="B1201" s="369"/>
      <c r="C1201" s="1065" t="s">
        <v>7941</v>
      </c>
      <c r="D1201" s="1065"/>
      <c r="E1201" s="1065"/>
      <c r="F1201" s="1065"/>
      <c r="G1201" s="1065"/>
      <c r="H1201" s="1065"/>
      <c r="I1201" s="1065"/>
      <c r="J1201" s="1065"/>
      <c r="K1201" s="1065"/>
      <c r="L1201" s="1065"/>
      <c r="M1201" s="1065"/>
      <c r="N1201" s="1072"/>
      <c r="V1201" s="361"/>
      <c r="W1201" s="367"/>
      <c r="X1201" s="367"/>
      <c r="AC1201" s="367"/>
      <c r="AD1201" s="335" t="s">
        <v>7941</v>
      </c>
      <c r="AE1201" s="367"/>
      <c r="AG1201" s="367"/>
    </row>
    <row r="1202" spans="1:33" s="332" customFormat="1" ht="33.75" x14ac:dyDescent="0.2">
      <c r="A1202" s="362" t="s">
        <v>1981</v>
      </c>
      <c r="B1202" s="363" t="s">
        <v>7942</v>
      </c>
      <c r="C1202" s="1068" t="s">
        <v>7943</v>
      </c>
      <c r="D1202" s="1068"/>
      <c r="E1202" s="1068"/>
      <c r="F1202" s="364" t="s">
        <v>1017</v>
      </c>
      <c r="G1202" s="364"/>
      <c r="H1202" s="364"/>
      <c r="I1202" s="364" t="s">
        <v>600</v>
      </c>
      <c r="J1202" s="365">
        <v>20.7</v>
      </c>
      <c r="K1202" s="364"/>
      <c r="L1202" s="365">
        <v>414</v>
      </c>
      <c r="M1202" s="364"/>
      <c r="N1202" s="366"/>
      <c r="V1202" s="361"/>
      <c r="W1202" s="367"/>
      <c r="X1202" s="367" t="s">
        <v>7943</v>
      </c>
      <c r="AC1202" s="367"/>
      <c r="AE1202" s="367"/>
      <c r="AG1202" s="367"/>
    </row>
    <row r="1203" spans="1:33" s="332" customFormat="1" ht="12" x14ac:dyDescent="0.2">
      <c r="A1203" s="379"/>
      <c r="B1203" s="380"/>
      <c r="C1203" s="340" t="s">
        <v>2932</v>
      </c>
      <c r="D1203" s="385"/>
      <c r="E1203" s="385"/>
      <c r="F1203" s="386"/>
      <c r="G1203" s="386"/>
      <c r="H1203" s="386"/>
      <c r="I1203" s="386"/>
      <c r="J1203" s="387"/>
      <c r="K1203" s="386"/>
      <c r="L1203" s="387"/>
      <c r="M1203" s="388"/>
      <c r="N1203" s="389"/>
      <c r="V1203" s="361"/>
      <c r="W1203" s="367"/>
      <c r="X1203" s="367"/>
      <c r="AC1203" s="367"/>
      <c r="AE1203" s="367"/>
      <c r="AG1203" s="367"/>
    </row>
    <row r="1204" spans="1:33" s="332" customFormat="1" ht="67.5" x14ac:dyDescent="0.2">
      <c r="A1204" s="362" t="s">
        <v>1992</v>
      </c>
      <c r="B1204" s="363" t="s">
        <v>7944</v>
      </c>
      <c r="C1204" s="1068" t="s">
        <v>7945</v>
      </c>
      <c r="D1204" s="1068"/>
      <c r="E1204" s="1068"/>
      <c r="F1204" s="364" t="s">
        <v>769</v>
      </c>
      <c r="G1204" s="364"/>
      <c r="H1204" s="364"/>
      <c r="I1204" s="364" t="s">
        <v>3160</v>
      </c>
      <c r="J1204" s="365">
        <v>213</v>
      </c>
      <c r="K1204" s="364"/>
      <c r="L1204" s="365">
        <v>1171.5</v>
      </c>
      <c r="M1204" s="364"/>
      <c r="N1204" s="366"/>
      <c r="V1204" s="361"/>
      <c r="W1204" s="367"/>
      <c r="X1204" s="367" t="s">
        <v>7945</v>
      </c>
      <c r="AC1204" s="367"/>
      <c r="AE1204" s="367"/>
      <c r="AG1204" s="367"/>
    </row>
    <row r="1205" spans="1:33" s="332" customFormat="1" ht="12" x14ac:dyDescent="0.2">
      <c r="A1205" s="379"/>
      <c r="B1205" s="380"/>
      <c r="C1205" s="340" t="s">
        <v>2932</v>
      </c>
      <c r="D1205" s="385"/>
      <c r="E1205" s="385"/>
      <c r="F1205" s="386"/>
      <c r="G1205" s="386"/>
      <c r="H1205" s="386"/>
      <c r="I1205" s="386"/>
      <c r="J1205" s="387"/>
      <c r="K1205" s="386"/>
      <c r="L1205" s="387"/>
      <c r="M1205" s="388"/>
      <c r="N1205" s="389"/>
      <c r="V1205" s="361"/>
      <c r="W1205" s="367"/>
      <c r="X1205" s="367"/>
      <c r="AC1205" s="367"/>
      <c r="AE1205" s="367"/>
      <c r="AG1205" s="367"/>
    </row>
    <row r="1206" spans="1:33" s="332" customFormat="1" ht="12" x14ac:dyDescent="0.2">
      <c r="A1206" s="368"/>
      <c r="B1206" s="369"/>
      <c r="C1206" s="1065" t="s">
        <v>7946</v>
      </c>
      <c r="D1206" s="1065"/>
      <c r="E1206" s="1065"/>
      <c r="F1206" s="1065"/>
      <c r="G1206" s="1065"/>
      <c r="H1206" s="1065"/>
      <c r="I1206" s="1065"/>
      <c r="J1206" s="1065"/>
      <c r="K1206" s="1065"/>
      <c r="L1206" s="1065"/>
      <c r="M1206" s="1065"/>
      <c r="N1206" s="1072"/>
      <c r="V1206" s="361"/>
      <c r="W1206" s="367"/>
      <c r="X1206" s="367"/>
      <c r="AC1206" s="367"/>
      <c r="AD1206" s="335" t="s">
        <v>7946</v>
      </c>
      <c r="AE1206" s="367"/>
      <c r="AG1206" s="367"/>
    </row>
    <row r="1207" spans="1:33" s="332" customFormat="1" ht="12" x14ac:dyDescent="0.2">
      <c r="A1207" s="362" t="s">
        <v>1997</v>
      </c>
      <c r="B1207" s="363" t="s">
        <v>7947</v>
      </c>
      <c r="C1207" s="1068" t="s">
        <v>7948</v>
      </c>
      <c r="D1207" s="1068"/>
      <c r="E1207" s="1068"/>
      <c r="F1207" s="364" t="s">
        <v>1498</v>
      </c>
      <c r="G1207" s="364"/>
      <c r="H1207" s="364"/>
      <c r="I1207" s="364" t="s">
        <v>586</v>
      </c>
      <c r="J1207" s="365">
        <v>345.3</v>
      </c>
      <c r="K1207" s="364"/>
      <c r="L1207" s="365">
        <v>5870.1</v>
      </c>
      <c r="M1207" s="364"/>
      <c r="N1207" s="366"/>
      <c r="V1207" s="361"/>
      <c r="W1207" s="367"/>
      <c r="X1207" s="367" t="s">
        <v>7948</v>
      </c>
      <c r="AC1207" s="367"/>
      <c r="AE1207" s="367"/>
      <c r="AG1207" s="367"/>
    </row>
    <row r="1208" spans="1:33" s="332" customFormat="1" ht="12" x14ac:dyDescent="0.2">
      <c r="A1208" s="379"/>
      <c r="B1208" s="380"/>
      <c r="C1208" s="340" t="s">
        <v>2932</v>
      </c>
      <c r="D1208" s="385"/>
      <c r="E1208" s="385"/>
      <c r="F1208" s="386"/>
      <c r="G1208" s="386"/>
      <c r="H1208" s="386"/>
      <c r="I1208" s="386"/>
      <c r="J1208" s="387"/>
      <c r="K1208" s="386"/>
      <c r="L1208" s="387"/>
      <c r="M1208" s="388"/>
      <c r="N1208" s="389"/>
      <c r="V1208" s="361"/>
      <c r="W1208" s="367"/>
      <c r="X1208" s="367"/>
      <c r="AC1208" s="367"/>
      <c r="AE1208" s="367"/>
      <c r="AG1208" s="367"/>
    </row>
    <row r="1209" spans="1:33" s="332" customFormat="1" ht="12" x14ac:dyDescent="0.2">
      <c r="A1209" s="368"/>
      <c r="B1209" s="369"/>
      <c r="C1209" s="1065" t="s">
        <v>7949</v>
      </c>
      <c r="D1209" s="1065"/>
      <c r="E1209" s="1065"/>
      <c r="F1209" s="1065"/>
      <c r="G1209" s="1065"/>
      <c r="H1209" s="1065"/>
      <c r="I1209" s="1065"/>
      <c r="J1209" s="1065"/>
      <c r="K1209" s="1065"/>
      <c r="L1209" s="1065"/>
      <c r="M1209" s="1065"/>
      <c r="N1209" s="1072"/>
      <c r="V1209" s="361"/>
      <c r="W1209" s="367"/>
      <c r="X1209" s="367"/>
      <c r="AC1209" s="367"/>
      <c r="AD1209" s="335" t="s">
        <v>7949</v>
      </c>
      <c r="AE1209" s="367"/>
      <c r="AG1209" s="367"/>
    </row>
    <row r="1210" spans="1:33" s="332" customFormat="1" ht="12" x14ac:dyDescent="0.2">
      <c r="A1210" s="362" t="s">
        <v>710</v>
      </c>
      <c r="B1210" s="363" t="s">
        <v>7882</v>
      </c>
      <c r="C1210" s="1068" t="s">
        <v>7883</v>
      </c>
      <c r="D1210" s="1068"/>
      <c r="E1210" s="1068"/>
      <c r="F1210" s="364" t="s">
        <v>769</v>
      </c>
      <c r="G1210" s="364"/>
      <c r="H1210" s="364"/>
      <c r="I1210" s="364" t="s">
        <v>800</v>
      </c>
      <c r="J1210" s="365"/>
      <c r="K1210" s="364"/>
      <c r="L1210" s="365"/>
      <c r="M1210" s="364"/>
      <c r="N1210" s="366"/>
      <c r="V1210" s="361"/>
      <c r="W1210" s="367"/>
      <c r="X1210" s="367" t="s">
        <v>7883</v>
      </c>
      <c r="AC1210" s="367"/>
      <c r="AE1210" s="367"/>
      <c r="AG1210" s="367"/>
    </row>
    <row r="1211" spans="1:33" s="332" customFormat="1" ht="12" x14ac:dyDescent="0.2">
      <c r="A1211" s="368"/>
      <c r="B1211" s="369"/>
      <c r="C1211" s="1065" t="s">
        <v>7950</v>
      </c>
      <c r="D1211" s="1065"/>
      <c r="E1211" s="1065"/>
      <c r="F1211" s="1065"/>
      <c r="G1211" s="1065"/>
      <c r="H1211" s="1065"/>
      <c r="I1211" s="1065"/>
      <c r="J1211" s="1065"/>
      <c r="K1211" s="1065"/>
      <c r="L1211" s="1065"/>
      <c r="M1211" s="1065"/>
      <c r="N1211" s="1072"/>
      <c r="V1211" s="361"/>
      <c r="W1211" s="367"/>
      <c r="X1211" s="367"/>
      <c r="AC1211" s="367"/>
      <c r="AD1211" s="335" t="s">
        <v>7950</v>
      </c>
      <c r="AE1211" s="367"/>
      <c r="AG1211" s="367"/>
    </row>
    <row r="1212" spans="1:33" s="332" customFormat="1" ht="33.75" x14ac:dyDescent="0.2">
      <c r="A1212" s="370"/>
      <c r="B1212" s="371" t="s">
        <v>430</v>
      </c>
      <c r="C1212" s="1065" t="s">
        <v>431</v>
      </c>
      <c r="D1212" s="1065"/>
      <c r="E1212" s="1065"/>
      <c r="F1212" s="1065"/>
      <c r="G1212" s="1065"/>
      <c r="H1212" s="1065"/>
      <c r="I1212" s="1065"/>
      <c r="J1212" s="1065"/>
      <c r="K1212" s="1065"/>
      <c r="L1212" s="1065"/>
      <c r="M1212" s="1065"/>
      <c r="N1212" s="1072"/>
      <c r="V1212" s="361"/>
      <c r="W1212" s="367"/>
      <c r="X1212" s="367"/>
      <c r="Y1212" s="335" t="s">
        <v>431</v>
      </c>
      <c r="AC1212" s="367"/>
      <c r="AE1212" s="367"/>
      <c r="AG1212" s="367"/>
    </row>
    <row r="1213" spans="1:33" s="332" customFormat="1" ht="12" x14ac:dyDescent="0.2">
      <c r="A1213" s="372"/>
      <c r="B1213" s="371" t="s">
        <v>423</v>
      </c>
      <c r="C1213" s="1065" t="s">
        <v>432</v>
      </c>
      <c r="D1213" s="1065"/>
      <c r="E1213" s="1065"/>
      <c r="F1213" s="373"/>
      <c r="G1213" s="373"/>
      <c r="H1213" s="373"/>
      <c r="I1213" s="373"/>
      <c r="J1213" s="374">
        <v>779.32</v>
      </c>
      <c r="K1213" s="373" t="s">
        <v>436</v>
      </c>
      <c r="L1213" s="374">
        <v>136.38</v>
      </c>
      <c r="M1213" s="373"/>
      <c r="N1213" s="375"/>
      <c r="V1213" s="361"/>
      <c r="W1213" s="367"/>
      <c r="X1213" s="367"/>
      <c r="Z1213" s="335" t="s">
        <v>432</v>
      </c>
      <c r="AC1213" s="367"/>
      <c r="AE1213" s="367"/>
      <c r="AG1213" s="367"/>
    </row>
    <row r="1214" spans="1:33" s="332" customFormat="1" ht="12" x14ac:dyDescent="0.2">
      <c r="A1214" s="372"/>
      <c r="B1214" s="371" t="s">
        <v>434</v>
      </c>
      <c r="C1214" s="1065" t="s">
        <v>435</v>
      </c>
      <c r="D1214" s="1065"/>
      <c r="E1214" s="1065"/>
      <c r="F1214" s="373"/>
      <c r="G1214" s="373"/>
      <c r="H1214" s="373"/>
      <c r="I1214" s="373"/>
      <c r="J1214" s="374">
        <v>36.22</v>
      </c>
      <c r="K1214" s="373" t="s">
        <v>436</v>
      </c>
      <c r="L1214" s="374">
        <v>6.34</v>
      </c>
      <c r="M1214" s="373"/>
      <c r="N1214" s="375"/>
      <c r="V1214" s="361"/>
      <c r="W1214" s="367"/>
      <c r="X1214" s="367"/>
      <c r="Z1214" s="335" t="s">
        <v>435</v>
      </c>
      <c r="AC1214" s="367"/>
      <c r="AE1214" s="367"/>
      <c r="AG1214" s="367"/>
    </row>
    <row r="1215" spans="1:33" s="332" customFormat="1" ht="12" x14ac:dyDescent="0.2">
      <c r="A1215" s="372"/>
      <c r="B1215" s="371" t="s">
        <v>437</v>
      </c>
      <c r="C1215" s="1065" t="s">
        <v>438</v>
      </c>
      <c r="D1215" s="1065"/>
      <c r="E1215" s="1065"/>
      <c r="F1215" s="373"/>
      <c r="G1215" s="373"/>
      <c r="H1215" s="373"/>
      <c r="I1215" s="373"/>
      <c r="J1215" s="374">
        <v>5.0199999999999996</v>
      </c>
      <c r="K1215" s="373" t="s">
        <v>436</v>
      </c>
      <c r="L1215" s="374">
        <v>0.88</v>
      </c>
      <c r="M1215" s="373"/>
      <c r="N1215" s="375"/>
      <c r="V1215" s="361"/>
      <c r="W1215" s="367"/>
      <c r="X1215" s="367"/>
      <c r="Z1215" s="335" t="s">
        <v>438</v>
      </c>
      <c r="AC1215" s="367"/>
      <c r="AE1215" s="367"/>
      <c r="AG1215" s="367"/>
    </row>
    <row r="1216" spans="1:33" s="332" customFormat="1" ht="12" x14ac:dyDescent="0.2">
      <c r="A1216" s="372"/>
      <c r="B1216" s="371" t="s">
        <v>439</v>
      </c>
      <c r="C1216" s="1065" t="s">
        <v>440</v>
      </c>
      <c r="D1216" s="1065"/>
      <c r="E1216" s="1065"/>
      <c r="F1216" s="373"/>
      <c r="G1216" s="373"/>
      <c r="H1216" s="373"/>
      <c r="I1216" s="373"/>
      <c r="J1216" s="374">
        <v>520.4</v>
      </c>
      <c r="K1216" s="373"/>
      <c r="L1216" s="374">
        <v>72.86</v>
      </c>
      <c r="M1216" s="373"/>
      <c r="N1216" s="375"/>
      <c r="V1216" s="361"/>
      <c r="W1216" s="367"/>
      <c r="X1216" s="367"/>
      <c r="Z1216" s="335" t="s">
        <v>440</v>
      </c>
      <c r="AC1216" s="367"/>
      <c r="AE1216" s="367"/>
      <c r="AG1216" s="367"/>
    </row>
    <row r="1217" spans="1:33" s="332" customFormat="1" ht="12" x14ac:dyDescent="0.2">
      <c r="A1217" s="372"/>
      <c r="B1217" s="371"/>
      <c r="C1217" s="1065" t="s">
        <v>443</v>
      </c>
      <c r="D1217" s="1065"/>
      <c r="E1217" s="1065"/>
      <c r="F1217" s="373" t="s">
        <v>444</v>
      </c>
      <c r="G1217" s="373" t="s">
        <v>7884</v>
      </c>
      <c r="H1217" s="373" t="s">
        <v>436</v>
      </c>
      <c r="I1217" s="373" t="s">
        <v>7885</v>
      </c>
      <c r="J1217" s="374"/>
      <c r="K1217" s="373"/>
      <c r="L1217" s="374"/>
      <c r="M1217" s="373"/>
      <c r="N1217" s="375"/>
      <c r="V1217" s="361"/>
      <c r="W1217" s="367"/>
      <c r="X1217" s="367"/>
      <c r="AA1217" s="335" t="s">
        <v>443</v>
      </c>
      <c r="AC1217" s="367"/>
      <c r="AE1217" s="367"/>
      <c r="AG1217" s="367"/>
    </row>
    <row r="1218" spans="1:33" s="332" customFormat="1" ht="12" x14ac:dyDescent="0.2">
      <c r="A1218" s="372"/>
      <c r="B1218" s="371"/>
      <c r="C1218" s="1065" t="s">
        <v>447</v>
      </c>
      <c r="D1218" s="1065"/>
      <c r="E1218" s="1065"/>
      <c r="F1218" s="373" t="s">
        <v>444</v>
      </c>
      <c r="G1218" s="373" t="s">
        <v>847</v>
      </c>
      <c r="H1218" s="373" t="s">
        <v>436</v>
      </c>
      <c r="I1218" s="373" t="s">
        <v>2553</v>
      </c>
      <c r="J1218" s="374"/>
      <c r="K1218" s="373"/>
      <c r="L1218" s="374"/>
      <c r="M1218" s="373"/>
      <c r="N1218" s="375"/>
      <c r="V1218" s="361"/>
      <c r="W1218" s="367"/>
      <c r="X1218" s="367"/>
      <c r="AA1218" s="335" t="s">
        <v>447</v>
      </c>
      <c r="AC1218" s="367"/>
      <c r="AE1218" s="367"/>
      <c r="AG1218" s="367"/>
    </row>
    <row r="1219" spans="1:33" s="332" customFormat="1" ht="12" x14ac:dyDescent="0.2">
      <c r="A1219" s="372"/>
      <c r="B1219" s="371"/>
      <c r="C1219" s="1077" t="s">
        <v>450</v>
      </c>
      <c r="D1219" s="1077"/>
      <c r="E1219" s="1077"/>
      <c r="F1219" s="376"/>
      <c r="G1219" s="376"/>
      <c r="H1219" s="376"/>
      <c r="I1219" s="376"/>
      <c r="J1219" s="377">
        <v>1335.94</v>
      </c>
      <c r="K1219" s="376"/>
      <c r="L1219" s="377">
        <v>215.58</v>
      </c>
      <c r="M1219" s="376"/>
      <c r="N1219" s="378"/>
      <c r="V1219" s="361"/>
      <c r="W1219" s="367"/>
      <c r="X1219" s="367"/>
      <c r="AB1219" s="335" t="s">
        <v>450</v>
      </c>
      <c r="AC1219" s="367"/>
      <c r="AE1219" s="367"/>
      <c r="AG1219" s="367"/>
    </row>
    <row r="1220" spans="1:33" s="332" customFormat="1" ht="12" x14ac:dyDescent="0.2">
      <c r="A1220" s="372"/>
      <c r="B1220" s="371"/>
      <c r="C1220" s="1065" t="s">
        <v>451</v>
      </c>
      <c r="D1220" s="1065"/>
      <c r="E1220" s="1065"/>
      <c r="F1220" s="373"/>
      <c r="G1220" s="373"/>
      <c r="H1220" s="373"/>
      <c r="I1220" s="373"/>
      <c r="J1220" s="374"/>
      <c r="K1220" s="373"/>
      <c r="L1220" s="374">
        <v>137.26</v>
      </c>
      <c r="M1220" s="373"/>
      <c r="N1220" s="375"/>
      <c r="V1220" s="361"/>
      <c r="W1220" s="367"/>
      <c r="X1220" s="367"/>
      <c r="AA1220" s="335" t="s">
        <v>451</v>
      </c>
      <c r="AC1220" s="367"/>
      <c r="AE1220" s="367"/>
      <c r="AG1220" s="367"/>
    </row>
    <row r="1221" spans="1:33" s="332" customFormat="1" ht="33.75" x14ac:dyDescent="0.2">
      <c r="A1221" s="372"/>
      <c r="B1221" s="371" t="s">
        <v>4696</v>
      </c>
      <c r="C1221" s="1065" t="s">
        <v>3148</v>
      </c>
      <c r="D1221" s="1065"/>
      <c r="E1221" s="1065"/>
      <c r="F1221" s="373" t="s">
        <v>454</v>
      </c>
      <c r="G1221" s="373" t="s">
        <v>558</v>
      </c>
      <c r="H1221" s="373"/>
      <c r="I1221" s="373" t="s">
        <v>558</v>
      </c>
      <c r="J1221" s="374"/>
      <c r="K1221" s="373"/>
      <c r="L1221" s="374">
        <v>133.13999999999999</v>
      </c>
      <c r="M1221" s="373"/>
      <c r="N1221" s="375"/>
      <c r="V1221" s="361"/>
      <c r="W1221" s="367"/>
      <c r="X1221" s="367"/>
      <c r="AA1221" s="335" t="s">
        <v>3148</v>
      </c>
      <c r="AC1221" s="367"/>
      <c r="AE1221" s="367"/>
      <c r="AG1221" s="367"/>
    </row>
    <row r="1222" spans="1:33" s="332" customFormat="1" ht="33.75" x14ac:dyDescent="0.2">
      <c r="A1222" s="372"/>
      <c r="B1222" s="371" t="s">
        <v>4697</v>
      </c>
      <c r="C1222" s="1065" t="s">
        <v>3150</v>
      </c>
      <c r="D1222" s="1065"/>
      <c r="E1222" s="1065"/>
      <c r="F1222" s="373" t="s">
        <v>454</v>
      </c>
      <c r="G1222" s="373" t="s">
        <v>544</v>
      </c>
      <c r="H1222" s="373"/>
      <c r="I1222" s="373" t="s">
        <v>544</v>
      </c>
      <c r="J1222" s="374"/>
      <c r="K1222" s="373"/>
      <c r="L1222" s="374">
        <v>70</v>
      </c>
      <c r="M1222" s="373"/>
      <c r="N1222" s="375"/>
      <c r="V1222" s="361"/>
      <c r="W1222" s="367"/>
      <c r="X1222" s="367"/>
      <c r="AA1222" s="335" t="s">
        <v>3150</v>
      </c>
      <c r="AC1222" s="367"/>
      <c r="AE1222" s="367"/>
      <c r="AG1222" s="367"/>
    </row>
    <row r="1223" spans="1:33" s="332" customFormat="1" ht="12" x14ac:dyDescent="0.2">
      <c r="A1223" s="379"/>
      <c r="B1223" s="380"/>
      <c r="C1223" s="1068" t="s">
        <v>459</v>
      </c>
      <c r="D1223" s="1068"/>
      <c r="E1223" s="1068"/>
      <c r="F1223" s="364"/>
      <c r="G1223" s="364"/>
      <c r="H1223" s="364"/>
      <c r="I1223" s="364"/>
      <c r="J1223" s="365"/>
      <c r="K1223" s="364"/>
      <c r="L1223" s="365">
        <v>418.72</v>
      </c>
      <c r="M1223" s="376"/>
      <c r="N1223" s="366"/>
      <c r="V1223" s="361"/>
      <c r="W1223" s="367"/>
      <c r="X1223" s="367"/>
      <c r="AC1223" s="367" t="s">
        <v>459</v>
      </c>
      <c r="AE1223" s="367"/>
      <c r="AG1223" s="367"/>
    </row>
    <row r="1224" spans="1:33" s="332" customFormat="1" ht="45" x14ac:dyDescent="0.2">
      <c r="A1224" s="362" t="s">
        <v>2021</v>
      </c>
      <c r="B1224" s="363" t="s">
        <v>7951</v>
      </c>
      <c r="C1224" s="1068" t="s">
        <v>7952</v>
      </c>
      <c r="D1224" s="1068"/>
      <c r="E1224" s="1068"/>
      <c r="F1224" s="364" t="s">
        <v>1017</v>
      </c>
      <c r="G1224" s="364"/>
      <c r="H1224" s="364"/>
      <c r="I1224" s="364" t="s">
        <v>570</v>
      </c>
      <c r="J1224" s="365">
        <v>10.210000000000001</v>
      </c>
      <c r="K1224" s="364"/>
      <c r="L1224" s="365">
        <v>142.94</v>
      </c>
      <c r="M1224" s="364"/>
      <c r="N1224" s="366"/>
      <c r="V1224" s="361"/>
      <c r="W1224" s="367"/>
      <c r="X1224" s="367" t="s">
        <v>7952</v>
      </c>
      <c r="AC1224" s="367"/>
      <c r="AE1224" s="367"/>
      <c r="AG1224" s="367"/>
    </row>
    <row r="1225" spans="1:33" s="332" customFormat="1" ht="12" x14ac:dyDescent="0.2">
      <c r="A1225" s="379"/>
      <c r="B1225" s="380"/>
      <c r="C1225" s="340" t="s">
        <v>2932</v>
      </c>
      <c r="D1225" s="385"/>
      <c r="E1225" s="385"/>
      <c r="F1225" s="386"/>
      <c r="G1225" s="386"/>
      <c r="H1225" s="386"/>
      <c r="I1225" s="386"/>
      <c r="J1225" s="387"/>
      <c r="K1225" s="386"/>
      <c r="L1225" s="387"/>
      <c r="M1225" s="388"/>
      <c r="N1225" s="389"/>
      <c r="V1225" s="361"/>
      <c r="W1225" s="367"/>
      <c r="X1225" s="367"/>
      <c r="AC1225" s="367"/>
      <c r="AE1225" s="367"/>
      <c r="AG1225" s="367"/>
    </row>
    <row r="1226" spans="1:33" s="332" customFormat="1" ht="1.5" customHeight="1" x14ac:dyDescent="0.2">
      <c r="A1226" s="386"/>
      <c r="B1226" s="380"/>
      <c r="C1226" s="380"/>
      <c r="D1226" s="380"/>
      <c r="E1226" s="380"/>
      <c r="F1226" s="386"/>
      <c r="G1226" s="386"/>
      <c r="H1226" s="386"/>
      <c r="I1226" s="386"/>
      <c r="J1226" s="390"/>
      <c r="K1226" s="386"/>
      <c r="L1226" s="390"/>
      <c r="M1226" s="373"/>
      <c r="N1226" s="390"/>
      <c r="V1226" s="361"/>
      <c r="W1226" s="367"/>
      <c r="X1226" s="367"/>
      <c r="AC1226" s="367"/>
      <c r="AE1226" s="367"/>
      <c r="AG1226" s="367"/>
    </row>
    <row r="1227" spans="1:33" s="332" customFormat="1" ht="12" x14ac:dyDescent="0.2">
      <c r="A1227" s="391"/>
      <c r="B1227" s="392"/>
      <c r="C1227" s="1068" t="s">
        <v>7953</v>
      </c>
      <c r="D1227" s="1068"/>
      <c r="E1227" s="1068"/>
      <c r="F1227" s="1068"/>
      <c r="G1227" s="1068"/>
      <c r="H1227" s="1068"/>
      <c r="I1227" s="1068"/>
      <c r="J1227" s="1068"/>
      <c r="K1227" s="1068"/>
      <c r="L1227" s="393"/>
      <c r="M1227" s="394"/>
      <c r="N1227" s="395"/>
      <c r="V1227" s="361"/>
      <c r="W1227" s="367"/>
      <c r="X1227" s="367"/>
      <c r="AC1227" s="367"/>
      <c r="AE1227" s="367" t="s">
        <v>7953</v>
      </c>
      <c r="AG1227" s="367"/>
    </row>
    <row r="1228" spans="1:33" s="332" customFormat="1" ht="12" x14ac:dyDescent="0.2">
      <c r="A1228" s="396"/>
      <c r="B1228" s="371"/>
      <c r="C1228" s="1065" t="s">
        <v>512</v>
      </c>
      <c r="D1228" s="1065"/>
      <c r="E1228" s="1065"/>
      <c r="F1228" s="1065"/>
      <c r="G1228" s="1065"/>
      <c r="H1228" s="1065"/>
      <c r="I1228" s="1065"/>
      <c r="J1228" s="1065"/>
      <c r="K1228" s="1065"/>
      <c r="L1228" s="397">
        <v>133669.5</v>
      </c>
      <c r="M1228" s="398"/>
      <c r="N1228" s="399"/>
      <c r="V1228" s="361"/>
      <c r="W1228" s="367"/>
      <c r="X1228" s="367"/>
      <c r="AC1228" s="367"/>
      <c r="AE1228" s="367"/>
      <c r="AF1228" s="335" t="s">
        <v>512</v>
      </c>
      <c r="AG1228" s="367"/>
    </row>
    <row r="1229" spans="1:33" s="332" customFormat="1" ht="12" x14ac:dyDescent="0.2">
      <c r="A1229" s="396"/>
      <c r="B1229" s="371"/>
      <c r="C1229" s="1065" t="s">
        <v>513</v>
      </c>
      <c r="D1229" s="1065"/>
      <c r="E1229" s="1065"/>
      <c r="F1229" s="1065"/>
      <c r="G1229" s="1065"/>
      <c r="H1229" s="1065"/>
      <c r="I1229" s="1065"/>
      <c r="J1229" s="1065"/>
      <c r="K1229" s="1065"/>
      <c r="L1229" s="397"/>
      <c r="M1229" s="398"/>
      <c r="N1229" s="399"/>
      <c r="V1229" s="361"/>
      <c r="W1229" s="367"/>
      <c r="X1229" s="367"/>
      <c r="AC1229" s="367"/>
      <c r="AE1229" s="367"/>
      <c r="AF1229" s="335" t="s">
        <v>513</v>
      </c>
      <c r="AG1229" s="367"/>
    </row>
    <row r="1230" spans="1:33" s="332" customFormat="1" ht="12" x14ac:dyDescent="0.2">
      <c r="A1230" s="396"/>
      <c r="B1230" s="371"/>
      <c r="C1230" s="1065" t="s">
        <v>514</v>
      </c>
      <c r="D1230" s="1065"/>
      <c r="E1230" s="1065"/>
      <c r="F1230" s="1065"/>
      <c r="G1230" s="1065"/>
      <c r="H1230" s="1065"/>
      <c r="I1230" s="1065"/>
      <c r="J1230" s="1065"/>
      <c r="K1230" s="1065"/>
      <c r="L1230" s="397">
        <v>6055.08</v>
      </c>
      <c r="M1230" s="398"/>
      <c r="N1230" s="399"/>
      <c r="V1230" s="361"/>
      <c r="W1230" s="367"/>
      <c r="X1230" s="367"/>
      <c r="AC1230" s="367"/>
      <c r="AE1230" s="367"/>
      <c r="AF1230" s="335" t="s">
        <v>514</v>
      </c>
      <c r="AG1230" s="367"/>
    </row>
    <row r="1231" spans="1:33" s="332" customFormat="1" ht="12" x14ac:dyDescent="0.2">
      <c r="A1231" s="396"/>
      <c r="B1231" s="371"/>
      <c r="C1231" s="1065" t="s">
        <v>515</v>
      </c>
      <c r="D1231" s="1065"/>
      <c r="E1231" s="1065"/>
      <c r="F1231" s="1065"/>
      <c r="G1231" s="1065"/>
      <c r="H1231" s="1065"/>
      <c r="I1231" s="1065"/>
      <c r="J1231" s="1065"/>
      <c r="K1231" s="1065"/>
      <c r="L1231" s="397">
        <v>2437.92</v>
      </c>
      <c r="M1231" s="398"/>
      <c r="N1231" s="399"/>
      <c r="V1231" s="361"/>
      <c r="W1231" s="367"/>
      <c r="X1231" s="367"/>
      <c r="AC1231" s="367"/>
      <c r="AE1231" s="367"/>
      <c r="AF1231" s="335" t="s">
        <v>515</v>
      </c>
      <c r="AG1231" s="367"/>
    </row>
    <row r="1232" spans="1:33" s="332" customFormat="1" ht="12" x14ac:dyDescent="0.2">
      <c r="A1232" s="396"/>
      <c r="B1232" s="371"/>
      <c r="C1232" s="1065" t="s">
        <v>516</v>
      </c>
      <c r="D1232" s="1065"/>
      <c r="E1232" s="1065"/>
      <c r="F1232" s="1065"/>
      <c r="G1232" s="1065"/>
      <c r="H1232" s="1065"/>
      <c r="I1232" s="1065"/>
      <c r="J1232" s="1065"/>
      <c r="K1232" s="1065"/>
      <c r="L1232" s="397">
        <v>140.9</v>
      </c>
      <c r="M1232" s="398"/>
      <c r="N1232" s="399"/>
      <c r="V1232" s="361"/>
      <c r="W1232" s="367"/>
      <c r="X1232" s="367"/>
      <c r="AC1232" s="367"/>
      <c r="AE1232" s="367"/>
      <c r="AF1232" s="335" t="s">
        <v>516</v>
      </c>
      <c r="AG1232" s="367"/>
    </row>
    <row r="1233" spans="1:33" s="332" customFormat="1" ht="12" x14ac:dyDescent="0.2">
      <c r="A1233" s="396"/>
      <c r="B1233" s="371"/>
      <c r="C1233" s="1065" t="s">
        <v>517</v>
      </c>
      <c r="D1233" s="1065"/>
      <c r="E1233" s="1065"/>
      <c r="F1233" s="1065"/>
      <c r="G1233" s="1065"/>
      <c r="H1233" s="1065"/>
      <c r="I1233" s="1065"/>
      <c r="J1233" s="1065"/>
      <c r="K1233" s="1065"/>
      <c r="L1233" s="397">
        <v>125176.5</v>
      </c>
      <c r="M1233" s="398"/>
      <c r="N1233" s="399"/>
      <c r="V1233" s="361"/>
      <c r="W1233" s="367"/>
      <c r="X1233" s="367"/>
      <c r="AC1233" s="367"/>
      <c r="AE1233" s="367"/>
      <c r="AF1233" s="335" t="s">
        <v>517</v>
      </c>
      <c r="AG1233" s="367"/>
    </row>
    <row r="1234" spans="1:33" s="332" customFormat="1" ht="12" x14ac:dyDescent="0.2">
      <c r="A1234" s="396"/>
      <c r="B1234" s="371"/>
      <c r="C1234" s="1065" t="s">
        <v>3041</v>
      </c>
      <c r="D1234" s="1065"/>
      <c r="E1234" s="1065"/>
      <c r="F1234" s="1065"/>
      <c r="G1234" s="1065"/>
      <c r="H1234" s="1065"/>
      <c r="I1234" s="1065"/>
      <c r="J1234" s="1065"/>
      <c r="K1234" s="1065"/>
      <c r="L1234" s="397">
        <v>142839.53</v>
      </c>
      <c r="M1234" s="398"/>
      <c r="N1234" s="399"/>
      <c r="V1234" s="361"/>
      <c r="W1234" s="367"/>
      <c r="X1234" s="367"/>
      <c r="AC1234" s="367"/>
      <c r="AE1234" s="367"/>
      <c r="AF1234" s="335" t="s">
        <v>3041</v>
      </c>
      <c r="AG1234" s="367"/>
    </row>
    <row r="1235" spans="1:33" s="332" customFormat="1" ht="12" x14ac:dyDescent="0.2">
      <c r="A1235" s="396"/>
      <c r="B1235" s="371"/>
      <c r="C1235" s="1065" t="s">
        <v>513</v>
      </c>
      <c r="D1235" s="1065"/>
      <c r="E1235" s="1065"/>
      <c r="F1235" s="1065"/>
      <c r="G1235" s="1065"/>
      <c r="H1235" s="1065"/>
      <c r="I1235" s="1065"/>
      <c r="J1235" s="1065"/>
      <c r="K1235" s="1065"/>
      <c r="L1235" s="397"/>
      <c r="M1235" s="398"/>
      <c r="N1235" s="399"/>
      <c r="V1235" s="361"/>
      <c r="W1235" s="367"/>
      <c r="X1235" s="367"/>
      <c r="AC1235" s="367"/>
      <c r="AE1235" s="367"/>
      <c r="AF1235" s="335" t="s">
        <v>513</v>
      </c>
      <c r="AG1235" s="367"/>
    </row>
    <row r="1236" spans="1:33" s="332" customFormat="1" ht="12" x14ac:dyDescent="0.2">
      <c r="A1236" s="396"/>
      <c r="B1236" s="371"/>
      <c r="C1236" s="1065" t="s">
        <v>519</v>
      </c>
      <c r="D1236" s="1065"/>
      <c r="E1236" s="1065"/>
      <c r="F1236" s="1065"/>
      <c r="G1236" s="1065"/>
      <c r="H1236" s="1065"/>
      <c r="I1236" s="1065"/>
      <c r="J1236" s="1065"/>
      <c r="K1236" s="1065"/>
      <c r="L1236" s="397">
        <v>6055.08</v>
      </c>
      <c r="M1236" s="398"/>
      <c r="N1236" s="399"/>
      <c r="V1236" s="361"/>
      <c r="W1236" s="367"/>
      <c r="X1236" s="367"/>
      <c r="AC1236" s="367"/>
      <c r="AE1236" s="367"/>
      <c r="AF1236" s="335" t="s">
        <v>519</v>
      </c>
      <c r="AG1236" s="367"/>
    </row>
    <row r="1237" spans="1:33" s="332" customFormat="1" ht="12" x14ac:dyDescent="0.2">
      <c r="A1237" s="396"/>
      <c r="B1237" s="371"/>
      <c r="C1237" s="1065" t="s">
        <v>520</v>
      </c>
      <c r="D1237" s="1065"/>
      <c r="E1237" s="1065"/>
      <c r="F1237" s="1065"/>
      <c r="G1237" s="1065"/>
      <c r="H1237" s="1065"/>
      <c r="I1237" s="1065"/>
      <c r="J1237" s="1065"/>
      <c r="K1237" s="1065"/>
      <c r="L1237" s="397">
        <v>2437.92</v>
      </c>
      <c r="M1237" s="398"/>
      <c r="N1237" s="399"/>
      <c r="V1237" s="361"/>
      <c r="W1237" s="367"/>
      <c r="X1237" s="367"/>
      <c r="AC1237" s="367"/>
      <c r="AE1237" s="367"/>
      <c r="AF1237" s="335" t="s">
        <v>520</v>
      </c>
      <c r="AG1237" s="367"/>
    </row>
    <row r="1238" spans="1:33" s="332" customFormat="1" ht="12" x14ac:dyDescent="0.2">
      <c r="A1238" s="396"/>
      <c r="B1238" s="371"/>
      <c r="C1238" s="1065" t="s">
        <v>521</v>
      </c>
      <c r="D1238" s="1065"/>
      <c r="E1238" s="1065"/>
      <c r="F1238" s="1065"/>
      <c r="G1238" s="1065"/>
      <c r="H1238" s="1065"/>
      <c r="I1238" s="1065"/>
      <c r="J1238" s="1065"/>
      <c r="K1238" s="1065"/>
      <c r="L1238" s="397">
        <v>125176.5</v>
      </c>
      <c r="M1238" s="398"/>
      <c r="N1238" s="399"/>
      <c r="V1238" s="361"/>
      <c r="W1238" s="367"/>
      <c r="X1238" s="367"/>
      <c r="AC1238" s="367"/>
      <c r="AE1238" s="367"/>
      <c r="AF1238" s="335" t="s">
        <v>521</v>
      </c>
      <c r="AG1238" s="367"/>
    </row>
    <row r="1239" spans="1:33" s="332" customFormat="1" ht="12" x14ac:dyDescent="0.2">
      <c r="A1239" s="396"/>
      <c r="B1239" s="371"/>
      <c r="C1239" s="1065" t="s">
        <v>522</v>
      </c>
      <c r="D1239" s="1065"/>
      <c r="E1239" s="1065"/>
      <c r="F1239" s="1065"/>
      <c r="G1239" s="1065"/>
      <c r="H1239" s="1065"/>
      <c r="I1239" s="1065"/>
      <c r="J1239" s="1065"/>
      <c r="K1239" s="1065"/>
      <c r="L1239" s="397">
        <v>6010.1</v>
      </c>
      <c r="M1239" s="398"/>
      <c r="N1239" s="399"/>
      <c r="V1239" s="361"/>
      <c r="W1239" s="367"/>
      <c r="X1239" s="367"/>
      <c r="AC1239" s="367"/>
      <c r="AE1239" s="367"/>
      <c r="AF1239" s="335" t="s">
        <v>522</v>
      </c>
      <c r="AG1239" s="367"/>
    </row>
    <row r="1240" spans="1:33" s="332" customFormat="1" ht="12" x14ac:dyDescent="0.2">
      <c r="A1240" s="396"/>
      <c r="B1240" s="371"/>
      <c r="C1240" s="1065" t="s">
        <v>523</v>
      </c>
      <c r="D1240" s="1065"/>
      <c r="E1240" s="1065"/>
      <c r="F1240" s="1065"/>
      <c r="G1240" s="1065"/>
      <c r="H1240" s="1065"/>
      <c r="I1240" s="1065"/>
      <c r="J1240" s="1065"/>
      <c r="K1240" s="1065"/>
      <c r="L1240" s="397">
        <v>3159.93</v>
      </c>
      <c r="M1240" s="398"/>
      <c r="N1240" s="399"/>
      <c r="V1240" s="361"/>
      <c r="W1240" s="367"/>
      <c r="X1240" s="367"/>
      <c r="AC1240" s="367"/>
      <c r="AE1240" s="367"/>
      <c r="AF1240" s="335" t="s">
        <v>523</v>
      </c>
      <c r="AG1240" s="367"/>
    </row>
    <row r="1241" spans="1:33" s="332" customFormat="1" ht="12" x14ac:dyDescent="0.2">
      <c r="A1241" s="396"/>
      <c r="B1241" s="371"/>
      <c r="C1241" s="1065" t="s">
        <v>524</v>
      </c>
      <c r="D1241" s="1065"/>
      <c r="E1241" s="1065"/>
      <c r="F1241" s="1065"/>
      <c r="G1241" s="1065"/>
      <c r="H1241" s="1065"/>
      <c r="I1241" s="1065"/>
      <c r="J1241" s="1065"/>
      <c r="K1241" s="1065"/>
      <c r="L1241" s="397">
        <v>6195.98</v>
      </c>
      <c r="M1241" s="398"/>
      <c r="N1241" s="399"/>
      <c r="V1241" s="361"/>
      <c r="W1241" s="367"/>
      <c r="X1241" s="367"/>
      <c r="AC1241" s="367"/>
      <c r="AE1241" s="367"/>
      <c r="AF1241" s="335" t="s">
        <v>524</v>
      </c>
      <c r="AG1241" s="367"/>
    </row>
    <row r="1242" spans="1:33" s="332" customFormat="1" ht="12" x14ac:dyDescent="0.2">
      <c r="A1242" s="396"/>
      <c r="B1242" s="371"/>
      <c r="C1242" s="1065" t="s">
        <v>525</v>
      </c>
      <c r="D1242" s="1065"/>
      <c r="E1242" s="1065"/>
      <c r="F1242" s="1065"/>
      <c r="G1242" s="1065"/>
      <c r="H1242" s="1065"/>
      <c r="I1242" s="1065"/>
      <c r="J1242" s="1065"/>
      <c r="K1242" s="1065"/>
      <c r="L1242" s="397">
        <v>6010.1</v>
      </c>
      <c r="M1242" s="398"/>
      <c r="N1242" s="399"/>
      <c r="V1242" s="361"/>
      <c r="W1242" s="367"/>
      <c r="X1242" s="367"/>
      <c r="AC1242" s="367"/>
      <c r="AE1242" s="367"/>
      <c r="AF1242" s="335" t="s">
        <v>525</v>
      </c>
      <c r="AG1242" s="367"/>
    </row>
    <row r="1243" spans="1:33" s="332" customFormat="1" ht="12" x14ac:dyDescent="0.2">
      <c r="A1243" s="396"/>
      <c r="B1243" s="371"/>
      <c r="C1243" s="1065" t="s">
        <v>526</v>
      </c>
      <c r="D1243" s="1065"/>
      <c r="E1243" s="1065"/>
      <c r="F1243" s="1065"/>
      <c r="G1243" s="1065"/>
      <c r="H1243" s="1065"/>
      <c r="I1243" s="1065"/>
      <c r="J1243" s="1065"/>
      <c r="K1243" s="1065"/>
      <c r="L1243" s="397">
        <v>3159.93</v>
      </c>
      <c r="M1243" s="398"/>
      <c r="N1243" s="399"/>
      <c r="V1243" s="361"/>
      <c r="W1243" s="367"/>
      <c r="X1243" s="367"/>
      <c r="AC1243" s="367"/>
      <c r="AE1243" s="367"/>
      <c r="AF1243" s="335" t="s">
        <v>526</v>
      </c>
      <c r="AG1243" s="367"/>
    </row>
    <row r="1244" spans="1:33" s="332" customFormat="1" ht="12" x14ac:dyDescent="0.2">
      <c r="A1244" s="396"/>
      <c r="B1244" s="390"/>
      <c r="C1244" s="1067" t="s">
        <v>7954</v>
      </c>
      <c r="D1244" s="1067"/>
      <c r="E1244" s="1067"/>
      <c r="F1244" s="1067"/>
      <c r="G1244" s="1067"/>
      <c r="H1244" s="1067"/>
      <c r="I1244" s="1067"/>
      <c r="J1244" s="1067"/>
      <c r="K1244" s="1067"/>
      <c r="L1244" s="400">
        <v>142839.53</v>
      </c>
      <c r="M1244" s="401"/>
      <c r="N1244" s="402"/>
      <c r="V1244" s="361"/>
      <c r="W1244" s="367"/>
      <c r="X1244" s="367"/>
      <c r="AC1244" s="367"/>
      <c r="AE1244" s="367"/>
      <c r="AG1244" s="367" t="s">
        <v>7954</v>
      </c>
    </row>
    <row r="1245" spans="1:33" s="332" customFormat="1" ht="12" x14ac:dyDescent="0.2">
      <c r="A1245" s="396"/>
      <c r="B1245" s="371"/>
      <c r="C1245" s="1065" t="s">
        <v>513</v>
      </c>
      <c r="D1245" s="1065"/>
      <c r="E1245" s="1065"/>
      <c r="F1245" s="1065"/>
      <c r="G1245" s="1065"/>
      <c r="H1245" s="1065"/>
      <c r="I1245" s="1065"/>
      <c r="J1245" s="1065"/>
      <c r="K1245" s="1065"/>
      <c r="L1245" s="397"/>
      <c r="M1245" s="398"/>
      <c r="N1245" s="399"/>
      <c r="V1245" s="361"/>
      <c r="W1245" s="367"/>
      <c r="X1245" s="367"/>
      <c r="AC1245" s="367"/>
      <c r="AE1245" s="367"/>
      <c r="AF1245" s="335" t="s">
        <v>513</v>
      </c>
      <c r="AG1245" s="367"/>
    </row>
    <row r="1246" spans="1:33" s="332" customFormat="1" ht="12" x14ac:dyDescent="0.2">
      <c r="A1246" s="396"/>
      <c r="B1246" s="371"/>
      <c r="C1246" s="1065" t="s">
        <v>615</v>
      </c>
      <c r="D1246" s="1065"/>
      <c r="E1246" s="1065"/>
      <c r="F1246" s="1065"/>
      <c r="G1246" s="1065"/>
      <c r="H1246" s="1065"/>
      <c r="I1246" s="1065"/>
      <c r="J1246" s="1065"/>
      <c r="K1246" s="1065"/>
      <c r="L1246" s="397">
        <v>83350.11</v>
      </c>
      <c r="M1246" s="398"/>
      <c r="N1246" s="399"/>
      <c r="V1246" s="361"/>
      <c r="W1246" s="367"/>
      <c r="X1246" s="367"/>
      <c r="AC1246" s="367"/>
      <c r="AE1246" s="367"/>
      <c r="AF1246" s="335" t="s">
        <v>615</v>
      </c>
      <c r="AG1246" s="367"/>
    </row>
    <row r="1247" spans="1:33" s="332" customFormat="1" ht="12" x14ac:dyDescent="0.2">
      <c r="A1247" s="1073" t="s">
        <v>7955</v>
      </c>
      <c r="B1247" s="1074"/>
      <c r="C1247" s="1074"/>
      <c r="D1247" s="1074"/>
      <c r="E1247" s="1074"/>
      <c r="F1247" s="1074"/>
      <c r="G1247" s="1074"/>
      <c r="H1247" s="1074"/>
      <c r="I1247" s="1074"/>
      <c r="J1247" s="1074"/>
      <c r="K1247" s="1074"/>
      <c r="L1247" s="1074"/>
      <c r="M1247" s="1074"/>
      <c r="N1247" s="1075"/>
      <c r="V1247" s="361" t="s">
        <v>7955</v>
      </c>
      <c r="W1247" s="367"/>
      <c r="X1247" s="367"/>
      <c r="AC1247" s="367"/>
      <c r="AE1247" s="367"/>
      <c r="AG1247" s="367"/>
    </row>
    <row r="1248" spans="1:33" s="332" customFormat="1" ht="22.5" x14ac:dyDescent="0.2">
      <c r="A1248" s="1069" t="s">
        <v>6304</v>
      </c>
      <c r="B1248" s="1070"/>
      <c r="C1248" s="1070"/>
      <c r="D1248" s="1070"/>
      <c r="E1248" s="1070"/>
      <c r="F1248" s="1070"/>
      <c r="G1248" s="1070"/>
      <c r="H1248" s="1070"/>
      <c r="I1248" s="1070"/>
      <c r="J1248" s="1070"/>
      <c r="K1248" s="1070"/>
      <c r="L1248" s="1070"/>
      <c r="M1248" s="1070"/>
      <c r="N1248" s="1071"/>
      <c r="V1248" s="361"/>
      <c r="W1248" s="367" t="s">
        <v>6304</v>
      </c>
      <c r="X1248" s="367"/>
      <c r="AC1248" s="367"/>
      <c r="AE1248" s="367"/>
      <c r="AG1248" s="367"/>
    </row>
    <row r="1249" spans="1:33" s="332" customFormat="1" ht="33.75" x14ac:dyDescent="0.2">
      <c r="A1249" s="362" t="s">
        <v>2024</v>
      </c>
      <c r="B1249" s="363" t="s">
        <v>6305</v>
      </c>
      <c r="C1249" s="1068" t="s">
        <v>6306</v>
      </c>
      <c r="D1249" s="1068"/>
      <c r="E1249" s="1068"/>
      <c r="F1249" s="364" t="s">
        <v>621</v>
      </c>
      <c r="G1249" s="364"/>
      <c r="H1249" s="364"/>
      <c r="I1249" s="364" t="s">
        <v>7956</v>
      </c>
      <c r="J1249" s="365">
        <v>62.85</v>
      </c>
      <c r="K1249" s="364"/>
      <c r="L1249" s="365">
        <v>121.61</v>
      </c>
      <c r="M1249" s="364"/>
      <c r="N1249" s="366"/>
      <c r="V1249" s="361"/>
      <c r="W1249" s="367"/>
      <c r="X1249" s="367" t="s">
        <v>6306</v>
      </c>
      <c r="AC1249" s="367"/>
      <c r="AE1249" s="367"/>
      <c r="AG1249" s="367"/>
    </row>
    <row r="1250" spans="1:33" s="332" customFormat="1" ht="12" x14ac:dyDescent="0.2">
      <c r="A1250" s="379"/>
      <c r="B1250" s="380"/>
      <c r="C1250" s="340" t="s">
        <v>623</v>
      </c>
      <c r="D1250" s="385"/>
      <c r="E1250" s="385"/>
      <c r="F1250" s="386"/>
      <c r="G1250" s="386"/>
      <c r="H1250" s="386"/>
      <c r="I1250" s="386"/>
      <c r="J1250" s="387"/>
      <c r="K1250" s="386"/>
      <c r="L1250" s="387"/>
      <c r="M1250" s="388"/>
      <c r="N1250" s="389"/>
      <c r="V1250" s="361"/>
      <c r="W1250" s="367"/>
      <c r="X1250" s="367"/>
      <c r="AC1250" s="367"/>
      <c r="AE1250" s="367"/>
      <c r="AG1250" s="367"/>
    </row>
    <row r="1251" spans="1:33" s="332" customFormat="1" ht="22.5" x14ac:dyDescent="0.2">
      <c r="A1251" s="1069" t="s">
        <v>7957</v>
      </c>
      <c r="B1251" s="1070"/>
      <c r="C1251" s="1070"/>
      <c r="D1251" s="1070"/>
      <c r="E1251" s="1070"/>
      <c r="F1251" s="1070"/>
      <c r="G1251" s="1070"/>
      <c r="H1251" s="1070"/>
      <c r="I1251" s="1070"/>
      <c r="J1251" s="1070"/>
      <c r="K1251" s="1070"/>
      <c r="L1251" s="1070"/>
      <c r="M1251" s="1070"/>
      <c r="N1251" s="1071"/>
      <c r="V1251" s="361"/>
      <c r="W1251" s="367" t="s">
        <v>7957</v>
      </c>
      <c r="X1251" s="367"/>
      <c r="AC1251" s="367"/>
      <c r="AE1251" s="367"/>
      <c r="AG1251" s="367"/>
    </row>
    <row r="1252" spans="1:33" s="332" customFormat="1" ht="33.75" x14ac:dyDescent="0.2">
      <c r="A1252" s="362" t="s">
        <v>2029</v>
      </c>
      <c r="B1252" s="363" t="s">
        <v>6308</v>
      </c>
      <c r="C1252" s="1068" t="s">
        <v>6309</v>
      </c>
      <c r="D1252" s="1068"/>
      <c r="E1252" s="1068"/>
      <c r="F1252" s="364" t="s">
        <v>621</v>
      </c>
      <c r="G1252" s="364"/>
      <c r="H1252" s="364"/>
      <c r="I1252" s="364" t="s">
        <v>7958</v>
      </c>
      <c r="J1252" s="365">
        <v>73.94</v>
      </c>
      <c r="K1252" s="364"/>
      <c r="L1252" s="365">
        <v>28.61</v>
      </c>
      <c r="M1252" s="364"/>
      <c r="N1252" s="366"/>
      <c r="V1252" s="361"/>
      <c r="W1252" s="367"/>
      <c r="X1252" s="367" t="s">
        <v>6309</v>
      </c>
      <c r="AC1252" s="367"/>
      <c r="AE1252" s="367"/>
      <c r="AG1252" s="367"/>
    </row>
    <row r="1253" spans="1:33" s="332" customFormat="1" ht="12" x14ac:dyDescent="0.2">
      <c r="A1253" s="379"/>
      <c r="B1253" s="380"/>
      <c r="C1253" s="340" t="s">
        <v>623</v>
      </c>
      <c r="D1253" s="385"/>
      <c r="E1253" s="385"/>
      <c r="F1253" s="386"/>
      <c r="G1253" s="386"/>
      <c r="H1253" s="386"/>
      <c r="I1253" s="386"/>
      <c r="J1253" s="387"/>
      <c r="K1253" s="386"/>
      <c r="L1253" s="387"/>
      <c r="M1253" s="388"/>
      <c r="N1253" s="389"/>
      <c r="V1253" s="361"/>
      <c r="W1253" s="367"/>
      <c r="X1253" s="367"/>
      <c r="AC1253" s="367"/>
      <c r="AE1253" s="367"/>
      <c r="AG1253" s="367"/>
    </row>
    <row r="1254" spans="1:33" s="332" customFormat="1" ht="22.5" x14ac:dyDescent="0.2">
      <c r="A1254" s="1069" t="s">
        <v>7959</v>
      </c>
      <c r="B1254" s="1070"/>
      <c r="C1254" s="1070"/>
      <c r="D1254" s="1070"/>
      <c r="E1254" s="1070"/>
      <c r="F1254" s="1070"/>
      <c r="G1254" s="1070"/>
      <c r="H1254" s="1070"/>
      <c r="I1254" s="1070"/>
      <c r="J1254" s="1070"/>
      <c r="K1254" s="1070"/>
      <c r="L1254" s="1070"/>
      <c r="M1254" s="1070"/>
      <c r="N1254" s="1071"/>
      <c r="V1254" s="361"/>
      <c r="W1254" s="367" t="s">
        <v>7959</v>
      </c>
      <c r="X1254" s="367"/>
      <c r="AC1254" s="367"/>
      <c r="AE1254" s="367"/>
      <c r="AG1254" s="367"/>
    </row>
    <row r="1255" spans="1:33" s="332" customFormat="1" ht="33.75" x14ac:dyDescent="0.2">
      <c r="A1255" s="362" t="s">
        <v>2040</v>
      </c>
      <c r="B1255" s="363" t="s">
        <v>6310</v>
      </c>
      <c r="C1255" s="1068" t="s">
        <v>6311</v>
      </c>
      <c r="D1255" s="1068"/>
      <c r="E1255" s="1068"/>
      <c r="F1255" s="364" t="s">
        <v>621</v>
      </c>
      <c r="G1255" s="364"/>
      <c r="H1255" s="364"/>
      <c r="I1255" s="364" t="s">
        <v>5889</v>
      </c>
      <c r="J1255" s="365">
        <v>103.88</v>
      </c>
      <c r="K1255" s="364"/>
      <c r="L1255" s="365">
        <v>53.19</v>
      </c>
      <c r="M1255" s="364"/>
      <c r="N1255" s="366"/>
      <c r="V1255" s="361"/>
      <c r="W1255" s="367"/>
      <c r="X1255" s="367" t="s">
        <v>6311</v>
      </c>
      <c r="AC1255" s="367"/>
      <c r="AE1255" s="367"/>
      <c r="AG1255" s="367"/>
    </row>
    <row r="1256" spans="1:33" s="332" customFormat="1" ht="12" x14ac:dyDescent="0.2">
      <c r="A1256" s="379"/>
      <c r="B1256" s="380"/>
      <c r="C1256" s="340" t="s">
        <v>623</v>
      </c>
      <c r="D1256" s="385"/>
      <c r="E1256" s="385"/>
      <c r="F1256" s="386"/>
      <c r="G1256" s="386"/>
      <c r="H1256" s="386"/>
      <c r="I1256" s="386"/>
      <c r="J1256" s="387"/>
      <c r="K1256" s="386"/>
      <c r="L1256" s="387"/>
      <c r="M1256" s="388"/>
      <c r="N1256" s="389"/>
      <c r="V1256" s="361"/>
      <c r="W1256" s="367"/>
      <c r="X1256" s="367"/>
      <c r="AC1256" s="367"/>
      <c r="AE1256" s="367"/>
      <c r="AG1256" s="367"/>
    </row>
    <row r="1257" spans="1:33" s="332" customFormat="1" ht="1.5" customHeight="1" x14ac:dyDescent="0.2">
      <c r="A1257" s="386"/>
      <c r="B1257" s="380"/>
      <c r="C1257" s="380"/>
      <c r="D1257" s="380"/>
      <c r="E1257" s="380"/>
      <c r="F1257" s="386"/>
      <c r="G1257" s="386"/>
      <c r="H1257" s="386"/>
      <c r="I1257" s="386"/>
      <c r="J1257" s="390"/>
      <c r="K1257" s="386"/>
      <c r="L1257" s="390"/>
      <c r="M1257" s="373"/>
      <c r="N1257" s="390"/>
      <c r="V1257" s="361"/>
      <c r="W1257" s="367"/>
      <c r="X1257" s="367"/>
      <c r="AC1257" s="367"/>
      <c r="AE1257" s="367"/>
      <c r="AG1257" s="367"/>
    </row>
    <row r="1258" spans="1:33" s="332" customFormat="1" ht="22.5" x14ac:dyDescent="0.2">
      <c r="A1258" s="391"/>
      <c r="B1258" s="392"/>
      <c r="C1258" s="1068" t="s">
        <v>7960</v>
      </c>
      <c r="D1258" s="1068"/>
      <c r="E1258" s="1068"/>
      <c r="F1258" s="1068"/>
      <c r="G1258" s="1068"/>
      <c r="H1258" s="1068"/>
      <c r="I1258" s="1068"/>
      <c r="J1258" s="1068"/>
      <c r="K1258" s="1068"/>
      <c r="L1258" s="393"/>
      <c r="M1258" s="394"/>
      <c r="N1258" s="395"/>
      <c r="V1258" s="361"/>
      <c r="W1258" s="367"/>
      <c r="X1258" s="367"/>
      <c r="AC1258" s="367"/>
      <c r="AE1258" s="367" t="s">
        <v>7960</v>
      </c>
      <c r="AG1258" s="367"/>
    </row>
    <row r="1259" spans="1:33" s="332" customFormat="1" ht="12" x14ac:dyDescent="0.2">
      <c r="A1259" s="396"/>
      <c r="B1259" s="371"/>
      <c r="C1259" s="1065" t="s">
        <v>512</v>
      </c>
      <c r="D1259" s="1065"/>
      <c r="E1259" s="1065"/>
      <c r="F1259" s="1065"/>
      <c r="G1259" s="1065"/>
      <c r="H1259" s="1065"/>
      <c r="I1259" s="1065"/>
      <c r="J1259" s="1065"/>
      <c r="K1259" s="1065"/>
      <c r="L1259" s="397">
        <v>203.41</v>
      </c>
      <c r="M1259" s="398"/>
      <c r="N1259" s="399"/>
      <c r="V1259" s="361"/>
      <c r="W1259" s="367"/>
      <c r="X1259" s="367"/>
      <c r="AC1259" s="367"/>
      <c r="AE1259" s="367"/>
      <c r="AF1259" s="335" t="s">
        <v>512</v>
      </c>
      <c r="AG1259" s="367"/>
    </row>
    <row r="1260" spans="1:33" s="332" customFormat="1" ht="12" x14ac:dyDescent="0.2">
      <c r="A1260" s="396"/>
      <c r="B1260" s="371"/>
      <c r="C1260" s="1065" t="s">
        <v>513</v>
      </c>
      <c r="D1260" s="1065"/>
      <c r="E1260" s="1065"/>
      <c r="F1260" s="1065"/>
      <c r="G1260" s="1065"/>
      <c r="H1260" s="1065"/>
      <c r="I1260" s="1065"/>
      <c r="J1260" s="1065"/>
      <c r="K1260" s="1065"/>
      <c r="L1260" s="397"/>
      <c r="M1260" s="398"/>
      <c r="N1260" s="399"/>
      <c r="V1260" s="361"/>
      <c r="W1260" s="367"/>
      <c r="X1260" s="367"/>
      <c r="AC1260" s="367"/>
      <c r="AE1260" s="367"/>
      <c r="AF1260" s="335" t="s">
        <v>513</v>
      </c>
      <c r="AG1260" s="367"/>
    </row>
    <row r="1261" spans="1:33" s="332" customFormat="1" ht="12" x14ac:dyDescent="0.2">
      <c r="A1261" s="396"/>
      <c r="B1261" s="371"/>
      <c r="C1261" s="1065" t="s">
        <v>517</v>
      </c>
      <c r="D1261" s="1065"/>
      <c r="E1261" s="1065"/>
      <c r="F1261" s="1065"/>
      <c r="G1261" s="1065"/>
      <c r="H1261" s="1065"/>
      <c r="I1261" s="1065"/>
      <c r="J1261" s="1065"/>
      <c r="K1261" s="1065"/>
      <c r="L1261" s="397">
        <v>203.41</v>
      </c>
      <c r="M1261" s="398"/>
      <c r="N1261" s="399"/>
      <c r="V1261" s="361"/>
      <c r="W1261" s="367"/>
      <c r="X1261" s="367"/>
      <c r="AC1261" s="367"/>
      <c r="AE1261" s="367"/>
      <c r="AF1261" s="335" t="s">
        <v>517</v>
      </c>
      <c r="AG1261" s="367"/>
    </row>
    <row r="1262" spans="1:33" s="332" customFormat="1" ht="12" x14ac:dyDescent="0.2">
      <c r="A1262" s="396"/>
      <c r="B1262" s="371"/>
      <c r="C1262" s="1065" t="s">
        <v>518</v>
      </c>
      <c r="D1262" s="1065"/>
      <c r="E1262" s="1065"/>
      <c r="F1262" s="1065"/>
      <c r="G1262" s="1065"/>
      <c r="H1262" s="1065"/>
      <c r="I1262" s="1065"/>
      <c r="J1262" s="1065"/>
      <c r="K1262" s="1065"/>
      <c r="L1262" s="397">
        <v>203.41</v>
      </c>
      <c r="M1262" s="398"/>
      <c r="N1262" s="399"/>
      <c r="V1262" s="361"/>
      <c r="W1262" s="367"/>
      <c r="X1262" s="367"/>
      <c r="AC1262" s="367"/>
      <c r="AE1262" s="367"/>
      <c r="AF1262" s="335" t="s">
        <v>518</v>
      </c>
      <c r="AG1262" s="367"/>
    </row>
    <row r="1263" spans="1:33" s="332" customFormat="1" ht="12" x14ac:dyDescent="0.2">
      <c r="A1263" s="396"/>
      <c r="B1263" s="371"/>
      <c r="C1263" s="1065" t="s">
        <v>513</v>
      </c>
      <c r="D1263" s="1065"/>
      <c r="E1263" s="1065"/>
      <c r="F1263" s="1065"/>
      <c r="G1263" s="1065"/>
      <c r="H1263" s="1065"/>
      <c r="I1263" s="1065"/>
      <c r="J1263" s="1065"/>
      <c r="K1263" s="1065"/>
      <c r="L1263" s="397"/>
      <c r="M1263" s="398"/>
      <c r="N1263" s="399"/>
      <c r="V1263" s="361"/>
      <c r="W1263" s="367"/>
      <c r="X1263" s="367"/>
      <c r="AC1263" s="367"/>
      <c r="AE1263" s="367"/>
      <c r="AF1263" s="335" t="s">
        <v>513</v>
      </c>
      <c r="AG1263" s="367"/>
    </row>
    <row r="1264" spans="1:33" s="332" customFormat="1" ht="12" x14ac:dyDescent="0.2">
      <c r="A1264" s="396"/>
      <c r="B1264" s="371"/>
      <c r="C1264" s="1065" t="s">
        <v>521</v>
      </c>
      <c r="D1264" s="1065"/>
      <c r="E1264" s="1065"/>
      <c r="F1264" s="1065"/>
      <c r="G1264" s="1065"/>
      <c r="H1264" s="1065"/>
      <c r="I1264" s="1065"/>
      <c r="J1264" s="1065"/>
      <c r="K1264" s="1065"/>
      <c r="L1264" s="397">
        <v>203.41</v>
      </c>
      <c r="M1264" s="398"/>
      <c r="N1264" s="399"/>
      <c r="V1264" s="361"/>
      <c r="W1264" s="367"/>
      <c r="X1264" s="367"/>
      <c r="AC1264" s="367"/>
      <c r="AE1264" s="367"/>
      <c r="AF1264" s="335" t="s">
        <v>521</v>
      </c>
      <c r="AG1264" s="367"/>
    </row>
    <row r="1265" spans="1:35" s="332" customFormat="1" ht="22.5" x14ac:dyDescent="0.2">
      <c r="A1265" s="396"/>
      <c r="B1265" s="390"/>
      <c r="C1265" s="1067" t="s">
        <v>7961</v>
      </c>
      <c r="D1265" s="1067"/>
      <c r="E1265" s="1067"/>
      <c r="F1265" s="1067"/>
      <c r="G1265" s="1067"/>
      <c r="H1265" s="1067"/>
      <c r="I1265" s="1067"/>
      <c r="J1265" s="1067"/>
      <c r="K1265" s="1067"/>
      <c r="L1265" s="400">
        <v>203.41</v>
      </c>
      <c r="M1265" s="401"/>
      <c r="N1265" s="402"/>
      <c r="V1265" s="361"/>
      <c r="W1265" s="367"/>
      <c r="X1265" s="367"/>
      <c r="AC1265" s="367"/>
      <c r="AE1265" s="367"/>
      <c r="AG1265" s="367" t="s">
        <v>7961</v>
      </c>
    </row>
    <row r="1266" spans="1:35" s="332" customFormat="1" ht="2.25" customHeight="1" x14ac:dyDescent="0.2">
      <c r="B1266" s="338"/>
      <c r="C1266" s="338"/>
      <c r="D1266" s="338"/>
      <c r="E1266" s="338"/>
      <c r="F1266" s="338"/>
      <c r="G1266" s="338"/>
      <c r="H1266" s="338"/>
      <c r="I1266" s="338"/>
      <c r="J1266" s="338"/>
      <c r="K1266" s="338"/>
      <c r="L1266" s="403"/>
      <c r="M1266" s="404"/>
      <c r="N1266" s="405"/>
    </row>
    <row r="1267" spans="1:35" s="332" customFormat="1" x14ac:dyDescent="0.2">
      <c r="A1267" s="391"/>
      <c r="B1267" s="392"/>
      <c r="C1267" s="1068" t="s">
        <v>636</v>
      </c>
      <c r="D1267" s="1068"/>
      <c r="E1267" s="1068"/>
      <c r="F1267" s="1068"/>
      <c r="G1267" s="1068"/>
      <c r="H1267" s="1068"/>
      <c r="I1267" s="1068"/>
      <c r="J1267" s="1068"/>
      <c r="K1267" s="1068"/>
      <c r="L1267" s="393"/>
      <c r="M1267" s="406"/>
      <c r="N1267" s="395"/>
      <c r="AH1267" s="367" t="s">
        <v>636</v>
      </c>
    </row>
    <row r="1268" spans="1:35" s="332" customFormat="1" x14ac:dyDescent="0.2">
      <c r="A1268" s="396"/>
      <c r="B1268" s="371"/>
      <c r="C1268" s="1065" t="s">
        <v>512</v>
      </c>
      <c r="D1268" s="1065"/>
      <c r="E1268" s="1065"/>
      <c r="F1268" s="1065"/>
      <c r="G1268" s="1065"/>
      <c r="H1268" s="1065"/>
      <c r="I1268" s="1065"/>
      <c r="J1268" s="1065"/>
      <c r="K1268" s="1065"/>
      <c r="L1268" s="397">
        <v>298796.38</v>
      </c>
      <c r="M1268" s="407"/>
      <c r="N1268" s="399"/>
      <c r="AH1268" s="367"/>
      <c r="AI1268" s="335" t="s">
        <v>512</v>
      </c>
    </row>
    <row r="1269" spans="1:35" s="332" customFormat="1" x14ac:dyDescent="0.2">
      <c r="A1269" s="396"/>
      <c r="B1269" s="371"/>
      <c r="C1269" s="1065" t="s">
        <v>513</v>
      </c>
      <c r="D1269" s="1065"/>
      <c r="E1269" s="1065"/>
      <c r="F1269" s="1065"/>
      <c r="G1269" s="1065"/>
      <c r="H1269" s="1065"/>
      <c r="I1269" s="1065"/>
      <c r="J1269" s="1065"/>
      <c r="K1269" s="1065"/>
      <c r="L1269" s="397"/>
      <c r="M1269" s="407"/>
      <c r="N1269" s="399"/>
      <c r="AH1269" s="367"/>
      <c r="AI1269" s="335" t="s">
        <v>513</v>
      </c>
    </row>
    <row r="1270" spans="1:35" s="332" customFormat="1" x14ac:dyDescent="0.2">
      <c r="A1270" s="396"/>
      <c r="B1270" s="371"/>
      <c r="C1270" s="1065" t="s">
        <v>514</v>
      </c>
      <c r="D1270" s="1065"/>
      <c r="E1270" s="1065"/>
      <c r="F1270" s="1065"/>
      <c r="G1270" s="1065"/>
      <c r="H1270" s="1065"/>
      <c r="I1270" s="1065"/>
      <c r="J1270" s="1065"/>
      <c r="K1270" s="1065"/>
      <c r="L1270" s="397">
        <v>14710.46</v>
      </c>
      <c r="M1270" s="407"/>
      <c r="N1270" s="399"/>
      <c r="AH1270" s="367"/>
      <c r="AI1270" s="335" t="s">
        <v>514</v>
      </c>
    </row>
    <row r="1271" spans="1:35" s="332" customFormat="1" x14ac:dyDescent="0.2">
      <c r="A1271" s="396"/>
      <c r="B1271" s="371"/>
      <c r="C1271" s="1065" t="s">
        <v>515</v>
      </c>
      <c r="D1271" s="1065"/>
      <c r="E1271" s="1065"/>
      <c r="F1271" s="1065"/>
      <c r="G1271" s="1065"/>
      <c r="H1271" s="1065"/>
      <c r="I1271" s="1065"/>
      <c r="J1271" s="1065"/>
      <c r="K1271" s="1065"/>
      <c r="L1271" s="397">
        <v>4286.04</v>
      </c>
      <c r="M1271" s="407"/>
      <c r="N1271" s="399"/>
      <c r="AH1271" s="367"/>
      <c r="AI1271" s="335" t="s">
        <v>515</v>
      </c>
    </row>
    <row r="1272" spans="1:35" s="332" customFormat="1" x14ac:dyDescent="0.2">
      <c r="A1272" s="396"/>
      <c r="B1272" s="371"/>
      <c r="C1272" s="1065" t="s">
        <v>516</v>
      </c>
      <c r="D1272" s="1065"/>
      <c r="E1272" s="1065"/>
      <c r="F1272" s="1065"/>
      <c r="G1272" s="1065"/>
      <c r="H1272" s="1065"/>
      <c r="I1272" s="1065"/>
      <c r="J1272" s="1065"/>
      <c r="K1272" s="1065"/>
      <c r="L1272" s="397">
        <v>372.61</v>
      </c>
      <c r="M1272" s="407"/>
      <c r="N1272" s="399"/>
      <c r="AH1272" s="367"/>
      <c r="AI1272" s="335" t="s">
        <v>516</v>
      </c>
    </row>
    <row r="1273" spans="1:35" s="332" customFormat="1" x14ac:dyDescent="0.2">
      <c r="A1273" s="396"/>
      <c r="B1273" s="371"/>
      <c r="C1273" s="1065" t="s">
        <v>517</v>
      </c>
      <c r="D1273" s="1065"/>
      <c r="E1273" s="1065"/>
      <c r="F1273" s="1065"/>
      <c r="G1273" s="1065"/>
      <c r="H1273" s="1065"/>
      <c r="I1273" s="1065"/>
      <c r="J1273" s="1065"/>
      <c r="K1273" s="1065"/>
      <c r="L1273" s="397">
        <v>279799.88</v>
      </c>
      <c r="M1273" s="407"/>
      <c r="N1273" s="399"/>
      <c r="AH1273" s="367"/>
      <c r="AI1273" s="335" t="s">
        <v>517</v>
      </c>
    </row>
    <row r="1274" spans="1:35" s="332" customFormat="1" x14ac:dyDescent="0.2">
      <c r="A1274" s="396"/>
      <c r="B1274" s="371" t="s">
        <v>423</v>
      </c>
      <c r="C1274" s="1065" t="s">
        <v>518</v>
      </c>
      <c r="D1274" s="1065"/>
      <c r="E1274" s="1065"/>
      <c r="F1274" s="1065"/>
      <c r="G1274" s="1065"/>
      <c r="H1274" s="1065"/>
      <c r="I1274" s="1065"/>
      <c r="J1274" s="1065"/>
      <c r="K1274" s="1065"/>
      <c r="L1274" s="397">
        <v>203.41</v>
      </c>
      <c r="M1274" s="407" t="s">
        <v>567</v>
      </c>
      <c r="N1274" s="399">
        <v>1908</v>
      </c>
      <c r="AH1274" s="367"/>
      <c r="AI1274" s="335" t="s">
        <v>518</v>
      </c>
    </row>
    <row r="1275" spans="1:35" s="332" customFormat="1" x14ac:dyDescent="0.2">
      <c r="A1275" s="396"/>
      <c r="B1275" s="371"/>
      <c r="C1275" s="1065" t="s">
        <v>513</v>
      </c>
      <c r="D1275" s="1065"/>
      <c r="E1275" s="1065"/>
      <c r="F1275" s="1065"/>
      <c r="G1275" s="1065"/>
      <c r="H1275" s="1065"/>
      <c r="I1275" s="1065"/>
      <c r="J1275" s="1065"/>
      <c r="K1275" s="1065"/>
      <c r="L1275" s="397"/>
      <c r="M1275" s="407"/>
      <c r="N1275" s="399"/>
      <c r="AH1275" s="367"/>
      <c r="AI1275" s="335" t="s">
        <v>513</v>
      </c>
    </row>
    <row r="1276" spans="1:35" s="332" customFormat="1" x14ac:dyDescent="0.2">
      <c r="A1276" s="396"/>
      <c r="B1276" s="371"/>
      <c r="C1276" s="1065" t="s">
        <v>521</v>
      </c>
      <c r="D1276" s="1065"/>
      <c r="E1276" s="1065"/>
      <c r="F1276" s="1065"/>
      <c r="G1276" s="1065"/>
      <c r="H1276" s="1065"/>
      <c r="I1276" s="1065"/>
      <c r="J1276" s="1065"/>
      <c r="K1276" s="1065"/>
      <c r="L1276" s="397">
        <v>203.41</v>
      </c>
      <c r="M1276" s="407"/>
      <c r="N1276" s="399"/>
      <c r="AH1276" s="367"/>
      <c r="AI1276" s="335" t="s">
        <v>521</v>
      </c>
    </row>
    <row r="1277" spans="1:35" s="332" customFormat="1" x14ac:dyDescent="0.2">
      <c r="A1277" s="396"/>
      <c r="B1277" s="371" t="s">
        <v>423</v>
      </c>
      <c r="C1277" s="1065" t="s">
        <v>3041</v>
      </c>
      <c r="D1277" s="1065"/>
      <c r="E1277" s="1065"/>
      <c r="F1277" s="1065"/>
      <c r="G1277" s="1065"/>
      <c r="H1277" s="1065"/>
      <c r="I1277" s="1065"/>
      <c r="J1277" s="1065"/>
      <c r="K1277" s="1065"/>
      <c r="L1277" s="397">
        <v>320893.81</v>
      </c>
      <c r="M1277" s="407" t="s">
        <v>567</v>
      </c>
      <c r="N1277" s="399">
        <v>3009984</v>
      </c>
      <c r="AH1277" s="367"/>
      <c r="AI1277" s="335" t="s">
        <v>3041</v>
      </c>
    </row>
    <row r="1278" spans="1:35" s="332" customFormat="1" x14ac:dyDescent="0.2">
      <c r="A1278" s="396"/>
      <c r="B1278" s="371"/>
      <c r="C1278" s="1065" t="s">
        <v>513</v>
      </c>
      <c r="D1278" s="1065"/>
      <c r="E1278" s="1065"/>
      <c r="F1278" s="1065"/>
      <c r="G1278" s="1065"/>
      <c r="H1278" s="1065"/>
      <c r="I1278" s="1065"/>
      <c r="J1278" s="1065"/>
      <c r="K1278" s="1065"/>
      <c r="L1278" s="397"/>
      <c r="M1278" s="407"/>
      <c r="N1278" s="399"/>
      <c r="AH1278" s="367"/>
      <c r="AI1278" s="335" t="s">
        <v>513</v>
      </c>
    </row>
    <row r="1279" spans="1:35" s="332" customFormat="1" x14ac:dyDescent="0.2">
      <c r="A1279" s="396"/>
      <c r="B1279" s="371"/>
      <c r="C1279" s="1065" t="s">
        <v>519</v>
      </c>
      <c r="D1279" s="1065"/>
      <c r="E1279" s="1065"/>
      <c r="F1279" s="1065"/>
      <c r="G1279" s="1065"/>
      <c r="H1279" s="1065"/>
      <c r="I1279" s="1065"/>
      <c r="J1279" s="1065"/>
      <c r="K1279" s="1065"/>
      <c r="L1279" s="397">
        <v>14710.46</v>
      </c>
      <c r="M1279" s="407"/>
      <c r="N1279" s="399"/>
      <c r="AH1279" s="367"/>
      <c r="AI1279" s="335" t="s">
        <v>519</v>
      </c>
    </row>
    <row r="1280" spans="1:35" s="332" customFormat="1" x14ac:dyDescent="0.2">
      <c r="A1280" s="396"/>
      <c r="B1280" s="371"/>
      <c r="C1280" s="1065" t="s">
        <v>520</v>
      </c>
      <c r="D1280" s="1065"/>
      <c r="E1280" s="1065"/>
      <c r="F1280" s="1065"/>
      <c r="G1280" s="1065"/>
      <c r="H1280" s="1065"/>
      <c r="I1280" s="1065"/>
      <c r="J1280" s="1065"/>
      <c r="K1280" s="1065"/>
      <c r="L1280" s="397">
        <v>4286.04</v>
      </c>
      <c r="M1280" s="407"/>
      <c r="N1280" s="399"/>
      <c r="AH1280" s="367"/>
      <c r="AI1280" s="335" t="s">
        <v>520</v>
      </c>
    </row>
    <row r="1281" spans="1:36" x14ac:dyDescent="0.2">
      <c r="A1281" s="396"/>
      <c r="B1281" s="371"/>
      <c r="C1281" s="1065" t="s">
        <v>521</v>
      </c>
      <c r="D1281" s="1065"/>
      <c r="E1281" s="1065"/>
      <c r="F1281" s="1065"/>
      <c r="G1281" s="1065"/>
      <c r="H1281" s="1065"/>
      <c r="I1281" s="1065"/>
      <c r="J1281" s="1065"/>
      <c r="K1281" s="1065"/>
      <c r="L1281" s="397">
        <v>279596.46999999997</v>
      </c>
      <c r="M1281" s="407"/>
      <c r="N1281" s="399"/>
      <c r="O1281" s="332"/>
      <c r="P1281" s="332"/>
      <c r="Q1281" s="332"/>
      <c r="R1281" s="332"/>
      <c r="S1281" s="332"/>
      <c r="T1281" s="332"/>
      <c r="U1281" s="332"/>
      <c r="V1281" s="332"/>
      <c r="W1281" s="332"/>
      <c r="X1281" s="332"/>
      <c r="Y1281" s="332"/>
      <c r="Z1281" s="332"/>
      <c r="AA1281" s="332"/>
      <c r="AB1281" s="332"/>
      <c r="AC1281" s="332"/>
      <c r="AD1281" s="332"/>
      <c r="AE1281" s="332"/>
      <c r="AF1281" s="332"/>
      <c r="AG1281" s="332"/>
      <c r="AH1281" s="367"/>
      <c r="AI1281" s="335" t="s">
        <v>521</v>
      </c>
      <c r="AJ1281" s="332"/>
    </row>
    <row r="1282" spans="1:36" x14ac:dyDescent="0.2">
      <c r="A1282" s="396"/>
      <c r="B1282" s="371"/>
      <c r="C1282" s="1065" t="s">
        <v>522</v>
      </c>
      <c r="D1282" s="1065"/>
      <c r="E1282" s="1065"/>
      <c r="F1282" s="1065"/>
      <c r="G1282" s="1065"/>
      <c r="H1282" s="1065"/>
      <c r="I1282" s="1065"/>
      <c r="J1282" s="1065"/>
      <c r="K1282" s="1065"/>
      <c r="L1282" s="397">
        <v>14617.71</v>
      </c>
      <c r="M1282" s="407"/>
      <c r="N1282" s="399"/>
      <c r="O1282" s="332"/>
      <c r="P1282" s="332"/>
      <c r="Q1282" s="332"/>
      <c r="R1282" s="332"/>
      <c r="S1282" s="332"/>
      <c r="T1282" s="332"/>
      <c r="U1282" s="332"/>
      <c r="V1282" s="332"/>
      <c r="W1282" s="332"/>
      <c r="X1282" s="332"/>
      <c r="Y1282" s="332"/>
      <c r="Z1282" s="332"/>
      <c r="AA1282" s="332"/>
      <c r="AB1282" s="332"/>
      <c r="AC1282" s="332"/>
      <c r="AD1282" s="332"/>
      <c r="AE1282" s="332"/>
      <c r="AF1282" s="332"/>
      <c r="AG1282" s="332"/>
      <c r="AH1282" s="367"/>
      <c r="AI1282" s="335" t="s">
        <v>522</v>
      </c>
      <c r="AJ1282" s="332"/>
    </row>
    <row r="1283" spans="1:36" x14ac:dyDescent="0.2">
      <c r="A1283" s="396"/>
      <c r="B1283" s="371"/>
      <c r="C1283" s="1065" t="s">
        <v>523</v>
      </c>
      <c r="D1283" s="1065"/>
      <c r="E1283" s="1065"/>
      <c r="F1283" s="1065"/>
      <c r="G1283" s="1065"/>
      <c r="H1283" s="1065"/>
      <c r="I1283" s="1065"/>
      <c r="J1283" s="1065"/>
      <c r="K1283" s="1065"/>
      <c r="L1283" s="397">
        <v>7683.13</v>
      </c>
      <c r="M1283" s="407"/>
      <c r="N1283" s="399"/>
      <c r="O1283" s="332"/>
      <c r="P1283" s="332"/>
      <c r="Q1283" s="332"/>
      <c r="R1283" s="332"/>
      <c r="S1283" s="332"/>
      <c r="T1283" s="332"/>
      <c r="U1283" s="332"/>
      <c r="V1283" s="332"/>
      <c r="W1283" s="332"/>
      <c r="X1283" s="332"/>
      <c r="Y1283" s="332"/>
      <c r="Z1283" s="332"/>
      <c r="AA1283" s="332"/>
      <c r="AB1283" s="332"/>
      <c r="AC1283" s="332"/>
      <c r="AD1283" s="332"/>
      <c r="AE1283" s="332"/>
      <c r="AF1283" s="332"/>
      <c r="AG1283" s="332"/>
      <c r="AH1283" s="367"/>
      <c r="AI1283" s="335" t="s">
        <v>523</v>
      </c>
      <c r="AJ1283" s="332"/>
    </row>
    <row r="1284" spans="1:36" x14ac:dyDescent="0.2">
      <c r="A1284" s="396"/>
      <c r="B1284" s="371"/>
      <c r="C1284" s="1065" t="s">
        <v>1374</v>
      </c>
      <c r="D1284" s="1065"/>
      <c r="E1284" s="1065"/>
      <c r="F1284" s="1065"/>
      <c r="G1284" s="1065"/>
      <c r="H1284" s="1065"/>
      <c r="I1284" s="1065"/>
      <c r="J1284" s="1065"/>
      <c r="K1284" s="1065"/>
      <c r="L1284" s="397">
        <v>280637.33</v>
      </c>
      <c r="M1284" s="407"/>
      <c r="N1284" s="399">
        <v>1391961</v>
      </c>
      <c r="O1284" s="332"/>
      <c r="P1284" s="332"/>
      <c r="Q1284" s="332"/>
      <c r="R1284" s="332"/>
      <c r="S1284" s="332"/>
      <c r="T1284" s="332"/>
      <c r="U1284" s="332"/>
      <c r="V1284" s="332"/>
      <c r="W1284" s="332"/>
      <c r="X1284" s="332"/>
      <c r="Y1284" s="332"/>
      <c r="Z1284" s="332"/>
      <c r="AA1284" s="332"/>
      <c r="AB1284" s="332"/>
      <c r="AC1284" s="332"/>
      <c r="AD1284" s="332"/>
      <c r="AE1284" s="332"/>
      <c r="AF1284" s="332"/>
      <c r="AG1284" s="332"/>
      <c r="AH1284" s="367"/>
      <c r="AI1284" s="335" t="s">
        <v>1374</v>
      </c>
      <c r="AJ1284" s="332"/>
    </row>
    <row r="1285" spans="1:36" x14ac:dyDescent="0.2">
      <c r="A1285" s="396"/>
      <c r="B1285" s="371" t="s">
        <v>434</v>
      </c>
      <c r="C1285" s="1065" t="s">
        <v>3043</v>
      </c>
      <c r="D1285" s="1065"/>
      <c r="E1285" s="1065"/>
      <c r="F1285" s="1065"/>
      <c r="G1285" s="1065"/>
      <c r="H1285" s="1065"/>
      <c r="I1285" s="1065"/>
      <c r="J1285" s="1065"/>
      <c r="K1285" s="1065"/>
      <c r="L1285" s="397">
        <v>280637.33</v>
      </c>
      <c r="M1285" s="407" t="s">
        <v>1362</v>
      </c>
      <c r="N1285" s="399">
        <v>1391961</v>
      </c>
      <c r="O1285" s="332"/>
      <c r="P1285" s="332"/>
      <c r="Q1285" s="332"/>
      <c r="R1285" s="332"/>
      <c r="S1285" s="332"/>
      <c r="T1285" s="332"/>
      <c r="U1285" s="332"/>
      <c r="V1285" s="332"/>
      <c r="W1285" s="332"/>
      <c r="X1285" s="332"/>
      <c r="Y1285" s="332"/>
      <c r="Z1285" s="332"/>
      <c r="AA1285" s="332"/>
      <c r="AB1285" s="332"/>
      <c r="AC1285" s="332"/>
      <c r="AD1285" s="332"/>
      <c r="AE1285" s="332"/>
      <c r="AF1285" s="332"/>
      <c r="AG1285" s="332"/>
      <c r="AH1285" s="367"/>
      <c r="AI1285" s="335" t="s">
        <v>3043</v>
      </c>
      <c r="AJ1285" s="332"/>
    </row>
    <row r="1286" spans="1:36" x14ac:dyDescent="0.2">
      <c r="A1286" s="396"/>
      <c r="B1286" s="371"/>
      <c r="C1286" s="1065" t="s">
        <v>524</v>
      </c>
      <c r="D1286" s="1065"/>
      <c r="E1286" s="1065"/>
      <c r="F1286" s="1065"/>
      <c r="G1286" s="1065"/>
      <c r="H1286" s="1065"/>
      <c r="I1286" s="1065"/>
      <c r="J1286" s="1065"/>
      <c r="K1286" s="1065"/>
      <c r="L1286" s="397">
        <v>15083.07</v>
      </c>
      <c r="M1286" s="407"/>
      <c r="N1286" s="399"/>
      <c r="O1286" s="332"/>
      <c r="P1286" s="332"/>
      <c r="Q1286" s="332"/>
      <c r="R1286" s="332"/>
      <c r="S1286" s="332"/>
      <c r="T1286" s="332"/>
      <c r="U1286" s="332"/>
      <c r="V1286" s="332"/>
      <c r="W1286" s="332"/>
      <c r="X1286" s="332"/>
      <c r="Y1286" s="332"/>
      <c r="Z1286" s="332"/>
      <c r="AA1286" s="332"/>
      <c r="AB1286" s="332"/>
      <c r="AC1286" s="332"/>
      <c r="AD1286" s="332"/>
      <c r="AE1286" s="332"/>
      <c r="AF1286" s="332"/>
      <c r="AG1286" s="332"/>
      <c r="AH1286" s="367"/>
      <c r="AI1286" s="335" t="s">
        <v>524</v>
      </c>
      <c r="AJ1286" s="332"/>
    </row>
    <row r="1287" spans="1:36" x14ac:dyDescent="0.2">
      <c r="A1287" s="396"/>
      <c r="B1287" s="371"/>
      <c r="C1287" s="1065" t="s">
        <v>525</v>
      </c>
      <c r="D1287" s="1065"/>
      <c r="E1287" s="1065"/>
      <c r="F1287" s="1065"/>
      <c r="G1287" s="1065"/>
      <c r="H1287" s="1065"/>
      <c r="I1287" s="1065"/>
      <c r="J1287" s="1065"/>
      <c r="K1287" s="1065"/>
      <c r="L1287" s="397">
        <v>14617.71</v>
      </c>
      <c r="M1287" s="407"/>
      <c r="N1287" s="399"/>
      <c r="O1287" s="332"/>
      <c r="P1287" s="332"/>
      <c r="Q1287" s="332"/>
      <c r="R1287" s="332"/>
      <c r="S1287" s="332"/>
      <c r="T1287" s="332"/>
      <c r="U1287" s="332"/>
      <c r="V1287" s="332"/>
      <c r="W1287" s="332"/>
      <c r="X1287" s="332"/>
      <c r="Y1287" s="332"/>
      <c r="Z1287" s="332"/>
      <c r="AA1287" s="332"/>
      <c r="AB1287" s="332"/>
      <c r="AC1287" s="332"/>
      <c r="AD1287" s="332"/>
      <c r="AE1287" s="332"/>
      <c r="AF1287" s="332"/>
      <c r="AG1287" s="332"/>
      <c r="AH1287" s="367"/>
      <c r="AI1287" s="335" t="s">
        <v>525</v>
      </c>
      <c r="AJ1287" s="332"/>
    </row>
    <row r="1288" spans="1:36" x14ac:dyDescent="0.2">
      <c r="A1288" s="396"/>
      <c r="B1288" s="371"/>
      <c r="C1288" s="1065" t="s">
        <v>526</v>
      </c>
      <c r="D1288" s="1065"/>
      <c r="E1288" s="1065"/>
      <c r="F1288" s="1065"/>
      <c r="G1288" s="1065"/>
      <c r="H1288" s="1065"/>
      <c r="I1288" s="1065"/>
      <c r="J1288" s="1065"/>
      <c r="K1288" s="1065"/>
      <c r="L1288" s="397">
        <v>7683.13</v>
      </c>
      <c r="M1288" s="407"/>
      <c r="N1288" s="399"/>
      <c r="O1288" s="332"/>
      <c r="P1288" s="332"/>
      <c r="Q1288" s="332"/>
      <c r="R1288" s="332"/>
      <c r="S1288" s="332"/>
      <c r="T1288" s="332"/>
      <c r="U1288" s="332"/>
      <c r="V1288" s="332"/>
      <c r="W1288" s="332"/>
      <c r="X1288" s="332"/>
      <c r="Y1288" s="332"/>
      <c r="Z1288" s="332"/>
      <c r="AA1288" s="332"/>
      <c r="AB1288" s="332"/>
      <c r="AC1288" s="332"/>
      <c r="AD1288" s="332"/>
      <c r="AE1288" s="332"/>
      <c r="AF1288" s="332"/>
      <c r="AG1288" s="332"/>
      <c r="AH1288" s="367"/>
      <c r="AI1288" s="335" t="s">
        <v>526</v>
      </c>
      <c r="AJ1288" s="332"/>
    </row>
    <row r="1289" spans="1:36" x14ac:dyDescent="0.2">
      <c r="A1289" s="396"/>
      <c r="B1289" s="390"/>
      <c r="C1289" s="1067" t="s">
        <v>637</v>
      </c>
      <c r="D1289" s="1067"/>
      <c r="E1289" s="1067"/>
      <c r="F1289" s="1067"/>
      <c r="G1289" s="1067"/>
      <c r="H1289" s="1067"/>
      <c r="I1289" s="1067"/>
      <c r="J1289" s="1067"/>
      <c r="K1289" s="1067"/>
      <c r="L1289" s="400">
        <v>601734.55000000005</v>
      </c>
      <c r="M1289" s="408"/>
      <c r="N1289" s="409">
        <v>4403853</v>
      </c>
      <c r="O1289" s="332"/>
      <c r="P1289" s="332"/>
      <c r="Q1289" s="332"/>
      <c r="R1289" s="332"/>
      <c r="S1289" s="332"/>
      <c r="T1289" s="332"/>
      <c r="U1289" s="332"/>
      <c r="V1289" s="332"/>
      <c r="W1289" s="332"/>
      <c r="X1289" s="332"/>
      <c r="Y1289" s="332"/>
      <c r="Z1289" s="332"/>
      <c r="AA1289" s="332"/>
      <c r="AB1289" s="332"/>
      <c r="AC1289" s="332"/>
      <c r="AD1289" s="332"/>
      <c r="AE1289" s="332"/>
      <c r="AF1289" s="332"/>
      <c r="AG1289" s="332"/>
      <c r="AH1289" s="367"/>
      <c r="AI1289" s="332"/>
      <c r="AJ1289" s="367" t="s">
        <v>637</v>
      </c>
    </row>
    <row r="1290" spans="1:36" x14ac:dyDescent="0.2">
      <c r="A1290" s="396"/>
      <c r="B1290" s="371"/>
      <c r="C1290" s="1065" t="s">
        <v>513</v>
      </c>
      <c r="D1290" s="1065"/>
      <c r="E1290" s="1065"/>
      <c r="F1290" s="1065"/>
      <c r="G1290" s="1065"/>
      <c r="H1290" s="1065"/>
      <c r="I1290" s="1065"/>
      <c r="J1290" s="1065"/>
      <c r="K1290" s="1065"/>
      <c r="L1290" s="397"/>
      <c r="M1290" s="407"/>
      <c r="N1290" s="399"/>
      <c r="O1290" s="332"/>
      <c r="P1290" s="332"/>
      <c r="Q1290" s="332"/>
      <c r="R1290" s="332"/>
      <c r="S1290" s="332"/>
      <c r="T1290" s="332"/>
      <c r="U1290" s="332"/>
      <c r="V1290" s="332"/>
      <c r="W1290" s="332"/>
      <c r="X1290" s="332"/>
      <c r="Y1290" s="332"/>
      <c r="Z1290" s="332"/>
      <c r="AA1290" s="332"/>
      <c r="AB1290" s="332"/>
      <c r="AC1290" s="332"/>
      <c r="AD1290" s="332"/>
      <c r="AE1290" s="332"/>
      <c r="AF1290" s="332"/>
      <c r="AG1290" s="332"/>
      <c r="AH1290" s="367"/>
      <c r="AI1290" s="335" t="s">
        <v>513</v>
      </c>
      <c r="AJ1290" s="367"/>
    </row>
    <row r="1291" spans="1:36" x14ac:dyDescent="0.2">
      <c r="A1291" s="396"/>
      <c r="B1291" s="371"/>
      <c r="C1291" s="1065" t="s">
        <v>615</v>
      </c>
      <c r="D1291" s="1065"/>
      <c r="E1291" s="1065"/>
      <c r="F1291" s="1065"/>
      <c r="G1291" s="1065"/>
      <c r="H1291" s="1065"/>
      <c r="I1291" s="1065"/>
      <c r="J1291" s="1065"/>
      <c r="K1291" s="1065"/>
      <c r="L1291" s="397"/>
      <c r="M1291" s="407"/>
      <c r="N1291" s="399">
        <v>1268545</v>
      </c>
      <c r="O1291" s="332"/>
      <c r="P1291" s="332"/>
      <c r="Q1291" s="332"/>
      <c r="R1291" s="332"/>
      <c r="S1291" s="332"/>
      <c r="T1291" s="332"/>
      <c r="U1291" s="332"/>
      <c r="V1291" s="332"/>
      <c r="W1291" s="332"/>
      <c r="X1291" s="332"/>
      <c r="Y1291" s="332"/>
      <c r="Z1291" s="332"/>
      <c r="AA1291" s="332"/>
      <c r="AB1291" s="332"/>
      <c r="AC1291" s="332"/>
      <c r="AD1291" s="332"/>
      <c r="AE1291" s="332"/>
      <c r="AF1291" s="332"/>
      <c r="AG1291" s="332"/>
      <c r="AH1291" s="367"/>
      <c r="AI1291" s="335" t="s">
        <v>615</v>
      </c>
      <c r="AJ1291" s="367"/>
    </row>
    <row r="1292" spans="1:36" x14ac:dyDescent="0.2">
      <c r="A1292" s="396"/>
      <c r="B1292" s="371"/>
      <c r="C1292" s="1065" t="s">
        <v>1376</v>
      </c>
      <c r="D1292" s="1065"/>
      <c r="E1292" s="1065"/>
      <c r="F1292" s="1065"/>
      <c r="G1292" s="1065"/>
      <c r="H1292" s="1065"/>
      <c r="I1292" s="1065"/>
      <c r="J1292" s="1065"/>
      <c r="K1292" s="1065"/>
      <c r="L1292" s="397"/>
      <c r="M1292" s="407"/>
      <c r="N1292" s="399">
        <v>1301522</v>
      </c>
      <c r="O1292" s="332"/>
      <c r="P1292" s="332"/>
      <c r="Q1292" s="332"/>
      <c r="R1292" s="332"/>
      <c r="S1292" s="332"/>
      <c r="T1292" s="332"/>
      <c r="U1292" s="332"/>
      <c r="V1292" s="332"/>
      <c r="W1292" s="332"/>
      <c r="X1292" s="332"/>
      <c r="Y1292" s="332"/>
      <c r="Z1292" s="332"/>
      <c r="AA1292" s="332"/>
      <c r="AB1292" s="332"/>
      <c r="AC1292" s="332"/>
      <c r="AD1292" s="332"/>
      <c r="AE1292" s="332"/>
      <c r="AF1292" s="332"/>
      <c r="AG1292" s="332"/>
      <c r="AH1292" s="367"/>
      <c r="AI1292" s="335" t="s">
        <v>1376</v>
      </c>
      <c r="AJ1292" s="367"/>
    </row>
    <row r="1293" spans="1:36" ht="1.5" customHeight="1" x14ac:dyDescent="0.2">
      <c r="B1293" s="390"/>
      <c r="C1293" s="380"/>
      <c r="D1293" s="380"/>
      <c r="E1293" s="380"/>
      <c r="F1293" s="380"/>
      <c r="G1293" s="380"/>
      <c r="H1293" s="380"/>
      <c r="I1293" s="380"/>
      <c r="J1293" s="380"/>
      <c r="K1293" s="380"/>
      <c r="L1293" s="400"/>
      <c r="M1293" s="401"/>
      <c r="N1293" s="410"/>
      <c r="O1293" s="332"/>
      <c r="P1293" s="332"/>
      <c r="Q1293" s="332"/>
      <c r="R1293" s="332"/>
      <c r="S1293" s="332"/>
      <c r="T1293" s="332"/>
      <c r="U1293" s="332"/>
      <c r="V1293" s="332"/>
      <c r="W1293" s="332"/>
      <c r="X1293" s="332"/>
      <c r="Y1293" s="332"/>
      <c r="Z1293" s="332"/>
      <c r="AA1293" s="332"/>
      <c r="AB1293" s="332"/>
      <c r="AC1293" s="332"/>
      <c r="AD1293" s="332"/>
      <c r="AE1293" s="332"/>
      <c r="AF1293" s="332"/>
      <c r="AG1293" s="332"/>
      <c r="AH1293" s="332"/>
      <c r="AI1293" s="332"/>
      <c r="AJ1293" s="332"/>
    </row>
    <row r="1294" spans="1:36" ht="53.25" customHeight="1" x14ac:dyDescent="0.2">
      <c r="A1294" s="411"/>
      <c r="B1294" s="411"/>
      <c r="C1294" s="411"/>
      <c r="D1294" s="411"/>
      <c r="E1294" s="411"/>
      <c r="F1294" s="411"/>
      <c r="G1294" s="411"/>
      <c r="H1294" s="411"/>
      <c r="I1294" s="411"/>
      <c r="J1294" s="411"/>
      <c r="K1294" s="411"/>
      <c r="L1294" s="411"/>
      <c r="M1294" s="411"/>
      <c r="N1294" s="411"/>
      <c r="O1294" s="332"/>
      <c r="P1294" s="332"/>
      <c r="Q1294" s="332"/>
      <c r="R1294" s="332"/>
      <c r="S1294" s="332"/>
      <c r="T1294" s="332"/>
      <c r="U1294" s="332"/>
      <c r="V1294" s="332"/>
      <c r="W1294" s="332"/>
      <c r="X1294" s="332"/>
      <c r="Y1294" s="332"/>
      <c r="Z1294" s="332"/>
      <c r="AA1294" s="332"/>
      <c r="AB1294" s="332"/>
      <c r="AC1294" s="332"/>
      <c r="AD1294" s="332"/>
      <c r="AE1294" s="332"/>
      <c r="AF1294" s="332"/>
      <c r="AG1294" s="332"/>
      <c r="AH1294" s="332"/>
      <c r="AI1294" s="332"/>
      <c r="AJ1294" s="332"/>
    </row>
    <row r="1295" spans="1:36" x14ac:dyDescent="0.2">
      <c r="B1295" s="412" t="s">
        <v>376</v>
      </c>
      <c r="C1295" s="1066" t="s">
        <v>638</v>
      </c>
      <c r="D1295" s="1066"/>
      <c r="E1295" s="1066"/>
      <c r="F1295" s="1066"/>
      <c r="G1295" s="1066"/>
      <c r="H1295" s="1066"/>
      <c r="I1295" s="1066"/>
      <c r="J1295" s="1066"/>
      <c r="K1295" s="1066"/>
      <c r="L1295" s="1066"/>
      <c r="O1295" s="332"/>
      <c r="P1295" s="332"/>
      <c r="Q1295" s="332"/>
      <c r="R1295" s="332"/>
      <c r="S1295" s="332"/>
      <c r="T1295" s="332"/>
      <c r="U1295" s="332"/>
      <c r="V1295" s="332"/>
      <c r="W1295" s="332"/>
      <c r="X1295" s="332"/>
      <c r="Y1295" s="332"/>
      <c r="Z1295" s="332"/>
      <c r="AA1295" s="332"/>
      <c r="AB1295" s="332"/>
      <c r="AC1295" s="332"/>
      <c r="AD1295" s="332"/>
      <c r="AE1295" s="332"/>
      <c r="AF1295" s="332"/>
      <c r="AG1295" s="332"/>
      <c r="AH1295" s="332"/>
      <c r="AI1295" s="332"/>
      <c r="AJ1295" s="332"/>
    </row>
    <row r="1296" spans="1:36" ht="13.5" customHeight="1" x14ac:dyDescent="0.2">
      <c r="B1296" s="333"/>
      <c r="C1296" s="1064" t="s">
        <v>92</v>
      </c>
      <c r="D1296" s="1064"/>
      <c r="E1296" s="1064"/>
      <c r="F1296" s="1064"/>
      <c r="G1296" s="1064"/>
      <c r="H1296" s="1064"/>
      <c r="I1296" s="1064"/>
      <c r="J1296" s="1064"/>
      <c r="K1296" s="1064"/>
      <c r="L1296" s="1064"/>
      <c r="O1296" s="332"/>
      <c r="P1296" s="332"/>
      <c r="Q1296" s="332"/>
      <c r="R1296" s="332"/>
      <c r="S1296" s="332"/>
      <c r="T1296" s="332"/>
      <c r="U1296" s="332"/>
      <c r="V1296" s="332"/>
      <c r="W1296" s="332"/>
      <c r="X1296" s="332"/>
      <c r="Y1296" s="332"/>
      <c r="Z1296" s="332"/>
      <c r="AA1296" s="332"/>
      <c r="AB1296" s="332"/>
      <c r="AC1296" s="332"/>
      <c r="AD1296" s="332"/>
      <c r="AE1296" s="332"/>
      <c r="AF1296" s="332"/>
      <c r="AG1296" s="332"/>
      <c r="AH1296" s="332"/>
      <c r="AI1296" s="332"/>
      <c r="AJ1296" s="332"/>
    </row>
    <row r="1297" spans="2:36" ht="12.75" customHeight="1" x14ac:dyDescent="0.2">
      <c r="B1297" s="412" t="s">
        <v>377</v>
      </c>
      <c r="C1297" s="1066" t="s">
        <v>639</v>
      </c>
      <c r="D1297" s="1066"/>
      <c r="E1297" s="1066"/>
      <c r="F1297" s="1066"/>
      <c r="G1297" s="1066"/>
      <c r="H1297" s="1066"/>
      <c r="I1297" s="1066"/>
      <c r="J1297" s="1066"/>
      <c r="K1297" s="1066"/>
      <c r="L1297" s="1066"/>
      <c r="O1297" s="332"/>
      <c r="P1297" s="332"/>
      <c r="Q1297" s="332"/>
      <c r="R1297" s="332"/>
      <c r="S1297" s="332"/>
      <c r="T1297" s="332"/>
      <c r="U1297" s="332"/>
      <c r="V1297" s="332"/>
      <c r="W1297" s="332"/>
      <c r="X1297" s="332"/>
      <c r="Y1297" s="332"/>
      <c r="Z1297" s="332"/>
      <c r="AA1297" s="332"/>
      <c r="AB1297" s="332"/>
      <c r="AC1297" s="332"/>
      <c r="AD1297" s="332"/>
      <c r="AE1297" s="332"/>
      <c r="AF1297" s="332"/>
      <c r="AG1297" s="332"/>
      <c r="AH1297" s="332"/>
      <c r="AI1297" s="332"/>
      <c r="AJ1297" s="332"/>
    </row>
    <row r="1298" spans="2:36" ht="13.5" customHeight="1" x14ac:dyDescent="0.2">
      <c r="C1298" s="1064" t="s">
        <v>92</v>
      </c>
      <c r="D1298" s="1064"/>
      <c r="E1298" s="1064"/>
      <c r="F1298" s="1064"/>
      <c r="G1298" s="1064"/>
      <c r="H1298" s="1064"/>
      <c r="I1298" s="1064"/>
      <c r="J1298" s="1064"/>
      <c r="K1298" s="1064"/>
      <c r="L1298" s="1064"/>
      <c r="O1298" s="332"/>
      <c r="P1298" s="332"/>
      <c r="Q1298" s="332"/>
      <c r="R1298" s="332"/>
      <c r="S1298" s="332"/>
      <c r="T1298" s="332"/>
      <c r="U1298" s="332"/>
      <c r="V1298" s="332"/>
      <c r="W1298" s="332"/>
      <c r="X1298" s="332"/>
      <c r="Y1298" s="332"/>
      <c r="Z1298" s="332"/>
      <c r="AA1298" s="332"/>
      <c r="AB1298" s="332"/>
      <c r="AC1298" s="332"/>
      <c r="AD1298" s="332"/>
      <c r="AE1298" s="332"/>
      <c r="AF1298" s="332"/>
      <c r="AG1298" s="332"/>
      <c r="AH1298" s="332"/>
      <c r="AI1298" s="332"/>
      <c r="AJ1298" s="332"/>
    </row>
    <row r="1300" spans="2:36" x14ac:dyDescent="0.2">
      <c r="B1300" s="413"/>
      <c r="D1300" s="413"/>
      <c r="F1300" s="413"/>
      <c r="O1300" s="332"/>
      <c r="P1300" s="332"/>
      <c r="Q1300" s="332"/>
      <c r="R1300" s="332"/>
      <c r="S1300" s="332"/>
      <c r="T1300" s="332"/>
      <c r="U1300" s="332"/>
      <c r="V1300" s="332"/>
      <c r="W1300" s="332"/>
      <c r="X1300" s="332"/>
      <c r="Y1300" s="332"/>
      <c r="Z1300" s="332"/>
      <c r="AA1300" s="332"/>
      <c r="AB1300" s="332"/>
      <c r="AC1300" s="332"/>
      <c r="AD1300" s="332"/>
      <c r="AE1300" s="332"/>
      <c r="AF1300" s="332"/>
      <c r="AG1300" s="332"/>
      <c r="AH1300" s="332"/>
      <c r="AI1300" s="332"/>
      <c r="AJ1300" s="332"/>
    </row>
    <row r="1317" spans="15:36" x14ac:dyDescent="0.2">
      <c r="O1317" s="332"/>
      <c r="P1317" s="332"/>
      <c r="Q1317" s="332"/>
      <c r="R1317" s="332"/>
      <c r="S1317" s="332"/>
      <c r="T1317" s="332"/>
      <c r="U1317" s="332"/>
      <c r="V1317" s="332"/>
      <c r="W1317" s="332"/>
      <c r="X1317" s="332"/>
      <c r="Y1317" s="332"/>
      <c r="Z1317" s="332"/>
      <c r="AA1317" s="332"/>
      <c r="AB1317" s="332"/>
      <c r="AC1317" s="332"/>
      <c r="AD1317" s="332"/>
      <c r="AE1317" s="332"/>
      <c r="AF1317" s="332"/>
      <c r="AG1317" s="332"/>
      <c r="AH1317" s="332"/>
      <c r="AI1317" s="332"/>
      <c r="AJ1317" s="332"/>
    </row>
    <row r="1318" spans="15:36" x14ac:dyDescent="0.2">
      <c r="O1318" s="332"/>
      <c r="P1318" s="332"/>
      <c r="Q1318" s="332"/>
      <c r="R1318" s="332"/>
      <c r="S1318" s="332"/>
      <c r="T1318" s="332"/>
      <c r="U1318" s="332"/>
      <c r="V1318" s="332"/>
      <c r="W1318" s="332"/>
      <c r="X1318" s="332"/>
      <c r="Y1318" s="332"/>
      <c r="Z1318" s="332"/>
      <c r="AA1318" s="332"/>
      <c r="AB1318" s="332"/>
      <c r="AC1318" s="332"/>
      <c r="AD1318" s="332"/>
      <c r="AE1318" s="332"/>
      <c r="AF1318" s="332"/>
      <c r="AG1318" s="332"/>
      <c r="AH1318" s="332"/>
      <c r="AI1318" s="332"/>
      <c r="AJ1318" s="332"/>
    </row>
    <row r="1321" spans="15:36" x14ac:dyDescent="0.2">
      <c r="O1321" s="332"/>
      <c r="P1321" s="332"/>
      <c r="Q1321" s="332"/>
      <c r="R1321" s="332"/>
      <c r="S1321" s="332"/>
      <c r="T1321" s="332"/>
      <c r="U1321" s="332"/>
      <c r="V1321" s="332"/>
      <c r="W1321" s="332"/>
      <c r="X1321" s="332"/>
      <c r="Y1321" s="332"/>
      <c r="Z1321" s="332"/>
      <c r="AA1321" s="332"/>
      <c r="AB1321" s="332"/>
      <c r="AC1321" s="332"/>
      <c r="AD1321" s="332"/>
      <c r="AE1321" s="332"/>
      <c r="AF1321" s="332"/>
      <c r="AG1321" s="332"/>
      <c r="AH1321" s="332"/>
      <c r="AI1321" s="332"/>
      <c r="AJ1321" s="332"/>
    </row>
  </sheetData>
  <mergeCells count="1149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C41:E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60:E60"/>
    <mergeCell ref="C61:E61"/>
    <mergeCell ref="C62:E62"/>
    <mergeCell ref="C63:E63"/>
    <mergeCell ref="C64:E64"/>
    <mergeCell ref="C65:E65"/>
    <mergeCell ref="C53:E53"/>
    <mergeCell ref="C54:E54"/>
    <mergeCell ref="C56:N56"/>
    <mergeCell ref="A57:N57"/>
    <mergeCell ref="C58:E58"/>
    <mergeCell ref="C59:N59"/>
    <mergeCell ref="C47:E47"/>
    <mergeCell ref="C48:E48"/>
    <mergeCell ref="C49:E49"/>
    <mergeCell ref="C50:E50"/>
    <mergeCell ref="C51:E51"/>
    <mergeCell ref="C52:E52"/>
    <mergeCell ref="C79:E79"/>
    <mergeCell ref="C80:E80"/>
    <mergeCell ref="C81:E81"/>
    <mergeCell ref="C82:E82"/>
    <mergeCell ref="C83:E83"/>
    <mergeCell ref="C84:E84"/>
    <mergeCell ref="C73:E73"/>
    <mergeCell ref="C74:N74"/>
    <mergeCell ref="C75:N75"/>
    <mergeCell ref="C76:E76"/>
    <mergeCell ref="C77:E77"/>
    <mergeCell ref="C78:E78"/>
    <mergeCell ref="C66:E66"/>
    <mergeCell ref="C67:E67"/>
    <mergeCell ref="C68:E68"/>
    <mergeCell ref="C69:E69"/>
    <mergeCell ref="C70:E70"/>
    <mergeCell ref="C71:E71"/>
    <mergeCell ref="C105:E105"/>
    <mergeCell ref="C106:N106"/>
    <mergeCell ref="C107:E107"/>
    <mergeCell ref="C108:E108"/>
    <mergeCell ref="C109:E109"/>
    <mergeCell ref="C110:E110"/>
    <mergeCell ref="C96:E96"/>
    <mergeCell ref="C98:E98"/>
    <mergeCell ref="C100:N100"/>
    <mergeCell ref="C101:E101"/>
    <mergeCell ref="C103:N103"/>
    <mergeCell ref="A104:N104"/>
    <mergeCell ref="C86:E86"/>
    <mergeCell ref="C88:N88"/>
    <mergeCell ref="C89:E89"/>
    <mergeCell ref="C91:N91"/>
    <mergeCell ref="C92:E92"/>
    <mergeCell ref="C94:E94"/>
    <mergeCell ref="C125:N125"/>
    <mergeCell ref="C126:E126"/>
    <mergeCell ref="C127:E127"/>
    <mergeCell ref="C128:E128"/>
    <mergeCell ref="C129:E129"/>
    <mergeCell ref="C130:E130"/>
    <mergeCell ref="C117:E117"/>
    <mergeCell ref="C118:E118"/>
    <mergeCell ref="C120:E120"/>
    <mergeCell ref="C122:N122"/>
    <mergeCell ref="A123:N123"/>
    <mergeCell ref="C124:E124"/>
    <mergeCell ref="C111:E111"/>
    <mergeCell ref="C112:E112"/>
    <mergeCell ref="C113:E113"/>
    <mergeCell ref="C114:E114"/>
    <mergeCell ref="C115:E115"/>
    <mergeCell ref="C116:E116"/>
    <mergeCell ref="C144:E144"/>
    <mergeCell ref="C145:E145"/>
    <mergeCell ref="C146:E146"/>
    <mergeCell ref="C147:E147"/>
    <mergeCell ref="C148:E148"/>
    <mergeCell ref="C149:E149"/>
    <mergeCell ref="C137:E137"/>
    <mergeCell ref="C139:E139"/>
    <mergeCell ref="C140:N140"/>
    <mergeCell ref="C141:N141"/>
    <mergeCell ref="C142:E142"/>
    <mergeCell ref="C143:E143"/>
    <mergeCell ref="C131:E131"/>
    <mergeCell ref="C132:E132"/>
    <mergeCell ref="C133:E133"/>
    <mergeCell ref="C134:E134"/>
    <mergeCell ref="C135:E135"/>
    <mergeCell ref="C136:E136"/>
    <mergeCell ref="C166:E166"/>
    <mergeCell ref="C167:E167"/>
    <mergeCell ref="C168:E168"/>
    <mergeCell ref="C169:E169"/>
    <mergeCell ref="C170:E170"/>
    <mergeCell ref="C171:E171"/>
    <mergeCell ref="C160:N160"/>
    <mergeCell ref="A161:N161"/>
    <mergeCell ref="C162:E162"/>
    <mergeCell ref="C163:N163"/>
    <mergeCell ref="C164:E164"/>
    <mergeCell ref="C165:E165"/>
    <mergeCell ref="C150:E150"/>
    <mergeCell ref="C152:E152"/>
    <mergeCell ref="C154:N154"/>
    <mergeCell ref="C155:E155"/>
    <mergeCell ref="C157:N157"/>
    <mergeCell ref="C158:E158"/>
    <mergeCell ref="C185:E185"/>
    <mergeCell ref="C186:E186"/>
    <mergeCell ref="C187:E187"/>
    <mergeCell ref="C188:E188"/>
    <mergeCell ref="C190:N190"/>
    <mergeCell ref="C191:E191"/>
    <mergeCell ref="C179:N179"/>
    <mergeCell ref="C180:E180"/>
    <mergeCell ref="C181:E181"/>
    <mergeCell ref="C182:E182"/>
    <mergeCell ref="C183:E183"/>
    <mergeCell ref="C184:E184"/>
    <mergeCell ref="C172:E172"/>
    <mergeCell ref="C173:E173"/>
    <mergeCell ref="C174:E174"/>
    <mergeCell ref="C175:E175"/>
    <mergeCell ref="C177:E177"/>
    <mergeCell ref="C178:N178"/>
    <mergeCell ref="C212:N212"/>
    <mergeCell ref="C213:E213"/>
    <mergeCell ref="C215:N215"/>
    <mergeCell ref="A216:N216"/>
    <mergeCell ref="C217:E217"/>
    <mergeCell ref="C218:N218"/>
    <mergeCell ref="C202:E202"/>
    <mergeCell ref="C204:E204"/>
    <mergeCell ref="C206:N206"/>
    <mergeCell ref="C207:E207"/>
    <mergeCell ref="C209:N209"/>
    <mergeCell ref="C210:E210"/>
    <mergeCell ref="C193:N193"/>
    <mergeCell ref="C194:E194"/>
    <mergeCell ref="C196:N196"/>
    <mergeCell ref="C197:E197"/>
    <mergeCell ref="C199:E199"/>
    <mergeCell ref="C201:N201"/>
    <mergeCell ref="C232:E232"/>
    <mergeCell ref="C233:N233"/>
    <mergeCell ref="C234:N234"/>
    <mergeCell ref="C235:E235"/>
    <mergeCell ref="C236:E236"/>
    <mergeCell ref="C237:E237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56:N256"/>
    <mergeCell ref="A257:N257"/>
    <mergeCell ref="C258:E258"/>
    <mergeCell ref="C259:N259"/>
    <mergeCell ref="C260:E260"/>
    <mergeCell ref="C261:E261"/>
    <mergeCell ref="C245:E245"/>
    <mergeCell ref="C247:E247"/>
    <mergeCell ref="C249:E249"/>
    <mergeCell ref="C251:E251"/>
    <mergeCell ref="C253:N253"/>
    <mergeCell ref="C254:E254"/>
    <mergeCell ref="C238:E238"/>
    <mergeCell ref="C239:E239"/>
    <mergeCell ref="C240:E240"/>
    <mergeCell ref="C241:E241"/>
    <mergeCell ref="C242:E242"/>
    <mergeCell ref="C243:E243"/>
    <mergeCell ref="C275:N275"/>
    <mergeCell ref="C276:E276"/>
    <mergeCell ref="C277:E277"/>
    <mergeCell ref="C278:E278"/>
    <mergeCell ref="C279:E279"/>
    <mergeCell ref="C280:E280"/>
    <mergeCell ref="C268:E268"/>
    <mergeCell ref="C269:E269"/>
    <mergeCell ref="C270:E270"/>
    <mergeCell ref="C271:E271"/>
    <mergeCell ref="C273:E273"/>
    <mergeCell ref="C274:N274"/>
    <mergeCell ref="C262:E262"/>
    <mergeCell ref="C263:E263"/>
    <mergeCell ref="C264:E264"/>
    <mergeCell ref="C265:E265"/>
    <mergeCell ref="C266:E266"/>
    <mergeCell ref="C267:E267"/>
    <mergeCell ref="C300:N300"/>
    <mergeCell ref="A301:N301"/>
    <mergeCell ref="C302:E302"/>
    <mergeCell ref="C303:N303"/>
    <mergeCell ref="C304:E304"/>
    <mergeCell ref="C305:E305"/>
    <mergeCell ref="C290:E290"/>
    <mergeCell ref="C292:N292"/>
    <mergeCell ref="C293:E293"/>
    <mergeCell ref="C295:E295"/>
    <mergeCell ref="C297:N297"/>
    <mergeCell ref="C298:E298"/>
    <mergeCell ref="C281:E281"/>
    <mergeCell ref="C282:E282"/>
    <mergeCell ref="C283:E283"/>
    <mergeCell ref="C284:E284"/>
    <mergeCell ref="C286:E286"/>
    <mergeCell ref="C288:E288"/>
    <mergeCell ref="C319:N319"/>
    <mergeCell ref="C320:E320"/>
    <mergeCell ref="C321:E321"/>
    <mergeCell ref="C322:E322"/>
    <mergeCell ref="C323:E323"/>
    <mergeCell ref="C324:E324"/>
    <mergeCell ref="C312:E312"/>
    <mergeCell ref="C313:E313"/>
    <mergeCell ref="C314:E314"/>
    <mergeCell ref="C315:E315"/>
    <mergeCell ref="C317:E317"/>
    <mergeCell ref="C318:N318"/>
    <mergeCell ref="C306:E306"/>
    <mergeCell ref="C307:E307"/>
    <mergeCell ref="C308:E308"/>
    <mergeCell ref="C309:E309"/>
    <mergeCell ref="C310:E310"/>
    <mergeCell ref="C311:E311"/>
    <mergeCell ref="A342:N342"/>
    <mergeCell ref="C343:E343"/>
    <mergeCell ref="C344:N344"/>
    <mergeCell ref="C345:E345"/>
    <mergeCell ref="C346:E346"/>
    <mergeCell ref="C347:E347"/>
    <mergeCell ref="C333:E333"/>
    <mergeCell ref="C335:N335"/>
    <mergeCell ref="C336:E336"/>
    <mergeCell ref="C338:N338"/>
    <mergeCell ref="C339:E339"/>
    <mergeCell ref="C341:N341"/>
    <mergeCell ref="C325:E325"/>
    <mergeCell ref="C326:E326"/>
    <mergeCell ref="C327:E327"/>
    <mergeCell ref="C328:E328"/>
    <mergeCell ref="C330:N330"/>
    <mergeCell ref="C331:E331"/>
    <mergeCell ref="C362:N362"/>
    <mergeCell ref="C363:E363"/>
    <mergeCell ref="C364:E364"/>
    <mergeCell ref="C365:E365"/>
    <mergeCell ref="C366:E366"/>
    <mergeCell ref="C367:E367"/>
    <mergeCell ref="C354:E354"/>
    <mergeCell ref="C355:E355"/>
    <mergeCell ref="C356:E356"/>
    <mergeCell ref="C358:E358"/>
    <mergeCell ref="C360:E360"/>
    <mergeCell ref="C361:N361"/>
    <mergeCell ref="C348:E348"/>
    <mergeCell ref="C349:E349"/>
    <mergeCell ref="C350:E350"/>
    <mergeCell ref="C351:E351"/>
    <mergeCell ref="C352:E352"/>
    <mergeCell ref="C353:E353"/>
    <mergeCell ref="C385:N385"/>
    <mergeCell ref="C386:E386"/>
    <mergeCell ref="C387:E387"/>
    <mergeCell ref="C388:E388"/>
    <mergeCell ref="C389:E389"/>
    <mergeCell ref="C390:E390"/>
    <mergeCell ref="C376:E376"/>
    <mergeCell ref="C378:E378"/>
    <mergeCell ref="C380:E380"/>
    <mergeCell ref="C382:N382"/>
    <mergeCell ref="A383:N383"/>
    <mergeCell ref="C384:E384"/>
    <mergeCell ref="C368:E368"/>
    <mergeCell ref="C369:E369"/>
    <mergeCell ref="C370:E370"/>
    <mergeCell ref="C371:E371"/>
    <mergeCell ref="C373:E373"/>
    <mergeCell ref="C375:N375"/>
    <mergeCell ref="C405:E405"/>
    <mergeCell ref="C406:E406"/>
    <mergeCell ref="C407:E407"/>
    <mergeCell ref="C408:E408"/>
    <mergeCell ref="C409:E409"/>
    <mergeCell ref="C410:E410"/>
    <mergeCell ref="C397:E397"/>
    <mergeCell ref="C399:E399"/>
    <mergeCell ref="A401:N401"/>
    <mergeCell ref="C402:E402"/>
    <mergeCell ref="C403:N403"/>
    <mergeCell ref="C404:N404"/>
    <mergeCell ref="C391:E391"/>
    <mergeCell ref="C392:E392"/>
    <mergeCell ref="C393:E393"/>
    <mergeCell ref="C394:E394"/>
    <mergeCell ref="C395:E395"/>
    <mergeCell ref="C396:E396"/>
    <mergeCell ref="C424:E424"/>
    <mergeCell ref="C425:E425"/>
    <mergeCell ref="C426:E426"/>
    <mergeCell ref="C427:E427"/>
    <mergeCell ref="C428:E428"/>
    <mergeCell ref="C429:E429"/>
    <mergeCell ref="C418:N418"/>
    <mergeCell ref="C419:E419"/>
    <mergeCell ref="C420:N420"/>
    <mergeCell ref="C421:N421"/>
    <mergeCell ref="C422:E422"/>
    <mergeCell ref="C423:E423"/>
    <mergeCell ref="C411:E411"/>
    <mergeCell ref="C412:E412"/>
    <mergeCell ref="C413:E413"/>
    <mergeCell ref="C414:E414"/>
    <mergeCell ref="C415:E415"/>
    <mergeCell ref="C416:E416"/>
    <mergeCell ref="C445:E445"/>
    <mergeCell ref="C446:E446"/>
    <mergeCell ref="C447:E447"/>
    <mergeCell ref="C448:E448"/>
    <mergeCell ref="C449:E449"/>
    <mergeCell ref="C450:E450"/>
    <mergeCell ref="C438:N438"/>
    <mergeCell ref="C439:E439"/>
    <mergeCell ref="C441:E441"/>
    <mergeCell ref="C442:N442"/>
    <mergeCell ref="C443:E443"/>
    <mergeCell ref="C444:E444"/>
    <mergeCell ref="C430:E430"/>
    <mergeCell ref="C431:E431"/>
    <mergeCell ref="C432:E432"/>
    <mergeCell ref="C433:E433"/>
    <mergeCell ref="C435:N435"/>
    <mergeCell ref="C436:E436"/>
    <mergeCell ref="C464:E464"/>
    <mergeCell ref="C465:E465"/>
    <mergeCell ref="C466:E466"/>
    <mergeCell ref="C467:E467"/>
    <mergeCell ref="C468:E468"/>
    <mergeCell ref="C469:E469"/>
    <mergeCell ref="C458:N458"/>
    <mergeCell ref="C459:E459"/>
    <mergeCell ref="C460:E460"/>
    <mergeCell ref="C461:E461"/>
    <mergeCell ref="C462:E462"/>
    <mergeCell ref="C463:E463"/>
    <mergeCell ref="C451:E451"/>
    <mergeCell ref="C452:E452"/>
    <mergeCell ref="C453:E453"/>
    <mergeCell ref="C454:E454"/>
    <mergeCell ref="C456:N456"/>
    <mergeCell ref="C457:E457"/>
    <mergeCell ref="C484:K484"/>
    <mergeCell ref="C485:K485"/>
    <mergeCell ref="C486:K486"/>
    <mergeCell ref="C487:K487"/>
    <mergeCell ref="C488:K488"/>
    <mergeCell ref="C489:K489"/>
    <mergeCell ref="C478:K478"/>
    <mergeCell ref="C479:K479"/>
    <mergeCell ref="C480:K480"/>
    <mergeCell ref="C481:K481"/>
    <mergeCell ref="C482:K482"/>
    <mergeCell ref="C483:K483"/>
    <mergeCell ref="C470:E470"/>
    <mergeCell ref="C473:K473"/>
    <mergeCell ref="C474:K474"/>
    <mergeCell ref="C475:K475"/>
    <mergeCell ref="C476:K476"/>
    <mergeCell ref="C477:K477"/>
    <mergeCell ref="C502:E502"/>
    <mergeCell ref="C503:E503"/>
    <mergeCell ref="C504:E504"/>
    <mergeCell ref="C505:E505"/>
    <mergeCell ref="C506:E506"/>
    <mergeCell ref="C507:E507"/>
    <mergeCell ref="A496:N496"/>
    <mergeCell ref="C497:E497"/>
    <mergeCell ref="C498:N498"/>
    <mergeCell ref="C499:N499"/>
    <mergeCell ref="C500:E500"/>
    <mergeCell ref="C501:E501"/>
    <mergeCell ref="C490:K490"/>
    <mergeCell ref="C491:K491"/>
    <mergeCell ref="C492:K492"/>
    <mergeCell ref="C493:K493"/>
    <mergeCell ref="C494:K494"/>
    <mergeCell ref="C495:K495"/>
    <mergeCell ref="C521:E521"/>
    <mergeCell ref="C522:E522"/>
    <mergeCell ref="C523:E523"/>
    <mergeCell ref="C524:E524"/>
    <mergeCell ref="C525:E525"/>
    <mergeCell ref="C526:E526"/>
    <mergeCell ref="C515:N515"/>
    <mergeCell ref="C516:E516"/>
    <mergeCell ref="C517:E517"/>
    <mergeCell ref="C518:E518"/>
    <mergeCell ref="C519:E519"/>
    <mergeCell ref="C520:E520"/>
    <mergeCell ref="C508:E508"/>
    <mergeCell ref="C509:E509"/>
    <mergeCell ref="C510:E510"/>
    <mergeCell ref="C511:E511"/>
    <mergeCell ref="C513:E513"/>
    <mergeCell ref="C514:N514"/>
    <mergeCell ref="C540:E540"/>
    <mergeCell ref="C541:E541"/>
    <mergeCell ref="C542:E542"/>
    <mergeCell ref="C543:E543"/>
    <mergeCell ref="C544:N544"/>
    <mergeCell ref="C545:N545"/>
    <mergeCell ref="C534:E534"/>
    <mergeCell ref="C535:E535"/>
    <mergeCell ref="C536:E536"/>
    <mergeCell ref="C537:E537"/>
    <mergeCell ref="C538:E538"/>
    <mergeCell ref="C539:E539"/>
    <mergeCell ref="C527:E527"/>
    <mergeCell ref="C529:E529"/>
    <mergeCell ref="C530:N530"/>
    <mergeCell ref="C531:N531"/>
    <mergeCell ref="C532:E532"/>
    <mergeCell ref="C533:E533"/>
    <mergeCell ref="C558:N558"/>
    <mergeCell ref="C559:N559"/>
    <mergeCell ref="C560:E560"/>
    <mergeCell ref="C561:E561"/>
    <mergeCell ref="C562:E562"/>
    <mergeCell ref="C563:E563"/>
    <mergeCell ref="C552:E552"/>
    <mergeCell ref="C553:E553"/>
    <mergeCell ref="C554:E554"/>
    <mergeCell ref="C555:E555"/>
    <mergeCell ref="C556:E556"/>
    <mergeCell ref="C557:E557"/>
    <mergeCell ref="C546:E546"/>
    <mergeCell ref="C547:E547"/>
    <mergeCell ref="C548:E548"/>
    <mergeCell ref="C549:E549"/>
    <mergeCell ref="C550:E550"/>
    <mergeCell ref="C551:E551"/>
    <mergeCell ref="C576:E576"/>
    <mergeCell ref="C577:E577"/>
    <mergeCell ref="C578:E578"/>
    <mergeCell ref="C579:E579"/>
    <mergeCell ref="C580:E580"/>
    <mergeCell ref="C581:E581"/>
    <mergeCell ref="C570:E570"/>
    <mergeCell ref="C571:E571"/>
    <mergeCell ref="C572:N572"/>
    <mergeCell ref="C573:N573"/>
    <mergeCell ref="C574:E574"/>
    <mergeCell ref="C575:E575"/>
    <mergeCell ref="C564:E564"/>
    <mergeCell ref="C565:E565"/>
    <mergeCell ref="C566:E566"/>
    <mergeCell ref="C567:E567"/>
    <mergeCell ref="C568:E568"/>
    <mergeCell ref="C569:E569"/>
    <mergeCell ref="C594:E594"/>
    <mergeCell ref="C595:E595"/>
    <mergeCell ref="C596:E596"/>
    <mergeCell ref="C597:E597"/>
    <mergeCell ref="C598:E598"/>
    <mergeCell ref="C599:E599"/>
    <mergeCell ref="C588:E588"/>
    <mergeCell ref="C589:E589"/>
    <mergeCell ref="C590:E590"/>
    <mergeCell ref="C591:E591"/>
    <mergeCell ref="C592:E592"/>
    <mergeCell ref="C593:E593"/>
    <mergeCell ref="C582:E582"/>
    <mergeCell ref="C583:E583"/>
    <mergeCell ref="C584:E584"/>
    <mergeCell ref="C585:E585"/>
    <mergeCell ref="C586:N586"/>
    <mergeCell ref="C587:N587"/>
    <mergeCell ref="C612:E612"/>
    <mergeCell ref="C613:E613"/>
    <mergeCell ref="C615:N615"/>
    <mergeCell ref="C616:E616"/>
    <mergeCell ref="C618:N618"/>
    <mergeCell ref="C619:E619"/>
    <mergeCell ref="C606:E606"/>
    <mergeCell ref="C607:E607"/>
    <mergeCell ref="C608:E608"/>
    <mergeCell ref="C609:E609"/>
    <mergeCell ref="C610:E610"/>
    <mergeCell ref="C611:E611"/>
    <mergeCell ref="C600:N600"/>
    <mergeCell ref="C601:N601"/>
    <mergeCell ref="C602:E602"/>
    <mergeCell ref="C603:E603"/>
    <mergeCell ref="C604:E604"/>
    <mergeCell ref="C605:E605"/>
    <mergeCell ref="C639:N639"/>
    <mergeCell ref="C640:E640"/>
    <mergeCell ref="C642:N642"/>
    <mergeCell ref="C643:E643"/>
    <mergeCell ref="C645:N645"/>
    <mergeCell ref="C646:E646"/>
    <mergeCell ref="C630:N630"/>
    <mergeCell ref="C631:E631"/>
    <mergeCell ref="C633:N633"/>
    <mergeCell ref="C634:E634"/>
    <mergeCell ref="C636:N636"/>
    <mergeCell ref="C637:E637"/>
    <mergeCell ref="C621:N621"/>
    <mergeCell ref="C622:E622"/>
    <mergeCell ref="C624:N624"/>
    <mergeCell ref="C625:E625"/>
    <mergeCell ref="C627:N627"/>
    <mergeCell ref="C628:E628"/>
    <mergeCell ref="C664:N664"/>
    <mergeCell ref="C665:E665"/>
    <mergeCell ref="C666:E666"/>
    <mergeCell ref="C667:E667"/>
    <mergeCell ref="C668:E668"/>
    <mergeCell ref="C669:E669"/>
    <mergeCell ref="C657:N657"/>
    <mergeCell ref="C658:E658"/>
    <mergeCell ref="C660:N660"/>
    <mergeCell ref="C661:N661"/>
    <mergeCell ref="C662:E662"/>
    <mergeCell ref="C663:N663"/>
    <mergeCell ref="C648:N648"/>
    <mergeCell ref="C649:E649"/>
    <mergeCell ref="C651:N651"/>
    <mergeCell ref="C652:E652"/>
    <mergeCell ref="C654:N654"/>
    <mergeCell ref="C655:E655"/>
    <mergeCell ref="C683:E683"/>
    <mergeCell ref="C684:E684"/>
    <mergeCell ref="C685:E685"/>
    <mergeCell ref="C686:E686"/>
    <mergeCell ref="C687:E687"/>
    <mergeCell ref="C688:E688"/>
    <mergeCell ref="C676:E676"/>
    <mergeCell ref="C678:N678"/>
    <mergeCell ref="C679:E679"/>
    <mergeCell ref="C680:N680"/>
    <mergeCell ref="C681:E681"/>
    <mergeCell ref="C682:E682"/>
    <mergeCell ref="C670:E670"/>
    <mergeCell ref="C671:E671"/>
    <mergeCell ref="C672:E672"/>
    <mergeCell ref="C673:E673"/>
    <mergeCell ref="C674:E674"/>
    <mergeCell ref="C675:E675"/>
    <mergeCell ref="C703:E703"/>
    <mergeCell ref="C704:E704"/>
    <mergeCell ref="C705:E705"/>
    <mergeCell ref="C706:E706"/>
    <mergeCell ref="C707:E707"/>
    <mergeCell ref="C708:E708"/>
    <mergeCell ref="C697:N697"/>
    <mergeCell ref="C698:E698"/>
    <mergeCell ref="C699:E699"/>
    <mergeCell ref="C700:E700"/>
    <mergeCell ref="C701:E701"/>
    <mergeCell ref="C702:E702"/>
    <mergeCell ref="C689:E689"/>
    <mergeCell ref="C690:E690"/>
    <mergeCell ref="C692:E692"/>
    <mergeCell ref="C694:N694"/>
    <mergeCell ref="C695:E695"/>
    <mergeCell ref="C696:N696"/>
    <mergeCell ref="C721:E721"/>
    <mergeCell ref="C722:E722"/>
    <mergeCell ref="C723:E723"/>
    <mergeCell ref="C724:N724"/>
    <mergeCell ref="C725:N725"/>
    <mergeCell ref="C726:E726"/>
    <mergeCell ref="C715:E715"/>
    <mergeCell ref="C716:E716"/>
    <mergeCell ref="C717:E717"/>
    <mergeCell ref="C718:E718"/>
    <mergeCell ref="C719:E719"/>
    <mergeCell ref="C720:E720"/>
    <mergeCell ref="C709:E709"/>
    <mergeCell ref="C710:N710"/>
    <mergeCell ref="C711:N711"/>
    <mergeCell ref="C712:E712"/>
    <mergeCell ref="C713:E713"/>
    <mergeCell ref="C714:E714"/>
    <mergeCell ref="C739:N739"/>
    <mergeCell ref="C740:E740"/>
    <mergeCell ref="C741:E741"/>
    <mergeCell ref="C742:E742"/>
    <mergeCell ref="C743:E743"/>
    <mergeCell ref="C744:E744"/>
    <mergeCell ref="C733:E733"/>
    <mergeCell ref="C734:E734"/>
    <mergeCell ref="C735:E735"/>
    <mergeCell ref="C736:E736"/>
    <mergeCell ref="C737:E737"/>
    <mergeCell ref="C738:N738"/>
    <mergeCell ref="C727:E727"/>
    <mergeCell ref="C728:E728"/>
    <mergeCell ref="C729:E729"/>
    <mergeCell ref="C730:E730"/>
    <mergeCell ref="C731:E731"/>
    <mergeCell ref="C732:E732"/>
    <mergeCell ref="C757:E757"/>
    <mergeCell ref="C758:E758"/>
    <mergeCell ref="C759:E759"/>
    <mergeCell ref="C760:E760"/>
    <mergeCell ref="C761:E761"/>
    <mergeCell ref="C762:E762"/>
    <mergeCell ref="C751:E751"/>
    <mergeCell ref="C752:N752"/>
    <mergeCell ref="C753:N753"/>
    <mergeCell ref="C754:E754"/>
    <mergeCell ref="C755:E755"/>
    <mergeCell ref="C756:E756"/>
    <mergeCell ref="C745:E745"/>
    <mergeCell ref="C746:E746"/>
    <mergeCell ref="C747:E747"/>
    <mergeCell ref="C748:E748"/>
    <mergeCell ref="C749:E749"/>
    <mergeCell ref="C750:E750"/>
    <mergeCell ref="C775:E775"/>
    <mergeCell ref="C776:E776"/>
    <mergeCell ref="C778:E778"/>
    <mergeCell ref="C780:E780"/>
    <mergeCell ref="C782:E782"/>
    <mergeCell ref="C784:N784"/>
    <mergeCell ref="C769:E769"/>
    <mergeCell ref="C770:E770"/>
    <mergeCell ref="C771:E771"/>
    <mergeCell ref="C772:E772"/>
    <mergeCell ref="C773:E773"/>
    <mergeCell ref="C774:E774"/>
    <mergeCell ref="C763:E763"/>
    <mergeCell ref="C764:E764"/>
    <mergeCell ref="A765:N765"/>
    <mergeCell ref="C766:E766"/>
    <mergeCell ref="C767:N767"/>
    <mergeCell ref="C768:E768"/>
    <mergeCell ref="C798:K798"/>
    <mergeCell ref="C799:K799"/>
    <mergeCell ref="C800:K800"/>
    <mergeCell ref="C801:K801"/>
    <mergeCell ref="C802:K802"/>
    <mergeCell ref="C803:K803"/>
    <mergeCell ref="C792:K792"/>
    <mergeCell ref="C793:K793"/>
    <mergeCell ref="C794:K794"/>
    <mergeCell ref="C795:K795"/>
    <mergeCell ref="C796:K796"/>
    <mergeCell ref="C797:K797"/>
    <mergeCell ref="C786:K786"/>
    <mergeCell ref="C787:K787"/>
    <mergeCell ref="C788:K788"/>
    <mergeCell ref="C789:K789"/>
    <mergeCell ref="C790:K790"/>
    <mergeCell ref="C791:K791"/>
    <mergeCell ref="C816:E816"/>
    <mergeCell ref="C817:E817"/>
    <mergeCell ref="C818:E818"/>
    <mergeCell ref="C819:E819"/>
    <mergeCell ref="C820:E820"/>
    <mergeCell ref="C821:E821"/>
    <mergeCell ref="C810:E810"/>
    <mergeCell ref="C811:E811"/>
    <mergeCell ref="C812:E812"/>
    <mergeCell ref="C813:E813"/>
    <mergeCell ref="C814:E814"/>
    <mergeCell ref="C815:E815"/>
    <mergeCell ref="C804:K804"/>
    <mergeCell ref="C805:K805"/>
    <mergeCell ref="A806:N806"/>
    <mergeCell ref="C807:E807"/>
    <mergeCell ref="C808:N808"/>
    <mergeCell ref="C809:N809"/>
    <mergeCell ref="C836:K836"/>
    <mergeCell ref="C837:K837"/>
    <mergeCell ref="C838:K838"/>
    <mergeCell ref="C839:K839"/>
    <mergeCell ref="C840:K840"/>
    <mergeCell ref="C841:K841"/>
    <mergeCell ref="C830:K830"/>
    <mergeCell ref="C831:K831"/>
    <mergeCell ref="C832:K832"/>
    <mergeCell ref="C833:K833"/>
    <mergeCell ref="C834:K834"/>
    <mergeCell ref="C835:K835"/>
    <mergeCell ref="C823:N823"/>
    <mergeCell ref="C825:K825"/>
    <mergeCell ref="C826:K826"/>
    <mergeCell ref="C827:K827"/>
    <mergeCell ref="C828:K828"/>
    <mergeCell ref="C829:K829"/>
    <mergeCell ref="C854:E854"/>
    <mergeCell ref="C855:E855"/>
    <mergeCell ref="C856:E856"/>
    <mergeCell ref="C857:E857"/>
    <mergeCell ref="C858:E858"/>
    <mergeCell ref="C860:N860"/>
    <mergeCell ref="C848:E848"/>
    <mergeCell ref="C849:E849"/>
    <mergeCell ref="C850:E850"/>
    <mergeCell ref="C851:E851"/>
    <mergeCell ref="C852:E852"/>
    <mergeCell ref="C853:E853"/>
    <mergeCell ref="C842:K842"/>
    <mergeCell ref="A843:N843"/>
    <mergeCell ref="A844:N844"/>
    <mergeCell ref="C845:E845"/>
    <mergeCell ref="C846:N846"/>
    <mergeCell ref="C847:E847"/>
    <mergeCell ref="C873:E873"/>
    <mergeCell ref="C874:E874"/>
    <mergeCell ref="C875:E875"/>
    <mergeCell ref="C877:N877"/>
    <mergeCell ref="C878:E878"/>
    <mergeCell ref="C879:N879"/>
    <mergeCell ref="C867:E867"/>
    <mergeCell ref="C868:E868"/>
    <mergeCell ref="C869:E869"/>
    <mergeCell ref="C870:E870"/>
    <mergeCell ref="C871:E871"/>
    <mergeCell ref="C872:E872"/>
    <mergeCell ref="C861:E861"/>
    <mergeCell ref="C862:N862"/>
    <mergeCell ref="C863:N863"/>
    <mergeCell ref="C864:E864"/>
    <mergeCell ref="C865:E865"/>
    <mergeCell ref="C866:E866"/>
    <mergeCell ref="C892:E892"/>
    <mergeCell ref="C894:N894"/>
    <mergeCell ref="A895:N895"/>
    <mergeCell ref="A896:N896"/>
    <mergeCell ref="C897:E897"/>
    <mergeCell ref="C898:N898"/>
    <mergeCell ref="C886:E886"/>
    <mergeCell ref="C887:E887"/>
    <mergeCell ref="C888:E888"/>
    <mergeCell ref="C889:E889"/>
    <mergeCell ref="C890:E890"/>
    <mergeCell ref="C891:E891"/>
    <mergeCell ref="C880:N880"/>
    <mergeCell ref="C881:E881"/>
    <mergeCell ref="C882:E882"/>
    <mergeCell ref="C883:E883"/>
    <mergeCell ref="C884:E884"/>
    <mergeCell ref="C885:E885"/>
    <mergeCell ref="C912:E912"/>
    <mergeCell ref="C913:N913"/>
    <mergeCell ref="C914:N914"/>
    <mergeCell ref="C915:E915"/>
    <mergeCell ref="C916:E916"/>
    <mergeCell ref="C917:E917"/>
    <mergeCell ref="C905:E905"/>
    <mergeCell ref="C906:E906"/>
    <mergeCell ref="C907:E907"/>
    <mergeCell ref="C908:E908"/>
    <mergeCell ref="C909:E909"/>
    <mergeCell ref="C910:E910"/>
    <mergeCell ref="C899:E899"/>
    <mergeCell ref="C900:E900"/>
    <mergeCell ref="C901:E901"/>
    <mergeCell ref="C902:E902"/>
    <mergeCell ref="C903:E903"/>
    <mergeCell ref="C904:E904"/>
    <mergeCell ref="C933:E933"/>
    <mergeCell ref="C934:E934"/>
    <mergeCell ref="C935:E935"/>
    <mergeCell ref="C936:E936"/>
    <mergeCell ref="C937:E937"/>
    <mergeCell ref="C938:E938"/>
    <mergeCell ref="C925:E925"/>
    <mergeCell ref="C927:E927"/>
    <mergeCell ref="A929:N929"/>
    <mergeCell ref="C930:E930"/>
    <mergeCell ref="C931:N931"/>
    <mergeCell ref="C932:E932"/>
    <mergeCell ref="C918:E918"/>
    <mergeCell ref="C919:E919"/>
    <mergeCell ref="C920:E920"/>
    <mergeCell ref="C921:E921"/>
    <mergeCell ref="C922:E922"/>
    <mergeCell ref="C923:E923"/>
    <mergeCell ref="C952:E952"/>
    <mergeCell ref="C953:E953"/>
    <mergeCell ref="C954:E954"/>
    <mergeCell ref="C955:E955"/>
    <mergeCell ref="C956:E956"/>
    <mergeCell ref="C958:E958"/>
    <mergeCell ref="C946:N946"/>
    <mergeCell ref="C947:N947"/>
    <mergeCell ref="C948:E948"/>
    <mergeCell ref="C949:E949"/>
    <mergeCell ref="C950:E950"/>
    <mergeCell ref="C951:E951"/>
    <mergeCell ref="C939:E939"/>
    <mergeCell ref="C940:E940"/>
    <mergeCell ref="C941:E941"/>
    <mergeCell ref="C942:E942"/>
    <mergeCell ref="C943:E943"/>
    <mergeCell ref="C945:E945"/>
    <mergeCell ref="C973:K973"/>
    <mergeCell ref="C974:K974"/>
    <mergeCell ref="C975:K975"/>
    <mergeCell ref="C976:K976"/>
    <mergeCell ref="C977:K977"/>
    <mergeCell ref="C978:K978"/>
    <mergeCell ref="C967:K967"/>
    <mergeCell ref="C968:K968"/>
    <mergeCell ref="C969:K969"/>
    <mergeCell ref="C970:K970"/>
    <mergeCell ref="C971:K971"/>
    <mergeCell ref="C972:K972"/>
    <mergeCell ref="C961:K961"/>
    <mergeCell ref="C962:K962"/>
    <mergeCell ref="C963:K963"/>
    <mergeCell ref="C964:K964"/>
    <mergeCell ref="C965:K965"/>
    <mergeCell ref="C966:K966"/>
    <mergeCell ref="C991:E991"/>
    <mergeCell ref="C992:E992"/>
    <mergeCell ref="C993:E993"/>
    <mergeCell ref="C994:E994"/>
    <mergeCell ref="C995:E995"/>
    <mergeCell ref="C996:E996"/>
    <mergeCell ref="C985:N985"/>
    <mergeCell ref="C986:N986"/>
    <mergeCell ref="C987:E987"/>
    <mergeCell ref="C988:E988"/>
    <mergeCell ref="C989:E989"/>
    <mergeCell ref="C990:E990"/>
    <mergeCell ref="C979:K979"/>
    <mergeCell ref="C980:K980"/>
    <mergeCell ref="C981:K981"/>
    <mergeCell ref="C982:K982"/>
    <mergeCell ref="A983:N983"/>
    <mergeCell ref="C984:E984"/>
    <mergeCell ref="C1009:E1009"/>
    <mergeCell ref="C1010:E1010"/>
    <mergeCell ref="C1011:E1011"/>
    <mergeCell ref="C1012:E1012"/>
    <mergeCell ref="C1014:N1014"/>
    <mergeCell ref="C1015:E1015"/>
    <mergeCell ref="C1003:E1003"/>
    <mergeCell ref="C1004:E1004"/>
    <mergeCell ref="C1005:E1005"/>
    <mergeCell ref="C1006:E1006"/>
    <mergeCell ref="C1007:E1007"/>
    <mergeCell ref="C1008:E1008"/>
    <mergeCell ref="C997:E997"/>
    <mergeCell ref="C998:E998"/>
    <mergeCell ref="C999:N999"/>
    <mergeCell ref="C1000:N1000"/>
    <mergeCell ref="C1001:E1001"/>
    <mergeCell ref="C1002:E1002"/>
    <mergeCell ref="C1031:K1031"/>
    <mergeCell ref="C1032:K1032"/>
    <mergeCell ref="C1033:K1033"/>
    <mergeCell ref="C1034:K1034"/>
    <mergeCell ref="C1035:K1035"/>
    <mergeCell ref="C1036:K1036"/>
    <mergeCell ref="C1025:K1025"/>
    <mergeCell ref="C1026:K1026"/>
    <mergeCell ref="C1027:K1027"/>
    <mergeCell ref="C1028:K1028"/>
    <mergeCell ref="C1029:K1029"/>
    <mergeCell ref="C1030:K1030"/>
    <mergeCell ref="C1017:N1017"/>
    <mergeCell ref="C1018:E1018"/>
    <mergeCell ref="C1021:K1021"/>
    <mergeCell ref="C1022:K1022"/>
    <mergeCell ref="C1023:K1023"/>
    <mergeCell ref="C1024:K1024"/>
    <mergeCell ref="C1049:E1049"/>
    <mergeCell ref="C1050:E1050"/>
    <mergeCell ref="C1051:E1051"/>
    <mergeCell ref="C1052:E1052"/>
    <mergeCell ref="C1053:E1053"/>
    <mergeCell ref="C1054:E1054"/>
    <mergeCell ref="C1043:E1043"/>
    <mergeCell ref="C1044:E1044"/>
    <mergeCell ref="C1045:E1045"/>
    <mergeCell ref="C1046:E1046"/>
    <mergeCell ref="C1047:E1047"/>
    <mergeCell ref="C1048:E1048"/>
    <mergeCell ref="C1037:K1037"/>
    <mergeCell ref="C1038:K1038"/>
    <mergeCell ref="A1039:N1039"/>
    <mergeCell ref="C1040:E1040"/>
    <mergeCell ref="C1041:N1041"/>
    <mergeCell ref="C1042:N1042"/>
    <mergeCell ref="C1068:E1068"/>
    <mergeCell ref="C1069:E1069"/>
    <mergeCell ref="C1070:E1070"/>
    <mergeCell ref="C1071:E1071"/>
    <mergeCell ref="C1073:N1073"/>
    <mergeCell ref="C1074:E1074"/>
    <mergeCell ref="C1062:E1062"/>
    <mergeCell ref="C1063:E1063"/>
    <mergeCell ref="C1064:E1064"/>
    <mergeCell ref="C1065:E1065"/>
    <mergeCell ref="C1066:E1066"/>
    <mergeCell ref="C1067:E1067"/>
    <mergeCell ref="C1056:N1056"/>
    <mergeCell ref="C1057:E1057"/>
    <mergeCell ref="C1058:N1058"/>
    <mergeCell ref="C1059:N1059"/>
    <mergeCell ref="C1060:E1060"/>
    <mergeCell ref="C1061:E1061"/>
    <mergeCell ref="C1088:E1088"/>
    <mergeCell ref="C1089:E1089"/>
    <mergeCell ref="C1090:E1090"/>
    <mergeCell ref="C1091:E1091"/>
    <mergeCell ref="C1093:N1093"/>
    <mergeCell ref="C1094:E1094"/>
    <mergeCell ref="C1082:E1082"/>
    <mergeCell ref="C1083:E1083"/>
    <mergeCell ref="C1084:E1084"/>
    <mergeCell ref="C1085:E1085"/>
    <mergeCell ref="C1086:E1086"/>
    <mergeCell ref="C1087:E1087"/>
    <mergeCell ref="C1076:N1076"/>
    <mergeCell ref="C1077:E1077"/>
    <mergeCell ref="C1078:N1078"/>
    <mergeCell ref="C1079:N1079"/>
    <mergeCell ref="C1080:E1080"/>
    <mergeCell ref="C1081:E1081"/>
    <mergeCell ref="C1107:E1107"/>
    <mergeCell ref="C1108:E1108"/>
    <mergeCell ref="C1110:N1110"/>
    <mergeCell ref="A1111:N1111"/>
    <mergeCell ref="C1112:E1112"/>
    <mergeCell ref="C1113:N1113"/>
    <mergeCell ref="C1101:E1101"/>
    <mergeCell ref="C1102:E1102"/>
    <mergeCell ref="C1103:E1103"/>
    <mergeCell ref="C1104:E1104"/>
    <mergeCell ref="C1105:E1105"/>
    <mergeCell ref="C1106:E1106"/>
    <mergeCell ref="C1095:N1095"/>
    <mergeCell ref="C1096:N1096"/>
    <mergeCell ref="C1097:E1097"/>
    <mergeCell ref="C1098:E1098"/>
    <mergeCell ref="C1099:E1099"/>
    <mergeCell ref="C1100:E1100"/>
    <mergeCell ref="C1126:E1126"/>
    <mergeCell ref="C1128:N1128"/>
    <mergeCell ref="C1129:E1129"/>
    <mergeCell ref="C1131:N1131"/>
    <mergeCell ref="C1132:E1132"/>
    <mergeCell ref="C1134:N1134"/>
    <mergeCell ref="C1120:E1120"/>
    <mergeCell ref="C1121:E1121"/>
    <mergeCell ref="C1122:E1122"/>
    <mergeCell ref="C1123:E1123"/>
    <mergeCell ref="C1124:E1124"/>
    <mergeCell ref="C1125:E1125"/>
    <mergeCell ref="C1114:N1114"/>
    <mergeCell ref="C1115:E1115"/>
    <mergeCell ref="C1116:E1116"/>
    <mergeCell ref="C1117:E1117"/>
    <mergeCell ref="C1118:E1118"/>
    <mergeCell ref="C1119:E1119"/>
    <mergeCell ref="C1150:E1150"/>
    <mergeCell ref="C1151:E1151"/>
    <mergeCell ref="C1152:E1152"/>
    <mergeCell ref="C1153:E1153"/>
    <mergeCell ref="C1154:E1154"/>
    <mergeCell ref="C1155:E1155"/>
    <mergeCell ref="C1144:E1144"/>
    <mergeCell ref="C1145:N1145"/>
    <mergeCell ref="C1146:N1146"/>
    <mergeCell ref="C1147:E1147"/>
    <mergeCell ref="C1148:E1148"/>
    <mergeCell ref="C1149:E1149"/>
    <mergeCell ref="C1135:E1135"/>
    <mergeCell ref="C1137:N1137"/>
    <mergeCell ref="C1138:E1138"/>
    <mergeCell ref="C1140:N1140"/>
    <mergeCell ref="C1141:E1141"/>
    <mergeCell ref="A1143:N1143"/>
    <mergeCell ref="C1171:E1171"/>
    <mergeCell ref="C1172:E1172"/>
    <mergeCell ref="C1173:E1173"/>
    <mergeCell ref="C1174:E1174"/>
    <mergeCell ref="C1175:E1175"/>
    <mergeCell ref="C1176:E1176"/>
    <mergeCell ref="C1164:E1164"/>
    <mergeCell ref="C1166:E1166"/>
    <mergeCell ref="C1167:N1167"/>
    <mergeCell ref="C1168:N1168"/>
    <mergeCell ref="C1169:E1169"/>
    <mergeCell ref="C1170:E1170"/>
    <mergeCell ref="C1156:E1156"/>
    <mergeCell ref="C1157:E1157"/>
    <mergeCell ref="C1158:E1158"/>
    <mergeCell ref="C1160:N1160"/>
    <mergeCell ref="C1161:E1161"/>
    <mergeCell ref="C1163:N1163"/>
    <mergeCell ref="C1191:E1191"/>
    <mergeCell ref="C1192:E1192"/>
    <mergeCell ref="C1193:E1193"/>
    <mergeCell ref="C1194:E1194"/>
    <mergeCell ref="C1195:E1195"/>
    <mergeCell ref="C1196:E1196"/>
    <mergeCell ref="C1185:E1185"/>
    <mergeCell ref="C1186:N1186"/>
    <mergeCell ref="C1187:N1187"/>
    <mergeCell ref="C1188:E1188"/>
    <mergeCell ref="C1189:E1189"/>
    <mergeCell ref="C1190:E1190"/>
    <mergeCell ref="C1177:E1177"/>
    <mergeCell ref="C1178:E1178"/>
    <mergeCell ref="C1179:E1179"/>
    <mergeCell ref="C1180:E1180"/>
    <mergeCell ref="C1182:E1182"/>
    <mergeCell ref="A1184:N1184"/>
    <mergeCell ref="C1213:E1213"/>
    <mergeCell ref="C1214:E1214"/>
    <mergeCell ref="C1215:E1215"/>
    <mergeCell ref="C1216:E1216"/>
    <mergeCell ref="C1217:E1217"/>
    <mergeCell ref="C1218:E1218"/>
    <mergeCell ref="C1206:N1206"/>
    <mergeCell ref="C1207:E1207"/>
    <mergeCell ref="C1209:N1209"/>
    <mergeCell ref="C1210:E1210"/>
    <mergeCell ref="C1211:N1211"/>
    <mergeCell ref="C1212:N1212"/>
    <mergeCell ref="C1197:E1197"/>
    <mergeCell ref="C1198:E1198"/>
    <mergeCell ref="C1199:E1199"/>
    <mergeCell ref="C1201:N1201"/>
    <mergeCell ref="C1202:E1202"/>
    <mergeCell ref="C1204:E1204"/>
    <mergeCell ref="C1233:K1233"/>
    <mergeCell ref="C1234:K1234"/>
    <mergeCell ref="C1235:K1235"/>
    <mergeCell ref="C1236:K1236"/>
    <mergeCell ref="C1237:K1237"/>
    <mergeCell ref="C1238:K1238"/>
    <mergeCell ref="C1227:K1227"/>
    <mergeCell ref="C1228:K1228"/>
    <mergeCell ref="C1229:K1229"/>
    <mergeCell ref="C1230:K1230"/>
    <mergeCell ref="C1231:K1231"/>
    <mergeCell ref="C1232:K1232"/>
    <mergeCell ref="C1219:E1219"/>
    <mergeCell ref="C1220:E1220"/>
    <mergeCell ref="C1221:E1221"/>
    <mergeCell ref="C1222:E1222"/>
    <mergeCell ref="C1223:E1223"/>
    <mergeCell ref="C1224:E1224"/>
    <mergeCell ref="C1252:E1252"/>
    <mergeCell ref="A1254:N1254"/>
    <mergeCell ref="C1255:E1255"/>
    <mergeCell ref="C1258:K1258"/>
    <mergeCell ref="C1259:K1259"/>
    <mergeCell ref="C1260:K1260"/>
    <mergeCell ref="C1245:K1245"/>
    <mergeCell ref="C1246:K1246"/>
    <mergeCell ref="A1247:N1247"/>
    <mergeCell ref="A1248:N1248"/>
    <mergeCell ref="C1249:E1249"/>
    <mergeCell ref="A1251:N1251"/>
    <mergeCell ref="C1239:K1239"/>
    <mergeCell ref="C1240:K1240"/>
    <mergeCell ref="C1241:K1241"/>
    <mergeCell ref="C1242:K1242"/>
    <mergeCell ref="C1243:K1243"/>
    <mergeCell ref="C1244:K1244"/>
    <mergeCell ref="C1274:K1274"/>
    <mergeCell ref="C1275:K1275"/>
    <mergeCell ref="C1276:K1276"/>
    <mergeCell ref="C1277:K1277"/>
    <mergeCell ref="C1278:K1278"/>
    <mergeCell ref="C1279:K1279"/>
    <mergeCell ref="C1268:K1268"/>
    <mergeCell ref="C1269:K1269"/>
    <mergeCell ref="C1270:K1270"/>
    <mergeCell ref="C1271:K1271"/>
    <mergeCell ref="C1272:K1272"/>
    <mergeCell ref="C1273:K1273"/>
    <mergeCell ref="C1261:K1261"/>
    <mergeCell ref="C1262:K1262"/>
    <mergeCell ref="C1263:K1263"/>
    <mergeCell ref="C1264:K1264"/>
    <mergeCell ref="C1265:K1265"/>
    <mergeCell ref="C1267:K1267"/>
    <mergeCell ref="C1292:K1292"/>
    <mergeCell ref="C1295:L1295"/>
    <mergeCell ref="C1296:L1296"/>
    <mergeCell ref="C1297:L1297"/>
    <mergeCell ref="C1298:L1298"/>
    <mergeCell ref="C1286:K1286"/>
    <mergeCell ref="C1287:K1287"/>
    <mergeCell ref="C1288:K1288"/>
    <mergeCell ref="C1289:K1289"/>
    <mergeCell ref="C1290:K1290"/>
    <mergeCell ref="C1291:K1291"/>
    <mergeCell ref="C1280:K1280"/>
    <mergeCell ref="C1281:K1281"/>
    <mergeCell ref="C1282:K1282"/>
    <mergeCell ref="C1283:K1283"/>
    <mergeCell ref="C1284:K1284"/>
    <mergeCell ref="C1285:K1285"/>
  </mergeCells>
  <printOptions horizontalCentered="1"/>
  <pageMargins left="0.39370078740157483" right="0.23622047244094491" top="0.74803149606299213" bottom="0.70866141732283472" header="0.31496062992125984" footer="0.31496062992125984"/>
  <pageSetup paperSize="9" firstPageNumber="27" orientation="landscape" useFirstPageNumber="1" r:id="rId1"/>
  <headerFooter>
    <oddFooter>&amp;R&amp;8&amp;P</oddFooter>
  </headerFooter>
  <rowBreaks count="1" manualBreakCount="1">
    <brk id="34" max="1320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61"/>
  <sheetViews>
    <sheetView topLeftCell="A505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5" width="110.140625" style="335" hidden="1" customWidth="1"/>
    <col min="26" max="29" width="34.140625" style="335" hidden="1" customWidth="1"/>
    <col min="30" max="30" width="110.140625" style="335" hidden="1" customWidth="1"/>
    <col min="31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7962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264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264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7963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422.14</v>
      </c>
      <c r="D28" s="352" t="s">
        <v>7964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0.06</v>
      </c>
      <c r="D30" s="352" t="s">
        <v>7965</v>
      </c>
      <c r="E30" s="340" t="s">
        <v>401</v>
      </c>
      <c r="G30" s="332" t="s">
        <v>404</v>
      </c>
      <c r="L30" s="351">
        <v>0</v>
      </c>
      <c r="M30" s="352" t="s">
        <v>7966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245.38</v>
      </c>
      <c r="D31" s="758" t="s">
        <v>7967</v>
      </c>
      <c r="E31" s="340" t="s">
        <v>401</v>
      </c>
      <c r="G31" s="332" t="s">
        <v>407</v>
      </c>
      <c r="L31" s="759"/>
      <c r="M31" s="759">
        <v>247.18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176.7</v>
      </c>
      <c r="D32" s="758" t="s">
        <v>7968</v>
      </c>
      <c r="E32" s="340" t="s">
        <v>401</v>
      </c>
      <c r="G32" s="332" t="s">
        <v>409</v>
      </c>
      <c r="L32" s="759"/>
      <c r="M32" s="759">
        <v>2.79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7969</v>
      </c>
      <c r="M33" s="1083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8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8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8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8" s="332" customFormat="1" ht="12" x14ac:dyDescent="0.2">
      <c r="A39" s="1073" t="s">
        <v>4630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4630</v>
      </c>
    </row>
    <row r="40" spans="1:28" s="332" customFormat="1" ht="12" x14ac:dyDescent="0.2">
      <c r="A40" s="1069" t="s">
        <v>7970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1"/>
      <c r="V40" s="361"/>
      <c r="W40" s="367" t="s">
        <v>7970</v>
      </c>
    </row>
    <row r="41" spans="1:28" s="332" customFormat="1" ht="22.5" x14ac:dyDescent="0.2">
      <c r="A41" s="362" t="s">
        <v>423</v>
      </c>
      <c r="B41" s="363" t="s">
        <v>7971</v>
      </c>
      <c r="C41" s="1068" t="s">
        <v>7972</v>
      </c>
      <c r="D41" s="1068"/>
      <c r="E41" s="1068"/>
      <c r="F41" s="364" t="s">
        <v>1017</v>
      </c>
      <c r="G41" s="364"/>
      <c r="H41" s="364"/>
      <c r="I41" s="364" t="s">
        <v>423</v>
      </c>
      <c r="J41" s="365"/>
      <c r="K41" s="364"/>
      <c r="L41" s="365"/>
      <c r="M41" s="364"/>
      <c r="N41" s="366"/>
      <c r="V41" s="361"/>
      <c r="W41" s="367"/>
      <c r="X41" s="367" t="s">
        <v>7972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431</v>
      </c>
    </row>
    <row r="43" spans="1:28" s="332" customFormat="1" ht="12" x14ac:dyDescent="0.2">
      <c r="A43" s="372"/>
      <c r="B43" s="371" t="s">
        <v>423</v>
      </c>
      <c r="C43" s="1065" t="s">
        <v>432</v>
      </c>
      <c r="D43" s="1065"/>
      <c r="E43" s="1065"/>
      <c r="F43" s="373"/>
      <c r="G43" s="373"/>
      <c r="H43" s="373"/>
      <c r="I43" s="373"/>
      <c r="J43" s="374">
        <v>36.76</v>
      </c>
      <c r="K43" s="373" t="s">
        <v>436</v>
      </c>
      <c r="L43" s="374">
        <v>45.95</v>
      </c>
      <c r="M43" s="373"/>
      <c r="N43" s="375"/>
      <c r="V43" s="361"/>
      <c r="W43" s="367"/>
      <c r="X43" s="367"/>
      <c r="Z43" s="335" t="s">
        <v>432</v>
      </c>
    </row>
    <row r="44" spans="1:28" s="332" customFormat="1" ht="12" x14ac:dyDescent="0.2">
      <c r="A44" s="372"/>
      <c r="B44" s="371" t="s">
        <v>439</v>
      </c>
      <c r="C44" s="1065" t="s">
        <v>440</v>
      </c>
      <c r="D44" s="1065"/>
      <c r="E44" s="1065"/>
      <c r="F44" s="373"/>
      <c r="G44" s="373"/>
      <c r="H44" s="373"/>
      <c r="I44" s="373"/>
      <c r="J44" s="374">
        <v>4.5999999999999996</v>
      </c>
      <c r="K44" s="373"/>
      <c r="L44" s="374">
        <v>4.5999999999999996</v>
      </c>
      <c r="M44" s="373"/>
      <c r="N44" s="375"/>
      <c r="V44" s="361"/>
      <c r="W44" s="367"/>
      <c r="X44" s="367"/>
      <c r="Z44" s="335" t="s">
        <v>440</v>
      </c>
    </row>
    <row r="45" spans="1:28" s="332" customFormat="1" ht="12" x14ac:dyDescent="0.2">
      <c r="A45" s="372"/>
      <c r="B45" s="371"/>
      <c r="C45" s="1065" t="s">
        <v>443</v>
      </c>
      <c r="D45" s="1065"/>
      <c r="E45" s="1065"/>
      <c r="F45" s="373" t="s">
        <v>444</v>
      </c>
      <c r="G45" s="373" t="s">
        <v>1483</v>
      </c>
      <c r="H45" s="373" t="s">
        <v>436</v>
      </c>
      <c r="I45" s="373" t="s">
        <v>1856</v>
      </c>
      <c r="J45" s="374"/>
      <c r="K45" s="373"/>
      <c r="L45" s="374"/>
      <c r="M45" s="373"/>
      <c r="N45" s="375"/>
      <c r="V45" s="361"/>
      <c r="W45" s="367"/>
      <c r="X45" s="367"/>
      <c r="AA45" s="335" t="s">
        <v>443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41.36</v>
      </c>
      <c r="K46" s="376"/>
      <c r="L46" s="377">
        <v>50.55</v>
      </c>
      <c r="M46" s="376"/>
      <c r="N46" s="378"/>
      <c r="V46" s="361"/>
      <c r="W46" s="367"/>
      <c r="X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45.95</v>
      </c>
      <c r="M47" s="373"/>
      <c r="N47" s="375"/>
      <c r="V47" s="361"/>
      <c r="W47" s="367"/>
      <c r="X47" s="367"/>
      <c r="AA47" s="335" t="s">
        <v>451</v>
      </c>
    </row>
    <row r="48" spans="1:28" s="332" customFormat="1" ht="33.75" x14ac:dyDescent="0.2">
      <c r="A48" s="372"/>
      <c r="B48" s="371" t="s">
        <v>7616</v>
      </c>
      <c r="C48" s="1065" t="s">
        <v>7617</v>
      </c>
      <c r="D48" s="1065"/>
      <c r="E48" s="1065"/>
      <c r="F48" s="373" t="s">
        <v>454</v>
      </c>
      <c r="G48" s="373" t="s">
        <v>1083</v>
      </c>
      <c r="H48" s="373"/>
      <c r="I48" s="373" t="s">
        <v>1083</v>
      </c>
      <c r="J48" s="374"/>
      <c r="K48" s="373"/>
      <c r="L48" s="374">
        <v>41.36</v>
      </c>
      <c r="M48" s="373"/>
      <c r="N48" s="375"/>
      <c r="V48" s="361"/>
      <c r="W48" s="367"/>
      <c r="X48" s="367"/>
      <c r="AA48" s="335" t="s">
        <v>7617</v>
      </c>
    </row>
    <row r="49" spans="1:29" s="332" customFormat="1" ht="33.75" x14ac:dyDescent="0.2">
      <c r="A49" s="372"/>
      <c r="B49" s="371" t="s">
        <v>7618</v>
      </c>
      <c r="C49" s="1065" t="s">
        <v>7619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21.14</v>
      </c>
      <c r="M49" s="373"/>
      <c r="N49" s="375"/>
      <c r="V49" s="361"/>
      <c r="W49" s="367"/>
      <c r="X49" s="367"/>
      <c r="AA49" s="335" t="s">
        <v>7619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113.05</v>
      </c>
      <c r="M50" s="376"/>
      <c r="N50" s="366"/>
      <c r="V50" s="361"/>
      <c r="W50" s="367"/>
      <c r="X50" s="367"/>
      <c r="AC50" s="367" t="s">
        <v>459</v>
      </c>
    </row>
    <row r="51" spans="1:29" s="332" customFormat="1" ht="33.75" x14ac:dyDescent="0.2">
      <c r="A51" s="362" t="s">
        <v>2768</v>
      </c>
      <c r="B51" s="363" t="s">
        <v>7973</v>
      </c>
      <c r="C51" s="1068" t="s">
        <v>7974</v>
      </c>
      <c r="D51" s="1068"/>
      <c r="E51" s="1068"/>
      <c r="F51" s="364" t="s">
        <v>1017</v>
      </c>
      <c r="G51" s="364"/>
      <c r="H51" s="364"/>
      <c r="I51" s="364" t="s">
        <v>423</v>
      </c>
      <c r="J51" s="365">
        <v>17820</v>
      </c>
      <c r="K51" s="364" t="s">
        <v>1361</v>
      </c>
      <c r="L51" s="365">
        <v>3635.89</v>
      </c>
      <c r="M51" s="364" t="s">
        <v>1362</v>
      </c>
      <c r="N51" s="366">
        <v>18034</v>
      </c>
      <c r="V51" s="361"/>
      <c r="W51" s="367"/>
      <c r="X51" s="367" t="s">
        <v>7974</v>
      </c>
      <c r="AC51" s="367"/>
    </row>
    <row r="52" spans="1:29" s="332" customFormat="1" ht="12" x14ac:dyDescent="0.2">
      <c r="A52" s="379"/>
      <c r="B52" s="380"/>
      <c r="C52" s="340" t="s">
        <v>3039</v>
      </c>
      <c r="D52" s="385"/>
      <c r="E52" s="385"/>
      <c r="F52" s="386"/>
      <c r="G52" s="386"/>
      <c r="H52" s="386"/>
      <c r="I52" s="386"/>
      <c r="J52" s="387"/>
      <c r="K52" s="386"/>
      <c r="L52" s="387"/>
      <c r="M52" s="388"/>
      <c r="N52" s="389"/>
      <c r="V52" s="361"/>
      <c r="W52" s="367"/>
      <c r="X52" s="367"/>
      <c r="AC52" s="367"/>
    </row>
    <row r="53" spans="1:29" s="332" customFormat="1" ht="22.5" x14ac:dyDescent="0.2">
      <c r="A53" s="370"/>
      <c r="B53" s="371" t="s">
        <v>1365</v>
      </c>
      <c r="C53" s="1065" t="s">
        <v>1366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X53" s="367"/>
      <c r="Y53" s="335" t="s">
        <v>1366</v>
      </c>
      <c r="AC53" s="367"/>
    </row>
    <row r="54" spans="1:29" s="332" customFormat="1" ht="33.75" x14ac:dyDescent="0.2">
      <c r="A54" s="362" t="s">
        <v>437</v>
      </c>
      <c r="B54" s="363" t="s">
        <v>7975</v>
      </c>
      <c r="C54" s="1068" t="s">
        <v>7976</v>
      </c>
      <c r="D54" s="1068"/>
      <c r="E54" s="1068"/>
      <c r="F54" s="364" t="s">
        <v>877</v>
      </c>
      <c r="G54" s="364"/>
      <c r="H54" s="364"/>
      <c r="I54" s="364" t="s">
        <v>434</v>
      </c>
      <c r="J54" s="365"/>
      <c r="K54" s="364"/>
      <c r="L54" s="365"/>
      <c r="M54" s="364"/>
      <c r="N54" s="366"/>
      <c r="V54" s="361"/>
      <c r="W54" s="367"/>
      <c r="X54" s="367" t="s">
        <v>7976</v>
      </c>
      <c r="AC54" s="367"/>
    </row>
    <row r="55" spans="1:29" s="332" customFormat="1" ht="33.75" x14ac:dyDescent="0.2">
      <c r="A55" s="370"/>
      <c r="B55" s="371" t="s">
        <v>430</v>
      </c>
      <c r="C55" s="1065" t="s">
        <v>431</v>
      </c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72"/>
      <c r="V55" s="361"/>
      <c r="W55" s="367"/>
      <c r="X55" s="367"/>
      <c r="Y55" s="335" t="s">
        <v>431</v>
      </c>
      <c r="AC55" s="367"/>
    </row>
    <row r="56" spans="1:29" s="332" customFormat="1" ht="12" x14ac:dyDescent="0.2">
      <c r="A56" s="372"/>
      <c r="B56" s="371" t="s">
        <v>423</v>
      </c>
      <c r="C56" s="1065" t="s">
        <v>432</v>
      </c>
      <c r="D56" s="1065"/>
      <c r="E56" s="1065"/>
      <c r="F56" s="373"/>
      <c r="G56" s="373"/>
      <c r="H56" s="373"/>
      <c r="I56" s="373"/>
      <c r="J56" s="374">
        <v>40.21</v>
      </c>
      <c r="K56" s="373" t="s">
        <v>436</v>
      </c>
      <c r="L56" s="374">
        <v>100.53</v>
      </c>
      <c r="M56" s="373"/>
      <c r="N56" s="375"/>
      <c r="V56" s="361"/>
      <c r="W56" s="367"/>
      <c r="X56" s="367"/>
      <c r="Z56" s="335" t="s">
        <v>432</v>
      </c>
      <c r="AC56" s="367"/>
    </row>
    <row r="57" spans="1:29" s="332" customFormat="1" ht="12" x14ac:dyDescent="0.2">
      <c r="A57" s="372"/>
      <c r="B57" s="371" t="s">
        <v>434</v>
      </c>
      <c r="C57" s="1065" t="s">
        <v>435</v>
      </c>
      <c r="D57" s="1065"/>
      <c r="E57" s="1065"/>
      <c r="F57" s="373"/>
      <c r="G57" s="373"/>
      <c r="H57" s="373"/>
      <c r="I57" s="373"/>
      <c r="J57" s="374">
        <v>25.36</v>
      </c>
      <c r="K57" s="373" t="s">
        <v>436</v>
      </c>
      <c r="L57" s="374">
        <v>63.4</v>
      </c>
      <c r="M57" s="373"/>
      <c r="N57" s="375"/>
      <c r="V57" s="361"/>
      <c r="W57" s="367"/>
      <c r="X57" s="367"/>
      <c r="Z57" s="335" t="s">
        <v>435</v>
      </c>
      <c r="AC57" s="367"/>
    </row>
    <row r="58" spans="1:29" s="332" customFormat="1" ht="12" x14ac:dyDescent="0.2">
      <c r="A58" s="372"/>
      <c r="B58" s="371" t="s">
        <v>437</v>
      </c>
      <c r="C58" s="1065" t="s">
        <v>438</v>
      </c>
      <c r="D58" s="1065"/>
      <c r="E58" s="1065"/>
      <c r="F58" s="373"/>
      <c r="G58" s="373"/>
      <c r="H58" s="373"/>
      <c r="I58" s="373"/>
      <c r="J58" s="374">
        <v>3.51</v>
      </c>
      <c r="K58" s="373" t="s">
        <v>436</v>
      </c>
      <c r="L58" s="374">
        <v>8.7799999999999994</v>
      </c>
      <c r="M58" s="373"/>
      <c r="N58" s="375"/>
      <c r="V58" s="361"/>
      <c r="W58" s="367"/>
      <c r="X58" s="367"/>
      <c r="Z58" s="335" t="s">
        <v>438</v>
      </c>
      <c r="AC58" s="367"/>
    </row>
    <row r="59" spans="1:29" s="332" customFormat="1" ht="12" x14ac:dyDescent="0.2">
      <c r="A59" s="372"/>
      <c r="B59" s="371" t="s">
        <v>439</v>
      </c>
      <c r="C59" s="1065" t="s">
        <v>440</v>
      </c>
      <c r="D59" s="1065"/>
      <c r="E59" s="1065"/>
      <c r="F59" s="373"/>
      <c r="G59" s="373"/>
      <c r="H59" s="373"/>
      <c r="I59" s="373"/>
      <c r="J59" s="374">
        <v>10.61</v>
      </c>
      <c r="K59" s="373"/>
      <c r="L59" s="374">
        <v>21.22</v>
      </c>
      <c r="M59" s="373"/>
      <c r="N59" s="375"/>
      <c r="V59" s="361"/>
      <c r="W59" s="367"/>
      <c r="X59" s="367"/>
      <c r="Z59" s="335" t="s">
        <v>440</v>
      </c>
      <c r="AC59" s="367"/>
    </row>
    <row r="60" spans="1:29" s="332" customFormat="1" ht="12" x14ac:dyDescent="0.2">
      <c r="A60" s="372"/>
      <c r="B60" s="371"/>
      <c r="C60" s="1065" t="s">
        <v>443</v>
      </c>
      <c r="D60" s="1065"/>
      <c r="E60" s="1065"/>
      <c r="F60" s="373" t="s">
        <v>444</v>
      </c>
      <c r="G60" s="373" t="s">
        <v>7339</v>
      </c>
      <c r="H60" s="373" t="s">
        <v>436</v>
      </c>
      <c r="I60" s="373" t="s">
        <v>7977</v>
      </c>
      <c r="J60" s="374"/>
      <c r="K60" s="373"/>
      <c r="L60" s="374"/>
      <c r="M60" s="373"/>
      <c r="N60" s="375"/>
      <c r="V60" s="361"/>
      <c r="W60" s="367"/>
      <c r="X60" s="367"/>
      <c r="AA60" s="335" t="s">
        <v>443</v>
      </c>
      <c r="AC60" s="367"/>
    </row>
    <row r="61" spans="1:29" s="332" customFormat="1" ht="12" x14ac:dyDescent="0.2">
      <c r="A61" s="372"/>
      <c r="B61" s="371"/>
      <c r="C61" s="1065" t="s">
        <v>447</v>
      </c>
      <c r="D61" s="1065"/>
      <c r="E61" s="1065"/>
      <c r="F61" s="373" t="s">
        <v>444</v>
      </c>
      <c r="G61" s="373" t="s">
        <v>2845</v>
      </c>
      <c r="H61" s="373" t="s">
        <v>436</v>
      </c>
      <c r="I61" s="373" t="s">
        <v>2897</v>
      </c>
      <c r="J61" s="374"/>
      <c r="K61" s="373"/>
      <c r="L61" s="374"/>
      <c r="M61" s="373"/>
      <c r="N61" s="375"/>
      <c r="V61" s="361"/>
      <c r="W61" s="367"/>
      <c r="X61" s="367"/>
      <c r="AA61" s="335" t="s">
        <v>447</v>
      </c>
      <c r="AC61" s="367"/>
    </row>
    <row r="62" spans="1:29" s="332" customFormat="1" ht="12" x14ac:dyDescent="0.2">
      <c r="A62" s="372"/>
      <c r="B62" s="371"/>
      <c r="C62" s="1077" t="s">
        <v>450</v>
      </c>
      <c r="D62" s="1077"/>
      <c r="E62" s="1077"/>
      <c r="F62" s="376"/>
      <c r="G62" s="376"/>
      <c r="H62" s="376"/>
      <c r="I62" s="376"/>
      <c r="J62" s="377">
        <v>76.180000000000007</v>
      </c>
      <c r="K62" s="376"/>
      <c r="L62" s="377">
        <v>185.15</v>
      </c>
      <c r="M62" s="376"/>
      <c r="N62" s="378"/>
      <c r="V62" s="361"/>
      <c r="W62" s="367"/>
      <c r="X62" s="367"/>
      <c r="AB62" s="335" t="s">
        <v>450</v>
      </c>
      <c r="AC62" s="367"/>
    </row>
    <row r="63" spans="1:29" s="332" customFormat="1" ht="12" x14ac:dyDescent="0.2">
      <c r="A63" s="372"/>
      <c r="B63" s="371"/>
      <c r="C63" s="1065" t="s">
        <v>451</v>
      </c>
      <c r="D63" s="1065"/>
      <c r="E63" s="1065"/>
      <c r="F63" s="373"/>
      <c r="G63" s="373"/>
      <c r="H63" s="373"/>
      <c r="I63" s="373"/>
      <c r="J63" s="374"/>
      <c r="K63" s="373"/>
      <c r="L63" s="374">
        <v>109.31</v>
      </c>
      <c r="M63" s="373"/>
      <c r="N63" s="375"/>
      <c r="V63" s="361"/>
      <c r="W63" s="367"/>
      <c r="X63" s="367"/>
      <c r="AA63" s="335" t="s">
        <v>451</v>
      </c>
      <c r="AC63" s="367"/>
    </row>
    <row r="64" spans="1:29" s="332" customFormat="1" ht="33.75" x14ac:dyDescent="0.2">
      <c r="A64" s="372"/>
      <c r="B64" s="371" t="s">
        <v>7978</v>
      </c>
      <c r="C64" s="1065" t="s">
        <v>3337</v>
      </c>
      <c r="D64" s="1065"/>
      <c r="E64" s="1065"/>
      <c r="F64" s="373" t="s">
        <v>454</v>
      </c>
      <c r="G64" s="373" t="s">
        <v>1083</v>
      </c>
      <c r="H64" s="373"/>
      <c r="I64" s="373" t="s">
        <v>1083</v>
      </c>
      <c r="J64" s="374"/>
      <c r="K64" s="373"/>
      <c r="L64" s="374">
        <v>98.38</v>
      </c>
      <c r="M64" s="373"/>
      <c r="N64" s="375"/>
      <c r="V64" s="361"/>
      <c r="W64" s="367"/>
      <c r="X64" s="367"/>
      <c r="AA64" s="335" t="s">
        <v>3337</v>
      </c>
      <c r="AC64" s="367"/>
    </row>
    <row r="65" spans="1:29" s="332" customFormat="1" ht="33.75" x14ac:dyDescent="0.2">
      <c r="A65" s="372"/>
      <c r="B65" s="371" t="s">
        <v>7979</v>
      </c>
      <c r="C65" s="1065" t="s">
        <v>3339</v>
      </c>
      <c r="D65" s="1065"/>
      <c r="E65" s="1065"/>
      <c r="F65" s="373" t="s">
        <v>454</v>
      </c>
      <c r="G65" s="373" t="s">
        <v>657</v>
      </c>
      <c r="H65" s="373"/>
      <c r="I65" s="373" t="s">
        <v>657</v>
      </c>
      <c r="J65" s="374"/>
      <c r="K65" s="373"/>
      <c r="L65" s="374">
        <v>50.28</v>
      </c>
      <c r="M65" s="373"/>
      <c r="N65" s="375"/>
      <c r="V65" s="361"/>
      <c r="W65" s="367"/>
      <c r="X65" s="367"/>
      <c r="AA65" s="335" t="s">
        <v>3339</v>
      </c>
      <c r="AC65" s="367"/>
    </row>
    <row r="66" spans="1:29" s="332" customFormat="1" ht="12" x14ac:dyDescent="0.2">
      <c r="A66" s="379"/>
      <c r="B66" s="380"/>
      <c r="C66" s="1068" t="s">
        <v>459</v>
      </c>
      <c r="D66" s="1068"/>
      <c r="E66" s="1068"/>
      <c r="F66" s="364"/>
      <c r="G66" s="364"/>
      <c r="H66" s="364"/>
      <c r="I66" s="364"/>
      <c r="J66" s="365"/>
      <c r="K66" s="364"/>
      <c r="L66" s="365">
        <v>333.81</v>
      </c>
      <c r="M66" s="376"/>
      <c r="N66" s="366"/>
      <c r="V66" s="361"/>
      <c r="W66" s="367"/>
      <c r="X66" s="367"/>
      <c r="AC66" s="367" t="s">
        <v>459</v>
      </c>
    </row>
    <row r="67" spans="1:29" s="332" customFormat="1" ht="33.75" x14ac:dyDescent="0.2">
      <c r="A67" s="362" t="s">
        <v>2777</v>
      </c>
      <c r="B67" s="363" t="s">
        <v>7980</v>
      </c>
      <c r="C67" s="1068" t="s">
        <v>7981</v>
      </c>
      <c r="D67" s="1068"/>
      <c r="E67" s="1068"/>
      <c r="F67" s="364" t="s">
        <v>877</v>
      </c>
      <c r="G67" s="364"/>
      <c r="H67" s="364"/>
      <c r="I67" s="364" t="s">
        <v>434</v>
      </c>
      <c r="J67" s="365">
        <v>13275</v>
      </c>
      <c r="K67" s="364" t="s">
        <v>1361</v>
      </c>
      <c r="L67" s="365">
        <v>5417.14</v>
      </c>
      <c r="M67" s="364" t="s">
        <v>1362</v>
      </c>
      <c r="N67" s="366">
        <v>26869</v>
      </c>
      <c r="V67" s="361"/>
      <c r="W67" s="367"/>
      <c r="X67" s="367" t="s">
        <v>7981</v>
      </c>
      <c r="AC67" s="367"/>
    </row>
    <row r="68" spans="1:29" s="332" customFormat="1" ht="12" x14ac:dyDescent="0.2">
      <c r="A68" s="379"/>
      <c r="B68" s="380"/>
      <c r="C68" s="340" t="s">
        <v>3039</v>
      </c>
      <c r="D68" s="385"/>
      <c r="E68" s="385"/>
      <c r="F68" s="386"/>
      <c r="G68" s="386"/>
      <c r="H68" s="386"/>
      <c r="I68" s="386"/>
      <c r="J68" s="387"/>
      <c r="K68" s="386"/>
      <c r="L68" s="387"/>
      <c r="M68" s="388"/>
      <c r="N68" s="389"/>
      <c r="V68" s="361"/>
      <c r="W68" s="367"/>
      <c r="X68" s="367"/>
      <c r="AC68" s="367"/>
    </row>
    <row r="69" spans="1:29" s="332" customFormat="1" ht="22.5" x14ac:dyDescent="0.2">
      <c r="A69" s="370"/>
      <c r="B69" s="371" t="s">
        <v>1365</v>
      </c>
      <c r="C69" s="1065" t="s">
        <v>1366</v>
      </c>
      <c r="D69" s="1065"/>
      <c r="E69" s="1065"/>
      <c r="F69" s="1065"/>
      <c r="G69" s="1065"/>
      <c r="H69" s="1065"/>
      <c r="I69" s="1065"/>
      <c r="J69" s="1065"/>
      <c r="K69" s="1065"/>
      <c r="L69" s="1065"/>
      <c r="M69" s="1065"/>
      <c r="N69" s="1072"/>
      <c r="V69" s="361"/>
      <c r="W69" s="367"/>
      <c r="X69" s="367"/>
      <c r="Y69" s="335" t="s">
        <v>1366</v>
      </c>
      <c r="AC69" s="367"/>
    </row>
    <row r="70" spans="1:29" s="332" customFormat="1" ht="56.25" x14ac:dyDescent="0.2">
      <c r="A70" s="362" t="s">
        <v>472</v>
      </c>
      <c r="B70" s="363" t="s">
        <v>7982</v>
      </c>
      <c r="C70" s="1068" t="s">
        <v>7983</v>
      </c>
      <c r="D70" s="1068"/>
      <c r="E70" s="1068"/>
      <c r="F70" s="364" t="s">
        <v>1017</v>
      </c>
      <c r="G70" s="364"/>
      <c r="H70" s="364"/>
      <c r="I70" s="364" t="s">
        <v>434</v>
      </c>
      <c r="J70" s="365"/>
      <c r="K70" s="364"/>
      <c r="L70" s="365"/>
      <c r="M70" s="364"/>
      <c r="N70" s="366"/>
      <c r="V70" s="361"/>
      <c r="W70" s="367"/>
      <c r="X70" s="367" t="s">
        <v>7983</v>
      </c>
      <c r="AC70" s="367"/>
    </row>
    <row r="71" spans="1:29" s="332" customFormat="1" ht="33.75" x14ac:dyDescent="0.2">
      <c r="A71" s="370"/>
      <c r="B71" s="371" t="s">
        <v>430</v>
      </c>
      <c r="C71" s="1065" t="s">
        <v>431</v>
      </c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72"/>
      <c r="V71" s="361"/>
      <c r="W71" s="367"/>
      <c r="X71" s="367"/>
      <c r="Y71" s="335" t="s">
        <v>431</v>
      </c>
      <c r="AC71" s="367"/>
    </row>
    <row r="72" spans="1:29" s="332" customFormat="1" ht="12" x14ac:dyDescent="0.2">
      <c r="A72" s="372"/>
      <c r="B72" s="371" t="s">
        <v>423</v>
      </c>
      <c r="C72" s="1065" t="s">
        <v>432</v>
      </c>
      <c r="D72" s="1065"/>
      <c r="E72" s="1065"/>
      <c r="F72" s="373"/>
      <c r="G72" s="373"/>
      <c r="H72" s="373"/>
      <c r="I72" s="373"/>
      <c r="J72" s="374">
        <v>42.41</v>
      </c>
      <c r="K72" s="373" t="s">
        <v>436</v>
      </c>
      <c r="L72" s="374">
        <v>106.03</v>
      </c>
      <c r="M72" s="373"/>
      <c r="N72" s="375"/>
      <c r="V72" s="361"/>
      <c r="W72" s="367"/>
      <c r="X72" s="367"/>
      <c r="Z72" s="335" t="s">
        <v>432</v>
      </c>
      <c r="AC72" s="367"/>
    </row>
    <row r="73" spans="1:29" s="332" customFormat="1" ht="12" x14ac:dyDescent="0.2">
      <c r="A73" s="372"/>
      <c r="B73" s="371" t="s">
        <v>434</v>
      </c>
      <c r="C73" s="1065" t="s">
        <v>435</v>
      </c>
      <c r="D73" s="1065"/>
      <c r="E73" s="1065"/>
      <c r="F73" s="373"/>
      <c r="G73" s="373"/>
      <c r="H73" s="373"/>
      <c r="I73" s="373"/>
      <c r="J73" s="374">
        <v>2.27</v>
      </c>
      <c r="K73" s="373" t="s">
        <v>436</v>
      </c>
      <c r="L73" s="374">
        <v>5.68</v>
      </c>
      <c r="M73" s="373"/>
      <c r="N73" s="375"/>
      <c r="V73" s="361"/>
      <c r="W73" s="367"/>
      <c r="X73" s="367"/>
      <c r="Z73" s="335" t="s">
        <v>435</v>
      </c>
      <c r="AC73" s="367"/>
    </row>
    <row r="74" spans="1:29" s="332" customFormat="1" ht="12" x14ac:dyDescent="0.2">
      <c r="A74" s="372"/>
      <c r="B74" s="371" t="s">
        <v>439</v>
      </c>
      <c r="C74" s="1065" t="s">
        <v>440</v>
      </c>
      <c r="D74" s="1065"/>
      <c r="E74" s="1065"/>
      <c r="F74" s="373"/>
      <c r="G74" s="373"/>
      <c r="H74" s="373"/>
      <c r="I74" s="373"/>
      <c r="J74" s="374">
        <v>98.28</v>
      </c>
      <c r="K74" s="373"/>
      <c r="L74" s="374">
        <v>196.56</v>
      </c>
      <c r="M74" s="373"/>
      <c r="N74" s="375"/>
      <c r="V74" s="361"/>
      <c r="W74" s="367"/>
      <c r="X74" s="367"/>
      <c r="Z74" s="335" t="s">
        <v>440</v>
      </c>
      <c r="AC74" s="367"/>
    </row>
    <row r="75" spans="1:29" s="332" customFormat="1" ht="12" x14ac:dyDescent="0.2">
      <c r="A75" s="372"/>
      <c r="B75" s="371"/>
      <c r="C75" s="1065" t="s">
        <v>443</v>
      </c>
      <c r="D75" s="1065"/>
      <c r="E75" s="1065"/>
      <c r="F75" s="373" t="s">
        <v>444</v>
      </c>
      <c r="G75" s="373" t="s">
        <v>7984</v>
      </c>
      <c r="H75" s="373" t="s">
        <v>436</v>
      </c>
      <c r="I75" s="373" t="s">
        <v>7985</v>
      </c>
      <c r="J75" s="374"/>
      <c r="K75" s="373"/>
      <c r="L75" s="374"/>
      <c r="M75" s="373"/>
      <c r="N75" s="375"/>
      <c r="V75" s="361"/>
      <c r="W75" s="367"/>
      <c r="X75" s="367"/>
      <c r="AA75" s="335" t="s">
        <v>443</v>
      </c>
      <c r="AC75" s="367"/>
    </row>
    <row r="76" spans="1:29" s="332" customFormat="1" ht="12" x14ac:dyDescent="0.2">
      <c r="A76" s="372"/>
      <c r="B76" s="371"/>
      <c r="C76" s="1077" t="s">
        <v>450</v>
      </c>
      <c r="D76" s="1077"/>
      <c r="E76" s="1077"/>
      <c r="F76" s="376"/>
      <c r="G76" s="376"/>
      <c r="H76" s="376"/>
      <c r="I76" s="376"/>
      <c r="J76" s="377">
        <v>142.96</v>
      </c>
      <c r="K76" s="376"/>
      <c r="L76" s="377">
        <v>308.27</v>
      </c>
      <c r="M76" s="376"/>
      <c r="N76" s="378"/>
      <c r="V76" s="361"/>
      <c r="W76" s="367"/>
      <c r="X76" s="367"/>
      <c r="AB76" s="335" t="s">
        <v>450</v>
      </c>
      <c r="AC76" s="367"/>
    </row>
    <row r="77" spans="1:29" s="332" customFormat="1" ht="12" x14ac:dyDescent="0.2">
      <c r="A77" s="372"/>
      <c r="B77" s="371"/>
      <c r="C77" s="1065" t="s">
        <v>451</v>
      </c>
      <c r="D77" s="1065"/>
      <c r="E77" s="1065"/>
      <c r="F77" s="373"/>
      <c r="G77" s="373"/>
      <c r="H77" s="373"/>
      <c r="I77" s="373"/>
      <c r="J77" s="374"/>
      <c r="K77" s="373"/>
      <c r="L77" s="374">
        <v>106.03</v>
      </c>
      <c r="M77" s="373"/>
      <c r="N77" s="375"/>
      <c r="V77" s="361"/>
      <c r="W77" s="367"/>
      <c r="X77" s="367"/>
      <c r="AA77" s="335" t="s">
        <v>451</v>
      </c>
      <c r="AC77" s="367"/>
    </row>
    <row r="78" spans="1:29" s="332" customFormat="1" ht="33.75" x14ac:dyDescent="0.2">
      <c r="A78" s="372"/>
      <c r="B78" s="371" t="s">
        <v>4696</v>
      </c>
      <c r="C78" s="1065" t="s">
        <v>3148</v>
      </c>
      <c r="D78" s="1065"/>
      <c r="E78" s="1065"/>
      <c r="F78" s="373" t="s">
        <v>454</v>
      </c>
      <c r="G78" s="373" t="s">
        <v>558</v>
      </c>
      <c r="H78" s="373"/>
      <c r="I78" s="373" t="s">
        <v>558</v>
      </c>
      <c r="J78" s="374"/>
      <c r="K78" s="373"/>
      <c r="L78" s="374">
        <v>102.85</v>
      </c>
      <c r="M78" s="373"/>
      <c r="N78" s="375"/>
      <c r="V78" s="361"/>
      <c r="W78" s="367"/>
      <c r="X78" s="367"/>
      <c r="AA78" s="335" t="s">
        <v>3148</v>
      </c>
      <c r="AC78" s="367"/>
    </row>
    <row r="79" spans="1:29" s="332" customFormat="1" ht="33.75" x14ac:dyDescent="0.2">
      <c r="A79" s="372"/>
      <c r="B79" s="371" t="s">
        <v>4697</v>
      </c>
      <c r="C79" s="1065" t="s">
        <v>3150</v>
      </c>
      <c r="D79" s="1065"/>
      <c r="E79" s="1065"/>
      <c r="F79" s="373" t="s">
        <v>454</v>
      </c>
      <c r="G79" s="373" t="s">
        <v>544</v>
      </c>
      <c r="H79" s="373"/>
      <c r="I79" s="373" t="s">
        <v>544</v>
      </c>
      <c r="J79" s="374"/>
      <c r="K79" s="373"/>
      <c r="L79" s="374">
        <v>54.08</v>
      </c>
      <c r="M79" s="373"/>
      <c r="N79" s="375"/>
      <c r="V79" s="361"/>
      <c r="W79" s="367"/>
      <c r="X79" s="367"/>
      <c r="AA79" s="335" t="s">
        <v>3150</v>
      </c>
      <c r="AC79" s="367"/>
    </row>
    <row r="80" spans="1:29" s="332" customFormat="1" ht="12" x14ac:dyDescent="0.2">
      <c r="A80" s="379"/>
      <c r="B80" s="380"/>
      <c r="C80" s="1068" t="s">
        <v>459</v>
      </c>
      <c r="D80" s="1068"/>
      <c r="E80" s="1068"/>
      <c r="F80" s="364"/>
      <c r="G80" s="364"/>
      <c r="H80" s="364"/>
      <c r="I80" s="364"/>
      <c r="J80" s="365"/>
      <c r="K80" s="364"/>
      <c r="L80" s="365">
        <v>465.2</v>
      </c>
      <c r="M80" s="376"/>
      <c r="N80" s="366"/>
      <c r="V80" s="361"/>
      <c r="W80" s="367"/>
      <c r="X80" s="367"/>
      <c r="AC80" s="367" t="s">
        <v>459</v>
      </c>
    </row>
    <row r="81" spans="1:30" s="332" customFormat="1" ht="22.5" x14ac:dyDescent="0.2">
      <c r="A81" s="362" t="s">
        <v>476</v>
      </c>
      <c r="B81" s="363" t="s">
        <v>7580</v>
      </c>
      <c r="C81" s="1068" t="s">
        <v>7511</v>
      </c>
      <c r="D81" s="1068"/>
      <c r="E81" s="1068"/>
      <c r="F81" s="364" t="s">
        <v>411</v>
      </c>
      <c r="G81" s="364"/>
      <c r="H81" s="364"/>
      <c r="I81" s="364" t="s">
        <v>7986</v>
      </c>
      <c r="J81" s="365">
        <v>11500</v>
      </c>
      <c r="K81" s="364"/>
      <c r="L81" s="365">
        <v>-115</v>
      </c>
      <c r="M81" s="364"/>
      <c r="N81" s="366"/>
      <c r="V81" s="361"/>
      <c r="W81" s="367"/>
      <c r="X81" s="367" t="s">
        <v>7511</v>
      </c>
      <c r="AC81" s="367"/>
    </row>
    <row r="82" spans="1:30" s="332" customFormat="1" ht="12" x14ac:dyDescent="0.2">
      <c r="A82" s="379"/>
      <c r="B82" s="380"/>
      <c r="C82" s="340" t="s">
        <v>7513</v>
      </c>
      <c r="D82" s="385"/>
      <c r="E82" s="385"/>
      <c r="F82" s="386"/>
      <c r="G82" s="386"/>
      <c r="H82" s="386"/>
      <c r="I82" s="386"/>
      <c r="J82" s="387"/>
      <c r="K82" s="386"/>
      <c r="L82" s="387"/>
      <c r="M82" s="388"/>
      <c r="N82" s="389"/>
      <c r="V82" s="361"/>
      <c r="W82" s="367"/>
      <c r="X82" s="367"/>
      <c r="AC82" s="367"/>
    </row>
    <row r="83" spans="1:30" s="332" customFormat="1" ht="33.75" x14ac:dyDescent="0.2">
      <c r="A83" s="362" t="s">
        <v>481</v>
      </c>
      <c r="B83" s="363" t="s">
        <v>7987</v>
      </c>
      <c r="C83" s="1068" t="s">
        <v>7988</v>
      </c>
      <c r="D83" s="1068"/>
      <c r="E83" s="1068"/>
      <c r="F83" s="364" t="s">
        <v>1017</v>
      </c>
      <c r="G83" s="364"/>
      <c r="H83" s="364"/>
      <c r="I83" s="364" t="s">
        <v>434</v>
      </c>
      <c r="J83" s="365">
        <v>2459.17</v>
      </c>
      <c r="K83" s="364" t="s">
        <v>566</v>
      </c>
      <c r="L83" s="365">
        <v>534.86</v>
      </c>
      <c r="M83" s="364" t="s">
        <v>567</v>
      </c>
      <c r="N83" s="366">
        <v>5017</v>
      </c>
      <c r="V83" s="361"/>
      <c r="W83" s="367"/>
      <c r="X83" s="367" t="s">
        <v>7988</v>
      </c>
      <c r="AC83" s="367"/>
    </row>
    <row r="84" spans="1:30" s="332" customFormat="1" ht="12" x14ac:dyDescent="0.2">
      <c r="A84" s="379"/>
      <c r="B84" s="380"/>
      <c r="C84" s="340" t="s">
        <v>2932</v>
      </c>
      <c r="D84" s="385"/>
      <c r="E84" s="385"/>
      <c r="F84" s="386"/>
      <c r="G84" s="386"/>
      <c r="H84" s="386"/>
      <c r="I84" s="386"/>
      <c r="J84" s="387"/>
      <c r="K84" s="386"/>
      <c r="L84" s="387"/>
      <c r="M84" s="388"/>
      <c r="N84" s="389"/>
      <c r="V84" s="361"/>
      <c r="W84" s="367"/>
      <c r="X84" s="367"/>
      <c r="AC84" s="367"/>
    </row>
    <row r="85" spans="1:30" s="332" customFormat="1" ht="22.5" x14ac:dyDescent="0.2">
      <c r="A85" s="370"/>
      <c r="B85" s="371" t="s">
        <v>568</v>
      </c>
      <c r="C85" s="1065" t="s">
        <v>569</v>
      </c>
      <c r="D85" s="1065"/>
      <c r="E85" s="1065"/>
      <c r="F85" s="1065"/>
      <c r="G85" s="1065"/>
      <c r="H85" s="1065"/>
      <c r="I85" s="1065"/>
      <c r="J85" s="1065"/>
      <c r="K85" s="1065"/>
      <c r="L85" s="1065"/>
      <c r="M85" s="1065"/>
      <c r="N85" s="1072"/>
      <c r="V85" s="361"/>
      <c r="W85" s="367"/>
      <c r="X85" s="367"/>
      <c r="Y85" s="335" t="s">
        <v>569</v>
      </c>
      <c r="AC85" s="367"/>
    </row>
    <row r="86" spans="1:30" s="332" customFormat="1" ht="67.5" x14ac:dyDescent="0.2">
      <c r="A86" s="362" t="s">
        <v>496</v>
      </c>
      <c r="B86" s="363" t="s">
        <v>7989</v>
      </c>
      <c r="C86" s="1068" t="s">
        <v>7990</v>
      </c>
      <c r="D86" s="1068"/>
      <c r="E86" s="1068"/>
      <c r="F86" s="364" t="s">
        <v>1026</v>
      </c>
      <c r="G86" s="364"/>
      <c r="H86" s="364"/>
      <c r="I86" s="364" t="s">
        <v>2897</v>
      </c>
      <c r="J86" s="365"/>
      <c r="K86" s="364"/>
      <c r="L86" s="365"/>
      <c r="M86" s="364"/>
      <c r="N86" s="366"/>
      <c r="V86" s="361"/>
      <c r="W86" s="367"/>
      <c r="X86" s="367" t="s">
        <v>7990</v>
      </c>
      <c r="AC86" s="367"/>
    </row>
    <row r="87" spans="1:30" s="332" customFormat="1" ht="12" x14ac:dyDescent="0.2">
      <c r="A87" s="368"/>
      <c r="B87" s="369"/>
      <c r="C87" s="1065" t="s">
        <v>7991</v>
      </c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72"/>
      <c r="V87" s="361"/>
      <c r="W87" s="367"/>
      <c r="X87" s="367"/>
      <c r="AC87" s="367"/>
      <c r="AD87" s="335" t="s">
        <v>7991</v>
      </c>
    </row>
    <row r="88" spans="1:30" s="332" customFormat="1" ht="33.75" x14ac:dyDescent="0.2">
      <c r="A88" s="370"/>
      <c r="B88" s="371" t="s">
        <v>430</v>
      </c>
      <c r="C88" s="1065" t="s">
        <v>431</v>
      </c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72"/>
      <c r="V88" s="361"/>
      <c r="W88" s="367"/>
      <c r="X88" s="367"/>
      <c r="Y88" s="335" t="s">
        <v>431</v>
      </c>
      <c r="AC88" s="367"/>
    </row>
    <row r="89" spans="1:30" s="332" customFormat="1" ht="12" x14ac:dyDescent="0.2">
      <c r="A89" s="372"/>
      <c r="B89" s="371" t="s">
        <v>423</v>
      </c>
      <c r="C89" s="1065" t="s">
        <v>432</v>
      </c>
      <c r="D89" s="1065"/>
      <c r="E89" s="1065"/>
      <c r="F89" s="373"/>
      <c r="G89" s="373"/>
      <c r="H89" s="373"/>
      <c r="I89" s="373"/>
      <c r="J89" s="374">
        <v>50.67</v>
      </c>
      <c r="K89" s="373" t="s">
        <v>436</v>
      </c>
      <c r="L89" s="374">
        <v>44.34</v>
      </c>
      <c r="M89" s="373"/>
      <c r="N89" s="375"/>
      <c r="V89" s="361"/>
      <c r="W89" s="367"/>
      <c r="X89" s="367"/>
      <c r="Z89" s="335" t="s">
        <v>432</v>
      </c>
      <c r="AC89" s="367"/>
    </row>
    <row r="90" spans="1:30" s="332" customFormat="1" ht="12" x14ac:dyDescent="0.2">
      <c r="A90" s="372"/>
      <c r="B90" s="371" t="s">
        <v>434</v>
      </c>
      <c r="C90" s="1065" t="s">
        <v>435</v>
      </c>
      <c r="D90" s="1065"/>
      <c r="E90" s="1065"/>
      <c r="F90" s="373"/>
      <c r="G90" s="373"/>
      <c r="H90" s="373"/>
      <c r="I90" s="373"/>
      <c r="J90" s="374">
        <v>3.62</v>
      </c>
      <c r="K90" s="373" t="s">
        <v>436</v>
      </c>
      <c r="L90" s="374">
        <v>3.17</v>
      </c>
      <c r="M90" s="373"/>
      <c r="N90" s="375"/>
      <c r="V90" s="361"/>
      <c r="W90" s="367"/>
      <c r="X90" s="367"/>
      <c r="Z90" s="335" t="s">
        <v>435</v>
      </c>
      <c r="AC90" s="367"/>
    </row>
    <row r="91" spans="1:30" s="332" customFormat="1" ht="12" x14ac:dyDescent="0.2">
      <c r="A91" s="372"/>
      <c r="B91" s="371" t="s">
        <v>437</v>
      </c>
      <c r="C91" s="1065" t="s">
        <v>438</v>
      </c>
      <c r="D91" s="1065"/>
      <c r="E91" s="1065"/>
      <c r="F91" s="373"/>
      <c r="G91" s="373"/>
      <c r="H91" s="373"/>
      <c r="I91" s="373"/>
      <c r="J91" s="374">
        <v>0.5</v>
      </c>
      <c r="K91" s="373" t="s">
        <v>436</v>
      </c>
      <c r="L91" s="374">
        <v>0.44</v>
      </c>
      <c r="M91" s="373"/>
      <c r="N91" s="375"/>
      <c r="V91" s="361"/>
      <c r="W91" s="367"/>
      <c r="X91" s="367"/>
      <c r="Z91" s="335" t="s">
        <v>438</v>
      </c>
      <c r="AC91" s="367"/>
    </row>
    <row r="92" spans="1:30" s="332" customFormat="1" ht="12" x14ac:dyDescent="0.2">
      <c r="A92" s="372"/>
      <c r="B92" s="371" t="s">
        <v>439</v>
      </c>
      <c r="C92" s="1065" t="s">
        <v>440</v>
      </c>
      <c r="D92" s="1065"/>
      <c r="E92" s="1065"/>
      <c r="F92" s="373"/>
      <c r="G92" s="373"/>
      <c r="H92" s="373"/>
      <c r="I92" s="373"/>
      <c r="J92" s="374">
        <v>14.48</v>
      </c>
      <c r="K92" s="373"/>
      <c r="L92" s="374">
        <v>10.14</v>
      </c>
      <c r="M92" s="373"/>
      <c r="N92" s="375"/>
      <c r="V92" s="361"/>
      <c r="W92" s="367"/>
      <c r="X92" s="367"/>
      <c r="Z92" s="335" t="s">
        <v>440</v>
      </c>
      <c r="AC92" s="367"/>
    </row>
    <row r="93" spans="1:30" s="332" customFormat="1" ht="12" x14ac:dyDescent="0.2">
      <c r="A93" s="372"/>
      <c r="B93" s="371"/>
      <c r="C93" s="1065" t="s">
        <v>443</v>
      </c>
      <c r="D93" s="1065"/>
      <c r="E93" s="1065"/>
      <c r="F93" s="373" t="s">
        <v>444</v>
      </c>
      <c r="G93" s="373" t="s">
        <v>7992</v>
      </c>
      <c r="H93" s="373" t="s">
        <v>436</v>
      </c>
      <c r="I93" s="373" t="s">
        <v>7993</v>
      </c>
      <c r="J93" s="374"/>
      <c r="K93" s="373"/>
      <c r="L93" s="374"/>
      <c r="M93" s="373"/>
      <c r="N93" s="375"/>
      <c r="V93" s="361"/>
      <c r="W93" s="367"/>
      <c r="X93" s="367"/>
      <c r="AA93" s="335" t="s">
        <v>443</v>
      </c>
      <c r="AC93" s="367"/>
    </row>
    <row r="94" spans="1:30" s="332" customFormat="1" ht="12" x14ac:dyDescent="0.2">
      <c r="A94" s="372"/>
      <c r="B94" s="371"/>
      <c r="C94" s="1065" t="s">
        <v>447</v>
      </c>
      <c r="D94" s="1065"/>
      <c r="E94" s="1065"/>
      <c r="F94" s="373" t="s">
        <v>444</v>
      </c>
      <c r="G94" s="373" t="s">
        <v>935</v>
      </c>
      <c r="H94" s="373" t="s">
        <v>436</v>
      </c>
      <c r="I94" s="373" t="s">
        <v>2685</v>
      </c>
      <c r="J94" s="374"/>
      <c r="K94" s="373"/>
      <c r="L94" s="374"/>
      <c r="M94" s="373"/>
      <c r="N94" s="375"/>
      <c r="V94" s="361"/>
      <c r="W94" s="367"/>
      <c r="X94" s="367"/>
      <c r="AA94" s="335" t="s">
        <v>447</v>
      </c>
      <c r="AC94" s="367"/>
    </row>
    <row r="95" spans="1:30" s="332" customFormat="1" ht="12" x14ac:dyDescent="0.2">
      <c r="A95" s="372"/>
      <c r="B95" s="371"/>
      <c r="C95" s="1077" t="s">
        <v>450</v>
      </c>
      <c r="D95" s="1077"/>
      <c r="E95" s="1077"/>
      <c r="F95" s="376"/>
      <c r="G95" s="376"/>
      <c r="H95" s="376"/>
      <c r="I95" s="376"/>
      <c r="J95" s="377">
        <v>68.77</v>
      </c>
      <c r="K95" s="376"/>
      <c r="L95" s="377">
        <v>57.65</v>
      </c>
      <c r="M95" s="376"/>
      <c r="N95" s="378"/>
      <c r="V95" s="361"/>
      <c r="W95" s="367"/>
      <c r="X95" s="367"/>
      <c r="AB95" s="335" t="s">
        <v>450</v>
      </c>
      <c r="AC95" s="367"/>
    </row>
    <row r="96" spans="1:30" s="332" customFormat="1" ht="12" x14ac:dyDescent="0.2">
      <c r="A96" s="372"/>
      <c r="B96" s="371"/>
      <c r="C96" s="1065" t="s">
        <v>451</v>
      </c>
      <c r="D96" s="1065"/>
      <c r="E96" s="1065"/>
      <c r="F96" s="373"/>
      <c r="G96" s="373"/>
      <c r="H96" s="373"/>
      <c r="I96" s="373"/>
      <c r="J96" s="374"/>
      <c r="K96" s="373"/>
      <c r="L96" s="374">
        <v>44.78</v>
      </c>
      <c r="M96" s="373"/>
      <c r="N96" s="375"/>
      <c r="V96" s="361"/>
      <c r="W96" s="367"/>
      <c r="X96" s="367"/>
      <c r="AA96" s="335" t="s">
        <v>451</v>
      </c>
      <c r="AC96" s="367"/>
    </row>
    <row r="97" spans="1:30" s="332" customFormat="1" ht="33.75" x14ac:dyDescent="0.2">
      <c r="A97" s="372"/>
      <c r="B97" s="371" t="s">
        <v>4696</v>
      </c>
      <c r="C97" s="1065" t="s">
        <v>3148</v>
      </c>
      <c r="D97" s="1065"/>
      <c r="E97" s="1065"/>
      <c r="F97" s="373" t="s">
        <v>454</v>
      </c>
      <c r="G97" s="373" t="s">
        <v>558</v>
      </c>
      <c r="H97" s="373"/>
      <c r="I97" s="373" t="s">
        <v>558</v>
      </c>
      <c r="J97" s="374"/>
      <c r="K97" s="373"/>
      <c r="L97" s="374">
        <v>43.44</v>
      </c>
      <c r="M97" s="373"/>
      <c r="N97" s="375"/>
      <c r="V97" s="361"/>
      <c r="W97" s="367"/>
      <c r="X97" s="367"/>
      <c r="AA97" s="335" t="s">
        <v>3148</v>
      </c>
      <c r="AC97" s="367"/>
    </row>
    <row r="98" spans="1:30" s="332" customFormat="1" ht="33.75" x14ac:dyDescent="0.2">
      <c r="A98" s="372"/>
      <c r="B98" s="371" t="s">
        <v>4697</v>
      </c>
      <c r="C98" s="1065" t="s">
        <v>3150</v>
      </c>
      <c r="D98" s="1065"/>
      <c r="E98" s="1065"/>
      <c r="F98" s="373" t="s">
        <v>454</v>
      </c>
      <c r="G98" s="373" t="s">
        <v>544</v>
      </c>
      <c r="H98" s="373"/>
      <c r="I98" s="373" t="s">
        <v>544</v>
      </c>
      <c r="J98" s="374"/>
      <c r="K98" s="373"/>
      <c r="L98" s="374">
        <v>22.84</v>
      </c>
      <c r="M98" s="373"/>
      <c r="N98" s="375"/>
      <c r="V98" s="361"/>
      <c r="W98" s="367"/>
      <c r="X98" s="367"/>
      <c r="AA98" s="335" t="s">
        <v>3150</v>
      </c>
      <c r="AC98" s="367"/>
    </row>
    <row r="99" spans="1:30" s="332" customFormat="1" ht="12" x14ac:dyDescent="0.2">
      <c r="A99" s="379"/>
      <c r="B99" s="380"/>
      <c r="C99" s="1068" t="s">
        <v>459</v>
      </c>
      <c r="D99" s="1068"/>
      <c r="E99" s="1068"/>
      <c r="F99" s="364"/>
      <c r="G99" s="364"/>
      <c r="H99" s="364"/>
      <c r="I99" s="364"/>
      <c r="J99" s="365"/>
      <c r="K99" s="364"/>
      <c r="L99" s="365">
        <v>123.93</v>
      </c>
      <c r="M99" s="376"/>
      <c r="N99" s="366"/>
      <c r="V99" s="361"/>
      <c r="W99" s="367"/>
      <c r="X99" s="367"/>
      <c r="AC99" s="367" t="s">
        <v>459</v>
      </c>
    </row>
    <row r="100" spans="1:30" s="332" customFormat="1" ht="22.5" x14ac:dyDescent="0.2">
      <c r="A100" s="362" t="s">
        <v>499</v>
      </c>
      <c r="B100" s="363" t="s">
        <v>7994</v>
      </c>
      <c r="C100" s="1068" t="s">
        <v>7995</v>
      </c>
      <c r="D100" s="1068"/>
      <c r="E100" s="1068"/>
      <c r="F100" s="364" t="s">
        <v>4013</v>
      </c>
      <c r="G100" s="364"/>
      <c r="H100" s="364"/>
      <c r="I100" s="364" t="s">
        <v>7996</v>
      </c>
      <c r="J100" s="365">
        <v>25034.13</v>
      </c>
      <c r="K100" s="364"/>
      <c r="L100" s="365">
        <v>1787.44</v>
      </c>
      <c r="M100" s="364"/>
      <c r="N100" s="366"/>
      <c r="V100" s="361"/>
      <c r="W100" s="367"/>
      <c r="X100" s="367" t="s">
        <v>7995</v>
      </c>
      <c r="AC100" s="367"/>
    </row>
    <row r="101" spans="1:30" s="332" customFormat="1" ht="12" x14ac:dyDescent="0.2">
      <c r="A101" s="379"/>
      <c r="B101" s="380"/>
      <c r="C101" s="340" t="s">
        <v>2932</v>
      </c>
      <c r="D101" s="385"/>
      <c r="E101" s="385"/>
      <c r="F101" s="386"/>
      <c r="G101" s="386"/>
      <c r="H101" s="386"/>
      <c r="I101" s="386"/>
      <c r="J101" s="387"/>
      <c r="K101" s="386"/>
      <c r="L101" s="387"/>
      <c r="M101" s="388"/>
      <c r="N101" s="389"/>
      <c r="V101" s="361"/>
      <c r="W101" s="367"/>
      <c r="X101" s="367"/>
      <c r="AC101" s="367"/>
    </row>
    <row r="102" spans="1:30" s="332" customFormat="1" ht="12" x14ac:dyDescent="0.2">
      <c r="A102" s="368"/>
      <c r="B102" s="369"/>
      <c r="C102" s="1065" t="s">
        <v>7997</v>
      </c>
      <c r="D102" s="1065"/>
      <c r="E102" s="1065"/>
      <c r="F102" s="1065"/>
      <c r="G102" s="1065"/>
      <c r="H102" s="1065"/>
      <c r="I102" s="1065"/>
      <c r="J102" s="1065"/>
      <c r="K102" s="1065"/>
      <c r="L102" s="1065"/>
      <c r="M102" s="1065"/>
      <c r="N102" s="1072"/>
      <c r="V102" s="361"/>
      <c r="W102" s="367"/>
      <c r="X102" s="367"/>
      <c r="AC102" s="367"/>
      <c r="AD102" s="335" t="s">
        <v>7997</v>
      </c>
    </row>
    <row r="103" spans="1:30" s="332" customFormat="1" ht="45" x14ac:dyDescent="0.2">
      <c r="A103" s="362" t="s">
        <v>509</v>
      </c>
      <c r="B103" s="363" t="s">
        <v>7998</v>
      </c>
      <c r="C103" s="1068" t="s">
        <v>7999</v>
      </c>
      <c r="D103" s="1068"/>
      <c r="E103" s="1068"/>
      <c r="F103" s="364" t="s">
        <v>1026</v>
      </c>
      <c r="G103" s="364"/>
      <c r="H103" s="364"/>
      <c r="I103" s="364" t="s">
        <v>2897</v>
      </c>
      <c r="J103" s="365"/>
      <c r="K103" s="364"/>
      <c r="L103" s="365"/>
      <c r="M103" s="364"/>
      <c r="N103" s="366"/>
      <c r="V103" s="361"/>
      <c r="W103" s="367"/>
      <c r="X103" s="367" t="s">
        <v>7999</v>
      </c>
      <c r="AC103" s="367"/>
    </row>
    <row r="104" spans="1:30" s="332" customFormat="1" ht="12" x14ac:dyDescent="0.2">
      <c r="A104" s="368"/>
      <c r="B104" s="369"/>
      <c r="C104" s="1065" t="s">
        <v>8000</v>
      </c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72"/>
      <c r="V104" s="361"/>
      <c r="W104" s="367"/>
      <c r="X104" s="367"/>
      <c r="AC104" s="367"/>
      <c r="AD104" s="335" t="s">
        <v>8000</v>
      </c>
    </row>
    <row r="105" spans="1:30" s="332" customFormat="1" ht="33.75" x14ac:dyDescent="0.2">
      <c r="A105" s="370"/>
      <c r="B105" s="371" t="s">
        <v>430</v>
      </c>
      <c r="C105" s="1065" t="s">
        <v>431</v>
      </c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72"/>
      <c r="V105" s="361"/>
      <c r="W105" s="367"/>
      <c r="X105" s="367"/>
      <c r="Y105" s="335" t="s">
        <v>431</v>
      </c>
      <c r="AC105" s="367"/>
    </row>
    <row r="106" spans="1:30" s="332" customFormat="1" ht="12" x14ac:dyDescent="0.2">
      <c r="A106" s="372"/>
      <c r="B106" s="371" t="s">
        <v>423</v>
      </c>
      <c r="C106" s="1065" t="s">
        <v>432</v>
      </c>
      <c r="D106" s="1065"/>
      <c r="E106" s="1065"/>
      <c r="F106" s="373"/>
      <c r="G106" s="373"/>
      <c r="H106" s="373"/>
      <c r="I106" s="373"/>
      <c r="J106" s="374">
        <v>139.54</v>
      </c>
      <c r="K106" s="373" t="s">
        <v>436</v>
      </c>
      <c r="L106" s="374">
        <v>122.1</v>
      </c>
      <c r="M106" s="373"/>
      <c r="N106" s="375"/>
      <c r="V106" s="361"/>
      <c r="W106" s="367"/>
      <c r="X106" s="367"/>
      <c r="Z106" s="335" t="s">
        <v>432</v>
      </c>
      <c r="AC106" s="367"/>
    </row>
    <row r="107" spans="1:30" s="332" customFormat="1" ht="12" x14ac:dyDescent="0.2">
      <c r="A107" s="372"/>
      <c r="B107" s="371" t="s">
        <v>439</v>
      </c>
      <c r="C107" s="1065" t="s">
        <v>440</v>
      </c>
      <c r="D107" s="1065"/>
      <c r="E107" s="1065"/>
      <c r="F107" s="373"/>
      <c r="G107" s="373"/>
      <c r="H107" s="373"/>
      <c r="I107" s="373"/>
      <c r="J107" s="374">
        <v>16.79</v>
      </c>
      <c r="K107" s="373"/>
      <c r="L107" s="374">
        <v>11.75</v>
      </c>
      <c r="M107" s="373"/>
      <c r="N107" s="375"/>
      <c r="V107" s="361"/>
      <c r="W107" s="367"/>
      <c r="X107" s="367"/>
      <c r="Z107" s="335" t="s">
        <v>440</v>
      </c>
      <c r="AC107" s="367"/>
    </row>
    <row r="108" spans="1:30" s="332" customFormat="1" ht="12" x14ac:dyDescent="0.2">
      <c r="A108" s="372"/>
      <c r="B108" s="371"/>
      <c r="C108" s="1065" t="s">
        <v>443</v>
      </c>
      <c r="D108" s="1065"/>
      <c r="E108" s="1065"/>
      <c r="F108" s="373" t="s">
        <v>444</v>
      </c>
      <c r="G108" s="373" t="s">
        <v>8001</v>
      </c>
      <c r="H108" s="373" t="s">
        <v>436</v>
      </c>
      <c r="I108" s="373" t="s">
        <v>2668</v>
      </c>
      <c r="J108" s="374"/>
      <c r="K108" s="373"/>
      <c r="L108" s="374"/>
      <c r="M108" s="373"/>
      <c r="N108" s="375"/>
      <c r="V108" s="361"/>
      <c r="W108" s="367"/>
      <c r="X108" s="367"/>
      <c r="AA108" s="335" t="s">
        <v>443</v>
      </c>
      <c r="AC108" s="367"/>
    </row>
    <row r="109" spans="1:30" s="332" customFormat="1" ht="12" x14ac:dyDescent="0.2">
      <c r="A109" s="372"/>
      <c r="B109" s="371"/>
      <c r="C109" s="1077" t="s">
        <v>450</v>
      </c>
      <c r="D109" s="1077"/>
      <c r="E109" s="1077"/>
      <c r="F109" s="376"/>
      <c r="G109" s="376"/>
      <c r="H109" s="376"/>
      <c r="I109" s="376"/>
      <c r="J109" s="377">
        <v>156.33000000000001</v>
      </c>
      <c r="K109" s="376"/>
      <c r="L109" s="377">
        <v>133.85</v>
      </c>
      <c r="M109" s="376"/>
      <c r="N109" s="378"/>
      <c r="V109" s="361"/>
      <c r="W109" s="367"/>
      <c r="X109" s="367"/>
      <c r="AB109" s="335" t="s">
        <v>450</v>
      </c>
      <c r="AC109" s="367"/>
    </row>
    <row r="110" spans="1:30" s="332" customFormat="1" ht="12" x14ac:dyDescent="0.2">
      <c r="A110" s="372"/>
      <c r="B110" s="371"/>
      <c r="C110" s="1065" t="s">
        <v>451</v>
      </c>
      <c r="D110" s="1065"/>
      <c r="E110" s="1065"/>
      <c r="F110" s="373"/>
      <c r="G110" s="373"/>
      <c r="H110" s="373"/>
      <c r="I110" s="373"/>
      <c r="J110" s="374"/>
      <c r="K110" s="373"/>
      <c r="L110" s="374">
        <v>122.1</v>
      </c>
      <c r="M110" s="373"/>
      <c r="N110" s="375"/>
      <c r="V110" s="361"/>
      <c r="W110" s="367"/>
      <c r="X110" s="367"/>
      <c r="AA110" s="335" t="s">
        <v>451</v>
      </c>
      <c r="AC110" s="367"/>
    </row>
    <row r="111" spans="1:30" s="332" customFormat="1" ht="33.75" x14ac:dyDescent="0.2">
      <c r="A111" s="372"/>
      <c r="B111" s="371" t="s">
        <v>4696</v>
      </c>
      <c r="C111" s="1065" t="s">
        <v>3148</v>
      </c>
      <c r="D111" s="1065"/>
      <c r="E111" s="1065"/>
      <c r="F111" s="373" t="s">
        <v>454</v>
      </c>
      <c r="G111" s="373" t="s">
        <v>558</v>
      </c>
      <c r="H111" s="373"/>
      <c r="I111" s="373" t="s">
        <v>558</v>
      </c>
      <c r="J111" s="374"/>
      <c r="K111" s="373"/>
      <c r="L111" s="374">
        <v>118.44</v>
      </c>
      <c r="M111" s="373"/>
      <c r="N111" s="375"/>
      <c r="V111" s="361"/>
      <c r="W111" s="367"/>
      <c r="X111" s="367"/>
      <c r="AA111" s="335" t="s">
        <v>3148</v>
      </c>
      <c r="AC111" s="367"/>
    </row>
    <row r="112" spans="1:30" s="332" customFormat="1" ht="33.75" x14ac:dyDescent="0.2">
      <c r="A112" s="372"/>
      <c r="B112" s="371" t="s">
        <v>4697</v>
      </c>
      <c r="C112" s="1065" t="s">
        <v>3150</v>
      </c>
      <c r="D112" s="1065"/>
      <c r="E112" s="1065"/>
      <c r="F112" s="373" t="s">
        <v>454</v>
      </c>
      <c r="G112" s="373" t="s">
        <v>544</v>
      </c>
      <c r="H112" s="373"/>
      <c r="I112" s="373" t="s">
        <v>544</v>
      </c>
      <c r="J112" s="374"/>
      <c r="K112" s="373"/>
      <c r="L112" s="374">
        <v>62.27</v>
      </c>
      <c r="M112" s="373"/>
      <c r="N112" s="375"/>
      <c r="V112" s="361"/>
      <c r="W112" s="367"/>
      <c r="X112" s="367"/>
      <c r="AA112" s="335" t="s">
        <v>3150</v>
      </c>
      <c r="AC112" s="367"/>
    </row>
    <row r="113" spans="1:30" s="332" customFormat="1" ht="12" x14ac:dyDescent="0.2">
      <c r="A113" s="379"/>
      <c r="B113" s="380"/>
      <c r="C113" s="1068" t="s">
        <v>459</v>
      </c>
      <c r="D113" s="1068"/>
      <c r="E113" s="1068"/>
      <c r="F113" s="364"/>
      <c r="G113" s="364"/>
      <c r="H113" s="364"/>
      <c r="I113" s="364"/>
      <c r="J113" s="365"/>
      <c r="K113" s="364"/>
      <c r="L113" s="365">
        <v>314.56</v>
      </c>
      <c r="M113" s="376"/>
      <c r="N113" s="366"/>
      <c r="V113" s="361"/>
      <c r="W113" s="367"/>
      <c r="X113" s="367"/>
      <c r="AC113" s="367" t="s">
        <v>459</v>
      </c>
    </row>
    <row r="114" spans="1:30" s="332" customFormat="1" ht="33.75" x14ac:dyDescent="0.2">
      <c r="A114" s="362" t="s">
        <v>529</v>
      </c>
      <c r="B114" s="363" t="s">
        <v>8002</v>
      </c>
      <c r="C114" s="1068" t="s">
        <v>8003</v>
      </c>
      <c r="D114" s="1068"/>
      <c r="E114" s="1068"/>
      <c r="F114" s="364" t="s">
        <v>3083</v>
      </c>
      <c r="G114" s="364"/>
      <c r="H114" s="364"/>
      <c r="I114" s="364" t="s">
        <v>5985</v>
      </c>
      <c r="J114" s="365">
        <v>37.299999999999997</v>
      </c>
      <c r="K114" s="364"/>
      <c r="L114" s="365">
        <v>266.32</v>
      </c>
      <c r="M114" s="364"/>
      <c r="N114" s="366"/>
      <c r="V114" s="361"/>
      <c r="W114" s="367"/>
      <c r="X114" s="367" t="s">
        <v>8003</v>
      </c>
      <c r="AC114" s="367"/>
    </row>
    <row r="115" spans="1:30" s="332" customFormat="1" ht="12" x14ac:dyDescent="0.2">
      <c r="A115" s="379"/>
      <c r="B115" s="380"/>
      <c r="C115" s="340" t="s">
        <v>2932</v>
      </c>
      <c r="D115" s="385"/>
      <c r="E115" s="385"/>
      <c r="F115" s="386"/>
      <c r="G115" s="386"/>
      <c r="H115" s="386"/>
      <c r="I115" s="386"/>
      <c r="J115" s="387"/>
      <c r="K115" s="386"/>
      <c r="L115" s="387"/>
      <c r="M115" s="388"/>
      <c r="N115" s="389"/>
      <c r="V115" s="361"/>
      <c r="W115" s="367"/>
      <c r="X115" s="367"/>
      <c r="AC115" s="367"/>
    </row>
    <row r="116" spans="1:30" s="332" customFormat="1" ht="12" x14ac:dyDescent="0.2">
      <c r="A116" s="368"/>
      <c r="B116" s="369"/>
      <c r="C116" s="1065" t="s">
        <v>8004</v>
      </c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72"/>
      <c r="V116" s="361"/>
      <c r="W116" s="367"/>
      <c r="X116" s="367"/>
      <c r="AC116" s="367"/>
      <c r="AD116" s="335" t="s">
        <v>8004</v>
      </c>
    </row>
    <row r="117" spans="1:30" s="332" customFormat="1" ht="12" x14ac:dyDescent="0.2">
      <c r="A117" s="1069" t="s">
        <v>8005</v>
      </c>
      <c r="B117" s="1070"/>
      <c r="C117" s="1070"/>
      <c r="D117" s="1070"/>
      <c r="E117" s="1070"/>
      <c r="F117" s="1070"/>
      <c r="G117" s="1070"/>
      <c r="H117" s="1070"/>
      <c r="I117" s="1070"/>
      <c r="J117" s="1070"/>
      <c r="K117" s="1070"/>
      <c r="L117" s="1070"/>
      <c r="M117" s="1070"/>
      <c r="N117" s="1071"/>
      <c r="V117" s="361"/>
      <c r="W117" s="367" t="s">
        <v>8005</v>
      </c>
      <c r="X117" s="367"/>
      <c r="AC117" s="367"/>
    </row>
    <row r="118" spans="1:30" s="332" customFormat="1" ht="22.5" x14ac:dyDescent="0.2">
      <c r="A118" s="362" t="s">
        <v>545</v>
      </c>
      <c r="B118" s="363" t="s">
        <v>7971</v>
      </c>
      <c r="C118" s="1068" t="s">
        <v>7972</v>
      </c>
      <c r="D118" s="1068"/>
      <c r="E118" s="1068"/>
      <c r="F118" s="364" t="s">
        <v>1017</v>
      </c>
      <c r="G118" s="364"/>
      <c r="H118" s="364"/>
      <c r="I118" s="364" t="s">
        <v>423</v>
      </c>
      <c r="J118" s="365"/>
      <c r="K118" s="364"/>
      <c r="L118" s="365"/>
      <c r="M118" s="364"/>
      <c r="N118" s="366"/>
      <c r="V118" s="361"/>
      <c r="W118" s="367"/>
      <c r="X118" s="367" t="s">
        <v>7972</v>
      </c>
      <c r="AC118" s="367"/>
    </row>
    <row r="119" spans="1:30" s="332" customFormat="1" ht="33.75" x14ac:dyDescent="0.2">
      <c r="A119" s="370"/>
      <c r="B119" s="371" t="s">
        <v>430</v>
      </c>
      <c r="C119" s="1065" t="s">
        <v>431</v>
      </c>
      <c r="D119" s="1065"/>
      <c r="E119" s="1065"/>
      <c r="F119" s="1065"/>
      <c r="G119" s="1065"/>
      <c r="H119" s="1065"/>
      <c r="I119" s="1065"/>
      <c r="J119" s="1065"/>
      <c r="K119" s="1065"/>
      <c r="L119" s="1065"/>
      <c r="M119" s="1065"/>
      <c r="N119" s="1072"/>
      <c r="V119" s="361"/>
      <c r="W119" s="367"/>
      <c r="X119" s="367"/>
      <c r="Y119" s="335" t="s">
        <v>431</v>
      </c>
      <c r="AC119" s="367"/>
    </row>
    <row r="120" spans="1:30" s="332" customFormat="1" ht="12" x14ac:dyDescent="0.2">
      <c r="A120" s="372"/>
      <c r="B120" s="371" t="s">
        <v>423</v>
      </c>
      <c r="C120" s="1065" t="s">
        <v>432</v>
      </c>
      <c r="D120" s="1065"/>
      <c r="E120" s="1065"/>
      <c r="F120" s="373"/>
      <c r="G120" s="373"/>
      <c r="H120" s="373"/>
      <c r="I120" s="373"/>
      <c r="J120" s="374">
        <v>36.76</v>
      </c>
      <c r="K120" s="373" t="s">
        <v>436</v>
      </c>
      <c r="L120" s="374">
        <v>45.95</v>
      </c>
      <c r="M120" s="373"/>
      <c r="N120" s="375"/>
      <c r="V120" s="361"/>
      <c r="W120" s="367"/>
      <c r="X120" s="367"/>
      <c r="Z120" s="335" t="s">
        <v>432</v>
      </c>
      <c r="AC120" s="367"/>
    </row>
    <row r="121" spans="1:30" s="332" customFormat="1" ht="12" x14ac:dyDescent="0.2">
      <c r="A121" s="372"/>
      <c r="B121" s="371" t="s">
        <v>439</v>
      </c>
      <c r="C121" s="1065" t="s">
        <v>440</v>
      </c>
      <c r="D121" s="1065"/>
      <c r="E121" s="1065"/>
      <c r="F121" s="373"/>
      <c r="G121" s="373"/>
      <c r="H121" s="373"/>
      <c r="I121" s="373"/>
      <c r="J121" s="374">
        <v>4.5999999999999996</v>
      </c>
      <c r="K121" s="373"/>
      <c r="L121" s="374">
        <v>4.5999999999999996</v>
      </c>
      <c r="M121" s="373"/>
      <c r="N121" s="375"/>
      <c r="V121" s="361"/>
      <c r="W121" s="367"/>
      <c r="X121" s="367"/>
      <c r="Z121" s="335" t="s">
        <v>440</v>
      </c>
      <c r="AC121" s="367"/>
    </row>
    <row r="122" spans="1:30" s="332" customFormat="1" ht="12" x14ac:dyDescent="0.2">
      <c r="A122" s="372"/>
      <c r="B122" s="371"/>
      <c r="C122" s="1065" t="s">
        <v>443</v>
      </c>
      <c r="D122" s="1065"/>
      <c r="E122" s="1065"/>
      <c r="F122" s="373" t="s">
        <v>444</v>
      </c>
      <c r="G122" s="373" t="s">
        <v>1483</v>
      </c>
      <c r="H122" s="373" t="s">
        <v>436</v>
      </c>
      <c r="I122" s="373" t="s">
        <v>1856</v>
      </c>
      <c r="J122" s="374"/>
      <c r="K122" s="373"/>
      <c r="L122" s="374"/>
      <c r="M122" s="373"/>
      <c r="N122" s="375"/>
      <c r="V122" s="361"/>
      <c r="W122" s="367"/>
      <c r="X122" s="367"/>
      <c r="AA122" s="335" t="s">
        <v>443</v>
      </c>
      <c r="AC122" s="367"/>
    </row>
    <row r="123" spans="1:30" s="332" customFormat="1" ht="12" x14ac:dyDescent="0.2">
      <c r="A123" s="372"/>
      <c r="B123" s="371"/>
      <c r="C123" s="1077" t="s">
        <v>450</v>
      </c>
      <c r="D123" s="1077"/>
      <c r="E123" s="1077"/>
      <c r="F123" s="376"/>
      <c r="G123" s="376"/>
      <c r="H123" s="376"/>
      <c r="I123" s="376"/>
      <c r="J123" s="377">
        <v>41.36</v>
      </c>
      <c r="K123" s="376"/>
      <c r="L123" s="377">
        <v>50.55</v>
      </c>
      <c r="M123" s="376"/>
      <c r="N123" s="378"/>
      <c r="V123" s="361"/>
      <c r="W123" s="367"/>
      <c r="X123" s="367"/>
      <c r="AB123" s="335" t="s">
        <v>450</v>
      </c>
      <c r="AC123" s="367"/>
    </row>
    <row r="124" spans="1:30" s="332" customFormat="1" ht="12" x14ac:dyDescent="0.2">
      <c r="A124" s="372"/>
      <c r="B124" s="371"/>
      <c r="C124" s="1065" t="s">
        <v>451</v>
      </c>
      <c r="D124" s="1065"/>
      <c r="E124" s="1065"/>
      <c r="F124" s="373"/>
      <c r="G124" s="373"/>
      <c r="H124" s="373"/>
      <c r="I124" s="373"/>
      <c r="J124" s="374"/>
      <c r="K124" s="373"/>
      <c r="L124" s="374">
        <v>45.95</v>
      </c>
      <c r="M124" s="373"/>
      <c r="N124" s="375"/>
      <c r="V124" s="361"/>
      <c r="W124" s="367"/>
      <c r="X124" s="367"/>
      <c r="AA124" s="335" t="s">
        <v>451</v>
      </c>
      <c r="AC124" s="367"/>
    </row>
    <row r="125" spans="1:30" s="332" customFormat="1" ht="33.75" x14ac:dyDescent="0.2">
      <c r="A125" s="372"/>
      <c r="B125" s="371" t="s">
        <v>7616</v>
      </c>
      <c r="C125" s="1065" t="s">
        <v>7617</v>
      </c>
      <c r="D125" s="1065"/>
      <c r="E125" s="1065"/>
      <c r="F125" s="373" t="s">
        <v>454</v>
      </c>
      <c r="G125" s="373" t="s">
        <v>1083</v>
      </c>
      <c r="H125" s="373"/>
      <c r="I125" s="373" t="s">
        <v>1083</v>
      </c>
      <c r="J125" s="374"/>
      <c r="K125" s="373"/>
      <c r="L125" s="374">
        <v>41.36</v>
      </c>
      <c r="M125" s="373"/>
      <c r="N125" s="375"/>
      <c r="V125" s="361"/>
      <c r="W125" s="367"/>
      <c r="X125" s="367"/>
      <c r="AA125" s="335" t="s">
        <v>7617</v>
      </c>
      <c r="AC125" s="367"/>
    </row>
    <row r="126" spans="1:30" s="332" customFormat="1" ht="33.75" x14ac:dyDescent="0.2">
      <c r="A126" s="372"/>
      <c r="B126" s="371" t="s">
        <v>7618</v>
      </c>
      <c r="C126" s="1065" t="s">
        <v>7619</v>
      </c>
      <c r="D126" s="1065"/>
      <c r="E126" s="1065"/>
      <c r="F126" s="373" t="s">
        <v>454</v>
      </c>
      <c r="G126" s="373" t="s">
        <v>657</v>
      </c>
      <c r="H126" s="373"/>
      <c r="I126" s="373" t="s">
        <v>657</v>
      </c>
      <c r="J126" s="374"/>
      <c r="K126" s="373"/>
      <c r="L126" s="374">
        <v>21.14</v>
      </c>
      <c r="M126" s="373"/>
      <c r="N126" s="375"/>
      <c r="V126" s="361"/>
      <c r="W126" s="367"/>
      <c r="X126" s="367"/>
      <c r="AA126" s="335" t="s">
        <v>7619</v>
      </c>
      <c r="AC126" s="367"/>
    </row>
    <row r="127" spans="1:30" s="332" customFormat="1" ht="12" x14ac:dyDescent="0.2">
      <c r="A127" s="379"/>
      <c r="B127" s="380"/>
      <c r="C127" s="1068" t="s">
        <v>459</v>
      </c>
      <c r="D127" s="1068"/>
      <c r="E127" s="1068"/>
      <c r="F127" s="364"/>
      <c r="G127" s="364"/>
      <c r="H127" s="364"/>
      <c r="I127" s="364"/>
      <c r="J127" s="365"/>
      <c r="K127" s="364"/>
      <c r="L127" s="365">
        <v>113.05</v>
      </c>
      <c r="M127" s="376"/>
      <c r="N127" s="366"/>
      <c r="V127" s="361"/>
      <c r="W127" s="367"/>
      <c r="X127" s="367"/>
      <c r="AC127" s="367" t="s">
        <v>459</v>
      </c>
    </row>
    <row r="128" spans="1:30" s="332" customFormat="1" ht="33.75" x14ac:dyDescent="0.2">
      <c r="A128" s="362" t="s">
        <v>7288</v>
      </c>
      <c r="B128" s="363" t="s">
        <v>7973</v>
      </c>
      <c r="C128" s="1068" t="s">
        <v>7974</v>
      </c>
      <c r="D128" s="1068"/>
      <c r="E128" s="1068"/>
      <c r="F128" s="364" t="s">
        <v>1017</v>
      </c>
      <c r="G128" s="364"/>
      <c r="H128" s="364"/>
      <c r="I128" s="364" t="s">
        <v>423</v>
      </c>
      <c r="J128" s="365">
        <v>17820</v>
      </c>
      <c r="K128" s="364" t="s">
        <v>1361</v>
      </c>
      <c r="L128" s="365">
        <v>3635.89</v>
      </c>
      <c r="M128" s="364" t="s">
        <v>1362</v>
      </c>
      <c r="N128" s="366">
        <v>18034</v>
      </c>
      <c r="V128" s="361"/>
      <c r="W128" s="367"/>
      <c r="X128" s="367" t="s">
        <v>7974</v>
      </c>
      <c r="AC128" s="367"/>
    </row>
    <row r="129" spans="1:29" s="332" customFormat="1" ht="12" x14ac:dyDescent="0.2">
      <c r="A129" s="379"/>
      <c r="B129" s="380"/>
      <c r="C129" s="340" t="s">
        <v>3039</v>
      </c>
      <c r="D129" s="385"/>
      <c r="E129" s="385"/>
      <c r="F129" s="386"/>
      <c r="G129" s="386"/>
      <c r="H129" s="386"/>
      <c r="I129" s="386"/>
      <c r="J129" s="387"/>
      <c r="K129" s="386"/>
      <c r="L129" s="387"/>
      <c r="M129" s="388"/>
      <c r="N129" s="389"/>
      <c r="V129" s="361"/>
      <c r="W129" s="367"/>
      <c r="X129" s="367"/>
      <c r="AC129" s="367"/>
    </row>
    <row r="130" spans="1:29" s="332" customFormat="1" ht="22.5" x14ac:dyDescent="0.2">
      <c r="A130" s="370"/>
      <c r="B130" s="371" t="s">
        <v>1365</v>
      </c>
      <c r="C130" s="1065" t="s">
        <v>1366</v>
      </c>
      <c r="D130" s="1065"/>
      <c r="E130" s="1065"/>
      <c r="F130" s="1065"/>
      <c r="G130" s="1065"/>
      <c r="H130" s="1065"/>
      <c r="I130" s="1065"/>
      <c r="J130" s="1065"/>
      <c r="K130" s="1065"/>
      <c r="L130" s="1065"/>
      <c r="M130" s="1065"/>
      <c r="N130" s="1072"/>
      <c r="V130" s="361"/>
      <c r="W130" s="367"/>
      <c r="X130" s="367"/>
      <c r="Y130" s="335" t="s">
        <v>1366</v>
      </c>
      <c r="AC130" s="367"/>
    </row>
    <row r="131" spans="1:29" s="332" customFormat="1" ht="33.75" x14ac:dyDescent="0.2">
      <c r="A131" s="362" t="s">
        <v>570</v>
      </c>
      <c r="B131" s="363" t="s">
        <v>7975</v>
      </c>
      <c r="C131" s="1068" t="s">
        <v>7976</v>
      </c>
      <c r="D131" s="1068"/>
      <c r="E131" s="1068"/>
      <c r="F131" s="364" t="s">
        <v>877</v>
      </c>
      <c r="G131" s="364"/>
      <c r="H131" s="364"/>
      <c r="I131" s="364" t="s">
        <v>434</v>
      </c>
      <c r="J131" s="365"/>
      <c r="K131" s="364"/>
      <c r="L131" s="365"/>
      <c r="M131" s="364"/>
      <c r="N131" s="366"/>
      <c r="V131" s="361"/>
      <c r="W131" s="367"/>
      <c r="X131" s="367" t="s">
        <v>7976</v>
      </c>
      <c r="AC131" s="367"/>
    </row>
    <row r="132" spans="1:29" s="332" customFormat="1" ht="33.75" x14ac:dyDescent="0.2">
      <c r="A132" s="370"/>
      <c r="B132" s="371" t="s">
        <v>430</v>
      </c>
      <c r="C132" s="1065" t="s">
        <v>431</v>
      </c>
      <c r="D132" s="1065"/>
      <c r="E132" s="1065"/>
      <c r="F132" s="1065"/>
      <c r="G132" s="1065"/>
      <c r="H132" s="1065"/>
      <c r="I132" s="1065"/>
      <c r="J132" s="1065"/>
      <c r="K132" s="1065"/>
      <c r="L132" s="1065"/>
      <c r="M132" s="1065"/>
      <c r="N132" s="1072"/>
      <c r="V132" s="361"/>
      <c r="W132" s="367"/>
      <c r="X132" s="367"/>
      <c r="Y132" s="335" t="s">
        <v>431</v>
      </c>
      <c r="AC132" s="367"/>
    </row>
    <row r="133" spans="1:29" s="332" customFormat="1" ht="12" x14ac:dyDescent="0.2">
      <c r="A133" s="372"/>
      <c r="B133" s="371" t="s">
        <v>423</v>
      </c>
      <c r="C133" s="1065" t="s">
        <v>432</v>
      </c>
      <c r="D133" s="1065"/>
      <c r="E133" s="1065"/>
      <c r="F133" s="373"/>
      <c r="G133" s="373"/>
      <c r="H133" s="373"/>
      <c r="I133" s="373"/>
      <c r="J133" s="374">
        <v>40.21</v>
      </c>
      <c r="K133" s="373" t="s">
        <v>436</v>
      </c>
      <c r="L133" s="374">
        <v>100.53</v>
      </c>
      <c r="M133" s="373"/>
      <c r="N133" s="375"/>
      <c r="V133" s="361"/>
      <c r="W133" s="367"/>
      <c r="X133" s="367"/>
      <c r="Z133" s="335" t="s">
        <v>432</v>
      </c>
      <c r="AC133" s="367"/>
    </row>
    <row r="134" spans="1:29" s="332" customFormat="1" ht="12" x14ac:dyDescent="0.2">
      <c r="A134" s="372"/>
      <c r="B134" s="371" t="s">
        <v>434</v>
      </c>
      <c r="C134" s="1065" t="s">
        <v>435</v>
      </c>
      <c r="D134" s="1065"/>
      <c r="E134" s="1065"/>
      <c r="F134" s="373"/>
      <c r="G134" s="373"/>
      <c r="H134" s="373"/>
      <c r="I134" s="373"/>
      <c r="J134" s="374">
        <v>25.36</v>
      </c>
      <c r="K134" s="373" t="s">
        <v>436</v>
      </c>
      <c r="L134" s="374">
        <v>63.4</v>
      </c>
      <c r="M134" s="373"/>
      <c r="N134" s="375"/>
      <c r="V134" s="361"/>
      <c r="W134" s="367"/>
      <c r="X134" s="367"/>
      <c r="Z134" s="335" t="s">
        <v>435</v>
      </c>
      <c r="AC134" s="367"/>
    </row>
    <row r="135" spans="1:29" s="332" customFormat="1" ht="12" x14ac:dyDescent="0.2">
      <c r="A135" s="372"/>
      <c r="B135" s="371" t="s">
        <v>437</v>
      </c>
      <c r="C135" s="1065" t="s">
        <v>438</v>
      </c>
      <c r="D135" s="1065"/>
      <c r="E135" s="1065"/>
      <c r="F135" s="373"/>
      <c r="G135" s="373"/>
      <c r="H135" s="373"/>
      <c r="I135" s="373"/>
      <c r="J135" s="374">
        <v>3.51</v>
      </c>
      <c r="K135" s="373" t="s">
        <v>436</v>
      </c>
      <c r="L135" s="374">
        <v>8.7799999999999994</v>
      </c>
      <c r="M135" s="373"/>
      <c r="N135" s="375"/>
      <c r="V135" s="361"/>
      <c r="W135" s="367"/>
      <c r="X135" s="367"/>
      <c r="Z135" s="335" t="s">
        <v>438</v>
      </c>
      <c r="AC135" s="367"/>
    </row>
    <row r="136" spans="1:29" s="332" customFormat="1" ht="12" x14ac:dyDescent="0.2">
      <c r="A136" s="372"/>
      <c r="B136" s="371" t="s">
        <v>439</v>
      </c>
      <c r="C136" s="1065" t="s">
        <v>440</v>
      </c>
      <c r="D136" s="1065"/>
      <c r="E136" s="1065"/>
      <c r="F136" s="373"/>
      <c r="G136" s="373"/>
      <c r="H136" s="373"/>
      <c r="I136" s="373"/>
      <c r="J136" s="374">
        <v>10.61</v>
      </c>
      <c r="K136" s="373"/>
      <c r="L136" s="374">
        <v>21.22</v>
      </c>
      <c r="M136" s="373"/>
      <c r="N136" s="375"/>
      <c r="V136" s="361"/>
      <c r="W136" s="367"/>
      <c r="X136" s="367"/>
      <c r="Z136" s="335" t="s">
        <v>440</v>
      </c>
      <c r="AC136" s="367"/>
    </row>
    <row r="137" spans="1:29" s="332" customFormat="1" ht="12" x14ac:dyDescent="0.2">
      <c r="A137" s="372"/>
      <c r="B137" s="371"/>
      <c r="C137" s="1065" t="s">
        <v>443</v>
      </c>
      <c r="D137" s="1065"/>
      <c r="E137" s="1065"/>
      <c r="F137" s="373" t="s">
        <v>444</v>
      </c>
      <c r="G137" s="373" t="s">
        <v>7339</v>
      </c>
      <c r="H137" s="373" t="s">
        <v>436</v>
      </c>
      <c r="I137" s="373" t="s">
        <v>7977</v>
      </c>
      <c r="J137" s="374"/>
      <c r="K137" s="373"/>
      <c r="L137" s="374"/>
      <c r="M137" s="373"/>
      <c r="N137" s="375"/>
      <c r="V137" s="361"/>
      <c r="W137" s="367"/>
      <c r="X137" s="367"/>
      <c r="AA137" s="335" t="s">
        <v>443</v>
      </c>
      <c r="AC137" s="367"/>
    </row>
    <row r="138" spans="1:29" s="332" customFormat="1" ht="12" x14ac:dyDescent="0.2">
      <c r="A138" s="372"/>
      <c r="B138" s="371"/>
      <c r="C138" s="1065" t="s">
        <v>447</v>
      </c>
      <c r="D138" s="1065"/>
      <c r="E138" s="1065"/>
      <c r="F138" s="373" t="s">
        <v>444</v>
      </c>
      <c r="G138" s="373" t="s">
        <v>2845</v>
      </c>
      <c r="H138" s="373" t="s">
        <v>436</v>
      </c>
      <c r="I138" s="373" t="s">
        <v>2897</v>
      </c>
      <c r="J138" s="374"/>
      <c r="K138" s="373"/>
      <c r="L138" s="374"/>
      <c r="M138" s="373"/>
      <c r="N138" s="375"/>
      <c r="V138" s="361"/>
      <c r="W138" s="367"/>
      <c r="X138" s="367"/>
      <c r="AA138" s="335" t="s">
        <v>447</v>
      </c>
      <c r="AC138" s="367"/>
    </row>
    <row r="139" spans="1:29" s="332" customFormat="1" ht="12" x14ac:dyDescent="0.2">
      <c r="A139" s="372"/>
      <c r="B139" s="371"/>
      <c r="C139" s="1077" t="s">
        <v>450</v>
      </c>
      <c r="D139" s="1077"/>
      <c r="E139" s="1077"/>
      <c r="F139" s="376"/>
      <c r="G139" s="376"/>
      <c r="H139" s="376"/>
      <c r="I139" s="376"/>
      <c r="J139" s="377">
        <v>76.180000000000007</v>
      </c>
      <c r="K139" s="376"/>
      <c r="L139" s="377">
        <v>185.15</v>
      </c>
      <c r="M139" s="376"/>
      <c r="N139" s="378"/>
      <c r="V139" s="361"/>
      <c r="W139" s="367"/>
      <c r="X139" s="367"/>
      <c r="AB139" s="335" t="s">
        <v>450</v>
      </c>
      <c r="AC139" s="367"/>
    </row>
    <row r="140" spans="1:29" s="332" customFormat="1" ht="12" x14ac:dyDescent="0.2">
      <c r="A140" s="372"/>
      <c r="B140" s="371"/>
      <c r="C140" s="1065" t="s">
        <v>451</v>
      </c>
      <c r="D140" s="1065"/>
      <c r="E140" s="1065"/>
      <c r="F140" s="373"/>
      <c r="G140" s="373"/>
      <c r="H140" s="373"/>
      <c r="I140" s="373"/>
      <c r="J140" s="374"/>
      <c r="K140" s="373"/>
      <c r="L140" s="374">
        <v>109.31</v>
      </c>
      <c r="M140" s="373"/>
      <c r="N140" s="375"/>
      <c r="V140" s="361"/>
      <c r="W140" s="367"/>
      <c r="X140" s="367"/>
      <c r="AA140" s="335" t="s">
        <v>451</v>
      </c>
      <c r="AC140" s="367"/>
    </row>
    <row r="141" spans="1:29" s="332" customFormat="1" ht="33.75" x14ac:dyDescent="0.2">
      <c r="A141" s="372"/>
      <c r="B141" s="371" t="s">
        <v>7978</v>
      </c>
      <c r="C141" s="1065" t="s">
        <v>3337</v>
      </c>
      <c r="D141" s="1065"/>
      <c r="E141" s="1065"/>
      <c r="F141" s="373" t="s">
        <v>454</v>
      </c>
      <c r="G141" s="373" t="s">
        <v>1083</v>
      </c>
      <c r="H141" s="373"/>
      <c r="I141" s="373" t="s">
        <v>1083</v>
      </c>
      <c r="J141" s="374"/>
      <c r="K141" s="373"/>
      <c r="L141" s="374">
        <v>98.38</v>
      </c>
      <c r="M141" s="373"/>
      <c r="N141" s="375"/>
      <c r="V141" s="361"/>
      <c r="W141" s="367"/>
      <c r="X141" s="367"/>
      <c r="AA141" s="335" t="s">
        <v>3337</v>
      </c>
      <c r="AC141" s="367"/>
    </row>
    <row r="142" spans="1:29" s="332" customFormat="1" ht="33.75" x14ac:dyDescent="0.2">
      <c r="A142" s="372"/>
      <c r="B142" s="371" t="s">
        <v>7979</v>
      </c>
      <c r="C142" s="1065" t="s">
        <v>3339</v>
      </c>
      <c r="D142" s="1065"/>
      <c r="E142" s="1065"/>
      <c r="F142" s="373" t="s">
        <v>454</v>
      </c>
      <c r="G142" s="373" t="s">
        <v>657</v>
      </c>
      <c r="H142" s="373"/>
      <c r="I142" s="373" t="s">
        <v>657</v>
      </c>
      <c r="J142" s="374"/>
      <c r="K142" s="373"/>
      <c r="L142" s="374">
        <v>50.28</v>
      </c>
      <c r="M142" s="373"/>
      <c r="N142" s="375"/>
      <c r="V142" s="361"/>
      <c r="W142" s="367"/>
      <c r="X142" s="367"/>
      <c r="AA142" s="335" t="s">
        <v>3339</v>
      </c>
      <c r="AC142" s="367"/>
    </row>
    <row r="143" spans="1:29" s="332" customFormat="1" ht="12" x14ac:dyDescent="0.2">
      <c r="A143" s="379"/>
      <c r="B143" s="380"/>
      <c r="C143" s="1068" t="s">
        <v>459</v>
      </c>
      <c r="D143" s="1068"/>
      <c r="E143" s="1068"/>
      <c r="F143" s="364"/>
      <c r="G143" s="364"/>
      <c r="H143" s="364"/>
      <c r="I143" s="364"/>
      <c r="J143" s="365"/>
      <c r="K143" s="364"/>
      <c r="L143" s="365">
        <v>333.81</v>
      </c>
      <c r="M143" s="376"/>
      <c r="N143" s="366"/>
      <c r="V143" s="361"/>
      <c r="W143" s="367"/>
      <c r="X143" s="367"/>
      <c r="AC143" s="367" t="s">
        <v>459</v>
      </c>
    </row>
    <row r="144" spans="1:29" s="332" customFormat="1" ht="33.75" x14ac:dyDescent="0.2">
      <c r="A144" s="362" t="s">
        <v>7295</v>
      </c>
      <c r="B144" s="363" t="s">
        <v>7980</v>
      </c>
      <c r="C144" s="1068" t="s">
        <v>7981</v>
      </c>
      <c r="D144" s="1068"/>
      <c r="E144" s="1068"/>
      <c r="F144" s="364" t="s">
        <v>1017</v>
      </c>
      <c r="G144" s="364"/>
      <c r="H144" s="364"/>
      <c r="I144" s="364" t="s">
        <v>434</v>
      </c>
      <c r="J144" s="365">
        <v>13275</v>
      </c>
      <c r="K144" s="364" t="s">
        <v>1361</v>
      </c>
      <c r="L144" s="365">
        <v>5417.14</v>
      </c>
      <c r="M144" s="364" t="s">
        <v>1362</v>
      </c>
      <c r="N144" s="366">
        <v>26869</v>
      </c>
      <c r="V144" s="361"/>
      <c r="W144" s="367"/>
      <c r="X144" s="367" t="s">
        <v>7981</v>
      </c>
      <c r="AC144" s="367"/>
    </row>
    <row r="145" spans="1:29" s="332" customFormat="1" ht="12" x14ac:dyDescent="0.2">
      <c r="A145" s="379"/>
      <c r="B145" s="380"/>
      <c r="C145" s="340" t="s">
        <v>3039</v>
      </c>
      <c r="D145" s="385"/>
      <c r="E145" s="385"/>
      <c r="F145" s="386"/>
      <c r="G145" s="386"/>
      <c r="H145" s="386"/>
      <c r="I145" s="386"/>
      <c r="J145" s="387"/>
      <c r="K145" s="386"/>
      <c r="L145" s="387"/>
      <c r="M145" s="388"/>
      <c r="N145" s="389"/>
      <c r="V145" s="361"/>
      <c r="W145" s="367"/>
      <c r="X145" s="367"/>
      <c r="AC145" s="367"/>
    </row>
    <row r="146" spans="1:29" s="332" customFormat="1" ht="22.5" x14ac:dyDescent="0.2">
      <c r="A146" s="370"/>
      <c r="B146" s="371" t="s">
        <v>1365</v>
      </c>
      <c r="C146" s="1065" t="s">
        <v>1366</v>
      </c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72"/>
      <c r="V146" s="361"/>
      <c r="W146" s="367"/>
      <c r="X146" s="367"/>
      <c r="Y146" s="335" t="s">
        <v>1366</v>
      </c>
      <c r="AC146" s="367"/>
    </row>
    <row r="147" spans="1:29" s="332" customFormat="1" ht="56.25" x14ac:dyDescent="0.2">
      <c r="A147" s="362" t="s">
        <v>581</v>
      </c>
      <c r="B147" s="363" t="s">
        <v>7982</v>
      </c>
      <c r="C147" s="1068" t="s">
        <v>7983</v>
      </c>
      <c r="D147" s="1068"/>
      <c r="E147" s="1068"/>
      <c r="F147" s="364" t="s">
        <v>1017</v>
      </c>
      <c r="G147" s="364"/>
      <c r="H147" s="364"/>
      <c r="I147" s="364" t="s">
        <v>434</v>
      </c>
      <c r="J147" s="365"/>
      <c r="K147" s="364"/>
      <c r="L147" s="365"/>
      <c r="M147" s="364"/>
      <c r="N147" s="366"/>
      <c r="V147" s="361"/>
      <c r="W147" s="367"/>
      <c r="X147" s="367" t="s">
        <v>7983</v>
      </c>
      <c r="AC147" s="367"/>
    </row>
    <row r="148" spans="1:29" s="332" customFormat="1" ht="33.75" x14ac:dyDescent="0.2">
      <c r="A148" s="370"/>
      <c r="B148" s="371" t="s">
        <v>430</v>
      </c>
      <c r="C148" s="1065" t="s">
        <v>431</v>
      </c>
      <c r="D148" s="1065"/>
      <c r="E148" s="1065"/>
      <c r="F148" s="1065"/>
      <c r="G148" s="1065"/>
      <c r="H148" s="1065"/>
      <c r="I148" s="1065"/>
      <c r="J148" s="1065"/>
      <c r="K148" s="1065"/>
      <c r="L148" s="1065"/>
      <c r="M148" s="1065"/>
      <c r="N148" s="1072"/>
      <c r="V148" s="361"/>
      <c r="W148" s="367"/>
      <c r="X148" s="367"/>
      <c r="Y148" s="335" t="s">
        <v>431</v>
      </c>
      <c r="AC148" s="367"/>
    </row>
    <row r="149" spans="1:29" s="332" customFormat="1" ht="12" x14ac:dyDescent="0.2">
      <c r="A149" s="372"/>
      <c r="B149" s="371" t="s">
        <v>423</v>
      </c>
      <c r="C149" s="1065" t="s">
        <v>432</v>
      </c>
      <c r="D149" s="1065"/>
      <c r="E149" s="1065"/>
      <c r="F149" s="373"/>
      <c r="G149" s="373"/>
      <c r="H149" s="373"/>
      <c r="I149" s="373"/>
      <c r="J149" s="374">
        <v>42.41</v>
      </c>
      <c r="K149" s="373" t="s">
        <v>436</v>
      </c>
      <c r="L149" s="374">
        <v>106.03</v>
      </c>
      <c r="M149" s="373"/>
      <c r="N149" s="375"/>
      <c r="V149" s="361"/>
      <c r="W149" s="367"/>
      <c r="X149" s="367"/>
      <c r="Z149" s="335" t="s">
        <v>432</v>
      </c>
      <c r="AC149" s="367"/>
    </row>
    <row r="150" spans="1:29" s="332" customFormat="1" ht="12" x14ac:dyDescent="0.2">
      <c r="A150" s="372"/>
      <c r="B150" s="371" t="s">
        <v>434</v>
      </c>
      <c r="C150" s="1065" t="s">
        <v>435</v>
      </c>
      <c r="D150" s="1065"/>
      <c r="E150" s="1065"/>
      <c r="F150" s="373"/>
      <c r="G150" s="373"/>
      <c r="H150" s="373"/>
      <c r="I150" s="373"/>
      <c r="J150" s="374">
        <v>2.27</v>
      </c>
      <c r="K150" s="373" t="s">
        <v>436</v>
      </c>
      <c r="L150" s="374">
        <v>5.68</v>
      </c>
      <c r="M150" s="373"/>
      <c r="N150" s="375"/>
      <c r="V150" s="361"/>
      <c r="W150" s="367"/>
      <c r="X150" s="367"/>
      <c r="Z150" s="335" t="s">
        <v>435</v>
      </c>
      <c r="AC150" s="367"/>
    </row>
    <row r="151" spans="1:29" s="332" customFormat="1" ht="12" x14ac:dyDescent="0.2">
      <c r="A151" s="372"/>
      <c r="B151" s="371" t="s">
        <v>439</v>
      </c>
      <c r="C151" s="1065" t="s">
        <v>440</v>
      </c>
      <c r="D151" s="1065"/>
      <c r="E151" s="1065"/>
      <c r="F151" s="373"/>
      <c r="G151" s="373"/>
      <c r="H151" s="373"/>
      <c r="I151" s="373"/>
      <c r="J151" s="374">
        <v>98.28</v>
      </c>
      <c r="K151" s="373"/>
      <c r="L151" s="374">
        <v>196.56</v>
      </c>
      <c r="M151" s="373"/>
      <c r="N151" s="375"/>
      <c r="V151" s="361"/>
      <c r="W151" s="367"/>
      <c r="X151" s="367"/>
      <c r="Z151" s="335" t="s">
        <v>440</v>
      </c>
      <c r="AC151" s="367"/>
    </row>
    <row r="152" spans="1:29" s="332" customFormat="1" ht="12" x14ac:dyDescent="0.2">
      <c r="A152" s="372"/>
      <c r="B152" s="371"/>
      <c r="C152" s="1065" t="s">
        <v>443</v>
      </c>
      <c r="D152" s="1065"/>
      <c r="E152" s="1065"/>
      <c r="F152" s="373" t="s">
        <v>444</v>
      </c>
      <c r="G152" s="373" t="s">
        <v>7984</v>
      </c>
      <c r="H152" s="373" t="s">
        <v>436</v>
      </c>
      <c r="I152" s="373" t="s">
        <v>7985</v>
      </c>
      <c r="J152" s="374"/>
      <c r="K152" s="373"/>
      <c r="L152" s="374"/>
      <c r="M152" s="373"/>
      <c r="N152" s="375"/>
      <c r="V152" s="361"/>
      <c r="W152" s="367"/>
      <c r="X152" s="367"/>
      <c r="AA152" s="335" t="s">
        <v>443</v>
      </c>
      <c r="AC152" s="367"/>
    </row>
    <row r="153" spans="1:29" s="332" customFormat="1" ht="12" x14ac:dyDescent="0.2">
      <c r="A153" s="372"/>
      <c r="B153" s="371"/>
      <c r="C153" s="1077" t="s">
        <v>450</v>
      </c>
      <c r="D153" s="1077"/>
      <c r="E153" s="1077"/>
      <c r="F153" s="376"/>
      <c r="G153" s="376"/>
      <c r="H153" s="376"/>
      <c r="I153" s="376"/>
      <c r="J153" s="377">
        <v>142.96</v>
      </c>
      <c r="K153" s="376"/>
      <c r="L153" s="377">
        <v>308.27</v>
      </c>
      <c r="M153" s="376"/>
      <c r="N153" s="378"/>
      <c r="V153" s="361"/>
      <c r="W153" s="367"/>
      <c r="X153" s="367"/>
      <c r="AB153" s="335" t="s">
        <v>450</v>
      </c>
      <c r="AC153" s="367"/>
    </row>
    <row r="154" spans="1:29" s="332" customFormat="1" ht="12" x14ac:dyDescent="0.2">
      <c r="A154" s="372"/>
      <c r="B154" s="371"/>
      <c r="C154" s="1065" t="s">
        <v>451</v>
      </c>
      <c r="D154" s="1065"/>
      <c r="E154" s="1065"/>
      <c r="F154" s="373"/>
      <c r="G154" s="373"/>
      <c r="H154" s="373"/>
      <c r="I154" s="373"/>
      <c r="J154" s="374"/>
      <c r="K154" s="373"/>
      <c r="L154" s="374">
        <v>106.03</v>
      </c>
      <c r="M154" s="373"/>
      <c r="N154" s="375"/>
      <c r="V154" s="361"/>
      <c r="W154" s="367"/>
      <c r="X154" s="367"/>
      <c r="AA154" s="335" t="s">
        <v>451</v>
      </c>
      <c r="AC154" s="367"/>
    </row>
    <row r="155" spans="1:29" s="332" customFormat="1" ht="33.75" x14ac:dyDescent="0.2">
      <c r="A155" s="372"/>
      <c r="B155" s="371" t="s">
        <v>4696</v>
      </c>
      <c r="C155" s="1065" t="s">
        <v>3148</v>
      </c>
      <c r="D155" s="1065"/>
      <c r="E155" s="1065"/>
      <c r="F155" s="373" t="s">
        <v>454</v>
      </c>
      <c r="G155" s="373" t="s">
        <v>558</v>
      </c>
      <c r="H155" s="373"/>
      <c r="I155" s="373" t="s">
        <v>558</v>
      </c>
      <c r="J155" s="374"/>
      <c r="K155" s="373"/>
      <c r="L155" s="374">
        <v>102.85</v>
      </c>
      <c r="M155" s="373"/>
      <c r="N155" s="375"/>
      <c r="V155" s="361"/>
      <c r="W155" s="367"/>
      <c r="X155" s="367"/>
      <c r="AA155" s="335" t="s">
        <v>3148</v>
      </c>
      <c r="AC155" s="367"/>
    </row>
    <row r="156" spans="1:29" s="332" customFormat="1" ht="33.75" x14ac:dyDescent="0.2">
      <c r="A156" s="372"/>
      <c r="B156" s="371" t="s">
        <v>4697</v>
      </c>
      <c r="C156" s="1065" t="s">
        <v>3150</v>
      </c>
      <c r="D156" s="1065"/>
      <c r="E156" s="1065"/>
      <c r="F156" s="373" t="s">
        <v>454</v>
      </c>
      <c r="G156" s="373" t="s">
        <v>544</v>
      </c>
      <c r="H156" s="373"/>
      <c r="I156" s="373" t="s">
        <v>544</v>
      </c>
      <c r="J156" s="374"/>
      <c r="K156" s="373"/>
      <c r="L156" s="374">
        <v>54.08</v>
      </c>
      <c r="M156" s="373"/>
      <c r="N156" s="375"/>
      <c r="V156" s="361"/>
      <c r="W156" s="367"/>
      <c r="X156" s="367"/>
      <c r="AA156" s="335" t="s">
        <v>3150</v>
      </c>
      <c r="AC156" s="367"/>
    </row>
    <row r="157" spans="1:29" s="332" customFormat="1" ht="12" x14ac:dyDescent="0.2">
      <c r="A157" s="379"/>
      <c r="B157" s="380"/>
      <c r="C157" s="1068" t="s">
        <v>459</v>
      </c>
      <c r="D157" s="1068"/>
      <c r="E157" s="1068"/>
      <c r="F157" s="364"/>
      <c r="G157" s="364"/>
      <c r="H157" s="364"/>
      <c r="I157" s="364"/>
      <c r="J157" s="365"/>
      <c r="K157" s="364"/>
      <c r="L157" s="365">
        <v>465.2</v>
      </c>
      <c r="M157" s="376"/>
      <c r="N157" s="366"/>
      <c r="V157" s="361"/>
      <c r="W157" s="367"/>
      <c r="X157" s="367"/>
      <c r="AC157" s="367" t="s">
        <v>459</v>
      </c>
    </row>
    <row r="158" spans="1:29" s="332" customFormat="1" ht="22.5" x14ac:dyDescent="0.2">
      <c r="A158" s="362" t="s">
        <v>586</v>
      </c>
      <c r="B158" s="363" t="s">
        <v>7580</v>
      </c>
      <c r="C158" s="1068" t="s">
        <v>7511</v>
      </c>
      <c r="D158" s="1068"/>
      <c r="E158" s="1068"/>
      <c r="F158" s="364" t="s">
        <v>411</v>
      </c>
      <c r="G158" s="364"/>
      <c r="H158" s="364"/>
      <c r="I158" s="364" t="s">
        <v>7986</v>
      </c>
      <c r="J158" s="365">
        <v>11500</v>
      </c>
      <c r="K158" s="364"/>
      <c r="L158" s="365">
        <v>-115</v>
      </c>
      <c r="M158" s="364"/>
      <c r="N158" s="366"/>
      <c r="V158" s="361"/>
      <c r="W158" s="367"/>
      <c r="X158" s="367" t="s">
        <v>7511</v>
      </c>
      <c r="AC158" s="367"/>
    </row>
    <row r="159" spans="1:29" s="332" customFormat="1" ht="12" x14ac:dyDescent="0.2">
      <c r="A159" s="379"/>
      <c r="B159" s="380"/>
      <c r="C159" s="340" t="s">
        <v>7513</v>
      </c>
      <c r="D159" s="385"/>
      <c r="E159" s="385"/>
      <c r="F159" s="386"/>
      <c r="G159" s="386"/>
      <c r="H159" s="386"/>
      <c r="I159" s="386"/>
      <c r="J159" s="387"/>
      <c r="K159" s="386"/>
      <c r="L159" s="387"/>
      <c r="M159" s="388"/>
      <c r="N159" s="389"/>
      <c r="V159" s="361"/>
      <c r="W159" s="367"/>
      <c r="X159" s="367"/>
      <c r="AC159" s="367"/>
    </row>
    <row r="160" spans="1:29" s="332" customFormat="1" ht="33.75" x14ac:dyDescent="0.2">
      <c r="A160" s="362" t="s">
        <v>592</v>
      </c>
      <c r="B160" s="363" t="s">
        <v>7987</v>
      </c>
      <c r="C160" s="1068" t="s">
        <v>7988</v>
      </c>
      <c r="D160" s="1068"/>
      <c r="E160" s="1068"/>
      <c r="F160" s="364" t="s">
        <v>1017</v>
      </c>
      <c r="G160" s="364"/>
      <c r="H160" s="364"/>
      <c r="I160" s="364" t="s">
        <v>434</v>
      </c>
      <c r="J160" s="365">
        <v>2459.17</v>
      </c>
      <c r="K160" s="364" t="s">
        <v>566</v>
      </c>
      <c r="L160" s="365">
        <v>534.86</v>
      </c>
      <c r="M160" s="364" t="s">
        <v>567</v>
      </c>
      <c r="N160" s="366">
        <v>5017</v>
      </c>
      <c r="V160" s="361"/>
      <c r="W160" s="367"/>
      <c r="X160" s="367" t="s">
        <v>7988</v>
      </c>
      <c r="AC160" s="367"/>
    </row>
    <row r="161" spans="1:30" s="332" customFormat="1" ht="12" x14ac:dyDescent="0.2">
      <c r="A161" s="379"/>
      <c r="B161" s="380"/>
      <c r="C161" s="340" t="s">
        <v>2932</v>
      </c>
      <c r="D161" s="385"/>
      <c r="E161" s="385"/>
      <c r="F161" s="386"/>
      <c r="G161" s="386"/>
      <c r="H161" s="386"/>
      <c r="I161" s="386"/>
      <c r="J161" s="387"/>
      <c r="K161" s="386"/>
      <c r="L161" s="387"/>
      <c r="M161" s="388"/>
      <c r="N161" s="389"/>
      <c r="V161" s="361"/>
      <c r="W161" s="367"/>
      <c r="X161" s="367"/>
      <c r="AC161" s="367"/>
    </row>
    <row r="162" spans="1:30" s="332" customFormat="1" ht="22.5" x14ac:dyDescent="0.2">
      <c r="A162" s="370"/>
      <c r="B162" s="371" t="s">
        <v>568</v>
      </c>
      <c r="C162" s="1065" t="s">
        <v>569</v>
      </c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72"/>
      <c r="V162" s="361"/>
      <c r="W162" s="367"/>
      <c r="X162" s="367"/>
      <c r="Y162" s="335" t="s">
        <v>569</v>
      </c>
      <c r="AC162" s="367"/>
    </row>
    <row r="163" spans="1:30" s="332" customFormat="1" ht="67.5" x14ac:dyDescent="0.2">
      <c r="A163" s="362" t="s">
        <v>596</v>
      </c>
      <c r="B163" s="363" t="s">
        <v>7989</v>
      </c>
      <c r="C163" s="1068" t="s">
        <v>7990</v>
      </c>
      <c r="D163" s="1068"/>
      <c r="E163" s="1068"/>
      <c r="F163" s="364" t="s">
        <v>1026</v>
      </c>
      <c r="G163" s="364"/>
      <c r="H163" s="364"/>
      <c r="I163" s="364" t="s">
        <v>2707</v>
      </c>
      <c r="J163" s="365"/>
      <c r="K163" s="364"/>
      <c r="L163" s="365"/>
      <c r="M163" s="364"/>
      <c r="N163" s="366"/>
      <c r="V163" s="361"/>
      <c r="W163" s="367"/>
      <c r="X163" s="367" t="s">
        <v>7990</v>
      </c>
      <c r="AC163" s="367"/>
    </row>
    <row r="164" spans="1:30" s="332" customFormat="1" ht="12" x14ac:dyDescent="0.2">
      <c r="A164" s="368"/>
      <c r="B164" s="369"/>
      <c r="C164" s="1065" t="s">
        <v>8006</v>
      </c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72"/>
      <c r="V164" s="361"/>
      <c r="W164" s="367"/>
      <c r="X164" s="367"/>
      <c r="AC164" s="367"/>
      <c r="AD164" s="335" t="s">
        <v>8006</v>
      </c>
    </row>
    <row r="165" spans="1:30" s="332" customFormat="1" ht="33.75" x14ac:dyDescent="0.2">
      <c r="A165" s="370"/>
      <c r="B165" s="371" t="s">
        <v>430</v>
      </c>
      <c r="C165" s="1065" t="s">
        <v>431</v>
      </c>
      <c r="D165" s="1065"/>
      <c r="E165" s="1065"/>
      <c r="F165" s="1065"/>
      <c r="G165" s="1065"/>
      <c r="H165" s="1065"/>
      <c r="I165" s="1065"/>
      <c r="J165" s="1065"/>
      <c r="K165" s="1065"/>
      <c r="L165" s="1065"/>
      <c r="M165" s="1065"/>
      <c r="N165" s="1072"/>
      <c r="V165" s="361"/>
      <c r="W165" s="367"/>
      <c r="X165" s="367"/>
      <c r="Y165" s="335" t="s">
        <v>431</v>
      </c>
      <c r="AC165" s="367"/>
    </row>
    <row r="166" spans="1:30" s="332" customFormat="1" ht="12" x14ac:dyDescent="0.2">
      <c r="A166" s="372"/>
      <c r="B166" s="371" t="s">
        <v>423</v>
      </c>
      <c r="C166" s="1065" t="s">
        <v>432</v>
      </c>
      <c r="D166" s="1065"/>
      <c r="E166" s="1065"/>
      <c r="F166" s="373"/>
      <c r="G166" s="373"/>
      <c r="H166" s="373"/>
      <c r="I166" s="373"/>
      <c r="J166" s="374">
        <v>50.67</v>
      </c>
      <c r="K166" s="373" t="s">
        <v>436</v>
      </c>
      <c r="L166" s="374">
        <v>114.01</v>
      </c>
      <c r="M166" s="373"/>
      <c r="N166" s="375"/>
      <c r="V166" s="361"/>
      <c r="W166" s="367"/>
      <c r="X166" s="367"/>
      <c r="Z166" s="335" t="s">
        <v>432</v>
      </c>
      <c r="AC166" s="367"/>
    </row>
    <row r="167" spans="1:30" s="332" customFormat="1" ht="12" x14ac:dyDescent="0.2">
      <c r="A167" s="372"/>
      <c r="B167" s="371" t="s">
        <v>434</v>
      </c>
      <c r="C167" s="1065" t="s">
        <v>435</v>
      </c>
      <c r="D167" s="1065"/>
      <c r="E167" s="1065"/>
      <c r="F167" s="373"/>
      <c r="G167" s="373"/>
      <c r="H167" s="373"/>
      <c r="I167" s="373"/>
      <c r="J167" s="374">
        <v>3.62</v>
      </c>
      <c r="K167" s="373" t="s">
        <v>436</v>
      </c>
      <c r="L167" s="374">
        <v>8.15</v>
      </c>
      <c r="M167" s="373"/>
      <c r="N167" s="375"/>
      <c r="V167" s="361"/>
      <c r="W167" s="367"/>
      <c r="X167" s="367"/>
      <c r="Z167" s="335" t="s">
        <v>435</v>
      </c>
      <c r="AC167" s="367"/>
    </row>
    <row r="168" spans="1:30" s="332" customFormat="1" ht="12" x14ac:dyDescent="0.2">
      <c r="A168" s="372"/>
      <c r="B168" s="371" t="s">
        <v>437</v>
      </c>
      <c r="C168" s="1065" t="s">
        <v>438</v>
      </c>
      <c r="D168" s="1065"/>
      <c r="E168" s="1065"/>
      <c r="F168" s="373"/>
      <c r="G168" s="373"/>
      <c r="H168" s="373"/>
      <c r="I168" s="373"/>
      <c r="J168" s="374">
        <v>0.5</v>
      </c>
      <c r="K168" s="373" t="s">
        <v>436</v>
      </c>
      <c r="L168" s="374">
        <v>1.1299999999999999</v>
      </c>
      <c r="M168" s="373"/>
      <c r="N168" s="375"/>
      <c r="V168" s="361"/>
      <c r="W168" s="367"/>
      <c r="X168" s="367"/>
      <c r="Z168" s="335" t="s">
        <v>438</v>
      </c>
      <c r="AC168" s="367"/>
    </row>
    <row r="169" spans="1:30" s="332" customFormat="1" ht="12" x14ac:dyDescent="0.2">
      <c r="A169" s="372"/>
      <c r="B169" s="371" t="s">
        <v>439</v>
      </c>
      <c r="C169" s="1065" t="s">
        <v>440</v>
      </c>
      <c r="D169" s="1065"/>
      <c r="E169" s="1065"/>
      <c r="F169" s="373"/>
      <c r="G169" s="373"/>
      <c r="H169" s="373"/>
      <c r="I169" s="373"/>
      <c r="J169" s="374">
        <v>14.48</v>
      </c>
      <c r="K169" s="373"/>
      <c r="L169" s="374">
        <v>26.06</v>
      </c>
      <c r="M169" s="373"/>
      <c r="N169" s="375"/>
      <c r="V169" s="361"/>
      <c r="W169" s="367"/>
      <c r="X169" s="367"/>
      <c r="Z169" s="335" t="s">
        <v>440</v>
      </c>
      <c r="AC169" s="367"/>
    </row>
    <row r="170" spans="1:30" s="332" customFormat="1" ht="12" x14ac:dyDescent="0.2">
      <c r="A170" s="372"/>
      <c r="B170" s="371"/>
      <c r="C170" s="1065" t="s">
        <v>443</v>
      </c>
      <c r="D170" s="1065"/>
      <c r="E170" s="1065"/>
      <c r="F170" s="373" t="s">
        <v>444</v>
      </c>
      <c r="G170" s="373" t="s">
        <v>7992</v>
      </c>
      <c r="H170" s="373" t="s">
        <v>436</v>
      </c>
      <c r="I170" s="373" t="s">
        <v>8007</v>
      </c>
      <c r="J170" s="374"/>
      <c r="K170" s="373"/>
      <c r="L170" s="374"/>
      <c r="M170" s="373"/>
      <c r="N170" s="375"/>
      <c r="V170" s="361"/>
      <c r="W170" s="367"/>
      <c r="X170" s="367"/>
      <c r="AA170" s="335" t="s">
        <v>443</v>
      </c>
      <c r="AC170" s="367"/>
    </row>
    <row r="171" spans="1:30" s="332" customFormat="1" ht="12" x14ac:dyDescent="0.2">
      <c r="A171" s="372"/>
      <c r="B171" s="371"/>
      <c r="C171" s="1065" t="s">
        <v>447</v>
      </c>
      <c r="D171" s="1065"/>
      <c r="E171" s="1065"/>
      <c r="F171" s="373" t="s">
        <v>444</v>
      </c>
      <c r="G171" s="373" t="s">
        <v>935</v>
      </c>
      <c r="H171" s="373" t="s">
        <v>436</v>
      </c>
      <c r="I171" s="373" t="s">
        <v>1832</v>
      </c>
      <c r="J171" s="374"/>
      <c r="K171" s="373"/>
      <c r="L171" s="374"/>
      <c r="M171" s="373"/>
      <c r="N171" s="375"/>
      <c r="V171" s="361"/>
      <c r="W171" s="367"/>
      <c r="X171" s="367"/>
      <c r="AA171" s="335" t="s">
        <v>447</v>
      </c>
      <c r="AC171" s="367"/>
    </row>
    <row r="172" spans="1:30" s="332" customFormat="1" ht="12" x14ac:dyDescent="0.2">
      <c r="A172" s="372"/>
      <c r="B172" s="371"/>
      <c r="C172" s="1077" t="s">
        <v>450</v>
      </c>
      <c r="D172" s="1077"/>
      <c r="E172" s="1077"/>
      <c r="F172" s="376"/>
      <c r="G172" s="376"/>
      <c r="H172" s="376"/>
      <c r="I172" s="376"/>
      <c r="J172" s="377">
        <v>68.77</v>
      </c>
      <c r="K172" s="376"/>
      <c r="L172" s="377">
        <v>148.22</v>
      </c>
      <c r="M172" s="376"/>
      <c r="N172" s="378"/>
      <c r="V172" s="361"/>
      <c r="W172" s="367"/>
      <c r="X172" s="367"/>
      <c r="AB172" s="335" t="s">
        <v>450</v>
      </c>
      <c r="AC172" s="367"/>
    </row>
    <row r="173" spans="1:30" s="332" customFormat="1" ht="12" x14ac:dyDescent="0.2">
      <c r="A173" s="372"/>
      <c r="B173" s="371"/>
      <c r="C173" s="1065" t="s">
        <v>451</v>
      </c>
      <c r="D173" s="1065"/>
      <c r="E173" s="1065"/>
      <c r="F173" s="373"/>
      <c r="G173" s="373"/>
      <c r="H173" s="373"/>
      <c r="I173" s="373"/>
      <c r="J173" s="374"/>
      <c r="K173" s="373"/>
      <c r="L173" s="374">
        <v>115.14</v>
      </c>
      <c r="M173" s="373"/>
      <c r="N173" s="375"/>
      <c r="V173" s="361"/>
      <c r="W173" s="367"/>
      <c r="X173" s="367"/>
      <c r="AA173" s="335" t="s">
        <v>451</v>
      </c>
      <c r="AC173" s="367"/>
    </row>
    <row r="174" spans="1:30" s="332" customFormat="1" ht="33.75" x14ac:dyDescent="0.2">
      <c r="A174" s="372"/>
      <c r="B174" s="371" t="s">
        <v>4696</v>
      </c>
      <c r="C174" s="1065" t="s">
        <v>3148</v>
      </c>
      <c r="D174" s="1065"/>
      <c r="E174" s="1065"/>
      <c r="F174" s="373" t="s">
        <v>454</v>
      </c>
      <c r="G174" s="373" t="s">
        <v>558</v>
      </c>
      <c r="H174" s="373"/>
      <c r="I174" s="373" t="s">
        <v>558</v>
      </c>
      <c r="J174" s="374"/>
      <c r="K174" s="373"/>
      <c r="L174" s="374">
        <v>111.69</v>
      </c>
      <c r="M174" s="373"/>
      <c r="N174" s="375"/>
      <c r="V174" s="361"/>
      <c r="W174" s="367"/>
      <c r="X174" s="367"/>
      <c r="AA174" s="335" t="s">
        <v>3148</v>
      </c>
      <c r="AC174" s="367"/>
    </row>
    <row r="175" spans="1:30" s="332" customFormat="1" ht="33.75" x14ac:dyDescent="0.2">
      <c r="A175" s="372"/>
      <c r="B175" s="371" t="s">
        <v>4697</v>
      </c>
      <c r="C175" s="1065" t="s">
        <v>3150</v>
      </c>
      <c r="D175" s="1065"/>
      <c r="E175" s="1065"/>
      <c r="F175" s="373" t="s">
        <v>454</v>
      </c>
      <c r="G175" s="373" t="s">
        <v>544</v>
      </c>
      <c r="H175" s="373"/>
      <c r="I175" s="373" t="s">
        <v>544</v>
      </c>
      <c r="J175" s="374"/>
      <c r="K175" s="373"/>
      <c r="L175" s="374">
        <v>58.72</v>
      </c>
      <c r="M175" s="373"/>
      <c r="N175" s="375"/>
      <c r="V175" s="361"/>
      <c r="W175" s="367"/>
      <c r="X175" s="367"/>
      <c r="AA175" s="335" t="s">
        <v>3150</v>
      </c>
      <c r="AC175" s="367"/>
    </row>
    <row r="176" spans="1:30" s="332" customFormat="1" ht="12" x14ac:dyDescent="0.2">
      <c r="A176" s="379"/>
      <c r="B176" s="380"/>
      <c r="C176" s="1068" t="s">
        <v>459</v>
      </c>
      <c r="D176" s="1068"/>
      <c r="E176" s="1068"/>
      <c r="F176" s="364"/>
      <c r="G176" s="364"/>
      <c r="H176" s="364"/>
      <c r="I176" s="364"/>
      <c r="J176" s="365"/>
      <c r="K176" s="364"/>
      <c r="L176" s="365">
        <v>318.63</v>
      </c>
      <c r="M176" s="376"/>
      <c r="N176" s="366"/>
      <c r="V176" s="361"/>
      <c r="W176" s="367"/>
      <c r="X176" s="367"/>
      <c r="AC176" s="367" t="s">
        <v>459</v>
      </c>
    </row>
    <row r="177" spans="1:30" s="332" customFormat="1" ht="22.5" x14ac:dyDescent="0.2">
      <c r="A177" s="362" t="s">
        <v>600</v>
      </c>
      <c r="B177" s="363" t="s">
        <v>7994</v>
      </c>
      <c r="C177" s="1068" t="s">
        <v>7995</v>
      </c>
      <c r="D177" s="1068"/>
      <c r="E177" s="1068"/>
      <c r="F177" s="364" t="s">
        <v>4013</v>
      </c>
      <c r="G177" s="364"/>
      <c r="H177" s="364"/>
      <c r="I177" s="364" t="s">
        <v>1727</v>
      </c>
      <c r="J177" s="365">
        <v>25034.13</v>
      </c>
      <c r="K177" s="364"/>
      <c r="L177" s="365">
        <v>4596.2700000000004</v>
      </c>
      <c r="M177" s="364"/>
      <c r="N177" s="366"/>
      <c r="V177" s="361"/>
      <c r="W177" s="367"/>
      <c r="X177" s="367" t="s">
        <v>7995</v>
      </c>
      <c r="AC177" s="367"/>
    </row>
    <row r="178" spans="1:30" s="332" customFormat="1" ht="12" x14ac:dyDescent="0.2">
      <c r="A178" s="379"/>
      <c r="B178" s="380"/>
      <c r="C178" s="340" t="s">
        <v>2932</v>
      </c>
      <c r="D178" s="385"/>
      <c r="E178" s="385"/>
      <c r="F178" s="386"/>
      <c r="G178" s="386"/>
      <c r="H178" s="386"/>
      <c r="I178" s="386"/>
      <c r="J178" s="387"/>
      <c r="K178" s="386"/>
      <c r="L178" s="387"/>
      <c r="M178" s="388"/>
      <c r="N178" s="389"/>
      <c r="V178" s="361"/>
      <c r="W178" s="367"/>
      <c r="X178" s="367"/>
      <c r="AC178" s="367"/>
    </row>
    <row r="179" spans="1:30" s="332" customFormat="1" ht="12" x14ac:dyDescent="0.2">
      <c r="A179" s="368"/>
      <c r="B179" s="369"/>
      <c r="C179" s="1065" t="s">
        <v>8008</v>
      </c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72"/>
      <c r="V179" s="361"/>
      <c r="W179" s="367"/>
      <c r="X179" s="367"/>
      <c r="AC179" s="367"/>
      <c r="AD179" s="335" t="s">
        <v>8008</v>
      </c>
    </row>
    <row r="180" spans="1:30" s="332" customFormat="1" ht="45" x14ac:dyDescent="0.2">
      <c r="A180" s="362" t="s">
        <v>607</v>
      </c>
      <c r="B180" s="363" t="s">
        <v>7998</v>
      </c>
      <c r="C180" s="1068" t="s">
        <v>7999</v>
      </c>
      <c r="D180" s="1068"/>
      <c r="E180" s="1068"/>
      <c r="F180" s="364" t="s">
        <v>1026</v>
      </c>
      <c r="G180" s="364"/>
      <c r="H180" s="364"/>
      <c r="I180" s="364" t="s">
        <v>2212</v>
      </c>
      <c r="J180" s="365"/>
      <c r="K180" s="364"/>
      <c r="L180" s="365"/>
      <c r="M180" s="364"/>
      <c r="N180" s="366"/>
      <c r="V180" s="361"/>
      <c r="W180" s="367"/>
      <c r="X180" s="367" t="s">
        <v>7999</v>
      </c>
      <c r="AC180" s="367"/>
    </row>
    <row r="181" spans="1:30" s="332" customFormat="1" ht="12" x14ac:dyDescent="0.2">
      <c r="A181" s="368"/>
      <c r="B181" s="369"/>
      <c r="C181" s="1065" t="s">
        <v>8009</v>
      </c>
      <c r="D181" s="1065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72"/>
      <c r="V181" s="361"/>
      <c r="W181" s="367"/>
      <c r="X181" s="367"/>
      <c r="AC181" s="367"/>
      <c r="AD181" s="335" t="s">
        <v>8009</v>
      </c>
    </row>
    <row r="182" spans="1:30" s="332" customFormat="1" ht="33.75" x14ac:dyDescent="0.2">
      <c r="A182" s="370"/>
      <c r="B182" s="371" t="s">
        <v>430</v>
      </c>
      <c r="C182" s="1065" t="s">
        <v>431</v>
      </c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72"/>
      <c r="V182" s="361"/>
      <c r="W182" s="367"/>
      <c r="X182" s="367"/>
      <c r="Y182" s="335" t="s">
        <v>431</v>
      </c>
      <c r="AC182" s="367"/>
    </row>
    <row r="183" spans="1:30" s="332" customFormat="1" ht="12" x14ac:dyDescent="0.2">
      <c r="A183" s="372"/>
      <c r="B183" s="371" t="s">
        <v>423</v>
      </c>
      <c r="C183" s="1065" t="s">
        <v>432</v>
      </c>
      <c r="D183" s="1065"/>
      <c r="E183" s="1065"/>
      <c r="F183" s="373"/>
      <c r="G183" s="373"/>
      <c r="H183" s="373"/>
      <c r="I183" s="373"/>
      <c r="J183" s="374">
        <v>139.54</v>
      </c>
      <c r="K183" s="373" t="s">
        <v>436</v>
      </c>
      <c r="L183" s="374">
        <v>287.8</v>
      </c>
      <c r="M183" s="373"/>
      <c r="N183" s="375"/>
      <c r="V183" s="361"/>
      <c r="W183" s="367"/>
      <c r="X183" s="367"/>
      <c r="Z183" s="335" t="s">
        <v>432</v>
      </c>
      <c r="AC183" s="367"/>
    </row>
    <row r="184" spans="1:30" s="332" customFormat="1" ht="12" x14ac:dyDescent="0.2">
      <c r="A184" s="372"/>
      <c r="B184" s="371" t="s">
        <v>439</v>
      </c>
      <c r="C184" s="1065" t="s">
        <v>440</v>
      </c>
      <c r="D184" s="1065"/>
      <c r="E184" s="1065"/>
      <c r="F184" s="373"/>
      <c r="G184" s="373"/>
      <c r="H184" s="373"/>
      <c r="I184" s="373"/>
      <c r="J184" s="374">
        <v>16.79</v>
      </c>
      <c r="K184" s="373"/>
      <c r="L184" s="374">
        <v>27.7</v>
      </c>
      <c r="M184" s="373"/>
      <c r="N184" s="375"/>
      <c r="V184" s="361"/>
      <c r="W184" s="367"/>
      <c r="X184" s="367"/>
      <c r="Z184" s="335" t="s">
        <v>440</v>
      </c>
      <c r="AC184" s="367"/>
    </row>
    <row r="185" spans="1:30" s="332" customFormat="1" ht="12" x14ac:dyDescent="0.2">
      <c r="A185" s="372"/>
      <c r="B185" s="371"/>
      <c r="C185" s="1065" t="s">
        <v>443</v>
      </c>
      <c r="D185" s="1065"/>
      <c r="E185" s="1065"/>
      <c r="F185" s="373" t="s">
        <v>444</v>
      </c>
      <c r="G185" s="373" t="s">
        <v>8001</v>
      </c>
      <c r="H185" s="373" t="s">
        <v>436</v>
      </c>
      <c r="I185" s="373" t="s">
        <v>8010</v>
      </c>
      <c r="J185" s="374"/>
      <c r="K185" s="373"/>
      <c r="L185" s="374"/>
      <c r="M185" s="373"/>
      <c r="N185" s="375"/>
      <c r="V185" s="361"/>
      <c r="W185" s="367"/>
      <c r="X185" s="367"/>
      <c r="AA185" s="335" t="s">
        <v>443</v>
      </c>
      <c r="AC185" s="367"/>
    </row>
    <row r="186" spans="1:30" s="332" customFormat="1" ht="12" x14ac:dyDescent="0.2">
      <c r="A186" s="372"/>
      <c r="B186" s="371"/>
      <c r="C186" s="1077" t="s">
        <v>450</v>
      </c>
      <c r="D186" s="1077"/>
      <c r="E186" s="1077"/>
      <c r="F186" s="376"/>
      <c r="G186" s="376"/>
      <c r="H186" s="376"/>
      <c r="I186" s="376"/>
      <c r="J186" s="377">
        <v>156.33000000000001</v>
      </c>
      <c r="K186" s="376"/>
      <c r="L186" s="377">
        <v>315.5</v>
      </c>
      <c r="M186" s="376"/>
      <c r="N186" s="378"/>
      <c r="V186" s="361"/>
      <c r="W186" s="367"/>
      <c r="X186" s="367"/>
      <c r="AB186" s="335" t="s">
        <v>450</v>
      </c>
      <c r="AC186" s="367"/>
    </row>
    <row r="187" spans="1:30" s="332" customFormat="1" ht="12" x14ac:dyDescent="0.2">
      <c r="A187" s="372"/>
      <c r="B187" s="371"/>
      <c r="C187" s="1065" t="s">
        <v>451</v>
      </c>
      <c r="D187" s="1065"/>
      <c r="E187" s="1065"/>
      <c r="F187" s="373"/>
      <c r="G187" s="373"/>
      <c r="H187" s="373"/>
      <c r="I187" s="373"/>
      <c r="J187" s="374"/>
      <c r="K187" s="373"/>
      <c r="L187" s="374">
        <v>287.8</v>
      </c>
      <c r="M187" s="373"/>
      <c r="N187" s="375"/>
      <c r="V187" s="361"/>
      <c r="W187" s="367"/>
      <c r="X187" s="367"/>
      <c r="AA187" s="335" t="s">
        <v>451</v>
      </c>
      <c r="AC187" s="367"/>
    </row>
    <row r="188" spans="1:30" s="332" customFormat="1" ht="33.75" x14ac:dyDescent="0.2">
      <c r="A188" s="372"/>
      <c r="B188" s="371" t="s">
        <v>4696</v>
      </c>
      <c r="C188" s="1065" t="s">
        <v>3148</v>
      </c>
      <c r="D188" s="1065"/>
      <c r="E188" s="1065"/>
      <c r="F188" s="373" t="s">
        <v>454</v>
      </c>
      <c r="G188" s="373" t="s">
        <v>558</v>
      </c>
      <c r="H188" s="373"/>
      <c r="I188" s="373" t="s">
        <v>558</v>
      </c>
      <c r="J188" s="374"/>
      <c r="K188" s="373"/>
      <c r="L188" s="374">
        <v>279.17</v>
      </c>
      <c r="M188" s="373"/>
      <c r="N188" s="375"/>
      <c r="V188" s="361"/>
      <c r="W188" s="367"/>
      <c r="X188" s="367"/>
      <c r="AA188" s="335" t="s">
        <v>3148</v>
      </c>
      <c r="AC188" s="367"/>
    </row>
    <row r="189" spans="1:30" s="332" customFormat="1" ht="33.75" x14ac:dyDescent="0.2">
      <c r="A189" s="372"/>
      <c r="B189" s="371" t="s">
        <v>4697</v>
      </c>
      <c r="C189" s="1065" t="s">
        <v>3150</v>
      </c>
      <c r="D189" s="1065"/>
      <c r="E189" s="1065"/>
      <c r="F189" s="373" t="s">
        <v>454</v>
      </c>
      <c r="G189" s="373" t="s">
        <v>544</v>
      </c>
      <c r="H189" s="373"/>
      <c r="I189" s="373" t="s">
        <v>544</v>
      </c>
      <c r="J189" s="374"/>
      <c r="K189" s="373"/>
      <c r="L189" s="374">
        <v>146.78</v>
      </c>
      <c r="M189" s="373"/>
      <c r="N189" s="375"/>
      <c r="V189" s="361"/>
      <c r="W189" s="367"/>
      <c r="X189" s="367"/>
      <c r="AA189" s="335" t="s">
        <v>3150</v>
      </c>
      <c r="AC189" s="367"/>
    </row>
    <row r="190" spans="1:30" s="332" customFormat="1" ht="12" x14ac:dyDescent="0.2">
      <c r="A190" s="379"/>
      <c r="B190" s="380"/>
      <c r="C190" s="1068" t="s">
        <v>459</v>
      </c>
      <c r="D190" s="1068"/>
      <c r="E190" s="1068"/>
      <c r="F190" s="364"/>
      <c r="G190" s="364"/>
      <c r="H190" s="364"/>
      <c r="I190" s="364"/>
      <c r="J190" s="365"/>
      <c r="K190" s="364"/>
      <c r="L190" s="365">
        <v>741.45</v>
      </c>
      <c r="M190" s="376"/>
      <c r="N190" s="366"/>
      <c r="V190" s="361"/>
      <c r="W190" s="367"/>
      <c r="X190" s="367"/>
      <c r="AC190" s="367" t="s">
        <v>459</v>
      </c>
    </row>
    <row r="191" spans="1:30" s="332" customFormat="1" ht="33.75" x14ac:dyDescent="0.2">
      <c r="A191" s="362" t="s">
        <v>610</v>
      </c>
      <c r="B191" s="363" t="s">
        <v>8002</v>
      </c>
      <c r="C191" s="1068" t="s">
        <v>8003</v>
      </c>
      <c r="D191" s="1068"/>
      <c r="E191" s="1068"/>
      <c r="F191" s="364" t="s">
        <v>3083</v>
      </c>
      <c r="G191" s="364"/>
      <c r="H191" s="364"/>
      <c r="I191" s="364" t="s">
        <v>8011</v>
      </c>
      <c r="J191" s="365">
        <v>37.299999999999997</v>
      </c>
      <c r="K191" s="364"/>
      <c r="L191" s="365">
        <v>627.76</v>
      </c>
      <c r="M191" s="364"/>
      <c r="N191" s="366"/>
      <c r="V191" s="361"/>
      <c r="W191" s="367"/>
      <c r="X191" s="367" t="s">
        <v>8003</v>
      </c>
      <c r="AC191" s="367"/>
    </row>
    <row r="192" spans="1:30" s="332" customFormat="1" ht="12" x14ac:dyDescent="0.2">
      <c r="A192" s="379"/>
      <c r="B192" s="380"/>
      <c r="C192" s="340" t="s">
        <v>2932</v>
      </c>
      <c r="D192" s="385"/>
      <c r="E192" s="385"/>
      <c r="F192" s="386"/>
      <c r="G192" s="386"/>
      <c r="H192" s="386"/>
      <c r="I192" s="386"/>
      <c r="J192" s="387"/>
      <c r="K192" s="386"/>
      <c r="L192" s="387"/>
      <c r="M192" s="388"/>
      <c r="N192" s="389"/>
      <c r="V192" s="361"/>
      <c r="W192" s="367"/>
      <c r="X192" s="367"/>
      <c r="AC192" s="367"/>
    </row>
    <row r="193" spans="1:30" s="332" customFormat="1" ht="12" x14ac:dyDescent="0.2">
      <c r="A193" s="368"/>
      <c r="B193" s="369"/>
      <c r="C193" s="1065" t="s">
        <v>8012</v>
      </c>
      <c r="D193" s="1065"/>
      <c r="E193" s="1065"/>
      <c r="F193" s="1065"/>
      <c r="G193" s="1065"/>
      <c r="H193" s="1065"/>
      <c r="I193" s="1065"/>
      <c r="J193" s="1065"/>
      <c r="K193" s="1065"/>
      <c r="L193" s="1065"/>
      <c r="M193" s="1065"/>
      <c r="N193" s="1072"/>
      <c r="V193" s="361"/>
      <c r="W193" s="367"/>
      <c r="X193" s="367"/>
      <c r="AC193" s="367"/>
      <c r="AD193" s="335" t="s">
        <v>8012</v>
      </c>
    </row>
    <row r="194" spans="1:30" s="332" customFormat="1" ht="12" x14ac:dyDescent="0.2">
      <c r="A194" s="1069" t="s">
        <v>8013</v>
      </c>
      <c r="B194" s="1070"/>
      <c r="C194" s="1070"/>
      <c r="D194" s="1070"/>
      <c r="E194" s="1070"/>
      <c r="F194" s="1070"/>
      <c r="G194" s="1070"/>
      <c r="H194" s="1070"/>
      <c r="I194" s="1070"/>
      <c r="J194" s="1070"/>
      <c r="K194" s="1070"/>
      <c r="L194" s="1070"/>
      <c r="M194" s="1070"/>
      <c r="N194" s="1071"/>
      <c r="V194" s="361"/>
      <c r="W194" s="367" t="s">
        <v>8013</v>
      </c>
      <c r="X194" s="367"/>
      <c r="AC194" s="367"/>
    </row>
    <row r="195" spans="1:30" s="332" customFormat="1" ht="22.5" x14ac:dyDescent="0.2">
      <c r="A195" s="362" t="s">
        <v>618</v>
      </c>
      <c r="B195" s="363" t="s">
        <v>7971</v>
      </c>
      <c r="C195" s="1068" t="s">
        <v>7972</v>
      </c>
      <c r="D195" s="1068"/>
      <c r="E195" s="1068"/>
      <c r="F195" s="364" t="s">
        <v>1017</v>
      </c>
      <c r="G195" s="364"/>
      <c r="H195" s="364"/>
      <c r="I195" s="364" t="s">
        <v>423</v>
      </c>
      <c r="J195" s="365"/>
      <c r="K195" s="364"/>
      <c r="L195" s="365"/>
      <c r="M195" s="364"/>
      <c r="N195" s="366"/>
      <c r="V195" s="361"/>
      <c r="W195" s="367"/>
      <c r="X195" s="367" t="s">
        <v>7972</v>
      </c>
      <c r="AC195" s="367"/>
    </row>
    <row r="196" spans="1:30" s="332" customFormat="1" ht="33.75" x14ac:dyDescent="0.2">
      <c r="A196" s="370"/>
      <c r="B196" s="371" t="s">
        <v>430</v>
      </c>
      <c r="C196" s="1065" t="s">
        <v>431</v>
      </c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72"/>
      <c r="V196" s="361"/>
      <c r="W196" s="367"/>
      <c r="X196" s="367"/>
      <c r="Y196" s="335" t="s">
        <v>431</v>
      </c>
      <c r="AC196" s="367"/>
    </row>
    <row r="197" spans="1:30" s="332" customFormat="1" ht="12" x14ac:dyDescent="0.2">
      <c r="A197" s="372"/>
      <c r="B197" s="371" t="s">
        <v>423</v>
      </c>
      <c r="C197" s="1065" t="s">
        <v>432</v>
      </c>
      <c r="D197" s="1065"/>
      <c r="E197" s="1065"/>
      <c r="F197" s="373"/>
      <c r="G197" s="373"/>
      <c r="H197" s="373"/>
      <c r="I197" s="373"/>
      <c r="J197" s="374">
        <v>36.76</v>
      </c>
      <c r="K197" s="373" t="s">
        <v>436</v>
      </c>
      <c r="L197" s="374">
        <v>45.95</v>
      </c>
      <c r="M197" s="373"/>
      <c r="N197" s="375"/>
      <c r="V197" s="361"/>
      <c r="W197" s="367"/>
      <c r="X197" s="367"/>
      <c r="Z197" s="335" t="s">
        <v>432</v>
      </c>
      <c r="AC197" s="367"/>
    </row>
    <row r="198" spans="1:30" s="332" customFormat="1" ht="12" x14ac:dyDescent="0.2">
      <c r="A198" s="372"/>
      <c r="B198" s="371" t="s">
        <v>439</v>
      </c>
      <c r="C198" s="1065" t="s">
        <v>440</v>
      </c>
      <c r="D198" s="1065"/>
      <c r="E198" s="1065"/>
      <c r="F198" s="373"/>
      <c r="G198" s="373"/>
      <c r="H198" s="373"/>
      <c r="I198" s="373"/>
      <c r="J198" s="374">
        <v>4.5999999999999996</v>
      </c>
      <c r="K198" s="373"/>
      <c r="L198" s="374">
        <v>4.5999999999999996</v>
      </c>
      <c r="M198" s="373"/>
      <c r="N198" s="375"/>
      <c r="V198" s="361"/>
      <c r="W198" s="367"/>
      <c r="X198" s="367"/>
      <c r="Z198" s="335" t="s">
        <v>440</v>
      </c>
      <c r="AC198" s="367"/>
    </row>
    <row r="199" spans="1:30" s="332" customFormat="1" ht="12" x14ac:dyDescent="0.2">
      <c r="A199" s="372"/>
      <c r="B199" s="371"/>
      <c r="C199" s="1065" t="s">
        <v>443</v>
      </c>
      <c r="D199" s="1065"/>
      <c r="E199" s="1065"/>
      <c r="F199" s="373" t="s">
        <v>444</v>
      </c>
      <c r="G199" s="373" t="s">
        <v>1483</v>
      </c>
      <c r="H199" s="373" t="s">
        <v>436</v>
      </c>
      <c r="I199" s="373" t="s">
        <v>1856</v>
      </c>
      <c r="J199" s="374"/>
      <c r="K199" s="373"/>
      <c r="L199" s="374"/>
      <c r="M199" s="373"/>
      <c r="N199" s="375"/>
      <c r="V199" s="361"/>
      <c r="W199" s="367"/>
      <c r="X199" s="367"/>
      <c r="AA199" s="335" t="s">
        <v>443</v>
      </c>
      <c r="AC199" s="367"/>
    </row>
    <row r="200" spans="1:30" s="332" customFormat="1" ht="12" x14ac:dyDescent="0.2">
      <c r="A200" s="372"/>
      <c r="B200" s="371"/>
      <c r="C200" s="1077" t="s">
        <v>450</v>
      </c>
      <c r="D200" s="1077"/>
      <c r="E200" s="1077"/>
      <c r="F200" s="376"/>
      <c r="G200" s="376"/>
      <c r="H200" s="376"/>
      <c r="I200" s="376"/>
      <c r="J200" s="377">
        <v>41.36</v>
      </c>
      <c r="K200" s="376"/>
      <c r="L200" s="377">
        <v>50.55</v>
      </c>
      <c r="M200" s="376"/>
      <c r="N200" s="378"/>
      <c r="V200" s="361"/>
      <c r="W200" s="367"/>
      <c r="X200" s="367"/>
      <c r="AB200" s="335" t="s">
        <v>450</v>
      </c>
      <c r="AC200" s="367"/>
    </row>
    <row r="201" spans="1:30" s="332" customFormat="1" ht="12" x14ac:dyDescent="0.2">
      <c r="A201" s="372"/>
      <c r="B201" s="371"/>
      <c r="C201" s="1065" t="s">
        <v>451</v>
      </c>
      <c r="D201" s="1065"/>
      <c r="E201" s="1065"/>
      <c r="F201" s="373"/>
      <c r="G201" s="373"/>
      <c r="H201" s="373"/>
      <c r="I201" s="373"/>
      <c r="J201" s="374"/>
      <c r="K201" s="373"/>
      <c r="L201" s="374">
        <v>45.95</v>
      </c>
      <c r="M201" s="373"/>
      <c r="N201" s="375"/>
      <c r="V201" s="361"/>
      <c r="W201" s="367"/>
      <c r="X201" s="367"/>
      <c r="AA201" s="335" t="s">
        <v>451</v>
      </c>
      <c r="AC201" s="367"/>
    </row>
    <row r="202" spans="1:30" s="332" customFormat="1" ht="33.75" x14ac:dyDescent="0.2">
      <c r="A202" s="372"/>
      <c r="B202" s="371" t="s">
        <v>7616</v>
      </c>
      <c r="C202" s="1065" t="s">
        <v>7617</v>
      </c>
      <c r="D202" s="1065"/>
      <c r="E202" s="1065"/>
      <c r="F202" s="373" t="s">
        <v>454</v>
      </c>
      <c r="G202" s="373" t="s">
        <v>1083</v>
      </c>
      <c r="H202" s="373"/>
      <c r="I202" s="373" t="s">
        <v>1083</v>
      </c>
      <c r="J202" s="374"/>
      <c r="K202" s="373"/>
      <c r="L202" s="374">
        <v>41.36</v>
      </c>
      <c r="M202" s="373"/>
      <c r="N202" s="375"/>
      <c r="V202" s="361"/>
      <c r="W202" s="367"/>
      <c r="X202" s="367"/>
      <c r="AA202" s="335" t="s">
        <v>7617</v>
      </c>
      <c r="AC202" s="367"/>
    </row>
    <row r="203" spans="1:30" s="332" customFormat="1" ht="33.75" x14ac:dyDescent="0.2">
      <c r="A203" s="372"/>
      <c r="B203" s="371" t="s">
        <v>7618</v>
      </c>
      <c r="C203" s="1065" t="s">
        <v>7619</v>
      </c>
      <c r="D203" s="1065"/>
      <c r="E203" s="1065"/>
      <c r="F203" s="373" t="s">
        <v>454</v>
      </c>
      <c r="G203" s="373" t="s">
        <v>657</v>
      </c>
      <c r="H203" s="373"/>
      <c r="I203" s="373" t="s">
        <v>657</v>
      </c>
      <c r="J203" s="374"/>
      <c r="K203" s="373"/>
      <c r="L203" s="374">
        <v>21.14</v>
      </c>
      <c r="M203" s="373"/>
      <c r="N203" s="375"/>
      <c r="V203" s="361"/>
      <c r="W203" s="367"/>
      <c r="X203" s="367"/>
      <c r="AA203" s="335" t="s">
        <v>7619</v>
      </c>
      <c r="AC203" s="367"/>
    </row>
    <row r="204" spans="1:30" s="332" customFormat="1" ht="12" x14ac:dyDescent="0.2">
      <c r="A204" s="379"/>
      <c r="B204" s="380"/>
      <c r="C204" s="1068" t="s">
        <v>459</v>
      </c>
      <c r="D204" s="1068"/>
      <c r="E204" s="1068"/>
      <c r="F204" s="364"/>
      <c r="G204" s="364"/>
      <c r="H204" s="364"/>
      <c r="I204" s="364"/>
      <c r="J204" s="365"/>
      <c r="K204" s="364"/>
      <c r="L204" s="365">
        <v>113.05</v>
      </c>
      <c r="M204" s="376"/>
      <c r="N204" s="366"/>
      <c r="V204" s="361"/>
      <c r="W204" s="367"/>
      <c r="X204" s="367"/>
      <c r="AC204" s="367" t="s">
        <v>459</v>
      </c>
    </row>
    <row r="205" spans="1:30" s="332" customFormat="1" ht="33.75" x14ac:dyDescent="0.2">
      <c r="A205" s="362" t="s">
        <v>3231</v>
      </c>
      <c r="B205" s="363" t="s">
        <v>7973</v>
      </c>
      <c r="C205" s="1068" t="s">
        <v>7974</v>
      </c>
      <c r="D205" s="1068"/>
      <c r="E205" s="1068"/>
      <c r="F205" s="364" t="s">
        <v>1017</v>
      </c>
      <c r="G205" s="364"/>
      <c r="H205" s="364"/>
      <c r="I205" s="364" t="s">
        <v>423</v>
      </c>
      <c r="J205" s="365">
        <v>17820</v>
      </c>
      <c r="K205" s="364" t="s">
        <v>1361</v>
      </c>
      <c r="L205" s="365">
        <v>3635.89</v>
      </c>
      <c r="M205" s="364" t="s">
        <v>1362</v>
      </c>
      <c r="N205" s="366">
        <v>18034</v>
      </c>
      <c r="V205" s="361"/>
      <c r="W205" s="367"/>
      <c r="X205" s="367" t="s">
        <v>7974</v>
      </c>
      <c r="AC205" s="367"/>
    </row>
    <row r="206" spans="1:30" s="332" customFormat="1" ht="12" x14ac:dyDescent="0.2">
      <c r="A206" s="379"/>
      <c r="B206" s="380"/>
      <c r="C206" s="340" t="s">
        <v>3039</v>
      </c>
      <c r="D206" s="385"/>
      <c r="E206" s="385"/>
      <c r="F206" s="386"/>
      <c r="G206" s="386"/>
      <c r="H206" s="386"/>
      <c r="I206" s="386"/>
      <c r="J206" s="387"/>
      <c r="K206" s="386"/>
      <c r="L206" s="387"/>
      <c r="M206" s="388"/>
      <c r="N206" s="389"/>
      <c r="V206" s="361"/>
      <c r="W206" s="367"/>
      <c r="X206" s="367"/>
      <c r="AC206" s="367"/>
    </row>
    <row r="207" spans="1:30" s="332" customFormat="1" ht="22.5" x14ac:dyDescent="0.2">
      <c r="A207" s="370"/>
      <c r="B207" s="371" t="s">
        <v>1365</v>
      </c>
      <c r="C207" s="1065" t="s">
        <v>1366</v>
      </c>
      <c r="D207" s="1065"/>
      <c r="E207" s="1065"/>
      <c r="F207" s="1065"/>
      <c r="G207" s="1065"/>
      <c r="H207" s="1065"/>
      <c r="I207" s="1065"/>
      <c r="J207" s="1065"/>
      <c r="K207" s="1065"/>
      <c r="L207" s="1065"/>
      <c r="M207" s="1065"/>
      <c r="N207" s="1072"/>
      <c r="V207" s="361"/>
      <c r="W207" s="367"/>
      <c r="X207" s="367"/>
      <c r="Y207" s="335" t="s">
        <v>1366</v>
      </c>
      <c r="AC207" s="367"/>
    </row>
    <row r="208" spans="1:30" s="332" customFormat="1" ht="33.75" x14ac:dyDescent="0.2">
      <c r="A208" s="362" t="s">
        <v>630</v>
      </c>
      <c r="B208" s="363" t="s">
        <v>7975</v>
      </c>
      <c r="C208" s="1068" t="s">
        <v>8014</v>
      </c>
      <c r="D208" s="1068"/>
      <c r="E208" s="1068"/>
      <c r="F208" s="364" t="s">
        <v>877</v>
      </c>
      <c r="G208" s="364"/>
      <c r="H208" s="364"/>
      <c r="I208" s="364" t="s">
        <v>423</v>
      </c>
      <c r="J208" s="365"/>
      <c r="K208" s="364"/>
      <c r="L208" s="365"/>
      <c r="M208" s="364"/>
      <c r="N208" s="366"/>
      <c r="V208" s="361"/>
      <c r="W208" s="367"/>
      <c r="X208" s="367" t="s">
        <v>8014</v>
      </c>
      <c r="AC208" s="367"/>
    </row>
    <row r="209" spans="1:29" s="332" customFormat="1" ht="33.75" x14ac:dyDescent="0.2">
      <c r="A209" s="370"/>
      <c r="B209" s="371" t="s">
        <v>430</v>
      </c>
      <c r="C209" s="1065" t="s">
        <v>431</v>
      </c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72"/>
      <c r="V209" s="361"/>
      <c r="W209" s="367"/>
      <c r="X209" s="367"/>
      <c r="Y209" s="335" t="s">
        <v>431</v>
      </c>
      <c r="AC209" s="367"/>
    </row>
    <row r="210" spans="1:29" s="332" customFormat="1" ht="12" x14ac:dyDescent="0.2">
      <c r="A210" s="372"/>
      <c r="B210" s="371" t="s">
        <v>423</v>
      </c>
      <c r="C210" s="1065" t="s">
        <v>432</v>
      </c>
      <c r="D210" s="1065"/>
      <c r="E210" s="1065"/>
      <c r="F210" s="373"/>
      <c r="G210" s="373"/>
      <c r="H210" s="373"/>
      <c r="I210" s="373"/>
      <c r="J210" s="374">
        <v>40.21</v>
      </c>
      <c r="K210" s="373" t="s">
        <v>436</v>
      </c>
      <c r="L210" s="374">
        <v>50.26</v>
      </c>
      <c r="M210" s="373"/>
      <c r="N210" s="375"/>
      <c r="V210" s="361"/>
      <c r="W210" s="367"/>
      <c r="X210" s="367"/>
      <c r="Z210" s="335" t="s">
        <v>432</v>
      </c>
      <c r="AC210" s="367"/>
    </row>
    <row r="211" spans="1:29" s="332" customFormat="1" ht="12" x14ac:dyDescent="0.2">
      <c r="A211" s="372"/>
      <c r="B211" s="371" t="s">
        <v>434</v>
      </c>
      <c r="C211" s="1065" t="s">
        <v>435</v>
      </c>
      <c r="D211" s="1065"/>
      <c r="E211" s="1065"/>
      <c r="F211" s="373"/>
      <c r="G211" s="373"/>
      <c r="H211" s="373"/>
      <c r="I211" s="373"/>
      <c r="J211" s="374">
        <v>25.36</v>
      </c>
      <c r="K211" s="373" t="s">
        <v>436</v>
      </c>
      <c r="L211" s="374">
        <v>31.7</v>
      </c>
      <c r="M211" s="373"/>
      <c r="N211" s="375"/>
      <c r="V211" s="361"/>
      <c r="W211" s="367"/>
      <c r="X211" s="367"/>
      <c r="Z211" s="335" t="s">
        <v>435</v>
      </c>
      <c r="AC211" s="367"/>
    </row>
    <row r="212" spans="1:29" s="332" customFormat="1" ht="12" x14ac:dyDescent="0.2">
      <c r="A212" s="372"/>
      <c r="B212" s="371" t="s">
        <v>437</v>
      </c>
      <c r="C212" s="1065" t="s">
        <v>438</v>
      </c>
      <c r="D212" s="1065"/>
      <c r="E212" s="1065"/>
      <c r="F212" s="373"/>
      <c r="G212" s="373"/>
      <c r="H212" s="373"/>
      <c r="I212" s="373"/>
      <c r="J212" s="374">
        <v>3.51</v>
      </c>
      <c r="K212" s="373" t="s">
        <v>436</v>
      </c>
      <c r="L212" s="374">
        <v>4.3899999999999997</v>
      </c>
      <c r="M212" s="373"/>
      <c r="N212" s="375"/>
      <c r="V212" s="361"/>
      <c r="W212" s="367"/>
      <c r="X212" s="367"/>
      <c r="Z212" s="335" t="s">
        <v>438</v>
      </c>
      <c r="AC212" s="367"/>
    </row>
    <row r="213" spans="1:29" s="332" customFormat="1" ht="12" x14ac:dyDescent="0.2">
      <c r="A213" s="372"/>
      <c r="B213" s="371" t="s">
        <v>439</v>
      </c>
      <c r="C213" s="1065" t="s">
        <v>440</v>
      </c>
      <c r="D213" s="1065"/>
      <c r="E213" s="1065"/>
      <c r="F213" s="373"/>
      <c r="G213" s="373"/>
      <c r="H213" s="373"/>
      <c r="I213" s="373"/>
      <c r="J213" s="374">
        <v>10.61</v>
      </c>
      <c r="K213" s="373"/>
      <c r="L213" s="374">
        <v>10.61</v>
      </c>
      <c r="M213" s="373"/>
      <c r="N213" s="375"/>
      <c r="V213" s="361"/>
      <c r="W213" s="367"/>
      <c r="X213" s="367"/>
      <c r="Z213" s="335" t="s">
        <v>440</v>
      </c>
      <c r="AC213" s="367"/>
    </row>
    <row r="214" spans="1:29" s="332" customFormat="1" ht="12" x14ac:dyDescent="0.2">
      <c r="A214" s="372"/>
      <c r="B214" s="371"/>
      <c r="C214" s="1065" t="s">
        <v>443</v>
      </c>
      <c r="D214" s="1065"/>
      <c r="E214" s="1065"/>
      <c r="F214" s="373" t="s">
        <v>444</v>
      </c>
      <c r="G214" s="373" t="s">
        <v>7339</v>
      </c>
      <c r="H214" s="373" t="s">
        <v>436</v>
      </c>
      <c r="I214" s="373" t="s">
        <v>8015</v>
      </c>
      <c r="J214" s="374"/>
      <c r="K214" s="373"/>
      <c r="L214" s="374"/>
      <c r="M214" s="373"/>
      <c r="N214" s="375"/>
      <c r="V214" s="361"/>
      <c r="W214" s="367"/>
      <c r="X214" s="367"/>
      <c r="AA214" s="335" t="s">
        <v>443</v>
      </c>
      <c r="AC214" s="367"/>
    </row>
    <row r="215" spans="1:29" s="332" customFormat="1" ht="12" x14ac:dyDescent="0.2">
      <c r="A215" s="372"/>
      <c r="B215" s="371"/>
      <c r="C215" s="1065" t="s">
        <v>447</v>
      </c>
      <c r="D215" s="1065"/>
      <c r="E215" s="1065"/>
      <c r="F215" s="373" t="s">
        <v>444</v>
      </c>
      <c r="G215" s="373" t="s">
        <v>2845</v>
      </c>
      <c r="H215" s="373" t="s">
        <v>436</v>
      </c>
      <c r="I215" s="373" t="s">
        <v>742</v>
      </c>
      <c r="J215" s="374"/>
      <c r="K215" s="373"/>
      <c r="L215" s="374"/>
      <c r="M215" s="373"/>
      <c r="N215" s="375"/>
      <c r="V215" s="361"/>
      <c r="W215" s="367"/>
      <c r="X215" s="367"/>
      <c r="AA215" s="335" t="s">
        <v>447</v>
      </c>
      <c r="AC215" s="367"/>
    </row>
    <row r="216" spans="1:29" s="332" customFormat="1" ht="12" x14ac:dyDescent="0.2">
      <c r="A216" s="372"/>
      <c r="B216" s="371"/>
      <c r="C216" s="1077" t="s">
        <v>450</v>
      </c>
      <c r="D216" s="1077"/>
      <c r="E216" s="1077"/>
      <c r="F216" s="376"/>
      <c r="G216" s="376"/>
      <c r="H216" s="376"/>
      <c r="I216" s="376"/>
      <c r="J216" s="377">
        <v>76.180000000000007</v>
      </c>
      <c r="K216" s="376"/>
      <c r="L216" s="377">
        <v>92.57</v>
      </c>
      <c r="M216" s="376"/>
      <c r="N216" s="378"/>
      <c r="V216" s="361"/>
      <c r="W216" s="367"/>
      <c r="X216" s="367"/>
      <c r="AB216" s="335" t="s">
        <v>450</v>
      </c>
      <c r="AC216" s="367"/>
    </row>
    <row r="217" spans="1:29" s="332" customFormat="1" ht="12" x14ac:dyDescent="0.2">
      <c r="A217" s="372"/>
      <c r="B217" s="371"/>
      <c r="C217" s="1065" t="s">
        <v>451</v>
      </c>
      <c r="D217" s="1065"/>
      <c r="E217" s="1065"/>
      <c r="F217" s="373"/>
      <c r="G217" s="373"/>
      <c r="H217" s="373"/>
      <c r="I217" s="373"/>
      <c r="J217" s="374"/>
      <c r="K217" s="373"/>
      <c r="L217" s="374">
        <v>54.65</v>
      </c>
      <c r="M217" s="373"/>
      <c r="N217" s="375"/>
      <c r="V217" s="361"/>
      <c r="W217" s="367"/>
      <c r="X217" s="367"/>
      <c r="AA217" s="335" t="s">
        <v>451</v>
      </c>
      <c r="AC217" s="367"/>
    </row>
    <row r="218" spans="1:29" s="332" customFormat="1" ht="33.75" x14ac:dyDescent="0.2">
      <c r="A218" s="372"/>
      <c r="B218" s="371" t="s">
        <v>7978</v>
      </c>
      <c r="C218" s="1065" t="s">
        <v>3337</v>
      </c>
      <c r="D218" s="1065"/>
      <c r="E218" s="1065"/>
      <c r="F218" s="373" t="s">
        <v>454</v>
      </c>
      <c r="G218" s="373" t="s">
        <v>1083</v>
      </c>
      <c r="H218" s="373"/>
      <c r="I218" s="373" t="s">
        <v>1083</v>
      </c>
      <c r="J218" s="374"/>
      <c r="K218" s="373"/>
      <c r="L218" s="374">
        <v>49.19</v>
      </c>
      <c r="M218" s="373"/>
      <c r="N218" s="375"/>
      <c r="V218" s="361"/>
      <c r="W218" s="367"/>
      <c r="X218" s="367"/>
      <c r="AA218" s="335" t="s">
        <v>3337</v>
      </c>
      <c r="AC218" s="367"/>
    </row>
    <row r="219" spans="1:29" s="332" customFormat="1" ht="33.75" x14ac:dyDescent="0.2">
      <c r="A219" s="372"/>
      <c r="B219" s="371" t="s">
        <v>7979</v>
      </c>
      <c r="C219" s="1065" t="s">
        <v>3339</v>
      </c>
      <c r="D219" s="1065"/>
      <c r="E219" s="1065"/>
      <c r="F219" s="373" t="s">
        <v>454</v>
      </c>
      <c r="G219" s="373" t="s">
        <v>657</v>
      </c>
      <c r="H219" s="373"/>
      <c r="I219" s="373" t="s">
        <v>657</v>
      </c>
      <c r="J219" s="374"/>
      <c r="K219" s="373"/>
      <c r="L219" s="374">
        <v>25.14</v>
      </c>
      <c r="M219" s="373"/>
      <c r="N219" s="375"/>
      <c r="V219" s="361"/>
      <c r="W219" s="367"/>
      <c r="X219" s="367"/>
      <c r="AA219" s="335" t="s">
        <v>3339</v>
      </c>
      <c r="AC219" s="367"/>
    </row>
    <row r="220" spans="1:29" s="332" customFormat="1" ht="12" x14ac:dyDescent="0.2">
      <c r="A220" s="379"/>
      <c r="B220" s="380"/>
      <c r="C220" s="1068" t="s">
        <v>459</v>
      </c>
      <c r="D220" s="1068"/>
      <c r="E220" s="1068"/>
      <c r="F220" s="364"/>
      <c r="G220" s="364"/>
      <c r="H220" s="364"/>
      <c r="I220" s="364"/>
      <c r="J220" s="365"/>
      <c r="K220" s="364"/>
      <c r="L220" s="365">
        <v>166.9</v>
      </c>
      <c r="M220" s="376"/>
      <c r="N220" s="366"/>
      <c r="V220" s="361"/>
      <c r="W220" s="367"/>
      <c r="X220" s="367"/>
      <c r="AC220" s="367" t="s">
        <v>459</v>
      </c>
    </row>
    <row r="221" spans="1:29" s="332" customFormat="1" ht="33.75" x14ac:dyDescent="0.2">
      <c r="A221" s="362" t="s">
        <v>3235</v>
      </c>
      <c r="B221" s="363" t="s">
        <v>8016</v>
      </c>
      <c r="C221" s="1068" t="s">
        <v>8017</v>
      </c>
      <c r="D221" s="1068"/>
      <c r="E221" s="1068"/>
      <c r="F221" s="364" t="s">
        <v>1017</v>
      </c>
      <c r="G221" s="364"/>
      <c r="H221" s="364"/>
      <c r="I221" s="364" t="s">
        <v>423</v>
      </c>
      <c r="J221" s="365">
        <v>6050</v>
      </c>
      <c r="K221" s="364" t="s">
        <v>1361</v>
      </c>
      <c r="L221" s="365">
        <v>1234.48</v>
      </c>
      <c r="M221" s="364" t="s">
        <v>1362</v>
      </c>
      <c r="N221" s="366">
        <v>6123</v>
      </c>
      <c r="V221" s="361"/>
      <c r="W221" s="367"/>
      <c r="X221" s="367" t="s">
        <v>8017</v>
      </c>
      <c r="AC221" s="367"/>
    </row>
    <row r="222" spans="1:29" s="332" customFormat="1" ht="12" x14ac:dyDescent="0.2">
      <c r="A222" s="379"/>
      <c r="B222" s="380"/>
      <c r="C222" s="340" t="s">
        <v>3039</v>
      </c>
      <c r="D222" s="385"/>
      <c r="E222" s="385"/>
      <c r="F222" s="386"/>
      <c r="G222" s="386"/>
      <c r="H222" s="386"/>
      <c r="I222" s="386"/>
      <c r="J222" s="387"/>
      <c r="K222" s="386"/>
      <c r="L222" s="387"/>
      <c r="M222" s="388"/>
      <c r="N222" s="389"/>
      <c r="V222" s="361"/>
      <c r="W222" s="367"/>
      <c r="X222" s="367"/>
      <c r="AC222" s="367"/>
    </row>
    <row r="223" spans="1:29" s="332" customFormat="1" ht="22.5" x14ac:dyDescent="0.2">
      <c r="A223" s="370"/>
      <c r="B223" s="371" t="s">
        <v>1365</v>
      </c>
      <c r="C223" s="1065" t="s">
        <v>1366</v>
      </c>
      <c r="D223" s="1065"/>
      <c r="E223" s="1065"/>
      <c r="F223" s="1065"/>
      <c r="G223" s="1065"/>
      <c r="H223" s="1065"/>
      <c r="I223" s="1065"/>
      <c r="J223" s="1065"/>
      <c r="K223" s="1065"/>
      <c r="L223" s="1065"/>
      <c r="M223" s="1065"/>
      <c r="N223" s="1072"/>
      <c r="V223" s="361"/>
      <c r="W223" s="367"/>
      <c r="X223" s="367"/>
      <c r="Y223" s="335" t="s">
        <v>1366</v>
      </c>
      <c r="AC223" s="367"/>
    </row>
    <row r="224" spans="1:29" s="332" customFormat="1" ht="56.25" x14ac:dyDescent="0.2">
      <c r="A224" s="362" t="s">
        <v>159</v>
      </c>
      <c r="B224" s="363" t="s">
        <v>7982</v>
      </c>
      <c r="C224" s="1068" t="s">
        <v>7983</v>
      </c>
      <c r="D224" s="1068"/>
      <c r="E224" s="1068"/>
      <c r="F224" s="364" t="s">
        <v>1017</v>
      </c>
      <c r="G224" s="364"/>
      <c r="H224" s="364"/>
      <c r="I224" s="364" t="s">
        <v>423</v>
      </c>
      <c r="J224" s="365"/>
      <c r="K224" s="364"/>
      <c r="L224" s="365"/>
      <c r="M224" s="364"/>
      <c r="N224" s="366"/>
      <c r="V224" s="361"/>
      <c r="W224" s="367"/>
      <c r="X224" s="367" t="s">
        <v>7983</v>
      </c>
      <c r="AC224" s="367"/>
    </row>
    <row r="225" spans="1:29" s="332" customFormat="1" ht="33.75" x14ac:dyDescent="0.2">
      <c r="A225" s="370"/>
      <c r="B225" s="371" t="s">
        <v>430</v>
      </c>
      <c r="C225" s="1065" t="s">
        <v>431</v>
      </c>
      <c r="D225" s="1065"/>
      <c r="E225" s="1065"/>
      <c r="F225" s="1065"/>
      <c r="G225" s="1065"/>
      <c r="H225" s="1065"/>
      <c r="I225" s="1065"/>
      <c r="J225" s="1065"/>
      <c r="K225" s="1065"/>
      <c r="L225" s="1065"/>
      <c r="M225" s="1065"/>
      <c r="N225" s="1072"/>
      <c r="V225" s="361"/>
      <c r="W225" s="367"/>
      <c r="X225" s="367"/>
      <c r="Y225" s="335" t="s">
        <v>431</v>
      </c>
      <c r="AC225" s="367"/>
    </row>
    <row r="226" spans="1:29" s="332" customFormat="1" ht="12" x14ac:dyDescent="0.2">
      <c r="A226" s="372"/>
      <c r="B226" s="371" t="s">
        <v>423</v>
      </c>
      <c r="C226" s="1065" t="s">
        <v>432</v>
      </c>
      <c r="D226" s="1065"/>
      <c r="E226" s="1065"/>
      <c r="F226" s="373"/>
      <c r="G226" s="373"/>
      <c r="H226" s="373"/>
      <c r="I226" s="373"/>
      <c r="J226" s="374">
        <v>42.41</v>
      </c>
      <c r="K226" s="373" t="s">
        <v>436</v>
      </c>
      <c r="L226" s="374">
        <v>53.01</v>
      </c>
      <c r="M226" s="373"/>
      <c r="N226" s="375"/>
      <c r="V226" s="361"/>
      <c r="W226" s="367"/>
      <c r="X226" s="367"/>
      <c r="Z226" s="335" t="s">
        <v>432</v>
      </c>
      <c r="AC226" s="367"/>
    </row>
    <row r="227" spans="1:29" s="332" customFormat="1" ht="12" x14ac:dyDescent="0.2">
      <c r="A227" s="372"/>
      <c r="B227" s="371" t="s">
        <v>434</v>
      </c>
      <c r="C227" s="1065" t="s">
        <v>435</v>
      </c>
      <c r="D227" s="1065"/>
      <c r="E227" s="1065"/>
      <c r="F227" s="373"/>
      <c r="G227" s="373"/>
      <c r="H227" s="373"/>
      <c r="I227" s="373"/>
      <c r="J227" s="374">
        <v>2.27</v>
      </c>
      <c r="K227" s="373" t="s">
        <v>436</v>
      </c>
      <c r="L227" s="374">
        <v>2.84</v>
      </c>
      <c r="M227" s="373"/>
      <c r="N227" s="375"/>
      <c r="V227" s="361"/>
      <c r="W227" s="367"/>
      <c r="X227" s="367"/>
      <c r="Z227" s="335" t="s">
        <v>435</v>
      </c>
      <c r="AC227" s="367"/>
    </row>
    <row r="228" spans="1:29" s="332" customFormat="1" ht="12" x14ac:dyDescent="0.2">
      <c r="A228" s="372"/>
      <c r="B228" s="371" t="s">
        <v>439</v>
      </c>
      <c r="C228" s="1065" t="s">
        <v>440</v>
      </c>
      <c r="D228" s="1065"/>
      <c r="E228" s="1065"/>
      <c r="F228" s="373"/>
      <c r="G228" s="373"/>
      <c r="H228" s="373"/>
      <c r="I228" s="373"/>
      <c r="J228" s="374">
        <v>98.28</v>
      </c>
      <c r="K228" s="373"/>
      <c r="L228" s="374">
        <v>98.28</v>
      </c>
      <c r="M228" s="373"/>
      <c r="N228" s="375"/>
      <c r="V228" s="361"/>
      <c r="W228" s="367"/>
      <c r="X228" s="367"/>
      <c r="Z228" s="335" t="s">
        <v>440</v>
      </c>
      <c r="AC228" s="367"/>
    </row>
    <row r="229" spans="1:29" s="332" customFormat="1" ht="12" x14ac:dyDescent="0.2">
      <c r="A229" s="372"/>
      <c r="B229" s="371"/>
      <c r="C229" s="1065" t="s">
        <v>443</v>
      </c>
      <c r="D229" s="1065"/>
      <c r="E229" s="1065"/>
      <c r="F229" s="373" t="s">
        <v>444</v>
      </c>
      <c r="G229" s="373" t="s">
        <v>7984</v>
      </c>
      <c r="H229" s="373" t="s">
        <v>436</v>
      </c>
      <c r="I229" s="373" t="s">
        <v>8018</v>
      </c>
      <c r="J229" s="374"/>
      <c r="K229" s="373"/>
      <c r="L229" s="374"/>
      <c r="M229" s="373"/>
      <c r="N229" s="375"/>
      <c r="V229" s="361"/>
      <c r="W229" s="367"/>
      <c r="X229" s="367"/>
      <c r="AA229" s="335" t="s">
        <v>443</v>
      </c>
      <c r="AC229" s="367"/>
    </row>
    <row r="230" spans="1:29" s="332" customFormat="1" ht="12" x14ac:dyDescent="0.2">
      <c r="A230" s="372"/>
      <c r="B230" s="371"/>
      <c r="C230" s="1077" t="s">
        <v>450</v>
      </c>
      <c r="D230" s="1077"/>
      <c r="E230" s="1077"/>
      <c r="F230" s="376"/>
      <c r="G230" s="376"/>
      <c r="H230" s="376"/>
      <c r="I230" s="376"/>
      <c r="J230" s="377">
        <v>142.96</v>
      </c>
      <c r="K230" s="376"/>
      <c r="L230" s="377">
        <v>154.13</v>
      </c>
      <c r="M230" s="376"/>
      <c r="N230" s="378"/>
      <c r="V230" s="361"/>
      <c r="W230" s="367"/>
      <c r="X230" s="367"/>
      <c r="AB230" s="335" t="s">
        <v>450</v>
      </c>
      <c r="AC230" s="367"/>
    </row>
    <row r="231" spans="1:29" s="332" customFormat="1" ht="12" x14ac:dyDescent="0.2">
      <c r="A231" s="372"/>
      <c r="B231" s="371"/>
      <c r="C231" s="1065" t="s">
        <v>451</v>
      </c>
      <c r="D231" s="1065"/>
      <c r="E231" s="1065"/>
      <c r="F231" s="373"/>
      <c r="G231" s="373"/>
      <c r="H231" s="373"/>
      <c r="I231" s="373"/>
      <c r="J231" s="374"/>
      <c r="K231" s="373"/>
      <c r="L231" s="374">
        <v>53.01</v>
      </c>
      <c r="M231" s="373"/>
      <c r="N231" s="375"/>
      <c r="V231" s="361"/>
      <c r="W231" s="367"/>
      <c r="X231" s="367"/>
      <c r="AA231" s="335" t="s">
        <v>451</v>
      </c>
      <c r="AC231" s="367"/>
    </row>
    <row r="232" spans="1:29" s="332" customFormat="1" ht="33.75" x14ac:dyDescent="0.2">
      <c r="A232" s="372"/>
      <c r="B232" s="371" t="s">
        <v>4696</v>
      </c>
      <c r="C232" s="1065" t="s">
        <v>3148</v>
      </c>
      <c r="D232" s="1065"/>
      <c r="E232" s="1065"/>
      <c r="F232" s="373" t="s">
        <v>454</v>
      </c>
      <c r="G232" s="373" t="s">
        <v>558</v>
      </c>
      <c r="H232" s="373"/>
      <c r="I232" s="373" t="s">
        <v>558</v>
      </c>
      <c r="J232" s="374"/>
      <c r="K232" s="373"/>
      <c r="L232" s="374">
        <v>51.42</v>
      </c>
      <c r="M232" s="373"/>
      <c r="N232" s="375"/>
      <c r="V232" s="361"/>
      <c r="W232" s="367"/>
      <c r="X232" s="367"/>
      <c r="AA232" s="335" t="s">
        <v>3148</v>
      </c>
      <c r="AC232" s="367"/>
    </row>
    <row r="233" spans="1:29" s="332" customFormat="1" ht="33.75" x14ac:dyDescent="0.2">
      <c r="A233" s="372"/>
      <c r="B233" s="371" t="s">
        <v>4697</v>
      </c>
      <c r="C233" s="1065" t="s">
        <v>3150</v>
      </c>
      <c r="D233" s="1065"/>
      <c r="E233" s="1065"/>
      <c r="F233" s="373" t="s">
        <v>454</v>
      </c>
      <c r="G233" s="373" t="s">
        <v>544</v>
      </c>
      <c r="H233" s="373"/>
      <c r="I233" s="373" t="s">
        <v>544</v>
      </c>
      <c r="J233" s="374"/>
      <c r="K233" s="373"/>
      <c r="L233" s="374">
        <v>27.04</v>
      </c>
      <c r="M233" s="373"/>
      <c r="N233" s="375"/>
      <c r="V233" s="361"/>
      <c r="W233" s="367"/>
      <c r="X233" s="367"/>
      <c r="AA233" s="335" t="s">
        <v>3150</v>
      </c>
      <c r="AC233" s="367"/>
    </row>
    <row r="234" spans="1:29" s="332" customFormat="1" ht="12" x14ac:dyDescent="0.2">
      <c r="A234" s="379"/>
      <c r="B234" s="380"/>
      <c r="C234" s="1068" t="s">
        <v>459</v>
      </c>
      <c r="D234" s="1068"/>
      <c r="E234" s="1068"/>
      <c r="F234" s="364"/>
      <c r="G234" s="364"/>
      <c r="H234" s="364"/>
      <c r="I234" s="364"/>
      <c r="J234" s="365"/>
      <c r="K234" s="364"/>
      <c r="L234" s="365">
        <v>232.59</v>
      </c>
      <c r="M234" s="376"/>
      <c r="N234" s="366"/>
      <c r="V234" s="361"/>
      <c r="W234" s="367"/>
      <c r="X234" s="367"/>
      <c r="AC234" s="367" t="s">
        <v>459</v>
      </c>
    </row>
    <row r="235" spans="1:29" s="332" customFormat="1" ht="22.5" x14ac:dyDescent="0.2">
      <c r="A235" s="362" t="s">
        <v>160</v>
      </c>
      <c r="B235" s="363" t="s">
        <v>7580</v>
      </c>
      <c r="C235" s="1068" t="s">
        <v>7511</v>
      </c>
      <c r="D235" s="1068"/>
      <c r="E235" s="1068"/>
      <c r="F235" s="364" t="s">
        <v>411</v>
      </c>
      <c r="G235" s="364"/>
      <c r="H235" s="364"/>
      <c r="I235" s="364" t="s">
        <v>8019</v>
      </c>
      <c r="J235" s="365">
        <v>11500</v>
      </c>
      <c r="K235" s="364"/>
      <c r="L235" s="365">
        <v>-57.5</v>
      </c>
      <c r="M235" s="364"/>
      <c r="N235" s="366"/>
      <c r="V235" s="361"/>
      <c r="W235" s="367"/>
      <c r="X235" s="367" t="s">
        <v>7511</v>
      </c>
      <c r="AC235" s="367"/>
    </row>
    <row r="236" spans="1:29" s="332" customFormat="1" ht="12" x14ac:dyDescent="0.2">
      <c r="A236" s="379"/>
      <c r="B236" s="380"/>
      <c r="C236" s="340" t="s">
        <v>7513</v>
      </c>
      <c r="D236" s="385"/>
      <c r="E236" s="385"/>
      <c r="F236" s="386"/>
      <c r="G236" s="386"/>
      <c r="H236" s="386"/>
      <c r="I236" s="386"/>
      <c r="J236" s="387"/>
      <c r="K236" s="386"/>
      <c r="L236" s="387"/>
      <c r="M236" s="388"/>
      <c r="N236" s="389"/>
      <c r="V236" s="361"/>
      <c r="W236" s="367"/>
      <c r="X236" s="367"/>
      <c r="AC236" s="367"/>
    </row>
    <row r="237" spans="1:29" s="332" customFormat="1" ht="33.75" x14ac:dyDescent="0.2">
      <c r="A237" s="362" t="s">
        <v>161</v>
      </c>
      <c r="B237" s="363" t="s">
        <v>7987</v>
      </c>
      <c r="C237" s="1068" t="s">
        <v>7988</v>
      </c>
      <c r="D237" s="1068"/>
      <c r="E237" s="1068"/>
      <c r="F237" s="364" t="s">
        <v>1017</v>
      </c>
      <c r="G237" s="364"/>
      <c r="H237" s="364"/>
      <c r="I237" s="364" t="s">
        <v>423</v>
      </c>
      <c r="J237" s="365">
        <v>2459.17</v>
      </c>
      <c r="K237" s="364" t="s">
        <v>566</v>
      </c>
      <c r="L237" s="365">
        <v>267.38</v>
      </c>
      <c r="M237" s="364" t="s">
        <v>567</v>
      </c>
      <c r="N237" s="366">
        <v>2508</v>
      </c>
      <c r="V237" s="361"/>
      <c r="W237" s="367"/>
      <c r="X237" s="367" t="s">
        <v>7988</v>
      </c>
      <c r="AC237" s="367"/>
    </row>
    <row r="238" spans="1:29" s="332" customFormat="1" ht="12" x14ac:dyDescent="0.2">
      <c r="A238" s="379"/>
      <c r="B238" s="380"/>
      <c r="C238" s="340" t="s">
        <v>2932</v>
      </c>
      <c r="D238" s="385"/>
      <c r="E238" s="385"/>
      <c r="F238" s="386"/>
      <c r="G238" s="386"/>
      <c r="H238" s="386"/>
      <c r="I238" s="386"/>
      <c r="J238" s="387"/>
      <c r="K238" s="386"/>
      <c r="L238" s="387"/>
      <c r="M238" s="388"/>
      <c r="N238" s="389"/>
      <c r="V238" s="361"/>
      <c r="W238" s="367"/>
      <c r="X238" s="367"/>
      <c r="AC238" s="367"/>
    </row>
    <row r="239" spans="1:29" s="332" customFormat="1" ht="22.5" x14ac:dyDescent="0.2">
      <c r="A239" s="370"/>
      <c r="B239" s="371" t="s">
        <v>568</v>
      </c>
      <c r="C239" s="1065" t="s">
        <v>569</v>
      </c>
      <c r="D239" s="1065"/>
      <c r="E239" s="1065"/>
      <c r="F239" s="1065"/>
      <c r="G239" s="1065"/>
      <c r="H239" s="1065"/>
      <c r="I239" s="1065"/>
      <c r="J239" s="1065"/>
      <c r="K239" s="1065"/>
      <c r="L239" s="1065"/>
      <c r="M239" s="1065"/>
      <c r="N239" s="1072"/>
      <c r="V239" s="361"/>
      <c r="W239" s="367"/>
      <c r="X239" s="367"/>
      <c r="Y239" s="335" t="s">
        <v>569</v>
      </c>
      <c r="AC239" s="367"/>
    </row>
    <row r="240" spans="1:29" s="332" customFormat="1" ht="67.5" x14ac:dyDescent="0.2">
      <c r="A240" s="362" t="s">
        <v>162</v>
      </c>
      <c r="B240" s="363" t="s">
        <v>7989</v>
      </c>
      <c r="C240" s="1068" t="s">
        <v>7990</v>
      </c>
      <c r="D240" s="1068"/>
      <c r="E240" s="1068"/>
      <c r="F240" s="364" t="s">
        <v>1026</v>
      </c>
      <c r="G240" s="364"/>
      <c r="H240" s="364"/>
      <c r="I240" s="364" t="s">
        <v>434</v>
      </c>
      <c r="J240" s="365"/>
      <c r="K240" s="364"/>
      <c r="L240" s="365"/>
      <c r="M240" s="364"/>
      <c r="N240" s="366"/>
      <c r="V240" s="361"/>
      <c r="W240" s="367"/>
      <c r="X240" s="367" t="s">
        <v>7990</v>
      </c>
      <c r="AC240" s="367"/>
    </row>
    <row r="241" spans="1:30" s="332" customFormat="1" ht="12" x14ac:dyDescent="0.2">
      <c r="A241" s="368"/>
      <c r="B241" s="369"/>
      <c r="C241" s="1065" t="s">
        <v>8020</v>
      </c>
      <c r="D241" s="1065"/>
      <c r="E241" s="1065"/>
      <c r="F241" s="1065"/>
      <c r="G241" s="1065"/>
      <c r="H241" s="1065"/>
      <c r="I241" s="1065"/>
      <c r="J241" s="1065"/>
      <c r="K241" s="1065"/>
      <c r="L241" s="1065"/>
      <c r="M241" s="1065"/>
      <c r="N241" s="1072"/>
      <c r="V241" s="361"/>
      <c r="W241" s="367"/>
      <c r="X241" s="367"/>
      <c r="AC241" s="367"/>
      <c r="AD241" s="335" t="s">
        <v>8020</v>
      </c>
    </row>
    <row r="242" spans="1:30" s="332" customFormat="1" ht="33.75" x14ac:dyDescent="0.2">
      <c r="A242" s="370"/>
      <c r="B242" s="371" t="s">
        <v>430</v>
      </c>
      <c r="C242" s="1065" t="s">
        <v>431</v>
      </c>
      <c r="D242" s="1065"/>
      <c r="E242" s="1065"/>
      <c r="F242" s="1065"/>
      <c r="G242" s="1065"/>
      <c r="H242" s="1065"/>
      <c r="I242" s="1065"/>
      <c r="J242" s="1065"/>
      <c r="K242" s="1065"/>
      <c r="L242" s="1065"/>
      <c r="M242" s="1065"/>
      <c r="N242" s="1072"/>
      <c r="V242" s="361"/>
      <c r="W242" s="367"/>
      <c r="X242" s="367"/>
      <c r="Y242" s="335" t="s">
        <v>431</v>
      </c>
      <c r="AC242" s="367"/>
    </row>
    <row r="243" spans="1:30" s="332" customFormat="1" ht="12" x14ac:dyDescent="0.2">
      <c r="A243" s="372"/>
      <c r="B243" s="371" t="s">
        <v>423</v>
      </c>
      <c r="C243" s="1065" t="s">
        <v>432</v>
      </c>
      <c r="D243" s="1065"/>
      <c r="E243" s="1065"/>
      <c r="F243" s="373"/>
      <c r="G243" s="373"/>
      <c r="H243" s="373"/>
      <c r="I243" s="373"/>
      <c r="J243" s="374">
        <v>50.67</v>
      </c>
      <c r="K243" s="373" t="s">
        <v>436</v>
      </c>
      <c r="L243" s="374">
        <v>126.68</v>
      </c>
      <c r="M243" s="373"/>
      <c r="N243" s="375"/>
      <c r="V243" s="361"/>
      <c r="W243" s="367"/>
      <c r="X243" s="367"/>
      <c r="Z243" s="335" t="s">
        <v>432</v>
      </c>
      <c r="AC243" s="367"/>
    </row>
    <row r="244" spans="1:30" s="332" customFormat="1" ht="12" x14ac:dyDescent="0.2">
      <c r="A244" s="372"/>
      <c r="B244" s="371" t="s">
        <v>434</v>
      </c>
      <c r="C244" s="1065" t="s">
        <v>435</v>
      </c>
      <c r="D244" s="1065"/>
      <c r="E244" s="1065"/>
      <c r="F244" s="373"/>
      <c r="G244" s="373"/>
      <c r="H244" s="373"/>
      <c r="I244" s="373"/>
      <c r="J244" s="374">
        <v>3.62</v>
      </c>
      <c r="K244" s="373" t="s">
        <v>436</v>
      </c>
      <c r="L244" s="374">
        <v>9.0500000000000007</v>
      </c>
      <c r="M244" s="373"/>
      <c r="N244" s="375"/>
      <c r="V244" s="361"/>
      <c r="W244" s="367"/>
      <c r="X244" s="367"/>
      <c r="Z244" s="335" t="s">
        <v>435</v>
      </c>
      <c r="AC244" s="367"/>
    </row>
    <row r="245" spans="1:30" s="332" customFormat="1" ht="12" x14ac:dyDescent="0.2">
      <c r="A245" s="372"/>
      <c r="B245" s="371" t="s">
        <v>437</v>
      </c>
      <c r="C245" s="1065" t="s">
        <v>438</v>
      </c>
      <c r="D245" s="1065"/>
      <c r="E245" s="1065"/>
      <c r="F245" s="373"/>
      <c r="G245" s="373"/>
      <c r="H245" s="373"/>
      <c r="I245" s="373"/>
      <c r="J245" s="374">
        <v>0.5</v>
      </c>
      <c r="K245" s="373" t="s">
        <v>436</v>
      </c>
      <c r="L245" s="374">
        <v>1.25</v>
      </c>
      <c r="M245" s="373"/>
      <c r="N245" s="375"/>
      <c r="V245" s="361"/>
      <c r="W245" s="367"/>
      <c r="X245" s="367"/>
      <c r="Z245" s="335" t="s">
        <v>438</v>
      </c>
      <c r="AC245" s="367"/>
    </row>
    <row r="246" spans="1:30" s="332" customFormat="1" ht="12" x14ac:dyDescent="0.2">
      <c r="A246" s="372"/>
      <c r="B246" s="371" t="s">
        <v>439</v>
      </c>
      <c r="C246" s="1065" t="s">
        <v>440</v>
      </c>
      <c r="D246" s="1065"/>
      <c r="E246" s="1065"/>
      <c r="F246" s="373"/>
      <c r="G246" s="373"/>
      <c r="H246" s="373"/>
      <c r="I246" s="373"/>
      <c r="J246" s="374">
        <v>14.48</v>
      </c>
      <c r="K246" s="373"/>
      <c r="L246" s="374">
        <v>28.96</v>
      </c>
      <c r="M246" s="373"/>
      <c r="N246" s="375"/>
      <c r="V246" s="361"/>
      <c r="W246" s="367"/>
      <c r="X246" s="367"/>
      <c r="Z246" s="335" t="s">
        <v>440</v>
      </c>
      <c r="AC246" s="367"/>
    </row>
    <row r="247" spans="1:30" s="332" customFormat="1" ht="12" x14ac:dyDescent="0.2">
      <c r="A247" s="372"/>
      <c r="B247" s="371"/>
      <c r="C247" s="1065" t="s">
        <v>443</v>
      </c>
      <c r="D247" s="1065"/>
      <c r="E247" s="1065"/>
      <c r="F247" s="373" t="s">
        <v>444</v>
      </c>
      <c r="G247" s="373" t="s">
        <v>7992</v>
      </c>
      <c r="H247" s="373" t="s">
        <v>436</v>
      </c>
      <c r="I247" s="373" t="s">
        <v>8021</v>
      </c>
      <c r="J247" s="374"/>
      <c r="K247" s="373"/>
      <c r="L247" s="374"/>
      <c r="M247" s="373"/>
      <c r="N247" s="375"/>
      <c r="V247" s="361"/>
      <c r="W247" s="367"/>
      <c r="X247" s="367"/>
      <c r="AA247" s="335" t="s">
        <v>443</v>
      </c>
      <c r="AC247" s="367"/>
    </row>
    <row r="248" spans="1:30" s="332" customFormat="1" ht="12" x14ac:dyDescent="0.2">
      <c r="A248" s="372"/>
      <c r="B248" s="371"/>
      <c r="C248" s="1065" t="s">
        <v>447</v>
      </c>
      <c r="D248" s="1065"/>
      <c r="E248" s="1065"/>
      <c r="F248" s="373" t="s">
        <v>444</v>
      </c>
      <c r="G248" s="373" t="s">
        <v>935</v>
      </c>
      <c r="H248" s="373" t="s">
        <v>436</v>
      </c>
      <c r="I248" s="373" t="s">
        <v>2083</v>
      </c>
      <c r="J248" s="374"/>
      <c r="K248" s="373"/>
      <c r="L248" s="374"/>
      <c r="M248" s="373"/>
      <c r="N248" s="375"/>
      <c r="V248" s="361"/>
      <c r="W248" s="367"/>
      <c r="X248" s="367"/>
      <c r="AA248" s="335" t="s">
        <v>447</v>
      </c>
      <c r="AC248" s="367"/>
    </row>
    <row r="249" spans="1:30" s="332" customFormat="1" ht="12" x14ac:dyDescent="0.2">
      <c r="A249" s="372"/>
      <c r="B249" s="371"/>
      <c r="C249" s="1077" t="s">
        <v>450</v>
      </c>
      <c r="D249" s="1077"/>
      <c r="E249" s="1077"/>
      <c r="F249" s="376"/>
      <c r="G249" s="376"/>
      <c r="H249" s="376"/>
      <c r="I249" s="376"/>
      <c r="J249" s="377">
        <v>68.77</v>
      </c>
      <c r="K249" s="376"/>
      <c r="L249" s="377">
        <v>164.69</v>
      </c>
      <c r="M249" s="376"/>
      <c r="N249" s="378"/>
      <c r="V249" s="361"/>
      <c r="W249" s="367"/>
      <c r="X249" s="367"/>
      <c r="AB249" s="335" t="s">
        <v>450</v>
      </c>
      <c r="AC249" s="367"/>
    </row>
    <row r="250" spans="1:30" s="332" customFormat="1" ht="12" x14ac:dyDescent="0.2">
      <c r="A250" s="372"/>
      <c r="B250" s="371"/>
      <c r="C250" s="1065" t="s">
        <v>451</v>
      </c>
      <c r="D250" s="1065"/>
      <c r="E250" s="1065"/>
      <c r="F250" s="373"/>
      <c r="G250" s="373"/>
      <c r="H250" s="373"/>
      <c r="I250" s="373"/>
      <c r="J250" s="374"/>
      <c r="K250" s="373"/>
      <c r="L250" s="374">
        <v>127.93</v>
      </c>
      <c r="M250" s="373"/>
      <c r="N250" s="375"/>
      <c r="V250" s="361"/>
      <c r="W250" s="367"/>
      <c r="X250" s="367"/>
      <c r="AA250" s="335" t="s">
        <v>451</v>
      </c>
      <c r="AC250" s="367"/>
    </row>
    <row r="251" spans="1:30" s="332" customFormat="1" ht="33.75" x14ac:dyDescent="0.2">
      <c r="A251" s="372"/>
      <c r="B251" s="371" t="s">
        <v>4696</v>
      </c>
      <c r="C251" s="1065" t="s">
        <v>3148</v>
      </c>
      <c r="D251" s="1065"/>
      <c r="E251" s="1065"/>
      <c r="F251" s="373" t="s">
        <v>454</v>
      </c>
      <c r="G251" s="373" t="s">
        <v>558</v>
      </c>
      <c r="H251" s="373"/>
      <c r="I251" s="373" t="s">
        <v>558</v>
      </c>
      <c r="J251" s="374"/>
      <c r="K251" s="373"/>
      <c r="L251" s="374">
        <v>124.09</v>
      </c>
      <c r="M251" s="373"/>
      <c r="N251" s="375"/>
      <c r="V251" s="361"/>
      <c r="W251" s="367"/>
      <c r="X251" s="367"/>
      <c r="AA251" s="335" t="s">
        <v>3148</v>
      </c>
      <c r="AC251" s="367"/>
    </row>
    <row r="252" spans="1:30" s="332" customFormat="1" ht="33.75" x14ac:dyDescent="0.2">
      <c r="A252" s="372"/>
      <c r="B252" s="371" t="s">
        <v>4697</v>
      </c>
      <c r="C252" s="1065" t="s">
        <v>3150</v>
      </c>
      <c r="D252" s="1065"/>
      <c r="E252" s="1065"/>
      <c r="F252" s="373" t="s">
        <v>454</v>
      </c>
      <c r="G252" s="373" t="s">
        <v>544</v>
      </c>
      <c r="H252" s="373"/>
      <c r="I252" s="373" t="s">
        <v>544</v>
      </c>
      <c r="J252" s="374"/>
      <c r="K252" s="373"/>
      <c r="L252" s="374">
        <v>65.239999999999995</v>
      </c>
      <c r="M252" s="373"/>
      <c r="N252" s="375"/>
      <c r="V252" s="361"/>
      <c r="W252" s="367"/>
      <c r="X252" s="367"/>
      <c r="AA252" s="335" t="s">
        <v>3150</v>
      </c>
      <c r="AC252" s="367"/>
    </row>
    <row r="253" spans="1:30" s="332" customFormat="1" ht="12" x14ac:dyDescent="0.2">
      <c r="A253" s="379"/>
      <c r="B253" s="380"/>
      <c r="C253" s="1068" t="s">
        <v>459</v>
      </c>
      <c r="D253" s="1068"/>
      <c r="E253" s="1068"/>
      <c r="F253" s="364"/>
      <c r="G253" s="364"/>
      <c r="H253" s="364"/>
      <c r="I253" s="364"/>
      <c r="J253" s="365"/>
      <c r="K253" s="364"/>
      <c r="L253" s="365">
        <v>354.02</v>
      </c>
      <c r="M253" s="376"/>
      <c r="N253" s="366"/>
      <c r="V253" s="361"/>
      <c r="W253" s="367"/>
      <c r="X253" s="367"/>
      <c r="AC253" s="367" t="s">
        <v>459</v>
      </c>
    </row>
    <row r="254" spans="1:30" s="332" customFormat="1" ht="22.5" x14ac:dyDescent="0.2">
      <c r="A254" s="362" t="s">
        <v>163</v>
      </c>
      <c r="B254" s="363" t="s">
        <v>7994</v>
      </c>
      <c r="C254" s="1068" t="s">
        <v>7995</v>
      </c>
      <c r="D254" s="1068"/>
      <c r="E254" s="1068"/>
      <c r="F254" s="364" t="s">
        <v>4013</v>
      </c>
      <c r="G254" s="364"/>
      <c r="H254" s="364"/>
      <c r="I254" s="364" t="s">
        <v>8022</v>
      </c>
      <c r="J254" s="365">
        <v>25034.13</v>
      </c>
      <c r="K254" s="364"/>
      <c r="L254" s="365">
        <v>5106.96</v>
      </c>
      <c r="M254" s="364"/>
      <c r="N254" s="366"/>
      <c r="V254" s="361"/>
      <c r="W254" s="367"/>
      <c r="X254" s="367" t="s">
        <v>7995</v>
      </c>
      <c r="AC254" s="367"/>
    </row>
    <row r="255" spans="1:30" s="332" customFormat="1" ht="12" x14ac:dyDescent="0.2">
      <c r="A255" s="379"/>
      <c r="B255" s="380"/>
      <c r="C255" s="340" t="s">
        <v>2932</v>
      </c>
      <c r="D255" s="385"/>
      <c r="E255" s="385"/>
      <c r="F255" s="386"/>
      <c r="G255" s="386"/>
      <c r="H255" s="386"/>
      <c r="I255" s="386"/>
      <c r="J255" s="387"/>
      <c r="K255" s="386"/>
      <c r="L255" s="387"/>
      <c r="M255" s="388"/>
      <c r="N255" s="389"/>
      <c r="V255" s="361"/>
      <c r="W255" s="367"/>
      <c r="X255" s="367"/>
      <c r="AC255" s="367"/>
    </row>
    <row r="256" spans="1:30" s="332" customFormat="1" ht="12" x14ac:dyDescent="0.2">
      <c r="A256" s="368"/>
      <c r="B256" s="369"/>
      <c r="C256" s="1065" t="s">
        <v>8023</v>
      </c>
      <c r="D256" s="1065"/>
      <c r="E256" s="1065"/>
      <c r="F256" s="1065"/>
      <c r="G256" s="1065"/>
      <c r="H256" s="1065"/>
      <c r="I256" s="1065"/>
      <c r="J256" s="1065"/>
      <c r="K256" s="1065"/>
      <c r="L256" s="1065"/>
      <c r="M256" s="1065"/>
      <c r="N256" s="1072"/>
      <c r="V256" s="361"/>
      <c r="W256" s="367"/>
      <c r="X256" s="367"/>
      <c r="AC256" s="367"/>
      <c r="AD256" s="335" t="s">
        <v>8023</v>
      </c>
    </row>
    <row r="257" spans="1:30" s="332" customFormat="1" ht="45" x14ac:dyDescent="0.2">
      <c r="A257" s="362" t="s">
        <v>164</v>
      </c>
      <c r="B257" s="363" t="s">
        <v>7998</v>
      </c>
      <c r="C257" s="1068" t="s">
        <v>7999</v>
      </c>
      <c r="D257" s="1068"/>
      <c r="E257" s="1068"/>
      <c r="F257" s="364" t="s">
        <v>1026</v>
      </c>
      <c r="G257" s="364"/>
      <c r="H257" s="364"/>
      <c r="I257" s="364" t="s">
        <v>1147</v>
      </c>
      <c r="J257" s="365"/>
      <c r="K257" s="364"/>
      <c r="L257" s="365"/>
      <c r="M257" s="364"/>
      <c r="N257" s="366"/>
      <c r="V257" s="361"/>
      <c r="W257" s="367"/>
      <c r="X257" s="367" t="s">
        <v>7999</v>
      </c>
      <c r="AC257" s="367"/>
    </row>
    <row r="258" spans="1:30" s="332" customFormat="1" ht="12" x14ac:dyDescent="0.2">
      <c r="A258" s="368"/>
      <c r="B258" s="369"/>
      <c r="C258" s="1065" t="s">
        <v>8024</v>
      </c>
      <c r="D258" s="1065"/>
      <c r="E258" s="1065"/>
      <c r="F258" s="1065"/>
      <c r="G258" s="1065"/>
      <c r="H258" s="1065"/>
      <c r="I258" s="1065"/>
      <c r="J258" s="1065"/>
      <c r="K258" s="1065"/>
      <c r="L258" s="1065"/>
      <c r="M258" s="1065"/>
      <c r="N258" s="1072"/>
      <c r="V258" s="361"/>
      <c r="W258" s="367"/>
      <c r="X258" s="367"/>
      <c r="AC258" s="367"/>
      <c r="AD258" s="335" t="s">
        <v>8024</v>
      </c>
    </row>
    <row r="259" spans="1:30" s="332" customFormat="1" ht="33.75" x14ac:dyDescent="0.2">
      <c r="A259" s="370"/>
      <c r="B259" s="371" t="s">
        <v>430</v>
      </c>
      <c r="C259" s="1065" t="s">
        <v>431</v>
      </c>
      <c r="D259" s="1065"/>
      <c r="E259" s="1065"/>
      <c r="F259" s="1065"/>
      <c r="G259" s="1065"/>
      <c r="H259" s="1065"/>
      <c r="I259" s="1065"/>
      <c r="J259" s="1065"/>
      <c r="K259" s="1065"/>
      <c r="L259" s="1065"/>
      <c r="M259" s="1065"/>
      <c r="N259" s="1072"/>
      <c r="V259" s="361"/>
      <c r="W259" s="367"/>
      <c r="X259" s="367"/>
      <c r="Y259" s="335" t="s">
        <v>431</v>
      </c>
      <c r="AC259" s="367"/>
    </row>
    <row r="260" spans="1:30" s="332" customFormat="1" ht="12" x14ac:dyDescent="0.2">
      <c r="A260" s="372"/>
      <c r="B260" s="371" t="s">
        <v>423</v>
      </c>
      <c r="C260" s="1065" t="s">
        <v>432</v>
      </c>
      <c r="D260" s="1065"/>
      <c r="E260" s="1065"/>
      <c r="F260" s="373"/>
      <c r="G260" s="373"/>
      <c r="H260" s="373"/>
      <c r="I260" s="373"/>
      <c r="J260" s="374">
        <v>139.54</v>
      </c>
      <c r="K260" s="373" t="s">
        <v>436</v>
      </c>
      <c r="L260" s="374">
        <v>331.41</v>
      </c>
      <c r="M260" s="373"/>
      <c r="N260" s="375"/>
      <c r="V260" s="361"/>
      <c r="W260" s="367"/>
      <c r="X260" s="367"/>
      <c r="Z260" s="335" t="s">
        <v>432</v>
      </c>
      <c r="AC260" s="367"/>
    </row>
    <row r="261" spans="1:30" s="332" customFormat="1" ht="12" x14ac:dyDescent="0.2">
      <c r="A261" s="372"/>
      <c r="B261" s="371" t="s">
        <v>439</v>
      </c>
      <c r="C261" s="1065" t="s">
        <v>440</v>
      </c>
      <c r="D261" s="1065"/>
      <c r="E261" s="1065"/>
      <c r="F261" s="373"/>
      <c r="G261" s="373"/>
      <c r="H261" s="373"/>
      <c r="I261" s="373"/>
      <c r="J261" s="374">
        <v>16.79</v>
      </c>
      <c r="K261" s="373"/>
      <c r="L261" s="374">
        <v>31.9</v>
      </c>
      <c r="M261" s="373"/>
      <c r="N261" s="375"/>
      <c r="V261" s="361"/>
      <c r="W261" s="367"/>
      <c r="X261" s="367"/>
      <c r="Z261" s="335" t="s">
        <v>440</v>
      </c>
      <c r="AC261" s="367"/>
    </row>
    <row r="262" spans="1:30" s="332" customFormat="1" ht="12" x14ac:dyDescent="0.2">
      <c r="A262" s="372"/>
      <c r="B262" s="371"/>
      <c r="C262" s="1065" t="s">
        <v>443</v>
      </c>
      <c r="D262" s="1065"/>
      <c r="E262" s="1065"/>
      <c r="F262" s="373" t="s">
        <v>444</v>
      </c>
      <c r="G262" s="373" t="s">
        <v>8001</v>
      </c>
      <c r="H262" s="373" t="s">
        <v>436</v>
      </c>
      <c r="I262" s="373" t="s">
        <v>8025</v>
      </c>
      <c r="J262" s="374"/>
      <c r="K262" s="373"/>
      <c r="L262" s="374"/>
      <c r="M262" s="373"/>
      <c r="N262" s="375"/>
      <c r="V262" s="361"/>
      <c r="W262" s="367"/>
      <c r="X262" s="367"/>
      <c r="AA262" s="335" t="s">
        <v>443</v>
      </c>
      <c r="AC262" s="367"/>
    </row>
    <row r="263" spans="1:30" s="332" customFormat="1" ht="12" x14ac:dyDescent="0.2">
      <c r="A263" s="372"/>
      <c r="B263" s="371"/>
      <c r="C263" s="1077" t="s">
        <v>450</v>
      </c>
      <c r="D263" s="1077"/>
      <c r="E263" s="1077"/>
      <c r="F263" s="376"/>
      <c r="G263" s="376"/>
      <c r="H263" s="376"/>
      <c r="I263" s="376"/>
      <c r="J263" s="377">
        <v>156.33000000000001</v>
      </c>
      <c r="K263" s="376"/>
      <c r="L263" s="377">
        <v>363.31</v>
      </c>
      <c r="M263" s="376"/>
      <c r="N263" s="378"/>
      <c r="V263" s="361"/>
      <c r="W263" s="367"/>
      <c r="X263" s="367"/>
      <c r="AB263" s="335" t="s">
        <v>450</v>
      </c>
      <c r="AC263" s="367"/>
    </row>
    <row r="264" spans="1:30" s="332" customFormat="1" ht="12" x14ac:dyDescent="0.2">
      <c r="A264" s="372"/>
      <c r="B264" s="371"/>
      <c r="C264" s="1065" t="s">
        <v>451</v>
      </c>
      <c r="D264" s="1065"/>
      <c r="E264" s="1065"/>
      <c r="F264" s="373"/>
      <c r="G264" s="373"/>
      <c r="H264" s="373"/>
      <c r="I264" s="373"/>
      <c r="J264" s="374"/>
      <c r="K264" s="373"/>
      <c r="L264" s="374">
        <v>331.41</v>
      </c>
      <c r="M264" s="373"/>
      <c r="N264" s="375"/>
      <c r="V264" s="361"/>
      <c r="W264" s="367"/>
      <c r="X264" s="367"/>
      <c r="AA264" s="335" t="s">
        <v>451</v>
      </c>
      <c r="AC264" s="367"/>
    </row>
    <row r="265" spans="1:30" s="332" customFormat="1" ht="33.75" x14ac:dyDescent="0.2">
      <c r="A265" s="372"/>
      <c r="B265" s="371" t="s">
        <v>4696</v>
      </c>
      <c r="C265" s="1065" t="s">
        <v>3148</v>
      </c>
      <c r="D265" s="1065"/>
      <c r="E265" s="1065"/>
      <c r="F265" s="373" t="s">
        <v>454</v>
      </c>
      <c r="G265" s="373" t="s">
        <v>558</v>
      </c>
      <c r="H265" s="373"/>
      <c r="I265" s="373" t="s">
        <v>558</v>
      </c>
      <c r="J265" s="374"/>
      <c r="K265" s="373"/>
      <c r="L265" s="374">
        <v>321.47000000000003</v>
      </c>
      <c r="M265" s="373"/>
      <c r="N265" s="375"/>
      <c r="V265" s="361"/>
      <c r="W265" s="367"/>
      <c r="X265" s="367"/>
      <c r="AA265" s="335" t="s">
        <v>3148</v>
      </c>
      <c r="AC265" s="367"/>
    </row>
    <row r="266" spans="1:30" s="332" customFormat="1" ht="33.75" x14ac:dyDescent="0.2">
      <c r="A266" s="372"/>
      <c r="B266" s="371" t="s">
        <v>4697</v>
      </c>
      <c r="C266" s="1065" t="s">
        <v>3150</v>
      </c>
      <c r="D266" s="1065"/>
      <c r="E266" s="1065"/>
      <c r="F266" s="373" t="s">
        <v>454</v>
      </c>
      <c r="G266" s="373" t="s">
        <v>544</v>
      </c>
      <c r="H266" s="373"/>
      <c r="I266" s="373" t="s">
        <v>544</v>
      </c>
      <c r="J266" s="374"/>
      <c r="K266" s="373"/>
      <c r="L266" s="374">
        <v>169.02</v>
      </c>
      <c r="M266" s="373"/>
      <c r="N266" s="375"/>
      <c r="V266" s="361"/>
      <c r="W266" s="367"/>
      <c r="X266" s="367"/>
      <c r="AA266" s="335" t="s">
        <v>3150</v>
      </c>
      <c r="AC266" s="367"/>
    </row>
    <row r="267" spans="1:30" s="332" customFormat="1" ht="12" x14ac:dyDescent="0.2">
      <c r="A267" s="379"/>
      <c r="B267" s="380"/>
      <c r="C267" s="1068" t="s">
        <v>459</v>
      </c>
      <c r="D267" s="1068"/>
      <c r="E267" s="1068"/>
      <c r="F267" s="364"/>
      <c r="G267" s="364"/>
      <c r="H267" s="364"/>
      <c r="I267" s="364"/>
      <c r="J267" s="365"/>
      <c r="K267" s="364"/>
      <c r="L267" s="365">
        <v>853.8</v>
      </c>
      <c r="M267" s="376"/>
      <c r="N267" s="366"/>
      <c r="V267" s="361"/>
      <c r="W267" s="367"/>
      <c r="X267" s="367"/>
      <c r="AC267" s="367" t="s">
        <v>459</v>
      </c>
    </row>
    <row r="268" spans="1:30" s="332" customFormat="1" ht="33.75" x14ac:dyDescent="0.2">
      <c r="A268" s="362" t="s">
        <v>165</v>
      </c>
      <c r="B268" s="363" t="s">
        <v>8002</v>
      </c>
      <c r="C268" s="1068" t="s">
        <v>8003</v>
      </c>
      <c r="D268" s="1068"/>
      <c r="E268" s="1068"/>
      <c r="F268" s="364" t="s">
        <v>3083</v>
      </c>
      <c r="G268" s="364"/>
      <c r="H268" s="364"/>
      <c r="I268" s="364" t="s">
        <v>8026</v>
      </c>
      <c r="J268" s="365">
        <v>37.299999999999997</v>
      </c>
      <c r="K268" s="364"/>
      <c r="L268" s="365">
        <v>722.87</v>
      </c>
      <c r="M268" s="364"/>
      <c r="N268" s="366"/>
      <c r="V268" s="361"/>
      <c r="W268" s="367"/>
      <c r="X268" s="367" t="s">
        <v>8003</v>
      </c>
      <c r="AC268" s="367"/>
    </row>
    <row r="269" spans="1:30" s="332" customFormat="1" ht="12" x14ac:dyDescent="0.2">
      <c r="A269" s="379"/>
      <c r="B269" s="380"/>
      <c r="C269" s="340" t="s">
        <v>2932</v>
      </c>
      <c r="D269" s="385"/>
      <c r="E269" s="385"/>
      <c r="F269" s="386"/>
      <c r="G269" s="386"/>
      <c r="H269" s="386"/>
      <c r="I269" s="386"/>
      <c r="J269" s="387"/>
      <c r="K269" s="386"/>
      <c r="L269" s="387"/>
      <c r="M269" s="388"/>
      <c r="N269" s="389"/>
      <c r="V269" s="361"/>
      <c r="W269" s="367"/>
      <c r="X269" s="367"/>
      <c r="AC269" s="367"/>
    </row>
    <row r="270" spans="1:30" s="332" customFormat="1" ht="12" x14ac:dyDescent="0.2">
      <c r="A270" s="368"/>
      <c r="B270" s="369"/>
      <c r="C270" s="1065" t="s">
        <v>8027</v>
      </c>
      <c r="D270" s="1065"/>
      <c r="E270" s="1065"/>
      <c r="F270" s="1065"/>
      <c r="G270" s="1065"/>
      <c r="H270" s="1065"/>
      <c r="I270" s="1065"/>
      <c r="J270" s="1065"/>
      <c r="K270" s="1065"/>
      <c r="L270" s="1065"/>
      <c r="M270" s="1065"/>
      <c r="N270" s="1072"/>
      <c r="V270" s="361"/>
      <c r="W270" s="367"/>
      <c r="X270" s="367"/>
      <c r="AC270" s="367"/>
      <c r="AD270" s="335" t="s">
        <v>8027</v>
      </c>
    </row>
    <row r="271" spans="1:30" s="332" customFormat="1" ht="33.75" x14ac:dyDescent="0.2">
      <c r="A271" s="362" t="s">
        <v>166</v>
      </c>
      <c r="B271" s="363" t="s">
        <v>8028</v>
      </c>
      <c r="C271" s="1068" t="s">
        <v>8029</v>
      </c>
      <c r="D271" s="1068"/>
      <c r="E271" s="1068"/>
      <c r="F271" s="364" t="s">
        <v>1017</v>
      </c>
      <c r="G271" s="364"/>
      <c r="H271" s="364"/>
      <c r="I271" s="364" t="s">
        <v>423</v>
      </c>
      <c r="J271" s="365"/>
      <c r="K271" s="364"/>
      <c r="L271" s="365"/>
      <c r="M271" s="364"/>
      <c r="N271" s="366"/>
      <c r="V271" s="361"/>
      <c r="W271" s="367"/>
      <c r="X271" s="367" t="s">
        <v>8029</v>
      </c>
      <c r="AC271" s="367"/>
    </row>
    <row r="272" spans="1:30" s="332" customFormat="1" ht="33.75" x14ac:dyDescent="0.2">
      <c r="A272" s="370"/>
      <c r="B272" s="371" t="s">
        <v>430</v>
      </c>
      <c r="C272" s="1065" t="s">
        <v>431</v>
      </c>
      <c r="D272" s="1065"/>
      <c r="E272" s="1065"/>
      <c r="F272" s="1065"/>
      <c r="G272" s="1065"/>
      <c r="H272" s="1065"/>
      <c r="I272" s="1065"/>
      <c r="J272" s="1065"/>
      <c r="K272" s="1065"/>
      <c r="L272" s="1065"/>
      <c r="M272" s="1065"/>
      <c r="N272" s="1072"/>
      <c r="V272" s="361"/>
      <c r="W272" s="367"/>
      <c r="X272" s="367"/>
      <c r="Y272" s="335" t="s">
        <v>431</v>
      </c>
      <c r="AC272" s="367"/>
    </row>
    <row r="273" spans="1:30" s="332" customFormat="1" ht="12" x14ac:dyDescent="0.2">
      <c r="A273" s="372"/>
      <c r="B273" s="371" t="s">
        <v>423</v>
      </c>
      <c r="C273" s="1065" t="s">
        <v>432</v>
      </c>
      <c r="D273" s="1065"/>
      <c r="E273" s="1065"/>
      <c r="F273" s="373"/>
      <c r="G273" s="373"/>
      <c r="H273" s="373"/>
      <c r="I273" s="373"/>
      <c r="J273" s="374">
        <v>72.430000000000007</v>
      </c>
      <c r="K273" s="373" t="s">
        <v>436</v>
      </c>
      <c r="L273" s="374">
        <v>90.54</v>
      </c>
      <c r="M273" s="373"/>
      <c r="N273" s="375"/>
      <c r="V273" s="361"/>
      <c r="W273" s="367"/>
      <c r="X273" s="367"/>
      <c r="Z273" s="335" t="s">
        <v>432</v>
      </c>
      <c r="AC273" s="367"/>
    </row>
    <row r="274" spans="1:30" s="332" customFormat="1" ht="12" x14ac:dyDescent="0.2">
      <c r="A274" s="372"/>
      <c r="B274" s="371" t="s">
        <v>439</v>
      </c>
      <c r="C274" s="1065" t="s">
        <v>440</v>
      </c>
      <c r="D274" s="1065"/>
      <c r="E274" s="1065"/>
      <c r="F274" s="373"/>
      <c r="G274" s="373"/>
      <c r="H274" s="373"/>
      <c r="I274" s="373"/>
      <c r="J274" s="374">
        <v>8.8800000000000008</v>
      </c>
      <c r="K274" s="373"/>
      <c r="L274" s="374">
        <v>8.8800000000000008</v>
      </c>
      <c r="M274" s="373"/>
      <c r="N274" s="375"/>
      <c r="V274" s="361"/>
      <c r="W274" s="367"/>
      <c r="X274" s="367"/>
      <c r="Z274" s="335" t="s">
        <v>440</v>
      </c>
      <c r="AC274" s="367"/>
    </row>
    <row r="275" spans="1:30" s="332" customFormat="1" ht="12" x14ac:dyDescent="0.2">
      <c r="A275" s="372"/>
      <c r="B275" s="371"/>
      <c r="C275" s="1065" t="s">
        <v>443</v>
      </c>
      <c r="D275" s="1065"/>
      <c r="E275" s="1065"/>
      <c r="F275" s="373" t="s">
        <v>444</v>
      </c>
      <c r="G275" s="373" t="s">
        <v>1565</v>
      </c>
      <c r="H275" s="373" t="s">
        <v>436</v>
      </c>
      <c r="I275" s="373" t="s">
        <v>499</v>
      </c>
      <c r="J275" s="374"/>
      <c r="K275" s="373"/>
      <c r="L275" s="374"/>
      <c r="M275" s="373"/>
      <c r="N275" s="375"/>
      <c r="V275" s="361"/>
      <c r="W275" s="367"/>
      <c r="X275" s="367"/>
      <c r="AA275" s="335" t="s">
        <v>443</v>
      </c>
      <c r="AC275" s="367"/>
    </row>
    <row r="276" spans="1:30" s="332" customFormat="1" ht="12" x14ac:dyDescent="0.2">
      <c r="A276" s="372"/>
      <c r="B276" s="371"/>
      <c r="C276" s="1077" t="s">
        <v>450</v>
      </c>
      <c r="D276" s="1077"/>
      <c r="E276" s="1077"/>
      <c r="F276" s="376"/>
      <c r="G276" s="376"/>
      <c r="H276" s="376"/>
      <c r="I276" s="376"/>
      <c r="J276" s="377">
        <v>81.31</v>
      </c>
      <c r="K276" s="376"/>
      <c r="L276" s="377">
        <v>99.42</v>
      </c>
      <c r="M276" s="376"/>
      <c r="N276" s="378"/>
      <c r="V276" s="361"/>
      <c r="W276" s="367"/>
      <c r="X276" s="367"/>
      <c r="AB276" s="335" t="s">
        <v>450</v>
      </c>
      <c r="AC276" s="367"/>
    </row>
    <row r="277" spans="1:30" s="332" customFormat="1" ht="12" x14ac:dyDescent="0.2">
      <c r="A277" s="372"/>
      <c r="B277" s="371"/>
      <c r="C277" s="1065" t="s">
        <v>451</v>
      </c>
      <c r="D277" s="1065"/>
      <c r="E277" s="1065"/>
      <c r="F277" s="373"/>
      <c r="G277" s="373"/>
      <c r="H277" s="373"/>
      <c r="I277" s="373"/>
      <c r="J277" s="374"/>
      <c r="K277" s="373"/>
      <c r="L277" s="374">
        <v>90.54</v>
      </c>
      <c r="M277" s="373"/>
      <c r="N277" s="375"/>
      <c r="V277" s="361"/>
      <c r="W277" s="367"/>
      <c r="X277" s="367"/>
      <c r="AA277" s="335" t="s">
        <v>451</v>
      </c>
      <c r="AC277" s="367"/>
    </row>
    <row r="278" spans="1:30" s="332" customFormat="1" ht="33.75" x14ac:dyDescent="0.2">
      <c r="A278" s="372"/>
      <c r="B278" s="371" t="s">
        <v>7616</v>
      </c>
      <c r="C278" s="1065" t="s">
        <v>7617</v>
      </c>
      <c r="D278" s="1065"/>
      <c r="E278" s="1065"/>
      <c r="F278" s="373" t="s">
        <v>454</v>
      </c>
      <c r="G278" s="373" t="s">
        <v>1083</v>
      </c>
      <c r="H278" s="373"/>
      <c r="I278" s="373" t="s">
        <v>1083</v>
      </c>
      <c r="J278" s="374"/>
      <c r="K278" s="373"/>
      <c r="L278" s="374">
        <v>81.489999999999995</v>
      </c>
      <c r="M278" s="373"/>
      <c r="N278" s="375"/>
      <c r="V278" s="361"/>
      <c r="W278" s="367"/>
      <c r="X278" s="367"/>
      <c r="AA278" s="335" t="s">
        <v>7617</v>
      </c>
      <c r="AC278" s="367"/>
    </row>
    <row r="279" spans="1:30" s="332" customFormat="1" ht="33.75" x14ac:dyDescent="0.2">
      <c r="A279" s="372"/>
      <c r="B279" s="371" t="s">
        <v>7618</v>
      </c>
      <c r="C279" s="1065" t="s">
        <v>7619</v>
      </c>
      <c r="D279" s="1065"/>
      <c r="E279" s="1065"/>
      <c r="F279" s="373" t="s">
        <v>454</v>
      </c>
      <c r="G279" s="373" t="s">
        <v>657</v>
      </c>
      <c r="H279" s="373"/>
      <c r="I279" s="373" t="s">
        <v>657</v>
      </c>
      <c r="J279" s="374"/>
      <c r="K279" s="373"/>
      <c r="L279" s="374">
        <v>41.65</v>
      </c>
      <c r="M279" s="373"/>
      <c r="N279" s="375"/>
      <c r="V279" s="361"/>
      <c r="W279" s="367"/>
      <c r="X279" s="367"/>
      <c r="AA279" s="335" t="s">
        <v>7619</v>
      </c>
      <c r="AC279" s="367"/>
    </row>
    <row r="280" spans="1:30" s="332" customFormat="1" ht="12" x14ac:dyDescent="0.2">
      <c r="A280" s="379"/>
      <c r="B280" s="380"/>
      <c r="C280" s="1068" t="s">
        <v>459</v>
      </c>
      <c r="D280" s="1068"/>
      <c r="E280" s="1068"/>
      <c r="F280" s="364"/>
      <c r="G280" s="364"/>
      <c r="H280" s="364"/>
      <c r="I280" s="364"/>
      <c r="J280" s="365"/>
      <c r="K280" s="364"/>
      <c r="L280" s="365">
        <v>222.56</v>
      </c>
      <c r="M280" s="376"/>
      <c r="N280" s="366"/>
      <c r="V280" s="361"/>
      <c r="W280" s="367"/>
      <c r="X280" s="367"/>
      <c r="AC280" s="367" t="s">
        <v>459</v>
      </c>
    </row>
    <row r="281" spans="1:30" s="332" customFormat="1" ht="33.75" x14ac:dyDescent="0.2">
      <c r="A281" s="362" t="s">
        <v>7536</v>
      </c>
      <c r="B281" s="363" t="s">
        <v>8030</v>
      </c>
      <c r="C281" s="1068" t="s">
        <v>8031</v>
      </c>
      <c r="D281" s="1068"/>
      <c r="E281" s="1068"/>
      <c r="F281" s="364" t="s">
        <v>1017</v>
      </c>
      <c r="G281" s="364"/>
      <c r="H281" s="364"/>
      <c r="I281" s="364" t="s">
        <v>423</v>
      </c>
      <c r="J281" s="365">
        <v>21525</v>
      </c>
      <c r="K281" s="364" t="s">
        <v>1361</v>
      </c>
      <c r="L281" s="365">
        <v>4391.7299999999996</v>
      </c>
      <c r="M281" s="364" t="s">
        <v>1362</v>
      </c>
      <c r="N281" s="366">
        <v>21783</v>
      </c>
      <c r="V281" s="361"/>
      <c r="W281" s="367"/>
      <c r="X281" s="367" t="s">
        <v>8031</v>
      </c>
      <c r="AC281" s="367"/>
    </row>
    <row r="282" spans="1:30" s="332" customFormat="1" ht="12" x14ac:dyDescent="0.2">
      <c r="A282" s="379"/>
      <c r="B282" s="380"/>
      <c r="C282" s="340" t="s">
        <v>3039</v>
      </c>
      <c r="D282" s="385"/>
      <c r="E282" s="385"/>
      <c r="F282" s="386"/>
      <c r="G282" s="386"/>
      <c r="H282" s="386"/>
      <c r="I282" s="386"/>
      <c r="J282" s="387"/>
      <c r="K282" s="386"/>
      <c r="L282" s="387"/>
      <c r="M282" s="388"/>
      <c r="N282" s="389"/>
      <c r="V282" s="361"/>
      <c r="W282" s="367"/>
      <c r="X282" s="367"/>
      <c r="AC282" s="367"/>
    </row>
    <row r="283" spans="1:30" s="332" customFormat="1" ht="22.5" x14ac:dyDescent="0.2">
      <c r="A283" s="370"/>
      <c r="B283" s="371" t="s">
        <v>1365</v>
      </c>
      <c r="C283" s="1065" t="s">
        <v>1366</v>
      </c>
      <c r="D283" s="1065"/>
      <c r="E283" s="1065"/>
      <c r="F283" s="1065"/>
      <c r="G283" s="1065"/>
      <c r="H283" s="1065"/>
      <c r="I283" s="1065"/>
      <c r="J283" s="1065"/>
      <c r="K283" s="1065"/>
      <c r="L283" s="1065"/>
      <c r="M283" s="1065"/>
      <c r="N283" s="1072"/>
      <c r="V283" s="361"/>
      <c r="W283" s="367"/>
      <c r="X283" s="367"/>
      <c r="Y283" s="335" t="s">
        <v>1366</v>
      </c>
      <c r="AC283" s="367"/>
    </row>
    <row r="284" spans="1:30" s="332" customFormat="1" ht="12" x14ac:dyDescent="0.2">
      <c r="A284" s="1069" t="s">
        <v>8032</v>
      </c>
      <c r="B284" s="1070"/>
      <c r="C284" s="1070"/>
      <c r="D284" s="1070"/>
      <c r="E284" s="1070"/>
      <c r="F284" s="1070"/>
      <c r="G284" s="1070"/>
      <c r="H284" s="1070"/>
      <c r="I284" s="1070"/>
      <c r="J284" s="1070"/>
      <c r="K284" s="1070"/>
      <c r="L284" s="1070"/>
      <c r="M284" s="1070"/>
      <c r="N284" s="1071"/>
      <c r="V284" s="361"/>
      <c r="W284" s="367" t="s">
        <v>8032</v>
      </c>
      <c r="X284" s="367"/>
      <c r="AC284" s="367"/>
    </row>
    <row r="285" spans="1:30" s="332" customFormat="1" ht="45" x14ac:dyDescent="0.2">
      <c r="A285" s="362" t="s">
        <v>828</v>
      </c>
      <c r="B285" s="363" t="s">
        <v>7998</v>
      </c>
      <c r="C285" s="1068" t="s">
        <v>7999</v>
      </c>
      <c r="D285" s="1068"/>
      <c r="E285" s="1068"/>
      <c r="F285" s="364" t="s">
        <v>1026</v>
      </c>
      <c r="G285" s="364"/>
      <c r="H285" s="364"/>
      <c r="I285" s="364" t="s">
        <v>1160</v>
      </c>
      <c r="J285" s="365"/>
      <c r="K285" s="364"/>
      <c r="L285" s="365"/>
      <c r="M285" s="364"/>
      <c r="N285" s="366"/>
      <c r="V285" s="361"/>
      <c r="W285" s="367"/>
      <c r="X285" s="367" t="s">
        <v>7999</v>
      </c>
      <c r="AC285" s="367"/>
    </row>
    <row r="286" spans="1:30" s="332" customFormat="1" ht="12" x14ac:dyDescent="0.2">
      <c r="A286" s="368"/>
      <c r="B286" s="369"/>
      <c r="C286" s="1065" t="s">
        <v>5839</v>
      </c>
      <c r="D286" s="1065"/>
      <c r="E286" s="1065"/>
      <c r="F286" s="1065"/>
      <c r="G286" s="1065"/>
      <c r="H286" s="1065"/>
      <c r="I286" s="1065"/>
      <c r="J286" s="1065"/>
      <c r="K286" s="1065"/>
      <c r="L286" s="1065"/>
      <c r="M286" s="1065"/>
      <c r="N286" s="1072"/>
      <c r="V286" s="361"/>
      <c r="W286" s="367"/>
      <c r="X286" s="367"/>
      <c r="AC286" s="367"/>
      <c r="AD286" s="335" t="s">
        <v>5839</v>
      </c>
    </row>
    <row r="287" spans="1:30" s="332" customFormat="1" ht="33.75" x14ac:dyDescent="0.2">
      <c r="A287" s="370"/>
      <c r="B287" s="371" t="s">
        <v>430</v>
      </c>
      <c r="C287" s="1065" t="s">
        <v>431</v>
      </c>
      <c r="D287" s="1065"/>
      <c r="E287" s="1065"/>
      <c r="F287" s="1065"/>
      <c r="G287" s="1065"/>
      <c r="H287" s="1065"/>
      <c r="I287" s="1065"/>
      <c r="J287" s="1065"/>
      <c r="K287" s="1065"/>
      <c r="L287" s="1065"/>
      <c r="M287" s="1065"/>
      <c r="N287" s="1072"/>
      <c r="V287" s="361"/>
      <c r="W287" s="367"/>
      <c r="X287" s="367"/>
      <c r="Y287" s="335" t="s">
        <v>431</v>
      </c>
      <c r="AC287" s="367"/>
    </row>
    <row r="288" spans="1:30" s="332" customFormat="1" ht="12" x14ac:dyDescent="0.2">
      <c r="A288" s="372"/>
      <c r="B288" s="371" t="s">
        <v>423</v>
      </c>
      <c r="C288" s="1065" t="s">
        <v>432</v>
      </c>
      <c r="D288" s="1065"/>
      <c r="E288" s="1065"/>
      <c r="F288" s="373"/>
      <c r="G288" s="373"/>
      <c r="H288" s="373"/>
      <c r="I288" s="373"/>
      <c r="J288" s="374">
        <v>139.54</v>
      </c>
      <c r="K288" s="373" t="s">
        <v>436</v>
      </c>
      <c r="L288" s="374">
        <v>209.31</v>
      </c>
      <c r="M288" s="373"/>
      <c r="N288" s="375"/>
      <c r="V288" s="361"/>
      <c r="W288" s="367"/>
      <c r="X288" s="367"/>
      <c r="Z288" s="335" t="s">
        <v>432</v>
      </c>
      <c r="AC288" s="367"/>
    </row>
    <row r="289" spans="1:30" s="332" customFormat="1" ht="12" x14ac:dyDescent="0.2">
      <c r="A289" s="372"/>
      <c r="B289" s="371" t="s">
        <v>439</v>
      </c>
      <c r="C289" s="1065" t="s">
        <v>440</v>
      </c>
      <c r="D289" s="1065"/>
      <c r="E289" s="1065"/>
      <c r="F289" s="373"/>
      <c r="G289" s="373"/>
      <c r="H289" s="373"/>
      <c r="I289" s="373"/>
      <c r="J289" s="374">
        <v>16.79</v>
      </c>
      <c r="K289" s="373"/>
      <c r="L289" s="374">
        <v>20.149999999999999</v>
      </c>
      <c r="M289" s="373"/>
      <c r="N289" s="375"/>
      <c r="V289" s="361"/>
      <c r="W289" s="367"/>
      <c r="X289" s="367"/>
      <c r="Z289" s="335" t="s">
        <v>440</v>
      </c>
      <c r="AC289" s="367"/>
    </row>
    <row r="290" spans="1:30" s="332" customFormat="1" ht="12" x14ac:dyDescent="0.2">
      <c r="A290" s="372"/>
      <c r="B290" s="371"/>
      <c r="C290" s="1065" t="s">
        <v>443</v>
      </c>
      <c r="D290" s="1065"/>
      <c r="E290" s="1065"/>
      <c r="F290" s="373" t="s">
        <v>444</v>
      </c>
      <c r="G290" s="373" t="s">
        <v>8001</v>
      </c>
      <c r="H290" s="373" t="s">
        <v>436</v>
      </c>
      <c r="I290" s="373" t="s">
        <v>8033</v>
      </c>
      <c r="J290" s="374"/>
      <c r="K290" s="373"/>
      <c r="L290" s="374"/>
      <c r="M290" s="373"/>
      <c r="N290" s="375"/>
      <c r="V290" s="361"/>
      <c r="W290" s="367"/>
      <c r="X290" s="367"/>
      <c r="AA290" s="335" t="s">
        <v>443</v>
      </c>
      <c r="AC290" s="367"/>
    </row>
    <row r="291" spans="1:30" s="332" customFormat="1" ht="12" x14ac:dyDescent="0.2">
      <c r="A291" s="372"/>
      <c r="B291" s="371"/>
      <c r="C291" s="1077" t="s">
        <v>450</v>
      </c>
      <c r="D291" s="1077"/>
      <c r="E291" s="1077"/>
      <c r="F291" s="376"/>
      <c r="G291" s="376"/>
      <c r="H291" s="376"/>
      <c r="I291" s="376"/>
      <c r="J291" s="377">
        <v>156.33000000000001</v>
      </c>
      <c r="K291" s="376"/>
      <c r="L291" s="377">
        <v>229.46</v>
      </c>
      <c r="M291" s="376"/>
      <c r="N291" s="378"/>
      <c r="V291" s="361"/>
      <c r="W291" s="367"/>
      <c r="X291" s="367"/>
      <c r="AB291" s="335" t="s">
        <v>450</v>
      </c>
      <c r="AC291" s="367"/>
    </row>
    <row r="292" spans="1:30" s="332" customFormat="1" ht="12" x14ac:dyDescent="0.2">
      <c r="A292" s="372"/>
      <c r="B292" s="371"/>
      <c r="C292" s="1065" t="s">
        <v>451</v>
      </c>
      <c r="D292" s="1065"/>
      <c r="E292" s="1065"/>
      <c r="F292" s="373"/>
      <c r="G292" s="373"/>
      <c r="H292" s="373"/>
      <c r="I292" s="373"/>
      <c r="J292" s="374"/>
      <c r="K292" s="373"/>
      <c r="L292" s="374">
        <v>209.31</v>
      </c>
      <c r="M292" s="373"/>
      <c r="N292" s="375"/>
      <c r="V292" s="361"/>
      <c r="W292" s="367"/>
      <c r="X292" s="367"/>
      <c r="AA292" s="335" t="s">
        <v>451</v>
      </c>
      <c r="AC292" s="367"/>
    </row>
    <row r="293" spans="1:30" s="332" customFormat="1" ht="33.75" x14ac:dyDescent="0.2">
      <c r="A293" s="372"/>
      <c r="B293" s="371" t="s">
        <v>4696</v>
      </c>
      <c r="C293" s="1065" t="s">
        <v>3148</v>
      </c>
      <c r="D293" s="1065"/>
      <c r="E293" s="1065"/>
      <c r="F293" s="373" t="s">
        <v>454</v>
      </c>
      <c r="G293" s="373" t="s">
        <v>558</v>
      </c>
      <c r="H293" s="373"/>
      <c r="I293" s="373" t="s">
        <v>558</v>
      </c>
      <c r="J293" s="374"/>
      <c r="K293" s="373"/>
      <c r="L293" s="374">
        <v>203.03</v>
      </c>
      <c r="M293" s="373"/>
      <c r="N293" s="375"/>
      <c r="V293" s="361"/>
      <c r="W293" s="367"/>
      <c r="X293" s="367"/>
      <c r="AA293" s="335" t="s">
        <v>3148</v>
      </c>
      <c r="AC293" s="367"/>
    </row>
    <row r="294" spans="1:30" s="332" customFormat="1" ht="33.75" x14ac:dyDescent="0.2">
      <c r="A294" s="372"/>
      <c r="B294" s="371" t="s">
        <v>4697</v>
      </c>
      <c r="C294" s="1065" t="s">
        <v>3150</v>
      </c>
      <c r="D294" s="1065"/>
      <c r="E294" s="1065"/>
      <c r="F294" s="373" t="s">
        <v>454</v>
      </c>
      <c r="G294" s="373" t="s">
        <v>544</v>
      </c>
      <c r="H294" s="373"/>
      <c r="I294" s="373" t="s">
        <v>544</v>
      </c>
      <c r="J294" s="374"/>
      <c r="K294" s="373"/>
      <c r="L294" s="374">
        <v>106.75</v>
      </c>
      <c r="M294" s="373"/>
      <c r="N294" s="375"/>
      <c r="V294" s="361"/>
      <c r="W294" s="367"/>
      <c r="X294" s="367"/>
      <c r="AA294" s="335" t="s">
        <v>3150</v>
      </c>
      <c r="AC294" s="367"/>
    </row>
    <row r="295" spans="1:30" s="332" customFormat="1" ht="12" x14ac:dyDescent="0.2">
      <c r="A295" s="379"/>
      <c r="B295" s="380"/>
      <c r="C295" s="1068" t="s">
        <v>459</v>
      </c>
      <c r="D295" s="1068"/>
      <c r="E295" s="1068"/>
      <c r="F295" s="364"/>
      <c r="G295" s="364"/>
      <c r="H295" s="364"/>
      <c r="I295" s="364"/>
      <c r="J295" s="365"/>
      <c r="K295" s="364"/>
      <c r="L295" s="365">
        <v>539.24</v>
      </c>
      <c r="M295" s="376"/>
      <c r="N295" s="366"/>
      <c r="V295" s="361"/>
      <c r="W295" s="367"/>
      <c r="X295" s="367"/>
      <c r="AC295" s="367" t="s">
        <v>459</v>
      </c>
    </row>
    <row r="296" spans="1:30" s="332" customFormat="1" ht="33.75" x14ac:dyDescent="0.2">
      <c r="A296" s="362" t="s">
        <v>832</v>
      </c>
      <c r="B296" s="363" t="s">
        <v>8002</v>
      </c>
      <c r="C296" s="1068" t="s">
        <v>8003</v>
      </c>
      <c r="D296" s="1068"/>
      <c r="E296" s="1068"/>
      <c r="F296" s="364" t="s">
        <v>3083</v>
      </c>
      <c r="G296" s="364"/>
      <c r="H296" s="364"/>
      <c r="I296" s="364" t="s">
        <v>1735</v>
      </c>
      <c r="J296" s="365">
        <v>37.299999999999997</v>
      </c>
      <c r="K296" s="364"/>
      <c r="L296" s="365">
        <v>456.55</v>
      </c>
      <c r="M296" s="364"/>
      <c r="N296" s="366"/>
      <c r="V296" s="361"/>
      <c r="W296" s="367"/>
      <c r="X296" s="367" t="s">
        <v>8003</v>
      </c>
      <c r="AC296" s="367"/>
    </row>
    <row r="297" spans="1:30" s="332" customFormat="1" ht="12" x14ac:dyDescent="0.2">
      <c r="A297" s="379"/>
      <c r="B297" s="380"/>
      <c r="C297" s="340" t="s">
        <v>2932</v>
      </c>
      <c r="D297" s="385"/>
      <c r="E297" s="385"/>
      <c r="F297" s="386"/>
      <c r="G297" s="386"/>
      <c r="H297" s="386"/>
      <c r="I297" s="386"/>
      <c r="J297" s="387"/>
      <c r="K297" s="386"/>
      <c r="L297" s="387"/>
      <c r="M297" s="388"/>
      <c r="N297" s="389"/>
      <c r="V297" s="361"/>
      <c r="W297" s="367"/>
      <c r="X297" s="367"/>
      <c r="AC297" s="367"/>
    </row>
    <row r="298" spans="1:30" s="332" customFormat="1" ht="12" x14ac:dyDescent="0.2">
      <c r="A298" s="368"/>
      <c r="B298" s="369"/>
      <c r="C298" s="1065" t="s">
        <v>8034</v>
      </c>
      <c r="D298" s="1065"/>
      <c r="E298" s="1065"/>
      <c r="F298" s="1065"/>
      <c r="G298" s="1065"/>
      <c r="H298" s="1065"/>
      <c r="I298" s="1065"/>
      <c r="J298" s="1065"/>
      <c r="K298" s="1065"/>
      <c r="L298" s="1065"/>
      <c r="M298" s="1065"/>
      <c r="N298" s="1072"/>
      <c r="V298" s="361"/>
      <c r="W298" s="367"/>
      <c r="X298" s="367"/>
      <c r="AC298" s="367"/>
      <c r="AD298" s="335" t="s">
        <v>8034</v>
      </c>
    </row>
    <row r="299" spans="1:30" s="332" customFormat="1" ht="12" x14ac:dyDescent="0.2">
      <c r="A299" s="1069" t="s">
        <v>8035</v>
      </c>
      <c r="B299" s="1070"/>
      <c r="C299" s="1070"/>
      <c r="D299" s="1070"/>
      <c r="E299" s="1070"/>
      <c r="F299" s="1070"/>
      <c r="G299" s="1070"/>
      <c r="H299" s="1070"/>
      <c r="I299" s="1070"/>
      <c r="J299" s="1070"/>
      <c r="K299" s="1070"/>
      <c r="L299" s="1070"/>
      <c r="M299" s="1070"/>
      <c r="N299" s="1071"/>
      <c r="V299" s="361"/>
      <c r="W299" s="367" t="s">
        <v>8035</v>
      </c>
      <c r="X299" s="367"/>
      <c r="AC299" s="367"/>
    </row>
    <row r="300" spans="1:30" s="332" customFormat="1" ht="67.5" x14ac:dyDescent="0.2">
      <c r="A300" s="362" t="s">
        <v>841</v>
      </c>
      <c r="B300" s="363" t="s">
        <v>8036</v>
      </c>
      <c r="C300" s="1068" t="s">
        <v>8037</v>
      </c>
      <c r="D300" s="1068"/>
      <c r="E300" s="1068"/>
      <c r="F300" s="364" t="s">
        <v>1026</v>
      </c>
      <c r="G300" s="364"/>
      <c r="H300" s="364"/>
      <c r="I300" s="364" t="s">
        <v>847</v>
      </c>
      <c r="J300" s="365"/>
      <c r="K300" s="364"/>
      <c r="L300" s="365"/>
      <c r="M300" s="364"/>
      <c r="N300" s="366"/>
      <c r="V300" s="361"/>
      <c r="W300" s="367"/>
      <c r="X300" s="367" t="s">
        <v>8037</v>
      </c>
      <c r="AC300" s="367"/>
    </row>
    <row r="301" spans="1:30" s="332" customFormat="1" ht="12" x14ac:dyDescent="0.2">
      <c r="A301" s="368"/>
      <c r="B301" s="369"/>
      <c r="C301" s="1065" t="s">
        <v>2683</v>
      </c>
      <c r="D301" s="1065"/>
      <c r="E301" s="1065"/>
      <c r="F301" s="1065"/>
      <c r="G301" s="1065"/>
      <c r="H301" s="1065"/>
      <c r="I301" s="1065"/>
      <c r="J301" s="1065"/>
      <c r="K301" s="1065"/>
      <c r="L301" s="1065"/>
      <c r="M301" s="1065"/>
      <c r="N301" s="1072"/>
      <c r="V301" s="361"/>
      <c r="W301" s="367"/>
      <c r="X301" s="367"/>
      <c r="AC301" s="367"/>
      <c r="AD301" s="335" t="s">
        <v>2683</v>
      </c>
    </row>
    <row r="302" spans="1:30" s="332" customFormat="1" ht="33.75" x14ac:dyDescent="0.2">
      <c r="A302" s="370"/>
      <c r="B302" s="371" t="s">
        <v>430</v>
      </c>
      <c r="C302" s="1065" t="s">
        <v>431</v>
      </c>
      <c r="D302" s="1065"/>
      <c r="E302" s="1065"/>
      <c r="F302" s="1065"/>
      <c r="G302" s="1065"/>
      <c r="H302" s="1065"/>
      <c r="I302" s="1065"/>
      <c r="J302" s="1065"/>
      <c r="K302" s="1065"/>
      <c r="L302" s="1065"/>
      <c r="M302" s="1065"/>
      <c r="N302" s="1072"/>
      <c r="V302" s="361"/>
      <c r="W302" s="367"/>
      <c r="X302" s="367"/>
      <c r="Y302" s="335" t="s">
        <v>431</v>
      </c>
      <c r="AC302" s="367"/>
    </row>
    <row r="303" spans="1:30" s="332" customFormat="1" ht="12" x14ac:dyDescent="0.2">
      <c r="A303" s="372"/>
      <c r="B303" s="371" t="s">
        <v>423</v>
      </c>
      <c r="C303" s="1065" t="s">
        <v>432</v>
      </c>
      <c r="D303" s="1065"/>
      <c r="E303" s="1065"/>
      <c r="F303" s="373"/>
      <c r="G303" s="373"/>
      <c r="H303" s="373"/>
      <c r="I303" s="373"/>
      <c r="J303" s="374">
        <v>59.13</v>
      </c>
      <c r="K303" s="373" t="s">
        <v>436</v>
      </c>
      <c r="L303" s="374">
        <v>29.57</v>
      </c>
      <c r="M303" s="373"/>
      <c r="N303" s="375"/>
      <c r="V303" s="361"/>
      <c r="W303" s="367"/>
      <c r="X303" s="367"/>
      <c r="Z303" s="335" t="s">
        <v>432</v>
      </c>
      <c r="AC303" s="367"/>
    </row>
    <row r="304" spans="1:30" s="332" customFormat="1" ht="12" x14ac:dyDescent="0.2">
      <c r="A304" s="372"/>
      <c r="B304" s="371" t="s">
        <v>434</v>
      </c>
      <c r="C304" s="1065" t="s">
        <v>435</v>
      </c>
      <c r="D304" s="1065"/>
      <c r="E304" s="1065"/>
      <c r="F304" s="373"/>
      <c r="G304" s="373"/>
      <c r="H304" s="373"/>
      <c r="I304" s="373"/>
      <c r="J304" s="374">
        <v>5.43</v>
      </c>
      <c r="K304" s="373" t="s">
        <v>436</v>
      </c>
      <c r="L304" s="374">
        <v>2.72</v>
      </c>
      <c r="M304" s="373"/>
      <c r="N304" s="375"/>
      <c r="V304" s="361"/>
      <c r="W304" s="367"/>
      <c r="X304" s="367"/>
      <c r="Z304" s="335" t="s">
        <v>435</v>
      </c>
      <c r="AC304" s="367"/>
    </row>
    <row r="305" spans="1:30" s="332" customFormat="1" ht="12" x14ac:dyDescent="0.2">
      <c r="A305" s="372"/>
      <c r="B305" s="371" t="s">
        <v>437</v>
      </c>
      <c r="C305" s="1065" t="s">
        <v>438</v>
      </c>
      <c r="D305" s="1065"/>
      <c r="E305" s="1065"/>
      <c r="F305" s="373"/>
      <c r="G305" s="373"/>
      <c r="H305" s="373"/>
      <c r="I305" s="373"/>
      <c r="J305" s="374">
        <v>0.76</v>
      </c>
      <c r="K305" s="373" t="s">
        <v>436</v>
      </c>
      <c r="L305" s="374">
        <v>0.38</v>
      </c>
      <c r="M305" s="373"/>
      <c r="N305" s="375"/>
      <c r="V305" s="361"/>
      <c r="W305" s="367"/>
      <c r="X305" s="367"/>
      <c r="Z305" s="335" t="s">
        <v>438</v>
      </c>
      <c r="AC305" s="367"/>
    </row>
    <row r="306" spans="1:30" s="332" customFormat="1" ht="12" x14ac:dyDescent="0.2">
      <c r="A306" s="372"/>
      <c r="B306" s="371" t="s">
        <v>439</v>
      </c>
      <c r="C306" s="1065" t="s">
        <v>440</v>
      </c>
      <c r="D306" s="1065"/>
      <c r="E306" s="1065"/>
      <c r="F306" s="373"/>
      <c r="G306" s="373"/>
      <c r="H306" s="373"/>
      <c r="I306" s="373"/>
      <c r="J306" s="374">
        <v>22.69</v>
      </c>
      <c r="K306" s="373"/>
      <c r="L306" s="374">
        <v>9.08</v>
      </c>
      <c r="M306" s="373"/>
      <c r="N306" s="375"/>
      <c r="V306" s="361"/>
      <c r="W306" s="367"/>
      <c r="X306" s="367"/>
      <c r="Z306" s="335" t="s">
        <v>440</v>
      </c>
      <c r="AC306" s="367"/>
    </row>
    <row r="307" spans="1:30" s="332" customFormat="1" ht="12" x14ac:dyDescent="0.2">
      <c r="A307" s="372"/>
      <c r="B307" s="371"/>
      <c r="C307" s="1065" t="s">
        <v>443</v>
      </c>
      <c r="D307" s="1065"/>
      <c r="E307" s="1065"/>
      <c r="F307" s="373" t="s">
        <v>444</v>
      </c>
      <c r="G307" s="373" t="s">
        <v>8038</v>
      </c>
      <c r="H307" s="373" t="s">
        <v>436</v>
      </c>
      <c r="I307" s="373" t="s">
        <v>8039</v>
      </c>
      <c r="J307" s="374"/>
      <c r="K307" s="373"/>
      <c r="L307" s="374"/>
      <c r="M307" s="373"/>
      <c r="N307" s="375"/>
      <c r="V307" s="361"/>
      <c r="W307" s="367"/>
      <c r="X307" s="367"/>
      <c r="AA307" s="335" t="s">
        <v>443</v>
      </c>
      <c r="AC307" s="367"/>
    </row>
    <row r="308" spans="1:30" s="332" customFormat="1" ht="12" x14ac:dyDescent="0.2">
      <c r="A308" s="372"/>
      <c r="B308" s="371"/>
      <c r="C308" s="1065" t="s">
        <v>447</v>
      </c>
      <c r="D308" s="1065"/>
      <c r="E308" s="1065"/>
      <c r="F308" s="373" t="s">
        <v>444</v>
      </c>
      <c r="G308" s="373" t="s">
        <v>2332</v>
      </c>
      <c r="H308" s="373" t="s">
        <v>436</v>
      </c>
      <c r="I308" s="373" t="s">
        <v>605</v>
      </c>
      <c r="J308" s="374"/>
      <c r="K308" s="373"/>
      <c r="L308" s="374"/>
      <c r="M308" s="373"/>
      <c r="N308" s="375"/>
      <c r="V308" s="361"/>
      <c r="W308" s="367"/>
      <c r="X308" s="367"/>
      <c r="AA308" s="335" t="s">
        <v>447</v>
      </c>
      <c r="AC308" s="367"/>
    </row>
    <row r="309" spans="1:30" s="332" customFormat="1" ht="12" x14ac:dyDescent="0.2">
      <c r="A309" s="372"/>
      <c r="B309" s="371"/>
      <c r="C309" s="1077" t="s">
        <v>450</v>
      </c>
      <c r="D309" s="1077"/>
      <c r="E309" s="1077"/>
      <c r="F309" s="376"/>
      <c r="G309" s="376"/>
      <c r="H309" s="376"/>
      <c r="I309" s="376"/>
      <c r="J309" s="377">
        <v>87.25</v>
      </c>
      <c r="K309" s="376"/>
      <c r="L309" s="377">
        <v>41.37</v>
      </c>
      <c r="M309" s="376"/>
      <c r="N309" s="378"/>
      <c r="V309" s="361"/>
      <c r="W309" s="367"/>
      <c r="X309" s="367"/>
      <c r="AB309" s="335" t="s">
        <v>450</v>
      </c>
      <c r="AC309" s="367"/>
    </row>
    <row r="310" spans="1:30" s="332" customFormat="1" ht="12" x14ac:dyDescent="0.2">
      <c r="A310" s="372"/>
      <c r="B310" s="371"/>
      <c r="C310" s="1065" t="s">
        <v>451</v>
      </c>
      <c r="D310" s="1065"/>
      <c r="E310" s="1065"/>
      <c r="F310" s="373"/>
      <c r="G310" s="373"/>
      <c r="H310" s="373"/>
      <c r="I310" s="373"/>
      <c r="J310" s="374"/>
      <c r="K310" s="373"/>
      <c r="L310" s="374">
        <v>29.95</v>
      </c>
      <c r="M310" s="373"/>
      <c r="N310" s="375"/>
      <c r="V310" s="361"/>
      <c r="W310" s="367"/>
      <c r="X310" s="367"/>
      <c r="AA310" s="335" t="s">
        <v>451</v>
      </c>
      <c r="AC310" s="367"/>
    </row>
    <row r="311" spans="1:30" s="332" customFormat="1" ht="33.75" x14ac:dyDescent="0.2">
      <c r="A311" s="372"/>
      <c r="B311" s="371" t="s">
        <v>4696</v>
      </c>
      <c r="C311" s="1065" t="s">
        <v>3148</v>
      </c>
      <c r="D311" s="1065"/>
      <c r="E311" s="1065"/>
      <c r="F311" s="373" t="s">
        <v>454</v>
      </c>
      <c r="G311" s="373" t="s">
        <v>558</v>
      </c>
      <c r="H311" s="373"/>
      <c r="I311" s="373" t="s">
        <v>558</v>
      </c>
      <c r="J311" s="374"/>
      <c r="K311" s="373"/>
      <c r="L311" s="374">
        <v>29.05</v>
      </c>
      <c r="M311" s="373"/>
      <c r="N311" s="375"/>
      <c r="V311" s="361"/>
      <c r="W311" s="367"/>
      <c r="X311" s="367"/>
      <c r="AA311" s="335" t="s">
        <v>3148</v>
      </c>
      <c r="AC311" s="367"/>
    </row>
    <row r="312" spans="1:30" s="332" customFormat="1" ht="33.75" x14ac:dyDescent="0.2">
      <c r="A312" s="372"/>
      <c r="B312" s="371" t="s">
        <v>4697</v>
      </c>
      <c r="C312" s="1065" t="s">
        <v>3150</v>
      </c>
      <c r="D312" s="1065"/>
      <c r="E312" s="1065"/>
      <c r="F312" s="373" t="s">
        <v>454</v>
      </c>
      <c r="G312" s="373" t="s">
        <v>544</v>
      </c>
      <c r="H312" s="373"/>
      <c r="I312" s="373" t="s">
        <v>544</v>
      </c>
      <c r="J312" s="374"/>
      <c r="K312" s="373"/>
      <c r="L312" s="374">
        <v>15.27</v>
      </c>
      <c r="M312" s="373"/>
      <c r="N312" s="375"/>
      <c r="V312" s="361"/>
      <c r="W312" s="367"/>
      <c r="X312" s="367"/>
      <c r="AA312" s="335" t="s">
        <v>3150</v>
      </c>
      <c r="AC312" s="367"/>
    </row>
    <row r="313" spans="1:30" s="332" customFormat="1" ht="12" x14ac:dyDescent="0.2">
      <c r="A313" s="379"/>
      <c r="B313" s="380"/>
      <c r="C313" s="1068" t="s">
        <v>459</v>
      </c>
      <c r="D313" s="1068"/>
      <c r="E313" s="1068"/>
      <c r="F313" s="364"/>
      <c r="G313" s="364"/>
      <c r="H313" s="364"/>
      <c r="I313" s="364"/>
      <c r="J313" s="365"/>
      <c r="K313" s="364"/>
      <c r="L313" s="365">
        <v>85.69</v>
      </c>
      <c r="M313" s="376"/>
      <c r="N313" s="366"/>
      <c r="V313" s="361"/>
      <c r="W313" s="367"/>
      <c r="X313" s="367"/>
      <c r="AC313" s="367" t="s">
        <v>459</v>
      </c>
    </row>
    <row r="314" spans="1:30" s="332" customFormat="1" ht="22.5" x14ac:dyDescent="0.2">
      <c r="A314" s="362" t="s">
        <v>845</v>
      </c>
      <c r="B314" s="363" t="s">
        <v>8040</v>
      </c>
      <c r="C314" s="1068" t="s">
        <v>8041</v>
      </c>
      <c r="D314" s="1068"/>
      <c r="E314" s="1068"/>
      <c r="F314" s="364" t="s">
        <v>4013</v>
      </c>
      <c r="G314" s="364"/>
      <c r="H314" s="364"/>
      <c r="I314" s="364" t="s">
        <v>7686</v>
      </c>
      <c r="J314" s="365">
        <v>37014.5</v>
      </c>
      <c r="K314" s="364"/>
      <c r="L314" s="365">
        <v>1510.19</v>
      </c>
      <c r="M314" s="364"/>
      <c r="N314" s="366"/>
      <c r="V314" s="361"/>
      <c r="W314" s="367"/>
      <c r="X314" s="367" t="s">
        <v>8041</v>
      </c>
      <c r="AC314" s="367"/>
    </row>
    <row r="315" spans="1:30" s="332" customFormat="1" ht="12" x14ac:dyDescent="0.2">
      <c r="A315" s="379"/>
      <c r="B315" s="380"/>
      <c r="C315" s="340" t="s">
        <v>2932</v>
      </c>
      <c r="D315" s="385"/>
      <c r="E315" s="385"/>
      <c r="F315" s="386"/>
      <c r="G315" s="386"/>
      <c r="H315" s="386"/>
      <c r="I315" s="386"/>
      <c r="J315" s="387"/>
      <c r="K315" s="386"/>
      <c r="L315" s="387"/>
      <c r="M315" s="388"/>
      <c r="N315" s="389"/>
      <c r="V315" s="361"/>
      <c r="W315" s="367"/>
      <c r="X315" s="367"/>
      <c r="AC315" s="367"/>
    </row>
    <row r="316" spans="1:30" s="332" customFormat="1" ht="12" x14ac:dyDescent="0.2">
      <c r="A316" s="368"/>
      <c r="B316" s="369"/>
      <c r="C316" s="1065" t="s">
        <v>7687</v>
      </c>
      <c r="D316" s="1065"/>
      <c r="E316" s="1065"/>
      <c r="F316" s="1065"/>
      <c r="G316" s="1065"/>
      <c r="H316" s="1065"/>
      <c r="I316" s="1065"/>
      <c r="J316" s="1065"/>
      <c r="K316" s="1065"/>
      <c r="L316" s="1065"/>
      <c r="M316" s="1065"/>
      <c r="N316" s="1072"/>
      <c r="V316" s="361"/>
      <c r="W316" s="367"/>
      <c r="X316" s="367"/>
      <c r="AC316" s="367"/>
      <c r="AD316" s="335" t="s">
        <v>7687</v>
      </c>
    </row>
    <row r="317" spans="1:30" s="332" customFormat="1" ht="45" x14ac:dyDescent="0.2">
      <c r="A317" s="362" t="s">
        <v>673</v>
      </c>
      <c r="B317" s="363" t="s">
        <v>7998</v>
      </c>
      <c r="C317" s="1068" t="s">
        <v>7999</v>
      </c>
      <c r="D317" s="1068"/>
      <c r="E317" s="1068"/>
      <c r="F317" s="364" t="s">
        <v>1026</v>
      </c>
      <c r="G317" s="364"/>
      <c r="H317" s="364"/>
      <c r="I317" s="364" t="s">
        <v>847</v>
      </c>
      <c r="J317" s="365"/>
      <c r="K317" s="364"/>
      <c r="L317" s="365"/>
      <c r="M317" s="364"/>
      <c r="N317" s="366"/>
      <c r="V317" s="361"/>
      <c r="W317" s="367"/>
      <c r="X317" s="367" t="s">
        <v>7999</v>
      </c>
      <c r="AC317" s="367"/>
    </row>
    <row r="318" spans="1:30" s="332" customFormat="1" ht="12" x14ac:dyDescent="0.2">
      <c r="A318" s="368"/>
      <c r="B318" s="369"/>
      <c r="C318" s="1065" t="s">
        <v>2683</v>
      </c>
      <c r="D318" s="1065"/>
      <c r="E318" s="1065"/>
      <c r="F318" s="1065"/>
      <c r="G318" s="1065"/>
      <c r="H318" s="1065"/>
      <c r="I318" s="1065"/>
      <c r="J318" s="1065"/>
      <c r="K318" s="1065"/>
      <c r="L318" s="1065"/>
      <c r="M318" s="1065"/>
      <c r="N318" s="1072"/>
      <c r="V318" s="361"/>
      <c r="W318" s="367"/>
      <c r="X318" s="367"/>
      <c r="AC318" s="367"/>
      <c r="AD318" s="335" t="s">
        <v>2683</v>
      </c>
    </row>
    <row r="319" spans="1:30" s="332" customFormat="1" ht="33.75" x14ac:dyDescent="0.2">
      <c r="A319" s="370"/>
      <c r="B319" s="371" t="s">
        <v>430</v>
      </c>
      <c r="C319" s="1065" t="s">
        <v>431</v>
      </c>
      <c r="D319" s="1065"/>
      <c r="E319" s="1065"/>
      <c r="F319" s="1065"/>
      <c r="G319" s="1065"/>
      <c r="H319" s="1065"/>
      <c r="I319" s="1065"/>
      <c r="J319" s="1065"/>
      <c r="K319" s="1065"/>
      <c r="L319" s="1065"/>
      <c r="M319" s="1065"/>
      <c r="N319" s="1072"/>
      <c r="V319" s="361"/>
      <c r="W319" s="367"/>
      <c r="X319" s="367"/>
      <c r="Y319" s="335" t="s">
        <v>431</v>
      </c>
      <c r="AC319" s="367"/>
    </row>
    <row r="320" spans="1:30" s="332" customFormat="1" ht="12" x14ac:dyDescent="0.2">
      <c r="A320" s="372"/>
      <c r="B320" s="371" t="s">
        <v>423</v>
      </c>
      <c r="C320" s="1065" t="s">
        <v>432</v>
      </c>
      <c r="D320" s="1065"/>
      <c r="E320" s="1065"/>
      <c r="F320" s="373"/>
      <c r="G320" s="373"/>
      <c r="H320" s="373"/>
      <c r="I320" s="373"/>
      <c r="J320" s="374">
        <v>139.54</v>
      </c>
      <c r="K320" s="373" t="s">
        <v>436</v>
      </c>
      <c r="L320" s="374">
        <v>69.77</v>
      </c>
      <c r="M320" s="373"/>
      <c r="N320" s="375"/>
      <c r="V320" s="361"/>
      <c r="W320" s="367"/>
      <c r="X320" s="367"/>
      <c r="Z320" s="335" t="s">
        <v>432</v>
      </c>
      <c r="AC320" s="367"/>
    </row>
    <row r="321" spans="1:30" s="332" customFormat="1" ht="12" x14ac:dyDescent="0.2">
      <c r="A321" s="372"/>
      <c r="B321" s="371" t="s">
        <v>439</v>
      </c>
      <c r="C321" s="1065" t="s">
        <v>440</v>
      </c>
      <c r="D321" s="1065"/>
      <c r="E321" s="1065"/>
      <c r="F321" s="373"/>
      <c r="G321" s="373"/>
      <c r="H321" s="373"/>
      <c r="I321" s="373"/>
      <c r="J321" s="374">
        <v>16.79</v>
      </c>
      <c r="K321" s="373"/>
      <c r="L321" s="374">
        <v>6.72</v>
      </c>
      <c r="M321" s="373"/>
      <c r="N321" s="375"/>
      <c r="V321" s="361"/>
      <c r="W321" s="367"/>
      <c r="X321" s="367"/>
      <c r="Z321" s="335" t="s">
        <v>440</v>
      </c>
      <c r="AC321" s="367"/>
    </row>
    <row r="322" spans="1:30" s="332" customFormat="1" ht="12" x14ac:dyDescent="0.2">
      <c r="A322" s="372"/>
      <c r="B322" s="371"/>
      <c r="C322" s="1065" t="s">
        <v>443</v>
      </c>
      <c r="D322" s="1065"/>
      <c r="E322" s="1065"/>
      <c r="F322" s="373" t="s">
        <v>444</v>
      </c>
      <c r="G322" s="373" t="s">
        <v>8001</v>
      </c>
      <c r="H322" s="373" t="s">
        <v>436</v>
      </c>
      <c r="I322" s="373" t="s">
        <v>8042</v>
      </c>
      <c r="J322" s="374"/>
      <c r="K322" s="373"/>
      <c r="L322" s="374"/>
      <c r="M322" s="373"/>
      <c r="N322" s="375"/>
      <c r="V322" s="361"/>
      <c r="W322" s="367"/>
      <c r="X322" s="367"/>
      <c r="AA322" s="335" t="s">
        <v>443</v>
      </c>
      <c r="AC322" s="367"/>
    </row>
    <row r="323" spans="1:30" s="332" customFormat="1" ht="12" x14ac:dyDescent="0.2">
      <c r="A323" s="372"/>
      <c r="B323" s="371"/>
      <c r="C323" s="1077" t="s">
        <v>450</v>
      </c>
      <c r="D323" s="1077"/>
      <c r="E323" s="1077"/>
      <c r="F323" s="376"/>
      <c r="G323" s="376"/>
      <c r="H323" s="376"/>
      <c r="I323" s="376"/>
      <c r="J323" s="377">
        <v>156.33000000000001</v>
      </c>
      <c r="K323" s="376"/>
      <c r="L323" s="377">
        <v>76.489999999999995</v>
      </c>
      <c r="M323" s="376"/>
      <c r="N323" s="378"/>
      <c r="V323" s="361"/>
      <c r="W323" s="367"/>
      <c r="X323" s="367"/>
      <c r="AB323" s="335" t="s">
        <v>450</v>
      </c>
      <c r="AC323" s="367"/>
    </row>
    <row r="324" spans="1:30" s="332" customFormat="1" ht="12" x14ac:dyDescent="0.2">
      <c r="A324" s="372"/>
      <c r="B324" s="371"/>
      <c r="C324" s="1065" t="s">
        <v>451</v>
      </c>
      <c r="D324" s="1065"/>
      <c r="E324" s="1065"/>
      <c r="F324" s="373"/>
      <c r="G324" s="373"/>
      <c r="H324" s="373"/>
      <c r="I324" s="373"/>
      <c r="J324" s="374"/>
      <c r="K324" s="373"/>
      <c r="L324" s="374">
        <v>69.77</v>
      </c>
      <c r="M324" s="373"/>
      <c r="N324" s="375"/>
      <c r="V324" s="361"/>
      <c r="W324" s="367"/>
      <c r="X324" s="367"/>
      <c r="AA324" s="335" t="s">
        <v>451</v>
      </c>
      <c r="AC324" s="367"/>
    </row>
    <row r="325" spans="1:30" s="332" customFormat="1" ht="33.75" x14ac:dyDescent="0.2">
      <c r="A325" s="372"/>
      <c r="B325" s="371" t="s">
        <v>4696</v>
      </c>
      <c r="C325" s="1065" t="s">
        <v>3148</v>
      </c>
      <c r="D325" s="1065"/>
      <c r="E325" s="1065"/>
      <c r="F325" s="373" t="s">
        <v>454</v>
      </c>
      <c r="G325" s="373" t="s">
        <v>558</v>
      </c>
      <c r="H325" s="373"/>
      <c r="I325" s="373" t="s">
        <v>558</v>
      </c>
      <c r="J325" s="374"/>
      <c r="K325" s="373"/>
      <c r="L325" s="374">
        <v>67.680000000000007</v>
      </c>
      <c r="M325" s="373"/>
      <c r="N325" s="375"/>
      <c r="V325" s="361"/>
      <c r="W325" s="367"/>
      <c r="X325" s="367"/>
      <c r="AA325" s="335" t="s">
        <v>3148</v>
      </c>
      <c r="AC325" s="367"/>
    </row>
    <row r="326" spans="1:30" s="332" customFormat="1" ht="33.75" x14ac:dyDescent="0.2">
      <c r="A326" s="372"/>
      <c r="B326" s="371" t="s">
        <v>4697</v>
      </c>
      <c r="C326" s="1065" t="s">
        <v>3150</v>
      </c>
      <c r="D326" s="1065"/>
      <c r="E326" s="1065"/>
      <c r="F326" s="373" t="s">
        <v>454</v>
      </c>
      <c r="G326" s="373" t="s">
        <v>544</v>
      </c>
      <c r="H326" s="373"/>
      <c r="I326" s="373" t="s">
        <v>544</v>
      </c>
      <c r="J326" s="374"/>
      <c r="K326" s="373"/>
      <c r="L326" s="374">
        <v>35.58</v>
      </c>
      <c r="M326" s="373"/>
      <c r="N326" s="375"/>
      <c r="V326" s="361"/>
      <c r="W326" s="367"/>
      <c r="X326" s="367"/>
      <c r="AA326" s="335" t="s">
        <v>3150</v>
      </c>
      <c r="AC326" s="367"/>
    </row>
    <row r="327" spans="1:30" s="332" customFormat="1" ht="12" x14ac:dyDescent="0.2">
      <c r="A327" s="379"/>
      <c r="B327" s="380"/>
      <c r="C327" s="1068" t="s">
        <v>459</v>
      </c>
      <c r="D327" s="1068"/>
      <c r="E327" s="1068"/>
      <c r="F327" s="364"/>
      <c r="G327" s="364"/>
      <c r="H327" s="364"/>
      <c r="I327" s="364"/>
      <c r="J327" s="365"/>
      <c r="K327" s="364"/>
      <c r="L327" s="365">
        <v>179.75</v>
      </c>
      <c r="M327" s="376"/>
      <c r="N327" s="366"/>
      <c r="V327" s="361"/>
      <c r="W327" s="367"/>
      <c r="X327" s="367"/>
      <c r="AC327" s="367" t="s">
        <v>459</v>
      </c>
    </row>
    <row r="328" spans="1:30" s="332" customFormat="1" ht="33.75" x14ac:dyDescent="0.2">
      <c r="A328" s="362" t="s">
        <v>854</v>
      </c>
      <c r="B328" s="363" t="s">
        <v>8002</v>
      </c>
      <c r="C328" s="1068" t="s">
        <v>8003</v>
      </c>
      <c r="D328" s="1068"/>
      <c r="E328" s="1068"/>
      <c r="F328" s="364" t="s">
        <v>3083</v>
      </c>
      <c r="G328" s="364"/>
      <c r="H328" s="364"/>
      <c r="I328" s="364" t="s">
        <v>8043</v>
      </c>
      <c r="J328" s="365">
        <v>37.299999999999997</v>
      </c>
      <c r="K328" s="364"/>
      <c r="L328" s="365">
        <v>152.18</v>
      </c>
      <c r="M328" s="364"/>
      <c r="N328" s="366"/>
      <c r="V328" s="361"/>
      <c r="W328" s="367"/>
      <c r="X328" s="367" t="s">
        <v>8003</v>
      </c>
      <c r="AC328" s="367"/>
    </row>
    <row r="329" spans="1:30" s="332" customFormat="1" ht="12" x14ac:dyDescent="0.2">
      <c r="A329" s="379"/>
      <c r="B329" s="380"/>
      <c r="C329" s="340" t="s">
        <v>2932</v>
      </c>
      <c r="D329" s="385"/>
      <c r="E329" s="385"/>
      <c r="F329" s="386"/>
      <c r="G329" s="386"/>
      <c r="H329" s="386"/>
      <c r="I329" s="386"/>
      <c r="J329" s="387"/>
      <c r="K329" s="386"/>
      <c r="L329" s="387"/>
      <c r="M329" s="388"/>
      <c r="N329" s="389"/>
      <c r="V329" s="361"/>
      <c r="W329" s="367"/>
      <c r="X329" s="367"/>
      <c r="AC329" s="367"/>
    </row>
    <row r="330" spans="1:30" s="332" customFormat="1" ht="12" x14ac:dyDescent="0.2">
      <c r="A330" s="368"/>
      <c r="B330" s="369"/>
      <c r="C330" s="1065" t="s">
        <v>8044</v>
      </c>
      <c r="D330" s="1065"/>
      <c r="E330" s="1065"/>
      <c r="F330" s="1065"/>
      <c r="G330" s="1065"/>
      <c r="H330" s="1065"/>
      <c r="I330" s="1065"/>
      <c r="J330" s="1065"/>
      <c r="K330" s="1065"/>
      <c r="L330" s="1065"/>
      <c r="M330" s="1065"/>
      <c r="N330" s="1072"/>
      <c r="V330" s="361"/>
      <c r="W330" s="367"/>
      <c r="X330" s="367"/>
      <c r="AC330" s="367"/>
      <c r="AD330" s="335" t="s">
        <v>8044</v>
      </c>
    </row>
    <row r="331" spans="1:30" s="332" customFormat="1" ht="12" x14ac:dyDescent="0.2">
      <c r="A331" s="1069" t="s">
        <v>8045</v>
      </c>
      <c r="B331" s="1070"/>
      <c r="C331" s="1070"/>
      <c r="D331" s="1070"/>
      <c r="E331" s="1070"/>
      <c r="F331" s="1070"/>
      <c r="G331" s="1070"/>
      <c r="H331" s="1070"/>
      <c r="I331" s="1070"/>
      <c r="J331" s="1070"/>
      <c r="K331" s="1070"/>
      <c r="L331" s="1070"/>
      <c r="M331" s="1070"/>
      <c r="N331" s="1071"/>
      <c r="V331" s="361"/>
      <c r="W331" s="367" t="s">
        <v>8045</v>
      </c>
      <c r="X331" s="367"/>
      <c r="AC331" s="367"/>
    </row>
    <row r="332" spans="1:30" s="332" customFormat="1" ht="67.5" x14ac:dyDescent="0.2">
      <c r="A332" s="362" t="s">
        <v>857</v>
      </c>
      <c r="B332" s="363" t="s">
        <v>8036</v>
      </c>
      <c r="C332" s="1068" t="s">
        <v>8037</v>
      </c>
      <c r="D332" s="1068"/>
      <c r="E332" s="1068"/>
      <c r="F332" s="364" t="s">
        <v>1026</v>
      </c>
      <c r="G332" s="364"/>
      <c r="H332" s="364"/>
      <c r="I332" s="364" t="s">
        <v>847</v>
      </c>
      <c r="J332" s="365"/>
      <c r="K332" s="364"/>
      <c r="L332" s="365"/>
      <c r="M332" s="364"/>
      <c r="N332" s="366"/>
      <c r="V332" s="361"/>
      <c r="W332" s="367"/>
      <c r="X332" s="367" t="s">
        <v>8037</v>
      </c>
      <c r="AC332" s="367"/>
    </row>
    <row r="333" spans="1:30" s="332" customFormat="1" ht="12" x14ac:dyDescent="0.2">
      <c r="A333" s="368"/>
      <c r="B333" s="369"/>
      <c r="C333" s="1065" t="s">
        <v>2683</v>
      </c>
      <c r="D333" s="1065"/>
      <c r="E333" s="1065"/>
      <c r="F333" s="1065"/>
      <c r="G333" s="1065"/>
      <c r="H333" s="1065"/>
      <c r="I333" s="1065"/>
      <c r="J333" s="1065"/>
      <c r="K333" s="1065"/>
      <c r="L333" s="1065"/>
      <c r="M333" s="1065"/>
      <c r="N333" s="1072"/>
      <c r="V333" s="361"/>
      <c r="W333" s="367"/>
      <c r="X333" s="367"/>
      <c r="AC333" s="367"/>
      <c r="AD333" s="335" t="s">
        <v>2683</v>
      </c>
    </row>
    <row r="334" spans="1:30" s="332" customFormat="1" ht="33.75" x14ac:dyDescent="0.2">
      <c r="A334" s="370"/>
      <c r="B334" s="371" t="s">
        <v>430</v>
      </c>
      <c r="C334" s="1065" t="s">
        <v>431</v>
      </c>
      <c r="D334" s="1065"/>
      <c r="E334" s="1065"/>
      <c r="F334" s="1065"/>
      <c r="G334" s="1065"/>
      <c r="H334" s="1065"/>
      <c r="I334" s="1065"/>
      <c r="J334" s="1065"/>
      <c r="K334" s="1065"/>
      <c r="L334" s="1065"/>
      <c r="M334" s="1065"/>
      <c r="N334" s="1072"/>
      <c r="V334" s="361"/>
      <c r="W334" s="367"/>
      <c r="X334" s="367"/>
      <c r="Y334" s="335" t="s">
        <v>431</v>
      </c>
      <c r="AC334" s="367"/>
    </row>
    <row r="335" spans="1:30" s="332" customFormat="1" ht="12" x14ac:dyDescent="0.2">
      <c r="A335" s="372"/>
      <c r="B335" s="371" t="s">
        <v>423</v>
      </c>
      <c r="C335" s="1065" t="s">
        <v>432</v>
      </c>
      <c r="D335" s="1065"/>
      <c r="E335" s="1065"/>
      <c r="F335" s="373"/>
      <c r="G335" s="373"/>
      <c r="H335" s="373"/>
      <c r="I335" s="373"/>
      <c r="J335" s="374">
        <v>59.13</v>
      </c>
      <c r="K335" s="373" t="s">
        <v>436</v>
      </c>
      <c r="L335" s="374">
        <v>29.57</v>
      </c>
      <c r="M335" s="373"/>
      <c r="N335" s="375"/>
      <c r="V335" s="361"/>
      <c r="W335" s="367"/>
      <c r="X335" s="367"/>
      <c r="Z335" s="335" t="s">
        <v>432</v>
      </c>
      <c r="AC335" s="367"/>
    </row>
    <row r="336" spans="1:30" s="332" customFormat="1" ht="12" x14ac:dyDescent="0.2">
      <c r="A336" s="372"/>
      <c r="B336" s="371" t="s">
        <v>434</v>
      </c>
      <c r="C336" s="1065" t="s">
        <v>435</v>
      </c>
      <c r="D336" s="1065"/>
      <c r="E336" s="1065"/>
      <c r="F336" s="373"/>
      <c r="G336" s="373"/>
      <c r="H336" s="373"/>
      <c r="I336" s="373"/>
      <c r="J336" s="374">
        <v>5.43</v>
      </c>
      <c r="K336" s="373" t="s">
        <v>436</v>
      </c>
      <c r="L336" s="374">
        <v>2.72</v>
      </c>
      <c r="M336" s="373"/>
      <c r="N336" s="375"/>
      <c r="V336" s="361"/>
      <c r="W336" s="367"/>
      <c r="X336" s="367"/>
      <c r="Z336" s="335" t="s">
        <v>435</v>
      </c>
      <c r="AC336" s="367"/>
    </row>
    <row r="337" spans="1:30" s="332" customFormat="1" ht="12" x14ac:dyDescent="0.2">
      <c r="A337" s="372"/>
      <c r="B337" s="371" t="s">
        <v>437</v>
      </c>
      <c r="C337" s="1065" t="s">
        <v>438</v>
      </c>
      <c r="D337" s="1065"/>
      <c r="E337" s="1065"/>
      <c r="F337" s="373"/>
      <c r="G337" s="373"/>
      <c r="H337" s="373"/>
      <c r="I337" s="373"/>
      <c r="J337" s="374">
        <v>0.76</v>
      </c>
      <c r="K337" s="373" t="s">
        <v>436</v>
      </c>
      <c r="L337" s="374">
        <v>0.38</v>
      </c>
      <c r="M337" s="373"/>
      <c r="N337" s="375"/>
      <c r="V337" s="361"/>
      <c r="W337" s="367"/>
      <c r="X337" s="367"/>
      <c r="Z337" s="335" t="s">
        <v>438</v>
      </c>
      <c r="AC337" s="367"/>
    </row>
    <row r="338" spans="1:30" s="332" customFormat="1" ht="12" x14ac:dyDescent="0.2">
      <c r="A338" s="372"/>
      <c r="B338" s="371" t="s">
        <v>439</v>
      </c>
      <c r="C338" s="1065" t="s">
        <v>440</v>
      </c>
      <c r="D338" s="1065"/>
      <c r="E338" s="1065"/>
      <c r="F338" s="373"/>
      <c r="G338" s="373"/>
      <c r="H338" s="373"/>
      <c r="I338" s="373"/>
      <c r="J338" s="374">
        <v>22.69</v>
      </c>
      <c r="K338" s="373"/>
      <c r="L338" s="374">
        <v>9.08</v>
      </c>
      <c r="M338" s="373"/>
      <c r="N338" s="375"/>
      <c r="V338" s="361"/>
      <c r="W338" s="367"/>
      <c r="X338" s="367"/>
      <c r="Z338" s="335" t="s">
        <v>440</v>
      </c>
      <c r="AC338" s="367"/>
    </row>
    <row r="339" spans="1:30" s="332" customFormat="1" ht="12" x14ac:dyDescent="0.2">
      <c r="A339" s="372"/>
      <c r="B339" s="371"/>
      <c r="C339" s="1065" t="s">
        <v>443</v>
      </c>
      <c r="D339" s="1065"/>
      <c r="E339" s="1065"/>
      <c r="F339" s="373" t="s">
        <v>444</v>
      </c>
      <c r="G339" s="373" t="s">
        <v>8038</v>
      </c>
      <c r="H339" s="373" t="s">
        <v>436</v>
      </c>
      <c r="I339" s="373" t="s">
        <v>8039</v>
      </c>
      <c r="J339" s="374"/>
      <c r="K339" s="373"/>
      <c r="L339" s="374"/>
      <c r="M339" s="373"/>
      <c r="N339" s="375"/>
      <c r="V339" s="361"/>
      <c r="W339" s="367"/>
      <c r="X339" s="367"/>
      <c r="AA339" s="335" t="s">
        <v>443</v>
      </c>
      <c r="AC339" s="367"/>
    </row>
    <row r="340" spans="1:30" s="332" customFormat="1" ht="12" x14ac:dyDescent="0.2">
      <c r="A340" s="372"/>
      <c r="B340" s="371"/>
      <c r="C340" s="1065" t="s">
        <v>447</v>
      </c>
      <c r="D340" s="1065"/>
      <c r="E340" s="1065"/>
      <c r="F340" s="373" t="s">
        <v>444</v>
      </c>
      <c r="G340" s="373" t="s">
        <v>2332</v>
      </c>
      <c r="H340" s="373" t="s">
        <v>436</v>
      </c>
      <c r="I340" s="373" t="s">
        <v>605</v>
      </c>
      <c r="J340" s="374"/>
      <c r="K340" s="373"/>
      <c r="L340" s="374"/>
      <c r="M340" s="373"/>
      <c r="N340" s="375"/>
      <c r="V340" s="361"/>
      <c r="W340" s="367"/>
      <c r="X340" s="367"/>
      <c r="AA340" s="335" t="s">
        <v>447</v>
      </c>
      <c r="AC340" s="367"/>
    </row>
    <row r="341" spans="1:30" s="332" customFormat="1" ht="12" x14ac:dyDescent="0.2">
      <c r="A341" s="372"/>
      <c r="B341" s="371"/>
      <c r="C341" s="1077" t="s">
        <v>450</v>
      </c>
      <c r="D341" s="1077"/>
      <c r="E341" s="1077"/>
      <c r="F341" s="376"/>
      <c r="G341" s="376"/>
      <c r="H341" s="376"/>
      <c r="I341" s="376"/>
      <c r="J341" s="377">
        <v>87.25</v>
      </c>
      <c r="K341" s="376"/>
      <c r="L341" s="377">
        <v>41.37</v>
      </c>
      <c r="M341" s="376"/>
      <c r="N341" s="378"/>
      <c r="V341" s="361"/>
      <c r="W341" s="367"/>
      <c r="X341" s="367"/>
      <c r="AB341" s="335" t="s">
        <v>450</v>
      </c>
      <c r="AC341" s="367"/>
    </row>
    <row r="342" spans="1:30" s="332" customFormat="1" ht="12" x14ac:dyDescent="0.2">
      <c r="A342" s="372"/>
      <c r="B342" s="371"/>
      <c r="C342" s="1065" t="s">
        <v>451</v>
      </c>
      <c r="D342" s="1065"/>
      <c r="E342" s="1065"/>
      <c r="F342" s="373"/>
      <c r="G342" s="373"/>
      <c r="H342" s="373"/>
      <c r="I342" s="373"/>
      <c r="J342" s="374"/>
      <c r="K342" s="373"/>
      <c r="L342" s="374">
        <v>29.95</v>
      </c>
      <c r="M342" s="373"/>
      <c r="N342" s="375"/>
      <c r="V342" s="361"/>
      <c r="W342" s="367"/>
      <c r="X342" s="367"/>
      <c r="AA342" s="335" t="s">
        <v>451</v>
      </c>
      <c r="AC342" s="367"/>
    </row>
    <row r="343" spans="1:30" s="332" customFormat="1" ht="33.75" x14ac:dyDescent="0.2">
      <c r="A343" s="372"/>
      <c r="B343" s="371" t="s">
        <v>4696</v>
      </c>
      <c r="C343" s="1065" t="s">
        <v>3148</v>
      </c>
      <c r="D343" s="1065"/>
      <c r="E343" s="1065"/>
      <c r="F343" s="373" t="s">
        <v>454</v>
      </c>
      <c r="G343" s="373" t="s">
        <v>558</v>
      </c>
      <c r="H343" s="373"/>
      <c r="I343" s="373" t="s">
        <v>558</v>
      </c>
      <c r="J343" s="374"/>
      <c r="K343" s="373"/>
      <c r="L343" s="374">
        <v>29.05</v>
      </c>
      <c r="M343" s="373"/>
      <c r="N343" s="375"/>
      <c r="V343" s="361"/>
      <c r="W343" s="367"/>
      <c r="X343" s="367"/>
      <c r="AA343" s="335" t="s">
        <v>3148</v>
      </c>
      <c r="AC343" s="367"/>
    </row>
    <row r="344" spans="1:30" s="332" customFormat="1" ht="33.75" x14ac:dyDescent="0.2">
      <c r="A344" s="372"/>
      <c r="B344" s="371" t="s">
        <v>4697</v>
      </c>
      <c r="C344" s="1065" t="s">
        <v>3150</v>
      </c>
      <c r="D344" s="1065"/>
      <c r="E344" s="1065"/>
      <c r="F344" s="373" t="s">
        <v>454</v>
      </c>
      <c r="G344" s="373" t="s">
        <v>544</v>
      </c>
      <c r="H344" s="373"/>
      <c r="I344" s="373" t="s">
        <v>544</v>
      </c>
      <c r="J344" s="374"/>
      <c r="K344" s="373"/>
      <c r="L344" s="374">
        <v>15.27</v>
      </c>
      <c r="M344" s="373"/>
      <c r="N344" s="375"/>
      <c r="V344" s="361"/>
      <c r="W344" s="367"/>
      <c r="X344" s="367"/>
      <c r="AA344" s="335" t="s">
        <v>3150</v>
      </c>
      <c r="AC344" s="367"/>
    </row>
    <row r="345" spans="1:30" s="332" customFormat="1" ht="12" x14ac:dyDescent="0.2">
      <c r="A345" s="379"/>
      <c r="B345" s="380"/>
      <c r="C345" s="1068" t="s">
        <v>459</v>
      </c>
      <c r="D345" s="1068"/>
      <c r="E345" s="1068"/>
      <c r="F345" s="364"/>
      <c r="G345" s="364"/>
      <c r="H345" s="364"/>
      <c r="I345" s="364"/>
      <c r="J345" s="365"/>
      <c r="K345" s="364"/>
      <c r="L345" s="365">
        <v>85.69</v>
      </c>
      <c r="M345" s="376"/>
      <c r="N345" s="366"/>
      <c r="V345" s="361"/>
      <c r="W345" s="367"/>
      <c r="X345" s="367"/>
      <c r="AC345" s="367" t="s">
        <v>459</v>
      </c>
    </row>
    <row r="346" spans="1:30" s="332" customFormat="1" ht="22.5" x14ac:dyDescent="0.2">
      <c r="A346" s="362" t="s">
        <v>866</v>
      </c>
      <c r="B346" s="363" t="s">
        <v>8040</v>
      </c>
      <c r="C346" s="1068" t="s">
        <v>8041</v>
      </c>
      <c r="D346" s="1068"/>
      <c r="E346" s="1068"/>
      <c r="F346" s="364" t="s">
        <v>4013</v>
      </c>
      <c r="G346" s="364"/>
      <c r="H346" s="364"/>
      <c r="I346" s="364" t="s">
        <v>7686</v>
      </c>
      <c r="J346" s="365">
        <v>37014.5</v>
      </c>
      <c r="K346" s="364"/>
      <c r="L346" s="365">
        <v>1510.19</v>
      </c>
      <c r="M346" s="364"/>
      <c r="N346" s="366"/>
      <c r="V346" s="361"/>
      <c r="W346" s="367"/>
      <c r="X346" s="367" t="s">
        <v>8041</v>
      </c>
      <c r="AC346" s="367"/>
    </row>
    <row r="347" spans="1:30" s="332" customFormat="1" ht="12" x14ac:dyDescent="0.2">
      <c r="A347" s="379"/>
      <c r="B347" s="380"/>
      <c r="C347" s="340" t="s">
        <v>2932</v>
      </c>
      <c r="D347" s="385"/>
      <c r="E347" s="385"/>
      <c r="F347" s="386"/>
      <c r="G347" s="386"/>
      <c r="H347" s="386"/>
      <c r="I347" s="386"/>
      <c r="J347" s="387"/>
      <c r="K347" s="386"/>
      <c r="L347" s="387"/>
      <c r="M347" s="388"/>
      <c r="N347" s="389"/>
      <c r="V347" s="361"/>
      <c r="W347" s="367"/>
      <c r="X347" s="367"/>
      <c r="AC347" s="367"/>
    </row>
    <row r="348" spans="1:30" s="332" customFormat="1" ht="12" x14ac:dyDescent="0.2">
      <c r="A348" s="368"/>
      <c r="B348" s="369"/>
      <c r="C348" s="1065" t="s">
        <v>7687</v>
      </c>
      <c r="D348" s="1065"/>
      <c r="E348" s="1065"/>
      <c r="F348" s="1065"/>
      <c r="G348" s="1065"/>
      <c r="H348" s="1065"/>
      <c r="I348" s="1065"/>
      <c r="J348" s="1065"/>
      <c r="K348" s="1065"/>
      <c r="L348" s="1065"/>
      <c r="M348" s="1065"/>
      <c r="N348" s="1072"/>
      <c r="V348" s="361"/>
      <c r="W348" s="367"/>
      <c r="X348" s="367"/>
      <c r="AC348" s="367"/>
      <c r="AD348" s="335" t="s">
        <v>7687</v>
      </c>
    </row>
    <row r="349" spans="1:30" s="332" customFormat="1" ht="45" x14ac:dyDescent="0.2">
      <c r="A349" s="362" t="s">
        <v>870</v>
      </c>
      <c r="B349" s="363" t="s">
        <v>7998</v>
      </c>
      <c r="C349" s="1068" t="s">
        <v>7999</v>
      </c>
      <c r="D349" s="1068"/>
      <c r="E349" s="1068"/>
      <c r="F349" s="364" t="s">
        <v>1026</v>
      </c>
      <c r="G349" s="364"/>
      <c r="H349" s="364"/>
      <c r="I349" s="364" t="s">
        <v>847</v>
      </c>
      <c r="J349" s="365"/>
      <c r="K349" s="364"/>
      <c r="L349" s="365"/>
      <c r="M349" s="364"/>
      <c r="N349" s="366"/>
      <c r="V349" s="361"/>
      <c r="W349" s="367"/>
      <c r="X349" s="367" t="s">
        <v>7999</v>
      </c>
      <c r="AC349" s="367"/>
    </row>
    <row r="350" spans="1:30" s="332" customFormat="1" ht="12" x14ac:dyDescent="0.2">
      <c r="A350" s="368"/>
      <c r="B350" s="369"/>
      <c r="C350" s="1065" t="s">
        <v>2683</v>
      </c>
      <c r="D350" s="1065"/>
      <c r="E350" s="1065"/>
      <c r="F350" s="1065"/>
      <c r="G350" s="1065"/>
      <c r="H350" s="1065"/>
      <c r="I350" s="1065"/>
      <c r="J350" s="1065"/>
      <c r="K350" s="1065"/>
      <c r="L350" s="1065"/>
      <c r="M350" s="1065"/>
      <c r="N350" s="1072"/>
      <c r="V350" s="361"/>
      <c r="W350" s="367"/>
      <c r="X350" s="367"/>
      <c r="AC350" s="367"/>
      <c r="AD350" s="335" t="s">
        <v>2683</v>
      </c>
    </row>
    <row r="351" spans="1:30" s="332" customFormat="1" ht="33.75" x14ac:dyDescent="0.2">
      <c r="A351" s="370"/>
      <c r="B351" s="371" t="s">
        <v>430</v>
      </c>
      <c r="C351" s="1065" t="s">
        <v>431</v>
      </c>
      <c r="D351" s="1065"/>
      <c r="E351" s="1065"/>
      <c r="F351" s="1065"/>
      <c r="G351" s="1065"/>
      <c r="H351" s="1065"/>
      <c r="I351" s="1065"/>
      <c r="J351" s="1065"/>
      <c r="K351" s="1065"/>
      <c r="L351" s="1065"/>
      <c r="M351" s="1065"/>
      <c r="N351" s="1072"/>
      <c r="V351" s="361"/>
      <c r="W351" s="367"/>
      <c r="X351" s="367"/>
      <c r="Y351" s="335" t="s">
        <v>431</v>
      </c>
      <c r="AC351" s="367"/>
    </row>
    <row r="352" spans="1:30" s="332" customFormat="1" ht="12" x14ac:dyDescent="0.2">
      <c r="A352" s="372"/>
      <c r="B352" s="371" t="s">
        <v>423</v>
      </c>
      <c r="C352" s="1065" t="s">
        <v>432</v>
      </c>
      <c r="D352" s="1065"/>
      <c r="E352" s="1065"/>
      <c r="F352" s="373"/>
      <c r="G352" s="373"/>
      <c r="H352" s="373"/>
      <c r="I352" s="373"/>
      <c r="J352" s="374">
        <v>139.54</v>
      </c>
      <c r="K352" s="373" t="s">
        <v>436</v>
      </c>
      <c r="L352" s="374">
        <v>69.77</v>
      </c>
      <c r="M352" s="373"/>
      <c r="N352" s="375"/>
      <c r="V352" s="361"/>
      <c r="W352" s="367"/>
      <c r="X352" s="367"/>
      <c r="Z352" s="335" t="s">
        <v>432</v>
      </c>
      <c r="AC352" s="367"/>
    </row>
    <row r="353" spans="1:30" s="332" customFormat="1" ht="12" x14ac:dyDescent="0.2">
      <c r="A353" s="372"/>
      <c r="B353" s="371" t="s">
        <v>439</v>
      </c>
      <c r="C353" s="1065" t="s">
        <v>440</v>
      </c>
      <c r="D353" s="1065"/>
      <c r="E353" s="1065"/>
      <c r="F353" s="373"/>
      <c r="G353" s="373"/>
      <c r="H353" s="373"/>
      <c r="I353" s="373"/>
      <c r="J353" s="374">
        <v>16.79</v>
      </c>
      <c r="K353" s="373"/>
      <c r="L353" s="374">
        <v>6.72</v>
      </c>
      <c r="M353" s="373"/>
      <c r="N353" s="375"/>
      <c r="V353" s="361"/>
      <c r="W353" s="367"/>
      <c r="X353" s="367"/>
      <c r="Z353" s="335" t="s">
        <v>440</v>
      </c>
      <c r="AC353" s="367"/>
    </row>
    <row r="354" spans="1:30" s="332" customFormat="1" ht="12" x14ac:dyDescent="0.2">
      <c r="A354" s="372"/>
      <c r="B354" s="371"/>
      <c r="C354" s="1065" t="s">
        <v>443</v>
      </c>
      <c r="D354" s="1065"/>
      <c r="E354" s="1065"/>
      <c r="F354" s="373" t="s">
        <v>444</v>
      </c>
      <c r="G354" s="373" t="s">
        <v>8001</v>
      </c>
      <c r="H354" s="373" t="s">
        <v>436</v>
      </c>
      <c r="I354" s="373" t="s">
        <v>8042</v>
      </c>
      <c r="J354" s="374"/>
      <c r="K354" s="373"/>
      <c r="L354" s="374"/>
      <c r="M354" s="373"/>
      <c r="N354" s="375"/>
      <c r="V354" s="361"/>
      <c r="W354" s="367"/>
      <c r="X354" s="367"/>
      <c r="AA354" s="335" t="s">
        <v>443</v>
      </c>
      <c r="AC354" s="367"/>
    </row>
    <row r="355" spans="1:30" s="332" customFormat="1" ht="12" x14ac:dyDescent="0.2">
      <c r="A355" s="372"/>
      <c r="B355" s="371"/>
      <c r="C355" s="1077" t="s">
        <v>450</v>
      </c>
      <c r="D355" s="1077"/>
      <c r="E355" s="1077"/>
      <c r="F355" s="376"/>
      <c r="G355" s="376"/>
      <c r="H355" s="376"/>
      <c r="I355" s="376"/>
      <c r="J355" s="377">
        <v>156.33000000000001</v>
      </c>
      <c r="K355" s="376"/>
      <c r="L355" s="377">
        <v>76.489999999999995</v>
      </c>
      <c r="M355" s="376"/>
      <c r="N355" s="378"/>
      <c r="V355" s="361"/>
      <c r="W355" s="367"/>
      <c r="X355" s="367"/>
      <c r="AB355" s="335" t="s">
        <v>450</v>
      </c>
      <c r="AC355" s="367"/>
    </row>
    <row r="356" spans="1:30" s="332" customFormat="1" ht="12" x14ac:dyDescent="0.2">
      <c r="A356" s="372"/>
      <c r="B356" s="371"/>
      <c r="C356" s="1065" t="s">
        <v>451</v>
      </c>
      <c r="D356" s="1065"/>
      <c r="E356" s="1065"/>
      <c r="F356" s="373"/>
      <c r="G356" s="373"/>
      <c r="H356" s="373"/>
      <c r="I356" s="373"/>
      <c r="J356" s="374"/>
      <c r="K356" s="373"/>
      <c r="L356" s="374">
        <v>69.77</v>
      </c>
      <c r="M356" s="373"/>
      <c r="N356" s="375"/>
      <c r="V356" s="361"/>
      <c r="W356" s="367"/>
      <c r="X356" s="367"/>
      <c r="AA356" s="335" t="s">
        <v>451</v>
      </c>
      <c r="AC356" s="367"/>
    </row>
    <row r="357" spans="1:30" s="332" customFormat="1" ht="33.75" x14ac:dyDescent="0.2">
      <c r="A357" s="372"/>
      <c r="B357" s="371" t="s">
        <v>4696</v>
      </c>
      <c r="C357" s="1065" t="s">
        <v>3148</v>
      </c>
      <c r="D357" s="1065"/>
      <c r="E357" s="1065"/>
      <c r="F357" s="373" t="s">
        <v>454</v>
      </c>
      <c r="G357" s="373" t="s">
        <v>558</v>
      </c>
      <c r="H357" s="373"/>
      <c r="I357" s="373" t="s">
        <v>558</v>
      </c>
      <c r="J357" s="374"/>
      <c r="K357" s="373"/>
      <c r="L357" s="374">
        <v>67.680000000000007</v>
      </c>
      <c r="M357" s="373"/>
      <c r="N357" s="375"/>
      <c r="V357" s="361"/>
      <c r="W357" s="367"/>
      <c r="X357" s="367"/>
      <c r="AA357" s="335" t="s">
        <v>3148</v>
      </c>
      <c r="AC357" s="367"/>
    </row>
    <row r="358" spans="1:30" s="332" customFormat="1" ht="33.75" x14ac:dyDescent="0.2">
      <c r="A358" s="372"/>
      <c r="B358" s="371" t="s">
        <v>4697</v>
      </c>
      <c r="C358" s="1065" t="s">
        <v>3150</v>
      </c>
      <c r="D358" s="1065"/>
      <c r="E358" s="1065"/>
      <c r="F358" s="373" t="s">
        <v>454</v>
      </c>
      <c r="G358" s="373" t="s">
        <v>544</v>
      </c>
      <c r="H358" s="373"/>
      <c r="I358" s="373" t="s">
        <v>544</v>
      </c>
      <c r="J358" s="374"/>
      <c r="K358" s="373"/>
      <c r="L358" s="374">
        <v>35.58</v>
      </c>
      <c r="M358" s="373"/>
      <c r="N358" s="375"/>
      <c r="V358" s="361"/>
      <c r="W358" s="367"/>
      <c r="X358" s="367"/>
      <c r="AA358" s="335" t="s">
        <v>3150</v>
      </c>
      <c r="AC358" s="367"/>
    </row>
    <row r="359" spans="1:30" s="332" customFormat="1" ht="12" x14ac:dyDescent="0.2">
      <c r="A359" s="379"/>
      <c r="B359" s="380"/>
      <c r="C359" s="1068" t="s">
        <v>459</v>
      </c>
      <c r="D359" s="1068"/>
      <c r="E359" s="1068"/>
      <c r="F359" s="364"/>
      <c r="G359" s="364"/>
      <c r="H359" s="364"/>
      <c r="I359" s="364"/>
      <c r="J359" s="365"/>
      <c r="K359" s="364"/>
      <c r="L359" s="365">
        <v>179.75</v>
      </c>
      <c r="M359" s="376"/>
      <c r="N359" s="366"/>
      <c r="V359" s="361"/>
      <c r="W359" s="367"/>
      <c r="X359" s="367"/>
      <c r="AC359" s="367" t="s">
        <v>459</v>
      </c>
    </row>
    <row r="360" spans="1:30" s="332" customFormat="1" ht="33.75" x14ac:dyDescent="0.2">
      <c r="A360" s="362" t="s">
        <v>872</v>
      </c>
      <c r="B360" s="363" t="s">
        <v>8002</v>
      </c>
      <c r="C360" s="1068" t="s">
        <v>8003</v>
      </c>
      <c r="D360" s="1068"/>
      <c r="E360" s="1068"/>
      <c r="F360" s="364" t="s">
        <v>3083</v>
      </c>
      <c r="G360" s="364"/>
      <c r="H360" s="364"/>
      <c r="I360" s="364" t="s">
        <v>8043</v>
      </c>
      <c r="J360" s="365">
        <v>37.299999999999997</v>
      </c>
      <c r="K360" s="364"/>
      <c r="L360" s="365">
        <v>152.18</v>
      </c>
      <c r="M360" s="364"/>
      <c r="N360" s="366"/>
      <c r="V360" s="361"/>
      <c r="W360" s="367"/>
      <c r="X360" s="367" t="s">
        <v>8003</v>
      </c>
      <c r="AC360" s="367"/>
    </row>
    <row r="361" spans="1:30" s="332" customFormat="1" ht="12" x14ac:dyDescent="0.2">
      <c r="A361" s="379"/>
      <c r="B361" s="380"/>
      <c r="C361" s="340" t="s">
        <v>2932</v>
      </c>
      <c r="D361" s="385"/>
      <c r="E361" s="385"/>
      <c r="F361" s="386"/>
      <c r="G361" s="386"/>
      <c r="H361" s="386"/>
      <c r="I361" s="386"/>
      <c r="J361" s="387"/>
      <c r="K361" s="386"/>
      <c r="L361" s="387"/>
      <c r="M361" s="388"/>
      <c r="N361" s="389"/>
      <c r="V361" s="361"/>
      <c r="W361" s="367"/>
      <c r="X361" s="367"/>
      <c r="AC361" s="367"/>
    </row>
    <row r="362" spans="1:30" s="332" customFormat="1" ht="12" x14ac:dyDescent="0.2">
      <c r="A362" s="368"/>
      <c r="B362" s="369"/>
      <c r="C362" s="1065" t="s">
        <v>8044</v>
      </c>
      <c r="D362" s="1065"/>
      <c r="E362" s="1065"/>
      <c r="F362" s="1065"/>
      <c r="G362" s="1065"/>
      <c r="H362" s="1065"/>
      <c r="I362" s="1065"/>
      <c r="J362" s="1065"/>
      <c r="K362" s="1065"/>
      <c r="L362" s="1065"/>
      <c r="M362" s="1065"/>
      <c r="N362" s="1072"/>
      <c r="V362" s="361"/>
      <c r="W362" s="367"/>
      <c r="X362" s="367"/>
      <c r="AC362" s="367"/>
      <c r="AD362" s="335" t="s">
        <v>8044</v>
      </c>
    </row>
    <row r="363" spans="1:30" s="332" customFormat="1" ht="12" x14ac:dyDescent="0.2">
      <c r="A363" s="1069" t="s">
        <v>8046</v>
      </c>
      <c r="B363" s="1070"/>
      <c r="C363" s="1070"/>
      <c r="D363" s="1070"/>
      <c r="E363" s="1070"/>
      <c r="F363" s="1070"/>
      <c r="G363" s="1070"/>
      <c r="H363" s="1070"/>
      <c r="I363" s="1070"/>
      <c r="J363" s="1070"/>
      <c r="K363" s="1070"/>
      <c r="L363" s="1070"/>
      <c r="M363" s="1070"/>
      <c r="N363" s="1071"/>
      <c r="V363" s="361"/>
      <c r="W363" s="367" t="s">
        <v>8046</v>
      </c>
      <c r="X363" s="367"/>
      <c r="AC363" s="367"/>
    </row>
    <row r="364" spans="1:30" s="332" customFormat="1" ht="67.5" x14ac:dyDescent="0.2">
      <c r="A364" s="362" t="s">
        <v>657</v>
      </c>
      <c r="B364" s="363" t="s">
        <v>8036</v>
      </c>
      <c r="C364" s="1068" t="s">
        <v>8037</v>
      </c>
      <c r="D364" s="1068"/>
      <c r="E364" s="1068"/>
      <c r="F364" s="364" t="s">
        <v>1026</v>
      </c>
      <c r="G364" s="364"/>
      <c r="H364" s="364"/>
      <c r="I364" s="364" t="s">
        <v>2696</v>
      </c>
      <c r="J364" s="365"/>
      <c r="K364" s="364"/>
      <c r="L364" s="365"/>
      <c r="M364" s="364"/>
      <c r="N364" s="366"/>
      <c r="V364" s="361"/>
      <c r="W364" s="367"/>
      <c r="X364" s="367" t="s">
        <v>8037</v>
      </c>
      <c r="AC364" s="367"/>
    </row>
    <row r="365" spans="1:30" s="332" customFormat="1" ht="12" x14ac:dyDescent="0.2">
      <c r="A365" s="368"/>
      <c r="B365" s="369"/>
      <c r="C365" s="1065" t="s">
        <v>8047</v>
      </c>
      <c r="D365" s="1065"/>
      <c r="E365" s="1065"/>
      <c r="F365" s="1065"/>
      <c r="G365" s="1065"/>
      <c r="H365" s="1065"/>
      <c r="I365" s="1065"/>
      <c r="J365" s="1065"/>
      <c r="K365" s="1065"/>
      <c r="L365" s="1065"/>
      <c r="M365" s="1065"/>
      <c r="N365" s="1072"/>
      <c r="V365" s="361"/>
      <c r="W365" s="367"/>
      <c r="X365" s="367"/>
      <c r="AC365" s="367"/>
      <c r="AD365" s="335" t="s">
        <v>8047</v>
      </c>
    </row>
    <row r="366" spans="1:30" s="332" customFormat="1" ht="33.75" x14ac:dyDescent="0.2">
      <c r="A366" s="370"/>
      <c r="B366" s="371" t="s">
        <v>430</v>
      </c>
      <c r="C366" s="1065" t="s">
        <v>431</v>
      </c>
      <c r="D366" s="1065"/>
      <c r="E366" s="1065"/>
      <c r="F366" s="1065"/>
      <c r="G366" s="1065"/>
      <c r="H366" s="1065"/>
      <c r="I366" s="1065"/>
      <c r="J366" s="1065"/>
      <c r="K366" s="1065"/>
      <c r="L366" s="1065"/>
      <c r="M366" s="1065"/>
      <c r="N366" s="1072"/>
      <c r="V366" s="361"/>
      <c r="W366" s="367"/>
      <c r="X366" s="367"/>
      <c r="Y366" s="335" t="s">
        <v>431</v>
      </c>
      <c r="AC366" s="367"/>
    </row>
    <row r="367" spans="1:30" s="332" customFormat="1" ht="12" x14ac:dyDescent="0.2">
      <c r="A367" s="372"/>
      <c r="B367" s="371" t="s">
        <v>423</v>
      </c>
      <c r="C367" s="1065" t="s">
        <v>432</v>
      </c>
      <c r="D367" s="1065"/>
      <c r="E367" s="1065"/>
      <c r="F367" s="373"/>
      <c r="G367" s="373"/>
      <c r="H367" s="373"/>
      <c r="I367" s="373"/>
      <c r="J367" s="374">
        <v>59.13</v>
      </c>
      <c r="K367" s="373" t="s">
        <v>436</v>
      </c>
      <c r="L367" s="374">
        <v>14.78</v>
      </c>
      <c r="M367" s="373"/>
      <c r="N367" s="375"/>
      <c r="V367" s="361"/>
      <c r="W367" s="367"/>
      <c r="X367" s="367"/>
      <c r="Z367" s="335" t="s">
        <v>432</v>
      </c>
      <c r="AC367" s="367"/>
    </row>
    <row r="368" spans="1:30" s="332" customFormat="1" ht="12" x14ac:dyDescent="0.2">
      <c r="A368" s="372"/>
      <c r="B368" s="371" t="s">
        <v>434</v>
      </c>
      <c r="C368" s="1065" t="s">
        <v>435</v>
      </c>
      <c r="D368" s="1065"/>
      <c r="E368" s="1065"/>
      <c r="F368" s="373"/>
      <c r="G368" s="373"/>
      <c r="H368" s="373"/>
      <c r="I368" s="373"/>
      <c r="J368" s="374">
        <v>5.43</v>
      </c>
      <c r="K368" s="373" t="s">
        <v>436</v>
      </c>
      <c r="L368" s="374">
        <v>1.36</v>
      </c>
      <c r="M368" s="373"/>
      <c r="N368" s="375"/>
      <c r="V368" s="361"/>
      <c r="W368" s="367"/>
      <c r="X368" s="367"/>
      <c r="Z368" s="335" t="s">
        <v>435</v>
      </c>
      <c r="AC368" s="367"/>
    </row>
    <row r="369" spans="1:30" s="332" customFormat="1" ht="12" x14ac:dyDescent="0.2">
      <c r="A369" s="372"/>
      <c r="B369" s="371" t="s">
        <v>437</v>
      </c>
      <c r="C369" s="1065" t="s">
        <v>438</v>
      </c>
      <c r="D369" s="1065"/>
      <c r="E369" s="1065"/>
      <c r="F369" s="373"/>
      <c r="G369" s="373"/>
      <c r="H369" s="373"/>
      <c r="I369" s="373"/>
      <c r="J369" s="374">
        <v>0.76</v>
      </c>
      <c r="K369" s="373" t="s">
        <v>436</v>
      </c>
      <c r="L369" s="374">
        <v>0.19</v>
      </c>
      <c r="M369" s="373"/>
      <c r="N369" s="375"/>
      <c r="V369" s="361"/>
      <c r="W369" s="367"/>
      <c r="X369" s="367"/>
      <c r="Z369" s="335" t="s">
        <v>438</v>
      </c>
      <c r="AC369" s="367"/>
    </row>
    <row r="370" spans="1:30" s="332" customFormat="1" ht="12" x14ac:dyDescent="0.2">
      <c r="A370" s="372"/>
      <c r="B370" s="371" t="s">
        <v>439</v>
      </c>
      <c r="C370" s="1065" t="s">
        <v>440</v>
      </c>
      <c r="D370" s="1065"/>
      <c r="E370" s="1065"/>
      <c r="F370" s="373"/>
      <c r="G370" s="373"/>
      <c r="H370" s="373"/>
      <c r="I370" s="373"/>
      <c r="J370" s="374">
        <v>22.69</v>
      </c>
      <c r="K370" s="373"/>
      <c r="L370" s="374">
        <v>4.54</v>
      </c>
      <c r="M370" s="373"/>
      <c r="N370" s="375"/>
      <c r="V370" s="361"/>
      <c r="W370" s="367"/>
      <c r="X370" s="367"/>
      <c r="Z370" s="335" t="s">
        <v>440</v>
      </c>
      <c r="AC370" s="367"/>
    </row>
    <row r="371" spans="1:30" s="332" customFormat="1" ht="12" x14ac:dyDescent="0.2">
      <c r="A371" s="372"/>
      <c r="B371" s="371"/>
      <c r="C371" s="1065" t="s">
        <v>443</v>
      </c>
      <c r="D371" s="1065"/>
      <c r="E371" s="1065"/>
      <c r="F371" s="373" t="s">
        <v>444</v>
      </c>
      <c r="G371" s="373" t="s">
        <v>8038</v>
      </c>
      <c r="H371" s="373" t="s">
        <v>436</v>
      </c>
      <c r="I371" s="373" t="s">
        <v>8048</v>
      </c>
      <c r="J371" s="374"/>
      <c r="K371" s="373"/>
      <c r="L371" s="374"/>
      <c r="M371" s="373"/>
      <c r="N371" s="375"/>
      <c r="V371" s="361"/>
      <c r="W371" s="367"/>
      <c r="X371" s="367"/>
      <c r="AA371" s="335" t="s">
        <v>443</v>
      </c>
      <c r="AC371" s="367"/>
    </row>
    <row r="372" spans="1:30" s="332" customFormat="1" ht="12" x14ac:dyDescent="0.2">
      <c r="A372" s="372"/>
      <c r="B372" s="371"/>
      <c r="C372" s="1065" t="s">
        <v>447</v>
      </c>
      <c r="D372" s="1065"/>
      <c r="E372" s="1065"/>
      <c r="F372" s="373" t="s">
        <v>444</v>
      </c>
      <c r="G372" s="373" t="s">
        <v>2332</v>
      </c>
      <c r="H372" s="373" t="s">
        <v>436</v>
      </c>
      <c r="I372" s="373" t="s">
        <v>921</v>
      </c>
      <c r="J372" s="374"/>
      <c r="K372" s="373"/>
      <c r="L372" s="374"/>
      <c r="M372" s="373"/>
      <c r="N372" s="375"/>
      <c r="V372" s="361"/>
      <c r="W372" s="367"/>
      <c r="X372" s="367"/>
      <c r="AA372" s="335" t="s">
        <v>447</v>
      </c>
      <c r="AC372" s="367"/>
    </row>
    <row r="373" spans="1:30" s="332" customFormat="1" ht="12" x14ac:dyDescent="0.2">
      <c r="A373" s="372"/>
      <c r="B373" s="371"/>
      <c r="C373" s="1077" t="s">
        <v>450</v>
      </c>
      <c r="D373" s="1077"/>
      <c r="E373" s="1077"/>
      <c r="F373" s="376"/>
      <c r="G373" s="376"/>
      <c r="H373" s="376"/>
      <c r="I373" s="376"/>
      <c r="J373" s="377">
        <v>87.25</v>
      </c>
      <c r="K373" s="376"/>
      <c r="L373" s="377">
        <v>20.68</v>
      </c>
      <c r="M373" s="376"/>
      <c r="N373" s="378"/>
      <c r="V373" s="361"/>
      <c r="W373" s="367"/>
      <c r="X373" s="367"/>
      <c r="AB373" s="335" t="s">
        <v>450</v>
      </c>
      <c r="AC373" s="367"/>
    </row>
    <row r="374" spans="1:30" s="332" customFormat="1" ht="12" x14ac:dyDescent="0.2">
      <c r="A374" s="372"/>
      <c r="B374" s="371"/>
      <c r="C374" s="1065" t="s">
        <v>451</v>
      </c>
      <c r="D374" s="1065"/>
      <c r="E374" s="1065"/>
      <c r="F374" s="373"/>
      <c r="G374" s="373"/>
      <c r="H374" s="373"/>
      <c r="I374" s="373"/>
      <c r="J374" s="374"/>
      <c r="K374" s="373"/>
      <c r="L374" s="374">
        <v>14.97</v>
      </c>
      <c r="M374" s="373"/>
      <c r="N374" s="375"/>
      <c r="V374" s="361"/>
      <c r="W374" s="367"/>
      <c r="X374" s="367"/>
      <c r="AA374" s="335" t="s">
        <v>451</v>
      </c>
      <c r="AC374" s="367"/>
    </row>
    <row r="375" spans="1:30" s="332" customFormat="1" ht="33.75" x14ac:dyDescent="0.2">
      <c r="A375" s="372"/>
      <c r="B375" s="371" t="s">
        <v>4696</v>
      </c>
      <c r="C375" s="1065" t="s">
        <v>3148</v>
      </c>
      <c r="D375" s="1065"/>
      <c r="E375" s="1065"/>
      <c r="F375" s="373" t="s">
        <v>454</v>
      </c>
      <c r="G375" s="373" t="s">
        <v>558</v>
      </c>
      <c r="H375" s="373"/>
      <c r="I375" s="373" t="s">
        <v>558</v>
      </c>
      <c r="J375" s="374"/>
      <c r="K375" s="373"/>
      <c r="L375" s="374">
        <v>14.52</v>
      </c>
      <c r="M375" s="373"/>
      <c r="N375" s="375"/>
      <c r="V375" s="361"/>
      <c r="W375" s="367"/>
      <c r="X375" s="367"/>
      <c r="AA375" s="335" t="s">
        <v>3148</v>
      </c>
      <c r="AC375" s="367"/>
    </row>
    <row r="376" spans="1:30" s="332" customFormat="1" ht="33.75" x14ac:dyDescent="0.2">
      <c r="A376" s="372"/>
      <c r="B376" s="371" t="s">
        <v>4697</v>
      </c>
      <c r="C376" s="1065" t="s">
        <v>3150</v>
      </c>
      <c r="D376" s="1065"/>
      <c r="E376" s="1065"/>
      <c r="F376" s="373" t="s">
        <v>454</v>
      </c>
      <c r="G376" s="373" t="s">
        <v>544</v>
      </c>
      <c r="H376" s="373"/>
      <c r="I376" s="373" t="s">
        <v>544</v>
      </c>
      <c r="J376" s="374"/>
      <c r="K376" s="373"/>
      <c r="L376" s="374">
        <v>7.63</v>
      </c>
      <c r="M376" s="373"/>
      <c r="N376" s="375"/>
      <c r="V376" s="361"/>
      <c r="W376" s="367"/>
      <c r="X376" s="367"/>
      <c r="AA376" s="335" t="s">
        <v>3150</v>
      </c>
      <c r="AC376" s="367"/>
    </row>
    <row r="377" spans="1:30" s="332" customFormat="1" ht="12" x14ac:dyDescent="0.2">
      <c r="A377" s="379"/>
      <c r="B377" s="380"/>
      <c r="C377" s="1068" t="s">
        <v>459</v>
      </c>
      <c r="D377" s="1068"/>
      <c r="E377" s="1068"/>
      <c r="F377" s="364"/>
      <c r="G377" s="364"/>
      <c r="H377" s="364"/>
      <c r="I377" s="364"/>
      <c r="J377" s="365"/>
      <c r="K377" s="364"/>
      <c r="L377" s="365">
        <v>42.83</v>
      </c>
      <c r="M377" s="376"/>
      <c r="N377" s="366"/>
      <c r="V377" s="361"/>
      <c r="W377" s="367"/>
      <c r="X377" s="367"/>
      <c r="AC377" s="367" t="s">
        <v>459</v>
      </c>
    </row>
    <row r="378" spans="1:30" s="332" customFormat="1" ht="22.5" x14ac:dyDescent="0.2">
      <c r="A378" s="362" t="s">
        <v>885</v>
      </c>
      <c r="B378" s="363" t="s">
        <v>8040</v>
      </c>
      <c r="C378" s="1068" t="s">
        <v>8041</v>
      </c>
      <c r="D378" s="1068"/>
      <c r="E378" s="1068"/>
      <c r="F378" s="364" t="s">
        <v>4013</v>
      </c>
      <c r="G378" s="364"/>
      <c r="H378" s="364"/>
      <c r="I378" s="364" t="s">
        <v>8049</v>
      </c>
      <c r="J378" s="365">
        <v>37014.5</v>
      </c>
      <c r="K378" s="364"/>
      <c r="L378" s="365">
        <v>755.1</v>
      </c>
      <c r="M378" s="364"/>
      <c r="N378" s="366"/>
      <c r="V378" s="361"/>
      <c r="W378" s="367"/>
      <c r="X378" s="367" t="s">
        <v>8041</v>
      </c>
      <c r="AC378" s="367"/>
    </row>
    <row r="379" spans="1:30" s="332" customFormat="1" ht="12" x14ac:dyDescent="0.2">
      <c r="A379" s="379"/>
      <c r="B379" s="380"/>
      <c r="C379" s="340" t="s">
        <v>2932</v>
      </c>
      <c r="D379" s="385"/>
      <c r="E379" s="385"/>
      <c r="F379" s="386"/>
      <c r="G379" s="386"/>
      <c r="H379" s="386"/>
      <c r="I379" s="386"/>
      <c r="J379" s="387"/>
      <c r="K379" s="386"/>
      <c r="L379" s="387"/>
      <c r="M379" s="388"/>
      <c r="N379" s="389"/>
      <c r="V379" s="361"/>
      <c r="W379" s="367"/>
      <c r="X379" s="367"/>
      <c r="AC379" s="367"/>
    </row>
    <row r="380" spans="1:30" s="332" customFormat="1" ht="12" x14ac:dyDescent="0.2">
      <c r="A380" s="368"/>
      <c r="B380" s="369"/>
      <c r="C380" s="1065" t="s">
        <v>8050</v>
      </c>
      <c r="D380" s="1065"/>
      <c r="E380" s="1065"/>
      <c r="F380" s="1065"/>
      <c r="G380" s="1065"/>
      <c r="H380" s="1065"/>
      <c r="I380" s="1065"/>
      <c r="J380" s="1065"/>
      <c r="K380" s="1065"/>
      <c r="L380" s="1065"/>
      <c r="M380" s="1065"/>
      <c r="N380" s="1072"/>
      <c r="V380" s="361"/>
      <c r="W380" s="367"/>
      <c r="X380" s="367"/>
      <c r="AC380" s="367"/>
      <c r="AD380" s="335" t="s">
        <v>8050</v>
      </c>
    </row>
    <row r="381" spans="1:30" s="332" customFormat="1" ht="45" x14ac:dyDescent="0.2">
      <c r="A381" s="362" t="s">
        <v>889</v>
      </c>
      <c r="B381" s="363" t="s">
        <v>7998</v>
      </c>
      <c r="C381" s="1068" t="s">
        <v>7999</v>
      </c>
      <c r="D381" s="1068"/>
      <c r="E381" s="1068"/>
      <c r="F381" s="364" t="s">
        <v>1026</v>
      </c>
      <c r="G381" s="364"/>
      <c r="H381" s="364"/>
      <c r="I381" s="364" t="s">
        <v>2696</v>
      </c>
      <c r="J381" s="365"/>
      <c r="K381" s="364"/>
      <c r="L381" s="365"/>
      <c r="M381" s="364"/>
      <c r="N381" s="366"/>
      <c r="V381" s="361"/>
      <c r="W381" s="367"/>
      <c r="X381" s="367" t="s">
        <v>7999</v>
      </c>
      <c r="AC381" s="367"/>
    </row>
    <row r="382" spans="1:30" s="332" customFormat="1" ht="12" x14ac:dyDescent="0.2">
      <c r="A382" s="368"/>
      <c r="B382" s="369"/>
      <c r="C382" s="1065" t="s">
        <v>8047</v>
      </c>
      <c r="D382" s="1065"/>
      <c r="E382" s="1065"/>
      <c r="F382" s="1065"/>
      <c r="G382" s="1065"/>
      <c r="H382" s="1065"/>
      <c r="I382" s="1065"/>
      <c r="J382" s="1065"/>
      <c r="K382" s="1065"/>
      <c r="L382" s="1065"/>
      <c r="M382" s="1065"/>
      <c r="N382" s="1072"/>
      <c r="V382" s="361"/>
      <c r="W382" s="367"/>
      <c r="X382" s="367"/>
      <c r="AC382" s="367"/>
      <c r="AD382" s="335" t="s">
        <v>8047</v>
      </c>
    </row>
    <row r="383" spans="1:30" s="332" customFormat="1" ht="33.75" x14ac:dyDescent="0.2">
      <c r="A383" s="370"/>
      <c r="B383" s="371" t="s">
        <v>430</v>
      </c>
      <c r="C383" s="1065" t="s">
        <v>431</v>
      </c>
      <c r="D383" s="1065"/>
      <c r="E383" s="1065"/>
      <c r="F383" s="1065"/>
      <c r="G383" s="1065"/>
      <c r="H383" s="1065"/>
      <c r="I383" s="1065"/>
      <c r="J383" s="1065"/>
      <c r="K383" s="1065"/>
      <c r="L383" s="1065"/>
      <c r="M383" s="1065"/>
      <c r="N383" s="1072"/>
      <c r="V383" s="361"/>
      <c r="W383" s="367"/>
      <c r="X383" s="367"/>
      <c r="Y383" s="335" t="s">
        <v>431</v>
      </c>
      <c r="AC383" s="367"/>
    </row>
    <row r="384" spans="1:30" s="332" customFormat="1" ht="12" x14ac:dyDescent="0.2">
      <c r="A384" s="372"/>
      <c r="B384" s="371" t="s">
        <v>423</v>
      </c>
      <c r="C384" s="1065" t="s">
        <v>432</v>
      </c>
      <c r="D384" s="1065"/>
      <c r="E384" s="1065"/>
      <c r="F384" s="373"/>
      <c r="G384" s="373"/>
      <c r="H384" s="373"/>
      <c r="I384" s="373"/>
      <c r="J384" s="374">
        <v>139.54</v>
      </c>
      <c r="K384" s="373" t="s">
        <v>436</v>
      </c>
      <c r="L384" s="374">
        <v>34.89</v>
      </c>
      <c r="M384" s="373"/>
      <c r="N384" s="375"/>
      <c r="V384" s="361"/>
      <c r="W384" s="367"/>
      <c r="X384" s="367"/>
      <c r="Z384" s="335" t="s">
        <v>432</v>
      </c>
      <c r="AC384" s="367"/>
    </row>
    <row r="385" spans="1:30" s="332" customFormat="1" ht="12" x14ac:dyDescent="0.2">
      <c r="A385" s="372"/>
      <c r="B385" s="371" t="s">
        <v>439</v>
      </c>
      <c r="C385" s="1065" t="s">
        <v>440</v>
      </c>
      <c r="D385" s="1065"/>
      <c r="E385" s="1065"/>
      <c r="F385" s="373"/>
      <c r="G385" s="373"/>
      <c r="H385" s="373"/>
      <c r="I385" s="373"/>
      <c r="J385" s="374">
        <v>16.79</v>
      </c>
      <c r="K385" s="373"/>
      <c r="L385" s="374">
        <v>3.36</v>
      </c>
      <c r="M385" s="373"/>
      <c r="N385" s="375"/>
      <c r="V385" s="361"/>
      <c r="W385" s="367"/>
      <c r="X385" s="367"/>
      <c r="Z385" s="335" t="s">
        <v>440</v>
      </c>
      <c r="AC385" s="367"/>
    </row>
    <row r="386" spans="1:30" s="332" customFormat="1" ht="12" x14ac:dyDescent="0.2">
      <c r="A386" s="372"/>
      <c r="B386" s="371"/>
      <c r="C386" s="1065" t="s">
        <v>443</v>
      </c>
      <c r="D386" s="1065"/>
      <c r="E386" s="1065"/>
      <c r="F386" s="373" t="s">
        <v>444</v>
      </c>
      <c r="G386" s="373" t="s">
        <v>8001</v>
      </c>
      <c r="H386" s="373" t="s">
        <v>436</v>
      </c>
      <c r="I386" s="373" t="s">
        <v>678</v>
      </c>
      <c r="J386" s="374"/>
      <c r="K386" s="373"/>
      <c r="L386" s="374"/>
      <c r="M386" s="373"/>
      <c r="N386" s="375"/>
      <c r="V386" s="361"/>
      <c r="W386" s="367"/>
      <c r="X386" s="367"/>
      <c r="AA386" s="335" t="s">
        <v>443</v>
      </c>
      <c r="AC386" s="367"/>
    </row>
    <row r="387" spans="1:30" s="332" customFormat="1" ht="12" x14ac:dyDescent="0.2">
      <c r="A387" s="372"/>
      <c r="B387" s="371"/>
      <c r="C387" s="1077" t="s">
        <v>450</v>
      </c>
      <c r="D387" s="1077"/>
      <c r="E387" s="1077"/>
      <c r="F387" s="376"/>
      <c r="G387" s="376"/>
      <c r="H387" s="376"/>
      <c r="I387" s="376"/>
      <c r="J387" s="377">
        <v>156.33000000000001</v>
      </c>
      <c r="K387" s="376"/>
      <c r="L387" s="377">
        <v>38.25</v>
      </c>
      <c r="M387" s="376"/>
      <c r="N387" s="378"/>
      <c r="V387" s="361"/>
      <c r="W387" s="367"/>
      <c r="X387" s="367"/>
      <c r="AB387" s="335" t="s">
        <v>450</v>
      </c>
      <c r="AC387" s="367"/>
    </row>
    <row r="388" spans="1:30" s="332" customFormat="1" ht="12" x14ac:dyDescent="0.2">
      <c r="A388" s="372"/>
      <c r="B388" s="371"/>
      <c r="C388" s="1065" t="s">
        <v>451</v>
      </c>
      <c r="D388" s="1065"/>
      <c r="E388" s="1065"/>
      <c r="F388" s="373"/>
      <c r="G388" s="373"/>
      <c r="H388" s="373"/>
      <c r="I388" s="373"/>
      <c r="J388" s="374"/>
      <c r="K388" s="373"/>
      <c r="L388" s="374">
        <v>34.89</v>
      </c>
      <c r="M388" s="373"/>
      <c r="N388" s="375"/>
      <c r="V388" s="361"/>
      <c r="W388" s="367"/>
      <c r="X388" s="367"/>
      <c r="AA388" s="335" t="s">
        <v>451</v>
      </c>
      <c r="AC388" s="367"/>
    </row>
    <row r="389" spans="1:30" s="332" customFormat="1" ht="33.75" x14ac:dyDescent="0.2">
      <c r="A389" s="372"/>
      <c r="B389" s="371" t="s">
        <v>4696</v>
      </c>
      <c r="C389" s="1065" t="s">
        <v>3148</v>
      </c>
      <c r="D389" s="1065"/>
      <c r="E389" s="1065"/>
      <c r="F389" s="373" t="s">
        <v>454</v>
      </c>
      <c r="G389" s="373" t="s">
        <v>558</v>
      </c>
      <c r="H389" s="373"/>
      <c r="I389" s="373" t="s">
        <v>558</v>
      </c>
      <c r="J389" s="374"/>
      <c r="K389" s="373"/>
      <c r="L389" s="374">
        <v>33.840000000000003</v>
      </c>
      <c r="M389" s="373"/>
      <c r="N389" s="375"/>
      <c r="V389" s="361"/>
      <c r="W389" s="367"/>
      <c r="X389" s="367"/>
      <c r="AA389" s="335" t="s">
        <v>3148</v>
      </c>
      <c r="AC389" s="367"/>
    </row>
    <row r="390" spans="1:30" s="332" customFormat="1" ht="33.75" x14ac:dyDescent="0.2">
      <c r="A390" s="372"/>
      <c r="B390" s="371" t="s">
        <v>4697</v>
      </c>
      <c r="C390" s="1065" t="s">
        <v>3150</v>
      </c>
      <c r="D390" s="1065"/>
      <c r="E390" s="1065"/>
      <c r="F390" s="373" t="s">
        <v>454</v>
      </c>
      <c r="G390" s="373" t="s">
        <v>544</v>
      </c>
      <c r="H390" s="373"/>
      <c r="I390" s="373" t="s">
        <v>544</v>
      </c>
      <c r="J390" s="374"/>
      <c r="K390" s="373"/>
      <c r="L390" s="374">
        <v>17.79</v>
      </c>
      <c r="M390" s="373"/>
      <c r="N390" s="375"/>
      <c r="V390" s="361"/>
      <c r="W390" s="367"/>
      <c r="X390" s="367"/>
      <c r="AA390" s="335" t="s">
        <v>3150</v>
      </c>
      <c r="AC390" s="367"/>
    </row>
    <row r="391" spans="1:30" s="332" customFormat="1" ht="12" x14ac:dyDescent="0.2">
      <c r="A391" s="379"/>
      <c r="B391" s="380"/>
      <c r="C391" s="1068" t="s">
        <v>459</v>
      </c>
      <c r="D391" s="1068"/>
      <c r="E391" s="1068"/>
      <c r="F391" s="364"/>
      <c r="G391" s="364"/>
      <c r="H391" s="364"/>
      <c r="I391" s="364"/>
      <c r="J391" s="365"/>
      <c r="K391" s="364"/>
      <c r="L391" s="365">
        <v>89.88</v>
      </c>
      <c r="M391" s="376"/>
      <c r="N391" s="366"/>
      <c r="V391" s="361"/>
      <c r="W391" s="367"/>
      <c r="X391" s="367"/>
      <c r="AC391" s="367" t="s">
        <v>459</v>
      </c>
    </row>
    <row r="392" spans="1:30" s="332" customFormat="1" ht="33.75" x14ac:dyDescent="0.2">
      <c r="A392" s="362" t="s">
        <v>890</v>
      </c>
      <c r="B392" s="363" t="s">
        <v>8002</v>
      </c>
      <c r="C392" s="1068" t="s">
        <v>8003</v>
      </c>
      <c r="D392" s="1068"/>
      <c r="E392" s="1068"/>
      <c r="F392" s="364" t="s">
        <v>3083</v>
      </c>
      <c r="G392" s="364"/>
      <c r="H392" s="364"/>
      <c r="I392" s="364" t="s">
        <v>1622</v>
      </c>
      <c r="J392" s="365">
        <v>37.299999999999997</v>
      </c>
      <c r="K392" s="364"/>
      <c r="L392" s="365">
        <v>76.09</v>
      </c>
      <c r="M392" s="364"/>
      <c r="N392" s="366"/>
      <c r="V392" s="361"/>
      <c r="W392" s="367"/>
      <c r="X392" s="367" t="s">
        <v>8003</v>
      </c>
      <c r="AC392" s="367"/>
    </row>
    <row r="393" spans="1:30" s="332" customFormat="1" ht="12" x14ac:dyDescent="0.2">
      <c r="A393" s="379"/>
      <c r="B393" s="380"/>
      <c r="C393" s="340" t="s">
        <v>2932</v>
      </c>
      <c r="D393" s="385"/>
      <c r="E393" s="385"/>
      <c r="F393" s="386"/>
      <c r="G393" s="386"/>
      <c r="H393" s="386"/>
      <c r="I393" s="386"/>
      <c r="J393" s="387"/>
      <c r="K393" s="386"/>
      <c r="L393" s="387"/>
      <c r="M393" s="388"/>
      <c r="N393" s="389"/>
      <c r="V393" s="361"/>
      <c r="W393" s="367"/>
      <c r="X393" s="367"/>
      <c r="AC393" s="367"/>
    </row>
    <row r="394" spans="1:30" s="332" customFormat="1" ht="12" x14ac:dyDescent="0.2">
      <c r="A394" s="368"/>
      <c r="B394" s="369"/>
      <c r="C394" s="1065" t="s">
        <v>8051</v>
      </c>
      <c r="D394" s="1065"/>
      <c r="E394" s="1065"/>
      <c r="F394" s="1065"/>
      <c r="G394" s="1065"/>
      <c r="H394" s="1065"/>
      <c r="I394" s="1065"/>
      <c r="J394" s="1065"/>
      <c r="K394" s="1065"/>
      <c r="L394" s="1065"/>
      <c r="M394" s="1065"/>
      <c r="N394" s="1072"/>
      <c r="V394" s="361"/>
      <c r="W394" s="367"/>
      <c r="X394" s="367"/>
      <c r="AC394" s="367"/>
      <c r="AD394" s="335" t="s">
        <v>8051</v>
      </c>
    </row>
    <row r="395" spans="1:30" s="332" customFormat="1" ht="33.75" x14ac:dyDescent="0.2">
      <c r="A395" s="362" t="s">
        <v>891</v>
      </c>
      <c r="B395" s="363" t="s">
        <v>3334</v>
      </c>
      <c r="C395" s="1068" t="s">
        <v>8052</v>
      </c>
      <c r="D395" s="1068"/>
      <c r="E395" s="1068"/>
      <c r="F395" s="364" t="s">
        <v>1017</v>
      </c>
      <c r="G395" s="364"/>
      <c r="H395" s="364"/>
      <c r="I395" s="364" t="s">
        <v>423</v>
      </c>
      <c r="J395" s="365"/>
      <c r="K395" s="364"/>
      <c r="L395" s="365"/>
      <c r="M395" s="364"/>
      <c r="N395" s="366"/>
      <c r="V395" s="361"/>
      <c r="W395" s="367"/>
      <c r="X395" s="367" t="s">
        <v>8052</v>
      </c>
      <c r="AC395" s="367"/>
    </row>
    <row r="396" spans="1:30" s="332" customFormat="1" ht="33.75" x14ac:dyDescent="0.2">
      <c r="A396" s="370"/>
      <c r="B396" s="371" t="s">
        <v>430</v>
      </c>
      <c r="C396" s="1065" t="s">
        <v>431</v>
      </c>
      <c r="D396" s="1065"/>
      <c r="E396" s="1065"/>
      <c r="F396" s="1065"/>
      <c r="G396" s="1065"/>
      <c r="H396" s="1065"/>
      <c r="I396" s="1065"/>
      <c r="J396" s="1065"/>
      <c r="K396" s="1065"/>
      <c r="L396" s="1065"/>
      <c r="M396" s="1065"/>
      <c r="N396" s="1072"/>
      <c r="V396" s="361"/>
      <c r="W396" s="367"/>
      <c r="X396" s="367"/>
      <c r="Y396" s="335" t="s">
        <v>431</v>
      </c>
      <c r="AC396" s="367"/>
    </row>
    <row r="397" spans="1:30" s="332" customFormat="1" ht="12" x14ac:dyDescent="0.2">
      <c r="A397" s="372"/>
      <c r="B397" s="371" t="s">
        <v>423</v>
      </c>
      <c r="C397" s="1065" t="s">
        <v>432</v>
      </c>
      <c r="D397" s="1065"/>
      <c r="E397" s="1065"/>
      <c r="F397" s="373"/>
      <c r="G397" s="373"/>
      <c r="H397" s="373"/>
      <c r="I397" s="373"/>
      <c r="J397" s="374">
        <v>5.16</v>
      </c>
      <c r="K397" s="373" t="s">
        <v>436</v>
      </c>
      <c r="L397" s="374">
        <v>6.45</v>
      </c>
      <c r="M397" s="373"/>
      <c r="N397" s="375"/>
      <c r="V397" s="361"/>
      <c r="W397" s="367"/>
      <c r="X397" s="367"/>
      <c r="Z397" s="335" t="s">
        <v>432</v>
      </c>
      <c r="AC397" s="367"/>
    </row>
    <row r="398" spans="1:30" s="332" customFormat="1" ht="12" x14ac:dyDescent="0.2">
      <c r="A398" s="372"/>
      <c r="B398" s="371" t="s">
        <v>439</v>
      </c>
      <c r="C398" s="1065" t="s">
        <v>440</v>
      </c>
      <c r="D398" s="1065"/>
      <c r="E398" s="1065"/>
      <c r="F398" s="373"/>
      <c r="G398" s="373"/>
      <c r="H398" s="373"/>
      <c r="I398" s="373"/>
      <c r="J398" s="374">
        <v>1.0900000000000001</v>
      </c>
      <c r="K398" s="373"/>
      <c r="L398" s="374">
        <v>1.0900000000000001</v>
      </c>
      <c r="M398" s="373"/>
      <c r="N398" s="375"/>
      <c r="V398" s="361"/>
      <c r="W398" s="367"/>
      <c r="X398" s="367"/>
      <c r="Z398" s="335" t="s">
        <v>440</v>
      </c>
      <c r="AC398" s="367"/>
    </row>
    <row r="399" spans="1:30" s="332" customFormat="1" ht="12" x14ac:dyDescent="0.2">
      <c r="A399" s="372"/>
      <c r="B399" s="371"/>
      <c r="C399" s="1065" t="s">
        <v>443</v>
      </c>
      <c r="D399" s="1065"/>
      <c r="E399" s="1065"/>
      <c r="F399" s="373" t="s">
        <v>444</v>
      </c>
      <c r="G399" s="373" t="s">
        <v>1671</v>
      </c>
      <c r="H399" s="373" t="s">
        <v>436</v>
      </c>
      <c r="I399" s="373" t="s">
        <v>2396</v>
      </c>
      <c r="J399" s="374"/>
      <c r="K399" s="373"/>
      <c r="L399" s="374"/>
      <c r="M399" s="373"/>
      <c r="N399" s="375"/>
      <c r="V399" s="361"/>
      <c r="W399" s="367"/>
      <c r="X399" s="367"/>
      <c r="AA399" s="335" t="s">
        <v>443</v>
      </c>
      <c r="AC399" s="367"/>
    </row>
    <row r="400" spans="1:30" s="332" customFormat="1" ht="12" x14ac:dyDescent="0.2">
      <c r="A400" s="372"/>
      <c r="B400" s="371"/>
      <c r="C400" s="1077" t="s">
        <v>450</v>
      </c>
      <c r="D400" s="1077"/>
      <c r="E400" s="1077"/>
      <c r="F400" s="376"/>
      <c r="G400" s="376"/>
      <c r="H400" s="376"/>
      <c r="I400" s="376"/>
      <c r="J400" s="377">
        <v>6.25</v>
      </c>
      <c r="K400" s="376"/>
      <c r="L400" s="377">
        <v>7.54</v>
      </c>
      <c r="M400" s="376"/>
      <c r="N400" s="378"/>
      <c r="V400" s="361"/>
      <c r="W400" s="367"/>
      <c r="X400" s="367"/>
      <c r="AB400" s="335" t="s">
        <v>450</v>
      </c>
      <c r="AC400" s="367"/>
    </row>
    <row r="401" spans="1:29" s="332" customFormat="1" ht="12" x14ac:dyDescent="0.2">
      <c r="A401" s="372"/>
      <c r="B401" s="371"/>
      <c r="C401" s="1065" t="s">
        <v>451</v>
      </c>
      <c r="D401" s="1065"/>
      <c r="E401" s="1065"/>
      <c r="F401" s="373"/>
      <c r="G401" s="373"/>
      <c r="H401" s="373"/>
      <c r="I401" s="373"/>
      <c r="J401" s="374"/>
      <c r="K401" s="373"/>
      <c r="L401" s="374">
        <v>6.45</v>
      </c>
      <c r="M401" s="373"/>
      <c r="N401" s="375"/>
      <c r="V401" s="361"/>
      <c r="W401" s="367"/>
      <c r="X401" s="367"/>
      <c r="AA401" s="335" t="s">
        <v>451</v>
      </c>
      <c r="AC401" s="367"/>
    </row>
    <row r="402" spans="1:29" s="332" customFormat="1" ht="33.75" x14ac:dyDescent="0.2">
      <c r="A402" s="372"/>
      <c r="B402" s="371" t="s">
        <v>7978</v>
      </c>
      <c r="C402" s="1065" t="s">
        <v>3337</v>
      </c>
      <c r="D402" s="1065"/>
      <c r="E402" s="1065"/>
      <c r="F402" s="373" t="s">
        <v>454</v>
      </c>
      <c r="G402" s="373" t="s">
        <v>1083</v>
      </c>
      <c r="H402" s="373"/>
      <c r="I402" s="373" t="s">
        <v>1083</v>
      </c>
      <c r="J402" s="374"/>
      <c r="K402" s="373"/>
      <c r="L402" s="374">
        <v>5.81</v>
      </c>
      <c r="M402" s="373"/>
      <c r="N402" s="375"/>
      <c r="V402" s="361"/>
      <c r="W402" s="367"/>
      <c r="X402" s="367"/>
      <c r="AA402" s="335" t="s">
        <v>3337</v>
      </c>
      <c r="AC402" s="367"/>
    </row>
    <row r="403" spans="1:29" s="332" customFormat="1" ht="33.75" x14ac:dyDescent="0.2">
      <c r="A403" s="372"/>
      <c r="B403" s="371" t="s">
        <v>7979</v>
      </c>
      <c r="C403" s="1065" t="s">
        <v>3339</v>
      </c>
      <c r="D403" s="1065"/>
      <c r="E403" s="1065"/>
      <c r="F403" s="373" t="s">
        <v>454</v>
      </c>
      <c r="G403" s="373" t="s">
        <v>657</v>
      </c>
      <c r="H403" s="373"/>
      <c r="I403" s="373" t="s">
        <v>657</v>
      </c>
      <c r="J403" s="374"/>
      <c r="K403" s="373"/>
      <c r="L403" s="374">
        <v>2.97</v>
      </c>
      <c r="M403" s="373"/>
      <c r="N403" s="375"/>
      <c r="V403" s="361"/>
      <c r="W403" s="367"/>
      <c r="X403" s="367"/>
      <c r="AA403" s="335" t="s">
        <v>3339</v>
      </c>
      <c r="AC403" s="367"/>
    </row>
    <row r="404" spans="1:29" s="332" customFormat="1" ht="12" x14ac:dyDescent="0.2">
      <c r="A404" s="379"/>
      <c r="B404" s="380"/>
      <c r="C404" s="1068" t="s">
        <v>459</v>
      </c>
      <c r="D404" s="1068"/>
      <c r="E404" s="1068"/>
      <c r="F404" s="364"/>
      <c r="G404" s="364"/>
      <c r="H404" s="364"/>
      <c r="I404" s="364"/>
      <c r="J404" s="365"/>
      <c r="K404" s="364"/>
      <c r="L404" s="365">
        <v>16.32</v>
      </c>
      <c r="M404" s="376"/>
      <c r="N404" s="366"/>
      <c r="V404" s="361"/>
      <c r="W404" s="367"/>
      <c r="X404" s="367"/>
      <c r="AC404" s="367" t="s">
        <v>459</v>
      </c>
    </row>
    <row r="405" spans="1:29" s="332" customFormat="1" ht="33.75" x14ac:dyDescent="0.2">
      <c r="A405" s="362" t="s">
        <v>7566</v>
      </c>
      <c r="B405" s="363" t="s">
        <v>8053</v>
      </c>
      <c r="C405" s="1068" t="s">
        <v>8054</v>
      </c>
      <c r="D405" s="1068"/>
      <c r="E405" s="1068"/>
      <c r="F405" s="364" t="s">
        <v>1017</v>
      </c>
      <c r="G405" s="364"/>
      <c r="H405" s="364"/>
      <c r="I405" s="364" t="s">
        <v>423</v>
      </c>
      <c r="J405" s="365">
        <v>4583.33</v>
      </c>
      <c r="K405" s="364" t="s">
        <v>1361</v>
      </c>
      <c r="L405" s="365">
        <v>935.08</v>
      </c>
      <c r="M405" s="364" t="s">
        <v>1362</v>
      </c>
      <c r="N405" s="366">
        <v>4638</v>
      </c>
      <c r="V405" s="361"/>
      <c r="W405" s="367"/>
      <c r="X405" s="367" t="s">
        <v>8054</v>
      </c>
      <c r="AC405" s="367"/>
    </row>
    <row r="406" spans="1:29" s="332" customFormat="1" ht="12" x14ac:dyDescent="0.2">
      <c r="A406" s="379"/>
      <c r="B406" s="380"/>
      <c r="C406" s="340" t="s">
        <v>3039</v>
      </c>
      <c r="D406" s="385"/>
      <c r="E406" s="385"/>
      <c r="F406" s="386"/>
      <c r="G406" s="386"/>
      <c r="H406" s="386"/>
      <c r="I406" s="386"/>
      <c r="J406" s="387"/>
      <c r="K406" s="386"/>
      <c r="L406" s="387"/>
      <c r="M406" s="388"/>
      <c r="N406" s="389"/>
      <c r="V406" s="361"/>
      <c r="W406" s="367"/>
      <c r="X406" s="367"/>
      <c r="AC406" s="367"/>
    </row>
    <row r="407" spans="1:29" s="332" customFormat="1" ht="22.5" x14ac:dyDescent="0.2">
      <c r="A407" s="370"/>
      <c r="B407" s="371" t="s">
        <v>1365</v>
      </c>
      <c r="C407" s="1065" t="s">
        <v>1366</v>
      </c>
      <c r="D407" s="1065"/>
      <c r="E407" s="1065"/>
      <c r="F407" s="1065"/>
      <c r="G407" s="1065"/>
      <c r="H407" s="1065"/>
      <c r="I407" s="1065"/>
      <c r="J407" s="1065"/>
      <c r="K407" s="1065"/>
      <c r="L407" s="1065"/>
      <c r="M407" s="1065"/>
      <c r="N407" s="1072"/>
      <c r="V407" s="361"/>
      <c r="W407" s="367"/>
      <c r="X407" s="367"/>
      <c r="Y407" s="335" t="s">
        <v>1366</v>
      </c>
      <c r="AC407" s="367"/>
    </row>
    <row r="408" spans="1:29" s="332" customFormat="1" ht="33.75" x14ac:dyDescent="0.2">
      <c r="A408" s="362" t="s">
        <v>897</v>
      </c>
      <c r="B408" s="363" t="s">
        <v>3334</v>
      </c>
      <c r="C408" s="1068" t="s">
        <v>8055</v>
      </c>
      <c r="D408" s="1068"/>
      <c r="E408" s="1068"/>
      <c r="F408" s="364" t="s">
        <v>1017</v>
      </c>
      <c r="G408" s="364"/>
      <c r="H408" s="364"/>
      <c r="I408" s="364" t="s">
        <v>434</v>
      </c>
      <c r="J408" s="365"/>
      <c r="K408" s="364"/>
      <c r="L408" s="365"/>
      <c r="M408" s="364"/>
      <c r="N408" s="366"/>
      <c r="V408" s="361"/>
      <c r="W408" s="367"/>
      <c r="X408" s="367" t="s">
        <v>8055</v>
      </c>
      <c r="AC408" s="367"/>
    </row>
    <row r="409" spans="1:29" s="332" customFormat="1" ht="33.75" x14ac:dyDescent="0.2">
      <c r="A409" s="370"/>
      <c r="B409" s="371" t="s">
        <v>430</v>
      </c>
      <c r="C409" s="1065" t="s">
        <v>431</v>
      </c>
      <c r="D409" s="1065"/>
      <c r="E409" s="1065"/>
      <c r="F409" s="1065"/>
      <c r="G409" s="1065"/>
      <c r="H409" s="1065"/>
      <c r="I409" s="1065"/>
      <c r="J409" s="1065"/>
      <c r="K409" s="1065"/>
      <c r="L409" s="1065"/>
      <c r="M409" s="1065"/>
      <c r="N409" s="1072"/>
      <c r="V409" s="361"/>
      <c r="W409" s="367"/>
      <c r="X409" s="367"/>
      <c r="Y409" s="335" t="s">
        <v>431</v>
      </c>
      <c r="AC409" s="367"/>
    </row>
    <row r="410" spans="1:29" s="332" customFormat="1" ht="12" x14ac:dyDescent="0.2">
      <c r="A410" s="372"/>
      <c r="B410" s="371" t="s">
        <v>423</v>
      </c>
      <c r="C410" s="1065" t="s">
        <v>432</v>
      </c>
      <c r="D410" s="1065"/>
      <c r="E410" s="1065"/>
      <c r="F410" s="373"/>
      <c r="G410" s="373"/>
      <c r="H410" s="373"/>
      <c r="I410" s="373"/>
      <c r="J410" s="374">
        <v>5.16</v>
      </c>
      <c r="K410" s="373" t="s">
        <v>436</v>
      </c>
      <c r="L410" s="374">
        <v>12.9</v>
      </c>
      <c r="M410" s="373"/>
      <c r="N410" s="375"/>
      <c r="V410" s="361"/>
      <c r="W410" s="367"/>
      <c r="X410" s="367"/>
      <c r="Z410" s="335" t="s">
        <v>432</v>
      </c>
      <c r="AC410" s="367"/>
    </row>
    <row r="411" spans="1:29" s="332" customFormat="1" ht="12" x14ac:dyDescent="0.2">
      <c r="A411" s="372"/>
      <c r="B411" s="371" t="s">
        <v>439</v>
      </c>
      <c r="C411" s="1065" t="s">
        <v>440</v>
      </c>
      <c r="D411" s="1065"/>
      <c r="E411" s="1065"/>
      <c r="F411" s="373"/>
      <c r="G411" s="373"/>
      <c r="H411" s="373"/>
      <c r="I411" s="373"/>
      <c r="J411" s="374">
        <v>1.0900000000000001</v>
      </c>
      <c r="K411" s="373"/>
      <c r="L411" s="374">
        <v>2.1800000000000002</v>
      </c>
      <c r="M411" s="373"/>
      <c r="N411" s="375"/>
      <c r="V411" s="361"/>
      <c r="W411" s="367"/>
      <c r="X411" s="367"/>
      <c r="Z411" s="335" t="s">
        <v>440</v>
      </c>
      <c r="AC411" s="367"/>
    </row>
    <row r="412" spans="1:29" s="332" customFormat="1" ht="12" x14ac:dyDescent="0.2">
      <c r="A412" s="372"/>
      <c r="B412" s="371"/>
      <c r="C412" s="1065" t="s">
        <v>443</v>
      </c>
      <c r="D412" s="1065"/>
      <c r="E412" s="1065"/>
      <c r="F412" s="373" t="s">
        <v>444</v>
      </c>
      <c r="G412" s="373" t="s">
        <v>1671</v>
      </c>
      <c r="H412" s="373" t="s">
        <v>436</v>
      </c>
      <c r="I412" s="373" t="s">
        <v>2868</v>
      </c>
      <c r="J412" s="374"/>
      <c r="K412" s="373"/>
      <c r="L412" s="374"/>
      <c r="M412" s="373"/>
      <c r="N412" s="375"/>
      <c r="V412" s="361"/>
      <c r="W412" s="367"/>
      <c r="X412" s="367"/>
      <c r="AA412" s="335" t="s">
        <v>443</v>
      </c>
      <c r="AC412" s="367"/>
    </row>
    <row r="413" spans="1:29" s="332" customFormat="1" ht="12" x14ac:dyDescent="0.2">
      <c r="A413" s="372"/>
      <c r="B413" s="371"/>
      <c r="C413" s="1077" t="s">
        <v>450</v>
      </c>
      <c r="D413" s="1077"/>
      <c r="E413" s="1077"/>
      <c r="F413" s="376"/>
      <c r="G413" s="376"/>
      <c r="H413" s="376"/>
      <c r="I413" s="376"/>
      <c r="J413" s="377">
        <v>6.25</v>
      </c>
      <c r="K413" s="376"/>
      <c r="L413" s="377">
        <v>15.08</v>
      </c>
      <c r="M413" s="376"/>
      <c r="N413" s="378"/>
      <c r="V413" s="361"/>
      <c r="W413" s="367"/>
      <c r="X413" s="367"/>
      <c r="AB413" s="335" t="s">
        <v>450</v>
      </c>
      <c r="AC413" s="367"/>
    </row>
    <row r="414" spans="1:29" s="332" customFormat="1" ht="12" x14ac:dyDescent="0.2">
      <c r="A414" s="372"/>
      <c r="B414" s="371"/>
      <c r="C414" s="1065" t="s">
        <v>451</v>
      </c>
      <c r="D414" s="1065"/>
      <c r="E414" s="1065"/>
      <c r="F414" s="373"/>
      <c r="G414" s="373"/>
      <c r="H414" s="373"/>
      <c r="I414" s="373"/>
      <c r="J414" s="374"/>
      <c r="K414" s="373"/>
      <c r="L414" s="374">
        <v>12.9</v>
      </c>
      <c r="M414" s="373"/>
      <c r="N414" s="375"/>
      <c r="V414" s="361"/>
      <c r="W414" s="367"/>
      <c r="X414" s="367"/>
      <c r="AA414" s="335" t="s">
        <v>451</v>
      </c>
      <c r="AC414" s="367"/>
    </row>
    <row r="415" spans="1:29" s="332" customFormat="1" ht="33.75" x14ac:dyDescent="0.2">
      <c r="A415" s="372"/>
      <c r="B415" s="371" t="s">
        <v>7978</v>
      </c>
      <c r="C415" s="1065" t="s">
        <v>3337</v>
      </c>
      <c r="D415" s="1065"/>
      <c r="E415" s="1065"/>
      <c r="F415" s="373" t="s">
        <v>454</v>
      </c>
      <c r="G415" s="373" t="s">
        <v>1083</v>
      </c>
      <c r="H415" s="373"/>
      <c r="I415" s="373" t="s">
        <v>1083</v>
      </c>
      <c r="J415" s="374"/>
      <c r="K415" s="373"/>
      <c r="L415" s="374">
        <v>11.61</v>
      </c>
      <c r="M415" s="373"/>
      <c r="N415" s="375"/>
      <c r="V415" s="361"/>
      <c r="W415" s="367"/>
      <c r="X415" s="367"/>
      <c r="AA415" s="335" t="s">
        <v>3337</v>
      </c>
      <c r="AC415" s="367"/>
    </row>
    <row r="416" spans="1:29" s="332" customFormat="1" ht="33.75" x14ac:dyDescent="0.2">
      <c r="A416" s="372"/>
      <c r="B416" s="371" t="s">
        <v>7979</v>
      </c>
      <c r="C416" s="1065" t="s">
        <v>3339</v>
      </c>
      <c r="D416" s="1065"/>
      <c r="E416" s="1065"/>
      <c r="F416" s="373" t="s">
        <v>454</v>
      </c>
      <c r="G416" s="373" t="s">
        <v>657</v>
      </c>
      <c r="H416" s="373"/>
      <c r="I416" s="373" t="s">
        <v>657</v>
      </c>
      <c r="J416" s="374"/>
      <c r="K416" s="373"/>
      <c r="L416" s="374">
        <v>5.93</v>
      </c>
      <c r="M416" s="373"/>
      <c r="N416" s="375"/>
      <c r="V416" s="361"/>
      <c r="W416" s="367"/>
      <c r="X416" s="367"/>
      <c r="AA416" s="335" t="s">
        <v>3339</v>
      </c>
      <c r="AC416" s="367"/>
    </row>
    <row r="417" spans="1:29" s="332" customFormat="1" ht="12" x14ac:dyDescent="0.2">
      <c r="A417" s="379"/>
      <c r="B417" s="380"/>
      <c r="C417" s="1068" t="s">
        <v>459</v>
      </c>
      <c r="D417" s="1068"/>
      <c r="E417" s="1068"/>
      <c r="F417" s="364"/>
      <c r="G417" s="364"/>
      <c r="H417" s="364"/>
      <c r="I417" s="364"/>
      <c r="J417" s="365"/>
      <c r="K417" s="364"/>
      <c r="L417" s="365">
        <v>32.619999999999997</v>
      </c>
      <c r="M417" s="376"/>
      <c r="N417" s="366"/>
      <c r="V417" s="361"/>
      <c r="W417" s="367"/>
      <c r="X417" s="367"/>
      <c r="AC417" s="367" t="s">
        <v>459</v>
      </c>
    </row>
    <row r="418" spans="1:29" s="332" customFormat="1" ht="33.75" x14ac:dyDescent="0.2">
      <c r="A418" s="362" t="s">
        <v>7568</v>
      </c>
      <c r="B418" s="363" t="s">
        <v>8056</v>
      </c>
      <c r="C418" s="1068" t="s">
        <v>8057</v>
      </c>
      <c r="D418" s="1068"/>
      <c r="E418" s="1068"/>
      <c r="F418" s="364" t="s">
        <v>1017</v>
      </c>
      <c r="G418" s="364"/>
      <c r="H418" s="364"/>
      <c r="I418" s="364" t="s">
        <v>434</v>
      </c>
      <c r="J418" s="365">
        <v>1625</v>
      </c>
      <c r="K418" s="364" t="s">
        <v>1361</v>
      </c>
      <c r="L418" s="365">
        <v>663.1</v>
      </c>
      <c r="M418" s="364" t="s">
        <v>1362</v>
      </c>
      <c r="N418" s="366">
        <v>3289</v>
      </c>
      <c r="V418" s="361"/>
      <c r="W418" s="367"/>
      <c r="X418" s="367" t="s">
        <v>8057</v>
      </c>
      <c r="AC418" s="367"/>
    </row>
    <row r="419" spans="1:29" s="332" customFormat="1" ht="12" x14ac:dyDescent="0.2">
      <c r="A419" s="379"/>
      <c r="B419" s="380"/>
      <c r="C419" s="340" t="s">
        <v>3039</v>
      </c>
      <c r="D419" s="385"/>
      <c r="E419" s="385"/>
      <c r="F419" s="386"/>
      <c r="G419" s="386"/>
      <c r="H419" s="386"/>
      <c r="I419" s="386"/>
      <c r="J419" s="387"/>
      <c r="K419" s="386"/>
      <c r="L419" s="387"/>
      <c r="M419" s="388"/>
      <c r="N419" s="389"/>
      <c r="V419" s="361"/>
      <c r="W419" s="367"/>
      <c r="X419" s="367"/>
      <c r="AC419" s="367"/>
    </row>
    <row r="420" spans="1:29" s="332" customFormat="1" ht="22.5" x14ac:dyDescent="0.2">
      <c r="A420" s="370"/>
      <c r="B420" s="371" t="s">
        <v>1365</v>
      </c>
      <c r="C420" s="1065" t="s">
        <v>1366</v>
      </c>
      <c r="D420" s="1065"/>
      <c r="E420" s="1065"/>
      <c r="F420" s="1065"/>
      <c r="G420" s="1065"/>
      <c r="H420" s="1065"/>
      <c r="I420" s="1065"/>
      <c r="J420" s="1065"/>
      <c r="K420" s="1065"/>
      <c r="L420" s="1065"/>
      <c r="M420" s="1065"/>
      <c r="N420" s="1072"/>
      <c r="V420" s="361"/>
      <c r="W420" s="367"/>
      <c r="X420" s="367"/>
      <c r="Y420" s="335" t="s">
        <v>1366</v>
      </c>
      <c r="AC420" s="367"/>
    </row>
    <row r="421" spans="1:29" s="332" customFormat="1" ht="33.75" x14ac:dyDescent="0.2">
      <c r="A421" s="362" t="s">
        <v>901</v>
      </c>
      <c r="B421" s="363" t="s">
        <v>3143</v>
      </c>
      <c r="C421" s="1068" t="s">
        <v>8058</v>
      </c>
      <c r="D421" s="1068"/>
      <c r="E421" s="1068"/>
      <c r="F421" s="364" t="s">
        <v>1017</v>
      </c>
      <c r="G421" s="364"/>
      <c r="H421" s="364"/>
      <c r="I421" s="364" t="s">
        <v>423</v>
      </c>
      <c r="J421" s="365"/>
      <c r="K421" s="364"/>
      <c r="L421" s="365"/>
      <c r="M421" s="364"/>
      <c r="N421" s="366"/>
      <c r="V421" s="361"/>
      <c r="W421" s="367"/>
      <c r="X421" s="367" t="s">
        <v>8058</v>
      </c>
      <c r="AC421" s="367"/>
    </row>
    <row r="422" spans="1:29" s="332" customFormat="1" ht="33.75" x14ac:dyDescent="0.2">
      <c r="A422" s="370"/>
      <c r="B422" s="371" t="s">
        <v>430</v>
      </c>
      <c r="C422" s="1065" t="s">
        <v>431</v>
      </c>
      <c r="D422" s="1065"/>
      <c r="E422" s="1065"/>
      <c r="F422" s="1065"/>
      <c r="G422" s="1065"/>
      <c r="H422" s="1065"/>
      <c r="I422" s="1065"/>
      <c r="J422" s="1065"/>
      <c r="K422" s="1065"/>
      <c r="L422" s="1065"/>
      <c r="M422" s="1065"/>
      <c r="N422" s="1072"/>
      <c r="V422" s="361"/>
      <c r="W422" s="367"/>
      <c r="X422" s="367"/>
      <c r="Y422" s="335" t="s">
        <v>431</v>
      </c>
      <c r="AC422" s="367"/>
    </row>
    <row r="423" spans="1:29" s="332" customFormat="1" ht="12" x14ac:dyDescent="0.2">
      <c r="A423" s="372"/>
      <c r="B423" s="371" t="s">
        <v>423</v>
      </c>
      <c r="C423" s="1065" t="s">
        <v>432</v>
      </c>
      <c r="D423" s="1065"/>
      <c r="E423" s="1065"/>
      <c r="F423" s="373"/>
      <c r="G423" s="373"/>
      <c r="H423" s="373"/>
      <c r="I423" s="373"/>
      <c r="J423" s="374">
        <v>20.440000000000001</v>
      </c>
      <c r="K423" s="373" t="s">
        <v>436</v>
      </c>
      <c r="L423" s="374">
        <v>25.55</v>
      </c>
      <c r="M423" s="373"/>
      <c r="N423" s="375"/>
      <c r="V423" s="361"/>
      <c r="W423" s="367"/>
      <c r="X423" s="367"/>
      <c r="Z423" s="335" t="s">
        <v>432</v>
      </c>
      <c r="AC423" s="367"/>
    </row>
    <row r="424" spans="1:29" s="332" customFormat="1" ht="12" x14ac:dyDescent="0.2">
      <c r="A424" s="372"/>
      <c r="B424" s="371" t="s">
        <v>434</v>
      </c>
      <c r="C424" s="1065" t="s">
        <v>435</v>
      </c>
      <c r="D424" s="1065"/>
      <c r="E424" s="1065"/>
      <c r="F424" s="373"/>
      <c r="G424" s="373"/>
      <c r="H424" s="373"/>
      <c r="I424" s="373"/>
      <c r="J424" s="374">
        <v>33.47</v>
      </c>
      <c r="K424" s="373" t="s">
        <v>436</v>
      </c>
      <c r="L424" s="374">
        <v>41.84</v>
      </c>
      <c r="M424" s="373"/>
      <c r="N424" s="375"/>
      <c r="V424" s="361"/>
      <c r="W424" s="367"/>
      <c r="X424" s="367"/>
      <c r="Z424" s="335" t="s">
        <v>435</v>
      </c>
      <c r="AC424" s="367"/>
    </row>
    <row r="425" spans="1:29" s="332" customFormat="1" ht="12" x14ac:dyDescent="0.2">
      <c r="A425" s="372"/>
      <c r="B425" s="371" t="s">
        <v>437</v>
      </c>
      <c r="C425" s="1065" t="s">
        <v>438</v>
      </c>
      <c r="D425" s="1065"/>
      <c r="E425" s="1065"/>
      <c r="F425" s="373"/>
      <c r="G425" s="373"/>
      <c r="H425" s="373"/>
      <c r="I425" s="373"/>
      <c r="J425" s="374">
        <v>3.42</v>
      </c>
      <c r="K425" s="373" t="s">
        <v>436</v>
      </c>
      <c r="L425" s="374">
        <v>4.28</v>
      </c>
      <c r="M425" s="373"/>
      <c r="N425" s="375"/>
      <c r="V425" s="361"/>
      <c r="W425" s="367"/>
      <c r="X425" s="367"/>
      <c r="Z425" s="335" t="s">
        <v>438</v>
      </c>
      <c r="AC425" s="367"/>
    </row>
    <row r="426" spans="1:29" s="332" customFormat="1" ht="12" x14ac:dyDescent="0.2">
      <c r="A426" s="372"/>
      <c r="B426" s="371" t="s">
        <v>439</v>
      </c>
      <c r="C426" s="1065" t="s">
        <v>440</v>
      </c>
      <c r="D426" s="1065"/>
      <c r="E426" s="1065"/>
      <c r="F426" s="373"/>
      <c r="G426" s="373"/>
      <c r="H426" s="373"/>
      <c r="I426" s="373"/>
      <c r="J426" s="374">
        <v>2.94</v>
      </c>
      <c r="K426" s="373"/>
      <c r="L426" s="374">
        <v>2.94</v>
      </c>
      <c r="M426" s="373"/>
      <c r="N426" s="375"/>
      <c r="V426" s="361"/>
      <c r="W426" s="367"/>
      <c r="X426" s="367"/>
      <c r="Z426" s="335" t="s">
        <v>440</v>
      </c>
      <c r="AC426" s="367"/>
    </row>
    <row r="427" spans="1:29" s="332" customFormat="1" ht="12" x14ac:dyDescent="0.2">
      <c r="A427" s="372"/>
      <c r="B427" s="371"/>
      <c r="C427" s="1065" t="s">
        <v>443</v>
      </c>
      <c r="D427" s="1065"/>
      <c r="E427" s="1065"/>
      <c r="F427" s="373" t="s">
        <v>444</v>
      </c>
      <c r="G427" s="373" t="s">
        <v>3145</v>
      </c>
      <c r="H427" s="373" t="s">
        <v>436</v>
      </c>
      <c r="I427" s="373" t="s">
        <v>2648</v>
      </c>
      <c r="J427" s="374"/>
      <c r="K427" s="373"/>
      <c r="L427" s="374"/>
      <c r="M427" s="373"/>
      <c r="N427" s="375"/>
      <c r="V427" s="361"/>
      <c r="W427" s="367"/>
      <c r="X427" s="367"/>
      <c r="AA427" s="335" t="s">
        <v>443</v>
      </c>
      <c r="AC427" s="367"/>
    </row>
    <row r="428" spans="1:29" s="332" customFormat="1" ht="12" x14ac:dyDescent="0.2">
      <c r="A428" s="372"/>
      <c r="B428" s="371"/>
      <c r="C428" s="1065" t="s">
        <v>447</v>
      </c>
      <c r="D428" s="1065"/>
      <c r="E428" s="1065"/>
      <c r="F428" s="373" t="s">
        <v>444</v>
      </c>
      <c r="G428" s="373" t="s">
        <v>2762</v>
      </c>
      <c r="H428" s="373" t="s">
        <v>436</v>
      </c>
      <c r="I428" s="373" t="s">
        <v>3146</v>
      </c>
      <c r="J428" s="374"/>
      <c r="K428" s="373"/>
      <c r="L428" s="374"/>
      <c r="M428" s="373"/>
      <c r="N428" s="375"/>
      <c r="V428" s="361"/>
      <c r="W428" s="367"/>
      <c r="X428" s="367"/>
      <c r="AA428" s="335" t="s">
        <v>447</v>
      </c>
      <c r="AC428" s="367"/>
    </row>
    <row r="429" spans="1:29" s="332" customFormat="1" ht="12" x14ac:dyDescent="0.2">
      <c r="A429" s="372"/>
      <c r="B429" s="371"/>
      <c r="C429" s="1077" t="s">
        <v>450</v>
      </c>
      <c r="D429" s="1077"/>
      <c r="E429" s="1077"/>
      <c r="F429" s="376"/>
      <c r="G429" s="376"/>
      <c r="H429" s="376"/>
      <c r="I429" s="376"/>
      <c r="J429" s="377">
        <v>56.85</v>
      </c>
      <c r="K429" s="376"/>
      <c r="L429" s="377">
        <v>70.33</v>
      </c>
      <c r="M429" s="376"/>
      <c r="N429" s="378"/>
      <c r="V429" s="361"/>
      <c r="W429" s="367"/>
      <c r="X429" s="367"/>
      <c r="AB429" s="335" t="s">
        <v>450</v>
      </c>
      <c r="AC429" s="367"/>
    </row>
    <row r="430" spans="1:29" s="332" customFormat="1" ht="12" x14ac:dyDescent="0.2">
      <c r="A430" s="372"/>
      <c r="B430" s="371"/>
      <c r="C430" s="1065" t="s">
        <v>451</v>
      </c>
      <c r="D430" s="1065"/>
      <c r="E430" s="1065"/>
      <c r="F430" s="373"/>
      <c r="G430" s="373"/>
      <c r="H430" s="373"/>
      <c r="I430" s="373"/>
      <c r="J430" s="374"/>
      <c r="K430" s="373"/>
      <c r="L430" s="374">
        <v>29.83</v>
      </c>
      <c r="M430" s="373"/>
      <c r="N430" s="375"/>
      <c r="V430" s="361"/>
      <c r="W430" s="367"/>
      <c r="X430" s="367"/>
      <c r="AA430" s="335" t="s">
        <v>451</v>
      </c>
      <c r="AC430" s="367"/>
    </row>
    <row r="431" spans="1:29" s="332" customFormat="1" ht="33.75" x14ac:dyDescent="0.2">
      <c r="A431" s="372"/>
      <c r="B431" s="371" t="s">
        <v>4696</v>
      </c>
      <c r="C431" s="1065" t="s">
        <v>3148</v>
      </c>
      <c r="D431" s="1065"/>
      <c r="E431" s="1065"/>
      <c r="F431" s="373" t="s">
        <v>454</v>
      </c>
      <c r="G431" s="373" t="s">
        <v>558</v>
      </c>
      <c r="H431" s="373"/>
      <c r="I431" s="373" t="s">
        <v>558</v>
      </c>
      <c r="J431" s="374"/>
      <c r="K431" s="373"/>
      <c r="L431" s="374">
        <v>28.94</v>
      </c>
      <c r="M431" s="373"/>
      <c r="N431" s="375"/>
      <c r="V431" s="361"/>
      <c r="W431" s="367"/>
      <c r="X431" s="367"/>
      <c r="AA431" s="335" t="s">
        <v>3148</v>
      </c>
      <c r="AC431" s="367"/>
    </row>
    <row r="432" spans="1:29" s="332" customFormat="1" ht="33.75" x14ac:dyDescent="0.2">
      <c r="A432" s="372"/>
      <c r="B432" s="371" t="s">
        <v>4697</v>
      </c>
      <c r="C432" s="1065" t="s">
        <v>3150</v>
      </c>
      <c r="D432" s="1065"/>
      <c r="E432" s="1065"/>
      <c r="F432" s="373" t="s">
        <v>454</v>
      </c>
      <c r="G432" s="373" t="s">
        <v>544</v>
      </c>
      <c r="H432" s="373"/>
      <c r="I432" s="373" t="s">
        <v>544</v>
      </c>
      <c r="J432" s="374"/>
      <c r="K432" s="373"/>
      <c r="L432" s="374">
        <v>15.21</v>
      </c>
      <c r="M432" s="373"/>
      <c r="N432" s="375"/>
      <c r="V432" s="361"/>
      <c r="W432" s="367"/>
      <c r="X432" s="367"/>
      <c r="AA432" s="335" t="s">
        <v>3150</v>
      </c>
      <c r="AC432" s="367"/>
    </row>
    <row r="433" spans="1:30" s="332" customFormat="1" ht="12" x14ac:dyDescent="0.2">
      <c r="A433" s="379"/>
      <c r="B433" s="380"/>
      <c r="C433" s="1068" t="s">
        <v>459</v>
      </c>
      <c r="D433" s="1068"/>
      <c r="E433" s="1068"/>
      <c r="F433" s="364"/>
      <c r="G433" s="364"/>
      <c r="H433" s="364"/>
      <c r="I433" s="364"/>
      <c r="J433" s="365"/>
      <c r="K433" s="364"/>
      <c r="L433" s="365">
        <v>114.48</v>
      </c>
      <c r="M433" s="376"/>
      <c r="N433" s="366"/>
      <c r="V433" s="361"/>
      <c r="W433" s="367"/>
      <c r="X433" s="367"/>
      <c r="AC433" s="367" t="s">
        <v>459</v>
      </c>
    </row>
    <row r="434" spans="1:30" s="332" customFormat="1" ht="33.75" x14ac:dyDescent="0.2">
      <c r="A434" s="362" t="s">
        <v>561</v>
      </c>
      <c r="B434" s="363" t="s">
        <v>8059</v>
      </c>
      <c r="C434" s="1068" t="s">
        <v>8060</v>
      </c>
      <c r="D434" s="1068"/>
      <c r="E434" s="1068"/>
      <c r="F434" s="364" t="s">
        <v>1017</v>
      </c>
      <c r="G434" s="364"/>
      <c r="H434" s="364"/>
      <c r="I434" s="364" t="s">
        <v>423</v>
      </c>
      <c r="J434" s="365">
        <v>5244.37</v>
      </c>
      <c r="K434" s="364" t="s">
        <v>566</v>
      </c>
      <c r="L434" s="365">
        <v>570.26</v>
      </c>
      <c r="M434" s="364" t="s">
        <v>567</v>
      </c>
      <c r="N434" s="366">
        <v>5349</v>
      </c>
      <c r="V434" s="361"/>
      <c r="W434" s="367"/>
      <c r="X434" s="367" t="s">
        <v>8060</v>
      </c>
      <c r="AC434" s="367"/>
    </row>
    <row r="435" spans="1:30" s="332" customFormat="1" ht="12" x14ac:dyDescent="0.2">
      <c r="A435" s="379"/>
      <c r="B435" s="380"/>
      <c r="C435" s="340" t="s">
        <v>2932</v>
      </c>
      <c r="D435" s="385"/>
      <c r="E435" s="385"/>
      <c r="F435" s="386"/>
      <c r="G435" s="386"/>
      <c r="H435" s="386"/>
      <c r="I435" s="386"/>
      <c r="J435" s="387"/>
      <c r="K435" s="386"/>
      <c r="L435" s="387"/>
      <c r="M435" s="388"/>
      <c r="N435" s="389"/>
      <c r="V435" s="361"/>
      <c r="W435" s="367"/>
      <c r="X435" s="367"/>
      <c r="AC435" s="367"/>
    </row>
    <row r="436" spans="1:30" s="332" customFormat="1" ht="22.5" x14ac:dyDescent="0.2">
      <c r="A436" s="370"/>
      <c r="B436" s="371" t="s">
        <v>568</v>
      </c>
      <c r="C436" s="1065" t="s">
        <v>569</v>
      </c>
      <c r="D436" s="1065"/>
      <c r="E436" s="1065"/>
      <c r="F436" s="1065"/>
      <c r="G436" s="1065"/>
      <c r="H436" s="1065"/>
      <c r="I436" s="1065"/>
      <c r="J436" s="1065"/>
      <c r="K436" s="1065"/>
      <c r="L436" s="1065"/>
      <c r="M436" s="1065"/>
      <c r="N436" s="1072"/>
      <c r="V436" s="361"/>
      <c r="W436" s="367"/>
      <c r="X436" s="367"/>
      <c r="Y436" s="335" t="s">
        <v>569</v>
      </c>
      <c r="AC436" s="367"/>
    </row>
    <row r="437" spans="1:30" s="332" customFormat="1" ht="22.5" x14ac:dyDescent="0.2">
      <c r="A437" s="362" t="s">
        <v>905</v>
      </c>
      <c r="B437" s="363" t="s">
        <v>8061</v>
      </c>
      <c r="C437" s="1068" t="s">
        <v>8062</v>
      </c>
      <c r="D437" s="1068"/>
      <c r="E437" s="1068"/>
      <c r="F437" s="364" t="s">
        <v>769</v>
      </c>
      <c r="G437" s="364"/>
      <c r="H437" s="364"/>
      <c r="I437" s="364" t="s">
        <v>3532</v>
      </c>
      <c r="J437" s="365">
        <v>985</v>
      </c>
      <c r="K437" s="364"/>
      <c r="L437" s="365">
        <v>4.93</v>
      </c>
      <c r="M437" s="364"/>
      <c r="N437" s="366"/>
      <c r="V437" s="361"/>
      <c r="W437" s="367"/>
      <c r="X437" s="367" t="s">
        <v>8062</v>
      </c>
      <c r="AC437" s="367"/>
    </row>
    <row r="438" spans="1:30" s="332" customFormat="1" ht="12" x14ac:dyDescent="0.2">
      <c r="A438" s="379"/>
      <c r="B438" s="380"/>
      <c r="C438" s="340" t="s">
        <v>2932</v>
      </c>
      <c r="D438" s="385"/>
      <c r="E438" s="385"/>
      <c r="F438" s="386"/>
      <c r="G438" s="386"/>
      <c r="H438" s="386"/>
      <c r="I438" s="386"/>
      <c r="J438" s="387"/>
      <c r="K438" s="386"/>
      <c r="L438" s="387"/>
      <c r="M438" s="388"/>
      <c r="N438" s="389"/>
      <c r="V438" s="361"/>
      <c r="W438" s="367"/>
      <c r="X438" s="367"/>
      <c r="AC438" s="367"/>
    </row>
    <row r="439" spans="1:30" s="332" customFormat="1" ht="12" x14ac:dyDescent="0.2">
      <c r="A439" s="368"/>
      <c r="B439" s="369"/>
      <c r="C439" s="1065" t="s">
        <v>8063</v>
      </c>
      <c r="D439" s="1065"/>
      <c r="E439" s="1065"/>
      <c r="F439" s="1065"/>
      <c r="G439" s="1065"/>
      <c r="H439" s="1065"/>
      <c r="I439" s="1065"/>
      <c r="J439" s="1065"/>
      <c r="K439" s="1065"/>
      <c r="L439" s="1065"/>
      <c r="M439" s="1065"/>
      <c r="N439" s="1072"/>
      <c r="V439" s="361"/>
      <c r="W439" s="367"/>
      <c r="X439" s="367"/>
      <c r="AC439" s="367"/>
      <c r="AD439" s="335" t="s">
        <v>8063</v>
      </c>
    </row>
    <row r="440" spans="1:30" s="332" customFormat="1" ht="33.75" x14ac:dyDescent="0.2">
      <c r="A440" s="362" t="s">
        <v>910</v>
      </c>
      <c r="B440" s="363" t="s">
        <v>3334</v>
      </c>
      <c r="C440" s="1068" t="s">
        <v>8055</v>
      </c>
      <c r="D440" s="1068"/>
      <c r="E440" s="1068"/>
      <c r="F440" s="364" t="s">
        <v>1017</v>
      </c>
      <c r="G440" s="364"/>
      <c r="H440" s="364"/>
      <c r="I440" s="364" t="s">
        <v>423</v>
      </c>
      <c r="J440" s="365"/>
      <c r="K440" s="364"/>
      <c r="L440" s="365"/>
      <c r="M440" s="364"/>
      <c r="N440" s="366"/>
      <c r="V440" s="361"/>
      <c r="W440" s="367"/>
      <c r="X440" s="367" t="s">
        <v>8055</v>
      </c>
      <c r="AC440" s="367"/>
    </row>
    <row r="441" spans="1:30" s="332" customFormat="1" ht="33.75" x14ac:dyDescent="0.2">
      <c r="A441" s="370"/>
      <c r="B441" s="371" t="s">
        <v>430</v>
      </c>
      <c r="C441" s="1065" t="s">
        <v>431</v>
      </c>
      <c r="D441" s="1065"/>
      <c r="E441" s="1065"/>
      <c r="F441" s="1065"/>
      <c r="G441" s="1065"/>
      <c r="H441" s="1065"/>
      <c r="I441" s="1065"/>
      <c r="J441" s="1065"/>
      <c r="K441" s="1065"/>
      <c r="L441" s="1065"/>
      <c r="M441" s="1065"/>
      <c r="N441" s="1072"/>
      <c r="V441" s="361"/>
      <c r="W441" s="367"/>
      <c r="X441" s="367"/>
      <c r="Y441" s="335" t="s">
        <v>431</v>
      </c>
      <c r="AC441" s="367"/>
    </row>
    <row r="442" spans="1:30" s="332" customFormat="1" ht="12" x14ac:dyDescent="0.2">
      <c r="A442" s="372"/>
      <c r="B442" s="371" t="s">
        <v>423</v>
      </c>
      <c r="C442" s="1065" t="s">
        <v>432</v>
      </c>
      <c r="D442" s="1065"/>
      <c r="E442" s="1065"/>
      <c r="F442" s="373"/>
      <c r="G442" s="373"/>
      <c r="H442" s="373"/>
      <c r="I442" s="373"/>
      <c r="J442" s="374">
        <v>5.16</v>
      </c>
      <c r="K442" s="373" t="s">
        <v>436</v>
      </c>
      <c r="L442" s="374">
        <v>6.45</v>
      </c>
      <c r="M442" s="373"/>
      <c r="N442" s="375"/>
      <c r="V442" s="361"/>
      <c r="W442" s="367"/>
      <c r="X442" s="367"/>
      <c r="Z442" s="335" t="s">
        <v>432</v>
      </c>
      <c r="AC442" s="367"/>
    </row>
    <row r="443" spans="1:30" s="332" customFormat="1" ht="12" x14ac:dyDescent="0.2">
      <c r="A443" s="372"/>
      <c r="B443" s="371" t="s">
        <v>439</v>
      </c>
      <c r="C443" s="1065" t="s">
        <v>440</v>
      </c>
      <c r="D443" s="1065"/>
      <c r="E443" s="1065"/>
      <c r="F443" s="373"/>
      <c r="G443" s="373"/>
      <c r="H443" s="373"/>
      <c r="I443" s="373"/>
      <c r="J443" s="374">
        <v>1.0900000000000001</v>
      </c>
      <c r="K443" s="373"/>
      <c r="L443" s="374">
        <v>1.0900000000000001</v>
      </c>
      <c r="M443" s="373"/>
      <c r="N443" s="375"/>
      <c r="V443" s="361"/>
      <c r="W443" s="367"/>
      <c r="X443" s="367"/>
      <c r="Z443" s="335" t="s">
        <v>440</v>
      </c>
      <c r="AC443" s="367"/>
    </row>
    <row r="444" spans="1:30" s="332" customFormat="1" ht="12" x14ac:dyDescent="0.2">
      <c r="A444" s="372"/>
      <c r="B444" s="371"/>
      <c r="C444" s="1065" t="s">
        <v>443</v>
      </c>
      <c r="D444" s="1065"/>
      <c r="E444" s="1065"/>
      <c r="F444" s="373" t="s">
        <v>444</v>
      </c>
      <c r="G444" s="373" t="s">
        <v>1671</v>
      </c>
      <c r="H444" s="373" t="s">
        <v>436</v>
      </c>
      <c r="I444" s="373" t="s">
        <v>2396</v>
      </c>
      <c r="J444" s="374"/>
      <c r="K444" s="373"/>
      <c r="L444" s="374"/>
      <c r="M444" s="373"/>
      <c r="N444" s="375"/>
      <c r="V444" s="361"/>
      <c r="W444" s="367"/>
      <c r="X444" s="367"/>
      <c r="AA444" s="335" t="s">
        <v>443</v>
      </c>
      <c r="AC444" s="367"/>
    </row>
    <row r="445" spans="1:30" s="332" customFormat="1" ht="12" x14ac:dyDescent="0.2">
      <c r="A445" s="372"/>
      <c r="B445" s="371"/>
      <c r="C445" s="1077" t="s">
        <v>450</v>
      </c>
      <c r="D445" s="1077"/>
      <c r="E445" s="1077"/>
      <c r="F445" s="376"/>
      <c r="G445" s="376"/>
      <c r="H445" s="376"/>
      <c r="I445" s="376"/>
      <c r="J445" s="377">
        <v>6.25</v>
      </c>
      <c r="K445" s="376"/>
      <c r="L445" s="377">
        <v>7.54</v>
      </c>
      <c r="M445" s="376"/>
      <c r="N445" s="378"/>
      <c r="V445" s="361"/>
      <c r="W445" s="367"/>
      <c r="X445" s="367"/>
      <c r="AB445" s="335" t="s">
        <v>450</v>
      </c>
      <c r="AC445" s="367"/>
    </row>
    <row r="446" spans="1:30" s="332" customFormat="1" ht="12" x14ac:dyDescent="0.2">
      <c r="A446" s="372"/>
      <c r="B446" s="371"/>
      <c r="C446" s="1065" t="s">
        <v>451</v>
      </c>
      <c r="D446" s="1065"/>
      <c r="E446" s="1065"/>
      <c r="F446" s="373"/>
      <c r="G446" s="373"/>
      <c r="H446" s="373"/>
      <c r="I446" s="373"/>
      <c r="J446" s="374"/>
      <c r="K446" s="373"/>
      <c r="L446" s="374">
        <v>6.45</v>
      </c>
      <c r="M446" s="373"/>
      <c r="N446" s="375"/>
      <c r="V446" s="361"/>
      <c r="W446" s="367"/>
      <c r="X446" s="367"/>
      <c r="AA446" s="335" t="s">
        <v>451</v>
      </c>
      <c r="AC446" s="367"/>
    </row>
    <row r="447" spans="1:30" s="332" customFormat="1" ht="33.75" x14ac:dyDescent="0.2">
      <c r="A447" s="372"/>
      <c r="B447" s="371" t="s">
        <v>7978</v>
      </c>
      <c r="C447" s="1065" t="s">
        <v>3337</v>
      </c>
      <c r="D447" s="1065"/>
      <c r="E447" s="1065"/>
      <c r="F447" s="373" t="s">
        <v>454</v>
      </c>
      <c r="G447" s="373" t="s">
        <v>1083</v>
      </c>
      <c r="H447" s="373"/>
      <c r="I447" s="373" t="s">
        <v>1083</v>
      </c>
      <c r="J447" s="374"/>
      <c r="K447" s="373"/>
      <c r="L447" s="374">
        <v>5.81</v>
      </c>
      <c r="M447" s="373"/>
      <c r="N447" s="375"/>
      <c r="V447" s="361"/>
      <c r="W447" s="367"/>
      <c r="X447" s="367"/>
      <c r="AA447" s="335" t="s">
        <v>3337</v>
      </c>
      <c r="AC447" s="367"/>
    </row>
    <row r="448" spans="1:30" s="332" customFormat="1" ht="33.75" x14ac:dyDescent="0.2">
      <c r="A448" s="372"/>
      <c r="B448" s="371" t="s">
        <v>7979</v>
      </c>
      <c r="C448" s="1065" t="s">
        <v>3339</v>
      </c>
      <c r="D448" s="1065"/>
      <c r="E448" s="1065"/>
      <c r="F448" s="373" t="s">
        <v>454</v>
      </c>
      <c r="G448" s="373" t="s">
        <v>657</v>
      </c>
      <c r="H448" s="373"/>
      <c r="I448" s="373" t="s">
        <v>657</v>
      </c>
      <c r="J448" s="374"/>
      <c r="K448" s="373"/>
      <c r="L448" s="374">
        <v>2.97</v>
      </c>
      <c r="M448" s="373"/>
      <c r="N448" s="375"/>
      <c r="V448" s="361"/>
      <c r="W448" s="367"/>
      <c r="X448" s="367"/>
      <c r="AA448" s="335" t="s">
        <v>3339</v>
      </c>
      <c r="AC448" s="367"/>
    </row>
    <row r="449" spans="1:29" s="332" customFormat="1" ht="12" x14ac:dyDescent="0.2">
      <c r="A449" s="379"/>
      <c r="B449" s="380"/>
      <c r="C449" s="1068" t="s">
        <v>459</v>
      </c>
      <c r="D449" s="1068"/>
      <c r="E449" s="1068"/>
      <c r="F449" s="364"/>
      <c r="G449" s="364"/>
      <c r="H449" s="364"/>
      <c r="I449" s="364"/>
      <c r="J449" s="365"/>
      <c r="K449" s="364"/>
      <c r="L449" s="365">
        <v>16.32</v>
      </c>
      <c r="M449" s="376"/>
      <c r="N449" s="366"/>
      <c r="V449" s="361"/>
      <c r="W449" s="367"/>
      <c r="X449" s="367"/>
      <c r="AC449" s="367" t="s">
        <v>459</v>
      </c>
    </row>
    <row r="450" spans="1:29" s="332" customFormat="1" ht="33.75" x14ac:dyDescent="0.2">
      <c r="A450" s="362" t="s">
        <v>2993</v>
      </c>
      <c r="B450" s="363" t="s">
        <v>8064</v>
      </c>
      <c r="C450" s="1068" t="s">
        <v>8065</v>
      </c>
      <c r="D450" s="1068"/>
      <c r="E450" s="1068"/>
      <c r="F450" s="364" t="s">
        <v>1017</v>
      </c>
      <c r="G450" s="364"/>
      <c r="H450" s="364"/>
      <c r="I450" s="364" t="s">
        <v>423</v>
      </c>
      <c r="J450" s="365">
        <v>22768</v>
      </c>
      <c r="K450" s="364" t="s">
        <v>1361</v>
      </c>
      <c r="L450" s="365">
        <v>4645.3599999999997</v>
      </c>
      <c r="M450" s="364" t="s">
        <v>1362</v>
      </c>
      <c r="N450" s="366">
        <v>23041</v>
      </c>
      <c r="V450" s="361"/>
      <c r="W450" s="367"/>
      <c r="X450" s="367" t="s">
        <v>8065</v>
      </c>
      <c r="AC450" s="367"/>
    </row>
    <row r="451" spans="1:29" s="332" customFormat="1" ht="12" x14ac:dyDescent="0.2">
      <c r="A451" s="379"/>
      <c r="B451" s="380"/>
      <c r="C451" s="340" t="s">
        <v>3039</v>
      </c>
      <c r="D451" s="385"/>
      <c r="E451" s="385"/>
      <c r="F451" s="386"/>
      <c r="G451" s="386"/>
      <c r="H451" s="386"/>
      <c r="I451" s="386"/>
      <c r="J451" s="387"/>
      <c r="K451" s="386"/>
      <c r="L451" s="387"/>
      <c r="M451" s="388"/>
      <c r="N451" s="389"/>
      <c r="V451" s="361"/>
      <c r="W451" s="367"/>
      <c r="X451" s="367"/>
      <c r="AC451" s="367"/>
    </row>
    <row r="452" spans="1:29" s="332" customFormat="1" ht="22.5" x14ac:dyDescent="0.2">
      <c r="A452" s="370"/>
      <c r="B452" s="371" t="s">
        <v>1365</v>
      </c>
      <c r="C452" s="1065" t="s">
        <v>1366</v>
      </c>
      <c r="D452" s="1065"/>
      <c r="E452" s="1065"/>
      <c r="F452" s="1065"/>
      <c r="G452" s="1065"/>
      <c r="H452" s="1065"/>
      <c r="I452" s="1065"/>
      <c r="J452" s="1065"/>
      <c r="K452" s="1065"/>
      <c r="L452" s="1065"/>
      <c r="M452" s="1065"/>
      <c r="N452" s="1072"/>
      <c r="V452" s="361"/>
      <c r="W452" s="367"/>
      <c r="X452" s="367"/>
      <c r="Y452" s="335" t="s">
        <v>1366</v>
      </c>
      <c r="AC452" s="367"/>
    </row>
    <row r="453" spans="1:29" s="332" customFormat="1" ht="33.75" x14ac:dyDescent="0.2">
      <c r="A453" s="362" t="s">
        <v>912</v>
      </c>
      <c r="B453" s="363" t="s">
        <v>7975</v>
      </c>
      <c r="C453" s="1068" t="s">
        <v>7976</v>
      </c>
      <c r="D453" s="1068"/>
      <c r="E453" s="1068"/>
      <c r="F453" s="364" t="s">
        <v>877</v>
      </c>
      <c r="G453" s="364"/>
      <c r="H453" s="364"/>
      <c r="I453" s="364" t="s">
        <v>423</v>
      </c>
      <c r="J453" s="365"/>
      <c r="K453" s="364"/>
      <c r="L453" s="365"/>
      <c r="M453" s="364"/>
      <c r="N453" s="366"/>
      <c r="V453" s="361"/>
      <c r="W453" s="367"/>
      <c r="X453" s="367" t="s">
        <v>7976</v>
      </c>
      <c r="AC453" s="367"/>
    </row>
    <row r="454" spans="1:29" s="332" customFormat="1" ht="33.75" x14ac:dyDescent="0.2">
      <c r="A454" s="370"/>
      <c r="B454" s="371" t="s">
        <v>430</v>
      </c>
      <c r="C454" s="1065" t="s">
        <v>431</v>
      </c>
      <c r="D454" s="1065"/>
      <c r="E454" s="1065"/>
      <c r="F454" s="1065"/>
      <c r="G454" s="1065"/>
      <c r="H454" s="1065"/>
      <c r="I454" s="1065"/>
      <c r="J454" s="1065"/>
      <c r="K454" s="1065"/>
      <c r="L454" s="1065"/>
      <c r="M454" s="1065"/>
      <c r="N454" s="1072"/>
      <c r="V454" s="361"/>
      <c r="W454" s="367"/>
      <c r="X454" s="367"/>
      <c r="Y454" s="335" t="s">
        <v>431</v>
      </c>
      <c r="AC454" s="367"/>
    </row>
    <row r="455" spans="1:29" s="332" customFormat="1" ht="12" x14ac:dyDescent="0.2">
      <c r="A455" s="372"/>
      <c r="B455" s="371" t="s">
        <v>423</v>
      </c>
      <c r="C455" s="1065" t="s">
        <v>432</v>
      </c>
      <c r="D455" s="1065"/>
      <c r="E455" s="1065"/>
      <c r="F455" s="373"/>
      <c r="G455" s="373"/>
      <c r="H455" s="373"/>
      <c r="I455" s="373"/>
      <c r="J455" s="374">
        <v>40.21</v>
      </c>
      <c r="K455" s="373" t="s">
        <v>436</v>
      </c>
      <c r="L455" s="374">
        <v>50.26</v>
      </c>
      <c r="M455" s="373"/>
      <c r="N455" s="375"/>
      <c r="V455" s="361"/>
      <c r="W455" s="367"/>
      <c r="X455" s="367"/>
      <c r="Z455" s="335" t="s">
        <v>432</v>
      </c>
      <c r="AC455" s="367"/>
    </row>
    <row r="456" spans="1:29" s="332" customFormat="1" ht="12" x14ac:dyDescent="0.2">
      <c r="A456" s="372"/>
      <c r="B456" s="371" t="s">
        <v>434</v>
      </c>
      <c r="C456" s="1065" t="s">
        <v>435</v>
      </c>
      <c r="D456" s="1065"/>
      <c r="E456" s="1065"/>
      <c r="F456" s="373"/>
      <c r="G456" s="373"/>
      <c r="H456" s="373"/>
      <c r="I456" s="373"/>
      <c r="J456" s="374">
        <v>25.36</v>
      </c>
      <c r="K456" s="373" t="s">
        <v>436</v>
      </c>
      <c r="L456" s="374">
        <v>31.7</v>
      </c>
      <c r="M456" s="373"/>
      <c r="N456" s="375"/>
      <c r="V456" s="361"/>
      <c r="W456" s="367"/>
      <c r="X456" s="367"/>
      <c r="Z456" s="335" t="s">
        <v>435</v>
      </c>
      <c r="AC456" s="367"/>
    </row>
    <row r="457" spans="1:29" s="332" customFormat="1" ht="12" x14ac:dyDescent="0.2">
      <c r="A457" s="372"/>
      <c r="B457" s="371" t="s">
        <v>437</v>
      </c>
      <c r="C457" s="1065" t="s">
        <v>438</v>
      </c>
      <c r="D457" s="1065"/>
      <c r="E457" s="1065"/>
      <c r="F457" s="373"/>
      <c r="G457" s="373"/>
      <c r="H457" s="373"/>
      <c r="I457" s="373"/>
      <c r="J457" s="374">
        <v>3.51</v>
      </c>
      <c r="K457" s="373" t="s">
        <v>436</v>
      </c>
      <c r="L457" s="374">
        <v>4.3899999999999997</v>
      </c>
      <c r="M457" s="373"/>
      <c r="N457" s="375"/>
      <c r="V457" s="361"/>
      <c r="W457" s="367"/>
      <c r="X457" s="367"/>
      <c r="Z457" s="335" t="s">
        <v>438</v>
      </c>
      <c r="AC457" s="367"/>
    </row>
    <row r="458" spans="1:29" s="332" customFormat="1" ht="12" x14ac:dyDescent="0.2">
      <c r="A458" s="372"/>
      <c r="B458" s="371" t="s">
        <v>439</v>
      </c>
      <c r="C458" s="1065" t="s">
        <v>440</v>
      </c>
      <c r="D458" s="1065"/>
      <c r="E458" s="1065"/>
      <c r="F458" s="373"/>
      <c r="G458" s="373"/>
      <c r="H458" s="373"/>
      <c r="I458" s="373"/>
      <c r="J458" s="374">
        <v>10.61</v>
      </c>
      <c r="K458" s="373"/>
      <c r="L458" s="374">
        <v>10.61</v>
      </c>
      <c r="M458" s="373"/>
      <c r="N458" s="375"/>
      <c r="V458" s="361"/>
      <c r="W458" s="367"/>
      <c r="X458" s="367"/>
      <c r="Z458" s="335" t="s">
        <v>440</v>
      </c>
      <c r="AC458" s="367"/>
    </row>
    <row r="459" spans="1:29" s="332" customFormat="1" ht="12" x14ac:dyDescent="0.2">
      <c r="A459" s="372"/>
      <c r="B459" s="371"/>
      <c r="C459" s="1065" t="s">
        <v>443</v>
      </c>
      <c r="D459" s="1065"/>
      <c r="E459" s="1065"/>
      <c r="F459" s="373" t="s">
        <v>444</v>
      </c>
      <c r="G459" s="373" t="s">
        <v>7339</v>
      </c>
      <c r="H459" s="373" t="s">
        <v>436</v>
      </c>
      <c r="I459" s="373" t="s">
        <v>8015</v>
      </c>
      <c r="J459" s="374"/>
      <c r="K459" s="373"/>
      <c r="L459" s="374"/>
      <c r="M459" s="373"/>
      <c r="N459" s="375"/>
      <c r="V459" s="361"/>
      <c r="W459" s="367"/>
      <c r="X459" s="367"/>
      <c r="AA459" s="335" t="s">
        <v>443</v>
      </c>
      <c r="AC459" s="367"/>
    </row>
    <row r="460" spans="1:29" s="332" customFormat="1" ht="12" x14ac:dyDescent="0.2">
      <c r="A460" s="372"/>
      <c r="B460" s="371"/>
      <c r="C460" s="1065" t="s">
        <v>447</v>
      </c>
      <c r="D460" s="1065"/>
      <c r="E460" s="1065"/>
      <c r="F460" s="373" t="s">
        <v>444</v>
      </c>
      <c r="G460" s="373" t="s">
        <v>2845</v>
      </c>
      <c r="H460" s="373" t="s">
        <v>436</v>
      </c>
      <c r="I460" s="373" t="s">
        <v>742</v>
      </c>
      <c r="J460" s="374"/>
      <c r="K460" s="373"/>
      <c r="L460" s="374"/>
      <c r="M460" s="373"/>
      <c r="N460" s="375"/>
      <c r="V460" s="361"/>
      <c r="W460" s="367"/>
      <c r="X460" s="367"/>
      <c r="AA460" s="335" t="s">
        <v>447</v>
      </c>
      <c r="AC460" s="367"/>
    </row>
    <row r="461" spans="1:29" s="332" customFormat="1" ht="12" x14ac:dyDescent="0.2">
      <c r="A461" s="372"/>
      <c r="B461" s="371"/>
      <c r="C461" s="1077" t="s">
        <v>450</v>
      </c>
      <c r="D461" s="1077"/>
      <c r="E461" s="1077"/>
      <c r="F461" s="376"/>
      <c r="G461" s="376"/>
      <c r="H461" s="376"/>
      <c r="I461" s="376"/>
      <c r="J461" s="377">
        <v>76.180000000000007</v>
      </c>
      <c r="K461" s="376"/>
      <c r="L461" s="377">
        <v>92.57</v>
      </c>
      <c r="M461" s="376"/>
      <c r="N461" s="378"/>
      <c r="V461" s="361"/>
      <c r="W461" s="367"/>
      <c r="X461" s="367"/>
      <c r="AB461" s="335" t="s">
        <v>450</v>
      </c>
      <c r="AC461" s="367"/>
    </row>
    <row r="462" spans="1:29" s="332" customFormat="1" ht="12" x14ac:dyDescent="0.2">
      <c r="A462" s="372"/>
      <c r="B462" s="371"/>
      <c r="C462" s="1065" t="s">
        <v>451</v>
      </c>
      <c r="D462" s="1065"/>
      <c r="E462" s="1065"/>
      <c r="F462" s="373"/>
      <c r="G462" s="373"/>
      <c r="H462" s="373"/>
      <c r="I462" s="373"/>
      <c r="J462" s="374"/>
      <c r="K462" s="373"/>
      <c r="L462" s="374">
        <v>54.65</v>
      </c>
      <c r="M462" s="373"/>
      <c r="N462" s="375"/>
      <c r="V462" s="361"/>
      <c r="W462" s="367"/>
      <c r="X462" s="367"/>
      <c r="AA462" s="335" t="s">
        <v>451</v>
      </c>
      <c r="AC462" s="367"/>
    </row>
    <row r="463" spans="1:29" s="332" customFormat="1" ht="33.75" x14ac:dyDescent="0.2">
      <c r="A463" s="372"/>
      <c r="B463" s="371" t="s">
        <v>7978</v>
      </c>
      <c r="C463" s="1065" t="s">
        <v>3337</v>
      </c>
      <c r="D463" s="1065"/>
      <c r="E463" s="1065"/>
      <c r="F463" s="373" t="s">
        <v>454</v>
      </c>
      <c r="G463" s="373" t="s">
        <v>1083</v>
      </c>
      <c r="H463" s="373"/>
      <c r="I463" s="373" t="s">
        <v>1083</v>
      </c>
      <c r="J463" s="374"/>
      <c r="K463" s="373"/>
      <c r="L463" s="374">
        <v>49.19</v>
      </c>
      <c r="M463" s="373"/>
      <c r="N463" s="375"/>
      <c r="V463" s="361"/>
      <c r="W463" s="367"/>
      <c r="X463" s="367"/>
      <c r="AA463" s="335" t="s">
        <v>3337</v>
      </c>
      <c r="AC463" s="367"/>
    </row>
    <row r="464" spans="1:29" s="332" customFormat="1" ht="33.75" x14ac:dyDescent="0.2">
      <c r="A464" s="372"/>
      <c r="B464" s="371" t="s">
        <v>7979</v>
      </c>
      <c r="C464" s="1065" t="s">
        <v>3339</v>
      </c>
      <c r="D464" s="1065"/>
      <c r="E464" s="1065"/>
      <c r="F464" s="373" t="s">
        <v>454</v>
      </c>
      <c r="G464" s="373" t="s">
        <v>657</v>
      </c>
      <c r="H464" s="373"/>
      <c r="I464" s="373" t="s">
        <v>657</v>
      </c>
      <c r="J464" s="374"/>
      <c r="K464" s="373"/>
      <c r="L464" s="374">
        <v>25.14</v>
      </c>
      <c r="M464" s="373"/>
      <c r="N464" s="375"/>
      <c r="V464" s="361"/>
      <c r="W464" s="367"/>
      <c r="X464" s="367"/>
      <c r="AA464" s="335" t="s">
        <v>3339</v>
      </c>
      <c r="AC464" s="367"/>
    </row>
    <row r="465" spans="1:32" s="332" customFormat="1" ht="12" x14ac:dyDescent="0.2">
      <c r="A465" s="379"/>
      <c r="B465" s="380"/>
      <c r="C465" s="1068" t="s">
        <v>459</v>
      </c>
      <c r="D465" s="1068"/>
      <c r="E465" s="1068"/>
      <c r="F465" s="364"/>
      <c r="G465" s="364"/>
      <c r="H465" s="364"/>
      <c r="I465" s="364"/>
      <c r="J465" s="365"/>
      <c r="K465" s="364"/>
      <c r="L465" s="365">
        <v>166.9</v>
      </c>
      <c r="M465" s="376"/>
      <c r="N465" s="366"/>
      <c r="V465" s="361"/>
      <c r="W465" s="367"/>
      <c r="X465" s="367"/>
      <c r="AC465" s="367" t="s">
        <v>459</v>
      </c>
    </row>
    <row r="466" spans="1:32" s="332" customFormat="1" ht="33.75" x14ac:dyDescent="0.2">
      <c r="A466" s="362" t="s">
        <v>7575</v>
      </c>
      <c r="B466" s="363" t="s">
        <v>8066</v>
      </c>
      <c r="C466" s="1068" t="s">
        <v>8067</v>
      </c>
      <c r="D466" s="1068"/>
      <c r="E466" s="1068"/>
      <c r="F466" s="364" t="s">
        <v>877</v>
      </c>
      <c r="G466" s="364"/>
      <c r="H466" s="364"/>
      <c r="I466" s="364" t="s">
        <v>423</v>
      </c>
      <c r="J466" s="365">
        <v>9870</v>
      </c>
      <c r="K466" s="364" t="s">
        <v>1361</v>
      </c>
      <c r="L466" s="365">
        <v>2013.71</v>
      </c>
      <c r="M466" s="364" t="s">
        <v>1362</v>
      </c>
      <c r="N466" s="366">
        <v>9988</v>
      </c>
      <c r="V466" s="361"/>
      <c r="W466" s="367"/>
      <c r="X466" s="367" t="s">
        <v>8067</v>
      </c>
      <c r="AC466" s="367"/>
    </row>
    <row r="467" spans="1:32" s="332" customFormat="1" ht="12" x14ac:dyDescent="0.2">
      <c r="A467" s="379"/>
      <c r="B467" s="380"/>
      <c r="C467" s="340" t="s">
        <v>3039</v>
      </c>
      <c r="D467" s="385"/>
      <c r="E467" s="385"/>
      <c r="F467" s="386"/>
      <c r="G467" s="386"/>
      <c r="H467" s="386"/>
      <c r="I467" s="386"/>
      <c r="J467" s="387"/>
      <c r="K467" s="386"/>
      <c r="L467" s="387"/>
      <c r="M467" s="388"/>
      <c r="N467" s="389"/>
      <c r="V467" s="361"/>
      <c r="W467" s="367"/>
      <c r="X467" s="367"/>
      <c r="AC467" s="367"/>
    </row>
    <row r="468" spans="1:32" s="332" customFormat="1" ht="22.5" x14ac:dyDescent="0.2">
      <c r="A468" s="370"/>
      <c r="B468" s="371" t="s">
        <v>1365</v>
      </c>
      <c r="C468" s="1065" t="s">
        <v>1366</v>
      </c>
      <c r="D468" s="1065"/>
      <c r="E468" s="1065"/>
      <c r="F468" s="1065"/>
      <c r="G468" s="1065"/>
      <c r="H468" s="1065"/>
      <c r="I468" s="1065"/>
      <c r="J468" s="1065"/>
      <c r="K468" s="1065"/>
      <c r="L468" s="1065"/>
      <c r="M468" s="1065"/>
      <c r="N468" s="1072"/>
      <c r="V468" s="361"/>
      <c r="W468" s="367"/>
      <c r="X468" s="367"/>
      <c r="Y468" s="335" t="s">
        <v>1366</v>
      </c>
      <c r="AC468" s="367"/>
    </row>
    <row r="469" spans="1:32" s="332" customFormat="1" ht="1.5" customHeight="1" x14ac:dyDescent="0.2">
      <c r="A469" s="386"/>
      <c r="B469" s="380"/>
      <c r="C469" s="380"/>
      <c r="D469" s="380"/>
      <c r="E469" s="380"/>
      <c r="F469" s="386"/>
      <c r="G469" s="386"/>
      <c r="H469" s="386"/>
      <c r="I469" s="386"/>
      <c r="J469" s="390"/>
      <c r="K469" s="386"/>
      <c r="L469" s="390"/>
      <c r="M469" s="373"/>
      <c r="N469" s="390"/>
      <c r="V469" s="361"/>
      <c r="W469" s="367"/>
      <c r="X469" s="367"/>
      <c r="AC469" s="367"/>
    </row>
    <row r="470" spans="1:32" s="332" customFormat="1" ht="12" x14ac:dyDescent="0.2">
      <c r="A470" s="391"/>
      <c r="B470" s="392"/>
      <c r="C470" s="1068" t="s">
        <v>4647</v>
      </c>
      <c r="D470" s="1068"/>
      <c r="E470" s="1068"/>
      <c r="F470" s="1068"/>
      <c r="G470" s="1068"/>
      <c r="H470" s="1068"/>
      <c r="I470" s="1068"/>
      <c r="J470" s="1068"/>
      <c r="K470" s="1068"/>
      <c r="L470" s="393"/>
      <c r="M470" s="394"/>
      <c r="N470" s="395"/>
      <c r="V470" s="361"/>
      <c r="W470" s="367"/>
      <c r="X470" s="367"/>
      <c r="AC470" s="367"/>
      <c r="AE470" s="367" t="s">
        <v>4647</v>
      </c>
    </row>
    <row r="471" spans="1:32" s="332" customFormat="1" ht="12" x14ac:dyDescent="0.2">
      <c r="A471" s="396"/>
      <c r="B471" s="371"/>
      <c r="C471" s="1065" t="s">
        <v>512</v>
      </c>
      <c r="D471" s="1065"/>
      <c r="E471" s="1065"/>
      <c r="F471" s="1065"/>
      <c r="G471" s="1065"/>
      <c r="H471" s="1065"/>
      <c r="I471" s="1065"/>
      <c r="J471" s="1065"/>
      <c r="K471" s="1065"/>
      <c r="L471" s="397">
        <v>22729.89</v>
      </c>
      <c r="M471" s="398"/>
      <c r="N471" s="399"/>
      <c r="V471" s="361"/>
      <c r="W471" s="367"/>
      <c r="X471" s="367"/>
      <c r="AC471" s="367"/>
      <c r="AE471" s="367"/>
      <c r="AF471" s="335" t="s">
        <v>512</v>
      </c>
    </row>
    <row r="472" spans="1:32" s="332" customFormat="1" ht="12" x14ac:dyDescent="0.2">
      <c r="A472" s="396"/>
      <c r="B472" s="371"/>
      <c r="C472" s="1065" t="s">
        <v>513</v>
      </c>
      <c r="D472" s="1065"/>
      <c r="E472" s="1065"/>
      <c r="F472" s="1065"/>
      <c r="G472" s="1065"/>
      <c r="H472" s="1065"/>
      <c r="I472" s="1065"/>
      <c r="J472" s="1065"/>
      <c r="K472" s="1065"/>
      <c r="L472" s="397"/>
      <c r="M472" s="398"/>
      <c r="N472" s="399"/>
      <c r="V472" s="361"/>
      <c r="W472" s="367"/>
      <c r="X472" s="367"/>
      <c r="AC472" s="367"/>
      <c r="AE472" s="367"/>
      <c r="AF472" s="335" t="s">
        <v>513</v>
      </c>
    </row>
    <row r="473" spans="1:32" s="332" customFormat="1" ht="12" x14ac:dyDescent="0.2">
      <c r="A473" s="396"/>
      <c r="B473" s="371"/>
      <c r="C473" s="1065" t="s">
        <v>514</v>
      </c>
      <c r="D473" s="1065"/>
      <c r="E473" s="1065"/>
      <c r="F473" s="1065"/>
      <c r="G473" s="1065"/>
      <c r="H473" s="1065"/>
      <c r="I473" s="1065"/>
      <c r="J473" s="1065"/>
      <c r="K473" s="1065"/>
      <c r="L473" s="397">
        <v>2330.39</v>
      </c>
      <c r="M473" s="398"/>
      <c r="N473" s="399"/>
      <c r="V473" s="361"/>
      <c r="W473" s="367"/>
      <c r="X473" s="367"/>
      <c r="AC473" s="367"/>
      <c r="AE473" s="367"/>
      <c r="AF473" s="335" t="s">
        <v>514</v>
      </c>
    </row>
    <row r="474" spans="1:32" s="332" customFormat="1" ht="12" x14ac:dyDescent="0.2">
      <c r="A474" s="396"/>
      <c r="B474" s="371"/>
      <c r="C474" s="1065" t="s">
        <v>515</v>
      </c>
      <c r="D474" s="1065"/>
      <c r="E474" s="1065"/>
      <c r="F474" s="1065"/>
      <c r="G474" s="1065"/>
      <c r="H474" s="1065"/>
      <c r="I474" s="1065"/>
      <c r="J474" s="1065"/>
      <c r="K474" s="1065"/>
      <c r="L474" s="397">
        <v>273.41000000000003</v>
      </c>
      <c r="M474" s="398"/>
      <c r="N474" s="399"/>
      <c r="V474" s="361"/>
      <c r="W474" s="367"/>
      <c r="X474" s="367"/>
      <c r="AC474" s="367"/>
      <c r="AE474" s="367"/>
      <c r="AF474" s="335" t="s">
        <v>515</v>
      </c>
    </row>
    <row r="475" spans="1:32" s="332" customFormat="1" ht="12" x14ac:dyDescent="0.2">
      <c r="A475" s="396"/>
      <c r="B475" s="371"/>
      <c r="C475" s="1065" t="s">
        <v>516</v>
      </c>
      <c r="D475" s="1065"/>
      <c r="E475" s="1065"/>
      <c r="F475" s="1065"/>
      <c r="G475" s="1065"/>
      <c r="H475" s="1065"/>
      <c r="I475" s="1065"/>
      <c r="J475" s="1065"/>
      <c r="K475" s="1065"/>
      <c r="L475" s="397">
        <v>34.39</v>
      </c>
      <c r="M475" s="398"/>
      <c r="N475" s="399"/>
      <c r="V475" s="361"/>
      <c r="W475" s="367"/>
      <c r="X475" s="367"/>
      <c r="AC475" s="367"/>
      <c r="AE475" s="367"/>
      <c r="AF475" s="335" t="s">
        <v>516</v>
      </c>
    </row>
    <row r="476" spans="1:32" s="332" customFormat="1" ht="12" x14ac:dyDescent="0.2">
      <c r="A476" s="396"/>
      <c r="B476" s="371"/>
      <c r="C476" s="1065" t="s">
        <v>517</v>
      </c>
      <c r="D476" s="1065"/>
      <c r="E476" s="1065"/>
      <c r="F476" s="1065"/>
      <c r="G476" s="1065"/>
      <c r="H476" s="1065"/>
      <c r="I476" s="1065"/>
      <c r="J476" s="1065"/>
      <c r="K476" s="1065"/>
      <c r="L476" s="397">
        <v>20126.09</v>
      </c>
      <c r="M476" s="398"/>
      <c r="N476" s="399"/>
      <c r="V476" s="361"/>
      <c r="W476" s="367"/>
      <c r="X476" s="367"/>
      <c r="AC476" s="367"/>
      <c r="AE476" s="367"/>
      <c r="AF476" s="335" t="s">
        <v>517</v>
      </c>
    </row>
    <row r="477" spans="1:32" s="332" customFormat="1" ht="12" x14ac:dyDescent="0.2">
      <c r="A477" s="396"/>
      <c r="B477" s="371"/>
      <c r="C477" s="1065" t="s">
        <v>3041</v>
      </c>
      <c r="D477" s="1065"/>
      <c r="E477" s="1065"/>
      <c r="F477" s="1065"/>
      <c r="G477" s="1065"/>
      <c r="H477" s="1065"/>
      <c r="I477" s="1065"/>
      <c r="J477" s="1065"/>
      <c r="K477" s="1065"/>
      <c r="L477" s="397">
        <v>26159.97</v>
      </c>
      <c r="M477" s="398"/>
      <c r="N477" s="399"/>
      <c r="V477" s="361"/>
      <c r="W477" s="367"/>
      <c r="X477" s="367"/>
      <c r="AC477" s="367"/>
      <c r="AE477" s="367"/>
      <c r="AF477" s="335" t="s">
        <v>3041</v>
      </c>
    </row>
    <row r="478" spans="1:32" s="332" customFormat="1" ht="12" x14ac:dyDescent="0.2">
      <c r="A478" s="396"/>
      <c r="B478" s="371"/>
      <c r="C478" s="1065" t="s">
        <v>513</v>
      </c>
      <c r="D478" s="1065"/>
      <c r="E478" s="1065"/>
      <c r="F478" s="1065"/>
      <c r="G478" s="1065"/>
      <c r="H478" s="1065"/>
      <c r="I478" s="1065"/>
      <c r="J478" s="1065"/>
      <c r="K478" s="1065"/>
      <c r="L478" s="397"/>
      <c r="M478" s="398"/>
      <c r="N478" s="399"/>
      <c r="V478" s="361"/>
      <c r="W478" s="367"/>
      <c r="X478" s="367"/>
      <c r="AC478" s="367"/>
      <c r="AE478" s="367"/>
      <c r="AF478" s="335" t="s">
        <v>513</v>
      </c>
    </row>
    <row r="479" spans="1:32" s="332" customFormat="1" ht="12" x14ac:dyDescent="0.2">
      <c r="A479" s="396"/>
      <c r="B479" s="371"/>
      <c r="C479" s="1065" t="s">
        <v>519</v>
      </c>
      <c r="D479" s="1065"/>
      <c r="E479" s="1065"/>
      <c r="F479" s="1065"/>
      <c r="G479" s="1065"/>
      <c r="H479" s="1065"/>
      <c r="I479" s="1065"/>
      <c r="J479" s="1065"/>
      <c r="K479" s="1065"/>
      <c r="L479" s="397">
        <v>2330.39</v>
      </c>
      <c r="M479" s="398"/>
      <c r="N479" s="399"/>
      <c r="V479" s="361"/>
      <c r="W479" s="367"/>
      <c r="X479" s="367"/>
      <c r="AC479" s="367"/>
      <c r="AE479" s="367"/>
      <c r="AF479" s="335" t="s">
        <v>519</v>
      </c>
    </row>
    <row r="480" spans="1:32" s="332" customFormat="1" ht="12" x14ac:dyDescent="0.2">
      <c r="A480" s="396"/>
      <c r="B480" s="371"/>
      <c r="C480" s="1065" t="s">
        <v>520</v>
      </c>
      <c r="D480" s="1065"/>
      <c r="E480" s="1065"/>
      <c r="F480" s="1065"/>
      <c r="G480" s="1065"/>
      <c r="H480" s="1065"/>
      <c r="I480" s="1065"/>
      <c r="J480" s="1065"/>
      <c r="K480" s="1065"/>
      <c r="L480" s="397">
        <v>273.41000000000003</v>
      </c>
      <c r="M480" s="398"/>
      <c r="N480" s="399"/>
      <c r="V480" s="361"/>
      <c r="W480" s="367"/>
      <c r="X480" s="367"/>
      <c r="AC480" s="367"/>
      <c r="AE480" s="367"/>
      <c r="AF480" s="335" t="s">
        <v>520</v>
      </c>
    </row>
    <row r="481" spans="1:33" s="332" customFormat="1" ht="12" x14ac:dyDescent="0.2">
      <c r="A481" s="396"/>
      <c r="B481" s="371"/>
      <c r="C481" s="1065" t="s">
        <v>521</v>
      </c>
      <c r="D481" s="1065"/>
      <c r="E481" s="1065"/>
      <c r="F481" s="1065"/>
      <c r="G481" s="1065"/>
      <c r="H481" s="1065"/>
      <c r="I481" s="1065"/>
      <c r="J481" s="1065"/>
      <c r="K481" s="1065"/>
      <c r="L481" s="397">
        <v>20126.09</v>
      </c>
      <c r="M481" s="398"/>
      <c r="N481" s="399"/>
      <c r="V481" s="361"/>
      <c r="W481" s="367"/>
      <c r="X481" s="367"/>
      <c r="AC481" s="367"/>
      <c r="AE481" s="367"/>
      <c r="AF481" s="335" t="s">
        <v>521</v>
      </c>
    </row>
    <row r="482" spans="1:33" s="332" customFormat="1" ht="12" x14ac:dyDescent="0.2">
      <c r="A482" s="396"/>
      <c r="B482" s="371"/>
      <c r="C482" s="1065" t="s">
        <v>522</v>
      </c>
      <c r="D482" s="1065"/>
      <c r="E482" s="1065"/>
      <c r="F482" s="1065"/>
      <c r="G482" s="1065"/>
      <c r="H482" s="1065"/>
      <c r="I482" s="1065"/>
      <c r="J482" s="1065"/>
      <c r="K482" s="1065"/>
      <c r="L482" s="397">
        <v>2253.15</v>
      </c>
      <c r="M482" s="398"/>
      <c r="N482" s="399"/>
      <c r="V482" s="361"/>
      <c r="W482" s="367"/>
      <c r="X482" s="367"/>
      <c r="AC482" s="367"/>
      <c r="AE482" s="367"/>
      <c r="AF482" s="335" t="s">
        <v>522</v>
      </c>
    </row>
    <row r="483" spans="1:33" s="332" customFormat="1" ht="12" x14ac:dyDescent="0.2">
      <c r="A483" s="396"/>
      <c r="B483" s="371"/>
      <c r="C483" s="1065" t="s">
        <v>523</v>
      </c>
      <c r="D483" s="1065"/>
      <c r="E483" s="1065"/>
      <c r="F483" s="1065"/>
      <c r="G483" s="1065"/>
      <c r="H483" s="1065"/>
      <c r="I483" s="1065"/>
      <c r="J483" s="1065"/>
      <c r="K483" s="1065"/>
      <c r="L483" s="397">
        <v>1176.93</v>
      </c>
      <c r="M483" s="398"/>
      <c r="N483" s="399"/>
      <c r="V483" s="361"/>
      <c r="W483" s="367"/>
      <c r="X483" s="367"/>
      <c r="AC483" s="367"/>
      <c r="AE483" s="367"/>
      <c r="AF483" s="335" t="s">
        <v>523</v>
      </c>
    </row>
    <row r="484" spans="1:33" s="332" customFormat="1" ht="12" x14ac:dyDescent="0.2">
      <c r="A484" s="396"/>
      <c r="B484" s="371"/>
      <c r="C484" s="1065" t="s">
        <v>1374</v>
      </c>
      <c r="D484" s="1065"/>
      <c r="E484" s="1065"/>
      <c r="F484" s="1065"/>
      <c r="G484" s="1065"/>
      <c r="H484" s="1065"/>
      <c r="I484" s="1065"/>
      <c r="J484" s="1065"/>
      <c r="K484" s="1065"/>
      <c r="L484" s="397">
        <v>35625.410000000003</v>
      </c>
      <c r="M484" s="398"/>
      <c r="N484" s="399"/>
      <c r="V484" s="361"/>
      <c r="W484" s="367"/>
      <c r="X484" s="367"/>
      <c r="AC484" s="367"/>
      <c r="AE484" s="367"/>
      <c r="AF484" s="335" t="s">
        <v>1374</v>
      </c>
    </row>
    <row r="485" spans="1:33" s="332" customFormat="1" ht="12" x14ac:dyDescent="0.2">
      <c r="A485" s="396"/>
      <c r="B485" s="371"/>
      <c r="C485" s="1065" t="s">
        <v>3043</v>
      </c>
      <c r="D485" s="1065"/>
      <c r="E485" s="1065"/>
      <c r="F485" s="1065"/>
      <c r="G485" s="1065"/>
      <c r="H485" s="1065"/>
      <c r="I485" s="1065"/>
      <c r="J485" s="1065"/>
      <c r="K485" s="1065"/>
      <c r="L485" s="397">
        <v>35625.410000000003</v>
      </c>
      <c r="M485" s="398"/>
      <c r="N485" s="399"/>
      <c r="V485" s="361"/>
      <c r="W485" s="367"/>
      <c r="X485" s="367"/>
      <c r="AC485" s="367"/>
      <c r="AE485" s="367"/>
      <c r="AF485" s="335" t="s">
        <v>3043</v>
      </c>
    </row>
    <row r="486" spans="1:33" s="332" customFormat="1" ht="12" x14ac:dyDescent="0.2">
      <c r="A486" s="396"/>
      <c r="B486" s="371"/>
      <c r="C486" s="1065" t="s">
        <v>524</v>
      </c>
      <c r="D486" s="1065"/>
      <c r="E486" s="1065"/>
      <c r="F486" s="1065"/>
      <c r="G486" s="1065"/>
      <c r="H486" s="1065"/>
      <c r="I486" s="1065"/>
      <c r="J486" s="1065"/>
      <c r="K486" s="1065"/>
      <c r="L486" s="397">
        <v>2364.7800000000002</v>
      </c>
      <c r="M486" s="398"/>
      <c r="N486" s="399"/>
      <c r="V486" s="361"/>
      <c r="W486" s="367"/>
      <c r="X486" s="367"/>
      <c r="AC486" s="367"/>
      <c r="AE486" s="367"/>
      <c r="AF486" s="335" t="s">
        <v>524</v>
      </c>
    </row>
    <row r="487" spans="1:33" s="332" customFormat="1" ht="12" x14ac:dyDescent="0.2">
      <c r="A487" s="396"/>
      <c r="B487" s="371"/>
      <c r="C487" s="1065" t="s">
        <v>525</v>
      </c>
      <c r="D487" s="1065"/>
      <c r="E487" s="1065"/>
      <c r="F487" s="1065"/>
      <c r="G487" s="1065"/>
      <c r="H487" s="1065"/>
      <c r="I487" s="1065"/>
      <c r="J487" s="1065"/>
      <c r="K487" s="1065"/>
      <c r="L487" s="397">
        <v>2253.15</v>
      </c>
      <c r="M487" s="398"/>
      <c r="N487" s="399"/>
      <c r="V487" s="361"/>
      <c r="W487" s="367"/>
      <c r="X487" s="367"/>
      <c r="AC487" s="367"/>
      <c r="AE487" s="367"/>
      <c r="AF487" s="335" t="s">
        <v>525</v>
      </c>
    </row>
    <row r="488" spans="1:33" s="332" customFormat="1" ht="12" x14ac:dyDescent="0.2">
      <c r="A488" s="396"/>
      <c r="B488" s="371"/>
      <c r="C488" s="1065" t="s">
        <v>526</v>
      </c>
      <c r="D488" s="1065"/>
      <c r="E488" s="1065"/>
      <c r="F488" s="1065"/>
      <c r="G488" s="1065"/>
      <c r="H488" s="1065"/>
      <c r="I488" s="1065"/>
      <c r="J488" s="1065"/>
      <c r="K488" s="1065"/>
      <c r="L488" s="397">
        <v>1176.93</v>
      </c>
      <c r="M488" s="398"/>
      <c r="N488" s="399"/>
      <c r="V488" s="361"/>
      <c r="W488" s="367"/>
      <c r="X488" s="367"/>
      <c r="AC488" s="367"/>
      <c r="AE488" s="367"/>
      <c r="AF488" s="335" t="s">
        <v>526</v>
      </c>
    </row>
    <row r="489" spans="1:33" s="332" customFormat="1" ht="12" x14ac:dyDescent="0.2">
      <c r="A489" s="396"/>
      <c r="B489" s="390"/>
      <c r="C489" s="1067" t="s">
        <v>4649</v>
      </c>
      <c r="D489" s="1067"/>
      <c r="E489" s="1067"/>
      <c r="F489" s="1067"/>
      <c r="G489" s="1067"/>
      <c r="H489" s="1067"/>
      <c r="I489" s="1067"/>
      <c r="J489" s="1067"/>
      <c r="K489" s="1067"/>
      <c r="L489" s="400">
        <v>61785.38</v>
      </c>
      <c r="M489" s="401"/>
      <c r="N489" s="402"/>
      <c r="V489" s="361"/>
      <c r="W489" s="367"/>
      <c r="X489" s="367"/>
      <c r="AC489" s="367"/>
      <c r="AE489" s="367"/>
      <c r="AG489" s="367" t="s">
        <v>4649</v>
      </c>
    </row>
    <row r="490" spans="1:33" s="332" customFormat="1" ht="12" x14ac:dyDescent="0.2">
      <c r="A490" s="396"/>
      <c r="B490" s="371"/>
      <c r="C490" s="1065" t="s">
        <v>513</v>
      </c>
      <c r="D490" s="1065"/>
      <c r="E490" s="1065"/>
      <c r="F490" s="1065"/>
      <c r="G490" s="1065"/>
      <c r="H490" s="1065"/>
      <c r="I490" s="1065"/>
      <c r="J490" s="1065"/>
      <c r="K490" s="1065"/>
      <c r="L490" s="397"/>
      <c r="M490" s="398"/>
      <c r="N490" s="399"/>
      <c r="V490" s="361"/>
      <c r="W490" s="367"/>
      <c r="X490" s="367"/>
      <c r="AC490" s="367"/>
      <c r="AE490" s="367"/>
      <c r="AF490" s="335" t="s">
        <v>513</v>
      </c>
      <c r="AG490" s="367"/>
    </row>
    <row r="491" spans="1:33" s="332" customFormat="1" ht="12" x14ac:dyDescent="0.2">
      <c r="A491" s="396"/>
      <c r="B491" s="371"/>
      <c r="C491" s="1065" t="s">
        <v>615</v>
      </c>
      <c r="D491" s="1065"/>
      <c r="E491" s="1065"/>
      <c r="F491" s="1065"/>
      <c r="G491" s="1065"/>
      <c r="H491" s="1065"/>
      <c r="I491" s="1065"/>
      <c r="J491" s="1065"/>
      <c r="K491" s="1065"/>
      <c r="L491" s="397">
        <v>1907.36</v>
      </c>
      <c r="M491" s="398"/>
      <c r="N491" s="399"/>
      <c r="V491" s="361"/>
      <c r="W491" s="367"/>
      <c r="X491" s="367"/>
      <c r="AC491" s="367"/>
      <c r="AE491" s="367"/>
      <c r="AF491" s="335" t="s">
        <v>615</v>
      </c>
      <c r="AG491" s="367"/>
    </row>
    <row r="492" spans="1:33" s="332" customFormat="1" ht="12" x14ac:dyDescent="0.2">
      <c r="A492" s="396"/>
      <c r="B492" s="371"/>
      <c r="C492" s="1065" t="s">
        <v>1376</v>
      </c>
      <c r="D492" s="1065"/>
      <c r="E492" s="1065"/>
      <c r="F492" s="1065"/>
      <c r="G492" s="1065"/>
      <c r="H492" s="1065"/>
      <c r="I492" s="1065"/>
      <c r="J492" s="1065"/>
      <c r="K492" s="1065"/>
      <c r="L492" s="397">
        <v>35625.410000000003</v>
      </c>
      <c r="M492" s="398"/>
      <c r="N492" s="399"/>
      <c r="V492" s="361"/>
      <c r="W492" s="367"/>
      <c r="X492" s="367"/>
      <c r="AC492" s="367"/>
      <c r="AE492" s="367"/>
      <c r="AF492" s="335" t="s">
        <v>1376</v>
      </c>
      <c r="AG492" s="367"/>
    </row>
    <row r="493" spans="1:33" s="332" customFormat="1" ht="12" x14ac:dyDescent="0.2">
      <c r="A493" s="1073" t="s">
        <v>4650</v>
      </c>
      <c r="B493" s="1074"/>
      <c r="C493" s="1074"/>
      <c r="D493" s="1074"/>
      <c r="E493" s="1074"/>
      <c r="F493" s="1074"/>
      <c r="G493" s="1074"/>
      <c r="H493" s="1074"/>
      <c r="I493" s="1074"/>
      <c r="J493" s="1074"/>
      <c r="K493" s="1074"/>
      <c r="L493" s="1074"/>
      <c r="M493" s="1074"/>
      <c r="N493" s="1075"/>
      <c r="V493" s="361" t="s">
        <v>4650</v>
      </c>
      <c r="W493" s="367"/>
      <c r="X493" s="367"/>
      <c r="AC493" s="367"/>
      <c r="AE493" s="367"/>
      <c r="AG493" s="367"/>
    </row>
    <row r="494" spans="1:33" s="332" customFormat="1" ht="22.5" x14ac:dyDescent="0.2">
      <c r="A494" s="1069" t="s">
        <v>8068</v>
      </c>
      <c r="B494" s="1070"/>
      <c r="C494" s="1070"/>
      <c r="D494" s="1070"/>
      <c r="E494" s="1070"/>
      <c r="F494" s="1070"/>
      <c r="G494" s="1070"/>
      <c r="H494" s="1070"/>
      <c r="I494" s="1070"/>
      <c r="J494" s="1070"/>
      <c r="K494" s="1070"/>
      <c r="L494" s="1070"/>
      <c r="M494" s="1070"/>
      <c r="N494" s="1071"/>
      <c r="V494" s="361"/>
      <c r="W494" s="367" t="s">
        <v>8068</v>
      </c>
      <c r="X494" s="367"/>
      <c r="AC494" s="367"/>
      <c r="AE494" s="367"/>
      <c r="AG494" s="367"/>
    </row>
    <row r="495" spans="1:33" s="332" customFormat="1" ht="33.75" x14ac:dyDescent="0.2">
      <c r="A495" s="362" t="s">
        <v>918</v>
      </c>
      <c r="B495" s="363" t="s">
        <v>6308</v>
      </c>
      <c r="C495" s="1068" t="s">
        <v>6309</v>
      </c>
      <c r="D495" s="1068"/>
      <c r="E495" s="1068"/>
      <c r="F495" s="364" t="s">
        <v>621</v>
      </c>
      <c r="G495" s="364"/>
      <c r="H495" s="364"/>
      <c r="I495" s="364" t="s">
        <v>8069</v>
      </c>
      <c r="J495" s="365">
        <v>73.94</v>
      </c>
      <c r="K495" s="364"/>
      <c r="L495" s="365">
        <v>6.43</v>
      </c>
      <c r="M495" s="364"/>
      <c r="N495" s="366"/>
      <c r="V495" s="361"/>
      <c r="W495" s="367"/>
      <c r="X495" s="367" t="s">
        <v>6309</v>
      </c>
      <c r="AC495" s="367"/>
      <c r="AE495" s="367"/>
      <c r="AG495" s="367"/>
    </row>
    <row r="496" spans="1:33" s="332" customFormat="1" ht="12" x14ac:dyDescent="0.2">
      <c r="A496" s="379"/>
      <c r="B496" s="380"/>
      <c r="C496" s="340" t="s">
        <v>623</v>
      </c>
      <c r="D496" s="385"/>
      <c r="E496" s="385"/>
      <c r="F496" s="386"/>
      <c r="G496" s="386"/>
      <c r="H496" s="386"/>
      <c r="I496" s="386"/>
      <c r="J496" s="387"/>
      <c r="K496" s="386"/>
      <c r="L496" s="387"/>
      <c r="M496" s="388"/>
      <c r="N496" s="389"/>
      <c r="V496" s="361"/>
      <c r="W496" s="367"/>
      <c r="X496" s="367"/>
      <c r="AC496" s="367"/>
      <c r="AE496" s="367"/>
      <c r="AG496" s="367"/>
    </row>
    <row r="497" spans="1:35" s="332" customFormat="1" ht="1.5" customHeight="1" x14ac:dyDescent="0.2">
      <c r="A497" s="386"/>
      <c r="B497" s="380"/>
      <c r="C497" s="380"/>
      <c r="D497" s="380"/>
      <c r="E497" s="380"/>
      <c r="F497" s="386"/>
      <c r="G497" s="386"/>
      <c r="H497" s="386"/>
      <c r="I497" s="386"/>
      <c r="J497" s="390"/>
      <c r="K497" s="386"/>
      <c r="L497" s="390"/>
      <c r="M497" s="373"/>
      <c r="N497" s="390"/>
      <c r="V497" s="361"/>
      <c r="W497" s="367"/>
      <c r="X497" s="367"/>
      <c r="AC497" s="367"/>
      <c r="AE497" s="367"/>
      <c r="AG497" s="367"/>
    </row>
    <row r="498" spans="1:35" s="332" customFormat="1" ht="22.5" x14ac:dyDescent="0.2">
      <c r="A498" s="391"/>
      <c r="B498" s="392"/>
      <c r="C498" s="1068" t="s">
        <v>4657</v>
      </c>
      <c r="D498" s="1068"/>
      <c r="E498" s="1068"/>
      <c r="F498" s="1068"/>
      <c r="G498" s="1068"/>
      <c r="H498" s="1068"/>
      <c r="I498" s="1068"/>
      <c r="J498" s="1068"/>
      <c r="K498" s="1068"/>
      <c r="L498" s="393"/>
      <c r="M498" s="394"/>
      <c r="N498" s="395"/>
      <c r="V498" s="361"/>
      <c r="W498" s="367"/>
      <c r="X498" s="367"/>
      <c r="AC498" s="367"/>
      <c r="AE498" s="367" t="s">
        <v>4657</v>
      </c>
      <c r="AG498" s="367"/>
    </row>
    <row r="499" spans="1:35" s="332" customFormat="1" ht="12" x14ac:dyDescent="0.2">
      <c r="A499" s="396"/>
      <c r="B499" s="371"/>
      <c r="C499" s="1065" t="s">
        <v>512</v>
      </c>
      <c r="D499" s="1065"/>
      <c r="E499" s="1065"/>
      <c r="F499" s="1065"/>
      <c r="G499" s="1065"/>
      <c r="H499" s="1065"/>
      <c r="I499" s="1065"/>
      <c r="J499" s="1065"/>
      <c r="K499" s="1065"/>
      <c r="L499" s="397">
        <v>6.43</v>
      </c>
      <c r="M499" s="398"/>
      <c r="N499" s="399"/>
      <c r="V499" s="361"/>
      <c r="W499" s="367"/>
      <c r="X499" s="367"/>
      <c r="AC499" s="367"/>
      <c r="AE499" s="367"/>
      <c r="AF499" s="335" t="s">
        <v>512</v>
      </c>
      <c r="AG499" s="367"/>
    </row>
    <row r="500" spans="1:35" s="332" customFormat="1" ht="12" x14ac:dyDescent="0.2">
      <c r="A500" s="396"/>
      <c r="B500" s="371"/>
      <c r="C500" s="1065" t="s">
        <v>513</v>
      </c>
      <c r="D500" s="1065"/>
      <c r="E500" s="1065"/>
      <c r="F500" s="1065"/>
      <c r="G500" s="1065"/>
      <c r="H500" s="1065"/>
      <c r="I500" s="1065"/>
      <c r="J500" s="1065"/>
      <c r="K500" s="1065"/>
      <c r="L500" s="397"/>
      <c r="M500" s="398"/>
      <c r="N500" s="399"/>
      <c r="V500" s="361"/>
      <c r="W500" s="367"/>
      <c r="X500" s="367"/>
      <c r="AC500" s="367"/>
      <c r="AE500" s="367"/>
      <c r="AF500" s="335" t="s">
        <v>513</v>
      </c>
      <c r="AG500" s="367"/>
    </row>
    <row r="501" spans="1:35" s="332" customFormat="1" ht="12" x14ac:dyDescent="0.2">
      <c r="A501" s="396"/>
      <c r="B501" s="371"/>
      <c r="C501" s="1065" t="s">
        <v>517</v>
      </c>
      <c r="D501" s="1065"/>
      <c r="E501" s="1065"/>
      <c r="F501" s="1065"/>
      <c r="G501" s="1065"/>
      <c r="H501" s="1065"/>
      <c r="I501" s="1065"/>
      <c r="J501" s="1065"/>
      <c r="K501" s="1065"/>
      <c r="L501" s="397">
        <v>6.43</v>
      </c>
      <c r="M501" s="398"/>
      <c r="N501" s="399"/>
      <c r="V501" s="361"/>
      <c r="W501" s="367"/>
      <c r="X501" s="367"/>
      <c r="AC501" s="367"/>
      <c r="AE501" s="367"/>
      <c r="AF501" s="335" t="s">
        <v>517</v>
      </c>
      <c r="AG501" s="367"/>
    </row>
    <row r="502" spans="1:35" s="332" customFormat="1" ht="12" x14ac:dyDescent="0.2">
      <c r="A502" s="396"/>
      <c r="B502" s="371"/>
      <c r="C502" s="1065" t="s">
        <v>518</v>
      </c>
      <c r="D502" s="1065"/>
      <c r="E502" s="1065"/>
      <c r="F502" s="1065"/>
      <c r="G502" s="1065"/>
      <c r="H502" s="1065"/>
      <c r="I502" s="1065"/>
      <c r="J502" s="1065"/>
      <c r="K502" s="1065"/>
      <c r="L502" s="397">
        <v>6.43</v>
      </c>
      <c r="M502" s="398"/>
      <c r="N502" s="399"/>
      <c r="V502" s="361"/>
      <c r="W502" s="367"/>
      <c r="X502" s="367"/>
      <c r="AC502" s="367"/>
      <c r="AE502" s="367"/>
      <c r="AF502" s="335" t="s">
        <v>518</v>
      </c>
      <c r="AG502" s="367"/>
    </row>
    <row r="503" spans="1:35" s="332" customFormat="1" ht="12" x14ac:dyDescent="0.2">
      <c r="A503" s="396"/>
      <c r="B503" s="371"/>
      <c r="C503" s="1065" t="s">
        <v>513</v>
      </c>
      <c r="D503" s="1065"/>
      <c r="E503" s="1065"/>
      <c r="F503" s="1065"/>
      <c r="G503" s="1065"/>
      <c r="H503" s="1065"/>
      <c r="I503" s="1065"/>
      <c r="J503" s="1065"/>
      <c r="K503" s="1065"/>
      <c r="L503" s="397"/>
      <c r="M503" s="398"/>
      <c r="N503" s="399"/>
      <c r="V503" s="361"/>
      <c r="W503" s="367"/>
      <c r="X503" s="367"/>
      <c r="AC503" s="367"/>
      <c r="AE503" s="367"/>
      <c r="AF503" s="335" t="s">
        <v>513</v>
      </c>
      <c r="AG503" s="367"/>
    </row>
    <row r="504" spans="1:35" s="332" customFormat="1" ht="12" x14ac:dyDescent="0.2">
      <c r="A504" s="396"/>
      <c r="B504" s="371"/>
      <c r="C504" s="1065" t="s">
        <v>521</v>
      </c>
      <c r="D504" s="1065"/>
      <c r="E504" s="1065"/>
      <c r="F504" s="1065"/>
      <c r="G504" s="1065"/>
      <c r="H504" s="1065"/>
      <c r="I504" s="1065"/>
      <c r="J504" s="1065"/>
      <c r="K504" s="1065"/>
      <c r="L504" s="397">
        <v>6.43</v>
      </c>
      <c r="M504" s="398"/>
      <c r="N504" s="399"/>
      <c r="V504" s="361"/>
      <c r="W504" s="367"/>
      <c r="X504" s="367"/>
      <c r="AC504" s="367"/>
      <c r="AE504" s="367"/>
      <c r="AF504" s="335" t="s">
        <v>521</v>
      </c>
      <c r="AG504" s="367"/>
    </row>
    <row r="505" spans="1:35" s="332" customFormat="1" ht="22.5" x14ac:dyDescent="0.2">
      <c r="A505" s="396"/>
      <c r="B505" s="390"/>
      <c r="C505" s="1067" t="s">
        <v>4658</v>
      </c>
      <c r="D505" s="1067"/>
      <c r="E505" s="1067"/>
      <c r="F505" s="1067"/>
      <c r="G505" s="1067"/>
      <c r="H505" s="1067"/>
      <c r="I505" s="1067"/>
      <c r="J505" s="1067"/>
      <c r="K505" s="1067"/>
      <c r="L505" s="400">
        <v>6.43</v>
      </c>
      <c r="M505" s="401"/>
      <c r="N505" s="402"/>
      <c r="V505" s="361"/>
      <c r="W505" s="367"/>
      <c r="X505" s="367"/>
      <c r="AC505" s="367"/>
      <c r="AE505" s="367"/>
      <c r="AG505" s="367" t="s">
        <v>4658</v>
      </c>
    </row>
    <row r="506" spans="1:35" s="332" customFormat="1" ht="2.25" customHeight="1" x14ac:dyDescent="0.2">
      <c r="B506" s="338"/>
      <c r="C506" s="338"/>
      <c r="D506" s="338"/>
      <c r="E506" s="338"/>
      <c r="F506" s="338"/>
      <c r="G506" s="338"/>
      <c r="H506" s="338"/>
      <c r="I506" s="338"/>
      <c r="J506" s="338"/>
      <c r="K506" s="338"/>
      <c r="L506" s="403"/>
      <c r="M506" s="404"/>
      <c r="N506" s="405"/>
    </row>
    <row r="507" spans="1:35" s="332" customFormat="1" x14ac:dyDescent="0.2">
      <c r="A507" s="391"/>
      <c r="B507" s="392"/>
      <c r="C507" s="1068" t="s">
        <v>636</v>
      </c>
      <c r="D507" s="1068"/>
      <c r="E507" s="1068"/>
      <c r="F507" s="1068"/>
      <c r="G507" s="1068"/>
      <c r="H507" s="1068"/>
      <c r="I507" s="1068"/>
      <c r="J507" s="1068"/>
      <c r="K507" s="1068"/>
      <c r="L507" s="393"/>
      <c r="M507" s="406"/>
      <c r="N507" s="395"/>
      <c r="AH507" s="367" t="s">
        <v>636</v>
      </c>
    </row>
    <row r="508" spans="1:35" s="332" customFormat="1" x14ac:dyDescent="0.2">
      <c r="A508" s="396"/>
      <c r="B508" s="371"/>
      <c r="C508" s="1065" t="s">
        <v>512</v>
      </c>
      <c r="D508" s="1065"/>
      <c r="E508" s="1065"/>
      <c r="F508" s="1065"/>
      <c r="G508" s="1065"/>
      <c r="H508" s="1065"/>
      <c r="I508" s="1065"/>
      <c r="J508" s="1065"/>
      <c r="K508" s="1065"/>
      <c r="L508" s="397">
        <v>22736.32</v>
      </c>
      <c r="M508" s="407"/>
      <c r="N508" s="399"/>
      <c r="AH508" s="367"/>
      <c r="AI508" s="335" t="s">
        <v>512</v>
      </c>
    </row>
    <row r="509" spans="1:35" s="332" customFormat="1" x14ac:dyDescent="0.2">
      <c r="A509" s="396"/>
      <c r="B509" s="371"/>
      <c r="C509" s="1065" t="s">
        <v>513</v>
      </c>
      <c r="D509" s="1065"/>
      <c r="E509" s="1065"/>
      <c r="F509" s="1065"/>
      <c r="G509" s="1065"/>
      <c r="H509" s="1065"/>
      <c r="I509" s="1065"/>
      <c r="J509" s="1065"/>
      <c r="K509" s="1065"/>
      <c r="L509" s="397"/>
      <c r="M509" s="407"/>
      <c r="N509" s="399"/>
      <c r="AH509" s="367"/>
      <c r="AI509" s="335" t="s">
        <v>513</v>
      </c>
    </row>
    <row r="510" spans="1:35" s="332" customFormat="1" x14ac:dyDescent="0.2">
      <c r="A510" s="396"/>
      <c r="B510" s="371"/>
      <c r="C510" s="1065" t="s">
        <v>514</v>
      </c>
      <c r="D510" s="1065"/>
      <c r="E510" s="1065"/>
      <c r="F510" s="1065"/>
      <c r="G510" s="1065"/>
      <c r="H510" s="1065"/>
      <c r="I510" s="1065"/>
      <c r="J510" s="1065"/>
      <c r="K510" s="1065"/>
      <c r="L510" s="397">
        <v>2330.39</v>
      </c>
      <c r="M510" s="407"/>
      <c r="N510" s="399"/>
      <c r="AH510" s="367"/>
      <c r="AI510" s="335" t="s">
        <v>514</v>
      </c>
    </row>
    <row r="511" spans="1:35" s="332" customFormat="1" x14ac:dyDescent="0.2">
      <c r="A511" s="396"/>
      <c r="B511" s="371"/>
      <c r="C511" s="1065" t="s">
        <v>515</v>
      </c>
      <c r="D511" s="1065"/>
      <c r="E511" s="1065"/>
      <c r="F511" s="1065"/>
      <c r="G511" s="1065"/>
      <c r="H511" s="1065"/>
      <c r="I511" s="1065"/>
      <c r="J511" s="1065"/>
      <c r="K511" s="1065"/>
      <c r="L511" s="397">
        <v>273.41000000000003</v>
      </c>
      <c r="M511" s="407"/>
      <c r="N511" s="399"/>
      <c r="AH511" s="367"/>
      <c r="AI511" s="335" t="s">
        <v>515</v>
      </c>
    </row>
    <row r="512" spans="1:35" s="332" customFormat="1" x14ac:dyDescent="0.2">
      <c r="A512" s="396"/>
      <c r="B512" s="371"/>
      <c r="C512" s="1065" t="s">
        <v>516</v>
      </c>
      <c r="D512" s="1065"/>
      <c r="E512" s="1065"/>
      <c r="F512" s="1065"/>
      <c r="G512" s="1065"/>
      <c r="H512" s="1065"/>
      <c r="I512" s="1065"/>
      <c r="J512" s="1065"/>
      <c r="K512" s="1065"/>
      <c r="L512" s="397">
        <v>34.39</v>
      </c>
      <c r="M512" s="407"/>
      <c r="N512" s="399"/>
      <c r="AH512" s="367"/>
      <c r="AI512" s="335" t="s">
        <v>516</v>
      </c>
    </row>
    <row r="513" spans="1:35" s="332" customFormat="1" x14ac:dyDescent="0.2">
      <c r="A513" s="396"/>
      <c r="B513" s="371"/>
      <c r="C513" s="1065" t="s">
        <v>517</v>
      </c>
      <c r="D513" s="1065"/>
      <c r="E513" s="1065"/>
      <c r="F513" s="1065"/>
      <c r="G513" s="1065"/>
      <c r="H513" s="1065"/>
      <c r="I513" s="1065"/>
      <c r="J513" s="1065"/>
      <c r="K513" s="1065"/>
      <c r="L513" s="397">
        <v>20132.52</v>
      </c>
      <c r="M513" s="407"/>
      <c r="N513" s="399"/>
      <c r="AH513" s="367"/>
      <c r="AI513" s="335" t="s">
        <v>517</v>
      </c>
    </row>
    <row r="514" spans="1:35" s="332" customFormat="1" x14ac:dyDescent="0.2">
      <c r="A514" s="396"/>
      <c r="B514" s="371" t="s">
        <v>423</v>
      </c>
      <c r="C514" s="1065" t="s">
        <v>518</v>
      </c>
      <c r="D514" s="1065"/>
      <c r="E514" s="1065"/>
      <c r="F514" s="1065"/>
      <c r="G514" s="1065"/>
      <c r="H514" s="1065"/>
      <c r="I514" s="1065"/>
      <c r="J514" s="1065"/>
      <c r="K514" s="1065"/>
      <c r="L514" s="397">
        <v>6.43</v>
      </c>
      <c r="M514" s="407" t="s">
        <v>567</v>
      </c>
      <c r="N514" s="399">
        <v>60</v>
      </c>
      <c r="AH514" s="367"/>
      <c r="AI514" s="335" t="s">
        <v>518</v>
      </c>
    </row>
    <row r="515" spans="1:35" s="332" customFormat="1" x14ac:dyDescent="0.2">
      <c r="A515" s="396"/>
      <c r="B515" s="371"/>
      <c r="C515" s="1065" t="s">
        <v>513</v>
      </c>
      <c r="D515" s="1065"/>
      <c r="E515" s="1065"/>
      <c r="F515" s="1065"/>
      <c r="G515" s="1065"/>
      <c r="H515" s="1065"/>
      <c r="I515" s="1065"/>
      <c r="J515" s="1065"/>
      <c r="K515" s="1065"/>
      <c r="L515" s="397"/>
      <c r="M515" s="407"/>
      <c r="N515" s="399"/>
      <c r="AH515" s="367"/>
      <c r="AI515" s="335" t="s">
        <v>513</v>
      </c>
    </row>
    <row r="516" spans="1:35" s="332" customFormat="1" x14ac:dyDescent="0.2">
      <c r="A516" s="396"/>
      <c r="B516" s="371"/>
      <c r="C516" s="1065" t="s">
        <v>521</v>
      </c>
      <c r="D516" s="1065"/>
      <c r="E516" s="1065"/>
      <c r="F516" s="1065"/>
      <c r="G516" s="1065"/>
      <c r="H516" s="1065"/>
      <c r="I516" s="1065"/>
      <c r="J516" s="1065"/>
      <c r="K516" s="1065"/>
      <c r="L516" s="397">
        <v>6.43</v>
      </c>
      <c r="M516" s="407"/>
      <c r="N516" s="399"/>
      <c r="AH516" s="367"/>
      <c r="AI516" s="335" t="s">
        <v>521</v>
      </c>
    </row>
    <row r="517" spans="1:35" s="332" customFormat="1" x14ac:dyDescent="0.2">
      <c r="A517" s="396"/>
      <c r="B517" s="371" t="s">
        <v>423</v>
      </c>
      <c r="C517" s="1065" t="s">
        <v>3041</v>
      </c>
      <c r="D517" s="1065"/>
      <c r="E517" s="1065"/>
      <c r="F517" s="1065"/>
      <c r="G517" s="1065"/>
      <c r="H517" s="1065"/>
      <c r="I517" s="1065"/>
      <c r="J517" s="1065"/>
      <c r="K517" s="1065"/>
      <c r="L517" s="397">
        <v>26159.97</v>
      </c>
      <c r="M517" s="407" t="s">
        <v>567</v>
      </c>
      <c r="N517" s="399">
        <v>245381</v>
      </c>
      <c r="AH517" s="367"/>
      <c r="AI517" s="335" t="s">
        <v>3041</v>
      </c>
    </row>
    <row r="518" spans="1:35" s="332" customFormat="1" x14ac:dyDescent="0.2">
      <c r="A518" s="396"/>
      <c r="B518" s="371"/>
      <c r="C518" s="1065" t="s">
        <v>513</v>
      </c>
      <c r="D518" s="1065"/>
      <c r="E518" s="1065"/>
      <c r="F518" s="1065"/>
      <c r="G518" s="1065"/>
      <c r="H518" s="1065"/>
      <c r="I518" s="1065"/>
      <c r="J518" s="1065"/>
      <c r="K518" s="1065"/>
      <c r="L518" s="397"/>
      <c r="M518" s="407"/>
      <c r="N518" s="399"/>
      <c r="AH518" s="367"/>
      <c r="AI518" s="335" t="s">
        <v>513</v>
      </c>
    </row>
    <row r="519" spans="1:35" s="332" customFormat="1" x14ac:dyDescent="0.2">
      <c r="A519" s="396"/>
      <c r="B519" s="371"/>
      <c r="C519" s="1065" t="s">
        <v>519</v>
      </c>
      <c r="D519" s="1065"/>
      <c r="E519" s="1065"/>
      <c r="F519" s="1065"/>
      <c r="G519" s="1065"/>
      <c r="H519" s="1065"/>
      <c r="I519" s="1065"/>
      <c r="J519" s="1065"/>
      <c r="K519" s="1065"/>
      <c r="L519" s="397">
        <v>2330.39</v>
      </c>
      <c r="M519" s="407"/>
      <c r="N519" s="399"/>
      <c r="AH519" s="367"/>
      <c r="AI519" s="335" t="s">
        <v>519</v>
      </c>
    </row>
    <row r="520" spans="1:35" s="332" customFormat="1" x14ac:dyDescent="0.2">
      <c r="A520" s="396"/>
      <c r="B520" s="371"/>
      <c r="C520" s="1065" t="s">
        <v>520</v>
      </c>
      <c r="D520" s="1065"/>
      <c r="E520" s="1065"/>
      <c r="F520" s="1065"/>
      <c r="G520" s="1065"/>
      <c r="H520" s="1065"/>
      <c r="I520" s="1065"/>
      <c r="J520" s="1065"/>
      <c r="K520" s="1065"/>
      <c r="L520" s="397">
        <v>273.41000000000003</v>
      </c>
      <c r="M520" s="407"/>
      <c r="N520" s="399"/>
      <c r="AH520" s="367"/>
      <c r="AI520" s="335" t="s">
        <v>520</v>
      </c>
    </row>
    <row r="521" spans="1:35" s="332" customFormat="1" x14ac:dyDescent="0.2">
      <c r="A521" s="396"/>
      <c r="B521" s="371"/>
      <c r="C521" s="1065" t="s">
        <v>521</v>
      </c>
      <c r="D521" s="1065"/>
      <c r="E521" s="1065"/>
      <c r="F521" s="1065"/>
      <c r="G521" s="1065"/>
      <c r="H521" s="1065"/>
      <c r="I521" s="1065"/>
      <c r="J521" s="1065"/>
      <c r="K521" s="1065"/>
      <c r="L521" s="397">
        <v>20126.09</v>
      </c>
      <c r="M521" s="407"/>
      <c r="N521" s="399"/>
      <c r="AH521" s="367"/>
      <c r="AI521" s="335" t="s">
        <v>521</v>
      </c>
    </row>
    <row r="522" spans="1:35" s="332" customFormat="1" x14ac:dyDescent="0.2">
      <c r="A522" s="396"/>
      <c r="B522" s="371"/>
      <c r="C522" s="1065" t="s">
        <v>522</v>
      </c>
      <c r="D522" s="1065"/>
      <c r="E522" s="1065"/>
      <c r="F522" s="1065"/>
      <c r="G522" s="1065"/>
      <c r="H522" s="1065"/>
      <c r="I522" s="1065"/>
      <c r="J522" s="1065"/>
      <c r="K522" s="1065"/>
      <c r="L522" s="397">
        <v>2253.15</v>
      </c>
      <c r="M522" s="407"/>
      <c r="N522" s="399"/>
      <c r="AH522" s="367"/>
      <c r="AI522" s="335" t="s">
        <v>522</v>
      </c>
    </row>
    <row r="523" spans="1:35" s="332" customFormat="1" x14ac:dyDescent="0.2">
      <c r="A523" s="396"/>
      <c r="B523" s="371"/>
      <c r="C523" s="1065" t="s">
        <v>523</v>
      </c>
      <c r="D523" s="1065"/>
      <c r="E523" s="1065"/>
      <c r="F523" s="1065"/>
      <c r="G523" s="1065"/>
      <c r="H523" s="1065"/>
      <c r="I523" s="1065"/>
      <c r="J523" s="1065"/>
      <c r="K523" s="1065"/>
      <c r="L523" s="397">
        <v>1176.93</v>
      </c>
      <c r="M523" s="407"/>
      <c r="N523" s="399"/>
      <c r="AH523" s="367"/>
      <c r="AI523" s="335" t="s">
        <v>523</v>
      </c>
    </row>
    <row r="524" spans="1:35" s="332" customFormat="1" x14ac:dyDescent="0.2">
      <c r="A524" s="396"/>
      <c r="B524" s="371"/>
      <c r="C524" s="1065" t="s">
        <v>1374</v>
      </c>
      <c r="D524" s="1065"/>
      <c r="E524" s="1065"/>
      <c r="F524" s="1065"/>
      <c r="G524" s="1065"/>
      <c r="H524" s="1065"/>
      <c r="I524" s="1065"/>
      <c r="J524" s="1065"/>
      <c r="K524" s="1065"/>
      <c r="L524" s="397">
        <v>35625.410000000003</v>
      </c>
      <c r="M524" s="407"/>
      <c r="N524" s="399">
        <v>176702</v>
      </c>
      <c r="AH524" s="367"/>
      <c r="AI524" s="335" t="s">
        <v>1374</v>
      </c>
    </row>
    <row r="525" spans="1:35" s="332" customFormat="1" x14ac:dyDescent="0.2">
      <c r="A525" s="396"/>
      <c r="B525" s="371" t="s">
        <v>434</v>
      </c>
      <c r="C525" s="1065" t="s">
        <v>3043</v>
      </c>
      <c r="D525" s="1065"/>
      <c r="E525" s="1065"/>
      <c r="F525" s="1065"/>
      <c r="G525" s="1065"/>
      <c r="H525" s="1065"/>
      <c r="I525" s="1065"/>
      <c r="J525" s="1065"/>
      <c r="K525" s="1065"/>
      <c r="L525" s="397">
        <v>35625.410000000003</v>
      </c>
      <c r="M525" s="407" t="s">
        <v>1362</v>
      </c>
      <c r="N525" s="399">
        <v>176702</v>
      </c>
      <c r="AH525" s="367"/>
      <c r="AI525" s="335" t="s">
        <v>3043</v>
      </c>
    </row>
    <row r="526" spans="1:35" s="332" customFormat="1" x14ac:dyDescent="0.2">
      <c r="A526" s="396"/>
      <c r="B526" s="371"/>
      <c r="C526" s="1065" t="s">
        <v>524</v>
      </c>
      <c r="D526" s="1065"/>
      <c r="E526" s="1065"/>
      <c r="F526" s="1065"/>
      <c r="G526" s="1065"/>
      <c r="H526" s="1065"/>
      <c r="I526" s="1065"/>
      <c r="J526" s="1065"/>
      <c r="K526" s="1065"/>
      <c r="L526" s="397">
        <v>2364.7800000000002</v>
      </c>
      <c r="M526" s="407"/>
      <c r="N526" s="399"/>
      <c r="AH526" s="367"/>
      <c r="AI526" s="335" t="s">
        <v>524</v>
      </c>
    </row>
    <row r="527" spans="1:35" s="332" customFormat="1" x14ac:dyDescent="0.2">
      <c r="A527" s="396"/>
      <c r="B527" s="371"/>
      <c r="C527" s="1065" t="s">
        <v>525</v>
      </c>
      <c r="D527" s="1065"/>
      <c r="E527" s="1065"/>
      <c r="F527" s="1065"/>
      <c r="G527" s="1065"/>
      <c r="H527" s="1065"/>
      <c r="I527" s="1065"/>
      <c r="J527" s="1065"/>
      <c r="K527" s="1065"/>
      <c r="L527" s="397">
        <v>2253.15</v>
      </c>
      <c r="M527" s="407"/>
      <c r="N527" s="399"/>
      <c r="AH527" s="367"/>
      <c r="AI527" s="335" t="s">
        <v>525</v>
      </c>
    </row>
    <row r="528" spans="1:35" s="332" customFormat="1" x14ac:dyDescent="0.2">
      <c r="A528" s="396"/>
      <c r="B528" s="371"/>
      <c r="C528" s="1065" t="s">
        <v>526</v>
      </c>
      <c r="D528" s="1065"/>
      <c r="E528" s="1065"/>
      <c r="F528" s="1065"/>
      <c r="G528" s="1065"/>
      <c r="H528" s="1065"/>
      <c r="I528" s="1065"/>
      <c r="J528" s="1065"/>
      <c r="K528" s="1065"/>
      <c r="L528" s="397">
        <v>1176.93</v>
      </c>
      <c r="M528" s="407"/>
      <c r="N528" s="399"/>
      <c r="AH528" s="367"/>
      <c r="AI528" s="335" t="s">
        <v>526</v>
      </c>
    </row>
    <row r="529" spans="1:36" x14ac:dyDescent="0.2">
      <c r="A529" s="396"/>
      <c r="B529" s="390"/>
      <c r="C529" s="1067" t="s">
        <v>637</v>
      </c>
      <c r="D529" s="1067"/>
      <c r="E529" s="1067"/>
      <c r="F529" s="1067"/>
      <c r="G529" s="1067"/>
      <c r="H529" s="1067"/>
      <c r="I529" s="1067"/>
      <c r="J529" s="1067"/>
      <c r="K529" s="1067"/>
      <c r="L529" s="400">
        <v>61791.81</v>
      </c>
      <c r="M529" s="408"/>
      <c r="N529" s="409">
        <v>422143</v>
      </c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2"/>
      <c r="AH529" s="367"/>
      <c r="AI529" s="332"/>
      <c r="AJ529" s="367" t="s">
        <v>637</v>
      </c>
    </row>
    <row r="530" spans="1:36" x14ac:dyDescent="0.2">
      <c r="A530" s="396"/>
      <c r="B530" s="371"/>
      <c r="C530" s="1065" t="s">
        <v>513</v>
      </c>
      <c r="D530" s="1065"/>
      <c r="E530" s="1065"/>
      <c r="F530" s="1065"/>
      <c r="G530" s="1065"/>
      <c r="H530" s="1065"/>
      <c r="I530" s="1065"/>
      <c r="J530" s="1065"/>
      <c r="K530" s="1065"/>
      <c r="L530" s="397"/>
      <c r="M530" s="407"/>
      <c r="N530" s="399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2"/>
      <c r="AH530" s="367"/>
      <c r="AI530" s="335" t="s">
        <v>513</v>
      </c>
      <c r="AJ530" s="367"/>
    </row>
    <row r="531" spans="1:36" x14ac:dyDescent="0.2">
      <c r="A531" s="396"/>
      <c r="B531" s="371"/>
      <c r="C531" s="1065" t="s">
        <v>615</v>
      </c>
      <c r="D531" s="1065"/>
      <c r="E531" s="1065"/>
      <c r="F531" s="1065"/>
      <c r="G531" s="1065"/>
      <c r="H531" s="1065"/>
      <c r="I531" s="1065"/>
      <c r="J531" s="1065"/>
      <c r="K531" s="1065"/>
      <c r="L531" s="397"/>
      <c r="M531" s="407"/>
      <c r="N531" s="399">
        <v>17891</v>
      </c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2"/>
      <c r="AH531" s="367"/>
      <c r="AI531" s="335" t="s">
        <v>615</v>
      </c>
      <c r="AJ531" s="367"/>
    </row>
    <row r="532" spans="1:36" x14ac:dyDescent="0.2">
      <c r="A532" s="396"/>
      <c r="B532" s="371"/>
      <c r="C532" s="1065" t="s">
        <v>1376</v>
      </c>
      <c r="D532" s="1065"/>
      <c r="E532" s="1065"/>
      <c r="F532" s="1065"/>
      <c r="G532" s="1065"/>
      <c r="H532" s="1065"/>
      <c r="I532" s="1065"/>
      <c r="J532" s="1065"/>
      <c r="K532" s="1065"/>
      <c r="L532" s="397"/>
      <c r="M532" s="407"/>
      <c r="N532" s="399">
        <v>176702</v>
      </c>
      <c r="O532" s="332"/>
      <c r="P532" s="332"/>
      <c r="Q532" s="332"/>
      <c r="R532" s="332"/>
      <c r="S532" s="332"/>
      <c r="T532" s="332"/>
      <c r="U532" s="332"/>
      <c r="V532" s="332"/>
      <c r="W532" s="332"/>
      <c r="X532" s="332"/>
      <c r="Y532" s="332"/>
      <c r="Z532" s="332"/>
      <c r="AA532" s="332"/>
      <c r="AB532" s="332"/>
      <c r="AC532" s="332"/>
      <c r="AD532" s="332"/>
      <c r="AE532" s="332"/>
      <c r="AF532" s="332"/>
      <c r="AG532" s="332"/>
      <c r="AH532" s="367"/>
      <c r="AI532" s="335" t="s">
        <v>1376</v>
      </c>
      <c r="AJ532" s="367"/>
    </row>
    <row r="533" spans="1:36" ht="1.5" customHeight="1" x14ac:dyDescent="0.2">
      <c r="B533" s="390"/>
      <c r="C533" s="380"/>
      <c r="D533" s="380"/>
      <c r="E533" s="380"/>
      <c r="F533" s="380"/>
      <c r="G533" s="380"/>
      <c r="H533" s="380"/>
      <c r="I533" s="380"/>
      <c r="J533" s="380"/>
      <c r="K533" s="380"/>
      <c r="L533" s="400"/>
      <c r="M533" s="401"/>
      <c r="N533" s="410"/>
      <c r="O533" s="332"/>
      <c r="P533" s="332"/>
      <c r="Q533" s="332"/>
      <c r="R533" s="332"/>
      <c r="S533" s="332"/>
      <c r="T533" s="332"/>
      <c r="U533" s="332"/>
      <c r="V533" s="332"/>
      <c r="W533" s="332"/>
      <c r="X533" s="332"/>
      <c r="Y533" s="332"/>
      <c r="Z533" s="332"/>
      <c r="AA533" s="332"/>
      <c r="AB533" s="332"/>
      <c r="AC533" s="332"/>
      <c r="AD533" s="332"/>
      <c r="AE533" s="332"/>
      <c r="AF533" s="332"/>
      <c r="AG533" s="332"/>
      <c r="AH533" s="332"/>
      <c r="AI533" s="332"/>
      <c r="AJ533" s="332"/>
    </row>
    <row r="534" spans="1:36" ht="53.25" customHeight="1" x14ac:dyDescent="0.2">
      <c r="A534" s="411"/>
      <c r="B534" s="411"/>
      <c r="C534" s="411"/>
      <c r="D534" s="411"/>
      <c r="E534" s="411"/>
      <c r="F534" s="411"/>
      <c r="G534" s="411"/>
      <c r="H534" s="411"/>
      <c r="I534" s="411"/>
      <c r="J534" s="411"/>
      <c r="K534" s="411"/>
      <c r="L534" s="411"/>
      <c r="M534" s="411"/>
      <c r="N534" s="411"/>
      <c r="O534" s="332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</row>
    <row r="535" spans="1:36" x14ac:dyDescent="0.2">
      <c r="B535" s="412" t="s">
        <v>376</v>
      </c>
      <c r="C535" s="1066" t="s">
        <v>638</v>
      </c>
      <c r="D535" s="1066"/>
      <c r="E535" s="1066"/>
      <c r="F535" s="1066"/>
      <c r="G535" s="1066"/>
      <c r="H535" s="1066"/>
      <c r="I535" s="1066"/>
      <c r="J535" s="1066"/>
      <c r="K535" s="1066"/>
      <c r="L535" s="1066"/>
      <c r="O535" s="332"/>
      <c r="P535" s="332"/>
      <c r="Q535" s="332"/>
      <c r="R535" s="332"/>
      <c r="S535" s="332"/>
      <c r="T535" s="332"/>
      <c r="U535" s="332"/>
      <c r="V535" s="332"/>
      <c r="W535" s="332"/>
      <c r="X535" s="332"/>
      <c r="Y535" s="332"/>
      <c r="Z535" s="332"/>
      <c r="AA535" s="332"/>
      <c r="AB535" s="332"/>
      <c r="AC535" s="332"/>
      <c r="AD535" s="332"/>
      <c r="AE535" s="332"/>
      <c r="AF535" s="332"/>
      <c r="AG535" s="332"/>
      <c r="AH535" s="332"/>
      <c r="AI535" s="332"/>
      <c r="AJ535" s="332"/>
    </row>
    <row r="536" spans="1:36" ht="13.5" customHeight="1" x14ac:dyDescent="0.2">
      <c r="B536" s="333"/>
      <c r="C536" s="1064" t="s">
        <v>92</v>
      </c>
      <c r="D536" s="1064"/>
      <c r="E536" s="1064"/>
      <c r="F536" s="1064"/>
      <c r="G536" s="1064"/>
      <c r="H536" s="1064"/>
      <c r="I536" s="1064"/>
      <c r="J536" s="1064"/>
      <c r="K536" s="1064"/>
      <c r="L536" s="1064"/>
      <c r="O536" s="332"/>
      <c r="P536" s="332"/>
      <c r="Q536" s="332"/>
      <c r="R536" s="332"/>
      <c r="S536" s="332"/>
      <c r="T536" s="332"/>
      <c r="U536" s="332"/>
      <c r="V536" s="332"/>
      <c r="W536" s="332"/>
      <c r="X536" s="332"/>
      <c r="Y536" s="332"/>
      <c r="Z536" s="332"/>
      <c r="AA536" s="332"/>
      <c r="AB536" s="332"/>
      <c r="AC536" s="332"/>
      <c r="AD536" s="332"/>
      <c r="AE536" s="332"/>
      <c r="AF536" s="332"/>
      <c r="AG536" s="332"/>
      <c r="AH536" s="332"/>
      <c r="AI536" s="332"/>
      <c r="AJ536" s="332"/>
    </row>
    <row r="537" spans="1:36" ht="12.75" customHeight="1" x14ac:dyDescent="0.2">
      <c r="B537" s="412" t="s">
        <v>377</v>
      </c>
      <c r="C537" s="1066" t="s">
        <v>639</v>
      </c>
      <c r="D537" s="1066"/>
      <c r="E537" s="1066"/>
      <c r="F537" s="1066"/>
      <c r="G537" s="1066"/>
      <c r="H537" s="1066"/>
      <c r="I537" s="1066"/>
      <c r="J537" s="1066"/>
      <c r="K537" s="1066"/>
      <c r="L537" s="1066"/>
      <c r="O537" s="332"/>
      <c r="P537" s="332"/>
      <c r="Q537" s="332"/>
      <c r="R537" s="332"/>
      <c r="S537" s="332"/>
      <c r="T537" s="332"/>
      <c r="U537" s="332"/>
      <c r="V537" s="332"/>
      <c r="W537" s="332"/>
      <c r="X537" s="332"/>
      <c r="Y537" s="332"/>
      <c r="Z537" s="332"/>
      <c r="AA537" s="332"/>
      <c r="AB537" s="332"/>
      <c r="AC537" s="332"/>
      <c r="AD537" s="332"/>
      <c r="AE537" s="332"/>
      <c r="AF537" s="332"/>
      <c r="AG537" s="332"/>
      <c r="AH537" s="332"/>
      <c r="AI537" s="332"/>
      <c r="AJ537" s="332"/>
    </row>
    <row r="538" spans="1:36" ht="13.5" customHeight="1" x14ac:dyDescent="0.2">
      <c r="C538" s="1064" t="s">
        <v>92</v>
      </c>
      <c r="D538" s="1064"/>
      <c r="E538" s="1064"/>
      <c r="F538" s="1064"/>
      <c r="G538" s="1064"/>
      <c r="H538" s="1064"/>
      <c r="I538" s="1064"/>
      <c r="J538" s="1064"/>
      <c r="K538" s="1064"/>
      <c r="L538" s="1064"/>
      <c r="O538" s="332"/>
      <c r="P538" s="332"/>
      <c r="Q538" s="332"/>
      <c r="R538" s="332"/>
      <c r="S538" s="332"/>
      <c r="T538" s="332"/>
      <c r="U538" s="332"/>
      <c r="V538" s="332"/>
      <c r="W538" s="332"/>
      <c r="X538" s="332"/>
      <c r="Y538" s="332"/>
      <c r="Z538" s="332"/>
      <c r="AA538" s="332"/>
      <c r="AB538" s="332"/>
      <c r="AC538" s="332"/>
      <c r="AD538" s="332"/>
      <c r="AE538" s="332"/>
      <c r="AF538" s="332"/>
      <c r="AG538" s="332"/>
      <c r="AH538" s="332"/>
      <c r="AI538" s="332"/>
      <c r="AJ538" s="332"/>
    </row>
    <row r="540" spans="1:36" x14ac:dyDescent="0.2">
      <c r="B540" s="413"/>
      <c r="D540" s="413"/>
      <c r="F540" s="413"/>
      <c r="O540" s="332"/>
      <c r="P540" s="332"/>
      <c r="Q540" s="332"/>
      <c r="R540" s="332"/>
      <c r="S540" s="332"/>
      <c r="T540" s="332"/>
      <c r="U540" s="332"/>
      <c r="V540" s="332"/>
      <c r="W540" s="332"/>
      <c r="X540" s="332"/>
      <c r="Y540" s="332"/>
      <c r="Z540" s="332"/>
      <c r="AA540" s="332"/>
      <c r="AB540" s="332"/>
      <c r="AC540" s="332"/>
      <c r="AD540" s="332"/>
      <c r="AE540" s="332"/>
      <c r="AF540" s="332"/>
      <c r="AG540" s="332"/>
      <c r="AH540" s="332"/>
      <c r="AI540" s="332"/>
      <c r="AJ540" s="332"/>
    </row>
    <row r="557" spans="15:36" x14ac:dyDescent="0.2"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2"/>
      <c r="AH557" s="332"/>
      <c r="AI557" s="332"/>
      <c r="AJ557" s="332"/>
    </row>
    <row r="558" spans="15:36" x14ac:dyDescent="0.2">
      <c r="O558" s="332"/>
      <c r="P558" s="332"/>
      <c r="Q558" s="332"/>
      <c r="R558" s="332"/>
      <c r="S558" s="332"/>
      <c r="T558" s="332"/>
      <c r="U558" s="332"/>
      <c r="V558" s="332"/>
      <c r="W558" s="332"/>
      <c r="X558" s="332"/>
      <c r="Y558" s="332"/>
      <c r="Z558" s="332"/>
      <c r="AA558" s="332"/>
      <c r="AB558" s="332"/>
      <c r="AC558" s="332"/>
      <c r="AD558" s="332"/>
      <c r="AE558" s="332"/>
      <c r="AF558" s="332"/>
      <c r="AG558" s="332"/>
      <c r="AH558" s="332"/>
      <c r="AI558" s="332"/>
      <c r="AJ558" s="332"/>
    </row>
    <row r="561" s="332" customFormat="1" x14ac:dyDescent="0.2"/>
  </sheetData>
  <mergeCells count="488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4:E54"/>
    <mergeCell ref="C55:N55"/>
    <mergeCell ref="C56:E56"/>
    <mergeCell ref="C57:E57"/>
    <mergeCell ref="C58:E58"/>
    <mergeCell ref="C59:E59"/>
    <mergeCell ref="C47:E47"/>
    <mergeCell ref="C48:E48"/>
    <mergeCell ref="C49:E49"/>
    <mergeCell ref="C50:E50"/>
    <mergeCell ref="C51:E51"/>
    <mergeCell ref="C53:N53"/>
    <mergeCell ref="C66:E66"/>
    <mergeCell ref="C67:E67"/>
    <mergeCell ref="C69:N69"/>
    <mergeCell ref="C70:E70"/>
    <mergeCell ref="C71:N71"/>
    <mergeCell ref="C72:E72"/>
    <mergeCell ref="C60:E60"/>
    <mergeCell ref="C61:E61"/>
    <mergeCell ref="C62:E62"/>
    <mergeCell ref="C63:E63"/>
    <mergeCell ref="C64:E64"/>
    <mergeCell ref="C65:E65"/>
    <mergeCell ref="C79:E79"/>
    <mergeCell ref="C80:E80"/>
    <mergeCell ref="C81:E81"/>
    <mergeCell ref="C83:E83"/>
    <mergeCell ref="C85:N85"/>
    <mergeCell ref="C86:E86"/>
    <mergeCell ref="C73:E73"/>
    <mergeCell ref="C74:E74"/>
    <mergeCell ref="C75:E75"/>
    <mergeCell ref="C76:E76"/>
    <mergeCell ref="C77:E77"/>
    <mergeCell ref="C78:E78"/>
    <mergeCell ref="C93:E93"/>
    <mergeCell ref="C94:E94"/>
    <mergeCell ref="C95:E95"/>
    <mergeCell ref="C96:E96"/>
    <mergeCell ref="C97:E97"/>
    <mergeCell ref="C98:E98"/>
    <mergeCell ref="C87:N87"/>
    <mergeCell ref="C88:N88"/>
    <mergeCell ref="C89:E89"/>
    <mergeCell ref="C90:E90"/>
    <mergeCell ref="C91:E91"/>
    <mergeCell ref="C92:E92"/>
    <mergeCell ref="C106:E106"/>
    <mergeCell ref="C107:E107"/>
    <mergeCell ref="C108:E108"/>
    <mergeCell ref="C109:E109"/>
    <mergeCell ref="C110:E110"/>
    <mergeCell ref="C111:E111"/>
    <mergeCell ref="C99:E99"/>
    <mergeCell ref="C100:E100"/>
    <mergeCell ref="C102:N102"/>
    <mergeCell ref="C103:E103"/>
    <mergeCell ref="C104:N104"/>
    <mergeCell ref="C105:N105"/>
    <mergeCell ref="C119:N119"/>
    <mergeCell ref="C120:E120"/>
    <mergeCell ref="C121:E121"/>
    <mergeCell ref="C122:E122"/>
    <mergeCell ref="C123:E123"/>
    <mergeCell ref="C124:E124"/>
    <mergeCell ref="C112:E112"/>
    <mergeCell ref="C113:E113"/>
    <mergeCell ref="C114:E114"/>
    <mergeCell ref="C116:N116"/>
    <mergeCell ref="A117:N117"/>
    <mergeCell ref="C118:E118"/>
    <mergeCell ref="C132:N132"/>
    <mergeCell ref="C133:E133"/>
    <mergeCell ref="C134:E134"/>
    <mergeCell ref="C135:E135"/>
    <mergeCell ref="C136:E136"/>
    <mergeCell ref="C137:E137"/>
    <mergeCell ref="C125:E125"/>
    <mergeCell ref="C126:E126"/>
    <mergeCell ref="C127:E127"/>
    <mergeCell ref="C128:E128"/>
    <mergeCell ref="C130:N130"/>
    <mergeCell ref="C131:E131"/>
    <mergeCell ref="C144:E144"/>
    <mergeCell ref="C146:N146"/>
    <mergeCell ref="C147:E147"/>
    <mergeCell ref="C148:N148"/>
    <mergeCell ref="C149:E149"/>
    <mergeCell ref="C150:E150"/>
    <mergeCell ref="C138:E138"/>
    <mergeCell ref="C139:E139"/>
    <mergeCell ref="C140:E140"/>
    <mergeCell ref="C141:E141"/>
    <mergeCell ref="C142:E142"/>
    <mergeCell ref="C143:E143"/>
    <mergeCell ref="C157:E157"/>
    <mergeCell ref="C158:E158"/>
    <mergeCell ref="C160:E160"/>
    <mergeCell ref="C162:N162"/>
    <mergeCell ref="C163:E163"/>
    <mergeCell ref="C164:N164"/>
    <mergeCell ref="C151:E151"/>
    <mergeCell ref="C152:E152"/>
    <mergeCell ref="C153:E153"/>
    <mergeCell ref="C154:E154"/>
    <mergeCell ref="C155:E155"/>
    <mergeCell ref="C156:E156"/>
    <mergeCell ref="C171:E171"/>
    <mergeCell ref="C172:E172"/>
    <mergeCell ref="C173:E173"/>
    <mergeCell ref="C174:E174"/>
    <mergeCell ref="C175:E175"/>
    <mergeCell ref="C176:E176"/>
    <mergeCell ref="C165:N165"/>
    <mergeCell ref="C166:E166"/>
    <mergeCell ref="C167:E167"/>
    <mergeCell ref="C168:E168"/>
    <mergeCell ref="C169:E169"/>
    <mergeCell ref="C170:E170"/>
    <mergeCell ref="C184:E184"/>
    <mergeCell ref="C185:E185"/>
    <mergeCell ref="C186:E186"/>
    <mergeCell ref="C187:E187"/>
    <mergeCell ref="C188:E188"/>
    <mergeCell ref="C189:E189"/>
    <mergeCell ref="C177:E177"/>
    <mergeCell ref="C179:N179"/>
    <mergeCell ref="C180:E180"/>
    <mergeCell ref="C181:N181"/>
    <mergeCell ref="C182:N182"/>
    <mergeCell ref="C183:E183"/>
    <mergeCell ref="C197:E197"/>
    <mergeCell ref="C198:E198"/>
    <mergeCell ref="C199:E199"/>
    <mergeCell ref="C200:E200"/>
    <mergeCell ref="C201:E201"/>
    <mergeCell ref="C202:E202"/>
    <mergeCell ref="C190:E190"/>
    <mergeCell ref="C191:E191"/>
    <mergeCell ref="C193:N193"/>
    <mergeCell ref="A194:N194"/>
    <mergeCell ref="C195:E195"/>
    <mergeCell ref="C196:N196"/>
    <mergeCell ref="C210:E210"/>
    <mergeCell ref="C211:E211"/>
    <mergeCell ref="C212:E212"/>
    <mergeCell ref="C213:E213"/>
    <mergeCell ref="C214:E214"/>
    <mergeCell ref="C215:E215"/>
    <mergeCell ref="C203:E203"/>
    <mergeCell ref="C204:E204"/>
    <mergeCell ref="C205:E205"/>
    <mergeCell ref="C207:N207"/>
    <mergeCell ref="C208:E208"/>
    <mergeCell ref="C209:N209"/>
    <mergeCell ref="C223:N223"/>
    <mergeCell ref="C224:E224"/>
    <mergeCell ref="C225:N225"/>
    <mergeCell ref="C226:E226"/>
    <mergeCell ref="C227:E227"/>
    <mergeCell ref="C228:E228"/>
    <mergeCell ref="C216:E216"/>
    <mergeCell ref="C217:E217"/>
    <mergeCell ref="C218:E218"/>
    <mergeCell ref="C219:E219"/>
    <mergeCell ref="C220:E220"/>
    <mergeCell ref="C221:E221"/>
    <mergeCell ref="C235:E235"/>
    <mergeCell ref="C237:E237"/>
    <mergeCell ref="C239:N239"/>
    <mergeCell ref="C240:E240"/>
    <mergeCell ref="C241:N241"/>
    <mergeCell ref="C242:N242"/>
    <mergeCell ref="C229:E229"/>
    <mergeCell ref="C230:E230"/>
    <mergeCell ref="C231:E231"/>
    <mergeCell ref="C232:E232"/>
    <mergeCell ref="C233:E233"/>
    <mergeCell ref="C234:E234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E245"/>
    <mergeCell ref="C246:E246"/>
    <mergeCell ref="C247:E247"/>
    <mergeCell ref="C248:E248"/>
    <mergeCell ref="C262:E262"/>
    <mergeCell ref="C263:E263"/>
    <mergeCell ref="C264:E264"/>
    <mergeCell ref="C265:E265"/>
    <mergeCell ref="C266:E266"/>
    <mergeCell ref="C267:E267"/>
    <mergeCell ref="C256:N256"/>
    <mergeCell ref="C257:E257"/>
    <mergeCell ref="C258:N258"/>
    <mergeCell ref="C259:N259"/>
    <mergeCell ref="C260:E260"/>
    <mergeCell ref="C261:E261"/>
    <mergeCell ref="C275:E275"/>
    <mergeCell ref="C276:E276"/>
    <mergeCell ref="C277:E277"/>
    <mergeCell ref="C278:E278"/>
    <mergeCell ref="C279:E279"/>
    <mergeCell ref="C280:E280"/>
    <mergeCell ref="C268:E268"/>
    <mergeCell ref="C270:N270"/>
    <mergeCell ref="C271:E271"/>
    <mergeCell ref="C272:N272"/>
    <mergeCell ref="C273:E273"/>
    <mergeCell ref="C274:E274"/>
    <mergeCell ref="C288:E288"/>
    <mergeCell ref="C289:E289"/>
    <mergeCell ref="C290:E290"/>
    <mergeCell ref="C291:E291"/>
    <mergeCell ref="C292:E292"/>
    <mergeCell ref="C293:E293"/>
    <mergeCell ref="C281:E281"/>
    <mergeCell ref="C283:N283"/>
    <mergeCell ref="A284:N284"/>
    <mergeCell ref="C285:E285"/>
    <mergeCell ref="C286:N286"/>
    <mergeCell ref="C287:N287"/>
    <mergeCell ref="C301:N301"/>
    <mergeCell ref="C302:N302"/>
    <mergeCell ref="C303:E303"/>
    <mergeCell ref="C304:E304"/>
    <mergeCell ref="C305:E305"/>
    <mergeCell ref="C306:E306"/>
    <mergeCell ref="C294:E294"/>
    <mergeCell ref="C295:E295"/>
    <mergeCell ref="C296:E296"/>
    <mergeCell ref="C298:N298"/>
    <mergeCell ref="A299:N299"/>
    <mergeCell ref="C300:E300"/>
    <mergeCell ref="C313:E313"/>
    <mergeCell ref="C314:E314"/>
    <mergeCell ref="C316:N316"/>
    <mergeCell ref="C317:E317"/>
    <mergeCell ref="C318:N318"/>
    <mergeCell ref="C319:N319"/>
    <mergeCell ref="C307:E307"/>
    <mergeCell ref="C308:E308"/>
    <mergeCell ref="C309:E309"/>
    <mergeCell ref="C310:E310"/>
    <mergeCell ref="C311:E311"/>
    <mergeCell ref="C312:E312"/>
    <mergeCell ref="C326:E326"/>
    <mergeCell ref="C327:E327"/>
    <mergeCell ref="C328:E328"/>
    <mergeCell ref="C330:N330"/>
    <mergeCell ref="A331:N331"/>
    <mergeCell ref="C332:E332"/>
    <mergeCell ref="C320:E320"/>
    <mergeCell ref="C321:E321"/>
    <mergeCell ref="C322:E322"/>
    <mergeCell ref="C323:E323"/>
    <mergeCell ref="C324:E324"/>
    <mergeCell ref="C325:E325"/>
    <mergeCell ref="C339:E339"/>
    <mergeCell ref="C340:E340"/>
    <mergeCell ref="C341:E341"/>
    <mergeCell ref="C342:E342"/>
    <mergeCell ref="C343:E343"/>
    <mergeCell ref="C344:E344"/>
    <mergeCell ref="C333:N333"/>
    <mergeCell ref="C334:N334"/>
    <mergeCell ref="C335:E335"/>
    <mergeCell ref="C336:E336"/>
    <mergeCell ref="C337:E337"/>
    <mergeCell ref="C338:E338"/>
    <mergeCell ref="C352:E352"/>
    <mergeCell ref="C353:E353"/>
    <mergeCell ref="C354:E354"/>
    <mergeCell ref="C355:E355"/>
    <mergeCell ref="C356:E356"/>
    <mergeCell ref="C357:E357"/>
    <mergeCell ref="C345:E345"/>
    <mergeCell ref="C346:E346"/>
    <mergeCell ref="C348:N348"/>
    <mergeCell ref="C349:E349"/>
    <mergeCell ref="C350:N350"/>
    <mergeCell ref="C351:N351"/>
    <mergeCell ref="C365:N365"/>
    <mergeCell ref="C366:N366"/>
    <mergeCell ref="C367:E367"/>
    <mergeCell ref="C368:E368"/>
    <mergeCell ref="C369:E369"/>
    <mergeCell ref="C370:E370"/>
    <mergeCell ref="C358:E358"/>
    <mergeCell ref="C359:E359"/>
    <mergeCell ref="C360:E360"/>
    <mergeCell ref="C362:N362"/>
    <mergeCell ref="A363:N363"/>
    <mergeCell ref="C364:E364"/>
    <mergeCell ref="C377:E377"/>
    <mergeCell ref="C378:E378"/>
    <mergeCell ref="C380:N380"/>
    <mergeCell ref="C381:E381"/>
    <mergeCell ref="C382:N382"/>
    <mergeCell ref="C383:N383"/>
    <mergeCell ref="C371:E371"/>
    <mergeCell ref="C372:E372"/>
    <mergeCell ref="C373:E373"/>
    <mergeCell ref="C374:E374"/>
    <mergeCell ref="C375:E375"/>
    <mergeCell ref="C376:E376"/>
    <mergeCell ref="C390:E390"/>
    <mergeCell ref="C391:E391"/>
    <mergeCell ref="C392:E392"/>
    <mergeCell ref="C394:N394"/>
    <mergeCell ref="C395:E395"/>
    <mergeCell ref="C396:N396"/>
    <mergeCell ref="C384:E384"/>
    <mergeCell ref="C385:E385"/>
    <mergeCell ref="C386:E386"/>
    <mergeCell ref="C387:E387"/>
    <mergeCell ref="C388:E388"/>
    <mergeCell ref="C389:E389"/>
    <mergeCell ref="C403:E403"/>
    <mergeCell ref="C404:E404"/>
    <mergeCell ref="C405:E405"/>
    <mergeCell ref="C407:N407"/>
    <mergeCell ref="C408:E408"/>
    <mergeCell ref="C409:N409"/>
    <mergeCell ref="C397:E397"/>
    <mergeCell ref="C398:E398"/>
    <mergeCell ref="C399:E399"/>
    <mergeCell ref="C400:E400"/>
    <mergeCell ref="C401:E401"/>
    <mergeCell ref="C402:E402"/>
    <mergeCell ref="C416:E416"/>
    <mergeCell ref="C417:E417"/>
    <mergeCell ref="C418:E418"/>
    <mergeCell ref="C420:N420"/>
    <mergeCell ref="C421:E421"/>
    <mergeCell ref="C422:N422"/>
    <mergeCell ref="C410:E410"/>
    <mergeCell ref="C411:E411"/>
    <mergeCell ref="C412:E412"/>
    <mergeCell ref="C413:E413"/>
    <mergeCell ref="C414:E414"/>
    <mergeCell ref="C415:E415"/>
    <mergeCell ref="C429:E429"/>
    <mergeCell ref="C430:E430"/>
    <mergeCell ref="C431:E431"/>
    <mergeCell ref="C432:E432"/>
    <mergeCell ref="C433:E433"/>
    <mergeCell ref="C434:E434"/>
    <mergeCell ref="C423:E423"/>
    <mergeCell ref="C424:E424"/>
    <mergeCell ref="C425:E425"/>
    <mergeCell ref="C426:E426"/>
    <mergeCell ref="C427:E427"/>
    <mergeCell ref="C428:E428"/>
    <mergeCell ref="C443:E443"/>
    <mergeCell ref="C444:E444"/>
    <mergeCell ref="C445:E445"/>
    <mergeCell ref="C446:E446"/>
    <mergeCell ref="C447:E447"/>
    <mergeCell ref="C448:E448"/>
    <mergeCell ref="C436:N436"/>
    <mergeCell ref="C437:E437"/>
    <mergeCell ref="C439:N439"/>
    <mergeCell ref="C440:E440"/>
    <mergeCell ref="C441:N441"/>
    <mergeCell ref="C442:E442"/>
    <mergeCell ref="C456:E456"/>
    <mergeCell ref="C457:E457"/>
    <mergeCell ref="C458:E458"/>
    <mergeCell ref="C459:E459"/>
    <mergeCell ref="C460:E460"/>
    <mergeCell ref="C461:E461"/>
    <mergeCell ref="C449:E449"/>
    <mergeCell ref="C450:E450"/>
    <mergeCell ref="C452:N452"/>
    <mergeCell ref="C453:E453"/>
    <mergeCell ref="C454:N454"/>
    <mergeCell ref="C455:E455"/>
    <mergeCell ref="C470:K470"/>
    <mergeCell ref="C471:K471"/>
    <mergeCell ref="C472:K472"/>
    <mergeCell ref="C473:K473"/>
    <mergeCell ref="C474:K474"/>
    <mergeCell ref="C475:K475"/>
    <mergeCell ref="C462:E462"/>
    <mergeCell ref="C463:E463"/>
    <mergeCell ref="C464:E464"/>
    <mergeCell ref="C465:E465"/>
    <mergeCell ref="C466:E466"/>
    <mergeCell ref="C468:N468"/>
    <mergeCell ref="C482:K482"/>
    <mergeCell ref="C483:K483"/>
    <mergeCell ref="C484:K484"/>
    <mergeCell ref="C485:K485"/>
    <mergeCell ref="C486:K486"/>
    <mergeCell ref="C487:K487"/>
    <mergeCell ref="C476:K476"/>
    <mergeCell ref="C477:K477"/>
    <mergeCell ref="C478:K478"/>
    <mergeCell ref="C479:K479"/>
    <mergeCell ref="C480:K480"/>
    <mergeCell ref="C481:K481"/>
    <mergeCell ref="A494:N494"/>
    <mergeCell ref="C495:E495"/>
    <mergeCell ref="C498:K498"/>
    <mergeCell ref="C499:K499"/>
    <mergeCell ref="C500:K500"/>
    <mergeCell ref="C501:K501"/>
    <mergeCell ref="C488:K488"/>
    <mergeCell ref="C489:K489"/>
    <mergeCell ref="C490:K490"/>
    <mergeCell ref="C491:K491"/>
    <mergeCell ref="C492:K492"/>
    <mergeCell ref="A493:N493"/>
    <mergeCell ref="C509:K509"/>
    <mergeCell ref="C510:K510"/>
    <mergeCell ref="C511:K511"/>
    <mergeCell ref="C512:K512"/>
    <mergeCell ref="C513:K513"/>
    <mergeCell ref="C514:K514"/>
    <mergeCell ref="C502:K502"/>
    <mergeCell ref="C503:K503"/>
    <mergeCell ref="C504:K504"/>
    <mergeCell ref="C505:K505"/>
    <mergeCell ref="C507:K507"/>
    <mergeCell ref="C508:K508"/>
    <mergeCell ref="C521:K521"/>
    <mergeCell ref="C522:K522"/>
    <mergeCell ref="C523:K523"/>
    <mergeCell ref="C524:K524"/>
    <mergeCell ref="C525:K525"/>
    <mergeCell ref="C526:K526"/>
    <mergeCell ref="C515:K515"/>
    <mergeCell ref="C516:K516"/>
    <mergeCell ref="C517:K517"/>
    <mergeCell ref="C518:K518"/>
    <mergeCell ref="C519:K519"/>
    <mergeCell ref="C520:K520"/>
    <mergeCell ref="C535:L535"/>
    <mergeCell ref="C536:L536"/>
    <mergeCell ref="C537:L537"/>
    <mergeCell ref="C538:L538"/>
    <mergeCell ref="C527:K527"/>
    <mergeCell ref="C528:K528"/>
    <mergeCell ref="C529:K529"/>
    <mergeCell ref="C530:K530"/>
    <mergeCell ref="C531:K531"/>
    <mergeCell ref="C532:K532"/>
  </mergeCells>
  <printOptions horizontalCentered="1"/>
  <pageMargins left="0.39370078740157483" right="0.23622047244094491" top="0.55118110236220474" bottom="0.51181102362204722" header="0.31496062992125984" footer="0.31496062992125984"/>
  <pageSetup paperSize="9" firstPageNumber="76" orientation="landscape" useFirstPageNumber="1" r:id="rId1"/>
  <headerFooter>
    <oddFooter>&amp;R&amp;8&amp;P</oddFooter>
  </headerFooter>
  <rowBreaks count="1" manualBreakCount="1">
    <brk id="34" max="56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75"/>
  <sheetViews>
    <sheetView topLeftCell="A314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5" width="110.140625" style="335" hidden="1" customWidth="1"/>
    <col min="26" max="29" width="34.140625" style="335" hidden="1" customWidth="1"/>
    <col min="30" max="30" width="110.140625" style="335" hidden="1" customWidth="1"/>
    <col min="31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108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8070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261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261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8071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102.66</v>
      </c>
      <c r="D28" s="352" t="s">
        <v>8072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0.01</v>
      </c>
      <c r="D30" s="352" t="s">
        <v>406</v>
      </c>
      <c r="E30" s="340" t="s">
        <v>401</v>
      </c>
      <c r="G30" s="332" t="s">
        <v>404</v>
      </c>
      <c r="L30" s="351">
        <v>0</v>
      </c>
      <c r="M30" s="352" t="s">
        <v>8073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64.650000000000006</v>
      </c>
      <c r="D31" s="758" t="s">
        <v>8074</v>
      </c>
      <c r="E31" s="340" t="s">
        <v>401</v>
      </c>
      <c r="G31" s="332" t="s">
        <v>407</v>
      </c>
      <c r="L31" s="759"/>
      <c r="M31" s="759">
        <v>154.1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38</v>
      </c>
      <c r="D32" s="758" t="s">
        <v>8075</v>
      </c>
      <c r="E32" s="340" t="s">
        <v>401</v>
      </c>
      <c r="G32" s="332" t="s">
        <v>409</v>
      </c>
      <c r="L32" s="759"/>
      <c r="M32" s="759">
        <v>0.28999999999999998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3129</v>
      </c>
      <c r="M33" s="1083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8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8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8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8" s="332" customFormat="1" ht="12" x14ac:dyDescent="0.2">
      <c r="A39" s="1073" t="s">
        <v>4630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4630</v>
      </c>
    </row>
    <row r="40" spans="1:28" s="332" customFormat="1" ht="12" x14ac:dyDescent="0.2">
      <c r="A40" s="1069" t="s">
        <v>8076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1"/>
      <c r="V40" s="361"/>
      <c r="W40" s="367" t="s">
        <v>8076</v>
      </c>
    </row>
    <row r="41" spans="1:28" s="332" customFormat="1" ht="33.75" x14ac:dyDescent="0.2">
      <c r="A41" s="362" t="s">
        <v>423</v>
      </c>
      <c r="B41" s="363" t="s">
        <v>8028</v>
      </c>
      <c r="C41" s="1068" t="s">
        <v>8077</v>
      </c>
      <c r="D41" s="1068"/>
      <c r="E41" s="1068"/>
      <c r="F41" s="364" t="s">
        <v>1017</v>
      </c>
      <c r="G41" s="364"/>
      <c r="H41" s="364"/>
      <c r="I41" s="364" t="s">
        <v>434</v>
      </c>
      <c r="J41" s="365"/>
      <c r="K41" s="364"/>
      <c r="L41" s="365"/>
      <c r="M41" s="364"/>
      <c r="N41" s="366"/>
      <c r="V41" s="361"/>
      <c r="W41" s="367"/>
      <c r="X41" s="367" t="s">
        <v>8077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431</v>
      </c>
    </row>
    <row r="43" spans="1:28" s="332" customFormat="1" ht="12" x14ac:dyDescent="0.2">
      <c r="A43" s="372"/>
      <c r="B43" s="371" t="s">
        <v>423</v>
      </c>
      <c r="C43" s="1065" t="s">
        <v>432</v>
      </c>
      <c r="D43" s="1065"/>
      <c r="E43" s="1065"/>
      <c r="F43" s="373"/>
      <c r="G43" s="373"/>
      <c r="H43" s="373"/>
      <c r="I43" s="373"/>
      <c r="J43" s="374">
        <v>72.430000000000007</v>
      </c>
      <c r="K43" s="373" t="s">
        <v>436</v>
      </c>
      <c r="L43" s="374">
        <v>181.08</v>
      </c>
      <c r="M43" s="373"/>
      <c r="N43" s="375"/>
      <c r="V43" s="361"/>
      <c r="W43" s="367"/>
      <c r="X43" s="367"/>
      <c r="Z43" s="335" t="s">
        <v>432</v>
      </c>
    </row>
    <row r="44" spans="1:28" s="332" customFormat="1" ht="12" x14ac:dyDescent="0.2">
      <c r="A44" s="372"/>
      <c r="B44" s="371" t="s">
        <v>439</v>
      </c>
      <c r="C44" s="1065" t="s">
        <v>440</v>
      </c>
      <c r="D44" s="1065"/>
      <c r="E44" s="1065"/>
      <c r="F44" s="373"/>
      <c r="G44" s="373"/>
      <c r="H44" s="373"/>
      <c r="I44" s="373"/>
      <c r="J44" s="374">
        <v>8.8800000000000008</v>
      </c>
      <c r="K44" s="373"/>
      <c r="L44" s="374">
        <v>17.760000000000002</v>
      </c>
      <c r="M44" s="373"/>
      <c r="N44" s="375"/>
      <c r="V44" s="361"/>
      <c r="W44" s="367"/>
      <c r="X44" s="367"/>
      <c r="Z44" s="335" t="s">
        <v>440</v>
      </c>
    </row>
    <row r="45" spans="1:28" s="332" customFormat="1" ht="12" x14ac:dyDescent="0.2">
      <c r="A45" s="372"/>
      <c r="B45" s="371"/>
      <c r="C45" s="1065" t="s">
        <v>443</v>
      </c>
      <c r="D45" s="1065"/>
      <c r="E45" s="1065"/>
      <c r="F45" s="373" t="s">
        <v>444</v>
      </c>
      <c r="G45" s="373" t="s">
        <v>1565</v>
      </c>
      <c r="H45" s="373" t="s">
        <v>436</v>
      </c>
      <c r="I45" s="373" t="s">
        <v>592</v>
      </c>
      <c r="J45" s="374"/>
      <c r="K45" s="373"/>
      <c r="L45" s="374"/>
      <c r="M45" s="373"/>
      <c r="N45" s="375"/>
      <c r="V45" s="361"/>
      <c r="W45" s="367"/>
      <c r="X45" s="367"/>
      <c r="AA45" s="335" t="s">
        <v>443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81.31</v>
      </c>
      <c r="K46" s="376"/>
      <c r="L46" s="377">
        <v>198.84</v>
      </c>
      <c r="M46" s="376"/>
      <c r="N46" s="378"/>
      <c r="V46" s="361"/>
      <c r="W46" s="367"/>
      <c r="X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181.08</v>
      </c>
      <c r="M47" s="373"/>
      <c r="N47" s="375"/>
      <c r="V47" s="361"/>
      <c r="W47" s="367"/>
      <c r="X47" s="367"/>
      <c r="AA47" s="335" t="s">
        <v>451</v>
      </c>
    </row>
    <row r="48" spans="1:28" s="332" customFormat="1" ht="33.75" x14ac:dyDescent="0.2">
      <c r="A48" s="372"/>
      <c r="B48" s="371" t="s">
        <v>7616</v>
      </c>
      <c r="C48" s="1065" t="s">
        <v>7617</v>
      </c>
      <c r="D48" s="1065"/>
      <c r="E48" s="1065"/>
      <c r="F48" s="373" t="s">
        <v>454</v>
      </c>
      <c r="G48" s="373" t="s">
        <v>1083</v>
      </c>
      <c r="H48" s="373"/>
      <c r="I48" s="373" t="s">
        <v>1083</v>
      </c>
      <c r="J48" s="374"/>
      <c r="K48" s="373"/>
      <c r="L48" s="374">
        <v>162.97</v>
      </c>
      <c r="M48" s="373"/>
      <c r="N48" s="375"/>
      <c r="V48" s="361"/>
      <c r="W48" s="367"/>
      <c r="X48" s="367"/>
      <c r="AA48" s="335" t="s">
        <v>7617</v>
      </c>
    </row>
    <row r="49" spans="1:29" s="332" customFormat="1" ht="33.75" x14ac:dyDescent="0.2">
      <c r="A49" s="372"/>
      <c r="B49" s="371" t="s">
        <v>7618</v>
      </c>
      <c r="C49" s="1065" t="s">
        <v>7619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83.3</v>
      </c>
      <c r="M49" s="373"/>
      <c r="N49" s="375"/>
      <c r="V49" s="361"/>
      <c r="W49" s="367"/>
      <c r="X49" s="367"/>
      <c r="AA49" s="335" t="s">
        <v>7619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445.11</v>
      </c>
      <c r="M50" s="376"/>
      <c r="N50" s="366"/>
      <c r="V50" s="361"/>
      <c r="W50" s="367"/>
      <c r="X50" s="367"/>
      <c r="AC50" s="367" t="s">
        <v>459</v>
      </c>
    </row>
    <row r="51" spans="1:29" s="332" customFormat="1" ht="22.5" x14ac:dyDescent="0.2">
      <c r="A51" s="362" t="s">
        <v>2768</v>
      </c>
      <c r="B51" s="363" t="s">
        <v>8078</v>
      </c>
      <c r="C51" s="1068" t="s">
        <v>8079</v>
      </c>
      <c r="D51" s="1068"/>
      <c r="E51" s="1068"/>
      <c r="F51" s="364" t="s">
        <v>1017</v>
      </c>
      <c r="G51" s="364"/>
      <c r="H51" s="364"/>
      <c r="I51" s="364" t="s">
        <v>434</v>
      </c>
      <c r="J51" s="365">
        <v>243.85</v>
      </c>
      <c r="K51" s="364"/>
      <c r="L51" s="365">
        <v>487.7</v>
      </c>
      <c r="M51" s="364"/>
      <c r="N51" s="366"/>
      <c r="V51" s="361"/>
      <c r="W51" s="367"/>
      <c r="X51" s="367" t="s">
        <v>8079</v>
      </c>
      <c r="AC51" s="367"/>
    </row>
    <row r="52" spans="1:29" s="332" customFormat="1" ht="12" x14ac:dyDescent="0.2">
      <c r="A52" s="379"/>
      <c r="B52" s="380"/>
      <c r="C52" s="340" t="s">
        <v>3039</v>
      </c>
      <c r="D52" s="385"/>
      <c r="E52" s="385"/>
      <c r="F52" s="386"/>
      <c r="G52" s="386"/>
      <c r="H52" s="386"/>
      <c r="I52" s="386"/>
      <c r="J52" s="387"/>
      <c r="K52" s="386"/>
      <c r="L52" s="387"/>
      <c r="M52" s="388"/>
      <c r="N52" s="389"/>
      <c r="V52" s="361"/>
      <c r="W52" s="367"/>
      <c r="X52" s="367"/>
      <c r="AC52" s="367"/>
    </row>
    <row r="53" spans="1:29" s="332" customFormat="1" ht="12" x14ac:dyDescent="0.2">
      <c r="A53" s="362" t="s">
        <v>437</v>
      </c>
      <c r="B53" s="363" t="s">
        <v>8080</v>
      </c>
      <c r="C53" s="1068" t="s">
        <v>8081</v>
      </c>
      <c r="D53" s="1068"/>
      <c r="E53" s="1068"/>
      <c r="F53" s="364" t="s">
        <v>1017</v>
      </c>
      <c r="G53" s="364"/>
      <c r="H53" s="364"/>
      <c r="I53" s="364" t="s">
        <v>423</v>
      </c>
      <c r="J53" s="365"/>
      <c r="K53" s="364"/>
      <c r="L53" s="365"/>
      <c r="M53" s="364"/>
      <c r="N53" s="366"/>
      <c r="V53" s="361"/>
      <c r="W53" s="367"/>
      <c r="X53" s="367" t="s">
        <v>8081</v>
      </c>
      <c r="AC53" s="367"/>
    </row>
    <row r="54" spans="1:29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X54" s="367"/>
      <c r="Y54" s="335" t="s">
        <v>431</v>
      </c>
      <c r="AC54" s="367"/>
    </row>
    <row r="55" spans="1:29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25.2</v>
      </c>
      <c r="K55" s="373" t="s">
        <v>436</v>
      </c>
      <c r="L55" s="374">
        <v>31.5</v>
      </c>
      <c r="M55" s="373"/>
      <c r="N55" s="375"/>
      <c r="V55" s="361"/>
      <c r="W55" s="367"/>
      <c r="X55" s="367"/>
      <c r="Z55" s="335" t="s">
        <v>432</v>
      </c>
      <c r="AC55" s="367"/>
    </row>
    <row r="56" spans="1:29" s="332" customFormat="1" ht="12" x14ac:dyDescent="0.2">
      <c r="A56" s="372"/>
      <c r="B56" s="371" t="s">
        <v>439</v>
      </c>
      <c r="C56" s="1065" t="s">
        <v>440</v>
      </c>
      <c r="D56" s="1065"/>
      <c r="E56" s="1065"/>
      <c r="F56" s="373"/>
      <c r="G56" s="373"/>
      <c r="H56" s="373"/>
      <c r="I56" s="373"/>
      <c r="J56" s="374">
        <v>4.37</v>
      </c>
      <c r="K56" s="373"/>
      <c r="L56" s="374">
        <v>4.37</v>
      </c>
      <c r="M56" s="373"/>
      <c r="N56" s="375"/>
      <c r="V56" s="361"/>
      <c r="W56" s="367"/>
      <c r="X56" s="367"/>
      <c r="Z56" s="335" t="s">
        <v>440</v>
      </c>
      <c r="AC56" s="367"/>
    </row>
    <row r="57" spans="1:29" s="332" customFormat="1" ht="12" x14ac:dyDescent="0.2">
      <c r="A57" s="372"/>
      <c r="B57" s="371"/>
      <c r="C57" s="1065" t="s">
        <v>443</v>
      </c>
      <c r="D57" s="1065"/>
      <c r="E57" s="1065"/>
      <c r="F57" s="373" t="s">
        <v>444</v>
      </c>
      <c r="G57" s="373" t="s">
        <v>790</v>
      </c>
      <c r="H57" s="373" t="s">
        <v>436</v>
      </c>
      <c r="I57" s="373" t="s">
        <v>437</v>
      </c>
      <c r="J57" s="374"/>
      <c r="K57" s="373"/>
      <c r="L57" s="374"/>
      <c r="M57" s="373"/>
      <c r="N57" s="375"/>
      <c r="V57" s="361"/>
      <c r="W57" s="367"/>
      <c r="X57" s="367"/>
      <c r="AA57" s="335" t="s">
        <v>443</v>
      </c>
      <c r="AC57" s="367"/>
    </row>
    <row r="58" spans="1:29" s="332" customFormat="1" ht="12" x14ac:dyDescent="0.2">
      <c r="A58" s="372"/>
      <c r="B58" s="371"/>
      <c r="C58" s="1077" t="s">
        <v>450</v>
      </c>
      <c r="D58" s="1077"/>
      <c r="E58" s="1077"/>
      <c r="F58" s="376"/>
      <c r="G58" s="376"/>
      <c r="H58" s="376"/>
      <c r="I58" s="376"/>
      <c r="J58" s="377">
        <v>29.57</v>
      </c>
      <c r="K58" s="376"/>
      <c r="L58" s="377">
        <v>35.869999999999997</v>
      </c>
      <c r="M58" s="376"/>
      <c r="N58" s="378"/>
      <c r="V58" s="361"/>
      <c r="W58" s="367"/>
      <c r="X58" s="367"/>
      <c r="AB58" s="335" t="s">
        <v>450</v>
      </c>
      <c r="AC58" s="367"/>
    </row>
    <row r="59" spans="1:29" s="332" customFormat="1" ht="12" x14ac:dyDescent="0.2">
      <c r="A59" s="372"/>
      <c r="B59" s="371"/>
      <c r="C59" s="1065" t="s">
        <v>451</v>
      </c>
      <c r="D59" s="1065"/>
      <c r="E59" s="1065"/>
      <c r="F59" s="373"/>
      <c r="G59" s="373"/>
      <c r="H59" s="373"/>
      <c r="I59" s="373"/>
      <c r="J59" s="374"/>
      <c r="K59" s="373"/>
      <c r="L59" s="374">
        <v>31.5</v>
      </c>
      <c r="M59" s="373"/>
      <c r="N59" s="375"/>
      <c r="V59" s="361"/>
      <c r="W59" s="367"/>
      <c r="X59" s="367"/>
      <c r="AA59" s="335" t="s">
        <v>451</v>
      </c>
      <c r="AC59" s="367"/>
    </row>
    <row r="60" spans="1:29" s="332" customFormat="1" ht="33.75" x14ac:dyDescent="0.2">
      <c r="A60" s="372"/>
      <c r="B60" s="371" t="s">
        <v>7616</v>
      </c>
      <c r="C60" s="1065" t="s">
        <v>7617</v>
      </c>
      <c r="D60" s="1065"/>
      <c r="E60" s="1065"/>
      <c r="F60" s="373" t="s">
        <v>454</v>
      </c>
      <c r="G60" s="373" t="s">
        <v>1083</v>
      </c>
      <c r="H60" s="373"/>
      <c r="I60" s="373" t="s">
        <v>1083</v>
      </c>
      <c r="J60" s="374"/>
      <c r="K60" s="373"/>
      <c r="L60" s="374">
        <v>28.35</v>
      </c>
      <c r="M60" s="373"/>
      <c r="N60" s="375"/>
      <c r="V60" s="361"/>
      <c r="W60" s="367"/>
      <c r="X60" s="367"/>
      <c r="AA60" s="335" t="s">
        <v>7617</v>
      </c>
      <c r="AC60" s="367"/>
    </row>
    <row r="61" spans="1:29" s="332" customFormat="1" ht="33.75" x14ac:dyDescent="0.2">
      <c r="A61" s="372"/>
      <c r="B61" s="371" t="s">
        <v>7618</v>
      </c>
      <c r="C61" s="1065" t="s">
        <v>7619</v>
      </c>
      <c r="D61" s="1065"/>
      <c r="E61" s="1065"/>
      <c r="F61" s="373" t="s">
        <v>454</v>
      </c>
      <c r="G61" s="373" t="s">
        <v>657</v>
      </c>
      <c r="H61" s="373"/>
      <c r="I61" s="373" t="s">
        <v>657</v>
      </c>
      <c r="J61" s="374"/>
      <c r="K61" s="373"/>
      <c r="L61" s="374">
        <v>14.49</v>
      </c>
      <c r="M61" s="373"/>
      <c r="N61" s="375"/>
      <c r="V61" s="361"/>
      <c r="W61" s="367"/>
      <c r="X61" s="367"/>
      <c r="AA61" s="335" t="s">
        <v>7619</v>
      </c>
      <c r="AC61" s="367"/>
    </row>
    <row r="62" spans="1:29" s="332" customFormat="1" ht="12" x14ac:dyDescent="0.2">
      <c r="A62" s="379"/>
      <c r="B62" s="380"/>
      <c r="C62" s="1068" t="s">
        <v>459</v>
      </c>
      <c r="D62" s="1068"/>
      <c r="E62" s="1068"/>
      <c r="F62" s="364"/>
      <c r="G62" s="364"/>
      <c r="H62" s="364"/>
      <c r="I62" s="364"/>
      <c r="J62" s="365"/>
      <c r="K62" s="364"/>
      <c r="L62" s="365">
        <v>78.709999999999994</v>
      </c>
      <c r="M62" s="376"/>
      <c r="N62" s="366"/>
      <c r="V62" s="361"/>
      <c r="W62" s="367"/>
      <c r="X62" s="367"/>
      <c r="AC62" s="367" t="s">
        <v>459</v>
      </c>
    </row>
    <row r="63" spans="1:29" s="332" customFormat="1" ht="22.5" x14ac:dyDescent="0.2">
      <c r="A63" s="362" t="s">
        <v>2777</v>
      </c>
      <c r="B63" s="363" t="s">
        <v>8082</v>
      </c>
      <c r="C63" s="1068" t="s">
        <v>8083</v>
      </c>
      <c r="D63" s="1068"/>
      <c r="E63" s="1068"/>
      <c r="F63" s="364" t="s">
        <v>1017</v>
      </c>
      <c r="G63" s="364"/>
      <c r="H63" s="364"/>
      <c r="I63" s="364" t="s">
        <v>423</v>
      </c>
      <c r="J63" s="365">
        <v>692.04</v>
      </c>
      <c r="K63" s="364"/>
      <c r="L63" s="365">
        <v>692.04</v>
      </c>
      <c r="M63" s="364"/>
      <c r="N63" s="366"/>
      <c r="V63" s="361"/>
      <c r="W63" s="367"/>
      <c r="X63" s="367" t="s">
        <v>8083</v>
      </c>
      <c r="AC63" s="367"/>
    </row>
    <row r="64" spans="1:29" s="332" customFormat="1" ht="12" x14ac:dyDescent="0.2">
      <c r="A64" s="379"/>
      <c r="B64" s="380"/>
      <c r="C64" s="340" t="s">
        <v>3039</v>
      </c>
      <c r="D64" s="385"/>
      <c r="E64" s="385"/>
      <c r="F64" s="386"/>
      <c r="G64" s="386"/>
      <c r="H64" s="386"/>
      <c r="I64" s="386"/>
      <c r="J64" s="387"/>
      <c r="K64" s="386"/>
      <c r="L64" s="387"/>
      <c r="M64" s="388"/>
      <c r="N64" s="389"/>
      <c r="V64" s="361"/>
      <c r="W64" s="367"/>
      <c r="X64" s="367"/>
      <c r="AC64" s="367"/>
    </row>
    <row r="65" spans="1:29" s="332" customFormat="1" ht="33.75" x14ac:dyDescent="0.2">
      <c r="A65" s="362" t="s">
        <v>472</v>
      </c>
      <c r="B65" s="363" t="s">
        <v>8084</v>
      </c>
      <c r="C65" s="1068" t="s">
        <v>8085</v>
      </c>
      <c r="D65" s="1068"/>
      <c r="E65" s="1068"/>
      <c r="F65" s="364" t="s">
        <v>1017</v>
      </c>
      <c r="G65" s="364"/>
      <c r="H65" s="364"/>
      <c r="I65" s="364" t="s">
        <v>423</v>
      </c>
      <c r="J65" s="365"/>
      <c r="K65" s="364"/>
      <c r="L65" s="365"/>
      <c r="M65" s="364"/>
      <c r="N65" s="366"/>
      <c r="V65" s="361"/>
      <c r="W65" s="367"/>
      <c r="X65" s="367" t="s">
        <v>8085</v>
      </c>
      <c r="AC65" s="367"/>
    </row>
    <row r="66" spans="1:29" s="332" customFormat="1" ht="33.75" x14ac:dyDescent="0.2">
      <c r="A66" s="370"/>
      <c r="B66" s="371" t="s">
        <v>430</v>
      </c>
      <c r="C66" s="1065" t="s">
        <v>431</v>
      </c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72"/>
      <c r="V66" s="361"/>
      <c r="W66" s="367"/>
      <c r="X66" s="367"/>
      <c r="Y66" s="335" t="s">
        <v>431</v>
      </c>
      <c r="AC66" s="367"/>
    </row>
    <row r="67" spans="1:29" s="332" customFormat="1" ht="12" x14ac:dyDescent="0.2">
      <c r="A67" s="372"/>
      <c r="B67" s="371" t="s">
        <v>423</v>
      </c>
      <c r="C67" s="1065" t="s">
        <v>432</v>
      </c>
      <c r="D67" s="1065"/>
      <c r="E67" s="1065"/>
      <c r="F67" s="373"/>
      <c r="G67" s="373"/>
      <c r="H67" s="373"/>
      <c r="I67" s="373"/>
      <c r="J67" s="374">
        <v>59.62</v>
      </c>
      <c r="K67" s="373" t="s">
        <v>436</v>
      </c>
      <c r="L67" s="374">
        <v>74.53</v>
      </c>
      <c r="M67" s="373"/>
      <c r="N67" s="375"/>
      <c r="V67" s="361"/>
      <c r="W67" s="367"/>
      <c r="X67" s="367"/>
      <c r="Z67" s="335" t="s">
        <v>432</v>
      </c>
      <c r="AC67" s="367"/>
    </row>
    <row r="68" spans="1:29" s="332" customFormat="1" ht="12" x14ac:dyDescent="0.2">
      <c r="A68" s="372"/>
      <c r="B68" s="371" t="s">
        <v>439</v>
      </c>
      <c r="C68" s="1065" t="s">
        <v>440</v>
      </c>
      <c r="D68" s="1065"/>
      <c r="E68" s="1065"/>
      <c r="F68" s="373"/>
      <c r="G68" s="373"/>
      <c r="H68" s="373"/>
      <c r="I68" s="373"/>
      <c r="J68" s="374">
        <v>7.26</v>
      </c>
      <c r="K68" s="373"/>
      <c r="L68" s="374">
        <v>7.26</v>
      </c>
      <c r="M68" s="373"/>
      <c r="N68" s="375"/>
      <c r="V68" s="361"/>
      <c r="W68" s="367"/>
      <c r="X68" s="367"/>
      <c r="Z68" s="335" t="s">
        <v>440</v>
      </c>
      <c r="AC68" s="367"/>
    </row>
    <row r="69" spans="1:29" s="332" customFormat="1" ht="12" x14ac:dyDescent="0.2">
      <c r="A69" s="372"/>
      <c r="B69" s="371"/>
      <c r="C69" s="1065" t="s">
        <v>443</v>
      </c>
      <c r="D69" s="1065"/>
      <c r="E69" s="1065"/>
      <c r="F69" s="373" t="s">
        <v>444</v>
      </c>
      <c r="G69" s="373" t="s">
        <v>8086</v>
      </c>
      <c r="H69" s="373" t="s">
        <v>436</v>
      </c>
      <c r="I69" s="373" t="s">
        <v>1565</v>
      </c>
      <c r="J69" s="374"/>
      <c r="K69" s="373"/>
      <c r="L69" s="374"/>
      <c r="M69" s="373"/>
      <c r="N69" s="375"/>
      <c r="V69" s="361"/>
      <c r="W69" s="367"/>
      <c r="X69" s="367"/>
      <c r="AA69" s="335" t="s">
        <v>443</v>
      </c>
      <c r="AC69" s="367"/>
    </row>
    <row r="70" spans="1:29" s="332" customFormat="1" ht="12" x14ac:dyDescent="0.2">
      <c r="A70" s="372"/>
      <c r="B70" s="371"/>
      <c r="C70" s="1077" t="s">
        <v>450</v>
      </c>
      <c r="D70" s="1077"/>
      <c r="E70" s="1077"/>
      <c r="F70" s="376"/>
      <c r="G70" s="376"/>
      <c r="H70" s="376"/>
      <c r="I70" s="376"/>
      <c r="J70" s="377">
        <v>66.88</v>
      </c>
      <c r="K70" s="376"/>
      <c r="L70" s="377">
        <v>81.790000000000006</v>
      </c>
      <c r="M70" s="376"/>
      <c r="N70" s="378"/>
      <c r="V70" s="361"/>
      <c r="W70" s="367"/>
      <c r="X70" s="367"/>
      <c r="AB70" s="335" t="s">
        <v>450</v>
      </c>
      <c r="AC70" s="367"/>
    </row>
    <row r="71" spans="1:29" s="332" customFormat="1" ht="12" x14ac:dyDescent="0.2">
      <c r="A71" s="372"/>
      <c r="B71" s="371"/>
      <c r="C71" s="1065" t="s">
        <v>451</v>
      </c>
      <c r="D71" s="1065"/>
      <c r="E71" s="1065"/>
      <c r="F71" s="373"/>
      <c r="G71" s="373"/>
      <c r="H71" s="373"/>
      <c r="I71" s="373"/>
      <c r="J71" s="374"/>
      <c r="K71" s="373"/>
      <c r="L71" s="374">
        <v>74.53</v>
      </c>
      <c r="M71" s="373"/>
      <c r="N71" s="375"/>
      <c r="V71" s="361"/>
      <c r="W71" s="367"/>
      <c r="X71" s="367"/>
      <c r="AA71" s="335" t="s">
        <v>451</v>
      </c>
      <c r="AC71" s="367"/>
    </row>
    <row r="72" spans="1:29" s="332" customFormat="1" ht="33.75" x14ac:dyDescent="0.2">
      <c r="A72" s="372"/>
      <c r="B72" s="371" t="s">
        <v>7616</v>
      </c>
      <c r="C72" s="1065" t="s">
        <v>7617</v>
      </c>
      <c r="D72" s="1065"/>
      <c r="E72" s="1065"/>
      <c r="F72" s="373" t="s">
        <v>454</v>
      </c>
      <c r="G72" s="373" t="s">
        <v>1083</v>
      </c>
      <c r="H72" s="373"/>
      <c r="I72" s="373" t="s">
        <v>1083</v>
      </c>
      <c r="J72" s="374"/>
      <c r="K72" s="373"/>
      <c r="L72" s="374">
        <v>67.08</v>
      </c>
      <c r="M72" s="373"/>
      <c r="N72" s="375"/>
      <c r="V72" s="361"/>
      <c r="W72" s="367"/>
      <c r="X72" s="367"/>
      <c r="AA72" s="335" t="s">
        <v>7617</v>
      </c>
      <c r="AC72" s="367"/>
    </row>
    <row r="73" spans="1:29" s="332" customFormat="1" ht="33.75" x14ac:dyDescent="0.2">
      <c r="A73" s="372"/>
      <c r="B73" s="371" t="s">
        <v>7618</v>
      </c>
      <c r="C73" s="1065" t="s">
        <v>7619</v>
      </c>
      <c r="D73" s="1065"/>
      <c r="E73" s="1065"/>
      <c r="F73" s="373" t="s">
        <v>454</v>
      </c>
      <c r="G73" s="373" t="s">
        <v>657</v>
      </c>
      <c r="H73" s="373"/>
      <c r="I73" s="373" t="s">
        <v>657</v>
      </c>
      <c r="J73" s="374"/>
      <c r="K73" s="373"/>
      <c r="L73" s="374">
        <v>34.28</v>
      </c>
      <c r="M73" s="373"/>
      <c r="N73" s="375"/>
      <c r="V73" s="361"/>
      <c r="W73" s="367"/>
      <c r="X73" s="367"/>
      <c r="AA73" s="335" t="s">
        <v>7619</v>
      </c>
      <c r="AC73" s="367"/>
    </row>
    <row r="74" spans="1:29" s="332" customFormat="1" ht="12" x14ac:dyDescent="0.2">
      <c r="A74" s="379"/>
      <c r="B74" s="380"/>
      <c r="C74" s="1068" t="s">
        <v>459</v>
      </c>
      <c r="D74" s="1068"/>
      <c r="E74" s="1068"/>
      <c r="F74" s="364"/>
      <c r="G74" s="364"/>
      <c r="H74" s="364"/>
      <c r="I74" s="364"/>
      <c r="J74" s="365"/>
      <c r="K74" s="364"/>
      <c r="L74" s="365">
        <v>183.15</v>
      </c>
      <c r="M74" s="376"/>
      <c r="N74" s="366"/>
      <c r="V74" s="361"/>
      <c r="W74" s="367"/>
      <c r="X74" s="367"/>
      <c r="AC74" s="367" t="s">
        <v>459</v>
      </c>
    </row>
    <row r="75" spans="1:29" s="332" customFormat="1" ht="45" x14ac:dyDescent="0.2">
      <c r="A75" s="362" t="s">
        <v>7265</v>
      </c>
      <c r="B75" s="363" t="s">
        <v>8087</v>
      </c>
      <c r="C75" s="1068" t="s">
        <v>8088</v>
      </c>
      <c r="D75" s="1068"/>
      <c r="E75" s="1068"/>
      <c r="F75" s="364" t="s">
        <v>6552</v>
      </c>
      <c r="G75" s="364"/>
      <c r="H75" s="364"/>
      <c r="I75" s="364" t="s">
        <v>423</v>
      </c>
      <c r="J75" s="365">
        <v>10310.299999999999</v>
      </c>
      <c r="K75" s="364" t="s">
        <v>1361</v>
      </c>
      <c r="L75" s="365">
        <v>2103.63</v>
      </c>
      <c r="M75" s="364" t="s">
        <v>1362</v>
      </c>
      <c r="N75" s="366">
        <v>10434</v>
      </c>
      <c r="V75" s="361"/>
      <c r="W75" s="367"/>
      <c r="X75" s="367" t="s">
        <v>8088</v>
      </c>
      <c r="AC75" s="367"/>
    </row>
    <row r="76" spans="1:29" s="332" customFormat="1" ht="12" x14ac:dyDescent="0.2">
      <c r="A76" s="379"/>
      <c r="B76" s="380"/>
      <c r="C76" s="340" t="s">
        <v>3039</v>
      </c>
      <c r="D76" s="385"/>
      <c r="E76" s="385"/>
      <c r="F76" s="386"/>
      <c r="G76" s="386"/>
      <c r="H76" s="386"/>
      <c r="I76" s="386"/>
      <c r="J76" s="387"/>
      <c r="K76" s="386"/>
      <c r="L76" s="387"/>
      <c r="M76" s="388"/>
      <c r="N76" s="389"/>
      <c r="V76" s="361"/>
      <c r="W76" s="367"/>
      <c r="X76" s="367"/>
      <c r="AC76" s="367"/>
    </row>
    <row r="77" spans="1:29" s="332" customFormat="1" ht="22.5" x14ac:dyDescent="0.2">
      <c r="A77" s="370"/>
      <c r="B77" s="371" t="s">
        <v>1365</v>
      </c>
      <c r="C77" s="1065" t="s">
        <v>1366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67"/>
      <c r="Y77" s="335" t="s">
        <v>1366</v>
      </c>
      <c r="AC77" s="367"/>
    </row>
    <row r="78" spans="1:29" s="332" customFormat="1" ht="33.75" x14ac:dyDescent="0.2">
      <c r="A78" s="362" t="s">
        <v>7490</v>
      </c>
      <c r="B78" s="363" t="s">
        <v>8089</v>
      </c>
      <c r="C78" s="1068" t="s">
        <v>8090</v>
      </c>
      <c r="D78" s="1068"/>
      <c r="E78" s="1068"/>
      <c r="F78" s="364" t="s">
        <v>6552</v>
      </c>
      <c r="G78" s="364"/>
      <c r="H78" s="364"/>
      <c r="I78" s="364" t="s">
        <v>434</v>
      </c>
      <c r="J78" s="365">
        <v>6895.63</v>
      </c>
      <c r="K78" s="364" t="s">
        <v>1361</v>
      </c>
      <c r="L78" s="365">
        <v>2813.91</v>
      </c>
      <c r="M78" s="364" t="s">
        <v>1362</v>
      </c>
      <c r="N78" s="366">
        <v>13957</v>
      </c>
      <c r="V78" s="361"/>
      <c r="W78" s="367"/>
      <c r="X78" s="367" t="s">
        <v>8090</v>
      </c>
      <c r="AC78" s="367"/>
    </row>
    <row r="79" spans="1:29" s="332" customFormat="1" ht="12" x14ac:dyDescent="0.2">
      <c r="A79" s="379"/>
      <c r="B79" s="380"/>
      <c r="C79" s="340" t="s">
        <v>3039</v>
      </c>
      <c r="D79" s="385"/>
      <c r="E79" s="385"/>
      <c r="F79" s="386"/>
      <c r="G79" s="386"/>
      <c r="H79" s="386"/>
      <c r="I79" s="386"/>
      <c r="J79" s="387"/>
      <c r="K79" s="386"/>
      <c r="L79" s="387"/>
      <c r="M79" s="388"/>
      <c r="N79" s="389"/>
      <c r="V79" s="361"/>
      <c r="W79" s="367"/>
      <c r="X79" s="367"/>
      <c r="AC79" s="367"/>
    </row>
    <row r="80" spans="1:29" s="332" customFormat="1" ht="22.5" x14ac:dyDescent="0.2">
      <c r="A80" s="370"/>
      <c r="B80" s="371" t="s">
        <v>1365</v>
      </c>
      <c r="C80" s="1065" t="s">
        <v>1366</v>
      </c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72"/>
      <c r="V80" s="361"/>
      <c r="W80" s="367"/>
      <c r="X80" s="367"/>
      <c r="Y80" s="335" t="s">
        <v>1366</v>
      </c>
      <c r="AC80" s="367"/>
    </row>
    <row r="81" spans="1:29" s="332" customFormat="1" ht="33.75" x14ac:dyDescent="0.2">
      <c r="A81" s="362" t="s">
        <v>496</v>
      </c>
      <c r="B81" s="363" t="s">
        <v>8084</v>
      </c>
      <c r="C81" s="1068" t="s">
        <v>8085</v>
      </c>
      <c r="D81" s="1068"/>
      <c r="E81" s="1068"/>
      <c r="F81" s="364" t="s">
        <v>1017</v>
      </c>
      <c r="G81" s="364"/>
      <c r="H81" s="364"/>
      <c r="I81" s="364" t="s">
        <v>423</v>
      </c>
      <c r="J81" s="365"/>
      <c r="K81" s="364"/>
      <c r="L81" s="365"/>
      <c r="M81" s="364"/>
      <c r="N81" s="366"/>
      <c r="V81" s="361"/>
      <c r="W81" s="367"/>
      <c r="X81" s="367" t="s">
        <v>8085</v>
      </c>
      <c r="AC81" s="367"/>
    </row>
    <row r="82" spans="1:29" s="332" customFormat="1" ht="33.75" x14ac:dyDescent="0.2">
      <c r="A82" s="370"/>
      <c r="B82" s="371" t="s">
        <v>430</v>
      </c>
      <c r="C82" s="1065" t="s">
        <v>431</v>
      </c>
      <c r="D82" s="1065"/>
      <c r="E82" s="1065"/>
      <c r="F82" s="1065"/>
      <c r="G82" s="1065"/>
      <c r="H82" s="1065"/>
      <c r="I82" s="1065"/>
      <c r="J82" s="1065"/>
      <c r="K82" s="1065"/>
      <c r="L82" s="1065"/>
      <c r="M82" s="1065"/>
      <c r="N82" s="1072"/>
      <c r="V82" s="361"/>
      <c r="W82" s="367"/>
      <c r="X82" s="367"/>
      <c r="Y82" s="335" t="s">
        <v>431</v>
      </c>
      <c r="AC82" s="367"/>
    </row>
    <row r="83" spans="1:29" s="332" customFormat="1" ht="12" x14ac:dyDescent="0.2">
      <c r="A83" s="372"/>
      <c r="B83" s="371" t="s">
        <v>423</v>
      </c>
      <c r="C83" s="1065" t="s">
        <v>432</v>
      </c>
      <c r="D83" s="1065"/>
      <c r="E83" s="1065"/>
      <c r="F83" s="373"/>
      <c r="G83" s="373"/>
      <c r="H83" s="373"/>
      <c r="I83" s="373"/>
      <c r="J83" s="374">
        <v>59.62</v>
      </c>
      <c r="K83" s="373" t="s">
        <v>436</v>
      </c>
      <c r="L83" s="374">
        <v>74.53</v>
      </c>
      <c r="M83" s="373"/>
      <c r="N83" s="375"/>
      <c r="V83" s="361"/>
      <c r="W83" s="367"/>
      <c r="X83" s="367"/>
      <c r="Z83" s="335" t="s">
        <v>432</v>
      </c>
      <c r="AC83" s="367"/>
    </row>
    <row r="84" spans="1:29" s="332" customFormat="1" ht="12" x14ac:dyDescent="0.2">
      <c r="A84" s="372"/>
      <c r="B84" s="371" t="s">
        <v>439</v>
      </c>
      <c r="C84" s="1065" t="s">
        <v>440</v>
      </c>
      <c r="D84" s="1065"/>
      <c r="E84" s="1065"/>
      <c r="F84" s="373"/>
      <c r="G84" s="373"/>
      <c r="H84" s="373"/>
      <c r="I84" s="373"/>
      <c r="J84" s="374">
        <v>7.26</v>
      </c>
      <c r="K84" s="373"/>
      <c r="L84" s="374">
        <v>7.26</v>
      </c>
      <c r="M84" s="373"/>
      <c r="N84" s="375"/>
      <c r="V84" s="361"/>
      <c r="W84" s="367"/>
      <c r="X84" s="367"/>
      <c r="Z84" s="335" t="s">
        <v>440</v>
      </c>
      <c r="AC84" s="367"/>
    </row>
    <row r="85" spans="1:29" s="332" customFormat="1" ht="12" x14ac:dyDescent="0.2">
      <c r="A85" s="372"/>
      <c r="B85" s="371"/>
      <c r="C85" s="1065" t="s">
        <v>443</v>
      </c>
      <c r="D85" s="1065"/>
      <c r="E85" s="1065"/>
      <c r="F85" s="373" t="s">
        <v>444</v>
      </c>
      <c r="G85" s="373" t="s">
        <v>8086</v>
      </c>
      <c r="H85" s="373" t="s">
        <v>436</v>
      </c>
      <c r="I85" s="373" t="s">
        <v>1565</v>
      </c>
      <c r="J85" s="374"/>
      <c r="K85" s="373"/>
      <c r="L85" s="374"/>
      <c r="M85" s="373"/>
      <c r="N85" s="375"/>
      <c r="V85" s="361"/>
      <c r="W85" s="367"/>
      <c r="X85" s="367"/>
      <c r="AA85" s="335" t="s">
        <v>443</v>
      </c>
      <c r="AC85" s="367"/>
    </row>
    <row r="86" spans="1:29" s="332" customFormat="1" ht="12" x14ac:dyDescent="0.2">
      <c r="A86" s="372"/>
      <c r="B86" s="371"/>
      <c r="C86" s="1077" t="s">
        <v>450</v>
      </c>
      <c r="D86" s="1077"/>
      <c r="E86" s="1077"/>
      <c r="F86" s="376"/>
      <c r="G86" s="376"/>
      <c r="H86" s="376"/>
      <c r="I86" s="376"/>
      <c r="J86" s="377">
        <v>66.88</v>
      </c>
      <c r="K86" s="376"/>
      <c r="L86" s="377">
        <v>81.790000000000006</v>
      </c>
      <c r="M86" s="376"/>
      <c r="N86" s="378"/>
      <c r="V86" s="361"/>
      <c r="W86" s="367"/>
      <c r="X86" s="367"/>
      <c r="AB86" s="335" t="s">
        <v>450</v>
      </c>
      <c r="AC86" s="367"/>
    </row>
    <row r="87" spans="1:29" s="332" customFormat="1" ht="12" x14ac:dyDescent="0.2">
      <c r="A87" s="372"/>
      <c r="B87" s="371"/>
      <c r="C87" s="1065" t="s">
        <v>451</v>
      </c>
      <c r="D87" s="1065"/>
      <c r="E87" s="1065"/>
      <c r="F87" s="373"/>
      <c r="G87" s="373"/>
      <c r="H87" s="373"/>
      <c r="I87" s="373"/>
      <c r="J87" s="374"/>
      <c r="K87" s="373"/>
      <c r="L87" s="374">
        <v>74.53</v>
      </c>
      <c r="M87" s="373"/>
      <c r="N87" s="375"/>
      <c r="V87" s="361"/>
      <c r="W87" s="367"/>
      <c r="X87" s="367"/>
      <c r="AA87" s="335" t="s">
        <v>451</v>
      </c>
      <c r="AC87" s="367"/>
    </row>
    <row r="88" spans="1:29" s="332" customFormat="1" ht="33.75" x14ac:dyDescent="0.2">
      <c r="A88" s="372"/>
      <c r="B88" s="371" t="s">
        <v>7616</v>
      </c>
      <c r="C88" s="1065" t="s">
        <v>7617</v>
      </c>
      <c r="D88" s="1065"/>
      <c r="E88" s="1065"/>
      <c r="F88" s="373" t="s">
        <v>454</v>
      </c>
      <c r="G88" s="373" t="s">
        <v>1083</v>
      </c>
      <c r="H88" s="373"/>
      <c r="I88" s="373" t="s">
        <v>1083</v>
      </c>
      <c r="J88" s="374"/>
      <c r="K88" s="373"/>
      <c r="L88" s="374">
        <v>67.08</v>
      </c>
      <c r="M88" s="373"/>
      <c r="N88" s="375"/>
      <c r="V88" s="361"/>
      <c r="W88" s="367"/>
      <c r="X88" s="367"/>
      <c r="AA88" s="335" t="s">
        <v>7617</v>
      </c>
      <c r="AC88" s="367"/>
    </row>
    <row r="89" spans="1:29" s="332" customFormat="1" ht="33.75" x14ac:dyDescent="0.2">
      <c r="A89" s="372"/>
      <c r="B89" s="371" t="s">
        <v>7618</v>
      </c>
      <c r="C89" s="1065" t="s">
        <v>7619</v>
      </c>
      <c r="D89" s="1065"/>
      <c r="E89" s="1065"/>
      <c r="F89" s="373" t="s">
        <v>454</v>
      </c>
      <c r="G89" s="373" t="s">
        <v>657</v>
      </c>
      <c r="H89" s="373"/>
      <c r="I89" s="373" t="s">
        <v>657</v>
      </c>
      <c r="J89" s="374"/>
      <c r="K89" s="373"/>
      <c r="L89" s="374">
        <v>34.28</v>
      </c>
      <c r="M89" s="373"/>
      <c r="N89" s="375"/>
      <c r="V89" s="361"/>
      <c r="W89" s="367"/>
      <c r="X89" s="367"/>
      <c r="AA89" s="335" t="s">
        <v>7619</v>
      </c>
      <c r="AC89" s="367"/>
    </row>
    <row r="90" spans="1:29" s="332" customFormat="1" ht="12" x14ac:dyDescent="0.2">
      <c r="A90" s="379"/>
      <c r="B90" s="380"/>
      <c r="C90" s="1068" t="s">
        <v>459</v>
      </c>
      <c r="D90" s="1068"/>
      <c r="E90" s="1068"/>
      <c r="F90" s="364"/>
      <c r="G90" s="364"/>
      <c r="H90" s="364"/>
      <c r="I90" s="364"/>
      <c r="J90" s="365"/>
      <c r="K90" s="364"/>
      <c r="L90" s="365">
        <v>183.15</v>
      </c>
      <c r="M90" s="376"/>
      <c r="N90" s="366"/>
      <c r="V90" s="361"/>
      <c r="W90" s="367"/>
      <c r="X90" s="367"/>
      <c r="AC90" s="367" t="s">
        <v>459</v>
      </c>
    </row>
    <row r="91" spans="1:29" s="332" customFormat="1" ht="33.75" x14ac:dyDescent="0.2">
      <c r="A91" s="362" t="s">
        <v>7495</v>
      </c>
      <c r="B91" s="363" t="s">
        <v>8091</v>
      </c>
      <c r="C91" s="1068" t="s">
        <v>8092</v>
      </c>
      <c r="D91" s="1068"/>
      <c r="E91" s="1068"/>
      <c r="F91" s="364" t="s">
        <v>6552</v>
      </c>
      <c r="G91" s="364"/>
      <c r="H91" s="364"/>
      <c r="I91" s="364" t="s">
        <v>423</v>
      </c>
      <c r="J91" s="365">
        <v>1007.5</v>
      </c>
      <c r="K91" s="364" t="s">
        <v>1361</v>
      </c>
      <c r="L91" s="365">
        <v>205.65</v>
      </c>
      <c r="M91" s="364" t="s">
        <v>1362</v>
      </c>
      <c r="N91" s="366">
        <v>1020</v>
      </c>
      <c r="V91" s="361"/>
      <c r="W91" s="367"/>
      <c r="X91" s="367" t="s">
        <v>8092</v>
      </c>
      <c r="AC91" s="367"/>
    </row>
    <row r="92" spans="1:29" s="332" customFormat="1" ht="12" x14ac:dyDescent="0.2">
      <c r="A92" s="379"/>
      <c r="B92" s="380"/>
      <c r="C92" s="340" t="s">
        <v>3039</v>
      </c>
      <c r="D92" s="385"/>
      <c r="E92" s="385"/>
      <c r="F92" s="386"/>
      <c r="G92" s="386"/>
      <c r="H92" s="386"/>
      <c r="I92" s="386"/>
      <c r="J92" s="387"/>
      <c r="K92" s="386"/>
      <c r="L92" s="387"/>
      <c r="M92" s="388"/>
      <c r="N92" s="389"/>
      <c r="V92" s="361"/>
      <c r="W92" s="367"/>
      <c r="X92" s="367"/>
      <c r="AC92" s="367"/>
    </row>
    <row r="93" spans="1:29" s="332" customFormat="1" ht="22.5" x14ac:dyDescent="0.2">
      <c r="A93" s="370"/>
      <c r="B93" s="371" t="s">
        <v>1365</v>
      </c>
      <c r="C93" s="1065" t="s">
        <v>1366</v>
      </c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72"/>
      <c r="V93" s="361"/>
      <c r="W93" s="367"/>
      <c r="X93" s="367"/>
      <c r="Y93" s="335" t="s">
        <v>1366</v>
      </c>
      <c r="AC93" s="367"/>
    </row>
    <row r="94" spans="1:29" s="332" customFormat="1" ht="33.75" x14ac:dyDescent="0.2">
      <c r="A94" s="362" t="s">
        <v>509</v>
      </c>
      <c r="B94" s="363" t="s">
        <v>8093</v>
      </c>
      <c r="C94" s="1068" t="s">
        <v>8094</v>
      </c>
      <c r="D94" s="1068"/>
      <c r="E94" s="1068"/>
      <c r="F94" s="364" t="s">
        <v>1017</v>
      </c>
      <c r="G94" s="364"/>
      <c r="H94" s="364"/>
      <c r="I94" s="364" t="s">
        <v>437</v>
      </c>
      <c r="J94" s="365"/>
      <c r="K94" s="364"/>
      <c r="L94" s="365"/>
      <c r="M94" s="364"/>
      <c r="N94" s="366"/>
      <c r="V94" s="361"/>
      <c r="W94" s="367"/>
      <c r="X94" s="367" t="s">
        <v>8094</v>
      </c>
      <c r="AC94" s="367"/>
    </row>
    <row r="95" spans="1:29" s="332" customFormat="1" ht="33.75" x14ac:dyDescent="0.2">
      <c r="A95" s="370"/>
      <c r="B95" s="371" t="s">
        <v>430</v>
      </c>
      <c r="C95" s="1065" t="s">
        <v>431</v>
      </c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72"/>
      <c r="V95" s="361"/>
      <c r="W95" s="367"/>
      <c r="X95" s="367"/>
      <c r="Y95" s="335" t="s">
        <v>431</v>
      </c>
      <c r="AC95" s="367"/>
    </row>
    <row r="96" spans="1:29" s="332" customFormat="1" ht="12" x14ac:dyDescent="0.2">
      <c r="A96" s="372"/>
      <c r="B96" s="371" t="s">
        <v>423</v>
      </c>
      <c r="C96" s="1065" t="s">
        <v>432</v>
      </c>
      <c r="D96" s="1065"/>
      <c r="E96" s="1065"/>
      <c r="F96" s="373"/>
      <c r="G96" s="373"/>
      <c r="H96" s="373"/>
      <c r="I96" s="373"/>
      <c r="J96" s="374">
        <v>8.08</v>
      </c>
      <c r="K96" s="373" t="s">
        <v>436</v>
      </c>
      <c r="L96" s="374">
        <v>30.3</v>
      </c>
      <c r="M96" s="373"/>
      <c r="N96" s="375"/>
      <c r="V96" s="361"/>
      <c r="W96" s="367"/>
      <c r="X96" s="367"/>
      <c r="Z96" s="335" t="s">
        <v>432</v>
      </c>
      <c r="AC96" s="367"/>
    </row>
    <row r="97" spans="1:30" s="332" customFormat="1" ht="12" x14ac:dyDescent="0.2">
      <c r="A97" s="372"/>
      <c r="B97" s="371" t="s">
        <v>439</v>
      </c>
      <c r="C97" s="1065" t="s">
        <v>440</v>
      </c>
      <c r="D97" s="1065"/>
      <c r="E97" s="1065"/>
      <c r="F97" s="373"/>
      <c r="G97" s="373"/>
      <c r="H97" s="373"/>
      <c r="I97" s="373"/>
      <c r="J97" s="374">
        <v>1.88</v>
      </c>
      <c r="K97" s="373"/>
      <c r="L97" s="374">
        <v>5.64</v>
      </c>
      <c r="M97" s="373"/>
      <c r="N97" s="375"/>
      <c r="V97" s="361"/>
      <c r="W97" s="367"/>
      <c r="X97" s="367"/>
      <c r="Z97" s="335" t="s">
        <v>440</v>
      </c>
      <c r="AC97" s="367"/>
    </row>
    <row r="98" spans="1:30" s="332" customFormat="1" ht="12" x14ac:dyDescent="0.2">
      <c r="A98" s="372"/>
      <c r="B98" s="371"/>
      <c r="C98" s="1065" t="s">
        <v>443</v>
      </c>
      <c r="D98" s="1065"/>
      <c r="E98" s="1065"/>
      <c r="F98" s="373" t="s">
        <v>444</v>
      </c>
      <c r="G98" s="373" t="s">
        <v>8095</v>
      </c>
      <c r="H98" s="373" t="s">
        <v>436</v>
      </c>
      <c r="I98" s="373" t="s">
        <v>8096</v>
      </c>
      <c r="J98" s="374"/>
      <c r="K98" s="373"/>
      <c r="L98" s="374"/>
      <c r="M98" s="373"/>
      <c r="N98" s="375"/>
      <c r="V98" s="361"/>
      <c r="W98" s="367"/>
      <c r="X98" s="367"/>
      <c r="AA98" s="335" t="s">
        <v>443</v>
      </c>
      <c r="AC98" s="367"/>
    </row>
    <row r="99" spans="1:30" s="332" customFormat="1" ht="12" x14ac:dyDescent="0.2">
      <c r="A99" s="372"/>
      <c r="B99" s="371"/>
      <c r="C99" s="1077" t="s">
        <v>450</v>
      </c>
      <c r="D99" s="1077"/>
      <c r="E99" s="1077"/>
      <c r="F99" s="376"/>
      <c r="G99" s="376"/>
      <c r="H99" s="376"/>
      <c r="I99" s="376"/>
      <c r="J99" s="377">
        <v>9.9600000000000009</v>
      </c>
      <c r="K99" s="376"/>
      <c r="L99" s="377">
        <v>35.94</v>
      </c>
      <c r="M99" s="376"/>
      <c r="N99" s="378"/>
      <c r="V99" s="361"/>
      <c r="W99" s="367"/>
      <c r="X99" s="367"/>
      <c r="AB99" s="335" t="s">
        <v>450</v>
      </c>
      <c r="AC99" s="367"/>
    </row>
    <row r="100" spans="1:30" s="332" customFormat="1" ht="12" x14ac:dyDescent="0.2">
      <c r="A100" s="372"/>
      <c r="B100" s="371"/>
      <c r="C100" s="1065" t="s">
        <v>451</v>
      </c>
      <c r="D100" s="1065"/>
      <c r="E100" s="1065"/>
      <c r="F100" s="373"/>
      <c r="G100" s="373"/>
      <c r="H100" s="373"/>
      <c r="I100" s="373"/>
      <c r="J100" s="374"/>
      <c r="K100" s="373"/>
      <c r="L100" s="374">
        <v>30.3</v>
      </c>
      <c r="M100" s="373"/>
      <c r="N100" s="375"/>
      <c r="V100" s="361"/>
      <c r="W100" s="367"/>
      <c r="X100" s="367"/>
      <c r="AA100" s="335" t="s">
        <v>451</v>
      </c>
      <c r="AC100" s="367"/>
    </row>
    <row r="101" spans="1:30" s="332" customFormat="1" ht="33.75" x14ac:dyDescent="0.2">
      <c r="A101" s="372"/>
      <c r="B101" s="371" t="s">
        <v>7616</v>
      </c>
      <c r="C101" s="1065" t="s">
        <v>7617</v>
      </c>
      <c r="D101" s="1065"/>
      <c r="E101" s="1065"/>
      <c r="F101" s="373" t="s">
        <v>454</v>
      </c>
      <c r="G101" s="373" t="s">
        <v>1083</v>
      </c>
      <c r="H101" s="373"/>
      <c r="I101" s="373" t="s">
        <v>1083</v>
      </c>
      <c r="J101" s="374"/>
      <c r="K101" s="373"/>
      <c r="L101" s="374">
        <v>27.27</v>
      </c>
      <c r="M101" s="373"/>
      <c r="N101" s="375"/>
      <c r="V101" s="361"/>
      <c r="W101" s="367"/>
      <c r="X101" s="367"/>
      <c r="AA101" s="335" t="s">
        <v>7617</v>
      </c>
      <c r="AC101" s="367"/>
    </row>
    <row r="102" spans="1:30" s="332" customFormat="1" ht="33.75" x14ac:dyDescent="0.2">
      <c r="A102" s="372"/>
      <c r="B102" s="371" t="s">
        <v>7618</v>
      </c>
      <c r="C102" s="1065" t="s">
        <v>7619</v>
      </c>
      <c r="D102" s="1065"/>
      <c r="E102" s="1065"/>
      <c r="F102" s="373" t="s">
        <v>454</v>
      </c>
      <c r="G102" s="373" t="s">
        <v>657</v>
      </c>
      <c r="H102" s="373"/>
      <c r="I102" s="373" t="s">
        <v>657</v>
      </c>
      <c r="J102" s="374"/>
      <c r="K102" s="373"/>
      <c r="L102" s="374">
        <v>13.94</v>
      </c>
      <c r="M102" s="373"/>
      <c r="N102" s="375"/>
      <c r="V102" s="361"/>
      <c r="W102" s="367"/>
      <c r="X102" s="367"/>
      <c r="AA102" s="335" t="s">
        <v>7619</v>
      </c>
      <c r="AC102" s="367"/>
    </row>
    <row r="103" spans="1:30" s="332" customFormat="1" ht="12" x14ac:dyDescent="0.2">
      <c r="A103" s="379"/>
      <c r="B103" s="380"/>
      <c r="C103" s="1068" t="s">
        <v>459</v>
      </c>
      <c r="D103" s="1068"/>
      <c r="E103" s="1068"/>
      <c r="F103" s="364"/>
      <c r="G103" s="364"/>
      <c r="H103" s="364"/>
      <c r="I103" s="364"/>
      <c r="J103" s="365"/>
      <c r="K103" s="364"/>
      <c r="L103" s="365">
        <v>77.150000000000006</v>
      </c>
      <c r="M103" s="376"/>
      <c r="N103" s="366"/>
      <c r="V103" s="361"/>
      <c r="W103" s="367"/>
      <c r="X103" s="367"/>
      <c r="AC103" s="367" t="s">
        <v>459</v>
      </c>
    </row>
    <row r="104" spans="1:30" s="332" customFormat="1" ht="33.75" x14ac:dyDescent="0.2">
      <c r="A104" s="362" t="s">
        <v>7280</v>
      </c>
      <c r="B104" s="363" t="s">
        <v>8097</v>
      </c>
      <c r="C104" s="1068" t="s">
        <v>8098</v>
      </c>
      <c r="D104" s="1068"/>
      <c r="E104" s="1068"/>
      <c r="F104" s="364" t="s">
        <v>1498</v>
      </c>
      <c r="G104" s="364"/>
      <c r="H104" s="364"/>
      <c r="I104" s="364" t="s">
        <v>1537</v>
      </c>
      <c r="J104" s="365">
        <v>1006.8</v>
      </c>
      <c r="K104" s="364"/>
      <c r="L104" s="365">
        <v>302.04000000000002</v>
      </c>
      <c r="M104" s="364"/>
      <c r="N104" s="366"/>
      <c r="V104" s="361"/>
      <c r="W104" s="367"/>
      <c r="X104" s="367" t="s">
        <v>8098</v>
      </c>
      <c r="AC104" s="367"/>
    </row>
    <row r="105" spans="1:30" s="332" customFormat="1" ht="12" x14ac:dyDescent="0.2">
      <c r="A105" s="379"/>
      <c r="B105" s="380"/>
      <c r="C105" s="340" t="s">
        <v>3039</v>
      </c>
      <c r="D105" s="385"/>
      <c r="E105" s="385"/>
      <c r="F105" s="386"/>
      <c r="G105" s="386"/>
      <c r="H105" s="386"/>
      <c r="I105" s="386"/>
      <c r="J105" s="387"/>
      <c r="K105" s="386"/>
      <c r="L105" s="387"/>
      <c r="M105" s="388"/>
      <c r="N105" s="389"/>
      <c r="V105" s="361"/>
      <c r="W105" s="367"/>
      <c r="X105" s="367"/>
      <c r="AC105" s="367"/>
    </row>
    <row r="106" spans="1:30" s="332" customFormat="1" ht="12" x14ac:dyDescent="0.2">
      <c r="A106" s="368"/>
      <c r="B106" s="369"/>
      <c r="C106" s="1065" t="s">
        <v>4294</v>
      </c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72"/>
      <c r="V106" s="361"/>
      <c r="W106" s="367"/>
      <c r="X106" s="367"/>
      <c r="AC106" s="367"/>
      <c r="AD106" s="335" t="s">
        <v>4294</v>
      </c>
    </row>
    <row r="107" spans="1:30" s="332" customFormat="1" ht="12" x14ac:dyDescent="0.2">
      <c r="A107" s="362" t="s">
        <v>545</v>
      </c>
      <c r="B107" s="363" t="s">
        <v>7882</v>
      </c>
      <c r="C107" s="1068" t="s">
        <v>7883</v>
      </c>
      <c r="D107" s="1068"/>
      <c r="E107" s="1068"/>
      <c r="F107" s="364" t="s">
        <v>769</v>
      </c>
      <c r="G107" s="364"/>
      <c r="H107" s="364"/>
      <c r="I107" s="364" t="s">
        <v>605</v>
      </c>
      <c r="J107" s="365"/>
      <c r="K107" s="364"/>
      <c r="L107" s="365"/>
      <c r="M107" s="364"/>
      <c r="N107" s="366"/>
      <c r="V107" s="361"/>
      <c r="W107" s="367"/>
      <c r="X107" s="367" t="s">
        <v>7883</v>
      </c>
      <c r="AC107" s="367"/>
    </row>
    <row r="108" spans="1:30" s="332" customFormat="1" ht="12" x14ac:dyDescent="0.2">
      <c r="A108" s="368"/>
      <c r="B108" s="369"/>
      <c r="C108" s="1065" t="s">
        <v>3598</v>
      </c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72"/>
      <c r="V108" s="361"/>
      <c r="W108" s="367"/>
      <c r="X108" s="367"/>
      <c r="AC108" s="367"/>
      <c r="AD108" s="335" t="s">
        <v>3598</v>
      </c>
    </row>
    <row r="109" spans="1:30" s="332" customFormat="1" ht="33.75" x14ac:dyDescent="0.2">
      <c r="A109" s="370"/>
      <c r="B109" s="371" t="s">
        <v>430</v>
      </c>
      <c r="C109" s="1065" t="s">
        <v>431</v>
      </c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72"/>
      <c r="V109" s="361"/>
      <c r="W109" s="367"/>
      <c r="X109" s="367"/>
      <c r="Y109" s="335" t="s">
        <v>431</v>
      </c>
      <c r="AC109" s="367"/>
    </row>
    <row r="110" spans="1:30" s="332" customFormat="1" ht="12" x14ac:dyDescent="0.2">
      <c r="A110" s="372"/>
      <c r="B110" s="371" t="s">
        <v>423</v>
      </c>
      <c r="C110" s="1065" t="s">
        <v>432</v>
      </c>
      <c r="D110" s="1065"/>
      <c r="E110" s="1065"/>
      <c r="F110" s="373"/>
      <c r="G110" s="373"/>
      <c r="H110" s="373"/>
      <c r="I110" s="373"/>
      <c r="J110" s="374">
        <v>779.32</v>
      </c>
      <c r="K110" s="373" t="s">
        <v>436</v>
      </c>
      <c r="L110" s="374">
        <v>29.22</v>
      </c>
      <c r="M110" s="373"/>
      <c r="N110" s="375"/>
      <c r="V110" s="361"/>
      <c r="W110" s="367"/>
      <c r="X110" s="367"/>
      <c r="Z110" s="335" t="s">
        <v>432</v>
      </c>
      <c r="AC110" s="367"/>
    </row>
    <row r="111" spans="1:30" s="332" customFormat="1" ht="12" x14ac:dyDescent="0.2">
      <c r="A111" s="372"/>
      <c r="B111" s="371" t="s">
        <v>434</v>
      </c>
      <c r="C111" s="1065" t="s">
        <v>435</v>
      </c>
      <c r="D111" s="1065"/>
      <c r="E111" s="1065"/>
      <c r="F111" s="373"/>
      <c r="G111" s="373"/>
      <c r="H111" s="373"/>
      <c r="I111" s="373"/>
      <c r="J111" s="374">
        <v>36.22</v>
      </c>
      <c r="K111" s="373" t="s">
        <v>436</v>
      </c>
      <c r="L111" s="374">
        <v>1.36</v>
      </c>
      <c r="M111" s="373"/>
      <c r="N111" s="375"/>
      <c r="V111" s="361"/>
      <c r="W111" s="367"/>
      <c r="X111" s="367"/>
      <c r="Z111" s="335" t="s">
        <v>435</v>
      </c>
      <c r="AC111" s="367"/>
    </row>
    <row r="112" spans="1:30" s="332" customFormat="1" ht="12" x14ac:dyDescent="0.2">
      <c r="A112" s="372"/>
      <c r="B112" s="371" t="s">
        <v>437</v>
      </c>
      <c r="C112" s="1065" t="s">
        <v>438</v>
      </c>
      <c r="D112" s="1065"/>
      <c r="E112" s="1065"/>
      <c r="F112" s="373"/>
      <c r="G112" s="373"/>
      <c r="H112" s="373"/>
      <c r="I112" s="373"/>
      <c r="J112" s="374">
        <v>5.0199999999999996</v>
      </c>
      <c r="K112" s="373" t="s">
        <v>436</v>
      </c>
      <c r="L112" s="374">
        <v>0.19</v>
      </c>
      <c r="M112" s="373"/>
      <c r="N112" s="375"/>
      <c r="V112" s="361"/>
      <c r="W112" s="367"/>
      <c r="X112" s="367"/>
      <c r="Z112" s="335" t="s">
        <v>438</v>
      </c>
      <c r="AC112" s="367"/>
    </row>
    <row r="113" spans="1:30" s="332" customFormat="1" ht="12" x14ac:dyDescent="0.2">
      <c r="A113" s="372"/>
      <c r="B113" s="371" t="s">
        <v>439</v>
      </c>
      <c r="C113" s="1065" t="s">
        <v>440</v>
      </c>
      <c r="D113" s="1065"/>
      <c r="E113" s="1065"/>
      <c r="F113" s="373"/>
      <c r="G113" s="373"/>
      <c r="H113" s="373"/>
      <c r="I113" s="373"/>
      <c r="J113" s="374">
        <v>520.4</v>
      </c>
      <c r="K113" s="373"/>
      <c r="L113" s="374">
        <v>15.61</v>
      </c>
      <c r="M113" s="373"/>
      <c r="N113" s="375"/>
      <c r="V113" s="361"/>
      <c r="W113" s="367"/>
      <c r="X113" s="367"/>
      <c r="Z113" s="335" t="s">
        <v>440</v>
      </c>
      <c r="AC113" s="367"/>
    </row>
    <row r="114" spans="1:30" s="332" customFormat="1" ht="12" x14ac:dyDescent="0.2">
      <c r="A114" s="372"/>
      <c r="B114" s="371"/>
      <c r="C114" s="1065" t="s">
        <v>443</v>
      </c>
      <c r="D114" s="1065"/>
      <c r="E114" s="1065"/>
      <c r="F114" s="373" t="s">
        <v>444</v>
      </c>
      <c r="G114" s="373" t="s">
        <v>7884</v>
      </c>
      <c r="H114" s="373" t="s">
        <v>436</v>
      </c>
      <c r="I114" s="373" t="s">
        <v>8099</v>
      </c>
      <c r="J114" s="374"/>
      <c r="K114" s="373"/>
      <c r="L114" s="374"/>
      <c r="M114" s="373"/>
      <c r="N114" s="375"/>
      <c r="V114" s="361"/>
      <c r="W114" s="367"/>
      <c r="X114" s="367"/>
      <c r="AA114" s="335" t="s">
        <v>443</v>
      </c>
      <c r="AC114" s="367"/>
    </row>
    <row r="115" spans="1:30" s="332" customFormat="1" ht="12" x14ac:dyDescent="0.2">
      <c r="A115" s="372"/>
      <c r="B115" s="371"/>
      <c r="C115" s="1065" t="s">
        <v>447</v>
      </c>
      <c r="D115" s="1065"/>
      <c r="E115" s="1065"/>
      <c r="F115" s="373" t="s">
        <v>444</v>
      </c>
      <c r="G115" s="373" t="s">
        <v>847</v>
      </c>
      <c r="H115" s="373" t="s">
        <v>436</v>
      </c>
      <c r="I115" s="373" t="s">
        <v>921</v>
      </c>
      <c r="J115" s="374"/>
      <c r="K115" s="373"/>
      <c r="L115" s="374"/>
      <c r="M115" s="373"/>
      <c r="N115" s="375"/>
      <c r="V115" s="361"/>
      <c r="W115" s="367"/>
      <c r="X115" s="367"/>
      <c r="AA115" s="335" t="s">
        <v>447</v>
      </c>
      <c r="AC115" s="367"/>
    </row>
    <row r="116" spans="1:30" s="332" customFormat="1" ht="12" x14ac:dyDescent="0.2">
      <c r="A116" s="372"/>
      <c r="B116" s="371"/>
      <c r="C116" s="1077" t="s">
        <v>450</v>
      </c>
      <c r="D116" s="1077"/>
      <c r="E116" s="1077"/>
      <c r="F116" s="376"/>
      <c r="G116" s="376"/>
      <c r="H116" s="376"/>
      <c r="I116" s="376"/>
      <c r="J116" s="377">
        <v>1335.94</v>
      </c>
      <c r="K116" s="376"/>
      <c r="L116" s="377">
        <v>46.19</v>
      </c>
      <c r="M116" s="376"/>
      <c r="N116" s="378"/>
      <c r="V116" s="361"/>
      <c r="W116" s="367"/>
      <c r="X116" s="367"/>
      <c r="AB116" s="335" t="s">
        <v>450</v>
      </c>
      <c r="AC116" s="367"/>
    </row>
    <row r="117" spans="1:30" s="332" customFormat="1" ht="12" x14ac:dyDescent="0.2">
      <c r="A117" s="372"/>
      <c r="B117" s="371"/>
      <c r="C117" s="1065" t="s">
        <v>451</v>
      </c>
      <c r="D117" s="1065"/>
      <c r="E117" s="1065"/>
      <c r="F117" s="373"/>
      <c r="G117" s="373"/>
      <c r="H117" s="373"/>
      <c r="I117" s="373"/>
      <c r="J117" s="374"/>
      <c r="K117" s="373"/>
      <c r="L117" s="374">
        <v>29.41</v>
      </c>
      <c r="M117" s="373"/>
      <c r="N117" s="375"/>
      <c r="V117" s="361"/>
      <c r="W117" s="367"/>
      <c r="X117" s="367"/>
      <c r="AA117" s="335" t="s">
        <v>451</v>
      </c>
      <c r="AC117" s="367"/>
    </row>
    <row r="118" spans="1:30" s="332" customFormat="1" ht="33.75" x14ac:dyDescent="0.2">
      <c r="A118" s="372"/>
      <c r="B118" s="371" t="s">
        <v>4696</v>
      </c>
      <c r="C118" s="1065" t="s">
        <v>3148</v>
      </c>
      <c r="D118" s="1065"/>
      <c r="E118" s="1065"/>
      <c r="F118" s="373" t="s">
        <v>454</v>
      </c>
      <c r="G118" s="373" t="s">
        <v>558</v>
      </c>
      <c r="H118" s="373"/>
      <c r="I118" s="373" t="s">
        <v>558</v>
      </c>
      <c r="J118" s="374"/>
      <c r="K118" s="373"/>
      <c r="L118" s="374">
        <v>28.53</v>
      </c>
      <c r="M118" s="373"/>
      <c r="N118" s="375"/>
      <c r="V118" s="361"/>
      <c r="W118" s="367"/>
      <c r="X118" s="367"/>
      <c r="AA118" s="335" t="s">
        <v>3148</v>
      </c>
      <c r="AC118" s="367"/>
    </row>
    <row r="119" spans="1:30" s="332" customFormat="1" ht="33.75" x14ac:dyDescent="0.2">
      <c r="A119" s="372"/>
      <c r="B119" s="371" t="s">
        <v>4697</v>
      </c>
      <c r="C119" s="1065" t="s">
        <v>3150</v>
      </c>
      <c r="D119" s="1065"/>
      <c r="E119" s="1065"/>
      <c r="F119" s="373" t="s">
        <v>454</v>
      </c>
      <c r="G119" s="373" t="s">
        <v>544</v>
      </c>
      <c r="H119" s="373"/>
      <c r="I119" s="373" t="s">
        <v>544</v>
      </c>
      <c r="J119" s="374"/>
      <c r="K119" s="373"/>
      <c r="L119" s="374">
        <v>15</v>
      </c>
      <c r="M119" s="373"/>
      <c r="N119" s="375"/>
      <c r="V119" s="361"/>
      <c r="W119" s="367"/>
      <c r="X119" s="367"/>
      <c r="AA119" s="335" t="s">
        <v>3150</v>
      </c>
      <c r="AC119" s="367"/>
    </row>
    <row r="120" spans="1:30" s="332" customFormat="1" ht="12" x14ac:dyDescent="0.2">
      <c r="A120" s="379"/>
      <c r="B120" s="380"/>
      <c r="C120" s="1068" t="s">
        <v>459</v>
      </c>
      <c r="D120" s="1068"/>
      <c r="E120" s="1068"/>
      <c r="F120" s="364"/>
      <c r="G120" s="364"/>
      <c r="H120" s="364"/>
      <c r="I120" s="364"/>
      <c r="J120" s="365"/>
      <c r="K120" s="364"/>
      <c r="L120" s="365">
        <v>89.72</v>
      </c>
      <c r="M120" s="376"/>
      <c r="N120" s="366"/>
      <c r="V120" s="361"/>
      <c r="W120" s="367"/>
      <c r="X120" s="367"/>
      <c r="AC120" s="367" t="s">
        <v>459</v>
      </c>
    </row>
    <row r="121" spans="1:30" s="332" customFormat="1" ht="33.75" x14ac:dyDescent="0.2">
      <c r="A121" s="362" t="s">
        <v>7288</v>
      </c>
      <c r="B121" s="363" t="s">
        <v>8100</v>
      </c>
      <c r="C121" s="1068" t="s">
        <v>8101</v>
      </c>
      <c r="D121" s="1068"/>
      <c r="E121" s="1068"/>
      <c r="F121" s="364" t="s">
        <v>6552</v>
      </c>
      <c r="G121" s="364"/>
      <c r="H121" s="364"/>
      <c r="I121" s="364" t="s">
        <v>437</v>
      </c>
      <c r="J121" s="365">
        <v>353.33</v>
      </c>
      <c r="K121" s="364" t="s">
        <v>1361</v>
      </c>
      <c r="L121" s="365">
        <v>216.33</v>
      </c>
      <c r="M121" s="364" t="s">
        <v>1362</v>
      </c>
      <c r="N121" s="366">
        <v>1073</v>
      </c>
      <c r="V121" s="361"/>
      <c r="W121" s="367"/>
      <c r="X121" s="367" t="s">
        <v>8101</v>
      </c>
      <c r="AC121" s="367"/>
    </row>
    <row r="122" spans="1:30" s="332" customFormat="1" ht="12" x14ac:dyDescent="0.2">
      <c r="A122" s="379"/>
      <c r="B122" s="380"/>
      <c r="C122" s="340" t="s">
        <v>3039</v>
      </c>
      <c r="D122" s="385"/>
      <c r="E122" s="385"/>
      <c r="F122" s="386"/>
      <c r="G122" s="386"/>
      <c r="H122" s="386"/>
      <c r="I122" s="386"/>
      <c r="J122" s="387"/>
      <c r="K122" s="386"/>
      <c r="L122" s="387"/>
      <c r="M122" s="388"/>
      <c r="N122" s="389"/>
      <c r="V122" s="361"/>
      <c r="W122" s="367"/>
      <c r="X122" s="367"/>
      <c r="AC122" s="367"/>
    </row>
    <row r="123" spans="1:30" s="332" customFormat="1" ht="22.5" x14ac:dyDescent="0.2">
      <c r="A123" s="370"/>
      <c r="B123" s="371" t="s">
        <v>1365</v>
      </c>
      <c r="C123" s="1065" t="s">
        <v>1366</v>
      </c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72"/>
      <c r="V123" s="361"/>
      <c r="W123" s="367"/>
      <c r="X123" s="367"/>
      <c r="Y123" s="335" t="s">
        <v>1366</v>
      </c>
      <c r="AC123" s="367"/>
    </row>
    <row r="124" spans="1:30" s="332" customFormat="1" ht="12" x14ac:dyDescent="0.2">
      <c r="A124" s="362" t="s">
        <v>570</v>
      </c>
      <c r="B124" s="363" t="s">
        <v>7882</v>
      </c>
      <c r="C124" s="1068" t="s">
        <v>7883</v>
      </c>
      <c r="D124" s="1068"/>
      <c r="E124" s="1068"/>
      <c r="F124" s="364" t="s">
        <v>769</v>
      </c>
      <c r="G124" s="364"/>
      <c r="H124" s="364"/>
      <c r="I124" s="364" t="s">
        <v>605</v>
      </c>
      <c r="J124" s="365"/>
      <c r="K124" s="364"/>
      <c r="L124" s="365"/>
      <c r="M124" s="364"/>
      <c r="N124" s="366"/>
      <c r="V124" s="361"/>
      <c r="W124" s="367"/>
      <c r="X124" s="367" t="s">
        <v>7883</v>
      </c>
      <c r="AC124" s="367"/>
    </row>
    <row r="125" spans="1:30" s="332" customFormat="1" ht="12" x14ac:dyDescent="0.2">
      <c r="A125" s="368"/>
      <c r="B125" s="369"/>
      <c r="C125" s="1065" t="s">
        <v>3598</v>
      </c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72"/>
      <c r="V125" s="361"/>
      <c r="W125" s="367"/>
      <c r="X125" s="367"/>
      <c r="AC125" s="367"/>
      <c r="AD125" s="335" t="s">
        <v>3598</v>
      </c>
    </row>
    <row r="126" spans="1:30" s="332" customFormat="1" ht="33.75" x14ac:dyDescent="0.2">
      <c r="A126" s="370"/>
      <c r="B126" s="371" t="s">
        <v>430</v>
      </c>
      <c r="C126" s="1065" t="s">
        <v>431</v>
      </c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72"/>
      <c r="V126" s="361"/>
      <c r="W126" s="367"/>
      <c r="X126" s="367"/>
      <c r="Y126" s="335" t="s">
        <v>431</v>
      </c>
      <c r="AC126" s="367"/>
    </row>
    <row r="127" spans="1:30" s="332" customFormat="1" ht="12" x14ac:dyDescent="0.2">
      <c r="A127" s="372"/>
      <c r="B127" s="371" t="s">
        <v>423</v>
      </c>
      <c r="C127" s="1065" t="s">
        <v>432</v>
      </c>
      <c r="D127" s="1065"/>
      <c r="E127" s="1065"/>
      <c r="F127" s="373"/>
      <c r="G127" s="373"/>
      <c r="H127" s="373"/>
      <c r="I127" s="373"/>
      <c r="J127" s="374">
        <v>779.32</v>
      </c>
      <c r="K127" s="373" t="s">
        <v>436</v>
      </c>
      <c r="L127" s="374">
        <v>29.22</v>
      </c>
      <c r="M127" s="373"/>
      <c r="N127" s="375"/>
      <c r="V127" s="361"/>
      <c r="W127" s="367"/>
      <c r="X127" s="367"/>
      <c r="Z127" s="335" t="s">
        <v>432</v>
      </c>
      <c r="AC127" s="367"/>
    </row>
    <row r="128" spans="1:30" s="332" customFormat="1" ht="12" x14ac:dyDescent="0.2">
      <c r="A128" s="372"/>
      <c r="B128" s="371" t="s">
        <v>434</v>
      </c>
      <c r="C128" s="1065" t="s">
        <v>435</v>
      </c>
      <c r="D128" s="1065"/>
      <c r="E128" s="1065"/>
      <c r="F128" s="373"/>
      <c r="G128" s="373"/>
      <c r="H128" s="373"/>
      <c r="I128" s="373"/>
      <c r="J128" s="374">
        <v>36.22</v>
      </c>
      <c r="K128" s="373" t="s">
        <v>436</v>
      </c>
      <c r="L128" s="374">
        <v>1.36</v>
      </c>
      <c r="M128" s="373"/>
      <c r="N128" s="375"/>
      <c r="V128" s="361"/>
      <c r="W128" s="367"/>
      <c r="X128" s="367"/>
      <c r="Z128" s="335" t="s">
        <v>435</v>
      </c>
      <c r="AC128" s="367"/>
    </row>
    <row r="129" spans="1:30" s="332" customFormat="1" ht="12" x14ac:dyDescent="0.2">
      <c r="A129" s="372"/>
      <c r="B129" s="371" t="s">
        <v>437</v>
      </c>
      <c r="C129" s="1065" t="s">
        <v>438</v>
      </c>
      <c r="D129" s="1065"/>
      <c r="E129" s="1065"/>
      <c r="F129" s="373"/>
      <c r="G129" s="373"/>
      <c r="H129" s="373"/>
      <c r="I129" s="373"/>
      <c r="J129" s="374">
        <v>5.0199999999999996</v>
      </c>
      <c r="K129" s="373" t="s">
        <v>436</v>
      </c>
      <c r="L129" s="374">
        <v>0.19</v>
      </c>
      <c r="M129" s="373"/>
      <c r="N129" s="375"/>
      <c r="V129" s="361"/>
      <c r="W129" s="367"/>
      <c r="X129" s="367"/>
      <c r="Z129" s="335" t="s">
        <v>438</v>
      </c>
      <c r="AC129" s="367"/>
    </row>
    <row r="130" spans="1:30" s="332" customFormat="1" ht="12" x14ac:dyDescent="0.2">
      <c r="A130" s="372"/>
      <c r="B130" s="371" t="s">
        <v>439</v>
      </c>
      <c r="C130" s="1065" t="s">
        <v>440</v>
      </c>
      <c r="D130" s="1065"/>
      <c r="E130" s="1065"/>
      <c r="F130" s="373"/>
      <c r="G130" s="373"/>
      <c r="H130" s="373"/>
      <c r="I130" s="373"/>
      <c r="J130" s="374">
        <v>520.4</v>
      </c>
      <c r="K130" s="373"/>
      <c r="L130" s="374">
        <v>15.61</v>
      </c>
      <c r="M130" s="373"/>
      <c r="N130" s="375"/>
      <c r="V130" s="361"/>
      <c r="W130" s="367"/>
      <c r="X130" s="367"/>
      <c r="Z130" s="335" t="s">
        <v>440</v>
      </c>
      <c r="AC130" s="367"/>
    </row>
    <row r="131" spans="1:30" s="332" customFormat="1" ht="12" x14ac:dyDescent="0.2">
      <c r="A131" s="372"/>
      <c r="B131" s="371"/>
      <c r="C131" s="1065" t="s">
        <v>443</v>
      </c>
      <c r="D131" s="1065"/>
      <c r="E131" s="1065"/>
      <c r="F131" s="373" t="s">
        <v>444</v>
      </c>
      <c r="G131" s="373" t="s">
        <v>7884</v>
      </c>
      <c r="H131" s="373" t="s">
        <v>436</v>
      </c>
      <c r="I131" s="373" t="s">
        <v>8099</v>
      </c>
      <c r="J131" s="374"/>
      <c r="K131" s="373"/>
      <c r="L131" s="374"/>
      <c r="M131" s="373"/>
      <c r="N131" s="375"/>
      <c r="V131" s="361"/>
      <c r="W131" s="367"/>
      <c r="X131" s="367"/>
      <c r="AA131" s="335" t="s">
        <v>443</v>
      </c>
      <c r="AC131" s="367"/>
    </row>
    <row r="132" spans="1:30" s="332" customFormat="1" ht="12" x14ac:dyDescent="0.2">
      <c r="A132" s="372"/>
      <c r="B132" s="371"/>
      <c r="C132" s="1065" t="s">
        <v>447</v>
      </c>
      <c r="D132" s="1065"/>
      <c r="E132" s="1065"/>
      <c r="F132" s="373" t="s">
        <v>444</v>
      </c>
      <c r="G132" s="373" t="s">
        <v>847</v>
      </c>
      <c r="H132" s="373" t="s">
        <v>436</v>
      </c>
      <c r="I132" s="373" t="s">
        <v>921</v>
      </c>
      <c r="J132" s="374"/>
      <c r="K132" s="373"/>
      <c r="L132" s="374"/>
      <c r="M132" s="373"/>
      <c r="N132" s="375"/>
      <c r="V132" s="361"/>
      <c r="W132" s="367"/>
      <c r="X132" s="367"/>
      <c r="AA132" s="335" t="s">
        <v>447</v>
      </c>
      <c r="AC132" s="367"/>
    </row>
    <row r="133" spans="1:30" s="332" customFormat="1" ht="12" x14ac:dyDescent="0.2">
      <c r="A133" s="372"/>
      <c r="B133" s="371"/>
      <c r="C133" s="1077" t="s">
        <v>450</v>
      </c>
      <c r="D133" s="1077"/>
      <c r="E133" s="1077"/>
      <c r="F133" s="376"/>
      <c r="G133" s="376"/>
      <c r="H133" s="376"/>
      <c r="I133" s="376"/>
      <c r="J133" s="377">
        <v>1335.94</v>
      </c>
      <c r="K133" s="376"/>
      <c r="L133" s="377">
        <v>46.19</v>
      </c>
      <c r="M133" s="376"/>
      <c r="N133" s="378"/>
      <c r="V133" s="361"/>
      <c r="W133" s="367"/>
      <c r="X133" s="367"/>
      <c r="AB133" s="335" t="s">
        <v>450</v>
      </c>
      <c r="AC133" s="367"/>
    </row>
    <row r="134" spans="1:30" s="332" customFormat="1" ht="12" x14ac:dyDescent="0.2">
      <c r="A134" s="372"/>
      <c r="B134" s="371"/>
      <c r="C134" s="1065" t="s">
        <v>451</v>
      </c>
      <c r="D134" s="1065"/>
      <c r="E134" s="1065"/>
      <c r="F134" s="373"/>
      <c r="G134" s="373"/>
      <c r="H134" s="373"/>
      <c r="I134" s="373"/>
      <c r="J134" s="374"/>
      <c r="K134" s="373"/>
      <c r="L134" s="374">
        <v>29.41</v>
      </c>
      <c r="M134" s="373"/>
      <c r="N134" s="375"/>
      <c r="V134" s="361"/>
      <c r="W134" s="367"/>
      <c r="X134" s="367"/>
      <c r="AA134" s="335" t="s">
        <v>451</v>
      </c>
      <c r="AC134" s="367"/>
    </row>
    <row r="135" spans="1:30" s="332" customFormat="1" ht="33.75" x14ac:dyDescent="0.2">
      <c r="A135" s="372"/>
      <c r="B135" s="371" t="s">
        <v>4696</v>
      </c>
      <c r="C135" s="1065" t="s">
        <v>3148</v>
      </c>
      <c r="D135" s="1065"/>
      <c r="E135" s="1065"/>
      <c r="F135" s="373" t="s">
        <v>454</v>
      </c>
      <c r="G135" s="373" t="s">
        <v>558</v>
      </c>
      <c r="H135" s="373"/>
      <c r="I135" s="373" t="s">
        <v>558</v>
      </c>
      <c r="J135" s="374"/>
      <c r="K135" s="373"/>
      <c r="L135" s="374">
        <v>28.53</v>
      </c>
      <c r="M135" s="373"/>
      <c r="N135" s="375"/>
      <c r="V135" s="361"/>
      <c r="W135" s="367"/>
      <c r="X135" s="367"/>
      <c r="AA135" s="335" t="s">
        <v>3148</v>
      </c>
      <c r="AC135" s="367"/>
    </row>
    <row r="136" spans="1:30" s="332" customFormat="1" ht="33.75" x14ac:dyDescent="0.2">
      <c r="A136" s="372"/>
      <c r="B136" s="371" t="s">
        <v>4697</v>
      </c>
      <c r="C136" s="1065" t="s">
        <v>3150</v>
      </c>
      <c r="D136" s="1065"/>
      <c r="E136" s="1065"/>
      <c r="F136" s="373" t="s">
        <v>454</v>
      </c>
      <c r="G136" s="373" t="s">
        <v>544</v>
      </c>
      <c r="H136" s="373"/>
      <c r="I136" s="373" t="s">
        <v>544</v>
      </c>
      <c r="J136" s="374"/>
      <c r="K136" s="373"/>
      <c r="L136" s="374">
        <v>15</v>
      </c>
      <c r="M136" s="373"/>
      <c r="N136" s="375"/>
      <c r="V136" s="361"/>
      <c r="W136" s="367"/>
      <c r="X136" s="367"/>
      <c r="AA136" s="335" t="s">
        <v>3150</v>
      </c>
      <c r="AC136" s="367"/>
    </row>
    <row r="137" spans="1:30" s="332" customFormat="1" ht="12" x14ac:dyDescent="0.2">
      <c r="A137" s="379"/>
      <c r="B137" s="380"/>
      <c r="C137" s="1068" t="s">
        <v>459</v>
      </c>
      <c r="D137" s="1068"/>
      <c r="E137" s="1068"/>
      <c r="F137" s="364"/>
      <c r="G137" s="364"/>
      <c r="H137" s="364"/>
      <c r="I137" s="364"/>
      <c r="J137" s="365"/>
      <c r="K137" s="364"/>
      <c r="L137" s="365">
        <v>89.72</v>
      </c>
      <c r="M137" s="376"/>
      <c r="N137" s="366"/>
      <c r="V137" s="361"/>
      <c r="W137" s="367"/>
      <c r="X137" s="367"/>
      <c r="AC137" s="367" t="s">
        <v>459</v>
      </c>
    </row>
    <row r="138" spans="1:30" s="332" customFormat="1" ht="45" x14ac:dyDescent="0.2">
      <c r="A138" s="362" t="s">
        <v>7295</v>
      </c>
      <c r="B138" s="363" t="s">
        <v>8102</v>
      </c>
      <c r="C138" s="1068" t="s">
        <v>8103</v>
      </c>
      <c r="D138" s="1068"/>
      <c r="E138" s="1068"/>
      <c r="F138" s="364" t="s">
        <v>6552</v>
      </c>
      <c r="G138" s="364"/>
      <c r="H138" s="364"/>
      <c r="I138" s="364" t="s">
        <v>437</v>
      </c>
      <c r="J138" s="365">
        <v>858.33</v>
      </c>
      <c r="K138" s="364" t="s">
        <v>1361</v>
      </c>
      <c r="L138" s="365">
        <v>525.4</v>
      </c>
      <c r="M138" s="364" t="s">
        <v>1362</v>
      </c>
      <c r="N138" s="366">
        <v>2606</v>
      </c>
      <c r="V138" s="361"/>
      <c r="W138" s="367"/>
      <c r="X138" s="367" t="s">
        <v>8103</v>
      </c>
      <c r="AC138" s="367"/>
    </row>
    <row r="139" spans="1:30" s="332" customFormat="1" ht="12" x14ac:dyDescent="0.2">
      <c r="A139" s="379"/>
      <c r="B139" s="380"/>
      <c r="C139" s="340" t="s">
        <v>3039</v>
      </c>
      <c r="D139" s="385"/>
      <c r="E139" s="385"/>
      <c r="F139" s="386"/>
      <c r="G139" s="386"/>
      <c r="H139" s="386"/>
      <c r="I139" s="386"/>
      <c r="J139" s="387"/>
      <c r="K139" s="386"/>
      <c r="L139" s="387"/>
      <c r="M139" s="388"/>
      <c r="N139" s="389"/>
      <c r="V139" s="361"/>
      <c r="W139" s="367"/>
      <c r="X139" s="367"/>
      <c r="AC139" s="367"/>
    </row>
    <row r="140" spans="1:30" s="332" customFormat="1" ht="22.5" x14ac:dyDescent="0.2">
      <c r="A140" s="370"/>
      <c r="B140" s="371" t="s">
        <v>1365</v>
      </c>
      <c r="C140" s="1065" t="s">
        <v>1366</v>
      </c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72"/>
      <c r="V140" s="361"/>
      <c r="W140" s="367"/>
      <c r="X140" s="367"/>
      <c r="Y140" s="335" t="s">
        <v>1366</v>
      </c>
      <c r="AC140" s="367"/>
    </row>
    <row r="141" spans="1:30" s="332" customFormat="1" ht="12" x14ac:dyDescent="0.2">
      <c r="A141" s="362" t="s">
        <v>581</v>
      </c>
      <c r="B141" s="363" t="s">
        <v>7882</v>
      </c>
      <c r="C141" s="1068" t="s">
        <v>7883</v>
      </c>
      <c r="D141" s="1068"/>
      <c r="E141" s="1068"/>
      <c r="F141" s="364" t="s">
        <v>769</v>
      </c>
      <c r="G141" s="364"/>
      <c r="H141" s="364"/>
      <c r="I141" s="364" t="s">
        <v>605</v>
      </c>
      <c r="J141" s="365"/>
      <c r="K141" s="364"/>
      <c r="L141" s="365"/>
      <c r="M141" s="364"/>
      <c r="N141" s="366"/>
      <c r="V141" s="361"/>
      <c r="W141" s="367"/>
      <c r="X141" s="367" t="s">
        <v>7883</v>
      </c>
      <c r="AC141" s="367"/>
    </row>
    <row r="142" spans="1:30" s="332" customFormat="1" ht="12" x14ac:dyDescent="0.2">
      <c r="A142" s="368"/>
      <c r="B142" s="369"/>
      <c r="C142" s="1065" t="s">
        <v>3598</v>
      </c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72"/>
      <c r="V142" s="361"/>
      <c r="W142" s="367"/>
      <c r="X142" s="367"/>
      <c r="AC142" s="367"/>
      <c r="AD142" s="335" t="s">
        <v>3598</v>
      </c>
    </row>
    <row r="143" spans="1:30" s="332" customFormat="1" ht="33.75" x14ac:dyDescent="0.2">
      <c r="A143" s="370"/>
      <c r="B143" s="371" t="s">
        <v>430</v>
      </c>
      <c r="C143" s="1065" t="s">
        <v>431</v>
      </c>
      <c r="D143" s="1065"/>
      <c r="E143" s="1065"/>
      <c r="F143" s="1065"/>
      <c r="G143" s="1065"/>
      <c r="H143" s="1065"/>
      <c r="I143" s="1065"/>
      <c r="J143" s="1065"/>
      <c r="K143" s="1065"/>
      <c r="L143" s="1065"/>
      <c r="M143" s="1065"/>
      <c r="N143" s="1072"/>
      <c r="V143" s="361"/>
      <c r="W143" s="367"/>
      <c r="X143" s="367"/>
      <c r="Y143" s="335" t="s">
        <v>431</v>
      </c>
      <c r="AC143" s="367"/>
    </row>
    <row r="144" spans="1:30" s="332" customFormat="1" ht="12" x14ac:dyDescent="0.2">
      <c r="A144" s="372"/>
      <c r="B144" s="371" t="s">
        <v>423</v>
      </c>
      <c r="C144" s="1065" t="s">
        <v>432</v>
      </c>
      <c r="D144" s="1065"/>
      <c r="E144" s="1065"/>
      <c r="F144" s="373"/>
      <c r="G144" s="373"/>
      <c r="H144" s="373"/>
      <c r="I144" s="373"/>
      <c r="J144" s="374">
        <v>779.32</v>
      </c>
      <c r="K144" s="373" t="s">
        <v>436</v>
      </c>
      <c r="L144" s="374">
        <v>29.22</v>
      </c>
      <c r="M144" s="373"/>
      <c r="N144" s="375"/>
      <c r="V144" s="361"/>
      <c r="W144" s="367"/>
      <c r="X144" s="367"/>
      <c r="Z144" s="335" t="s">
        <v>432</v>
      </c>
      <c r="AC144" s="367"/>
    </row>
    <row r="145" spans="1:29" s="332" customFormat="1" ht="12" x14ac:dyDescent="0.2">
      <c r="A145" s="372"/>
      <c r="B145" s="371" t="s">
        <v>434</v>
      </c>
      <c r="C145" s="1065" t="s">
        <v>435</v>
      </c>
      <c r="D145" s="1065"/>
      <c r="E145" s="1065"/>
      <c r="F145" s="373"/>
      <c r="G145" s="373"/>
      <c r="H145" s="373"/>
      <c r="I145" s="373"/>
      <c r="J145" s="374">
        <v>36.22</v>
      </c>
      <c r="K145" s="373" t="s">
        <v>436</v>
      </c>
      <c r="L145" s="374">
        <v>1.36</v>
      </c>
      <c r="M145" s="373"/>
      <c r="N145" s="375"/>
      <c r="V145" s="361"/>
      <c r="W145" s="367"/>
      <c r="X145" s="367"/>
      <c r="Z145" s="335" t="s">
        <v>435</v>
      </c>
      <c r="AC145" s="367"/>
    </row>
    <row r="146" spans="1:29" s="332" customFormat="1" ht="12" x14ac:dyDescent="0.2">
      <c r="A146" s="372"/>
      <c r="B146" s="371" t="s">
        <v>437</v>
      </c>
      <c r="C146" s="1065" t="s">
        <v>438</v>
      </c>
      <c r="D146" s="1065"/>
      <c r="E146" s="1065"/>
      <c r="F146" s="373"/>
      <c r="G146" s="373"/>
      <c r="H146" s="373"/>
      <c r="I146" s="373"/>
      <c r="J146" s="374">
        <v>5.0199999999999996</v>
      </c>
      <c r="K146" s="373" t="s">
        <v>436</v>
      </c>
      <c r="L146" s="374">
        <v>0.19</v>
      </c>
      <c r="M146" s="373"/>
      <c r="N146" s="375"/>
      <c r="V146" s="361"/>
      <c r="W146" s="367"/>
      <c r="X146" s="367"/>
      <c r="Z146" s="335" t="s">
        <v>438</v>
      </c>
      <c r="AC146" s="367"/>
    </row>
    <row r="147" spans="1:29" s="332" customFormat="1" ht="12" x14ac:dyDescent="0.2">
      <c r="A147" s="372"/>
      <c r="B147" s="371" t="s">
        <v>439</v>
      </c>
      <c r="C147" s="1065" t="s">
        <v>440</v>
      </c>
      <c r="D147" s="1065"/>
      <c r="E147" s="1065"/>
      <c r="F147" s="373"/>
      <c r="G147" s="373"/>
      <c r="H147" s="373"/>
      <c r="I147" s="373"/>
      <c r="J147" s="374">
        <v>520.4</v>
      </c>
      <c r="K147" s="373"/>
      <c r="L147" s="374">
        <v>15.61</v>
      </c>
      <c r="M147" s="373"/>
      <c r="N147" s="375"/>
      <c r="V147" s="361"/>
      <c r="W147" s="367"/>
      <c r="X147" s="367"/>
      <c r="Z147" s="335" t="s">
        <v>440</v>
      </c>
      <c r="AC147" s="367"/>
    </row>
    <row r="148" spans="1:29" s="332" customFormat="1" ht="12" x14ac:dyDescent="0.2">
      <c r="A148" s="372"/>
      <c r="B148" s="371"/>
      <c r="C148" s="1065" t="s">
        <v>443</v>
      </c>
      <c r="D148" s="1065"/>
      <c r="E148" s="1065"/>
      <c r="F148" s="373" t="s">
        <v>444</v>
      </c>
      <c r="G148" s="373" t="s">
        <v>7884</v>
      </c>
      <c r="H148" s="373" t="s">
        <v>436</v>
      </c>
      <c r="I148" s="373" t="s">
        <v>8099</v>
      </c>
      <c r="J148" s="374"/>
      <c r="K148" s="373"/>
      <c r="L148" s="374"/>
      <c r="M148" s="373"/>
      <c r="N148" s="375"/>
      <c r="V148" s="361"/>
      <c r="W148" s="367"/>
      <c r="X148" s="367"/>
      <c r="AA148" s="335" t="s">
        <v>443</v>
      </c>
      <c r="AC148" s="367"/>
    </row>
    <row r="149" spans="1:29" s="332" customFormat="1" ht="12" x14ac:dyDescent="0.2">
      <c r="A149" s="372"/>
      <c r="B149" s="371"/>
      <c r="C149" s="1065" t="s">
        <v>447</v>
      </c>
      <c r="D149" s="1065"/>
      <c r="E149" s="1065"/>
      <c r="F149" s="373" t="s">
        <v>444</v>
      </c>
      <c r="G149" s="373" t="s">
        <v>847</v>
      </c>
      <c r="H149" s="373" t="s">
        <v>436</v>
      </c>
      <c r="I149" s="373" t="s">
        <v>921</v>
      </c>
      <c r="J149" s="374"/>
      <c r="K149" s="373"/>
      <c r="L149" s="374"/>
      <c r="M149" s="373"/>
      <c r="N149" s="375"/>
      <c r="V149" s="361"/>
      <c r="W149" s="367"/>
      <c r="X149" s="367"/>
      <c r="AA149" s="335" t="s">
        <v>447</v>
      </c>
      <c r="AC149" s="367"/>
    </row>
    <row r="150" spans="1:29" s="332" customFormat="1" ht="12" x14ac:dyDescent="0.2">
      <c r="A150" s="372"/>
      <c r="B150" s="371"/>
      <c r="C150" s="1077" t="s">
        <v>450</v>
      </c>
      <c r="D150" s="1077"/>
      <c r="E150" s="1077"/>
      <c r="F150" s="376"/>
      <c r="G150" s="376"/>
      <c r="H150" s="376"/>
      <c r="I150" s="376"/>
      <c r="J150" s="377">
        <v>1335.94</v>
      </c>
      <c r="K150" s="376"/>
      <c r="L150" s="377">
        <v>46.19</v>
      </c>
      <c r="M150" s="376"/>
      <c r="N150" s="378"/>
      <c r="V150" s="361"/>
      <c r="W150" s="367"/>
      <c r="X150" s="367"/>
      <c r="AB150" s="335" t="s">
        <v>450</v>
      </c>
      <c r="AC150" s="367"/>
    </row>
    <row r="151" spans="1:29" s="332" customFormat="1" ht="12" x14ac:dyDescent="0.2">
      <c r="A151" s="372"/>
      <c r="B151" s="371"/>
      <c r="C151" s="1065" t="s">
        <v>451</v>
      </c>
      <c r="D151" s="1065"/>
      <c r="E151" s="1065"/>
      <c r="F151" s="373"/>
      <c r="G151" s="373"/>
      <c r="H151" s="373"/>
      <c r="I151" s="373"/>
      <c r="J151" s="374"/>
      <c r="K151" s="373"/>
      <c r="L151" s="374">
        <v>29.41</v>
      </c>
      <c r="M151" s="373"/>
      <c r="N151" s="375"/>
      <c r="V151" s="361"/>
      <c r="W151" s="367"/>
      <c r="X151" s="367"/>
      <c r="AA151" s="335" t="s">
        <v>451</v>
      </c>
      <c r="AC151" s="367"/>
    </row>
    <row r="152" spans="1:29" s="332" customFormat="1" ht="33.75" x14ac:dyDescent="0.2">
      <c r="A152" s="372"/>
      <c r="B152" s="371" t="s">
        <v>4696</v>
      </c>
      <c r="C152" s="1065" t="s">
        <v>3148</v>
      </c>
      <c r="D152" s="1065"/>
      <c r="E152" s="1065"/>
      <c r="F152" s="373" t="s">
        <v>454</v>
      </c>
      <c r="G152" s="373" t="s">
        <v>558</v>
      </c>
      <c r="H152" s="373"/>
      <c r="I152" s="373" t="s">
        <v>558</v>
      </c>
      <c r="J152" s="374"/>
      <c r="K152" s="373"/>
      <c r="L152" s="374">
        <v>28.53</v>
      </c>
      <c r="M152" s="373"/>
      <c r="N152" s="375"/>
      <c r="V152" s="361"/>
      <c r="W152" s="367"/>
      <c r="X152" s="367"/>
      <c r="AA152" s="335" t="s">
        <v>3148</v>
      </c>
      <c r="AC152" s="367"/>
    </row>
    <row r="153" spans="1:29" s="332" customFormat="1" ht="33.75" x14ac:dyDescent="0.2">
      <c r="A153" s="372"/>
      <c r="B153" s="371" t="s">
        <v>4697</v>
      </c>
      <c r="C153" s="1065" t="s">
        <v>3150</v>
      </c>
      <c r="D153" s="1065"/>
      <c r="E153" s="1065"/>
      <c r="F153" s="373" t="s">
        <v>454</v>
      </c>
      <c r="G153" s="373" t="s">
        <v>544</v>
      </c>
      <c r="H153" s="373"/>
      <c r="I153" s="373" t="s">
        <v>544</v>
      </c>
      <c r="J153" s="374"/>
      <c r="K153" s="373"/>
      <c r="L153" s="374">
        <v>15</v>
      </c>
      <c r="M153" s="373"/>
      <c r="N153" s="375"/>
      <c r="V153" s="361"/>
      <c r="W153" s="367"/>
      <c r="X153" s="367"/>
      <c r="AA153" s="335" t="s">
        <v>3150</v>
      </c>
      <c r="AC153" s="367"/>
    </row>
    <row r="154" spans="1:29" s="332" customFormat="1" ht="12" x14ac:dyDescent="0.2">
      <c r="A154" s="379"/>
      <c r="B154" s="380"/>
      <c r="C154" s="1068" t="s">
        <v>459</v>
      </c>
      <c r="D154" s="1068"/>
      <c r="E154" s="1068"/>
      <c r="F154" s="364"/>
      <c r="G154" s="364"/>
      <c r="H154" s="364"/>
      <c r="I154" s="364"/>
      <c r="J154" s="365"/>
      <c r="K154" s="364"/>
      <c r="L154" s="365">
        <v>89.72</v>
      </c>
      <c r="M154" s="376"/>
      <c r="N154" s="366"/>
      <c r="V154" s="361"/>
      <c r="W154" s="367"/>
      <c r="X154" s="367"/>
      <c r="AC154" s="367" t="s">
        <v>459</v>
      </c>
    </row>
    <row r="155" spans="1:29" s="332" customFormat="1" ht="45" x14ac:dyDescent="0.2">
      <c r="A155" s="362" t="s">
        <v>7303</v>
      </c>
      <c r="B155" s="363" t="s">
        <v>8104</v>
      </c>
      <c r="C155" s="1068" t="s">
        <v>8105</v>
      </c>
      <c r="D155" s="1068"/>
      <c r="E155" s="1068"/>
      <c r="F155" s="364" t="s">
        <v>6552</v>
      </c>
      <c r="G155" s="364"/>
      <c r="H155" s="364"/>
      <c r="I155" s="364" t="s">
        <v>437</v>
      </c>
      <c r="J155" s="365">
        <v>353.33</v>
      </c>
      <c r="K155" s="364" t="s">
        <v>1361</v>
      </c>
      <c r="L155" s="365">
        <v>216.33</v>
      </c>
      <c r="M155" s="364" t="s">
        <v>1362</v>
      </c>
      <c r="N155" s="366">
        <v>1073</v>
      </c>
      <c r="V155" s="361"/>
      <c r="W155" s="367"/>
      <c r="X155" s="367" t="s">
        <v>8105</v>
      </c>
      <c r="AC155" s="367"/>
    </row>
    <row r="156" spans="1:29" s="332" customFormat="1" ht="12" x14ac:dyDescent="0.2">
      <c r="A156" s="379"/>
      <c r="B156" s="380"/>
      <c r="C156" s="340" t="s">
        <v>3039</v>
      </c>
      <c r="D156" s="385"/>
      <c r="E156" s="385"/>
      <c r="F156" s="386"/>
      <c r="G156" s="386"/>
      <c r="H156" s="386"/>
      <c r="I156" s="386"/>
      <c r="J156" s="387"/>
      <c r="K156" s="386"/>
      <c r="L156" s="387"/>
      <c r="M156" s="388"/>
      <c r="N156" s="389"/>
      <c r="V156" s="361"/>
      <c r="W156" s="367"/>
      <c r="X156" s="367"/>
      <c r="AC156" s="367"/>
    </row>
    <row r="157" spans="1:29" s="332" customFormat="1" ht="22.5" x14ac:dyDescent="0.2">
      <c r="A157" s="370"/>
      <c r="B157" s="371" t="s">
        <v>1365</v>
      </c>
      <c r="C157" s="1065" t="s">
        <v>1366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X157" s="367"/>
      <c r="Y157" s="335" t="s">
        <v>1366</v>
      </c>
      <c r="AC157" s="367"/>
    </row>
    <row r="158" spans="1:29" s="332" customFormat="1" ht="33.75" x14ac:dyDescent="0.2">
      <c r="A158" s="362" t="s">
        <v>7307</v>
      </c>
      <c r="B158" s="363" t="s">
        <v>8106</v>
      </c>
      <c r="C158" s="1068" t="s">
        <v>8107</v>
      </c>
      <c r="D158" s="1068"/>
      <c r="E158" s="1068"/>
      <c r="F158" s="364" t="s">
        <v>6552</v>
      </c>
      <c r="G158" s="364"/>
      <c r="H158" s="364"/>
      <c r="I158" s="364" t="s">
        <v>437</v>
      </c>
      <c r="J158" s="365">
        <v>59.8</v>
      </c>
      <c r="K158" s="364" t="s">
        <v>1361</v>
      </c>
      <c r="L158" s="365">
        <v>36.69</v>
      </c>
      <c r="M158" s="364" t="s">
        <v>1362</v>
      </c>
      <c r="N158" s="366">
        <v>182</v>
      </c>
      <c r="V158" s="361"/>
      <c r="W158" s="367"/>
      <c r="X158" s="367" t="s">
        <v>8107</v>
      </c>
      <c r="AC158" s="367"/>
    </row>
    <row r="159" spans="1:29" s="332" customFormat="1" ht="12" x14ac:dyDescent="0.2">
      <c r="A159" s="379"/>
      <c r="B159" s="380"/>
      <c r="C159" s="340" t="s">
        <v>3039</v>
      </c>
      <c r="D159" s="385"/>
      <c r="E159" s="385"/>
      <c r="F159" s="386"/>
      <c r="G159" s="386"/>
      <c r="H159" s="386"/>
      <c r="I159" s="386"/>
      <c r="J159" s="387"/>
      <c r="K159" s="386"/>
      <c r="L159" s="387"/>
      <c r="M159" s="388"/>
      <c r="N159" s="389"/>
      <c r="V159" s="361"/>
      <c r="W159" s="367"/>
      <c r="X159" s="367"/>
      <c r="AC159" s="367"/>
    </row>
    <row r="160" spans="1:29" s="332" customFormat="1" ht="22.5" x14ac:dyDescent="0.2">
      <c r="A160" s="370"/>
      <c r="B160" s="371" t="s">
        <v>1365</v>
      </c>
      <c r="C160" s="1065" t="s">
        <v>1366</v>
      </c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72"/>
      <c r="V160" s="361"/>
      <c r="W160" s="367"/>
      <c r="X160" s="367"/>
      <c r="Y160" s="335" t="s">
        <v>1366</v>
      </c>
      <c r="AC160" s="367"/>
    </row>
    <row r="161" spans="1:30" s="332" customFormat="1" ht="33.75" x14ac:dyDescent="0.2">
      <c r="A161" s="362" t="s">
        <v>7311</v>
      </c>
      <c r="B161" s="363" t="s">
        <v>8108</v>
      </c>
      <c r="C161" s="1068" t="s">
        <v>8109</v>
      </c>
      <c r="D161" s="1068"/>
      <c r="E161" s="1068"/>
      <c r="F161" s="364" t="s">
        <v>6552</v>
      </c>
      <c r="G161" s="364"/>
      <c r="H161" s="364"/>
      <c r="I161" s="364" t="s">
        <v>434</v>
      </c>
      <c r="J161" s="365">
        <v>151.66999999999999</v>
      </c>
      <c r="K161" s="364" t="s">
        <v>1361</v>
      </c>
      <c r="L161" s="365">
        <v>61.9</v>
      </c>
      <c r="M161" s="364" t="s">
        <v>1362</v>
      </c>
      <c r="N161" s="366">
        <v>307</v>
      </c>
      <c r="V161" s="361"/>
      <c r="W161" s="367"/>
      <c r="X161" s="367" t="s">
        <v>8109</v>
      </c>
      <c r="AC161" s="367"/>
    </row>
    <row r="162" spans="1:30" s="332" customFormat="1" ht="12" x14ac:dyDescent="0.2">
      <c r="A162" s="379"/>
      <c r="B162" s="380"/>
      <c r="C162" s="340" t="s">
        <v>3039</v>
      </c>
      <c r="D162" s="385"/>
      <c r="E162" s="385"/>
      <c r="F162" s="386"/>
      <c r="G162" s="386"/>
      <c r="H162" s="386"/>
      <c r="I162" s="386"/>
      <c r="J162" s="387"/>
      <c r="K162" s="386"/>
      <c r="L162" s="387"/>
      <c r="M162" s="388"/>
      <c r="N162" s="389"/>
      <c r="V162" s="361"/>
      <c r="W162" s="367"/>
      <c r="X162" s="367"/>
      <c r="AC162" s="367"/>
    </row>
    <row r="163" spans="1:30" s="332" customFormat="1" ht="22.5" x14ac:dyDescent="0.2">
      <c r="A163" s="370"/>
      <c r="B163" s="371" t="s">
        <v>1365</v>
      </c>
      <c r="C163" s="1065" t="s">
        <v>1366</v>
      </c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72"/>
      <c r="V163" s="361"/>
      <c r="W163" s="367"/>
      <c r="X163" s="367"/>
      <c r="Y163" s="335" t="s">
        <v>1366</v>
      </c>
      <c r="AC163" s="367"/>
    </row>
    <row r="164" spans="1:30" s="332" customFormat="1" ht="12" x14ac:dyDescent="0.2">
      <c r="A164" s="1069" t="s">
        <v>8110</v>
      </c>
      <c r="B164" s="1070"/>
      <c r="C164" s="1070"/>
      <c r="D164" s="1070"/>
      <c r="E164" s="1070"/>
      <c r="F164" s="1070"/>
      <c r="G164" s="1070"/>
      <c r="H164" s="1070"/>
      <c r="I164" s="1070"/>
      <c r="J164" s="1070"/>
      <c r="K164" s="1070"/>
      <c r="L164" s="1070"/>
      <c r="M164" s="1070"/>
      <c r="N164" s="1071"/>
      <c r="V164" s="361"/>
      <c r="W164" s="367" t="s">
        <v>8110</v>
      </c>
      <c r="X164" s="367"/>
      <c r="AC164" s="367"/>
    </row>
    <row r="165" spans="1:30" s="332" customFormat="1" ht="12" x14ac:dyDescent="0.2">
      <c r="A165" s="362" t="s">
        <v>600</v>
      </c>
      <c r="B165" s="363" t="s">
        <v>7648</v>
      </c>
      <c r="C165" s="1068" t="s">
        <v>7649</v>
      </c>
      <c r="D165" s="1068"/>
      <c r="E165" s="1068"/>
      <c r="F165" s="364" t="s">
        <v>1026</v>
      </c>
      <c r="G165" s="364"/>
      <c r="H165" s="364"/>
      <c r="I165" s="364" t="s">
        <v>847</v>
      </c>
      <c r="J165" s="365"/>
      <c r="K165" s="364"/>
      <c r="L165" s="365"/>
      <c r="M165" s="364"/>
      <c r="N165" s="366"/>
      <c r="V165" s="361"/>
      <c r="W165" s="367"/>
      <c r="X165" s="367" t="s">
        <v>7649</v>
      </c>
      <c r="AC165" s="367"/>
    </row>
    <row r="166" spans="1:30" s="332" customFormat="1" ht="12" x14ac:dyDescent="0.2">
      <c r="A166" s="368"/>
      <c r="B166" s="369"/>
      <c r="C166" s="1065" t="s">
        <v>8111</v>
      </c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72"/>
      <c r="V166" s="361"/>
      <c r="W166" s="367"/>
      <c r="X166" s="367"/>
      <c r="AC166" s="367"/>
      <c r="AD166" s="335" t="s">
        <v>8111</v>
      </c>
    </row>
    <row r="167" spans="1:30" s="332" customFormat="1" ht="33.75" x14ac:dyDescent="0.2">
      <c r="A167" s="370"/>
      <c r="B167" s="371" t="s">
        <v>430</v>
      </c>
      <c r="C167" s="1065" t="s">
        <v>431</v>
      </c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72"/>
      <c r="V167" s="361"/>
      <c r="W167" s="367"/>
      <c r="X167" s="367"/>
      <c r="Y167" s="335" t="s">
        <v>431</v>
      </c>
      <c r="AC167" s="367"/>
    </row>
    <row r="168" spans="1:30" s="332" customFormat="1" ht="12" x14ac:dyDescent="0.2">
      <c r="A168" s="372"/>
      <c r="B168" s="371" t="s">
        <v>423</v>
      </c>
      <c r="C168" s="1065" t="s">
        <v>432</v>
      </c>
      <c r="D168" s="1065"/>
      <c r="E168" s="1065"/>
      <c r="F168" s="373"/>
      <c r="G168" s="373"/>
      <c r="H168" s="373"/>
      <c r="I168" s="373"/>
      <c r="J168" s="374">
        <v>26.51</v>
      </c>
      <c r="K168" s="373" t="s">
        <v>436</v>
      </c>
      <c r="L168" s="374">
        <v>13.26</v>
      </c>
      <c r="M168" s="373"/>
      <c r="N168" s="375"/>
      <c r="V168" s="361"/>
      <c r="W168" s="367"/>
      <c r="X168" s="367"/>
      <c r="Z168" s="335" t="s">
        <v>432</v>
      </c>
      <c r="AC168" s="367"/>
    </row>
    <row r="169" spans="1:30" s="332" customFormat="1" ht="12" x14ac:dyDescent="0.2">
      <c r="A169" s="372"/>
      <c r="B169" s="371" t="s">
        <v>434</v>
      </c>
      <c r="C169" s="1065" t="s">
        <v>435</v>
      </c>
      <c r="D169" s="1065"/>
      <c r="E169" s="1065"/>
      <c r="F169" s="373"/>
      <c r="G169" s="373"/>
      <c r="H169" s="373"/>
      <c r="I169" s="373"/>
      <c r="J169" s="374">
        <v>1.81</v>
      </c>
      <c r="K169" s="373" t="s">
        <v>436</v>
      </c>
      <c r="L169" s="374">
        <v>0.91</v>
      </c>
      <c r="M169" s="373"/>
      <c r="N169" s="375"/>
      <c r="V169" s="361"/>
      <c r="W169" s="367"/>
      <c r="X169" s="367"/>
      <c r="Z169" s="335" t="s">
        <v>435</v>
      </c>
      <c r="AC169" s="367"/>
    </row>
    <row r="170" spans="1:30" s="332" customFormat="1" ht="12" x14ac:dyDescent="0.2">
      <c r="A170" s="372"/>
      <c r="B170" s="371" t="s">
        <v>437</v>
      </c>
      <c r="C170" s="1065" t="s">
        <v>438</v>
      </c>
      <c r="D170" s="1065"/>
      <c r="E170" s="1065"/>
      <c r="F170" s="373"/>
      <c r="G170" s="373"/>
      <c r="H170" s="373"/>
      <c r="I170" s="373"/>
      <c r="J170" s="374">
        <v>0.26</v>
      </c>
      <c r="K170" s="373" t="s">
        <v>436</v>
      </c>
      <c r="L170" s="374">
        <v>0.13</v>
      </c>
      <c r="M170" s="373"/>
      <c r="N170" s="375"/>
      <c r="V170" s="361"/>
      <c r="W170" s="367"/>
      <c r="X170" s="367"/>
      <c r="Z170" s="335" t="s">
        <v>438</v>
      </c>
      <c r="AC170" s="367"/>
    </row>
    <row r="171" spans="1:30" s="332" customFormat="1" ht="12" x14ac:dyDescent="0.2">
      <c r="A171" s="372"/>
      <c r="B171" s="371" t="s">
        <v>439</v>
      </c>
      <c r="C171" s="1065" t="s">
        <v>440</v>
      </c>
      <c r="D171" s="1065"/>
      <c r="E171" s="1065"/>
      <c r="F171" s="373"/>
      <c r="G171" s="373"/>
      <c r="H171" s="373"/>
      <c r="I171" s="373"/>
      <c r="J171" s="374">
        <v>10.27</v>
      </c>
      <c r="K171" s="373"/>
      <c r="L171" s="374">
        <v>4.1100000000000003</v>
      </c>
      <c r="M171" s="373"/>
      <c r="N171" s="375"/>
      <c r="V171" s="361"/>
      <c r="W171" s="367"/>
      <c r="X171" s="367"/>
      <c r="Z171" s="335" t="s">
        <v>440</v>
      </c>
      <c r="AC171" s="367"/>
    </row>
    <row r="172" spans="1:30" s="332" customFormat="1" ht="12" x14ac:dyDescent="0.2">
      <c r="A172" s="372"/>
      <c r="B172" s="371"/>
      <c r="C172" s="1065" t="s">
        <v>443</v>
      </c>
      <c r="D172" s="1065"/>
      <c r="E172" s="1065"/>
      <c r="F172" s="373" t="s">
        <v>444</v>
      </c>
      <c r="G172" s="373" t="s">
        <v>1123</v>
      </c>
      <c r="H172" s="373" t="s">
        <v>436</v>
      </c>
      <c r="I172" s="373" t="s">
        <v>8112</v>
      </c>
      <c r="J172" s="374"/>
      <c r="K172" s="373"/>
      <c r="L172" s="374"/>
      <c r="M172" s="373"/>
      <c r="N172" s="375"/>
      <c r="V172" s="361"/>
      <c r="W172" s="367"/>
      <c r="X172" s="367"/>
      <c r="AA172" s="335" t="s">
        <v>443</v>
      </c>
      <c r="AC172" s="367"/>
    </row>
    <row r="173" spans="1:30" s="332" customFormat="1" ht="12" x14ac:dyDescent="0.2">
      <c r="A173" s="372"/>
      <c r="B173" s="371"/>
      <c r="C173" s="1065" t="s">
        <v>447</v>
      </c>
      <c r="D173" s="1065"/>
      <c r="E173" s="1065"/>
      <c r="F173" s="373" t="s">
        <v>444</v>
      </c>
      <c r="G173" s="373" t="s">
        <v>537</v>
      </c>
      <c r="H173" s="373" t="s">
        <v>436</v>
      </c>
      <c r="I173" s="373" t="s">
        <v>2649</v>
      </c>
      <c r="J173" s="374"/>
      <c r="K173" s="373"/>
      <c r="L173" s="374"/>
      <c r="M173" s="373"/>
      <c r="N173" s="375"/>
      <c r="V173" s="361"/>
      <c r="W173" s="367"/>
      <c r="X173" s="367"/>
      <c r="AA173" s="335" t="s">
        <v>447</v>
      </c>
      <c r="AC173" s="367"/>
    </row>
    <row r="174" spans="1:30" s="332" customFormat="1" ht="12" x14ac:dyDescent="0.2">
      <c r="A174" s="372"/>
      <c r="B174" s="371"/>
      <c r="C174" s="1077" t="s">
        <v>450</v>
      </c>
      <c r="D174" s="1077"/>
      <c r="E174" s="1077"/>
      <c r="F174" s="376"/>
      <c r="G174" s="376"/>
      <c r="H174" s="376"/>
      <c r="I174" s="376"/>
      <c r="J174" s="377">
        <v>38.590000000000003</v>
      </c>
      <c r="K174" s="376"/>
      <c r="L174" s="377">
        <v>18.28</v>
      </c>
      <c r="M174" s="376"/>
      <c r="N174" s="378"/>
      <c r="V174" s="361"/>
      <c r="W174" s="367"/>
      <c r="X174" s="367"/>
      <c r="AB174" s="335" t="s">
        <v>450</v>
      </c>
      <c r="AC174" s="367"/>
    </row>
    <row r="175" spans="1:30" s="332" customFormat="1" ht="12" x14ac:dyDescent="0.2">
      <c r="A175" s="372"/>
      <c r="B175" s="371"/>
      <c r="C175" s="1065" t="s">
        <v>451</v>
      </c>
      <c r="D175" s="1065"/>
      <c r="E175" s="1065"/>
      <c r="F175" s="373"/>
      <c r="G175" s="373"/>
      <c r="H175" s="373"/>
      <c r="I175" s="373"/>
      <c r="J175" s="374"/>
      <c r="K175" s="373"/>
      <c r="L175" s="374">
        <v>13.39</v>
      </c>
      <c r="M175" s="373"/>
      <c r="N175" s="375"/>
      <c r="V175" s="361"/>
      <c r="W175" s="367"/>
      <c r="X175" s="367"/>
      <c r="AA175" s="335" t="s">
        <v>451</v>
      </c>
      <c r="AC175" s="367"/>
    </row>
    <row r="176" spans="1:30" s="332" customFormat="1" ht="33.75" x14ac:dyDescent="0.2">
      <c r="A176" s="372"/>
      <c r="B176" s="371" t="s">
        <v>4696</v>
      </c>
      <c r="C176" s="1065" t="s">
        <v>3148</v>
      </c>
      <c r="D176" s="1065"/>
      <c r="E176" s="1065"/>
      <c r="F176" s="373" t="s">
        <v>454</v>
      </c>
      <c r="G176" s="373" t="s">
        <v>558</v>
      </c>
      <c r="H176" s="373"/>
      <c r="I176" s="373" t="s">
        <v>558</v>
      </c>
      <c r="J176" s="374"/>
      <c r="K176" s="373"/>
      <c r="L176" s="374">
        <v>12.99</v>
      </c>
      <c r="M176" s="373"/>
      <c r="N176" s="375"/>
      <c r="V176" s="361"/>
      <c r="W176" s="367"/>
      <c r="X176" s="367"/>
      <c r="AA176" s="335" t="s">
        <v>3148</v>
      </c>
      <c r="AC176" s="367"/>
    </row>
    <row r="177" spans="1:30" s="332" customFormat="1" ht="33.75" x14ac:dyDescent="0.2">
      <c r="A177" s="372"/>
      <c r="B177" s="371" t="s">
        <v>4697</v>
      </c>
      <c r="C177" s="1065" t="s">
        <v>3150</v>
      </c>
      <c r="D177" s="1065"/>
      <c r="E177" s="1065"/>
      <c r="F177" s="373" t="s">
        <v>454</v>
      </c>
      <c r="G177" s="373" t="s">
        <v>544</v>
      </c>
      <c r="H177" s="373"/>
      <c r="I177" s="373" t="s">
        <v>544</v>
      </c>
      <c r="J177" s="374"/>
      <c r="K177" s="373"/>
      <c r="L177" s="374">
        <v>6.83</v>
      </c>
      <c r="M177" s="373"/>
      <c r="N177" s="375"/>
      <c r="V177" s="361"/>
      <c r="W177" s="367"/>
      <c r="X177" s="367"/>
      <c r="AA177" s="335" t="s">
        <v>3150</v>
      </c>
      <c r="AC177" s="367"/>
    </row>
    <row r="178" spans="1:30" s="332" customFormat="1" ht="12" x14ac:dyDescent="0.2">
      <c r="A178" s="379"/>
      <c r="B178" s="380"/>
      <c r="C178" s="1068" t="s">
        <v>459</v>
      </c>
      <c r="D178" s="1068"/>
      <c r="E178" s="1068"/>
      <c r="F178" s="364"/>
      <c r="G178" s="364"/>
      <c r="H178" s="364"/>
      <c r="I178" s="364"/>
      <c r="J178" s="365"/>
      <c r="K178" s="364"/>
      <c r="L178" s="365">
        <v>38.1</v>
      </c>
      <c r="M178" s="376"/>
      <c r="N178" s="366"/>
      <c r="V178" s="361"/>
      <c r="W178" s="367"/>
      <c r="X178" s="367"/>
      <c r="AC178" s="367" t="s">
        <v>459</v>
      </c>
    </row>
    <row r="179" spans="1:30" s="332" customFormat="1" ht="56.25" x14ac:dyDescent="0.2">
      <c r="A179" s="362" t="s">
        <v>607</v>
      </c>
      <c r="B179" s="363" t="s">
        <v>7834</v>
      </c>
      <c r="C179" s="1068" t="s">
        <v>8113</v>
      </c>
      <c r="D179" s="1068"/>
      <c r="E179" s="1068"/>
      <c r="F179" s="364" t="s">
        <v>1026</v>
      </c>
      <c r="G179" s="364"/>
      <c r="H179" s="364"/>
      <c r="I179" s="364" t="s">
        <v>1483</v>
      </c>
      <c r="J179" s="365"/>
      <c r="K179" s="364"/>
      <c r="L179" s="365"/>
      <c r="M179" s="364"/>
      <c r="N179" s="366"/>
      <c r="V179" s="361"/>
      <c r="W179" s="367"/>
      <c r="X179" s="367" t="s">
        <v>8113</v>
      </c>
      <c r="AC179" s="367"/>
    </row>
    <row r="180" spans="1:30" s="332" customFormat="1" ht="12" x14ac:dyDescent="0.2">
      <c r="A180" s="368"/>
      <c r="B180" s="369"/>
      <c r="C180" s="1065" t="s">
        <v>8114</v>
      </c>
      <c r="D180" s="1065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72"/>
      <c r="V180" s="361"/>
      <c r="W180" s="367"/>
      <c r="X180" s="367"/>
      <c r="AC180" s="367"/>
      <c r="AD180" s="335" t="s">
        <v>8114</v>
      </c>
    </row>
    <row r="181" spans="1:30" s="332" customFormat="1" ht="33.75" x14ac:dyDescent="0.2">
      <c r="A181" s="370"/>
      <c r="B181" s="371" t="s">
        <v>430</v>
      </c>
      <c r="C181" s="1065" t="s">
        <v>431</v>
      </c>
      <c r="D181" s="1065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72"/>
      <c r="V181" s="361"/>
      <c r="W181" s="367"/>
      <c r="X181" s="367"/>
      <c r="Y181" s="335" t="s">
        <v>431</v>
      </c>
      <c r="AC181" s="367"/>
    </row>
    <row r="182" spans="1:30" s="332" customFormat="1" ht="12" x14ac:dyDescent="0.2">
      <c r="A182" s="372"/>
      <c r="B182" s="371" t="s">
        <v>423</v>
      </c>
      <c r="C182" s="1065" t="s">
        <v>432</v>
      </c>
      <c r="D182" s="1065"/>
      <c r="E182" s="1065"/>
      <c r="F182" s="373"/>
      <c r="G182" s="373"/>
      <c r="H182" s="373"/>
      <c r="I182" s="373"/>
      <c r="J182" s="374">
        <v>42.21</v>
      </c>
      <c r="K182" s="373" t="s">
        <v>436</v>
      </c>
      <c r="L182" s="374">
        <v>189.95</v>
      </c>
      <c r="M182" s="373"/>
      <c r="N182" s="375"/>
      <c r="V182" s="361"/>
      <c r="W182" s="367"/>
      <c r="X182" s="367"/>
      <c r="Z182" s="335" t="s">
        <v>432</v>
      </c>
      <c r="AC182" s="367"/>
    </row>
    <row r="183" spans="1:30" s="332" customFormat="1" ht="12" x14ac:dyDescent="0.2">
      <c r="A183" s="372"/>
      <c r="B183" s="371" t="s">
        <v>434</v>
      </c>
      <c r="C183" s="1065" t="s">
        <v>435</v>
      </c>
      <c r="D183" s="1065"/>
      <c r="E183" s="1065"/>
      <c r="F183" s="373"/>
      <c r="G183" s="373"/>
      <c r="H183" s="373"/>
      <c r="I183" s="373"/>
      <c r="J183" s="374">
        <v>1.81</v>
      </c>
      <c r="K183" s="373" t="s">
        <v>436</v>
      </c>
      <c r="L183" s="374">
        <v>8.15</v>
      </c>
      <c r="M183" s="373"/>
      <c r="N183" s="375"/>
      <c r="V183" s="361"/>
      <c r="W183" s="367"/>
      <c r="X183" s="367"/>
      <c r="Z183" s="335" t="s">
        <v>435</v>
      </c>
      <c r="AC183" s="367"/>
    </row>
    <row r="184" spans="1:30" s="332" customFormat="1" ht="12" x14ac:dyDescent="0.2">
      <c r="A184" s="372"/>
      <c r="B184" s="371" t="s">
        <v>437</v>
      </c>
      <c r="C184" s="1065" t="s">
        <v>438</v>
      </c>
      <c r="D184" s="1065"/>
      <c r="E184" s="1065"/>
      <c r="F184" s="373"/>
      <c r="G184" s="373"/>
      <c r="H184" s="373"/>
      <c r="I184" s="373"/>
      <c r="J184" s="374">
        <v>0.26</v>
      </c>
      <c r="K184" s="373" t="s">
        <v>436</v>
      </c>
      <c r="L184" s="374">
        <v>1.17</v>
      </c>
      <c r="M184" s="373"/>
      <c r="N184" s="375"/>
      <c r="V184" s="361"/>
      <c r="W184" s="367"/>
      <c r="X184" s="367"/>
      <c r="Z184" s="335" t="s">
        <v>438</v>
      </c>
      <c r="AC184" s="367"/>
    </row>
    <row r="185" spans="1:30" s="332" customFormat="1" ht="12" x14ac:dyDescent="0.2">
      <c r="A185" s="372"/>
      <c r="B185" s="371" t="s">
        <v>439</v>
      </c>
      <c r="C185" s="1065" t="s">
        <v>440</v>
      </c>
      <c r="D185" s="1065"/>
      <c r="E185" s="1065"/>
      <c r="F185" s="373"/>
      <c r="G185" s="373"/>
      <c r="H185" s="373"/>
      <c r="I185" s="373"/>
      <c r="J185" s="374">
        <v>11.27</v>
      </c>
      <c r="K185" s="373"/>
      <c r="L185" s="374">
        <v>40.57</v>
      </c>
      <c r="M185" s="373"/>
      <c r="N185" s="375"/>
      <c r="V185" s="361"/>
      <c r="W185" s="367"/>
      <c r="X185" s="367"/>
      <c r="Z185" s="335" t="s">
        <v>440</v>
      </c>
      <c r="AC185" s="367"/>
    </row>
    <row r="186" spans="1:30" s="332" customFormat="1" ht="12" x14ac:dyDescent="0.2">
      <c r="A186" s="372"/>
      <c r="B186" s="371"/>
      <c r="C186" s="1065" t="s">
        <v>443</v>
      </c>
      <c r="D186" s="1065"/>
      <c r="E186" s="1065"/>
      <c r="F186" s="373" t="s">
        <v>444</v>
      </c>
      <c r="G186" s="373" t="s">
        <v>7837</v>
      </c>
      <c r="H186" s="373" t="s">
        <v>436</v>
      </c>
      <c r="I186" s="373" t="s">
        <v>8115</v>
      </c>
      <c r="J186" s="374"/>
      <c r="K186" s="373"/>
      <c r="L186" s="374"/>
      <c r="M186" s="373"/>
      <c r="N186" s="375"/>
      <c r="V186" s="361"/>
      <c r="W186" s="367"/>
      <c r="X186" s="367"/>
      <c r="AA186" s="335" t="s">
        <v>443</v>
      </c>
      <c r="AC186" s="367"/>
    </row>
    <row r="187" spans="1:30" s="332" customFormat="1" ht="12" x14ac:dyDescent="0.2">
      <c r="A187" s="372"/>
      <c r="B187" s="371"/>
      <c r="C187" s="1065" t="s">
        <v>447</v>
      </c>
      <c r="D187" s="1065"/>
      <c r="E187" s="1065"/>
      <c r="F187" s="373" t="s">
        <v>444</v>
      </c>
      <c r="G187" s="373" t="s">
        <v>537</v>
      </c>
      <c r="H187" s="373" t="s">
        <v>436</v>
      </c>
      <c r="I187" s="373" t="s">
        <v>1832</v>
      </c>
      <c r="J187" s="374"/>
      <c r="K187" s="373"/>
      <c r="L187" s="374"/>
      <c r="M187" s="373"/>
      <c r="N187" s="375"/>
      <c r="V187" s="361"/>
      <c r="W187" s="367"/>
      <c r="X187" s="367"/>
      <c r="AA187" s="335" t="s">
        <v>447</v>
      </c>
      <c r="AC187" s="367"/>
    </row>
    <row r="188" spans="1:30" s="332" customFormat="1" ht="12" x14ac:dyDescent="0.2">
      <c r="A188" s="372"/>
      <c r="B188" s="371"/>
      <c r="C188" s="1077" t="s">
        <v>450</v>
      </c>
      <c r="D188" s="1077"/>
      <c r="E188" s="1077"/>
      <c r="F188" s="376"/>
      <c r="G188" s="376"/>
      <c r="H188" s="376"/>
      <c r="I188" s="376"/>
      <c r="J188" s="377">
        <v>55.29</v>
      </c>
      <c r="K188" s="376"/>
      <c r="L188" s="377">
        <v>238.67</v>
      </c>
      <c r="M188" s="376"/>
      <c r="N188" s="378"/>
      <c r="V188" s="361"/>
      <c r="W188" s="367"/>
      <c r="X188" s="367"/>
      <c r="AB188" s="335" t="s">
        <v>450</v>
      </c>
      <c r="AC188" s="367"/>
    </row>
    <row r="189" spans="1:30" s="332" customFormat="1" ht="12" x14ac:dyDescent="0.2">
      <c r="A189" s="372"/>
      <c r="B189" s="371"/>
      <c r="C189" s="1065" t="s">
        <v>451</v>
      </c>
      <c r="D189" s="1065"/>
      <c r="E189" s="1065"/>
      <c r="F189" s="373"/>
      <c r="G189" s="373"/>
      <c r="H189" s="373"/>
      <c r="I189" s="373"/>
      <c r="J189" s="374"/>
      <c r="K189" s="373"/>
      <c r="L189" s="374">
        <v>191.12</v>
      </c>
      <c r="M189" s="373"/>
      <c r="N189" s="375"/>
      <c r="V189" s="361"/>
      <c r="W189" s="367"/>
      <c r="X189" s="367"/>
      <c r="AA189" s="335" t="s">
        <v>451</v>
      </c>
      <c r="AC189" s="367"/>
    </row>
    <row r="190" spans="1:30" s="332" customFormat="1" ht="33.75" x14ac:dyDescent="0.2">
      <c r="A190" s="372"/>
      <c r="B190" s="371" t="s">
        <v>4696</v>
      </c>
      <c r="C190" s="1065" t="s">
        <v>3148</v>
      </c>
      <c r="D190" s="1065"/>
      <c r="E190" s="1065"/>
      <c r="F190" s="373" t="s">
        <v>454</v>
      </c>
      <c r="G190" s="373" t="s">
        <v>558</v>
      </c>
      <c r="H190" s="373"/>
      <c r="I190" s="373" t="s">
        <v>558</v>
      </c>
      <c r="J190" s="374"/>
      <c r="K190" s="373"/>
      <c r="L190" s="374">
        <v>185.39</v>
      </c>
      <c r="M190" s="373"/>
      <c r="N190" s="375"/>
      <c r="V190" s="361"/>
      <c r="W190" s="367"/>
      <c r="X190" s="367"/>
      <c r="AA190" s="335" t="s">
        <v>3148</v>
      </c>
      <c r="AC190" s="367"/>
    </row>
    <row r="191" spans="1:30" s="332" customFormat="1" ht="33.75" x14ac:dyDescent="0.2">
      <c r="A191" s="372"/>
      <c r="B191" s="371" t="s">
        <v>4697</v>
      </c>
      <c r="C191" s="1065" t="s">
        <v>3150</v>
      </c>
      <c r="D191" s="1065"/>
      <c r="E191" s="1065"/>
      <c r="F191" s="373" t="s">
        <v>454</v>
      </c>
      <c r="G191" s="373" t="s">
        <v>544</v>
      </c>
      <c r="H191" s="373"/>
      <c r="I191" s="373" t="s">
        <v>544</v>
      </c>
      <c r="J191" s="374"/>
      <c r="K191" s="373"/>
      <c r="L191" s="374">
        <v>97.47</v>
      </c>
      <c r="M191" s="373"/>
      <c r="N191" s="375"/>
      <c r="V191" s="361"/>
      <c r="W191" s="367"/>
      <c r="X191" s="367"/>
      <c r="AA191" s="335" t="s">
        <v>3150</v>
      </c>
      <c r="AC191" s="367"/>
    </row>
    <row r="192" spans="1:30" s="332" customFormat="1" ht="12" x14ac:dyDescent="0.2">
      <c r="A192" s="379"/>
      <c r="B192" s="380"/>
      <c r="C192" s="1068" t="s">
        <v>459</v>
      </c>
      <c r="D192" s="1068"/>
      <c r="E192" s="1068"/>
      <c r="F192" s="364"/>
      <c r="G192" s="364"/>
      <c r="H192" s="364"/>
      <c r="I192" s="364"/>
      <c r="J192" s="365"/>
      <c r="K192" s="364"/>
      <c r="L192" s="365">
        <v>521.53</v>
      </c>
      <c r="M192" s="376"/>
      <c r="N192" s="366"/>
      <c r="V192" s="361"/>
      <c r="W192" s="367"/>
      <c r="X192" s="367"/>
      <c r="AC192" s="367" t="s">
        <v>459</v>
      </c>
    </row>
    <row r="193" spans="1:30" s="332" customFormat="1" ht="123.75" x14ac:dyDescent="0.2">
      <c r="A193" s="362" t="s">
        <v>610</v>
      </c>
      <c r="B193" s="363" t="s">
        <v>8116</v>
      </c>
      <c r="C193" s="1068" t="s">
        <v>8117</v>
      </c>
      <c r="D193" s="1068"/>
      <c r="E193" s="1068"/>
      <c r="F193" s="364" t="s">
        <v>1003</v>
      </c>
      <c r="G193" s="364"/>
      <c r="H193" s="364"/>
      <c r="I193" s="364" t="s">
        <v>2181</v>
      </c>
      <c r="J193" s="365">
        <v>39.450000000000003</v>
      </c>
      <c r="K193" s="364" t="s">
        <v>566</v>
      </c>
      <c r="L193" s="365">
        <v>875.16</v>
      </c>
      <c r="M193" s="364" t="s">
        <v>567</v>
      </c>
      <c r="N193" s="366">
        <v>8209</v>
      </c>
      <c r="V193" s="361"/>
      <c r="W193" s="367"/>
      <c r="X193" s="367" t="s">
        <v>8117</v>
      </c>
      <c r="AC193" s="367"/>
    </row>
    <row r="194" spans="1:30" s="332" customFormat="1" ht="12" x14ac:dyDescent="0.2">
      <c r="A194" s="379"/>
      <c r="B194" s="380"/>
      <c r="C194" s="340" t="s">
        <v>2932</v>
      </c>
      <c r="D194" s="385"/>
      <c r="E194" s="385"/>
      <c r="F194" s="386"/>
      <c r="G194" s="386"/>
      <c r="H194" s="386"/>
      <c r="I194" s="386"/>
      <c r="J194" s="387"/>
      <c r="K194" s="386"/>
      <c r="L194" s="387"/>
      <c r="M194" s="388"/>
      <c r="N194" s="389"/>
      <c r="V194" s="361"/>
      <c r="W194" s="367"/>
      <c r="X194" s="367"/>
      <c r="AC194" s="367"/>
    </row>
    <row r="195" spans="1:30" s="332" customFormat="1" ht="12" x14ac:dyDescent="0.2">
      <c r="A195" s="368"/>
      <c r="B195" s="369"/>
      <c r="C195" s="1065" t="s">
        <v>8118</v>
      </c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72"/>
      <c r="V195" s="361"/>
      <c r="W195" s="367"/>
      <c r="X195" s="367"/>
      <c r="AC195" s="367"/>
      <c r="AD195" s="335" t="s">
        <v>8118</v>
      </c>
    </row>
    <row r="196" spans="1:30" s="332" customFormat="1" ht="22.5" x14ac:dyDescent="0.2">
      <c r="A196" s="370"/>
      <c r="B196" s="371" t="s">
        <v>568</v>
      </c>
      <c r="C196" s="1065" t="s">
        <v>569</v>
      </c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72"/>
      <c r="V196" s="361"/>
      <c r="W196" s="367"/>
      <c r="X196" s="367"/>
      <c r="Y196" s="335" t="s">
        <v>569</v>
      </c>
      <c r="AC196" s="367"/>
    </row>
    <row r="197" spans="1:30" s="332" customFormat="1" ht="123.75" x14ac:dyDescent="0.2">
      <c r="A197" s="362" t="s">
        <v>618</v>
      </c>
      <c r="B197" s="363" t="s">
        <v>8119</v>
      </c>
      <c r="C197" s="1068" t="s">
        <v>8120</v>
      </c>
      <c r="D197" s="1068"/>
      <c r="E197" s="1068"/>
      <c r="F197" s="364" t="s">
        <v>1003</v>
      </c>
      <c r="G197" s="364"/>
      <c r="H197" s="364"/>
      <c r="I197" s="364" t="s">
        <v>2181</v>
      </c>
      <c r="J197" s="365">
        <v>32.56</v>
      </c>
      <c r="K197" s="364" t="s">
        <v>566</v>
      </c>
      <c r="L197" s="365">
        <v>722.28</v>
      </c>
      <c r="M197" s="364" t="s">
        <v>567</v>
      </c>
      <c r="N197" s="366">
        <v>6775</v>
      </c>
      <c r="V197" s="361"/>
      <c r="W197" s="367"/>
      <c r="X197" s="367" t="s">
        <v>8120</v>
      </c>
      <c r="AC197" s="367"/>
    </row>
    <row r="198" spans="1:30" s="332" customFormat="1" ht="12" x14ac:dyDescent="0.2">
      <c r="A198" s="379"/>
      <c r="B198" s="380"/>
      <c r="C198" s="340" t="s">
        <v>2932</v>
      </c>
      <c r="D198" s="385"/>
      <c r="E198" s="385"/>
      <c r="F198" s="386"/>
      <c r="G198" s="386"/>
      <c r="H198" s="386"/>
      <c r="I198" s="386"/>
      <c r="J198" s="387"/>
      <c r="K198" s="386"/>
      <c r="L198" s="387"/>
      <c r="M198" s="388"/>
      <c r="N198" s="389"/>
      <c r="V198" s="361"/>
      <c r="W198" s="367"/>
      <c r="X198" s="367"/>
      <c r="AC198" s="367"/>
    </row>
    <row r="199" spans="1:30" s="332" customFormat="1" ht="12" x14ac:dyDescent="0.2">
      <c r="A199" s="368"/>
      <c r="B199" s="369"/>
      <c r="C199" s="1065" t="s">
        <v>8118</v>
      </c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72"/>
      <c r="V199" s="361"/>
      <c r="W199" s="367"/>
      <c r="X199" s="367"/>
      <c r="AC199" s="367"/>
      <c r="AD199" s="335" t="s">
        <v>8118</v>
      </c>
    </row>
    <row r="200" spans="1:30" s="332" customFormat="1" ht="22.5" x14ac:dyDescent="0.2">
      <c r="A200" s="370"/>
      <c r="B200" s="371" t="s">
        <v>568</v>
      </c>
      <c r="C200" s="1065" t="s">
        <v>569</v>
      </c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72"/>
      <c r="V200" s="361"/>
      <c r="W200" s="367"/>
      <c r="X200" s="367"/>
      <c r="Y200" s="335" t="s">
        <v>569</v>
      </c>
      <c r="AC200" s="367"/>
    </row>
    <row r="201" spans="1:30" s="332" customFormat="1" ht="12" x14ac:dyDescent="0.2">
      <c r="A201" s="1069" t="s">
        <v>8121</v>
      </c>
      <c r="B201" s="1070"/>
      <c r="C201" s="1070"/>
      <c r="D201" s="1070"/>
      <c r="E201" s="1070"/>
      <c r="F201" s="1070"/>
      <c r="G201" s="1070"/>
      <c r="H201" s="1070"/>
      <c r="I201" s="1070"/>
      <c r="J201" s="1070"/>
      <c r="K201" s="1070"/>
      <c r="L201" s="1070"/>
      <c r="M201" s="1070"/>
      <c r="N201" s="1071"/>
      <c r="V201" s="361"/>
      <c r="W201" s="367" t="s">
        <v>8121</v>
      </c>
      <c r="X201" s="367"/>
      <c r="AC201" s="367"/>
    </row>
    <row r="202" spans="1:30" s="332" customFormat="1" ht="45" x14ac:dyDescent="0.2">
      <c r="A202" s="362" t="s">
        <v>625</v>
      </c>
      <c r="B202" s="363" t="s">
        <v>7998</v>
      </c>
      <c r="C202" s="1068" t="s">
        <v>7999</v>
      </c>
      <c r="D202" s="1068"/>
      <c r="E202" s="1068"/>
      <c r="F202" s="364" t="s">
        <v>1026</v>
      </c>
      <c r="G202" s="364"/>
      <c r="H202" s="364"/>
      <c r="I202" s="364" t="s">
        <v>1483</v>
      </c>
      <c r="J202" s="365"/>
      <c r="K202" s="364"/>
      <c r="L202" s="365"/>
      <c r="M202" s="364"/>
      <c r="N202" s="366"/>
      <c r="V202" s="361"/>
      <c r="W202" s="367"/>
      <c r="X202" s="367" t="s">
        <v>7999</v>
      </c>
      <c r="AC202" s="367"/>
    </row>
    <row r="203" spans="1:30" s="332" customFormat="1" ht="12" x14ac:dyDescent="0.2">
      <c r="A203" s="368"/>
      <c r="B203" s="369"/>
      <c r="C203" s="1065" t="s">
        <v>8122</v>
      </c>
      <c r="D203" s="1065"/>
      <c r="E203" s="1065"/>
      <c r="F203" s="1065"/>
      <c r="G203" s="1065"/>
      <c r="H203" s="1065"/>
      <c r="I203" s="1065"/>
      <c r="J203" s="1065"/>
      <c r="K203" s="1065"/>
      <c r="L203" s="1065"/>
      <c r="M203" s="1065"/>
      <c r="N203" s="1072"/>
      <c r="V203" s="361"/>
      <c r="W203" s="367"/>
      <c r="X203" s="367"/>
      <c r="AC203" s="367"/>
      <c r="AD203" s="335" t="s">
        <v>8122</v>
      </c>
    </row>
    <row r="204" spans="1:30" s="332" customFormat="1" ht="33.75" x14ac:dyDescent="0.2">
      <c r="A204" s="370"/>
      <c r="B204" s="371" t="s">
        <v>430</v>
      </c>
      <c r="C204" s="1065" t="s">
        <v>431</v>
      </c>
      <c r="D204" s="1065"/>
      <c r="E204" s="1065"/>
      <c r="F204" s="1065"/>
      <c r="G204" s="1065"/>
      <c r="H204" s="1065"/>
      <c r="I204" s="1065"/>
      <c r="J204" s="1065"/>
      <c r="K204" s="1065"/>
      <c r="L204" s="1065"/>
      <c r="M204" s="1065"/>
      <c r="N204" s="1072"/>
      <c r="V204" s="361"/>
      <c r="W204" s="367"/>
      <c r="X204" s="367"/>
      <c r="Y204" s="335" t="s">
        <v>431</v>
      </c>
      <c r="AC204" s="367"/>
    </row>
    <row r="205" spans="1:30" s="332" customFormat="1" ht="12" x14ac:dyDescent="0.2">
      <c r="A205" s="372"/>
      <c r="B205" s="371" t="s">
        <v>423</v>
      </c>
      <c r="C205" s="1065" t="s">
        <v>432</v>
      </c>
      <c r="D205" s="1065"/>
      <c r="E205" s="1065"/>
      <c r="F205" s="373"/>
      <c r="G205" s="373"/>
      <c r="H205" s="373"/>
      <c r="I205" s="373"/>
      <c r="J205" s="374">
        <v>139.54</v>
      </c>
      <c r="K205" s="373" t="s">
        <v>436</v>
      </c>
      <c r="L205" s="374">
        <v>627.92999999999995</v>
      </c>
      <c r="M205" s="373"/>
      <c r="N205" s="375"/>
      <c r="V205" s="361"/>
      <c r="W205" s="367"/>
      <c r="X205" s="367"/>
      <c r="Z205" s="335" t="s">
        <v>432</v>
      </c>
      <c r="AC205" s="367"/>
    </row>
    <row r="206" spans="1:30" s="332" customFormat="1" ht="12" x14ac:dyDescent="0.2">
      <c r="A206" s="372"/>
      <c r="B206" s="371" t="s">
        <v>439</v>
      </c>
      <c r="C206" s="1065" t="s">
        <v>440</v>
      </c>
      <c r="D206" s="1065"/>
      <c r="E206" s="1065"/>
      <c r="F206" s="373"/>
      <c r="G206" s="373"/>
      <c r="H206" s="373"/>
      <c r="I206" s="373"/>
      <c r="J206" s="374">
        <v>16.79</v>
      </c>
      <c r="K206" s="373"/>
      <c r="L206" s="374">
        <v>60.44</v>
      </c>
      <c r="M206" s="373"/>
      <c r="N206" s="375"/>
      <c r="V206" s="361"/>
      <c r="W206" s="367"/>
      <c r="X206" s="367"/>
      <c r="Z206" s="335" t="s">
        <v>440</v>
      </c>
      <c r="AC206" s="367"/>
    </row>
    <row r="207" spans="1:30" s="332" customFormat="1" ht="12" x14ac:dyDescent="0.2">
      <c r="A207" s="372"/>
      <c r="B207" s="371"/>
      <c r="C207" s="1065" t="s">
        <v>443</v>
      </c>
      <c r="D207" s="1065"/>
      <c r="E207" s="1065"/>
      <c r="F207" s="373" t="s">
        <v>444</v>
      </c>
      <c r="G207" s="373" t="s">
        <v>8001</v>
      </c>
      <c r="H207" s="373" t="s">
        <v>436</v>
      </c>
      <c r="I207" s="373" t="s">
        <v>8123</v>
      </c>
      <c r="J207" s="374"/>
      <c r="K207" s="373"/>
      <c r="L207" s="374"/>
      <c r="M207" s="373"/>
      <c r="N207" s="375"/>
      <c r="V207" s="361"/>
      <c r="W207" s="367"/>
      <c r="X207" s="367"/>
      <c r="AA207" s="335" t="s">
        <v>443</v>
      </c>
      <c r="AC207" s="367"/>
    </row>
    <row r="208" spans="1:30" s="332" customFormat="1" ht="12" x14ac:dyDescent="0.2">
      <c r="A208" s="372"/>
      <c r="B208" s="371"/>
      <c r="C208" s="1077" t="s">
        <v>450</v>
      </c>
      <c r="D208" s="1077"/>
      <c r="E208" s="1077"/>
      <c r="F208" s="376"/>
      <c r="G208" s="376"/>
      <c r="H208" s="376"/>
      <c r="I208" s="376"/>
      <c r="J208" s="377">
        <v>156.33000000000001</v>
      </c>
      <c r="K208" s="376"/>
      <c r="L208" s="377">
        <v>688.37</v>
      </c>
      <c r="M208" s="376"/>
      <c r="N208" s="378"/>
      <c r="V208" s="361"/>
      <c r="W208" s="367"/>
      <c r="X208" s="367"/>
      <c r="AB208" s="335" t="s">
        <v>450</v>
      </c>
      <c r="AC208" s="367"/>
    </row>
    <row r="209" spans="1:30" s="332" customFormat="1" ht="12" x14ac:dyDescent="0.2">
      <c r="A209" s="372"/>
      <c r="B209" s="371"/>
      <c r="C209" s="1065" t="s">
        <v>451</v>
      </c>
      <c r="D209" s="1065"/>
      <c r="E209" s="1065"/>
      <c r="F209" s="373"/>
      <c r="G209" s="373"/>
      <c r="H209" s="373"/>
      <c r="I209" s="373"/>
      <c r="J209" s="374"/>
      <c r="K209" s="373"/>
      <c r="L209" s="374">
        <v>627.92999999999995</v>
      </c>
      <c r="M209" s="373"/>
      <c r="N209" s="375"/>
      <c r="V209" s="361"/>
      <c r="W209" s="367"/>
      <c r="X209" s="367"/>
      <c r="AA209" s="335" t="s">
        <v>451</v>
      </c>
      <c r="AC209" s="367"/>
    </row>
    <row r="210" spans="1:30" s="332" customFormat="1" ht="33.75" x14ac:dyDescent="0.2">
      <c r="A210" s="372"/>
      <c r="B210" s="371" t="s">
        <v>4696</v>
      </c>
      <c r="C210" s="1065" t="s">
        <v>3148</v>
      </c>
      <c r="D210" s="1065"/>
      <c r="E210" s="1065"/>
      <c r="F210" s="373" t="s">
        <v>454</v>
      </c>
      <c r="G210" s="373" t="s">
        <v>558</v>
      </c>
      <c r="H210" s="373"/>
      <c r="I210" s="373" t="s">
        <v>558</v>
      </c>
      <c r="J210" s="374"/>
      <c r="K210" s="373"/>
      <c r="L210" s="374">
        <v>609.09</v>
      </c>
      <c r="M210" s="373"/>
      <c r="N210" s="375"/>
      <c r="V210" s="361"/>
      <c r="W210" s="367"/>
      <c r="X210" s="367"/>
      <c r="AA210" s="335" t="s">
        <v>3148</v>
      </c>
      <c r="AC210" s="367"/>
    </row>
    <row r="211" spans="1:30" s="332" customFormat="1" ht="33.75" x14ac:dyDescent="0.2">
      <c r="A211" s="372"/>
      <c r="B211" s="371" t="s">
        <v>4697</v>
      </c>
      <c r="C211" s="1065" t="s">
        <v>3150</v>
      </c>
      <c r="D211" s="1065"/>
      <c r="E211" s="1065"/>
      <c r="F211" s="373" t="s">
        <v>454</v>
      </c>
      <c r="G211" s="373" t="s">
        <v>544</v>
      </c>
      <c r="H211" s="373"/>
      <c r="I211" s="373" t="s">
        <v>544</v>
      </c>
      <c r="J211" s="374"/>
      <c r="K211" s="373"/>
      <c r="L211" s="374">
        <v>320.24</v>
      </c>
      <c r="M211" s="373"/>
      <c r="N211" s="375"/>
      <c r="V211" s="361"/>
      <c r="W211" s="367"/>
      <c r="X211" s="367"/>
      <c r="AA211" s="335" t="s">
        <v>3150</v>
      </c>
      <c r="AC211" s="367"/>
    </row>
    <row r="212" spans="1:30" s="332" customFormat="1" ht="12" x14ac:dyDescent="0.2">
      <c r="A212" s="379"/>
      <c r="B212" s="380"/>
      <c r="C212" s="1068" t="s">
        <v>459</v>
      </c>
      <c r="D212" s="1068"/>
      <c r="E212" s="1068"/>
      <c r="F212" s="364"/>
      <c r="G212" s="364"/>
      <c r="H212" s="364"/>
      <c r="I212" s="364"/>
      <c r="J212" s="365"/>
      <c r="K212" s="364"/>
      <c r="L212" s="365">
        <v>1617.7</v>
      </c>
      <c r="M212" s="376"/>
      <c r="N212" s="366"/>
      <c r="V212" s="361"/>
      <c r="W212" s="367"/>
      <c r="X212" s="367"/>
      <c r="AC212" s="367" t="s">
        <v>459</v>
      </c>
    </row>
    <row r="213" spans="1:30" s="332" customFormat="1" ht="45" x14ac:dyDescent="0.2">
      <c r="A213" s="362" t="s">
        <v>630</v>
      </c>
      <c r="B213" s="363" t="s">
        <v>8124</v>
      </c>
      <c r="C213" s="1068" t="s">
        <v>8125</v>
      </c>
      <c r="D213" s="1068"/>
      <c r="E213" s="1068"/>
      <c r="F213" s="364" t="s">
        <v>1003</v>
      </c>
      <c r="G213" s="364"/>
      <c r="H213" s="364"/>
      <c r="I213" s="364" t="s">
        <v>8126</v>
      </c>
      <c r="J213" s="365">
        <v>1.61</v>
      </c>
      <c r="K213" s="364"/>
      <c r="L213" s="365">
        <v>591.19000000000005</v>
      </c>
      <c r="M213" s="364"/>
      <c r="N213" s="366"/>
      <c r="V213" s="361"/>
      <c r="W213" s="367"/>
      <c r="X213" s="367" t="s">
        <v>8125</v>
      </c>
      <c r="AC213" s="367"/>
    </row>
    <row r="214" spans="1:30" s="332" customFormat="1" ht="12" x14ac:dyDescent="0.2">
      <c r="A214" s="379"/>
      <c r="B214" s="380"/>
      <c r="C214" s="340" t="s">
        <v>2932</v>
      </c>
      <c r="D214" s="385"/>
      <c r="E214" s="385"/>
      <c r="F214" s="386"/>
      <c r="G214" s="386"/>
      <c r="H214" s="386"/>
      <c r="I214" s="386"/>
      <c r="J214" s="387"/>
      <c r="K214" s="386"/>
      <c r="L214" s="387"/>
      <c r="M214" s="388"/>
      <c r="N214" s="389"/>
      <c r="V214" s="361"/>
      <c r="W214" s="367"/>
      <c r="X214" s="367"/>
      <c r="AC214" s="367"/>
    </row>
    <row r="215" spans="1:30" s="332" customFormat="1" ht="12" x14ac:dyDescent="0.2">
      <c r="A215" s="368"/>
      <c r="B215" s="369"/>
      <c r="C215" s="1065" t="s">
        <v>8127</v>
      </c>
      <c r="D215" s="1065"/>
      <c r="E215" s="1065"/>
      <c r="F215" s="1065"/>
      <c r="G215" s="1065"/>
      <c r="H215" s="1065"/>
      <c r="I215" s="1065"/>
      <c r="J215" s="1065"/>
      <c r="K215" s="1065"/>
      <c r="L215" s="1065"/>
      <c r="M215" s="1065"/>
      <c r="N215" s="1072"/>
      <c r="V215" s="361"/>
      <c r="W215" s="367"/>
      <c r="X215" s="367"/>
      <c r="AC215" s="367"/>
      <c r="AD215" s="335" t="s">
        <v>8127</v>
      </c>
    </row>
    <row r="216" spans="1:30" s="332" customFormat="1" ht="22.5" x14ac:dyDescent="0.2">
      <c r="A216" s="362" t="s">
        <v>152</v>
      </c>
      <c r="B216" s="363" t="s">
        <v>7640</v>
      </c>
      <c r="C216" s="1068" t="s">
        <v>7641</v>
      </c>
      <c r="D216" s="1068"/>
      <c r="E216" s="1068"/>
      <c r="F216" s="364" t="s">
        <v>1026</v>
      </c>
      <c r="G216" s="364"/>
      <c r="H216" s="364"/>
      <c r="I216" s="364" t="s">
        <v>1537</v>
      </c>
      <c r="J216" s="365"/>
      <c r="K216" s="364"/>
      <c r="L216" s="365"/>
      <c r="M216" s="364"/>
      <c r="N216" s="366"/>
      <c r="V216" s="361"/>
      <c r="W216" s="367"/>
      <c r="X216" s="367" t="s">
        <v>7641</v>
      </c>
      <c r="AC216" s="367"/>
    </row>
    <row r="217" spans="1:30" s="332" customFormat="1" ht="12" x14ac:dyDescent="0.2">
      <c r="A217" s="368"/>
      <c r="B217" s="369"/>
      <c r="C217" s="1065" t="s">
        <v>8128</v>
      </c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72"/>
      <c r="V217" s="361"/>
      <c r="W217" s="367"/>
      <c r="X217" s="367"/>
      <c r="AC217" s="367"/>
      <c r="AD217" s="335" t="s">
        <v>8128</v>
      </c>
    </row>
    <row r="218" spans="1:30" s="332" customFormat="1" ht="33.75" x14ac:dyDescent="0.2">
      <c r="A218" s="370"/>
      <c r="B218" s="371" t="s">
        <v>430</v>
      </c>
      <c r="C218" s="1065" t="s">
        <v>431</v>
      </c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72"/>
      <c r="V218" s="361"/>
      <c r="W218" s="367"/>
      <c r="X218" s="367"/>
      <c r="Y218" s="335" t="s">
        <v>431</v>
      </c>
      <c r="AC218" s="367"/>
    </row>
    <row r="219" spans="1:30" s="332" customFormat="1" ht="12" x14ac:dyDescent="0.2">
      <c r="A219" s="372"/>
      <c r="B219" s="371" t="s">
        <v>423</v>
      </c>
      <c r="C219" s="1065" t="s">
        <v>432</v>
      </c>
      <c r="D219" s="1065"/>
      <c r="E219" s="1065"/>
      <c r="F219" s="373"/>
      <c r="G219" s="373"/>
      <c r="H219" s="373"/>
      <c r="I219" s="373"/>
      <c r="J219" s="374">
        <v>154.91999999999999</v>
      </c>
      <c r="K219" s="373" t="s">
        <v>436</v>
      </c>
      <c r="L219" s="374">
        <v>58.1</v>
      </c>
      <c r="M219" s="373"/>
      <c r="N219" s="375"/>
      <c r="V219" s="361"/>
      <c r="W219" s="367"/>
      <c r="X219" s="367"/>
      <c r="Z219" s="335" t="s">
        <v>432</v>
      </c>
      <c r="AC219" s="367"/>
    </row>
    <row r="220" spans="1:30" s="332" customFormat="1" ht="12" x14ac:dyDescent="0.2">
      <c r="A220" s="372"/>
      <c r="B220" s="371" t="s">
        <v>434</v>
      </c>
      <c r="C220" s="1065" t="s">
        <v>435</v>
      </c>
      <c r="D220" s="1065"/>
      <c r="E220" s="1065"/>
      <c r="F220" s="373"/>
      <c r="G220" s="373"/>
      <c r="H220" s="373"/>
      <c r="I220" s="373"/>
      <c r="J220" s="374">
        <v>0.31</v>
      </c>
      <c r="K220" s="373" t="s">
        <v>436</v>
      </c>
      <c r="L220" s="374">
        <v>0.12</v>
      </c>
      <c r="M220" s="373"/>
      <c r="N220" s="375"/>
      <c r="V220" s="361"/>
      <c r="W220" s="367"/>
      <c r="X220" s="367"/>
      <c r="Z220" s="335" t="s">
        <v>435</v>
      </c>
      <c r="AC220" s="367"/>
    </row>
    <row r="221" spans="1:30" s="332" customFormat="1" ht="12" x14ac:dyDescent="0.2">
      <c r="A221" s="372"/>
      <c r="B221" s="371" t="s">
        <v>437</v>
      </c>
      <c r="C221" s="1065" t="s">
        <v>438</v>
      </c>
      <c r="D221" s="1065"/>
      <c r="E221" s="1065"/>
      <c r="F221" s="373"/>
      <c r="G221" s="373"/>
      <c r="H221" s="373"/>
      <c r="I221" s="373"/>
      <c r="J221" s="374">
        <v>0.14000000000000001</v>
      </c>
      <c r="K221" s="373" t="s">
        <v>436</v>
      </c>
      <c r="L221" s="374">
        <v>0.05</v>
      </c>
      <c r="M221" s="373"/>
      <c r="N221" s="375"/>
      <c r="V221" s="361"/>
      <c r="W221" s="367"/>
      <c r="X221" s="367"/>
      <c r="Z221" s="335" t="s">
        <v>438</v>
      </c>
      <c r="AC221" s="367"/>
    </row>
    <row r="222" spans="1:30" s="332" customFormat="1" ht="12" x14ac:dyDescent="0.2">
      <c r="A222" s="372"/>
      <c r="B222" s="371" t="s">
        <v>439</v>
      </c>
      <c r="C222" s="1065" t="s">
        <v>440</v>
      </c>
      <c r="D222" s="1065"/>
      <c r="E222" s="1065"/>
      <c r="F222" s="373"/>
      <c r="G222" s="373"/>
      <c r="H222" s="373"/>
      <c r="I222" s="373"/>
      <c r="J222" s="374">
        <v>51.53</v>
      </c>
      <c r="K222" s="373"/>
      <c r="L222" s="374">
        <v>15.46</v>
      </c>
      <c r="M222" s="373"/>
      <c r="N222" s="375"/>
      <c r="V222" s="361"/>
      <c r="W222" s="367"/>
      <c r="X222" s="367"/>
      <c r="Z222" s="335" t="s">
        <v>440</v>
      </c>
      <c r="AC222" s="367"/>
    </row>
    <row r="223" spans="1:30" s="332" customFormat="1" ht="12" x14ac:dyDescent="0.2">
      <c r="A223" s="372"/>
      <c r="B223" s="371"/>
      <c r="C223" s="1065" t="s">
        <v>443</v>
      </c>
      <c r="D223" s="1065"/>
      <c r="E223" s="1065"/>
      <c r="F223" s="373" t="s">
        <v>444</v>
      </c>
      <c r="G223" s="373" t="s">
        <v>7643</v>
      </c>
      <c r="H223" s="373" t="s">
        <v>436</v>
      </c>
      <c r="I223" s="373" t="s">
        <v>8129</v>
      </c>
      <c r="J223" s="374"/>
      <c r="K223" s="373"/>
      <c r="L223" s="374"/>
      <c r="M223" s="373"/>
      <c r="N223" s="375"/>
      <c r="V223" s="361"/>
      <c r="W223" s="367"/>
      <c r="X223" s="367"/>
      <c r="AA223" s="335" t="s">
        <v>443</v>
      </c>
      <c r="AC223" s="367"/>
    </row>
    <row r="224" spans="1:30" s="332" customFormat="1" ht="12" x14ac:dyDescent="0.2">
      <c r="A224" s="372"/>
      <c r="B224" s="371"/>
      <c r="C224" s="1065" t="s">
        <v>447</v>
      </c>
      <c r="D224" s="1065"/>
      <c r="E224" s="1065"/>
      <c r="F224" s="373" t="s">
        <v>444</v>
      </c>
      <c r="G224" s="373" t="s">
        <v>2649</v>
      </c>
      <c r="H224" s="373" t="s">
        <v>436</v>
      </c>
      <c r="I224" s="373" t="s">
        <v>2539</v>
      </c>
      <c r="J224" s="374"/>
      <c r="K224" s="373"/>
      <c r="L224" s="374"/>
      <c r="M224" s="373"/>
      <c r="N224" s="375"/>
      <c r="V224" s="361"/>
      <c r="W224" s="367"/>
      <c r="X224" s="367"/>
      <c r="AA224" s="335" t="s">
        <v>447</v>
      </c>
      <c r="AC224" s="367"/>
    </row>
    <row r="225" spans="1:30" s="332" customFormat="1" ht="12" x14ac:dyDescent="0.2">
      <c r="A225" s="372"/>
      <c r="B225" s="371"/>
      <c r="C225" s="1077" t="s">
        <v>450</v>
      </c>
      <c r="D225" s="1077"/>
      <c r="E225" s="1077"/>
      <c r="F225" s="376"/>
      <c r="G225" s="376"/>
      <c r="H225" s="376"/>
      <c r="I225" s="376"/>
      <c r="J225" s="377">
        <v>206.76</v>
      </c>
      <c r="K225" s="376"/>
      <c r="L225" s="377">
        <v>73.680000000000007</v>
      </c>
      <c r="M225" s="376"/>
      <c r="N225" s="378"/>
      <c r="V225" s="361"/>
      <c r="W225" s="367"/>
      <c r="X225" s="367"/>
      <c r="AB225" s="335" t="s">
        <v>450</v>
      </c>
      <c r="AC225" s="367"/>
    </row>
    <row r="226" spans="1:30" s="332" customFormat="1" ht="12" x14ac:dyDescent="0.2">
      <c r="A226" s="372"/>
      <c r="B226" s="371"/>
      <c r="C226" s="1065" t="s">
        <v>451</v>
      </c>
      <c r="D226" s="1065"/>
      <c r="E226" s="1065"/>
      <c r="F226" s="373"/>
      <c r="G226" s="373"/>
      <c r="H226" s="373"/>
      <c r="I226" s="373"/>
      <c r="J226" s="374"/>
      <c r="K226" s="373"/>
      <c r="L226" s="374">
        <v>58.15</v>
      </c>
      <c r="M226" s="373"/>
      <c r="N226" s="375"/>
      <c r="V226" s="361"/>
      <c r="W226" s="367"/>
      <c r="X226" s="367"/>
      <c r="AA226" s="335" t="s">
        <v>451</v>
      </c>
      <c r="AC226" s="367"/>
    </row>
    <row r="227" spans="1:30" s="332" customFormat="1" ht="33.75" x14ac:dyDescent="0.2">
      <c r="A227" s="372"/>
      <c r="B227" s="371" t="s">
        <v>4696</v>
      </c>
      <c r="C227" s="1065" t="s">
        <v>3148</v>
      </c>
      <c r="D227" s="1065"/>
      <c r="E227" s="1065"/>
      <c r="F227" s="373" t="s">
        <v>454</v>
      </c>
      <c r="G227" s="373" t="s">
        <v>558</v>
      </c>
      <c r="H227" s="373"/>
      <c r="I227" s="373" t="s">
        <v>558</v>
      </c>
      <c r="J227" s="374"/>
      <c r="K227" s="373"/>
      <c r="L227" s="374">
        <v>56.41</v>
      </c>
      <c r="M227" s="373"/>
      <c r="N227" s="375"/>
      <c r="V227" s="361"/>
      <c r="W227" s="367"/>
      <c r="X227" s="367"/>
      <c r="AA227" s="335" t="s">
        <v>3148</v>
      </c>
      <c r="AC227" s="367"/>
    </row>
    <row r="228" spans="1:30" s="332" customFormat="1" ht="33.75" x14ac:dyDescent="0.2">
      <c r="A228" s="372"/>
      <c r="B228" s="371" t="s">
        <v>4697</v>
      </c>
      <c r="C228" s="1065" t="s">
        <v>3150</v>
      </c>
      <c r="D228" s="1065"/>
      <c r="E228" s="1065"/>
      <c r="F228" s="373" t="s">
        <v>454</v>
      </c>
      <c r="G228" s="373" t="s">
        <v>544</v>
      </c>
      <c r="H228" s="373"/>
      <c r="I228" s="373" t="s">
        <v>544</v>
      </c>
      <c r="J228" s="374"/>
      <c r="K228" s="373"/>
      <c r="L228" s="374">
        <v>29.66</v>
      </c>
      <c r="M228" s="373"/>
      <c r="N228" s="375"/>
      <c r="V228" s="361"/>
      <c r="W228" s="367"/>
      <c r="X228" s="367"/>
      <c r="AA228" s="335" t="s">
        <v>3150</v>
      </c>
      <c r="AC228" s="367"/>
    </row>
    <row r="229" spans="1:30" s="332" customFormat="1" ht="12" x14ac:dyDescent="0.2">
      <c r="A229" s="379"/>
      <c r="B229" s="380"/>
      <c r="C229" s="1068" t="s">
        <v>459</v>
      </c>
      <c r="D229" s="1068"/>
      <c r="E229" s="1068"/>
      <c r="F229" s="364"/>
      <c r="G229" s="364"/>
      <c r="H229" s="364"/>
      <c r="I229" s="364"/>
      <c r="J229" s="365"/>
      <c r="K229" s="364"/>
      <c r="L229" s="365">
        <v>159.75</v>
      </c>
      <c r="M229" s="376"/>
      <c r="N229" s="366"/>
      <c r="V229" s="361"/>
      <c r="W229" s="367"/>
      <c r="X229" s="367"/>
      <c r="AC229" s="367" t="s">
        <v>459</v>
      </c>
    </row>
    <row r="230" spans="1:30" s="332" customFormat="1" ht="33.75" x14ac:dyDescent="0.2">
      <c r="A230" s="362" t="s">
        <v>159</v>
      </c>
      <c r="B230" s="363" t="s">
        <v>8130</v>
      </c>
      <c r="C230" s="1068" t="s">
        <v>8131</v>
      </c>
      <c r="D230" s="1068"/>
      <c r="E230" s="1068"/>
      <c r="F230" s="364" t="s">
        <v>1003</v>
      </c>
      <c r="G230" s="364"/>
      <c r="H230" s="364"/>
      <c r="I230" s="364" t="s">
        <v>162</v>
      </c>
      <c r="J230" s="365">
        <v>40.53</v>
      </c>
      <c r="K230" s="364" t="s">
        <v>566</v>
      </c>
      <c r="L230" s="365">
        <v>132.19999999999999</v>
      </c>
      <c r="M230" s="364" t="s">
        <v>567</v>
      </c>
      <c r="N230" s="366">
        <v>1240</v>
      </c>
      <c r="V230" s="361"/>
      <c r="W230" s="367"/>
      <c r="X230" s="367" t="s">
        <v>8131</v>
      </c>
      <c r="AC230" s="367"/>
    </row>
    <row r="231" spans="1:30" s="332" customFormat="1" ht="12" x14ac:dyDescent="0.2">
      <c r="A231" s="379"/>
      <c r="B231" s="380"/>
      <c r="C231" s="340" t="s">
        <v>2932</v>
      </c>
      <c r="D231" s="385"/>
      <c r="E231" s="385"/>
      <c r="F231" s="386"/>
      <c r="G231" s="386"/>
      <c r="H231" s="386"/>
      <c r="I231" s="386"/>
      <c r="J231" s="387"/>
      <c r="K231" s="386"/>
      <c r="L231" s="387"/>
      <c r="M231" s="388"/>
      <c r="N231" s="389"/>
      <c r="V231" s="361"/>
      <c r="W231" s="367"/>
      <c r="X231" s="367"/>
      <c r="AC231" s="367"/>
    </row>
    <row r="232" spans="1:30" s="332" customFormat="1" ht="22.5" x14ac:dyDescent="0.2">
      <c r="A232" s="370"/>
      <c r="B232" s="371" t="s">
        <v>568</v>
      </c>
      <c r="C232" s="1065" t="s">
        <v>569</v>
      </c>
      <c r="D232" s="1065"/>
      <c r="E232" s="1065"/>
      <c r="F232" s="1065"/>
      <c r="G232" s="1065"/>
      <c r="H232" s="1065"/>
      <c r="I232" s="1065"/>
      <c r="J232" s="1065"/>
      <c r="K232" s="1065"/>
      <c r="L232" s="1065"/>
      <c r="M232" s="1065"/>
      <c r="N232" s="1072"/>
      <c r="V232" s="361"/>
      <c r="W232" s="367"/>
      <c r="X232" s="367"/>
      <c r="Y232" s="335" t="s">
        <v>569</v>
      </c>
      <c r="AC232" s="367"/>
    </row>
    <row r="233" spans="1:30" s="332" customFormat="1" ht="56.25" x14ac:dyDescent="0.2">
      <c r="A233" s="362" t="s">
        <v>160</v>
      </c>
      <c r="B233" s="363" t="s">
        <v>8132</v>
      </c>
      <c r="C233" s="1068" t="s">
        <v>8133</v>
      </c>
      <c r="D233" s="1068"/>
      <c r="E233" s="1068"/>
      <c r="F233" s="364" t="s">
        <v>1026</v>
      </c>
      <c r="G233" s="364"/>
      <c r="H233" s="364"/>
      <c r="I233" s="364" t="s">
        <v>770</v>
      </c>
      <c r="J233" s="365"/>
      <c r="K233" s="364"/>
      <c r="L233" s="365"/>
      <c r="M233" s="364"/>
      <c r="N233" s="366"/>
      <c r="V233" s="361"/>
      <c r="W233" s="367"/>
      <c r="X233" s="367" t="s">
        <v>8133</v>
      </c>
      <c r="AC233" s="367"/>
    </row>
    <row r="234" spans="1:30" s="332" customFormat="1" ht="12" x14ac:dyDescent="0.2">
      <c r="A234" s="368"/>
      <c r="B234" s="369"/>
      <c r="C234" s="1065" t="s">
        <v>771</v>
      </c>
      <c r="D234" s="1065"/>
      <c r="E234" s="1065"/>
      <c r="F234" s="1065"/>
      <c r="G234" s="1065"/>
      <c r="H234" s="1065"/>
      <c r="I234" s="1065"/>
      <c r="J234" s="1065"/>
      <c r="K234" s="1065"/>
      <c r="L234" s="1065"/>
      <c r="M234" s="1065"/>
      <c r="N234" s="1072"/>
      <c r="V234" s="361"/>
      <c r="W234" s="367"/>
      <c r="X234" s="367"/>
      <c r="AC234" s="367"/>
      <c r="AD234" s="335" t="s">
        <v>771</v>
      </c>
    </row>
    <row r="235" spans="1:30" s="332" customFormat="1" ht="33.75" x14ac:dyDescent="0.2">
      <c r="A235" s="370"/>
      <c r="B235" s="371" t="s">
        <v>430</v>
      </c>
      <c r="C235" s="1065" t="s">
        <v>431</v>
      </c>
      <c r="D235" s="1065"/>
      <c r="E235" s="1065"/>
      <c r="F235" s="1065"/>
      <c r="G235" s="1065"/>
      <c r="H235" s="1065"/>
      <c r="I235" s="1065"/>
      <c r="J235" s="1065"/>
      <c r="K235" s="1065"/>
      <c r="L235" s="1065"/>
      <c r="M235" s="1065"/>
      <c r="N235" s="1072"/>
      <c r="V235" s="361"/>
      <c r="W235" s="367"/>
      <c r="X235" s="367"/>
      <c r="Y235" s="335" t="s">
        <v>431</v>
      </c>
      <c r="AC235" s="367"/>
    </row>
    <row r="236" spans="1:30" s="332" customFormat="1" ht="12" x14ac:dyDescent="0.2">
      <c r="A236" s="372"/>
      <c r="B236" s="371" t="s">
        <v>423</v>
      </c>
      <c r="C236" s="1065" t="s">
        <v>432</v>
      </c>
      <c r="D236" s="1065"/>
      <c r="E236" s="1065"/>
      <c r="F236" s="373"/>
      <c r="G236" s="373"/>
      <c r="H236" s="373"/>
      <c r="I236" s="373"/>
      <c r="J236" s="374">
        <v>248.91</v>
      </c>
      <c r="K236" s="373" t="s">
        <v>436</v>
      </c>
      <c r="L236" s="374">
        <v>46.67</v>
      </c>
      <c r="M236" s="373"/>
      <c r="N236" s="375"/>
      <c r="V236" s="361"/>
      <c r="W236" s="367"/>
      <c r="X236" s="367"/>
      <c r="Z236" s="335" t="s">
        <v>432</v>
      </c>
      <c r="AC236" s="367"/>
    </row>
    <row r="237" spans="1:30" s="332" customFormat="1" ht="12" x14ac:dyDescent="0.2">
      <c r="A237" s="372"/>
      <c r="B237" s="371" t="s">
        <v>434</v>
      </c>
      <c r="C237" s="1065" t="s">
        <v>435</v>
      </c>
      <c r="D237" s="1065"/>
      <c r="E237" s="1065"/>
      <c r="F237" s="373"/>
      <c r="G237" s="373"/>
      <c r="H237" s="373"/>
      <c r="I237" s="373"/>
      <c r="J237" s="374">
        <v>112.97</v>
      </c>
      <c r="K237" s="373" t="s">
        <v>436</v>
      </c>
      <c r="L237" s="374">
        <v>21.18</v>
      </c>
      <c r="M237" s="373"/>
      <c r="N237" s="375"/>
      <c r="V237" s="361"/>
      <c r="W237" s="367"/>
      <c r="X237" s="367"/>
      <c r="Z237" s="335" t="s">
        <v>435</v>
      </c>
      <c r="AC237" s="367"/>
    </row>
    <row r="238" spans="1:30" s="332" customFormat="1" ht="12" x14ac:dyDescent="0.2">
      <c r="A238" s="372"/>
      <c r="B238" s="371" t="s">
        <v>437</v>
      </c>
      <c r="C238" s="1065" t="s">
        <v>438</v>
      </c>
      <c r="D238" s="1065"/>
      <c r="E238" s="1065"/>
      <c r="F238" s="373"/>
      <c r="G238" s="373"/>
      <c r="H238" s="373"/>
      <c r="I238" s="373"/>
      <c r="J238" s="374">
        <v>9.5399999999999991</v>
      </c>
      <c r="K238" s="373" t="s">
        <v>436</v>
      </c>
      <c r="L238" s="374">
        <v>1.79</v>
      </c>
      <c r="M238" s="373"/>
      <c r="N238" s="375"/>
      <c r="V238" s="361"/>
      <c r="W238" s="367"/>
      <c r="X238" s="367"/>
      <c r="Z238" s="335" t="s">
        <v>438</v>
      </c>
      <c r="AC238" s="367"/>
    </row>
    <row r="239" spans="1:30" s="332" customFormat="1" ht="12" x14ac:dyDescent="0.2">
      <c r="A239" s="372"/>
      <c r="B239" s="371" t="s">
        <v>439</v>
      </c>
      <c r="C239" s="1065" t="s">
        <v>440</v>
      </c>
      <c r="D239" s="1065"/>
      <c r="E239" s="1065"/>
      <c r="F239" s="373"/>
      <c r="G239" s="373"/>
      <c r="H239" s="373"/>
      <c r="I239" s="373"/>
      <c r="J239" s="374">
        <v>383.23</v>
      </c>
      <c r="K239" s="373"/>
      <c r="L239" s="374">
        <v>57.48</v>
      </c>
      <c r="M239" s="373"/>
      <c r="N239" s="375"/>
      <c r="V239" s="361"/>
      <c r="W239" s="367"/>
      <c r="X239" s="367"/>
      <c r="Z239" s="335" t="s">
        <v>440</v>
      </c>
      <c r="AC239" s="367"/>
    </row>
    <row r="240" spans="1:30" s="332" customFormat="1" ht="12" x14ac:dyDescent="0.2">
      <c r="A240" s="372"/>
      <c r="B240" s="371"/>
      <c r="C240" s="1065" t="s">
        <v>443</v>
      </c>
      <c r="D240" s="1065"/>
      <c r="E240" s="1065"/>
      <c r="F240" s="373" t="s">
        <v>444</v>
      </c>
      <c r="G240" s="373" t="s">
        <v>8134</v>
      </c>
      <c r="H240" s="373" t="s">
        <v>436</v>
      </c>
      <c r="I240" s="373" t="s">
        <v>8135</v>
      </c>
      <c r="J240" s="374"/>
      <c r="K240" s="373"/>
      <c r="L240" s="374"/>
      <c r="M240" s="373"/>
      <c r="N240" s="375"/>
      <c r="V240" s="361"/>
      <c r="W240" s="367"/>
      <c r="X240" s="367"/>
      <c r="AA240" s="335" t="s">
        <v>443</v>
      </c>
      <c r="AC240" s="367"/>
    </row>
    <row r="241" spans="1:32" s="332" customFormat="1" ht="12" x14ac:dyDescent="0.2">
      <c r="A241" s="372"/>
      <c r="B241" s="371"/>
      <c r="C241" s="1065" t="s">
        <v>447</v>
      </c>
      <c r="D241" s="1065"/>
      <c r="E241" s="1065"/>
      <c r="F241" s="373" t="s">
        <v>444</v>
      </c>
      <c r="G241" s="373" t="s">
        <v>5528</v>
      </c>
      <c r="H241" s="373" t="s">
        <v>436</v>
      </c>
      <c r="I241" s="373" t="s">
        <v>8136</v>
      </c>
      <c r="J241" s="374"/>
      <c r="K241" s="373"/>
      <c r="L241" s="374"/>
      <c r="M241" s="373"/>
      <c r="N241" s="375"/>
      <c r="V241" s="361"/>
      <c r="W241" s="367"/>
      <c r="X241" s="367"/>
      <c r="AA241" s="335" t="s">
        <v>447</v>
      </c>
      <c r="AC241" s="367"/>
    </row>
    <row r="242" spans="1:32" s="332" customFormat="1" ht="12" x14ac:dyDescent="0.2">
      <c r="A242" s="372"/>
      <c r="B242" s="371"/>
      <c r="C242" s="1077" t="s">
        <v>450</v>
      </c>
      <c r="D242" s="1077"/>
      <c r="E242" s="1077"/>
      <c r="F242" s="376"/>
      <c r="G242" s="376"/>
      <c r="H242" s="376"/>
      <c r="I242" s="376"/>
      <c r="J242" s="377">
        <v>745.11</v>
      </c>
      <c r="K242" s="376"/>
      <c r="L242" s="377">
        <v>125.33</v>
      </c>
      <c r="M242" s="376"/>
      <c r="N242" s="378"/>
      <c r="V242" s="361"/>
      <c r="W242" s="367"/>
      <c r="X242" s="367"/>
      <c r="AB242" s="335" t="s">
        <v>450</v>
      </c>
      <c r="AC242" s="367"/>
    </row>
    <row r="243" spans="1:32" s="332" customFormat="1" ht="12" x14ac:dyDescent="0.2">
      <c r="A243" s="372"/>
      <c r="B243" s="371"/>
      <c r="C243" s="1065" t="s">
        <v>451</v>
      </c>
      <c r="D243" s="1065"/>
      <c r="E243" s="1065"/>
      <c r="F243" s="373"/>
      <c r="G243" s="373"/>
      <c r="H243" s="373"/>
      <c r="I243" s="373"/>
      <c r="J243" s="374"/>
      <c r="K243" s="373"/>
      <c r="L243" s="374">
        <v>48.46</v>
      </c>
      <c r="M243" s="373"/>
      <c r="N243" s="375"/>
      <c r="V243" s="361"/>
      <c r="W243" s="367"/>
      <c r="X243" s="367"/>
      <c r="AA243" s="335" t="s">
        <v>451</v>
      </c>
      <c r="AC243" s="367"/>
    </row>
    <row r="244" spans="1:32" s="332" customFormat="1" ht="33.75" x14ac:dyDescent="0.2">
      <c r="A244" s="372"/>
      <c r="B244" s="371" t="s">
        <v>4696</v>
      </c>
      <c r="C244" s="1065" t="s">
        <v>3148</v>
      </c>
      <c r="D244" s="1065"/>
      <c r="E244" s="1065"/>
      <c r="F244" s="373" t="s">
        <v>454</v>
      </c>
      <c r="G244" s="373" t="s">
        <v>558</v>
      </c>
      <c r="H244" s="373"/>
      <c r="I244" s="373" t="s">
        <v>558</v>
      </c>
      <c r="J244" s="374"/>
      <c r="K244" s="373"/>
      <c r="L244" s="374">
        <v>47.01</v>
      </c>
      <c r="M244" s="373"/>
      <c r="N244" s="375"/>
      <c r="V244" s="361"/>
      <c r="W244" s="367"/>
      <c r="X244" s="367"/>
      <c r="AA244" s="335" t="s">
        <v>3148</v>
      </c>
      <c r="AC244" s="367"/>
    </row>
    <row r="245" spans="1:32" s="332" customFormat="1" ht="33.75" x14ac:dyDescent="0.2">
      <c r="A245" s="372"/>
      <c r="B245" s="371" t="s">
        <v>4697</v>
      </c>
      <c r="C245" s="1065" t="s">
        <v>3150</v>
      </c>
      <c r="D245" s="1065"/>
      <c r="E245" s="1065"/>
      <c r="F245" s="373" t="s">
        <v>454</v>
      </c>
      <c r="G245" s="373" t="s">
        <v>544</v>
      </c>
      <c r="H245" s="373"/>
      <c r="I245" s="373" t="s">
        <v>544</v>
      </c>
      <c r="J245" s="374"/>
      <c r="K245" s="373"/>
      <c r="L245" s="374">
        <v>24.71</v>
      </c>
      <c r="M245" s="373"/>
      <c r="N245" s="375"/>
      <c r="V245" s="361"/>
      <c r="W245" s="367"/>
      <c r="X245" s="367"/>
      <c r="AA245" s="335" t="s">
        <v>3150</v>
      </c>
      <c r="AC245" s="367"/>
    </row>
    <row r="246" spans="1:32" s="332" customFormat="1" ht="12" x14ac:dyDescent="0.2">
      <c r="A246" s="379"/>
      <c r="B246" s="380"/>
      <c r="C246" s="1068" t="s">
        <v>459</v>
      </c>
      <c r="D246" s="1068"/>
      <c r="E246" s="1068"/>
      <c r="F246" s="364"/>
      <c r="G246" s="364"/>
      <c r="H246" s="364"/>
      <c r="I246" s="364"/>
      <c r="J246" s="365"/>
      <c r="K246" s="364"/>
      <c r="L246" s="365">
        <v>197.05</v>
      </c>
      <c r="M246" s="376"/>
      <c r="N246" s="366"/>
      <c r="V246" s="361"/>
      <c r="W246" s="367"/>
      <c r="X246" s="367"/>
      <c r="AC246" s="367" t="s">
        <v>459</v>
      </c>
    </row>
    <row r="247" spans="1:32" s="332" customFormat="1" ht="45" x14ac:dyDescent="0.2">
      <c r="A247" s="362" t="s">
        <v>161</v>
      </c>
      <c r="B247" s="363" t="s">
        <v>8137</v>
      </c>
      <c r="C247" s="1068" t="s">
        <v>8138</v>
      </c>
      <c r="D247" s="1068"/>
      <c r="E247" s="1068"/>
      <c r="F247" s="364" t="s">
        <v>1003</v>
      </c>
      <c r="G247" s="364"/>
      <c r="H247" s="364"/>
      <c r="I247" s="364" t="s">
        <v>7574</v>
      </c>
      <c r="J247" s="365">
        <v>15.33</v>
      </c>
      <c r="K247" s="364"/>
      <c r="L247" s="365">
        <v>236.85</v>
      </c>
      <c r="M247" s="364"/>
      <c r="N247" s="366"/>
      <c r="V247" s="361"/>
      <c r="W247" s="367"/>
      <c r="X247" s="367" t="s">
        <v>8138</v>
      </c>
      <c r="AC247" s="367"/>
    </row>
    <row r="248" spans="1:32" s="332" customFormat="1" ht="12" x14ac:dyDescent="0.2">
      <c r="A248" s="379"/>
      <c r="B248" s="380"/>
      <c r="C248" s="340" t="s">
        <v>2932</v>
      </c>
      <c r="D248" s="385"/>
      <c r="E248" s="385"/>
      <c r="F248" s="386"/>
      <c r="G248" s="386"/>
      <c r="H248" s="386"/>
      <c r="I248" s="386"/>
      <c r="J248" s="387"/>
      <c r="K248" s="386"/>
      <c r="L248" s="387"/>
      <c r="M248" s="388"/>
      <c r="N248" s="389"/>
      <c r="V248" s="361"/>
      <c r="W248" s="367"/>
      <c r="X248" s="367"/>
      <c r="AC248" s="367"/>
    </row>
    <row r="249" spans="1:32" s="332" customFormat="1" ht="12" x14ac:dyDescent="0.2">
      <c r="A249" s="368"/>
      <c r="B249" s="369"/>
      <c r="C249" s="1065" t="s">
        <v>8139</v>
      </c>
      <c r="D249" s="1065"/>
      <c r="E249" s="1065"/>
      <c r="F249" s="1065"/>
      <c r="G249" s="1065"/>
      <c r="H249" s="1065"/>
      <c r="I249" s="1065"/>
      <c r="J249" s="1065"/>
      <c r="K249" s="1065"/>
      <c r="L249" s="1065"/>
      <c r="M249" s="1065"/>
      <c r="N249" s="1072"/>
      <c r="V249" s="361"/>
      <c r="W249" s="367"/>
      <c r="X249" s="367"/>
      <c r="AC249" s="367"/>
      <c r="AD249" s="335" t="s">
        <v>8139</v>
      </c>
    </row>
    <row r="250" spans="1:32" s="332" customFormat="1" ht="1.5" customHeight="1" x14ac:dyDescent="0.2">
      <c r="A250" s="386"/>
      <c r="B250" s="380"/>
      <c r="C250" s="380"/>
      <c r="D250" s="380"/>
      <c r="E250" s="380"/>
      <c r="F250" s="386"/>
      <c r="G250" s="386"/>
      <c r="H250" s="386"/>
      <c r="I250" s="386"/>
      <c r="J250" s="390"/>
      <c r="K250" s="386"/>
      <c r="L250" s="390"/>
      <c r="M250" s="373"/>
      <c r="N250" s="390"/>
      <c r="V250" s="361"/>
      <c r="W250" s="367"/>
      <c r="X250" s="367"/>
      <c r="AC250" s="367"/>
    </row>
    <row r="251" spans="1:32" s="332" customFormat="1" ht="12" x14ac:dyDescent="0.2">
      <c r="A251" s="391"/>
      <c r="B251" s="392"/>
      <c r="C251" s="1068" t="s">
        <v>4647</v>
      </c>
      <c r="D251" s="1068"/>
      <c r="E251" s="1068"/>
      <c r="F251" s="1068"/>
      <c r="G251" s="1068"/>
      <c r="H251" s="1068"/>
      <c r="I251" s="1068"/>
      <c r="J251" s="1068"/>
      <c r="K251" s="1068"/>
      <c r="L251" s="393"/>
      <c r="M251" s="394"/>
      <c r="N251" s="395"/>
      <c r="V251" s="361"/>
      <c r="W251" s="367"/>
      <c r="X251" s="367"/>
      <c r="AC251" s="367"/>
      <c r="AE251" s="367" t="s">
        <v>4647</v>
      </c>
    </row>
    <row r="252" spans="1:32" s="332" customFormat="1" ht="12" x14ac:dyDescent="0.2">
      <c r="A252" s="396"/>
      <c r="B252" s="371"/>
      <c r="C252" s="1065" t="s">
        <v>512</v>
      </c>
      <c r="D252" s="1065"/>
      <c r="E252" s="1065"/>
      <c r="F252" s="1065"/>
      <c r="G252" s="1065"/>
      <c r="H252" s="1065"/>
      <c r="I252" s="1065"/>
      <c r="J252" s="1065"/>
      <c r="K252" s="1065"/>
      <c r="L252" s="397">
        <v>4274.8100000000004</v>
      </c>
      <c r="M252" s="398"/>
      <c r="N252" s="399"/>
      <c r="V252" s="361"/>
      <c r="W252" s="367"/>
      <c r="X252" s="367"/>
      <c r="AC252" s="367"/>
      <c r="AE252" s="367"/>
      <c r="AF252" s="335" t="s">
        <v>512</v>
      </c>
    </row>
    <row r="253" spans="1:32" s="332" customFormat="1" ht="12" x14ac:dyDescent="0.2">
      <c r="A253" s="396"/>
      <c r="B253" s="371"/>
      <c r="C253" s="1065" t="s">
        <v>513</v>
      </c>
      <c r="D253" s="1065"/>
      <c r="E253" s="1065"/>
      <c r="F253" s="1065"/>
      <c r="G253" s="1065"/>
      <c r="H253" s="1065"/>
      <c r="I253" s="1065"/>
      <c r="J253" s="1065"/>
      <c r="K253" s="1065"/>
      <c r="L253" s="397"/>
      <c r="M253" s="398"/>
      <c r="N253" s="399"/>
      <c r="V253" s="361"/>
      <c r="W253" s="367"/>
      <c r="X253" s="367"/>
      <c r="AC253" s="367"/>
      <c r="AE253" s="367"/>
      <c r="AF253" s="335" t="s">
        <v>513</v>
      </c>
    </row>
    <row r="254" spans="1:32" s="332" customFormat="1" ht="12" x14ac:dyDescent="0.2">
      <c r="A254" s="396"/>
      <c r="B254" s="371"/>
      <c r="C254" s="1065" t="s">
        <v>514</v>
      </c>
      <c r="D254" s="1065"/>
      <c r="E254" s="1065"/>
      <c r="F254" s="1065"/>
      <c r="G254" s="1065"/>
      <c r="H254" s="1065"/>
      <c r="I254" s="1065"/>
      <c r="J254" s="1065"/>
      <c r="K254" s="1065"/>
      <c r="L254" s="397">
        <v>1415.51</v>
      </c>
      <c r="M254" s="398"/>
      <c r="N254" s="399"/>
      <c r="V254" s="361"/>
      <c r="W254" s="367"/>
      <c r="X254" s="367"/>
      <c r="AC254" s="367"/>
      <c r="AE254" s="367"/>
      <c r="AF254" s="335" t="s">
        <v>514</v>
      </c>
    </row>
    <row r="255" spans="1:32" s="332" customFormat="1" ht="12" x14ac:dyDescent="0.2">
      <c r="A255" s="396"/>
      <c r="B255" s="371"/>
      <c r="C255" s="1065" t="s">
        <v>515</v>
      </c>
      <c r="D255" s="1065"/>
      <c r="E255" s="1065"/>
      <c r="F255" s="1065"/>
      <c r="G255" s="1065"/>
      <c r="H255" s="1065"/>
      <c r="I255" s="1065"/>
      <c r="J255" s="1065"/>
      <c r="K255" s="1065"/>
      <c r="L255" s="397">
        <v>34.44</v>
      </c>
      <c r="M255" s="398"/>
      <c r="N255" s="399"/>
      <c r="V255" s="361"/>
      <c r="W255" s="367"/>
      <c r="X255" s="367"/>
      <c r="AC255" s="367"/>
      <c r="AE255" s="367"/>
      <c r="AF255" s="335" t="s">
        <v>515</v>
      </c>
    </row>
    <row r="256" spans="1:32" s="332" customFormat="1" ht="12" x14ac:dyDescent="0.2">
      <c r="A256" s="396"/>
      <c r="B256" s="371"/>
      <c r="C256" s="1065" t="s">
        <v>516</v>
      </c>
      <c r="D256" s="1065"/>
      <c r="E256" s="1065"/>
      <c r="F256" s="1065"/>
      <c r="G256" s="1065"/>
      <c r="H256" s="1065"/>
      <c r="I256" s="1065"/>
      <c r="J256" s="1065"/>
      <c r="K256" s="1065"/>
      <c r="L256" s="397">
        <v>3.71</v>
      </c>
      <c r="M256" s="398"/>
      <c r="N256" s="399"/>
      <c r="V256" s="361"/>
      <c r="W256" s="367"/>
      <c r="X256" s="367"/>
      <c r="AC256" s="367"/>
      <c r="AE256" s="367"/>
      <c r="AF256" s="335" t="s">
        <v>516</v>
      </c>
    </row>
    <row r="257" spans="1:33" s="332" customFormat="1" ht="12" x14ac:dyDescent="0.2">
      <c r="A257" s="396"/>
      <c r="B257" s="371"/>
      <c r="C257" s="1065" t="s">
        <v>517</v>
      </c>
      <c r="D257" s="1065"/>
      <c r="E257" s="1065"/>
      <c r="F257" s="1065"/>
      <c r="G257" s="1065"/>
      <c r="H257" s="1065"/>
      <c r="I257" s="1065"/>
      <c r="J257" s="1065"/>
      <c r="K257" s="1065"/>
      <c r="L257" s="397">
        <v>2824.86</v>
      </c>
      <c r="M257" s="398"/>
      <c r="N257" s="399"/>
      <c r="V257" s="361"/>
      <c r="W257" s="367"/>
      <c r="X257" s="367"/>
      <c r="AC257" s="367"/>
      <c r="AE257" s="367"/>
      <c r="AF257" s="335" t="s">
        <v>517</v>
      </c>
    </row>
    <row r="258" spans="1:33" s="332" customFormat="1" ht="12" x14ac:dyDescent="0.2">
      <c r="A258" s="396"/>
      <c r="B258" s="371"/>
      <c r="C258" s="1065" t="s">
        <v>3041</v>
      </c>
      <c r="D258" s="1065"/>
      <c r="E258" s="1065"/>
      <c r="F258" s="1065"/>
      <c r="G258" s="1065"/>
      <c r="H258" s="1065"/>
      <c r="I258" s="1065"/>
      <c r="J258" s="1065"/>
      <c r="K258" s="1065"/>
      <c r="L258" s="397">
        <v>6328.24</v>
      </c>
      <c r="M258" s="398"/>
      <c r="N258" s="399"/>
      <c r="V258" s="361"/>
      <c r="W258" s="367"/>
      <c r="X258" s="367"/>
      <c r="AC258" s="367"/>
      <c r="AE258" s="367"/>
      <c r="AF258" s="335" t="s">
        <v>3041</v>
      </c>
    </row>
    <row r="259" spans="1:33" s="332" customFormat="1" ht="12" x14ac:dyDescent="0.2">
      <c r="A259" s="396"/>
      <c r="B259" s="371"/>
      <c r="C259" s="1065" t="s">
        <v>513</v>
      </c>
      <c r="D259" s="1065"/>
      <c r="E259" s="1065"/>
      <c r="F259" s="1065"/>
      <c r="G259" s="1065"/>
      <c r="H259" s="1065"/>
      <c r="I259" s="1065"/>
      <c r="J259" s="1065"/>
      <c r="K259" s="1065"/>
      <c r="L259" s="397"/>
      <c r="M259" s="398"/>
      <c r="N259" s="399"/>
      <c r="V259" s="361"/>
      <c r="W259" s="367"/>
      <c r="X259" s="367"/>
      <c r="AC259" s="367"/>
      <c r="AE259" s="367"/>
      <c r="AF259" s="335" t="s">
        <v>513</v>
      </c>
    </row>
    <row r="260" spans="1:33" s="332" customFormat="1" ht="12" x14ac:dyDescent="0.2">
      <c r="A260" s="396"/>
      <c r="B260" s="371"/>
      <c r="C260" s="1065" t="s">
        <v>519</v>
      </c>
      <c r="D260" s="1065"/>
      <c r="E260" s="1065"/>
      <c r="F260" s="1065"/>
      <c r="G260" s="1065"/>
      <c r="H260" s="1065"/>
      <c r="I260" s="1065"/>
      <c r="J260" s="1065"/>
      <c r="K260" s="1065"/>
      <c r="L260" s="397">
        <v>1415.51</v>
      </c>
      <c r="M260" s="398"/>
      <c r="N260" s="399"/>
      <c r="V260" s="361"/>
      <c r="W260" s="367"/>
      <c r="X260" s="367"/>
      <c r="AC260" s="367"/>
      <c r="AE260" s="367"/>
      <c r="AF260" s="335" t="s">
        <v>519</v>
      </c>
    </row>
    <row r="261" spans="1:33" s="332" customFormat="1" ht="12" x14ac:dyDescent="0.2">
      <c r="A261" s="396"/>
      <c r="B261" s="371"/>
      <c r="C261" s="1065" t="s">
        <v>520</v>
      </c>
      <c r="D261" s="1065"/>
      <c r="E261" s="1065"/>
      <c r="F261" s="1065"/>
      <c r="G261" s="1065"/>
      <c r="H261" s="1065"/>
      <c r="I261" s="1065"/>
      <c r="J261" s="1065"/>
      <c r="K261" s="1065"/>
      <c r="L261" s="397">
        <v>34.44</v>
      </c>
      <c r="M261" s="398"/>
      <c r="N261" s="399"/>
      <c r="V261" s="361"/>
      <c r="W261" s="367"/>
      <c r="X261" s="367"/>
      <c r="AC261" s="367"/>
      <c r="AE261" s="367"/>
      <c r="AF261" s="335" t="s">
        <v>520</v>
      </c>
    </row>
    <row r="262" spans="1:33" s="332" customFormat="1" ht="12" x14ac:dyDescent="0.2">
      <c r="A262" s="396"/>
      <c r="B262" s="371"/>
      <c r="C262" s="1065" t="s">
        <v>521</v>
      </c>
      <c r="D262" s="1065"/>
      <c r="E262" s="1065"/>
      <c r="F262" s="1065"/>
      <c r="G262" s="1065"/>
      <c r="H262" s="1065"/>
      <c r="I262" s="1065"/>
      <c r="J262" s="1065"/>
      <c r="K262" s="1065"/>
      <c r="L262" s="397">
        <v>2824.86</v>
      </c>
      <c r="M262" s="398"/>
      <c r="N262" s="399"/>
      <c r="V262" s="361"/>
      <c r="W262" s="367"/>
      <c r="X262" s="367"/>
      <c r="AC262" s="367"/>
      <c r="AE262" s="367"/>
      <c r="AF262" s="335" t="s">
        <v>521</v>
      </c>
    </row>
    <row r="263" spans="1:33" s="332" customFormat="1" ht="12" x14ac:dyDescent="0.2">
      <c r="A263" s="396"/>
      <c r="B263" s="371"/>
      <c r="C263" s="1065" t="s">
        <v>522</v>
      </c>
      <c r="D263" s="1065"/>
      <c r="E263" s="1065"/>
      <c r="F263" s="1065"/>
      <c r="G263" s="1065"/>
      <c r="H263" s="1065"/>
      <c r="I263" s="1065"/>
      <c r="J263" s="1065"/>
      <c r="K263" s="1065"/>
      <c r="L263" s="397">
        <v>1349.23</v>
      </c>
      <c r="M263" s="398"/>
      <c r="N263" s="399"/>
      <c r="V263" s="361"/>
      <c r="W263" s="367"/>
      <c r="X263" s="367"/>
      <c r="AC263" s="367"/>
      <c r="AE263" s="367"/>
      <c r="AF263" s="335" t="s">
        <v>522</v>
      </c>
    </row>
    <row r="264" spans="1:33" s="332" customFormat="1" ht="12" x14ac:dyDescent="0.2">
      <c r="A264" s="396"/>
      <c r="B264" s="371"/>
      <c r="C264" s="1065" t="s">
        <v>523</v>
      </c>
      <c r="D264" s="1065"/>
      <c r="E264" s="1065"/>
      <c r="F264" s="1065"/>
      <c r="G264" s="1065"/>
      <c r="H264" s="1065"/>
      <c r="I264" s="1065"/>
      <c r="J264" s="1065"/>
      <c r="K264" s="1065"/>
      <c r="L264" s="397">
        <v>704.2</v>
      </c>
      <c r="M264" s="398"/>
      <c r="N264" s="399"/>
      <c r="V264" s="361"/>
      <c r="W264" s="367"/>
      <c r="X264" s="367"/>
      <c r="AC264" s="367"/>
      <c r="AE264" s="367"/>
      <c r="AF264" s="335" t="s">
        <v>523</v>
      </c>
    </row>
    <row r="265" spans="1:33" s="332" customFormat="1" ht="12" x14ac:dyDescent="0.2">
      <c r="A265" s="396"/>
      <c r="B265" s="371"/>
      <c r="C265" s="1065" t="s">
        <v>1374</v>
      </c>
      <c r="D265" s="1065"/>
      <c r="E265" s="1065"/>
      <c r="F265" s="1065"/>
      <c r="G265" s="1065"/>
      <c r="H265" s="1065"/>
      <c r="I265" s="1065"/>
      <c r="J265" s="1065"/>
      <c r="K265" s="1065"/>
      <c r="L265" s="397">
        <v>7661.62</v>
      </c>
      <c r="M265" s="398"/>
      <c r="N265" s="399"/>
      <c r="V265" s="361"/>
      <c r="W265" s="367"/>
      <c r="X265" s="367"/>
      <c r="AC265" s="367"/>
      <c r="AE265" s="367"/>
      <c r="AF265" s="335" t="s">
        <v>1374</v>
      </c>
    </row>
    <row r="266" spans="1:33" s="332" customFormat="1" ht="12" x14ac:dyDescent="0.2">
      <c r="A266" s="396"/>
      <c r="B266" s="371"/>
      <c r="C266" s="1065" t="s">
        <v>3043</v>
      </c>
      <c r="D266" s="1065"/>
      <c r="E266" s="1065"/>
      <c r="F266" s="1065"/>
      <c r="G266" s="1065"/>
      <c r="H266" s="1065"/>
      <c r="I266" s="1065"/>
      <c r="J266" s="1065"/>
      <c r="K266" s="1065"/>
      <c r="L266" s="397">
        <v>7661.62</v>
      </c>
      <c r="M266" s="398"/>
      <c r="N266" s="399"/>
      <c r="V266" s="361"/>
      <c r="W266" s="367"/>
      <c r="X266" s="367"/>
      <c r="AC266" s="367"/>
      <c r="AE266" s="367"/>
      <c r="AF266" s="335" t="s">
        <v>3043</v>
      </c>
    </row>
    <row r="267" spans="1:33" s="332" customFormat="1" ht="12" x14ac:dyDescent="0.2">
      <c r="A267" s="396"/>
      <c r="B267" s="371"/>
      <c r="C267" s="1065" t="s">
        <v>524</v>
      </c>
      <c r="D267" s="1065"/>
      <c r="E267" s="1065"/>
      <c r="F267" s="1065"/>
      <c r="G267" s="1065"/>
      <c r="H267" s="1065"/>
      <c r="I267" s="1065"/>
      <c r="J267" s="1065"/>
      <c r="K267" s="1065"/>
      <c r="L267" s="397">
        <v>1419.22</v>
      </c>
      <c r="M267" s="398"/>
      <c r="N267" s="399"/>
      <c r="V267" s="361"/>
      <c r="W267" s="367"/>
      <c r="X267" s="367"/>
      <c r="AC267" s="367"/>
      <c r="AE267" s="367"/>
      <c r="AF267" s="335" t="s">
        <v>524</v>
      </c>
    </row>
    <row r="268" spans="1:33" s="332" customFormat="1" ht="12" x14ac:dyDescent="0.2">
      <c r="A268" s="396"/>
      <c r="B268" s="371"/>
      <c r="C268" s="1065" t="s">
        <v>525</v>
      </c>
      <c r="D268" s="1065"/>
      <c r="E268" s="1065"/>
      <c r="F268" s="1065"/>
      <c r="G268" s="1065"/>
      <c r="H268" s="1065"/>
      <c r="I268" s="1065"/>
      <c r="J268" s="1065"/>
      <c r="K268" s="1065"/>
      <c r="L268" s="397">
        <v>1349.23</v>
      </c>
      <c r="M268" s="398"/>
      <c r="N268" s="399"/>
      <c r="V268" s="361"/>
      <c r="W268" s="367"/>
      <c r="X268" s="367"/>
      <c r="AC268" s="367"/>
      <c r="AE268" s="367"/>
      <c r="AF268" s="335" t="s">
        <v>525</v>
      </c>
    </row>
    <row r="269" spans="1:33" s="332" customFormat="1" ht="12" x14ac:dyDescent="0.2">
      <c r="A269" s="396"/>
      <c r="B269" s="371"/>
      <c r="C269" s="1065" t="s">
        <v>526</v>
      </c>
      <c r="D269" s="1065"/>
      <c r="E269" s="1065"/>
      <c r="F269" s="1065"/>
      <c r="G269" s="1065"/>
      <c r="H269" s="1065"/>
      <c r="I269" s="1065"/>
      <c r="J269" s="1065"/>
      <c r="K269" s="1065"/>
      <c r="L269" s="397">
        <v>704.2</v>
      </c>
      <c r="M269" s="398"/>
      <c r="N269" s="399"/>
      <c r="V269" s="361"/>
      <c r="W269" s="367"/>
      <c r="X269" s="367"/>
      <c r="AC269" s="367"/>
      <c r="AE269" s="367"/>
      <c r="AF269" s="335" t="s">
        <v>526</v>
      </c>
    </row>
    <row r="270" spans="1:33" s="332" customFormat="1" ht="12" x14ac:dyDescent="0.2">
      <c r="A270" s="396"/>
      <c r="B270" s="390"/>
      <c r="C270" s="1067" t="s">
        <v>4649</v>
      </c>
      <c r="D270" s="1067"/>
      <c r="E270" s="1067"/>
      <c r="F270" s="1067"/>
      <c r="G270" s="1067"/>
      <c r="H270" s="1067"/>
      <c r="I270" s="1067"/>
      <c r="J270" s="1067"/>
      <c r="K270" s="1067"/>
      <c r="L270" s="400">
        <v>13989.86</v>
      </c>
      <c r="M270" s="401"/>
      <c r="N270" s="402"/>
      <c r="V270" s="361"/>
      <c r="W270" s="367"/>
      <c r="X270" s="367"/>
      <c r="AC270" s="367"/>
      <c r="AE270" s="367"/>
      <c r="AG270" s="367" t="s">
        <v>4649</v>
      </c>
    </row>
    <row r="271" spans="1:33" s="332" customFormat="1" ht="12" x14ac:dyDescent="0.2">
      <c r="A271" s="396"/>
      <c r="B271" s="371"/>
      <c r="C271" s="1065" t="s">
        <v>513</v>
      </c>
      <c r="D271" s="1065"/>
      <c r="E271" s="1065"/>
      <c r="F271" s="1065"/>
      <c r="G271" s="1065"/>
      <c r="H271" s="1065"/>
      <c r="I271" s="1065"/>
      <c r="J271" s="1065"/>
      <c r="K271" s="1065"/>
      <c r="L271" s="397"/>
      <c r="M271" s="398"/>
      <c r="N271" s="399"/>
      <c r="V271" s="361"/>
      <c r="W271" s="367"/>
      <c r="X271" s="367"/>
      <c r="AC271" s="367"/>
      <c r="AE271" s="367"/>
      <c r="AF271" s="335" t="s">
        <v>513</v>
      </c>
      <c r="AG271" s="367"/>
    </row>
    <row r="272" spans="1:33" s="332" customFormat="1" ht="12" x14ac:dyDescent="0.2">
      <c r="A272" s="396"/>
      <c r="B272" s="371"/>
      <c r="C272" s="1065" t="s">
        <v>615</v>
      </c>
      <c r="D272" s="1065"/>
      <c r="E272" s="1065"/>
      <c r="F272" s="1065"/>
      <c r="G272" s="1065"/>
      <c r="H272" s="1065"/>
      <c r="I272" s="1065"/>
      <c r="J272" s="1065"/>
      <c r="K272" s="1065"/>
      <c r="L272" s="397">
        <v>1597.44</v>
      </c>
      <c r="M272" s="398"/>
      <c r="N272" s="399"/>
      <c r="V272" s="361"/>
      <c r="W272" s="367"/>
      <c r="X272" s="367"/>
      <c r="AC272" s="367"/>
      <c r="AE272" s="367"/>
      <c r="AF272" s="335" t="s">
        <v>615</v>
      </c>
      <c r="AG272" s="367"/>
    </row>
    <row r="273" spans="1:33" s="332" customFormat="1" ht="12" x14ac:dyDescent="0.2">
      <c r="A273" s="396"/>
      <c r="B273" s="371"/>
      <c r="C273" s="1065" t="s">
        <v>1376</v>
      </c>
      <c r="D273" s="1065"/>
      <c r="E273" s="1065"/>
      <c r="F273" s="1065"/>
      <c r="G273" s="1065"/>
      <c r="H273" s="1065"/>
      <c r="I273" s="1065"/>
      <c r="J273" s="1065"/>
      <c r="K273" s="1065"/>
      <c r="L273" s="397">
        <v>6179.84</v>
      </c>
      <c r="M273" s="398"/>
      <c r="N273" s="399"/>
      <c r="V273" s="361"/>
      <c r="W273" s="367"/>
      <c r="X273" s="367"/>
      <c r="AC273" s="367"/>
      <c r="AE273" s="367"/>
      <c r="AF273" s="335" t="s">
        <v>1376</v>
      </c>
      <c r="AG273" s="367"/>
    </row>
    <row r="274" spans="1:33" s="332" customFormat="1" ht="12" x14ac:dyDescent="0.2">
      <c r="A274" s="1073" t="s">
        <v>528</v>
      </c>
      <c r="B274" s="1074"/>
      <c r="C274" s="1074"/>
      <c r="D274" s="1074"/>
      <c r="E274" s="1074"/>
      <c r="F274" s="1074"/>
      <c r="G274" s="1074"/>
      <c r="H274" s="1074"/>
      <c r="I274" s="1074"/>
      <c r="J274" s="1074"/>
      <c r="K274" s="1074"/>
      <c r="L274" s="1074"/>
      <c r="M274" s="1074"/>
      <c r="N274" s="1075"/>
      <c r="V274" s="361" t="s">
        <v>528</v>
      </c>
      <c r="W274" s="367"/>
      <c r="X274" s="367"/>
      <c r="AC274" s="367"/>
      <c r="AE274" s="367"/>
      <c r="AG274" s="367"/>
    </row>
    <row r="275" spans="1:33" s="332" customFormat="1" ht="45" x14ac:dyDescent="0.2">
      <c r="A275" s="362" t="s">
        <v>162</v>
      </c>
      <c r="B275" s="363" t="s">
        <v>8140</v>
      </c>
      <c r="C275" s="1068" t="s">
        <v>8141</v>
      </c>
      <c r="D275" s="1068"/>
      <c r="E275" s="1068"/>
      <c r="F275" s="364" t="s">
        <v>8142</v>
      </c>
      <c r="G275" s="364"/>
      <c r="H275" s="364"/>
      <c r="I275" s="364" t="s">
        <v>872</v>
      </c>
      <c r="J275" s="365"/>
      <c r="K275" s="364"/>
      <c r="L275" s="365"/>
      <c r="M275" s="364"/>
      <c r="N275" s="366"/>
      <c r="V275" s="361"/>
      <c r="W275" s="367"/>
      <c r="X275" s="367" t="s">
        <v>8141</v>
      </c>
      <c r="AC275" s="367"/>
      <c r="AE275" s="367"/>
      <c r="AG275" s="367"/>
    </row>
    <row r="276" spans="1:33" s="332" customFormat="1" ht="33.75" x14ac:dyDescent="0.2">
      <c r="A276" s="370"/>
      <c r="B276" s="371" t="s">
        <v>430</v>
      </c>
      <c r="C276" s="1065" t="s">
        <v>431</v>
      </c>
      <c r="D276" s="1065"/>
      <c r="E276" s="1065"/>
      <c r="F276" s="1065"/>
      <c r="G276" s="1065"/>
      <c r="H276" s="1065"/>
      <c r="I276" s="1065"/>
      <c r="J276" s="1065"/>
      <c r="K276" s="1065"/>
      <c r="L276" s="1065"/>
      <c r="M276" s="1065"/>
      <c r="N276" s="1072"/>
      <c r="V276" s="361"/>
      <c r="W276" s="367"/>
      <c r="X276" s="367"/>
      <c r="Y276" s="335" t="s">
        <v>431</v>
      </c>
      <c r="AC276" s="367"/>
      <c r="AE276" s="367"/>
      <c r="AG276" s="367"/>
    </row>
    <row r="277" spans="1:33" s="332" customFormat="1" ht="12" x14ac:dyDescent="0.2">
      <c r="A277" s="372"/>
      <c r="B277" s="371" t="s">
        <v>423</v>
      </c>
      <c r="C277" s="1065" t="s">
        <v>432</v>
      </c>
      <c r="D277" s="1065"/>
      <c r="E277" s="1065"/>
      <c r="F277" s="373"/>
      <c r="G277" s="373"/>
      <c r="H277" s="373"/>
      <c r="I277" s="373"/>
      <c r="J277" s="374">
        <v>0.96</v>
      </c>
      <c r="K277" s="373" t="s">
        <v>436</v>
      </c>
      <c r="L277" s="374">
        <v>54</v>
      </c>
      <c r="M277" s="373"/>
      <c r="N277" s="375"/>
      <c r="V277" s="361"/>
      <c r="W277" s="367"/>
      <c r="X277" s="367"/>
      <c r="Z277" s="335" t="s">
        <v>432</v>
      </c>
      <c r="AC277" s="367"/>
      <c r="AE277" s="367"/>
      <c r="AG277" s="367"/>
    </row>
    <row r="278" spans="1:33" s="332" customFormat="1" ht="12" x14ac:dyDescent="0.2">
      <c r="A278" s="372"/>
      <c r="B278" s="371" t="s">
        <v>439</v>
      </c>
      <c r="C278" s="1065" t="s">
        <v>440</v>
      </c>
      <c r="D278" s="1065"/>
      <c r="E278" s="1065"/>
      <c r="F278" s="373"/>
      <c r="G278" s="373"/>
      <c r="H278" s="373"/>
      <c r="I278" s="373"/>
      <c r="J278" s="374">
        <v>90.32</v>
      </c>
      <c r="K278" s="373"/>
      <c r="L278" s="374">
        <v>4064.4</v>
      </c>
      <c r="M278" s="373"/>
      <c r="N278" s="375"/>
      <c r="V278" s="361"/>
      <c r="W278" s="367"/>
      <c r="X278" s="367"/>
      <c r="Z278" s="335" t="s">
        <v>440</v>
      </c>
      <c r="AC278" s="367"/>
      <c r="AE278" s="367"/>
      <c r="AG278" s="367"/>
    </row>
    <row r="279" spans="1:33" s="332" customFormat="1" ht="12" x14ac:dyDescent="0.2">
      <c r="A279" s="372"/>
      <c r="B279" s="371"/>
      <c r="C279" s="1065" t="s">
        <v>443</v>
      </c>
      <c r="D279" s="1065"/>
      <c r="E279" s="1065"/>
      <c r="F279" s="373" t="s">
        <v>444</v>
      </c>
      <c r="G279" s="373" t="s">
        <v>2083</v>
      </c>
      <c r="H279" s="373" t="s">
        <v>436</v>
      </c>
      <c r="I279" s="373" t="s">
        <v>8143</v>
      </c>
      <c r="J279" s="374"/>
      <c r="K279" s="373"/>
      <c r="L279" s="374"/>
      <c r="M279" s="373"/>
      <c r="N279" s="375"/>
      <c r="V279" s="361"/>
      <c r="W279" s="367"/>
      <c r="X279" s="367"/>
      <c r="AA279" s="335" t="s">
        <v>443</v>
      </c>
      <c r="AC279" s="367"/>
      <c r="AE279" s="367"/>
      <c r="AG279" s="367"/>
    </row>
    <row r="280" spans="1:33" s="332" customFormat="1" ht="12" x14ac:dyDescent="0.2">
      <c r="A280" s="372"/>
      <c r="B280" s="371"/>
      <c r="C280" s="1077" t="s">
        <v>450</v>
      </c>
      <c r="D280" s="1077"/>
      <c r="E280" s="1077"/>
      <c r="F280" s="376"/>
      <c r="G280" s="376"/>
      <c r="H280" s="376"/>
      <c r="I280" s="376"/>
      <c r="J280" s="377">
        <v>91.28</v>
      </c>
      <c r="K280" s="376"/>
      <c r="L280" s="377">
        <v>4118.3999999999996</v>
      </c>
      <c r="M280" s="376"/>
      <c r="N280" s="378"/>
      <c r="V280" s="361"/>
      <c r="W280" s="367"/>
      <c r="X280" s="367"/>
      <c r="AB280" s="335" t="s">
        <v>450</v>
      </c>
      <c r="AC280" s="367"/>
      <c r="AE280" s="367"/>
      <c r="AG280" s="367"/>
    </row>
    <row r="281" spans="1:33" s="332" customFormat="1" ht="12" x14ac:dyDescent="0.2">
      <c r="A281" s="372"/>
      <c r="B281" s="371"/>
      <c r="C281" s="1065" t="s">
        <v>451</v>
      </c>
      <c r="D281" s="1065"/>
      <c r="E281" s="1065"/>
      <c r="F281" s="373"/>
      <c r="G281" s="373"/>
      <c r="H281" s="373"/>
      <c r="I281" s="373"/>
      <c r="J281" s="374"/>
      <c r="K281" s="373"/>
      <c r="L281" s="374">
        <v>54</v>
      </c>
      <c r="M281" s="373"/>
      <c r="N281" s="375"/>
      <c r="V281" s="361"/>
      <c r="W281" s="367"/>
      <c r="X281" s="367"/>
      <c r="AA281" s="335" t="s">
        <v>451</v>
      </c>
      <c r="AC281" s="367"/>
      <c r="AE281" s="367"/>
      <c r="AG281" s="367"/>
    </row>
    <row r="282" spans="1:33" s="332" customFormat="1" ht="33.75" x14ac:dyDescent="0.2">
      <c r="A282" s="372"/>
      <c r="B282" s="371" t="s">
        <v>7616</v>
      </c>
      <c r="C282" s="1065" t="s">
        <v>7617</v>
      </c>
      <c r="D282" s="1065"/>
      <c r="E282" s="1065"/>
      <c r="F282" s="373" t="s">
        <v>454</v>
      </c>
      <c r="G282" s="373" t="s">
        <v>1083</v>
      </c>
      <c r="H282" s="373"/>
      <c r="I282" s="373" t="s">
        <v>1083</v>
      </c>
      <c r="J282" s="374"/>
      <c r="K282" s="373"/>
      <c r="L282" s="374">
        <v>48.6</v>
      </c>
      <c r="M282" s="373"/>
      <c r="N282" s="375"/>
      <c r="V282" s="361"/>
      <c r="W282" s="367"/>
      <c r="X282" s="367"/>
      <c r="AA282" s="335" t="s">
        <v>7617</v>
      </c>
      <c r="AC282" s="367"/>
      <c r="AE282" s="367"/>
      <c r="AG282" s="367"/>
    </row>
    <row r="283" spans="1:33" s="332" customFormat="1" ht="33.75" x14ac:dyDescent="0.2">
      <c r="A283" s="372"/>
      <c r="B283" s="371" t="s">
        <v>7618</v>
      </c>
      <c r="C283" s="1065" t="s">
        <v>7619</v>
      </c>
      <c r="D283" s="1065"/>
      <c r="E283" s="1065"/>
      <c r="F283" s="373" t="s">
        <v>454</v>
      </c>
      <c r="G283" s="373" t="s">
        <v>657</v>
      </c>
      <c r="H283" s="373"/>
      <c r="I283" s="373" t="s">
        <v>657</v>
      </c>
      <c r="J283" s="374"/>
      <c r="K283" s="373"/>
      <c r="L283" s="374">
        <v>24.84</v>
      </c>
      <c r="M283" s="373"/>
      <c r="N283" s="375"/>
      <c r="V283" s="361"/>
      <c r="W283" s="367"/>
      <c r="X283" s="367"/>
      <c r="AA283" s="335" t="s">
        <v>7619</v>
      </c>
      <c r="AC283" s="367"/>
      <c r="AE283" s="367"/>
      <c r="AG283" s="367"/>
    </row>
    <row r="284" spans="1:33" s="332" customFormat="1" ht="12" x14ac:dyDescent="0.2">
      <c r="A284" s="379"/>
      <c r="B284" s="380"/>
      <c r="C284" s="1068" t="s">
        <v>459</v>
      </c>
      <c r="D284" s="1068"/>
      <c r="E284" s="1068"/>
      <c r="F284" s="364"/>
      <c r="G284" s="364"/>
      <c r="H284" s="364"/>
      <c r="I284" s="364"/>
      <c r="J284" s="365"/>
      <c r="K284" s="364"/>
      <c r="L284" s="365">
        <v>4191.84</v>
      </c>
      <c r="M284" s="376"/>
      <c r="N284" s="366"/>
      <c r="V284" s="361"/>
      <c r="W284" s="367"/>
      <c r="X284" s="367"/>
      <c r="AC284" s="367" t="s">
        <v>459</v>
      </c>
      <c r="AE284" s="367"/>
      <c r="AG284" s="367"/>
    </row>
    <row r="285" spans="1:33" s="332" customFormat="1" ht="22.5" x14ac:dyDescent="0.2">
      <c r="A285" s="362" t="s">
        <v>163</v>
      </c>
      <c r="B285" s="363" t="s">
        <v>8144</v>
      </c>
      <c r="C285" s="1068" t="s">
        <v>8145</v>
      </c>
      <c r="D285" s="1068"/>
      <c r="E285" s="1068"/>
      <c r="F285" s="364" t="s">
        <v>1017</v>
      </c>
      <c r="G285" s="364"/>
      <c r="H285" s="364"/>
      <c r="I285" s="364" t="s">
        <v>8146</v>
      </c>
      <c r="J285" s="365">
        <v>45.15</v>
      </c>
      <c r="K285" s="364"/>
      <c r="L285" s="365">
        <v>-4063.5</v>
      </c>
      <c r="M285" s="364"/>
      <c r="N285" s="366"/>
      <c r="V285" s="361"/>
      <c r="W285" s="367"/>
      <c r="X285" s="367" t="s">
        <v>8145</v>
      </c>
      <c r="AC285" s="367"/>
      <c r="AE285" s="367"/>
      <c r="AG285" s="367"/>
    </row>
    <row r="286" spans="1:33" s="332" customFormat="1" ht="12" x14ac:dyDescent="0.2">
      <c r="A286" s="379"/>
      <c r="B286" s="380"/>
      <c r="C286" s="340" t="s">
        <v>2932</v>
      </c>
      <c r="D286" s="385"/>
      <c r="E286" s="385"/>
      <c r="F286" s="386"/>
      <c r="G286" s="386"/>
      <c r="H286" s="386"/>
      <c r="I286" s="386"/>
      <c r="J286" s="387"/>
      <c r="K286" s="386"/>
      <c r="L286" s="387"/>
      <c r="M286" s="388"/>
      <c r="N286" s="389"/>
      <c r="V286" s="361"/>
      <c r="W286" s="367"/>
      <c r="X286" s="367"/>
      <c r="AC286" s="367"/>
      <c r="AE286" s="367"/>
      <c r="AG286" s="367"/>
    </row>
    <row r="287" spans="1:33" s="332" customFormat="1" ht="33.75" x14ac:dyDescent="0.2">
      <c r="A287" s="362" t="s">
        <v>164</v>
      </c>
      <c r="B287" s="363" t="s">
        <v>8147</v>
      </c>
      <c r="C287" s="1068" t="s">
        <v>8148</v>
      </c>
      <c r="D287" s="1068"/>
      <c r="E287" s="1068"/>
      <c r="F287" s="364" t="s">
        <v>1017</v>
      </c>
      <c r="G287" s="364"/>
      <c r="H287" s="364"/>
      <c r="I287" s="364" t="s">
        <v>434</v>
      </c>
      <c r="J287" s="365">
        <v>2004.33</v>
      </c>
      <c r="K287" s="364" t="s">
        <v>566</v>
      </c>
      <c r="L287" s="365">
        <v>435.93</v>
      </c>
      <c r="M287" s="364" t="s">
        <v>567</v>
      </c>
      <c r="N287" s="366">
        <v>4089</v>
      </c>
      <c r="V287" s="361"/>
      <c r="W287" s="367"/>
      <c r="X287" s="367" t="s">
        <v>8148</v>
      </c>
      <c r="AC287" s="367"/>
      <c r="AE287" s="367"/>
      <c r="AG287" s="367"/>
    </row>
    <row r="288" spans="1:33" s="332" customFormat="1" ht="12" x14ac:dyDescent="0.2">
      <c r="A288" s="379"/>
      <c r="B288" s="380"/>
      <c r="C288" s="340" t="s">
        <v>2932</v>
      </c>
      <c r="D288" s="385"/>
      <c r="E288" s="385"/>
      <c r="F288" s="386"/>
      <c r="G288" s="386"/>
      <c r="H288" s="386"/>
      <c r="I288" s="386"/>
      <c r="J288" s="387"/>
      <c r="K288" s="386"/>
      <c r="L288" s="387"/>
      <c r="M288" s="388"/>
      <c r="N288" s="389"/>
      <c r="V288" s="361"/>
      <c r="W288" s="367"/>
      <c r="X288" s="367"/>
      <c r="AC288" s="367"/>
      <c r="AE288" s="367"/>
      <c r="AG288" s="367"/>
    </row>
    <row r="289" spans="1:33" s="332" customFormat="1" ht="22.5" x14ac:dyDescent="0.2">
      <c r="A289" s="370"/>
      <c r="B289" s="371" t="s">
        <v>568</v>
      </c>
      <c r="C289" s="1065" t="s">
        <v>569</v>
      </c>
      <c r="D289" s="1065"/>
      <c r="E289" s="1065"/>
      <c r="F289" s="1065"/>
      <c r="G289" s="1065"/>
      <c r="H289" s="1065"/>
      <c r="I289" s="1065"/>
      <c r="J289" s="1065"/>
      <c r="K289" s="1065"/>
      <c r="L289" s="1065"/>
      <c r="M289" s="1065"/>
      <c r="N289" s="1072"/>
      <c r="V289" s="361"/>
      <c r="W289" s="367"/>
      <c r="X289" s="367"/>
      <c r="Y289" s="335" t="s">
        <v>569</v>
      </c>
      <c r="AC289" s="367"/>
      <c r="AE289" s="367"/>
      <c r="AG289" s="367"/>
    </row>
    <row r="290" spans="1:33" s="332" customFormat="1" ht="1.5" customHeight="1" x14ac:dyDescent="0.2">
      <c r="A290" s="386"/>
      <c r="B290" s="380"/>
      <c r="C290" s="380"/>
      <c r="D290" s="380"/>
      <c r="E290" s="380"/>
      <c r="F290" s="386"/>
      <c r="G290" s="386"/>
      <c r="H290" s="386"/>
      <c r="I290" s="386"/>
      <c r="J290" s="390"/>
      <c r="K290" s="386"/>
      <c r="L290" s="390"/>
      <c r="M290" s="373"/>
      <c r="N290" s="390"/>
      <c r="V290" s="361"/>
      <c r="W290" s="367"/>
      <c r="X290" s="367"/>
      <c r="AC290" s="367"/>
      <c r="AE290" s="367"/>
      <c r="AG290" s="367"/>
    </row>
    <row r="291" spans="1:33" s="332" customFormat="1" ht="12" x14ac:dyDescent="0.2">
      <c r="A291" s="391"/>
      <c r="B291" s="392"/>
      <c r="C291" s="1068" t="s">
        <v>613</v>
      </c>
      <c r="D291" s="1068"/>
      <c r="E291" s="1068"/>
      <c r="F291" s="1068"/>
      <c r="G291" s="1068"/>
      <c r="H291" s="1068"/>
      <c r="I291" s="1068"/>
      <c r="J291" s="1068"/>
      <c r="K291" s="1068"/>
      <c r="L291" s="393"/>
      <c r="M291" s="394"/>
      <c r="N291" s="395"/>
      <c r="V291" s="361"/>
      <c r="W291" s="367"/>
      <c r="X291" s="367"/>
      <c r="AC291" s="367"/>
      <c r="AE291" s="367" t="s">
        <v>613</v>
      </c>
      <c r="AG291" s="367"/>
    </row>
    <row r="292" spans="1:33" s="332" customFormat="1" ht="12" x14ac:dyDescent="0.2">
      <c r="A292" s="396"/>
      <c r="B292" s="371"/>
      <c r="C292" s="1065" t="s">
        <v>512</v>
      </c>
      <c r="D292" s="1065"/>
      <c r="E292" s="1065"/>
      <c r="F292" s="1065"/>
      <c r="G292" s="1065"/>
      <c r="H292" s="1065"/>
      <c r="I292" s="1065"/>
      <c r="J292" s="1065"/>
      <c r="K292" s="1065"/>
      <c r="L292" s="397">
        <v>490.83</v>
      </c>
      <c r="M292" s="398"/>
      <c r="N292" s="399"/>
      <c r="V292" s="361"/>
      <c r="W292" s="367"/>
      <c r="X292" s="367"/>
      <c r="AC292" s="367"/>
      <c r="AE292" s="367"/>
      <c r="AF292" s="335" t="s">
        <v>512</v>
      </c>
      <c r="AG292" s="367"/>
    </row>
    <row r="293" spans="1:33" s="332" customFormat="1" ht="12" x14ac:dyDescent="0.2">
      <c r="A293" s="396"/>
      <c r="B293" s="371"/>
      <c r="C293" s="1065" t="s">
        <v>513</v>
      </c>
      <c r="D293" s="1065"/>
      <c r="E293" s="1065"/>
      <c r="F293" s="1065"/>
      <c r="G293" s="1065"/>
      <c r="H293" s="1065"/>
      <c r="I293" s="1065"/>
      <c r="J293" s="1065"/>
      <c r="K293" s="1065"/>
      <c r="L293" s="397"/>
      <c r="M293" s="398"/>
      <c r="N293" s="399"/>
      <c r="V293" s="361"/>
      <c r="W293" s="367"/>
      <c r="X293" s="367"/>
      <c r="AC293" s="367"/>
      <c r="AE293" s="367"/>
      <c r="AF293" s="335" t="s">
        <v>513</v>
      </c>
      <c r="AG293" s="367"/>
    </row>
    <row r="294" spans="1:33" s="332" customFormat="1" ht="12" x14ac:dyDescent="0.2">
      <c r="A294" s="396"/>
      <c r="B294" s="371"/>
      <c r="C294" s="1065" t="s">
        <v>514</v>
      </c>
      <c r="D294" s="1065"/>
      <c r="E294" s="1065"/>
      <c r="F294" s="1065"/>
      <c r="G294" s="1065"/>
      <c r="H294" s="1065"/>
      <c r="I294" s="1065"/>
      <c r="J294" s="1065"/>
      <c r="K294" s="1065"/>
      <c r="L294" s="397">
        <v>54</v>
      </c>
      <c r="M294" s="398"/>
      <c r="N294" s="399"/>
      <c r="V294" s="361"/>
      <c r="W294" s="367"/>
      <c r="X294" s="367"/>
      <c r="AC294" s="367"/>
      <c r="AE294" s="367"/>
      <c r="AF294" s="335" t="s">
        <v>514</v>
      </c>
      <c r="AG294" s="367"/>
    </row>
    <row r="295" spans="1:33" s="332" customFormat="1" ht="12" x14ac:dyDescent="0.2">
      <c r="A295" s="396"/>
      <c r="B295" s="371"/>
      <c r="C295" s="1065" t="s">
        <v>517</v>
      </c>
      <c r="D295" s="1065"/>
      <c r="E295" s="1065"/>
      <c r="F295" s="1065"/>
      <c r="G295" s="1065"/>
      <c r="H295" s="1065"/>
      <c r="I295" s="1065"/>
      <c r="J295" s="1065"/>
      <c r="K295" s="1065"/>
      <c r="L295" s="397">
        <v>436.83</v>
      </c>
      <c r="M295" s="398"/>
      <c r="N295" s="399"/>
      <c r="V295" s="361"/>
      <c r="W295" s="367"/>
      <c r="X295" s="367"/>
      <c r="AC295" s="367"/>
      <c r="AE295" s="367"/>
      <c r="AF295" s="335" t="s">
        <v>517</v>
      </c>
      <c r="AG295" s="367"/>
    </row>
    <row r="296" spans="1:33" s="332" customFormat="1" ht="12" x14ac:dyDescent="0.2">
      <c r="A296" s="396"/>
      <c r="B296" s="371"/>
      <c r="C296" s="1065" t="s">
        <v>3041</v>
      </c>
      <c r="D296" s="1065"/>
      <c r="E296" s="1065"/>
      <c r="F296" s="1065"/>
      <c r="G296" s="1065"/>
      <c r="H296" s="1065"/>
      <c r="I296" s="1065"/>
      <c r="J296" s="1065"/>
      <c r="K296" s="1065"/>
      <c r="L296" s="397">
        <v>564.27</v>
      </c>
      <c r="M296" s="398"/>
      <c r="N296" s="399"/>
      <c r="V296" s="361"/>
      <c r="W296" s="367"/>
      <c r="X296" s="367"/>
      <c r="AC296" s="367"/>
      <c r="AE296" s="367"/>
      <c r="AF296" s="335" t="s">
        <v>3041</v>
      </c>
      <c r="AG296" s="367"/>
    </row>
    <row r="297" spans="1:33" s="332" customFormat="1" ht="12" x14ac:dyDescent="0.2">
      <c r="A297" s="396"/>
      <c r="B297" s="371"/>
      <c r="C297" s="1065" t="s">
        <v>513</v>
      </c>
      <c r="D297" s="1065"/>
      <c r="E297" s="1065"/>
      <c r="F297" s="1065"/>
      <c r="G297" s="1065"/>
      <c r="H297" s="1065"/>
      <c r="I297" s="1065"/>
      <c r="J297" s="1065"/>
      <c r="K297" s="1065"/>
      <c r="L297" s="397"/>
      <c r="M297" s="398"/>
      <c r="N297" s="399"/>
      <c r="V297" s="361"/>
      <c r="W297" s="367"/>
      <c r="X297" s="367"/>
      <c r="AC297" s="367"/>
      <c r="AE297" s="367"/>
      <c r="AF297" s="335" t="s">
        <v>513</v>
      </c>
      <c r="AG297" s="367"/>
    </row>
    <row r="298" spans="1:33" s="332" customFormat="1" ht="12" x14ac:dyDescent="0.2">
      <c r="A298" s="396"/>
      <c r="B298" s="371"/>
      <c r="C298" s="1065" t="s">
        <v>519</v>
      </c>
      <c r="D298" s="1065"/>
      <c r="E298" s="1065"/>
      <c r="F298" s="1065"/>
      <c r="G298" s="1065"/>
      <c r="H298" s="1065"/>
      <c r="I298" s="1065"/>
      <c r="J298" s="1065"/>
      <c r="K298" s="1065"/>
      <c r="L298" s="397">
        <v>54</v>
      </c>
      <c r="M298" s="398"/>
      <c r="N298" s="399"/>
      <c r="V298" s="361"/>
      <c r="W298" s="367"/>
      <c r="X298" s="367"/>
      <c r="AC298" s="367"/>
      <c r="AE298" s="367"/>
      <c r="AF298" s="335" t="s">
        <v>519</v>
      </c>
      <c r="AG298" s="367"/>
    </row>
    <row r="299" spans="1:33" s="332" customFormat="1" ht="12" x14ac:dyDescent="0.2">
      <c r="A299" s="396"/>
      <c r="B299" s="371"/>
      <c r="C299" s="1065" t="s">
        <v>521</v>
      </c>
      <c r="D299" s="1065"/>
      <c r="E299" s="1065"/>
      <c r="F299" s="1065"/>
      <c r="G299" s="1065"/>
      <c r="H299" s="1065"/>
      <c r="I299" s="1065"/>
      <c r="J299" s="1065"/>
      <c r="K299" s="1065"/>
      <c r="L299" s="397">
        <v>436.83</v>
      </c>
      <c r="M299" s="398"/>
      <c r="N299" s="399"/>
      <c r="V299" s="361"/>
      <c r="W299" s="367"/>
      <c r="X299" s="367"/>
      <c r="AC299" s="367"/>
      <c r="AE299" s="367"/>
      <c r="AF299" s="335" t="s">
        <v>521</v>
      </c>
      <c r="AG299" s="367"/>
    </row>
    <row r="300" spans="1:33" s="332" customFormat="1" ht="12" x14ac:dyDescent="0.2">
      <c r="A300" s="396"/>
      <c r="B300" s="371"/>
      <c r="C300" s="1065" t="s">
        <v>522</v>
      </c>
      <c r="D300" s="1065"/>
      <c r="E300" s="1065"/>
      <c r="F300" s="1065"/>
      <c r="G300" s="1065"/>
      <c r="H300" s="1065"/>
      <c r="I300" s="1065"/>
      <c r="J300" s="1065"/>
      <c r="K300" s="1065"/>
      <c r="L300" s="397">
        <v>48.6</v>
      </c>
      <c r="M300" s="398"/>
      <c r="N300" s="399"/>
      <c r="V300" s="361"/>
      <c r="W300" s="367"/>
      <c r="X300" s="367"/>
      <c r="AC300" s="367"/>
      <c r="AE300" s="367"/>
      <c r="AF300" s="335" t="s">
        <v>522</v>
      </c>
      <c r="AG300" s="367"/>
    </row>
    <row r="301" spans="1:33" s="332" customFormat="1" ht="12" x14ac:dyDescent="0.2">
      <c r="A301" s="396"/>
      <c r="B301" s="371"/>
      <c r="C301" s="1065" t="s">
        <v>523</v>
      </c>
      <c r="D301" s="1065"/>
      <c r="E301" s="1065"/>
      <c r="F301" s="1065"/>
      <c r="G301" s="1065"/>
      <c r="H301" s="1065"/>
      <c r="I301" s="1065"/>
      <c r="J301" s="1065"/>
      <c r="K301" s="1065"/>
      <c r="L301" s="397">
        <v>24.84</v>
      </c>
      <c r="M301" s="398"/>
      <c r="N301" s="399"/>
      <c r="V301" s="361"/>
      <c r="W301" s="367"/>
      <c r="X301" s="367"/>
      <c r="AC301" s="367"/>
      <c r="AE301" s="367"/>
      <c r="AF301" s="335" t="s">
        <v>523</v>
      </c>
      <c r="AG301" s="367"/>
    </row>
    <row r="302" spans="1:33" s="332" customFormat="1" ht="12" x14ac:dyDescent="0.2">
      <c r="A302" s="396"/>
      <c r="B302" s="371"/>
      <c r="C302" s="1065" t="s">
        <v>524</v>
      </c>
      <c r="D302" s="1065"/>
      <c r="E302" s="1065"/>
      <c r="F302" s="1065"/>
      <c r="G302" s="1065"/>
      <c r="H302" s="1065"/>
      <c r="I302" s="1065"/>
      <c r="J302" s="1065"/>
      <c r="K302" s="1065"/>
      <c r="L302" s="397">
        <v>54</v>
      </c>
      <c r="M302" s="398"/>
      <c r="N302" s="399"/>
      <c r="V302" s="361"/>
      <c r="W302" s="367"/>
      <c r="X302" s="367"/>
      <c r="AC302" s="367"/>
      <c r="AE302" s="367"/>
      <c r="AF302" s="335" t="s">
        <v>524</v>
      </c>
      <c r="AG302" s="367"/>
    </row>
    <row r="303" spans="1:33" s="332" customFormat="1" ht="12" x14ac:dyDescent="0.2">
      <c r="A303" s="396"/>
      <c r="B303" s="371"/>
      <c r="C303" s="1065" t="s">
        <v>525</v>
      </c>
      <c r="D303" s="1065"/>
      <c r="E303" s="1065"/>
      <c r="F303" s="1065"/>
      <c r="G303" s="1065"/>
      <c r="H303" s="1065"/>
      <c r="I303" s="1065"/>
      <c r="J303" s="1065"/>
      <c r="K303" s="1065"/>
      <c r="L303" s="397">
        <v>48.6</v>
      </c>
      <c r="M303" s="398"/>
      <c r="N303" s="399"/>
      <c r="V303" s="361"/>
      <c r="W303" s="367"/>
      <c r="X303" s="367"/>
      <c r="AC303" s="367"/>
      <c r="AE303" s="367"/>
      <c r="AF303" s="335" t="s">
        <v>525</v>
      </c>
      <c r="AG303" s="367"/>
    </row>
    <row r="304" spans="1:33" s="332" customFormat="1" ht="12" x14ac:dyDescent="0.2">
      <c r="A304" s="396"/>
      <c r="B304" s="371"/>
      <c r="C304" s="1065" t="s">
        <v>526</v>
      </c>
      <c r="D304" s="1065"/>
      <c r="E304" s="1065"/>
      <c r="F304" s="1065"/>
      <c r="G304" s="1065"/>
      <c r="H304" s="1065"/>
      <c r="I304" s="1065"/>
      <c r="J304" s="1065"/>
      <c r="K304" s="1065"/>
      <c r="L304" s="397">
        <v>24.84</v>
      </c>
      <c r="M304" s="398"/>
      <c r="N304" s="399"/>
      <c r="V304" s="361"/>
      <c r="W304" s="367"/>
      <c r="X304" s="367"/>
      <c r="AC304" s="367"/>
      <c r="AE304" s="367"/>
      <c r="AF304" s="335" t="s">
        <v>526</v>
      </c>
      <c r="AG304" s="367"/>
    </row>
    <row r="305" spans="1:33" s="332" customFormat="1" ht="12" x14ac:dyDescent="0.2">
      <c r="A305" s="396"/>
      <c r="B305" s="390"/>
      <c r="C305" s="1067" t="s">
        <v>614</v>
      </c>
      <c r="D305" s="1067"/>
      <c r="E305" s="1067"/>
      <c r="F305" s="1067"/>
      <c r="G305" s="1067"/>
      <c r="H305" s="1067"/>
      <c r="I305" s="1067"/>
      <c r="J305" s="1067"/>
      <c r="K305" s="1067"/>
      <c r="L305" s="400">
        <v>564.27</v>
      </c>
      <c r="M305" s="401"/>
      <c r="N305" s="402"/>
      <c r="V305" s="361"/>
      <c r="W305" s="367"/>
      <c r="X305" s="367"/>
      <c r="AC305" s="367"/>
      <c r="AE305" s="367"/>
      <c r="AG305" s="367" t="s">
        <v>614</v>
      </c>
    </row>
    <row r="306" spans="1:33" s="332" customFormat="1" ht="12" x14ac:dyDescent="0.2">
      <c r="A306" s="1073" t="s">
        <v>8149</v>
      </c>
      <c r="B306" s="1074"/>
      <c r="C306" s="1074"/>
      <c r="D306" s="1074"/>
      <c r="E306" s="1074"/>
      <c r="F306" s="1074"/>
      <c r="G306" s="1074"/>
      <c r="H306" s="1074"/>
      <c r="I306" s="1074"/>
      <c r="J306" s="1074"/>
      <c r="K306" s="1074"/>
      <c r="L306" s="1074"/>
      <c r="M306" s="1074"/>
      <c r="N306" s="1075"/>
      <c r="V306" s="361" t="s">
        <v>8149</v>
      </c>
      <c r="W306" s="367"/>
      <c r="X306" s="367"/>
      <c r="AC306" s="367"/>
      <c r="AE306" s="367"/>
      <c r="AG306" s="367"/>
    </row>
    <row r="307" spans="1:33" s="332" customFormat="1" ht="22.5" x14ac:dyDescent="0.2">
      <c r="A307" s="1069" t="s">
        <v>8068</v>
      </c>
      <c r="B307" s="1070"/>
      <c r="C307" s="1070"/>
      <c r="D307" s="1070"/>
      <c r="E307" s="1070"/>
      <c r="F307" s="1070"/>
      <c r="G307" s="1070"/>
      <c r="H307" s="1070"/>
      <c r="I307" s="1070"/>
      <c r="J307" s="1070"/>
      <c r="K307" s="1070"/>
      <c r="L307" s="1070"/>
      <c r="M307" s="1070"/>
      <c r="N307" s="1071"/>
      <c r="V307" s="361"/>
      <c r="W307" s="367" t="s">
        <v>8068</v>
      </c>
      <c r="X307" s="367"/>
      <c r="AC307" s="367"/>
      <c r="AE307" s="367"/>
      <c r="AG307" s="367"/>
    </row>
    <row r="308" spans="1:33" s="332" customFormat="1" ht="33.75" x14ac:dyDescent="0.2">
      <c r="A308" s="362" t="s">
        <v>165</v>
      </c>
      <c r="B308" s="363" t="s">
        <v>6308</v>
      </c>
      <c r="C308" s="1068" t="s">
        <v>6309</v>
      </c>
      <c r="D308" s="1068"/>
      <c r="E308" s="1068"/>
      <c r="F308" s="364" t="s">
        <v>621</v>
      </c>
      <c r="G308" s="364"/>
      <c r="H308" s="364"/>
      <c r="I308" s="364" t="s">
        <v>5912</v>
      </c>
      <c r="J308" s="365">
        <v>73.94</v>
      </c>
      <c r="K308" s="364"/>
      <c r="L308" s="365">
        <v>0.52</v>
      </c>
      <c r="M308" s="364"/>
      <c r="N308" s="366"/>
      <c r="V308" s="361"/>
      <c r="W308" s="367"/>
      <c r="X308" s="367" t="s">
        <v>6309</v>
      </c>
      <c r="AC308" s="367"/>
      <c r="AE308" s="367"/>
      <c r="AG308" s="367"/>
    </row>
    <row r="309" spans="1:33" s="332" customFormat="1" ht="12" x14ac:dyDescent="0.2">
      <c r="A309" s="379"/>
      <c r="B309" s="380"/>
      <c r="C309" s="340" t="s">
        <v>623</v>
      </c>
      <c r="D309" s="385"/>
      <c r="E309" s="385"/>
      <c r="F309" s="386"/>
      <c r="G309" s="386"/>
      <c r="H309" s="386"/>
      <c r="I309" s="386"/>
      <c r="J309" s="387"/>
      <c r="K309" s="386"/>
      <c r="L309" s="387"/>
      <c r="M309" s="388"/>
      <c r="N309" s="389"/>
      <c r="V309" s="361"/>
      <c r="W309" s="367"/>
      <c r="X309" s="367"/>
      <c r="AC309" s="367"/>
      <c r="AE309" s="367"/>
      <c r="AG309" s="367"/>
    </row>
    <row r="310" spans="1:33" s="332" customFormat="1" ht="12" x14ac:dyDescent="0.2">
      <c r="A310" s="368"/>
      <c r="B310" s="369"/>
      <c r="C310" s="1065" t="s">
        <v>8150</v>
      </c>
      <c r="D310" s="1065"/>
      <c r="E310" s="1065"/>
      <c r="F310" s="1065"/>
      <c r="G310" s="1065"/>
      <c r="H310" s="1065"/>
      <c r="I310" s="1065"/>
      <c r="J310" s="1065"/>
      <c r="K310" s="1065"/>
      <c r="L310" s="1065"/>
      <c r="M310" s="1065"/>
      <c r="N310" s="1072"/>
      <c r="V310" s="361"/>
      <c r="W310" s="367"/>
      <c r="X310" s="367"/>
      <c r="AC310" s="367"/>
      <c r="AD310" s="335" t="s">
        <v>8150</v>
      </c>
      <c r="AE310" s="367"/>
      <c r="AG310" s="367"/>
    </row>
    <row r="311" spans="1:33" s="332" customFormat="1" ht="1.5" customHeight="1" x14ac:dyDescent="0.2">
      <c r="A311" s="386"/>
      <c r="B311" s="380"/>
      <c r="C311" s="380"/>
      <c r="D311" s="380"/>
      <c r="E311" s="380"/>
      <c r="F311" s="386"/>
      <c r="G311" s="386"/>
      <c r="H311" s="386"/>
      <c r="I311" s="386"/>
      <c r="J311" s="390"/>
      <c r="K311" s="386"/>
      <c r="L311" s="390"/>
      <c r="M311" s="373"/>
      <c r="N311" s="390"/>
      <c r="V311" s="361"/>
      <c r="W311" s="367"/>
      <c r="X311" s="367"/>
      <c r="AC311" s="367"/>
      <c r="AE311" s="367"/>
      <c r="AG311" s="367"/>
    </row>
    <row r="312" spans="1:33" s="332" customFormat="1" ht="12" x14ac:dyDescent="0.2">
      <c r="A312" s="391"/>
      <c r="B312" s="392"/>
      <c r="C312" s="1068" t="s">
        <v>8151</v>
      </c>
      <c r="D312" s="1068"/>
      <c r="E312" s="1068"/>
      <c r="F312" s="1068"/>
      <c r="G312" s="1068"/>
      <c r="H312" s="1068"/>
      <c r="I312" s="1068"/>
      <c r="J312" s="1068"/>
      <c r="K312" s="1068"/>
      <c r="L312" s="393"/>
      <c r="M312" s="394"/>
      <c r="N312" s="395"/>
      <c r="V312" s="361"/>
      <c r="W312" s="367"/>
      <c r="X312" s="367"/>
      <c r="AC312" s="367"/>
      <c r="AE312" s="367" t="s">
        <v>8151</v>
      </c>
      <c r="AG312" s="367"/>
    </row>
    <row r="313" spans="1:33" s="332" customFormat="1" ht="12" x14ac:dyDescent="0.2">
      <c r="A313" s="396"/>
      <c r="B313" s="371"/>
      <c r="C313" s="1065" t="s">
        <v>512</v>
      </c>
      <c r="D313" s="1065"/>
      <c r="E313" s="1065"/>
      <c r="F313" s="1065"/>
      <c r="G313" s="1065"/>
      <c r="H313" s="1065"/>
      <c r="I313" s="1065"/>
      <c r="J313" s="1065"/>
      <c r="K313" s="1065"/>
      <c r="L313" s="397">
        <v>0.52</v>
      </c>
      <c r="M313" s="398"/>
      <c r="N313" s="399"/>
      <c r="V313" s="361"/>
      <c r="W313" s="367"/>
      <c r="X313" s="367"/>
      <c r="AC313" s="367"/>
      <c r="AE313" s="367"/>
      <c r="AF313" s="335" t="s">
        <v>512</v>
      </c>
      <c r="AG313" s="367"/>
    </row>
    <row r="314" spans="1:33" s="332" customFormat="1" ht="12" x14ac:dyDescent="0.2">
      <c r="A314" s="396"/>
      <c r="B314" s="371"/>
      <c r="C314" s="1065" t="s">
        <v>513</v>
      </c>
      <c r="D314" s="1065"/>
      <c r="E314" s="1065"/>
      <c r="F314" s="1065"/>
      <c r="G314" s="1065"/>
      <c r="H314" s="1065"/>
      <c r="I314" s="1065"/>
      <c r="J314" s="1065"/>
      <c r="K314" s="1065"/>
      <c r="L314" s="397"/>
      <c r="M314" s="398"/>
      <c r="N314" s="399"/>
      <c r="V314" s="361"/>
      <c r="W314" s="367"/>
      <c r="X314" s="367"/>
      <c r="AC314" s="367"/>
      <c r="AE314" s="367"/>
      <c r="AF314" s="335" t="s">
        <v>513</v>
      </c>
      <c r="AG314" s="367"/>
    </row>
    <row r="315" spans="1:33" s="332" customFormat="1" ht="12" x14ac:dyDescent="0.2">
      <c r="A315" s="396"/>
      <c r="B315" s="371"/>
      <c r="C315" s="1065" t="s">
        <v>517</v>
      </c>
      <c r="D315" s="1065"/>
      <c r="E315" s="1065"/>
      <c r="F315" s="1065"/>
      <c r="G315" s="1065"/>
      <c r="H315" s="1065"/>
      <c r="I315" s="1065"/>
      <c r="J315" s="1065"/>
      <c r="K315" s="1065"/>
      <c r="L315" s="397">
        <v>0.52</v>
      </c>
      <c r="M315" s="398"/>
      <c r="N315" s="399"/>
      <c r="V315" s="361"/>
      <c r="W315" s="367"/>
      <c r="X315" s="367"/>
      <c r="AC315" s="367"/>
      <c r="AE315" s="367"/>
      <c r="AF315" s="335" t="s">
        <v>517</v>
      </c>
      <c r="AG315" s="367"/>
    </row>
    <row r="316" spans="1:33" s="332" customFormat="1" ht="12" x14ac:dyDescent="0.2">
      <c r="A316" s="396"/>
      <c r="B316" s="371"/>
      <c r="C316" s="1065" t="s">
        <v>518</v>
      </c>
      <c r="D316" s="1065"/>
      <c r="E316" s="1065"/>
      <c r="F316" s="1065"/>
      <c r="G316" s="1065"/>
      <c r="H316" s="1065"/>
      <c r="I316" s="1065"/>
      <c r="J316" s="1065"/>
      <c r="K316" s="1065"/>
      <c r="L316" s="397">
        <v>0.52</v>
      </c>
      <c r="M316" s="398"/>
      <c r="N316" s="399"/>
      <c r="V316" s="361"/>
      <c r="W316" s="367"/>
      <c r="X316" s="367"/>
      <c r="AC316" s="367"/>
      <c r="AE316" s="367"/>
      <c r="AF316" s="335" t="s">
        <v>518</v>
      </c>
      <c r="AG316" s="367"/>
    </row>
    <row r="317" spans="1:33" s="332" customFormat="1" ht="12" x14ac:dyDescent="0.2">
      <c r="A317" s="396"/>
      <c r="B317" s="371"/>
      <c r="C317" s="1065" t="s">
        <v>513</v>
      </c>
      <c r="D317" s="1065"/>
      <c r="E317" s="1065"/>
      <c r="F317" s="1065"/>
      <c r="G317" s="1065"/>
      <c r="H317" s="1065"/>
      <c r="I317" s="1065"/>
      <c r="J317" s="1065"/>
      <c r="K317" s="1065"/>
      <c r="L317" s="397"/>
      <c r="M317" s="398"/>
      <c r="N317" s="399"/>
      <c r="V317" s="361"/>
      <c r="W317" s="367"/>
      <c r="X317" s="367"/>
      <c r="AC317" s="367"/>
      <c r="AE317" s="367"/>
      <c r="AF317" s="335" t="s">
        <v>513</v>
      </c>
      <c r="AG317" s="367"/>
    </row>
    <row r="318" spans="1:33" s="332" customFormat="1" ht="12" x14ac:dyDescent="0.2">
      <c r="A318" s="396"/>
      <c r="B318" s="371"/>
      <c r="C318" s="1065" t="s">
        <v>521</v>
      </c>
      <c r="D318" s="1065"/>
      <c r="E318" s="1065"/>
      <c r="F318" s="1065"/>
      <c r="G318" s="1065"/>
      <c r="H318" s="1065"/>
      <c r="I318" s="1065"/>
      <c r="J318" s="1065"/>
      <c r="K318" s="1065"/>
      <c r="L318" s="397">
        <v>0.52</v>
      </c>
      <c r="M318" s="398"/>
      <c r="N318" s="399"/>
      <c r="V318" s="361"/>
      <c r="W318" s="367"/>
      <c r="X318" s="367"/>
      <c r="AC318" s="367"/>
      <c r="AE318" s="367"/>
      <c r="AF318" s="335" t="s">
        <v>521</v>
      </c>
      <c r="AG318" s="367"/>
    </row>
    <row r="319" spans="1:33" s="332" customFormat="1" ht="12" x14ac:dyDescent="0.2">
      <c r="A319" s="396"/>
      <c r="B319" s="390"/>
      <c r="C319" s="1067" t="s">
        <v>8152</v>
      </c>
      <c r="D319" s="1067"/>
      <c r="E319" s="1067"/>
      <c r="F319" s="1067"/>
      <c r="G319" s="1067"/>
      <c r="H319" s="1067"/>
      <c r="I319" s="1067"/>
      <c r="J319" s="1067"/>
      <c r="K319" s="1067"/>
      <c r="L319" s="400">
        <v>0.52</v>
      </c>
      <c r="M319" s="401"/>
      <c r="N319" s="402"/>
      <c r="V319" s="361"/>
      <c r="W319" s="367"/>
      <c r="X319" s="367"/>
      <c r="AC319" s="367"/>
      <c r="AE319" s="367"/>
      <c r="AG319" s="367" t="s">
        <v>8152</v>
      </c>
    </row>
    <row r="320" spans="1:33" s="332" customFormat="1" ht="2.25" customHeight="1" x14ac:dyDescent="0.2">
      <c r="B320" s="338"/>
      <c r="C320" s="338"/>
      <c r="D320" s="338"/>
      <c r="E320" s="338"/>
      <c r="F320" s="338"/>
      <c r="G320" s="338"/>
      <c r="H320" s="338"/>
      <c r="I320" s="338"/>
      <c r="J320" s="338"/>
      <c r="K320" s="338"/>
      <c r="L320" s="403"/>
      <c r="M320" s="404"/>
      <c r="N320" s="405"/>
    </row>
    <row r="321" spans="1:35" s="332" customFormat="1" x14ac:dyDescent="0.2">
      <c r="A321" s="391"/>
      <c r="B321" s="392"/>
      <c r="C321" s="1068" t="s">
        <v>636</v>
      </c>
      <c r="D321" s="1068"/>
      <c r="E321" s="1068"/>
      <c r="F321" s="1068"/>
      <c r="G321" s="1068"/>
      <c r="H321" s="1068"/>
      <c r="I321" s="1068"/>
      <c r="J321" s="1068"/>
      <c r="K321" s="1068"/>
      <c r="L321" s="393"/>
      <c r="M321" s="406"/>
      <c r="N321" s="395"/>
      <c r="AH321" s="367" t="s">
        <v>636</v>
      </c>
    </row>
    <row r="322" spans="1:35" s="332" customFormat="1" x14ac:dyDescent="0.2">
      <c r="A322" s="396"/>
      <c r="B322" s="371"/>
      <c r="C322" s="1065" t="s">
        <v>512</v>
      </c>
      <c r="D322" s="1065"/>
      <c r="E322" s="1065"/>
      <c r="F322" s="1065"/>
      <c r="G322" s="1065"/>
      <c r="H322" s="1065"/>
      <c r="I322" s="1065"/>
      <c r="J322" s="1065"/>
      <c r="K322" s="1065"/>
      <c r="L322" s="397">
        <v>4766.16</v>
      </c>
      <c r="M322" s="407"/>
      <c r="N322" s="399"/>
      <c r="AH322" s="367"/>
      <c r="AI322" s="335" t="s">
        <v>512</v>
      </c>
    </row>
    <row r="323" spans="1:35" s="332" customFormat="1" x14ac:dyDescent="0.2">
      <c r="A323" s="396"/>
      <c r="B323" s="371"/>
      <c r="C323" s="1065" t="s">
        <v>513</v>
      </c>
      <c r="D323" s="1065"/>
      <c r="E323" s="1065"/>
      <c r="F323" s="1065"/>
      <c r="G323" s="1065"/>
      <c r="H323" s="1065"/>
      <c r="I323" s="1065"/>
      <c r="J323" s="1065"/>
      <c r="K323" s="1065"/>
      <c r="L323" s="397"/>
      <c r="M323" s="407"/>
      <c r="N323" s="399"/>
      <c r="AH323" s="367"/>
      <c r="AI323" s="335" t="s">
        <v>513</v>
      </c>
    </row>
    <row r="324" spans="1:35" s="332" customFormat="1" x14ac:dyDescent="0.2">
      <c r="A324" s="396"/>
      <c r="B324" s="371"/>
      <c r="C324" s="1065" t="s">
        <v>514</v>
      </c>
      <c r="D324" s="1065"/>
      <c r="E324" s="1065"/>
      <c r="F324" s="1065"/>
      <c r="G324" s="1065"/>
      <c r="H324" s="1065"/>
      <c r="I324" s="1065"/>
      <c r="J324" s="1065"/>
      <c r="K324" s="1065"/>
      <c r="L324" s="397">
        <v>1469.51</v>
      </c>
      <c r="M324" s="407"/>
      <c r="N324" s="399"/>
      <c r="AH324" s="367"/>
      <c r="AI324" s="335" t="s">
        <v>514</v>
      </c>
    </row>
    <row r="325" spans="1:35" s="332" customFormat="1" x14ac:dyDescent="0.2">
      <c r="A325" s="396"/>
      <c r="B325" s="371"/>
      <c r="C325" s="1065" t="s">
        <v>515</v>
      </c>
      <c r="D325" s="1065"/>
      <c r="E325" s="1065"/>
      <c r="F325" s="1065"/>
      <c r="G325" s="1065"/>
      <c r="H325" s="1065"/>
      <c r="I325" s="1065"/>
      <c r="J325" s="1065"/>
      <c r="K325" s="1065"/>
      <c r="L325" s="397">
        <v>34.44</v>
      </c>
      <c r="M325" s="407"/>
      <c r="N325" s="399"/>
      <c r="AH325" s="367"/>
      <c r="AI325" s="335" t="s">
        <v>515</v>
      </c>
    </row>
    <row r="326" spans="1:35" s="332" customFormat="1" x14ac:dyDescent="0.2">
      <c r="A326" s="396"/>
      <c r="B326" s="371"/>
      <c r="C326" s="1065" t="s">
        <v>516</v>
      </c>
      <c r="D326" s="1065"/>
      <c r="E326" s="1065"/>
      <c r="F326" s="1065"/>
      <c r="G326" s="1065"/>
      <c r="H326" s="1065"/>
      <c r="I326" s="1065"/>
      <c r="J326" s="1065"/>
      <c r="K326" s="1065"/>
      <c r="L326" s="397">
        <v>3.71</v>
      </c>
      <c r="M326" s="407"/>
      <c r="N326" s="399"/>
      <c r="AH326" s="367"/>
      <c r="AI326" s="335" t="s">
        <v>516</v>
      </c>
    </row>
    <row r="327" spans="1:35" s="332" customFormat="1" x14ac:dyDescent="0.2">
      <c r="A327" s="396"/>
      <c r="B327" s="371"/>
      <c r="C327" s="1065" t="s">
        <v>517</v>
      </c>
      <c r="D327" s="1065"/>
      <c r="E327" s="1065"/>
      <c r="F327" s="1065"/>
      <c r="G327" s="1065"/>
      <c r="H327" s="1065"/>
      <c r="I327" s="1065"/>
      <c r="J327" s="1065"/>
      <c r="K327" s="1065"/>
      <c r="L327" s="397">
        <v>3262.21</v>
      </c>
      <c r="M327" s="407"/>
      <c r="N327" s="399"/>
      <c r="AH327" s="367"/>
      <c r="AI327" s="335" t="s">
        <v>517</v>
      </c>
    </row>
    <row r="328" spans="1:35" s="332" customFormat="1" x14ac:dyDescent="0.2">
      <c r="A328" s="396"/>
      <c r="B328" s="371" t="s">
        <v>423</v>
      </c>
      <c r="C328" s="1065" t="s">
        <v>518</v>
      </c>
      <c r="D328" s="1065"/>
      <c r="E328" s="1065"/>
      <c r="F328" s="1065"/>
      <c r="G328" s="1065"/>
      <c r="H328" s="1065"/>
      <c r="I328" s="1065"/>
      <c r="J328" s="1065"/>
      <c r="K328" s="1065"/>
      <c r="L328" s="397">
        <v>0.52</v>
      </c>
      <c r="M328" s="407" t="s">
        <v>567</v>
      </c>
      <c r="N328" s="399">
        <v>5</v>
      </c>
      <c r="AH328" s="367"/>
      <c r="AI328" s="335" t="s">
        <v>518</v>
      </c>
    </row>
    <row r="329" spans="1:35" s="332" customFormat="1" x14ac:dyDescent="0.2">
      <c r="A329" s="396"/>
      <c r="B329" s="371"/>
      <c r="C329" s="1065" t="s">
        <v>513</v>
      </c>
      <c r="D329" s="1065"/>
      <c r="E329" s="1065"/>
      <c r="F329" s="1065"/>
      <c r="G329" s="1065"/>
      <c r="H329" s="1065"/>
      <c r="I329" s="1065"/>
      <c r="J329" s="1065"/>
      <c r="K329" s="1065"/>
      <c r="L329" s="397"/>
      <c r="M329" s="407"/>
      <c r="N329" s="399"/>
      <c r="AH329" s="367"/>
      <c r="AI329" s="335" t="s">
        <v>513</v>
      </c>
    </row>
    <row r="330" spans="1:35" s="332" customFormat="1" x14ac:dyDescent="0.2">
      <c r="A330" s="396"/>
      <c r="B330" s="371"/>
      <c r="C330" s="1065" t="s">
        <v>521</v>
      </c>
      <c r="D330" s="1065"/>
      <c r="E330" s="1065"/>
      <c r="F330" s="1065"/>
      <c r="G330" s="1065"/>
      <c r="H330" s="1065"/>
      <c r="I330" s="1065"/>
      <c r="J330" s="1065"/>
      <c r="K330" s="1065"/>
      <c r="L330" s="397">
        <v>0.52</v>
      </c>
      <c r="M330" s="407"/>
      <c r="N330" s="399"/>
      <c r="AH330" s="367"/>
      <c r="AI330" s="335" t="s">
        <v>521</v>
      </c>
    </row>
    <row r="331" spans="1:35" s="332" customFormat="1" x14ac:dyDescent="0.2">
      <c r="A331" s="396"/>
      <c r="B331" s="371" t="s">
        <v>423</v>
      </c>
      <c r="C331" s="1065" t="s">
        <v>3041</v>
      </c>
      <c r="D331" s="1065"/>
      <c r="E331" s="1065"/>
      <c r="F331" s="1065"/>
      <c r="G331" s="1065"/>
      <c r="H331" s="1065"/>
      <c r="I331" s="1065"/>
      <c r="J331" s="1065"/>
      <c r="K331" s="1065"/>
      <c r="L331" s="397">
        <v>6892.51</v>
      </c>
      <c r="M331" s="407" t="s">
        <v>567</v>
      </c>
      <c r="N331" s="399">
        <v>64652</v>
      </c>
      <c r="AH331" s="367"/>
      <c r="AI331" s="335" t="s">
        <v>3041</v>
      </c>
    </row>
    <row r="332" spans="1:35" s="332" customFormat="1" x14ac:dyDescent="0.2">
      <c r="A332" s="396"/>
      <c r="B332" s="371"/>
      <c r="C332" s="1065" t="s">
        <v>513</v>
      </c>
      <c r="D332" s="1065"/>
      <c r="E332" s="1065"/>
      <c r="F332" s="1065"/>
      <c r="G332" s="1065"/>
      <c r="H332" s="1065"/>
      <c r="I332" s="1065"/>
      <c r="J332" s="1065"/>
      <c r="K332" s="1065"/>
      <c r="L332" s="397"/>
      <c r="M332" s="407"/>
      <c r="N332" s="399"/>
      <c r="AH332" s="367"/>
      <c r="AI332" s="335" t="s">
        <v>513</v>
      </c>
    </row>
    <row r="333" spans="1:35" s="332" customFormat="1" x14ac:dyDescent="0.2">
      <c r="A333" s="396"/>
      <c r="B333" s="371"/>
      <c r="C333" s="1065" t="s">
        <v>519</v>
      </c>
      <c r="D333" s="1065"/>
      <c r="E333" s="1065"/>
      <c r="F333" s="1065"/>
      <c r="G333" s="1065"/>
      <c r="H333" s="1065"/>
      <c r="I333" s="1065"/>
      <c r="J333" s="1065"/>
      <c r="K333" s="1065"/>
      <c r="L333" s="397">
        <v>1469.51</v>
      </c>
      <c r="M333" s="407"/>
      <c r="N333" s="399"/>
      <c r="AH333" s="367"/>
      <c r="AI333" s="335" t="s">
        <v>519</v>
      </c>
    </row>
    <row r="334" spans="1:35" s="332" customFormat="1" x14ac:dyDescent="0.2">
      <c r="A334" s="396"/>
      <c r="B334" s="371"/>
      <c r="C334" s="1065" t="s">
        <v>520</v>
      </c>
      <c r="D334" s="1065"/>
      <c r="E334" s="1065"/>
      <c r="F334" s="1065"/>
      <c r="G334" s="1065"/>
      <c r="H334" s="1065"/>
      <c r="I334" s="1065"/>
      <c r="J334" s="1065"/>
      <c r="K334" s="1065"/>
      <c r="L334" s="397">
        <v>34.44</v>
      </c>
      <c r="M334" s="407"/>
      <c r="N334" s="399"/>
      <c r="AH334" s="367"/>
      <c r="AI334" s="335" t="s">
        <v>520</v>
      </c>
    </row>
    <row r="335" spans="1:35" s="332" customFormat="1" x14ac:dyDescent="0.2">
      <c r="A335" s="396"/>
      <c r="B335" s="371"/>
      <c r="C335" s="1065" t="s">
        <v>521</v>
      </c>
      <c r="D335" s="1065"/>
      <c r="E335" s="1065"/>
      <c r="F335" s="1065"/>
      <c r="G335" s="1065"/>
      <c r="H335" s="1065"/>
      <c r="I335" s="1065"/>
      <c r="J335" s="1065"/>
      <c r="K335" s="1065"/>
      <c r="L335" s="397">
        <v>3261.69</v>
      </c>
      <c r="M335" s="407"/>
      <c r="N335" s="399"/>
      <c r="AH335" s="367"/>
      <c r="AI335" s="335" t="s">
        <v>521</v>
      </c>
    </row>
    <row r="336" spans="1:35" s="332" customFormat="1" x14ac:dyDescent="0.2">
      <c r="A336" s="396"/>
      <c r="B336" s="371"/>
      <c r="C336" s="1065" t="s">
        <v>522</v>
      </c>
      <c r="D336" s="1065"/>
      <c r="E336" s="1065"/>
      <c r="F336" s="1065"/>
      <c r="G336" s="1065"/>
      <c r="H336" s="1065"/>
      <c r="I336" s="1065"/>
      <c r="J336" s="1065"/>
      <c r="K336" s="1065"/>
      <c r="L336" s="397">
        <v>1397.83</v>
      </c>
      <c r="M336" s="407"/>
      <c r="N336" s="399"/>
      <c r="AH336" s="367"/>
      <c r="AI336" s="335" t="s">
        <v>522</v>
      </c>
    </row>
    <row r="337" spans="1:36" x14ac:dyDescent="0.2">
      <c r="A337" s="396"/>
      <c r="B337" s="371"/>
      <c r="C337" s="1065" t="s">
        <v>523</v>
      </c>
      <c r="D337" s="1065"/>
      <c r="E337" s="1065"/>
      <c r="F337" s="1065"/>
      <c r="G337" s="1065"/>
      <c r="H337" s="1065"/>
      <c r="I337" s="1065"/>
      <c r="J337" s="1065"/>
      <c r="K337" s="1065"/>
      <c r="L337" s="397">
        <v>729.04</v>
      </c>
      <c r="M337" s="407"/>
      <c r="N337" s="399"/>
      <c r="O337" s="332"/>
      <c r="P337" s="332"/>
      <c r="Q337" s="332"/>
      <c r="R337" s="332"/>
      <c r="S337" s="332"/>
      <c r="T337" s="332"/>
      <c r="U337" s="332"/>
      <c r="V337" s="332"/>
      <c r="W337" s="332"/>
      <c r="X337" s="332"/>
      <c r="Y337" s="332"/>
      <c r="Z337" s="332"/>
      <c r="AA337" s="332"/>
      <c r="AB337" s="332"/>
      <c r="AC337" s="332"/>
      <c r="AD337" s="332"/>
      <c r="AE337" s="332"/>
      <c r="AF337" s="332"/>
      <c r="AG337" s="332"/>
      <c r="AH337" s="367"/>
      <c r="AI337" s="335" t="s">
        <v>523</v>
      </c>
      <c r="AJ337" s="332"/>
    </row>
    <row r="338" spans="1:36" x14ac:dyDescent="0.2">
      <c r="A338" s="396"/>
      <c r="B338" s="371"/>
      <c r="C338" s="1065" t="s">
        <v>1374</v>
      </c>
      <c r="D338" s="1065"/>
      <c r="E338" s="1065"/>
      <c r="F338" s="1065"/>
      <c r="G338" s="1065"/>
      <c r="H338" s="1065"/>
      <c r="I338" s="1065"/>
      <c r="J338" s="1065"/>
      <c r="K338" s="1065"/>
      <c r="L338" s="397">
        <v>7661.62</v>
      </c>
      <c r="M338" s="407"/>
      <c r="N338" s="399">
        <v>38002</v>
      </c>
      <c r="O338" s="332"/>
      <c r="P338" s="332"/>
      <c r="Q338" s="332"/>
      <c r="R338" s="332"/>
      <c r="S338" s="332"/>
      <c r="T338" s="332"/>
      <c r="U338" s="332"/>
      <c r="V338" s="332"/>
      <c r="W338" s="332"/>
      <c r="X338" s="332"/>
      <c r="Y338" s="332"/>
      <c r="Z338" s="332"/>
      <c r="AA338" s="332"/>
      <c r="AB338" s="332"/>
      <c r="AC338" s="332"/>
      <c r="AD338" s="332"/>
      <c r="AE338" s="332"/>
      <c r="AF338" s="332"/>
      <c r="AG338" s="332"/>
      <c r="AH338" s="367"/>
      <c r="AI338" s="335" t="s">
        <v>1374</v>
      </c>
      <c r="AJ338" s="332"/>
    </row>
    <row r="339" spans="1:36" x14ac:dyDescent="0.2">
      <c r="A339" s="396"/>
      <c r="B339" s="371" t="s">
        <v>434</v>
      </c>
      <c r="C339" s="1065" t="s">
        <v>3043</v>
      </c>
      <c r="D339" s="1065"/>
      <c r="E339" s="1065"/>
      <c r="F339" s="1065"/>
      <c r="G339" s="1065"/>
      <c r="H339" s="1065"/>
      <c r="I339" s="1065"/>
      <c r="J339" s="1065"/>
      <c r="K339" s="1065"/>
      <c r="L339" s="397">
        <v>7661.62</v>
      </c>
      <c r="M339" s="407" t="s">
        <v>1362</v>
      </c>
      <c r="N339" s="399">
        <v>38002</v>
      </c>
      <c r="O339" s="332"/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Z339" s="332"/>
      <c r="AA339" s="332"/>
      <c r="AB339" s="332"/>
      <c r="AC339" s="332"/>
      <c r="AD339" s="332"/>
      <c r="AE339" s="332"/>
      <c r="AF339" s="332"/>
      <c r="AG339" s="332"/>
      <c r="AH339" s="367"/>
      <c r="AI339" s="335" t="s">
        <v>3043</v>
      </c>
      <c r="AJ339" s="332"/>
    </row>
    <row r="340" spans="1:36" x14ac:dyDescent="0.2">
      <c r="A340" s="396"/>
      <c r="B340" s="371"/>
      <c r="C340" s="1065" t="s">
        <v>524</v>
      </c>
      <c r="D340" s="1065"/>
      <c r="E340" s="1065"/>
      <c r="F340" s="1065"/>
      <c r="G340" s="1065"/>
      <c r="H340" s="1065"/>
      <c r="I340" s="1065"/>
      <c r="J340" s="1065"/>
      <c r="K340" s="1065"/>
      <c r="L340" s="397">
        <v>1473.22</v>
      </c>
      <c r="M340" s="407"/>
      <c r="N340" s="399"/>
      <c r="O340" s="332"/>
      <c r="P340" s="332"/>
      <c r="Q340" s="332"/>
      <c r="R340" s="332"/>
      <c r="S340" s="332"/>
      <c r="T340" s="332"/>
      <c r="U340" s="332"/>
      <c r="V340" s="332"/>
      <c r="W340" s="332"/>
      <c r="X340" s="332"/>
      <c r="Y340" s="332"/>
      <c r="Z340" s="332"/>
      <c r="AA340" s="332"/>
      <c r="AB340" s="332"/>
      <c r="AC340" s="332"/>
      <c r="AD340" s="332"/>
      <c r="AE340" s="332"/>
      <c r="AF340" s="332"/>
      <c r="AG340" s="332"/>
      <c r="AH340" s="367"/>
      <c r="AI340" s="335" t="s">
        <v>524</v>
      </c>
      <c r="AJ340" s="332"/>
    </row>
    <row r="341" spans="1:36" x14ac:dyDescent="0.2">
      <c r="A341" s="396"/>
      <c r="B341" s="371"/>
      <c r="C341" s="1065" t="s">
        <v>525</v>
      </c>
      <c r="D341" s="1065"/>
      <c r="E341" s="1065"/>
      <c r="F341" s="1065"/>
      <c r="G341" s="1065"/>
      <c r="H341" s="1065"/>
      <c r="I341" s="1065"/>
      <c r="J341" s="1065"/>
      <c r="K341" s="1065"/>
      <c r="L341" s="397">
        <v>1397.83</v>
      </c>
      <c r="M341" s="407"/>
      <c r="N341" s="399"/>
      <c r="O341" s="332"/>
      <c r="P341" s="332"/>
      <c r="Q341" s="332"/>
      <c r="R341" s="332"/>
      <c r="S341" s="332"/>
      <c r="T341" s="332"/>
      <c r="U341" s="332"/>
      <c r="V341" s="332"/>
      <c r="W341" s="332"/>
      <c r="X341" s="332"/>
      <c r="Y341" s="332"/>
      <c r="Z341" s="332"/>
      <c r="AA341" s="332"/>
      <c r="AB341" s="332"/>
      <c r="AC341" s="332"/>
      <c r="AD341" s="332"/>
      <c r="AE341" s="332"/>
      <c r="AF341" s="332"/>
      <c r="AG341" s="332"/>
      <c r="AH341" s="367"/>
      <c r="AI341" s="335" t="s">
        <v>525</v>
      </c>
      <c r="AJ341" s="332"/>
    </row>
    <row r="342" spans="1:36" x14ac:dyDescent="0.2">
      <c r="A342" s="396"/>
      <c r="B342" s="371"/>
      <c r="C342" s="1065" t="s">
        <v>526</v>
      </c>
      <c r="D342" s="1065"/>
      <c r="E342" s="1065"/>
      <c r="F342" s="1065"/>
      <c r="G342" s="1065"/>
      <c r="H342" s="1065"/>
      <c r="I342" s="1065"/>
      <c r="J342" s="1065"/>
      <c r="K342" s="1065"/>
      <c r="L342" s="397">
        <v>729.04</v>
      </c>
      <c r="M342" s="407"/>
      <c r="N342" s="399"/>
      <c r="O342" s="332"/>
      <c r="P342" s="332"/>
      <c r="Q342" s="332"/>
      <c r="R342" s="332"/>
      <c r="S342" s="332"/>
      <c r="T342" s="332"/>
      <c r="U342" s="332"/>
      <c r="V342" s="332"/>
      <c r="W342" s="332"/>
      <c r="X342" s="332"/>
      <c r="Y342" s="332"/>
      <c r="Z342" s="332"/>
      <c r="AA342" s="332"/>
      <c r="AB342" s="332"/>
      <c r="AC342" s="332"/>
      <c r="AD342" s="332"/>
      <c r="AE342" s="332"/>
      <c r="AF342" s="332"/>
      <c r="AG342" s="332"/>
      <c r="AH342" s="367"/>
      <c r="AI342" s="335" t="s">
        <v>526</v>
      </c>
      <c r="AJ342" s="332"/>
    </row>
    <row r="343" spans="1:36" x14ac:dyDescent="0.2">
      <c r="A343" s="396"/>
      <c r="B343" s="390"/>
      <c r="C343" s="1067" t="s">
        <v>637</v>
      </c>
      <c r="D343" s="1067"/>
      <c r="E343" s="1067"/>
      <c r="F343" s="1067"/>
      <c r="G343" s="1067"/>
      <c r="H343" s="1067"/>
      <c r="I343" s="1067"/>
      <c r="J343" s="1067"/>
      <c r="K343" s="1067"/>
      <c r="L343" s="400">
        <v>14554.65</v>
      </c>
      <c r="M343" s="408"/>
      <c r="N343" s="409">
        <v>102659</v>
      </c>
      <c r="O343" s="332"/>
      <c r="P343" s="332"/>
      <c r="Q343" s="332"/>
      <c r="R343" s="332"/>
      <c r="S343" s="332"/>
      <c r="T343" s="332"/>
      <c r="U343" s="332"/>
      <c r="V343" s="332"/>
      <c r="W343" s="332"/>
      <c r="X343" s="332"/>
      <c r="Y343" s="332"/>
      <c r="Z343" s="332"/>
      <c r="AA343" s="332"/>
      <c r="AB343" s="332"/>
      <c r="AC343" s="332"/>
      <c r="AD343" s="332"/>
      <c r="AE343" s="332"/>
      <c r="AF343" s="332"/>
      <c r="AG343" s="332"/>
      <c r="AH343" s="367"/>
      <c r="AI343" s="332"/>
      <c r="AJ343" s="367" t="s">
        <v>637</v>
      </c>
    </row>
    <row r="344" spans="1:36" x14ac:dyDescent="0.2">
      <c r="A344" s="396"/>
      <c r="B344" s="371"/>
      <c r="C344" s="1065" t="s">
        <v>513</v>
      </c>
      <c r="D344" s="1065"/>
      <c r="E344" s="1065"/>
      <c r="F344" s="1065"/>
      <c r="G344" s="1065"/>
      <c r="H344" s="1065"/>
      <c r="I344" s="1065"/>
      <c r="J344" s="1065"/>
      <c r="K344" s="1065"/>
      <c r="L344" s="397"/>
      <c r="M344" s="407"/>
      <c r="N344" s="399"/>
      <c r="O344" s="332"/>
      <c r="P344" s="332"/>
      <c r="Q344" s="332"/>
      <c r="R344" s="332"/>
      <c r="S344" s="332"/>
      <c r="T344" s="332"/>
      <c r="U344" s="332"/>
      <c r="V344" s="332"/>
      <c r="W344" s="332"/>
      <c r="X344" s="332"/>
      <c r="Y344" s="332"/>
      <c r="Z344" s="332"/>
      <c r="AA344" s="332"/>
      <c r="AB344" s="332"/>
      <c r="AC344" s="332"/>
      <c r="AD344" s="332"/>
      <c r="AE344" s="332"/>
      <c r="AF344" s="332"/>
      <c r="AG344" s="332"/>
      <c r="AH344" s="367"/>
      <c r="AI344" s="335" t="s">
        <v>513</v>
      </c>
      <c r="AJ344" s="367"/>
    </row>
    <row r="345" spans="1:36" x14ac:dyDescent="0.2">
      <c r="A345" s="396"/>
      <c r="B345" s="371"/>
      <c r="C345" s="1065" t="s">
        <v>615</v>
      </c>
      <c r="D345" s="1065"/>
      <c r="E345" s="1065"/>
      <c r="F345" s="1065"/>
      <c r="G345" s="1065"/>
      <c r="H345" s="1065"/>
      <c r="I345" s="1065"/>
      <c r="J345" s="1065"/>
      <c r="K345" s="1065"/>
      <c r="L345" s="397"/>
      <c r="M345" s="407"/>
      <c r="N345" s="399">
        <v>14984</v>
      </c>
      <c r="O345" s="332"/>
      <c r="P345" s="332"/>
      <c r="Q345" s="332"/>
      <c r="R345" s="332"/>
      <c r="S345" s="332"/>
      <c r="T345" s="332"/>
      <c r="U345" s="332"/>
      <c r="V345" s="332"/>
      <c r="W345" s="332"/>
      <c r="X345" s="332"/>
      <c r="Y345" s="332"/>
      <c r="Z345" s="332"/>
      <c r="AA345" s="332"/>
      <c r="AB345" s="332"/>
      <c r="AC345" s="332"/>
      <c r="AD345" s="332"/>
      <c r="AE345" s="332"/>
      <c r="AF345" s="332"/>
      <c r="AG345" s="332"/>
      <c r="AH345" s="367"/>
      <c r="AI345" s="335" t="s">
        <v>615</v>
      </c>
      <c r="AJ345" s="367"/>
    </row>
    <row r="346" spans="1:36" x14ac:dyDescent="0.2">
      <c r="A346" s="396"/>
      <c r="B346" s="371"/>
      <c r="C346" s="1065" t="s">
        <v>1376</v>
      </c>
      <c r="D346" s="1065"/>
      <c r="E346" s="1065"/>
      <c r="F346" s="1065"/>
      <c r="G346" s="1065"/>
      <c r="H346" s="1065"/>
      <c r="I346" s="1065"/>
      <c r="J346" s="1065"/>
      <c r="K346" s="1065"/>
      <c r="L346" s="397"/>
      <c r="M346" s="407"/>
      <c r="N346" s="399">
        <v>30652</v>
      </c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2"/>
      <c r="AH346" s="367"/>
      <c r="AI346" s="335" t="s">
        <v>1376</v>
      </c>
      <c r="AJ346" s="367"/>
    </row>
    <row r="347" spans="1:36" ht="1.5" customHeight="1" x14ac:dyDescent="0.2">
      <c r="B347" s="390"/>
      <c r="C347" s="380"/>
      <c r="D347" s="380"/>
      <c r="E347" s="380"/>
      <c r="F347" s="380"/>
      <c r="G347" s="380"/>
      <c r="H347" s="380"/>
      <c r="I347" s="380"/>
      <c r="J347" s="380"/>
      <c r="K347" s="380"/>
      <c r="L347" s="400"/>
      <c r="M347" s="401"/>
      <c r="N347" s="410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2"/>
      <c r="AH347" s="332"/>
      <c r="AI347" s="332"/>
      <c r="AJ347" s="332"/>
    </row>
    <row r="348" spans="1:36" ht="53.25" customHeight="1" x14ac:dyDescent="0.2">
      <c r="A348" s="411"/>
      <c r="B348" s="411"/>
      <c r="C348" s="411"/>
      <c r="D348" s="411"/>
      <c r="E348" s="411"/>
      <c r="F348" s="411"/>
      <c r="G348" s="411"/>
      <c r="H348" s="411"/>
      <c r="I348" s="411"/>
      <c r="J348" s="411"/>
      <c r="K348" s="411"/>
      <c r="L348" s="411"/>
      <c r="M348" s="411"/>
      <c r="N348" s="411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2"/>
      <c r="AH348" s="332"/>
      <c r="AI348" s="332"/>
      <c r="AJ348" s="332"/>
    </row>
    <row r="349" spans="1:36" x14ac:dyDescent="0.2">
      <c r="B349" s="412" t="s">
        <v>376</v>
      </c>
      <c r="C349" s="1066" t="s">
        <v>638</v>
      </c>
      <c r="D349" s="1066"/>
      <c r="E349" s="1066"/>
      <c r="F349" s="1066"/>
      <c r="G349" s="1066"/>
      <c r="H349" s="1066"/>
      <c r="I349" s="1066"/>
      <c r="J349" s="1066"/>
      <c r="K349" s="1066"/>
      <c r="L349" s="1066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2"/>
      <c r="AH349" s="332"/>
      <c r="AI349" s="332"/>
      <c r="AJ349" s="332"/>
    </row>
    <row r="350" spans="1:36" ht="13.5" customHeight="1" x14ac:dyDescent="0.2">
      <c r="B350" s="333"/>
      <c r="C350" s="1064" t="s">
        <v>92</v>
      </c>
      <c r="D350" s="1064"/>
      <c r="E350" s="1064"/>
      <c r="F350" s="1064"/>
      <c r="G350" s="1064"/>
      <c r="H350" s="1064"/>
      <c r="I350" s="1064"/>
      <c r="J350" s="1064"/>
      <c r="K350" s="1064"/>
      <c r="L350" s="1064"/>
      <c r="O350" s="332"/>
      <c r="P350" s="332"/>
      <c r="Q350" s="332"/>
      <c r="R350" s="332"/>
      <c r="S350" s="332"/>
      <c r="T350" s="332"/>
      <c r="U350" s="332"/>
      <c r="V350" s="332"/>
      <c r="W350" s="332"/>
      <c r="X350" s="332"/>
      <c r="Y350" s="332"/>
      <c r="Z350" s="332"/>
      <c r="AA350" s="332"/>
      <c r="AB350" s="332"/>
      <c r="AC350" s="332"/>
      <c r="AD350" s="332"/>
      <c r="AE350" s="332"/>
      <c r="AF350" s="332"/>
      <c r="AG350" s="332"/>
      <c r="AH350" s="332"/>
      <c r="AI350" s="332"/>
      <c r="AJ350" s="332"/>
    </row>
    <row r="351" spans="1:36" ht="12.75" customHeight="1" x14ac:dyDescent="0.2">
      <c r="B351" s="412" t="s">
        <v>377</v>
      </c>
      <c r="C351" s="1066" t="s">
        <v>639</v>
      </c>
      <c r="D351" s="1066"/>
      <c r="E351" s="1066"/>
      <c r="F351" s="1066"/>
      <c r="G351" s="1066"/>
      <c r="H351" s="1066"/>
      <c r="I351" s="1066"/>
      <c r="J351" s="1066"/>
      <c r="K351" s="1066"/>
      <c r="L351" s="1066"/>
      <c r="O351" s="332"/>
      <c r="P351" s="332"/>
      <c r="Q351" s="332"/>
      <c r="R351" s="332"/>
      <c r="S351" s="332"/>
      <c r="T351" s="332"/>
      <c r="U351" s="332"/>
      <c r="V351" s="332"/>
      <c r="W351" s="332"/>
      <c r="X351" s="332"/>
      <c r="Y351" s="332"/>
      <c r="Z351" s="332"/>
      <c r="AA351" s="332"/>
      <c r="AB351" s="332"/>
      <c r="AC351" s="332"/>
      <c r="AD351" s="332"/>
      <c r="AE351" s="332"/>
      <c r="AF351" s="332"/>
      <c r="AG351" s="332"/>
      <c r="AH351" s="332"/>
      <c r="AI351" s="332"/>
      <c r="AJ351" s="332"/>
    </row>
    <row r="352" spans="1:36" ht="13.5" customHeight="1" x14ac:dyDescent="0.2">
      <c r="C352" s="1064" t="s">
        <v>92</v>
      </c>
      <c r="D352" s="1064"/>
      <c r="E352" s="1064"/>
      <c r="F352" s="1064"/>
      <c r="G352" s="1064"/>
      <c r="H352" s="1064"/>
      <c r="I352" s="1064"/>
      <c r="J352" s="1064"/>
      <c r="K352" s="1064"/>
      <c r="L352" s="1064"/>
      <c r="O352" s="332"/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Z352" s="332"/>
      <c r="AA352" s="332"/>
      <c r="AB352" s="332"/>
      <c r="AC352" s="332"/>
      <c r="AD352" s="332"/>
      <c r="AE352" s="332"/>
      <c r="AF352" s="332"/>
      <c r="AG352" s="332"/>
      <c r="AH352" s="332"/>
      <c r="AI352" s="332"/>
      <c r="AJ352" s="332"/>
    </row>
    <row r="354" spans="2:36" x14ac:dyDescent="0.2">
      <c r="B354" s="413"/>
      <c r="D354" s="413"/>
      <c r="F354" s="413"/>
      <c r="O354" s="332"/>
      <c r="P354" s="332"/>
      <c r="Q354" s="332"/>
      <c r="R354" s="332"/>
      <c r="S354" s="332"/>
      <c r="T354" s="332"/>
      <c r="U354" s="332"/>
      <c r="V354" s="332"/>
      <c r="W354" s="332"/>
      <c r="X354" s="332"/>
      <c r="Y354" s="332"/>
      <c r="Z354" s="332"/>
      <c r="AA354" s="332"/>
      <c r="AB354" s="332"/>
      <c r="AC354" s="332"/>
      <c r="AD354" s="332"/>
      <c r="AE354" s="332"/>
      <c r="AF354" s="332"/>
      <c r="AG354" s="332"/>
      <c r="AH354" s="332"/>
      <c r="AI354" s="332"/>
      <c r="AJ354" s="332"/>
    </row>
    <row r="371" spans="15:36" x14ac:dyDescent="0.2">
      <c r="O371" s="332"/>
      <c r="P371" s="332"/>
      <c r="Q371" s="332"/>
      <c r="R371" s="332"/>
      <c r="S371" s="332"/>
      <c r="T371" s="332"/>
      <c r="U371" s="332"/>
      <c r="V371" s="332"/>
      <c r="W371" s="332"/>
      <c r="X371" s="332"/>
      <c r="Y371" s="332"/>
      <c r="Z371" s="332"/>
      <c r="AA371" s="332"/>
      <c r="AB371" s="332"/>
      <c r="AC371" s="332"/>
      <c r="AD371" s="332"/>
      <c r="AE371" s="332"/>
      <c r="AF371" s="332"/>
      <c r="AG371" s="332"/>
      <c r="AH371" s="332"/>
      <c r="AI371" s="332"/>
      <c r="AJ371" s="332"/>
    </row>
    <row r="372" spans="15:36" x14ac:dyDescent="0.2"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2"/>
      <c r="AH372" s="332"/>
      <c r="AI372" s="332"/>
      <c r="AJ372" s="332"/>
    </row>
    <row r="375" spans="15:36" x14ac:dyDescent="0.2"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2"/>
      <c r="AH375" s="332"/>
      <c r="AI375" s="332"/>
      <c r="AJ375" s="332"/>
    </row>
  </sheetData>
  <mergeCells count="315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3:E53"/>
    <mergeCell ref="C41:E41"/>
    <mergeCell ref="C42:N42"/>
    <mergeCell ref="C43:E43"/>
    <mergeCell ref="C44:E44"/>
    <mergeCell ref="C45:E45"/>
    <mergeCell ref="C46:E46"/>
    <mergeCell ref="C60:E60"/>
    <mergeCell ref="C61:E61"/>
    <mergeCell ref="C62:E62"/>
    <mergeCell ref="C63:E63"/>
    <mergeCell ref="C65:E65"/>
    <mergeCell ref="C66:N66"/>
    <mergeCell ref="C54:N54"/>
    <mergeCell ref="C55:E55"/>
    <mergeCell ref="C56:E56"/>
    <mergeCell ref="C57:E57"/>
    <mergeCell ref="C58:E58"/>
    <mergeCell ref="C59:E59"/>
    <mergeCell ref="C73:E73"/>
    <mergeCell ref="C74:E74"/>
    <mergeCell ref="C75:E75"/>
    <mergeCell ref="C77:N77"/>
    <mergeCell ref="C78:E78"/>
    <mergeCell ref="C80:N80"/>
    <mergeCell ref="C67:E67"/>
    <mergeCell ref="C68:E68"/>
    <mergeCell ref="C69:E69"/>
    <mergeCell ref="C70:E70"/>
    <mergeCell ref="C71:E71"/>
    <mergeCell ref="C72:E72"/>
    <mergeCell ref="C87:E87"/>
    <mergeCell ref="C88:E88"/>
    <mergeCell ref="C89:E89"/>
    <mergeCell ref="C90:E90"/>
    <mergeCell ref="C91:E91"/>
    <mergeCell ref="C93:N93"/>
    <mergeCell ref="C81:E81"/>
    <mergeCell ref="C82:N82"/>
    <mergeCell ref="C83:E83"/>
    <mergeCell ref="C84:E84"/>
    <mergeCell ref="C85:E85"/>
    <mergeCell ref="C86:E86"/>
    <mergeCell ref="C100:E100"/>
    <mergeCell ref="C101:E101"/>
    <mergeCell ref="C102:E102"/>
    <mergeCell ref="C103:E103"/>
    <mergeCell ref="C104:E104"/>
    <mergeCell ref="C106:N106"/>
    <mergeCell ref="C94:E94"/>
    <mergeCell ref="C95:N95"/>
    <mergeCell ref="C96:E96"/>
    <mergeCell ref="C97:E97"/>
    <mergeCell ref="C98:E98"/>
    <mergeCell ref="C99:E99"/>
    <mergeCell ref="C113:E113"/>
    <mergeCell ref="C114:E114"/>
    <mergeCell ref="C115:E115"/>
    <mergeCell ref="C116:E116"/>
    <mergeCell ref="C117:E117"/>
    <mergeCell ref="C118:E118"/>
    <mergeCell ref="C107:E107"/>
    <mergeCell ref="C108:N108"/>
    <mergeCell ref="C109:N109"/>
    <mergeCell ref="C110:E110"/>
    <mergeCell ref="C111:E111"/>
    <mergeCell ref="C112:E112"/>
    <mergeCell ref="C126:N126"/>
    <mergeCell ref="C127:E127"/>
    <mergeCell ref="C128:E128"/>
    <mergeCell ref="C129:E129"/>
    <mergeCell ref="C130:E130"/>
    <mergeCell ref="C131:E131"/>
    <mergeCell ref="C119:E119"/>
    <mergeCell ref="C120:E120"/>
    <mergeCell ref="C121:E121"/>
    <mergeCell ref="C123:N123"/>
    <mergeCell ref="C124:E124"/>
    <mergeCell ref="C125:N125"/>
    <mergeCell ref="C138:E138"/>
    <mergeCell ref="C140:N140"/>
    <mergeCell ref="C141:E141"/>
    <mergeCell ref="C142:N142"/>
    <mergeCell ref="C143:N143"/>
    <mergeCell ref="C144:E144"/>
    <mergeCell ref="C132:E132"/>
    <mergeCell ref="C133:E133"/>
    <mergeCell ref="C134:E134"/>
    <mergeCell ref="C135:E135"/>
    <mergeCell ref="C136:E136"/>
    <mergeCell ref="C137:E137"/>
    <mergeCell ref="C151:E151"/>
    <mergeCell ref="C152:E152"/>
    <mergeCell ref="C153:E153"/>
    <mergeCell ref="C154:E154"/>
    <mergeCell ref="C155:E155"/>
    <mergeCell ref="C157:N157"/>
    <mergeCell ref="C145:E145"/>
    <mergeCell ref="C146:E146"/>
    <mergeCell ref="C147:E147"/>
    <mergeCell ref="C148:E148"/>
    <mergeCell ref="C149:E149"/>
    <mergeCell ref="C150:E150"/>
    <mergeCell ref="C166:N166"/>
    <mergeCell ref="C167:N167"/>
    <mergeCell ref="C168:E168"/>
    <mergeCell ref="C169:E169"/>
    <mergeCell ref="C170:E170"/>
    <mergeCell ref="C171:E171"/>
    <mergeCell ref="C158:E158"/>
    <mergeCell ref="C160:N160"/>
    <mergeCell ref="C161:E161"/>
    <mergeCell ref="C163:N163"/>
    <mergeCell ref="A164:N164"/>
    <mergeCell ref="C165:E165"/>
    <mergeCell ref="C178:E178"/>
    <mergeCell ref="C179:E179"/>
    <mergeCell ref="C180:N180"/>
    <mergeCell ref="C181:N181"/>
    <mergeCell ref="C182:E182"/>
    <mergeCell ref="C183:E183"/>
    <mergeCell ref="C172:E172"/>
    <mergeCell ref="C173:E173"/>
    <mergeCell ref="C174:E174"/>
    <mergeCell ref="C175:E175"/>
    <mergeCell ref="C176:E176"/>
    <mergeCell ref="C177:E177"/>
    <mergeCell ref="C190:E190"/>
    <mergeCell ref="C191:E191"/>
    <mergeCell ref="C192:E192"/>
    <mergeCell ref="C193:E193"/>
    <mergeCell ref="C195:N195"/>
    <mergeCell ref="C196:N196"/>
    <mergeCell ref="C184:E184"/>
    <mergeCell ref="C185:E185"/>
    <mergeCell ref="C186:E186"/>
    <mergeCell ref="C187:E187"/>
    <mergeCell ref="C188:E188"/>
    <mergeCell ref="C189:E189"/>
    <mergeCell ref="C204:N204"/>
    <mergeCell ref="C205:E205"/>
    <mergeCell ref="C206:E206"/>
    <mergeCell ref="C207:E207"/>
    <mergeCell ref="C208:E208"/>
    <mergeCell ref="C209:E209"/>
    <mergeCell ref="C197:E197"/>
    <mergeCell ref="C199:N199"/>
    <mergeCell ref="C200:N200"/>
    <mergeCell ref="A201:N201"/>
    <mergeCell ref="C202:E202"/>
    <mergeCell ref="C203:N203"/>
    <mergeCell ref="C217:N217"/>
    <mergeCell ref="C218:N218"/>
    <mergeCell ref="C219:E219"/>
    <mergeCell ref="C220:E220"/>
    <mergeCell ref="C221:E221"/>
    <mergeCell ref="C222:E222"/>
    <mergeCell ref="C210:E210"/>
    <mergeCell ref="C211:E211"/>
    <mergeCell ref="C212:E212"/>
    <mergeCell ref="C213:E213"/>
    <mergeCell ref="C215:N215"/>
    <mergeCell ref="C216:E216"/>
    <mergeCell ref="C229:E229"/>
    <mergeCell ref="C230:E230"/>
    <mergeCell ref="C232:N232"/>
    <mergeCell ref="C233:E233"/>
    <mergeCell ref="C234:N234"/>
    <mergeCell ref="C235:N235"/>
    <mergeCell ref="C223:E223"/>
    <mergeCell ref="C224:E224"/>
    <mergeCell ref="C225:E225"/>
    <mergeCell ref="C226:E226"/>
    <mergeCell ref="C227:E227"/>
    <mergeCell ref="C228:E228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6:K256"/>
    <mergeCell ref="C257:K257"/>
    <mergeCell ref="C258:K258"/>
    <mergeCell ref="C259:K259"/>
    <mergeCell ref="C260:K260"/>
    <mergeCell ref="C261:K261"/>
    <mergeCell ref="C249:N249"/>
    <mergeCell ref="C251:K251"/>
    <mergeCell ref="C252:K252"/>
    <mergeCell ref="C253:K253"/>
    <mergeCell ref="C254:K254"/>
    <mergeCell ref="C255:K255"/>
    <mergeCell ref="C268:K268"/>
    <mergeCell ref="C269:K269"/>
    <mergeCell ref="C270:K270"/>
    <mergeCell ref="C271:K271"/>
    <mergeCell ref="C272:K272"/>
    <mergeCell ref="C273:K273"/>
    <mergeCell ref="C262:K262"/>
    <mergeCell ref="C263:K263"/>
    <mergeCell ref="C264:K264"/>
    <mergeCell ref="C265:K265"/>
    <mergeCell ref="C266:K266"/>
    <mergeCell ref="C267:K267"/>
    <mergeCell ref="C280:E280"/>
    <mergeCell ref="C281:E281"/>
    <mergeCell ref="C282:E282"/>
    <mergeCell ref="C283:E283"/>
    <mergeCell ref="C284:E284"/>
    <mergeCell ref="C285:E285"/>
    <mergeCell ref="A274:N274"/>
    <mergeCell ref="C275:E275"/>
    <mergeCell ref="C276:N276"/>
    <mergeCell ref="C277:E277"/>
    <mergeCell ref="C278:E278"/>
    <mergeCell ref="C279:E279"/>
    <mergeCell ref="C295:K295"/>
    <mergeCell ref="C296:K296"/>
    <mergeCell ref="C297:K297"/>
    <mergeCell ref="C298:K298"/>
    <mergeCell ref="C299:K299"/>
    <mergeCell ref="C300:K300"/>
    <mergeCell ref="C287:E287"/>
    <mergeCell ref="C289:N289"/>
    <mergeCell ref="C291:K291"/>
    <mergeCell ref="C292:K292"/>
    <mergeCell ref="C293:K293"/>
    <mergeCell ref="C294:K294"/>
    <mergeCell ref="A307:N307"/>
    <mergeCell ref="C308:E308"/>
    <mergeCell ref="C310:N310"/>
    <mergeCell ref="C312:K312"/>
    <mergeCell ref="C313:K313"/>
    <mergeCell ref="C314:K314"/>
    <mergeCell ref="C301:K301"/>
    <mergeCell ref="C302:K302"/>
    <mergeCell ref="C303:K303"/>
    <mergeCell ref="C304:K304"/>
    <mergeCell ref="C305:K305"/>
    <mergeCell ref="A306:N306"/>
    <mergeCell ref="C322:K322"/>
    <mergeCell ref="C323:K323"/>
    <mergeCell ref="C324:K324"/>
    <mergeCell ref="C325:K325"/>
    <mergeCell ref="C326:K326"/>
    <mergeCell ref="C327:K327"/>
    <mergeCell ref="C315:K315"/>
    <mergeCell ref="C316:K316"/>
    <mergeCell ref="C317:K317"/>
    <mergeCell ref="C318:K318"/>
    <mergeCell ref="C319:K319"/>
    <mergeCell ref="C321:K321"/>
    <mergeCell ref="C334:K334"/>
    <mergeCell ref="C335:K335"/>
    <mergeCell ref="C336:K336"/>
    <mergeCell ref="C337:K337"/>
    <mergeCell ref="C338:K338"/>
    <mergeCell ref="C339:K339"/>
    <mergeCell ref="C328:K328"/>
    <mergeCell ref="C329:K329"/>
    <mergeCell ref="C330:K330"/>
    <mergeCell ref="C331:K331"/>
    <mergeCell ref="C332:K332"/>
    <mergeCell ref="C333:K333"/>
    <mergeCell ref="C346:K346"/>
    <mergeCell ref="C349:L349"/>
    <mergeCell ref="C350:L350"/>
    <mergeCell ref="C351:L351"/>
    <mergeCell ref="C352:L352"/>
    <mergeCell ref="C340:K340"/>
    <mergeCell ref="C341:K341"/>
    <mergeCell ref="C342:K342"/>
    <mergeCell ref="C343:K343"/>
    <mergeCell ref="C344:K344"/>
    <mergeCell ref="C345:K345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96" orientation="landscape" useFirstPageNumber="1" r:id="rId1"/>
  <headerFooter>
    <oddFooter>&amp;R&amp;8&amp;P</oddFooter>
  </headerFooter>
  <rowBreaks count="1" manualBreakCount="1">
    <brk id="34" max="374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24"/>
  <sheetViews>
    <sheetView topLeftCell="A569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5" width="110.140625" style="335" hidden="1" customWidth="1"/>
    <col min="26" max="29" width="34.140625" style="335" hidden="1" customWidth="1"/>
    <col min="30" max="30" width="110.140625" style="335" hidden="1" customWidth="1"/>
    <col min="31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8153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259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259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8071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1259.07</v>
      </c>
      <c r="D28" s="352" t="s">
        <v>8154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7.13</v>
      </c>
      <c r="D30" s="352" t="s">
        <v>8155</v>
      </c>
      <c r="E30" s="340" t="s">
        <v>401</v>
      </c>
      <c r="G30" s="332" t="s">
        <v>404</v>
      </c>
      <c r="L30" s="351">
        <v>0</v>
      </c>
      <c r="M30" s="352" t="s">
        <v>8156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1058.76</v>
      </c>
      <c r="D31" s="758" t="s">
        <v>8157</v>
      </c>
      <c r="E31" s="340" t="s">
        <v>401</v>
      </c>
      <c r="G31" s="332" t="s">
        <v>407</v>
      </c>
      <c r="L31" s="759"/>
      <c r="M31" s="759">
        <v>709.09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193.18</v>
      </c>
      <c r="D32" s="758" t="s">
        <v>8158</v>
      </c>
      <c r="E32" s="340" t="s">
        <v>401</v>
      </c>
      <c r="G32" s="332" t="s">
        <v>409</v>
      </c>
      <c r="L32" s="759"/>
      <c r="M32" s="759">
        <v>7.16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3129</v>
      </c>
      <c r="M33" s="1083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8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8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8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8" s="332" customFormat="1" ht="12" x14ac:dyDescent="0.2">
      <c r="A39" s="1073" t="s">
        <v>4630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4630</v>
      </c>
    </row>
    <row r="40" spans="1:28" s="332" customFormat="1" ht="12" x14ac:dyDescent="0.2">
      <c r="A40" s="1069" t="s">
        <v>8076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1"/>
      <c r="V40" s="361"/>
      <c r="W40" s="367" t="s">
        <v>8076</v>
      </c>
    </row>
    <row r="41" spans="1:28" s="332" customFormat="1" ht="33.75" x14ac:dyDescent="0.2">
      <c r="A41" s="362" t="s">
        <v>423</v>
      </c>
      <c r="B41" s="363" t="s">
        <v>8028</v>
      </c>
      <c r="C41" s="1068" t="s">
        <v>8077</v>
      </c>
      <c r="D41" s="1068"/>
      <c r="E41" s="1068"/>
      <c r="F41" s="364" t="s">
        <v>1017</v>
      </c>
      <c r="G41" s="364"/>
      <c r="H41" s="364"/>
      <c r="I41" s="364" t="s">
        <v>423</v>
      </c>
      <c r="J41" s="365"/>
      <c r="K41" s="364"/>
      <c r="L41" s="365"/>
      <c r="M41" s="364"/>
      <c r="N41" s="366"/>
      <c r="V41" s="361"/>
      <c r="W41" s="367"/>
      <c r="X41" s="367" t="s">
        <v>8077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431</v>
      </c>
    </row>
    <row r="43" spans="1:28" s="332" customFormat="1" ht="12" x14ac:dyDescent="0.2">
      <c r="A43" s="372"/>
      <c r="B43" s="371" t="s">
        <v>423</v>
      </c>
      <c r="C43" s="1065" t="s">
        <v>432</v>
      </c>
      <c r="D43" s="1065"/>
      <c r="E43" s="1065"/>
      <c r="F43" s="373"/>
      <c r="G43" s="373"/>
      <c r="H43" s="373"/>
      <c r="I43" s="373"/>
      <c r="J43" s="374">
        <v>72.430000000000007</v>
      </c>
      <c r="K43" s="373" t="s">
        <v>436</v>
      </c>
      <c r="L43" s="374">
        <v>90.54</v>
      </c>
      <c r="M43" s="373"/>
      <c r="N43" s="375"/>
      <c r="V43" s="361"/>
      <c r="W43" s="367"/>
      <c r="X43" s="367"/>
      <c r="Z43" s="335" t="s">
        <v>432</v>
      </c>
    </row>
    <row r="44" spans="1:28" s="332" customFormat="1" ht="12" x14ac:dyDescent="0.2">
      <c r="A44" s="372"/>
      <c r="B44" s="371" t="s">
        <v>439</v>
      </c>
      <c r="C44" s="1065" t="s">
        <v>440</v>
      </c>
      <c r="D44" s="1065"/>
      <c r="E44" s="1065"/>
      <c r="F44" s="373"/>
      <c r="G44" s="373"/>
      <c r="H44" s="373"/>
      <c r="I44" s="373"/>
      <c r="J44" s="374">
        <v>8.8800000000000008</v>
      </c>
      <c r="K44" s="373"/>
      <c r="L44" s="374">
        <v>8.8800000000000008</v>
      </c>
      <c r="M44" s="373"/>
      <c r="N44" s="375"/>
      <c r="V44" s="361"/>
      <c r="W44" s="367"/>
      <c r="X44" s="367"/>
      <c r="Z44" s="335" t="s">
        <v>440</v>
      </c>
    </row>
    <row r="45" spans="1:28" s="332" customFormat="1" ht="12" x14ac:dyDescent="0.2">
      <c r="A45" s="372"/>
      <c r="B45" s="371"/>
      <c r="C45" s="1065" t="s">
        <v>443</v>
      </c>
      <c r="D45" s="1065"/>
      <c r="E45" s="1065"/>
      <c r="F45" s="373" t="s">
        <v>444</v>
      </c>
      <c r="G45" s="373" t="s">
        <v>1565</v>
      </c>
      <c r="H45" s="373" t="s">
        <v>436</v>
      </c>
      <c r="I45" s="373" t="s">
        <v>499</v>
      </c>
      <c r="J45" s="374"/>
      <c r="K45" s="373"/>
      <c r="L45" s="374"/>
      <c r="M45" s="373"/>
      <c r="N45" s="375"/>
      <c r="V45" s="361"/>
      <c r="W45" s="367"/>
      <c r="X45" s="367"/>
      <c r="AA45" s="335" t="s">
        <v>443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81.31</v>
      </c>
      <c r="K46" s="376"/>
      <c r="L46" s="377">
        <v>99.42</v>
      </c>
      <c r="M46" s="376"/>
      <c r="N46" s="378"/>
      <c r="V46" s="361"/>
      <c r="W46" s="367"/>
      <c r="X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90.54</v>
      </c>
      <c r="M47" s="373"/>
      <c r="N47" s="375"/>
      <c r="V47" s="361"/>
      <c r="W47" s="367"/>
      <c r="X47" s="367"/>
      <c r="AA47" s="335" t="s">
        <v>451</v>
      </c>
    </row>
    <row r="48" spans="1:28" s="332" customFormat="1" ht="33.75" x14ac:dyDescent="0.2">
      <c r="A48" s="372"/>
      <c r="B48" s="371" t="s">
        <v>7616</v>
      </c>
      <c r="C48" s="1065" t="s">
        <v>7617</v>
      </c>
      <c r="D48" s="1065"/>
      <c r="E48" s="1065"/>
      <c r="F48" s="373" t="s">
        <v>454</v>
      </c>
      <c r="G48" s="373" t="s">
        <v>1083</v>
      </c>
      <c r="H48" s="373"/>
      <c r="I48" s="373" t="s">
        <v>1083</v>
      </c>
      <c r="J48" s="374"/>
      <c r="K48" s="373"/>
      <c r="L48" s="374">
        <v>81.489999999999995</v>
      </c>
      <c r="M48" s="373"/>
      <c r="N48" s="375"/>
      <c r="V48" s="361"/>
      <c r="W48" s="367"/>
      <c r="X48" s="367"/>
      <c r="AA48" s="335" t="s">
        <v>7617</v>
      </c>
    </row>
    <row r="49" spans="1:29" s="332" customFormat="1" ht="33.75" x14ac:dyDescent="0.2">
      <c r="A49" s="372"/>
      <c r="B49" s="371" t="s">
        <v>7618</v>
      </c>
      <c r="C49" s="1065" t="s">
        <v>7619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41.65</v>
      </c>
      <c r="M49" s="373"/>
      <c r="N49" s="375"/>
      <c r="V49" s="361"/>
      <c r="W49" s="367"/>
      <c r="X49" s="367"/>
      <c r="AA49" s="335" t="s">
        <v>7619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222.56</v>
      </c>
      <c r="M50" s="376"/>
      <c r="N50" s="366"/>
      <c r="V50" s="361"/>
      <c r="W50" s="367"/>
      <c r="X50" s="367"/>
      <c r="AC50" s="367" t="s">
        <v>459</v>
      </c>
    </row>
    <row r="51" spans="1:29" s="332" customFormat="1" ht="33.75" x14ac:dyDescent="0.2">
      <c r="A51" s="362" t="s">
        <v>2768</v>
      </c>
      <c r="B51" s="363" t="s">
        <v>8159</v>
      </c>
      <c r="C51" s="1068" t="s">
        <v>8160</v>
      </c>
      <c r="D51" s="1068"/>
      <c r="E51" s="1068"/>
      <c r="F51" s="364" t="s">
        <v>6552</v>
      </c>
      <c r="G51" s="364"/>
      <c r="H51" s="364"/>
      <c r="I51" s="364" t="s">
        <v>423</v>
      </c>
      <c r="J51" s="365">
        <v>32333.33</v>
      </c>
      <c r="K51" s="364" t="s">
        <v>1361</v>
      </c>
      <c r="L51" s="365">
        <v>6596.98</v>
      </c>
      <c r="M51" s="364" t="s">
        <v>1362</v>
      </c>
      <c r="N51" s="366">
        <v>32721</v>
      </c>
      <c r="V51" s="361"/>
      <c r="W51" s="367"/>
      <c r="X51" s="367" t="s">
        <v>8160</v>
      </c>
      <c r="AC51" s="367"/>
    </row>
    <row r="52" spans="1:29" s="332" customFormat="1" ht="12" x14ac:dyDescent="0.2">
      <c r="A52" s="379"/>
      <c r="B52" s="380"/>
      <c r="C52" s="340" t="s">
        <v>3039</v>
      </c>
      <c r="D52" s="385"/>
      <c r="E52" s="385"/>
      <c r="F52" s="386"/>
      <c r="G52" s="386"/>
      <c r="H52" s="386"/>
      <c r="I52" s="386"/>
      <c r="J52" s="387"/>
      <c r="K52" s="386"/>
      <c r="L52" s="387"/>
      <c r="M52" s="388"/>
      <c r="N52" s="389"/>
      <c r="V52" s="361"/>
      <c r="W52" s="367"/>
      <c r="X52" s="367"/>
      <c r="AC52" s="367"/>
    </row>
    <row r="53" spans="1:29" s="332" customFormat="1" ht="22.5" x14ac:dyDescent="0.2">
      <c r="A53" s="370"/>
      <c r="B53" s="371" t="s">
        <v>1365</v>
      </c>
      <c r="C53" s="1065" t="s">
        <v>1366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X53" s="367"/>
      <c r="Y53" s="335" t="s">
        <v>1366</v>
      </c>
      <c r="AC53" s="367"/>
    </row>
    <row r="54" spans="1:29" s="332" customFormat="1" ht="22.5" x14ac:dyDescent="0.2">
      <c r="A54" s="362" t="s">
        <v>8161</v>
      </c>
      <c r="B54" s="363" t="s">
        <v>8162</v>
      </c>
      <c r="C54" s="1068" t="s">
        <v>8163</v>
      </c>
      <c r="D54" s="1068"/>
      <c r="E54" s="1068"/>
      <c r="F54" s="364" t="s">
        <v>1017</v>
      </c>
      <c r="G54" s="364"/>
      <c r="H54" s="364"/>
      <c r="I54" s="364" t="s">
        <v>434</v>
      </c>
      <c r="J54" s="365">
        <v>230.51</v>
      </c>
      <c r="K54" s="364"/>
      <c r="L54" s="365">
        <v>461.02</v>
      </c>
      <c r="M54" s="364"/>
      <c r="N54" s="366"/>
      <c r="V54" s="361"/>
      <c r="W54" s="367"/>
      <c r="X54" s="367" t="s">
        <v>8163</v>
      </c>
      <c r="AC54" s="367"/>
    </row>
    <row r="55" spans="1:29" s="332" customFormat="1" ht="12" x14ac:dyDescent="0.2">
      <c r="A55" s="379"/>
      <c r="B55" s="380"/>
      <c r="C55" s="340" t="s">
        <v>3039</v>
      </c>
      <c r="D55" s="385"/>
      <c r="E55" s="385"/>
      <c r="F55" s="386"/>
      <c r="G55" s="386"/>
      <c r="H55" s="386"/>
      <c r="I55" s="386"/>
      <c r="J55" s="387"/>
      <c r="K55" s="386"/>
      <c r="L55" s="387"/>
      <c r="M55" s="388"/>
      <c r="N55" s="389"/>
      <c r="V55" s="361"/>
      <c r="W55" s="367"/>
      <c r="X55" s="367"/>
      <c r="AC55" s="367"/>
    </row>
    <row r="56" spans="1:29" s="332" customFormat="1" ht="22.5" x14ac:dyDescent="0.2">
      <c r="A56" s="362" t="s">
        <v>439</v>
      </c>
      <c r="B56" s="363" t="s">
        <v>8164</v>
      </c>
      <c r="C56" s="1068" t="s">
        <v>8165</v>
      </c>
      <c r="D56" s="1068"/>
      <c r="E56" s="1068"/>
      <c r="F56" s="364" t="s">
        <v>1017</v>
      </c>
      <c r="G56" s="364"/>
      <c r="H56" s="364"/>
      <c r="I56" s="364" t="s">
        <v>423</v>
      </c>
      <c r="J56" s="365"/>
      <c r="K56" s="364"/>
      <c r="L56" s="365"/>
      <c r="M56" s="364"/>
      <c r="N56" s="366"/>
      <c r="V56" s="361"/>
      <c r="W56" s="367"/>
      <c r="X56" s="367" t="s">
        <v>8165</v>
      </c>
      <c r="AC56" s="367"/>
    </row>
    <row r="57" spans="1:29" s="332" customFormat="1" ht="33.75" x14ac:dyDescent="0.2">
      <c r="A57" s="370"/>
      <c r="B57" s="371" t="s">
        <v>430</v>
      </c>
      <c r="C57" s="1065" t="s">
        <v>431</v>
      </c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72"/>
      <c r="V57" s="361"/>
      <c r="W57" s="367"/>
      <c r="X57" s="367"/>
      <c r="Y57" s="335" t="s">
        <v>431</v>
      </c>
      <c r="AC57" s="367"/>
    </row>
    <row r="58" spans="1:29" s="332" customFormat="1" ht="12" x14ac:dyDescent="0.2">
      <c r="A58" s="372"/>
      <c r="B58" s="371" t="s">
        <v>423</v>
      </c>
      <c r="C58" s="1065" t="s">
        <v>432</v>
      </c>
      <c r="D58" s="1065"/>
      <c r="E58" s="1065"/>
      <c r="F58" s="373"/>
      <c r="G58" s="373"/>
      <c r="H58" s="373"/>
      <c r="I58" s="373"/>
      <c r="J58" s="374">
        <v>43.47</v>
      </c>
      <c r="K58" s="373" t="s">
        <v>436</v>
      </c>
      <c r="L58" s="374">
        <v>54.34</v>
      </c>
      <c r="M58" s="373"/>
      <c r="N58" s="375"/>
      <c r="V58" s="361"/>
      <c r="W58" s="367"/>
      <c r="X58" s="367"/>
      <c r="Z58" s="335" t="s">
        <v>432</v>
      </c>
      <c r="AC58" s="367"/>
    </row>
    <row r="59" spans="1:29" s="332" customFormat="1" ht="12" x14ac:dyDescent="0.2">
      <c r="A59" s="372"/>
      <c r="B59" s="371" t="s">
        <v>439</v>
      </c>
      <c r="C59" s="1065" t="s">
        <v>440</v>
      </c>
      <c r="D59" s="1065"/>
      <c r="E59" s="1065"/>
      <c r="F59" s="373"/>
      <c r="G59" s="373"/>
      <c r="H59" s="373"/>
      <c r="I59" s="373"/>
      <c r="J59" s="374">
        <v>6.11</v>
      </c>
      <c r="K59" s="373"/>
      <c r="L59" s="374">
        <v>6.11</v>
      </c>
      <c r="M59" s="373"/>
      <c r="N59" s="375"/>
      <c r="V59" s="361"/>
      <c r="W59" s="367"/>
      <c r="X59" s="367"/>
      <c r="Z59" s="335" t="s">
        <v>440</v>
      </c>
      <c r="AC59" s="367"/>
    </row>
    <row r="60" spans="1:29" s="332" customFormat="1" ht="12" x14ac:dyDescent="0.2">
      <c r="A60" s="372"/>
      <c r="B60" s="371"/>
      <c r="C60" s="1065" t="s">
        <v>443</v>
      </c>
      <c r="D60" s="1065"/>
      <c r="E60" s="1065"/>
      <c r="F60" s="373" t="s">
        <v>444</v>
      </c>
      <c r="G60" s="373" t="s">
        <v>2959</v>
      </c>
      <c r="H60" s="373" t="s">
        <v>436</v>
      </c>
      <c r="I60" s="373" t="s">
        <v>6064</v>
      </c>
      <c r="J60" s="374"/>
      <c r="K60" s="373"/>
      <c r="L60" s="374"/>
      <c r="M60" s="373"/>
      <c r="N60" s="375"/>
      <c r="V60" s="361"/>
      <c r="W60" s="367"/>
      <c r="X60" s="367"/>
      <c r="AA60" s="335" t="s">
        <v>443</v>
      </c>
      <c r="AC60" s="367"/>
    </row>
    <row r="61" spans="1:29" s="332" customFormat="1" ht="12" x14ac:dyDescent="0.2">
      <c r="A61" s="372"/>
      <c r="B61" s="371"/>
      <c r="C61" s="1077" t="s">
        <v>450</v>
      </c>
      <c r="D61" s="1077"/>
      <c r="E61" s="1077"/>
      <c r="F61" s="376"/>
      <c r="G61" s="376"/>
      <c r="H61" s="376"/>
      <c r="I61" s="376"/>
      <c r="J61" s="377">
        <v>49.58</v>
      </c>
      <c r="K61" s="376"/>
      <c r="L61" s="377">
        <v>60.45</v>
      </c>
      <c r="M61" s="376"/>
      <c r="N61" s="378"/>
      <c r="V61" s="361"/>
      <c r="W61" s="367"/>
      <c r="X61" s="367"/>
      <c r="AB61" s="335" t="s">
        <v>450</v>
      </c>
      <c r="AC61" s="367"/>
    </row>
    <row r="62" spans="1:29" s="332" customFormat="1" ht="12" x14ac:dyDescent="0.2">
      <c r="A62" s="372"/>
      <c r="B62" s="371"/>
      <c r="C62" s="1065" t="s">
        <v>451</v>
      </c>
      <c r="D62" s="1065"/>
      <c r="E62" s="1065"/>
      <c r="F62" s="373"/>
      <c r="G62" s="373"/>
      <c r="H62" s="373"/>
      <c r="I62" s="373"/>
      <c r="J62" s="374"/>
      <c r="K62" s="373"/>
      <c r="L62" s="374">
        <v>54.34</v>
      </c>
      <c r="M62" s="373"/>
      <c r="N62" s="375"/>
      <c r="V62" s="361"/>
      <c r="W62" s="367"/>
      <c r="X62" s="367"/>
      <c r="AA62" s="335" t="s">
        <v>451</v>
      </c>
      <c r="AC62" s="367"/>
    </row>
    <row r="63" spans="1:29" s="332" customFormat="1" ht="33.75" x14ac:dyDescent="0.2">
      <c r="A63" s="372"/>
      <c r="B63" s="371" t="s">
        <v>7616</v>
      </c>
      <c r="C63" s="1065" t="s">
        <v>7617</v>
      </c>
      <c r="D63" s="1065"/>
      <c r="E63" s="1065"/>
      <c r="F63" s="373" t="s">
        <v>454</v>
      </c>
      <c r="G63" s="373" t="s">
        <v>1083</v>
      </c>
      <c r="H63" s="373"/>
      <c r="I63" s="373" t="s">
        <v>1083</v>
      </c>
      <c r="J63" s="374"/>
      <c r="K63" s="373"/>
      <c r="L63" s="374">
        <v>48.91</v>
      </c>
      <c r="M63" s="373"/>
      <c r="N63" s="375"/>
      <c r="V63" s="361"/>
      <c r="W63" s="367"/>
      <c r="X63" s="367"/>
      <c r="AA63" s="335" t="s">
        <v>7617</v>
      </c>
      <c r="AC63" s="367"/>
    </row>
    <row r="64" spans="1:29" s="332" customFormat="1" ht="33.75" x14ac:dyDescent="0.2">
      <c r="A64" s="372"/>
      <c r="B64" s="371" t="s">
        <v>7618</v>
      </c>
      <c r="C64" s="1065" t="s">
        <v>7619</v>
      </c>
      <c r="D64" s="1065"/>
      <c r="E64" s="1065"/>
      <c r="F64" s="373" t="s">
        <v>454</v>
      </c>
      <c r="G64" s="373" t="s">
        <v>657</v>
      </c>
      <c r="H64" s="373"/>
      <c r="I64" s="373" t="s">
        <v>657</v>
      </c>
      <c r="J64" s="374"/>
      <c r="K64" s="373"/>
      <c r="L64" s="374">
        <v>25</v>
      </c>
      <c r="M64" s="373"/>
      <c r="N64" s="375"/>
      <c r="V64" s="361"/>
      <c r="W64" s="367"/>
      <c r="X64" s="367"/>
      <c r="AA64" s="335" t="s">
        <v>7619</v>
      </c>
      <c r="AC64" s="367"/>
    </row>
    <row r="65" spans="1:29" s="332" customFormat="1" ht="12" x14ac:dyDescent="0.2">
      <c r="A65" s="379"/>
      <c r="B65" s="380"/>
      <c r="C65" s="1068" t="s">
        <v>459</v>
      </c>
      <c r="D65" s="1068"/>
      <c r="E65" s="1068"/>
      <c r="F65" s="364"/>
      <c r="G65" s="364"/>
      <c r="H65" s="364"/>
      <c r="I65" s="364"/>
      <c r="J65" s="365"/>
      <c r="K65" s="364"/>
      <c r="L65" s="365">
        <v>134.36000000000001</v>
      </c>
      <c r="M65" s="376"/>
      <c r="N65" s="366"/>
      <c r="V65" s="361"/>
      <c r="W65" s="367"/>
      <c r="X65" s="367"/>
      <c r="AC65" s="367" t="s">
        <v>459</v>
      </c>
    </row>
    <row r="66" spans="1:29" s="332" customFormat="1" ht="123.75" x14ac:dyDescent="0.2">
      <c r="A66" s="362" t="s">
        <v>8166</v>
      </c>
      <c r="B66" s="363" t="s">
        <v>8167</v>
      </c>
      <c r="C66" s="1068" t="s">
        <v>8168</v>
      </c>
      <c r="D66" s="1068"/>
      <c r="E66" s="1068"/>
      <c r="F66" s="364" t="s">
        <v>1017</v>
      </c>
      <c r="G66" s="364"/>
      <c r="H66" s="364"/>
      <c r="I66" s="364" t="s">
        <v>423</v>
      </c>
      <c r="J66" s="365">
        <v>726.24</v>
      </c>
      <c r="K66" s="364"/>
      <c r="L66" s="365">
        <v>726.24</v>
      </c>
      <c r="M66" s="364"/>
      <c r="N66" s="366"/>
      <c r="V66" s="361"/>
      <c r="W66" s="367"/>
      <c r="X66" s="367" t="s">
        <v>8168</v>
      </c>
      <c r="AC66" s="367"/>
    </row>
    <row r="67" spans="1:29" s="332" customFormat="1" ht="12" x14ac:dyDescent="0.2">
      <c r="A67" s="379"/>
      <c r="B67" s="380"/>
      <c r="C67" s="340" t="s">
        <v>3039</v>
      </c>
      <c r="D67" s="385"/>
      <c r="E67" s="385"/>
      <c r="F67" s="386"/>
      <c r="G67" s="386"/>
      <c r="H67" s="386"/>
      <c r="I67" s="386"/>
      <c r="J67" s="387"/>
      <c r="K67" s="386"/>
      <c r="L67" s="387"/>
      <c r="M67" s="388"/>
      <c r="N67" s="389"/>
      <c r="V67" s="361"/>
      <c r="W67" s="367"/>
      <c r="X67" s="367"/>
      <c r="AC67" s="367"/>
    </row>
    <row r="68" spans="1:29" s="332" customFormat="1" ht="33.75" x14ac:dyDescent="0.2">
      <c r="A68" s="362" t="s">
        <v>476</v>
      </c>
      <c r="B68" s="363" t="s">
        <v>3143</v>
      </c>
      <c r="C68" s="1068" t="s">
        <v>8169</v>
      </c>
      <c r="D68" s="1068"/>
      <c r="E68" s="1068"/>
      <c r="F68" s="364" t="s">
        <v>1017</v>
      </c>
      <c r="G68" s="364"/>
      <c r="H68" s="364"/>
      <c r="I68" s="364" t="s">
        <v>423</v>
      </c>
      <c r="J68" s="365"/>
      <c r="K68" s="364"/>
      <c r="L68" s="365"/>
      <c r="M68" s="364"/>
      <c r="N68" s="366"/>
      <c r="V68" s="361"/>
      <c r="W68" s="367"/>
      <c r="X68" s="367" t="s">
        <v>8169</v>
      </c>
      <c r="AC68" s="367"/>
    </row>
    <row r="69" spans="1:29" s="332" customFormat="1" ht="33.75" x14ac:dyDescent="0.2">
      <c r="A69" s="370"/>
      <c r="B69" s="371" t="s">
        <v>430</v>
      </c>
      <c r="C69" s="1065" t="s">
        <v>431</v>
      </c>
      <c r="D69" s="1065"/>
      <c r="E69" s="1065"/>
      <c r="F69" s="1065"/>
      <c r="G69" s="1065"/>
      <c r="H69" s="1065"/>
      <c r="I69" s="1065"/>
      <c r="J69" s="1065"/>
      <c r="K69" s="1065"/>
      <c r="L69" s="1065"/>
      <c r="M69" s="1065"/>
      <c r="N69" s="1072"/>
      <c r="V69" s="361"/>
      <c r="W69" s="367"/>
      <c r="X69" s="367"/>
      <c r="Y69" s="335" t="s">
        <v>431</v>
      </c>
      <c r="AC69" s="367"/>
    </row>
    <row r="70" spans="1:29" s="332" customFormat="1" ht="12" x14ac:dyDescent="0.2">
      <c r="A70" s="372"/>
      <c r="B70" s="371" t="s">
        <v>423</v>
      </c>
      <c r="C70" s="1065" t="s">
        <v>432</v>
      </c>
      <c r="D70" s="1065"/>
      <c r="E70" s="1065"/>
      <c r="F70" s="373"/>
      <c r="G70" s="373"/>
      <c r="H70" s="373"/>
      <c r="I70" s="373"/>
      <c r="J70" s="374">
        <v>20.440000000000001</v>
      </c>
      <c r="K70" s="373" t="s">
        <v>436</v>
      </c>
      <c r="L70" s="374">
        <v>25.55</v>
      </c>
      <c r="M70" s="373"/>
      <c r="N70" s="375"/>
      <c r="V70" s="361"/>
      <c r="W70" s="367"/>
      <c r="X70" s="367"/>
      <c r="Z70" s="335" t="s">
        <v>432</v>
      </c>
      <c r="AC70" s="367"/>
    </row>
    <row r="71" spans="1:29" s="332" customFormat="1" ht="12" x14ac:dyDescent="0.2">
      <c r="A71" s="372"/>
      <c r="B71" s="371" t="s">
        <v>434</v>
      </c>
      <c r="C71" s="1065" t="s">
        <v>435</v>
      </c>
      <c r="D71" s="1065"/>
      <c r="E71" s="1065"/>
      <c r="F71" s="373"/>
      <c r="G71" s="373"/>
      <c r="H71" s="373"/>
      <c r="I71" s="373"/>
      <c r="J71" s="374">
        <v>33.47</v>
      </c>
      <c r="K71" s="373" t="s">
        <v>436</v>
      </c>
      <c r="L71" s="374">
        <v>41.84</v>
      </c>
      <c r="M71" s="373"/>
      <c r="N71" s="375"/>
      <c r="V71" s="361"/>
      <c r="W71" s="367"/>
      <c r="X71" s="367"/>
      <c r="Z71" s="335" t="s">
        <v>435</v>
      </c>
      <c r="AC71" s="367"/>
    </row>
    <row r="72" spans="1:29" s="332" customFormat="1" ht="12" x14ac:dyDescent="0.2">
      <c r="A72" s="372"/>
      <c r="B72" s="371" t="s">
        <v>437</v>
      </c>
      <c r="C72" s="1065" t="s">
        <v>438</v>
      </c>
      <c r="D72" s="1065"/>
      <c r="E72" s="1065"/>
      <c r="F72" s="373"/>
      <c r="G72" s="373"/>
      <c r="H72" s="373"/>
      <c r="I72" s="373"/>
      <c r="J72" s="374">
        <v>3.42</v>
      </c>
      <c r="K72" s="373" t="s">
        <v>436</v>
      </c>
      <c r="L72" s="374">
        <v>4.28</v>
      </c>
      <c r="M72" s="373"/>
      <c r="N72" s="375"/>
      <c r="V72" s="361"/>
      <c r="W72" s="367"/>
      <c r="X72" s="367"/>
      <c r="Z72" s="335" t="s">
        <v>438</v>
      </c>
      <c r="AC72" s="367"/>
    </row>
    <row r="73" spans="1:29" s="332" customFormat="1" ht="12" x14ac:dyDescent="0.2">
      <c r="A73" s="372"/>
      <c r="B73" s="371" t="s">
        <v>439</v>
      </c>
      <c r="C73" s="1065" t="s">
        <v>440</v>
      </c>
      <c r="D73" s="1065"/>
      <c r="E73" s="1065"/>
      <c r="F73" s="373"/>
      <c r="G73" s="373"/>
      <c r="H73" s="373"/>
      <c r="I73" s="373"/>
      <c r="J73" s="374">
        <v>2.94</v>
      </c>
      <c r="K73" s="373"/>
      <c r="L73" s="374">
        <v>2.94</v>
      </c>
      <c r="M73" s="373"/>
      <c r="N73" s="375"/>
      <c r="V73" s="361"/>
      <c r="W73" s="367"/>
      <c r="X73" s="367"/>
      <c r="Z73" s="335" t="s">
        <v>440</v>
      </c>
      <c r="AC73" s="367"/>
    </row>
    <row r="74" spans="1:29" s="332" customFormat="1" ht="12" x14ac:dyDescent="0.2">
      <c r="A74" s="372"/>
      <c r="B74" s="371"/>
      <c r="C74" s="1065" t="s">
        <v>443</v>
      </c>
      <c r="D74" s="1065"/>
      <c r="E74" s="1065"/>
      <c r="F74" s="373" t="s">
        <v>444</v>
      </c>
      <c r="G74" s="373" t="s">
        <v>3145</v>
      </c>
      <c r="H74" s="373" t="s">
        <v>436</v>
      </c>
      <c r="I74" s="373" t="s">
        <v>2648</v>
      </c>
      <c r="J74" s="374"/>
      <c r="K74" s="373"/>
      <c r="L74" s="374"/>
      <c r="M74" s="373"/>
      <c r="N74" s="375"/>
      <c r="V74" s="361"/>
      <c r="W74" s="367"/>
      <c r="X74" s="367"/>
      <c r="AA74" s="335" t="s">
        <v>443</v>
      </c>
      <c r="AC74" s="367"/>
    </row>
    <row r="75" spans="1:29" s="332" customFormat="1" ht="12" x14ac:dyDescent="0.2">
      <c r="A75" s="372"/>
      <c r="B75" s="371"/>
      <c r="C75" s="1065" t="s">
        <v>447</v>
      </c>
      <c r="D75" s="1065"/>
      <c r="E75" s="1065"/>
      <c r="F75" s="373" t="s">
        <v>444</v>
      </c>
      <c r="G75" s="373" t="s">
        <v>2762</v>
      </c>
      <c r="H75" s="373" t="s">
        <v>436</v>
      </c>
      <c r="I75" s="373" t="s">
        <v>3146</v>
      </c>
      <c r="J75" s="374"/>
      <c r="K75" s="373"/>
      <c r="L75" s="374"/>
      <c r="M75" s="373"/>
      <c r="N75" s="375"/>
      <c r="V75" s="361"/>
      <c r="W75" s="367"/>
      <c r="X75" s="367"/>
      <c r="AA75" s="335" t="s">
        <v>447</v>
      </c>
      <c r="AC75" s="367"/>
    </row>
    <row r="76" spans="1:29" s="332" customFormat="1" ht="12" x14ac:dyDescent="0.2">
      <c r="A76" s="372"/>
      <c r="B76" s="371"/>
      <c r="C76" s="1077" t="s">
        <v>450</v>
      </c>
      <c r="D76" s="1077"/>
      <c r="E76" s="1077"/>
      <c r="F76" s="376"/>
      <c r="G76" s="376"/>
      <c r="H76" s="376"/>
      <c r="I76" s="376"/>
      <c r="J76" s="377">
        <v>56.85</v>
      </c>
      <c r="K76" s="376"/>
      <c r="L76" s="377">
        <v>70.33</v>
      </c>
      <c r="M76" s="376"/>
      <c r="N76" s="378"/>
      <c r="V76" s="361"/>
      <c r="W76" s="367"/>
      <c r="X76" s="367"/>
      <c r="AB76" s="335" t="s">
        <v>450</v>
      </c>
      <c r="AC76" s="367"/>
    </row>
    <row r="77" spans="1:29" s="332" customFormat="1" ht="12" x14ac:dyDescent="0.2">
      <c r="A77" s="372"/>
      <c r="B77" s="371"/>
      <c r="C77" s="1065" t="s">
        <v>451</v>
      </c>
      <c r="D77" s="1065"/>
      <c r="E77" s="1065"/>
      <c r="F77" s="373"/>
      <c r="G77" s="373"/>
      <c r="H77" s="373"/>
      <c r="I77" s="373"/>
      <c r="J77" s="374"/>
      <c r="K77" s="373"/>
      <c r="L77" s="374">
        <v>29.83</v>
      </c>
      <c r="M77" s="373"/>
      <c r="N77" s="375"/>
      <c r="V77" s="361"/>
      <c r="W77" s="367"/>
      <c r="X77" s="367"/>
      <c r="AA77" s="335" t="s">
        <v>451</v>
      </c>
      <c r="AC77" s="367"/>
    </row>
    <row r="78" spans="1:29" s="332" customFormat="1" ht="33.75" x14ac:dyDescent="0.2">
      <c r="A78" s="372"/>
      <c r="B78" s="371" t="s">
        <v>4696</v>
      </c>
      <c r="C78" s="1065" t="s">
        <v>3148</v>
      </c>
      <c r="D78" s="1065"/>
      <c r="E78" s="1065"/>
      <c r="F78" s="373" t="s">
        <v>454</v>
      </c>
      <c r="G78" s="373" t="s">
        <v>558</v>
      </c>
      <c r="H78" s="373"/>
      <c r="I78" s="373" t="s">
        <v>558</v>
      </c>
      <c r="J78" s="374"/>
      <c r="K78" s="373"/>
      <c r="L78" s="374">
        <v>28.94</v>
      </c>
      <c r="M78" s="373"/>
      <c r="N78" s="375"/>
      <c r="V78" s="361"/>
      <c r="W78" s="367"/>
      <c r="X78" s="367"/>
      <c r="AA78" s="335" t="s">
        <v>3148</v>
      </c>
      <c r="AC78" s="367"/>
    </row>
    <row r="79" spans="1:29" s="332" customFormat="1" ht="33.75" x14ac:dyDescent="0.2">
      <c r="A79" s="372"/>
      <c r="B79" s="371" t="s">
        <v>4697</v>
      </c>
      <c r="C79" s="1065" t="s">
        <v>3150</v>
      </c>
      <c r="D79" s="1065"/>
      <c r="E79" s="1065"/>
      <c r="F79" s="373" t="s">
        <v>454</v>
      </c>
      <c r="G79" s="373" t="s">
        <v>544</v>
      </c>
      <c r="H79" s="373"/>
      <c r="I79" s="373" t="s">
        <v>544</v>
      </c>
      <c r="J79" s="374"/>
      <c r="K79" s="373"/>
      <c r="L79" s="374">
        <v>15.21</v>
      </c>
      <c r="M79" s="373"/>
      <c r="N79" s="375"/>
      <c r="V79" s="361"/>
      <c r="W79" s="367"/>
      <c r="X79" s="367"/>
      <c r="AA79" s="335" t="s">
        <v>3150</v>
      </c>
      <c r="AC79" s="367"/>
    </row>
    <row r="80" spans="1:29" s="332" customFormat="1" ht="12" x14ac:dyDescent="0.2">
      <c r="A80" s="379"/>
      <c r="B80" s="380"/>
      <c r="C80" s="1068" t="s">
        <v>459</v>
      </c>
      <c r="D80" s="1068"/>
      <c r="E80" s="1068"/>
      <c r="F80" s="364"/>
      <c r="G80" s="364"/>
      <c r="H80" s="364"/>
      <c r="I80" s="364"/>
      <c r="J80" s="365"/>
      <c r="K80" s="364"/>
      <c r="L80" s="365">
        <v>114.48</v>
      </c>
      <c r="M80" s="376"/>
      <c r="N80" s="366"/>
      <c r="V80" s="361"/>
      <c r="W80" s="367"/>
      <c r="X80" s="367"/>
      <c r="AC80" s="367" t="s">
        <v>459</v>
      </c>
    </row>
    <row r="81" spans="1:29" s="332" customFormat="1" ht="33.75" x14ac:dyDescent="0.2">
      <c r="A81" s="362" t="s">
        <v>7490</v>
      </c>
      <c r="B81" s="363" t="s">
        <v>8170</v>
      </c>
      <c r="C81" s="1068" t="s">
        <v>8171</v>
      </c>
      <c r="D81" s="1068"/>
      <c r="E81" s="1068"/>
      <c r="F81" s="364" t="s">
        <v>6552</v>
      </c>
      <c r="G81" s="364"/>
      <c r="H81" s="364"/>
      <c r="I81" s="364" t="s">
        <v>423</v>
      </c>
      <c r="J81" s="365">
        <v>20975</v>
      </c>
      <c r="K81" s="364" t="s">
        <v>1361</v>
      </c>
      <c r="L81" s="365">
        <v>4279.6400000000003</v>
      </c>
      <c r="M81" s="364" t="s">
        <v>1362</v>
      </c>
      <c r="N81" s="366">
        <v>21227</v>
      </c>
      <c r="V81" s="361"/>
      <c r="W81" s="367"/>
      <c r="X81" s="367" t="s">
        <v>8171</v>
      </c>
      <c r="AC81" s="367"/>
    </row>
    <row r="82" spans="1:29" s="332" customFormat="1" ht="12" x14ac:dyDescent="0.2">
      <c r="A82" s="379"/>
      <c r="B82" s="380"/>
      <c r="C82" s="340" t="s">
        <v>3039</v>
      </c>
      <c r="D82" s="385"/>
      <c r="E82" s="385"/>
      <c r="F82" s="386"/>
      <c r="G82" s="386"/>
      <c r="H82" s="386"/>
      <c r="I82" s="386"/>
      <c r="J82" s="387"/>
      <c r="K82" s="386"/>
      <c r="L82" s="387"/>
      <c r="M82" s="388"/>
      <c r="N82" s="389"/>
      <c r="V82" s="361"/>
      <c r="W82" s="367"/>
      <c r="X82" s="367"/>
      <c r="AC82" s="367"/>
    </row>
    <row r="83" spans="1:29" s="332" customFormat="1" ht="22.5" x14ac:dyDescent="0.2">
      <c r="A83" s="370"/>
      <c r="B83" s="371" t="s">
        <v>1365</v>
      </c>
      <c r="C83" s="1065" t="s">
        <v>1366</v>
      </c>
      <c r="D83" s="1065"/>
      <c r="E83" s="1065"/>
      <c r="F83" s="1065"/>
      <c r="G83" s="1065"/>
      <c r="H83" s="1065"/>
      <c r="I83" s="1065"/>
      <c r="J83" s="1065"/>
      <c r="K83" s="1065"/>
      <c r="L83" s="1065"/>
      <c r="M83" s="1065"/>
      <c r="N83" s="1072"/>
      <c r="V83" s="361"/>
      <c r="W83" s="367"/>
      <c r="X83" s="367"/>
      <c r="Y83" s="335" t="s">
        <v>1366</v>
      </c>
      <c r="AC83" s="367"/>
    </row>
    <row r="84" spans="1:29" s="332" customFormat="1" ht="22.5" x14ac:dyDescent="0.2">
      <c r="A84" s="362" t="s">
        <v>7270</v>
      </c>
      <c r="B84" s="363" t="s">
        <v>8162</v>
      </c>
      <c r="C84" s="1068" t="s">
        <v>8163</v>
      </c>
      <c r="D84" s="1068"/>
      <c r="E84" s="1068"/>
      <c r="F84" s="364" t="s">
        <v>1017</v>
      </c>
      <c r="G84" s="364"/>
      <c r="H84" s="364"/>
      <c r="I84" s="364" t="s">
        <v>434</v>
      </c>
      <c r="J84" s="365">
        <v>230.51</v>
      </c>
      <c r="K84" s="364"/>
      <c r="L84" s="365">
        <v>461.02</v>
      </c>
      <c r="M84" s="364"/>
      <c r="N84" s="366"/>
      <c r="V84" s="361"/>
      <c r="W84" s="367"/>
      <c r="X84" s="367" t="s">
        <v>8163</v>
      </c>
      <c r="AC84" s="367"/>
    </row>
    <row r="85" spans="1:29" s="332" customFormat="1" ht="12" x14ac:dyDescent="0.2">
      <c r="A85" s="379"/>
      <c r="B85" s="380"/>
      <c r="C85" s="340" t="s">
        <v>3039</v>
      </c>
      <c r="D85" s="385"/>
      <c r="E85" s="385"/>
      <c r="F85" s="386"/>
      <c r="G85" s="386"/>
      <c r="H85" s="386"/>
      <c r="I85" s="386"/>
      <c r="J85" s="387"/>
      <c r="K85" s="386"/>
      <c r="L85" s="387"/>
      <c r="M85" s="388"/>
      <c r="N85" s="389"/>
      <c r="V85" s="361"/>
      <c r="W85" s="367"/>
      <c r="X85" s="367"/>
      <c r="AC85" s="367"/>
    </row>
    <row r="86" spans="1:29" s="332" customFormat="1" ht="22.5" x14ac:dyDescent="0.2">
      <c r="A86" s="362" t="s">
        <v>499</v>
      </c>
      <c r="B86" s="363" t="s">
        <v>8172</v>
      </c>
      <c r="C86" s="1068" t="s">
        <v>8173</v>
      </c>
      <c r="D86" s="1068"/>
      <c r="E86" s="1068"/>
      <c r="F86" s="364" t="s">
        <v>1017</v>
      </c>
      <c r="G86" s="364"/>
      <c r="H86" s="364"/>
      <c r="I86" s="364" t="s">
        <v>423</v>
      </c>
      <c r="J86" s="365"/>
      <c r="K86" s="364"/>
      <c r="L86" s="365"/>
      <c r="M86" s="364"/>
      <c r="N86" s="366"/>
      <c r="V86" s="361"/>
      <c r="W86" s="367"/>
      <c r="X86" s="367" t="s">
        <v>8173</v>
      </c>
      <c r="AC86" s="367"/>
    </row>
    <row r="87" spans="1:29" s="332" customFormat="1" ht="33.75" x14ac:dyDescent="0.2">
      <c r="A87" s="370"/>
      <c r="B87" s="371" t="s">
        <v>430</v>
      </c>
      <c r="C87" s="1065" t="s">
        <v>431</v>
      </c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72"/>
      <c r="V87" s="361"/>
      <c r="W87" s="367"/>
      <c r="X87" s="367"/>
      <c r="Y87" s="335" t="s">
        <v>431</v>
      </c>
      <c r="AC87" s="367"/>
    </row>
    <row r="88" spans="1:29" s="332" customFormat="1" ht="12" x14ac:dyDescent="0.2">
      <c r="A88" s="372"/>
      <c r="B88" s="371" t="s">
        <v>423</v>
      </c>
      <c r="C88" s="1065" t="s">
        <v>432</v>
      </c>
      <c r="D88" s="1065"/>
      <c r="E88" s="1065"/>
      <c r="F88" s="373"/>
      <c r="G88" s="373"/>
      <c r="H88" s="373"/>
      <c r="I88" s="373"/>
      <c r="J88" s="374">
        <v>12.25</v>
      </c>
      <c r="K88" s="373" t="s">
        <v>436</v>
      </c>
      <c r="L88" s="374">
        <v>15.31</v>
      </c>
      <c r="M88" s="373"/>
      <c r="N88" s="375"/>
      <c r="V88" s="361"/>
      <c r="W88" s="367"/>
      <c r="X88" s="367"/>
      <c r="Z88" s="335" t="s">
        <v>432</v>
      </c>
      <c r="AC88" s="367"/>
    </row>
    <row r="89" spans="1:29" s="332" customFormat="1" ht="12" x14ac:dyDescent="0.2">
      <c r="A89" s="372"/>
      <c r="B89" s="371" t="s">
        <v>439</v>
      </c>
      <c r="C89" s="1065" t="s">
        <v>440</v>
      </c>
      <c r="D89" s="1065"/>
      <c r="E89" s="1065"/>
      <c r="F89" s="373"/>
      <c r="G89" s="373"/>
      <c r="H89" s="373"/>
      <c r="I89" s="373"/>
      <c r="J89" s="374">
        <v>3.44</v>
      </c>
      <c r="K89" s="373"/>
      <c r="L89" s="374">
        <v>3.44</v>
      </c>
      <c r="M89" s="373"/>
      <c r="N89" s="375"/>
      <c r="V89" s="361"/>
      <c r="W89" s="367"/>
      <c r="X89" s="367"/>
      <c r="Z89" s="335" t="s">
        <v>440</v>
      </c>
      <c r="AC89" s="367"/>
    </row>
    <row r="90" spans="1:29" s="332" customFormat="1" ht="12" x14ac:dyDescent="0.2">
      <c r="A90" s="372"/>
      <c r="B90" s="371"/>
      <c r="C90" s="1065" t="s">
        <v>443</v>
      </c>
      <c r="D90" s="1065"/>
      <c r="E90" s="1065"/>
      <c r="F90" s="373" t="s">
        <v>444</v>
      </c>
      <c r="G90" s="373" t="s">
        <v>1160</v>
      </c>
      <c r="H90" s="373" t="s">
        <v>436</v>
      </c>
      <c r="I90" s="373" t="s">
        <v>665</v>
      </c>
      <c r="J90" s="374"/>
      <c r="K90" s="373"/>
      <c r="L90" s="374"/>
      <c r="M90" s="373"/>
      <c r="N90" s="375"/>
      <c r="V90" s="361"/>
      <c r="W90" s="367"/>
      <c r="X90" s="367"/>
      <c r="AA90" s="335" t="s">
        <v>443</v>
      </c>
      <c r="AC90" s="367"/>
    </row>
    <row r="91" spans="1:29" s="332" customFormat="1" ht="12" x14ac:dyDescent="0.2">
      <c r="A91" s="372"/>
      <c r="B91" s="371"/>
      <c r="C91" s="1077" t="s">
        <v>450</v>
      </c>
      <c r="D91" s="1077"/>
      <c r="E91" s="1077"/>
      <c r="F91" s="376"/>
      <c r="G91" s="376"/>
      <c r="H91" s="376"/>
      <c r="I91" s="376"/>
      <c r="J91" s="377">
        <v>15.69</v>
      </c>
      <c r="K91" s="376"/>
      <c r="L91" s="377">
        <v>18.75</v>
      </c>
      <c r="M91" s="376"/>
      <c r="N91" s="378"/>
      <c r="V91" s="361"/>
      <c r="W91" s="367"/>
      <c r="X91" s="367"/>
      <c r="AB91" s="335" t="s">
        <v>450</v>
      </c>
      <c r="AC91" s="367"/>
    </row>
    <row r="92" spans="1:29" s="332" customFormat="1" ht="12" x14ac:dyDescent="0.2">
      <c r="A92" s="372"/>
      <c r="B92" s="371"/>
      <c r="C92" s="1065" t="s">
        <v>451</v>
      </c>
      <c r="D92" s="1065"/>
      <c r="E92" s="1065"/>
      <c r="F92" s="373"/>
      <c r="G92" s="373"/>
      <c r="H92" s="373"/>
      <c r="I92" s="373"/>
      <c r="J92" s="374"/>
      <c r="K92" s="373"/>
      <c r="L92" s="374">
        <v>15.31</v>
      </c>
      <c r="M92" s="373"/>
      <c r="N92" s="375"/>
      <c r="V92" s="361"/>
      <c r="W92" s="367"/>
      <c r="X92" s="367"/>
      <c r="AA92" s="335" t="s">
        <v>451</v>
      </c>
      <c r="AC92" s="367"/>
    </row>
    <row r="93" spans="1:29" s="332" customFormat="1" ht="33.75" x14ac:dyDescent="0.2">
      <c r="A93" s="372"/>
      <c r="B93" s="371" t="s">
        <v>7616</v>
      </c>
      <c r="C93" s="1065" t="s">
        <v>7617</v>
      </c>
      <c r="D93" s="1065"/>
      <c r="E93" s="1065"/>
      <c r="F93" s="373" t="s">
        <v>454</v>
      </c>
      <c r="G93" s="373" t="s">
        <v>1083</v>
      </c>
      <c r="H93" s="373"/>
      <c r="I93" s="373" t="s">
        <v>1083</v>
      </c>
      <c r="J93" s="374"/>
      <c r="K93" s="373"/>
      <c r="L93" s="374">
        <v>13.78</v>
      </c>
      <c r="M93" s="373"/>
      <c r="N93" s="375"/>
      <c r="V93" s="361"/>
      <c r="W93" s="367"/>
      <c r="X93" s="367"/>
      <c r="AA93" s="335" t="s">
        <v>7617</v>
      </c>
      <c r="AC93" s="367"/>
    </row>
    <row r="94" spans="1:29" s="332" customFormat="1" ht="33.75" x14ac:dyDescent="0.2">
      <c r="A94" s="372"/>
      <c r="B94" s="371" t="s">
        <v>7618</v>
      </c>
      <c r="C94" s="1065" t="s">
        <v>7619</v>
      </c>
      <c r="D94" s="1065"/>
      <c r="E94" s="1065"/>
      <c r="F94" s="373" t="s">
        <v>454</v>
      </c>
      <c r="G94" s="373" t="s">
        <v>657</v>
      </c>
      <c r="H94" s="373"/>
      <c r="I94" s="373" t="s">
        <v>657</v>
      </c>
      <c r="J94" s="374"/>
      <c r="K94" s="373"/>
      <c r="L94" s="374">
        <v>7.04</v>
      </c>
      <c r="M94" s="373"/>
      <c r="N94" s="375"/>
      <c r="V94" s="361"/>
      <c r="W94" s="367"/>
      <c r="X94" s="367"/>
      <c r="AA94" s="335" t="s">
        <v>7619</v>
      </c>
      <c r="AC94" s="367"/>
    </row>
    <row r="95" spans="1:29" s="332" customFormat="1" ht="12" x14ac:dyDescent="0.2">
      <c r="A95" s="379"/>
      <c r="B95" s="380"/>
      <c r="C95" s="1068" t="s">
        <v>459</v>
      </c>
      <c r="D95" s="1068"/>
      <c r="E95" s="1068"/>
      <c r="F95" s="364"/>
      <c r="G95" s="364"/>
      <c r="H95" s="364"/>
      <c r="I95" s="364"/>
      <c r="J95" s="365"/>
      <c r="K95" s="364"/>
      <c r="L95" s="365">
        <v>39.57</v>
      </c>
      <c r="M95" s="376"/>
      <c r="N95" s="366"/>
      <c r="V95" s="361"/>
      <c r="W95" s="367"/>
      <c r="X95" s="367"/>
      <c r="AC95" s="367" t="s">
        <v>459</v>
      </c>
    </row>
    <row r="96" spans="1:29" s="332" customFormat="1" ht="22.5" x14ac:dyDescent="0.2">
      <c r="A96" s="362" t="s">
        <v>7275</v>
      </c>
      <c r="B96" s="363" t="s">
        <v>8078</v>
      </c>
      <c r="C96" s="1068" t="s">
        <v>8079</v>
      </c>
      <c r="D96" s="1068"/>
      <c r="E96" s="1068"/>
      <c r="F96" s="364" t="s">
        <v>1017</v>
      </c>
      <c r="G96" s="364"/>
      <c r="H96" s="364"/>
      <c r="I96" s="364" t="s">
        <v>423</v>
      </c>
      <c r="J96" s="365">
        <v>243.85</v>
      </c>
      <c r="K96" s="364"/>
      <c r="L96" s="365">
        <v>243.85</v>
      </c>
      <c r="M96" s="364"/>
      <c r="N96" s="366"/>
      <c r="V96" s="361"/>
      <c r="W96" s="367"/>
      <c r="X96" s="367" t="s">
        <v>8079</v>
      </c>
      <c r="AC96" s="367"/>
    </row>
    <row r="97" spans="1:29" s="332" customFormat="1" ht="12" x14ac:dyDescent="0.2">
      <c r="A97" s="379"/>
      <c r="B97" s="380"/>
      <c r="C97" s="340" t="s">
        <v>3039</v>
      </c>
      <c r="D97" s="385"/>
      <c r="E97" s="385"/>
      <c r="F97" s="386"/>
      <c r="G97" s="386"/>
      <c r="H97" s="386"/>
      <c r="I97" s="386"/>
      <c r="J97" s="387"/>
      <c r="K97" s="386"/>
      <c r="L97" s="387"/>
      <c r="M97" s="388"/>
      <c r="N97" s="389"/>
      <c r="V97" s="361"/>
      <c r="W97" s="367"/>
      <c r="X97" s="367"/>
      <c r="AC97" s="367"/>
    </row>
    <row r="98" spans="1:29" s="332" customFormat="1" ht="33.75" x14ac:dyDescent="0.2">
      <c r="A98" s="362" t="s">
        <v>529</v>
      </c>
      <c r="B98" s="363" t="s">
        <v>8028</v>
      </c>
      <c r="C98" s="1068" t="s">
        <v>8077</v>
      </c>
      <c r="D98" s="1068"/>
      <c r="E98" s="1068"/>
      <c r="F98" s="364" t="s">
        <v>1017</v>
      </c>
      <c r="G98" s="364"/>
      <c r="H98" s="364"/>
      <c r="I98" s="364" t="s">
        <v>434</v>
      </c>
      <c r="J98" s="365"/>
      <c r="K98" s="364"/>
      <c r="L98" s="365"/>
      <c r="M98" s="364"/>
      <c r="N98" s="366"/>
      <c r="V98" s="361"/>
      <c r="W98" s="367"/>
      <c r="X98" s="367" t="s">
        <v>8077</v>
      </c>
      <c r="AC98" s="367"/>
    </row>
    <row r="99" spans="1:29" s="332" customFormat="1" ht="33.75" x14ac:dyDescent="0.2">
      <c r="A99" s="370"/>
      <c r="B99" s="371" t="s">
        <v>430</v>
      </c>
      <c r="C99" s="1065" t="s">
        <v>431</v>
      </c>
      <c r="D99" s="1065"/>
      <c r="E99" s="1065"/>
      <c r="F99" s="1065"/>
      <c r="G99" s="1065"/>
      <c r="H99" s="1065"/>
      <c r="I99" s="1065"/>
      <c r="J99" s="1065"/>
      <c r="K99" s="1065"/>
      <c r="L99" s="1065"/>
      <c r="M99" s="1065"/>
      <c r="N99" s="1072"/>
      <c r="V99" s="361"/>
      <c r="W99" s="367"/>
      <c r="X99" s="367"/>
      <c r="Y99" s="335" t="s">
        <v>431</v>
      </c>
      <c r="AC99" s="367"/>
    </row>
    <row r="100" spans="1:29" s="332" customFormat="1" ht="12" x14ac:dyDescent="0.2">
      <c r="A100" s="372"/>
      <c r="B100" s="371" t="s">
        <v>423</v>
      </c>
      <c r="C100" s="1065" t="s">
        <v>432</v>
      </c>
      <c r="D100" s="1065"/>
      <c r="E100" s="1065"/>
      <c r="F100" s="373"/>
      <c r="G100" s="373"/>
      <c r="H100" s="373"/>
      <c r="I100" s="373"/>
      <c r="J100" s="374">
        <v>72.430000000000007</v>
      </c>
      <c r="K100" s="373" t="s">
        <v>436</v>
      </c>
      <c r="L100" s="374">
        <v>181.08</v>
      </c>
      <c r="M100" s="373"/>
      <c r="N100" s="375"/>
      <c r="V100" s="361"/>
      <c r="W100" s="367"/>
      <c r="X100" s="367"/>
      <c r="Z100" s="335" t="s">
        <v>432</v>
      </c>
      <c r="AC100" s="367"/>
    </row>
    <row r="101" spans="1:29" s="332" customFormat="1" ht="12" x14ac:dyDescent="0.2">
      <c r="A101" s="372"/>
      <c r="B101" s="371" t="s">
        <v>439</v>
      </c>
      <c r="C101" s="1065" t="s">
        <v>440</v>
      </c>
      <c r="D101" s="1065"/>
      <c r="E101" s="1065"/>
      <c r="F101" s="373"/>
      <c r="G101" s="373"/>
      <c r="H101" s="373"/>
      <c r="I101" s="373"/>
      <c r="J101" s="374">
        <v>8.8800000000000008</v>
      </c>
      <c r="K101" s="373"/>
      <c r="L101" s="374">
        <v>17.760000000000002</v>
      </c>
      <c r="M101" s="373"/>
      <c r="N101" s="375"/>
      <c r="V101" s="361"/>
      <c r="W101" s="367"/>
      <c r="X101" s="367"/>
      <c r="Z101" s="335" t="s">
        <v>440</v>
      </c>
      <c r="AC101" s="367"/>
    </row>
    <row r="102" spans="1:29" s="332" customFormat="1" ht="12" x14ac:dyDescent="0.2">
      <c r="A102" s="372"/>
      <c r="B102" s="371"/>
      <c r="C102" s="1065" t="s">
        <v>443</v>
      </c>
      <c r="D102" s="1065"/>
      <c r="E102" s="1065"/>
      <c r="F102" s="373" t="s">
        <v>444</v>
      </c>
      <c r="G102" s="373" t="s">
        <v>1565</v>
      </c>
      <c r="H102" s="373" t="s">
        <v>436</v>
      </c>
      <c r="I102" s="373" t="s">
        <v>592</v>
      </c>
      <c r="J102" s="374"/>
      <c r="K102" s="373"/>
      <c r="L102" s="374"/>
      <c r="M102" s="373"/>
      <c r="N102" s="375"/>
      <c r="V102" s="361"/>
      <c r="W102" s="367"/>
      <c r="X102" s="367"/>
      <c r="AA102" s="335" t="s">
        <v>443</v>
      </c>
      <c r="AC102" s="367"/>
    </row>
    <row r="103" spans="1:29" s="332" customFormat="1" ht="12" x14ac:dyDescent="0.2">
      <c r="A103" s="372"/>
      <c r="B103" s="371"/>
      <c r="C103" s="1077" t="s">
        <v>450</v>
      </c>
      <c r="D103" s="1077"/>
      <c r="E103" s="1077"/>
      <c r="F103" s="376"/>
      <c r="G103" s="376"/>
      <c r="H103" s="376"/>
      <c r="I103" s="376"/>
      <c r="J103" s="377">
        <v>81.31</v>
      </c>
      <c r="K103" s="376"/>
      <c r="L103" s="377">
        <v>198.84</v>
      </c>
      <c r="M103" s="376"/>
      <c r="N103" s="378"/>
      <c r="V103" s="361"/>
      <c r="W103" s="367"/>
      <c r="X103" s="367"/>
      <c r="AB103" s="335" t="s">
        <v>450</v>
      </c>
      <c r="AC103" s="367"/>
    </row>
    <row r="104" spans="1:29" s="332" customFormat="1" ht="12" x14ac:dyDescent="0.2">
      <c r="A104" s="372"/>
      <c r="B104" s="371"/>
      <c r="C104" s="1065" t="s">
        <v>451</v>
      </c>
      <c r="D104" s="1065"/>
      <c r="E104" s="1065"/>
      <c r="F104" s="373"/>
      <c r="G104" s="373"/>
      <c r="H104" s="373"/>
      <c r="I104" s="373"/>
      <c r="J104" s="374"/>
      <c r="K104" s="373"/>
      <c r="L104" s="374">
        <v>181.08</v>
      </c>
      <c r="M104" s="373"/>
      <c r="N104" s="375"/>
      <c r="V104" s="361"/>
      <c r="W104" s="367"/>
      <c r="X104" s="367"/>
      <c r="AA104" s="335" t="s">
        <v>451</v>
      </c>
      <c r="AC104" s="367"/>
    </row>
    <row r="105" spans="1:29" s="332" customFormat="1" ht="33.75" x14ac:dyDescent="0.2">
      <c r="A105" s="372"/>
      <c r="B105" s="371" t="s">
        <v>7616</v>
      </c>
      <c r="C105" s="1065" t="s">
        <v>7617</v>
      </c>
      <c r="D105" s="1065"/>
      <c r="E105" s="1065"/>
      <c r="F105" s="373" t="s">
        <v>454</v>
      </c>
      <c r="G105" s="373" t="s">
        <v>1083</v>
      </c>
      <c r="H105" s="373"/>
      <c r="I105" s="373" t="s">
        <v>1083</v>
      </c>
      <c r="J105" s="374"/>
      <c r="K105" s="373"/>
      <c r="L105" s="374">
        <v>162.97</v>
      </c>
      <c r="M105" s="373"/>
      <c r="N105" s="375"/>
      <c r="V105" s="361"/>
      <c r="W105" s="367"/>
      <c r="X105" s="367"/>
      <c r="AA105" s="335" t="s">
        <v>7617</v>
      </c>
      <c r="AC105" s="367"/>
    </row>
    <row r="106" spans="1:29" s="332" customFormat="1" ht="33.75" x14ac:dyDescent="0.2">
      <c r="A106" s="372"/>
      <c r="B106" s="371" t="s">
        <v>7618</v>
      </c>
      <c r="C106" s="1065" t="s">
        <v>7619</v>
      </c>
      <c r="D106" s="1065"/>
      <c r="E106" s="1065"/>
      <c r="F106" s="373" t="s">
        <v>454</v>
      </c>
      <c r="G106" s="373" t="s">
        <v>657</v>
      </c>
      <c r="H106" s="373"/>
      <c r="I106" s="373" t="s">
        <v>657</v>
      </c>
      <c r="J106" s="374"/>
      <c r="K106" s="373"/>
      <c r="L106" s="374">
        <v>83.3</v>
      </c>
      <c r="M106" s="373"/>
      <c r="N106" s="375"/>
      <c r="V106" s="361"/>
      <c r="W106" s="367"/>
      <c r="X106" s="367"/>
      <c r="AA106" s="335" t="s">
        <v>7619</v>
      </c>
      <c r="AC106" s="367"/>
    </row>
    <row r="107" spans="1:29" s="332" customFormat="1" ht="12" x14ac:dyDescent="0.2">
      <c r="A107" s="379"/>
      <c r="B107" s="380"/>
      <c r="C107" s="1068" t="s">
        <v>459</v>
      </c>
      <c r="D107" s="1068"/>
      <c r="E107" s="1068"/>
      <c r="F107" s="364"/>
      <c r="G107" s="364"/>
      <c r="H107" s="364"/>
      <c r="I107" s="364"/>
      <c r="J107" s="365"/>
      <c r="K107" s="364"/>
      <c r="L107" s="365">
        <v>445.11</v>
      </c>
      <c r="M107" s="376"/>
      <c r="N107" s="366"/>
      <c r="V107" s="361"/>
      <c r="W107" s="367"/>
      <c r="X107" s="367"/>
      <c r="AC107" s="367" t="s">
        <v>459</v>
      </c>
    </row>
    <row r="108" spans="1:29" s="332" customFormat="1" ht="22.5" x14ac:dyDescent="0.2">
      <c r="A108" s="362" t="s">
        <v>7284</v>
      </c>
      <c r="B108" s="363" t="s">
        <v>8174</v>
      </c>
      <c r="C108" s="1068" t="s">
        <v>8175</v>
      </c>
      <c r="D108" s="1068"/>
      <c r="E108" s="1068"/>
      <c r="F108" s="364" t="s">
        <v>1017</v>
      </c>
      <c r="G108" s="364"/>
      <c r="H108" s="364"/>
      <c r="I108" s="364" t="s">
        <v>434</v>
      </c>
      <c r="J108" s="365">
        <v>175.97</v>
      </c>
      <c r="K108" s="364"/>
      <c r="L108" s="365">
        <v>351.94</v>
      </c>
      <c r="M108" s="364"/>
      <c r="N108" s="366"/>
      <c r="V108" s="361"/>
      <c r="W108" s="367"/>
      <c r="X108" s="367" t="s">
        <v>8175</v>
      </c>
      <c r="AC108" s="367"/>
    </row>
    <row r="109" spans="1:29" s="332" customFormat="1" ht="12" x14ac:dyDescent="0.2">
      <c r="A109" s="379"/>
      <c r="B109" s="380"/>
      <c r="C109" s="340" t="s">
        <v>3039</v>
      </c>
      <c r="D109" s="385"/>
      <c r="E109" s="385"/>
      <c r="F109" s="386"/>
      <c r="G109" s="386"/>
      <c r="H109" s="386"/>
      <c r="I109" s="386"/>
      <c r="J109" s="387"/>
      <c r="K109" s="386"/>
      <c r="L109" s="387"/>
      <c r="M109" s="388"/>
      <c r="N109" s="389"/>
      <c r="V109" s="361"/>
      <c r="W109" s="367"/>
      <c r="X109" s="367"/>
      <c r="AC109" s="367"/>
    </row>
    <row r="110" spans="1:29" s="332" customFormat="1" ht="12" x14ac:dyDescent="0.2">
      <c r="A110" s="362" t="s">
        <v>562</v>
      </c>
      <c r="B110" s="363" t="s">
        <v>8176</v>
      </c>
      <c r="C110" s="1068" t="s">
        <v>8177</v>
      </c>
      <c r="D110" s="1068"/>
      <c r="E110" s="1068"/>
      <c r="F110" s="364" t="s">
        <v>1017</v>
      </c>
      <c r="G110" s="364"/>
      <c r="H110" s="364"/>
      <c r="I110" s="364" t="s">
        <v>423</v>
      </c>
      <c r="J110" s="365"/>
      <c r="K110" s="364"/>
      <c r="L110" s="365"/>
      <c r="M110" s="364"/>
      <c r="N110" s="366"/>
      <c r="V110" s="361"/>
      <c r="W110" s="367"/>
      <c r="X110" s="367" t="s">
        <v>8177</v>
      </c>
      <c r="AC110" s="367"/>
    </row>
    <row r="111" spans="1:29" s="332" customFormat="1" ht="33.75" x14ac:dyDescent="0.2">
      <c r="A111" s="370"/>
      <c r="B111" s="371" t="s">
        <v>430</v>
      </c>
      <c r="C111" s="1065" t="s">
        <v>431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67"/>
      <c r="Y111" s="335" t="s">
        <v>431</v>
      </c>
      <c r="AC111" s="367"/>
    </row>
    <row r="112" spans="1:29" s="332" customFormat="1" ht="12" x14ac:dyDescent="0.2">
      <c r="A112" s="372"/>
      <c r="B112" s="371" t="s">
        <v>423</v>
      </c>
      <c r="C112" s="1065" t="s">
        <v>432</v>
      </c>
      <c r="D112" s="1065"/>
      <c r="E112" s="1065"/>
      <c r="F112" s="373"/>
      <c r="G112" s="373"/>
      <c r="H112" s="373"/>
      <c r="I112" s="373"/>
      <c r="J112" s="374">
        <v>34.159999999999997</v>
      </c>
      <c r="K112" s="373" t="s">
        <v>436</v>
      </c>
      <c r="L112" s="374">
        <v>42.7</v>
      </c>
      <c r="M112" s="373"/>
      <c r="N112" s="375"/>
      <c r="V112" s="361"/>
      <c r="W112" s="367"/>
      <c r="X112" s="367"/>
      <c r="Z112" s="335" t="s">
        <v>432</v>
      </c>
      <c r="AC112" s="367"/>
    </row>
    <row r="113" spans="1:29" s="332" customFormat="1" ht="12" x14ac:dyDescent="0.2">
      <c r="A113" s="372"/>
      <c r="B113" s="371" t="s">
        <v>439</v>
      </c>
      <c r="C113" s="1065" t="s">
        <v>440</v>
      </c>
      <c r="D113" s="1065"/>
      <c r="E113" s="1065"/>
      <c r="F113" s="373"/>
      <c r="G113" s="373"/>
      <c r="H113" s="373"/>
      <c r="I113" s="373"/>
      <c r="J113" s="374">
        <v>5.23</v>
      </c>
      <c r="K113" s="373"/>
      <c r="L113" s="374">
        <v>5.23</v>
      </c>
      <c r="M113" s="373"/>
      <c r="N113" s="375"/>
      <c r="V113" s="361"/>
      <c r="W113" s="367"/>
      <c r="X113" s="367"/>
      <c r="Z113" s="335" t="s">
        <v>440</v>
      </c>
      <c r="AC113" s="367"/>
    </row>
    <row r="114" spans="1:29" s="332" customFormat="1" ht="12" x14ac:dyDescent="0.2">
      <c r="A114" s="372"/>
      <c r="B114" s="371"/>
      <c r="C114" s="1065" t="s">
        <v>443</v>
      </c>
      <c r="D114" s="1065"/>
      <c r="E114" s="1065"/>
      <c r="F114" s="373" t="s">
        <v>444</v>
      </c>
      <c r="G114" s="373" t="s">
        <v>4131</v>
      </c>
      <c r="H114" s="373" t="s">
        <v>436</v>
      </c>
      <c r="I114" s="373" t="s">
        <v>4302</v>
      </c>
      <c r="J114" s="374"/>
      <c r="K114" s="373"/>
      <c r="L114" s="374"/>
      <c r="M114" s="373"/>
      <c r="N114" s="375"/>
      <c r="V114" s="361"/>
      <c r="W114" s="367"/>
      <c r="X114" s="367"/>
      <c r="AA114" s="335" t="s">
        <v>443</v>
      </c>
      <c r="AC114" s="367"/>
    </row>
    <row r="115" spans="1:29" s="332" customFormat="1" ht="12" x14ac:dyDescent="0.2">
      <c r="A115" s="372"/>
      <c r="B115" s="371"/>
      <c r="C115" s="1077" t="s">
        <v>450</v>
      </c>
      <c r="D115" s="1077"/>
      <c r="E115" s="1077"/>
      <c r="F115" s="376"/>
      <c r="G115" s="376"/>
      <c r="H115" s="376"/>
      <c r="I115" s="376"/>
      <c r="J115" s="377">
        <v>39.39</v>
      </c>
      <c r="K115" s="376"/>
      <c r="L115" s="377">
        <v>47.93</v>
      </c>
      <c r="M115" s="376"/>
      <c r="N115" s="378"/>
      <c r="V115" s="361"/>
      <c r="W115" s="367"/>
      <c r="X115" s="367"/>
      <c r="AB115" s="335" t="s">
        <v>450</v>
      </c>
      <c r="AC115" s="367"/>
    </row>
    <row r="116" spans="1:29" s="332" customFormat="1" ht="12" x14ac:dyDescent="0.2">
      <c r="A116" s="372"/>
      <c r="B116" s="371"/>
      <c r="C116" s="1065" t="s">
        <v>451</v>
      </c>
      <c r="D116" s="1065"/>
      <c r="E116" s="1065"/>
      <c r="F116" s="373"/>
      <c r="G116" s="373"/>
      <c r="H116" s="373"/>
      <c r="I116" s="373"/>
      <c r="J116" s="374"/>
      <c r="K116" s="373"/>
      <c r="L116" s="374">
        <v>42.7</v>
      </c>
      <c r="M116" s="373"/>
      <c r="N116" s="375"/>
      <c r="V116" s="361"/>
      <c r="W116" s="367"/>
      <c r="X116" s="367"/>
      <c r="AA116" s="335" t="s">
        <v>451</v>
      </c>
      <c r="AC116" s="367"/>
    </row>
    <row r="117" spans="1:29" s="332" customFormat="1" ht="33.75" x14ac:dyDescent="0.2">
      <c r="A117" s="372"/>
      <c r="B117" s="371" t="s">
        <v>7616</v>
      </c>
      <c r="C117" s="1065" t="s">
        <v>7617</v>
      </c>
      <c r="D117" s="1065"/>
      <c r="E117" s="1065"/>
      <c r="F117" s="373" t="s">
        <v>454</v>
      </c>
      <c r="G117" s="373" t="s">
        <v>1083</v>
      </c>
      <c r="H117" s="373"/>
      <c r="I117" s="373" t="s">
        <v>1083</v>
      </c>
      <c r="J117" s="374"/>
      <c r="K117" s="373"/>
      <c r="L117" s="374">
        <v>38.43</v>
      </c>
      <c r="M117" s="373"/>
      <c r="N117" s="375"/>
      <c r="V117" s="361"/>
      <c r="W117" s="367"/>
      <c r="X117" s="367"/>
      <c r="AA117" s="335" t="s">
        <v>7617</v>
      </c>
      <c r="AC117" s="367"/>
    </row>
    <row r="118" spans="1:29" s="332" customFormat="1" ht="33.75" x14ac:dyDescent="0.2">
      <c r="A118" s="372"/>
      <c r="B118" s="371" t="s">
        <v>7618</v>
      </c>
      <c r="C118" s="1065" t="s">
        <v>7619</v>
      </c>
      <c r="D118" s="1065"/>
      <c r="E118" s="1065"/>
      <c r="F118" s="373" t="s">
        <v>454</v>
      </c>
      <c r="G118" s="373" t="s">
        <v>657</v>
      </c>
      <c r="H118" s="373"/>
      <c r="I118" s="373" t="s">
        <v>657</v>
      </c>
      <c r="J118" s="374"/>
      <c r="K118" s="373"/>
      <c r="L118" s="374">
        <v>19.64</v>
      </c>
      <c r="M118" s="373"/>
      <c r="N118" s="375"/>
      <c r="V118" s="361"/>
      <c r="W118" s="367"/>
      <c r="X118" s="367"/>
      <c r="AA118" s="335" t="s">
        <v>7619</v>
      </c>
      <c r="AC118" s="367"/>
    </row>
    <row r="119" spans="1:29" s="332" customFormat="1" ht="12" x14ac:dyDescent="0.2">
      <c r="A119" s="379"/>
      <c r="B119" s="380"/>
      <c r="C119" s="1068" t="s">
        <v>459</v>
      </c>
      <c r="D119" s="1068"/>
      <c r="E119" s="1068"/>
      <c r="F119" s="364"/>
      <c r="G119" s="364"/>
      <c r="H119" s="364"/>
      <c r="I119" s="364"/>
      <c r="J119" s="365"/>
      <c r="K119" s="364"/>
      <c r="L119" s="365">
        <v>106</v>
      </c>
      <c r="M119" s="376"/>
      <c r="N119" s="366"/>
      <c r="V119" s="361"/>
      <c r="W119" s="367"/>
      <c r="X119" s="367"/>
      <c r="AC119" s="367" t="s">
        <v>459</v>
      </c>
    </row>
    <row r="120" spans="1:29" s="332" customFormat="1" ht="22.5" x14ac:dyDescent="0.2">
      <c r="A120" s="362" t="s">
        <v>5858</v>
      </c>
      <c r="B120" s="363" t="s">
        <v>8178</v>
      </c>
      <c r="C120" s="1068" t="s">
        <v>8179</v>
      </c>
      <c r="D120" s="1068"/>
      <c r="E120" s="1068"/>
      <c r="F120" s="364" t="s">
        <v>1017</v>
      </c>
      <c r="G120" s="364"/>
      <c r="H120" s="364"/>
      <c r="I120" s="364" t="s">
        <v>423</v>
      </c>
      <c r="J120" s="365">
        <v>558.92999999999995</v>
      </c>
      <c r="K120" s="364"/>
      <c r="L120" s="365">
        <v>558.92999999999995</v>
      </c>
      <c r="M120" s="364"/>
      <c r="N120" s="366"/>
      <c r="V120" s="361"/>
      <c r="W120" s="367"/>
      <c r="X120" s="367" t="s">
        <v>8179</v>
      </c>
      <c r="AC120" s="367"/>
    </row>
    <row r="121" spans="1:29" s="332" customFormat="1" ht="12" x14ac:dyDescent="0.2">
      <c r="A121" s="379"/>
      <c r="B121" s="380"/>
      <c r="C121" s="340" t="s">
        <v>3039</v>
      </c>
      <c r="D121" s="385"/>
      <c r="E121" s="385"/>
      <c r="F121" s="386"/>
      <c r="G121" s="386"/>
      <c r="H121" s="386"/>
      <c r="I121" s="386"/>
      <c r="J121" s="387"/>
      <c r="K121" s="386"/>
      <c r="L121" s="387"/>
      <c r="M121" s="388"/>
      <c r="N121" s="389"/>
      <c r="V121" s="361"/>
      <c r="W121" s="367"/>
      <c r="X121" s="367"/>
      <c r="AC121" s="367"/>
    </row>
    <row r="122" spans="1:29" s="332" customFormat="1" ht="33.75" x14ac:dyDescent="0.2">
      <c r="A122" s="362" t="s">
        <v>577</v>
      </c>
      <c r="B122" s="363" t="s">
        <v>3143</v>
      </c>
      <c r="C122" s="1068" t="s">
        <v>8169</v>
      </c>
      <c r="D122" s="1068"/>
      <c r="E122" s="1068"/>
      <c r="F122" s="364" t="s">
        <v>1017</v>
      </c>
      <c r="G122" s="364"/>
      <c r="H122" s="364"/>
      <c r="I122" s="364" t="s">
        <v>434</v>
      </c>
      <c r="J122" s="365"/>
      <c r="K122" s="364"/>
      <c r="L122" s="365"/>
      <c r="M122" s="364"/>
      <c r="N122" s="366"/>
      <c r="V122" s="361"/>
      <c r="W122" s="367"/>
      <c r="X122" s="367" t="s">
        <v>8169</v>
      </c>
      <c r="AC122" s="367"/>
    </row>
    <row r="123" spans="1:29" s="332" customFormat="1" ht="33.75" x14ac:dyDescent="0.2">
      <c r="A123" s="370"/>
      <c r="B123" s="371" t="s">
        <v>430</v>
      </c>
      <c r="C123" s="1065" t="s">
        <v>431</v>
      </c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72"/>
      <c r="V123" s="361"/>
      <c r="W123" s="367"/>
      <c r="X123" s="367"/>
      <c r="Y123" s="335" t="s">
        <v>431</v>
      </c>
      <c r="AC123" s="367"/>
    </row>
    <row r="124" spans="1:29" s="332" customFormat="1" ht="12" x14ac:dyDescent="0.2">
      <c r="A124" s="372"/>
      <c r="B124" s="371" t="s">
        <v>423</v>
      </c>
      <c r="C124" s="1065" t="s">
        <v>432</v>
      </c>
      <c r="D124" s="1065"/>
      <c r="E124" s="1065"/>
      <c r="F124" s="373"/>
      <c r="G124" s="373"/>
      <c r="H124" s="373"/>
      <c r="I124" s="373"/>
      <c r="J124" s="374">
        <v>20.440000000000001</v>
      </c>
      <c r="K124" s="373" t="s">
        <v>436</v>
      </c>
      <c r="L124" s="374">
        <v>51.1</v>
      </c>
      <c r="M124" s="373"/>
      <c r="N124" s="375"/>
      <c r="V124" s="361"/>
      <c r="W124" s="367"/>
      <c r="X124" s="367"/>
      <c r="Z124" s="335" t="s">
        <v>432</v>
      </c>
      <c r="AC124" s="367"/>
    </row>
    <row r="125" spans="1:29" s="332" customFormat="1" ht="12" x14ac:dyDescent="0.2">
      <c r="A125" s="372"/>
      <c r="B125" s="371" t="s">
        <v>434</v>
      </c>
      <c r="C125" s="1065" t="s">
        <v>435</v>
      </c>
      <c r="D125" s="1065"/>
      <c r="E125" s="1065"/>
      <c r="F125" s="373"/>
      <c r="G125" s="373"/>
      <c r="H125" s="373"/>
      <c r="I125" s="373"/>
      <c r="J125" s="374">
        <v>33.47</v>
      </c>
      <c r="K125" s="373" t="s">
        <v>436</v>
      </c>
      <c r="L125" s="374">
        <v>83.68</v>
      </c>
      <c r="M125" s="373"/>
      <c r="N125" s="375"/>
      <c r="V125" s="361"/>
      <c r="W125" s="367"/>
      <c r="X125" s="367"/>
      <c r="Z125" s="335" t="s">
        <v>435</v>
      </c>
      <c r="AC125" s="367"/>
    </row>
    <row r="126" spans="1:29" s="332" customFormat="1" ht="12" x14ac:dyDescent="0.2">
      <c r="A126" s="372"/>
      <c r="B126" s="371" t="s">
        <v>437</v>
      </c>
      <c r="C126" s="1065" t="s">
        <v>438</v>
      </c>
      <c r="D126" s="1065"/>
      <c r="E126" s="1065"/>
      <c r="F126" s="373"/>
      <c r="G126" s="373"/>
      <c r="H126" s="373"/>
      <c r="I126" s="373"/>
      <c r="J126" s="374">
        <v>3.42</v>
      </c>
      <c r="K126" s="373" t="s">
        <v>436</v>
      </c>
      <c r="L126" s="374">
        <v>8.5500000000000007</v>
      </c>
      <c r="M126" s="373"/>
      <c r="N126" s="375"/>
      <c r="V126" s="361"/>
      <c r="W126" s="367"/>
      <c r="X126" s="367"/>
      <c r="Z126" s="335" t="s">
        <v>438</v>
      </c>
      <c r="AC126" s="367"/>
    </row>
    <row r="127" spans="1:29" s="332" customFormat="1" ht="12" x14ac:dyDescent="0.2">
      <c r="A127" s="372"/>
      <c r="B127" s="371" t="s">
        <v>439</v>
      </c>
      <c r="C127" s="1065" t="s">
        <v>440</v>
      </c>
      <c r="D127" s="1065"/>
      <c r="E127" s="1065"/>
      <c r="F127" s="373"/>
      <c r="G127" s="373"/>
      <c r="H127" s="373"/>
      <c r="I127" s="373"/>
      <c r="J127" s="374">
        <v>2.94</v>
      </c>
      <c r="K127" s="373"/>
      <c r="L127" s="374">
        <v>5.88</v>
      </c>
      <c r="M127" s="373"/>
      <c r="N127" s="375"/>
      <c r="V127" s="361"/>
      <c r="W127" s="367"/>
      <c r="X127" s="367"/>
      <c r="Z127" s="335" t="s">
        <v>440</v>
      </c>
      <c r="AC127" s="367"/>
    </row>
    <row r="128" spans="1:29" s="332" customFormat="1" ht="12" x14ac:dyDescent="0.2">
      <c r="A128" s="372"/>
      <c r="B128" s="371"/>
      <c r="C128" s="1065" t="s">
        <v>443</v>
      </c>
      <c r="D128" s="1065"/>
      <c r="E128" s="1065"/>
      <c r="F128" s="373" t="s">
        <v>444</v>
      </c>
      <c r="G128" s="373" t="s">
        <v>3145</v>
      </c>
      <c r="H128" s="373" t="s">
        <v>436</v>
      </c>
      <c r="I128" s="373" t="s">
        <v>8015</v>
      </c>
      <c r="J128" s="374"/>
      <c r="K128" s="373"/>
      <c r="L128" s="374"/>
      <c r="M128" s="373"/>
      <c r="N128" s="375"/>
      <c r="V128" s="361"/>
      <c r="W128" s="367"/>
      <c r="X128" s="367"/>
      <c r="AA128" s="335" t="s">
        <v>443</v>
      </c>
      <c r="AC128" s="367"/>
    </row>
    <row r="129" spans="1:29" s="332" customFormat="1" ht="12" x14ac:dyDescent="0.2">
      <c r="A129" s="372"/>
      <c r="B129" s="371"/>
      <c r="C129" s="1065" t="s">
        <v>447</v>
      </c>
      <c r="D129" s="1065"/>
      <c r="E129" s="1065"/>
      <c r="F129" s="373" t="s">
        <v>444</v>
      </c>
      <c r="G129" s="373" t="s">
        <v>2762</v>
      </c>
      <c r="H129" s="373" t="s">
        <v>436</v>
      </c>
      <c r="I129" s="373" t="s">
        <v>8180</v>
      </c>
      <c r="J129" s="374"/>
      <c r="K129" s="373"/>
      <c r="L129" s="374"/>
      <c r="M129" s="373"/>
      <c r="N129" s="375"/>
      <c r="V129" s="361"/>
      <c r="W129" s="367"/>
      <c r="X129" s="367"/>
      <c r="AA129" s="335" t="s">
        <v>447</v>
      </c>
      <c r="AC129" s="367"/>
    </row>
    <row r="130" spans="1:29" s="332" customFormat="1" ht="12" x14ac:dyDescent="0.2">
      <c r="A130" s="372"/>
      <c r="B130" s="371"/>
      <c r="C130" s="1077" t="s">
        <v>450</v>
      </c>
      <c r="D130" s="1077"/>
      <c r="E130" s="1077"/>
      <c r="F130" s="376"/>
      <c r="G130" s="376"/>
      <c r="H130" s="376"/>
      <c r="I130" s="376"/>
      <c r="J130" s="377">
        <v>56.85</v>
      </c>
      <c r="K130" s="376"/>
      <c r="L130" s="377">
        <v>140.66</v>
      </c>
      <c r="M130" s="376"/>
      <c r="N130" s="378"/>
      <c r="V130" s="361"/>
      <c r="W130" s="367"/>
      <c r="X130" s="367"/>
      <c r="AB130" s="335" t="s">
        <v>450</v>
      </c>
      <c r="AC130" s="367"/>
    </row>
    <row r="131" spans="1:29" s="332" customFormat="1" ht="12" x14ac:dyDescent="0.2">
      <c r="A131" s="372"/>
      <c r="B131" s="371"/>
      <c r="C131" s="1065" t="s">
        <v>451</v>
      </c>
      <c r="D131" s="1065"/>
      <c r="E131" s="1065"/>
      <c r="F131" s="373"/>
      <c r="G131" s="373"/>
      <c r="H131" s="373"/>
      <c r="I131" s="373"/>
      <c r="J131" s="374"/>
      <c r="K131" s="373"/>
      <c r="L131" s="374">
        <v>59.65</v>
      </c>
      <c r="M131" s="373"/>
      <c r="N131" s="375"/>
      <c r="V131" s="361"/>
      <c r="W131" s="367"/>
      <c r="X131" s="367"/>
      <c r="AA131" s="335" t="s">
        <v>451</v>
      </c>
      <c r="AC131" s="367"/>
    </row>
    <row r="132" spans="1:29" s="332" customFormat="1" ht="33.75" x14ac:dyDescent="0.2">
      <c r="A132" s="372"/>
      <c r="B132" s="371" t="s">
        <v>4696</v>
      </c>
      <c r="C132" s="1065" t="s">
        <v>3148</v>
      </c>
      <c r="D132" s="1065"/>
      <c r="E132" s="1065"/>
      <c r="F132" s="373" t="s">
        <v>454</v>
      </c>
      <c r="G132" s="373" t="s">
        <v>558</v>
      </c>
      <c r="H132" s="373"/>
      <c r="I132" s="373" t="s">
        <v>558</v>
      </c>
      <c r="J132" s="374"/>
      <c r="K132" s="373"/>
      <c r="L132" s="374">
        <v>57.86</v>
      </c>
      <c r="M132" s="373"/>
      <c r="N132" s="375"/>
      <c r="V132" s="361"/>
      <c r="W132" s="367"/>
      <c r="X132" s="367"/>
      <c r="AA132" s="335" t="s">
        <v>3148</v>
      </c>
      <c r="AC132" s="367"/>
    </row>
    <row r="133" spans="1:29" s="332" customFormat="1" ht="33.75" x14ac:dyDescent="0.2">
      <c r="A133" s="372"/>
      <c r="B133" s="371" t="s">
        <v>4697</v>
      </c>
      <c r="C133" s="1065" t="s">
        <v>3150</v>
      </c>
      <c r="D133" s="1065"/>
      <c r="E133" s="1065"/>
      <c r="F133" s="373" t="s">
        <v>454</v>
      </c>
      <c r="G133" s="373" t="s">
        <v>544</v>
      </c>
      <c r="H133" s="373"/>
      <c r="I133" s="373" t="s">
        <v>544</v>
      </c>
      <c r="J133" s="374"/>
      <c r="K133" s="373"/>
      <c r="L133" s="374">
        <v>30.42</v>
      </c>
      <c r="M133" s="373"/>
      <c r="N133" s="375"/>
      <c r="V133" s="361"/>
      <c r="W133" s="367"/>
      <c r="X133" s="367"/>
      <c r="AA133" s="335" t="s">
        <v>3150</v>
      </c>
      <c r="AC133" s="367"/>
    </row>
    <row r="134" spans="1:29" s="332" customFormat="1" ht="12" x14ac:dyDescent="0.2">
      <c r="A134" s="379"/>
      <c r="B134" s="380"/>
      <c r="C134" s="1068" t="s">
        <v>459</v>
      </c>
      <c r="D134" s="1068"/>
      <c r="E134" s="1068"/>
      <c r="F134" s="364"/>
      <c r="G134" s="364"/>
      <c r="H134" s="364"/>
      <c r="I134" s="364"/>
      <c r="J134" s="365"/>
      <c r="K134" s="364"/>
      <c r="L134" s="365">
        <v>228.94</v>
      </c>
      <c r="M134" s="376"/>
      <c r="N134" s="366"/>
      <c r="V134" s="361"/>
      <c r="W134" s="367"/>
      <c r="X134" s="367"/>
      <c r="AC134" s="367" t="s">
        <v>459</v>
      </c>
    </row>
    <row r="135" spans="1:29" s="332" customFormat="1" ht="22.5" x14ac:dyDescent="0.2">
      <c r="A135" s="362" t="s">
        <v>7299</v>
      </c>
      <c r="B135" s="363" t="s">
        <v>8181</v>
      </c>
      <c r="C135" s="1068" t="s">
        <v>8182</v>
      </c>
      <c r="D135" s="1068"/>
      <c r="E135" s="1068"/>
      <c r="F135" s="364" t="s">
        <v>1017</v>
      </c>
      <c r="G135" s="364"/>
      <c r="H135" s="364"/>
      <c r="I135" s="364" t="s">
        <v>434</v>
      </c>
      <c r="J135" s="365">
        <v>5937.83</v>
      </c>
      <c r="K135" s="364"/>
      <c r="L135" s="365">
        <v>11875.66</v>
      </c>
      <c r="M135" s="364"/>
      <c r="N135" s="366"/>
      <c r="V135" s="361"/>
      <c r="W135" s="367"/>
      <c r="X135" s="367" t="s">
        <v>8182</v>
      </c>
      <c r="AC135" s="367"/>
    </row>
    <row r="136" spans="1:29" s="332" customFormat="1" ht="12" x14ac:dyDescent="0.2">
      <c r="A136" s="379"/>
      <c r="B136" s="380"/>
      <c r="C136" s="340" t="s">
        <v>3039</v>
      </c>
      <c r="D136" s="385"/>
      <c r="E136" s="385"/>
      <c r="F136" s="386"/>
      <c r="G136" s="386"/>
      <c r="H136" s="386"/>
      <c r="I136" s="386"/>
      <c r="J136" s="387"/>
      <c r="K136" s="386"/>
      <c r="L136" s="387"/>
      <c r="M136" s="388"/>
      <c r="N136" s="389"/>
      <c r="V136" s="361"/>
      <c r="W136" s="367"/>
      <c r="X136" s="367"/>
      <c r="AC136" s="367"/>
    </row>
    <row r="137" spans="1:29" s="332" customFormat="1" ht="45" x14ac:dyDescent="0.2">
      <c r="A137" s="362" t="s">
        <v>586</v>
      </c>
      <c r="B137" s="363" t="s">
        <v>8183</v>
      </c>
      <c r="C137" s="1068" t="s">
        <v>8184</v>
      </c>
      <c r="D137" s="1068"/>
      <c r="E137" s="1068"/>
      <c r="F137" s="364" t="s">
        <v>1017</v>
      </c>
      <c r="G137" s="364"/>
      <c r="H137" s="364"/>
      <c r="I137" s="364" t="s">
        <v>841</v>
      </c>
      <c r="J137" s="365"/>
      <c r="K137" s="364"/>
      <c r="L137" s="365"/>
      <c r="M137" s="364"/>
      <c r="N137" s="366"/>
      <c r="V137" s="361"/>
      <c r="W137" s="367"/>
      <c r="X137" s="367" t="s">
        <v>8184</v>
      </c>
      <c r="AC137" s="367"/>
    </row>
    <row r="138" spans="1:29" s="332" customFormat="1" ht="33.75" x14ac:dyDescent="0.2">
      <c r="A138" s="370"/>
      <c r="B138" s="371" t="s">
        <v>430</v>
      </c>
      <c r="C138" s="1065" t="s">
        <v>431</v>
      </c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72"/>
      <c r="V138" s="361"/>
      <c r="W138" s="367"/>
      <c r="X138" s="367"/>
      <c r="Y138" s="335" t="s">
        <v>431</v>
      </c>
      <c r="AC138" s="367"/>
    </row>
    <row r="139" spans="1:29" s="332" customFormat="1" ht="12" x14ac:dyDescent="0.2">
      <c r="A139" s="372"/>
      <c r="B139" s="371" t="s">
        <v>423</v>
      </c>
      <c r="C139" s="1065" t="s">
        <v>432</v>
      </c>
      <c r="D139" s="1065"/>
      <c r="E139" s="1065"/>
      <c r="F139" s="373"/>
      <c r="G139" s="373"/>
      <c r="H139" s="373"/>
      <c r="I139" s="373"/>
      <c r="J139" s="374">
        <v>16.16</v>
      </c>
      <c r="K139" s="373" t="s">
        <v>436</v>
      </c>
      <c r="L139" s="374">
        <v>767.6</v>
      </c>
      <c r="M139" s="373"/>
      <c r="N139" s="375"/>
      <c r="V139" s="361"/>
      <c r="W139" s="367"/>
      <c r="X139" s="367"/>
      <c r="Z139" s="335" t="s">
        <v>432</v>
      </c>
      <c r="AC139" s="367"/>
    </row>
    <row r="140" spans="1:29" s="332" customFormat="1" ht="12" x14ac:dyDescent="0.2">
      <c r="A140" s="372"/>
      <c r="B140" s="371" t="s">
        <v>439</v>
      </c>
      <c r="C140" s="1065" t="s">
        <v>440</v>
      </c>
      <c r="D140" s="1065"/>
      <c r="E140" s="1065"/>
      <c r="F140" s="373"/>
      <c r="G140" s="373"/>
      <c r="H140" s="373"/>
      <c r="I140" s="373"/>
      <c r="J140" s="374">
        <v>3.08</v>
      </c>
      <c r="K140" s="373"/>
      <c r="L140" s="374">
        <v>117.04</v>
      </c>
      <c r="M140" s="373"/>
      <c r="N140" s="375"/>
      <c r="V140" s="361"/>
      <c r="W140" s="367"/>
      <c r="X140" s="367"/>
      <c r="Z140" s="335" t="s">
        <v>440</v>
      </c>
      <c r="AC140" s="367"/>
    </row>
    <row r="141" spans="1:29" s="332" customFormat="1" ht="12" x14ac:dyDescent="0.2">
      <c r="A141" s="372"/>
      <c r="B141" s="371"/>
      <c r="C141" s="1065" t="s">
        <v>443</v>
      </c>
      <c r="D141" s="1065"/>
      <c r="E141" s="1065"/>
      <c r="F141" s="373" t="s">
        <v>444</v>
      </c>
      <c r="G141" s="373" t="s">
        <v>2354</v>
      </c>
      <c r="H141" s="373" t="s">
        <v>436</v>
      </c>
      <c r="I141" s="373" t="s">
        <v>8185</v>
      </c>
      <c r="J141" s="374"/>
      <c r="K141" s="373"/>
      <c r="L141" s="374"/>
      <c r="M141" s="373"/>
      <c r="N141" s="375"/>
      <c r="V141" s="361"/>
      <c r="W141" s="367"/>
      <c r="X141" s="367"/>
      <c r="AA141" s="335" t="s">
        <v>443</v>
      </c>
      <c r="AC141" s="367"/>
    </row>
    <row r="142" spans="1:29" s="332" customFormat="1" ht="12" x14ac:dyDescent="0.2">
      <c r="A142" s="372"/>
      <c r="B142" s="371"/>
      <c r="C142" s="1077" t="s">
        <v>450</v>
      </c>
      <c r="D142" s="1077"/>
      <c r="E142" s="1077"/>
      <c r="F142" s="376"/>
      <c r="G142" s="376"/>
      <c r="H142" s="376"/>
      <c r="I142" s="376"/>
      <c r="J142" s="377">
        <v>19.239999999999998</v>
      </c>
      <c r="K142" s="376"/>
      <c r="L142" s="377">
        <v>884.64</v>
      </c>
      <c r="M142" s="376"/>
      <c r="N142" s="378"/>
      <c r="V142" s="361"/>
      <c r="W142" s="367"/>
      <c r="X142" s="367"/>
      <c r="AB142" s="335" t="s">
        <v>450</v>
      </c>
      <c r="AC142" s="367"/>
    </row>
    <row r="143" spans="1:29" s="332" customFormat="1" ht="12" x14ac:dyDescent="0.2">
      <c r="A143" s="372"/>
      <c r="B143" s="371"/>
      <c r="C143" s="1065" t="s">
        <v>451</v>
      </c>
      <c r="D143" s="1065"/>
      <c r="E143" s="1065"/>
      <c r="F143" s="373"/>
      <c r="G143" s="373"/>
      <c r="H143" s="373"/>
      <c r="I143" s="373"/>
      <c r="J143" s="374"/>
      <c r="K143" s="373"/>
      <c r="L143" s="374">
        <v>767.6</v>
      </c>
      <c r="M143" s="373"/>
      <c r="N143" s="375"/>
      <c r="V143" s="361"/>
      <c r="W143" s="367"/>
      <c r="X143" s="367"/>
      <c r="AA143" s="335" t="s">
        <v>451</v>
      </c>
      <c r="AC143" s="367"/>
    </row>
    <row r="144" spans="1:29" s="332" customFormat="1" ht="33.75" x14ac:dyDescent="0.2">
      <c r="A144" s="372"/>
      <c r="B144" s="371" t="s">
        <v>7616</v>
      </c>
      <c r="C144" s="1065" t="s">
        <v>7617</v>
      </c>
      <c r="D144" s="1065"/>
      <c r="E144" s="1065"/>
      <c r="F144" s="373" t="s">
        <v>454</v>
      </c>
      <c r="G144" s="373" t="s">
        <v>1083</v>
      </c>
      <c r="H144" s="373"/>
      <c r="I144" s="373" t="s">
        <v>1083</v>
      </c>
      <c r="J144" s="374"/>
      <c r="K144" s="373"/>
      <c r="L144" s="374">
        <v>690.84</v>
      </c>
      <c r="M144" s="373"/>
      <c r="N144" s="375"/>
      <c r="V144" s="361"/>
      <c r="W144" s="367"/>
      <c r="X144" s="367"/>
      <c r="AA144" s="335" t="s">
        <v>7617</v>
      </c>
      <c r="AC144" s="367"/>
    </row>
    <row r="145" spans="1:30" s="332" customFormat="1" ht="33.75" x14ac:dyDescent="0.2">
      <c r="A145" s="372"/>
      <c r="B145" s="371" t="s">
        <v>7618</v>
      </c>
      <c r="C145" s="1065" t="s">
        <v>7619</v>
      </c>
      <c r="D145" s="1065"/>
      <c r="E145" s="1065"/>
      <c r="F145" s="373" t="s">
        <v>454</v>
      </c>
      <c r="G145" s="373" t="s">
        <v>657</v>
      </c>
      <c r="H145" s="373"/>
      <c r="I145" s="373" t="s">
        <v>657</v>
      </c>
      <c r="J145" s="374"/>
      <c r="K145" s="373"/>
      <c r="L145" s="374">
        <v>353.1</v>
      </c>
      <c r="M145" s="373"/>
      <c r="N145" s="375"/>
      <c r="V145" s="361"/>
      <c r="W145" s="367"/>
      <c r="X145" s="367"/>
      <c r="AA145" s="335" t="s">
        <v>7619</v>
      </c>
      <c r="AC145" s="367"/>
    </row>
    <row r="146" spans="1:30" s="332" customFormat="1" ht="12" x14ac:dyDescent="0.2">
      <c r="A146" s="379"/>
      <c r="B146" s="380"/>
      <c r="C146" s="1068" t="s">
        <v>459</v>
      </c>
      <c r="D146" s="1068"/>
      <c r="E146" s="1068"/>
      <c r="F146" s="364"/>
      <c r="G146" s="364"/>
      <c r="H146" s="364"/>
      <c r="I146" s="364"/>
      <c r="J146" s="365"/>
      <c r="K146" s="364"/>
      <c r="L146" s="365">
        <v>1928.58</v>
      </c>
      <c r="M146" s="376"/>
      <c r="N146" s="366"/>
      <c r="V146" s="361"/>
      <c r="W146" s="367"/>
      <c r="X146" s="367"/>
      <c r="AC146" s="367" t="s">
        <v>459</v>
      </c>
    </row>
    <row r="147" spans="1:30" s="332" customFormat="1" ht="45" x14ac:dyDescent="0.2">
      <c r="A147" s="362" t="s">
        <v>7307</v>
      </c>
      <c r="B147" s="363" t="s">
        <v>8186</v>
      </c>
      <c r="C147" s="1068" t="s">
        <v>8187</v>
      </c>
      <c r="D147" s="1068"/>
      <c r="E147" s="1068"/>
      <c r="F147" s="364" t="s">
        <v>1017</v>
      </c>
      <c r="G147" s="364"/>
      <c r="H147" s="364"/>
      <c r="I147" s="364" t="s">
        <v>841</v>
      </c>
      <c r="J147" s="365">
        <v>116.52</v>
      </c>
      <c r="K147" s="364"/>
      <c r="L147" s="365">
        <v>4427.76</v>
      </c>
      <c r="M147" s="364"/>
      <c r="N147" s="366"/>
      <c r="V147" s="361"/>
      <c r="W147" s="367"/>
      <c r="X147" s="367" t="s">
        <v>8187</v>
      </c>
      <c r="AC147" s="367"/>
    </row>
    <row r="148" spans="1:30" s="332" customFormat="1" ht="12" x14ac:dyDescent="0.2">
      <c r="A148" s="379"/>
      <c r="B148" s="380"/>
      <c r="C148" s="340" t="s">
        <v>3039</v>
      </c>
      <c r="D148" s="385"/>
      <c r="E148" s="385"/>
      <c r="F148" s="386"/>
      <c r="G148" s="386"/>
      <c r="H148" s="386"/>
      <c r="I148" s="386"/>
      <c r="J148" s="387"/>
      <c r="K148" s="386"/>
      <c r="L148" s="387"/>
      <c r="M148" s="388"/>
      <c r="N148" s="389"/>
      <c r="V148" s="361"/>
      <c r="W148" s="367"/>
      <c r="X148" s="367"/>
      <c r="AC148" s="367"/>
    </row>
    <row r="149" spans="1:30" s="332" customFormat="1" ht="56.25" x14ac:dyDescent="0.2">
      <c r="A149" s="362" t="s">
        <v>7311</v>
      </c>
      <c r="B149" s="363" t="s">
        <v>8188</v>
      </c>
      <c r="C149" s="1068" t="s">
        <v>8189</v>
      </c>
      <c r="D149" s="1068"/>
      <c r="E149" s="1068"/>
      <c r="F149" s="364" t="s">
        <v>769</v>
      </c>
      <c r="G149" s="364"/>
      <c r="H149" s="364"/>
      <c r="I149" s="364" t="s">
        <v>2553</v>
      </c>
      <c r="J149" s="365">
        <v>480</v>
      </c>
      <c r="K149" s="364"/>
      <c r="L149" s="365">
        <v>33.6</v>
      </c>
      <c r="M149" s="364"/>
      <c r="N149" s="366"/>
      <c r="V149" s="361"/>
      <c r="W149" s="367"/>
      <c r="X149" s="367" t="s">
        <v>8189</v>
      </c>
      <c r="AC149" s="367"/>
    </row>
    <row r="150" spans="1:30" s="332" customFormat="1" ht="12" x14ac:dyDescent="0.2">
      <c r="A150" s="379"/>
      <c r="B150" s="380"/>
      <c r="C150" s="340" t="s">
        <v>3039</v>
      </c>
      <c r="D150" s="385"/>
      <c r="E150" s="385"/>
      <c r="F150" s="386"/>
      <c r="G150" s="386"/>
      <c r="H150" s="386"/>
      <c r="I150" s="386"/>
      <c r="J150" s="387"/>
      <c r="K150" s="386"/>
      <c r="L150" s="387"/>
      <c r="M150" s="388"/>
      <c r="N150" s="389"/>
      <c r="V150" s="361"/>
      <c r="W150" s="367"/>
      <c r="X150" s="367"/>
      <c r="AC150" s="367"/>
    </row>
    <row r="151" spans="1:30" s="332" customFormat="1" ht="12" x14ac:dyDescent="0.2">
      <c r="A151" s="368"/>
      <c r="B151" s="369"/>
      <c r="C151" s="1065" t="s">
        <v>3564</v>
      </c>
      <c r="D151" s="1065"/>
      <c r="E151" s="1065"/>
      <c r="F151" s="1065"/>
      <c r="G151" s="1065"/>
      <c r="H151" s="1065"/>
      <c r="I151" s="1065"/>
      <c r="J151" s="1065"/>
      <c r="K151" s="1065"/>
      <c r="L151" s="1065"/>
      <c r="M151" s="1065"/>
      <c r="N151" s="1072"/>
      <c r="V151" s="361"/>
      <c r="W151" s="367"/>
      <c r="X151" s="367"/>
      <c r="AC151" s="367"/>
      <c r="AD151" s="335" t="s">
        <v>3564</v>
      </c>
    </row>
    <row r="152" spans="1:30" s="332" customFormat="1" ht="56.25" x14ac:dyDescent="0.2">
      <c r="A152" s="362" t="s">
        <v>600</v>
      </c>
      <c r="B152" s="363" t="s">
        <v>8190</v>
      </c>
      <c r="C152" s="1068" t="s">
        <v>8191</v>
      </c>
      <c r="D152" s="1068"/>
      <c r="E152" s="1068"/>
      <c r="F152" s="364" t="s">
        <v>1017</v>
      </c>
      <c r="G152" s="364"/>
      <c r="H152" s="364"/>
      <c r="I152" s="364" t="s">
        <v>496</v>
      </c>
      <c r="J152" s="365"/>
      <c r="K152" s="364"/>
      <c r="L152" s="365"/>
      <c r="M152" s="364"/>
      <c r="N152" s="366"/>
      <c r="V152" s="361"/>
      <c r="W152" s="367"/>
      <c r="X152" s="367" t="s">
        <v>8191</v>
      </c>
      <c r="AC152" s="367"/>
    </row>
    <row r="153" spans="1:30" s="332" customFormat="1" ht="33.75" x14ac:dyDescent="0.2">
      <c r="A153" s="370"/>
      <c r="B153" s="371" t="s">
        <v>430</v>
      </c>
      <c r="C153" s="1065" t="s">
        <v>431</v>
      </c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72"/>
      <c r="V153" s="361"/>
      <c r="W153" s="367"/>
      <c r="X153" s="367"/>
      <c r="Y153" s="335" t="s">
        <v>431</v>
      </c>
      <c r="AC153" s="367"/>
    </row>
    <row r="154" spans="1:30" s="332" customFormat="1" ht="12" x14ac:dyDescent="0.2">
      <c r="A154" s="372"/>
      <c r="B154" s="371" t="s">
        <v>423</v>
      </c>
      <c r="C154" s="1065" t="s">
        <v>432</v>
      </c>
      <c r="D154" s="1065"/>
      <c r="E154" s="1065"/>
      <c r="F154" s="373"/>
      <c r="G154" s="373"/>
      <c r="H154" s="373"/>
      <c r="I154" s="373"/>
      <c r="J154" s="374">
        <v>9.91</v>
      </c>
      <c r="K154" s="373" t="s">
        <v>436</v>
      </c>
      <c r="L154" s="374">
        <v>99.1</v>
      </c>
      <c r="M154" s="373"/>
      <c r="N154" s="375"/>
      <c r="V154" s="361"/>
      <c r="W154" s="367"/>
      <c r="X154" s="367"/>
      <c r="Z154" s="335" t="s">
        <v>432</v>
      </c>
      <c r="AC154" s="367"/>
    </row>
    <row r="155" spans="1:30" s="332" customFormat="1" ht="12" x14ac:dyDescent="0.2">
      <c r="A155" s="372"/>
      <c r="B155" s="371" t="s">
        <v>434</v>
      </c>
      <c r="C155" s="1065" t="s">
        <v>435</v>
      </c>
      <c r="D155" s="1065"/>
      <c r="E155" s="1065"/>
      <c r="F155" s="373"/>
      <c r="G155" s="373"/>
      <c r="H155" s="373"/>
      <c r="I155" s="373"/>
      <c r="J155" s="374">
        <v>5.43</v>
      </c>
      <c r="K155" s="373" t="s">
        <v>436</v>
      </c>
      <c r="L155" s="374">
        <v>54.3</v>
      </c>
      <c r="M155" s="373"/>
      <c r="N155" s="375"/>
      <c r="V155" s="361"/>
      <c r="W155" s="367"/>
      <c r="X155" s="367"/>
      <c r="Z155" s="335" t="s">
        <v>435</v>
      </c>
      <c r="AC155" s="367"/>
    </row>
    <row r="156" spans="1:30" s="332" customFormat="1" ht="12" x14ac:dyDescent="0.2">
      <c r="A156" s="372"/>
      <c r="B156" s="371" t="s">
        <v>437</v>
      </c>
      <c r="C156" s="1065" t="s">
        <v>438</v>
      </c>
      <c r="D156" s="1065"/>
      <c r="E156" s="1065"/>
      <c r="F156" s="373"/>
      <c r="G156" s="373"/>
      <c r="H156" s="373"/>
      <c r="I156" s="373"/>
      <c r="J156" s="374">
        <v>0.76</v>
      </c>
      <c r="K156" s="373" t="s">
        <v>436</v>
      </c>
      <c r="L156" s="374">
        <v>7.6</v>
      </c>
      <c r="M156" s="373"/>
      <c r="N156" s="375"/>
      <c r="V156" s="361"/>
      <c r="W156" s="367"/>
      <c r="X156" s="367"/>
      <c r="Z156" s="335" t="s">
        <v>438</v>
      </c>
      <c r="AC156" s="367"/>
    </row>
    <row r="157" spans="1:30" s="332" customFormat="1" ht="12" x14ac:dyDescent="0.2">
      <c r="A157" s="372"/>
      <c r="B157" s="371" t="s">
        <v>439</v>
      </c>
      <c r="C157" s="1065" t="s">
        <v>440</v>
      </c>
      <c r="D157" s="1065"/>
      <c r="E157" s="1065"/>
      <c r="F157" s="373"/>
      <c r="G157" s="373"/>
      <c r="H157" s="373"/>
      <c r="I157" s="373"/>
      <c r="J157" s="374">
        <v>0.74</v>
      </c>
      <c r="K157" s="373"/>
      <c r="L157" s="374">
        <v>5.92</v>
      </c>
      <c r="M157" s="373"/>
      <c r="N157" s="375"/>
      <c r="V157" s="361"/>
      <c r="W157" s="367"/>
      <c r="X157" s="367"/>
      <c r="Z157" s="335" t="s">
        <v>440</v>
      </c>
      <c r="AC157" s="367"/>
    </row>
    <row r="158" spans="1:30" s="332" customFormat="1" ht="12" x14ac:dyDescent="0.2">
      <c r="A158" s="372"/>
      <c r="B158" s="371"/>
      <c r="C158" s="1065" t="s">
        <v>443</v>
      </c>
      <c r="D158" s="1065"/>
      <c r="E158" s="1065"/>
      <c r="F158" s="373" t="s">
        <v>444</v>
      </c>
      <c r="G158" s="373" t="s">
        <v>2647</v>
      </c>
      <c r="H158" s="373" t="s">
        <v>436</v>
      </c>
      <c r="I158" s="373" t="s">
        <v>7977</v>
      </c>
      <c r="J158" s="374"/>
      <c r="K158" s="373"/>
      <c r="L158" s="374"/>
      <c r="M158" s="373"/>
      <c r="N158" s="375"/>
      <c r="V158" s="361"/>
      <c r="W158" s="367"/>
      <c r="X158" s="367"/>
      <c r="AA158" s="335" t="s">
        <v>443</v>
      </c>
      <c r="AC158" s="367"/>
    </row>
    <row r="159" spans="1:30" s="332" customFormat="1" ht="12" x14ac:dyDescent="0.2">
      <c r="A159" s="372"/>
      <c r="B159" s="371"/>
      <c r="C159" s="1065" t="s">
        <v>447</v>
      </c>
      <c r="D159" s="1065"/>
      <c r="E159" s="1065"/>
      <c r="F159" s="373" t="s">
        <v>444</v>
      </c>
      <c r="G159" s="373" t="s">
        <v>2332</v>
      </c>
      <c r="H159" s="373" t="s">
        <v>436</v>
      </c>
      <c r="I159" s="373" t="s">
        <v>864</v>
      </c>
      <c r="J159" s="374"/>
      <c r="K159" s="373"/>
      <c r="L159" s="374"/>
      <c r="M159" s="373"/>
      <c r="N159" s="375"/>
      <c r="V159" s="361"/>
      <c r="W159" s="367"/>
      <c r="X159" s="367"/>
      <c r="AA159" s="335" t="s">
        <v>447</v>
      </c>
      <c r="AC159" s="367"/>
    </row>
    <row r="160" spans="1:30" s="332" customFormat="1" ht="12" x14ac:dyDescent="0.2">
      <c r="A160" s="372"/>
      <c r="B160" s="371"/>
      <c r="C160" s="1077" t="s">
        <v>450</v>
      </c>
      <c r="D160" s="1077"/>
      <c r="E160" s="1077"/>
      <c r="F160" s="376"/>
      <c r="G160" s="376"/>
      <c r="H160" s="376"/>
      <c r="I160" s="376"/>
      <c r="J160" s="377">
        <v>16.079999999999998</v>
      </c>
      <c r="K160" s="376"/>
      <c r="L160" s="377">
        <v>159.32</v>
      </c>
      <c r="M160" s="376"/>
      <c r="N160" s="378"/>
      <c r="V160" s="361"/>
      <c r="W160" s="367"/>
      <c r="X160" s="367"/>
      <c r="AB160" s="335" t="s">
        <v>450</v>
      </c>
      <c r="AC160" s="367"/>
    </row>
    <row r="161" spans="1:29" s="332" customFormat="1" ht="12" x14ac:dyDescent="0.2">
      <c r="A161" s="372"/>
      <c r="B161" s="371"/>
      <c r="C161" s="1065" t="s">
        <v>451</v>
      </c>
      <c r="D161" s="1065"/>
      <c r="E161" s="1065"/>
      <c r="F161" s="373"/>
      <c r="G161" s="373"/>
      <c r="H161" s="373"/>
      <c r="I161" s="373"/>
      <c r="J161" s="374"/>
      <c r="K161" s="373"/>
      <c r="L161" s="374">
        <v>106.7</v>
      </c>
      <c r="M161" s="373"/>
      <c r="N161" s="375"/>
      <c r="V161" s="361"/>
      <c r="W161" s="367"/>
      <c r="X161" s="367"/>
      <c r="AA161" s="335" t="s">
        <v>451</v>
      </c>
      <c r="AC161" s="367"/>
    </row>
    <row r="162" spans="1:29" s="332" customFormat="1" ht="33.75" x14ac:dyDescent="0.2">
      <c r="A162" s="372"/>
      <c r="B162" s="371" t="s">
        <v>4696</v>
      </c>
      <c r="C162" s="1065" t="s">
        <v>3148</v>
      </c>
      <c r="D162" s="1065"/>
      <c r="E162" s="1065"/>
      <c r="F162" s="373" t="s">
        <v>454</v>
      </c>
      <c r="G162" s="373" t="s">
        <v>558</v>
      </c>
      <c r="H162" s="373"/>
      <c r="I162" s="373" t="s">
        <v>558</v>
      </c>
      <c r="J162" s="374"/>
      <c r="K162" s="373"/>
      <c r="L162" s="374">
        <v>103.5</v>
      </c>
      <c r="M162" s="373"/>
      <c r="N162" s="375"/>
      <c r="V162" s="361"/>
      <c r="W162" s="367"/>
      <c r="X162" s="367"/>
      <c r="AA162" s="335" t="s">
        <v>3148</v>
      </c>
      <c r="AC162" s="367"/>
    </row>
    <row r="163" spans="1:29" s="332" customFormat="1" ht="33.75" x14ac:dyDescent="0.2">
      <c r="A163" s="372"/>
      <c r="B163" s="371" t="s">
        <v>4697</v>
      </c>
      <c r="C163" s="1065" t="s">
        <v>3150</v>
      </c>
      <c r="D163" s="1065"/>
      <c r="E163" s="1065"/>
      <c r="F163" s="373" t="s">
        <v>454</v>
      </c>
      <c r="G163" s="373" t="s">
        <v>544</v>
      </c>
      <c r="H163" s="373"/>
      <c r="I163" s="373" t="s">
        <v>544</v>
      </c>
      <c r="J163" s="374"/>
      <c r="K163" s="373"/>
      <c r="L163" s="374">
        <v>54.42</v>
      </c>
      <c r="M163" s="373"/>
      <c r="N163" s="375"/>
      <c r="V163" s="361"/>
      <c r="W163" s="367"/>
      <c r="X163" s="367"/>
      <c r="AA163" s="335" t="s">
        <v>3150</v>
      </c>
      <c r="AC163" s="367"/>
    </row>
    <row r="164" spans="1:29" s="332" customFormat="1" ht="12" x14ac:dyDescent="0.2">
      <c r="A164" s="379"/>
      <c r="B164" s="380"/>
      <c r="C164" s="1068" t="s">
        <v>459</v>
      </c>
      <c r="D164" s="1068"/>
      <c r="E164" s="1068"/>
      <c r="F164" s="364"/>
      <c r="G164" s="364"/>
      <c r="H164" s="364"/>
      <c r="I164" s="364"/>
      <c r="J164" s="365"/>
      <c r="K164" s="364"/>
      <c r="L164" s="365">
        <v>317.24</v>
      </c>
      <c r="M164" s="376"/>
      <c r="N164" s="366"/>
      <c r="V164" s="361"/>
      <c r="W164" s="367"/>
      <c r="X164" s="367"/>
      <c r="AC164" s="367" t="s">
        <v>459</v>
      </c>
    </row>
    <row r="165" spans="1:29" s="332" customFormat="1" ht="67.5" x14ac:dyDescent="0.2">
      <c r="A165" s="362" t="s">
        <v>7319</v>
      </c>
      <c r="B165" s="363" t="s">
        <v>8192</v>
      </c>
      <c r="C165" s="1068" t="s">
        <v>8193</v>
      </c>
      <c r="D165" s="1068"/>
      <c r="E165" s="1068"/>
      <c r="F165" s="364" t="s">
        <v>6552</v>
      </c>
      <c r="G165" s="364"/>
      <c r="H165" s="364"/>
      <c r="I165" s="364" t="s">
        <v>496</v>
      </c>
      <c r="J165" s="365">
        <v>851.67</v>
      </c>
      <c r="K165" s="364" t="s">
        <v>1361</v>
      </c>
      <c r="L165" s="365">
        <v>1390.12</v>
      </c>
      <c r="M165" s="364" t="s">
        <v>1362</v>
      </c>
      <c r="N165" s="366">
        <v>6895</v>
      </c>
      <c r="V165" s="361"/>
      <c r="W165" s="367"/>
      <c r="X165" s="367" t="s">
        <v>8193</v>
      </c>
      <c r="AC165" s="367"/>
    </row>
    <row r="166" spans="1:29" s="332" customFormat="1" ht="12" x14ac:dyDescent="0.2">
      <c r="A166" s="379"/>
      <c r="B166" s="380"/>
      <c r="C166" s="340" t="s">
        <v>3039</v>
      </c>
      <c r="D166" s="385"/>
      <c r="E166" s="385"/>
      <c r="F166" s="386"/>
      <c r="G166" s="386"/>
      <c r="H166" s="386"/>
      <c r="I166" s="386"/>
      <c r="J166" s="387"/>
      <c r="K166" s="386"/>
      <c r="L166" s="387"/>
      <c r="M166" s="388"/>
      <c r="N166" s="389"/>
      <c r="V166" s="361"/>
      <c r="W166" s="367"/>
      <c r="X166" s="367"/>
      <c r="AC166" s="367"/>
    </row>
    <row r="167" spans="1:29" s="332" customFormat="1" ht="22.5" x14ac:dyDescent="0.2">
      <c r="A167" s="370"/>
      <c r="B167" s="371" t="s">
        <v>1365</v>
      </c>
      <c r="C167" s="1065" t="s">
        <v>1366</v>
      </c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72"/>
      <c r="V167" s="361"/>
      <c r="W167" s="367"/>
      <c r="X167" s="367"/>
      <c r="Y167" s="335" t="s">
        <v>1366</v>
      </c>
      <c r="AC167" s="367"/>
    </row>
    <row r="168" spans="1:29" s="332" customFormat="1" ht="45" x14ac:dyDescent="0.2">
      <c r="A168" s="362" t="s">
        <v>610</v>
      </c>
      <c r="B168" s="363" t="s">
        <v>8194</v>
      </c>
      <c r="C168" s="1068" t="s">
        <v>8195</v>
      </c>
      <c r="D168" s="1068"/>
      <c r="E168" s="1068"/>
      <c r="F168" s="364" t="s">
        <v>1017</v>
      </c>
      <c r="G168" s="364"/>
      <c r="H168" s="364"/>
      <c r="I168" s="364" t="s">
        <v>423</v>
      </c>
      <c r="J168" s="365"/>
      <c r="K168" s="364"/>
      <c r="L168" s="365"/>
      <c r="M168" s="364"/>
      <c r="N168" s="366"/>
      <c r="V168" s="361"/>
      <c r="W168" s="367"/>
      <c r="X168" s="367" t="s">
        <v>8195</v>
      </c>
      <c r="AC168" s="367"/>
    </row>
    <row r="169" spans="1:29" s="332" customFormat="1" ht="33.75" x14ac:dyDescent="0.2">
      <c r="A169" s="370"/>
      <c r="B169" s="371" t="s">
        <v>430</v>
      </c>
      <c r="C169" s="1065" t="s">
        <v>431</v>
      </c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72"/>
      <c r="V169" s="361"/>
      <c r="W169" s="367"/>
      <c r="X169" s="367"/>
      <c r="Y169" s="335" t="s">
        <v>431</v>
      </c>
      <c r="AC169" s="367"/>
    </row>
    <row r="170" spans="1:29" s="332" customFormat="1" ht="12" x14ac:dyDescent="0.2">
      <c r="A170" s="372"/>
      <c r="B170" s="371" t="s">
        <v>423</v>
      </c>
      <c r="C170" s="1065" t="s">
        <v>432</v>
      </c>
      <c r="D170" s="1065"/>
      <c r="E170" s="1065"/>
      <c r="F170" s="373"/>
      <c r="G170" s="373"/>
      <c r="H170" s="373"/>
      <c r="I170" s="373"/>
      <c r="J170" s="374">
        <v>8.08</v>
      </c>
      <c r="K170" s="373" t="s">
        <v>436</v>
      </c>
      <c r="L170" s="374">
        <v>10.1</v>
      </c>
      <c r="M170" s="373"/>
      <c r="N170" s="375"/>
      <c r="V170" s="361"/>
      <c r="W170" s="367"/>
      <c r="X170" s="367"/>
      <c r="Z170" s="335" t="s">
        <v>432</v>
      </c>
      <c r="AC170" s="367"/>
    </row>
    <row r="171" spans="1:29" s="332" customFormat="1" ht="12" x14ac:dyDescent="0.2">
      <c r="A171" s="372"/>
      <c r="B171" s="371" t="s">
        <v>439</v>
      </c>
      <c r="C171" s="1065" t="s">
        <v>440</v>
      </c>
      <c r="D171" s="1065"/>
      <c r="E171" s="1065"/>
      <c r="F171" s="373"/>
      <c r="G171" s="373"/>
      <c r="H171" s="373"/>
      <c r="I171" s="373"/>
      <c r="J171" s="374">
        <v>1.28</v>
      </c>
      <c r="K171" s="373"/>
      <c r="L171" s="374">
        <v>1.28</v>
      </c>
      <c r="M171" s="373"/>
      <c r="N171" s="375"/>
      <c r="V171" s="361"/>
      <c r="W171" s="367"/>
      <c r="X171" s="367"/>
      <c r="Z171" s="335" t="s">
        <v>440</v>
      </c>
      <c r="AC171" s="367"/>
    </row>
    <row r="172" spans="1:29" s="332" customFormat="1" ht="12" x14ac:dyDescent="0.2">
      <c r="A172" s="372"/>
      <c r="B172" s="371"/>
      <c r="C172" s="1065" t="s">
        <v>443</v>
      </c>
      <c r="D172" s="1065"/>
      <c r="E172" s="1065"/>
      <c r="F172" s="373" t="s">
        <v>444</v>
      </c>
      <c r="G172" s="373" t="s">
        <v>8095</v>
      </c>
      <c r="H172" s="373" t="s">
        <v>436</v>
      </c>
      <c r="I172" s="373" t="s">
        <v>5083</v>
      </c>
      <c r="J172" s="374"/>
      <c r="K172" s="373"/>
      <c r="L172" s="374"/>
      <c r="M172" s="373"/>
      <c r="N172" s="375"/>
      <c r="V172" s="361"/>
      <c r="W172" s="367"/>
      <c r="X172" s="367"/>
      <c r="AA172" s="335" t="s">
        <v>443</v>
      </c>
      <c r="AC172" s="367"/>
    </row>
    <row r="173" spans="1:29" s="332" customFormat="1" ht="12" x14ac:dyDescent="0.2">
      <c r="A173" s="372"/>
      <c r="B173" s="371"/>
      <c r="C173" s="1077" t="s">
        <v>450</v>
      </c>
      <c r="D173" s="1077"/>
      <c r="E173" s="1077"/>
      <c r="F173" s="376"/>
      <c r="G173" s="376"/>
      <c r="H173" s="376"/>
      <c r="I173" s="376"/>
      <c r="J173" s="377">
        <v>9.36</v>
      </c>
      <c r="K173" s="376"/>
      <c r="L173" s="377">
        <v>11.38</v>
      </c>
      <c r="M173" s="376"/>
      <c r="N173" s="378"/>
      <c r="V173" s="361"/>
      <c r="W173" s="367"/>
      <c r="X173" s="367"/>
      <c r="AB173" s="335" t="s">
        <v>450</v>
      </c>
      <c r="AC173" s="367"/>
    </row>
    <row r="174" spans="1:29" s="332" customFormat="1" ht="12" x14ac:dyDescent="0.2">
      <c r="A174" s="372"/>
      <c r="B174" s="371"/>
      <c r="C174" s="1065" t="s">
        <v>451</v>
      </c>
      <c r="D174" s="1065"/>
      <c r="E174" s="1065"/>
      <c r="F174" s="373"/>
      <c r="G174" s="373"/>
      <c r="H174" s="373"/>
      <c r="I174" s="373"/>
      <c r="J174" s="374"/>
      <c r="K174" s="373"/>
      <c r="L174" s="374">
        <v>10.1</v>
      </c>
      <c r="M174" s="373"/>
      <c r="N174" s="375"/>
      <c r="V174" s="361"/>
      <c r="W174" s="367"/>
      <c r="X174" s="367"/>
      <c r="AA174" s="335" t="s">
        <v>451</v>
      </c>
      <c r="AC174" s="367"/>
    </row>
    <row r="175" spans="1:29" s="332" customFormat="1" ht="33.75" x14ac:dyDescent="0.2">
      <c r="A175" s="372"/>
      <c r="B175" s="371" t="s">
        <v>7616</v>
      </c>
      <c r="C175" s="1065" t="s">
        <v>7617</v>
      </c>
      <c r="D175" s="1065"/>
      <c r="E175" s="1065"/>
      <c r="F175" s="373" t="s">
        <v>454</v>
      </c>
      <c r="G175" s="373" t="s">
        <v>1083</v>
      </c>
      <c r="H175" s="373"/>
      <c r="I175" s="373" t="s">
        <v>1083</v>
      </c>
      <c r="J175" s="374"/>
      <c r="K175" s="373"/>
      <c r="L175" s="374">
        <v>9.09</v>
      </c>
      <c r="M175" s="373"/>
      <c r="N175" s="375"/>
      <c r="V175" s="361"/>
      <c r="W175" s="367"/>
      <c r="X175" s="367"/>
      <c r="AA175" s="335" t="s">
        <v>7617</v>
      </c>
      <c r="AC175" s="367"/>
    </row>
    <row r="176" spans="1:29" s="332" customFormat="1" ht="33.75" x14ac:dyDescent="0.2">
      <c r="A176" s="372"/>
      <c r="B176" s="371" t="s">
        <v>7618</v>
      </c>
      <c r="C176" s="1065" t="s">
        <v>7619</v>
      </c>
      <c r="D176" s="1065"/>
      <c r="E176" s="1065"/>
      <c r="F176" s="373" t="s">
        <v>454</v>
      </c>
      <c r="G176" s="373" t="s">
        <v>657</v>
      </c>
      <c r="H176" s="373"/>
      <c r="I176" s="373" t="s">
        <v>657</v>
      </c>
      <c r="J176" s="374"/>
      <c r="K176" s="373"/>
      <c r="L176" s="374">
        <v>4.6500000000000004</v>
      </c>
      <c r="M176" s="373"/>
      <c r="N176" s="375"/>
      <c r="V176" s="361"/>
      <c r="W176" s="367"/>
      <c r="X176" s="367"/>
      <c r="AA176" s="335" t="s">
        <v>7619</v>
      </c>
      <c r="AC176" s="367"/>
    </row>
    <row r="177" spans="1:30" s="332" customFormat="1" ht="12" x14ac:dyDescent="0.2">
      <c r="A177" s="379"/>
      <c r="B177" s="380"/>
      <c r="C177" s="1068" t="s">
        <v>459</v>
      </c>
      <c r="D177" s="1068"/>
      <c r="E177" s="1068"/>
      <c r="F177" s="364"/>
      <c r="G177" s="364"/>
      <c r="H177" s="364"/>
      <c r="I177" s="364"/>
      <c r="J177" s="365"/>
      <c r="K177" s="364"/>
      <c r="L177" s="365">
        <v>25.12</v>
      </c>
      <c r="M177" s="376"/>
      <c r="N177" s="366"/>
      <c r="V177" s="361"/>
      <c r="W177" s="367"/>
      <c r="X177" s="367"/>
      <c r="AC177" s="367" t="s">
        <v>459</v>
      </c>
    </row>
    <row r="178" spans="1:30" s="332" customFormat="1" ht="33.75" x14ac:dyDescent="0.2">
      <c r="A178" s="362" t="s">
        <v>7327</v>
      </c>
      <c r="B178" s="363" t="s">
        <v>8196</v>
      </c>
      <c r="C178" s="1068" t="s">
        <v>8197</v>
      </c>
      <c r="D178" s="1068"/>
      <c r="E178" s="1068"/>
      <c r="F178" s="364" t="s">
        <v>1498</v>
      </c>
      <c r="G178" s="364"/>
      <c r="H178" s="364"/>
      <c r="I178" s="364" t="s">
        <v>2083</v>
      </c>
      <c r="J178" s="365">
        <v>1045</v>
      </c>
      <c r="K178" s="364"/>
      <c r="L178" s="365">
        <v>104.5</v>
      </c>
      <c r="M178" s="364"/>
      <c r="N178" s="366"/>
      <c r="V178" s="361"/>
      <c r="W178" s="367"/>
      <c r="X178" s="367" t="s">
        <v>8197</v>
      </c>
      <c r="AC178" s="367"/>
    </row>
    <row r="179" spans="1:30" s="332" customFormat="1" ht="12" x14ac:dyDescent="0.2">
      <c r="A179" s="379"/>
      <c r="B179" s="380"/>
      <c r="C179" s="340" t="s">
        <v>3039</v>
      </c>
      <c r="D179" s="385"/>
      <c r="E179" s="385"/>
      <c r="F179" s="386"/>
      <c r="G179" s="386"/>
      <c r="H179" s="386"/>
      <c r="I179" s="386"/>
      <c r="J179" s="387"/>
      <c r="K179" s="386"/>
      <c r="L179" s="387"/>
      <c r="M179" s="388"/>
      <c r="N179" s="389"/>
      <c r="V179" s="361"/>
      <c r="W179" s="367"/>
      <c r="X179" s="367"/>
      <c r="AC179" s="367"/>
    </row>
    <row r="180" spans="1:30" s="332" customFormat="1" ht="12" x14ac:dyDescent="0.2">
      <c r="A180" s="368"/>
      <c r="B180" s="369"/>
      <c r="C180" s="1065" t="s">
        <v>2579</v>
      </c>
      <c r="D180" s="1065"/>
      <c r="E180" s="1065"/>
      <c r="F180" s="1065"/>
      <c r="G180" s="1065"/>
      <c r="H180" s="1065"/>
      <c r="I180" s="1065"/>
      <c r="J180" s="1065"/>
      <c r="K180" s="1065"/>
      <c r="L180" s="1065"/>
      <c r="M180" s="1065"/>
      <c r="N180" s="1072"/>
      <c r="V180" s="361"/>
      <c r="W180" s="367"/>
      <c r="X180" s="367"/>
      <c r="AC180" s="367"/>
      <c r="AD180" s="335" t="s">
        <v>2579</v>
      </c>
    </row>
    <row r="181" spans="1:30" s="332" customFormat="1" ht="33.75" x14ac:dyDescent="0.2">
      <c r="A181" s="362" t="s">
        <v>625</v>
      </c>
      <c r="B181" s="363" t="s">
        <v>8028</v>
      </c>
      <c r="C181" s="1068" t="s">
        <v>8077</v>
      </c>
      <c r="D181" s="1068"/>
      <c r="E181" s="1068"/>
      <c r="F181" s="364" t="s">
        <v>1017</v>
      </c>
      <c r="G181" s="364"/>
      <c r="H181" s="364"/>
      <c r="I181" s="364" t="s">
        <v>499</v>
      </c>
      <c r="J181" s="365"/>
      <c r="K181" s="364"/>
      <c r="L181" s="365"/>
      <c r="M181" s="364"/>
      <c r="N181" s="366"/>
      <c r="V181" s="361"/>
      <c r="W181" s="367"/>
      <c r="X181" s="367" t="s">
        <v>8077</v>
      </c>
      <c r="AC181" s="367"/>
    </row>
    <row r="182" spans="1:30" s="332" customFormat="1" ht="33.75" x14ac:dyDescent="0.2">
      <c r="A182" s="370"/>
      <c r="B182" s="371" t="s">
        <v>430</v>
      </c>
      <c r="C182" s="1065" t="s">
        <v>431</v>
      </c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72"/>
      <c r="V182" s="361"/>
      <c r="W182" s="367"/>
      <c r="X182" s="367"/>
      <c r="Y182" s="335" t="s">
        <v>431</v>
      </c>
      <c r="AC182" s="367"/>
    </row>
    <row r="183" spans="1:30" s="332" customFormat="1" ht="12" x14ac:dyDescent="0.2">
      <c r="A183" s="372"/>
      <c r="B183" s="371" t="s">
        <v>423</v>
      </c>
      <c r="C183" s="1065" t="s">
        <v>432</v>
      </c>
      <c r="D183" s="1065"/>
      <c r="E183" s="1065"/>
      <c r="F183" s="373"/>
      <c r="G183" s="373"/>
      <c r="H183" s="373"/>
      <c r="I183" s="373"/>
      <c r="J183" s="374">
        <v>72.430000000000007</v>
      </c>
      <c r="K183" s="373" t="s">
        <v>436</v>
      </c>
      <c r="L183" s="374">
        <v>814.84</v>
      </c>
      <c r="M183" s="373"/>
      <c r="N183" s="375"/>
      <c r="V183" s="361"/>
      <c r="W183" s="367"/>
      <c r="X183" s="367"/>
      <c r="Z183" s="335" t="s">
        <v>432</v>
      </c>
      <c r="AC183" s="367"/>
    </row>
    <row r="184" spans="1:30" s="332" customFormat="1" ht="12" x14ac:dyDescent="0.2">
      <c r="A184" s="372"/>
      <c r="B184" s="371" t="s">
        <v>439</v>
      </c>
      <c r="C184" s="1065" t="s">
        <v>440</v>
      </c>
      <c r="D184" s="1065"/>
      <c r="E184" s="1065"/>
      <c r="F184" s="373"/>
      <c r="G184" s="373"/>
      <c r="H184" s="373"/>
      <c r="I184" s="373"/>
      <c r="J184" s="374">
        <v>8.8800000000000008</v>
      </c>
      <c r="K184" s="373"/>
      <c r="L184" s="374">
        <v>79.92</v>
      </c>
      <c r="M184" s="373"/>
      <c r="N184" s="375"/>
      <c r="V184" s="361"/>
      <c r="W184" s="367"/>
      <c r="X184" s="367"/>
      <c r="Z184" s="335" t="s">
        <v>440</v>
      </c>
      <c r="AC184" s="367"/>
    </row>
    <row r="185" spans="1:30" s="332" customFormat="1" ht="12" x14ac:dyDescent="0.2">
      <c r="A185" s="372"/>
      <c r="B185" s="371"/>
      <c r="C185" s="1065" t="s">
        <v>443</v>
      </c>
      <c r="D185" s="1065"/>
      <c r="E185" s="1065"/>
      <c r="F185" s="373" t="s">
        <v>444</v>
      </c>
      <c r="G185" s="373" t="s">
        <v>1565</v>
      </c>
      <c r="H185" s="373" t="s">
        <v>436</v>
      </c>
      <c r="I185" s="373" t="s">
        <v>599</v>
      </c>
      <c r="J185" s="374"/>
      <c r="K185" s="373"/>
      <c r="L185" s="374"/>
      <c r="M185" s="373"/>
      <c r="N185" s="375"/>
      <c r="V185" s="361"/>
      <c r="W185" s="367"/>
      <c r="X185" s="367"/>
      <c r="AA185" s="335" t="s">
        <v>443</v>
      </c>
      <c r="AC185" s="367"/>
    </row>
    <row r="186" spans="1:30" s="332" customFormat="1" ht="12" x14ac:dyDescent="0.2">
      <c r="A186" s="372"/>
      <c r="B186" s="371"/>
      <c r="C186" s="1077" t="s">
        <v>450</v>
      </c>
      <c r="D186" s="1077"/>
      <c r="E186" s="1077"/>
      <c r="F186" s="376"/>
      <c r="G186" s="376"/>
      <c r="H186" s="376"/>
      <c r="I186" s="376"/>
      <c r="J186" s="377">
        <v>81.31</v>
      </c>
      <c r="K186" s="376"/>
      <c r="L186" s="377">
        <v>894.76</v>
      </c>
      <c r="M186" s="376"/>
      <c r="N186" s="378"/>
      <c r="V186" s="361"/>
      <c r="W186" s="367"/>
      <c r="X186" s="367"/>
      <c r="AB186" s="335" t="s">
        <v>450</v>
      </c>
      <c r="AC186" s="367"/>
    </row>
    <row r="187" spans="1:30" s="332" customFormat="1" ht="12" x14ac:dyDescent="0.2">
      <c r="A187" s="372"/>
      <c r="B187" s="371"/>
      <c r="C187" s="1065" t="s">
        <v>451</v>
      </c>
      <c r="D187" s="1065"/>
      <c r="E187" s="1065"/>
      <c r="F187" s="373"/>
      <c r="G187" s="373"/>
      <c r="H187" s="373"/>
      <c r="I187" s="373"/>
      <c r="J187" s="374"/>
      <c r="K187" s="373"/>
      <c r="L187" s="374">
        <v>814.84</v>
      </c>
      <c r="M187" s="373"/>
      <c r="N187" s="375"/>
      <c r="V187" s="361"/>
      <c r="W187" s="367"/>
      <c r="X187" s="367"/>
      <c r="AA187" s="335" t="s">
        <v>451</v>
      </c>
      <c r="AC187" s="367"/>
    </row>
    <row r="188" spans="1:30" s="332" customFormat="1" ht="33.75" x14ac:dyDescent="0.2">
      <c r="A188" s="372"/>
      <c r="B188" s="371" t="s">
        <v>7616</v>
      </c>
      <c r="C188" s="1065" t="s">
        <v>7617</v>
      </c>
      <c r="D188" s="1065"/>
      <c r="E188" s="1065"/>
      <c r="F188" s="373" t="s">
        <v>454</v>
      </c>
      <c r="G188" s="373" t="s">
        <v>1083</v>
      </c>
      <c r="H188" s="373"/>
      <c r="I188" s="373" t="s">
        <v>1083</v>
      </c>
      <c r="J188" s="374"/>
      <c r="K188" s="373"/>
      <c r="L188" s="374">
        <v>733.36</v>
      </c>
      <c r="M188" s="373"/>
      <c r="N188" s="375"/>
      <c r="V188" s="361"/>
      <c r="W188" s="367"/>
      <c r="X188" s="367"/>
      <c r="AA188" s="335" t="s">
        <v>7617</v>
      </c>
      <c r="AC188" s="367"/>
    </row>
    <row r="189" spans="1:30" s="332" customFormat="1" ht="33.75" x14ac:dyDescent="0.2">
      <c r="A189" s="372"/>
      <c r="B189" s="371" t="s">
        <v>7618</v>
      </c>
      <c r="C189" s="1065" t="s">
        <v>7619</v>
      </c>
      <c r="D189" s="1065"/>
      <c r="E189" s="1065"/>
      <c r="F189" s="373" t="s">
        <v>454</v>
      </c>
      <c r="G189" s="373" t="s">
        <v>657</v>
      </c>
      <c r="H189" s="373"/>
      <c r="I189" s="373" t="s">
        <v>657</v>
      </c>
      <c r="J189" s="374"/>
      <c r="K189" s="373"/>
      <c r="L189" s="374">
        <v>374.83</v>
      </c>
      <c r="M189" s="373"/>
      <c r="N189" s="375"/>
      <c r="V189" s="361"/>
      <c r="W189" s="367"/>
      <c r="X189" s="367"/>
      <c r="AA189" s="335" t="s">
        <v>7619</v>
      </c>
      <c r="AC189" s="367"/>
    </row>
    <row r="190" spans="1:30" s="332" customFormat="1" ht="12" x14ac:dyDescent="0.2">
      <c r="A190" s="379"/>
      <c r="B190" s="380"/>
      <c r="C190" s="1068" t="s">
        <v>459</v>
      </c>
      <c r="D190" s="1068"/>
      <c r="E190" s="1068"/>
      <c r="F190" s="364"/>
      <c r="G190" s="364"/>
      <c r="H190" s="364"/>
      <c r="I190" s="364"/>
      <c r="J190" s="365"/>
      <c r="K190" s="364"/>
      <c r="L190" s="365">
        <v>2002.95</v>
      </c>
      <c r="M190" s="376"/>
      <c r="N190" s="366"/>
      <c r="V190" s="361"/>
      <c r="W190" s="367"/>
      <c r="X190" s="367"/>
      <c r="AC190" s="367" t="s">
        <v>459</v>
      </c>
    </row>
    <row r="191" spans="1:30" s="332" customFormat="1" ht="22.5" x14ac:dyDescent="0.2">
      <c r="A191" s="362" t="s">
        <v>5568</v>
      </c>
      <c r="B191" s="363" t="s">
        <v>8198</v>
      </c>
      <c r="C191" s="1068" t="s">
        <v>8199</v>
      </c>
      <c r="D191" s="1068"/>
      <c r="E191" s="1068"/>
      <c r="F191" s="364" t="s">
        <v>1017</v>
      </c>
      <c r="G191" s="364"/>
      <c r="H191" s="364"/>
      <c r="I191" s="364" t="s">
        <v>499</v>
      </c>
      <c r="J191" s="365">
        <v>97.47</v>
      </c>
      <c r="K191" s="364"/>
      <c r="L191" s="365">
        <v>877.23</v>
      </c>
      <c r="M191" s="364"/>
      <c r="N191" s="366"/>
      <c r="V191" s="361"/>
      <c r="W191" s="367"/>
      <c r="X191" s="367" t="s">
        <v>8199</v>
      </c>
      <c r="AC191" s="367"/>
    </row>
    <row r="192" spans="1:30" s="332" customFormat="1" ht="12" x14ac:dyDescent="0.2">
      <c r="A192" s="379"/>
      <c r="B192" s="380"/>
      <c r="C192" s="340" t="s">
        <v>3039</v>
      </c>
      <c r="D192" s="385"/>
      <c r="E192" s="385"/>
      <c r="F192" s="386"/>
      <c r="G192" s="386"/>
      <c r="H192" s="386"/>
      <c r="I192" s="386"/>
      <c r="J192" s="387"/>
      <c r="K192" s="386"/>
      <c r="L192" s="387"/>
      <c r="M192" s="388"/>
      <c r="N192" s="389"/>
      <c r="V192" s="361"/>
      <c r="W192" s="367"/>
      <c r="X192" s="367"/>
      <c r="AC192" s="367"/>
    </row>
    <row r="193" spans="1:29" s="332" customFormat="1" ht="22.5" x14ac:dyDescent="0.2">
      <c r="A193" s="362" t="s">
        <v>152</v>
      </c>
      <c r="B193" s="363" t="s">
        <v>8172</v>
      </c>
      <c r="C193" s="1068" t="s">
        <v>8173</v>
      </c>
      <c r="D193" s="1068"/>
      <c r="E193" s="1068"/>
      <c r="F193" s="364" t="s">
        <v>1017</v>
      </c>
      <c r="G193" s="364"/>
      <c r="H193" s="364"/>
      <c r="I193" s="364" t="s">
        <v>439</v>
      </c>
      <c r="J193" s="365"/>
      <c r="K193" s="364"/>
      <c r="L193" s="365"/>
      <c r="M193" s="364"/>
      <c r="N193" s="366"/>
      <c r="V193" s="361"/>
      <c r="W193" s="367"/>
      <c r="X193" s="367" t="s">
        <v>8173</v>
      </c>
      <c r="AC193" s="367"/>
    </row>
    <row r="194" spans="1:29" s="332" customFormat="1" ht="33.75" x14ac:dyDescent="0.2">
      <c r="A194" s="370"/>
      <c r="B194" s="371" t="s">
        <v>430</v>
      </c>
      <c r="C194" s="1065" t="s">
        <v>431</v>
      </c>
      <c r="D194" s="1065"/>
      <c r="E194" s="1065"/>
      <c r="F194" s="1065"/>
      <c r="G194" s="1065"/>
      <c r="H194" s="1065"/>
      <c r="I194" s="1065"/>
      <c r="J194" s="1065"/>
      <c r="K194" s="1065"/>
      <c r="L194" s="1065"/>
      <c r="M194" s="1065"/>
      <c r="N194" s="1072"/>
      <c r="V194" s="361"/>
      <c r="W194" s="367"/>
      <c r="X194" s="367"/>
      <c r="Y194" s="335" t="s">
        <v>431</v>
      </c>
      <c r="AC194" s="367"/>
    </row>
    <row r="195" spans="1:29" s="332" customFormat="1" ht="12" x14ac:dyDescent="0.2">
      <c r="A195" s="372"/>
      <c r="B195" s="371" t="s">
        <v>423</v>
      </c>
      <c r="C195" s="1065" t="s">
        <v>432</v>
      </c>
      <c r="D195" s="1065"/>
      <c r="E195" s="1065"/>
      <c r="F195" s="373"/>
      <c r="G195" s="373"/>
      <c r="H195" s="373"/>
      <c r="I195" s="373"/>
      <c r="J195" s="374">
        <v>12.25</v>
      </c>
      <c r="K195" s="373" t="s">
        <v>436</v>
      </c>
      <c r="L195" s="374">
        <v>61.25</v>
      </c>
      <c r="M195" s="373"/>
      <c r="N195" s="375"/>
      <c r="V195" s="361"/>
      <c r="W195" s="367"/>
      <c r="X195" s="367"/>
      <c r="Z195" s="335" t="s">
        <v>432</v>
      </c>
      <c r="AC195" s="367"/>
    </row>
    <row r="196" spans="1:29" s="332" customFormat="1" ht="12" x14ac:dyDescent="0.2">
      <c r="A196" s="372"/>
      <c r="B196" s="371" t="s">
        <v>439</v>
      </c>
      <c r="C196" s="1065" t="s">
        <v>440</v>
      </c>
      <c r="D196" s="1065"/>
      <c r="E196" s="1065"/>
      <c r="F196" s="373"/>
      <c r="G196" s="373"/>
      <c r="H196" s="373"/>
      <c r="I196" s="373"/>
      <c r="J196" s="374">
        <v>3.44</v>
      </c>
      <c r="K196" s="373"/>
      <c r="L196" s="374">
        <v>13.76</v>
      </c>
      <c r="M196" s="373"/>
      <c r="N196" s="375"/>
      <c r="V196" s="361"/>
      <c r="W196" s="367"/>
      <c r="X196" s="367"/>
      <c r="Z196" s="335" t="s">
        <v>440</v>
      </c>
      <c r="AC196" s="367"/>
    </row>
    <row r="197" spans="1:29" s="332" customFormat="1" ht="12" x14ac:dyDescent="0.2">
      <c r="A197" s="372"/>
      <c r="B197" s="371"/>
      <c r="C197" s="1065" t="s">
        <v>443</v>
      </c>
      <c r="D197" s="1065"/>
      <c r="E197" s="1065"/>
      <c r="F197" s="373" t="s">
        <v>444</v>
      </c>
      <c r="G197" s="373" t="s">
        <v>1160</v>
      </c>
      <c r="H197" s="373" t="s">
        <v>436</v>
      </c>
      <c r="I197" s="373" t="s">
        <v>476</v>
      </c>
      <c r="J197" s="374"/>
      <c r="K197" s="373"/>
      <c r="L197" s="374"/>
      <c r="M197" s="373"/>
      <c r="N197" s="375"/>
      <c r="V197" s="361"/>
      <c r="W197" s="367"/>
      <c r="X197" s="367"/>
      <c r="AA197" s="335" t="s">
        <v>443</v>
      </c>
      <c r="AC197" s="367"/>
    </row>
    <row r="198" spans="1:29" s="332" customFormat="1" ht="12" x14ac:dyDescent="0.2">
      <c r="A198" s="372"/>
      <c r="B198" s="371"/>
      <c r="C198" s="1077" t="s">
        <v>450</v>
      </c>
      <c r="D198" s="1077"/>
      <c r="E198" s="1077"/>
      <c r="F198" s="376"/>
      <c r="G198" s="376"/>
      <c r="H198" s="376"/>
      <c r="I198" s="376"/>
      <c r="J198" s="377">
        <v>15.69</v>
      </c>
      <c r="K198" s="376"/>
      <c r="L198" s="377">
        <v>75.010000000000005</v>
      </c>
      <c r="M198" s="376"/>
      <c r="N198" s="378"/>
      <c r="V198" s="361"/>
      <c r="W198" s="367"/>
      <c r="X198" s="367"/>
      <c r="AB198" s="335" t="s">
        <v>450</v>
      </c>
      <c r="AC198" s="367"/>
    </row>
    <row r="199" spans="1:29" s="332" customFormat="1" ht="12" x14ac:dyDescent="0.2">
      <c r="A199" s="372"/>
      <c r="B199" s="371"/>
      <c r="C199" s="1065" t="s">
        <v>451</v>
      </c>
      <c r="D199" s="1065"/>
      <c r="E199" s="1065"/>
      <c r="F199" s="373"/>
      <c r="G199" s="373"/>
      <c r="H199" s="373"/>
      <c r="I199" s="373"/>
      <c r="J199" s="374"/>
      <c r="K199" s="373"/>
      <c r="L199" s="374">
        <v>61.25</v>
      </c>
      <c r="M199" s="373"/>
      <c r="N199" s="375"/>
      <c r="V199" s="361"/>
      <c r="W199" s="367"/>
      <c r="X199" s="367"/>
      <c r="AA199" s="335" t="s">
        <v>451</v>
      </c>
      <c r="AC199" s="367"/>
    </row>
    <row r="200" spans="1:29" s="332" customFormat="1" ht="33.75" x14ac:dyDescent="0.2">
      <c r="A200" s="372"/>
      <c r="B200" s="371" t="s">
        <v>7616</v>
      </c>
      <c r="C200" s="1065" t="s">
        <v>7617</v>
      </c>
      <c r="D200" s="1065"/>
      <c r="E200" s="1065"/>
      <c r="F200" s="373" t="s">
        <v>454</v>
      </c>
      <c r="G200" s="373" t="s">
        <v>1083</v>
      </c>
      <c r="H200" s="373"/>
      <c r="I200" s="373" t="s">
        <v>1083</v>
      </c>
      <c r="J200" s="374"/>
      <c r="K200" s="373"/>
      <c r="L200" s="374">
        <v>55.13</v>
      </c>
      <c r="M200" s="373"/>
      <c r="N200" s="375"/>
      <c r="V200" s="361"/>
      <c r="W200" s="367"/>
      <c r="X200" s="367"/>
      <c r="AA200" s="335" t="s">
        <v>7617</v>
      </c>
      <c r="AC200" s="367"/>
    </row>
    <row r="201" spans="1:29" s="332" customFormat="1" ht="33.75" x14ac:dyDescent="0.2">
      <c r="A201" s="372"/>
      <c r="B201" s="371" t="s">
        <v>7618</v>
      </c>
      <c r="C201" s="1065" t="s">
        <v>7619</v>
      </c>
      <c r="D201" s="1065"/>
      <c r="E201" s="1065"/>
      <c r="F201" s="373" t="s">
        <v>454</v>
      </c>
      <c r="G201" s="373" t="s">
        <v>657</v>
      </c>
      <c r="H201" s="373"/>
      <c r="I201" s="373" t="s">
        <v>657</v>
      </c>
      <c r="J201" s="374"/>
      <c r="K201" s="373"/>
      <c r="L201" s="374">
        <v>28.18</v>
      </c>
      <c r="M201" s="373"/>
      <c r="N201" s="375"/>
      <c r="V201" s="361"/>
      <c r="W201" s="367"/>
      <c r="X201" s="367"/>
      <c r="AA201" s="335" t="s">
        <v>7619</v>
      </c>
      <c r="AC201" s="367"/>
    </row>
    <row r="202" spans="1:29" s="332" customFormat="1" ht="12" x14ac:dyDescent="0.2">
      <c r="A202" s="379"/>
      <c r="B202" s="380"/>
      <c r="C202" s="1068" t="s">
        <v>459</v>
      </c>
      <c r="D202" s="1068"/>
      <c r="E202" s="1068"/>
      <c r="F202" s="364"/>
      <c r="G202" s="364"/>
      <c r="H202" s="364"/>
      <c r="I202" s="364"/>
      <c r="J202" s="365"/>
      <c r="K202" s="364"/>
      <c r="L202" s="365">
        <v>158.32</v>
      </c>
      <c r="M202" s="376"/>
      <c r="N202" s="366"/>
      <c r="V202" s="361"/>
      <c r="W202" s="367"/>
      <c r="X202" s="367"/>
      <c r="AC202" s="367" t="s">
        <v>459</v>
      </c>
    </row>
    <row r="203" spans="1:29" s="332" customFormat="1" ht="45" x14ac:dyDescent="0.2">
      <c r="A203" s="362" t="s">
        <v>7524</v>
      </c>
      <c r="B203" s="363" t="s">
        <v>8200</v>
      </c>
      <c r="C203" s="1068" t="s">
        <v>8201</v>
      </c>
      <c r="D203" s="1068"/>
      <c r="E203" s="1068"/>
      <c r="F203" s="364" t="s">
        <v>1017</v>
      </c>
      <c r="G203" s="364"/>
      <c r="H203" s="364"/>
      <c r="I203" s="364" t="s">
        <v>439</v>
      </c>
      <c r="J203" s="365">
        <v>68.819999999999993</v>
      </c>
      <c r="K203" s="364"/>
      <c r="L203" s="365">
        <v>275.27999999999997</v>
      </c>
      <c r="M203" s="364"/>
      <c r="N203" s="366"/>
      <c r="V203" s="361"/>
      <c r="W203" s="367"/>
      <c r="X203" s="367" t="s">
        <v>8201</v>
      </c>
      <c r="AC203" s="367"/>
    </row>
    <row r="204" spans="1:29" s="332" customFormat="1" ht="12" x14ac:dyDescent="0.2">
      <c r="A204" s="379"/>
      <c r="B204" s="380"/>
      <c r="C204" s="340" t="s">
        <v>3039</v>
      </c>
      <c r="D204" s="385"/>
      <c r="E204" s="385"/>
      <c r="F204" s="386"/>
      <c r="G204" s="386"/>
      <c r="H204" s="386"/>
      <c r="I204" s="386"/>
      <c r="J204" s="387"/>
      <c r="K204" s="386"/>
      <c r="L204" s="387"/>
      <c r="M204" s="388"/>
      <c r="N204" s="389"/>
      <c r="V204" s="361"/>
      <c r="W204" s="367"/>
      <c r="X204" s="367"/>
      <c r="AC204" s="367"/>
    </row>
    <row r="205" spans="1:29" s="332" customFormat="1" ht="56.25" x14ac:dyDescent="0.2">
      <c r="A205" s="362" t="s">
        <v>160</v>
      </c>
      <c r="B205" s="363" t="s">
        <v>8190</v>
      </c>
      <c r="C205" s="1068" t="s">
        <v>8191</v>
      </c>
      <c r="D205" s="1068"/>
      <c r="E205" s="1068"/>
      <c r="F205" s="364" t="s">
        <v>1017</v>
      </c>
      <c r="G205" s="364"/>
      <c r="H205" s="364"/>
      <c r="I205" s="364" t="s">
        <v>581</v>
      </c>
      <c r="J205" s="365"/>
      <c r="K205" s="364"/>
      <c r="L205" s="365"/>
      <c r="M205" s="364"/>
      <c r="N205" s="366"/>
      <c r="V205" s="361"/>
      <c r="W205" s="367"/>
      <c r="X205" s="367" t="s">
        <v>8191</v>
      </c>
      <c r="AC205" s="367"/>
    </row>
    <row r="206" spans="1:29" s="332" customFormat="1" ht="33.75" x14ac:dyDescent="0.2">
      <c r="A206" s="370"/>
      <c r="B206" s="371" t="s">
        <v>430</v>
      </c>
      <c r="C206" s="1065" t="s">
        <v>431</v>
      </c>
      <c r="D206" s="1065"/>
      <c r="E206" s="1065"/>
      <c r="F206" s="1065"/>
      <c r="G206" s="1065"/>
      <c r="H206" s="1065"/>
      <c r="I206" s="1065"/>
      <c r="J206" s="1065"/>
      <c r="K206" s="1065"/>
      <c r="L206" s="1065"/>
      <c r="M206" s="1065"/>
      <c r="N206" s="1072"/>
      <c r="V206" s="361"/>
      <c r="W206" s="367"/>
      <c r="X206" s="367"/>
      <c r="Y206" s="335" t="s">
        <v>431</v>
      </c>
      <c r="AC206" s="367"/>
    </row>
    <row r="207" spans="1:29" s="332" customFormat="1" ht="12" x14ac:dyDescent="0.2">
      <c r="A207" s="372"/>
      <c r="B207" s="371" t="s">
        <v>423</v>
      </c>
      <c r="C207" s="1065" t="s">
        <v>432</v>
      </c>
      <c r="D207" s="1065"/>
      <c r="E207" s="1065"/>
      <c r="F207" s="373"/>
      <c r="G207" s="373"/>
      <c r="H207" s="373"/>
      <c r="I207" s="373"/>
      <c r="J207" s="374">
        <v>9.91</v>
      </c>
      <c r="K207" s="373" t="s">
        <v>436</v>
      </c>
      <c r="L207" s="374">
        <v>198.2</v>
      </c>
      <c r="M207" s="373"/>
      <c r="N207" s="375"/>
      <c r="V207" s="361"/>
      <c r="W207" s="367"/>
      <c r="X207" s="367"/>
      <c r="Z207" s="335" t="s">
        <v>432</v>
      </c>
      <c r="AC207" s="367"/>
    </row>
    <row r="208" spans="1:29" s="332" customFormat="1" ht="12" x14ac:dyDescent="0.2">
      <c r="A208" s="372"/>
      <c r="B208" s="371" t="s">
        <v>434</v>
      </c>
      <c r="C208" s="1065" t="s">
        <v>435</v>
      </c>
      <c r="D208" s="1065"/>
      <c r="E208" s="1065"/>
      <c r="F208" s="373"/>
      <c r="G208" s="373"/>
      <c r="H208" s="373"/>
      <c r="I208" s="373"/>
      <c r="J208" s="374">
        <v>5.43</v>
      </c>
      <c r="K208" s="373" t="s">
        <v>436</v>
      </c>
      <c r="L208" s="374">
        <v>108.6</v>
      </c>
      <c r="M208" s="373"/>
      <c r="N208" s="375"/>
      <c r="V208" s="361"/>
      <c r="W208" s="367"/>
      <c r="X208" s="367"/>
      <c r="Z208" s="335" t="s">
        <v>435</v>
      </c>
      <c r="AC208" s="367"/>
    </row>
    <row r="209" spans="1:29" s="332" customFormat="1" ht="12" x14ac:dyDescent="0.2">
      <c r="A209" s="372"/>
      <c r="B209" s="371" t="s">
        <v>437</v>
      </c>
      <c r="C209" s="1065" t="s">
        <v>438</v>
      </c>
      <c r="D209" s="1065"/>
      <c r="E209" s="1065"/>
      <c r="F209" s="373"/>
      <c r="G209" s="373"/>
      <c r="H209" s="373"/>
      <c r="I209" s="373"/>
      <c r="J209" s="374">
        <v>0.76</v>
      </c>
      <c r="K209" s="373" t="s">
        <v>436</v>
      </c>
      <c r="L209" s="374">
        <v>15.2</v>
      </c>
      <c r="M209" s="373"/>
      <c r="N209" s="375"/>
      <c r="V209" s="361"/>
      <c r="W209" s="367"/>
      <c r="X209" s="367"/>
      <c r="Z209" s="335" t="s">
        <v>438</v>
      </c>
      <c r="AC209" s="367"/>
    </row>
    <row r="210" spans="1:29" s="332" customFormat="1" ht="12" x14ac:dyDescent="0.2">
      <c r="A210" s="372"/>
      <c r="B210" s="371" t="s">
        <v>439</v>
      </c>
      <c r="C210" s="1065" t="s">
        <v>440</v>
      </c>
      <c r="D210" s="1065"/>
      <c r="E210" s="1065"/>
      <c r="F210" s="373"/>
      <c r="G210" s="373"/>
      <c r="H210" s="373"/>
      <c r="I210" s="373"/>
      <c r="J210" s="374">
        <v>0.74</v>
      </c>
      <c r="K210" s="373"/>
      <c r="L210" s="374">
        <v>11.84</v>
      </c>
      <c r="M210" s="373"/>
      <c r="N210" s="375"/>
      <c r="V210" s="361"/>
      <c r="W210" s="367"/>
      <c r="X210" s="367"/>
      <c r="Z210" s="335" t="s">
        <v>440</v>
      </c>
      <c r="AC210" s="367"/>
    </row>
    <row r="211" spans="1:29" s="332" customFormat="1" ht="12" x14ac:dyDescent="0.2">
      <c r="A211" s="372"/>
      <c r="B211" s="371"/>
      <c r="C211" s="1065" t="s">
        <v>443</v>
      </c>
      <c r="D211" s="1065"/>
      <c r="E211" s="1065"/>
      <c r="F211" s="373" t="s">
        <v>444</v>
      </c>
      <c r="G211" s="373" t="s">
        <v>2647</v>
      </c>
      <c r="H211" s="373" t="s">
        <v>436</v>
      </c>
      <c r="I211" s="373" t="s">
        <v>2282</v>
      </c>
      <c r="J211" s="374"/>
      <c r="K211" s="373"/>
      <c r="L211" s="374"/>
      <c r="M211" s="373"/>
      <c r="N211" s="375"/>
      <c r="V211" s="361"/>
      <c r="W211" s="367"/>
      <c r="X211" s="367"/>
      <c r="AA211" s="335" t="s">
        <v>443</v>
      </c>
      <c r="AC211" s="367"/>
    </row>
    <row r="212" spans="1:29" s="332" customFormat="1" ht="12" x14ac:dyDescent="0.2">
      <c r="A212" s="372"/>
      <c r="B212" s="371"/>
      <c r="C212" s="1065" t="s">
        <v>447</v>
      </c>
      <c r="D212" s="1065"/>
      <c r="E212" s="1065"/>
      <c r="F212" s="373" t="s">
        <v>444</v>
      </c>
      <c r="G212" s="373" t="s">
        <v>2332</v>
      </c>
      <c r="H212" s="373" t="s">
        <v>436</v>
      </c>
      <c r="I212" s="373" t="s">
        <v>1160</v>
      </c>
      <c r="J212" s="374"/>
      <c r="K212" s="373"/>
      <c r="L212" s="374"/>
      <c r="M212" s="373"/>
      <c r="N212" s="375"/>
      <c r="V212" s="361"/>
      <c r="W212" s="367"/>
      <c r="X212" s="367"/>
      <c r="AA212" s="335" t="s">
        <v>447</v>
      </c>
      <c r="AC212" s="367"/>
    </row>
    <row r="213" spans="1:29" s="332" customFormat="1" ht="12" x14ac:dyDescent="0.2">
      <c r="A213" s="372"/>
      <c r="B213" s="371"/>
      <c r="C213" s="1077" t="s">
        <v>450</v>
      </c>
      <c r="D213" s="1077"/>
      <c r="E213" s="1077"/>
      <c r="F213" s="376"/>
      <c r="G213" s="376"/>
      <c r="H213" s="376"/>
      <c r="I213" s="376"/>
      <c r="J213" s="377">
        <v>16.079999999999998</v>
      </c>
      <c r="K213" s="376"/>
      <c r="L213" s="377">
        <v>318.64</v>
      </c>
      <c r="M213" s="376"/>
      <c r="N213" s="378"/>
      <c r="V213" s="361"/>
      <c r="W213" s="367"/>
      <c r="X213" s="367"/>
      <c r="AB213" s="335" t="s">
        <v>450</v>
      </c>
      <c r="AC213" s="367"/>
    </row>
    <row r="214" spans="1:29" s="332" customFormat="1" ht="12" x14ac:dyDescent="0.2">
      <c r="A214" s="372"/>
      <c r="B214" s="371"/>
      <c r="C214" s="1065" t="s">
        <v>451</v>
      </c>
      <c r="D214" s="1065"/>
      <c r="E214" s="1065"/>
      <c r="F214" s="373"/>
      <c r="G214" s="373"/>
      <c r="H214" s="373"/>
      <c r="I214" s="373"/>
      <c r="J214" s="374"/>
      <c r="K214" s="373"/>
      <c r="L214" s="374">
        <v>213.4</v>
      </c>
      <c r="M214" s="373"/>
      <c r="N214" s="375"/>
      <c r="V214" s="361"/>
      <c r="W214" s="367"/>
      <c r="X214" s="367"/>
      <c r="AA214" s="335" t="s">
        <v>451</v>
      </c>
      <c r="AC214" s="367"/>
    </row>
    <row r="215" spans="1:29" s="332" customFormat="1" ht="33.75" x14ac:dyDescent="0.2">
      <c r="A215" s="372"/>
      <c r="B215" s="371" t="s">
        <v>4696</v>
      </c>
      <c r="C215" s="1065" t="s">
        <v>3148</v>
      </c>
      <c r="D215" s="1065"/>
      <c r="E215" s="1065"/>
      <c r="F215" s="373" t="s">
        <v>454</v>
      </c>
      <c r="G215" s="373" t="s">
        <v>558</v>
      </c>
      <c r="H215" s="373"/>
      <c r="I215" s="373" t="s">
        <v>558</v>
      </c>
      <c r="J215" s="374"/>
      <c r="K215" s="373"/>
      <c r="L215" s="374">
        <v>207</v>
      </c>
      <c r="M215" s="373"/>
      <c r="N215" s="375"/>
      <c r="V215" s="361"/>
      <c r="W215" s="367"/>
      <c r="X215" s="367"/>
      <c r="AA215" s="335" t="s">
        <v>3148</v>
      </c>
      <c r="AC215" s="367"/>
    </row>
    <row r="216" spans="1:29" s="332" customFormat="1" ht="33.75" x14ac:dyDescent="0.2">
      <c r="A216" s="372"/>
      <c r="B216" s="371" t="s">
        <v>4697</v>
      </c>
      <c r="C216" s="1065" t="s">
        <v>3150</v>
      </c>
      <c r="D216" s="1065"/>
      <c r="E216" s="1065"/>
      <c r="F216" s="373" t="s">
        <v>454</v>
      </c>
      <c r="G216" s="373" t="s">
        <v>544</v>
      </c>
      <c r="H216" s="373"/>
      <c r="I216" s="373" t="s">
        <v>544</v>
      </c>
      <c r="J216" s="374"/>
      <c r="K216" s="373"/>
      <c r="L216" s="374">
        <v>108.83</v>
      </c>
      <c r="M216" s="373"/>
      <c r="N216" s="375"/>
      <c r="V216" s="361"/>
      <c r="W216" s="367"/>
      <c r="X216" s="367"/>
      <c r="AA216" s="335" t="s">
        <v>3150</v>
      </c>
      <c r="AC216" s="367"/>
    </row>
    <row r="217" spans="1:29" s="332" customFormat="1" ht="12" x14ac:dyDescent="0.2">
      <c r="A217" s="379"/>
      <c r="B217" s="380"/>
      <c r="C217" s="1068" t="s">
        <v>459</v>
      </c>
      <c r="D217" s="1068"/>
      <c r="E217" s="1068"/>
      <c r="F217" s="364"/>
      <c r="G217" s="364"/>
      <c r="H217" s="364"/>
      <c r="I217" s="364"/>
      <c r="J217" s="365"/>
      <c r="K217" s="364"/>
      <c r="L217" s="365">
        <v>634.47</v>
      </c>
      <c r="M217" s="376"/>
      <c r="N217" s="366"/>
      <c r="V217" s="361"/>
      <c r="W217" s="367"/>
      <c r="X217" s="367"/>
      <c r="AC217" s="367" t="s">
        <v>459</v>
      </c>
    </row>
    <row r="218" spans="1:29" s="332" customFormat="1" ht="67.5" x14ac:dyDescent="0.2">
      <c r="A218" s="362" t="s">
        <v>1358</v>
      </c>
      <c r="B218" s="363" t="s">
        <v>8192</v>
      </c>
      <c r="C218" s="1068" t="s">
        <v>8202</v>
      </c>
      <c r="D218" s="1068"/>
      <c r="E218" s="1068"/>
      <c r="F218" s="364" t="s">
        <v>6552</v>
      </c>
      <c r="G218" s="364"/>
      <c r="H218" s="364"/>
      <c r="I218" s="364" t="s">
        <v>581</v>
      </c>
      <c r="J218" s="365">
        <v>851.67</v>
      </c>
      <c r="K218" s="364" t="s">
        <v>1361</v>
      </c>
      <c r="L218" s="365">
        <v>2780.24</v>
      </c>
      <c r="M218" s="364" t="s">
        <v>1362</v>
      </c>
      <c r="N218" s="366">
        <v>13790</v>
      </c>
      <c r="V218" s="361"/>
      <c r="W218" s="367"/>
      <c r="X218" s="367" t="s">
        <v>8202</v>
      </c>
      <c r="AC218" s="367"/>
    </row>
    <row r="219" spans="1:29" s="332" customFormat="1" ht="12" x14ac:dyDescent="0.2">
      <c r="A219" s="379"/>
      <c r="B219" s="380"/>
      <c r="C219" s="340" t="s">
        <v>3039</v>
      </c>
      <c r="D219" s="385"/>
      <c r="E219" s="385"/>
      <c r="F219" s="386"/>
      <c r="G219" s="386"/>
      <c r="H219" s="386"/>
      <c r="I219" s="386"/>
      <c r="J219" s="387"/>
      <c r="K219" s="386"/>
      <c r="L219" s="387"/>
      <c r="M219" s="388"/>
      <c r="N219" s="389"/>
      <c r="V219" s="361"/>
      <c r="W219" s="367"/>
      <c r="X219" s="367"/>
      <c r="AC219" s="367"/>
    </row>
    <row r="220" spans="1:29" s="332" customFormat="1" ht="22.5" x14ac:dyDescent="0.2">
      <c r="A220" s="370"/>
      <c r="B220" s="371" t="s">
        <v>1365</v>
      </c>
      <c r="C220" s="1065" t="s">
        <v>1366</v>
      </c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72"/>
      <c r="V220" s="361"/>
      <c r="W220" s="367"/>
      <c r="X220" s="367"/>
      <c r="Y220" s="335" t="s">
        <v>1366</v>
      </c>
      <c r="AC220" s="367"/>
    </row>
    <row r="221" spans="1:29" s="332" customFormat="1" ht="22.5" x14ac:dyDescent="0.2">
      <c r="A221" s="362" t="s">
        <v>162</v>
      </c>
      <c r="B221" s="363" t="s">
        <v>8203</v>
      </c>
      <c r="C221" s="1068" t="s">
        <v>8204</v>
      </c>
      <c r="D221" s="1068"/>
      <c r="E221" s="1068"/>
      <c r="F221" s="364" t="s">
        <v>1017</v>
      </c>
      <c r="G221" s="364"/>
      <c r="H221" s="364"/>
      <c r="I221" s="364" t="s">
        <v>439</v>
      </c>
      <c r="J221" s="365"/>
      <c r="K221" s="364"/>
      <c r="L221" s="365"/>
      <c r="M221" s="364"/>
      <c r="N221" s="366"/>
      <c r="V221" s="361"/>
      <c r="W221" s="367"/>
      <c r="X221" s="367" t="s">
        <v>8204</v>
      </c>
      <c r="AC221" s="367"/>
    </row>
    <row r="222" spans="1:29" s="332" customFormat="1" ht="33.75" x14ac:dyDescent="0.2">
      <c r="A222" s="370"/>
      <c r="B222" s="371" t="s">
        <v>430</v>
      </c>
      <c r="C222" s="1065" t="s">
        <v>431</v>
      </c>
      <c r="D222" s="1065"/>
      <c r="E222" s="1065"/>
      <c r="F222" s="1065"/>
      <c r="G222" s="1065"/>
      <c r="H222" s="1065"/>
      <c r="I222" s="1065"/>
      <c r="J222" s="1065"/>
      <c r="K222" s="1065"/>
      <c r="L222" s="1065"/>
      <c r="M222" s="1065"/>
      <c r="N222" s="1072"/>
      <c r="V222" s="361"/>
      <c r="W222" s="367"/>
      <c r="X222" s="367"/>
      <c r="Y222" s="335" t="s">
        <v>431</v>
      </c>
      <c r="AC222" s="367"/>
    </row>
    <row r="223" spans="1:29" s="332" customFormat="1" ht="12" x14ac:dyDescent="0.2">
      <c r="A223" s="372"/>
      <c r="B223" s="371" t="s">
        <v>423</v>
      </c>
      <c r="C223" s="1065" t="s">
        <v>432</v>
      </c>
      <c r="D223" s="1065"/>
      <c r="E223" s="1065"/>
      <c r="F223" s="373"/>
      <c r="G223" s="373"/>
      <c r="H223" s="373"/>
      <c r="I223" s="373"/>
      <c r="J223" s="374">
        <v>24.84</v>
      </c>
      <c r="K223" s="373" t="s">
        <v>436</v>
      </c>
      <c r="L223" s="374">
        <v>124.2</v>
      </c>
      <c r="M223" s="373"/>
      <c r="N223" s="375"/>
      <c r="V223" s="361"/>
      <c r="W223" s="367"/>
      <c r="X223" s="367"/>
      <c r="Z223" s="335" t="s">
        <v>432</v>
      </c>
      <c r="AC223" s="367"/>
    </row>
    <row r="224" spans="1:29" s="332" customFormat="1" ht="12" x14ac:dyDescent="0.2">
      <c r="A224" s="372"/>
      <c r="B224" s="371" t="s">
        <v>439</v>
      </c>
      <c r="C224" s="1065" t="s">
        <v>440</v>
      </c>
      <c r="D224" s="1065"/>
      <c r="E224" s="1065"/>
      <c r="F224" s="373"/>
      <c r="G224" s="373"/>
      <c r="H224" s="373"/>
      <c r="I224" s="373"/>
      <c r="J224" s="374">
        <v>4.3600000000000003</v>
      </c>
      <c r="K224" s="373"/>
      <c r="L224" s="374">
        <v>17.440000000000001</v>
      </c>
      <c r="M224" s="373"/>
      <c r="N224" s="375"/>
      <c r="V224" s="361"/>
      <c r="W224" s="367"/>
      <c r="X224" s="367"/>
      <c r="Z224" s="335" t="s">
        <v>440</v>
      </c>
      <c r="AC224" s="367"/>
    </row>
    <row r="225" spans="1:29" s="332" customFormat="1" ht="12" x14ac:dyDescent="0.2">
      <c r="A225" s="372"/>
      <c r="B225" s="371"/>
      <c r="C225" s="1065" t="s">
        <v>443</v>
      </c>
      <c r="D225" s="1065"/>
      <c r="E225" s="1065"/>
      <c r="F225" s="373" t="s">
        <v>444</v>
      </c>
      <c r="G225" s="373" t="s">
        <v>790</v>
      </c>
      <c r="H225" s="373" t="s">
        <v>436</v>
      </c>
      <c r="I225" s="373" t="s">
        <v>545</v>
      </c>
      <c r="J225" s="374"/>
      <c r="K225" s="373"/>
      <c r="L225" s="374"/>
      <c r="M225" s="373"/>
      <c r="N225" s="375"/>
      <c r="V225" s="361"/>
      <c r="W225" s="367"/>
      <c r="X225" s="367"/>
      <c r="AA225" s="335" t="s">
        <v>443</v>
      </c>
      <c r="AC225" s="367"/>
    </row>
    <row r="226" spans="1:29" s="332" customFormat="1" ht="12" x14ac:dyDescent="0.2">
      <c r="A226" s="372"/>
      <c r="B226" s="371"/>
      <c r="C226" s="1077" t="s">
        <v>450</v>
      </c>
      <c r="D226" s="1077"/>
      <c r="E226" s="1077"/>
      <c r="F226" s="376"/>
      <c r="G226" s="376"/>
      <c r="H226" s="376"/>
      <c r="I226" s="376"/>
      <c r="J226" s="377">
        <v>29.2</v>
      </c>
      <c r="K226" s="376"/>
      <c r="L226" s="377">
        <v>141.63999999999999</v>
      </c>
      <c r="M226" s="376"/>
      <c r="N226" s="378"/>
      <c r="V226" s="361"/>
      <c r="W226" s="367"/>
      <c r="X226" s="367"/>
      <c r="AB226" s="335" t="s">
        <v>450</v>
      </c>
      <c r="AC226" s="367"/>
    </row>
    <row r="227" spans="1:29" s="332" customFormat="1" ht="12" x14ac:dyDescent="0.2">
      <c r="A227" s="372"/>
      <c r="B227" s="371"/>
      <c r="C227" s="1065" t="s">
        <v>451</v>
      </c>
      <c r="D227" s="1065"/>
      <c r="E227" s="1065"/>
      <c r="F227" s="373"/>
      <c r="G227" s="373"/>
      <c r="H227" s="373"/>
      <c r="I227" s="373"/>
      <c r="J227" s="374"/>
      <c r="K227" s="373"/>
      <c r="L227" s="374">
        <v>124.2</v>
      </c>
      <c r="M227" s="373"/>
      <c r="N227" s="375"/>
      <c r="V227" s="361"/>
      <c r="W227" s="367"/>
      <c r="X227" s="367"/>
      <c r="AA227" s="335" t="s">
        <v>451</v>
      </c>
      <c r="AC227" s="367"/>
    </row>
    <row r="228" spans="1:29" s="332" customFormat="1" ht="33.75" x14ac:dyDescent="0.2">
      <c r="A228" s="372"/>
      <c r="B228" s="371" t="s">
        <v>7616</v>
      </c>
      <c r="C228" s="1065" t="s">
        <v>7617</v>
      </c>
      <c r="D228" s="1065"/>
      <c r="E228" s="1065"/>
      <c r="F228" s="373" t="s">
        <v>454</v>
      </c>
      <c r="G228" s="373" t="s">
        <v>1083</v>
      </c>
      <c r="H228" s="373"/>
      <c r="I228" s="373" t="s">
        <v>1083</v>
      </c>
      <c r="J228" s="374"/>
      <c r="K228" s="373"/>
      <c r="L228" s="374">
        <v>111.78</v>
      </c>
      <c r="M228" s="373"/>
      <c r="N228" s="375"/>
      <c r="V228" s="361"/>
      <c r="W228" s="367"/>
      <c r="X228" s="367"/>
      <c r="AA228" s="335" t="s">
        <v>7617</v>
      </c>
      <c r="AC228" s="367"/>
    </row>
    <row r="229" spans="1:29" s="332" customFormat="1" ht="33.75" x14ac:dyDescent="0.2">
      <c r="A229" s="372"/>
      <c r="B229" s="371" t="s">
        <v>7618</v>
      </c>
      <c r="C229" s="1065" t="s">
        <v>7619</v>
      </c>
      <c r="D229" s="1065"/>
      <c r="E229" s="1065"/>
      <c r="F229" s="373" t="s">
        <v>454</v>
      </c>
      <c r="G229" s="373" t="s">
        <v>657</v>
      </c>
      <c r="H229" s="373"/>
      <c r="I229" s="373" t="s">
        <v>657</v>
      </c>
      <c r="J229" s="374"/>
      <c r="K229" s="373"/>
      <c r="L229" s="374">
        <v>57.13</v>
      </c>
      <c r="M229" s="373"/>
      <c r="N229" s="375"/>
      <c r="V229" s="361"/>
      <c r="W229" s="367"/>
      <c r="X229" s="367"/>
      <c r="AA229" s="335" t="s">
        <v>7619</v>
      </c>
      <c r="AC229" s="367"/>
    </row>
    <row r="230" spans="1:29" s="332" customFormat="1" ht="12" x14ac:dyDescent="0.2">
      <c r="A230" s="379"/>
      <c r="B230" s="380"/>
      <c r="C230" s="1068" t="s">
        <v>459</v>
      </c>
      <c r="D230" s="1068"/>
      <c r="E230" s="1068"/>
      <c r="F230" s="364"/>
      <c r="G230" s="364"/>
      <c r="H230" s="364"/>
      <c r="I230" s="364"/>
      <c r="J230" s="365"/>
      <c r="K230" s="364"/>
      <c r="L230" s="365">
        <v>310.55</v>
      </c>
      <c r="M230" s="376"/>
      <c r="N230" s="366"/>
      <c r="V230" s="361"/>
      <c r="W230" s="367"/>
      <c r="X230" s="367"/>
      <c r="AC230" s="367" t="s">
        <v>459</v>
      </c>
    </row>
    <row r="231" spans="1:29" s="332" customFormat="1" ht="33.75" x14ac:dyDescent="0.2">
      <c r="A231" s="362" t="s">
        <v>7357</v>
      </c>
      <c r="B231" s="363" t="s">
        <v>8205</v>
      </c>
      <c r="C231" s="1068" t="s">
        <v>8206</v>
      </c>
      <c r="D231" s="1068"/>
      <c r="E231" s="1068"/>
      <c r="F231" s="364" t="s">
        <v>6552</v>
      </c>
      <c r="G231" s="364"/>
      <c r="H231" s="364"/>
      <c r="I231" s="364" t="s">
        <v>439</v>
      </c>
      <c r="J231" s="365">
        <v>2977.5</v>
      </c>
      <c r="K231" s="364" t="s">
        <v>1361</v>
      </c>
      <c r="L231" s="365">
        <v>2430.04</v>
      </c>
      <c r="M231" s="364" t="s">
        <v>1362</v>
      </c>
      <c r="N231" s="366">
        <v>12053</v>
      </c>
      <c r="V231" s="361"/>
      <c r="W231" s="367"/>
      <c r="X231" s="367" t="s">
        <v>8206</v>
      </c>
      <c r="AC231" s="367"/>
    </row>
    <row r="232" spans="1:29" s="332" customFormat="1" ht="12" x14ac:dyDescent="0.2">
      <c r="A232" s="379"/>
      <c r="B232" s="380"/>
      <c r="C232" s="340" t="s">
        <v>3039</v>
      </c>
      <c r="D232" s="385"/>
      <c r="E232" s="385"/>
      <c r="F232" s="386"/>
      <c r="G232" s="386"/>
      <c r="H232" s="386"/>
      <c r="I232" s="386"/>
      <c r="J232" s="387"/>
      <c r="K232" s="386"/>
      <c r="L232" s="387"/>
      <c r="M232" s="388"/>
      <c r="N232" s="389"/>
      <c r="V232" s="361"/>
      <c r="W232" s="367"/>
      <c r="X232" s="367"/>
      <c r="AC232" s="367"/>
    </row>
    <row r="233" spans="1:29" s="332" customFormat="1" ht="22.5" x14ac:dyDescent="0.2">
      <c r="A233" s="370"/>
      <c r="B233" s="371" t="s">
        <v>1365</v>
      </c>
      <c r="C233" s="1065" t="s">
        <v>1366</v>
      </c>
      <c r="D233" s="1065"/>
      <c r="E233" s="1065"/>
      <c r="F233" s="1065"/>
      <c r="G233" s="1065"/>
      <c r="H233" s="1065"/>
      <c r="I233" s="1065"/>
      <c r="J233" s="1065"/>
      <c r="K233" s="1065"/>
      <c r="L233" s="1065"/>
      <c r="M233" s="1065"/>
      <c r="N233" s="1072"/>
      <c r="V233" s="361"/>
      <c r="W233" s="367"/>
      <c r="X233" s="367"/>
      <c r="Y233" s="335" t="s">
        <v>1366</v>
      </c>
      <c r="AC233" s="367"/>
    </row>
    <row r="234" spans="1:29" s="332" customFormat="1" ht="56.25" x14ac:dyDescent="0.2">
      <c r="A234" s="362" t="s">
        <v>164</v>
      </c>
      <c r="B234" s="363" t="s">
        <v>8190</v>
      </c>
      <c r="C234" s="1068" t="s">
        <v>8191</v>
      </c>
      <c r="D234" s="1068"/>
      <c r="E234" s="1068"/>
      <c r="F234" s="364" t="s">
        <v>1017</v>
      </c>
      <c r="G234" s="364"/>
      <c r="H234" s="364"/>
      <c r="I234" s="364" t="s">
        <v>439</v>
      </c>
      <c r="J234" s="365"/>
      <c r="K234" s="364"/>
      <c r="L234" s="365"/>
      <c r="M234" s="364"/>
      <c r="N234" s="366"/>
      <c r="V234" s="361"/>
      <c r="W234" s="367"/>
      <c r="X234" s="367" t="s">
        <v>8191</v>
      </c>
      <c r="AC234" s="367"/>
    </row>
    <row r="235" spans="1:29" s="332" customFormat="1" ht="33.75" x14ac:dyDescent="0.2">
      <c r="A235" s="370"/>
      <c r="B235" s="371" t="s">
        <v>430</v>
      </c>
      <c r="C235" s="1065" t="s">
        <v>431</v>
      </c>
      <c r="D235" s="1065"/>
      <c r="E235" s="1065"/>
      <c r="F235" s="1065"/>
      <c r="G235" s="1065"/>
      <c r="H235" s="1065"/>
      <c r="I235" s="1065"/>
      <c r="J235" s="1065"/>
      <c r="K235" s="1065"/>
      <c r="L235" s="1065"/>
      <c r="M235" s="1065"/>
      <c r="N235" s="1072"/>
      <c r="V235" s="361"/>
      <c r="W235" s="367"/>
      <c r="X235" s="367"/>
      <c r="Y235" s="335" t="s">
        <v>431</v>
      </c>
      <c r="AC235" s="367"/>
    </row>
    <row r="236" spans="1:29" s="332" customFormat="1" ht="12" x14ac:dyDescent="0.2">
      <c r="A236" s="372"/>
      <c r="B236" s="371" t="s">
        <v>423</v>
      </c>
      <c r="C236" s="1065" t="s">
        <v>432</v>
      </c>
      <c r="D236" s="1065"/>
      <c r="E236" s="1065"/>
      <c r="F236" s="373"/>
      <c r="G236" s="373"/>
      <c r="H236" s="373"/>
      <c r="I236" s="373"/>
      <c r="J236" s="374">
        <v>9.91</v>
      </c>
      <c r="K236" s="373" t="s">
        <v>436</v>
      </c>
      <c r="L236" s="374">
        <v>49.55</v>
      </c>
      <c r="M236" s="373"/>
      <c r="N236" s="375"/>
      <c r="V236" s="361"/>
      <c r="W236" s="367"/>
      <c r="X236" s="367"/>
      <c r="Z236" s="335" t="s">
        <v>432</v>
      </c>
      <c r="AC236" s="367"/>
    </row>
    <row r="237" spans="1:29" s="332" customFormat="1" ht="12" x14ac:dyDescent="0.2">
      <c r="A237" s="372"/>
      <c r="B237" s="371" t="s">
        <v>434</v>
      </c>
      <c r="C237" s="1065" t="s">
        <v>435</v>
      </c>
      <c r="D237" s="1065"/>
      <c r="E237" s="1065"/>
      <c r="F237" s="373"/>
      <c r="G237" s="373"/>
      <c r="H237" s="373"/>
      <c r="I237" s="373"/>
      <c r="J237" s="374">
        <v>5.43</v>
      </c>
      <c r="K237" s="373" t="s">
        <v>436</v>
      </c>
      <c r="L237" s="374">
        <v>27.15</v>
      </c>
      <c r="M237" s="373"/>
      <c r="N237" s="375"/>
      <c r="V237" s="361"/>
      <c r="W237" s="367"/>
      <c r="X237" s="367"/>
      <c r="Z237" s="335" t="s">
        <v>435</v>
      </c>
      <c r="AC237" s="367"/>
    </row>
    <row r="238" spans="1:29" s="332" customFormat="1" ht="12" x14ac:dyDescent="0.2">
      <c r="A238" s="372"/>
      <c r="B238" s="371" t="s">
        <v>437</v>
      </c>
      <c r="C238" s="1065" t="s">
        <v>438</v>
      </c>
      <c r="D238" s="1065"/>
      <c r="E238" s="1065"/>
      <c r="F238" s="373"/>
      <c r="G238" s="373"/>
      <c r="H238" s="373"/>
      <c r="I238" s="373"/>
      <c r="J238" s="374">
        <v>0.76</v>
      </c>
      <c r="K238" s="373" t="s">
        <v>436</v>
      </c>
      <c r="L238" s="374">
        <v>3.8</v>
      </c>
      <c r="M238" s="373"/>
      <c r="N238" s="375"/>
      <c r="V238" s="361"/>
      <c r="W238" s="367"/>
      <c r="X238" s="367"/>
      <c r="Z238" s="335" t="s">
        <v>438</v>
      </c>
      <c r="AC238" s="367"/>
    </row>
    <row r="239" spans="1:29" s="332" customFormat="1" ht="12" x14ac:dyDescent="0.2">
      <c r="A239" s="372"/>
      <c r="B239" s="371" t="s">
        <v>439</v>
      </c>
      <c r="C239" s="1065" t="s">
        <v>440</v>
      </c>
      <c r="D239" s="1065"/>
      <c r="E239" s="1065"/>
      <c r="F239" s="373"/>
      <c r="G239" s="373"/>
      <c r="H239" s="373"/>
      <c r="I239" s="373"/>
      <c r="J239" s="374">
        <v>0.74</v>
      </c>
      <c r="K239" s="373"/>
      <c r="L239" s="374">
        <v>2.96</v>
      </c>
      <c r="M239" s="373"/>
      <c r="N239" s="375"/>
      <c r="V239" s="361"/>
      <c r="W239" s="367"/>
      <c r="X239" s="367"/>
      <c r="Z239" s="335" t="s">
        <v>440</v>
      </c>
      <c r="AC239" s="367"/>
    </row>
    <row r="240" spans="1:29" s="332" customFormat="1" ht="12" x14ac:dyDescent="0.2">
      <c r="A240" s="372"/>
      <c r="B240" s="371"/>
      <c r="C240" s="1065" t="s">
        <v>443</v>
      </c>
      <c r="D240" s="1065"/>
      <c r="E240" s="1065"/>
      <c r="F240" s="373" t="s">
        <v>444</v>
      </c>
      <c r="G240" s="373" t="s">
        <v>2647</v>
      </c>
      <c r="H240" s="373" t="s">
        <v>436</v>
      </c>
      <c r="I240" s="373" t="s">
        <v>8015</v>
      </c>
      <c r="J240" s="374"/>
      <c r="K240" s="373"/>
      <c r="L240" s="374"/>
      <c r="M240" s="373"/>
      <c r="N240" s="375"/>
      <c r="V240" s="361"/>
      <c r="W240" s="367"/>
      <c r="X240" s="367"/>
      <c r="AA240" s="335" t="s">
        <v>443</v>
      </c>
      <c r="AC240" s="367"/>
    </row>
    <row r="241" spans="1:29" s="332" customFormat="1" ht="12" x14ac:dyDescent="0.2">
      <c r="A241" s="372"/>
      <c r="B241" s="371"/>
      <c r="C241" s="1065" t="s">
        <v>447</v>
      </c>
      <c r="D241" s="1065"/>
      <c r="E241" s="1065"/>
      <c r="F241" s="373" t="s">
        <v>444</v>
      </c>
      <c r="G241" s="373" t="s">
        <v>2332</v>
      </c>
      <c r="H241" s="373" t="s">
        <v>436</v>
      </c>
      <c r="I241" s="373" t="s">
        <v>1537</v>
      </c>
      <c r="J241" s="374"/>
      <c r="K241" s="373"/>
      <c r="L241" s="374"/>
      <c r="M241" s="373"/>
      <c r="N241" s="375"/>
      <c r="V241" s="361"/>
      <c r="W241" s="367"/>
      <c r="X241" s="367"/>
      <c r="AA241" s="335" t="s">
        <v>447</v>
      </c>
      <c r="AC241" s="367"/>
    </row>
    <row r="242" spans="1:29" s="332" customFormat="1" ht="12" x14ac:dyDescent="0.2">
      <c r="A242" s="372"/>
      <c r="B242" s="371"/>
      <c r="C242" s="1077" t="s">
        <v>450</v>
      </c>
      <c r="D242" s="1077"/>
      <c r="E242" s="1077"/>
      <c r="F242" s="376"/>
      <c r="G242" s="376"/>
      <c r="H242" s="376"/>
      <c r="I242" s="376"/>
      <c r="J242" s="377">
        <v>16.079999999999998</v>
      </c>
      <c r="K242" s="376"/>
      <c r="L242" s="377">
        <v>79.66</v>
      </c>
      <c r="M242" s="376"/>
      <c r="N242" s="378"/>
      <c r="V242" s="361"/>
      <c r="W242" s="367"/>
      <c r="X242" s="367"/>
      <c r="AB242" s="335" t="s">
        <v>450</v>
      </c>
      <c r="AC242" s="367"/>
    </row>
    <row r="243" spans="1:29" s="332" customFormat="1" ht="12" x14ac:dyDescent="0.2">
      <c r="A243" s="372"/>
      <c r="B243" s="371"/>
      <c r="C243" s="1065" t="s">
        <v>451</v>
      </c>
      <c r="D243" s="1065"/>
      <c r="E243" s="1065"/>
      <c r="F243" s="373"/>
      <c r="G243" s="373"/>
      <c r="H243" s="373"/>
      <c r="I243" s="373"/>
      <c r="J243" s="374"/>
      <c r="K243" s="373"/>
      <c r="L243" s="374">
        <v>53.35</v>
      </c>
      <c r="M243" s="373"/>
      <c r="N243" s="375"/>
      <c r="V243" s="361"/>
      <c r="W243" s="367"/>
      <c r="X243" s="367"/>
      <c r="AA243" s="335" t="s">
        <v>451</v>
      </c>
      <c r="AC243" s="367"/>
    </row>
    <row r="244" spans="1:29" s="332" customFormat="1" ht="33.75" x14ac:dyDescent="0.2">
      <c r="A244" s="372"/>
      <c r="B244" s="371" t="s">
        <v>4696</v>
      </c>
      <c r="C244" s="1065" t="s">
        <v>3148</v>
      </c>
      <c r="D244" s="1065"/>
      <c r="E244" s="1065"/>
      <c r="F244" s="373" t="s">
        <v>454</v>
      </c>
      <c r="G244" s="373" t="s">
        <v>558</v>
      </c>
      <c r="H244" s="373"/>
      <c r="I244" s="373" t="s">
        <v>558</v>
      </c>
      <c r="J244" s="374"/>
      <c r="K244" s="373"/>
      <c r="L244" s="374">
        <v>51.75</v>
      </c>
      <c r="M244" s="373"/>
      <c r="N244" s="375"/>
      <c r="V244" s="361"/>
      <c r="W244" s="367"/>
      <c r="X244" s="367"/>
      <c r="AA244" s="335" t="s">
        <v>3148</v>
      </c>
      <c r="AC244" s="367"/>
    </row>
    <row r="245" spans="1:29" s="332" customFormat="1" ht="33.75" x14ac:dyDescent="0.2">
      <c r="A245" s="372"/>
      <c r="B245" s="371" t="s">
        <v>4697</v>
      </c>
      <c r="C245" s="1065" t="s">
        <v>3150</v>
      </c>
      <c r="D245" s="1065"/>
      <c r="E245" s="1065"/>
      <c r="F245" s="373" t="s">
        <v>454</v>
      </c>
      <c r="G245" s="373" t="s">
        <v>544</v>
      </c>
      <c r="H245" s="373"/>
      <c r="I245" s="373" t="s">
        <v>544</v>
      </c>
      <c r="J245" s="374"/>
      <c r="K245" s="373"/>
      <c r="L245" s="374">
        <v>27.21</v>
      </c>
      <c r="M245" s="373"/>
      <c r="N245" s="375"/>
      <c r="V245" s="361"/>
      <c r="W245" s="367"/>
      <c r="X245" s="367"/>
      <c r="AA245" s="335" t="s">
        <v>3150</v>
      </c>
      <c r="AC245" s="367"/>
    </row>
    <row r="246" spans="1:29" s="332" customFormat="1" ht="12" x14ac:dyDescent="0.2">
      <c r="A246" s="379"/>
      <c r="B246" s="380"/>
      <c r="C246" s="1068" t="s">
        <v>459</v>
      </c>
      <c r="D246" s="1068"/>
      <c r="E246" s="1068"/>
      <c r="F246" s="364"/>
      <c r="G246" s="364"/>
      <c r="H246" s="364"/>
      <c r="I246" s="364"/>
      <c r="J246" s="365"/>
      <c r="K246" s="364"/>
      <c r="L246" s="365">
        <v>158.62</v>
      </c>
      <c r="M246" s="376"/>
      <c r="N246" s="366"/>
      <c r="V246" s="361"/>
      <c r="W246" s="367"/>
      <c r="X246" s="367"/>
      <c r="AC246" s="367" t="s">
        <v>459</v>
      </c>
    </row>
    <row r="247" spans="1:29" s="332" customFormat="1" ht="67.5" x14ac:dyDescent="0.2">
      <c r="A247" s="362" t="s">
        <v>7365</v>
      </c>
      <c r="B247" s="363" t="s">
        <v>8192</v>
      </c>
      <c r="C247" s="1068" t="s">
        <v>8207</v>
      </c>
      <c r="D247" s="1068"/>
      <c r="E247" s="1068"/>
      <c r="F247" s="364" t="s">
        <v>6552</v>
      </c>
      <c r="G247" s="364"/>
      <c r="H247" s="364"/>
      <c r="I247" s="364" t="s">
        <v>439</v>
      </c>
      <c r="J247" s="365">
        <v>851.67</v>
      </c>
      <c r="K247" s="364" t="s">
        <v>1361</v>
      </c>
      <c r="L247" s="365">
        <v>695.16</v>
      </c>
      <c r="M247" s="364" t="s">
        <v>1362</v>
      </c>
      <c r="N247" s="366">
        <v>3448</v>
      </c>
      <c r="V247" s="361"/>
      <c r="W247" s="367"/>
      <c r="X247" s="367" t="s">
        <v>8207</v>
      </c>
      <c r="AC247" s="367"/>
    </row>
    <row r="248" spans="1:29" s="332" customFormat="1" ht="12" x14ac:dyDescent="0.2">
      <c r="A248" s="379"/>
      <c r="B248" s="380"/>
      <c r="C248" s="340" t="s">
        <v>3039</v>
      </c>
      <c r="D248" s="385"/>
      <c r="E248" s="385"/>
      <c r="F248" s="386"/>
      <c r="G248" s="386"/>
      <c r="H248" s="386"/>
      <c r="I248" s="386"/>
      <c r="J248" s="387"/>
      <c r="K248" s="386"/>
      <c r="L248" s="387"/>
      <c r="M248" s="388"/>
      <c r="N248" s="389"/>
      <c r="V248" s="361"/>
      <c r="W248" s="367"/>
      <c r="X248" s="367"/>
      <c r="AC248" s="367"/>
    </row>
    <row r="249" spans="1:29" s="332" customFormat="1" ht="22.5" x14ac:dyDescent="0.2">
      <c r="A249" s="370"/>
      <c r="B249" s="371" t="s">
        <v>1365</v>
      </c>
      <c r="C249" s="1065" t="s">
        <v>1366</v>
      </c>
      <c r="D249" s="1065"/>
      <c r="E249" s="1065"/>
      <c r="F249" s="1065"/>
      <c r="G249" s="1065"/>
      <c r="H249" s="1065"/>
      <c r="I249" s="1065"/>
      <c r="J249" s="1065"/>
      <c r="K249" s="1065"/>
      <c r="L249" s="1065"/>
      <c r="M249" s="1065"/>
      <c r="N249" s="1072"/>
      <c r="V249" s="361"/>
      <c r="W249" s="367"/>
      <c r="X249" s="367"/>
      <c r="Y249" s="335" t="s">
        <v>1366</v>
      </c>
      <c r="AC249" s="367"/>
    </row>
    <row r="250" spans="1:29" s="332" customFormat="1" ht="22.5" x14ac:dyDescent="0.2">
      <c r="A250" s="362" t="s">
        <v>166</v>
      </c>
      <c r="B250" s="363" t="s">
        <v>8172</v>
      </c>
      <c r="C250" s="1068" t="s">
        <v>8173</v>
      </c>
      <c r="D250" s="1068"/>
      <c r="E250" s="1068"/>
      <c r="F250" s="364" t="s">
        <v>1017</v>
      </c>
      <c r="G250" s="364"/>
      <c r="H250" s="364"/>
      <c r="I250" s="364" t="s">
        <v>434</v>
      </c>
      <c r="J250" s="365"/>
      <c r="K250" s="364"/>
      <c r="L250" s="365"/>
      <c r="M250" s="364"/>
      <c r="N250" s="366"/>
      <c r="V250" s="361"/>
      <c r="W250" s="367"/>
      <c r="X250" s="367" t="s">
        <v>8173</v>
      </c>
      <c r="AC250" s="367"/>
    </row>
    <row r="251" spans="1:29" s="332" customFormat="1" ht="33.75" x14ac:dyDescent="0.2">
      <c r="A251" s="370"/>
      <c r="B251" s="371" t="s">
        <v>430</v>
      </c>
      <c r="C251" s="1065" t="s">
        <v>431</v>
      </c>
      <c r="D251" s="1065"/>
      <c r="E251" s="1065"/>
      <c r="F251" s="1065"/>
      <c r="G251" s="1065"/>
      <c r="H251" s="1065"/>
      <c r="I251" s="1065"/>
      <c r="J251" s="1065"/>
      <c r="K251" s="1065"/>
      <c r="L251" s="1065"/>
      <c r="M251" s="1065"/>
      <c r="N251" s="1072"/>
      <c r="V251" s="361"/>
      <c r="W251" s="367"/>
      <c r="X251" s="367"/>
      <c r="Y251" s="335" t="s">
        <v>431</v>
      </c>
      <c r="AC251" s="367"/>
    </row>
    <row r="252" spans="1:29" s="332" customFormat="1" ht="12" x14ac:dyDescent="0.2">
      <c r="A252" s="372"/>
      <c r="B252" s="371" t="s">
        <v>423</v>
      </c>
      <c r="C252" s="1065" t="s">
        <v>432</v>
      </c>
      <c r="D252" s="1065"/>
      <c r="E252" s="1065"/>
      <c r="F252" s="373"/>
      <c r="G252" s="373"/>
      <c r="H252" s="373"/>
      <c r="I252" s="373"/>
      <c r="J252" s="374">
        <v>12.25</v>
      </c>
      <c r="K252" s="373" t="s">
        <v>436</v>
      </c>
      <c r="L252" s="374">
        <v>30.63</v>
      </c>
      <c r="M252" s="373"/>
      <c r="N252" s="375"/>
      <c r="V252" s="361"/>
      <c r="W252" s="367"/>
      <c r="X252" s="367"/>
      <c r="Z252" s="335" t="s">
        <v>432</v>
      </c>
      <c r="AC252" s="367"/>
    </row>
    <row r="253" spans="1:29" s="332" customFormat="1" ht="12" x14ac:dyDescent="0.2">
      <c r="A253" s="372"/>
      <c r="B253" s="371" t="s">
        <v>439</v>
      </c>
      <c r="C253" s="1065" t="s">
        <v>440</v>
      </c>
      <c r="D253" s="1065"/>
      <c r="E253" s="1065"/>
      <c r="F253" s="373"/>
      <c r="G253" s="373"/>
      <c r="H253" s="373"/>
      <c r="I253" s="373"/>
      <c r="J253" s="374">
        <v>3.44</v>
      </c>
      <c r="K253" s="373"/>
      <c r="L253" s="374">
        <v>6.88</v>
      </c>
      <c r="M253" s="373"/>
      <c r="N253" s="375"/>
      <c r="V253" s="361"/>
      <c r="W253" s="367"/>
      <c r="X253" s="367"/>
      <c r="Z253" s="335" t="s">
        <v>440</v>
      </c>
      <c r="AC253" s="367"/>
    </row>
    <row r="254" spans="1:29" s="332" customFormat="1" ht="12" x14ac:dyDescent="0.2">
      <c r="A254" s="372"/>
      <c r="B254" s="371"/>
      <c r="C254" s="1065" t="s">
        <v>443</v>
      </c>
      <c r="D254" s="1065"/>
      <c r="E254" s="1065"/>
      <c r="F254" s="373" t="s">
        <v>444</v>
      </c>
      <c r="G254" s="373" t="s">
        <v>1160</v>
      </c>
      <c r="H254" s="373" t="s">
        <v>436</v>
      </c>
      <c r="I254" s="373" t="s">
        <v>437</v>
      </c>
      <c r="J254" s="374"/>
      <c r="K254" s="373"/>
      <c r="L254" s="374"/>
      <c r="M254" s="373"/>
      <c r="N254" s="375"/>
      <c r="V254" s="361"/>
      <c r="W254" s="367"/>
      <c r="X254" s="367"/>
      <c r="AA254" s="335" t="s">
        <v>443</v>
      </c>
      <c r="AC254" s="367"/>
    </row>
    <row r="255" spans="1:29" s="332" customFormat="1" ht="12" x14ac:dyDescent="0.2">
      <c r="A255" s="372"/>
      <c r="B255" s="371"/>
      <c r="C255" s="1077" t="s">
        <v>450</v>
      </c>
      <c r="D255" s="1077"/>
      <c r="E255" s="1077"/>
      <c r="F255" s="376"/>
      <c r="G255" s="376"/>
      <c r="H255" s="376"/>
      <c r="I255" s="376"/>
      <c r="J255" s="377">
        <v>15.69</v>
      </c>
      <c r="K255" s="376"/>
      <c r="L255" s="377">
        <v>37.51</v>
      </c>
      <c r="M255" s="376"/>
      <c r="N255" s="378"/>
      <c r="V255" s="361"/>
      <c r="W255" s="367"/>
      <c r="X255" s="367"/>
      <c r="AB255" s="335" t="s">
        <v>450</v>
      </c>
      <c r="AC255" s="367"/>
    </row>
    <row r="256" spans="1:29" s="332" customFormat="1" ht="12" x14ac:dyDescent="0.2">
      <c r="A256" s="372"/>
      <c r="B256" s="371"/>
      <c r="C256" s="1065" t="s">
        <v>451</v>
      </c>
      <c r="D256" s="1065"/>
      <c r="E256" s="1065"/>
      <c r="F256" s="373"/>
      <c r="G256" s="373"/>
      <c r="H256" s="373"/>
      <c r="I256" s="373"/>
      <c r="J256" s="374"/>
      <c r="K256" s="373"/>
      <c r="L256" s="374">
        <v>30.63</v>
      </c>
      <c r="M256" s="373"/>
      <c r="N256" s="375"/>
      <c r="V256" s="361"/>
      <c r="W256" s="367"/>
      <c r="X256" s="367"/>
      <c r="AA256" s="335" t="s">
        <v>451</v>
      </c>
      <c r="AC256" s="367"/>
    </row>
    <row r="257" spans="1:30" s="332" customFormat="1" ht="33.75" x14ac:dyDescent="0.2">
      <c r="A257" s="372"/>
      <c r="B257" s="371" t="s">
        <v>7616</v>
      </c>
      <c r="C257" s="1065" t="s">
        <v>7617</v>
      </c>
      <c r="D257" s="1065"/>
      <c r="E257" s="1065"/>
      <c r="F257" s="373" t="s">
        <v>454</v>
      </c>
      <c r="G257" s="373" t="s">
        <v>1083</v>
      </c>
      <c r="H257" s="373"/>
      <c r="I257" s="373" t="s">
        <v>1083</v>
      </c>
      <c r="J257" s="374"/>
      <c r="K257" s="373"/>
      <c r="L257" s="374">
        <v>27.57</v>
      </c>
      <c r="M257" s="373"/>
      <c r="N257" s="375"/>
      <c r="V257" s="361"/>
      <c r="W257" s="367"/>
      <c r="X257" s="367"/>
      <c r="AA257" s="335" t="s">
        <v>7617</v>
      </c>
      <c r="AC257" s="367"/>
    </row>
    <row r="258" spans="1:30" s="332" customFormat="1" ht="33.75" x14ac:dyDescent="0.2">
      <c r="A258" s="372"/>
      <c r="B258" s="371" t="s">
        <v>7618</v>
      </c>
      <c r="C258" s="1065" t="s">
        <v>7619</v>
      </c>
      <c r="D258" s="1065"/>
      <c r="E258" s="1065"/>
      <c r="F258" s="373" t="s">
        <v>454</v>
      </c>
      <c r="G258" s="373" t="s">
        <v>657</v>
      </c>
      <c r="H258" s="373"/>
      <c r="I258" s="373" t="s">
        <v>657</v>
      </c>
      <c r="J258" s="374"/>
      <c r="K258" s="373"/>
      <c r="L258" s="374">
        <v>14.09</v>
      </c>
      <c r="M258" s="373"/>
      <c r="N258" s="375"/>
      <c r="V258" s="361"/>
      <c r="W258" s="367"/>
      <c r="X258" s="367"/>
      <c r="AA258" s="335" t="s">
        <v>7619</v>
      </c>
      <c r="AC258" s="367"/>
    </row>
    <row r="259" spans="1:30" s="332" customFormat="1" ht="12" x14ac:dyDescent="0.2">
      <c r="A259" s="379"/>
      <c r="B259" s="380"/>
      <c r="C259" s="1068" t="s">
        <v>459</v>
      </c>
      <c r="D259" s="1068"/>
      <c r="E259" s="1068"/>
      <c r="F259" s="364"/>
      <c r="G259" s="364"/>
      <c r="H259" s="364"/>
      <c r="I259" s="364"/>
      <c r="J259" s="365"/>
      <c r="K259" s="364"/>
      <c r="L259" s="365">
        <v>79.17</v>
      </c>
      <c r="M259" s="376"/>
      <c r="N259" s="366"/>
      <c r="V259" s="361"/>
      <c r="W259" s="367"/>
      <c r="X259" s="367"/>
      <c r="AC259" s="367" t="s">
        <v>459</v>
      </c>
    </row>
    <row r="260" spans="1:30" s="332" customFormat="1" ht="33.75" x14ac:dyDescent="0.2">
      <c r="A260" s="362" t="s">
        <v>7536</v>
      </c>
      <c r="B260" s="363" t="s">
        <v>8208</v>
      </c>
      <c r="C260" s="1068" t="s">
        <v>8209</v>
      </c>
      <c r="D260" s="1068"/>
      <c r="E260" s="1068"/>
      <c r="F260" s="364" t="s">
        <v>6552</v>
      </c>
      <c r="G260" s="364"/>
      <c r="H260" s="364"/>
      <c r="I260" s="364" t="s">
        <v>434</v>
      </c>
      <c r="J260" s="365">
        <v>926.9</v>
      </c>
      <c r="K260" s="364" t="s">
        <v>1361</v>
      </c>
      <c r="L260" s="365">
        <v>378.23</v>
      </c>
      <c r="M260" s="364" t="s">
        <v>1362</v>
      </c>
      <c r="N260" s="366">
        <v>1876</v>
      </c>
      <c r="V260" s="361"/>
      <c r="W260" s="367"/>
      <c r="X260" s="367" t="s">
        <v>8209</v>
      </c>
      <c r="AC260" s="367"/>
    </row>
    <row r="261" spans="1:30" s="332" customFormat="1" ht="12" x14ac:dyDescent="0.2">
      <c r="A261" s="379"/>
      <c r="B261" s="380"/>
      <c r="C261" s="340" t="s">
        <v>3039</v>
      </c>
      <c r="D261" s="385"/>
      <c r="E261" s="385"/>
      <c r="F261" s="386"/>
      <c r="G261" s="386"/>
      <c r="H261" s="386"/>
      <c r="I261" s="386"/>
      <c r="J261" s="387"/>
      <c r="K261" s="386"/>
      <c r="L261" s="387"/>
      <c r="M261" s="388"/>
      <c r="N261" s="389"/>
      <c r="V261" s="361"/>
      <c r="W261" s="367"/>
      <c r="X261" s="367"/>
      <c r="AC261" s="367"/>
    </row>
    <row r="262" spans="1:30" s="332" customFormat="1" ht="22.5" x14ac:dyDescent="0.2">
      <c r="A262" s="370"/>
      <c r="B262" s="371" t="s">
        <v>1365</v>
      </c>
      <c r="C262" s="1065" t="s">
        <v>1366</v>
      </c>
      <c r="D262" s="1065"/>
      <c r="E262" s="1065"/>
      <c r="F262" s="1065"/>
      <c r="G262" s="1065"/>
      <c r="H262" s="1065"/>
      <c r="I262" s="1065"/>
      <c r="J262" s="1065"/>
      <c r="K262" s="1065"/>
      <c r="L262" s="1065"/>
      <c r="M262" s="1065"/>
      <c r="N262" s="1072"/>
      <c r="V262" s="361"/>
      <c r="W262" s="367"/>
      <c r="X262" s="367"/>
      <c r="Y262" s="335" t="s">
        <v>1366</v>
      </c>
      <c r="AC262" s="367"/>
    </row>
    <row r="263" spans="1:30" s="332" customFormat="1" ht="12" x14ac:dyDescent="0.2">
      <c r="A263" s="1069" t="s">
        <v>8110</v>
      </c>
      <c r="B263" s="1070"/>
      <c r="C263" s="1070"/>
      <c r="D263" s="1070"/>
      <c r="E263" s="1070"/>
      <c r="F263" s="1070"/>
      <c r="G263" s="1070"/>
      <c r="H263" s="1070"/>
      <c r="I263" s="1070"/>
      <c r="J263" s="1070"/>
      <c r="K263" s="1070"/>
      <c r="L263" s="1070"/>
      <c r="M263" s="1070"/>
      <c r="N263" s="1071"/>
      <c r="V263" s="361"/>
      <c r="W263" s="367" t="s">
        <v>8110</v>
      </c>
      <c r="X263" s="367"/>
      <c r="AC263" s="367"/>
    </row>
    <row r="264" spans="1:30" s="332" customFormat="1" ht="12" x14ac:dyDescent="0.2">
      <c r="A264" s="362" t="s">
        <v>828</v>
      </c>
      <c r="B264" s="363" t="s">
        <v>7648</v>
      </c>
      <c r="C264" s="1068" t="s">
        <v>7649</v>
      </c>
      <c r="D264" s="1068"/>
      <c r="E264" s="1068"/>
      <c r="F264" s="364" t="s">
        <v>1026</v>
      </c>
      <c r="G264" s="364"/>
      <c r="H264" s="364"/>
      <c r="I264" s="364" t="s">
        <v>757</v>
      </c>
      <c r="J264" s="365"/>
      <c r="K264" s="364"/>
      <c r="L264" s="365"/>
      <c r="M264" s="364"/>
      <c r="N264" s="366"/>
      <c r="V264" s="361"/>
      <c r="W264" s="367"/>
      <c r="X264" s="367" t="s">
        <v>7649</v>
      </c>
      <c r="AC264" s="367"/>
    </row>
    <row r="265" spans="1:30" s="332" customFormat="1" ht="12" x14ac:dyDescent="0.2">
      <c r="A265" s="368"/>
      <c r="B265" s="369"/>
      <c r="C265" s="1065" t="s">
        <v>4675</v>
      </c>
      <c r="D265" s="1065"/>
      <c r="E265" s="1065"/>
      <c r="F265" s="1065"/>
      <c r="G265" s="1065"/>
      <c r="H265" s="1065"/>
      <c r="I265" s="1065"/>
      <c r="J265" s="1065"/>
      <c r="K265" s="1065"/>
      <c r="L265" s="1065"/>
      <c r="M265" s="1065"/>
      <c r="N265" s="1072"/>
      <c r="V265" s="361"/>
      <c r="W265" s="367"/>
      <c r="X265" s="367"/>
      <c r="AC265" s="367"/>
      <c r="AD265" s="335" t="s">
        <v>4675</v>
      </c>
    </row>
    <row r="266" spans="1:30" s="332" customFormat="1" ht="33.75" x14ac:dyDescent="0.2">
      <c r="A266" s="370"/>
      <c r="B266" s="371" t="s">
        <v>430</v>
      </c>
      <c r="C266" s="1065" t="s">
        <v>431</v>
      </c>
      <c r="D266" s="1065"/>
      <c r="E266" s="1065"/>
      <c r="F266" s="1065"/>
      <c r="G266" s="1065"/>
      <c r="H266" s="1065"/>
      <c r="I266" s="1065"/>
      <c r="J266" s="1065"/>
      <c r="K266" s="1065"/>
      <c r="L266" s="1065"/>
      <c r="M266" s="1065"/>
      <c r="N266" s="1072"/>
      <c r="V266" s="361"/>
      <c r="W266" s="367"/>
      <c r="X266" s="367"/>
      <c r="Y266" s="335" t="s">
        <v>431</v>
      </c>
      <c r="AC266" s="367"/>
    </row>
    <row r="267" spans="1:30" s="332" customFormat="1" ht="12" x14ac:dyDescent="0.2">
      <c r="A267" s="372"/>
      <c r="B267" s="371" t="s">
        <v>423</v>
      </c>
      <c r="C267" s="1065" t="s">
        <v>432</v>
      </c>
      <c r="D267" s="1065"/>
      <c r="E267" s="1065"/>
      <c r="F267" s="373"/>
      <c r="G267" s="373"/>
      <c r="H267" s="373"/>
      <c r="I267" s="373"/>
      <c r="J267" s="374">
        <v>26.51</v>
      </c>
      <c r="K267" s="373" t="s">
        <v>436</v>
      </c>
      <c r="L267" s="374">
        <v>16.57</v>
      </c>
      <c r="M267" s="373"/>
      <c r="N267" s="375"/>
      <c r="V267" s="361"/>
      <c r="W267" s="367"/>
      <c r="X267" s="367"/>
      <c r="Z267" s="335" t="s">
        <v>432</v>
      </c>
      <c r="AC267" s="367"/>
    </row>
    <row r="268" spans="1:30" s="332" customFormat="1" ht="12" x14ac:dyDescent="0.2">
      <c r="A268" s="372"/>
      <c r="B268" s="371" t="s">
        <v>434</v>
      </c>
      <c r="C268" s="1065" t="s">
        <v>435</v>
      </c>
      <c r="D268" s="1065"/>
      <c r="E268" s="1065"/>
      <c r="F268" s="373"/>
      <c r="G268" s="373"/>
      <c r="H268" s="373"/>
      <c r="I268" s="373"/>
      <c r="J268" s="374">
        <v>1.81</v>
      </c>
      <c r="K268" s="373" t="s">
        <v>436</v>
      </c>
      <c r="L268" s="374">
        <v>1.1299999999999999</v>
      </c>
      <c r="M268" s="373"/>
      <c r="N268" s="375"/>
      <c r="V268" s="361"/>
      <c r="W268" s="367"/>
      <c r="X268" s="367"/>
      <c r="Z268" s="335" t="s">
        <v>435</v>
      </c>
      <c r="AC268" s="367"/>
    </row>
    <row r="269" spans="1:30" s="332" customFormat="1" ht="12" x14ac:dyDescent="0.2">
      <c r="A269" s="372"/>
      <c r="B269" s="371" t="s">
        <v>437</v>
      </c>
      <c r="C269" s="1065" t="s">
        <v>438</v>
      </c>
      <c r="D269" s="1065"/>
      <c r="E269" s="1065"/>
      <c r="F269" s="373"/>
      <c r="G269" s="373"/>
      <c r="H269" s="373"/>
      <c r="I269" s="373"/>
      <c r="J269" s="374">
        <v>0.26</v>
      </c>
      <c r="K269" s="373" t="s">
        <v>436</v>
      </c>
      <c r="L269" s="374">
        <v>0.16</v>
      </c>
      <c r="M269" s="373"/>
      <c r="N269" s="375"/>
      <c r="V269" s="361"/>
      <c r="W269" s="367"/>
      <c r="X269" s="367"/>
      <c r="Z269" s="335" t="s">
        <v>438</v>
      </c>
      <c r="AC269" s="367"/>
    </row>
    <row r="270" spans="1:30" s="332" customFormat="1" ht="12" x14ac:dyDescent="0.2">
      <c r="A270" s="372"/>
      <c r="B270" s="371" t="s">
        <v>439</v>
      </c>
      <c r="C270" s="1065" t="s">
        <v>440</v>
      </c>
      <c r="D270" s="1065"/>
      <c r="E270" s="1065"/>
      <c r="F270" s="373"/>
      <c r="G270" s="373"/>
      <c r="H270" s="373"/>
      <c r="I270" s="373"/>
      <c r="J270" s="374">
        <v>10.27</v>
      </c>
      <c r="K270" s="373"/>
      <c r="L270" s="374">
        <v>5.14</v>
      </c>
      <c r="M270" s="373"/>
      <c r="N270" s="375"/>
      <c r="V270" s="361"/>
      <c r="W270" s="367"/>
      <c r="X270" s="367"/>
      <c r="Z270" s="335" t="s">
        <v>440</v>
      </c>
      <c r="AC270" s="367"/>
    </row>
    <row r="271" spans="1:30" s="332" customFormat="1" ht="12" x14ac:dyDescent="0.2">
      <c r="A271" s="372"/>
      <c r="B271" s="371"/>
      <c r="C271" s="1065" t="s">
        <v>443</v>
      </c>
      <c r="D271" s="1065"/>
      <c r="E271" s="1065"/>
      <c r="F271" s="373" t="s">
        <v>444</v>
      </c>
      <c r="G271" s="373" t="s">
        <v>1123</v>
      </c>
      <c r="H271" s="373" t="s">
        <v>436</v>
      </c>
      <c r="I271" s="373" t="s">
        <v>8210</v>
      </c>
      <c r="J271" s="374"/>
      <c r="K271" s="373"/>
      <c r="L271" s="374"/>
      <c r="M271" s="373"/>
      <c r="N271" s="375"/>
      <c r="V271" s="361"/>
      <c r="W271" s="367"/>
      <c r="X271" s="367"/>
      <c r="AA271" s="335" t="s">
        <v>443</v>
      </c>
      <c r="AC271" s="367"/>
    </row>
    <row r="272" spans="1:30" s="332" customFormat="1" ht="12" x14ac:dyDescent="0.2">
      <c r="A272" s="372"/>
      <c r="B272" s="371"/>
      <c r="C272" s="1065" t="s">
        <v>447</v>
      </c>
      <c r="D272" s="1065"/>
      <c r="E272" s="1065"/>
      <c r="F272" s="373" t="s">
        <v>444</v>
      </c>
      <c r="G272" s="373" t="s">
        <v>537</v>
      </c>
      <c r="H272" s="373" t="s">
        <v>436</v>
      </c>
      <c r="I272" s="373" t="s">
        <v>2911</v>
      </c>
      <c r="J272" s="374"/>
      <c r="K272" s="373"/>
      <c r="L272" s="374"/>
      <c r="M272" s="373"/>
      <c r="N272" s="375"/>
      <c r="V272" s="361"/>
      <c r="W272" s="367"/>
      <c r="X272" s="367"/>
      <c r="AA272" s="335" t="s">
        <v>447</v>
      </c>
      <c r="AC272" s="367"/>
    </row>
    <row r="273" spans="1:30" s="332" customFormat="1" ht="12" x14ac:dyDescent="0.2">
      <c r="A273" s="372"/>
      <c r="B273" s="371"/>
      <c r="C273" s="1077" t="s">
        <v>450</v>
      </c>
      <c r="D273" s="1077"/>
      <c r="E273" s="1077"/>
      <c r="F273" s="376"/>
      <c r="G273" s="376"/>
      <c r="H273" s="376"/>
      <c r="I273" s="376"/>
      <c r="J273" s="377">
        <v>38.590000000000003</v>
      </c>
      <c r="K273" s="376"/>
      <c r="L273" s="377">
        <v>22.84</v>
      </c>
      <c r="M273" s="376"/>
      <c r="N273" s="378"/>
      <c r="V273" s="361"/>
      <c r="W273" s="367"/>
      <c r="X273" s="367"/>
      <c r="AB273" s="335" t="s">
        <v>450</v>
      </c>
      <c r="AC273" s="367"/>
    </row>
    <row r="274" spans="1:30" s="332" customFormat="1" ht="12" x14ac:dyDescent="0.2">
      <c r="A274" s="372"/>
      <c r="B274" s="371"/>
      <c r="C274" s="1065" t="s">
        <v>451</v>
      </c>
      <c r="D274" s="1065"/>
      <c r="E274" s="1065"/>
      <c r="F274" s="373"/>
      <c r="G274" s="373"/>
      <c r="H274" s="373"/>
      <c r="I274" s="373"/>
      <c r="J274" s="374"/>
      <c r="K274" s="373"/>
      <c r="L274" s="374">
        <v>16.73</v>
      </c>
      <c r="M274" s="373"/>
      <c r="N274" s="375"/>
      <c r="V274" s="361"/>
      <c r="W274" s="367"/>
      <c r="X274" s="367"/>
      <c r="AA274" s="335" t="s">
        <v>451</v>
      </c>
      <c r="AC274" s="367"/>
    </row>
    <row r="275" spans="1:30" s="332" customFormat="1" ht="33.75" x14ac:dyDescent="0.2">
      <c r="A275" s="372"/>
      <c r="B275" s="371" t="s">
        <v>4696</v>
      </c>
      <c r="C275" s="1065" t="s">
        <v>3148</v>
      </c>
      <c r="D275" s="1065"/>
      <c r="E275" s="1065"/>
      <c r="F275" s="373" t="s">
        <v>454</v>
      </c>
      <c r="G275" s="373" t="s">
        <v>558</v>
      </c>
      <c r="H275" s="373"/>
      <c r="I275" s="373" t="s">
        <v>558</v>
      </c>
      <c r="J275" s="374"/>
      <c r="K275" s="373"/>
      <c r="L275" s="374">
        <v>16.23</v>
      </c>
      <c r="M275" s="373"/>
      <c r="N275" s="375"/>
      <c r="V275" s="361"/>
      <c r="W275" s="367"/>
      <c r="X275" s="367"/>
      <c r="AA275" s="335" t="s">
        <v>3148</v>
      </c>
      <c r="AC275" s="367"/>
    </row>
    <row r="276" spans="1:30" s="332" customFormat="1" ht="33.75" x14ac:dyDescent="0.2">
      <c r="A276" s="372"/>
      <c r="B276" s="371" t="s">
        <v>4697</v>
      </c>
      <c r="C276" s="1065" t="s">
        <v>3150</v>
      </c>
      <c r="D276" s="1065"/>
      <c r="E276" s="1065"/>
      <c r="F276" s="373" t="s">
        <v>454</v>
      </c>
      <c r="G276" s="373" t="s">
        <v>544</v>
      </c>
      <c r="H276" s="373"/>
      <c r="I276" s="373" t="s">
        <v>544</v>
      </c>
      <c r="J276" s="374"/>
      <c r="K276" s="373"/>
      <c r="L276" s="374">
        <v>8.5299999999999994</v>
      </c>
      <c r="M276" s="373"/>
      <c r="N276" s="375"/>
      <c r="V276" s="361"/>
      <c r="W276" s="367"/>
      <c r="X276" s="367"/>
      <c r="AA276" s="335" t="s">
        <v>3150</v>
      </c>
      <c r="AC276" s="367"/>
    </row>
    <row r="277" spans="1:30" s="332" customFormat="1" ht="12" x14ac:dyDescent="0.2">
      <c r="A277" s="379"/>
      <c r="B277" s="380"/>
      <c r="C277" s="1068" t="s">
        <v>459</v>
      </c>
      <c r="D277" s="1068"/>
      <c r="E277" s="1068"/>
      <c r="F277" s="364"/>
      <c r="G277" s="364"/>
      <c r="H277" s="364"/>
      <c r="I277" s="364"/>
      <c r="J277" s="365"/>
      <c r="K277" s="364"/>
      <c r="L277" s="365">
        <v>47.6</v>
      </c>
      <c r="M277" s="376"/>
      <c r="N277" s="366"/>
      <c r="V277" s="361"/>
      <c r="W277" s="367"/>
      <c r="X277" s="367"/>
      <c r="AC277" s="367" t="s">
        <v>459</v>
      </c>
    </row>
    <row r="278" spans="1:30" s="332" customFormat="1" ht="56.25" x14ac:dyDescent="0.2">
      <c r="A278" s="362" t="s">
        <v>832</v>
      </c>
      <c r="B278" s="363" t="s">
        <v>7834</v>
      </c>
      <c r="C278" s="1068" t="s">
        <v>8211</v>
      </c>
      <c r="D278" s="1068"/>
      <c r="E278" s="1068"/>
      <c r="F278" s="364" t="s">
        <v>1026</v>
      </c>
      <c r="G278" s="364"/>
      <c r="H278" s="364"/>
      <c r="I278" s="364" t="s">
        <v>708</v>
      </c>
      <c r="J278" s="365"/>
      <c r="K278" s="364"/>
      <c r="L278" s="365"/>
      <c r="M278" s="364"/>
      <c r="N278" s="366"/>
      <c r="V278" s="361"/>
      <c r="W278" s="367"/>
      <c r="X278" s="367" t="s">
        <v>8211</v>
      </c>
      <c r="AC278" s="367"/>
    </row>
    <row r="279" spans="1:30" s="332" customFormat="1" ht="12" x14ac:dyDescent="0.2">
      <c r="A279" s="368"/>
      <c r="B279" s="369"/>
      <c r="C279" s="1065" t="s">
        <v>8212</v>
      </c>
      <c r="D279" s="1065"/>
      <c r="E279" s="1065"/>
      <c r="F279" s="1065"/>
      <c r="G279" s="1065"/>
      <c r="H279" s="1065"/>
      <c r="I279" s="1065"/>
      <c r="J279" s="1065"/>
      <c r="K279" s="1065"/>
      <c r="L279" s="1065"/>
      <c r="M279" s="1065"/>
      <c r="N279" s="1072"/>
      <c r="V279" s="361"/>
      <c r="W279" s="367"/>
      <c r="X279" s="367"/>
      <c r="AC279" s="367"/>
      <c r="AD279" s="335" t="s">
        <v>8212</v>
      </c>
    </row>
    <row r="280" spans="1:30" s="332" customFormat="1" ht="33.75" x14ac:dyDescent="0.2">
      <c r="A280" s="370"/>
      <c r="B280" s="371" t="s">
        <v>430</v>
      </c>
      <c r="C280" s="1065" t="s">
        <v>431</v>
      </c>
      <c r="D280" s="1065"/>
      <c r="E280" s="1065"/>
      <c r="F280" s="1065"/>
      <c r="G280" s="1065"/>
      <c r="H280" s="1065"/>
      <c r="I280" s="1065"/>
      <c r="J280" s="1065"/>
      <c r="K280" s="1065"/>
      <c r="L280" s="1065"/>
      <c r="M280" s="1065"/>
      <c r="N280" s="1072"/>
      <c r="V280" s="361"/>
      <c r="W280" s="367"/>
      <c r="X280" s="367"/>
      <c r="Y280" s="335" t="s">
        <v>431</v>
      </c>
      <c r="AC280" s="367"/>
    </row>
    <row r="281" spans="1:30" s="332" customFormat="1" ht="12" x14ac:dyDescent="0.2">
      <c r="A281" s="372"/>
      <c r="B281" s="371" t="s">
        <v>423</v>
      </c>
      <c r="C281" s="1065" t="s">
        <v>432</v>
      </c>
      <c r="D281" s="1065"/>
      <c r="E281" s="1065"/>
      <c r="F281" s="373"/>
      <c r="G281" s="373"/>
      <c r="H281" s="373"/>
      <c r="I281" s="373"/>
      <c r="J281" s="374">
        <v>42.21</v>
      </c>
      <c r="K281" s="373" t="s">
        <v>436</v>
      </c>
      <c r="L281" s="374">
        <v>427.38</v>
      </c>
      <c r="M281" s="373"/>
      <c r="N281" s="375"/>
      <c r="V281" s="361"/>
      <c r="W281" s="367"/>
      <c r="X281" s="367"/>
      <c r="Z281" s="335" t="s">
        <v>432</v>
      </c>
      <c r="AC281" s="367"/>
    </row>
    <row r="282" spans="1:30" s="332" customFormat="1" ht="12" x14ac:dyDescent="0.2">
      <c r="A282" s="372"/>
      <c r="B282" s="371" t="s">
        <v>434</v>
      </c>
      <c r="C282" s="1065" t="s">
        <v>435</v>
      </c>
      <c r="D282" s="1065"/>
      <c r="E282" s="1065"/>
      <c r="F282" s="373"/>
      <c r="G282" s="373"/>
      <c r="H282" s="373"/>
      <c r="I282" s="373"/>
      <c r="J282" s="374">
        <v>1.81</v>
      </c>
      <c r="K282" s="373" t="s">
        <v>436</v>
      </c>
      <c r="L282" s="374">
        <v>18.329999999999998</v>
      </c>
      <c r="M282" s="373"/>
      <c r="N282" s="375"/>
      <c r="V282" s="361"/>
      <c r="W282" s="367"/>
      <c r="X282" s="367"/>
      <c r="Z282" s="335" t="s">
        <v>435</v>
      </c>
      <c r="AC282" s="367"/>
    </row>
    <row r="283" spans="1:30" s="332" customFormat="1" ht="12" x14ac:dyDescent="0.2">
      <c r="A283" s="372"/>
      <c r="B283" s="371" t="s">
        <v>437</v>
      </c>
      <c r="C283" s="1065" t="s">
        <v>438</v>
      </c>
      <c r="D283" s="1065"/>
      <c r="E283" s="1065"/>
      <c r="F283" s="373"/>
      <c r="G283" s="373"/>
      <c r="H283" s="373"/>
      <c r="I283" s="373"/>
      <c r="J283" s="374">
        <v>0.26</v>
      </c>
      <c r="K283" s="373" t="s">
        <v>436</v>
      </c>
      <c r="L283" s="374">
        <v>2.63</v>
      </c>
      <c r="M283" s="373"/>
      <c r="N283" s="375"/>
      <c r="V283" s="361"/>
      <c r="W283" s="367"/>
      <c r="X283" s="367"/>
      <c r="Z283" s="335" t="s">
        <v>438</v>
      </c>
      <c r="AC283" s="367"/>
    </row>
    <row r="284" spans="1:30" s="332" customFormat="1" ht="12" x14ac:dyDescent="0.2">
      <c r="A284" s="372"/>
      <c r="B284" s="371" t="s">
        <v>439</v>
      </c>
      <c r="C284" s="1065" t="s">
        <v>440</v>
      </c>
      <c r="D284" s="1065"/>
      <c r="E284" s="1065"/>
      <c r="F284" s="373"/>
      <c r="G284" s="373"/>
      <c r="H284" s="373"/>
      <c r="I284" s="373"/>
      <c r="J284" s="374">
        <v>11.27</v>
      </c>
      <c r="K284" s="373"/>
      <c r="L284" s="374">
        <v>91.29</v>
      </c>
      <c r="M284" s="373"/>
      <c r="N284" s="375"/>
      <c r="V284" s="361"/>
      <c r="W284" s="367"/>
      <c r="X284" s="367"/>
      <c r="Z284" s="335" t="s">
        <v>440</v>
      </c>
      <c r="AC284" s="367"/>
    </row>
    <row r="285" spans="1:30" s="332" customFormat="1" ht="12" x14ac:dyDescent="0.2">
      <c r="A285" s="372"/>
      <c r="B285" s="371"/>
      <c r="C285" s="1065" t="s">
        <v>443</v>
      </c>
      <c r="D285" s="1065"/>
      <c r="E285" s="1065"/>
      <c r="F285" s="373" t="s">
        <v>444</v>
      </c>
      <c r="G285" s="373" t="s">
        <v>7837</v>
      </c>
      <c r="H285" s="373" t="s">
        <v>436</v>
      </c>
      <c r="I285" s="373" t="s">
        <v>8213</v>
      </c>
      <c r="J285" s="374"/>
      <c r="K285" s="373"/>
      <c r="L285" s="374"/>
      <c r="M285" s="373"/>
      <c r="N285" s="375"/>
      <c r="V285" s="361"/>
      <c r="W285" s="367"/>
      <c r="X285" s="367"/>
      <c r="AA285" s="335" t="s">
        <v>443</v>
      </c>
      <c r="AC285" s="367"/>
    </row>
    <row r="286" spans="1:30" s="332" customFormat="1" ht="12" x14ac:dyDescent="0.2">
      <c r="A286" s="372"/>
      <c r="B286" s="371"/>
      <c r="C286" s="1065" t="s">
        <v>447</v>
      </c>
      <c r="D286" s="1065"/>
      <c r="E286" s="1065"/>
      <c r="F286" s="373" t="s">
        <v>444</v>
      </c>
      <c r="G286" s="373" t="s">
        <v>537</v>
      </c>
      <c r="H286" s="373" t="s">
        <v>436</v>
      </c>
      <c r="I286" s="373" t="s">
        <v>8214</v>
      </c>
      <c r="J286" s="374"/>
      <c r="K286" s="373"/>
      <c r="L286" s="374"/>
      <c r="M286" s="373"/>
      <c r="N286" s="375"/>
      <c r="V286" s="361"/>
      <c r="W286" s="367"/>
      <c r="X286" s="367"/>
      <c r="AA286" s="335" t="s">
        <v>447</v>
      </c>
      <c r="AC286" s="367"/>
    </row>
    <row r="287" spans="1:30" s="332" customFormat="1" ht="12" x14ac:dyDescent="0.2">
      <c r="A287" s="372"/>
      <c r="B287" s="371"/>
      <c r="C287" s="1077" t="s">
        <v>450</v>
      </c>
      <c r="D287" s="1077"/>
      <c r="E287" s="1077"/>
      <c r="F287" s="376"/>
      <c r="G287" s="376"/>
      <c r="H287" s="376"/>
      <c r="I287" s="376"/>
      <c r="J287" s="377">
        <v>55.29</v>
      </c>
      <c r="K287" s="376"/>
      <c r="L287" s="377">
        <v>537</v>
      </c>
      <c r="M287" s="376"/>
      <c r="N287" s="378"/>
      <c r="V287" s="361"/>
      <c r="W287" s="367"/>
      <c r="X287" s="367"/>
      <c r="AB287" s="335" t="s">
        <v>450</v>
      </c>
      <c r="AC287" s="367"/>
    </row>
    <row r="288" spans="1:30" s="332" customFormat="1" ht="12" x14ac:dyDescent="0.2">
      <c r="A288" s="372"/>
      <c r="B288" s="371"/>
      <c r="C288" s="1065" t="s">
        <v>451</v>
      </c>
      <c r="D288" s="1065"/>
      <c r="E288" s="1065"/>
      <c r="F288" s="373"/>
      <c r="G288" s="373"/>
      <c r="H288" s="373"/>
      <c r="I288" s="373"/>
      <c r="J288" s="374"/>
      <c r="K288" s="373"/>
      <c r="L288" s="374">
        <v>430.01</v>
      </c>
      <c r="M288" s="373"/>
      <c r="N288" s="375"/>
      <c r="V288" s="361"/>
      <c r="W288" s="367"/>
      <c r="X288" s="367"/>
      <c r="AA288" s="335" t="s">
        <v>451</v>
      </c>
      <c r="AC288" s="367"/>
    </row>
    <row r="289" spans="1:30" s="332" customFormat="1" ht="33.75" x14ac:dyDescent="0.2">
      <c r="A289" s="372"/>
      <c r="B289" s="371" t="s">
        <v>4696</v>
      </c>
      <c r="C289" s="1065" t="s">
        <v>3148</v>
      </c>
      <c r="D289" s="1065"/>
      <c r="E289" s="1065"/>
      <c r="F289" s="373" t="s">
        <v>454</v>
      </c>
      <c r="G289" s="373" t="s">
        <v>558</v>
      </c>
      <c r="H289" s="373"/>
      <c r="I289" s="373" t="s">
        <v>558</v>
      </c>
      <c r="J289" s="374"/>
      <c r="K289" s="373"/>
      <c r="L289" s="374">
        <v>417.11</v>
      </c>
      <c r="M289" s="373"/>
      <c r="N289" s="375"/>
      <c r="V289" s="361"/>
      <c r="W289" s="367"/>
      <c r="X289" s="367"/>
      <c r="AA289" s="335" t="s">
        <v>3148</v>
      </c>
      <c r="AC289" s="367"/>
    </row>
    <row r="290" spans="1:30" s="332" customFormat="1" ht="33.75" x14ac:dyDescent="0.2">
      <c r="A290" s="372"/>
      <c r="B290" s="371" t="s">
        <v>4697</v>
      </c>
      <c r="C290" s="1065" t="s">
        <v>3150</v>
      </c>
      <c r="D290" s="1065"/>
      <c r="E290" s="1065"/>
      <c r="F290" s="373" t="s">
        <v>454</v>
      </c>
      <c r="G290" s="373" t="s">
        <v>544</v>
      </c>
      <c r="H290" s="373"/>
      <c r="I290" s="373" t="s">
        <v>544</v>
      </c>
      <c r="J290" s="374"/>
      <c r="K290" s="373"/>
      <c r="L290" s="374">
        <v>219.31</v>
      </c>
      <c r="M290" s="373"/>
      <c r="N290" s="375"/>
      <c r="V290" s="361"/>
      <c r="W290" s="367"/>
      <c r="X290" s="367"/>
      <c r="AA290" s="335" t="s">
        <v>3150</v>
      </c>
      <c r="AC290" s="367"/>
    </row>
    <row r="291" spans="1:30" s="332" customFormat="1" ht="12" x14ac:dyDescent="0.2">
      <c r="A291" s="379"/>
      <c r="B291" s="380"/>
      <c r="C291" s="1068" t="s">
        <v>459</v>
      </c>
      <c r="D291" s="1068"/>
      <c r="E291" s="1068"/>
      <c r="F291" s="364"/>
      <c r="G291" s="364"/>
      <c r="H291" s="364"/>
      <c r="I291" s="364"/>
      <c r="J291" s="365"/>
      <c r="K291" s="364"/>
      <c r="L291" s="365">
        <v>1173.42</v>
      </c>
      <c r="M291" s="376"/>
      <c r="N291" s="366"/>
      <c r="V291" s="361"/>
      <c r="W291" s="367"/>
      <c r="X291" s="367"/>
      <c r="AC291" s="367" t="s">
        <v>459</v>
      </c>
    </row>
    <row r="292" spans="1:30" s="332" customFormat="1" ht="123.75" x14ac:dyDescent="0.2">
      <c r="A292" s="362" t="s">
        <v>841</v>
      </c>
      <c r="B292" s="363" t="s">
        <v>8119</v>
      </c>
      <c r="C292" s="1068" t="s">
        <v>8120</v>
      </c>
      <c r="D292" s="1068"/>
      <c r="E292" s="1068"/>
      <c r="F292" s="364" t="s">
        <v>1003</v>
      </c>
      <c r="G292" s="364"/>
      <c r="H292" s="364"/>
      <c r="I292" s="364" t="s">
        <v>8215</v>
      </c>
      <c r="J292" s="365">
        <v>32.56</v>
      </c>
      <c r="K292" s="364" t="s">
        <v>566</v>
      </c>
      <c r="L292" s="365">
        <v>3105.86</v>
      </c>
      <c r="M292" s="364" t="s">
        <v>567</v>
      </c>
      <c r="N292" s="366">
        <v>29133</v>
      </c>
      <c r="V292" s="361"/>
      <c r="W292" s="367"/>
      <c r="X292" s="367" t="s">
        <v>8120</v>
      </c>
      <c r="AC292" s="367"/>
    </row>
    <row r="293" spans="1:30" s="332" customFormat="1" ht="12" x14ac:dyDescent="0.2">
      <c r="A293" s="379"/>
      <c r="B293" s="380"/>
      <c r="C293" s="340" t="s">
        <v>2932</v>
      </c>
      <c r="D293" s="385"/>
      <c r="E293" s="385"/>
      <c r="F293" s="386"/>
      <c r="G293" s="386"/>
      <c r="H293" s="386"/>
      <c r="I293" s="386"/>
      <c r="J293" s="387"/>
      <c r="K293" s="386"/>
      <c r="L293" s="387"/>
      <c r="M293" s="388"/>
      <c r="N293" s="389"/>
      <c r="V293" s="361"/>
      <c r="W293" s="367"/>
      <c r="X293" s="367"/>
      <c r="AC293" s="367"/>
    </row>
    <row r="294" spans="1:30" s="332" customFormat="1" ht="12" x14ac:dyDescent="0.2">
      <c r="A294" s="368"/>
      <c r="B294" s="369"/>
      <c r="C294" s="1065" t="s">
        <v>8216</v>
      </c>
      <c r="D294" s="1065"/>
      <c r="E294" s="1065"/>
      <c r="F294" s="1065"/>
      <c r="G294" s="1065"/>
      <c r="H294" s="1065"/>
      <c r="I294" s="1065"/>
      <c r="J294" s="1065"/>
      <c r="K294" s="1065"/>
      <c r="L294" s="1065"/>
      <c r="M294" s="1065"/>
      <c r="N294" s="1072"/>
      <c r="V294" s="361"/>
      <c r="W294" s="367"/>
      <c r="X294" s="367"/>
      <c r="AC294" s="367"/>
      <c r="AD294" s="335" t="s">
        <v>8216</v>
      </c>
    </row>
    <row r="295" spans="1:30" s="332" customFormat="1" ht="22.5" x14ac:dyDescent="0.2">
      <c r="A295" s="370"/>
      <c r="B295" s="371" t="s">
        <v>568</v>
      </c>
      <c r="C295" s="1065" t="s">
        <v>569</v>
      </c>
      <c r="D295" s="1065"/>
      <c r="E295" s="1065"/>
      <c r="F295" s="1065"/>
      <c r="G295" s="1065"/>
      <c r="H295" s="1065"/>
      <c r="I295" s="1065"/>
      <c r="J295" s="1065"/>
      <c r="K295" s="1065"/>
      <c r="L295" s="1065"/>
      <c r="M295" s="1065"/>
      <c r="N295" s="1072"/>
      <c r="V295" s="361"/>
      <c r="W295" s="367"/>
      <c r="X295" s="367"/>
      <c r="Y295" s="335" t="s">
        <v>569</v>
      </c>
      <c r="AC295" s="367"/>
    </row>
    <row r="296" spans="1:30" s="332" customFormat="1" ht="12" x14ac:dyDescent="0.2">
      <c r="A296" s="362" t="s">
        <v>845</v>
      </c>
      <c r="B296" s="363" t="s">
        <v>7648</v>
      </c>
      <c r="C296" s="1068" t="s">
        <v>7649</v>
      </c>
      <c r="D296" s="1068"/>
      <c r="E296" s="1068"/>
      <c r="F296" s="364" t="s">
        <v>1026</v>
      </c>
      <c r="G296" s="364"/>
      <c r="H296" s="364"/>
      <c r="I296" s="364" t="s">
        <v>423</v>
      </c>
      <c r="J296" s="365"/>
      <c r="K296" s="364"/>
      <c r="L296" s="365"/>
      <c r="M296" s="364"/>
      <c r="N296" s="366"/>
      <c r="V296" s="361"/>
      <c r="W296" s="367"/>
      <c r="X296" s="367" t="s">
        <v>7649</v>
      </c>
      <c r="AC296" s="367"/>
    </row>
    <row r="297" spans="1:30" s="332" customFormat="1" ht="12" x14ac:dyDescent="0.2">
      <c r="A297" s="368"/>
      <c r="B297" s="369"/>
      <c r="C297" s="1065" t="s">
        <v>8217</v>
      </c>
      <c r="D297" s="1065"/>
      <c r="E297" s="1065"/>
      <c r="F297" s="1065"/>
      <c r="G297" s="1065"/>
      <c r="H297" s="1065"/>
      <c r="I297" s="1065"/>
      <c r="J297" s="1065"/>
      <c r="K297" s="1065"/>
      <c r="L297" s="1065"/>
      <c r="M297" s="1065"/>
      <c r="N297" s="1072"/>
      <c r="V297" s="361"/>
      <c r="W297" s="367"/>
      <c r="X297" s="367"/>
      <c r="AC297" s="367"/>
      <c r="AD297" s="335" t="s">
        <v>8217</v>
      </c>
    </row>
    <row r="298" spans="1:30" s="332" customFormat="1" ht="33.75" x14ac:dyDescent="0.2">
      <c r="A298" s="370"/>
      <c r="B298" s="371" t="s">
        <v>430</v>
      </c>
      <c r="C298" s="1065" t="s">
        <v>431</v>
      </c>
      <c r="D298" s="1065"/>
      <c r="E298" s="1065"/>
      <c r="F298" s="1065"/>
      <c r="G298" s="1065"/>
      <c r="H298" s="1065"/>
      <c r="I298" s="1065"/>
      <c r="J298" s="1065"/>
      <c r="K298" s="1065"/>
      <c r="L298" s="1065"/>
      <c r="M298" s="1065"/>
      <c r="N298" s="1072"/>
      <c r="V298" s="361"/>
      <c r="W298" s="367"/>
      <c r="X298" s="367"/>
      <c r="Y298" s="335" t="s">
        <v>431</v>
      </c>
      <c r="AC298" s="367"/>
    </row>
    <row r="299" spans="1:30" s="332" customFormat="1" ht="12" x14ac:dyDescent="0.2">
      <c r="A299" s="372"/>
      <c r="B299" s="371" t="s">
        <v>423</v>
      </c>
      <c r="C299" s="1065" t="s">
        <v>432</v>
      </c>
      <c r="D299" s="1065"/>
      <c r="E299" s="1065"/>
      <c r="F299" s="373"/>
      <c r="G299" s="373"/>
      <c r="H299" s="373"/>
      <c r="I299" s="373"/>
      <c r="J299" s="374">
        <v>26.51</v>
      </c>
      <c r="K299" s="373" t="s">
        <v>436</v>
      </c>
      <c r="L299" s="374">
        <v>33.14</v>
      </c>
      <c r="M299" s="373"/>
      <c r="N299" s="375"/>
      <c r="V299" s="361"/>
      <c r="W299" s="367"/>
      <c r="X299" s="367"/>
      <c r="Z299" s="335" t="s">
        <v>432</v>
      </c>
      <c r="AC299" s="367"/>
    </row>
    <row r="300" spans="1:30" s="332" customFormat="1" ht="12" x14ac:dyDescent="0.2">
      <c r="A300" s="372"/>
      <c r="B300" s="371" t="s">
        <v>434</v>
      </c>
      <c r="C300" s="1065" t="s">
        <v>435</v>
      </c>
      <c r="D300" s="1065"/>
      <c r="E300" s="1065"/>
      <c r="F300" s="373"/>
      <c r="G300" s="373"/>
      <c r="H300" s="373"/>
      <c r="I300" s="373"/>
      <c r="J300" s="374">
        <v>1.81</v>
      </c>
      <c r="K300" s="373" t="s">
        <v>436</v>
      </c>
      <c r="L300" s="374">
        <v>2.2599999999999998</v>
      </c>
      <c r="M300" s="373"/>
      <c r="N300" s="375"/>
      <c r="V300" s="361"/>
      <c r="W300" s="367"/>
      <c r="X300" s="367"/>
      <c r="Z300" s="335" t="s">
        <v>435</v>
      </c>
      <c r="AC300" s="367"/>
    </row>
    <row r="301" spans="1:30" s="332" customFormat="1" ht="12" x14ac:dyDescent="0.2">
      <c r="A301" s="372"/>
      <c r="B301" s="371" t="s">
        <v>437</v>
      </c>
      <c r="C301" s="1065" t="s">
        <v>438</v>
      </c>
      <c r="D301" s="1065"/>
      <c r="E301" s="1065"/>
      <c r="F301" s="373"/>
      <c r="G301" s="373"/>
      <c r="H301" s="373"/>
      <c r="I301" s="373"/>
      <c r="J301" s="374">
        <v>0.26</v>
      </c>
      <c r="K301" s="373" t="s">
        <v>436</v>
      </c>
      <c r="L301" s="374">
        <v>0.33</v>
      </c>
      <c r="M301" s="373"/>
      <c r="N301" s="375"/>
      <c r="V301" s="361"/>
      <c r="W301" s="367"/>
      <c r="X301" s="367"/>
      <c r="Z301" s="335" t="s">
        <v>438</v>
      </c>
      <c r="AC301" s="367"/>
    </row>
    <row r="302" spans="1:30" s="332" customFormat="1" ht="12" x14ac:dyDescent="0.2">
      <c r="A302" s="372"/>
      <c r="B302" s="371" t="s">
        <v>439</v>
      </c>
      <c r="C302" s="1065" t="s">
        <v>440</v>
      </c>
      <c r="D302" s="1065"/>
      <c r="E302" s="1065"/>
      <c r="F302" s="373"/>
      <c r="G302" s="373"/>
      <c r="H302" s="373"/>
      <c r="I302" s="373"/>
      <c r="J302" s="374">
        <v>10.27</v>
      </c>
      <c r="K302" s="373"/>
      <c r="L302" s="374">
        <v>10.27</v>
      </c>
      <c r="M302" s="373"/>
      <c r="N302" s="375"/>
      <c r="V302" s="361"/>
      <c r="W302" s="367"/>
      <c r="X302" s="367"/>
      <c r="Z302" s="335" t="s">
        <v>440</v>
      </c>
      <c r="AC302" s="367"/>
    </row>
    <row r="303" spans="1:30" s="332" customFormat="1" ht="12" x14ac:dyDescent="0.2">
      <c r="A303" s="372"/>
      <c r="B303" s="371"/>
      <c r="C303" s="1065" t="s">
        <v>443</v>
      </c>
      <c r="D303" s="1065"/>
      <c r="E303" s="1065"/>
      <c r="F303" s="373" t="s">
        <v>444</v>
      </c>
      <c r="G303" s="373" t="s">
        <v>1123</v>
      </c>
      <c r="H303" s="373" t="s">
        <v>436</v>
      </c>
      <c r="I303" s="373" t="s">
        <v>8218</v>
      </c>
      <c r="J303" s="374"/>
      <c r="K303" s="373"/>
      <c r="L303" s="374"/>
      <c r="M303" s="373"/>
      <c r="N303" s="375"/>
      <c r="V303" s="361"/>
      <c r="W303" s="367"/>
      <c r="X303" s="367"/>
      <c r="AA303" s="335" t="s">
        <v>443</v>
      </c>
      <c r="AC303" s="367"/>
    </row>
    <row r="304" spans="1:30" s="332" customFormat="1" ht="12" x14ac:dyDescent="0.2">
      <c r="A304" s="372"/>
      <c r="B304" s="371"/>
      <c r="C304" s="1065" t="s">
        <v>447</v>
      </c>
      <c r="D304" s="1065"/>
      <c r="E304" s="1065"/>
      <c r="F304" s="373" t="s">
        <v>444</v>
      </c>
      <c r="G304" s="373" t="s">
        <v>537</v>
      </c>
      <c r="H304" s="373" t="s">
        <v>436</v>
      </c>
      <c r="I304" s="373" t="s">
        <v>2650</v>
      </c>
      <c r="J304" s="374"/>
      <c r="K304" s="373"/>
      <c r="L304" s="374"/>
      <c r="M304" s="373"/>
      <c r="N304" s="375"/>
      <c r="V304" s="361"/>
      <c r="W304" s="367"/>
      <c r="X304" s="367"/>
      <c r="AA304" s="335" t="s">
        <v>447</v>
      </c>
      <c r="AC304" s="367"/>
    </row>
    <row r="305" spans="1:30" s="332" customFormat="1" ht="12" x14ac:dyDescent="0.2">
      <c r="A305" s="372"/>
      <c r="B305" s="371"/>
      <c r="C305" s="1077" t="s">
        <v>450</v>
      </c>
      <c r="D305" s="1077"/>
      <c r="E305" s="1077"/>
      <c r="F305" s="376"/>
      <c r="G305" s="376"/>
      <c r="H305" s="376"/>
      <c r="I305" s="376"/>
      <c r="J305" s="377">
        <v>38.590000000000003</v>
      </c>
      <c r="K305" s="376"/>
      <c r="L305" s="377">
        <v>45.67</v>
      </c>
      <c r="M305" s="376"/>
      <c r="N305" s="378"/>
      <c r="V305" s="361"/>
      <c r="W305" s="367"/>
      <c r="X305" s="367"/>
      <c r="AB305" s="335" t="s">
        <v>450</v>
      </c>
      <c r="AC305" s="367"/>
    </row>
    <row r="306" spans="1:30" s="332" customFormat="1" ht="12" x14ac:dyDescent="0.2">
      <c r="A306" s="372"/>
      <c r="B306" s="371"/>
      <c r="C306" s="1065" t="s">
        <v>451</v>
      </c>
      <c r="D306" s="1065"/>
      <c r="E306" s="1065"/>
      <c r="F306" s="373"/>
      <c r="G306" s="373"/>
      <c r="H306" s="373"/>
      <c r="I306" s="373"/>
      <c r="J306" s="374"/>
      <c r="K306" s="373"/>
      <c r="L306" s="374">
        <v>33.47</v>
      </c>
      <c r="M306" s="373"/>
      <c r="N306" s="375"/>
      <c r="V306" s="361"/>
      <c r="W306" s="367"/>
      <c r="X306" s="367"/>
      <c r="AA306" s="335" t="s">
        <v>451</v>
      </c>
      <c r="AC306" s="367"/>
    </row>
    <row r="307" spans="1:30" s="332" customFormat="1" ht="33.75" x14ac:dyDescent="0.2">
      <c r="A307" s="372"/>
      <c r="B307" s="371" t="s">
        <v>4696</v>
      </c>
      <c r="C307" s="1065" t="s">
        <v>3148</v>
      </c>
      <c r="D307" s="1065"/>
      <c r="E307" s="1065"/>
      <c r="F307" s="373" t="s">
        <v>454</v>
      </c>
      <c r="G307" s="373" t="s">
        <v>558</v>
      </c>
      <c r="H307" s="373"/>
      <c r="I307" s="373" t="s">
        <v>558</v>
      </c>
      <c r="J307" s="374"/>
      <c r="K307" s="373"/>
      <c r="L307" s="374">
        <v>32.47</v>
      </c>
      <c r="M307" s="373"/>
      <c r="N307" s="375"/>
      <c r="V307" s="361"/>
      <c r="W307" s="367"/>
      <c r="X307" s="367"/>
      <c r="AA307" s="335" t="s">
        <v>3148</v>
      </c>
      <c r="AC307" s="367"/>
    </row>
    <row r="308" spans="1:30" s="332" customFormat="1" ht="33.75" x14ac:dyDescent="0.2">
      <c r="A308" s="372"/>
      <c r="B308" s="371" t="s">
        <v>4697</v>
      </c>
      <c r="C308" s="1065" t="s">
        <v>3150</v>
      </c>
      <c r="D308" s="1065"/>
      <c r="E308" s="1065"/>
      <c r="F308" s="373" t="s">
        <v>454</v>
      </c>
      <c r="G308" s="373" t="s">
        <v>544</v>
      </c>
      <c r="H308" s="373"/>
      <c r="I308" s="373" t="s">
        <v>544</v>
      </c>
      <c r="J308" s="374"/>
      <c r="K308" s="373"/>
      <c r="L308" s="374">
        <v>17.07</v>
      </c>
      <c r="M308" s="373"/>
      <c r="N308" s="375"/>
      <c r="V308" s="361"/>
      <c r="W308" s="367"/>
      <c r="X308" s="367"/>
      <c r="AA308" s="335" t="s">
        <v>3150</v>
      </c>
      <c r="AC308" s="367"/>
    </row>
    <row r="309" spans="1:30" s="332" customFormat="1" ht="12" x14ac:dyDescent="0.2">
      <c r="A309" s="379"/>
      <c r="B309" s="380"/>
      <c r="C309" s="1068" t="s">
        <v>459</v>
      </c>
      <c r="D309" s="1068"/>
      <c r="E309" s="1068"/>
      <c r="F309" s="364"/>
      <c r="G309" s="364"/>
      <c r="H309" s="364"/>
      <c r="I309" s="364"/>
      <c r="J309" s="365"/>
      <c r="K309" s="364"/>
      <c r="L309" s="365">
        <v>95.21</v>
      </c>
      <c r="M309" s="376"/>
      <c r="N309" s="366"/>
      <c r="V309" s="361"/>
      <c r="W309" s="367"/>
      <c r="X309" s="367"/>
      <c r="AC309" s="367" t="s">
        <v>459</v>
      </c>
    </row>
    <row r="310" spans="1:30" s="332" customFormat="1" ht="56.25" x14ac:dyDescent="0.2">
      <c r="A310" s="362" t="s">
        <v>673</v>
      </c>
      <c r="B310" s="363" t="s">
        <v>7989</v>
      </c>
      <c r="C310" s="1068" t="s">
        <v>8219</v>
      </c>
      <c r="D310" s="1068"/>
      <c r="E310" s="1068"/>
      <c r="F310" s="364" t="s">
        <v>1026</v>
      </c>
      <c r="G310" s="364"/>
      <c r="H310" s="364"/>
      <c r="I310" s="364" t="s">
        <v>1046</v>
      </c>
      <c r="J310" s="365"/>
      <c r="K310" s="364"/>
      <c r="L310" s="365"/>
      <c r="M310" s="364"/>
      <c r="N310" s="366"/>
      <c r="V310" s="361"/>
      <c r="W310" s="367"/>
      <c r="X310" s="367" t="s">
        <v>8219</v>
      </c>
      <c r="AC310" s="367"/>
    </row>
    <row r="311" spans="1:30" s="332" customFormat="1" ht="12" x14ac:dyDescent="0.2">
      <c r="A311" s="368"/>
      <c r="B311" s="369"/>
      <c r="C311" s="1065" t="s">
        <v>4692</v>
      </c>
      <c r="D311" s="1065"/>
      <c r="E311" s="1065"/>
      <c r="F311" s="1065"/>
      <c r="G311" s="1065"/>
      <c r="H311" s="1065"/>
      <c r="I311" s="1065"/>
      <c r="J311" s="1065"/>
      <c r="K311" s="1065"/>
      <c r="L311" s="1065"/>
      <c r="M311" s="1065"/>
      <c r="N311" s="1072"/>
      <c r="V311" s="361"/>
      <c r="W311" s="367"/>
      <c r="X311" s="367"/>
      <c r="AC311" s="367"/>
      <c r="AD311" s="335" t="s">
        <v>4692</v>
      </c>
    </row>
    <row r="312" spans="1:30" s="332" customFormat="1" ht="33.75" x14ac:dyDescent="0.2">
      <c r="A312" s="370"/>
      <c r="B312" s="371" t="s">
        <v>430</v>
      </c>
      <c r="C312" s="1065" t="s">
        <v>431</v>
      </c>
      <c r="D312" s="1065"/>
      <c r="E312" s="1065"/>
      <c r="F312" s="1065"/>
      <c r="G312" s="1065"/>
      <c r="H312" s="1065"/>
      <c r="I312" s="1065"/>
      <c r="J312" s="1065"/>
      <c r="K312" s="1065"/>
      <c r="L312" s="1065"/>
      <c r="M312" s="1065"/>
      <c r="N312" s="1072"/>
      <c r="V312" s="361"/>
      <c r="W312" s="367"/>
      <c r="X312" s="367"/>
      <c r="Y312" s="335" t="s">
        <v>431</v>
      </c>
      <c r="AC312" s="367"/>
    </row>
    <row r="313" spans="1:30" s="332" customFormat="1" ht="12" x14ac:dyDescent="0.2">
      <c r="A313" s="372"/>
      <c r="B313" s="371" t="s">
        <v>423</v>
      </c>
      <c r="C313" s="1065" t="s">
        <v>432</v>
      </c>
      <c r="D313" s="1065"/>
      <c r="E313" s="1065"/>
      <c r="F313" s="373"/>
      <c r="G313" s="373"/>
      <c r="H313" s="373"/>
      <c r="I313" s="373"/>
      <c r="J313" s="374">
        <v>50.67</v>
      </c>
      <c r="K313" s="373" t="s">
        <v>436</v>
      </c>
      <c r="L313" s="374">
        <v>158.34</v>
      </c>
      <c r="M313" s="373"/>
      <c r="N313" s="375"/>
      <c r="V313" s="361"/>
      <c r="W313" s="367"/>
      <c r="X313" s="367"/>
      <c r="Z313" s="335" t="s">
        <v>432</v>
      </c>
      <c r="AC313" s="367"/>
    </row>
    <row r="314" spans="1:30" s="332" customFormat="1" ht="12" x14ac:dyDescent="0.2">
      <c r="A314" s="372"/>
      <c r="B314" s="371" t="s">
        <v>434</v>
      </c>
      <c r="C314" s="1065" t="s">
        <v>435</v>
      </c>
      <c r="D314" s="1065"/>
      <c r="E314" s="1065"/>
      <c r="F314" s="373"/>
      <c r="G314" s="373"/>
      <c r="H314" s="373"/>
      <c r="I314" s="373"/>
      <c r="J314" s="374">
        <v>3.62</v>
      </c>
      <c r="K314" s="373" t="s">
        <v>436</v>
      </c>
      <c r="L314" s="374">
        <v>11.31</v>
      </c>
      <c r="M314" s="373"/>
      <c r="N314" s="375"/>
      <c r="V314" s="361"/>
      <c r="W314" s="367"/>
      <c r="X314" s="367"/>
      <c r="Z314" s="335" t="s">
        <v>435</v>
      </c>
      <c r="AC314" s="367"/>
    </row>
    <row r="315" spans="1:30" s="332" customFormat="1" ht="12" x14ac:dyDescent="0.2">
      <c r="A315" s="372"/>
      <c r="B315" s="371" t="s">
        <v>437</v>
      </c>
      <c r="C315" s="1065" t="s">
        <v>438</v>
      </c>
      <c r="D315" s="1065"/>
      <c r="E315" s="1065"/>
      <c r="F315" s="373"/>
      <c r="G315" s="373"/>
      <c r="H315" s="373"/>
      <c r="I315" s="373"/>
      <c r="J315" s="374">
        <v>0.5</v>
      </c>
      <c r="K315" s="373" t="s">
        <v>436</v>
      </c>
      <c r="L315" s="374">
        <v>1.56</v>
      </c>
      <c r="M315" s="373"/>
      <c r="N315" s="375"/>
      <c r="V315" s="361"/>
      <c r="W315" s="367"/>
      <c r="X315" s="367"/>
      <c r="Z315" s="335" t="s">
        <v>438</v>
      </c>
      <c r="AC315" s="367"/>
    </row>
    <row r="316" spans="1:30" s="332" customFormat="1" ht="12" x14ac:dyDescent="0.2">
      <c r="A316" s="372"/>
      <c r="B316" s="371" t="s">
        <v>439</v>
      </c>
      <c r="C316" s="1065" t="s">
        <v>440</v>
      </c>
      <c r="D316" s="1065"/>
      <c r="E316" s="1065"/>
      <c r="F316" s="373"/>
      <c r="G316" s="373"/>
      <c r="H316" s="373"/>
      <c r="I316" s="373"/>
      <c r="J316" s="374">
        <v>14.48</v>
      </c>
      <c r="K316" s="373"/>
      <c r="L316" s="374">
        <v>36.200000000000003</v>
      </c>
      <c r="M316" s="373"/>
      <c r="N316" s="375"/>
      <c r="V316" s="361"/>
      <c r="W316" s="367"/>
      <c r="X316" s="367"/>
      <c r="Z316" s="335" t="s">
        <v>440</v>
      </c>
      <c r="AC316" s="367"/>
    </row>
    <row r="317" spans="1:30" s="332" customFormat="1" ht="12" x14ac:dyDescent="0.2">
      <c r="A317" s="372"/>
      <c r="B317" s="371"/>
      <c r="C317" s="1065" t="s">
        <v>443</v>
      </c>
      <c r="D317" s="1065"/>
      <c r="E317" s="1065"/>
      <c r="F317" s="373" t="s">
        <v>444</v>
      </c>
      <c r="G317" s="373" t="s">
        <v>7992</v>
      </c>
      <c r="H317" s="373" t="s">
        <v>436</v>
      </c>
      <c r="I317" s="373" t="s">
        <v>8220</v>
      </c>
      <c r="J317" s="374"/>
      <c r="K317" s="373"/>
      <c r="L317" s="374"/>
      <c r="M317" s="373"/>
      <c r="N317" s="375"/>
      <c r="V317" s="361"/>
      <c r="W317" s="367"/>
      <c r="X317" s="367"/>
      <c r="AA317" s="335" t="s">
        <v>443</v>
      </c>
      <c r="AC317" s="367"/>
    </row>
    <row r="318" spans="1:30" s="332" customFormat="1" ht="12" x14ac:dyDescent="0.2">
      <c r="A318" s="372"/>
      <c r="B318" s="371"/>
      <c r="C318" s="1065" t="s">
        <v>447</v>
      </c>
      <c r="D318" s="1065"/>
      <c r="E318" s="1065"/>
      <c r="F318" s="373" t="s">
        <v>444</v>
      </c>
      <c r="G318" s="373" t="s">
        <v>935</v>
      </c>
      <c r="H318" s="373" t="s">
        <v>436</v>
      </c>
      <c r="I318" s="373" t="s">
        <v>3697</v>
      </c>
      <c r="J318" s="374"/>
      <c r="K318" s="373"/>
      <c r="L318" s="374"/>
      <c r="M318" s="373"/>
      <c r="N318" s="375"/>
      <c r="V318" s="361"/>
      <c r="W318" s="367"/>
      <c r="X318" s="367"/>
      <c r="AA318" s="335" t="s">
        <v>447</v>
      </c>
      <c r="AC318" s="367"/>
    </row>
    <row r="319" spans="1:30" s="332" customFormat="1" ht="12" x14ac:dyDescent="0.2">
      <c r="A319" s="372"/>
      <c r="B319" s="371"/>
      <c r="C319" s="1077" t="s">
        <v>450</v>
      </c>
      <c r="D319" s="1077"/>
      <c r="E319" s="1077"/>
      <c r="F319" s="376"/>
      <c r="G319" s="376"/>
      <c r="H319" s="376"/>
      <c r="I319" s="376"/>
      <c r="J319" s="377">
        <v>68.77</v>
      </c>
      <c r="K319" s="376"/>
      <c r="L319" s="377">
        <v>205.85</v>
      </c>
      <c r="M319" s="376"/>
      <c r="N319" s="378"/>
      <c r="V319" s="361"/>
      <c r="W319" s="367"/>
      <c r="X319" s="367"/>
      <c r="AB319" s="335" t="s">
        <v>450</v>
      </c>
      <c r="AC319" s="367"/>
    </row>
    <row r="320" spans="1:30" s="332" customFormat="1" ht="12" x14ac:dyDescent="0.2">
      <c r="A320" s="372"/>
      <c r="B320" s="371"/>
      <c r="C320" s="1065" t="s">
        <v>451</v>
      </c>
      <c r="D320" s="1065"/>
      <c r="E320" s="1065"/>
      <c r="F320" s="373"/>
      <c r="G320" s="373"/>
      <c r="H320" s="373"/>
      <c r="I320" s="373"/>
      <c r="J320" s="374"/>
      <c r="K320" s="373"/>
      <c r="L320" s="374">
        <v>159.9</v>
      </c>
      <c r="M320" s="373"/>
      <c r="N320" s="375"/>
      <c r="V320" s="361"/>
      <c r="W320" s="367"/>
      <c r="X320" s="367"/>
      <c r="AA320" s="335" t="s">
        <v>451</v>
      </c>
      <c r="AC320" s="367"/>
    </row>
    <row r="321" spans="1:30" s="332" customFormat="1" ht="33.75" x14ac:dyDescent="0.2">
      <c r="A321" s="372"/>
      <c r="B321" s="371" t="s">
        <v>4696</v>
      </c>
      <c r="C321" s="1065" t="s">
        <v>3148</v>
      </c>
      <c r="D321" s="1065"/>
      <c r="E321" s="1065"/>
      <c r="F321" s="373" t="s">
        <v>454</v>
      </c>
      <c r="G321" s="373" t="s">
        <v>558</v>
      </c>
      <c r="H321" s="373"/>
      <c r="I321" s="373" t="s">
        <v>558</v>
      </c>
      <c r="J321" s="374"/>
      <c r="K321" s="373"/>
      <c r="L321" s="374">
        <v>155.1</v>
      </c>
      <c r="M321" s="373"/>
      <c r="N321" s="375"/>
      <c r="V321" s="361"/>
      <c r="W321" s="367"/>
      <c r="X321" s="367"/>
      <c r="AA321" s="335" t="s">
        <v>3148</v>
      </c>
      <c r="AC321" s="367"/>
    </row>
    <row r="322" spans="1:30" s="332" customFormat="1" ht="33.75" x14ac:dyDescent="0.2">
      <c r="A322" s="372"/>
      <c r="B322" s="371" t="s">
        <v>4697</v>
      </c>
      <c r="C322" s="1065" t="s">
        <v>3150</v>
      </c>
      <c r="D322" s="1065"/>
      <c r="E322" s="1065"/>
      <c r="F322" s="373" t="s">
        <v>454</v>
      </c>
      <c r="G322" s="373" t="s">
        <v>544</v>
      </c>
      <c r="H322" s="373"/>
      <c r="I322" s="373" t="s">
        <v>544</v>
      </c>
      <c r="J322" s="374"/>
      <c r="K322" s="373"/>
      <c r="L322" s="374">
        <v>81.55</v>
      </c>
      <c r="M322" s="373"/>
      <c r="N322" s="375"/>
      <c r="V322" s="361"/>
      <c r="W322" s="367"/>
      <c r="X322" s="367"/>
      <c r="AA322" s="335" t="s">
        <v>3150</v>
      </c>
      <c r="AC322" s="367"/>
    </row>
    <row r="323" spans="1:30" s="332" customFormat="1" ht="12" x14ac:dyDescent="0.2">
      <c r="A323" s="379"/>
      <c r="B323" s="380"/>
      <c r="C323" s="1068" t="s">
        <v>459</v>
      </c>
      <c r="D323" s="1068"/>
      <c r="E323" s="1068"/>
      <c r="F323" s="364"/>
      <c r="G323" s="364"/>
      <c r="H323" s="364"/>
      <c r="I323" s="364"/>
      <c r="J323" s="365"/>
      <c r="K323" s="364"/>
      <c r="L323" s="365">
        <v>442.5</v>
      </c>
      <c r="M323" s="376"/>
      <c r="N323" s="366"/>
      <c r="V323" s="361"/>
      <c r="W323" s="367"/>
      <c r="X323" s="367"/>
      <c r="AC323" s="367" t="s">
        <v>459</v>
      </c>
    </row>
    <row r="324" spans="1:30" s="332" customFormat="1" ht="123.75" x14ac:dyDescent="0.2">
      <c r="A324" s="362" t="s">
        <v>854</v>
      </c>
      <c r="B324" s="363" t="s">
        <v>8221</v>
      </c>
      <c r="C324" s="1068" t="s">
        <v>8222</v>
      </c>
      <c r="D324" s="1068"/>
      <c r="E324" s="1068"/>
      <c r="F324" s="364" t="s">
        <v>1003</v>
      </c>
      <c r="G324" s="364"/>
      <c r="H324" s="364"/>
      <c r="I324" s="364" t="s">
        <v>3792</v>
      </c>
      <c r="J324" s="365">
        <v>57.96</v>
      </c>
      <c r="K324" s="364" t="s">
        <v>566</v>
      </c>
      <c r="L324" s="365">
        <v>2250.11</v>
      </c>
      <c r="M324" s="364" t="s">
        <v>567</v>
      </c>
      <c r="N324" s="366">
        <v>21106</v>
      </c>
      <c r="V324" s="361"/>
      <c r="W324" s="367"/>
      <c r="X324" s="367" t="s">
        <v>8222</v>
      </c>
      <c r="AC324" s="367"/>
    </row>
    <row r="325" spans="1:30" s="332" customFormat="1" ht="12" x14ac:dyDescent="0.2">
      <c r="A325" s="379"/>
      <c r="B325" s="380"/>
      <c r="C325" s="340" t="s">
        <v>2932</v>
      </c>
      <c r="D325" s="385"/>
      <c r="E325" s="385"/>
      <c r="F325" s="386"/>
      <c r="G325" s="386"/>
      <c r="H325" s="386"/>
      <c r="I325" s="386"/>
      <c r="J325" s="387"/>
      <c r="K325" s="386"/>
      <c r="L325" s="387"/>
      <c r="M325" s="388"/>
      <c r="N325" s="389"/>
      <c r="V325" s="361"/>
      <c r="W325" s="367"/>
      <c r="X325" s="367"/>
      <c r="AC325" s="367"/>
    </row>
    <row r="326" spans="1:30" s="332" customFormat="1" ht="12" x14ac:dyDescent="0.2">
      <c r="A326" s="368"/>
      <c r="B326" s="369"/>
      <c r="C326" s="1065" t="s">
        <v>8223</v>
      </c>
      <c r="D326" s="1065"/>
      <c r="E326" s="1065"/>
      <c r="F326" s="1065"/>
      <c r="G326" s="1065"/>
      <c r="H326" s="1065"/>
      <c r="I326" s="1065"/>
      <c r="J326" s="1065"/>
      <c r="K326" s="1065"/>
      <c r="L326" s="1065"/>
      <c r="M326" s="1065"/>
      <c r="N326" s="1072"/>
      <c r="V326" s="361"/>
      <c r="W326" s="367"/>
      <c r="X326" s="367"/>
      <c r="AC326" s="367"/>
      <c r="AD326" s="335" t="s">
        <v>8223</v>
      </c>
    </row>
    <row r="327" spans="1:30" s="332" customFormat="1" ht="22.5" x14ac:dyDescent="0.2">
      <c r="A327" s="370"/>
      <c r="B327" s="371" t="s">
        <v>568</v>
      </c>
      <c r="C327" s="1065" t="s">
        <v>569</v>
      </c>
      <c r="D327" s="1065"/>
      <c r="E327" s="1065"/>
      <c r="F327" s="1065"/>
      <c r="G327" s="1065"/>
      <c r="H327" s="1065"/>
      <c r="I327" s="1065"/>
      <c r="J327" s="1065"/>
      <c r="K327" s="1065"/>
      <c r="L327" s="1065"/>
      <c r="M327" s="1065"/>
      <c r="N327" s="1072"/>
      <c r="V327" s="361"/>
      <c r="W327" s="367"/>
      <c r="X327" s="367"/>
      <c r="Y327" s="335" t="s">
        <v>569</v>
      </c>
      <c r="AC327" s="367"/>
    </row>
    <row r="328" spans="1:30" s="332" customFormat="1" ht="12" x14ac:dyDescent="0.2">
      <c r="A328" s="1069" t="s">
        <v>8121</v>
      </c>
      <c r="B328" s="1070"/>
      <c r="C328" s="1070"/>
      <c r="D328" s="1070"/>
      <c r="E328" s="1070"/>
      <c r="F328" s="1070"/>
      <c r="G328" s="1070"/>
      <c r="H328" s="1070"/>
      <c r="I328" s="1070"/>
      <c r="J328" s="1070"/>
      <c r="K328" s="1070"/>
      <c r="L328" s="1070"/>
      <c r="M328" s="1070"/>
      <c r="N328" s="1071"/>
      <c r="V328" s="361"/>
      <c r="W328" s="367" t="s">
        <v>8121</v>
      </c>
      <c r="X328" s="367"/>
      <c r="AC328" s="367"/>
    </row>
    <row r="329" spans="1:30" s="332" customFormat="1" ht="45" x14ac:dyDescent="0.2">
      <c r="A329" s="362" t="s">
        <v>857</v>
      </c>
      <c r="B329" s="363" t="s">
        <v>7998</v>
      </c>
      <c r="C329" s="1068" t="s">
        <v>7999</v>
      </c>
      <c r="D329" s="1068"/>
      <c r="E329" s="1068"/>
      <c r="F329" s="364" t="s">
        <v>1026</v>
      </c>
      <c r="G329" s="364"/>
      <c r="H329" s="364"/>
      <c r="I329" s="364" t="s">
        <v>2927</v>
      </c>
      <c r="J329" s="365"/>
      <c r="K329" s="364"/>
      <c r="L329" s="365"/>
      <c r="M329" s="364"/>
      <c r="N329" s="366"/>
      <c r="V329" s="361"/>
      <c r="W329" s="367"/>
      <c r="X329" s="367" t="s">
        <v>7999</v>
      </c>
      <c r="AC329" s="367"/>
    </row>
    <row r="330" spans="1:30" s="332" customFormat="1" ht="12" x14ac:dyDescent="0.2">
      <c r="A330" s="368"/>
      <c r="B330" s="369"/>
      <c r="C330" s="1065" t="s">
        <v>8224</v>
      </c>
      <c r="D330" s="1065"/>
      <c r="E330" s="1065"/>
      <c r="F330" s="1065"/>
      <c r="G330" s="1065"/>
      <c r="H330" s="1065"/>
      <c r="I330" s="1065"/>
      <c r="J330" s="1065"/>
      <c r="K330" s="1065"/>
      <c r="L330" s="1065"/>
      <c r="M330" s="1065"/>
      <c r="N330" s="1072"/>
      <c r="V330" s="361"/>
      <c r="W330" s="367"/>
      <c r="X330" s="367"/>
      <c r="AC330" s="367"/>
      <c r="AD330" s="335" t="s">
        <v>8224</v>
      </c>
    </row>
    <row r="331" spans="1:30" s="332" customFormat="1" ht="33.75" x14ac:dyDescent="0.2">
      <c r="A331" s="370"/>
      <c r="B331" s="371" t="s">
        <v>430</v>
      </c>
      <c r="C331" s="1065" t="s">
        <v>431</v>
      </c>
      <c r="D331" s="1065"/>
      <c r="E331" s="1065"/>
      <c r="F331" s="1065"/>
      <c r="G331" s="1065"/>
      <c r="H331" s="1065"/>
      <c r="I331" s="1065"/>
      <c r="J331" s="1065"/>
      <c r="K331" s="1065"/>
      <c r="L331" s="1065"/>
      <c r="M331" s="1065"/>
      <c r="N331" s="1072"/>
      <c r="V331" s="361"/>
      <c r="W331" s="367"/>
      <c r="X331" s="367"/>
      <c r="Y331" s="335" t="s">
        <v>431</v>
      </c>
      <c r="AC331" s="367"/>
    </row>
    <row r="332" spans="1:30" s="332" customFormat="1" ht="12" x14ac:dyDescent="0.2">
      <c r="A332" s="372"/>
      <c r="B332" s="371" t="s">
        <v>423</v>
      </c>
      <c r="C332" s="1065" t="s">
        <v>432</v>
      </c>
      <c r="D332" s="1065"/>
      <c r="E332" s="1065"/>
      <c r="F332" s="373"/>
      <c r="G332" s="373"/>
      <c r="H332" s="373"/>
      <c r="I332" s="373"/>
      <c r="J332" s="374">
        <v>139.54</v>
      </c>
      <c r="K332" s="373" t="s">
        <v>436</v>
      </c>
      <c r="L332" s="374">
        <v>1848.91</v>
      </c>
      <c r="M332" s="373"/>
      <c r="N332" s="375"/>
      <c r="V332" s="361"/>
      <c r="W332" s="367"/>
      <c r="X332" s="367"/>
      <c r="Z332" s="335" t="s">
        <v>432</v>
      </c>
      <c r="AC332" s="367"/>
    </row>
    <row r="333" spans="1:30" s="332" customFormat="1" ht="12" x14ac:dyDescent="0.2">
      <c r="A333" s="372"/>
      <c r="B333" s="371" t="s">
        <v>439</v>
      </c>
      <c r="C333" s="1065" t="s">
        <v>440</v>
      </c>
      <c r="D333" s="1065"/>
      <c r="E333" s="1065"/>
      <c r="F333" s="373"/>
      <c r="G333" s="373"/>
      <c r="H333" s="373"/>
      <c r="I333" s="373"/>
      <c r="J333" s="374">
        <v>16.79</v>
      </c>
      <c r="K333" s="373"/>
      <c r="L333" s="374">
        <v>177.97</v>
      </c>
      <c r="M333" s="373"/>
      <c r="N333" s="375"/>
      <c r="V333" s="361"/>
      <c r="W333" s="367"/>
      <c r="X333" s="367"/>
      <c r="Z333" s="335" t="s">
        <v>440</v>
      </c>
      <c r="AC333" s="367"/>
    </row>
    <row r="334" spans="1:30" s="332" customFormat="1" ht="12" x14ac:dyDescent="0.2">
      <c r="A334" s="372"/>
      <c r="B334" s="371"/>
      <c r="C334" s="1065" t="s">
        <v>443</v>
      </c>
      <c r="D334" s="1065"/>
      <c r="E334" s="1065"/>
      <c r="F334" s="373" t="s">
        <v>444</v>
      </c>
      <c r="G334" s="373" t="s">
        <v>8001</v>
      </c>
      <c r="H334" s="373" t="s">
        <v>436</v>
      </c>
      <c r="I334" s="373" t="s">
        <v>8225</v>
      </c>
      <c r="J334" s="374"/>
      <c r="K334" s="373"/>
      <c r="L334" s="374"/>
      <c r="M334" s="373"/>
      <c r="N334" s="375"/>
      <c r="V334" s="361"/>
      <c r="W334" s="367"/>
      <c r="X334" s="367"/>
      <c r="AA334" s="335" t="s">
        <v>443</v>
      </c>
      <c r="AC334" s="367"/>
    </row>
    <row r="335" spans="1:30" s="332" customFormat="1" ht="12" x14ac:dyDescent="0.2">
      <c r="A335" s="372"/>
      <c r="B335" s="371"/>
      <c r="C335" s="1077" t="s">
        <v>450</v>
      </c>
      <c r="D335" s="1077"/>
      <c r="E335" s="1077"/>
      <c r="F335" s="376"/>
      <c r="G335" s="376"/>
      <c r="H335" s="376"/>
      <c r="I335" s="376"/>
      <c r="J335" s="377">
        <v>156.33000000000001</v>
      </c>
      <c r="K335" s="376"/>
      <c r="L335" s="377">
        <v>2026.88</v>
      </c>
      <c r="M335" s="376"/>
      <c r="N335" s="378"/>
      <c r="V335" s="361"/>
      <c r="W335" s="367"/>
      <c r="X335" s="367"/>
      <c r="AB335" s="335" t="s">
        <v>450</v>
      </c>
      <c r="AC335" s="367"/>
    </row>
    <row r="336" spans="1:30" s="332" customFormat="1" ht="12" x14ac:dyDescent="0.2">
      <c r="A336" s="372"/>
      <c r="B336" s="371"/>
      <c r="C336" s="1065" t="s">
        <v>451</v>
      </c>
      <c r="D336" s="1065"/>
      <c r="E336" s="1065"/>
      <c r="F336" s="373"/>
      <c r="G336" s="373"/>
      <c r="H336" s="373"/>
      <c r="I336" s="373"/>
      <c r="J336" s="374"/>
      <c r="K336" s="373"/>
      <c r="L336" s="374">
        <v>1848.91</v>
      </c>
      <c r="M336" s="373"/>
      <c r="N336" s="375"/>
      <c r="V336" s="361"/>
      <c r="W336" s="367"/>
      <c r="X336" s="367"/>
      <c r="AA336" s="335" t="s">
        <v>451</v>
      </c>
      <c r="AC336" s="367"/>
    </row>
    <row r="337" spans="1:30" s="332" customFormat="1" ht="33.75" x14ac:dyDescent="0.2">
      <c r="A337" s="372"/>
      <c r="B337" s="371" t="s">
        <v>4696</v>
      </c>
      <c r="C337" s="1065" t="s">
        <v>3148</v>
      </c>
      <c r="D337" s="1065"/>
      <c r="E337" s="1065"/>
      <c r="F337" s="373" t="s">
        <v>454</v>
      </c>
      <c r="G337" s="373" t="s">
        <v>558</v>
      </c>
      <c r="H337" s="373"/>
      <c r="I337" s="373" t="s">
        <v>558</v>
      </c>
      <c r="J337" s="374"/>
      <c r="K337" s="373"/>
      <c r="L337" s="374">
        <v>1793.44</v>
      </c>
      <c r="M337" s="373"/>
      <c r="N337" s="375"/>
      <c r="V337" s="361"/>
      <c r="W337" s="367"/>
      <c r="X337" s="367"/>
      <c r="AA337" s="335" t="s">
        <v>3148</v>
      </c>
      <c r="AC337" s="367"/>
    </row>
    <row r="338" spans="1:30" s="332" customFormat="1" ht="33.75" x14ac:dyDescent="0.2">
      <c r="A338" s="372"/>
      <c r="B338" s="371" t="s">
        <v>4697</v>
      </c>
      <c r="C338" s="1065" t="s">
        <v>3150</v>
      </c>
      <c r="D338" s="1065"/>
      <c r="E338" s="1065"/>
      <c r="F338" s="373" t="s">
        <v>454</v>
      </c>
      <c r="G338" s="373" t="s">
        <v>544</v>
      </c>
      <c r="H338" s="373"/>
      <c r="I338" s="373" t="s">
        <v>544</v>
      </c>
      <c r="J338" s="374"/>
      <c r="K338" s="373"/>
      <c r="L338" s="374">
        <v>942.94</v>
      </c>
      <c r="M338" s="373"/>
      <c r="N338" s="375"/>
      <c r="V338" s="361"/>
      <c r="W338" s="367"/>
      <c r="X338" s="367"/>
      <c r="AA338" s="335" t="s">
        <v>3150</v>
      </c>
      <c r="AC338" s="367"/>
    </row>
    <row r="339" spans="1:30" s="332" customFormat="1" ht="12" x14ac:dyDescent="0.2">
      <c r="A339" s="379"/>
      <c r="B339" s="380"/>
      <c r="C339" s="1068" t="s">
        <v>459</v>
      </c>
      <c r="D339" s="1068"/>
      <c r="E339" s="1068"/>
      <c r="F339" s="364"/>
      <c r="G339" s="364"/>
      <c r="H339" s="364"/>
      <c r="I339" s="364"/>
      <c r="J339" s="365"/>
      <c r="K339" s="364"/>
      <c r="L339" s="365">
        <v>4763.26</v>
      </c>
      <c r="M339" s="376"/>
      <c r="N339" s="366"/>
      <c r="V339" s="361"/>
      <c r="W339" s="367"/>
      <c r="X339" s="367"/>
      <c r="AC339" s="367" t="s">
        <v>459</v>
      </c>
    </row>
    <row r="340" spans="1:30" s="332" customFormat="1" ht="45" x14ac:dyDescent="0.2">
      <c r="A340" s="362" t="s">
        <v>866</v>
      </c>
      <c r="B340" s="363" t="s">
        <v>8124</v>
      </c>
      <c r="C340" s="1068" t="s">
        <v>8125</v>
      </c>
      <c r="D340" s="1068"/>
      <c r="E340" s="1068"/>
      <c r="F340" s="364" t="s">
        <v>1003</v>
      </c>
      <c r="G340" s="364"/>
      <c r="H340" s="364"/>
      <c r="I340" s="364" t="s">
        <v>8226</v>
      </c>
      <c r="J340" s="365">
        <v>1.61</v>
      </c>
      <c r="K340" s="364"/>
      <c r="L340" s="365">
        <v>1740.73</v>
      </c>
      <c r="M340" s="364"/>
      <c r="N340" s="366"/>
      <c r="V340" s="361"/>
      <c r="W340" s="367"/>
      <c r="X340" s="367" t="s">
        <v>8125</v>
      </c>
      <c r="AC340" s="367"/>
    </row>
    <row r="341" spans="1:30" s="332" customFormat="1" ht="12" x14ac:dyDescent="0.2">
      <c r="A341" s="379"/>
      <c r="B341" s="380"/>
      <c r="C341" s="340" t="s">
        <v>2932</v>
      </c>
      <c r="D341" s="385"/>
      <c r="E341" s="385"/>
      <c r="F341" s="386"/>
      <c r="G341" s="386"/>
      <c r="H341" s="386"/>
      <c r="I341" s="386"/>
      <c r="J341" s="387"/>
      <c r="K341" s="386"/>
      <c r="L341" s="387"/>
      <c r="M341" s="388"/>
      <c r="N341" s="389"/>
      <c r="V341" s="361"/>
      <c r="W341" s="367"/>
      <c r="X341" s="367"/>
      <c r="AC341" s="367"/>
    </row>
    <row r="342" spans="1:30" s="332" customFormat="1" ht="12" x14ac:dyDescent="0.2">
      <c r="A342" s="368"/>
      <c r="B342" s="369"/>
      <c r="C342" s="1065" t="s">
        <v>8227</v>
      </c>
      <c r="D342" s="1065"/>
      <c r="E342" s="1065"/>
      <c r="F342" s="1065"/>
      <c r="G342" s="1065"/>
      <c r="H342" s="1065"/>
      <c r="I342" s="1065"/>
      <c r="J342" s="1065"/>
      <c r="K342" s="1065"/>
      <c r="L342" s="1065"/>
      <c r="M342" s="1065"/>
      <c r="N342" s="1072"/>
      <c r="V342" s="361"/>
      <c r="W342" s="367"/>
      <c r="X342" s="367"/>
      <c r="AC342" s="367"/>
      <c r="AD342" s="335" t="s">
        <v>8227</v>
      </c>
    </row>
    <row r="343" spans="1:30" s="332" customFormat="1" ht="22.5" x14ac:dyDescent="0.2">
      <c r="A343" s="362" t="s">
        <v>870</v>
      </c>
      <c r="B343" s="363" t="s">
        <v>7640</v>
      </c>
      <c r="C343" s="1068" t="s">
        <v>7641</v>
      </c>
      <c r="D343" s="1068"/>
      <c r="E343" s="1068"/>
      <c r="F343" s="364" t="s">
        <v>1026</v>
      </c>
      <c r="G343" s="364"/>
      <c r="H343" s="364"/>
      <c r="I343" s="364" t="s">
        <v>1537</v>
      </c>
      <c r="J343" s="365"/>
      <c r="K343" s="364"/>
      <c r="L343" s="365"/>
      <c r="M343" s="364"/>
      <c r="N343" s="366"/>
      <c r="V343" s="361"/>
      <c r="W343" s="367"/>
      <c r="X343" s="367" t="s">
        <v>7641</v>
      </c>
      <c r="AC343" s="367"/>
    </row>
    <row r="344" spans="1:30" s="332" customFormat="1" ht="12" x14ac:dyDescent="0.2">
      <c r="A344" s="368"/>
      <c r="B344" s="369"/>
      <c r="C344" s="1065" t="s">
        <v>8128</v>
      </c>
      <c r="D344" s="1065"/>
      <c r="E344" s="1065"/>
      <c r="F344" s="1065"/>
      <c r="G344" s="1065"/>
      <c r="H344" s="1065"/>
      <c r="I344" s="1065"/>
      <c r="J344" s="1065"/>
      <c r="K344" s="1065"/>
      <c r="L344" s="1065"/>
      <c r="M344" s="1065"/>
      <c r="N344" s="1072"/>
      <c r="V344" s="361"/>
      <c r="W344" s="367"/>
      <c r="X344" s="367"/>
      <c r="AC344" s="367"/>
      <c r="AD344" s="335" t="s">
        <v>8128</v>
      </c>
    </row>
    <row r="345" spans="1:30" s="332" customFormat="1" ht="33.75" x14ac:dyDescent="0.2">
      <c r="A345" s="370"/>
      <c r="B345" s="371" t="s">
        <v>430</v>
      </c>
      <c r="C345" s="1065" t="s">
        <v>431</v>
      </c>
      <c r="D345" s="1065"/>
      <c r="E345" s="1065"/>
      <c r="F345" s="1065"/>
      <c r="G345" s="1065"/>
      <c r="H345" s="1065"/>
      <c r="I345" s="1065"/>
      <c r="J345" s="1065"/>
      <c r="K345" s="1065"/>
      <c r="L345" s="1065"/>
      <c r="M345" s="1065"/>
      <c r="N345" s="1072"/>
      <c r="V345" s="361"/>
      <c r="W345" s="367"/>
      <c r="X345" s="367"/>
      <c r="Y345" s="335" t="s">
        <v>431</v>
      </c>
      <c r="AC345" s="367"/>
    </row>
    <row r="346" spans="1:30" s="332" customFormat="1" ht="12" x14ac:dyDescent="0.2">
      <c r="A346" s="372"/>
      <c r="B346" s="371" t="s">
        <v>423</v>
      </c>
      <c r="C346" s="1065" t="s">
        <v>432</v>
      </c>
      <c r="D346" s="1065"/>
      <c r="E346" s="1065"/>
      <c r="F346" s="373"/>
      <c r="G346" s="373"/>
      <c r="H346" s="373"/>
      <c r="I346" s="373"/>
      <c r="J346" s="374">
        <v>154.91999999999999</v>
      </c>
      <c r="K346" s="373" t="s">
        <v>436</v>
      </c>
      <c r="L346" s="374">
        <v>58.1</v>
      </c>
      <c r="M346" s="373"/>
      <c r="N346" s="375"/>
      <c r="V346" s="361"/>
      <c r="W346" s="367"/>
      <c r="X346" s="367"/>
      <c r="Z346" s="335" t="s">
        <v>432</v>
      </c>
      <c r="AC346" s="367"/>
    </row>
    <row r="347" spans="1:30" s="332" customFormat="1" ht="12" x14ac:dyDescent="0.2">
      <c r="A347" s="372"/>
      <c r="B347" s="371" t="s">
        <v>434</v>
      </c>
      <c r="C347" s="1065" t="s">
        <v>435</v>
      </c>
      <c r="D347" s="1065"/>
      <c r="E347" s="1065"/>
      <c r="F347" s="373"/>
      <c r="G347" s="373"/>
      <c r="H347" s="373"/>
      <c r="I347" s="373"/>
      <c r="J347" s="374">
        <v>0.31</v>
      </c>
      <c r="K347" s="373" t="s">
        <v>436</v>
      </c>
      <c r="L347" s="374">
        <v>0.12</v>
      </c>
      <c r="M347" s="373"/>
      <c r="N347" s="375"/>
      <c r="V347" s="361"/>
      <c r="W347" s="367"/>
      <c r="X347" s="367"/>
      <c r="Z347" s="335" t="s">
        <v>435</v>
      </c>
      <c r="AC347" s="367"/>
    </row>
    <row r="348" spans="1:30" s="332" customFormat="1" ht="12" x14ac:dyDescent="0.2">
      <c r="A348" s="372"/>
      <c r="B348" s="371" t="s">
        <v>437</v>
      </c>
      <c r="C348" s="1065" t="s">
        <v>438</v>
      </c>
      <c r="D348" s="1065"/>
      <c r="E348" s="1065"/>
      <c r="F348" s="373"/>
      <c r="G348" s="373"/>
      <c r="H348" s="373"/>
      <c r="I348" s="373"/>
      <c r="J348" s="374">
        <v>0.14000000000000001</v>
      </c>
      <c r="K348" s="373" t="s">
        <v>436</v>
      </c>
      <c r="L348" s="374">
        <v>0.05</v>
      </c>
      <c r="M348" s="373"/>
      <c r="N348" s="375"/>
      <c r="V348" s="361"/>
      <c r="W348" s="367"/>
      <c r="X348" s="367"/>
      <c r="Z348" s="335" t="s">
        <v>438</v>
      </c>
      <c r="AC348" s="367"/>
    </row>
    <row r="349" spans="1:30" s="332" customFormat="1" ht="12" x14ac:dyDescent="0.2">
      <c r="A349" s="372"/>
      <c r="B349" s="371" t="s">
        <v>439</v>
      </c>
      <c r="C349" s="1065" t="s">
        <v>440</v>
      </c>
      <c r="D349" s="1065"/>
      <c r="E349" s="1065"/>
      <c r="F349" s="373"/>
      <c r="G349" s="373"/>
      <c r="H349" s="373"/>
      <c r="I349" s="373"/>
      <c r="J349" s="374">
        <v>51.53</v>
      </c>
      <c r="K349" s="373"/>
      <c r="L349" s="374">
        <v>15.46</v>
      </c>
      <c r="M349" s="373"/>
      <c r="N349" s="375"/>
      <c r="V349" s="361"/>
      <c r="W349" s="367"/>
      <c r="X349" s="367"/>
      <c r="Z349" s="335" t="s">
        <v>440</v>
      </c>
      <c r="AC349" s="367"/>
    </row>
    <row r="350" spans="1:30" s="332" customFormat="1" ht="12" x14ac:dyDescent="0.2">
      <c r="A350" s="372"/>
      <c r="B350" s="371"/>
      <c r="C350" s="1065" t="s">
        <v>443</v>
      </c>
      <c r="D350" s="1065"/>
      <c r="E350" s="1065"/>
      <c r="F350" s="373" t="s">
        <v>444</v>
      </c>
      <c r="G350" s="373" t="s">
        <v>7643</v>
      </c>
      <c r="H350" s="373" t="s">
        <v>436</v>
      </c>
      <c r="I350" s="373" t="s">
        <v>8129</v>
      </c>
      <c r="J350" s="374"/>
      <c r="K350" s="373"/>
      <c r="L350" s="374"/>
      <c r="M350" s="373"/>
      <c r="N350" s="375"/>
      <c r="V350" s="361"/>
      <c r="W350" s="367"/>
      <c r="X350" s="367"/>
      <c r="AA350" s="335" t="s">
        <v>443</v>
      </c>
      <c r="AC350" s="367"/>
    </row>
    <row r="351" spans="1:30" s="332" customFormat="1" ht="12" x14ac:dyDescent="0.2">
      <c r="A351" s="372"/>
      <c r="B351" s="371"/>
      <c r="C351" s="1065" t="s">
        <v>447</v>
      </c>
      <c r="D351" s="1065"/>
      <c r="E351" s="1065"/>
      <c r="F351" s="373" t="s">
        <v>444</v>
      </c>
      <c r="G351" s="373" t="s">
        <v>2649</v>
      </c>
      <c r="H351" s="373" t="s">
        <v>436</v>
      </c>
      <c r="I351" s="373" t="s">
        <v>2539</v>
      </c>
      <c r="J351" s="374"/>
      <c r="K351" s="373"/>
      <c r="L351" s="374"/>
      <c r="M351" s="373"/>
      <c r="N351" s="375"/>
      <c r="V351" s="361"/>
      <c r="W351" s="367"/>
      <c r="X351" s="367"/>
      <c r="AA351" s="335" t="s">
        <v>447</v>
      </c>
      <c r="AC351" s="367"/>
    </row>
    <row r="352" spans="1:30" s="332" customFormat="1" ht="12" x14ac:dyDescent="0.2">
      <c r="A352" s="372"/>
      <c r="B352" s="371"/>
      <c r="C352" s="1077" t="s">
        <v>450</v>
      </c>
      <c r="D352" s="1077"/>
      <c r="E352" s="1077"/>
      <c r="F352" s="376"/>
      <c r="G352" s="376"/>
      <c r="H352" s="376"/>
      <c r="I352" s="376"/>
      <c r="J352" s="377">
        <v>206.76</v>
      </c>
      <c r="K352" s="376"/>
      <c r="L352" s="377">
        <v>73.680000000000007</v>
      </c>
      <c r="M352" s="376"/>
      <c r="N352" s="378"/>
      <c r="V352" s="361"/>
      <c r="W352" s="367"/>
      <c r="X352" s="367"/>
      <c r="AB352" s="335" t="s">
        <v>450</v>
      </c>
      <c r="AC352" s="367"/>
    </row>
    <row r="353" spans="1:30" s="332" customFormat="1" ht="12" x14ac:dyDescent="0.2">
      <c r="A353" s="372"/>
      <c r="B353" s="371"/>
      <c r="C353" s="1065" t="s">
        <v>451</v>
      </c>
      <c r="D353" s="1065"/>
      <c r="E353" s="1065"/>
      <c r="F353" s="373"/>
      <c r="G353" s="373"/>
      <c r="H353" s="373"/>
      <c r="I353" s="373"/>
      <c r="J353" s="374"/>
      <c r="K353" s="373"/>
      <c r="L353" s="374">
        <v>58.15</v>
      </c>
      <c r="M353" s="373"/>
      <c r="N353" s="375"/>
      <c r="V353" s="361"/>
      <c r="W353" s="367"/>
      <c r="X353" s="367"/>
      <c r="AA353" s="335" t="s">
        <v>451</v>
      </c>
      <c r="AC353" s="367"/>
    </row>
    <row r="354" spans="1:30" s="332" customFormat="1" ht="33.75" x14ac:dyDescent="0.2">
      <c r="A354" s="372"/>
      <c r="B354" s="371" t="s">
        <v>4696</v>
      </c>
      <c r="C354" s="1065" t="s">
        <v>3148</v>
      </c>
      <c r="D354" s="1065"/>
      <c r="E354" s="1065"/>
      <c r="F354" s="373" t="s">
        <v>454</v>
      </c>
      <c r="G354" s="373" t="s">
        <v>558</v>
      </c>
      <c r="H354" s="373"/>
      <c r="I354" s="373" t="s">
        <v>558</v>
      </c>
      <c r="J354" s="374"/>
      <c r="K354" s="373"/>
      <c r="L354" s="374">
        <v>56.41</v>
      </c>
      <c r="M354" s="373"/>
      <c r="N354" s="375"/>
      <c r="V354" s="361"/>
      <c r="W354" s="367"/>
      <c r="X354" s="367"/>
      <c r="AA354" s="335" t="s">
        <v>3148</v>
      </c>
      <c r="AC354" s="367"/>
    </row>
    <row r="355" spans="1:30" s="332" customFormat="1" ht="33.75" x14ac:dyDescent="0.2">
      <c r="A355" s="372"/>
      <c r="B355" s="371" t="s">
        <v>4697</v>
      </c>
      <c r="C355" s="1065" t="s">
        <v>3150</v>
      </c>
      <c r="D355" s="1065"/>
      <c r="E355" s="1065"/>
      <c r="F355" s="373" t="s">
        <v>454</v>
      </c>
      <c r="G355" s="373" t="s">
        <v>544</v>
      </c>
      <c r="H355" s="373"/>
      <c r="I355" s="373" t="s">
        <v>544</v>
      </c>
      <c r="J355" s="374"/>
      <c r="K355" s="373"/>
      <c r="L355" s="374">
        <v>29.66</v>
      </c>
      <c r="M355" s="373"/>
      <c r="N355" s="375"/>
      <c r="V355" s="361"/>
      <c r="W355" s="367"/>
      <c r="X355" s="367"/>
      <c r="AA355" s="335" t="s">
        <v>3150</v>
      </c>
      <c r="AC355" s="367"/>
    </row>
    <row r="356" spans="1:30" s="332" customFormat="1" ht="12" x14ac:dyDescent="0.2">
      <c r="A356" s="379"/>
      <c r="B356" s="380"/>
      <c r="C356" s="1068" t="s">
        <v>459</v>
      </c>
      <c r="D356" s="1068"/>
      <c r="E356" s="1068"/>
      <c r="F356" s="364"/>
      <c r="G356" s="364"/>
      <c r="H356" s="364"/>
      <c r="I356" s="364"/>
      <c r="J356" s="365"/>
      <c r="K356" s="364"/>
      <c r="L356" s="365">
        <v>159.75</v>
      </c>
      <c r="M356" s="376"/>
      <c r="N356" s="366"/>
      <c r="V356" s="361"/>
      <c r="W356" s="367"/>
      <c r="X356" s="367"/>
      <c r="AC356" s="367" t="s">
        <v>459</v>
      </c>
    </row>
    <row r="357" spans="1:30" s="332" customFormat="1" ht="33.75" x14ac:dyDescent="0.2">
      <c r="A357" s="362" t="s">
        <v>872</v>
      </c>
      <c r="B357" s="363" t="s">
        <v>8130</v>
      </c>
      <c r="C357" s="1068" t="s">
        <v>8131</v>
      </c>
      <c r="D357" s="1068"/>
      <c r="E357" s="1068"/>
      <c r="F357" s="364" t="s">
        <v>1003</v>
      </c>
      <c r="G357" s="364"/>
      <c r="H357" s="364"/>
      <c r="I357" s="364" t="s">
        <v>162</v>
      </c>
      <c r="J357" s="365">
        <v>40.53</v>
      </c>
      <c r="K357" s="364" t="s">
        <v>566</v>
      </c>
      <c r="L357" s="365">
        <v>132.19999999999999</v>
      </c>
      <c r="M357" s="364" t="s">
        <v>567</v>
      </c>
      <c r="N357" s="366">
        <v>1240</v>
      </c>
      <c r="V357" s="361"/>
      <c r="W357" s="367"/>
      <c r="X357" s="367" t="s">
        <v>8131</v>
      </c>
      <c r="AC357" s="367"/>
    </row>
    <row r="358" spans="1:30" s="332" customFormat="1" ht="12" x14ac:dyDescent="0.2">
      <c r="A358" s="379"/>
      <c r="B358" s="380"/>
      <c r="C358" s="340" t="s">
        <v>2932</v>
      </c>
      <c r="D358" s="385"/>
      <c r="E358" s="385"/>
      <c r="F358" s="386"/>
      <c r="G358" s="386"/>
      <c r="H358" s="386"/>
      <c r="I358" s="386"/>
      <c r="J358" s="387"/>
      <c r="K358" s="386"/>
      <c r="L358" s="387"/>
      <c r="M358" s="388"/>
      <c r="N358" s="389"/>
      <c r="V358" s="361"/>
      <c r="W358" s="367"/>
      <c r="X358" s="367"/>
      <c r="AC358" s="367"/>
    </row>
    <row r="359" spans="1:30" s="332" customFormat="1" ht="22.5" x14ac:dyDescent="0.2">
      <c r="A359" s="370"/>
      <c r="B359" s="371" t="s">
        <v>568</v>
      </c>
      <c r="C359" s="1065" t="s">
        <v>569</v>
      </c>
      <c r="D359" s="1065"/>
      <c r="E359" s="1065"/>
      <c r="F359" s="1065"/>
      <c r="G359" s="1065"/>
      <c r="H359" s="1065"/>
      <c r="I359" s="1065"/>
      <c r="J359" s="1065"/>
      <c r="K359" s="1065"/>
      <c r="L359" s="1065"/>
      <c r="M359" s="1065"/>
      <c r="N359" s="1072"/>
      <c r="V359" s="361"/>
      <c r="W359" s="367"/>
      <c r="X359" s="367"/>
      <c r="Y359" s="335" t="s">
        <v>569</v>
      </c>
      <c r="AC359" s="367"/>
    </row>
    <row r="360" spans="1:30" s="332" customFormat="1" ht="56.25" x14ac:dyDescent="0.2">
      <c r="A360" s="362" t="s">
        <v>657</v>
      </c>
      <c r="B360" s="363" t="s">
        <v>8132</v>
      </c>
      <c r="C360" s="1068" t="s">
        <v>8133</v>
      </c>
      <c r="D360" s="1068"/>
      <c r="E360" s="1068"/>
      <c r="F360" s="364" t="s">
        <v>1026</v>
      </c>
      <c r="G360" s="364"/>
      <c r="H360" s="364"/>
      <c r="I360" s="364" t="s">
        <v>847</v>
      </c>
      <c r="J360" s="365"/>
      <c r="K360" s="364"/>
      <c r="L360" s="365"/>
      <c r="M360" s="364"/>
      <c r="N360" s="366"/>
      <c r="V360" s="361"/>
      <c r="W360" s="367"/>
      <c r="X360" s="367" t="s">
        <v>8133</v>
      </c>
      <c r="AC360" s="367"/>
    </row>
    <row r="361" spans="1:30" s="332" customFormat="1" ht="12" x14ac:dyDescent="0.2">
      <c r="A361" s="368"/>
      <c r="B361" s="369"/>
      <c r="C361" s="1065" t="s">
        <v>2683</v>
      </c>
      <c r="D361" s="1065"/>
      <c r="E361" s="1065"/>
      <c r="F361" s="1065"/>
      <c r="G361" s="1065"/>
      <c r="H361" s="1065"/>
      <c r="I361" s="1065"/>
      <c r="J361" s="1065"/>
      <c r="K361" s="1065"/>
      <c r="L361" s="1065"/>
      <c r="M361" s="1065"/>
      <c r="N361" s="1072"/>
      <c r="V361" s="361"/>
      <c r="W361" s="367"/>
      <c r="X361" s="367"/>
      <c r="AC361" s="367"/>
      <c r="AD361" s="335" t="s">
        <v>2683</v>
      </c>
    </row>
    <row r="362" spans="1:30" s="332" customFormat="1" ht="33.75" x14ac:dyDescent="0.2">
      <c r="A362" s="370"/>
      <c r="B362" s="371" t="s">
        <v>430</v>
      </c>
      <c r="C362" s="1065" t="s">
        <v>431</v>
      </c>
      <c r="D362" s="1065"/>
      <c r="E362" s="1065"/>
      <c r="F362" s="1065"/>
      <c r="G362" s="1065"/>
      <c r="H362" s="1065"/>
      <c r="I362" s="1065"/>
      <c r="J362" s="1065"/>
      <c r="K362" s="1065"/>
      <c r="L362" s="1065"/>
      <c r="M362" s="1065"/>
      <c r="N362" s="1072"/>
      <c r="V362" s="361"/>
      <c r="W362" s="367"/>
      <c r="X362" s="367"/>
      <c r="Y362" s="335" t="s">
        <v>431</v>
      </c>
      <c r="AC362" s="367"/>
    </row>
    <row r="363" spans="1:30" s="332" customFormat="1" ht="12" x14ac:dyDescent="0.2">
      <c r="A363" s="372"/>
      <c r="B363" s="371" t="s">
        <v>423</v>
      </c>
      <c r="C363" s="1065" t="s">
        <v>432</v>
      </c>
      <c r="D363" s="1065"/>
      <c r="E363" s="1065"/>
      <c r="F363" s="373"/>
      <c r="G363" s="373"/>
      <c r="H363" s="373"/>
      <c r="I363" s="373"/>
      <c r="J363" s="374">
        <v>248.91</v>
      </c>
      <c r="K363" s="373" t="s">
        <v>436</v>
      </c>
      <c r="L363" s="374">
        <v>124.46</v>
      </c>
      <c r="M363" s="373"/>
      <c r="N363" s="375"/>
      <c r="V363" s="361"/>
      <c r="W363" s="367"/>
      <c r="X363" s="367"/>
      <c r="Z363" s="335" t="s">
        <v>432</v>
      </c>
      <c r="AC363" s="367"/>
    </row>
    <row r="364" spans="1:30" s="332" customFormat="1" ht="12" x14ac:dyDescent="0.2">
      <c r="A364" s="372"/>
      <c r="B364" s="371" t="s">
        <v>434</v>
      </c>
      <c r="C364" s="1065" t="s">
        <v>435</v>
      </c>
      <c r="D364" s="1065"/>
      <c r="E364" s="1065"/>
      <c r="F364" s="373"/>
      <c r="G364" s="373"/>
      <c r="H364" s="373"/>
      <c r="I364" s="373"/>
      <c r="J364" s="374">
        <v>112.97</v>
      </c>
      <c r="K364" s="373" t="s">
        <v>436</v>
      </c>
      <c r="L364" s="374">
        <v>56.49</v>
      </c>
      <c r="M364" s="373"/>
      <c r="N364" s="375"/>
      <c r="V364" s="361"/>
      <c r="W364" s="367"/>
      <c r="X364" s="367"/>
      <c r="Z364" s="335" t="s">
        <v>435</v>
      </c>
      <c r="AC364" s="367"/>
    </row>
    <row r="365" spans="1:30" s="332" customFormat="1" ht="12" x14ac:dyDescent="0.2">
      <c r="A365" s="372"/>
      <c r="B365" s="371" t="s">
        <v>437</v>
      </c>
      <c r="C365" s="1065" t="s">
        <v>438</v>
      </c>
      <c r="D365" s="1065"/>
      <c r="E365" s="1065"/>
      <c r="F365" s="373"/>
      <c r="G365" s="373"/>
      <c r="H365" s="373"/>
      <c r="I365" s="373"/>
      <c r="J365" s="374">
        <v>9.5399999999999991</v>
      </c>
      <c r="K365" s="373" t="s">
        <v>436</v>
      </c>
      <c r="L365" s="374">
        <v>4.7699999999999996</v>
      </c>
      <c r="M365" s="373"/>
      <c r="N365" s="375"/>
      <c r="V365" s="361"/>
      <c r="W365" s="367"/>
      <c r="X365" s="367"/>
      <c r="Z365" s="335" t="s">
        <v>438</v>
      </c>
      <c r="AC365" s="367"/>
    </row>
    <row r="366" spans="1:30" s="332" customFormat="1" ht="12" x14ac:dyDescent="0.2">
      <c r="A366" s="372"/>
      <c r="B366" s="371" t="s">
        <v>439</v>
      </c>
      <c r="C366" s="1065" t="s">
        <v>440</v>
      </c>
      <c r="D366" s="1065"/>
      <c r="E366" s="1065"/>
      <c r="F366" s="373"/>
      <c r="G366" s="373"/>
      <c r="H366" s="373"/>
      <c r="I366" s="373"/>
      <c r="J366" s="374">
        <v>383.23</v>
      </c>
      <c r="K366" s="373"/>
      <c r="L366" s="374">
        <v>153.29</v>
      </c>
      <c r="M366" s="373"/>
      <c r="N366" s="375"/>
      <c r="V366" s="361"/>
      <c r="W366" s="367"/>
      <c r="X366" s="367"/>
      <c r="Z366" s="335" t="s">
        <v>440</v>
      </c>
      <c r="AC366" s="367"/>
    </row>
    <row r="367" spans="1:30" s="332" customFormat="1" ht="12" x14ac:dyDescent="0.2">
      <c r="A367" s="372"/>
      <c r="B367" s="371"/>
      <c r="C367" s="1065" t="s">
        <v>443</v>
      </c>
      <c r="D367" s="1065"/>
      <c r="E367" s="1065"/>
      <c r="F367" s="373" t="s">
        <v>444</v>
      </c>
      <c r="G367" s="373" t="s">
        <v>8134</v>
      </c>
      <c r="H367" s="373" t="s">
        <v>436</v>
      </c>
      <c r="I367" s="373" t="s">
        <v>8228</v>
      </c>
      <c r="J367" s="374"/>
      <c r="K367" s="373"/>
      <c r="L367" s="374"/>
      <c r="M367" s="373"/>
      <c r="N367" s="375"/>
      <c r="V367" s="361"/>
      <c r="W367" s="367"/>
      <c r="X367" s="367"/>
      <c r="AA367" s="335" t="s">
        <v>443</v>
      </c>
      <c r="AC367" s="367"/>
    </row>
    <row r="368" spans="1:30" s="332" customFormat="1" ht="12" x14ac:dyDescent="0.2">
      <c r="A368" s="372"/>
      <c r="B368" s="371"/>
      <c r="C368" s="1065" t="s">
        <v>447</v>
      </c>
      <c r="D368" s="1065"/>
      <c r="E368" s="1065"/>
      <c r="F368" s="373" t="s">
        <v>444</v>
      </c>
      <c r="G368" s="373" t="s">
        <v>5528</v>
      </c>
      <c r="H368" s="373" t="s">
        <v>436</v>
      </c>
      <c r="I368" s="373" t="s">
        <v>902</v>
      </c>
      <c r="J368" s="374"/>
      <c r="K368" s="373"/>
      <c r="L368" s="374"/>
      <c r="M368" s="373"/>
      <c r="N368" s="375"/>
      <c r="V368" s="361"/>
      <c r="W368" s="367"/>
      <c r="X368" s="367"/>
      <c r="AA368" s="335" t="s">
        <v>447</v>
      </c>
      <c r="AC368" s="367"/>
    </row>
    <row r="369" spans="1:30" s="332" customFormat="1" ht="12" x14ac:dyDescent="0.2">
      <c r="A369" s="372"/>
      <c r="B369" s="371"/>
      <c r="C369" s="1077" t="s">
        <v>450</v>
      </c>
      <c r="D369" s="1077"/>
      <c r="E369" s="1077"/>
      <c r="F369" s="376"/>
      <c r="G369" s="376"/>
      <c r="H369" s="376"/>
      <c r="I369" s="376"/>
      <c r="J369" s="377">
        <v>745.11</v>
      </c>
      <c r="K369" s="376"/>
      <c r="L369" s="377">
        <v>334.24</v>
      </c>
      <c r="M369" s="376"/>
      <c r="N369" s="378"/>
      <c r="V369" s="361"/>
      <c r="W369" s="367"/>
      <c r="X369" s="367"/>
      <c r="AB369" s="335" t="s">
        <v>450</v>
      </c>
      <c r="AC369" s="367"/>
    </row>
    <row r="370" spans="1:30" s="332" customFormat="1" ht="12" x14ac:dyDescent="0.2">
      <c r="A370" s="372"/>
      <c r="B370" s="371"/>
      <c r="C370" s="1065" t="s">
        <v>451</v>
      </c>
      <c r="D370" s="1065"/>
      <c r="E370" s="1065"/>
      <c r="F370" s="373"/>
      <c r="G370" s="373"/>
      <c r="H370" s="373"/>
      <c r="I370" s="373"/>
      <c r="J370" s="374"/>
      <c r="K370" s="373"/>
      <c r="L370" s="374">
        <v>129.22999999999999</v>
      </c>
      <c r="M370" s="373"/>
      <c r="N370" s="375"/>
      <c r="V370" s="361"/>
      <c r="W370" s="367"/>
      <c r="X370" s="367"/>
      <c r="AA370" s="335" t="s">
        <v>451</v>
      </c>
      <c r="AC370" s="367"/>
    </row>
    <row r="371" spans="1:30" s="332" customFormat="1" ht="33.75" x14ac:dyDescent="0.2">
      <c r="A371" s="372"/>
      <c r="B371" s="371" t="s">
        <v>4696</v>
      </c>
      <c r="C371" s="1065" t="s">
        <v>3148</v>
      </c>
      <c r="D371" s="1065"/>
      <c r="E371" s="1065"/>
      <c r="F371" s="373" t="s">
        <v>454</v>
      </c>
      <c r="G371" s="373" t="s">
        <v>558</v>
      </c>
      <c r="H371" s="373"/>
      <c r="I371" s="373" t="s">
        <v>558</v>
      </c>
      <c r="J371" s="374"/>
      <c r="K371" s="373"/>
      <c r="L371" s="374">
        <v>125.35</v>
      </c>
      <c r="M371" s="373"/>
      <c r="N371" s="375"/>
      <c r="V371" s="361"/>
      <c r="W371" s="367"/>
      <c r="X371" s="367"/>
      <c r="AA371" s="335" t="s">
        <v>3148</v>
      </c>
      <c r="AC371" s="367"/>
    </row>
    <row r="372" spans="1:30" s="332" customFormat="1" ht="33.75" x14ac:dyDescent="0.2">
      <c r="A372" s="372"/>
      <c r="B372" s="371" t="s">
        <v>4697</v>
      </c>
      <c r="C372" s="1065" t="s">
        <v>3150</v>
      </c>
      <c r="D372" s="1065"/>
      <c r="E372" s="1065"/>
      <c r="F372" s="373" t="s">
        <v>454</v>
      </c>
      <c r="G372" s="373" t="s">
        <v>544</v>
      </c>
      <c r="H372" s="373"/>
      <c r="I372" s="373" t="s">
        <v>544</v>
      </c>
      <c r="J372" s="374"/>
      <c r="K372" s="373"/>
      <c r="L372" s="374">
        <v>65.91</v>
      </c>
      <c r="M372" s="373"/>
      <c r="N372" s="375"/>
      <c r="V372" s="361"/>
      <c r="W372" s="367"/>
      <c r="X372" s="367"/>
      <c r="AA372" s="335" t="s">
        <v>3150</v>
      </c>
      <c r="AC372" s="367"/>
    </row>
    <row r="373" spans="1:30" s="332" customFormat="1" ht="12" x14ac:dyDescent="0.2">
      <c r="A373" s="379"/>
      <c r="B373" s="380"/>
      <c r="C373" s="1068" t="s">
        <v>459</v>
      </c>
      <c r="D373" s="1068"/>
      <c r="E373" s="1068"/>
      <c r="F373" s="364"/>
      <c r="G373" s="364"/>
      <c r="H373" s="364"/>
      <c r="I373" s="364"/>
      <c r="J373" s="365"/>
      <c r="K373" s="364"/>
      <c r="L373" s="365">
        <v>525.5</v>
      </c>
      <c r="M373" s="376"/>
      <c r="N373" s="366"/>
      <c r="V373" s="361"/>
      <c r="W373" s="367"/>
      <c r="X373" s="367"/>
      <c r="AC373" s="367" t="s">
        <v>459</v>
      </c>
    </row>
    <row r="374" spans="1:30" s="332" customFormat="1" ht="45" x14ac:dyDescent="0.2">
      <c r="A374" s="362" t="s">
        <v>885</v>
      </c>
      <c r="B374" s="363" t="s">
        <v>8137</v>
      </c>
      <c r="C374" s="1068" t="s">
        <v>8138</v>
      </c>
      <c r="D374" s="1068"/>
      <c r="E374" s="1068"/>
      <c r="F374" s="364" t="s">
        <v>1003</v>
      </c>
      <c r="G374" s="364"/>
      <c r="H374" s="364"/>
      <c r="I374" s="364" t="s">
        <v>8229</v>
      </c>
      <c r="J374" s="365">
        <v>15.33</v>
      </c>
      <c r="K374" s="364"/>
      <c r="L374" s="365">
        <v>631.6</v>
      </c>
      <c r="M374" s="364"/>
      <c r="N374" s="366"/>
      <c r="V374" s="361"/>
      <c r="W374" s="367"/>
      <c r="X374" s="367" t="s">
        <v>8138</v>
      </c>
      <c r="AC374" s="367"/>
    </row>
    <row r="375" spans="1:30" s="332" customFormat="1" ht="12" x14ac:dyDescent="0.2">
      <c r="A375" s="379"/>
      <c r="B375" s="380"/>
      <c r="C375" s="340" t="s">
        <v>2932</v>
      </c>
      <c r="D375" s="385"/>
      <c r="E375" s="385"/>
      <c r="F375" s="386"/>
      <c r="G375" s="386"/>
      <c r="H375" s="386"/>
      <c r="I375" s="386"/>
      <c r="J375" s="387"/>
      <c r="K375" s="386"/>
      <c r="L375" s="387"/>
      <c r="M375" s="388"/>
      <c r="N375" s="389"/>
      <c r="V375" s="361"/>
      <c r="W375" s="367"/>
      <c r="X375" s="367"/>
      <c r="AC375" s="367"/>
    </row>
    <row r="376" spans="1:30" s="332" customFormat="1" ht="12" x14ac:dyDescent="0.2">
      <c r="A376" s="368"/>
      <c r="B376" s="369"/>
      <c r="C376" s="1065" t="s">
        <v>8230</v>
      </c>
      <c r="D376" s="1065"/>
      <c r="E376" s="1065"/>
      <c r="F376" s="1065"/>
      <c r="G376" s="1065"/>
      <c r="H376" s="1065"/>
      <c r="I376" s="1065"/>
      <c r="J376" s="1065"/>
      <c r="K376" s="1065"/>
      <c r="L376" s="1065"/>
      <c r="M376" s="1065"/>
      <c r="N376" s="1072"/>
      <c r="V376" s="361"/>
      <c r="W376" s="367"/>
      <c r="X376" s="367"/>
      <c r="AC376" s="367"/>
      <c r="AD376" s="335" t="s">
        <v>8230</v>
      </c>
    </row>
    <row r="377" spans="1:30" s="332" customFormat="1" ht="12" x14ac:dyDescent="0.2">
      <c r="A377" s="1069" t="s">
        <v>8231</v>
      </c>
      <c r="B377" s="1070"/>
      <c r="C377" s="1070"/>
      <c r="D377" s="1070"/>
      <c r="E377" s="1070"/>
      <c r="F377" s="1070"/>
      <c r="G377" s="1070"/>
      <c r="H377" s="1070"/>
      <c r="I377" s="1070"/>
      <c r="J377" s="1070"/>
      <c r="K377" s="1070"/>
      <c r="L377" s="1070"/>
      <c r="M377" s="1070"/>
      <c r="N377" s="1071"/>
      <c r="V377" s="361"/>
      <c r="W377" s="367" t="s">
        <v>8231</v>
      </c>
      <c r="X377" s="367"/>
      <c r="AC377" s="367"/>
    </row>
    <row r="378" spans="1:30" s="332" customFormat="1" ht="33.75" x14ac:dyDescent="0.2">
      <c r="A378" s="362" t="s">
        <v>889</v>
      </c>
      <c r="B378" s="363" t="s">
        <v>658</v>
      </c>
      <c r="C378" s="1068" t="s">
        <v>8232</v>
      </c>
      <c r="D378" s="1068"/>
      <c r="E378" s="1068"/>
      <c r="F378" s="364" t="s">
        <v>660</v>
      </c>
      <c r="G378" s="364"/>
      <c r="H378" s="364"/>
      <c r="I378" s="364" t="s">
        <v>7391</v>
      </c>
      <c r="J378" s="365"/>
      <c r="K378" s="364"/>
      <c r="L378" s="365"/>
      <c r="M378" s="364"/>
      <c r="N378" s="366"/>
      <c r="V378" s="361"/>
      <c r="W378" s="367"/>
      <c r="X378" s="367" t="s">
        <v>8232</v>
      </c>
      <c r="AC378" s="367"/>
    </row>
    <row r="379" spans="1:30" s="332" customFormat="1" ht="12" x14ac:dyDescent="0.2">
      <c r="A379" s="368"/>
      <c r="B379" s="369"/>
      <c r="C379" s="1065" t="s">
        <v>8233</v>
      </c>
      <c r="D379" s="1065"/>
      <c r="E379" s="1065"/>
      <c r="F379" s="1065"/>
      <c r="G379" s="1065"/>
      <c r="H379" s="1065"/>
      <c r="I379" s="1065"/>
      <c r="J379" s="1065"/>
      <c r="K379" s="1065"/>
      <c r="L379" s="1065"/>
      <c r="M379" s="1065"/>
      <c r="N379" s="1072"/>
      <c r="V379" s="361"/>
      <c r="W379" s="367"/>
      <c r="X379" s="367"/>
      <c r="AC379" s="367"/>
      <c r="AD379" s="335" t="s">
        <v>8233</v>
      </c>
    </row>
    <row r="380" spans="1:30" s="332" customFormat="1" ht="12" x14ac:dyDescent="0.2">
      <c r="A380" s="372"/>
      <c r="B380" s="371" t="s">
        <v>423</v>
      </c>
      <c r="C380" s="1065" t="s">
        <v>432</v>
      </c>
      <c r="D380" s="1065"/>
      <c r="E380" s="1065"/>
      <c r="F380" s="373"/>
      <c r="G380" s="373"/>
      <c r="H380" s="373"/>
      <c r="I380" s="373"/>
      <c r="J380" s="374">
        <v>1934.4</v>
      </c>
      <c r="K380" s="373"/>
      <c r="L380" s="374">
        <v>226.32</v>
      </c>
      <c r="M380" s="373"/>
      <c r="N380" s="375"/>
      <c r="V380" s="361"/>
      <c r="W380" s="367"/>
      <c r="X380" s="367"/>
      <c r="Z380" s="335" t="s">
        <v>432</v>
      </c>
      <c r="AC380" s="367"/>
    </row>
    <row r="381" spans="1:30" s="332" customFormat="1" ht="12" x14ac:dyDescent="0.2">
      <c r="A381" s="372"/>
      <c r="B381" s="371"/>
      <c r="C381" s="1065" t="s">
        <v>443</v>
      </c>
      <c r="D381" s="1065"/>
      <c r="E381" s="1065"/>
      <c r="F381" s="373" t="s">
        <v>444</v>
      </c>
      <c r="G381" s="373" t="s">
        <v>666</v>
      </c>
      <c r="H381" s="373"/>
      <c r="I381" s="373" t="s">
        <v>8234</v>
      </c>
      <c r="J381" s="374"/>
      <c r="K381" s="373"/>
      <c r="L381" s="374"/>
      <c r="M381" s="373"/>
      <c r="N381" s="375"/>
      <c r="V381" s="361"/>
      <c r="W381" s="367"/>
      <c r="X381" s="367"/>
      <c r="AA381" s="335" t="s">
        <v>443</v>
      </c>
      <c r="AC381" s="367"/>
    </row>
    <row r="382" spans="1:30" s="332" customFormat="1" ht="12" x14ac:dyDescent="0.2">
      <c r="A382" s="372"/>
      <c r="B382" s="371"/>
      <c r="C382" s="1077" t="s">
        <v>450</v>
      </c>
      <c r="D382" s="1077"/>
      <c r="E382" s="1077"/>
      <c r="F382" s="376"/>
      <c r="G382" s="376"/>
      <c r="H382" s="376"/>
      <c r="I382" s="376"/>
      <c r="J382" s="377">
        <v>1934.4</v>
      </c>
      <c r="K382" s="376"/>
      <c r="L382" s="377">
        <v>226.32</v>
      </c>
      <c r="M382" s="376"/>
      <c r="N382" s="378"/>
      <c r="V382" s="361"/>
      <c r="W382" s="367"/>
      <c r="X382" s="367"/>
      <c r="AB382" s="335" t="s">
        <v>450</v>
      </c>
      <c r="AC382" s="367"/>
    </row>
    <row r="383" spans="1:30" s="332" customFormat="1" ht="12" x14ac:dyDescent="0.2">
      <c r="A383" s="372"/>
      <c r="B383" s="371"/>
      <c r="C383" s="1065" t="s">
        <v>451</v>
      </c>
      <c r="D383" s="1065"/>
      <c r="E383" s="1065"/>
      <c r="F383" s="373"/>
      <c r="G383" s="373"/>
      <c r="H383" s="373"/>
      <c r="I383" s="373"/>
      <c r="J383" s="374"/>
      <c r="K383" s="373"/>
      <c r="L383" s="374">
        <v>226.32</v>
      </c>
      <c r="M383" s="373"/>
      <c r="N383" s="375"/>
      <c r="V383" s="361"/>
      <c r="W383" s="367"/>
      <c r="X383" s="367"/>
      <c r="AA383" s="335" t="s">
        <v>451</v>
      </c>
      <c r="AC383" s="367"/>
    </row>
    <row r="384" spans="1:30" s="332" customFormat="1" ht="22.5" x14ac:dyDescent="0.2">
      <c r="A384" s="372"/>
      <c r="B384" s="371" t="s">
        <v>668</v>
      </c>
      <c r="C384" s="1065" t="s">
        <v>669</v>
      </c>
      <c r="D384" s="1065"/>
      <c r="E384" s="1065"/>
      <c r="F384" s="373" t="s">
        <v>454</v>
      </c>
      <c r="G384" s="373" t="s">
        <v>670</v>
      </c>
      <c r="H384" s="373"/>
      <c r="I384" s="373" t="s">
        <v>670</v>
      </c>
      <c r="J384" s="374"/>
      <c r="K384" s="373"/>
      <c r="L384" s="374">
        <v>201.42</v>
      </c>
      <c r="M384" s="373"/>
      <c r="N384" s="375"/>
      <c r="V384" s="361"/>
      <c r="W384" s="367"/>
      <c r="X384" s="367"/>
      <c r="AA384" s="335" t="s">
        <v>669</v>
      </c>
      <c r="AC384" s="367"/>
    </row>
    <row r="385" spans="1:30" s="332" customFormat="1" ht="22.5" x14ac:dyDescent="0.2">
      <c r="A385" s="372"/>
      <c r="B385" s="371" t="s">
        <v>671</v>
      </c>
      <c r="C385" s="1065" t="s">
        <v>672</v>
      </c>
      <c r="D385" s="1065"/>
      <c r="E385" s="1065"/>
      <c r="F385" s="373" t="s">
        <v>454</v>
      </c>
      <c r="G385" s="373" t="s">
        <v>673</v>
      </c>
      <c r="H385" s="373"/>
      <c r="I385" s="373" t="s">
        <v>673</v>
      </c>
      <c r="J385" s="374"/>
      <c r="K385" s="373"/>
      <c r="L385" s="374">
        <v>90.53</v>
      </c>
      <c r="M385" s="373"/>
      <c r="N385" s="375"/>
      <c r="V385" s="361"/>
      <c r="W385" s="367"/>
      <c r="X385" s="367"/>
      <c r="AA385" s="335" t="s">
        <v>672</v>
      </c>
      <c r="AC385" s="367"/>
    </row>
    <row r="386" spans="1:30" s="332" customFormat="1" ht="12" x14ac:dyDescent="0.2">
      <c r="A386" s="379"/>
      <c r="B386" s="380"/>
      <c r="C386" s="1068" t="s">
        <v>459</v>
      </c>
      <c r="D386" s="1068"/>
      <c r="E386" s="1068"/>
      <c r="F386" s="364"/>
      <c r="G386" s="364"/>
      <c r="H386" s="364"/>
      <c r="I386" s="364"/>
      <c r="J386" s="365"/>
      <c r="K386" s="364"/>
      <c r="L386" s="365">
        <v>518.27</v>
      </c>
      <c r="M386" s="376"/>
      <c r="N386" s="366"/>
      <c r="V386" s="361"/>
      <c r="W386" s="367"/>
      <c r="X386" s="367"/>
      <c r="AC386" s="367" t="s">
        <v>459</v>
      </c>
    </row>
    <row r="387" spans="1:30" s="332" customFormat="1" ht="22.5" x14ac:dyDescent="0.2">
      <c r="A387" s="362" t="s">
        <v>890</v>
      </c>
      <c r="B387" s="363" t="s">
        <v>8235</v>
      </c>
      <c r="C387" s="1068" t="s">
        <v>8236</v>
      </c>
      <c r="D387" s="1068"/>
      <c r="E387" s="1068"/>
      <c r="F387" s="364" t="s">
        <v>1026</v>
      </c>
      <c r="G387" s="364"/>
      <c r="H387" s="364"/>
      <c r="I387" s="364" t="s">
        <v>2567</v>
      </c>
      <c r="J387" s="365"/>
      <c r="K387" s="364"/>
      <c r="L387" s="365"/>
      <c r="M387" s="364"/>
      <c r="N387" s="366"/>
      <c r="V387" s="361"/>
      <c r="W387" s="367"/>
      <c r="X387" s="367" t="s">
        <v>8236</v>
      </c>
      <c r="AC387" s="367"/>
    </row>
    <row r="388" spans="1:30" s="332" customFormat="1" ht="12" x14ac:dyDescent="0.2">
      <c r="A388" s="368"/>
      <c r="B388" s="369"/>
      <c r="C388" s="1065" t="s">
        <v>2783</v>
      </c>
      <c r="D388" s="1065"/>
      <c r="E388" s="1065"/>
      <c r="F388" s="1065"/>
      <c r="G388" s="1065"/>
      <c r="H388" s="1065"/>
      <c r="I388" s="1065"/>
      <c r="J388" s="1065"/>
      <c r="K388" s="1065"/>
      <c r="L388" s="1065"/>
      <c r="M388" s="1065"/>
      <c r="N388" s="1072"/>
      <c r="V388" s="361"/>
      <c r="W388" s="367"/>
      <c r="X388" s="367"/>
      <c r="AC388" s="367"/>
      <c r="AD388" s="335" t="s">
        <v>2783</v>
      </c>
    </row>
    <row r="389" spans="1:30" s="332" customFormat="1" ht="33.75" x14ac:dyDescent="0.2">
      <c r="A389" s="370"/>
      <c r="B389" s="371" t="s">
        <v>430</v>
      </c>
      <c r="C389" s="1065" t="s">
        <v>431</v>
      </c>
      <c r="D389" s="1065"/>
      <c r="E389" s="1065"/>
      <c r="F389" s="1065"/>
      <c r="G389" s="1065"/>
      <c r="H389" s="1065"/>
      <c r="I389" s="1065"/>
      <c r="J389" s="1065"/>
      <c r="K389" s="1065"/>
      <c r="L389" s="1065"/>
      <c r="M389" s="1065"/>
      <c r="N389" s="1072"/>
      <c r="V389" s="361"/>
      <c r="W389" s="367"/>
      <c r="X389" s="367"/>
      <c r="Y389" s="335" t="s">
        <v>431</v>
      </c>
      <c r="AC389" s="367"/>
    </row>
    <row r="390" spans="1:30" s="332" customFormat="1" ht="12" x14ac:dyDescent="0.2">
      <c r="A390" s="372"/>
      <c r="B390" s="371" t="s">
        <v>423</v>
      </c>
      <c r="C390" s="1065" t="s">
        <v>432</v>
      </c>
      <c r="D390" s="1065"/>
      <c r="E390" s="1065"/>
      <c r="F390" s="373"/>
      <c r="G390" s="373"/>
      <c r="H390" s="373"/>
      <c r="I390" s="373"/>
      <c r="J390" s="374">
        <v>103.02</v>
      </c>
      <c r="K390" s="373" t="s">
        <v>436</v>
      </c>
      <c r="L390" s="374">
        <v>115.9</v>
      </c>
      <c r="M390" s="373"/>
      <c r="N390" s="375"/>
      <c r="V390" s="361"/>
      <c r="W390" s="367"/>
      <c r="X390" s="367"/>
      <c r="Z390" s="335" t="s">
        <v>432</v>
      </c>
      <c r="AC390" s="367"/>
    </row>
    <row r="391" spans="1:30" s="332" customFormat="1" ht="12" x14ac:dyDescent="0.2">
      <c r="A391" s="372"/>
      <c r="B391" s="371" t="s">
        <v>434</v>
      </c>
      <c r="C391" s="1065" t="s">
        <v>435</v>
      </c>
      <c r="D391" s="1065"/>
      <c r="E391" s="1065"/>
      <c r="F391" s="373"/>
      <c r="G391" s="373"/>
      <c r="H391" s="373"/>
      <c r="I391" s="373"/>
      <c r="J391" s="374">
        <v>66.92</v>
      </c>
      <c r="K391" s="373" t="s">
        <v>436</v>
      </c>
      <c r="L391" s="374">
        <v>75.290000000000006</v>
      </c>
      <c r="M391" s="373"/>
      <c r="N391" s="375"/>
      <c r="V391" s="361"/>
      <c r="W391" s="367"/>
      <c r="X391" s="367"/>
      <c r="Z391" s="335" t="s">
        <v>435</v>
      </c>
      <c r="AC391" s="367"/>
    </row>
    <row r="392" spans="1:30" s="332" customFormat="1" ht="12" x14ac:dyDescent="0.2">
      <c r="A392" s="372"/>
      <c r="B392" s="371" t="s">
        <v>437</v>
      </c>
      <c r="C392" s="1065" t="s">
        <v>438</v>
      </c>
      <c r="D392" s="1065"/>
      <c r="E392" s="1065"/>
      <c r="F392" s="373"/>
      <c r="G392" s="373"/>
      <c r="H392" s="373"/>
      <c r="I392" s="373"/>
      <c r="J392" s="374">
        <v>7.79</v>
      </c>
      <c r="K392" s="373" t="s">
        <v>436</v>
      </c>
      <c r="L392" s="374">
        <v>8.76</v>
      </c>
      <c r="M392" s="373"/>
      <c r="N392" s="375"/>
      <c r="V392" s="361"/>
      <c r="W392" s="367"/>
      <c r="X392" s="367"/>
      <c r="Z392" s="335" t="s">
        <v>438</v>
      </c>
      <c r="AC392" s="367"/>
    </row>
    <row r="393" spans="1:30" s="332" customFormat="1" ht="12" x14ac:dyDescent="0.2">
      <c r="A393" s="372"/>
      <c r="B393" s="371" t="s">
        <v>439</v>
      </c>
      <c r="C393" s="1065" t="s">
        <v>440</v>
      </c>
      <c r="D393" s="1065"/>
      <c r="E393" s="1065"/>
      <c r="F393" s="373"/>
      <c r="G393" s="373"/>
      <c r="H393" s="373"/>
      <c r="I393" s="373"/>
      <c r="J393" s="374">
        <v>72.97</v>
      </c>
      <c r="K393" s="373"/>
      <c r="L393" s="374">
        <v>65.67</v>
      </c>
      <c r="M393" s="373"/>
      <c r="N393" s="375"/>
      <c r="V393" s="361"/>
      <c r="W393" s="367"/>
      <c r="X393" s="367"/>
      <c r="Z393" s="335" t="s">
        <v>440</v>
      </c>
      <c r="AC393" s="367"/>
    </row>
    <row r="394" spans="1:30" s="332" customFormat="1" ht="12" x14ac:dyDescent="0.2">
      <c r="A394" s="372"/>
      <c r="B394" s="371"/>
      <c r="C394" s="1065" t="s">
        <v>443</v>
      </c>
      <c r="D394" s="1065"/>
      <c r="E394" s="1065"/>
      <c r="F394" s="373" t="s">
        <v>444</v>
      </c>
      <c r="G394" s="373" t="s">
        <v>4704</v>
      </c>
      <c r="H394" s="373" t="s">
        <v>436</v>
      </c>
      <c r="I394" s="373" t="s">
        <v>8237</v>
      </c>
      <c r="J394" s="374"/>
      <c r="K394" s="373"/>
      <c r="L394" s="374"/>
      <c r="M394" s="373"/>
      <c r="N394" s="375"/>
      <c r="V394" s="361"/>
      <c r="W394" s="367"/>
      <c r="X394" s="367"/>
      <c r="AA394" s="335" t="s">
        <v>443</v>
      </c>
      <c r="AC394" s="367"/>
    </row>
    <row r="395" spans="1:30" s="332" customFormat="1" ht="12" x14ac:dyDescent="0.2">
      <c r="A395" s="372"/>
      <c r="B395" s="371"/>
      <c r="C395" s="1065" t="s">
        <v>447</v>
      </c>
      <c r="D395" s="1065"/>
      <c r="E395" s="1065"/>
      <c r="F395" s="373" t="s">
        <v>444</v>
      </c>
      <c r="G395" s="373" t="s">
        <v>3769</v>
      </c>
      <c r="H395" s="373" t="s">
        <v>436</v>
      </c>
      <c r="I395" s="373" t="s">
        <v>8238</v>
      </c>
      <c r="J395" s="374"/>
      <c r="K395" s="373"/>
      <c r="L395" s="374"/>
      <c r="M395" s="373"/>
      <c r="N395" s="375"/>
      <c r="V395" s="361"/>
      <c r="W395" s="367"/>
      <c r="X395" s="367"/>
      <c r="AA395" s="335" t="s">
        <v>447</v>
      </c>
      <c r="AC395" s="367"/>
    </row>
    <row r="396" spans="1:30" s="332" customFormat="1" ht="12" x14ac:dyDescent="0.2">
      <c r="A396" s="372"/>
      <c r="B396" s="371"/>
      <c r="C396" s="1077" t="s">
        <v>450</v>
      </c>
      <c r="D396" s="1077"/>
      <c r="E396" s="1077"/>
      <c r="F396" s="376"/>
      <c r="G396" s="376"/>
      <c r="H396" s="376"/>
      <c r="I396" s="376"/>
      <c r="J396" s="377">
        <v>242.91</v>
      </c>
      <c r="K396" s="376"/>
      <c r="L396" s="377">
        <v>256.86</v>
      </c>
      <c r="M396" s="376"/>
      <c r="N396" s="378"/>
      <c r="V396" s="361"/>
      <c r="W396" s="367"/>
      <c r="X396" s="367"/>
      <c r="AB396" s="335" t="s">
        <v>450</v>
      </c>
      <c r="AC396" s="367"/>
    </row>
    <row r="397" spans="1:30" s="332" customFormat="1" ht="12" x14ac:dyDescent="0.2">
      <c r="A397" s="372"/>
      <c r="B397" s="371"/>
      <c r="C397" s="1065" t="s">
        <v>451</v>
      </c>
      <c r="D397" s="1065"/>
      <c r="E397" s="1065"/>
      <c r="F397" s="373"/>
      <c r="G397" s="373"/>
      <c r="H397" s="373"/>
      <c r="I397" s="373"/>
      <c r="J397" s="374"/>
      <c r="K397" s="373"/>
      <c r="L397" s="374">
        <v>124.66</v>
      </c>
      <c r="M397" s="373"/>
      <c r="N397" s="375"/>
      <c r="V397" s="361"/>
      <c r="W397" s="367"/>
      <c r="X397" s="367"/>
      <c r="AA397" s="335" t="s">
        <v>451</v>
      </c>
      <c r="AC397" s="367"/>
    </row>
    <row r="398" spans="1:30" s="332" customFormat="1" ht="33.75" x14ac:dyDescent="0.2">
      <c r="A398" s="372"/>
      <c r="B398" s="371" t="s">
        <v>4696</v>
      </c>
      <c r="C398" s="1065" t="s">
        <v>3148</v>
      </c>
      <c r="D398" s="1065"/>
      <c r="E398" s="1065"/>
      <c r="F398" s="373" t="s">
        <v>454</v>
      </c>
      <c r="G398" s="373" t="s">
        <v>558</v>
      </c>
      <c r="H398" s="373"/>
      <c r="I398" s="373" t="s">
        <v>558</v>
      </c>
      <c r="J398" s="374"/>
      <c r="K398" s="373"/>
      <c r="L398" s="374">
        <v>120.92</v>
      </c>
      <c r="M398" s="373"/>
      <c r="N398" s="375"/>
      <c r="V398" s="361"/>
      <c r="W398" s="367"/>
      <c r="X398" s="367"/>
      <c r="AA398" s="335" t="s">
        <v>3148</v>
      </c>
      <c r="AC398" s="367"/>
    </row>
    <row r="399" spans="1:30" s="332" customFormat="1" ht="33.75" x14ac:dyDescent="0.2">
      <c r="A399" s="372"/>
      <c r="B399" s="371" t="s">
        <v>4697</v>
      </c>
      <c r="C399" s="1065" t="s">
        <v>3150</v>
      </c>
      <c r="D399" s="1065"/>
      <c r="E399" s="1065"/>
      <c r="F399" s="373" t="s">
        <v>454</v>
      </c>
      <c r="G399" s="373" t="s">
        <v>544</v>
      </c>
      <c r="H399" s="373"/>
      <c r="I399" s="373" t="s">
        <v>544</v>
      </c>
      <c r="J399" s="374"/>
      <c r="K399" s="373"/>
      <c r="L399" s="374">
        <v>63.58</v>
      </c>
      <c r="M399" s="373"/>
      <c r="N399" s="375"/>
      <c r="V399" s="361"/>
      <c r="W399" s="367"/>
      <c r="X399" s="367"/>
      <c r="AA399" s="335" t="s">
        <v>3150</v>
      </c>
      <c r="AC399" s="367"/>
    </row>
    <row r="400" spans="1:30" s="332" customFormat="1" ht="12" x14ac:dyDescent="0.2">
      <c r="A400" s="379"/>
      <c r="B400" s="380"/>
      <c r="C400" s="1068" t="s">
        <v>459</v>
      </c>
      <c r="D400" s="1068"/>
      <c r="E400" s="1068"/>
      <c r="F400" s="364"/>
      <c r="G400" s="364"/>
      <c r="H400" s="364"/>
      <c r="I400" s="364"/>
      <c r="J400" s="365"/>
      <c r="K400" s="364"/>
      <c r="L400" s="365">
        <v>441.36</v>
      </c>
      <c r="M400" s="376"/>
      <c r="N400" s="366"/>
      <c r="V400" s="361"/>
      <c r="W400" s="367"/>
      <c r="X400" s="367"/>
      <c r="AC400" s="367" t="s">
        <v>459</v>
      </c>
    </row>
    <row r="401" spans="1:30" s="332" customFormat="1" ht="22.5" x14ac:dyDescent="0.2">
      <c r="A401" s="362" t="s">
        <v>891</v>
      </c>
      <c r="B401" s="363" t="s">
        <v>5925</v>
      </c>
      <c r="C401" s="1068" t="s">
        <v>5926</v>
      </c>
      <c r="D401" s="1068"/>
      <c r="E401" s="1068"/>
      <c r="F401" s="364" t="s">
        <v>1026</v>
      </c>
      <c r="G401" s="364"/>
      <c r="H401" s="364"/>
      <c r="I401" s="364" t="s">
        <v>1825</v>
      </c>
      <c r="J401" s="365"/>
      <c r="K401" s="364"/>
      <c r="L401" s="365"/>
      <c r="M401" s="364"/>
      <c r="N401" s="366"/>
      <c r="V401" s="361"/>
      <c r="W401" s="367"/>
      <c r="X401" s="367" t="s">
        <v>5926</v>
      </c>
      <c r="AC401" s="367"/>
    </row>
    <row r="402" spans="1:30" s="332" customFormat="1" ht="12" x14ac:dyDescent="0.2">
      <c r="A402" s="368"/>
      <c r="B402" s="369"/>
      <c r="C402" s="1065" t="s">
        <v>8239</v>
      </c>
      <c r="D402" s="1065"/>
      <c r="E402" s="1065"/>
      <c r="F402" s="1065"/>
      <c r="G402" s="1065"/>
      <c r="H402" s="1065"/>
      <c r="I402" s="1065"/>
      <c r="J402" s="1065"/>
      <c r="K402" s="1065"/>
      <c r="L402" s="1065"/>
      <c r="M402" s="1065"/>
      <c r="N402" s="1072"/>
      <c r="V402" s="361"/>
      <c r="W402" s="367"/>
      <c r="X402" s="367"/>
      <c r="AC402" s="367"/>
      <c r="AD402" s="335" t="s">
        <v>8239</v>
      </c>
    </row>
    <row r="403" spans="1:30" s="332" customFormat="1" ht="33.75" x14ac:dyDescent="0.2">
      <c r="A403" s="370"/>
      <c r="B403" s="371" t="s">
        <v>430</v>
      </c>
      <c r="C403" s="1065" t="s">
        <v>431</v>
      </c>
      <c r="D403" s="1065"/>
      <c r="E403" s="1065"/>
      <c r="F403" s="1065"/>
      <c r="G403" s="1065"/>
      <c r="H403" s="1065"/>
      <c r="I403" s="1065"/>
      <c r="J403" s="1065"/>
      <c r="K403" s="1065"/>
      <c r="L403" s="1065"/>
      <c r="M403" s="1065"/>
      <c r="N403" s="1072"/>
      <c r="V403" s="361"/>
      <c r="W403" s="367"/>
      <c r="X403" s="367"/>
      <c r="Y403" s="335" t="s">
        <v>431</v>
      </c>
      <c r="AC403" s="367"/>
    </row>
    <row r="404" spans="1:30" s="332" customFormat="1" ht="12" x14ac:dyDescent="0.2">
      <c r="A404" s="372"/>
      <c r="B404" s="371" t="s">
        <v>423</v>
      </c>
      <c r="C404" s="1065" t="s">
        <v>432</v>
      </c>
      <c r="D404" s="1065"/>
      <c r="E404" s="1065"/>
      <c r="F404" s="373"/>
      <c r="G404" s="373"/>
      <c r="H404" s="373"/>
      <c r="I404" s="373"/>
      <c r="J404" s="374">
        <v>3.85</v>
      </c>
      <c r="K404" s="373" t="s">
        <v>436</v>
      </c>
      <c r="L404" s="374">
        <v>2.17</v>
      </c>
      <c r="M404" s="373"/>
      <c r="N404" s="375"/>
      <c r="V404" s="361"/>
      <c r="W404" s="367"/>
      <c r="X404" s="367"/>
      <c r="Z404" s="335" t="s">
        <v>432</v>
      </c>
      <c r="AC404" s="367"/>
    </row>
    <row r="405" spans="1:30" s="332" customFormat="1" ht="12" x14ac:dyDescent="0.2">
      <c r="A405" s="372"/>
      <c r="B405" s="371" t="s">
        <v>434</v>
      </c>
      <c r="C405" s="1065" t="s">
        <v>435</v>
      </c>
      <c r="D405" s="1065"/>
      <c r="E405" s="1065"/>
      <c r="F405" s="373"/>
      <c r="G405" s="373"/>
      <c r="H405" s="373"/>
      <c r="I405" s="373"/>
      <c r="J405" s="374">
        <v>1.31</v>
      </c>
      <c r="K405" s="373" t="s">
        <v>436</v>
      </c>
      <c r="L405" s="374">
        <v>0.74</v>
      </c>
      <c r="M405" s="373"/>
      <c r="N405" s="375"/>
      <c r="V405" s="361"/>
      <c r="W405" s="367"/>
      <c r="X405" s="367"/>
      <c r="Z405" s="335" t="s">
        <v>435</v>
      </c>
      <c r="AC405" s="367"/>
    </row>
    <row r="406" spans="1:30" s="332" customFormat="1" ht="12" x14ac:dyDescent="0.2">
      <c r="A406" s="372"/>
      <c r="B406" s="371" t="s">
        <v>437</v>
      </c>
      <c r="C406" s="1065" t="s">
        <v>438</v>
      </c>
      <c r="D406" s="1065"/>
      <c r="E406" s="1065"/>
      <c r="F406" s="373"/>
      <c r="G406" s="373"/>
      <c r="H406" s="373"/>
      <c r="I406" s="373"/>
      <c r="J406" s="374">
        <v>0.23</v>
      </c>
      <c r="K406" s="373" t="s">
        <v>436</v>
      </c>
      <c r="L406" s="374">
        <v>0.13</v>
      </c>
      <c r="M406" s="373"/>
      <c r="N406" s="375"/>
      <c r="V406" s="361"/>
      <c r="W406" s="367"/>
      <c r="X406" s="367"/>
      <c r="Z406" s="335" t="s">
        <v>438</v>
      </c>
      <c r="AC406" s="367"/>
    </row>
    <row r="407" spans="1:30" s="332" customFormat="1" ht="12" x14ac:dyDescent="0.2">
      <c r="A407" s="372"/>
      <c r="B407" s="371" t="s">
        <v>439</v>
      </c>
      <c r="C407" s="1065" t="s">
        <v>440</v>
      </c>
      <c r="D407" s="1065"/>
      <c r="E407" s="1065"/>
      <c r="F407" s="373"/>
      <c r="G407" s="373"/>
      <c r="H407" s="373"/>
      <c r="I407" s="373"/>
      <c r="J407" s="374">
        <v>0.08</v>
      </c>
      <c r="K407" s="373"/>
      <c r="L407" s="374">
        <v>0.04</v>
      </c>
      <c r="M407" s="373"/>
      <c r="N407" s="375"/>
      <c r="V407" s="361"/>
      <c r="W407" s="367"/>
      <c r="X407" s="367"/>
      <c r="Z407" s="335" t="s">
        <v>440</v>
      </c>
      <c r="AC407" s="367"/>
    </row>
    <row r="408" spans="1:30" s="332" customFormat="1" ht="12" x14ac:dyDescent="0.2">
      <c r="A408" s="372"/>
      <c r="B408" s="371"/>
      <c r="C408" s="1065" t="s">
        <v>443</v>
      </c>
      <c r="D408" s="1065"/>
      <c r="E408" s="1065"/>
      <c r="F408" s="373" t="s">
        <v>444</v>
      </c>
      <c r="G408" s="373" t="s">
        <v>906</v>
      </c>
      <c r="H408" s="373" t="s">
        <v>436</v>
      </c>
      <c r="I408" s="373" t="s">
        <v>1526</v>
      </c>
      <c r="J408" s="374"/>
      <c r="K408" s="373"/>
      <c r="L408" s="374"/>
      <c r="M408" s="373"/>
      <c r="N408" s="375"/>
      <c r="V408" s="361"/>
      <c r="W408" s="367"/>
      <c r="X408" s="367"/>
      <c r="AA408" s="335" t="s">
        <v>443</v>
      </c>
      <c r="AC408" s="367"/>
    </row>
    <row r="409" spans="1:30" s="332" customFormat="1" ht="12" x14ac:dyDescent="0.2">
      <c r="A409" s="372"/>
      <c r="B409" s="371"/>
      <c r="C409" s="1065" t="s">
        <v>447</v>
      </c>
      <c r="D409" s="1065"/>
      <c r="E409" s="1065"/>
      <c r="F409" s="373" t="s">
        <v>444</v>
      </c>
      <c r="G409" s="373" t="s">
        <v>537</v>
      </c>
      <c r="H409" s="373" t="s">
        <v>436</v>
      </c>
      <c r="I409" s="373" t="s">
        <v>8240</v>
      </c>
      <c r="J409" s="374"/>
      <c r="K409" s="373"/>
      <c r="L409" s="374"/>
      <c r="M409" s="373"/>
      <c r="N409" s="375"/>
      <c r="V409" s="361"/>
      <c r="W409" s="367"/>
      <c r="X409" s="367"/>
      <c r="AA409" s="335" t="s">
        <v>447</v>
      </c>
      <c r="AC409" s="367"/>
    </row>
    <row r="410" spans="1:30" s="332" customFormat="1" ht="12" x14ac:dyDescent="0.2">
      <c r="A410" s="372"/>
      <c r="B410" s="371"/>
      <c r="C410" s="1077" t="s">
        <v>450</v>
      </c>
      <c r="D410" s="1077"/>
      <c r="E410" s="1077"/>
      <c r="F410" s="376"/>
      <c r="G410" s="376"/>
      <c r="H410" s="376"/>
      <c r="I410" s="376"/>
      <c r="J410" s="377">
        <v>5.24</v>
      </c>
      <c r="K410" s="376"/>
      <c r="L410" s="377">
        <v>2.95</v>
      </c>
      <c r="M410" s="376"/>
      <c r="N410" s="378"/>
      <c r="V410" s="361"/>
      <c r="W410" s="367"/>
      <c r="X410" s="367"/>
      <c r="AB410" s="335" t="s">
        <v>450</v>
      </c>
      <c r="AC410" s="367"/>
    </row>
    <row r="411" spans="1:30" s="332" customFormat="1" ht="12" x14ac:dyDescent="0.2">
      <c r="A411" s="372"/>
      <c r="B411" s="371"/>
      <c r="C411" s="1065" t="s">
        <v>451</v>
      </c>
      <c r="D411" s="1065"/>
      <c r="E411" s="1065"/>
      <c r="F411" s="373"/>
      <c r="G411" s="373"/>
      <c r="H411" s="373"/>
      <c r="I411" s="373"/>
      <c r="J411" s="374"/>
      <c r="K411" s="373"/>
      <c r="L411" s="374">
        <v>2.2999999999999998</v>
      </c>
      <c r="M411" s="373"/>
      <c r="N411" s="375"/>
      <c r="V411" s="361"/>
      <c r="W411" s="367"/>
      <c r="X411" s="367"/>
      <c r="AA411" s="335" t="s">
        <v>451</v>
      </c>
      <c r="AC411" s="367"/>
    </row>
    <row r="412" spans="1:30" s="332" customFormat="1" ht="33.75" x14ac:dyDescent="0.2">
      <c r="A412" s="372"/>
      <c r="B412" s="371" t="s">
        <v>4696</v>
      </c>
      <c r="C412" s="1065" t="s">
        <v>3148</v>
      </c>
      <c r="D412" s="1065"/>
      <c r="E412" s="1065"/>
      <c r="F412" s="373" t="s">
        <v>454</v>
      </c>
      <c r="G412" s="373" t="s">
        <v>558</v>
      </c>
      <c r="H412" s="373"/>
      <c r="I412" s="373" t="s">
        <v>558</v>
      </c>
      <c r="J412" s="374"/>
      <c r="K412" s="373"/>
      <c r="L412" s="374">
        <v>2.23</v>
      </c>
      <c r="M412" s="373"/>
      <c r="N412" s="375"/>
      <c r="V412" s="361"/>
      <c r="W412" s="367"/>
      <c r="X412" s="367"/>
      <c r="AA412" s="335" t="s">
        <v>3148</v>
      </c>
      <c r="AC412" s="367"/>
    </row>
    <row r="413" spans="1:30" s="332" customFormat="1" ht="33.75" x14ac:dyDescent="0.2">
      <c r="A413" s="372"/>
      <c r="B413" s="371" t="s">
        <v>4697</v>
      </c>
      <c r="C413" s="1065" t="s">
        <v>3150</v>
      </c>
      <c r="D413" s="1065"/>
      <c r="E413" s="1065"/>
      <c r="F413" s="373" t="s">
        <v>454</v>
      </c>
      <c r="G413" s="373" t="s">
        <v>544</v>
      </c>
      <c r="H413" s="373"/>
      <c r="I413" s="373" t="s">
        <v>544</v>
      </c>
      <c r="J413" s="374"/>
      <c r="K413" s="373"/>
      <c r="L413" s="374">
        <v>1.17</v>
      </c>
      <c r="M413" s="373"/>
      <c r="N413" s="375"/>
      <c r="V413" s="361"/>
      <c r="W413" s="367"/>
      <c r="X413" s="367"/>
      <c r="AA413" s="335" t="s">
        <v>3150</v>
      </c>
      <c r="AC413" s="367"/>
    </row>
    <row r="414" spans="1:30" s="332" customFormat="1" ht="12" x14ac:dyDescent="0.2">
      <c r="A414" s="379"/>
      <c r="B414" s="380"/>
      <c r="C414" s="1068" t="s">
        <v>459</v>
      </c>
      <c r="D414" s="1068"/>
      <c r="E414" s="1068"/>
      <c r="F414" s="364"/>
      <c r="G414" s="364"/>
      <c r="H414" s="364"/>
      <c r="I414" s="364"/>
      <c r="J414" s="365"/>
      <c r="K414" s="364"/>
      <c r="L414" s="365">
        <v>6.35</v>
      </c>
      <c r="M414" s="376"/>
      <c r="N414" s="366"/>
      <c r="V414" s="361"/>
      <c r="W414" s="367"/>
      <c r="X414" s="367"/>
      <c r="AC414" s="367" t="s">
        <v>459</v>
      </c>
    </row>
    <row r="415" spans="1:30" s="332" customFormat="1" ht="33.75" x14ac:dyDescent="0.2">
      <c r="A415" s="362" t="s">
        <v>544</v>
      </c>
      <c r="B415" s="363" t="s">
        <v>8241</v>
      </c>
      <c r="C415" s="1068" t="s">
        <v>8242</v>
      </c>
      <c r="D415" s="1068"/>
      <c r="E415" s="1068"/>
      <c r="F415" s="364" t="s">
        <v>1003</v>
      </c>
      <c r="G415" s="364"/>
      <c r="H415" s="364"/>
      <c r="I415" s="364" t="s">
        <v>872</v>
      </c>
      <c r="J415" s="365">
        <v>459.03</v>
      </c>
      <c r="K415" s="364" t="s">
        <v>566</v>
      </c>
      <c r="L415" s="365">
        <v>2246.16</v>
      </c>
      <c r="M415" s="364" t="s">
        <v>567</v>
      </c>
      <c r="N415" s="366">
        <v>21069</v>
      </c>
      <c r="V415" s="361"/>
      <c r="W415" s="367"/>
      <c r="X415" s="367" t="s">
        <v>8242</v>
      </c>
      <c r="AC415" s="367"/>
    </row>
    <row r="416" spans="1:30" s="332" customFormat="1" ht="12" x14ac:dyDescent="0.2">
      <c r="A416" s="379"/>
      <c r="B416" s="380"/>
      <c r="C416" s="340" t="s">
        <v>2932</v>
      </c>
      <c r="D416" s="385"/>
      <c r="E416" s="385"/>
      <c r="F416" s="386"/>
      <c r="G416" s="386"/>
      <c r="H416" s="386"/>
      <c r="I416" s="386"/>
      <c r="J416" s="387"/>
      <c r="K416" s="386"/>
      <c r="L416" s="387"/>
      <c r="M416" s="388"/>
      <c r="N416" s="389"/>
      <c r="V416" s="361"/>
      <c r="W416" s="367"/>
      <c r="X416" s="367"/>
      <c r="AC416" s="367"/>
    </row>
    <row r="417" spans="1:30" s="332" customFormat="1" ht="22.5" x14ac:dyDescent="0.2">
      <c r="A417" s="370"/>
      <c r="B417" s="371" t="s">
        <v>568</v>
      </c>
      <c r="C417" s="1065" t="s">
        <v>569</v>
      </c>
      <c r="D417" s="1065"/>
      <c r="E417" s="1065"/>
      <c r="F417" s="1065"/>
      <c r="G417" s="1065"/>
      <c r="H417" s="1065"/>
      <c r="I417" s="1065"/>
      <c r="J417" s="1065"/>
      <c r="K417" s="1065"/>
      <c r="L417" s="1065"/>
      <c r="M417" s="1065"/>
      <c r="N417" s="1072"/>
      <c r="V417" s="361"/>
      <c r="W417" s="367"/>
      <c r="X417" s="367"/>
      <c r="Y417" s="335" t="s">
        <v>569</v>
      </c>
      <c r="AC417" s="367"/>
    </row>
    <row r="418" spans="1:30" s="332" customFormat="1" ht="33.75" x14ac:dyDescent="0.2">
      <c r="A418" s="362" t="s">
        <v>897</v>
      </c>
      <c r="B418" s="363" t="s">
        <v>8243</v>
      </c>
      <c r="C418" s="1068" t="s">
        <v>8244</v>
      </c>
      <c r="D418" s="1068"/>
      <c r="E418" s="1068"/>
      <c r="F418" s="364" t="s">
        <v>1026</v>
      </c>
      <c r="G418" s="364"/>
      <c r="H418" s="364"/>
      <c r="I418" s="364" t="s">
        <v>8245</v>
      </c>
      <c r="J418" s="365"/>
      <c r="K418" s="364"/>
      <c r="L418" s="365"/>
      <c r="M418" s="364"/>
      <c r="N418" s="366"/>
      <c r="V418" s="361"/>
      <c r="W418" s="367"/>
      <c r="X418" s="367" t="s">
        <v>8244</v>
      </c>
      <c r="AC418" s="367"/>
    </row>
    <row r="419" spans="1:30" s="332" customFormat="1" ht="12" x14ac:dyDescent="0.2">
      <c r="A419" s="368"/>
      <c r="B419" s="369"/>
      <c r="C419" s="1065" t="s">
        <v>8246</v>
      </c>
      <c r="D419" s="1065"/>
      <c r="E419" s="1065"/>
      <c r="F419" s="1065"/>
      <c r="G419" s="1065"/>
      <c r="H419" s="1065"/>
      <c r="I419" s="1065"/>
      <c r="J419" s="1065"/>
      <c r="K419" s="1065"/>
      <c r="L419" s="1065"/>
      <c r="M419" s="1065"/>
      <c r="N419" s="1072"/>
      <c r="V419" s="361"/>
      <c r="W419" s="367"/>
      <c r="X419" s="367"/>
      <c r="AC419" s="367"/>
      <c r="AD419" s="335" t="s">
        <v>8246</v>
      </c>
    </row>
    <row r="420" spans="1:30" s="332" customFormat="1" ht="33.75" x14ac:dyDescent="0.2">
      <c r="A420" s="370"/>
      <c r="B420" s="371" t="s">
        <v>430</v>
      </c>
      <c r="C420" s="1065" t="s">
        <v>431</v>
      </c>
      <c r="D420" s="1065"/>
      <c r="E420" s="1065"/>
      <c r="F420" s="1065"/>
      <c r="G420" s="1065"/>
      <c r="H420" s="1065"/>
      <c r="I420" s="1065"/>
      <c r="J420" s="1065"/>
      <c r="K420" s="1065"/>
      <c r="L420" s="1065"/>
      <c r="M420" s="1065"/>
      <c r="N420" s="1072"/>
      <c r="V420" s="361"/>
      <c r="W420" s="367"/>
      <c r="X420" s="367"/>
      <c r="Y420" s="335" t="s">
        <v>431</v>
      </c>
      <c r="AC420" s="367"/>
    </row>
    <row r="421" spans="1:30" s="332" customFormat="1" ht="12" x14ac:dyDescent="0.2">
      <c r="A421" s="372"/>
      <c r="B421" s="371" t="s">
        <v>423</v>
      </c>
      <c r="C421" s="1065" t="s">
        <v>432</v>
      </c>
      <c r="D421" s="1065"/>
      <c r="E421" s="1065"/>
      <c r="F421" s="373"/>
      <c r="G421" s="373"/>
      <c r="H421" s="373"/>
      <c r="I421" s="373"/>
      <c r="J421" s="374">
        <v>93.25</v>
      </c>
      <c r="K421" s="373" t="s">
        <v>436</v>
      </c>
      <c r="L421" s="374">
        <v>550.17999999999995</v>
      </c>
      <c r="M421" s="373"/>
      <c r="N421" s="375"/>
      <c r="V421" s="361"/>
      <c r="W421" s="367"/>
      <c r="X421" s="367"/>
      <c r="Z421" s="335" t="s">
        <v>432</v>
      </c>
      <c r="AC421" s="367"/>
    </row>
    <row r="422" spans="1:30" s="332" customFormat="1" ht="12" x14ac:dyDescent="0.2">
      <c r="A422" s="372"/>
      <c r="B422" s="371" t="s">
        <v>434</v>
      </c>
      <c r="C422" s="1065" t="s">
        <v>435</v>
      </c>
      <c r="D422" s="1065"/>
      <c r="E422" s="1065"/>
      <c r="F422" s="373"/>
      <c r="G422" s="373"/>
      <c r="H422" s="373"/>
      <c r="I422" s="373"/>
      <c r="J422" s="374">
        <v>46.25</v>
      </c>
      <c r="K422" s="373" t="s">
        <v>436</v>
      </c>
      <c r="L422" s="374">
        <v>272.88</v>
      </c>
      <c r="M422" s="373"/>
      <c r="N422" s="375"/>
      <c r="V422" s="361"/>
      <c r="W422" s="367"/>
      <c r="X422" s="367"/>
      <c r="Z422" s="335" t="s">
        <v>435</v>
      </c>
      <c r="AC422" s="367"/>
    </row>
    <row r="423" spans="1:30" s="332" customFormat="1" ht="12" x14ac:dyDescent="0.2">
      <c r="A423" s="372"/>
      <c r="B423" s="371" t="s">
        <v>437</v>
      </c>
      <c r="C423" s="1065" t="s">
        <v>438</v>
      </c>
      <c r="D423" s="1065"/>
      <c r="E423" s="1065"/>
      <c r="F423" s="373"/>
      <c r="G423" s="373"/>
      <c r="H423" s="373"/>
      <c r="I423" s="373"/>
      <c r="J423" s="374">
        <v>5.0199999999999996</v>
      </c>
      <c r="K423" s="373" t="s">
        <v>436</v>
      </c>
      <c r="L423" s="374">
        <v>29.62</v>
      </c>
      <c r="M423" s="373"/>
      <c r="N423" s="375"/>
      <c r="V423" s="361"/>
      <c r="W423" s="367"/>
      <c r="X423" s="367"/>
      <c r="Z423" s="335" t="s">
        <v>438</v>
      </c>
      <c r="AC423" s="367"/>
    </row>
    <row r="424" spans="1:30" s="332" customFormat="1" ht="12" x14ac:dyDescent="0.2">
      <c r="A424" s="372"/>
      <c r="B424" s="371" t="s">
        <v>439</v>
      </c>
      <c r="C424" s="1065" t="s">
        <v>440</v>
      </c>
      <c r="D424" s="1065"/>
      <c r="E424" s="1065"/>
      <c r="F424" s="373"/>
      <c r="G424" s="373"/>
      <c r="H424" s="373"/>
      <c r="I424" s="373"/>
      <c r="J424" s="374">
        <v>37.03</v>
      </c>
      <c r="K424" s="373"/>
      <c r="L424" s="374">
        <v>174.78</v>
      </c>
      <c r="M424" s="373"/>
      <c r="N424" s="375"/>
      <c r="V424" s="361"/>
      <c r="W424" s="367"/>
      <c r="X424" s="367"/>
      <c r="Z424" s="335" t="s">
        <v>440</v>
      </c>
      <c r="AC424" s="367"/>
    </row>
    <row r="425" spans="1:30" s="332" customFormat="1" ht="12" x14ac:dyDescent="0.2">
      <c r="A425" s="372"/>
      <c r="B425" s="371"/>
      <c r="C425" s="1065" t="s">
        <v>443</v>
      </c>
      <c r="D425" s="1065"/>
      <c r="E425" s="1065"/>
      <c r="F425" s="373" t="s">
        <v>444</v>
      </c>
      <c r="G425" s="373" t="s">
        <v>8247</v>
      </c>
      <c r="H425" s="373" t="s">
        <v>436</v>
      </c>
      <c r="I425" s="373" t="s">
        <v>8248</v>
      </c>
      <c r="J425" s="374"/>
      <c r="K425" s="373"/>
      <c r="L425" s="374"/>
      <c r="M425" s="373"/>
      <c r="N425" s="375"/>
      <c r="V425" s="361"/>
      <c r="W425" s="367"/>
      <c r="X425" s="367"/>
      <c r="AA425" s="335" t="s">
        <v>443</v>
      </c>
      <c r="AC425" s="367"/>
    </row>
    <row r="426" spans="1:30" s="332" customFormat="1" ht="12" x14ac:dyDescent="0.2">
      <c r="A426" s="372"/>
      <c r="B426" s="371"/>
      <c r="C426" s="1065" t="s">
        <v>447</v>
      </c>
      <c r="D426" s="1065"/>
      <c r="E426" s="1065"/>
      <c r="F426" s="373" t="s">
        <v>444</v>
      </c>
      <c r="G426" s="373" t="s">
        <v>847</v>
      </c>
      <c r="H426" s="373" t="s">
        <v>436</v>
      </c>
      <c r="I426" s="373" t="s">
        <v>8249</v>
      </c>
      <c r="J426" s="374"/>
      <c r="K426" s="373"/>
      <c r="L426" s="374"/>
      <c r="M426" s="373"/>
      <c r="N426" s="375"/>
      <c r="V426" s="361"/>
      <c r="W426" s="367"/>
      <c r="X426" s="367"/>
      <c r="AA426" s="335" t="s">
        <v>447</v>
      </c>
      <c r="AC426" s="367"/>
    </row>
    <row r="427" spans="1:30" s="332" customFormat="1" ht="12" x14ac:dyDescent="0.2">
      <c r="A427" s="372"/>
      <c r="B427" s="371"/>
      <c r="C427" s="1077" t="s">
        <v>450</v>
      </c>
      <c r="D427" s="1077"/>
      <c r="E427" s="1077"/>
      <c r="F427" s="376"/>
      <c r="G427" s="376"/>
      <c r="H427" s="376"/>
      <c r="I427" s="376"/>
      <c r="J427" s="377">
        <v>176.53</v>
      </c>
      <c r="K427" s="376"/>
      <c r="L427" s="377">
        <v>997.84</v>
      </c>
      <c r="M427" s="376"/>
      <c r="N427" s="378"/>
      <c r="V427" s="361"/>
      <c r="W427" s="367"/>
      <c r="X427" s="367"/>
      <c r="AB427" s="335" t="s">
        <v>450</v>
      </c>
      <c r="AC427" s="367"/>
    </row>
    <row r="428" spans="1:30" s="332" customFormat="1" ht="12" x14ac:dyDescent="0.2">
      <c r="A428" s="372"/>
      <c r="B428" s="371"/>
      <c r="C428" s="1065" t="s">
        <v>451</v>
      </c>
      <c r="D428" s="1065"/>
      <c r="E428" s="1065"/>
      <c r="F428" s="373"/>
      <c r="G428" s="373"/>
      <c r="H428" s="373"/>
      <c r="I428" s="373"/>
      <c r="J428" s="374"/>
      <c r="K428" s="373"/>
      <c r="L428" s="374">
        <v>579.79999999999995</v>
      </c>
      <c r="M428" s="373"/>
      <c r="N428" s="375"/>
      <c r="V428" s="361"/>
      <c r="W428" s="367"/>
      <c r="X428" s="367"/>
      <c r="AA428" s="335" t="s">
        <v>451</v>
      </c>
      <c r="AC428" s="367"/>
    </row>
    <row r="429" spans="1:30" s="332" customFormat="1" ht="33.75" x14ac:dyDescent="0.2">
      <c r="A429" s="372"/>
      <c r="B429" s="371" t="s">
        <v>4696</v>
      </c>
      <c r="C429" s="1065" t="s">
        <v>3148</v>
      </c>
      <c r="D429" s="1065"/>
      <c r="E429" s="1065"/>
      <c r="F429" s="373" t="s">
        <v>454</v>
      </c>
      <c r="G429" s="373" t="s">
        <v>558</v>
      </c>
      <c r="H429" s="373"/>
      <c r="I429" s="373" t="s">
        <v>558</v>
      </c>
      <c r="J429" s="374"/>
      <c r="K429" s="373"/>
      <c r="L429" s="374">
        <v>562.41</v>
      </c>
      <c r="M429" s="373"/>
      <c r="N429" s="375"/>
      <c r="V429" s="361"/>
      <c r="W429" s="367"/>
      <c r="X429" s="367"/>
      <c r="AA429" s="335" t="s">
        <v>3148</v>
      </c>
      <c r="AC429" s="367"/>
    </row>
    <row r="430" spans="1:30" s="332" customFormat="1" ht="33.75" x14ac:dyDescent="0.2">
      <c r="A430" s="372"/>
      <c r="B430" s="371" t="s">
        <v>4697</v>
      </c>
      <c r="C430" s="1065" t="s">
        <v>3150</v>
      </c>
      <c r="D430" s="1065"/>
      <c r="E430" s="1065"/>
      <c r="F430" s="373" t="s">
        <v>454</v>
      </c>
      <c r="G430" s="373" t="s">
        <v>544</v>
      </c>
      <c r="H430" s="373"/>
      <c r="I430" s="373" t="s">
        <v>544</v>
      </c>
      <c r="J430" s="374"/>
      <c r="K430" s="373"/>
      <c r="L430" s="374">
        <v>295.7</v>
      </c>
      <c r="M430" s="373"/>
      <c r="N430" s="375"/>
      <c r="V430" s="361"/>
      <c r="W430" s="367"/>
      <c r="X430" s="367"/>
      <c r="AA430" s="335" t="s">
        <v>3150</v>
      </c>
      <c r="AC430" s="367"/>
    </row>
    <row r="431" spans="1:30" s="332" customFormat="1" ht="12" x14ac:dyDescent="0.2">
      <c r="A431" s="379"/>
      <c r="B431" s="380"/>
      <c r="C431" s="1068" t="s">
        <v>459</v>
      </c>
      <c r="D431" s="1068"/>
      <c r="E431" s="1068"/>
      <c r="F431" s="364"/>
      <c r="G431" s="364"/>
      <c r="H431" s="364"/>
      <c r="I431" s="364"/>
      <c r="J431" s="365"/>
      <c r="K431" s="364"/>
      <c r="L431" s="365">
        <v>1855.95</v>
      </c>
      <c r="M431" s="376"/>
      <c r="N431" s="366"/>
      <c r="V431" s="361"/>
      <c r="W431" s="367"/>
      <c r="X431" s="367"/>
      <c r="AC431" s="367" t="s">
        <v>459</v>
      </c>
    </row>
    <row r="432" spans="1:30" s="332" customFormat="1" ht="33.75" x14ac:dyDescent="0.2">
      <c r="A432" s="362" t="s">
        <v>899</v>
      </c>
      <c r="B432" s="363" t="s">
        <v>4678</v>
      </c>
      <c r="C432" s="1068" t="s">
        <v>8250</v>
      </c>
      <c r="D432" s="1068"/>
      <c r="E432" s="1068"/>
      <c r="F432" s="364" t="s">
        <v>660</v>
      </c>
      <c r="G432" s="364"/>
      <c r="H432" s="364"/>
      <c r="I432" s="364" t="s">
        <v>7391</v>
      </c>
      <c r="J432" s="365"/>
      <c r="K432" s="364"/>
      <c r="L432" s="365"/>
      <c r="M432" s="364"/>
      <c r="N432" s="366"/>
      <c r="V432" s="361"/>
      <c r="W432" s="367"/>
      <c r="X432" s="367" t="s">
        <v>8250</v>
      </c>
      <c r="AC432" s="367"/>
    </row>
    <row r="433" spans="1:30" s="332" customFormat="1" ht="12" x14ac:dyDescent="0.2">
      <c r="A433" s="368"/>
      <c r="B433" s="369"/>
      <c r="C433" s="1065" t="s">
        <v>8233</v>
      </c>
      <c r="D433" s="1065"/>
      <c r="E433" s="1065"/>
      <c r="F433" s="1065"/>
      <c r="G433" s="1065"/>
      <c r="H433" s="1065"/>
      <c r="I433" s="1065"/>
      <c r="J433" s="1065"/>
      <c r="K433" s="1065"/>
      <c r="L433" s="1065"/>
      <c r="M433" s="1065"/>
      <c r="N433" s="1072"/>
      <c r="V433" s="361"/>
      <c r="W433" s="367"/>
      <c r="X433" s="367"/>
      <c r="AC433" s="367"/>
      <c r="AD433" s="335" t="s">
        <v>8233</v>
      </c>
    </row>
    <row r="434" spans="1:30" s="332" customFormat="1" ht="12" x14ac:dyDescent="0.2">
      <c r="A434" s="372"/>
      <c r="B434" s="371" t="s">
        <v>423</v>
      </c>
      <c r="C434" s="1065" t="s">
        <v>432</v>
      </c>
      <c r="D434" s="1065"/>
      <c r="E434" s="1065"/>
      <c r="F434" s="373"/>
      <c r="G434" s="373"/>
      <c r="H434" s="373"/>
      <c r="I434" s="373"/>
      <c r="J434" s="374">
        <v>729</v>
      </c>
      <c r="K434" s="373"/>
      <c r="L434" s="374">
        <v>85.29</v>
      </c>
      <c r="M434" s="373"/>
      <c r="N434" s="375"/>
      <c r="V434" s="361"/>
      <c r="W434" s="367"/>
      <c r="X434" s="367"/>
      <c r="Z434" s="335" t="s">
        <v>432</v>
      </c>
      <c r="AC434" s="367"/>
    </row>
    <row r="435" spans="1:30" s="332" customFormat="1" ht="12" x14ac:dyDescent="0.2">
      <c r="A435" s="372"/>
      <c r="B435" s="371"/>
      <c r="C435" s="1065" t="s">
        <v>443</v>
      </c>
      <c r="D435" s="1065"/>
      <c r="E435" s="1065"/>
      <c r="F435" s="373" t="s">
        <v>444</v>
      </c>
      <c r="G435" s="373" t="s">
        <v>1524</v>
      </c>
      <c r="H435" s="373"/>
      <c r="I435" s="373" t="s">
        <v>8251</v>
      </c>
      <c r="J435" s="374"/>
      <c r="K435" s="373"/>
      <c r="L435" s="374"/>
      <c r="M435" s="373"/>
      <c r="N435" s="375"/>
      <c r="V435" s="361"/>
      <c r="W435" s="367"/>
      <c r="X435" s="367"/>
      <c r="AA435" s="335" t="s">
        <v>443</v>
      </c>
      <c r="AC435" s="367"/>
    </row>
    <row r="436" spans="1:30" s="332" customFormat="1" ht="12" x14ac:dyDescent="0.2">
      <c r="A436" s="372"/>
      <c r="B436" s="371"/>
      <c r="C436" s="1077" t="s">
        <v>450</v>
      </c>
      <c r="D436" s="1077"/>
      <c r="E436" s="1077"/>
      <c r="F436" s="376"/>
      <c r="G436" s="376"/>
      <c r="H436" s="376"/>
      <c r="I436" s="376"/>
      <c r="J436" s="377">
        <v>729</v>
      </c>
      <c r="K436" s="376"/>
      <c r="L436" s="377">
        <v>85.29</v>
      </c>
      <c r="M436" s="376"/>
      <c r="N436" s="378"/>
      <c r="V436" s="361"/>
      <c r="W436" s="367"/>
      <c r="X436" s="367"/>
      <c r="AB436" s="335" t="s">
        <v>450</v>
      </c>
      <c r="AC436" s="367"/>
    </row>
    <row r="437" spans="1:30" s="332" customFormat="1" ht="12" x14ac:dyDescent="0.2">
      <c r="A437" s="372"/>
      <c r="B437" s="371"/>
      <c r="C437" s="1065" t="s">
        <v>451</v>
      </c>
      <c r="D437" s="1065"/>
      <c r="E437" s="1065"/>
      <c r="F437" s="373"/>
      <c r="G437" s="373"/>
      <c r="H437" s="373"/>
      <c r="I437" s="373"/>
      <c r="J437" s="374"/>
      <c r="K437" s="373"/>
      <c r="L437" s="374">
        <v>85.29</v>
      </c>
      <c r="M437" s="373"/>
      <c r="N437" s="375"/>
      <c r="V437" s="361"/>
      <c r="W437" s="367"/>
      <c r="X437" s="367"/>
      <c r="AA437" s="335" t="s">
        <v>451</v>
      </c>
      <c r="AC437" s="367"/>
    </row>
    <row r="438" spans="1:30" s="332" customFormat="1" ht="22.5" x14ac:dyDescent="0.2">
      <c r="A438" s="372"/>
      <c r="B438" s="371" t="s">
        <v>668</v>
      </c>
      <c r="C438" s="1065" t="s">
        <v>669</v>
      </c>
      <c r="D438" s="1065"/>
      <c r="E438" s="1065"/>
      <c r="F438" s="373" t="s">
        <v>454</v>
      </c>
      <c r="G438" s="373" t="s">
        <v>670</v>
      </c>
      <c r="H438" s="373"/>
      <c r="I438" s="373" t="s">
        <v>670</v>
      </c>
      <c r="J438" s="374"/>
      <c r="K438" s="373"/>
      <c r="L438" s="374">
        <v>75.91</v>
      </c>
      <c r="M438" s="373"/>
      <c r="N438" s="375"/>
      <c r="V438" s="361"/>
      <c r="W438" s="367"/>
      <c r="X438" s="367"/>
      <c r="AA438" s="335" t="s">
        <v>669</v>
      </c>
      <c r="AC438" s="367"/>
    </row>
    <row r="439" spans="1:30" s="332" customFormat="1" ht="22.5" x14ac:dyDescent="0.2">
      <c r="A439" s="372"/>
      <c r="B439" s="371" t="s">
        <v>671</v>
      </c>
      <c r="C439" s="1065" t="s">
        <v>672</v>
      </c>
      <c r="D439" s="1065"/>
      <c r="E439" s="1065"/>
      <c r="F439" s="373" t="s">
        <v>454</v>
      </c>
      <c r="G439" s="373" t="s">
        <v>673</v>
      </c>
      <c r="H439" s="373"/>
      <c r="I439" s="373" t="s">
        <v>673</v>
      </c>
      <c r="J439" s="374"/>
      <c r="K439" s="373"/>
      <c r="L439" s="374">
        <v>34.119999999999997</v>
      </c>
      <c r="M439" s="373"/>
      <c r="N439" s="375"/>
      <c r="V439" s="361"/>
      <c r="W439" s="367"/>
      <c r="X439" s="367"/>
      <c r="AA439" s="335" t="s">
        <v>672</v>
      </c>
      <c r="AC439" s="367"/>
    </row>
    <row r="440" spans="1:30" s="332" customFormat="1" ht="12" x14ac:dyDescent="0.2">
      <c r="A440" s="379"/>
      <c r="B440" s="380"/>
      <c r="C440" s="1068" t="s">
        <v>459</v>
      </c>
      <c r="D440" s="1068"/>
      <c r="E440" s="1068"/>
      <c r="F440" s="364"/>
      <c r="G440" s="364"/>
      <c r="H440" s="364"/>
      <c r="I440" s="364"/>
      <c r="J440" s="365"/>
      <c r="K440" s="364"/>
      <c r="L440" s="365">
        <v>195.32</v>
      </c>
      <c r="M440" s="376"/>
      <c r="N440" s="366"/>
      <c r="V440" s="361"/>
      <c r="W440" s="367"/>
      <c r="X440" s="367"/>
      <c r="AC440" s="367" t="s">
        <v>459</v>
      </c>
    </row>
    <row r="441" spans="1:30" s="332" customFormat="1" ht="12" x14ac:dyDescent="0.2">
      <c r="A441" s="362" t="s">
        <v>901</v>
      </c>
      <c r="B441" s="363" t="s">
        <v>7840</v>
      </c>
      <c r="C441" s="1068" t="s">
        <v>7841</v>
      </c>
      <c r="D441" s="1068"/>
      <c r="E441" s="1068"/>
      <c r="F441" s="364" t="s">
        <v>1026</v>
      </c>
      <c r="G441" s="364"/>
      <c r="H441" s="364"/>
      <c r="I441" s="364" t="s">
        <v>2227</v>
      </c>
      <c r="J441" s="365"/>
      <c r="K441" s="364"/>
      <c r="L441" s="365"/>
      <c r="M441" s="364"/>
      <c r="N441" s="366"/>
      <c r="V441" s="361"/>
      <c r="W441" s="367"/>
      <c r="X441" s="367" t="s">
        <v>7841</v>
      </c>
      <c r="AC441" s="367"/>
    </row>
    <row r="442" spans="1:30" s="332" customFormat="1" ht="12" x14ac:dyDescent="0.2">
      <c r="A442" s="368"/>
      <c r="B442" s="369"/>
      <c r="C442" s="1065" t="s">
        <v>2228</v>
      </c>
      <c r="D442" s="1065"/>
      <c r="E442" s="1065"/>
      <c r="F442" s="1065"/>
      <c r="G442" s="1065"/>
      <c r="H442" s="1065"/>
      <c r="I442" s="1065"/>
      <c r="J442" s="1065"/>
      <c r="K442" s="1065"/>
      <c r="L442" s="1065"/>
      <c r="M442" s="1065"/>
      <c r="N442" s="1072"/>
      <c r="V442" s="361"/>
      <c r="W442" s="367"/>
      <c r="X442" s="367"/>
      <c r="AC442" s="367"/>
      <c r="AD442" s="335" t="s">
        <v>2228</v>
      </c>
    </row>
    <row r="443" spans="1:30" s="332" customFormat="1" ht="33.75" x14ac:dyDescent="0.2">
      <c r="A443" s="370"/>
      <c r="B443" s="371" t="s">
        <v>430</v>
      </c>
      <c r="C443" s="1065" t="s">
        <v>431</v>
      </c>
      <c r="D443" s="1065"/>
      <c r="E443" s="1065"/>
      <c r="F443" s="1065"/>
      <c r="G443" s="1065"/>
      <c r="H443" s="1065"/>
      <c r="I443" s="1065"/>
      <c r="J443" s="1065"/>
      <c r="K443" s="1065"/>
      <c r="L443" s="1065"/>
      <c r="M443" s="1065"/>
      <c r="N443" s="1072"/>
      <c r="V443" s="361"/>
      <c r="W443" s="367"/>
      <c r="X443" s="367"/>
      <c r="Y443" s="335" t="s">
        <v>431</v>
      </c>
      <c r="AC443" s="367"/>
    </row>
    <row r="444" spans="1:30" s="332" customFormat="1" ht="12" x14ac:dyDescent="0.2">
      <c r="A444" s="372"/>
      <c r="B444" s="371" t="s">
        <v>423</v>
      </c>
      <c r="C444" s="1065" t="s">
        <v>432</v>
      </c>
      <c r="D444" s="1065"/>
      <c r="E444" s="1065"/>
      <c r="F444" s="373"/>
      <c r="G444" s="373"/>
      <c r="H444" s="373"/>
      <c r="I444" s="373"/>
      <c r="J444" s="374">
        <v>9.68</v>
      </c>
      <c r="K444" s="373" t="s">
        <v>436</v>
      </c>
      <c r="L444" s="374">
        <v>13.31</v>
      </c>
      <c r="M444" s="373"/>
      <c r="N444" s="375"/>
      <c r="V444" s="361"/>
      <c r="W444" s="367"/>
      <c r="X444" s="367"/>
      <c r="Z444" s="335" t="s">
        <v>432</v>
      </c>
      <c r="AC444" s="367"/>
    </row>
    <row r="445" spans="1:30" s="332" customFormat="1" ht="12" x14ac:dyDescent="0.2">
      <c r="A445" s="372"/>
      <c r="B445" s="371" t="s">
        <v>434</v>
      </c>
      <c r="C445" s="1065" t="s">
        <v>435</v>
      </c>
      <c r="D445" s="1065"/>
      <c r="E445" s="1065"/>
      <c r="F445" s="373"/>
      <c r="G445" s="373"/>
      <c r="H445" s="373"/>
      <c r="I445" s="373"/>
      <c r="J445" s="374">
        <v>1.81</v>
      </c>
      <c r="K445" s="373" t="s">
        <v>436</v>
      </c>
      <c r="L445" s="374">
        <v>2.4900000000000002</v>
      </c>
      <c r="M445" s="373"/>
      <c r="N445" s="375"/>
      <c r="V445" s="361"/>
      <c r="W445" s="367"/>
      <c r="X445" s="367"/>
      <c r="Z445" s="335" t="s">
        <v>435</v>
      </c>
      <c r="AC445" s="367"/>
    </row>
    <row r="446" spans="1:30" s="332" customFormat="1" ht="12" x14ac:dyDescent="0.2">
      <c r="A446" s="372"/>
      <c r="B446" s="371" t="s">
        <v>437</v>
      </c>
      <c r="C446" s="1065" t="s">
        <v>438</v>
      </c>
      <c r="D446" s="1065"/>
      <c r="E446" s="1065"/>
      <c r="F446" s="373"/>
      <c r="G446" s="373"/>
      <c r="H446" s="373"/>
      <c r="I446" s="373"/>
      <c r="J446" s="374">
        <v>0.26</v>
      </c>
      <c r="K446" s="373" t="s">
        <v>436</v>
      </c>
      <c r="L446" s="374">
        <v>0.36</v>
      </c>
      <c r="M446" s="373"/>
      <c r="N446" s="375"/>
      <c r="V446" s="361"/>
      <c r="W446" s="367"/>
      <c r="X446" s="367"/>
      <c r="Z446" s="335" t="s">
        <v>438</v>
      </c>
      <c r="AC446" s="367"/>
    </row>
    <row r="447" spans="1:30" s="332" customFormat="1" ht="12" x14ac:dyDescent="0.2">
      <c r="A447" s="372"/>
      <c r="B447" s="371" t="s">
        <v>439</v>
      </c>
      <c r="C447" s="1065" t="s">
        <v>440</v>
      </c>
      <c r="D447" s="1065"/>
      <c r="E447" s="1065"/>
      <c r="F447" s="373"/>
      <c r="G447" s="373"/>
      <c r="H447" s="373"/>
      <c r="I447" s="373"/>
      <c r="J447" s="374">
        <v>9.93</v>
      </c>
      <c r="K447" s="373"/>
      <c r="L447" s="374">
        <v>10.92</v>
      </c>
      <c r="M447" s="373"/>
      <c r="N447" s="375"/>
      <c r="V447" s="361"/>
      <c r="W447" s="367"/>
      <c r="X447" s="367"/>
      <c r="Z447" s="335" t="s">
        <v>440</v>
      </c>
      <c r="AC447" s="367"/>
    </row>
    <row r="448" spans="1:30" s="332" customFormat="1" ht="12" x14ac:dyDescent="0.2">
      <c r="A448" s="372"/>
      <c r="B448" s="371"/>
      <c r="C448" s="1065" t="s">
        <v>443</v>
      </c>
      <c r="D448" s="1065"/>
      <c r="E448" s="1065"/>
      <c r="F448" s="373" t="s">
        <v>444</v>
      </c>
      <c r="G448" s="373" t="s">
        <v>2647</v>
      </c>
      <c r="H448" s="373" t="s">
        <v>436</v>
      </c>
      <c r="I448" s="373" t="s">
        <v>8252</v>
      </c>
      <c r="J448" s="374"/>
      <c r="K448" s="373"/>
      <c r="L448" s="374"/>
      <c r="M448" s="373"/>
      <c r="N448" s="375"/>
      <c r="V448" s="361"/>
      <c r="W448" s="367"/>
      <c r="X448" s="367"/>
      <c r="AA448" s="335" t="s">
        <v>443</v>
      </c>
      <c r="AC448" s="367"/>
    </row>
    <row r="449" spans="1:30" s="332" customFormat="1" ht="12" x14ac:dyDescent="0.2">
      <c r="A449" s="372"/>
      <c r="B449" s="371"/>
      <c r="C449" s="1065" t="s">
        <v>447</v>
      </c>
      <c r="D449" s="1065"/>
      <c r="E449" s="1065"/>
      <c r="F449" s="373" t="s">
        <v>444</v>
      </c>
      <c r="G449" s="373" t="s">
        <v>537</v>
      </c>
      <c r="H449" s="373" t="s">
        <v>436</v>
      </c>
      <c r="I449" s="373" t="s">
        <v>8253</v>
      </c>
      <c r="J449" s="374"/>
      <c r="K449" s="373"/>
      <c r="L449" s="374"/>
      <c r="M449" s="373"/>
      <c r="N449" s="375"/>
      <c r="V449" s="361"/>
      <c r="W449" s="367"/>
      <c r="X449" s="367"/>
      <c r="AA449" s="335" t="s">
        <v>447</v>
      </c>
      <c r="AC449" s="367"/>
    </row>
    <row r="450" spans="1:30" s="332" customFormat="1" ht="12" x14ac:dyDescent="0.2">
      <c r="A450" s="372"/>
      <c r="B450" s="371"/>
      <c r="C450" s="1077" t="s">
        <v>450</v>
      </c>
      <c r="D450" s="1077"/>
      <c r="E450" s="1077"/>
      <c r="F450" s="376"/>
      <c r="G450" s="376"/>
      <c r="H450" s="376"/>
      <c r="I450" s="376"/>
      <c r="J450" s="377">
        <v>21.42</v>
      </c>
      <c r="K450" s="376"/>
      <c r="L450" s="377">
        <v>26.72</v>
      </c>
      <c r="M450" s="376"/>
      <c r="N450" s="378"/>
      <c r="V450" s="361"/>
      <c r="W450" s="367"/>
      <c r="X450" s="367"/>
      <c r="AB450" s="335" t="s">
        <v>450</v>
      </c>
      <c r="AC450" s="367"/>
    </row>
    <row r="451" spans="1:30" s="332" customFormat="1" ht="12" x14ac:dyDescent="0.2">
      <c r="A451" s="372"/>
      <c r="B451" s="371"/>
      <c r="C451" s="1065" t="s">
        <v>451</v>
      </c>
      <c r="D451" s="1065"/>
      <c r="E451" s="1065"/>
      <c r="F451" s="373"/>
      <c r="G451" s="373"/>
      <c r="H451" s="373"/>
      <c r="I451" s="373"/>
      <c r="J451" s="374"/>
      <c r="K451" s="373"/>
      <c r="L451" s="374">
        <v>13.67</v>
      </c>
      <c r="M451" s="373"/>
      <c r="N451" s="375"/>
      <c r="V451" s="361"/>
      <c r="W451" s="367"/>
      <c r="X451" s="367"/>
      <c r="AA451" s="335" t="s">
        <v>451</v>
      </c>
      <c r="AC451" s="367"/>
    </row>
    <row r="452" spans="1:30" s="332" customFormat="1" ht="33.75" x14ac:dyDescent="0.2">
      <c r="A452" s="372"/>
      <c r="B452" s="371" t="s">
        <v>4696</v>
      </c>
      <c r="C452" s="1065" t="s">
        <v>3148</v>
      </c>
      <c r="D452" s="1065"/>
      <c r="E452" s="1065"/>
      <c r="F452" s="373" t="s">
        <v>454</v>
      </c>
      <c r="G452" s="373" t="s">
        <v>558</v>
      </c>
      <c r="H452" s="373"/>
      <c r="I452" s="373" t="s">
        <v>558</v>
      </c>
      <c r="J452" s="374"/>
      <c r="K452" s="373"/>
      <c r="L452" s="374">
        <v>13.26</v>
      </c>
      <c r="M452" s="373"/>
      <c r="N452" s="375"/>
      <c r="V452" s="361"/>
      <c r="W452" s="367"/>
      <c r="X452" s="367"/>
      <c r="AA452" s="335" t="s">
        <v>3148</v>
      </c>
      <c r="AC452" s="367"/>
    </row>
    <row r="453" spans="1:30" s="332" customFormat="1" ht="33.75" x14ac:dyDescent="0.2">
      <c r="A453" s="372"/>
      <c r="B453" s="371" t="s">
        <v>4697</v>
      </c>
      <c r="C453" s="1065" t="s">
        <v>3150</v>
      </c>
      <c r="D453" s="1065"/>
      <c r="E453" s="1065"/>
      <c r="F453" s="373" t="s">
        <v>454</v>
      </c>
      <c r="G453" s="373" t="s">
        <v>544</v>
      </c>
      <c r="H453" s="373"/>
      <c r="I453" s="373" t="s">
        <v>544</v>
      </c>
      <c r="J453" s="374"/>
      <c r="K453" s="373"/>
      <c r="L453" s="374">
        <v>6.97</v>
      </c>
      <c r="M453" s="373"/>
      <c r="N453" s="375"/>
      <c r="V453" s="361"/>
      <c r="W453" s="367"/>
      <c r="X453" s="367"/>
      <c r="AA453" s="335" t="s">
        <v>3150</v>
      </c>
      <c r="AC453" s="367"/>
    </row>
    <row r="454" spans="1:30" s="332" customFormat="1" ht="12" x14ac:dyDescent="0.2">
      <c r="A454" s="379"/>
      <c r="B454" s="380"/>
      <c r="C454" s="1068" t="s">
        <v>459</v>
      </c>
      <c r="D454" s="1068"/>
      <c r="E454" s="1068"/>
      <c r="F454" s="364"/>
      <c r="G454" s="364"/>
      <c r="H454" s="364"/>
      <c r="I454" s="364"/>
      <c r="J454" s="365"/>
      <c r="K454" s="364"/>
      <c r="L454" s="365">
        <v>46.95</v>
      </c>
      <c r="M454" s="376"/>
      <c r="N454" s="366"/>
      <c r="V454" s="361"/>
      <c r="W454" s="367"/>
      <c r="X454" s="367"/>
      <c r="AC454" s="367" t="s">
        <v>459</v>
      </c>
    </row>
    <row r="455" spans="1:30" s="332" customFormat="1" ht="45" x14ac:dyDescent="0.2">
      <c r="A455" s="362" t="s">
        <v>561</v>
      </c>
      <c r="B455" s="363" t="s">
        <v>7998</v>
      </c>
      <c r="C455" s="1068" t="s">
        <v>7999</v>
      </c>
      <c r="D455" s="1068"/>
      <c r="E455" s="1068"/>
      <c r="F455" s="364" t="s">
        <v>1026</v>
      </c>
      <c r="G455" s="364"/>
      <c r="H455" s="364"/>
      <c r="I455" s="364" t="s">
        <v>2227</v>
      </c>
      <c r="J455" s="365"/>
      <c r="K455" s="364"/>
      <c r="L455" s="365"/>
      <c r="M455" s="364"/>
      <c r="N455" s="366"/>
      <c r="V455" s="361"/>
      <c r="W455" s="367"/>
      <c r="X455" s="367" t="s">
        <v>7999</v>
      </c>
      <c r="AC455" s="367"/>
    </row>
    <row r="456" spans="1:30" s="332" customFormat="1" ht="12" x14ac:dyDescent="0.2">
      <c r="A456" s="368"/>
      <c r="B456" s="369"/>
      <c r="C456" s="1065" t="s">
        <v>2228</v>
      </c>
      <c r="D456" s="1065"/>
      <c r="E456" s="1065"/>
      <c r="F456" s="1065"/>
      <c r="G456" s="1065"/>
      <c r="H456" s="1065"/>
      <c r="I456" s="1065"/>
      <c r="J456" s="1065"/>
      <c r="K456" s="1065"/>
      <c r="L456" s="1065"/>
      <c r="M456" s="1065"/>
      <c r="N456" s="1072"/>
      <c r="V456" s="361"/>
      <c r="W456" s="367"/>
      <c r="X456" s="367"/>
      <c r="AC456" s="367"/>
      <c r="AD456" s="335" t="s">
        <v>2228</v>
      </c>
    </row>
    <row r="457" spans="1:30" s="332" customFormat="1" ht="33.75" x14ac:dyDescent="0.2">
      <c r="A457" s="370"/>
      <c r="B457" s="371" t="s">
        <v>430</v>
      </c>
      <c r="C457" s="1065" t="s">
        <v>431</v>
      </c>
      <c r="D457" s="1065"/>
      <c r="E457" s="1065"/>
      <c r="F457" s="1065"/>
      <c r="G457" s="1065"/>
      <c r="H457" s="1065"/>
      <c r="I457" s="1065"/>
      <c r="J457" s="1065"/>
      <c r="K457" s="1065"/>
      <c r="L457" s="1065"/>
      <c r="M457" s="1065"/>
      <c r="N457" s="1072"/>
      <c r="V457" s="361"/>
      <c r="W457" s="367"/>
      <c r="X457" s="367"/>
      <c r="Y457" s="335" t="s">
        <v>431</v>
      </c>
      <c r="AC457" s="367"/>
    </row>
    <row r="458" spans="1:30" s="332" customFormat="1" ht="12" x14ac:dyDescent="0.2">
      <c r="A458" s="372"/>
      <c r="B458" s="371" t="s">
        <v>423</v>
      </c>
      <c r="C458" s="1065" t="s">
        <v>432</v>
      </c>
      <c r="D458" s="1065"/>
      <c r="E458" s="1065"/>
      <c r="F458" s="373"/>
      <c r="G458" s="373"/>
      <c r="H458" s="373"/>
      <c r="I458" s="373"/>
      <c r="J458" s="374">
        <v>139.54</v>
      </c>
      <c r="K458" s="373" t="s">
        <v>436</v>
      </c>
      <c r="L458" s="374">
        <v>191.87</v>
      </c>
      <c r="M458" s="373"/>
      <c r="N458" s="375"/>
      <c r="V458" s="361"/>
      <c r="W458" s="367"/>
      <c r="X458" s="367"/>
      <c r="Z458" s="335" t="s">
        <v>432</v>
      </c>
      <c r="AC458" s="367"/>
    </row>
    <row r="459" spans="1:30" s="332" customFormat="1" ht="12" x14ac:dyDescent="0.2">
      <c r="A459" s="372"/>
      <c r="B459" s="371" t="s">
        <v>439</v>
      </c>
      <c r="C459" s="1065" t="s">
        <v>440</v>
      </c>
      <c r="D459" s="1065"/>
      <c r="E459" s="1065"/>
      <c r="F459" s="373"/>
      <c r="G459" s="373"/>
      <c r="H459" s="373"/>
      <c r="I459" s="373"/>
      <c r="J459" s="374">
        <v>16.79</v>
      </c>
      <c r="K459" s="373"/>
      <c r="L459" s="374">
        <v>18.47</v>
      </c>
      <c r="M459" s="373"/>
      <c r="N459" s="375"/>
      <c r="V459" s="361"/>
      <c r="W459" s="367"/>
      <c r="X459" s="367"/>
      <c r="Z459" s="335" t="s">
        <v>440</v>
      </c>
      <c r="AC459" s="367"/>
    </row>
    <row r="460" spans="1:30" s="332" customFormat="1" ht="12" x14ac:dyDescent="0.2">
      <c r="A460" s="372"/>
      <c r="B460" s="371"/>
      <c r="C460" s="1065" t="s">
        <v>443</v>
      </c>
      <c r="D460" s="1065"/>
      <c r="E460" s="1065"/>
      <c r="F460" s="373" t="s">
        <v>444</v>
      </c>
      <c r="G460" s="373" t="s">
        <v>8001</v>
      </c>
      <c r="H460" s="373" t="s">
        <v>436</v>
      </c>
      <c r="I460" s="373" t="s">
        <v>5668</v>
      </c>
      <c r="J460" s="374"/>
      <c r="K460" s="373"/>
      <c r="L460" s="374"/>
      <c r="M460" s="373"/>
      <c r="N460" s="375"/>
      <c r="V460" s="361"/>
      <c r="W460" s="367"/>
      <c r="X460" s="367"/>
      <c r="AA460" s="335" t="s">
        <v>443</v>
      </c>
      <c r="AC460" s="367"/>
    </row>
    <row r="461" spans="1:30" s="332" customFormat="1" ht="12" x14ac:dyDescent="0.2">
      <c r="A461" s="372"/>
      <c r="B461" s="371"/>
      <c r="C461" s="1077" t="s">
        <v>450</v>
      </c>
      <c r="D461" s="1077"/>
      <c r="E461" s="1077"/>
      <c r="F461" s="376"/>
      <c r="G461" s="376"/>
      <c r="H461" s="376"/>
      <c r="I461" s="376"/>
      <c r="J461" s="377">
        <v>156.33000000000001</v>
      </c>
      <c r="K461" s="376"/>
      <c r="L461" s="377">
        <v>210.34</v>
      </c>
      <c r="M461" s="376"/>
      <c r="N461" s="378"/>
      <c r="V461" s="361"/>
      <c r="W461" s="367"/>
      <c r="X461" s="367"/>
      <c r="AB461" s="335" t="s">
        <v>450</v>
      </c>
      <c r="AC461" s="367"/>
    </row>
    <row r="462" spans="1:30" s="332" customFormat="1" ht="12" x14ac:dyDescent="0.2">
      <c r="A462" s="372"/>
      <c r="B462" s="371"/>
      <c r="C462" s="1065" t="s">
        <v>451</v>
      </c>
      <c r="D462" s="1065"/>
      <c r="E462" s="1065"/>
      <c r="F462" s="373"/>
      <c r="G462" s="373"/>
      <c r="H462" s="373"/>
      <c r="I462" s="373"/>
      <c r="J462" s="374"/>
      <c r="K462" s="373"/>
      <c r="L462" s="374">
        <v>191.87</v>
      </c>
      <c r="M462" s="373"/>
      <c r="N462" s="375"/>
      <c r="V462" s="361"/>
      <c r="W462" s="367"/>
      <c r="X462" s="367"/>
      <c r="AA462" s="335" t="s">
        <v>451</v>
      </c>
      <c r="AC462" s="367"/>
    </row>
    <row r="463" spans="1:30" s="332" customFormat="1" ht="33.75" x14ac:dyDescent="0.2">
      <c r="A463" s="372"/>
      <c r="B463" s="371" t="s">
        <v>4696</v>
      </c>
      <c r="C463" s="1065" t="s">
        <v>3148</v>
      </c>
      <c r="D463" s="1065"/>
      <c r="E463" s="1065"/>
      <c r="F463" s="373" t="s">
        <v>454</v>
      </c>
      <c r="G463" s="373" t="s">
        <v>558</v>
      </c>
      <c r="H463" s="373"/>
      <c r="I463" s="373" t="s">
        <v>558</v>
      </c>
      <c r="J463" s="374"/>
      <c r="K463" s="373"/>
      <c r="L463" s="374">
        <v>186.11</v>
      </c>
      <c r="M463" s="373"/>
      <c r="N463" s="375"/>
      <c r="V463" s="361"/>
      <c r="W463" s="367"/>
      <c r="X463" s="367"/>
      <c r="AA463" s="335" t="s">
        <v>3148</v>
      </c>
      <c r="AC463" s="367"/>
    </row>
    <row r="464" spans="1:30" s="332" customFormat="1" ht="33.75" x14ac:dyDescent="0.2">
      <c r="A464" s="372"/>
      <c r="B464" s="371" t="s">
        <v>4697</v>
      </c>
      <c r="C464" s="1065" t="s">
        <v>3150</v>
      </c>
      <c r="D464" s="1065"/>
      <c r="E464" s="1065"/>
      <c r="F464" s="373" t="s">
        <v>454</v>
      </c>
      <c r="G464" s="373" t="s">
        <v>544</v>
      </c>
      <c r="H464" s="373"/>
      <c r="I464" s="373" t="s">
        <v>544</v>
      </c>
      <c r="J464" s="374"/>
      <c r="K464" s="373"/>
      <c r="L464" s="374">
        <v>97.85</v>
      </c>
      <c r="M464" s="373"/>
      <c r="N464" s="375"/>
      <c r="V464" s="361"/>
      <c r="W464" s="367"/>
      <c r="X464" s="367"/>
      <c r="AA464" s="335" t="s">
        <v>3150</v>
      </c>
      <c r="AC464" s="367"/>
    </row>
    <row r="465" spans="1:30" s="332" customFormat="1" ht="12" x14ac:dyDescent="0.2">
      <c r="A465" s="379"/>
      <c r="B465" s="380"/>
      <c r="C465" s="1068" t="s">
        <v>459</v>
      </c>
      <c r="D465" s="1068"/>
      <c r="E465" s="1068"/>
      <c r="F465" s="364"/>
      <c r="G465" s="364"/>
      <c r="H465" s="364"/>
      <c r="I465" s="364"/>
      <c r="J465" s="365"/>
      <c r="K465" s="364"/>
      <c r="L465" s="365">
        <v>494.3</v>
      </c>
      <c r="M465" s="376"/>
      <c r="N465" s="366"/>
      <c r="V465" s="361"/>
      <c r="W465" s="367"/>
      <c r="X465" s="367"/>
      <c r="AC465" s="367" t="s">
        <v>459</v>
      </c>
    </row>
    <row r="466" spans="1:30" s="332" customFormat="1" ht="45" x14ac:dyDescent="0.2">
      <c r="A466" s="362" t="s">
        <v>905</v>
      </c>
      <c r="B466" s="363" t="s">
        <v>8254</v>
      </c>
      <c r="C466" s="1068" t="s">
        <v>8255</v>
      </c>
      <c r="D466" s="1068"/>
      <c r="E466" s="1068"/>
      <c r="F466" s="364" t="s">
        <v>1003</v>
      </c>
      <c r="G466" s="364"/>
      <c r="H466" s="364"/>
      <c r="I466" s="364" t="s">
        <v>8256</v>
      </c>
      <c r="J466" s="365">
        <v>5.7</v>
      </c>
      <c r="K466" s="364"/>
      <c r="L466" s="365">
        <v>639.54</v>
      </c>
      <c r="M466" s="364"/>
      <c r="N466" s="366"/>
      <c r="V466" s="361"/>
      <c r="W466" s="367"/>
      <c r="X466" s="367" t="s">
        <v>8255</v>
      </c>
      <c r="AC466" s="367"/>
    </row>
    <row r="467" spans="1:30" s="332" customFormat="1" ht="12" x14ac:dyDescent="0.2">
      <c r="A467" s="379"/>
      <c r="B467" s="380"/>
      <c r="C467" s="340" t="s">
        <v>2932</v>
      </c>
      <c r="D467" s="385"/>
      <c r="E467" s="385"/>
      <c r="F467" s="386"/>
      <c r="G467" s="386"/>
      <c r="H467" s="386"/>
      <c r="I467" s="386"/>
      <c r="J467" s="387"/>
      <c r="K467" s="386"/>
      <c r="L467" s="387"/>
      <c r="M467" s="388"/>
      <c r="N467" s="389"/>
      <c r="V467" s="361"/>
      <c r="W467" s="367"/>
      <c r="X467" s="367"/>
      <c r="AC467" s="367"/>
    </row>
    <row r="468" spans="1:30" s="332" customFormat="1" ht="12" x14ac:dyDescent="0.2">
      <c r="A468" s="368"/>
      <c r="B468" s="369"/>
      <c r="C468" s="1065" t="s">
        <v>8257</v>
      </c>
      <c r="D468" s="1065"/>
      <c r="E468" s="1065"/>
      <c r="F468" s="1065"/>
      <c r="G468" s="1065"/>
      <c r="H468" s="1065"/>
      <c r="I468" s="1065"/>
      <c r="J468" s="1065"/>
      <c r="K468" s="1065"/>
      <c r="L468" s="1065"/>
      <c r="M468" s="1065"/>
      <c r="N468" s="1072"/>
      <c r="V468" s="361"/>
      <c r="W468" s="367"/>
      <c r="X468" s="367"/>
      <c r="AC468" s="367"/>
      <c r="AD468" s="335" t="s">
        <v>8257</v>
      </c>
    </row>
    <row r="469" spans="1:30" s="332" customFormat="1" ht="56.25" x14ac:dyDescent="0.2">
      <c r="A469" s="362" t="s">
        <v>910</v>
      </c>
      <c r="B469" s="363" t="s">
        <v>7989</v>
      </c>
      <c r="C469" s="1068" t="s">
        <v>8219</v>
      </c>
      <c r="D469" s="1068"/>
      <c r="E469" s="1068"/>
      <c r="F469" s="364" t="s">
        <v>1026</v>
      </c>
      <c r="G469" s="364"/>
      <c r="H469" s="364"/>
      <c r="I469" s="364" t="s">
        <v>2227</v>
      </c>
      <c r="J469" s="365"/>
      <c r="K469" s="364"/>
      <c r="L469" s="365"/>
      <c r="M469" s="364"/>
      <c r="N469" s="366"/>
      <c r="V469" s="361"/>
      <c r="W469" s="367"/>
      <c r="X469" s="367" t="s">
        <v>8219</v>
      </c>
      <c r="AC469" s="367"/>
    </row>
    <row r="470" spans="1:30" s="332" customFormat="1" ht="12" x14ac:dyDescent="0.2">
      <c r="A470" s="368"/>
      <c r="B470" s="369"/>
      <c r="C470" s="1065" t="s">
        <v>2228</v>
      </c>
      <c r="D470" s="1065"/>
      <c r="E470" s="1065"/>
      <c r="F470" s="1065"/>
      <c r="G470" s="1065"/>
      <c r="H470" s="1065"/>
      <c r="I470" s="1065"/>
      <c r="J470" s="1065"/>
      <c r="K470" s="1065"/>
      <c r="L470" s="1065"/>
      <c r="M470" s="1065"/>
      <c r="N470" s="1072"/>
      <c r="V470" s="361"/>
      <c r="W470" s="367"/>
      <c r="X470" s="367"/>
      <c r="AC470" s="367"/>
      <c r="AD470" s="335" t="s">
        <v>2228</v>
      </c>
    </row>
    <row r="471" spans="1:30" s="332" customFormat="1" ht="33.75" x14ac:dyDescent="0.2">
      <c r="A471" s="370"/>
      <c r="B471" s="371" t="s">
        <v>430</v>
      </c>
      <c r="C471" s="1065" t="s">
        <v>431</v>
      </c>
      <c r="D471" s="1065"/>
      <c r="E471" s="1065"/>
      <c r="F471" s="1065"/>
      <c r="G471" s="1065"/>
      <c r="H471" s="1065"/>
      <c r="I471" s="1065"/>
      <c r="J471" s="1065"/>
      <c r="K471" s="1065"/>
      <c r="L471" s="1065"/>
      <c r="M471" s="1065"/>
      <c r="N471" s="1072"/>
      <c r="V471" s="361"/>
      <c r="W471" s="367"/>
      <c r="X471" s="367"/>
      <c r="Y471" s="335" t="s">
        <v>431</v>
      </c>
      <c r="AC471" s="367"/>
    </row>
    <row r="472" spans="1:30" s="332" customFormat="1" ht="12" x14ac:dyDescent="0.2">
      <c r="A472" s="372"/>
      <c r="B472" s="371" t="s">
        <v>423</v>
      </c>
      <c r="C472" s="1065" t="s">
        <v>432</v>
      </c>
      <c r="D472" s="1065"/>
      <c r="E472" s="1065"/>
      <c r="F472" s="373"/>
      <c r="G472" s="373"/>
      <c r="H472" s="373"/>
      <c r="I472" s="373"/>
      <c r="J472" s="374">
        <v>50.67</v>
      </c>
      <c r="K472" s="373" t="s">
        <v>436</v>
      </c>
      <c r="L472" s="374">
        <v>69.67</v>
      </c>
      <c r="M472" s="373"/>
      <c r="N472" s="375"/>
      <c r="V472" s="361"/>
      <c r="W472" s="367"/>
      <c r="X472" s="367"/>
      <c r="Z472" s="335" t="s">
        <v>432</v>
      </c>
      <c r="AC472" s="367"/>
    </row>
    <row r="473" spans="1:30" s="332" customFormat="1" ht="12" x14ac:dyDescent="0.2">
      <c r="A473" s="372"/>
      <c r="B473" s="371" t="s">
        <v>434</v>
      </c>
      <c r="C473" s="1065" t="s">
        <v>435</v>
      </c>
      <c r="D473" s="1065"/>
      <c r="E473" s="1065"/>
      <c r="F473" s="373"/>
      <c r="G473" s="373"/>
      <c r="H473" s="373"/>
      <c r="I473" s="373"/>
      <c r="J473" s="374">
        <v>3.62</v>
      </c>
      <c r="K473" s="373" t="s">
        <v>436</v>
      </c>
      <c r="L473" s="374">
        <v>4.9800000000000004</v>
      </c>
      <c r="M473" s="373"/>
      <c r="N473" s="375"/>
      <c r="V473" s="361"/>
      <c r="W473" s="367"/>
      <c r="X473" s="367"/>
      <c r="Z473" s="335" t="s">
        <v>435</v>
      </c>
      <c r="AC473" s="367"/>
    </row>
    <row r="474" spans="1:30" s="332" customFormat="1" ht="12" x14ac:dyDescent="0.2">
      <c r="A474" s="372"/>
      <c r="B474" s="371" t="s">
        <v>437</v>
      </c>
      <c r="C474" s="1065" t="s">
        <v>438</v>
      </c>
      <c r="D474" s="1065"/>
      <c r="E474" s="1065"/>
      <c r="F474" s="373"/>
      <c r="G474" s="373"/>
      <c r="H474" s="373"/>
      <c r="I474" s="373"/>
      <c r="J474" s="374">
        <v>0.5</v>
      </c>
      <c r="K474" s="373" t="s">
        <v>436</v>
      </c>
      <c r="L474" s="374">
        <v>0.69</v>
      </c>
      <c r="M474" s="373"/>
      <c r="N474" s="375"/>
      <c r="V474" s="361"/>
      <c r="W474" s="367"/>
      <c r="X474" s="367"/>
      <c r="Z474" s="335" t="s">
        <v>438</v>
      </c>
      <c r="AC474" s="367"/>
    </row>
    <row r="475" spans="1:30" s="332" customFormat="1" ht="12" x14ac:dyDescent="0.2">
      <c r="A475" s="372"/>
      <c r="B475" s="371" t="s">
        <v>439</v>
      </c>
      <c r="C475" s="1065" t="s">
        <v>440</v>
      </c>
      <c r="D475" s="1065"/>
      <c r="E475" s="1065"/>
      <c r="F475" s="373"/>
      <c r="G475" s="373"/>
      <c r="H475" s="373"/>
      <c r="I475" s="373"/>
      <c r="J475" s="374">
        <v>14.48</v>
      </c>
      <c r="K475" s="373"/>
      <c r="L475" s="374">
        <v>15.93</v>
      </c>
      <c r="M475" s="373"/>
      <c r="N475" s="375"/>
      <c r="V475" s="361"/>
      <c r="W475" s="367"/>
      <c r="X475" s="367"/>
      <c r="Z475" s="335" t="s">
        <v>440</v>
      </c>
      <c r="AC475" s="367"/>
    </row>
    <row r="476" spans="1:30" s="332" customFormat="1" ht="12" x14ac:dyDescent="0.2">
      <c r="A476" s="372"/>
      <c r="B476" s="371"/>
      <c r="C476" s="1065" t="s">
        <v>443</v>
      </c>
      <c r="D476" s="1065"/>
      <c r="E476" s="1065"/>
      <c r="F476" s="373" t="s">
        <v>444</v>
      </c>
      <c r="G476" s="373" t="s">
        <v>7992</v>
      </c>
      <c r="H476" s="373" t="s">
        <v>436</v>
      </c>
      <c r="I476" s="373" t="s">
        <v>8258</v>
      </c>
      <c r="J476" s="374"/>
      <c r="K476" s="373"/>
      <c r="L476" s="374"/>
      <c r="M476" s="373"/>
      <c r="N476" s="375"/>
      <c r="V476" s="361"/>
      <c r="W476" s="367"/>
      <c r="X476" s="367"/>
      <c r="AA476" s="335" t="s">
        <v>443</v>
      </c>
      <c r="AC476" s="367"/>
    </row>
    <row r="477" spans="1:30" s="332" customFormat="1" ht="12" x14ac:dyDescent="0.2">
      <c r="A477" s="372"/>
      <c r="B477" s="371"/>
      <c r="C477" s="1065" t="s">
        <v>447</v>
      </c>
      <c r="D477" s="1065"/>
      <c r="E477" s="1065"/>
      <c r="F477" s="373" t="s">
        <v>444</v>
      </c>
      <c r="G477" s="373" t="s">
        <v>935</v>
      </c>
      <c r="H477" s="373" t="s">
        <v>436</v>
      </c>
      <c r="I477" s="373" t="s">
        <v>2234</v>
      </c>
      <c r="J477" s="374"/>
      <c r="K477" s="373"/>
      <c r="L477" s="374"/>
      <c r="M477" s="373"/>
      <c r="N477" s="375"/>
      <c r="V477" s="361"/>
      <c r="W477" s="367"/>
      <c r="X477" s="367"/>
      <c r="AA477" s="335" t="s">
        <v>447</v>
      </c>
      <c r="AC477" s="367"/>
    </row>
    <row r="478" spans="1:30" s="332" customFormat="1" ht="12" x14ac:dyDescent="0.2">
      <c r="A478" s="372"/>
      <c r="B478" s="371"/>
      <c r="C478" s="1077" t="s">
        <v>450</v>
      </c>
      <c r="D478" s="1077"/>
      <c r="E478" s="1077"/>
      <c r="F478" s="376"/>
      <c r="G478" s="376"/>
      <c r="H478" s="376"/>
      <c r="I478" s="376"/>
      <c r="J478" s="377">
        <v>68.77</v>
      </c>
      <c r="K478" s="376"/>
      <c r="L478" s="377">
        <v>90.58</v>
      </c>
      <c r="M478" s="376"/>
      <c r="N478" s="378"/>
      <c r="V478" s="361"/>
      <c r="W478" s="367"/>
      <c r="X478" s="367"/>
      <c r="AB478" s="335" t="s">
        <v>450</v>
      </c>
      <c r="AC478" s="367"/>
    </row>
    <row r="479" spans="1:30" s="332" customFormat="1" ht="12" x14ac:dyDescent="0.2">
      <c r="A479" s="372"/>
      <c r="B479" s="371"/>
      <c r="C479" s="1065" t="s">
        <v>451</v>
      </c>
      <c r="D479" s="1065"/>
      <c r="E479" s="1065"/>
      <c r="F479" s="373"/>
      <c r="G479" s="373"/>
      <c r="H479" s="373"/>
      <c r="I479" s="373"/>
      <c r="J479" s="374"/>
      <c r="K479" s="373"/>
      <c r="L479" s="374">
        <v>70.36</v>
      </c>
      <c r="M479" s="373"/>
      <c r="N479" s="375"/>
      <c r="V479" s="361"/>
      <c r="W479" s="367"/>
      <c r="X479" s="367"/>
      <c r="AA479" s="335" t="s">
        <v>451</v>
      </c>
      <c r="AC479" s="367"/>
    </row>
    <row r="480" spans="1:30" s="332" customFormat="1" ht="33.75" x14ac:dyDescent="0.2">
      <c r="A480" s="372"/>
      <c r="B480" s="371" t="s">
        <v>4696</v>
      </c>
      <c r="C480" s="1065" t="s">
        <v>3148</v>
      </c>
      <c r="D480" s="1065"/>
      <c r="E480" s="1065"/>
      <c r="F480" s="373" t="s">
        <v>454</v>
      </c>
      <c r="G480" s="373" t="s">
        <v>558</v>
      </c>
      <c r="H480" s="373"/>
      <c r="I480" s="373" t="s">
        <v>558</v>
      </c>
      <c r="J480" s="374"/>
      <c r="K480" s="373"/>
      <c r="L480" s="374">
        <v>68.25</v>
      </c>
      <c r="M480" s="373"/>
      <c r="N480" s="375"/>
      <c r="V480" s="361"/>
      <c r="W480" s="367"/>
      <c r="X480" s="367"/>
      <c r="AA480" s="335" t="s">
        <v>3148</v>
      </c>
      <c r="AC480" s="367"/>
    </row>
    <row r="481" spans="1:32" s="332" customFormat="1" ht="33.75" x14ac:dyDescent="0.2">
      <c r="A481" s="372"/>
      <c r="B481" s="371" t="s">
        <v>4697</v>
      </c>
      <c r="C481" s="1065" t="s">
        <v>3150</v>
      </c>
      <c r="D481" s="1065"/>
      <c r="E481" s="1065"/>
      <c r="F481" s="373" t="s">
        <v>454</v>
      </c>
      <c r="G481" s="373" t="s">
        <v>544</v>
      </c>
      <c r="H481" s="373"/>
      <c r="I481" s="373" t="s">
        <v>544</v>
      </c>
      <c r="J481" s="374"/>
      <c r="K481" s="373"/>
      <c r="L481" s="374">
        <v>35.880000000000003</v>
      </c>
      <c r="M481" s="373"/>
      <c r="N481" s="375"/>
      <c r="V481" s="361"/>
      <c r="W481" s="367"/>
      <c r="X481" s="367"/>
      <c r="AA481" s="335" t="s">
        <v>3150</v>
      </c>
      <c r="AC481" s="367"/>
    </row>
    <row r="482" spans="1:32" s="332" customFormat="1" ht="12" x14ac:dyDescent="0.2">
      <c r="A482" s="379"/>
      <c r="B482" s="380"/>
      <c r="C482" s="1068" t="s">
        <v>459</v>
      </c>
      <c r="D482" s="1068"/>
      <c r="E482" s="1068"/>
      <c r="F482" s="364"/>
      <c r="G482" s="364"/>
      <c r="H482" s="364"/>
      <c r="I482" s="364"/>
      <c r="J482" s="365"/>
      <c r="K482" s="364"/>
      <c r="L482" s="365">
        <v>194.71</v>
      </c>
      <c r="M482" s="376"/>
      <c r="N482" s="366"/>
      <c r="V482" s="361"/>
      <c r="W482" s="367"/>
      <c r="X482" s="367"/>
      <c r="AC482" s="367" t="s">
        <v>459</v>
      </c>
    </row>
    <row r="483" spans="1:32" s="332" customFormat="1" ht="112.5" x14ac:dyDescent="0.2">
      <c r="A483" s="362" t="s">
        <v>719</v>
      </c>
      <c r="B483" s="363" t="s">
        <v>8259</v>
      </c>
      <c r="C483" s="1068" t="s">
        <v>8260</v>
      </c>
      <c r="D483" s="1068"/>
      <c r="E483" s="1068"/>
      <c r="F483" s="364" t="s">
        <v>4013</v>
      </c>
      <c r="G483" s="364"/>
      <c r="H483" s="364"/>
      <c r="I483" s="364" t="s">
        <v>8261</v>
      </c>
      <c r="J483" s="365">
        <v>104737.56</v>
      </c>
      <c r="K483" s="364"/>
      <c r="L483" s="365">
        <v>83542.87</v>
      </c>
      <c r="M483" s="364"/>
      <c r="N483" s="366"/>
      <c r="V483" s="361"/>
      <c r="W483" s="367"/>
      <c r="X483" s="367" t="s">
        <v>8260</v>
      </c>
      <c r="AC483" s="367"/>
    </row>
    <row r="484" spans="1:32" s="332" customFormat="1" ht="12" x14ac:dyDescent="0.2">
      <c r="A484" s="379"/>
      <c r="B484" s="380"/>
      <c r="C484" s="340" t="s">
        <v>2932</v>
      </c>
      <c r="D484" s="385"/>
      <c r="E484" s="385"/>
      <c r="F484" s="386"/>
      <c r="G484" s="386"/>
      <c r="H484" s="386"/>
      <c r="I484" s="386"/>
      <c r="J484" s="387"/>
      <c r="K484" s="386"/>
      <c r="L484" s="387"/>
      <c r="M484" s="388"/>
      <c r="N484" s="389"/>
      <c r="V484" s="361"/>
      <c r="W484" s="367"/>
      <c r="X484" s="367"/>
      <c r="AC484" s="367"/>
    </row>
    <row r="485" spans="1:32" s="332" customFormat="1" ht="12" x14ac:dyDescent="0.2">
      <c r="A485" s="368"/>
      <c r="B485" s="369"/>
      <c r="C485" s="1065" t="s">
        <v>8262</v>
      </c>
      <c r="D485" s="1065"/>
      <c r="E485" s="1065"/>
      <c r="F485" s="1065"/>
      <c r="G485" s="1065"/>
      <c r="H485" s="1065"/>
      <c r="I485" s="1065"/>
      <c r="J485" s="1065"/>
      <c r="K485" s="1065"/>
      <c r="L485" s="1065"/>
      <c r="M485" s="1065"/>
      <c r="N485" s="1072"/>
      <c r="V485" s="361"/>
      <c r="W485" s="367"/>
      <c r="X485" s="367"/>
      <c r="AC485" s="367"/>
      <c r="AD485" s="335" t="s">
        <v>8262</v>
      </c>
    </row>
    <row r="486" spans="1:32" s="332" customFormat="1" ht="1.5" customHeight="1" x14ac:dyDescent="0.2">
      <c r="A486" s="386"/>
      <c r="B486" s="380"/>
      <c r="C486" s="380"/>
      <c r="D486" s="380"/>
      <c r="E486" s="380"/>
      <c r="F486" s="386"/>
      <c r="G486" s="386"/>
      <c r="H486" s="386"/>
      <c r="I486" s="386"/>
      <c r="J486" s="390"/>
      <c r="K486" s="386"/>
      <c r="L486" s="390"/>
      <c r="M486" s="373"/>
      <c r="N486" s="390"/>
      <c r="V486" s="361"/>
      <c r="W486" s="367"/>
      <c r="X486" s="367"/>
      <c r="AC486" s="367"/>
    </row>
    <row r="487" spans="1:32" s="332" customFormat="1" ht="12" x14ac:dyDescent="0.2">
      <c r="A487" s="391"/>
      <c r="B487" s="392"/>
      <c r="C487" s="1068" t="s">
        <v>4647</v>
      </c>
      <c r="D487" s="1068"/>
      <c r="E487" s="1068"/>
      <c r="F487" s="1068"/>
      <c r="G487" s="1068"/>
      <c r="H487" s="1068"/>
      <c r="I487" s="1068"/>
      <c r="J487" s="1068"/>
      <c r="K487" s="1068"/>
      <c r="L487" s="393"/>
      <c r="M487" s="394"/>
      <c r="N487" s="395"/>
      <c r="V487" s="361"/>
      <c r="W487" s="367"/>
      <c r="X487" s="367"/>
      <c r="AC487" s="367"/>
      <c r="AE487" s="367" t="s">
        <v>4647</v>
      </c>
    </row>
    <row r="488" spans="1:32" s="332" customFormat="1" ht="12" x14ac:dyDescent="0.2">
      <c r="A488" s="396"/>
      <c r="B488" s="371"/>
      <c r="C488" s="1065" t="s">
        <v>512</v>
      </c>
      <c r="D488" s="1065"/>
      <c r="E488" s="1065"/>
      <c r="F488" s="1065"/>
      <c r="G488" s="1065"/>
      <c r="H488" s="1065"/>
      <c r="I488" s="1065"/>
      <c r="J488" s="1065"/>
      <c r="K488" s="1065"/>
      <c r="L488" s="397">
        <v>102671.07</v>
      </c>
      <c r="M488" s="398"/>
      <c r="N488" s="399"/>
      <c r="V488" s="361"/>
      <c r="W488" s="367"/>
      <c r="X488" s="367"/>
      <c r="AC488" s="367"/>
      <c r="AE488" s="367"/>
      <c r="AF488" s="335" t="s">
        <v>512</v>
      </c>
    </row>
    <row r="489" spans="1:32" s="332" customFormat="1" ht="12" x14ac:dyDescent="0.2">
      <c r="A489" s="396"/>
      <c r="B489" s="371"/>
      <c r="C489" s="1065" t="s">
        <v>513</v>
      </c>
      <c r="D489" s="1065"/>
      <c r="E489" s="1065"/>
      <c r="F489" s="1065"/>
      <c r="G489" s="1065"/>
      <c r="H489" s="1065"/>
      <c r="I489" s="1065"/>
      <c r="J489" s="1065"/>
      <c r="K489" s="1065"/>
      <c r="L489" s="397"/>
      <c r="M489" s="398"/>
      <c r="N489" s="399"/>
      <c r="V489" s="361"/>
      <c r="W489" s="367"/>
      <c r="X489" s="367"/>
      <c r="AC489" s="367"/>
      <c r="AE489" s="367"/>
      <c r="AF489" s="335" t="s">
        <v>513</v>
      </c>
    </row>
    <row r="490" spans="1:32" s="332" customFormat="1" ht="12" x14ac:dyDescent="0.2">
      <c r="A490" s="396"/>
      <c r="B490" s="371"/>
      <c r="C490" s="1065" t="s">
        <v>514</v>
      </c>
      <c r="D490" s="1065"/>
      <c r="E490" s="1065"/>
      <c r="F490" s="1065"/>
      <c r="G490" s="1065"/>
      <c r="H490" s="1065"/>
      <c r="I490" s="1065"/>
      <c r="J490" s="1065"/>
      <c r="K490" s="1065"/>
      <c r="L490" s="397">
        <v>6537.7</v>
      </c>
      <c r="M490" s="398"/>
      <c r="N490" s="399"/>
      <c r="V490" s="361"/>
      <c r="W490" s="367"/>
      <c r="X490" s="367"/>
      <c r="AC490" s="367"/>
      <c r="AE490" s="367"/>
      <c r="AF490" s="335" t="s">
        <v>514</v>
      </c>
    </row>
    <row r="491" spans="1:32" s="332" customFormat="1" ht="12" x14ac:dyDescent="0.2">
      <c r="A491" s="396"/>
      <c r="B491" s="371"/>
      <c r="C491" s="1065" t="s">
        <v>515</v>
      </c>
      <c r="D491" s="1065"/>
      <c r="E491" s="1065"/>
      <c r="F491" s="1065"/>
      <c r="G491" s="1065"/>
      <c r="H491" s="1065"/>
      <c r="I491" s="1065"/>
      <c r="J491" s="1065"/>
      <c r="K491" s="1065"/>
      <c r="L491" s="397">
        <v>761.59</v>
      </c>
      <c r="M491" s="398"/>
      <c r="N491" s="399"/>
      <c r="V491" s="361"/>
      <c r="W491" s="367"/>
      <c r="X491" s="367"/>
      <c r="AC491" s="367"/>
      <c r="AE491" s="367"/>
      <c r="AF491" s="335" t="s">
        <v>515</v>
      </c>
    </row>
    <row r="492" spans="1:32" s="332" customFormat="1" ht="12" x14ac:dyDescent="0.2">
      <c r="A492" s="396"/>
      <c r="B492" s="371"/>
      <c r="C492" s="1065" t="s">
        <v>516</v>
      </c>
      <c r="D492" s="1065"/>
      <c r="E492" s="1065"/>
      <c r="F492" s="1065"/>
      <c r="G492" s="1065"/>
      <c r="H492" s="1065"/>
      <c r="I492" s="1065"/>
      <c r="J492" s="1065"/>
      <c r="K492" s="1065"/>
      <c r="L492" s="397">
        <v>88.49</v>
      </c>
      <c r="M492" s="398"/>
      <c r="N492" s="399"/>
      <c r="V492" s="361"/>
      <c r="W492" s="367"/>
      <c r="X492" s="367"/>
      <c r="AC492" s="367"/>
      <c r="AE492" s="367"/>
      <c r="AF492" s="335" t="s">
        <v>516</v>
      </c>
    </row>
    <row r="493" spans="1:32" s="332" customFormat="1" ht="12" x14ac:dyDescent="0.2">
      <c r="A493" s="396"/>
      <c r="B493" s="371"/>
      <c r="C493" s="1065" t="s">
        <v>517</v>
      </c>
      <c r="D493" s="1065"/>
      <c r="E493" s="1065"/>
      <c r="F493" s="1065"/>
      <c r="G493" s="1065"/>
      <c r="H493" s="1065"/>
      <c r="I493" s="1065"/>
      <c r="J493" s="1065"/>
      <c r="K493" s="1065"/>
      <c r="L493" s="397">
        <v>95371.78</v>
      </c>
      <c r="M493" s="398"/>
      <c r="N493" s="399"/>
      <c r="V493" s="361"/>
      <c r="W493" s="367"/>
      <c r="X493" s="367"/>
      <c r="AC493" s="367"/>
      <c r="AE493" s="367"/>
      <c r="AF493" s="335" t="s">
        <v>517</v>
      </c>
    </row>
    <row r="494" spans="1:32" s="332" customFormat="1" ht="12" x14ac:dyDescent="0.2">
      <c r="A494" s="396"/>
      <c r="B494" s="371"/>
      <c r="C494" s="1065" t="s">
        <v>518</v>
      </c>
      <c r="D494" s="1065"/>
      <c r="E494" s="1065"/>
      <c r="F494" s="1065"/>
      <c r="G494" s="1065"/>
      <c r="H494" s="1065"/>
      <c r="I494" s="1065"/>
      <c r="J494" s="1065"/>
      <c r="K494" s="1065"/>
      <c r="L494" s="397">
        <v>713.59</v>
      </c>
      <c r="M494" s="398"/>
      <c r="N494" s="399"/>
      <c r="V494" s="361"/>
      <c r="W494" s="367"/>
      <c r="X494" s="367"/>
      <c r="AC494" s="367"/>
      <c r="AE494" s="367"/>
      <c r="AF494" s="335" t="s">
        <v>518</v>
      </c>
    </row>
    <row r="495" spans="1:32" s="332" customFormat="1" ht="12" x14ac:dyDescent="0.2">
      <c r="A495" s="396"/>
      <c r="B495" s="371"/>
      <c r="C495" s="1065" t="s">
        <v>513</v>
      </c>
      <c r="D495" s="1065"/>
      <c r="E495" s="1065"/>
      <c r="F495" s="1065"/>
      <c r="G495" s="1065"/>
      <c r="H495" s="1065"/>
      <c r="I495" s="1065"/>
      <c r="J495" s="1065"/>
      <c r="K495" s="1065"/>
      <c r="L495" s="397"/>
      <c r="M495" s="398"/>
      <c r="N495" s="399"/>
      <c r="V495" s="361"/>
      <c r="W495" s="367"/>
      <c r="X495" s="367"/>
      <c r="AC495" s="367"/>
      <c r="AE495" s="367"/>
      <c r="AF495" s="335" t="s">
        <v>513</v>
      </c>
    </row>
    <row r="496" spans="1:32" s="332" customFormat="1" ht="12" x14ac:dyDescent="0.2">
      <c r="A496" s="396"/>
      <c r="B496" s="371"/>
      <c r="C496" s="1065" t="s">
        <v>519</v>
      </c>
      <c r="D496" s="1065"/>
      <c r="E496" s="1065"/>
      <c r="F496" s="1065"/>
      <c r="G496" s="1065"/>
      <c r="H496" s="1065"/>
      <c r="I496" s="1065"/>
      <c r="J496" s="1065"/>
      <c r="K496" s="1065"/>
      <c r="L496" s="397">
        <v>311.61</v>
      </c>
      <c r="M496" s="398"/>
      <c r="N496" s="399"/>
      <c r="V496" s="361"/>
      <c r="W496" s="367"/>
      <c r="X496" s="367"/>
      <c r="AC496" s="367"/>
      <c r="AE496" s="367"/>
      <c r="AF496" s="335" t="s">
        <v>519</v>
      </c>
    </row>
    <row r="497" spans="1:33" s="332" customFormat="1" ht="12" x14ac:dyDescent="0.2">
      <c r="A497" s="396"/>
      <c r="B497" s="371"/>
      <c r="C497" s="1065" t="s">
        <v>522</v>
      </c>
      <c r="D497" s="1065"/>
      <c r="E497" s="1065"/>
      <c r="F497" s="1065"/>
      <c r="G497" s="1065"/>
      <c r="H497" s="1065"/>
      <c r="I497" s="1065"/>
      <c r="J497" s="1065"/>
      <c r="K497" s="1065"/>
      <c r="L497" s="397">
        <v>277.33</v>
      </c>
      <c r="M497" s="398"/>
      <c r="N497" s="399"/>
      <c r="V497" s="361"/>
      <c r="W497" s="367"/>
      <c r="X497" s="367"/>
      <c r="AC497" s="367"/>
      <c r="AE497" s="367"/>
      <c r="AF497" s="335" t="s">
        <v>522</v>
      </c>
    </row>
    <row r="498" spans="1:33" s="332" customFormat="1" ht="12" x14ac:dyDescent="0.2">
      <c r="A498" s="396"/>
      <c r="B498" s="371"/>
      <c r="C498" s="1065" t="s">
        <v>523</v>
      </c>
      <c r="D498" s="1065"/>
      <c r="E498" s="1065"/>
      <c r="F498" s="1065"/>
      <c r="G498" s="1065"/>
      <c r="H498" s="1065"/>
      <c r="I498" s="1065"/>
      <c r="J498" s="1065"/>
      <c r="K498" s="1065"/>
      <c r="L498" s="397">
        <v>124.65</v>
      </c>
      <c r="M498" s="398"/>
      <c r="N498" s="399"/>
      <c r="V498" s="361"/>
      <c r="W498" s="367"/>
      <c r="X498" s="367"/>
      <c r="AC498" s="367"/>
      <c r="AE498" s="367"/>
      <c r="AF498" s="335" t="s">
        <v>523</v>
      </c>
    </row>
    <row r="499" spans="1:33" s="332" customFormat="1" ht="12" x14ac:dyDescent="0.2">
      <c r="A499" s="396"/>
      <c r="B499" s="371"/>
      <c r="C499" s="1065" t="s">
        <v>3041</v>
      </c>
      <c r="D499" s="1065"/>
      <c r="E499" s="1065"/>
      <c r="F499" s="1065"/>
      <c r="G499" s="1065"/>
      <c r="H499" s="1065"/>
      <c r="I499" s="1065"/>
      <c r="J499" s="1065"/>
      <c r="K499" s="1065"/>
      <c r="L499" s="397">
        <v>111441.97</v>
      </c>
      <c r="M499" s="398"/>
      <c r="N499" s="399"/>
      <c r="V499" s="361"/>
      <c r="W499" s="367"/>
      <c r="X499" s="367"/>
      <c r="AC499" s="367"/>
      <c r="AE499" s="367"/>
      <c r="AF499" s="335" t="s">
        <v>3041</v>
      </c>
    </row>
    <row r="500" spans="1:33" s="332" customFormat="1" ht="12" x14ac:dyDescent="0.2">
      <c r="A500" s="396"/>
      <c r="B500" s="371"/>
      <c r="C500" s="1065" t="s">
        <v>513</v>
      </c>
      <c r="D500" s="1065"/>
      <c r="E500" s="1065"/>
      <c r="F500" s="1065"/>
      <c r="G500" s="1065"/>
      <c r="H500" s="1065"/>
      <c r="I500" s="1065"/>
      <c r="J500" s="1065"/>
      <c r="K500" s="1065"/>
      <c r="L500" s="397"/>
      <c r="M500" s="398"/>
      <c r="N500" s="399"/>
      <c r="V500" s="361"/>
      <c r="W500" s="367"/>
      <c r="X500" s="367"/>
      <c r="AC500" s="367"/>
      <c r="AE500" s="367"/>
      <c r="AF500" s="335" t="s">
        <v>513</v>
      </c>
    </row>
    <row r="501" spans="1:33" s="332" customFormat="1" ht="12" x14ac:dyDescent="0.2">
      <c r="A501" s="396"/>
      <c r="B501" s="371"/>
      <c r="C501" s="1065" t="s">
        <v>519</v>
      </c>
      <c r="D501" s="1065"/>
      <c r="E501" s="1065"/>
      <c r="F501" s="1065"/>
      <c r="G501" s="1065"/>
      <c r="H501" s="1065"/>
      <c r="I501" s="1065"/>
      <c r="J501" s="1065"/>
      <c r="K501" s="1065"/>
      <c r="L501" s="397">
        <v>6226.09</v>
      </c>
      <c r="M501" s="398"/>
      <c r="N501" s="399"/>
      <c r="V501" s="361"/>
      <c r="W501" s="367"/>
      <c r="X501" s="367"/>
      <c r="AC501" s="367"/>
      <c r="AE501" s="367"/>
      <c r="AF501" s="335" t="s">
        <v>519</v>
      </c>
    </row>
    <row r="502" spans="1:33" s="332" customFormat="1" ht="12" x14ac:dyDescent="0.2">
      <c r="A502" s="396"/>
      <c r="B502" s="371"/>
      <c r="C502" s="1065" t="s">
        <v>520</v>
      </c>
      <c r="D502" s="1065"/>
      <c r="E502" s="1065"/>
      <c r="F502" s="1065"/>
      <c r="G502" s="1065"/>
      <c r="H502" s="1065"/>
      <c r="I502" s="1065"/>
      <c r="J502" s="1065"/>
      <c r="K502" s="1065"/>
      <c r="L502" s="397">
        <v>761.59</v>
      </c>
      <c r="M502" s="398"/>
      <c r="N502" s="399"/>
      <c r="V502" s="361"/>
      <c r="W502" s="367"/>
      <c r="X502" s="367"/>
      <c r="AC502" s="367"/>
      <c r="AE502" s="367"/>
      <c r="AF502" s="335" t="s">
        <v>520</v>
      </c>
    </row>
    <row r="503" spans="1:33" s="332" customFormat="1" ht="12" x14ac:dyDescent="0.2">
      <c r="A503" s="396"/>
      <c r="B503" s="371"/>
      <c r="C503" s="1065" t="s">
        <v>521</v>
      </c>
      <c r="D503" s="1065"/>
      <c r="E503" s="1065"/>
      <c r="F503" s="1065"/>
      <c r="G503" s="1065"/>
      <c r="H503" s="1065"/>
      <c r="I503" s="1065"/>
      <c r="J503" s="1065"/>
      <c r="K503" s="1065"/>
      <c r="L503" s="397">
        <v>95371.78</v>
      </c>
      <c r="M503" s="398"/>
      <c r="N503" s="399"/>
      <c r="V503" s="361"/>
      <c r="W503" s="367"/>
      <c r="X503" s="367"/>
      <c r="AC503" s="367"/>
      <c r="AE503" s="367"/>
      <c r="AF503" s="335" t="s">
        <v>521</v>
      </c>
    </row>
    <row r="504" spans="1:33" s="332" customFormat="1" ht="12" x14ac:dyDescent="0.2">
      <c r="A504" s="396"/>
      <c r="B504" s="371"/>
      <c r="C504" s="1065" t="s">
        <v>522</v>
      </c>
      <c r="D504" s="1065"/>
      <c r="E504" s="1065"/>
      <c r="F504" s="1065"/>
      <c r="G504" s="1065"/>
      <c r="H504" s="1065"/>
      <c r="I504" s="1065"/>
      <c r="J504" s="1065"/>
      <c r="K504" s="1065"/>
      <c r="L504" s="397">
        <v>5971.69</v>
      </c>
      <c r="M504" s="398"/>
      <c r="N504" s="399"/>
      <c r="V504" s="361"/>
      <c r="W504" s="367"/>
      <c r="X504" s="367"/>
      <c r="AC504" s="367"/>
      <c r="AE504" s="367"/>
      <c r="AF504" s="335" t="s">
        <v>522</v>
      </c>
    </row>
    <row r="505" spans="1:33" s="332" customFormat="1" ht="12" x14ac:dyDescent="0.2">
      <c r="A505" s="396"/>
      <c r="B505" s="371"/>
      <c r="C505" s="1065" t="s">
        <v>523</v>
      </c>
      <c r="D505" s="1065"/>
      <c r="E505" s="1065"/>
      <c r="F505" s="1065"/>
      <c r="G505" s="1065"/>
      <c r="H505" s="1065"/>
      <c r="I505" s="1065"/>
      <c r="J505" s="1065"/>
      <c r="K505" s="1065"/>
      <c r="L505" s="397">
        <v>3110.82</v>
      </c>
      <c r="M505" s="398"/>
      <c r="N505" s="399"/>
      <c r="V505" s="361"/>
      <c r="W505" s="367"/>
      <c r="X505" s="367"/>
      <c r="AC505" s="367"/>
      <c r="AE505" s="367"/>
      <c r="AF505" s="335" t="s">
        <v>523</v>
      </c>
    </row>
    <row r="506" spans="1:33" s="332" customFormat="1" ht="12" x14ac:dyDescent="0.2">
      <c r="A506" s="396"/>
      <c r="B506" s="371"/>
      <c r="C506" s="1065" t="s">
        <v>1374</v>
      </c>
      <c r="D506" s="1065"/>
      <c r="E506" s="1065"/>
      <c r="F506" s="1065"/>
      <c r="G506" s="1065"/>
      <c r="H506" s="1065"/>
      <c r="I506" s="1065"/>
      <c r="J506" s="1065"/>
      <c r="K506" s="1065"/>
      <c r="L506" s="397">
        <v>38947.440000000002</v>
      </c>
      <c r="M506" s="398"/>
      <c r="N506" s="399"/>
      <c r="V506" s="361"/>
      <c r="W506" s="367"/>
      <c r="X506" s="367"/>
      <c r="AC506" s="367"/>
      <c r="AE506" s="367"/>
      <c r="AF506" s="335" t="s">
        <v>1374</v>
      </c>
    </row>
    <row r="507" spans="1:33" s="332" customFormat="1" ht="12" x14ac:dyDescent="0.2">
      <c r="A507" s="396"/>
      <c r="B507" s="371"/>
      <c r="C507" s="1065" t="s">
        <v>3043</v>
      </c>
      <c r="D507" s="1065"/>
      <c r="E507" s="1065"/>
      <c r="F507" s="1065"/>
      <c r="G507" s="1065"/>
      <c r="H507" s="1065"/>
      <c r="I507" s="1065"/>
      <c r="J507" s="1065"/>
      <c r="K507" s="1065"/>
      <c r="L507" s="397">
        <v>38947.440000000002</v>
      </c>
      <c r="M507" s="398"/>
      <c r="N507" s="399"/>
      <c r="V507" s="361"/>
      <c r="W507" s="367"/>
      <c r="X507" s="367"/>
      <c r="AC507" s="367"/>
      <c r="AE507" s="367"/>
      <c r="AF507" s="335" t="s">
        <v>3043</v>
      </c>
    </row>
    <row r="508" spans="1:33" s="332" customFormat="1" ht="12" x14ac:dyDescent="0.2">
      <c r="A508" s="396"/>
      <c r="B508" s="371"/>
      <c r="C508" s="1065" t="s">
        <v>524</v>
      </c>
      <c r="D508" s="1065"/>
      <c r="E508" s="1065"/>
      <c r="F508" s="1065"/>
      <c r="G508" s="1065"/>
      <c r="H508" s="1065"/>
      <c r="I508" s="1065"/>
      <c r="J508" s="1065"/>
      <c r="K508" s="1065"/>
      <c r="L508" s="397">
        <v>6626.19</v>
      </c>
      <c r="M508" s="398"/>
      <c r="N508" s="399"/>
      <c r="V508" s="361"/>
      <c r="W508" s="367"/>
      <c r="X508" s="367"/>
      <c r="AC508" s="367"/>
      <c r="AE508" s="367"/>
      <c r="AF508" s="335" t="s">
        <v>524</v>
      </c>
    </row>
    <row r="509" spans="1:33" s="332" customFormat="1" ht="12" x14ac:dyDescent="0.2">
      <c r="A509" s="396"/>
      <c r="B509" s="371"/>
      <c r="C509" s="1065" t="s">
        <v>525</v>
      </c>
      <c r="D509" s="1065"/>
      <c r="E509" s="1065"/>
      <c r="F509" s="1065"/>
      <c r="G509" s="1065"/>
      <c r="H509" s="1065"/>
      <c r="I509" s="1065"/>
      <c r="J509" s="1065"/>
      <c r="K509" s="1065"/>
      <c r="L509" s="397">
        <v>6249.02</v>
      </c>
      <c r="M509" s="398"/>
      <c r="N509" s="399"/>
      <c r="V509" s="361"/>
      <c r="W509" s="367"/>
      <c r="X509" s="367"/>
      <c r="AC509" s="367"/>
      <c r="AE509" s="367"/>
      <c r="AF509" s="335" t="s">
        <v>525</v>
      </c>
    </row>
    <row r="510" spans="1:33" s="332" customFormat="1" ht="12" x14ac:dyDescent="0.2">
      <c r="A510" s="396"/>
      <c r="B510" s="371"/>
      <c r="C510" s="1065" t="s">
        <v>526</v>
      </c>
      <c r="D510" s="1065"/>
      <c r="E510" s="1065"/>
      <c r="F510" s="1065"/>
      <c r="G510" s="1065"/>
      <c r="H510" s="1065"/>
      <c r="I510" s="1065"/>
      <c r="J510" s="1065"/>
      <c r="K510" s="1065"/>
      <c r="L510" s="397">
        <v>3235.47</v>
      </c>
      <c r="M510" s="398"/>
      <c r="N510" s="399"/>
      <c r="V510" s="361"/>
      <c r="W510" s="367"/>
      <c r="X510" s="367"/>
      <c r="AC510" s="367"/>
      <c r="AE510" s="367"/>
      <c r="AF510" s="335" t="s">
        <v>526</v>
      </c>
    </row>
    <row r="511" spans="1:33" s="332" customFormat="1" ht="12" x14ac:dyDescent="0.2">
      <c r="A511" s="396"/>
      <c r="B511" s="390"/>
      <c r="C511" s="1067" t="s">
        <v>4649</v>
      </c>
      <c r="D511" s="1067"/>
      <c r="E511" s="1067"/>
      <c r="F511" s="1067"/>
      <c r="G511" s="1067"/>
      <c r="H511" s="1067"/>
      <c r="I511" s="1067"/>
      <c r="J511" s="1067"/>
      <c r="K511" s="1067"/>
      <c r="L511" s="400">
        <v>151103</v>
      </c>
      <c r="M511" s="401"/>
      <c r="N511" s="402"/>
      <c r="V511" s="361"/>
      <c r="W511" s="367"/>
      <c r="X511" s="367"/>
      <c r="AC511" s="367"/>
      <c r="AE511" s="367"/>
      <c r="AG511" s="367" t="s">
        <v>4649</v>
      </c>
    </row>
    <row r="512" spans="1:33" s="332" customFormat="1" ht="12" x14ac:dyDescent="0.2">
      <c r="A512" s="396"/>
      <c r="B512" s="371"/>
      <c r="C512" s="1065" t="s">
        <v>513</v>
      </c>
      <c r="D512" s="1065"/>
      <c r="E512" s="1065"/>
      <c r="F512" s="1065"/>
      <c r="G512" s="1065"/>
      <c r="H512" s="1065"/>
      <c r="I512" s="1065"/>
      <c r="J512" s="1065"/>
      <c r="K512" s="1065"/>
      <c r="L512" s="397"/>
      <c r="M512" s="398"/>
      <c r="N512" s="399"/>
      <c r="V512" s="361"/>
      <c r="W512" s="367"/>
      <c r="X512" s="367"/>
      <c r="AC512" s="367"/>
      <c r="AE512" s="367"/>
      <c r="AF512" s="335" t="s">
        <v>513</v>
      </c>
      <c r="AG512" s="367"/>
    </row>
    <row r="513" spans="1:33" s="332" customFormat="1" ht="12" x14ac:dyDescent="0.2">
      <c r="A513" s="396"/>
      <c r="B513" s="371"/>
      <c r="C513" s="1065" t="s">
        <v>615</v>
      </c>
      <c r="D513" s="1065"/>
      <c r="E513" s="1065"/>
      <c r="F513" s="1065"/>
      <c r="G513" s="1065"/>
      <c r="H513" s="1065"/>
      <c r="I513" s="1065"/>
      <c r="J513" s="1065"/>
      <c r="K513" s="1065"/>
      <c r="L513" s="397">
        <v>7602.13</v>
      </c>
      <c r="M513" s="398"/>
      <c r="N513" s="399"/>
      <c r="V513" s="361"/>
      <c r="W513" s="367"/>
      <c r="X513" s="367"/>
      <c r="AC513" s="367"/>
      <c r="AE513" s="367"/>
      <c r="AF513" s="335" t="s">
        <v>615</v>
      </c>
      <c r="AG513" s="367"/>
    </row>
    <row r="514" spans="1:33" s="332" customFormat="1" ht="12" x14ac:dyDescent="0.2">
      <c r="A514" s="396"/>
      <c r="B514" s="371"/>
      <c r="C514" s="1065" t="s">
        <v>1376</v>
      </c>
      <c r="D514" s="1065"/>
      <c r="E514" s="1065"/>
      <c r="F514" s="1065"/>
      <c r="G514" s="1065"/>
      <c r="H514" s="1065"/>
      <c r="I514" s="1065"/>
      <c r="J514" s="1065"/>
      <c r="K514" s="1065"/>
      <c r="L514" s="397">
        <v>18550.41</v>
      </c>
      <c r="M514" s="398"/>
      <c r="N514" s="399"/>
      <c r="V514" s="361"/>
      <c r="W514" s="367"/>
      <c r="X514" s="367"/>
      <c r="AC514" s="367"/>
      <c r="AE514" s="367"/>
      <c r="AF514" s="335" t="s">
        <v>1376</v>
      </c>
      <c r="AG514" s="367"/>
    </row>
    <row r="515" spans="1:33" s="332" customFormat="1" ht="12" x14ac:dyDescent="0.2">
      <c r="A515" s="1073" t="s">
        <v>528</v>
      </c>
      <c r="B515" s="1074"/>
      <c r="C515" s="1074"/>
      <c r="D515" s="1074"/>
      <c r="E515" s="1074"/>
      <c r="F515" s="1074"/>
      <c r="G515" s="1074"/>
      <c r="H515" s="1074"/>
      <c r="I515" s="1074"/>
      <c r="J515" s="1074"/>
      <c r="K515" s="1074"/>
      <c r="L515" s="1074"/>
      <c r="M515" s="1074"/>
      <c r="N515" s="1075"/>
      <c r="V515" s="361" t="s">
        <v>528</v>
      </c>
      <c r="W515" s="367"/>
      <c r="X515" s="367"/>
      <c r="AC515" s="367"/>
      <c r="AE515" s="367"/>
      <c r="AG515" s="367"/>
    </row>
    <row r="516" spans="1:33" s="332" customFormat="1" ht="45" x14ac:dyDescent="0.2">
      <c r="A516" s="362" t="s">
        <v>912</v>
      </c>
      <c r="B516" s="363" t="s">
        <v>8140</v>
      </c>
      <c r="C516" s="1068" t="s">
        <v>8141</v>
      </c>
      <c r="D516" s="1068"/>
      <c r="E516" s="1068"/>
      <c r="F516" s="364" t="s">
        <v>8142</v>
      </c>
      <c r="G516" s="364"/>
      <c r="H516" s="364"/>
      <c r="I516" s="364" t="s">
        <v>1762</v>
      </c>
      <c r="J516" s="365"/>
      <c r="K516" s="364"/>
      <c r="L516" s="365"/>
      <c r="M516" s="364"/>
      <c r="N516" s="366"/>
      <c r="V516" s="361"/>
      <c r="W516" s="367"/>
      <c r="X516" s="367" t="s">
        <v>8141</v>
      </c>
      <c r="AC516" s="367"/>
      <c r="AE516" s="367"/>
      <c r="AG516" s="367"/>
    </row>
    <row r="517" spans="1:33" s="332" customFormat="1" ht="33.75" x14ac:dyDescent="0.2">
      <c r="A517" s="370"/>
      <c r="B517" s="371" t="s">
        <v>430</v>
      </c>
      <c r="C517" s="1065" t="s">
        <v>431</v>
      </c>
      <c r="D517" s="1065"/>
      <c r="E517" s="1065"/>
      <c r="F517" s="1065"/>
      <c r="G517" s="1065"/>
      <c r="H517" s="1065"/>
      <c r="I517" s="1065"/>
      <c r="J517" s="1065"/>
      <c r="K517" s="1065"/>
      <c r="L517" s="1065"/>
      <c r="M517" s="1065"/>
      <c r="N517" s="1072"/>
      <c r="V517" s="361"/>
      <c r="W517" s="367"/>
      <c r="X517" s="367"/>
      <c r="Y517" s="335" t="s">
        <v>431</v>
      </c>
      <c r="AC517" s="367"/>
      <c r="AE517" s="367"/>
      <c r="AG517" s="367"/>
    </row>
    <row r="518" spans="1:33" s="332" customFormat="1" ht="12" x14ac:dyDescent="0.2">
      <c r="A518" s="372"/>
      <c r="B518" s="371" t="s">
        <v>423</v>
      </c>
      <c r="C518" s="1065" t="s">
        <v>432</v>
      </c>
      <c r="D518" s="1065"/>
      <c r="E518" s="1065"/>
      <c r="F518" s="373"/>
      <c r="G518" s="373"/>
      <c r="H518" s="373"/>
      <c r="I518" s="373"/>
      <c r="J518" s="374">
        <v>0.96</v>
      </c>
      <c r="K518" s="373" t="s">
        <v>436</v>
      </c>
      <c r="L518" s="374">
        <v>144</v>
      </c>
      <c r="M518" s="373"/>
      <c r="N518" s="375"/>
      <c r="V518" s="361"/>
      <c r="W518" s="367"/>
      <c r="X518" s="367"/>
      <c r="Z518" s="335" t="s">
        <v>432</v>
      </c>
      <c r="AC518" s="367"/>
      <c r="AE518" s="367"/>
      <c r="AG518" s="367"/>
    </row>
    <row r="519" spans="1:33" s="332" customFormat="1" ht="12" x14ac:dyDescent="0.2">
      <c r="A519" s="372"/>
      <c r="B519" s="371" t="s">
        <v>439</v>
      </c>
      <c r="C519" s="1065" t="s">
        <v>440</v>
      </c>
      <c r="D519" s="1065"/>
      <c r="E519" s="1065"/>
      <c r="F519" s="373"/>
      <c r="G519" s="373"/>
      <c r="H519" s="373"/>
      <c r="I519" s="373"/>
      <c r="J519" s="374">
        <v>90.32</v>
      </c>
      <c r="K519" s="373"/>
      <c r="L519" s="374">
        <v>10838.4</v>
      </c>
      <c r="M519" s="373"/>
      <c r="N519" s="375"/>
      <c r="V519" s="361"/>
      <c r="W519" s="367"/>
      <c r="X519" s="367"/>
      <c r="Z519" s="335" t="s">
        <v>440</v>
      </c>
      <c r="AC519" s="367"/>
      <c r="AE519" s="367"/>
      <c r="AG519" s="367"/>
    </row>
    <row r="520" spans="1:33" s="332" customFormat="1" ht="12" x14ac:dyDescent="0.2">
      <c r="A520" s="372"/>
      <c r="B520" s="371"/>
      <c r="C520" s="1065" t="s">
        <v>443</v>
      </c>
      <c r="D520" s="1065"/>
      <c r="E520" s="1065"/>
      <c r="F520" s="373" t="s">
        <v>444</v>
      </c>
      <c r="G520" s="373" t="s">
        <v>2083</v>
      </c>
      <c r="H520" s="373" t="s">
        <v>436</v>
      </c>
      <c r="I520" s="373" t="s">
        <v>577</v>
      </c>
      <c r="J520" s="374"/>
      <c r="K520" s="373"/>
      <c r="L520" s="374"/>
      <c r="M520" s="373"/>
      <c r="N520" s="375"/>
      <c r="V520" s="361"/>
      <c r="W520" s="367"/>
      <c r="X520" s="367"/>
      <c r="AA520" s="335" t="s">
        <v>443</v>
      </c>
      <c r="AC520" s="367"/>
      <c r="AE520" s="367"/>
      <c r="AG520" s="367"/>
    </row>
    <row r="521" spans="1:33" s="332" customFormat="1" ht="12" x14ac:dyDescent="0.2">
      <c r="A521" s="372"/>
      <c r="B521" s="371"/>
      <c r="C521" s="1077" t="s">
        <v>450</v>
      </c>
      <c r="D521" s="1077"/>
      <c r="E521" s="1077"/>
      <c r="F521" s="376"/>
      <c r="G521" s="376"/>
      <c r="H521" s="376"/>
      <c r="I521" s="376"/>
      <c r="J521" s="377">
        <v>91.28</v>
      </c>
      <c r="K521" s="376"/>
      <c r="L521" s="377">
        <v>10982.4</v>
      </c>
      <c r="M521" s="376"/>
      <c r="N521" s="378"/>
      <c r="V521" s="361"/>
      <c r="W521" s="367"/>
      <c r="X521" s="367"/>
      <c r="AB521" s="335" t="s">
        <v>450</v>
      </c>
      <c r="AC521" s="367"/>
      <c r="AE521" s="367"/>
      <c r="AG521" s="367"/>
    </row>
    <row r="522" spans="1:33" s="332" customFormat="1" ht="12" x14ac:dyDescent="0.2">
      <c r="A522" s="372"/>
      <c r="B522" s="371"/>
      <c r="C522" s="1065" t="s">
        <v>451</v>
      </c>
      <c r="D522" s="1065"/>
      <c r="E522" s="1065"/>
      <c r="F522" s="373"/>
      <c r="G522" s="373"/>
      <c r="H522" s="373"/>
      <c r="I522" s="373"/>
      <c r="J522" s="374"/>
      <c r="K522" s="373"/>
      <c r="L522" s="374">
        <v>144</v>
      </c>
      <c r="M522" s="373"/>
      <c r="N522" s="375"/>
      <c r="V522" s="361"/>
      <c r="W522" s="367"/>
      <c r="X522" s="367"/>
      <c r="AA522" s="335" t="s">
        <v>451</v>
      </c>
      <c r="AC522" s="367"/>
      <c r="AE522" s="367"/>
      <c r="AG522" s="367"/>
    </row>
    <row r="523" spans="1:33" s="332" customFormat="1" ht="33.75" x14ac:dyDescent="0.2">
      <c r="A523" s="372"/>
      <c r="B523" s="371" t="s">
        <v>7616</v>
      </c>
      <c r="C523" s="1065" t="s">
        <v>7617</v>
      </c>
      <c r="D523" s="1065"/>
      <c r="E523" s="1065"/>
      <c r="F523" s="373" t="s">
        <v>454</v>
      </c>
      <c r="G523" s="373" t="s">
        <v>1083</v>
      </c>
      <c r="H523" s="373"/>
      <c r="I523" s="373" t="s">
        <v>1083</v>
      </c>
      <c r="J523" s="374"/>
      <c r="K523" s="373"/>
      <c r="L523" s="374">
        <v>129.6</v>
      </c>
      <c r="M523" s="373"/>
      <c r="N523" s="375"/>
      <c r="V523" s="361"/>
      <c r="W523" s="367"/>
      <c r="X523" s="367"/>
      <c r="AA523" s="335" t="s">
        <v>7617</v>
      </c>
      <c r="AC523" s="367"/>
      <c r="AE523" s="367"/>
      <c r="AG523" s="367"/>
    </row>
    <row r="524" spans="1:33" s="332" customFormat="1" ht="33.75" x14ac:dyDescent="0.2">
      <c r="A524" s="372"/>
      <c r="B524" s="371" t="s">
        <v>7618</v>
      </c>
      <c r="C524" s="1065" t="s">
        <v>7619</v>
      </c>
      <c r="D524" s="1065"/>
      <c r="E524" s="1065"/>
      <c r="F524" s="373" t="s">
        <v>454</v>
      </c>
      <c r="G524" s="373" t="s">
        <v>657</v>
      </c>
      <c r="H524" s="373"/>
      <c r="I524" s="373" t="s">
        <v>657</v>
      </c>
      <c r="J524" s="374"/>
      <c r="K524" s="373"/>
      <c r="L524" s="374">
        <v>66.239999999999995</v>
      </c>
      <c r="M524" s="373"/>
      <c r="N524" s="375"/>
      <c r="V524" s="361"/>
      <c r="W524" s="367"/>
      <c r="X524" s="367"/>
      <c r="AA524" s="335" t="s">
        <v>7619</v>
      </c>
      <c r="AC524" s="367"/>
      <c r="AE524" s="367"/>
      <c r="AG524" s="367"/>
    </row>
    <row r="525" spans="1:33" s="332" customFormat="1" ht="12" x14ac:dyDescent="0.2">
      <c r="A525" s="379"/>
      <c r="B525" s="380"/>
      <c r="C525" s="1068" t="s">
        <v>459</v>
      </c>
      <c r="D525" s="1068"/>
      <c r="E525" s="1068"/>
      <c r="F525" s="364"/>
      <c r="G525" s="364"/>
      <c r="H525" s="364"/>
      <c r="I525" s="364"/>
      <c r="J525" s="365"/>
      <c r="K525" s="364"/>
      <c r="L525" s="365">
        <v>11178.24</v>
      </c>
      <c r="M525" s="376"/>
      <c r="N525" s="366"/>
      <c r="V525" s="361"/>
      <c r="W525" s="367"/>
      <c r="X525" s="367"/>
      <c r="AC525" s="367" t="s">
        <v>459</v>
      </c>
      <c r="AE525" s="367"/>
      <c r="AG525" s="367"/>
    </row>
    <row r="526" spans="1:33" s="332" customFormat="1" ht="22.5" x14ac:dyDescent="0.2">
      <c r="A526" s="362" t="s">
        <v>915</v>
      </c>
      <c r="B526" s="363" t="s">
        <v>8144</v>
      </c>
      <c r="C526" s="1068" t="s">
        <v>8145</v>
      </c>
      <c r="D526" s="1068"/>
      <c r="E526" s="1068"/>
      <c r="F526" s="364" t="s">
        <v>1017</v>
      </c>
      <c r="G526" s="364"/>
      <c r="H526" s="364"/>
      <c r="I526" s="364" t="s">
        <v>8263</v>
      </c>
      <c r="J526" s="365">
        <v>45.15</v>
      </c>
      <c r="K526" s="364"/>
      <c r="L526" s="365">
        <v>-10836</v>
      </c>
      <c r="M526" s="364"/>
      <c r="N526" s="366"/>
      <c r="V526" s="361"/>
      <c r="W526" s="367"/>
      <c r="X526" s="367" t="s">
        <v>8145</v>
      </c>
      <c r="AC526" s="367"/>
      <c r="AE526" s="367"/>
      <c r="AG526" s="367"/>
    </row>
    <row r="527" spans="1:33" s="332" customFormat="1" ht="12" x14ac:dyDescent="0.2">
      <c r="A527" s="379"/>
      <c r="B527" s="380"/>
      <c r="C527" s="340" t="s">
        <v>2932</v>
      </c>
      <c r="D527" s="385"/>
      <c r="E527" s="385"/>
      <c r="F527" s="386"/>
      <c r="G527" s="386"/>
      <c r="H527" s="386"/>
      <c r="I527" s="386"/>
      <c r="J527" s="387"/>
      <c r="K527" s="386"/>
      <c r="L527" s="387"/>
      <c r="M527" s="388"/>
      <c r="N527" s="389"/>
      <c r="V527" s="361"/>
      <c r="W527" s="367"/>
      <c r="X527" s="367"/>
      <c r="AC527" s="367"/>
      <c r="AE527" s="367"/>
      <c r="AG527" s="367"/>
    </row>
    <row r="528" spans="1:33" s="332" customFormat="1" ht="33.75" x14ac:dyDescent="0.2">
      <c r="A528" s="362" t="s">
        <v>918</v>
      </c>
      <c r="B528" s="363" t="s">
        <v>8147</v>
      </c>
      <c r="C528" s="1068" t="s">
        <v>8148</v>
      </c>
      <c r="D528" s="1068"/>
      <c r="E528" s="1068"/>
      <c r="F528" s="364" t="s">
        <v>1017</v>
      </c>
      <c r="G528" s="364"/>
      <c r="H528" s="364"/>
      <c r="I528" s="364" t="s">
        <v>472</v>
      </c>
      <c r="J528" s="365">
        <v>2004.33</v>
      </c>
      <c r="K528" s="364" t="s">
        <v>566</v>
      </c>
      <c r="L528" s="365">
        <v>1089.77</v>
      </c>
      <c r="M528" s="364" t="s">
        <v>567</v>
      </c>
      <c r="N528" s="366">
        <v>10222</v>
      </c>
      <c r="V528" s="361"/>
      <c r="W528" s="367"/>
      <c r="X528" s="367" t="s">
        <v>8148</v>
      </c>
      <c r="AC528" s="367"/>
      <c r="AE528" s="367"/>
      <c r="AG528" s="367"/>
    </row>
    <row r="529" spans="1:33" s="332" customFormat="1" ht="12" x14ac:dyDescent="0.2">
      <c r="A529" s="379"/>
      <c r="B529" s="380"/>
      <c r="C529" s="340" t="s">
        <v>2932</v>
      </c>
      <c r="D529" s="385"/>
      <c r="E529" s="385"/>
      <c r="F529" s="386"/>
      <c r="G529" s="386"/>
      <c r="H529" s="386"/>
      <c r="I529" s="386"/>
      <c r="J529" s="387"/>
      <c r="K529" s="386"/>
      <c r="L529" s="387"/>
      <c r="M529" s="388"/>
      <c r="N529" s="389"/>
      <c r="V529" s="361"/>
      <c r="W529" s="367"/>
      <c r="X529" s="367"/>
      <c r="AC529" s="367"/>
      <c r="AE529" s="367"/>
      <c r="AG529" s="367"/>
    </row>
    <row r="530" spans="1:33" s="332" customFormat="1" ht="22.5" x14ac:dyDescent="0.2">
      <c r="A530" s="370"/>
      <c r="B530" s="371" t="s">
        <v>568</v>
      </c>
      <c r="C530" s="1065" t="s">
        <v>569</v>
      </c>
      <c r="D530" s="1065"/>
      <c r="E530" s="1065"/>
      <c r="F530" s="1065"/>
      <c r="G530" s="1065"/>
      <c r="H530" s="1065"/>
      <c r="I530" s="1065"/>
      <c r="J530" s="1065"/>
      <c r="K530" s="1065"/>
      <c r="L530" s="1065"/>
      <c r="M530" s="1065"/>
      <c r="N530" s="1072"/>
      <c r="V530" s="361"/>
      <c r="W530" s="367"/>
      <c r="X530" s="367"/>
      <c r="Y530" s="335" t="s">
        <v>569</v>
      </c>
      <c r="AC530" s="367"/>
      <c r="AE530" s="367"/>
      <c r="AG530" s="367"/>
    </row>
    <row r="531" spans="1:33" s="332" customFormat="1" ht="1.5" customHeight="1" x14ac:dyDescent="0.2">
      <c r="A531" s="386"/>
      <c r="B531" s="380"/>
      <c r="C531" s="380"/>
      <c r="D531" s="380"/>
      <c r="E531" s="380"/>
      <c r="F531" s="386"/>
      <c r="G531" s="386"/>
      <c r="H531" s="386"/>
      <c r="I531" s="386"/>
      <c r="J531" s="390"/>
      <c r="K531" s="386"/>
      <c r="L531" s="390"/>
      <c r="M531" s="373"/>
      <c r="N531" s="390"/>
      <c r="V531" s="361"/>
      <c r="W531" s="367"/>
      <c r="X531" s="367"/>
      <c r="AC531" s="367"/>
      <c r="AE531" s="367"/>
      <c r="AG531" s="367"/>
    </row>
    <row r="532" spans="1:33" s="332" customFormat="1" ht="12" x14ac:dyDescent="0.2">
      <c r="A532" s="391"/>
      <c r="B532" s="392"/>
      <c r="C532" s="1068" t="s">
        <v>613</v>
      </c>
      <c r="D532" s="1068"/>
      <c r="E532" s="1068"/>
      <c r="F532" s="1068"/>
      <c r="G532" s="1068"/>
      <c r="H532" s="1068"/>
      <c r="I532" s="1068"/>
      <c r="J532" s="1068"/>
      <c r="K532" s="1068"/>
      <c r="L532" s="393"/>
      <c r="M532" s="394"/>
      <c r="N532" s="395"/>
      <c r="V532" s="361"/>
      <c r="W532" s="367"/>
      <c r="X532" s="367"/>
      <c r="AC532" s="367"/>
      <c r="AE532" s="367" t="s">
        <v>613</v>
      </c>
      <c r="AG532" s="367"/>
    </row>
    <row r="533" spans="1:33" s="332" customFormat="1" ht="12" x14ac:dyDescent="0.2">
      <c r="A533" s="396"/>
      <c r="B533" s="371"/>
      <c r="C533" s="1065" t="s">
        <v>512</v>
      </c>
      <c r="D533" s="1065"/>
      <c r="E533" s="1065"/>
      <c r="F533" s="1065"/>
      <c r="G533" s="1065"/>
      <c r="H533" s="1065"/>
      <c r="I533" s="1065"/>
      <c r="J533" s="1065"/>
      <c r="K533" s="1065"/>
      <c r="L533" s="397">
        <v>1236.17</v>
      </c>
      <c r="M533" s="398"/>
      <c r="N533" s="399"/>
      <c r="V533" s="361"/>
      <c r="W533" s="367"/>
      <c r="X533" s="367"/>
      <c r="AC533" s="367"/>
      <c r="AE533" s="367"/>
      <c r="AF533" s="335" t="s">
        <v>512</v>
      </c>
      <c r="AG533" s="367"/>
    </row>
    <row r="534" spans="1:33" s="332" customFormat="1" ht="12" x14ac:dyDescent="0.2">
      <c r="A534" s="396"/>
      <c r="B534" s="371"/>
      <c r="C534" s="1065" t="s">
        <v>513</v>
      </c>
      <c r="D534" s="1065"/>
      <c r="E534" s="1065"/>
      <c r="F534" s="1065"/>
      <c r="G534" s="1065"/>
      <c r="H534" s="1065"/>
      <c r="I534" s="1065"/>
      <c r="J534" s="1065"/>
      <c r="K534" s="1065"/>
      <c r="L534" s="397"/>
      <c r="M534" s="398"/>
      <c r="N534" s="399"/>
      <c r="V534" s="361"/>
      <c r="W534" s="367"/>
      <c r="X534" s="367"/>
      <c r="AC534" s="367"/>
      <c r="AE534" s="367"/>
      <c r="AF534" s="335" t="s">
        <v>513</v>
      </c>
      <c r="AG534" s="367"/>
    </row>
    <row r="535" spans="1:33" s="332" customFormat="1" ht="12" x14ac:dyDescent="0.2">
      <c r="A535" s="396"/>
      <c r="B535" s="371"/>
      <c r="C535" s="1065" t="s">
        <v>514</v>
      </c>
      <c r="D535" s="1065"/>
      <c r="E535" s="1065"/>
      <c r="F535" s="1065"/>
      <c r="G535" s="1065"/>
      <c r="H535" s="1065"/>
      <c r="I535" s="1065"/>
      <c r="J535" s="1065"/>
      <c r="K535" s="1065"/>
      <c r="L535" s="397">
        <v>144</v>
      </c>
      <c r="M535" s="398"/>
      <c r="N535" s="399"/>
      <c r="V535" s="361"/>
      <c r="W535" s="367"/>
      <c r="X535" s="367"/>
      <c r="AC535" s="367"/>
      <c r="AE535" s="367"/>
      <c r="AF535" s="335" t="s">
        <v>514</v>
      </c>
      <c r="AG535" s="367"/>
    </row>
    <row r="536" spans="1:33" s="332" customFormat="1" ht="12" x14ac:dyDescent="0.2">
      <c r="A536" s="396"/>
      <c r="B536" s="371"/>
      <c r="C536" s="1065" t="s">
        <v>517</v>
      </c>
      <c r="D536" s="1065"/>
      <c r="E536" s="1065"/>
      <c r="F536" s="1065"/>
      <c r="G536" s="1065"/>
      <c r="H536" s="1065"/>
      <c r="I536" s="1065"/>
      <c r="J536" s="1065"/>
      <c r="K536" s="1065"/>
      <c r="L536" s="397">
        <v>1092.17</v>
      </c>
      <c r="M536" s="398"/>
      <c r="N536" s="399"/>
      <c r="V536" s="361"/>
      <c r="W536" s="367"/>
      <c r="X536" s="367"/>
      <c r="AC536" s="367"/>
      <c r="AE536" s="367"/>
      <c r="AF536" s="335" t="s">
        <v>517</v>
      </c>
      <c r="AG536" s="367"/>
    </row>
    <row r="537" spans="1:33" s="332" customFormat="1" ht="12" x14ac:dyDescent="0.2">
      <c r="A537" s="396"/>
      <c r="B537" s="371"/>
      <c r="C537" s="1065" t="s">
        <v>3041</v>
      </c>
      <c r="D537" s="1065"/>
      <c r="E537" s="1065"/>
      <c r="F537" s="1065"/>
      <c r="G537" s="1065"/>
      <c r="H537" s="1065"/>
      <c r="I537" s="1065"/>
      <c r="J537" s="1065"/>
      <c r="K537" s="1065"/>
      <c r="L537" s="397">
        <v>1432.01</v>
      </c>
      <c r="M537" s="398"/>
      <c r="N537" s="399"/>
      <c r="V537" s="361"/>
      <c r="W537" s="367"/>
      <c r="X537" s="367"/>
      <c r="AC537" s="367"/>
      <c r="AE537" s="367"/>
      <c r="AF537" s="335" t="s">
        <v>3041</v>
      </c>
      <c r="AG537" s="367"/>
    </row>
    <row r="538" spans="1:33" s="332" customFormat="1" ht="12" x14ac:dyDescent="0.2">
      <c r="A538" s="396"/>
      <c r="B538" s="371"/>
      <c r="C538" s="1065" t="s">
        <v>513</v>
      </c>
      <c r="D538" s="1065"/>
      <c r="E538" s="1065"/>
      <c r="F538" s="1065"/>
      <c r="G538" s="1065"/>
      <c r="H538" s="1065"/>
      <c r="I538" s="1065"/>
      <c r="J538" s="1065"/>
      <c r="K538" s="1065"/>
      <c r="L538" s="397"/>
      <c r="M538" s="398"/>
      <c r="N538" s="399"/>
      <c r="V538" s="361"/>
      <c r="W538" s="367"/>
      <c r="X538" s="367"/>
      <c r="AC538" s="367"/>
      <c r="AE538" s="367"/>
      <c r="AF538" s="335" t="s">
        <v>513</v>
      </c>
      <c r="AG538" s="367"/>
    </row>
    <row r="539" spans="1:33" s="332" customFormat="1" ht="12" x14ac:dyDescent="0.2">
      <c r="A539" s="396"/>
      <c r="B539" s="371"/>
      <c r="C539" s="1065" t="s">
        <v>519</v>
      </c>
      <c r="D539" s="1065"/>
      <c r="E539" s="1065"/>
      <c r="F539" s="1065"/>
      <c r="G539" s="1065"/>
      <c r="H539" s="1065"/>
      <c r="I539" s="1065"/>
      <c r="J539" s="1065"/>
      <c r="K539" s="1065"/>
      <c r="L539" s="397">
        <v>144</v>
      </c>
      <c r="M539" s="398"/>
      <c r="N539" s="399"/>
      <c r="V539" s="361"/>
      <c r="W539" s="367"/>
      <c r="X539" s="367"/>
      <c r="AC539" s="367"/>
      <c r="AE539" s="367"/>
      <c r="AF539" s="335" t="s">
        <v>519</v>
      </c>
      <c r="AG539" s="367"/>
    </row>
    <row r="540" spans="1:33" s="332" customFormat="1" ht="12" x14ac:dyDescent="0.2">
      <c r="A540" s="396"/>
      <c r="B540" s="371"/>
      <c r="C540" s="1065" t="s">
        <v>521</v>
      </c>
      <c r="D540" s="1065"/>
      <c r="E540" s="1065"/>
      <c r="F540" s="1065"/>
      <c r="G540" s="1065"/>
      <c r="H540" s="1065"/>
      <c r="I540" s="1065"/>
      <c r="J540" s="1065"/>
      <c r="K540" s="1065"/>
      <c r="L540" s="397">
        <v>1092.17</v>
      </c>
      <c r="M540" s="398"/>
      <c r="N540" s="399"/>
      <c r="V540" s="361"/>
      <c r="W540" s="367"/>
      <c r="X540" s="367"/>
      <c r="AC540" s="367"/>
      <c r="AE540" s="367"/>
      <c r="AF540" s="335" t="s">
        <v>521</v>
      </c>
      <c r="AG540" s="367"/>
    </row>
    <row r="541" spans="1:33" s="332" customFormat="1" ht="12" x14ac:dyDescent="0.2">
      <c r="A541" s="396"/>
      <c r="B541" s="371"/>
      <c r="C541" s="1065" t="s">
        <v>522</v>
      </c>
      <c r="D541" s="1065"/>
      <c r="E541" s="1065"/>
      <c r="F541" s="1065"/>
      <c r="G541" s="1065"/>
      <c r="H541" s="1065"/>
      <c r="I541" s="1065"/>
      <c r="J541" s="1065"/>
      <c r="K541" s="1065"/>
      <c r="L541" s="397">
        <v>129.6</v>
      </c>
      <c r="M541" s="398"/>
      <c r="N541" s="399"/>
      <c r="V541" s="361"/>
      <c r="W541" s="367"/>
      <c r="X541" s="367"/>
      <c r="AC541" s="367"/>
      <c r="AE541" s="367"/>
      <c r="AF541" s="335" t="s">
        <v>522</v>
      </c>
      <c r="AG541" s="367"/>
    </row>
    <row r="542" spans="1:33" s="332" customFormat="1" ht="12" x14ac:dyDescent="0.2">
      <c r="A542" s="396"/>
      <c r="B542" s="371"/>
      <c r="C542" s="1065" t="s">
        <v>523</v>
      </c>
      <c r="D542" s="1065"/>
      <c r="E542" s="1065"/>
      <c r="F542" s="1065"/>
      <c r="G542" s="1065"/>
      <c r="H542" s="1065"/>
      <c r="I542" s="1065"/>
      <c r="J542" s="1065"/>
      <c r="K542" s="1065"/>
      <c r="L542" s="397">
        <v>66.239999999999995</v>
      </c>
      <c r="M542" s="398"/>
      <c r="N542" s="399"/>
      <c r="V542" s="361"/>
      <c r="W542" s="367"/>
      <c r="X542" s="367"/>
      <c r="AC542" s="367"/>
      <c r="AE542" s="367"/>
      <c r="AF542" s="335" t="s">
        <v>523</v>
      </c>
      <c r="AG542" s="367"/>
    </row>
    <row r="543" spans="1:33" s="332" customFormat="1" ht="12" x14ac:dyDescent="0.2">
      <c r="A543" s="396"/>
      <c r="B543" s="371"/>
      <c r="C543" s="1065" t="s">
        <v>524</v>
      </c>
      <c r="D543" s="1065"/>
      <c r="E543" s="1065"/>
      <c r="F543" s="1065"/>
      <c r="G543" s="1065"/>
      <c r="H543" s="1065"/>
      <c r="I543" s="1065"/>
      <c r="J543" s="1065"/>
      <c r="K543" s="1065"/>
      <c r="L543" s="397">
        <v>144</v>
      </c>
      <c r="M543" s="398"/>
      <c r="N543" s="399"/>
      <c r="V543" s="361"/>
      <c r="W543" s="367"/>
      <c r="X543" s="367"/>
      <c r="AC543" s="367"/>
      <c r="AE543" s="367"/>
      <c r="AF543" s="335" t="s">
        <v>524</v>
      </c>
      <c r="AG543" s="367"/>
    </row>
    <row r="544" spans="1:33" s="332" customFormat="1" ht="12" x14ac:dyDescent="0.2">
      <c r="A544" s="396"/>
      <c r="B544" s="371"/>
      <c r="C544" s="1065" t="s">
        <v>525</v>
      </c>
      <c r="D544" s="1065"/>
      <c r="E544" s="1065"/>
      <c r="F544" s="1065"/>
      <c r="G544" s="1065"/>
      <c r="H544" s="1065"/>
      <c r="I544" s="1065"/>
      <c r="J544" s="1065"/>
      <c r="K544" s="1065"/>
      <c r="L544" s="397">
        <v>129.6</v>
      </c>
      <c r="M544" s="398"/>
      <c r="N544" s="399"/>
      <c r="V544" s="361"/>
      <c r="W544" s="367"/>
      <c r="X544" s="367"/>
      <c r="AC544" s="367"/>
      <c r="AE544" s="367"/>
      <c r="AF544" s="335" t="s">
        <v>525</v>
      </c>
      <c r="AG544" s="367"/>
    </row>
    <row r="545" spans="1:33" s="332" customFormat="1" ht="12" x14ac:dyDescent="0.2">
      <c r="A545" s="396"/>
      <c r="B545" s="371"/>
      <c r="C545" s="1065" t="s">
        <v>526</v>
      </c>
      <c r="D545" s="1065"/>
      <c r="E545" s="1065"/>
      <c r="F545" s="1065"/>
      <c r="G545" s="1065"/>
      <c r="H545" s="1065"/>
      <c r="I545" s="1065"/>
      <c r="J545" s="1065"/>
      <c r="K545" s="1065"/>
      <c r="L545" s="397">
        <v>66.239999999999995</v>
      </c>
      <c r="M545" s="398"/>
      <c r="N545" s="399"/>
      <c r="V545" s="361"/>
      <c r="W545" s="367"/>
      <c r="X545" s="367"/>
      <c r="AC545" s="367"/>
      <c r="AE545" s="367"/>
      <c r="AF545" s="335" t="s">
        <v>526</v>
      </c>
      <c r="AG545" s="367"/>
    </row>
    <row r="546" spans="1:33" s="332" customFormat="1" ht="12" x14ac:dyDescent="0.2">
      <c r="A546" s="396"/>
      <c r="B546" s="390"/>
      <c r="C546" s="1067" t="s">
        <v>614</v>
      </c>
      <c r="D546" s="1067"/>
      <c r="E546" s="1067"/>
      <c r="F546" s="1067"/>
      <c r="G546" s="1067"/>
      <c r="H546" s="1067"/>
      <c r="I546" s="1067"/>
      <c r="J546" s="1067"/>
      <c r="K546" s="1067"/>
      <c r="L546" s="400">
        <v>1432.01</v>
      </c>
      <c r="M546" s="401"/>
      <c r="N546" s="402"/>
      <c r="V546" s="361"/>
      <c r="W546" s="367"/>
      <c r="X546" s="367"/>
      <c r="AC546" s="367"/>
      <c r="AE546" s="367"/>
      <c r="AG546" s="367" t="s">
        <v>614</v>
      </c>
    </row>
    <row r="547" spans="1:33" s="332" customFormat="1" ht="12" x14ac:dyDescent="0.2">
      <c r="A547" s="1073" t="s">
        <v>8149</v>
      </c>
      <c r="B547" s="1074"/>
      <c r="C547" s="1074"/>
      <c r="D547" s="1074"/>
      <c r="E547" s="1074"/>
      <c r="F547" s="1074"/>
      <c r="G547" s="1074"/>
      <c r="H547" s="1074"/>
      <c r="I547" s="1074"/>
      <c r="J547" s="1074"/>
      <c r="K547" s="1074"/>
      <c r="L547" s="1074"/>
      <c r="M547" s="1074"/>
      <c r="N547" s="1075"/>
      <c r="V547" s="361" t="s">
        <v>8149</v>
      </c>
      <c r="W547" s="367"/>
      <c r="X547" s="367"/>
      <c r="AC547" s="367"/>
      <c r="AE547" s="367"/>
      <c r="AG547" s="367"/>
    </row>
    <row r="548" spans="1:33" s="332" customFormat="1" ht="22.5" x14ac:dyDescent="0.2">
      <c r="A548" s="1069" t="s">
        <v>8264</v>
      </c>
      <c r="B548" s="1070"/>
      <c r="C548" s="1070"/>
      <c r="D548" s="1070"/>
      <c r="E548" s="1070"/>
      <c r="F548" s="1070"/>
      <c r="G548" s="1070"/>
      <c r="H548" s="1070"/>
      <c r="I548" s="1070"/>
      <c r="J548" s="1070"/>
      <c r="K548" s="1070"/>
      <c r="L548" s="1070"/>
      <c r="M548" s="1070"/>
      <c r="N548" s="1071"/>
      <c r="V548" s="361"/>
      <c r="W548" s="367" t="s">
        <v>8264</v>
      </c>
      <c r="X548" s="367"/>
      <c r="AC548" s="367"/>
      <c r="AE548" s="367"/>
      <c r="AG548" s="367"/>
    </row>
    <row r="549" spans="1:33" s="332" customFormat="1" ht="33.75" x14ac:dyDescent="0.2">
      <c r="A549" s="362" t="s">
        <v>458</v>
      </c>
      <c r="B549" s="363" t="s">
        <v>6305</v>
      </c>
      <c r="C549" s="1068" t="s">
        <v>6306</v>
      </c>
      <c r="D549" s="1068"/>
      <c r="E549" s="1068"/>
      <c r="F549" s="364" t="s">
        <v>621</v>
      </c>
      <c r="G549" s="364"/>
      <c r="H549" s="364"/>
      <c r="I549" s="364" t="s">
        <v>5664</v>
      </c>
      <c r="J549" s="365">
        <v>62.85</v>
      </c>
      <c r="K549" s="364"/>
      <c r="L549" s="365">
        <v>7.29</v>
      </c>
      <c r="M549" s="364"/>
      <c r="N549" s="366"/>
      <c r="V549" s="361"/>
      <c r="W549" s="367"/>
      <c r="X549" s="367" t="s">
        <v>6306</v>
      </c>
      <c r="AC549" s="367"/>
      <c r="AE549" s="367"/>
      <c r="AG549" s="367"/>
    </row>
    <row r="550" spans="1:33" s="332" customFormat="1" ht="12" x14ac:dyDescent="0.2">
      <c r="A550" s="379"/>
      <c r="B550" s="380"/>
      <c r="C550" s="340" t="s">
        <v>623</v>
      </c>
      <c r="D550" s="385"/>
      <c r="E550" s="385"/>
      <c r="F550" s="386"/>
      <c r="G550" s="386"/>
      <c r="H550" s="386"/>
      <c r="I550" s="386"/>
      <c r="J550" s="387"/>
      <c r="K550" s="386"/>
      <c r="L550" s="387"/>
      <c r="M550" s="388"/>
      <c r="N550" s="389"/>
      <c r="V550" s="361"/>
      <c r="W550" s="367"/>
      <c r="X550" s="367"/>
      <c r="AC550" s="367"/>
      <c r="AE550" s="367"/>
      <c r="AG550" s="367"/>
    </row>
    <row r="551" spans="1:33" s="332" customFormat="1" ht="22.5" x14ac:dyDescent="0.2">
      <c r="A551" s="1069" t="s">
        <v>8068</v>
      </c>
      <c r="B551" s="1070"/>
      <c r="C551" s="1070"/>
      <c r="D551" s="1070"/>
      <c r="E551" s="1070"/>
      <c r="F551" s="1070"/>
      <c r="G551" s="1070"/>
      <c r="H551" s="1070"/>
      <c r="I551" s="1070"/>
      <c r="J551" s="1070"/>
      <c r="K551" s="1070"/>
      <c r="L551" s="1070"/>
      <c r="M551" s="1070"/>
      <c r="N551" s="1071"/>
      <c r="V551" s="361"/>
      <c r="W551" s="367" t="s">
        <v>8068</v>
      </c>
      <c r="X551" s="367"/>
      <c r="AC551" s="367"/>
      <c r="AE551" s="367"/>
      <c r="AG551" s="367"/>
    </row>
    <row r="552" spans="1:33" s="332" customFormat="1" ht="33.75" x14ac:dyDescent="0.2">
      <c r="A552" s="362" t="s">
        <v>930</v>
      </c>
      <c r="B552" s="363" t="s">
        <v>6308</v>
      </c>
      <c r="C552" s="1068" t="s">
        <v>6309</v>
      </c>
      <c r="D552" s="1068"/>
      <c r="E552" s="1068"/>
      <c r="F552" s="364" t="s">
        <v>621</v>
      </c>
      <c r="G552" s="364"/>
      <c r="H552" s="364"/>
      <c r="I552" s="364" t="s">
        <v>8265</v>
      </c>
      <c r="J552" s="365">
        <v>73.94</v>
      </c>
      <c r="K552" s="364"/>
      <c r="L552" s="365">
        <v>33.200000000000003</v>
      </c>
      <c r="M552" s="364"/>
      <c r="N552" s="366"/>
      <c r="V552" s="361"/>
      <c r="W552" s="367"/>
      <c r="X552" s="367" t="s">
        <v>6309</v>
      </c>
      <c r="AC552" s="367"/>
      <c r="AE552" s="367"/>
      <c r="AG552" s="367"/>
    </row>
    <row r="553" spans="1:33" s="332" customFormat="1" ht="12" x14ac:dyDescent="0.2">
      <c r="A553" s="379"/>
      <c r="B553" s="380"/>
      <c r="C553" s="340" t="s">
        <v>623</v>
      </c>
      <c r="D553" s="385"/>
      <c r="E553" s="385"/>
      <c r="F553" s="386"/>
      <c r="G553" s="386"/>
      <c r="H553" s="386"/>
      <c r="I553" s="386"/>
      <c r="J553" s="387"/>
      <c r="K553" s="386"/>
      <c r="L553" s="387"/>
      <c r="M553" s="388"/>
      <c r="N553" s="389"/>
      <c r="V553" s="361"/>
      <c r="W553" s="367"/>
      <c r="X553" s="367"/>
      <c r="AC553" s="367"/>
      <c r="AE553" s="367"/>
      <c r="AG553" s="367"/>
    </row>
    <row r="554" spans="1:33" s="332" customFormat="1" ht="22.5" x14ac:dyDescent="0.2">
      <c r="A554" s="1069" t="s">
        <v>8266</v>
      </c>
      <c r="B554" s="1070"/>
      <c r="C554" s="1070"/>
      <c r="D554" s="1070"/>
      <c r="E554" s="1070"/>
      <c r="F554" s="1070"/>
      <c r="G554" s="1070"/>
      <c r="H554" s="1070"/>
      <c r="I554" s="1070"/>
      <c r="J554" s="1070"/>
      <c r="K554" s="1070"/>
      <c r="L554" s="1070"/>
      <c r="M554" s="1070"/>
      <c r="N554" s="1071"/>
      <c r="V554" s="361"/>
      <c r="W554" s="367" t="s">
        <v>8266</v>
      </c>
      <c r="X554" s="367"/>
      <c r="AC554" s="367"/>
      <c r="AE554" s="367"/>
      <c r="AG554" s="367"/>
    </row>
    <row r="555" spans="1:33" s="332" customFormat="1" ht="33.75" x14ac:dyDescent="0.2">
      <c r="A555" s="362" t="s">
        <v>934</v>
      </c>
      <c r="B555" s="363" t="s">
        <v>6310</v>
      </c>
      <c r="C555" s="1068" t="s">
        <v>6311</v>
      </c>
      <c r="D555" s="1068"/>
      <c r="E555" s="1068"/>
      <c r="F555" s="364" t="s">
        <v>621</v>
      </c>
      <c r="G555" s="364"/>
      <c r="H555" s="364"/>
      <c r="I555" s="364" t="s">
        <v>4585</v>
      </c>
      <c r="J555" s="365">
        <v>103.88</v>
      </c>
      <c r="K555" s="364"/>
      <c r="L555" s="365">
        <v>6.34</v>
      </c>
      <c r="M555" s="364"/>
      <c r="N555" s="366"/>
      <c r="V555" s="361"/>
      <c r="W555" s="367"/>
      <c r="X555" s="367" t="s">
        <v>6311</v>
      </c>
      <c r="AC555" s="367"/>
      <c r="AE555" s="367"/>
      <c r="AG555" s="367"/>
    </row>
    <row r="556" spans="1:33" s="332" customFormat="1" ht="12" x14ac:dyDescent="0.2">
      <c r="A556" s="379"/>
      <c r="B556" s="380"/>
      <c r="C556" s="340" t="s">
        <v>623</v>
      </c>
      <c r="D556" s="385"/>
      <c r="E556" s="385"/>
      <c r="F556" s="386"/>
      <c r="G556" s="386"/>
      <c r="H556" s="386"/>
      <c r="I556" s="386"/>
      <c r="J556" s="387"/>
      <c r="K556" s="386"/>
      <c r="L556" s="387"/>
      <c r="M556" s="388"/>
      <c r="N556" s="389"/>
      <c r="V556" s="361"/>
      <c r="W556" s="367"/>
      <c r="X556" s="367"/>
      <c r="AC556" s="367"/>
      <c r="AE556" s="367"/>
      <c r="AG556" s="367"/>
    </row>
    <row r="557" spans="1:33" s="332" customFormat="1" ht="1.5" customHeight="1" x14ac:dyDescent="0.2">
      <c r="A557" s="386"/>
      <c r="B557" s="380"/>
      <c r="C557" s="380"/>
      <c r="D557" s="380"/>
      <c r="E557" s="380"/>
      <c r="F557" s="386"/>
      <c r="G557" s="386"/>
      <c r="H557" s="386"/>
      <c r="I557" s="386"/>
      <c r="J557" s="390"/>
      <c r="K557" s="386"/>
      <c r="L557" s="390"/>
      <c r="M557" s="373"/>
      <c r="N557" s="390"/>
      <c r="V557" s="361"/>
      <c r="W557" s="367"/>
      <c r="X557" s="367"/>
      <c r="AC557" s="367"/>
      <c r="AE557" s="367"/>
      <c r="AG557" s="367"/>
    </row>
    <row r="558" spans="1:33" s="332" customFormat="1" ht="12" x14ac:dyDescent="0.2">
      <c r="A558" s="391"/>
      <c r="B558" s="392"/>
      <c r="C558" s="1068" t="s">
        <v>8151</v>
      </c>
      <c r="D558" s="1068"/>
      <c r="E558" s="1068"/>
      <c r="F558" s="1068"/>
      <c r="G558" s="1068"/>
      <c r="H558" s="1068"/>
      <c r="I558" s="1068"/>
      <c r="J558" s="1068"/>
      <c r="K558" s="1068"/>
      <c r="L558" s="393"/>
      <c r="M558" s="394"/>
      <c r="N558" s="395"/>
      <c r="V558" s="361"/>
      <c r="W558" s="367"/>
      <c r="X558" s="367"/>
      <c r="AC558" s="367"/>
      <c r="AE558" s="367" t="s">
        <v>8151</v>
      </c>
      <c r="AG558" s="367"/>
    </row>
    <row r="559" spans="1:33" s="332" customFormat="1" ht="12" x14ac:dyDescent="0.2">
      <c r="A559" s="396"/>
      <c r="B559" s="371"/>
      <c r="C559" s="1065" t="s">
        <v>512</v>
      </c>
      <c r="D559" s="1065"/>
      <c r="E559" s="1065"/>
      <c r="F559" s="1065"/>
      <c r="G559" s="1065"/>
      <c r="H559" s="1065"/>
      <c r="I559" s="1065"/>
      <c r="J559" s="1065"/>
      <c r="K559" s="1065"/>
      <c r="L559" s="397">
        <v>46.83</v>
      </c>
      <c r="M559" s="398"/>
      <c r="N559" s="399"/>
      <c r="V559" s="361"/>
      <c r="W559" s="367"/>
      <c r="X559" s="367"/>
      <c r="AC559" s="367"/>
      <c r="AE559" s="367"/>
      <c r="AF559" s="335" t="s">
        <v>512</v>
      </c>
      <c r="AG559" s="367"/>
    </row>
    <row r="560" spans="1:33" s="332" customFormat="1" ht="12" x14ac:dyDescent="0.2">
      <c r="A560" s="396"/>
      <c r="B560" s="371"/>
      <c r="C560" s="1065" t="s">
        <v>513</v>
      </c>
      <c r="D560" s="1065"/>
      <c r="E560" s="1065"/>
      <c r="F560" s="1065"/>
      <c r="G560" s="1065"/>
      <c r="H560" s="1065"/>
      <c r="I560" s="1065"/>
      <c r="J560" s="1065"/>
      <c r="K560" s="1065"/>
      <c r="L560" s="397"/>
      <c r="M560" s="398"/>
      <c r="N560" s="399"/>
      <c r="V560" s="361"/>
      <c r="W560" s="367"/>
      <c r="X560" s="367"/>
      <c r="AC560" s="367"/>
      <c r="AE560" s="367"/>
      <c r="AF560" s="335" t="s">
        <v>513</v>
      </c>
      <c r="AG560" s="367"/>
    </row>
    <row r="561" spans="1:35" s="332" customFormat="1" ht="12" x14ac:dyDescent="0.2">
      <c r="A561" s="396"/>
      <c r="B561" s="371"/>
      <c r="C561" s="1065" t="s">
        <v>517</v>
      </c>
      <c r="D561" s="1065"/>
      <c r="E561" s="1065"/>
      <c r="F561" s="1065"/>
      <c r="G561" s="1065"/>
      <c r="H561" s="1065"/>
      <c r="I561" s="1065"/>
      <c r="J561" s="1065"/>
      <c r="K561" s="1065"/>
      <c r="L561" s="397">
        <v>46.83</v>
      </c>
      <c r="M561" s="398"/>
      <c r="N561" s="399"/>
      <c r="V561" s="361"/>
      <c r="W561" s="367"/>
      <c r="X561" s="367"/>
      <c r="AC561" s="367"/>
      <c r="AE561" s="367"/>
      <c r="AF561" s="335" t="s">
        <v>517</v>
      </c>
      <c r="AG561" s="367"/>
    </row>
    <row r="562" spans="1:35" s="332" customFormat="1" ht="12" x14ac:dyDescent="0.2">
      <c r="A562" s="396"/>
      <c r="B562" s="371"/>
      <c r="C562" s="1065" t="s">
        <v>518</v>
      </c>
      <c r="D562" s="1065"/>
      <c r="E562" s="1065"/>
      <c r="F562" s="1065"/>
      <c r="G562" s="1065"/>
      <c r="H562" s="1065"/>
      <c r="I562" s="1065"/>
      <c r="J562" s="1065"/>
      <c r="K562" s="1065"/>
      <c r="L562" s="397">
        <v>46.83</v>
      </c>
      <c r="M562" s="398"/>
      <c r="N562" s="399"/>
      <c r="V562" s="361"/>
      <c r="W562" s="367"/>
      <c r="X562" s="367"/>
      <c r="AC562" s="367"/>
      <c r="AE562" s="367"/>
      <c r="AF562" s="335" t="s">
        <v>518</v>
      </c>
      <c r="AG562" s="367"/>
    </row>
    <row r="563" spans="1:35" s="332" customFormat="1" ht="12" x14ac:dyDescent="0.2">
      <c r="A563" s="396"/>
      <c r="B563" s="371"/>
      <c r="C563" s="1065" t="s">
        <v>513</v>
      </c>
      <c r="D563" s="1065"/>
      <c r="E563" s="1065"/>
      <c r="F563" s="1065"/>
      <c r="G563" s="1065"/>
      <c r="H563" s="1065"/>
      <c r="I563" s="1065"/>
      <c r="J563" s="1065"/>
      <c r="K563" s="1065"/>
      <c r="L563" s="397"/>
      <c r="M563" s="398"/>
      <c r="N563" s="399"/>
      <c r="V563" s="361"/>
      <c r="W563" s="367"/>
      <c r="X563" s="367"/>
      <c r="AC563" s="367"/>
      <c r="AE563" s="367"/>
      <c r="AF563" s="335" t="s">
        <v>513</v>
      </c>
      <c r="AG563" s="367"/>
    </row>
    <row r="564" spans="1:35" s="332" customFormat="1" ht="12" x14ac:dyDescent="0.2">
      <c r="A564" s="396"/>
      <c r="B564" s="371"/>
      <c r="C564" s="1065" t="s">
        <v>521</v>
      </c>
      <c r="D564" s="1065"/>
      <c r="E564" s="1065"/>
      <c r="F564" s="1065"/>
      <c r="G564" s="1065"/>
      <c r="H564" s="1065"/>
      <c r="I564" s="1065"/>
      <c r="J564" s="1065"/>
      <c r="K564" s="1065"/>
      <c r="L564" s="397">
        <v>46.83</v>
      </c>
      <c r="M564" s="398"/>
      <c r="N564" s="399"/>
      <c r="V564" s="361"/>
      <c r="W564" s="367"/>
      <c r="X564" s="367"/>
      <c r="AC564" s="367"/>
      <c r="AE564" s="367"/>
      <c r="AF564" s="335" t="s">
        <v>521</v>
      </c>
      <c r="AG564" s="367"/>
    </row>
    <row r="565" spans="1:35" s="332" customFormat="1" ht="12" x14ac:dyDescent="0.2">
      <c r="A565" s="396"/>
      <c r="B565" s="390"/>
      <c r="C565" s="1067" t="s">
        <v>8152</v>
      </c>
      <c r="D565" s="1067"/>
      <c r="E565" s="1067"/>
      <c r="F565" s="1067"/>
      <c r="G565" s="1067"/>
      <c r="H565" s="1067"/>
      <c r="I565" s="1067"/>
      <c r="J565" s="1067"/>
      <c r="K565" s="1067"/>
      <c r="L565" s="400">
        <v>46.83</v>
      </c>
      <c r="M565" s="401"/>
      <c r="N565" s="402"/>
      <c r="V565" s="361"/>
      <c r="W565" s="367"/>
      <c r="X565" s="367"/>
      <c r="AC565" s="367"/>
      <c r="AE565" s="367"/>
      <c r="AG565" s="367" t="s">
        <v>8152</v>
      </c>
    </row>
    <row r="566" spans="1:35" s="332" customFormat="1" ht="2.25" customHeight="1" x14ac:dyDescent="0.2">
      <c r="B566" s="338"/>
      <c r="C566" s="338"/>
      <c r="D566" s="338"/>
      <c r="E566" s="338"/>
      <c r="F566" s="338"/>
      <c r="G566" s="338"/>
      <c r="H566" s="338"/>
      <c r="I566" s="338"/>
      <c r="J566" s="338"/>
      <c r="K566" s="338"/>
      <c r="L566" s="403"/>
      <c r="M566" s="404"/>
      <c r="N566" s="405"/>
    </row>
    <row r="567" spans="1:35" s="332" customFormat="1" x14ac:dyDescent="0.2">
      <c r="A567" s="391"/>
      <c r="B567" s="392"/>
      <c r="C567" s="1068" t="s">
        <v>636</v>
      </c>
      <c r="D567" s="1068"/>
      <c r="E567" s="1068"/>
      <c r="F567" s="1068"/>
      <c r="G567" s="1068"/>
      <c r="H567" s="1068"/>
      <c r="I567" s="1068"/>
      <c r="J567" s="1068"/>
      <c r="K567" s="1068"/>
      <c r="L567" s="393"/>
      <c r="M567" s="406"/>
      <c r="N567" s="395"/>
      <c r="AH567" s="367" t="s">
        <v>636</v>
      </c>
    </row>
    <row r="568" spans="1:35" s="332" customFormat="1" x14ac:dyDescent="0.2">
      <c r="A568" s="396"/>
      <c r="B568" s="371"/>
      <c r="C568" s="1065" t="s">
        <v>512</v>
      </c>
      <c r="D568" s="1065"/>
      <c r="E568" s="1065"/>
      <c r="F568" s="1065"/>
      <c r="G568" s="1065"/>
      <c r="H568" s="1065"/>
      <c r="I568" s="1065"/>
      <c r="J568" s="1065"/>
      <c r="K568" s="1065"/>
      <c r="L568" s="397">
        <v>103954.07</v>
      </c>
      <c r="M568" s="407"/>
      <c r="N568" s="399"/>
      <c r="AH568" s="367"/>
      <c r="AI568" s="335" t="s">
        <v>512</v>
      </c>
    </row>
    <row r="569" spans="1:35" s="332" customFormat="1" x14ac:dyDescent="0.2">
      <c r="A569" s="396"/>
      <c r="B569" s="371"/>
      <c r="C569" s="1065" t="s">
        <v>513</v>
      </c>
      <c r="D569" s="1065"/>
      <c r="E569" s="1065"/>
      <c r="F569" s="1065"/>
      <c r="G569" s="1065"/>
      <c r="H569" s="1065"/>
      <c r="I569" s="1065"/>
      <c r="J569" s="1065"/>
      <c r="K569" s="1065"/>
      <c r="L569" s="397"/>
      <c r="M569" s="407"/>
      <c r="N569" s="399"/>
      <c r="AH569" s="367"/>
      <c r="AI569" s="335" t="s">
        <v>513</v>
      </c>
    </row>
    <row r="570" spans="1:35" s="332" customFormat="1" x14ac:dyDescent="0.2">
      <c r="A570" s="396"/>
      <c r="B570" s="371"/>
      <c r="C570" s="1065" t="s">
        <v>514</v>
      </c>
      <c r="D570" s="1065"/>
      <c r="E570" s="1065"/>
      <c r="F570" s="1065"/>
      <c r="G570" s="1065"/>
      <c r="H570" s="1065"/>
      <c r="I570" s="1065"/>
      <c r="J570" s="1065"/>
      <c r="K570" s="1065"/>
      <c r="L570" s="397">
        <v>6681.7</v>
      </c>
      <c r="M570" s="407"/>
      <c r="N570" s="399"/>
      <c r="AH570" s="367"/>
      <c r="AI570" s="335" t="s">
        <v>514</v>
      </c>
    </row>
    <row r="571" spans="1:35" s="332" customFormat="1" x14ac:dyDescent="0.2">
      <c r="A571" s="396"/>
      <c r="B571" s="371"/>
      <c r="C571" s="1065" t="s">
        <v>515</v>
      </c>
      <c r="D571" s="1065"/>
      <c r="E571" s="1065"/>
      <c r="F571" s="1065"/>
      <c r="G571" s="1065"/>
      <c r="H571" s="1065"/>
      <c r="I571" s="1065"/>
      <c r="J571" s="1065"/>
      <c r="K571" s="1065"/>
      <c r="L571" s="397">
        <v>761.59</v>
      </c>
      <c r="M571" s="407"/>
      <c r="N571" s="399"/>
      <c r="AH571" s="367"/>
      <c r="AI571" s="335" t="s">
        <v>515</v>
      </c>
    </row>
    <row r="572" spans="1:35" s="332" customFormat="1" x14ac:dyDescent="0.2">
      <c r="A572" s="396"/>
      <c r="B572" s="371"/>
      <c r="C572" s="1065" t="s">
        <v>516</v>
      </c>
      <c r="D572" s="1065"/>
      <c r="E572" s="1065"/>
      <c r="F572" s="1065"/>
      <c r="G572" s="1065"/>
      <c r="H572" s="1065"/>
      <c r="I572" s="1065"/>
      <c r="J572" s="1065"/>
      <c r="K572" s="1065"/>
      <c r="L572" s="397">
        <v>88.49</v>
      </c>
      <c r="M572" s="407"/>
      <c r="N572" s="399"/>
      <c r="AH572" s="367"/>
      <c r="AI572" s="335" t="s">
        <v>516</v>
      </c>
    </row>
    <row r="573" spans="1:35" s="332" customFormat="1" x14ac:dyDescent="0.2">
      <c r="A573" s="396"/>
      <c r="B573" s="371"/>
      <c r="C573" s="1065" t="s">
        <v>517</v>
      </c>
      <c r="D573" s="1065"/>
      <c r="E573" s="1065"/>
      <c r="F573" s="1065"/>
      <c r="G573" s="1065"/>
      <c r="H573" s="1065"/>
      <c r="I573" s="1065"/>
      <c r="J573" s="1065"/>
      <c r="K573" s="1065"/>
      <c r="L573" s="397">
        <v>96510.78</v>
      </c>
      <c r="M573" s="407"/>
      <c r="N573" s="399"/>
      <c r="AH573" s="367"/>
      <c r="AI573" s="335" t="s">
        <v>517</v>
      </c>
    </row>
    <row r="574" spans="1:35" s="332" customFormat="1" x14ac:dyDescent="0.2">
      <c r="A574" s="396"/>
      <c r="B574" s="371" t="s">
        <v>423</v>
      </c>
      <c r="C574" s="1065" t="s">
        <v>518</v>
      </c>
      <c r="D574" s="1065"/>
      <c r="E574" s="1065"/>
      <c r="F574" s="1065"/>
      <c r="G574" s="1065"/>
      <c r="H574" s="1065"/>
      <c r="I574" s="1065"/>
      <c r="J574" s="1065"/>
      <c r="K574" s="1065"/>
      <c r="L574" s="397">
        <v>760.42</v>
      </c>
      <c r="M574" s="407" t="s">
        <v>567</v>
      </c>
      <c r="N574" s="399">
        <v>7133</v>
      </c>
      <c r="AH574" s="367"/>
      <c r="AI574" s="335" t="s">
        <v>518</v>
      </c>
    </row>
    <row r="575" spans="1:35" s="332" customFormat="1" x14ac:dyDescent="0.2">
      <c r="A575" s="396"/>
      <c r="B575" s="371"/>
      <c r="C575" s="1065" t="s">
        <v>513</v>
      </c>
      <c r="D575" s="1065"/>
      <c r="E575" s="1065"/>
      <c r="F575" s="1065"/>
      <c r="G575" s="1065"/>
      <c r="H575" s="1065"/>
      <c r="I575" s="1065"/>
      <c r="J575" s="1065"/>
      <c r="K575" s="1065"/>
      <c r="L575" s="397"/>
      <c r="M575" s="407"/>
      <c r="N575" s="399"/>
      <c r="AH575" s="367"/>
      <c r="AI575" s="335" t="s">
        <v>513</v>
      </c>
    </row>
    <row r="576" spans="1:35" s="332" customFormat="1" x14ac:dyDescent="0.2">
      <c r="A576" s="396"/>
      <c r="B576" s="371"/>
      <c r="C576" s="1065" t="s">
        <v>519</v>
      </c>
      <c r="D576" s="1065"/>
      <c r="E576" s="1065"/>
      <c r="F576" s="1065"/>
      <c r="G576" s="1065"/>
      <c r="H576" s="1065"/>
      <c r="I576" s="1065"/>
      <c r="J576" s="1065"/>
      <c r="K576" s="1065"/>
      <c r="L576" s="397">
        <v>311.61</v>
      </c>
      <c r="M576" s="407"/>
      <c r="N576" s="399"/>
      <c r="AH576" s="367"/>
      <c r="AI576" s="335" t="s">
        <v>519</v>
      </c>
    </row>
    <row r="577" spans="1:36" x14ac:dyDescent="0.2">
      <c r="A577" s="396"/>
      <c r="B577" s="371"/>
      <c r="C577" s="1065" t="s">
        <v>521</v>
      </c>
      <c r="D577" s="1065"/>
      <c r="E577" s="1065"/>
      <c r="F577" s="1065"/>
      <c r="G577" s="1065"/>
      <c r="H577" s="1065"/>
      <c r="I577" s="1065"/>
      <c r="J577" s="1065"/>
      <c r="K577" s="1065"/>
      <c r="L577" s="397">
        <v>46.83</v>
      </c>
      <c r="M577" s="407"/>
      <c r="N577" s="399"/>
      <c r="O577" s="332"/>
      <c r="P577" s="332"/>
      <c r="Q577" s="332"/>
      <c r="R577" s="332"/>
      <c r="S577" s="332"/>
      <c r="T577" s="332"/>
      <c r="U577" s="332"/>
      <c r="V577" s="332"/>
      <c r="W577" s="332"/>
      <c r="X577" s="332"/>
      <c r="Y577" s="332"/>
      <c r="Z577" s="332"/>
      <c r="AA577" s="332"/>
      <c r="AB577" s="332"/>
      <c r="AC577" s="332"/>
      <c r="AD577" s="332"/>
      <c r="AE577" s="332"/>
      <c r="AF577" s="332"/>
      <c r="AG577" s="332"/>
      <c r="AH577" s="367"/>
      <c r="AI577" s="335" t="s">
        <v>521</v>
      </c>
      <c r="AJ577" s="332"/>
    </row>
    <row r="578" spans="1:36" x14ac:dyDescent="0.2">
      <c r="A578" s="396"/>
      <c r="B578" s="371"/>
      <c r="C578" s="1065" t="s">
        <v>522</v>
      </c>
      <c r="D578" s="1065"/>
      <c r="E578" s="1065"/>
      <c r="F578" s="1065"/>
      <c r="G578" s="1065"/>
      <c r="H578" s="1065"/>
      <c r="I578" s="1065"/>
      <c r="J578" s="1065"/>
      <c r="K578" s="1065"/>
      <c r="L578" s="397">
        <v>277.33</v>
      </c>
      <c r="M578" s="407"/>
      <c r="N578" s="399"/>
      <c r="O578" s="332"/>
      <c r="P578" s="332"/>
      <c r="Q578" s="332"/>
      <c r="R578" s="332"/>
      <c r="S578" s="332"/>
      <c r="T578" s="332"/>
      <c r="U578" s="332"/>
      <c r="V578" s="332"/>
      <c r="W578" s="332"/>
      <c r="X578" s="332"/>
      <c r="Y578" s="332"/>
      <c r="Z578" s="332"/>
      <c r="AA578" s="332"/>
      <c r="AB578" s="332"/>
      <c r="AC578" s="332"/>
      <c r="AD578" s="332"/>
      <c r="AE578" s="332"/>
      <c r="AF578" s="332"/>
      <c r="AG578" s="332"/>
      <c r="AH578" s="367"/>
      <c r="AI578" s="335" t="s">
        <v>522</v>
      </c>
      <c r="AJ578" s="332"/>
    </row>
    <row r="579" spans="1:36" x14ac:dyDescent="0.2">
      <c r="A579" s="396"/>
      <c r="B579" s="371"/>
      <c r="C579" s="1065" t="s">
        <v>523</v>
      </c>
      <c r="D579" s="1065"/>
      <c r="E579" s="1065"/>
      <c r="F579" s="1065"/>
      <c r="G579" s="1065"/>
      <c r="H579" s="1065"/>
      <c r="I579" s="1065"/>
      <c r="J579" s="1065"/>
      <c r="K579" s="1065"/>
      <c r="L579" s="397">
        <v>124.65</v>
      </c>
      <c r="M579" s="407"/>
      <c r="N579" s="399"/>
      <c r="O579" s="332"/>
      <c r="P579" s="332"/>
      <c r="Q579" s="332"/>
      <c r="R579" s="332"/>
      <c r="S579" s="332"/>
      <c r="T579" s="332"/>
      <c r="U579" s="332"/>
      <c r="V579" s="332"/>
      <c r="W579" s="332"/>
      <c r="X579" s="332"/>
      <c r="Y579" s="332"/>
      <c r="Z579" s="332"/>
      <c r="AA579" s="332"/>
      <c r="AB579" s="332"/>
      <c r="AC579" s="332"/>
      <c r="AD579" s="332"/>
      <c r="AE579" s="332"/>
      <c r="AF579" s="332"/>
      <c r="AG579" s="332"/>
      <c r="AH579" s="367"/>
      <c r="AI579" s="335" t="s">
        <v>523</v>
      </c>
      <c r="AJ579" s="332"/>
    </row>
    <row r="580" spans="1:36" x14ac:dyDescent="0.2">
      <c r="A580" s="396"/>
      <c r="B580" s="371" t="s">
        <v>423</v>
      </c>
      <c r="C580" s="1065" t="s">
        <v>3041</v>
      </c>
      <c r="D580" s="1065"/>
      <c r="E580" s="1065"/>
      <c r="F580" s="1065"/>
      <c r="G580" s="1065"/>
      <c r="H580" s="1065"/>
      <c r="I580" s="1065"/>
      <c r="J580" s="1065"/>
      <c r="K580" s="1065"/>
      <c r="L580" s="397">
        <v>112873.98</v>
      </c>
      <c r="M580" s="407" t="s">
        <v>567</v>
      </c>
      <c r="N580" s="399">
        <v>1058758</v>
      </c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  <c r="AA580" s="332"/>
      <c r="AB580" s="332"/>
      <c r="AC580" s="332"/>
      <c r="AD580" s="332"/>
      <c r="AE580" s="332"/>
      <c r="AF580" s="332"/>
      <c r="AG580" s="332"/>
      <c r="AH580" s="367"/>
      <c r="AI580" s="335" t="s">
        <v>3041</v>
      </c>
      <c r="AJ580" s="332"/>
    </row>
    <row r="581" spans="1:36" x14ac:dyDescent="0.2">
      <c r="A581" s="396"/>
      <c r="B581" s="371"/>
      <c r="C581" s="1065" t="s">
        <v>513</v>
      </c>
      <c r="D581" s="1065"/>
      <c r="E581" s="1065"/>
      <c r="F581" s="1065"/>
      <c r="G581" s="1065"/>
      <c r="H581" s="1065"/>
      <c r="I581" s="1065"/>
      <c r="J581" s="1065"/>
      <c r="K581" s="1065"/>
      <c r="L581" s="397"/>
      <c r="M581" s="407"/>
      <c r="N581" s="399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  <c r="AA581" s="332"/>
      <c r="AB581" s="332"/>
      <c r="AC581" s="332"/>
      <c r="AD581" s="332"/>
      <c r="AE581" s="332"/>
      <c r="AF581" s="332"/>
      <c r="AG581" s="332"/>
      <c r="AH581" s="367"/>
      <c r="AI581" s="335" t="s">
        <v>513</v>
      </c>
      <c r="AJ581" s="332"/>
    </row>
    <row r="582" spans="1:36" x14ac:dyDescent="0.2">
      <c r="A582" s="396"/>
      <c r="B582" s="371"/>
      <c r="C582" s="1065" t="s">
        <v>519</v>
      </c>
      <c r="D582" s="1065"/>
      <c r="E582" s="1065"/>
      <c r="F582" s="1065"/>
      <c r="G582" s="1065"/>
      <c r="H582" s="1065"/>
      <c r="I582" s="1065"/>
      <c r="J582" s="1065"/>
      <c r="K582" s="1065"/>
      <c r="L582" s="397">
        <v>6370.09</v>
      </c>
      <c r="M582" s="407"/>
      <c r="N582" s="399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2"/>
      <c r="AH582" s="367"/>
      <c r="AI582" s="335" t="s">
        <v>519</v>
      </c>
      <c r="AJ582" s="332"/>
    </row>
    <row r="583" spans="1:36" x14ac:dyDescent="0.2">
      <c r="A583" s="396"/>
      <c r="B583" s="371"/>
      <c r="C583" s="1065" t="s">
        <v>520</v>
      </c>
      <c r="D583" s="1065"/>
      <c r="E583" s="1065"/>
      <c r="F583" s="1065"/>
      <c r="G583" s="1065"/>
      <c r="H583" s="1065"/>
      <c r="I583" s="1065"/>
      <c r="J583" s="1065"/>
      <c r="K583" s="1065"/>
      <c r="L583" s="397">
        <v>761.59</v>
      </c>
      <c r="M583" s="407"/>
      <c r="N583" s="399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  <c r="AA583" s="332"/>
      <c r="AB583" s="332"/>
      <c r="AC583" s="332"/>
      <c r="AD583" s="332"/>
      <c r="AE583" s="332"/>
      <c r="AF583" s="332"/>
      <c r="AG583" s="332"/>
      <c r="AH583" s="367"/>
      <c r="AI583" s="335" t="s">
        <v>520</v>
      </c>
      <c r="AJ583" s="332"/>
    </row>
    <row r="584" spans="1:36" x14ac:dyDescent="0.2">
      <c r="A584" s="396"/>
      <c r="B584" s="371"/>
      <c r="C584" s="1065" t="s">
        <v>521</v>
      </c>
      <c r="D584" s="1065"/>
      <c r="E584" s="1065"/>
      <c r="F584" s="1065"/>
      <c r="G584" s="1065"/>
      <c r="H584" s="1065"/>
      <c r="I584" s="1065"/>
      <c r="J584" s="1065"/>
      <c r="K584" s="1065"/>
      <c r="L584" s="397">
        <v>96463.95</v>
      </c>
      <c r="M584" s="407"/>
      <c r="N584" s="399"/>
      <c r="O584" s="332"/>
      <c r="P584" s="332"/>
      <c r="Q584" s="332"/>
      <c r="R584" s="332"/>
      <c r="S584" s="332"/>
      <c r="T584" s="332"/>
      <c r="U584" s="332"/>
      <c r="V584" s="332"/>
      <c r="W584" s="332"/>
      <c r="X584" s="332"/>
      <c r="Y584" s="332"/>
      <c r="Z584" s="332"/>
      <c r="AA584" s="332"/>
      <c r="AB584" s="332"/>
      <c r="AC584" s="332"/>
      <c r="AD584" s="332"/>
      <c r="AE584" s="332"/>
      <c r="AF584" s="332"/>
      <c r="AG584" s="332"/>
      <c r="AH584" s="367"/>
      <c r="AI584" s="335" t="s">
        <v>521</v>
      </c>
      <c r="AJ584" s="332"/>
    </row>
    <row r="585" spans="1:36" x14ac:dyDescent="0.2">
      <c r="A585" s="396"/>
      <c r="B585" s="371"/>
      <c r="C585" s="1065" t="s">
        <v>522</v>
      </c>
      <c r="D585" s="1065"/>
      <c r="E585" s="1065"/>
      <c r="F585" s="1065"/>
      <c r="G585" s="1065"/>
      <c r="H585" s="1065"/>
      <c r="I585" s="1065"/>
      <c r="J585" s="1065"/>
      <c r="K585" s="1065"/>
      <c r="L585" s="397">
        <v>6101.29</v>
      </c>
      <c r="M585" s="407"/>
      <c r="N585" s="399"/>
      <c r="O585" s="332"/>
      <c r="P585" s="332"/>
      <c r="Q585" s="332"/>
      <c r="R585" s="332"/>
      <c r="S585" s="332"/>
      <c r="T585" s="332"/>
      <c r="U585" s="332"/>
      <c r="V585" s="332"/>
      <c r="W585" s="332"/>
      <c r="X585" s="332"/>
      <c r="Y585" s="332"/>
      <c r="Z585" s="332"/>
      <c r="AA585" s="332"/>
      <c r="AB585" s="332"/>
      <c r="AC585" s="332"/>
      <c r="AD585" s="332"/>
      <c r="AE585" s="332"/>
      <c r="AF585" s="332"/>
      <c r="AG585" s="332"/>
      <c r="AH585" s="367"/>
      <c r="AI585" s="335" t="s">
        <v>522</v>
      </c>
      <c r="AJ585" s="332"/>
    </row>
    <row r="586" spans="1:36" x14ac:dyDescent="0.2">
      <c r="A586" s="396"/>
      <c r="B586" s="371"/>
      <c r="C586" s="1065" t="s">
        <v>523</v>
      </c>
      <c r="D586" s="1065"/>
      <c r="E586" s="1065"/>
      <c r="F586" s="1065"/>
      <c r="G586" s="1065"/>
      <c r="H586" s="1065"/>
      <c r="I586" s="1065"/>
      <c r="J586" s="1065"/>
      <c r="K586" s="1065"/>
      <c r="L586" s="397">
        <v>3177.06</v>
      </c>
      <c r="M586" s="407"/>
      <c r="N586" s="399"/>
      <c r="O586" s="332"/>
      <c r="P586" s="332"/>
      <c r="Q586" s="332"/>
      <c r="R586" s="332"/>
      <c r="S586" s="332"/>
      <c r="T586" s="332"/>
      <c r="U586" s="332"/>
      <c r="V586" s="332"/>
      <c r="W586" s="332"/>
      <c r="X586" s="332"/>
      <c r="Y586" s="332"/>
      <c r="Z586" s="332"/>
      <c r="AA586" s="332"/>
      <c r="AB586" s="332"/>
      <c r="AC586" s="332"/>
      <c r="AD586" s="332"/>
      <c r="AE586" s="332"/>
      <c r="AF586" s="332"/>
      <c r="AG586" s="332"/>
      <c r="AH586" s="367"/>
      <c r="AI586" s="335" t="s">
        <v>523</v>
      </c>
      <c r="AJ586" s="332"/>
    </row>
    <row r="587" spans="1:36" x14ac:dyDescent="0.2">
      <c r="A587" s="396"/>
      <c r="B587" s="371"/>
      <c r="C587" s="1065" t="s">
        <v>1374</v>
      </c>
      <c r="D587" s="1065"/>
      <c r="E587" s="1065"/>
      <c r="F587" s="1065"/>
      <c r="G587" s="1065"/>
      <c r="H587" s="1065"/>
      <c r="I587" s="1065"/>
      <c r="J587" s="1065"/>
      <c r="K587" s="1065"/>
      <c r="L587" s="397">
        <v>38947.440000000002</v>
      </c>
      <c r="M587" s="407"/>
      <c r="N587" s="399">
        <v>193179</v>
      </c>
      <c r="O587" s="332"/>
      <c r="P587" s="332"/>
      <c r="Q587" s="332"/>
      <c r="R587" s="332"/>
      <c r="S587" s="332"/>
      <c r="T587" s="332"/>
      <c r="U587" s="332"/>
      <c r="V587" s="332"/>
      <c r="W587" s="332"/>
      <c r="X587" s="332"/>
      <c r="Y587" s="332"/>
      <c r="Z587" s="332"/>
      <c r="AA587" s="332"/>
      <c r="AB587" s="332"/>
      <c r="AC587" s="332"/>
      <c r="AD587" s="332"/>
      <c r="AE587" s="332"/>
      <c r="AF587" s="332"/>
      <c r="AG587" s="332"/>
      <c r="AH587" s="367"/>
      <c r="AI587" s="335" t="s">
        <v>1374</v>
      </c>
      <c r="AJ587" s="332"/>
    </row>
    <row r="588" spans="1:36" x14ac:dyDescent="0.2">
      <c r="A588" s="396"/>
      <c r="B588" s="371" t="s">
        <v>434</v>
      </c>
      <c r="C588" s="1065" t="s">
        <v>3043</v>
      </c>
      <c r="D588" s="1065"/>
      <c r="E588" s="1065"/>
      <c r="F588" s="1065"/>
      <c r="G588" s="1065"/>
      <c r="H588" s="1065"/>
      <c r="I588" s="1065"/>
      <c r="J588" s="1065"/>
      <c r="K588" s="1065"/>
      <c r="L588" s="397">
        <v>38947.440000000002</v>
      </c>
      <c r="M588" s="407" t="s">
        <v>1362</v>
      </c>
      <c r="N588" s="399">
        <v>193179</v>
      </c>
      <c r="O588" s="332"/>
      <c r="P588" s="332"/>
      <c r="Q588" s="332"/>
      <c r="R588" s="332"/>
      <c r="S588" s="332"/>
      <c r="T588" s="332"/>
      <c r="U588" s="332"/>
      <c r="V588" s="332"/>
      <c r="W588" s="332"/>
      <c r="X588" s="332"/>
      <c r="Y588" s="332"/>
      <c r="Z588" s="332"/>
      <c r="AA588" s="332"/>
      <c r="AB588" s="332"/>
      <c r="AC588" s="332"/>
      <c r="AD588" s="332"/>
      <c r="AE588" s="332"/>
      <c r="AF588" s="332"/>
      <c r="AG588" s="332"/>
      <c r="AH588" s="367"/>
      <c r="AI588" s="335" t="s">
        <v>3043</v>
      </c>
      <c r="AJ588" s="332"/>
    </row>
    <row r="589" spans="1:36" x14ac:dyDescent="0.2">
      <c r="A589" s="396"/>
      <c r="B589" s="371"/>
      <c r="C589" s="1065" t="s">
        <v>524</v>
      </c>
      <c r="D589" s="1065"/>
      <c r="E589" s="1065"/>
      <c r="F589" s="1065"/>
      <c r="G589" s="1065"/>
      <c r="H589" s="1065"/>
      <c r="I589" s="1065"/>
      <c r="J589" s="1065"/>
      <c r="K589" s="1065"/>
      <c r="L589" s="397">
        <v>6770.19</v>
      </c>
      <c r="M589" s="407"/>
      <c r="N589" s="399"/>
      <c r="O589" s="332"/>
      <c r="P589" s="332"/>
      <c r="Q589" s="332"/>
      <c r="R589" s="332"/>
      <c r="S589" s="332"/>
      <c r="T589" s="332"/>
      <c r="U589" s="332"/>
      <c r="V589" s="332"/>
      <c r="W589" s="332"/>
      <c r="X589" s="332"/>
      <c r="Y589" s="332"/>
      <c r="Z589" s="332"/>
      <c r="AA589" s="332"/>
      <c r="AB589" s="332"/>
      <c r="AC589" s="332"/>
      <c r="AD589" s="332"/>
      <c r="AE589" s="332"/>
      <c r="AF589" s="332"/>
      <c r="AG589" s="332"/>
      <c r="AH589" s="367"/>
      <c r="AI589" s="335" t="s">
        <v>524</v>
      </c>
      <c r="AJ589" s="332"/>
    </row>
    <row r="590" spans="1:36" x14ac:dyDescent="0.2">
      <c r="A590" s="396"/>
      <c r="B590" s="371"/>
      <c r="C590" s="1065" t="s">
        <v>525</v>
      </c>
      <c r="D590" s="1065"/>
      <c r="E590" s="1065"/>
      <c r="F590" s="1065"/>
      <c r="G590" s="1065"/>
      <c r="H590" s="1065"/>
      <c r="I590" s="1065"/>
      <c r="J590" s="1065"/>
      <c r="K590" s="1065"/>
      <c r="L590" s="397">
        <v>6378.62</v>
      </c>
      <c r="M590" s="407"/>
      <c r="N590" s="399"/>
      <c r="O590" s="332"/>
      <c r="P590" s="332"/>
      <c r="Q590" s="332"/>
      <c r="R590" s="332"/>
      <c r="S590" s="332"/>
      <c r="T590" s="332"/>
      <c r="U590" s="332"/>
      <c r="V590" s="332"/>
      <c r="W590" s="332"/>
      <c r="X590" s="332"/>
      <c r="Y590" s="332"/>
      <c r="Z590" s="332"/>
      <c r="AA590" s="332"/>
      <c r="AB590" s="332"/>
      <c r="AC590" s="332"/>
      <c r="AD590" s="332"/>
      <c r="AE590" s="332"/>
      <c r="AF590" s="332"/>
      <c r="AG590" s="332"/>
      <c r="AH590" s="367"/>
      <c r="AI590" s="335" t="s">
        <v>525</v>
      </c>
      <c r="AJ590" s="332"/>
    </row>
    <row r="591" spans="1:36" x14ac:dyDescent="0.2">
      <c r="A591" s="396"/>
      <c r="B591" s="371"/>
      <c r="C591" s="1065" t="s">
        <v>526</v>
      </c>
      <c r="D591" s="1065"/>
      <c r="E591" s="1065"/>
      <c r="F591" s="1065"/>
      <c r="G591" s="1065"/>
      <c r="H591" s="1065"/>
      <c r="I591" s="1065"/>
      <c r="J591" s="1065"/>
      <c r="K591" s="1065"/>
      <c r="L591" s="397">
        <v>3301.71</v>
      </c>
      <c r="M591" s="407"/>
      <c r="N591" s="399"/>
      <c r="O591" s="332"/>
      <c r="P591" s="332"/>
      <c r="Q591" s="332"/>
      <c r="R591" s="332"/>
      <c r="S591" s="332"/>
      <c r="T591" s="332"/>
      <c r="U591" s="332"/>
      <c r="V591" s="332"/>
      <c r="W591" s="332"/>
      <c r="X591" s="332"/>
      <c r="Y591" s="332"/>
      <c r="Z591" s="332"/>
      <c r="AA591" s="332"/>
      <c r="AB591" s="332"/>
      <c r="AC591" s="332"/>
      <c r="AD591" s="332"/>
      <c r="AE591" s="332"/>
      <c r="AF591" s="332"/>
      <c r="AG591" s="332"/>
      <c r="AH591" s="367"/>
      <c r="AI591" s="335" t="s">
        <v>526</v>
      </c>
      <c r="AJ591" s="332"/>
    </row>
    <row r="592" spans="1:36" x14ac:dyDescent="0.2">
      <c r="A592" s="396"/>
      <c r="B592" s="390"/>
      <c r="C592" s="1067" t="s">
        <v>637</v>
      </c>
      <c r="D592" s="1067"/>
      <c r="E592" s="1067"/>
      <c r="F592" s="1067"/>
      <c r="G592" s="1067"/>
      <c r="H592" s="1067"/>
      <c r="I592" s="1067"/>
      <c r="J592" s="1067"/>
      <c r="K592" s="1067"/>
      <c r="L592" s="400">
        <v>152581.84</v>
      </c>
      <c r="M592" s="408"/>
      <c r="N592" s="409">
        <v>1259070</v>
      </c>
      <c r="O592" s="332"/>
      <c r="P592" s="332"/>
      <c r="Q592" s="332"/>
      <c r="R592" s="332"/>
      <c r="S592" s="332"/>
      <c r="T592" s="332"/>
      <c r="U592" s="332"/>
      <c r="V592" s="332"/>
      <c r="W592" s="332"/>
      <c r="X592" s="332"/>
      <c r="Y592" s="332"/>
      <c r="Z592" s="332"/>
      <c r="AA592" s="332"/>
      <c r="AB592" s="332"/>
      <c r="AC592" s="332"/>
      <c r="AD592" s="332"/>
      <c r="AE592" s="332"/>
      <c r="AF592" s="332"/>
      <c r="AG592" s="332"/>
      <c r="AH592" s="367"/>
      <c r="AI592" s="332"/>
      <c r="AJ592" s="367" t="s">
        <v>637</v>
      </c>
    </row>
    <row r="593" spans="1:36" x14ac:dyDescent="0.2">
      <c r="A593" s="396"/>
      <c r="B593" s="371"/>
      <c r="C593" s="1065" t="s">
        <v>513</v>
      </c>
      <c r="D593" s="1065"/>
      <c r="E593" s="1065"/>
      <c r="F593" s="1065"/>
      <c r="G593" s="1065"/>
      <c r="H593" s="1065"/>
      <c r="I593" s="1065"/>
      <c r="J593" s="1065"/>
      <c r="K593" s="1065"/>
      <c r="L593" s="397"/>
      <c r="M593" s="407"/>
      <c r="N593" s="399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2"/>
      <c r="AH593" s="367"/>
      <c r="AI593" s="335" t="s">
        <v>513</v>
      </c>
      <c r="AJ593" s="367"/>
    </row>
    <row r="594" spans="1:36" x14ac:dyDescent="0.2">
      <c r="A594" s="396"/>
      <c r="B594" s="371"/>
      <c r="C594" s="1065" t="s">
        <v>615</v>
      </c>
      <c r="D594" s="1065"/>
      <c r="E594" s="1065"/>
      <c r="F594" s="1065"/>
      <c r="G594" s="1065"/>
      <c r="H594" s="1065"/>
      <c r="I594" s="1065"/>
      <c r="J594" s="1065"/>
      <c r="K594" s="1065"/>
      <c r="L594" s="397"/>
      <c r="M594" s="407"/>
      <c r="N594" s="399">
        <v>71308</v>
      </c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2"/>
      <c r="AH594" s="367"/>
      <c r="AI594" s="335" t="s">
        <v>615</v>
      </c>
      <c r="AJ594" s="367"/>
    </row>
    <row r="595" spans="1:36" x14ac:dyDescent="0.2">
      <c r="A595" s="396"/>
      <c r="B595" s="371"/>
      <c r="C595" s="1065" t="s">
        <v>1376</v>
      </c>
      <c r="D595" s="1065"/>
      <c r="E595" s="1065"/>
      <c r="F595" s="1065"/>
      <c r="G595" s="1065"/>
      <c r="H595" s="1065"/>
      <c r="I595" s="1065"/>
      <c r="J595" s="1065"/>
      <c r="K595" s="1065"/>
      <c r="L595" s="397"/>
      <c r="M595" s="407"/>
      <c r="N595" s="399">
        <v>92010</v>
      </c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2"/>
      <c r="AH595" s="367"/>
      <c r="AI595" s="335" t="s">
        <v>1376</v>
      </c>
      <c r="AJ595" s="367"/>
    </row>
    <row r="596" spans="1:36" ht="1.5" customHeight="1" x14ac:dyDescent="0.2">
      <c r="B596" s="390"/>
      <c r="C596" s="380"/>
      <c r="D596" s="380"/>
      <c r="E596" s="380"/>
      <c r="F596" s="380"/>
      <c r="G596" s="380"/>
      <c r="H596" s="380"/>
      <c r="I596" s="380"/>
      <c r="J596" s="380"/>
      <c r="K596" s="380"/>
      <c r="L596" s="400"/>
      <c r="M596" s="401"/>
      <c r="N596" s="410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2"/>
      <c r="AH596" s="332"/>
      <c r="AI596" s="332"/>
      <c r="AJ596" s="332"/>
    </row>
    <row r="597" spans="1:36" ht="53.25" customHeight="1" x14ac:dyDescent="0.2">
      <c r="A597" s="411"/>
      <c r="B597" s="411"/>
      <c r="C597" s="411"/>
      <c r="D597" s="411"/>
      <c r="E597" s="411"/>
      <c r="F597" s="411"/>
      <c r="G597" s="411"/>
      <c r="H597" s="411"/>
      <c r="I597" s="411"/>
      <c r="J597" s="411"/>
      <c r="K597" s="411"/>
      <c r="L597" s="411"/>
      <c r="M597" s="411"/>
      <c r="N597" s="411"/>
      <c r="O597" s="332"/>
      <c r="P597" s="332"/>
      <c r="Q597" s="332"/>
      <c r="R597" s="332"/>
      <c r="S597" s="332"/>
      <c r="T597" s="332"/>
      <c r="U597" s="332"/>
      <c r="V597" s="332"/>
      <c r="W597" s="332"/>
      <c r="X597" s="332"/>
      <c r="Y597" s="332"/>
      <c r="Z597" s="332"/>
      <c r="AA597" s="332"/>
      <c r="AB597" s="332"/>
      <c r="AC597" s="332"/>
      <c r="AD597" s="332"/>
      <c r="AE597" s="332"/>
      <c r="AF597" s="332"/>
      <c r="AG597" s="332"/>
      <c r="AH597" s="332"/>
      <c r="AI597" s="332"/>
      <c r="AJ597" s="332"/>
    </row>
    <row r="598" spans="1:36" x14ac:dyDescent="0.2">
      <c r="B598" s="412" t="s">
        <v>376</v>
      </c>
      <c r="C598" s="1066" t="s">
        <v>638</v>
      </c>
      <c r="D598" s="1066"/>
      <c r="E598" s="1066"/>
      <c r="F598" s="1066"/>
      <c r="G598" s="1066"/>
      <c r="H598" s="1066"/>
      <c r="I598" s="1066"/>
      <c r="J598" s="1066"/>
      <c r="K598" s="1066"/>
      <c r="L598" s="1066"/>
      <c r="O598" s="332"/>
      <c r="P598" s="332"/>
      <c r="Q598" s="332"/>
      <c r="R598" s="332"/>
      <c r="S598" s="332"/>
      <c r="T598" s="332"/>
      <c r="U598" s="332"/>
      <c r="V598" s="332"/>
      <c r="W598" s="332"/>
      <c r="X598" s="332"/>
      <c r="Y598" s="332"/>
      <c r="Z598" s="332"/>
      <c r="AA598" s="332"/>
      <c r="AB598" s="332"/>
      <c r="AC598" s="332"/>
      <c r="AD598" s="332"/>
      <c r="AE598" s="332"/>
      <c r="AF598" s="332"/>
      <c r="AG598" s="332"/>
      <c r="AH598" s="332"/>
      <c r="AI598" s="332"/>
      <c r="AJ598" s="332"/>
    </row>
    <row r="599" spans="1:36" ht="13.5" customHeight="1" x14ac:dyDescent="0.2">
      <c r="B599" s="333"/>
      <c r="C599" s="1064" t="s">
        <v>92</v>
      </c>
      <c r="D599" s="1064"/>
      <c r="E599" s="1064"/>
      <c r="F599" s="1064"/>
      <c r="G599" s="1064"/>
      <c r="H599" s="1064"/>
      <c r="I599" s="1064"/>
      <c r="J599" s="1064"/>
      <c r="K599" s="1064"/>
      <c r="L599" s="1064"/>
      <c r="O599" s="332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Z599" s="332"/>
      <c r="AA599" s="332"/>
      <c r="AB599" s="332"/>
      <c r="AC599" s="332"/>
      <c r="AD599" s="332"/>
      <c r="AE599" s="332"/>
      <c r="AF599" s="332"/>
      <c r="AG599" s="332"/>
      <c r="AH599" s="332"/>
      <c r="AI599" s="332"/>
      <c r="AJ599" s="332"/>
    </row>
    <row r="600" spans="1:36" ht="12.75" customHeight="1" x14ac:dyDescent="0.2">
      <c r="B600" s="412" t="s">
        <v>377</v>
      </c>
      <c r="C600" s="1066" t="s">
        <v>639</v>
      </c>
      <c r="D600" s="1066"/>
      <c r="E600" s="1066"/>
      <c r="F600" s="1066"/>
      <c r="G600" s="1066"/>
      <c r="H600" s="1066"/>
      <c r="I600" s="1066"/>
      <c r="J600" s="1066"/>
      <c r="K600" s="1066"/>
      <c r="L600" s="1066"/>
      <c r="O600" s="332"/>
      <c r="P600" s="332"/>
      <c r="Q600" s="332"/>
      <c r="R600" s="332"/>
      <c r="S600" s="332"/>
      <c r="T600" s="332"/>
      <c r="U600" s="332"/>
      <c r="V600" s="332"/>
      <c r="W600" s="332"/>
      <c r="X600" s="332"/>
      <c r="Y600" s="332"/>
      <c r="Z600" s="332"/>
      <c r="AA600" s="332"/>
      <c r="AB600" s="332"/>
      <c r="AC600" s="332"/>
      <c r="AD600" s="332"/>
      <c r="AE600" s="332"/>
      <c r="AF600" s="332"/>
      <c r="AG600" s="332"/>
      <c r="AH600" s="332"/>
      <c r="AI600" s="332"/>
      <c r="AJ600" s="332"/>
    </row>
    <row r="601" spans="1:36" ht="13.5" customHeight="1" x14ac:dyDescent="0.2">
      <c r="C601" s="1064" t="s">
        <v>92</v>
      </c>
      <c r="D601" s="1064"/>
      <c r="E601" s="1064"/>
      <c r="F601" s="1064"/>
      <c r="G601" s="1064"/>
      <c r="H601" s="1064"/>
      <c r="I601" s="1064"/>
      <c r="J601" s="1064"/>
      <c r="K601" s="1064"/>
      <c r="L601" s="1064"/>
      <c r="O601" s="332"/>
      <c r="P601" s="332"/>
      <c r="Q601" s="332"/>
      <c r="R601" s="332"/>
      <c r="S601" s="332"/>
      <c r="T601" s="332"/>
      <c r="U601" s="332"/>
      <c r="V601" s="332"/>
      <c r="W601" s="332"/>
      <c r="X601" s="332"/>
      <c r="Y601" s="332"/>
      <c r="Z601" s="332"/>
      <c r="AA601" s="332"/>
      <c r="AB601" s="332"/>
      <c r="AC601" s="332"/>
      <c r="AD601" s="332"/>
      <c r="AE601" s="332"/>
      <c r="AF601" s="332"/>
      <c r="AG601" s="332"/>
      <c r="AH601" s="332"/>
      <c r="AI601" s="332"/>
      <c r="AJ601" s="332"/>
    </row>
    <row r="603" spans="1:36" x14ac:dyDescent="0.2">
      <c r="B603" s="413"/>
      <c r="D603" s="413"/>
      <c r="F603" s="413"/>
      <c r="O603" s="332"/>
      <c r="P603" s="332"/>
      <c r="Q603" s="332"/>
      <c r="R603" s="332"/>
      <c r="S603" s="332"/>
      <c r="T603" s="332"/>
      <c r="U603" s="332"/>
      <c r="V603" s="332"/>
      <c r="W603" s="332"/>
      <c r="X603" s="332"/>
      <c r="Y603" s="332"/>
      <c r="Z603" s="332"/>
      <c r="AA603" s="332"/>
      <c r="AB603" s="332"/>
      <c r="AC603" s="332"/>
      <c r="AD603" s="332"/>
      <c r="AE603" s="332"/>
      <c r="AF603" s="332"/>
      <c r="AG603" s="332"/>
      <c r="AH603" s="332"/>
      <c r="AI603" s="332"/>
      <c r="AJ603" s="332"/>
    </row>
    <row r="620" spans="15:36" x14ac:dyDescent="0.2"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  <c r="AA620" s="332"/>
      <c r="AB620" s="332"/>
      <c r="AC620" s="332"/>
      <c r="AD620" s="332"/>
      <c r="AE620" s="332"/>
      <c r="AF620" s="332"/>
      <c r="AG620" s="332"/>
      <c r="AH620" s="332"/>
      <c r="AI620" s="332"/>
      <c r="AJ620" s="332"/>
    </row>
    <row r="621" spans="15:36" x14ac:dyDescent="0.2"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  <c r="AA621" s="332"/>
      <c r="AB621" s="332"/>
      <c r="AC621" s="332"/>
      <c r="AD621" s="332"/>
      <c r="AE621" s="332"/>
      <c r="AF621" s="332"/>
      <c r="AG621" s="332"/>
      <c r="AH621" s="332"/>
      <c r="AI621" s="332"/>
      <c r="AJ621" s="332"/>
    </row>
    <row r="624" spans="15:36" x14ac:dyDescent="0.2">
      <c r="O624" s="332"/>
      <c r="P624" s="332"/>
      <c r="Q624" s="332"/>
      <c r="R624" s="332"/>
      <c r="S624" s="332"/>
      <c r="T624" s="332"/>
      <c r="U624" s="332"/>
      <c r="V624" s="332"/>
      <c r="W624" s="332"/>
      <c r="X624" s="332"/>
      <c r="Y624" s="332"/>
      <c r="Z624" s="332"/>
      <c r="AA624" s="332"/>
      <c r="AB624" s="332"/>
      <c r="AC624" s="332"/>
      <c r="AD624" s="332"/>
      <c r="AE624" s="332"/>
      <c r="AF624" s="332"/>
      <c r="AG624" s="332"/>
      <c r="AH624" s="332"/>
      <c r="AI624" s="332"/>
      <c r="AJ624" s="332"/>
    </row>
  </sheetData>
  <mergeCells count="551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4:E54"/>
    <mergeCell ref="C56:E56"/>
    <mergeCell ref="C57:N57"/>
    <mergeCell ref="C58:E58"/>
    <mergeCell ref="C59:E59"/>
    <mergeCell ref="C60:E60"/>
    <mergeCell ref="C47:E47"/>
    <mergeCell ref="C48:E48"/>
    <mergeCell ref="C49:E49"/>
    <mergeCell ref="C50:E50"/>
    <mergeCell ref="C51:E51"/>
    <mergeCell ref="C53:N53"/>
    <mergeCell ref="C68:E68"/>
    <mergeCell ref="C69:N69"/>
    <mergeCell ref="C70:E70"/>
    <mergeCell ref="C71:E71"/>
    <mergeCell ref="C72:E72"/>
    <mergeCell ref="C73:E73"/>
    <mergeCell ref="C61:E61"/>
    <mergeCell ref="C62:E62"/>
    <mergeCell ref="C63:E63"/>
    <mergeCell ref="C64:E64"/>
    <mergeCell ref="C65:E65"/>
    <mergeCell ref="C66:E66"/>
    <mergeCell ref="C80:E80"/>
    <mergeCell ref="C81:E81"/>
    <mergeCell ref="C83:N83"/>
    <mergeCell ref="C84:E84"/>
    <mergeCell ref="C86:E86"/>
    <mergeCell ref="C87:N87"/>
    <mergeCell ref="C74:E74"/>
    <mergeCell ref="C75:E75"/>
    <mergeCell ref="C76:E76"/>
    <mergeCell ref="C77:E77"/>
    <mergeCell ref="C78:E78"/>
    <mergeCell ref="C79:E79"/>
    <mergeCell ref="C94:E94"/>
    <mergeCell ref="C95:E95"/>
    <mergeCell ref="C96:E96"/>
    <mergeCell ref="C98:E98"/>
    <mergeCell ref="C99:N99"/>
    <mergeCell ref="C100:E100"/>
    <mergeCell ref="C88:E88"/>
    <mergeCell ref="C89:E89"/>
    <mergeCell ref="C90:E90"/>
    <mergeCell ref="C91:E91"/>
    <mergeCell ref="C92:E92"/>
    <mergeCell ref="C93:E93"/>
    <mergeCell ref="C107:E107"/>
    <mergeCell ref="C108:E108"/>
    <mergeCell ref="C110:E110"/>
    <mergeCell ref="C111:N111"/>
    <mergeCell ref="C112:E112"/>
    <mergeCell ref="C113:E113"/>
    <mergeCell ref="C101:E101"/>
    <mergeCell ref="C102:E102"/>
    <mergeCell ref="C103:E103"/>
    <mergeCell ref="C104:E104"/>
    <mergeCell ref="C105:E105"/>
    <mergeCell ref="C106:E106"/>
    <mergeCell ref="C120:E120"/>
    <mergeCell ref="C122:E122"/>
    <mergeCell ref="C123:N123"/>
    <mergeCell ref="C124:E124"/>
    <mergeCell ref="C125:E125"/>
    <mergeCell ref="C126:E126"/>
    <mergeCell ref="C114:E114"/>
    <mergeCell ref="C115:E115"/>
    <mergeCell ref="C116:E116"/>
    <mergeCell ref="C117:E117"/>
    <mergeCell ref="C118:E118"/>
    <mergeCell ref="C119:E119"/>
    <mergeCell ref="C133:E133"/>
    <mergeCell ref="C134:E134"/>
    <mergeCell ref="C135:E135"/>
    <mergeCell ref="C137:E137"/>
    <mergeCell ref="C138:N138"/>
    <mergeCell ref="C139:E139"/>
    <mergeCell ref="C127:E127"/>
    <mergeCell ref="C128:E128"/>
    <mergeCell ref="C129:E129"/>
    <mergeCell ref="C130:E130"/>
    <mergeCell ref="C131:E131"/>
    <mergeCell ref="C132:E132"/>
    <mergeCell ref="C146:E146"/>
    <mergeCell ref="C147:E147"/>
    <mergeCell ref="C149:E149"/>
    <mergeCell ref="C151:N151"/>
    <mergeCell ref="C152:E152"/>
    <mergeCell ref="C153:N153"/>
    <mergeCell ref="C140:E140"/>
    <mergeCell ref="C141:E141"/>
    <mergeCell ref="C142:E142"/>
    <mergeCell ref="C143:E143"/>
    <mergeCell ref="C144:E144"/>
    <mergeCell ref="C145:E145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C157:E157"/>
    <mergeCell ref="C158:E158"/>
    <mergeCell ref="C159:E159"/>
    <mergeCell ref="C173:E173"/>
    <mergeCell ref="C174:E174"/>
    <mergeCell ref="C175:E175"/>
    <mergeCell ref="C176:E176"/>
    <mergeCell ref="C177:E177"/>
    <mergeCell ref="C178:E178"/>
    <mergeCell ref="C167:N167"/>
    <mergeCell ref="C168:E168"/>
    <mergeCell ref="C169:N169"/>
    <mergeCell ref="C170:E170"/>
    <mergeCell ref="C171:E171"/>
    <mergeCell ref="C172:E172"/>
    <mergeCell ref="C186:E186"/>
    <mergeCell ref="C187:E187"/>
    <mergeCell ref="C188:E188"/>
    <mergeCell ref="C189:E189"/>
    <mergeCell ref="C190:E190"/>
    <mergeCell ref="C191:E191"/>
    <mergeCell ref="C180:N180"/>
    <mergeCell ref="C181:E181"/>
    <mergeCell ref="C182:N182"/>
    <mergeCell ref="C183:E183"/>
    <mergeCell ref="C184:E184"/>
    <mergeCell ref="C185:E185"/>
    <mergeCell ref="C199:E199"/>
    <mergeCell ref="C200:E200"/>
    <mergeCell ref="C201:E201"/>
    <mergeCell ref="C202:E202"/>
    <mergeCell ref="C203:E203"/>
    <mergeCell ref="C205:E205"/>
    <mergeCell ref="C193:E193"/>
    <mergeCell ref="C194:N194"/>
    <mergeCell ref="C195:E195"/>
    <mergeCell ref="C196:E196"/>
    <mergeCell ref="C197:E197"/>
    <mergeCell ref="C198:E198"/>
    <mergeCell ref="C212:E212"/>
    <mergeCell ref="C213:E213"/>
    <mergeCell ref="C214:E214"/>
    <mergeCell ref="C215:E215"/>
    <mergeCell ref="C216:E216"/>
    <mergeCell ref="C217:E217"/>
    <mergeCell ref="C206:N206"/>
    <mergeCell ref="C207:E207"/>
    <mergeCell ref="C208:E208"/>
    <mergeCell ref="C209:E209"/>
    <mergeCell ref="C210:E210"/>
    <mergeCell ref="C211:E211"/>
    <mergeCell ref="C225:E225"/>
    <mergeCell ref="C226:E226"/>
    <mergeCell ref="C227:E227"/>
    <mergeCell ref="C228:E228"/>
    <mergeCell ref="C229:E229"/>
    <mergeCell ref="C230:E230"/>
    <mergeCell ref="C218:E218"/>
    <mergeCell ref="C220:N220"/>
    <mergeCell ref="C221:E221"/>
    <mergeCell ref="C222:N222"/>
    <mergeCell ref="C223:E223"/>
    <mergeCell ref="C224:E224"/>
    <mergeCell ref="C238:E238"/>
    <mergeCell ref="C239:E239"/>
    <mergeCell ref="C240:E240"/>
    <mergeCell ref="C241:E241"/>
    <mergeCell ref="C242:E242"/>
    <mergeCell ref="C243:E243"/>
    <mergeCell ref="C231:E231"/>
    <mergeCell ref="C233:N233"/>
    <mergeCell ref="C234:E234"/>
    <mergeCell ref="C235:N235"/>
    <mergeCell ref="C236:E236"/>
    <mergeCell ref="C237:E237"/>
    <mergeCell ref="C251:N251"/>
    <mergeCell ref="C252:E252"/>
    <mergeCell ref="C253:E253"/>
    <mergeCell ref="C254:E254"/>
    <mergeCell ref="C255:E255"/>
    <mergeCell ref="C256:E256"/>
    <mergeCell ref="C244:E244"/>
    <mergeCell ref="C245:E245"/>
    <mergeCell ref="C246:E246"/>
    <mergeCell ref="C247:E247"/>
    <mergeCell ref="C249:N249"/>
    <mergeCell ref="C250:E250"/>
    <mergeCell ref="C264:E264"/>
    <mergeCell ref="C265:N265"/>
    <mergeCell ref="C266:N266"/>
    <mergeCell ref="C267:E267"/>
    <mergeCell ref="C268:E268"/>
    <mergeCell ref="C269:E269"/>
    <mergeCell ref="C257:E257"/>
    <mergeCell ref="C258:E258"/>
    <mergeCell ref="C259:E259"/>
    <mergeCell ref="C260:E260"/>
    <mergeCell ref="C262:N262"/>
    <mergeCell ref="A263:N263"/>
    <mergeCell ref="C276:E276"/>
    <mergeCell ref="C277:E277"/>
    <mergeCell ref="C278:E278"/>
    <mergeCell ref="C279:N279"/>
    <mergeCell ref="C280:N280"/>
    <mergeCell ref="C281:E281"/>
    <mergeCell ref="C270:E270"/>
    <mergeCell ref="C271:E271"/>
    <mergeCell ref="C272:E272"/>
    <mergeCell ref="C273:E273"/>
    <mergeCell ref="C274:E274"/>
    <mergeCell ref="C275:E275"/>
    <mergeCell ref="C288:E288"/>
    <mergeCell ref="C289:E289"/>
    <mergeCell ref="C290:E290"/>
    <mergeCell ref="C291:E291"/>
    <mergeCell ref="C292:E292"/>
    <mergeCell ref="C294:N294"/>
    <mergeCell ref="C282:E282"/>
    <mergeCell ref="C283:E283"/>
    <mergeCell ref="C284:E284"/>
    <mergeCell ref="C285:E285"/>
    <mergeCell ref="C286:E286"/>
    <mergeCell ref="C287:E287"/>
    <mergeCell ref="C301:E301"/>
    <mergeCell ref="C302:E302"/>
    <mergeCell ref="C303:E303"/>
    <mergeCell ref="C304:E304"/>
    <mergeCell ref="C305:E305"/>
    <mergeCell ref="C306:E306"/>
    <mergeCell ref="C295:N295"/>
    <mergeCell ref="C296:E296"/>
    <mergeCell ref="C297:N297"/>
    <mergeCell ref="C298:N298"/>
    <mergeCell ref="C299:E299"/>
    <mergeCell ref="C300:E300"/>
    <mergeCell ref="C313:E313"/>
    <mergeCell ref="C314:E314"/>
    <mergeCell ref="C315:E315"/>
    <mergeCell ref="C316:E316"/>
    <mergeCell ref="C317:E317"/>
    <mergeCell ref="C318:E318"/>
    <mergeCell ref="C307:E307"/>
    <mergeCell ref="C308:E308"/>
    <mergeCell ref="C309:E309"/>
    <mergeCell ref="C310:E310"/>
    <mergeCell ref="C311:N311"/>
    <mergeCell ref="C312:N312"/>
    <mergeCell ref="C326:N326"/>
    <mergeCell ref="C327:N327"/>
    <mergeCell ref="A328:N328"/>
    <mergeCell ref="C329:E329"/>
    <mergeCell ref="C330:N330"/>
    <mergeCell ref="C331:N331"/>
    <mergeCell ref="C319:E319"/>
    <mergeCell ref="C320:E320"/>
    <mergeCell ref="C321:E321"/>
    <mergeCell ref="C322:E322"/>
    <mergeCell ref="C323:E323"/>
    <mergeCell ref="C324:E324"/>
    <mergeCell ref="C338:E338"/>
    <mergeCell ref="C339:E339"/>
    <mergeCell ref="C340:E340"/>
    <mergeCell ref="C342:N342"/>
    <mergeCell ref="C343:E343"/>
    <mergeCell ref="C344:N344"/>
    <mergeCell ref="C332:E332"/>
    <mergeCell ref="C333:E333"/>
    <mergeCell ref="C334:E334"/>
    <mergeCell ref="C335:E335"/>
    <mergeCell ref="C336:E336"/>
    <mergeCell ref="C337:E337"/>
    <mergeCell ref="C351:E351"/>
    <mergeCell ref="C352:E352"/>
    <mergeCell ref="C353:E353"/>
    <mergeCell ref="C354:E354"/>
    <mergeCell ref="C355:E355"/>
    <mergeCell ref="C356:E356"/>
    <mergeCell ref="C345:N345"/>
    <mergeCell ref="C346:E346"/>
    <mergeCell ref="C347:E347"/>
    <mergeCell ref="C348:E348"/>
    <mergeCell ref="C349:E349"/>
    <mergeCell ref="C350:E350"/>
    <mergeCell ref="C364:E364"/>
    <mergeCell ref="C365:E365"/>
    <mergeCell ref="C366:E366"/>
    <mergeCell ref="C367:E367"/>
    <mergeCell ref="C368:E368"/>
    <mergeCell ref="C369:E369"/>
    <mergeCell ref="C357:E357"/>
    <mergeCell ref="C359:N359"/>
    <mergeCell ref="C360:E360"/>
    <mergeCell ref="C361:N361"/>
    <mergeCell ref="C362:N362"/>
    <mergeCell ref="C363:E363"/>
    <mergeCell ref="A377:N377"/>
    <mergeCell ref="C378:E378"/>
    <mergeCell ref="C379:N379"/>
    <mergeCell ref="C380:E380"/>
    <mergeCell ref="C381:E381"/>
    <mergeCell ref="C382:E382"/>
    <mergeCell ref="C370:E370"/>
    <mergeCell ref="C371:E371"/>
    <mergeCell ref="C372:E372"/>
    <mergeCell ref="C373:E373"/>
    <mergeCell ref="C374:E374"/>
    <mergeCell ref="C376:N376"/>
    <mergeCell ref="C389:N389"/>
    <mergeCell ref="C390:E390"/>
    <mergeCell ref="C391:E391"/>
    <mergeCell ref="C392:E392"/>
    <mergeCell ref="C393:E393"/>
    <mergeCell ref="C394:E394"/>
    <mergeCell ref="C383:E383"/>
    <mergeCell ref="C384:E384"/>
    <mergeCell ref="C385:E385"/>
    <mergeCell ref="C386:E386"/>
    <mergeCell ref="C387:E387"/>
    <mergeCell ref="C388:N388"/>
    <mergeCell ref="C401:E401"/>
    <mergeCell ref="C402:N402"/>
    <mergeCell ref="C403:N403"/>
    <mergeCell ref="C404:E404"/>
    <mergeCell ref="C405:E405"/>
    <mergeCell ref="C406:E406"/>
    <mergeCell ref="C395:E395"/>
    <mergeCell ref="C396:E396"/>
    <mergeCell ref="C397:E397"/>
    <mergeCell ref="C398:E398"/>
    <mergeCell ref="C399:E399"/>
    <mergeCell ref="C400:E400"/>
    <mergeCell ref="C413:E413"/>
    <mergeCell ref="C414:E414"/>
    <mergeCell ref="C415:E415"/>
    <mergeCell ref="C417:N417"/>
    <mergeCell ref="C418:E418"/>
    <mergeCell ref="C419:N419"/>
    <mergeCell ref="C407:E407"/>
    <mergeCell ref="C408:E408"/>
    <mergeCell ref="C409:E409"/>
    <mergeCell ref="C410:E410"/>
    <mergeCell ref="C411:E411"/>
    <mergeCell ref="C412:E412"/>
    <mergeCell ref="C426:E426"/>
    <mergeCell ref="C427:E427"/>
    <mergeCell ref="C428:E428"/>
    <mergeCell ref="C429:E429"/>
    <mergeCell ref="C430:E430"/>
    <mergeCell ref="C431:E431"/>
    <mergeCell ref="C420:N420"/>
    <mergeCell ref="C421:E421"/>
    <mergeCell ref="C422:E422"/>
    <mergeCell ref="C423:E423"/>
    <mergeCell ref="C424:E424"/>
    <mergeCell ref="C425:E425"/>
    <mergeCell ref="C438:E438"/>
    <mergeCell ref="C439:E439"/>
    <mergeCell ref="C440:E440"/>
    <mergeCell ref="C441:E441"/>
    <mergeCell ref="C442:N442"/>
    <mergeCell ref="C443:N443"/>
    <mergeCell ref="C432:E432"/>
    <mergeCell ref="C433:N433"/>
    <mergeCell ref="C434:E434"/>
    <mergeCell ref="C435:E435"/>
    <mergeCell ref="C436:E436"/>
    <mergeCell ref="C437:E437"/>
    <mergeCell ref="C450:E450"/>
    <mergeCell ref="C451:E451"/>
    <mergeCell ref="C452:E452"/>
    <mergeCell ref="C453:E453"/>
    <mergeCell ref="C454:E454"/>
    <mergeCell ref="C455:E455"/>
    <mergeCell ref="C444:E444"/>
    <mergeCell ref="C445:E445"/>
    <mergeCell ref="C446:E446"/>
    <mergeCell ref="C447:E447"/>
    <mergeCell ref="C448:E448"/>
    <mergeCell ref="C449:E449"/>
    <mergeCell ref="C462:E462"/>
    <mergeCell ref="C463:E463"/>
    <mergeCell ref="C464:E464"/>
    <mergeCell ref="C465:E465"/>
    <mergeCell ref="C466:E466"/>
    <mergeCell ref="C468:N468"/>
    <mergeCell ref="C456:N456"/>
    <mergeCell ref="C457:N457"/>
    <mergeCell ref="C458:E458"/>
    <mergeCell ref="C459:E459"/>
    <mergeCell ref="C460:E460"/>
    <mergeCell ref="C461:E461"/>
    <mergeCell ref="C475:E475"/>
    <mergeCell ref="C476:E476"/>
    <mergeCell ref="C477:E477"/>
    <mergeCell ref="C478:E478"/>
    <mergeCell ref="C479:E479"/>
    <mergeCell ref="C480:E480"/>
    <mergeCell ref="C469:E469"/>
    <mergeCell ref="C470:N470"/>
    <mergeCell ref="C471:N471"/>
    <mergeCell ref="C472:E472"/>
    <mergeCell ref="C473:E473"/>
    <mergeCell ref="C474:E474"/>
    <mergeCell ref="C489:K489"/>
    <mergeCell ref="C490:K490"/>
    <mergeCell ref="C491:K491"/>
    <mergeCell ref="C492:K492"/>
    <mergeCell ref="C493:K493"/>
    <mergeCell ref="C494:K494"/>
    <mergeCell ref="C481:E481"/>
    <mergeCell ref="C482:E482"/>
    <mergeCell ref="C483:E483"/>
    <mergeCell ref="C485:N485"/>
    <mergeCell ref="C487:K487"/>
    <mergeCell ref="C488:K488"/>
    <mergeCell ref="C501:K501"/>
    <mergeCell ref="C502:K502"/>
    <mergeCell ref="C503:K503"/>
    <mergeCell ref="C504:K504"/>
    <mergeCell ref="C505:K505"/>
    <mergeCell ref="C506:K506"/>
    <mergeCell ref="C495:K495"/>
    <mergeCell ref="C496:K496"/>
    <mergeCell ref="C497:K497"/>
    <mergeCell ref="C498:K498"/>
    <mergeCell ref="C499:K499"/>
    <mergeCell ref="C500:K500"/>
    <mergeCell ref="C513:K513"/>
    <mergeCell ref="C514:K514"/>
    <mergeCell ref="A515:N515"/>
    <mergeCell ref="C516:E516"/>
    <mergeCell ref="C517:N517"/>
    <mergeCell ref="C518:E518"/>
    <mergeCell ref="C507:K507"/>
    <mergeCell ref="C508:K508"/>
    <mergeCell ref="C509:K509"/>
    <mergeCell ref="C510:K510"/>
    <mergeCell ref="C511:K511"/>
    <mergeCell ref="C512:K512"/>
    <mergeCell ref="C525:E525"/>
    <mergeCell ref="C526:E526"/>
    <mergeCell ref="C528:E528"/>
    <mergeCell ref="C530:N530"/>
    <mergeCell ref="C532:K532"/>
    <mergeCell ref="C533:K533"/>
    <mergeCell ref="C519:E519"/>
    <mergeCell ref="C520:E520"/>
    <mergeCell ref="C521:E521"/>
    <mergeCell ref="C522:E522"/>
    <mergeCell ref="C523:E523"/>
    <mergeCell ref="C524:E524"/>
    <mergeCell ref="C540:K540"/>
    <mergeCell ref="C541:K541"/>
    <mergeCell ref="C542:K542"/>
    <mergeCell ref="C543:K543"/>
    <mergeCell ref="C544:K544"/>
    <mergeCell ref="C545:K545"/>
    <mergeCell ref="C534:K534"/>
    <mergeCell ref="C535:K535"/>
    <mergeCell ref="C536:K536"/>
    <mergeCell ref="C537:K537"/>
    <mergeCell ref="C538:K538"/>
    <mergeCell ref="C539:K539"/>
    <mergeCell ref="A554:N554"/>
    <mergeCell ref="C555:E555"/>
    <mergeCell ref="C558:K558"/>
    <mergeCell ref="C559:K559"/>
    <mergeCell ref="C560:K560"/>
    <mergeCell ref="C561:K561"/>
    <mergeCell ref="C546:K546"/>
    <mergeCell ref="A547:N547"/>
    <mergeCell ref="A548:N548"/>
    <mergeCell ref="C549:E549"/>
    <mergeCell ref="A551:N551"/>
    <mergeCell ref="C552:E552"/>
    <mergeCell ref="C569:K569"/>
    <mergeCell ref="C570:K570"/>
    <mergeCell ref="C571:K571"/>
    <mergeCell ref="C572:K572"/>
    <mergeCell ref="C573:K573"/>
    <mergeCell ref="C574:K574"/>
    <mergeCell ref="C562:K562"/>
    <mergeCell ref="C563:K563"/>
    <mergeCell ref="C564:K564"/>
    <mergeCell ref="C565:K565"/>
    <mergeCell ref="C567:K567"/>
    <mergeCell ref="C568:K568"/>
    <mergeCell ref="C581:K581"/>
    <mergeCell ref="C582:K582"/>
    <mergeCell ref="C583:K583"/>
    <mergeCell ref="C584:K584"/>
    <mergeCell ref="C585:K585"/>
    <mergeCell ref="C586:K586"/>
    <mergeCell ref="C575:K575"/>
    <mergeCell ref="C576:K576"/>
    <mergeCell ref="C577:K577"/>
    <mergeCell ref="C578:K578"/>
    <mergeCell ref="C579:K579"/>
    <mergeCell ref="C580:K580"/>
    <mergeCell ref="C601:L601"/>
    <mergeCell ref="C593:K593"/>
    <mergeCell ref="C594:K594"/>
    <mergeCell ref="C595:K595"/>
    <mergeCell ref="C598:L598"/>
    <mergeCell ref="C599:L599"/>
    <mergeCell ref="C600:L600"/>
    <mergeCell ref="C587:K587"/>
    <mergeCell ref="C588:K588"/>
    <mergeCell ref="C589:K589"/>
    <mergeCell ref="C590:K590"/>
    <mergeCell ref="C591:K591"/>
    <mergeCell ref="C592:K592"/>
  </mergeCells>
  <printOptions horizontalCentered="1"/>
  <pageMargins left="0.39370078740157483" right="0.23622047244094491" top="0.35433070866141736" bottom="0.51181102362204722" header="0.11811023622047245" footer="0.31496062992125984"/>
  <pageSetup paperSize="9" firstPageNumber="108" orientation="landscape" useFirstPageNumber="1" r:id="rId1"/>
  <headerFooter>
    <oddFooter>&amp;R&amp;8&amp;P</oddFooter>
  </headerFooter>
  <rowBreaks count="1" manualBreakCount="1">
    <brk id="34" max="62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7"/>
  <sheetViews>
    <sheetView topLeftCell="A304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4" width="110.140625" style="335" hidden="1" customWidth="1"/>
    <col min="25" max="28" width="34.140625" style="335" hidden="1" customWidth="1"/>
    <col min="29" max="29" width="110.140625" style="335" hidden="1" customWidth="1"/>
    <col min="30" max="32" width="84.42578125" style="335" hidden="1" customWidth="1"/>
    <col min="33" max="33" width="138.42578125" style="335" hidden="1" customWidth="1"/>
    <col min="34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8267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256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256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8071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300.44</v>
      </c>
      <c r="D28" s="352" t="s">
        <v>8268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</v>
      </c>
      <c r="D30" s="352" t="s">
        <v>406</v>
      </c>
      <c r="E30" s="340" t="s">
        <v>401</v>
      </c>
      <c r="G30" s="332" t="s">
        <v>404</v>
      </c>
      <c r="L30" s="351">
        <v>0</v>
      </c>
      <c r="M30" s="352" t="s">
        <v>8269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109.8</v>
      </c>
      <c r="D31" s="758" t="s">
        <v>8270</v>
      </c>
      <c r="E31" s="340" t="s">
        <v>401</v>
      </c>
      <c r="G31" s="332" t="s">
        <v>407</v>
      </c>
      <c r="L31" s="759"/>
      <c r="M31" s="759">
        <v>282.08999999999997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190.63</v>
      </c>
      <c r="D32" s="758" t="s">
        <v>8271</v>
      </c>
      <c r="E32" s="340" t="s">
        <v>401</v>
      </c>
      <c r="G32" s="332" t="s">
        <v>409</v>
      </c>
      <c r="L32" s="759"/>
      <c r="M32" s="759">
        <v>0.27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/>
      <c r="M33" s="1083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7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7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7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7" s="332" customFormat="1" ht="12" x14ac:dyDescent="0.2">
      <c r="A39" s="1073" t="s">
        <v>4630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4630</v>
      </c>
    </row>
    <row r="40" spans="1:27" s="332" customFormat="1" ht="22.5" x14ac:dyDescent="0.2">
      <c r="A40" s="362" t="s">
        <v>423</v>
      </c>
      <c r="B40" s="363" t="s">
        <v>8272</v>
      </c>
      <c r="C40" s="1068" t="s">
        <v>8273</v>
      </c>
      <c r="D40" s="1068"/>
      <c r="E40" s="1068"/>
      <c r="F40" s="364" t="s">
        <v>1017</v>
      </c>
      <c r="G40" s="364"/>
      <c r="H40" s="364"/>
      <c r="I40" s="364" t="s">
        <v>499</v>
      </c>
      <c r="J40" s="365"/>
      <c r="K40" s="364"/>
      <c r="L40" s="365"/>
      <c r="M40" s="364"/>
      <c r="N40" s="366"/>
      <c r="V40" s="361"/>
      <c r="W40" s="367" t="s">
        <v>8273</v>
      </c>
    </row>
    <row r="41" spans="1:27" s="332" customFormat="1" ht="33.75" x14ac:dyDescent="0.2">
      <c r="A41" s="370"/>
      <c r="B41" s="371" t="s">
        <v>430</v>
      </c>
      <c r="C41" s="1065" t="s">
        <v>431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431</v>
      </c>
    </row>
    <row r="42" spans="1:27" s="332" customFormat="1" ht="12" x14ac:dyDescent="0.2">
      <c r="A42" s="372"/>
      <c r="B42" s="371" t="s">
        <v>423</v>
      </c>
      <c r="C42" s="1065" t="s">
        <v>432</v>
      </c>
      <c r="D42" s="1065"/>
      <c r="E42" s="1065"/>
      <c r="F42" s="373"/>
      <c r="G42" s="373"/>
      <c r="H42" s="373"/>
      <c r="I42" s="373"/>
      <c r="J42" s="374">
        <v>59</v>
      </c>
      <c r="K42" s="373" t="s">
        <v>436</v>
      </c>
      <c r="L42" s="374">
        <v>663.75</v>
      </c>
      <c r="M42" s="373"/>
      <c r="N42" s="375"/>
      <c r="V42" s="361"/>
      <c r="W42" s="367"/>
      <c r="Y42" s="335" t="s">
        <v>432</v>
      </c>
    </row>
    <row r="43" spans="1:27" s="332" customFormat="1" ht="12" x14ac:dyDescent="0.2">
      <c r="A43" s="372"/>
      <c r="B43" s="371" t="s">
        <v>439</v>
      </c>
      <c r="C43" s="1065" t="s">
        <v>440</v>
      </c>
      <c r="D43" s="1065"/>
      <c r="E43" s="1065"/>
      <c r="F43" s="373"/>
      <c r="G43" s="373"/>
      <c r="H43" s="373"/>
      <c r="I43" s="373"/>
      <c r="J43" s="374">
        <v>4.38</v>
      </c>
      <c r="K43" s="373"/>
      <c r="L43" s="374">
        <v>39.42</v>
      </c>
      <c r="M43" s="373"/>
      <c r="N43" s="375"/>
      <c r="V43" s="361"/>
      <c r="W43" s="367"/>
      <c r="Y43" s="335" t="s">
        <v>440</v>
      </c>
    </row>
    <row r="44" spans="1:27" s="332" customFormat="1" ht="12" x14ac:dyDescent="0.2">
      <c r="A44" s="372"/>
      <c r="B44" s="371"/>
      <c r="C44" s="1065" t="s">
        <v>443</v>
      </c>
      <c r="D44" s="1065"/>
      <c r="E44" s="1065"/>
      <c r="F44" s="373" t="s">
        <v>444</v>
      </c>
      <c r="G44" s="373" t="s">
        <v>7260</v>
      </c>
      <c r="H44" s="373" t="s">
        <v>436</v>
      </c>
      <c r="I44" s="373" t="s">
        <v>8274</v>
      </c>
      <c r="J44" s="374"/>
      <c r="K44" s="373"/>
      <c r="L44" s="374"/>
      <c r="M44" s="373"/>
      <c r="N44" s="375"/>
      <c r="V44" s="361"/>
      <c r="W44" s="367"/>
      <c r="Z44" s="335" t="s">
        <v>443</v>
      </c>
    </row>
    <row r="45" spans="1:27" s="332" customFormat="1" ht="12" x14ac:dyDescent="0.2">
      <c r="A45" s="372"/>
      <c r="B45" s="371"/>
      <c r="C45" s="1077" t="s">
        <v>450</v>
      </c>
      <c r="D45" s="1077"/>
      <c r="E45" s="1077"/>
      <c r="F45" s="376"/>
      <c r="G45" s="376"/>
      <c r="H45" s="376"/>
      <c r="I45" s="376"/>
      <c r="J45" s="377">
        <v>63.38</v>
      </c>
      <c r="K45" s="376"/>
      <c r="L45" s="377">
        <v>703.17</v>
      </c>
      <c r="M45" s="376"/>
      <c r="N45" s="378"/>
      <c r="V45" s="361"/>
      <c r="W45" s="367"/>
      <c r="AA45" s="335" t="s">
        <v>450</v>
      </c>
    </row>
    <row r="46" spans="1:27" s="332" customFormat="1" ht="12" x14ac:dyDescent="0.2">
      <c r="A46" s="372"/>
      <c r="B46" s="371"/>
      <c r="C46" s="1065" t="s">
        <v>451</v>
      </c>
      <c r="D46" s="1065"/>
      <c r="E46" s="1065"/>
      <c r="F46" s="373"/>
      <c r="G46" s="373"/>
      <c r="H46" s="373"/>
      <c r="I46" s="373"/>
      <c r="J46" s="374"/>
      <c r="K46" s="373"/>
      <c r="L46" s="374">
        <v>663.75</v>
      </c>
      <c r="M46" s="373"/>
      <c r="N46" s="375"/>
      <c r="V46" s="361"/>
      <c r="W46" s="367"/>
      <c r="Z46" s="335" t="s">
        <v>451</v>
      </c>
    </row>
    <row r="47" spans="1:27" s="332" customFormat="1" ht="33.75" x14ac:dyDescent="0.2">
      <c r="A47" s="372"/>
      <c r="B47" s="371" t="s">
        <v>7616</v>
      </c>
      <c r="C47" s="1065" t="s">
        <v>7617</v>
      </c>
      <c r="D47" s="1065"/>
      <c r="E47" s="1065"/>
      <c r="F47" s="373" t="s">
        <v>454</v>
      </c>
      <c r="G47" s="373" t="s">
        <v>1083</v>
      </c>
      <c r="H47" s="373"/>
      <c r="I47" s="373" t="s">
        <v>1083</v>
      </c>
      <c r="J47" s="374"/>
      <c r="K47" s="373"/>
      <c r="L47" s="374">
        <v>597.38</v>
      </c>
      <c r="M47" s="373"/>
      <c r="N47" s="375"/>
      <c r="V47" s="361"/>
      <c r="W47" s="367"/>
      <c r="Z47" s="335" t="s">
        <v>7617</v>
      </c>
    </row>
    <row r="48" spans="1:27" s="332" customFormat="1" ht="33.75" x14ac:dyDescent="0.2">
      <c r="A48" s="372"/>
      <c r="B48" s="371" t="s">
        <v>7618</v>
      </c>
      <c r="C48" s="1065" t="s">
        <v>7619</v>
      </c>
      <c r="D48" s="1065"/>
      <c r="E48" s="1065"/>
      <c r="F48" s="373" t="s">
        <v>454</v>
      </c>
      <c r="G48" s="373" t="s">
        <v>657</v>
      </c>
      <c r="H48" s="373"/>
      <c r="I48" s="373" t="s">
        <v>657</v>
      </c>
      <c r="J48" s="374"/>
      <c r="K48" s="373"/>
      <c r="L48" s="374">
        <v>305.33</v>
      </c>
      <c r="M48" s="373"/>
      <c r="N48" s="375"/>
      <c r="V48" s="361"/>
      <c r="W48" s="367"/>
      <c r="Z48" s="335" t="s">
        <v>7619</v>
      </c>
    </row>
    <row r="49" spans="1:28" s="332" customFormat="1" ht="12" x14ac:dyDescent="0.2">
      <c r="A49" s="379"/>
      <c r="B49" s="380"/>
      <c r="C49" s="1068" t="s">
        <v>459</v>
      </c>
      <c r="D49" s="1068"/>
      <c r="E49" s="1068"/>
      <c r="F49" s="364"/>
      <c r="G49" s="364"/>
      <c r="H49" s="364"/>
      <c r="I49" s="364"/>
      <c r="J49" s="365"/>
      <c r="K49" s="364"/>
      <c r="L49" s="365">
        <v>1605.88</v>
      </c>
      <c r="M49" s="376"/>
      <c r="N49" s="366"/>
      <c r="V49" s="361"/>
      <c r="W49" s="367"/>
      <c r="AB49" s="367" t="s">
        <v>459</v>
      </c>
    </row>
    <row r="50" spans="1:28" s="332" customFormat="1" ht="33.75" x14ac:dyDescent="0.2">
      <c r="A50" s="362" t="s">
        <v>2768</v>
      </c>
      <c r="B50" s="363" t="s">
        <v>8275</v>
      </c>
      <c r="C50" s="1068" t="s">
        <v>8276</v>
      </c>
      <c r="D50" s="1068"/>
      <c r="E50" s="1068"/>
      <c r="F50" s="364" t="s">
        <v>1017</v>
      </c>
      <c r="G50" s="364"/>
      <c r="H50" s="364"/>
      <c r="I50" s="364" t="s">
        <v>499</v>
      </c>
      <c r="J50" s="365">
        <v>4589</v>
      </c>
      <c r="K50" s="364" t="s">
        <v>1361</v>
      </c>
      <c r="L50" s="365">
        <v>8426.81</v>
      </c>
      <c r="M50" s="364" t="s">
        <v>1362</v>
      </c>
      <c r="N50" s="366">
        <v>41797</v>
      </c>
      <c r="V50" s="361"/>
      <c r="W50" s="367" t="s">
        <v>8276</v>
      </c>
      <c r="AB50" s="367"/>
    </row>
    <row r="51" spans="1:28" s="332" customFormat="1" ht="12" x14ac:dyDescent="0.2">
      <c r="A51" s="379"/>
      <c r="B51" s="380"/>
      <c r="C51" s="340" t="s">
        <v>3039</v>
      </c>
      <c r="D51" s="385"/>
      <c r="E51" s="385"/>
      <c r="F51" s="386"/>
      <c r="G51" s="386"/>
      <c r="H51" s="386"/>
      <c r="I51" s="386"/>
      <c r="J51" s="387"/>
      <c r="K51" s="386"/>
      <c r="L51" s="387"/>
      <c r="M51" s="388"/>
      <c r="N51" s="389"/>
      <c r="V51" s="361"/>
      <c r="W51" s="367"/>
      <c r="AB51" s="367"/>
    </row>
    <row r="52" spans="1:28" s="332" customFormat="1" ht="22.5" x14ac:dyDescent="0.2">
      <c r="A52" s="370"/>
      <c r="B52" s="371" t="s">
        <v>1365</v>
      </c>
      <c r="C52" s="1065" t="s">
        <v>1366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1366</v>
      </c>
      <c r="AB52" s="367"/>
    </row>
    <row r="53" spans="1:28" s="332" customFormat="1" ht="22.5" x14ac:dyDescent="0.2">
      <c r="A53" s="362" t="s">
        <v>437</v>
      </c>
      <c r="B53" s="363" t="s">
        <v>8172</v>
      </c>
      <c r="C53" s="1068" t="s">
        <v>8173</v>
      </c>
      <c r="D53" s="1068"/>
      <c r="E53" s="1068"/>
      <c r="F53" s="364" t="s">
        <v>1017</v>
      </c>
      <c r="G53" s="364"/>
      <c r="H53" s="364"/>
      <c r="I53" s="364" t="s">
        <v>434</v>
      </c>
      <c r="J53" s="365"/>
      <c r="K53" s="364"/>
      <c r="L53" s="365"/>
      <c r="M53" s="364"/>
      <c r="N53" s="366"/>
      <c r="V53" s="361"/>
      <c r="W53" s="367" t="s">
        <v>8173</v>
      </c>
      <c r="AB53" s="367"/>
    </row>
    <row r="54" spans="1:28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X54" s="335" t="s">
        <v>431</v>
      </c>
      <c r="AB54" s="367"/>
    </row>
    <row r="55" spans="1:28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12.25</v>
      </c>
      <c r="K55" s="373" t="s">
        <v>436</v>
      </c>
      <c r="L55" s="374">
        <v>30.63</v>
      </c>
      <c r="M55" s="373"/>
      <c r="N55" s="375"/>
      <c r="V55" s="361"/>
      <c r="W55" s="367"/>
      <c r="Y55" s="335" t="s">
        <v>432</v>
      </c>
      <c r="AB55" s="367"/>
    </row>
    <row r="56" spans="1:28" s="332" customFormat="1" ht="12" x14ac:dyDescent="0.2">
      <c r="A56" s="372"/>
      <c r="B56" s="371" t="s">
        <v>439</v>
      </c>
      <c r="C56" s="1065" t="s">
        <v>440</v>
      </c>
      <c r="D56" s="1065"/>
      <c r="E56" s="1065"/>
      <c r="F56" s="373"/>
      <c r="G56" s="373"/>
      <c r="H56" s="373"/>
      <c r="I56" s="373"/>
      <c r="J56" s="374">
        <v>3.44</v>
      </c>
      <c r="K56" s="373"/>
      <c r="L56" s="374">
        <v>6.88</v>
      </c>
      <c r="M56" s="373"/>
      <c r="N56" s="375"/>
      <c r="V56" s="361"/>
      <c r="W56" s="367"/>
      <c r="Y56" s="335" t="s">
        <v>440</v>
      </c>
      <c r="AB56" s="367"/>
    </row>
    <row r="57" spans="1:28" s="332" customFormat="1" ht="12" x14ac:dyDescent="0.2">
      <c r="A57" s="372"/>
      <c r="B57" s="371"/>
      <c r="C57" s="1065" t="s">
        <v>443</v>
      </c>
      <c r="D57" s="1065"/>
      <c r="E57" s="1065"/>
      <c r="F57" s="373" t="s">
        <v>444</v>
      </c>
      <c r="G57" s="373" t="s">
        <v>1160</v>
      </c>
      <c r="H57" s="373" t="s">
        <v>436</v>
      </c>
      <c r="I57" s="373" t="s">
        <v>437</v>
      </c>
      <c r="J57" s="374"/>
      <c r="K57" s="373"/>
      <c r="L57" s="374"/>
      <c r="M57" s="373"/>
      <c r="N57" s="375"/>
      <c r="V57" s="361"/>
      <c r="W57" s="367"/>
      <c r="Z57" s="335" t="s">
        <v>443</v>
      </c>
      <c r="AB57" s="367"/>
    </row>
    <row r="58" spans="1:28" s="332" customFormat="1" ht="12" x14ac:dyDescent="0.2">
      <c r="A58" s="372"/>
      <c r="B58" s="371"/>
      <c r="C58" s="1077" t="s">
        <v>450</v>
      </c>
      <c r="D58" s="1077"/>
      <c r="E58" s="1077"/>
      <c r="F58" s="376"/>
      <c r="G58" s="376"/>
      <c r="H58" s="376"/>
      <c r="I58" s="376"/>
      <c r="J58" s="377">
        <v>15.69</v>
      </c>
      <c r="K58" s="376"/>
      <c r="L58" s="377">
        <v>37.51</v>
      </c>
      <c r="M58" s="376"/>
      <c r="N58" s="378"/>
      <c r="V58" s="361"/>
      <c r="W58" s="367"/>
      <c r="AA58" s="335" t="s">
        <v>450</v>
      </c>
      <c r="AB58" s="367"/>
    </row>
    <row r="59" spans="1:28" s="332" customFormat="1" ht="12" x14ac:dyDescent="0.2">
      <c r="A59" s="372"/>
      <c r="B59" s="371"/>
      <c r="C59" s="1065" t="s">
        <v>451</v>
      </c>
      <c r="D59" s="1065"/>
      <c r="E59" s="1065"/>
      <c r="F59" s="373"/>
      <c r="G59" s="373"/>
      <c r="H59" s="373"/>
      <c r="I59" s="373"/>
      <c r="J59" s="374"/>
      <c r="K59" s="373"/>
      <c r="L59" s="374">
        <v>30.63</v>
      </c>
      <c r="M59" s="373"/>
      <c r="N59" s="375"/>
      <c r="V59" s="361"/>
      <c r="W59" s="367"/>
      <c r="Z59" s="335" t="s">
        <v>451</v>
      </c>
      <c r="AB59" s="367"/>
    </row>
    <row r="60" spans="1:28" s="332" customFormat="1" ht="33.75" x14ac:dyDescent="0.2">
      <c r="A60" s="372"/>
      <c r="B60" s="371" t="s">
        <v>7616</v>
      </c>
      <c r="C60" s="1065" t="s">
        <v>7617</v>
      </c>
      <c r="D60" s="1065"/>
      <c r="E60" s="1065"/>
      <c r="F60" s="373" t="s">
        <v>454</v>
      </c>
      <c r="G60" s="373" t="s">
        <v>1083</v>
      </c>
      <c r="H60" s="373"/>
      <c r="I60" s="373" t="s">
        <v>1083</v>
      </c>
      <c r="J60" s="374"/>
      <c r="K60" s="373"/>
      <c r="L60" s="374">
        <v>27.57</v>
      </c>
      <c r="M60" s="373"/>
      <c r="N60" s="375"/>
      <c r="V60" s="361"/>
      <c r="W60" s="367"/>
      <c r="Z60" s="335" t="s">
        <v>7617</v>
      </c>
      <c r="AB60" s="367"/>
    </row>
    <row r="61" spans="1:28" s="332" customFormat="1" ht="33.75" x14ac:dyDescent="0.2">
      <c r="A61" s="372"/>
      <c r="B61" s="371" t="s">
        <v>7618</v>
      </c>
      <c r="C61" s="1065" t="s">
        <v>7619</v>
      </c>
      <c r="D61" s="1065"/>
      <c r="E61" s="1065"/>
      <c r="F61" s="373" t="s">
        <v>454</v>
      </c>
      <c r="G61" s="373" t="s">
        <v>657</v>
      </c>
      <c r="H61" s="373"/>
      <c r="I61" s="373" t="s">
        <v>657</v>
      </c>
      <c r="J61" s="374"/>
      <c r="K61" s="373"/>
      <c r="L61" s="374">
        <v>14.09</v>
      </c>
      <c r="M61" s="373"/>
      <c r="N61" s="375"/>
      <c r="V61" s="361"/>
      <c r="W61" s="367"/>
      <c r="Z61" s="335" t="s">
        <v>7619</v>
      </c>
      <c r="AB61" s="367"/>
    </row>
    <row r="62" spans="1:28" s="332" customFormat="1" ht="12" x14ac:dyDescent="0.2">
      <c r="A62" s="379"/>
      <c r="B62" s="380"/>
      <c r="C62" s="1068" t="s">
        <v>459</v>
      </c>
      <c r="D62" s="1068"/>
      <c r="E62" s="1068"/>
      <c r="F62" s="364"/>
      <c r="G62" s="364"/>
      <c r="H62" s="364"/>
      <c r="I62" s="364"/>
      <c r="J62" s="365"/>
      <c r="K62" s="364"/>
      <c r="L62" s="365">
        <v>79.17</v>
      </c>
      <c r="M62" s="376"/>
      <c r="N62" s="366"/>
      <c r="V62" s="361"/>
      <c r="W62" s="367"/>
      <c r="AB62" s="367" t="s">
        <v>459</v>
      </c>
    </row>
    <row r="63" spans="1:28" s="332" customFormat="1" ht="33.75" x14ac:dyDescent="0.2">
      <c r="A63" s="362" t="s">
        <v>2777</v>
      </c>
      <c r="B63" s="363" t="s">
        <v>8277</v>
      </c>
      <c r="C63" s="1068" t="s">
        <v>8278</v>
      </c>
      <c r="D63" s="1068"/>
      <c r="E63" s="1068"/>
      <c r="F63" s="364" t="s">
        <v>1017</v>
      </c>
      <c r="G63" s="364"/>
      <c r="H63" s="364"/>
      <c r="I63" s="364" t="s">
        <v>434</v>
      </c>
      <c r="J63" s="365">
        <v>4672.2</v>
      </c>
      <c r="K63" s="364" t="s">
        <v>1361</v>
      </c>
      <c r="L63" s="365">
        <v>1906.65</v>
      </c>
      <c r="M63" s="364" t="s">
        <v>1362</v>
      </c>
      <c r="N63" s="366">
        <v>9457</v>
      </c>
      <c r="V63" s="361"/>
      <c r="W63" s="367" t="s">
        <v>8278</v>
      </c>
      <c r="AB63" s="367"/>
    </row>
    <row r="64" spans="1:28" s="332" customFormat="1" ht="12" x14ac:dyDescent="0.2">
      <c r="A64" s="379"/>
      <c r="B64" s="380"/>
      <c r="C64" s="340" t="s">
        <v>3039</v>
      </c>
      <c r="D64" s="385"/>
      <c r="E64" s="385"/>
      <c r="F64" s="386"/>
      <c r="G64" s="386"/>
      <c r="H64" s="386"/>
      <c r="I64" s="386"/>
      <c r="J64" s="387"/>
      <c r="K64" s="386"/>
      <c r="L64" s="387"/>
      <c r="M64" s="388"/>
      <c r="N64" s="389"/>
      <c r="V64" s="361"/>
      <c r="W64" s="367"/>
      <c r="AB64" s="367"/>
    </row>
    <row r="65" spans="1:28" s="332" customFormat="1" ht="22.5" x14ac:dyDescent="0.2">
      <c r="A65" s="370"/>
      <c r="B65" s="371" t="s">
        <v>1365</v>
      </c>
      <c r="C65" s="1065" t="s">
        <v>1366</v>
      </c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72"/>
      <c r="V65" s="361"/>
      <c r="W65" s="367"/>
      <c r="X65" s="335" t="s">
        <v>1366</v>
      </c>
      <c r="AB65" s="367"/>
    </row>
    <row r="66" spans="1:28" s="332" customFormat="1" ht="33.75" x14ac:dyDescent="0.2">
      <c r="A66" s="362" t="s">
        <v>472</v>
      </c>
      <c r="B66" s="363" t="s">
        <v>8279</v>
      </c>
      <c r="C66" s="1068" t="s">
        <v>8280</v>
      </c>
      <c r="D66" s="1068"/>
      <c r="E66" s="1068"/>
      <c r="F66" s="364" t="s">
        <v>1017</v>
      </c>
      <c r="G66" s="364"/>
      <c r="H66" s="364"/>
      <c r="I66" s="364" t="s">
        <v>499</v>
      </c>
      <c r="J66" s="365"/>
      <c r="K66" s="364"/>
      <c r="L66" s="365"/>
      <c r="M66" s="364"/>
      <c r="N66" s="366"/>
      <c r="V66" s="361"/>
      <c r="W66" s="367" t="s">
        <v>8280</v>
      </c>
      <c r="AB66" s="367"/>
    </row>
    <row r="67" spans="1:28" s="332" customFormat="1" ht="33.75" x14ac:dyDescent="0.2">
      <c r="A67" s="370"/>
      <c r="B67" s="371" t="s">
        <v>430</v>
      </c>
      <c r="C67" s="1065" t="s">
        <v>431</v>
      </c>
      <c r="D67" s="1065"/>
      <c r="E67" s="1065"/>
      <c r="F67" s="1065"/>
      <c r="G67" s="1065"/>
      <c r="H67" s="1065"/>
      <c r="I67" s="1065"/>
      <c r="J67" s="1065"/>
      <c r="K67" s="1065"/>
      <c r="L67" s="1065"/>
      <c r="M67" s="1065"/>
      <c r="N67" s="1072"/>
      <c r="V67" s="361"/>
      <c r="W67" s="367"/>
      <c r="X67" s="335" t="s">
        <v>431</v>
      </c>
      <c r="AB67" s="367"/>
    </row>
    <row r="68" spans="1:28" s="332" customFormat="1" ht="12" x14ac:dyDescent="0.2">
      <c r="A68" s="372"/>
      <c r="B68" s="371" t="s">
        <v>423</v>
      </c>
      <c r="C68" s="1065" t="s">
        <v>432</v>
      </c>
      <c r="D68" s="1065"/>
      <c r="E68" s="1065"/>
      <c r="F68" s="373"/>
      <c r="G68" s="373"/>
      <c r="H68" s="373"/>
      <c r="I68" s="373"/>
      <c r="J68" s="374">
        <v>24.28</v>
      </c>
      <c r="K68" s="373" t="s">
        <v>436</v>
      </c>
      <c r="L68" s="374">
        <v>273.14999999999998</v>
      </c>
      <c r="M68" s="373"/>
      <c r="N68" s="375"/>
      <c r="V68" s="361"/>
      <c r="W68" s="367"/>
      <c r="Y68" s="335" t="s">
        <v>432</v>
      </c>
      <c r="AB68" s="367"/>
    </row>
    <row r="69" spans="1:28" s="332" customFormat="1" ht="12" x14ac:dyDescent="0.2">
      <c r="A69" s="372"/>
      <c r="B69" s="371" t="s">
        <v>439</v>
      </c>
      <c r="C69" s="1065" t="s">
        <v>440</v>
      </c>
      <c r="D69" s="1065"/>
      <c r="E69" s="1065"/>
      <c r="F69" s="373"/>
      <c r="G69" s="373"/>
      <c r="H69" s="373"/>
      <c r="I69" s="373"/>
      <c r="J69" s="374">
        <v>0.49</v>
      </c>
      <c r="K69" s="373"/>
      <c r="L69" s="374">
        <v>4.41</v>
      </c>
      <c r="M69" s="373"/>
      <c r="N69" s="375"/>
      <c r="V69" s="361"/>
      <c r="W69" s="367"/>
      <c r="Y69" s="335" t="s">
        <v>440</v>
      </c>
      <c r="AB69" s="367"/>
    </row>
    <row r="70" spans="1:28" s="332" customFormat="1" ht="12" x14ac:dyDescent="0.2">
      <c r="A70" s="372"/>
      <c r="B70" s="371"/>
      <c r="C70" s="1065" t="s">
        <v>443</v>
      </c>
      <c r="D70" s="1065"/>
      <c r="E70" s="1065"/>
      <c r="F70" s="373" t="s">
        <v>444</v>
      </c>
      <c r="G70" s="373" t="s">
        <v>1057</v>
      </c>
      <c r="H70" s="373" t="s">
        <v>436</v>
      </c>
      <c r="I70" s="373" t="s">
        <v>4643</v>
      </c>
      <c r="J70" s="374"/>
      <c r="K70" s="373"/>
      <c r="L70" s="374"/>
      <c r="M70" s="373"/>
      <c r="N70" s="375"/>
      <c r="V70" s="361"/>
      <c r="W70" s="367"/>
      <c r="Z70" s="335" t="s">
        <v>443</v>
      </c>
      <c r="AB70" s="367"/>
    </row>
    <row r="71" spans="1:28" s="332" customFormat="1" ht="12" x14ac:dyDescent="0.2">
      <c r="A71" s="372"/>
      <c r="B71" s="371"/>
      <c r="C71" s="1077" t="s">
        <v>450</v>
      </c>
      <c r="D71" s="1077"/>
      <c r="E71" s="1077"/>
      <c r="F71" s="376"/>
      <c r="G71" s="376"/>
      <c r="H71" s="376"/>
      <c r="I71" s="376"/>
      <c r="J71" s="377">
        <v>24.77</v>
      </c>
      <c r="K71" s="376"/>
      <c r="L71" s="377">
        <v>277.56</v>
      </c>
      <c r="M71" s="376"/>
      <c r="N71" s="378"/>
      <c r="V71" s="361"/>
      <c r="W71" s="367"/>
      <c r="AA71" s="335" t="s">
        <v>450</v>
      </c>
      <c r="AB71" s="367"/>
    </row>
    <row r="72" spans="1:28" s="332" customFormat="1" ht="12" x14ac:dyDescent="0.2">
      <c r="A72" s="372"/>
      <c r="B72" s="371"/>
      <c r="C72" s="1065" t="s">
        <v>451</v>
      </c>
      <c r="D72" s="1065"/>
      <c r="E72" s="1065"/>
      <c r="F72" s="373"/>
      <c r="G72" s="373"/>
      <c r="H72" s="373"/>
      <c r="I72" s="373"/>
      <c r="J72" s="374"/>
      <c r="K72" s="373"/>
      <c r="L72" s="374">
        <v>273.14999999999998</v>
      </c>
      <c r="M72" s="373"/>
      <c r="N72" s="375"/>
      <c r="V72" s="361"/>
      <c r="W72" s="367"/>
      <c r="Z72" s="335" t="s">
        <v>451</v>
      </c>
      <c r="AB72" s="367"/>
    </row>
    <row r="73" spans="1:28" s="332" customFormat="1" ht="33.75" x14ac:dyDescent="0.2">
      <c r="A73" s="372"/>
      <c r="B73" s="371" t="s">
        <v>7616</v>
      </c>
      <c r="C73" s="1065" t="s">
        <v>7617</v>
      </c>
      <c r="D73" s="1065"/>
      <c r="E73" s="1065"/>
      <c r="F73" s="373" t="s">
        <v>454</v>
      </c>
      <c r="G73" s="373" t="s">
        <v>1083</v>
      </c>
      <c r="H73" s="373"/>
      <c r="I73" s="373" t="s">
        <v>1083</v>
      </c>
      <c r="J73" s="374"/>
      <c r="K73" s="373"/>
      <c r="L73" s="374">
        <v>245.84</v>
      </c>
      <c r="M73" s="373"/>
      <c r="N73" s="375"/>
      <c r="V73" s="361"/>
      <c r="W73" s="367"/>
      <c r="Z73" s="335" t="s">
        <v>7617</v>
      </c>
      <c r="AB73" s="367"/>
    </row>
    <row r="74" spans="1:28" s="332" customFormat="1" ht="33.75" x14ac:dyDescent="0.2">
      <c r="A74" s="372"/>
      <c r="B74" s="371" t="s">
        <v>7618</v>
      </c>
      <c r="C74" s="1065" t="s">
        <v>7619</v>
      </c>
      <c r="D74" s="1065"/>
      <c r="E74" s="1065"/>
      <c r="F74" s="373" t="s">
        <v>454</v>
      </c>
      <c r="G74" s="373" t="s">
        <v>657</v>
      </c>
      <c r="H74" s="373"/>
      <c r="I74" s="373" t="s">
        <v>657</v>
      </c>
      <c r="J74" s="374"/>
      <c r="K74" s="373"/>
      <c r="L74" s="374">
        <v>125.65</v>
      </c>
      <c r="M74" s="373"/>
      <c r="N74" s="375"/>
      <c r="V74" s="361"/>
      <c r="W74" s="367"/>
      <c r="Z74" s="335" t="s">
        <v>7619</v>
      </c>
      <c r="AB74" s="367"/>
    </row>
    <row r="75" spans="1:28" s="332" customFormat="1" ht="12" x14ac:dyDescent="0.2">
      <c r="A75" s="379"/>
      <c r="B75" s="380"/>
      <c r="C75" s="1068" t="s">
        <v>459</v>
      </c>
      <c r="D75" s="1068"/>
      <c r="E75" s="1068"/>
      <c r="F75" s="364"/>
      <c r="G75" s="364"/>
      <c r="H75" s="364"/>
      <c r="I75" s="364"/>
      <c r="J75" s="365"/>
      <c r="K75" s="364"/>
      <c r="L75" s="365">
        <v>649.04999999999995</v>
      </c>
      <c r="M75" s="376"/>
      <c r="N75" s="366"/>
      <c r="V75" s="361"/>
      <c r="W75" s="367"/>
      <c r="AB75" s="367" t="s">
        <v>459</v>
      </c>
    </row>
    <row r="76" spans="1:28" s="332" customFormat="1" ht="33.75" x14ac:dyDescent="0.2">
      <c r="A76" s="362" t="s">
        <v>7265</v>
      </c>
      <c r="B76" s="363" t="s">
        <v>8281</v>
      </c>
      <c r="C76" s="1068" t="s">
        <v>8282</v>
      </c>
      <c r="D76" s="1068"/>
      <c r="E76" s="1068"/>
      <c r="F76" s="364" t="s">
        <v>1017</v>
      </c>
      <c r="G76" s="364"/>
      <c r="H76" s="364"/>
      <c r="I76" s="364" t="s">
        <v>499</v>
      </c>
      <c r="J76" s="365">
        <v>791.67</v>
      </c>
      <c r="K76" s="364" t="s">
        <v>1361</v>
      </c>
      <c r="L76" s="365">
        <v>1453.83</v>
      </c>
      <c r="M76" s="364" t="s">
        <v>1362</v>
      </c>
      <c r="N76" s="366">
        <v>7211</v>
      </c>
      <c r="V76" s="361"/>
      <c r="W76" s="367" t="s">
        <v>8282</v>
      </c>
      <c r="AB76" s="367"/>
    </row>
    <row r="77" spans="1:28" s="332" customFormat="1" ht="12" x14ac:dyDescent="0.2">
      <c r="A77" s="379"/>
      <c r="B77" s="380"/>
      <c r="C77" s="340" t="s">
        <v>3039</v>
      </c>
      <c r="D77" s="385"/>
      <c r="E77" s="385"/>
      <c r="F77" s="386"/>
      <c r="G77" s="386"/>
      <c r="H77" s="386"/>
      <c r="I77" s="386"/>
      <c r="J77" s="387"/>
      <c r="K77" s="386"/>
      <c r="L77" s="387"/>
      <c r="M77" s="388"/>
      <c r="N77" s="389"/>
      <c r="V77" s="361"/>
      <c r="W77" s="367"/>
      <c r="AB77" s="367"/>
    </row>
    <row r="78" spans="1:28" s="332" customFormat="1" ht="22.5" x14ac:dyDescent="0.2">
      <c r="A78" s="370"/>
      <c r="B78" s="371" t="s">
        <v>1365</v>
      </c>
      <c r="C78" s="1065" t="s">
        <v>1366</v>
      </c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72"/>
      <c r="V78" s="361"/>
      <c r="W78" s="367"/>
      <c r="X78" s="335" t="s">
        <v>1366</v>
      </c>
      <c r="AB78" s="367"/>
    </row>
    <row r="79" spans="1:28" s="332" customFormat="1" ht="33.75" x14ac:dyDescent="0.2">
      <c r="A79" s="362" t="s">
        <v>7490</v>
      </c>
      <c r="B79" s="363" t="s">
        <v>8283</v>
      </c>
      <c r="C79" s="1068" t="s">
        <v>8284</v>
      </c>
      <c r="D79" s="1068"/>
      <c r="E79" s="1068"/>
      <c r="F79" s="364" t="s">
        <v>1017</v>
      </c>
      <c r="G79" s="364"/>
      <c r="H79" s="364"/>
      <c r="I79" s="364" t="s">
        <v>499</v>
      </c>
      <c r="J79" s="365">
        <v>7699.25</v>
      </c>
      <c r="K79" s="364" t="s">
        <v>1361</v>
      </c>
      <c r="L79" s="365">
        <v>14138.1</v>
      </c>
      <c r="M79" s="364" t="s">
        <v>1362</v>
      </c>
      <c r="N79" s="366">
        <v>70125</v>
      </c>
      <c r="V79" s="361"/>
      <c r="W79" s="367" t="s">
        <v>8284</v>
      </c>
      <c r="AB79" s="367"/>
    </row>
    <row r="80" spans="1:28" s="332" customFormat="1" ht="12" x14ac:dyDescent="0.2">
      <c r="A80" s="379"/>
      <c r="B80" s="380"/>
      <c r="C80" s="340" t="s">
        <v>3039</v>
      </c>
      <c r="D80" s="385"/>
      <c r="E80" s="385"/>
      <c r="F80" s="386"/>
      <c r="G80" s="386"/>
      <c r="H80" s="386"/>
      <c r="I80" s="386"/>
      <c r="J80" s="387"/>
      <c r="K80" s="386"/>
      <c r="L80" s="387"/>
      <c r="M80" s="388"/>
      <c r="N80" s="389"/>
      <c r="V80" s="361"/>
      <c r="W80" s="367"/>
      <c r="AB80" s="367"/>
    </row>
    <row r="81" spans="1:28" s="332" customFormat="1" ht="22.5" x14ac:dyDescent="0.2">
      <c r="A81" s="370"/>
      <c r="B81" s="371" t="s">
        <v>1365</v>
      </c>
      <c r="C81" s="1065" t="s">
        <v>1366</v>
      </c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72"/>
      <c r="V81" s="361"/>
      <c r="W81" s="367"/>
      <c r="X81" s="335" t="s">
        <v>1366</v>
      </c>
      <c r="AB81" s="367"/>
    </row>
    <row r="82" spans="1:28" s="332" customFormat="1" ht="33.75" x14ac:dyDescent="0.2">
      <c r="A82" s="362" t="s">
        <v>7270</v>
      </c>
      <c r="B82" s="363" t="s">
        <v>8285</v>
      </c>
      <c r="C82" s="1068" t="s">
        <v>8286</v>
      </c>
      <c r="D82" s="1068"/>
      <c r="E82" s="1068"/>
      <c r="F82" s="364" t="s">
        <v>1017</v>
      </c>
      <c r="G82" s="364"/>
      <c r="H82" s="364"/>
      <c r="I82" s="364" t="s">
        <v>162</v>
      </c>
      <c r="J82" s="365">
        <v>51</v>
      </c>
      <c r="K82" s="364" t="s">
        <v>1361</v>
      </c>
      <c r="L82" s="365">
        <v>312.10000000000002</v>
      </c>
      <c r="M82" s="364" t="s">
        <v>1362</v>
      </c>
      <c r="N82" s="366">
        <v>1548</v>
      </c>
      <c r="V82" s="361"/>
      <c r="W82" s="367" t="s">
        <v>8286</v>
      </c>
      <c r="AB82" s="367"/>
    </row>
    <row r="83" spans="1:28" s="332" customFormat="1" ht="12" x14ac:dyDescent="0.2">
      <c r="A83" s="379"/>
      <c r="B83" s="380"/>
      <c r="C83" s="340" t="s">
        <v>3039</v>
      </c>
      <c r="D83" s="385"/>
      <c r="E83" s="385"/>
      <c r="F83" s="386"/>
      <c r="G83" s="386"/>
      <c r="H83" s="386"/>
      <c r="I83" s="386"/>
      <c r="J83" s="387"/>
      <c r="K83" s="386"/>
      <c r="L83" s="387"/>
      <c r="M83" s="388"/>
      <c r="N83" s="389"/>
      <c r="V83" s="361"/>
      <c r="W83" s="367"/>
      <c r="AB83" s="367"/>
    </row>
    <row r="84" spans="1:28" s="332" customFormat="1" ht="22.5" x14ac:dyDescent="0.2">
      <c r="A84" s="370"/>
      <c r="B84" s="371" t="s">
        <v>1365</v>
      </c>
      <c r="C84" s="1065" t="s">
        <v>1366</v>
      </c>
      <c r="D84" s="1065"/>
      <c r="E84" s="1065"/>
      <c r="F84" s="1065"/>
      <c r="G84" s="1065"/>
      <c r="H84" s="1065"/>
      <c r="I84" s="1065"/>
      <c r="J84" s="1065"/>
      <c r="K84" s="1065"/>
      <c r="L84" s="1065"/>
      <c r="M84" s="1065"/>
      <c r="N84" s="1072"/>
      <c r="V84" s="361"/>
      <c r="W84" s="367"/>
      <c r="X84" s="335" t="s">
        <v>1366</v>
      </c>
      <c r="AB84" s="367"/>
    </row>
    <row r="85" spans="1:28" s="332" customFormat="1" ht="33.75" x14ac:dyDescent="0.2">
      <c r="A85" s="362" t="s">
        <v>7495</v>
      </c>
      <c r="B85" s="363" t="s">
        <v>8287</v>
      </c>
      <c r="C85" s="1068" t="s">
        <v>8288</v>
      </c>
      <c r="D85" s="1068"/>
      <c r="E85" s="1068"/>
      <c r="F85" s="364" t="s">
        <v>1017</v>
      </c>
      <c r="G85" s="364"/>
      <c r="H85" s="364"/>
      <c r="I85" s="364" t="s">
        <v>499</v>
      </c>
      <c r="J85" s="365">
        <v>2000</v>
      </c>
      <c r="K85" s="364" t="s">
        <v>1361</v>
      </c>
      <c r="L85" s="365">
        <v>3672.58</v>
      </c>
      <c r="M85" s="364" t="s">
        <v>1362</v>
      </c>
      <c r="N85" s="366">
        <v>18216</v>
      </c>
      <c r="V85" s="361"/>
      <c r="W85" s="367" t="s">
        <v>8288</v>
      </c>
      <c r="AB85" s="367"/>
    </row>
    <row r="86" spans="1:28" s="332" customFormat="1" ht="12" x14ac:dyDescent="0.2">
      <c r="A86" s="379"/>
      <c r="B86" s="380"/>
      <c r="C86" s="340" t="s">
        <v>3039</v>
      </c>
      <c r="D86" s="385"/>
      <c r="E86" s="385"/>
      <c r="F86" s="386"/>
      <c r="G86" s="386"/>
      <c r="H86" s="386"/>
      <c r="I86" s="386"/>
      <c r="J86" s="387"/>
      <c r="K86" s="386"/>
      <c r="L86" s="387"/>
      <c r="M86" s="388"/>
      <c r="N86" s="389"/>
      <c r="V86" s="361"/>
      <c r="W86" s="367"/>
      <c r="AB86" s="367"/>
    </row>
    <row r="87" spans="1:28" s="332" customFormat="1" ht="22.5" x14ac:dyDescent="0.2">
      <c r="A87" s="370"/>
      <c r="B87" s="371" t="s">
        <v>1365</v>
      </c>
      <c r="C87" s="1065" t="s">
        <v>1366</v>
      </c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72"/>
      <c r="V87" s="361"/>
      <c r="W87" s="367"/>
      <c r="X87" s="335" t="s">
        <v>1366</v>
      </c>
      <c r="AB87" s="367"/>
    </row>
    <row r="88" spans="1:28" s="332" customFormat="1" ht="33.75" x14ac:dyDescent="0.2">
      <c r="A88" s="362" t="s">
        <v>7275</v>
      </c>
      <c r="B88" s="363" t="s">
        <v>8289</v>
      </c>
      <c r="C88" s="1068" t="s">
        <v>8290</v>
      </c>
      <c r="D88" s="1068"/>
      <c r="E88" s="1068"/>
      <c r="F88" s="364" t="s">
        <v>1017</v>
      </c>
      <c r="G88" s="364"/>
      <c r="H88" s="364"/>
      <c r="I88" s="364" t="s">
        <v>499</v>
      </c>
      <c r="J88" s="365">
        <v>736.45</v>
      </c>
      <c r="K88" s="364" t="s">
        <v>1361</v>
      </c>
      <c r="L88" s="365">
        <v>1352.42</v>
      </c>
      <c r="M88" s="364" t="s">
        <v>1362</v>
      </c>
      <c r="N88" s="366">
        <v>6708</v>
      </c>
      <c r="V88" s="361"/>
      <c r="W88" s="367" t="s">
        <v>8290</v>
      </c>
      <c r="AB88" s="367"/>
    </row>
    <row r="89" spans="1:28" s="332" customFormat="1" ht="12" x14ac:dyDescent="0.2">
      <c r="A89" s="379"/>
      <c r="B89" s="380"/>
      <c r="C89" s="340" t="s">
        <v>3039</v>
      </c>
      <c r="D89" s="385"/>
      <c r="E89" s="385"/>
      <c r="F89" s="386"/>
      <c r="G89" s="386"/>
      <c r="H89" s="386"/>
      <c r="I89" s="386"/>
      <c r="J89" s="387"/>
      <c r="K89" s="386"/>
      <c r="L89" s="387"/>
      <c r="M89" s="388"/>
      <c r="N89" s="389"/>
      <c r="V89" s="361"/>
      <c r="W89" s="367"/>
      <c r="AB89" s="367"/>
    </row>
    <row r="90" spans="1:28" s="332" customFormat="1" ht="22.5" x14ac:dyDescent="0.2">
      <c r="A90" s="370"/>
      <c r="B90" s="371" t="s">
        <v>1365</v>
      </c>
      <c r="C90" s="1065" t="s">
        <v>1366</v>
      </c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72"/>
      <c r="V90" s="361"/>
      <c r="W90" s="367"/>
      <c r="X90" s="335" t="s">
        <v>1366</v>
      </c>
      <c r="AB90" s="367"/>
    </row>
    <row r="91" spans="1:28" s="332" customFormat="1" ht="33.75" x14ac:dyDescent="0.2">
      <c r="A91" s="362" t="s">
        <v>529</v>
      </c>
      <c r="B91" s="363" t="s">
        <v>8093</v>
      </c>
      <c r="C91" s="1068" t="s">
        <v>8094</v>
      </c>
      <c r="D91" s="1068"/>
      <c r="E91" s="1068"/>
      <c r="F91" s="364" t="s">
        <v>1017</v>
      </c>
      <c r="G91" s="364"/>
      <c r="H91" s="364"/>
      <c r="I91" s="364" t="s">
        <v>499</v>
      </c>
      <c r="J91" s="365"/>
      <c r="K91" s="364"/>
      <c r="L91" s="365"/>
      <c r="M91" s="364"/>
      <c r="N91" s="366"/>
      <c r="V91" s="361"/>
      <c r="W91" s="367" t="s">
        <v>8094</v>
      </c>
      <c r="AB91" s="367"/>
    </row>
    <row r="92" spans="1:28" s="332" customFormat="1" ht="33.75" x14ac:dyDescent="0.2">
      <c r="A92" s="370"/>
      <c r="B92" s="371" t="s">
        <v>430</v>
      </c>
      <c r="C92" s="1065" t="s">
        <v>431</v>
      </c>
      <c r="D92" s="1065"/>
      <c r="E92" s="1065"/>
      <c r="F92" s="1065"/>
      <c r="G92" s="1065"/>
      <c r="H92" s="1065"/>
      <c r="I92" s="1065"/>
      <c r="J92" s="1065"/>
      <c r="K92" s="1065"/>
      <c r="L92" s="1065"/>
      <c r="M92" s="1065"/>
      <c r="N92" s="1072"/>
      <c r="V92" s="361"/>
      <c r="W92" s="367"/>
      <c r="X92" s="335" t="s">
        <v>431</v>
      </c>
      <c r="AB92" s="367"/>
    </row>
    <row r="93" spans="1:28" s="332" customFormat="1" ht="12" x14ac:dyDescent="0.2">
      <c r="A93" s="372"/>
      <c r="B93" s="371" t="s">
        <v>423</v>
      </c>
      <c r="C93" s="1065" t="s">
        <v>432</v>
      </c>
      <c r="D93" s="1065"/>
      <c r="E93" s="1065"/>
      <c r="F93" s="373"/>
      <c r="G93" s="373"/>
      <c r="H93" s="373"/>
      <c r="I93" s="373"/>
      <c r="J93" s="374">
        <v>8.08</v>
      </c>
      <c r="K93" s="373" t="s">
        <v>436</v>
      </c>
      <c r="L93" s="374">
        <v>90.9</v>
      </c>
      <c r="M93" s="373"/>
      <c r="N93" s="375"/>
      <c r="V93" s="361"/>
      <c r="W93" s="367"/>
      <c r="Y93" s="335" t="s">
        <v>432</v>
      </c>
      <c r="AB93" s="367"/>
    </row>
    <row r="94" spans="1:28" s="332" customFormat="1" ht="12" x14ac:dyDescent="0.2">
      <c r="A94" s="372"/>
      <c r="B94" s="371" t="s">
        <v>439</v>
      </c>
      <c r="C94" s="1065" t="s">
        <v>440</v>
      </c>
      <c r="D94" s="1065"/>
      <c r="E94" s="1065"/>
      <c r="F94" s="373"/>
      <c r="G94" s="373"/>
      <c r="H94" s="373"/>
      <c r="I94" s="373"/>
      <c r="J94" s="374">
        <v>1.88</v>
      </c>
      <c r="K94" s="373"/>
      <c r="L94" s="374">
        <v>16.920000000000002</v>
      </c>
      <c r="M94" s="373"/>
      <c r="N94" s="375"/>
      <c r="V94" s="361"/>
      <c r="W94" s="367"/>
      <c r="Y94" s="335" t="s">
        <v>440</v>
      </c>
      <c r="AB94" s="367"/>
    </row>
    <row r="95" spans="1:28" s="332" customFormat="1" ht="12" x14ac:dyDescent="0.2">
      <c r="A95" s="372"/>
      <c r="B95" s="371"/>
      <c r="C95" s="1065" t="s">
        <v>443</v>
      </c>
      <c r="D95" s="1065"/>
      <c r="E95" s="1065"/>
      <c r="F95" s="373" t="s">
        <v>444</v>
      </c>
      <c r="G95" s="373" t="s">
        <v>8095</v>
      </c>
      <c r="H95" s="373" t="s">
        <v>436</v>
      </c>
      <c r="I95" s="373" t="s">
        <v>8291</v>
      </c>
      <c r="J95" s="374"/>
      <c r="K95" s="373"/>
      <c r="L95" s="374"/>
      <c r="M95" s="373"/>
      <c r="N95" s="375"/>
      <c r="V95" s="361"/>
      <c r="W95" s="367"/>
      <c r="Z95" s="335" t="s">
        <v>443</v>
      </c>
      <c r="AB95" s="367"/>
    </row>
    <row r="96" spans="1:28" s="332" customFormat="1" ht="12" x14ac:dyDescent="0.2">
      <c r="A96" s="372"/>
      <c r="B96" s="371"/>
      <c r="C96" s="1077" t="s">
        <v>450</v>
      </c>
      <c r="D96" s="1077"/>
      <c r="E96" s="1077"/>
      <c r="F96" s="376"/>
      <c r="G96" s="376"/>
      <c r="H96" s="376"/>
      <c r="I96" s="376"/>
      <c r="J96" s="377">
        <v>9.9600000000000009</v>
      </c>
      <c r="K96" s="376"/>
      <c r="L96" s="377">
        <v>107.82</v>
      </c>
      <c r="M96" s="376"/>
      <c r="N96" s="378"/>
      <c r="V96" s="361"/>
      <c r="W96" s="367"/>
      <c r="AA96" s="335" t="s">
        <v>450</v>
      </c>
      <c r="AB96" s="367"/>
    </row>
    <row r="97" spans="1:29" s="332" customFormat="1" ht="12" x14ac:dyDescent="0.2">
      <c r="A97" s="372"/>
      <c r="B97" s="371"/>
      <c r="C97" s="1065" t="s">
        <v>451</v>
      </c>
      <c r="D97" s="1065"/>
      <c r="E97" s="1065"/>
      <c r="F97" s="373"/>
      <c r="G97" s="373"/>
      <c r="H97" s="373"/>
      <c r="I97" s="373"/>
      <c r="J97" s="374"/>
      <c r="K97" s="373"/>
      <c r="L97" s="374">
        <v>90.9</v>
      </c>
      <c r="M97" s="373"/>
      <c r="N97" s="375"/>
      <c r="V97" s="361"/>
      <c r="W97" s="367"/>
      <c r="Z97" s="335" t="s">
        <v>451</v>
      </c>
      <c r="AB97" s="367"/>
    </row>
    <row r="98" spans="1:29" s="332" customFormat="1" ht="33.75" x14ac:dyDescent="0.2">
      <c r="A98" s="372"/>
      <c r="B98" s="371" t="s">
        <v>7616</v>
      </c>
      <c r="C98" s="1065" t="s">
        <v>7617</v>
      </c>
      <c r="D98" s="1065"/>
      <c r="E98" s="1065"/>
      <c r="F98" s="373" t="s">
        <v>454</v>
      </c>
      <c r="G98" s="373" t="s">
        <v>1083</v>
      </c>
      <c r="H98" s="373"/>
      <c r="I98" s="373" t="s">
        <v>1083</v>
      </c>
      <c r="J98" s="374"/>
      <c r="K98" s="373"/>
      <c r="L98" s="374">
        <v>81.81</v>
      </c>
      <c r="M98" s="373"/>
      <c r="N98" s="375"/>
      <c r="V98" s="361"/>
      <c r="W98" s="367"/>
      <c r="Z98" s="335" t="s">
        <v>7617</v>
      </c>
      <c r="AB98" s="367"/>
    </row>
    <row r="99" spans="1:29" s="332" customFormat="1" ht="33.75" x14ac:dyDescent="0.2">
      <c r="A99" s="372"/>
      <c r="B99" s="371" t="s">
        <v>7618</v>
      </c>
      <c r="C99" s="1065" t="s">
        <v>7619</v>
      </c>
      <c r="D99" s="1065"/>
      <c r="E99" s="1065"/>
      <c r="F99" s="373" t="s">
        <v>454</v>
      </c>
      <c r="G99" s="373" t="s">
        <v>657</v>
      </c>
      <c r="H99" s="373"/>
      <c r="I99" s="373" t="s">
        <v>657</v>
      </c>
      <c r="J99" s="374"/>
      <c r="K99" s="373"/>
      <c r="L99" s="374">
        <v>41.81</v>
      </c>
      <c r="M99" s="373"/>
      <c r="N99" s="375"/>
      <c r="V99" s="361"/>
      <c r="W99" s="367"/>
      <c r="Z99" s="335" t="s">
        <v>7619</v>
      </c>
      <c r="AB99" s="367"/>
    </row>
    <row r="100" spans="1:29" s="332" customFormat="1" ht="12" x14ac:dyDescent="0.2">
      <c r="A100" s="379"/>
      <c r="B100" s="380"/>
      <c r="C100" s="1068" t="s">
        <v>459</v>
      </c>
      <c r="D100" s="1068"/>
      <c r="E100" s="1068"/>
      <c r="F100" s="364"/>
      <c r="G100" s="364"/>
      <c r="H100" s="364"/>
      <c r="I100" s="364"/>
      <c r="J100" s="365"/>
      <c r="K100" s="364"/>
      <c r="L100" s="365">
        <v>231.44</v>
      </c>
      <c r="M100" s="376"/>
      <c r="N100" s="366"/>
      <c r="V100" s="361"/>
      <c r="W100" s="367"/>
      <c r="AB100" s="367" t="s">
        <v>459</v>
      </c>
    </row>
    <row r="101" spans="1:29" s="332" customFormat="1" ht="33.75" x14ac:dyDescent="0.2">
      <c r="A101" s="362" t="s">
        <v>7284</v>
      </c>
      <c r="B101" s="363" t="s">
        <v>8097</v>
      </c>
      <c r="C101" s="1068" t="s">
        <v>8098</v>
      </c>
      <c r="D101" s="1068"/>
      <c r="E101" s="1068"/>
      <c r="F101" s="364" t="s">
        <v>1498</v>
      </c>
      <c r="G101" s="364"/>
      <c r="H101" s="364"/>
      <c r="I101" s="364" t="s">
        <v>2567</v>
      </c>
      <c r="J101" s="365">
        <v>1006.8</v>
      </c>
      <c r="K101" s="364"/>
      <c r="L101" s="365">
        <v>906.12</v>
      </c>
      <c r="M101" s="364"/>
      <c r="N101" s="366"/>
      <c r="V101" s="361"/>
      <c r="W101" s="367" t="s">
        <v>8098</v>
      </c>
      <c r="AB101" s="367"/>
    </row>
    <row r="102" spans="1:29" s="332" customFormat="1" ht="12" x14ac:dyDescent="0.2">
      <c r="A102" s="379"/>
      <c r="B102" s="380"/>
      <c r="C102" s="340" t="s">
        <v>3039</v>
      </c>
      <c r="D102" s="385"/>
      <c r="E102" s="385"/>
      <c r="F102" s="386"/>
      <c r="G102" s="386"/>
      <c r="H102" s="386"/>
      <c r="I102" s="386"/>
      <c r="J102" s="387"/>
      <c r="K102" s="386"/>
      <c r="L102" s="387"/>
      <c r="M102" s="388"/>
      <c r="N102" s="389"/>
      <c r="V102" s="361"/>
      <c r="W102" s="367"/>
      <c r="AB102" s="367"/>
    </row>
    <row r="103" spans="1:29" s="332" customFormat="1" ht="12" x14ac:dyDescent="0.2">
      <c r="A103" s="368"/>
      <c r="B103" s="369"/>
      <c r="C103" s="1065" t="s">
        <v>2568</v>
      </c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72"/>
      <c r="V103" s="361"/>
      <c r="W103" s="367"/>
      <c r="AB103" s="367"/>
      <c r="AC103" s="335" t="s">
        <v>2568</v>
      </c>
    </row>
    <row r="104" spans="1:29" s="332" customFormat="1" ht="33.75" x14ac:dyDescent="0.2">
      <c r="A104" s="362" t="s">
        <v>562</v>
      </c>
      <c r="B104" s="363" t="s">
        <v>8084</v>
      </c>
      <c r="C104" s="1068" t="s">
        <v>8085</v>
      </c>
      <c r="D104" s="1068"/>
      <c r="E104" s="1068"/>
      <c r="F104" s="364" t="s">
        <v>1017</v>
      </c>
      <c r="G104" s="364"/>
      <c r="H104" s="364"/>
      <c r="I104" s="364" t="s">
        <v>499</v>
      </c>
      <c r="J104" s="365"/>
      <c r="K104" s="364"/>
      <c r="L104" s="365"/>
      <c r="M104" s="364"/>
      <c r="N104" s="366"/>
      <c r="V104" s="361"/>
      <c r="W104" s="367" t="s">
        <v>8085</v>
      </c>
      <c r="AB104" s="367"/>
    </row>
    <row r="105" spans="1:29" s="332" customFormat="1" ht="33.75" x14ac:dyDescent="0.2">
      <c r="A105" s="370"/>
      <c r="B105" s="371" t="s">
        <v>430</v>
      </c>
      <c r="C105" s="1065" t="s">
        <v>431</v>
      </c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72"/>
      <c r="V105" s="361"/>
      <c r="W105" s="367"/>
      <c r="X105" s="335" t="s">
        <v>431</v>
      </c>
      <c r="AB105" s="367"/>
    </row>
    <row r="106" spans="1:29" s="332" customFormat="1" ht="12" x14ac:dyDescent="0.2">
      <c r="A106" s="372"/>
      <c r="B106" s="371" t="s">
        <v>423</v>
      </c>
      <c r="C106" s="1065" t="s">
        <v>432</v>
      </c>
      <c r="D106" s="1065"/>
      <c r="E106" s="1065"/>
      <c r="F106" s="373"/>
      <c r="G106" s="373"/>
      <c r="H106" s="373"/>
      <c r="I106" s="373"/>
      <c r="J106" s="374">
        <v>59.62</v>
      </c>
      <c r="K106" s="373" t="s">
        <v>436</v>
      </c>
      <c r="L106" s="374">
        <v>670.73</v>
      </c>
      <c r="M106" s="373"/>
      <c r="N106" s="375"/>
      <c r="V106" s="361"/>
      <c r="W106" s="367"/>
      <c r="Y106" s="335" t="s">
        <v>432</v>
      </c>
      <c r="AB106" s="367"/>
    </row>
    <row r="107" spans="1:29" s="332" customFormat="1" ht="12" x14ac:dyDescent="0.2">
      <c r="A107" s="372"/>
      <c r="B107" s="371" t="s">
        <v>439</v>
      </c>
      <c r="C107" s="1065" t="s">
        <v>440</v>
      </c>
      <c r="D107" s="1065"/>
      <c r="E107" s="1065"/>
      <c r="F107" s="373"/>
      <c r="G107" s="373"/>
      <c r="H107" s="373"/>
      <c r="I107" s="373"/>
      <c r="J107" s="374">
        <v>7.26</v>
      </c>
      <c r="K107" s="373"/>
      <c r="L107" s="374">
        <v>65.34</v>
      </c>
      <c r="M107" s="373"/>
      <c r="N107" s="375"/>
      <c r="V107" s="361"/>
      <c r="W107" s="367"/>
      <c r="Y107" s="335" t="s">
        <v>440</v>
      </c>
      <c r="AB107" s="367"/>
    </row>
    <row r="108" spans="1:29" s="332" customFormat="1" ht="12" x14ac:dyDescent="0.2">
      <c r="A108" s="372"/>
      <c r="B108" s="371"/>
      <c r="C108" s="1065" t="s">
        <v>443</v>
      </c>
      <c r="D108" s="1065"/>
      <c r="E108" s="1065"/>
      <c r="F108" s="373" t="s">
        <v>444</v>
      </c>
      <c r="G108" s="373" t="s">
        <v>8086</v>
      </c>
      <c r="H108" s="373" t="s">
        <v>436</v>
      </c>
      <c r="I108" s="373" t="s">
        <v>8292</v>
      </c>
      <c r="J108" s="374"/>
      <c r="K108" s="373"/>
      <c r="L108" s="374"/>
      <c r="M108" s="373"/>
      <c r="N108" s="375"/>
      <c r="V108" s="361"/>
      <c r="W108" s="367"/>
      <c r="Z108" s="335" t="s">
        <v>443</v>
      </c>
      <c r="AB108" s="367"/>
    </row>
    <row r="109" spans="1:29" s="332" customFormat="1" ht="12" x14ac:dyDescent="0.2">
      <c r="A109" s="372"/>
      <c r="B109" s="371"/>
      <c r="C109" s="1077" t="s">
        <v>450</v>
      </c>
      <c r="D109" s="1077"/>
      <c r="E109" s="1077"/>
      <c r="F109" s="376"/>
      <c r="G109" s="376"/>
      <c r="H109" s="376"/>
      <c r="I109" s="376"/>
      <c r="J109" s="377">
        <v>66.88</v>
      </c>
      <c r="K109" s="376"/>
      <c r="L109" s="377">
        <v>736.07</v>
      </c>
      <c r="M109" s="376"/>
      <c r="N109" s="378"/>
      <c r="V109" s="361"/>
      <c r="W109" s="367"/>
      <c r="AA109" s="335" t="s">
        <v>450</v>
      </c>
      <c r="AB109" s="367"/>
    </row>
    <row r="110" spans="1:29" s="332" customFormat="1" ht="12" x14ac:dyDescent="0.2">
      <c r="A110" s="372"/>
      <c r="B110" s="371"/>
      <c r="C110" s="1065" t="s">
        <v>451</v>
      </c>
      <c r="D110" s="1065"/>
      <c r="E110" s="1065"/>
      <c r="F110" s="373"/>
      <c r="G110" s="373"/>
      <c r="H110" s="373"/>
      <c r="I110" s="373"/>
      <c r="J110" s="374"/>
      <c r="K110" s="373"/>
      <c r="L110" s="374">
        <v>670.73</v>
      </c>
      <c r="M110" s="373"/>
      <c r="N110" s="375"/>
      <c r="V110" s="361"/>
      <c r="W110" s="367"/>
      <c r="Z110" s="335" t="s">
        <v>451</v>
      </c>
      <c r="AB110" s="367"/>
    </row>
    <row r="111" spans="1:29" s="332" customFormat="1" ht="33.75" x14ac:dyDescent="0.2">
      <c r="A111" s="372"/>
      <c r="B111" s="371" t="s">
        <v>7616</v>
      </c>
      <c r="C111" s="1065" t="s">
        <v>7617</v>
      </c>
      <c r="D111" s="1065"/>
      <c r="E111" s="1065"/>
      <c r="F111" s="373" t="s">
        <v>454</v>
      </c>
      <c r="G111" s="373" t="s">
        <v>1083</v>
      </c>
      <c r="H111" s="373"/>
      <c r="I111" s="373" t="s">
        <v>1083</v>
      </c>
      <c r="J111" s="374"/>
      <c r="K111" s="373"/>
      <c r="L111" s="374">
        <v>603.66</v>
      </c>
      <c r="M111" s="373"/>
      <c r="N111" s="375"/>
      <c r="V111" s="361"/>
      <c r="W111" s="367"/>
      <c r="Z111" s="335" t="s">
        <v>7617</v>
      </c>
      <c r="AB111" s="367"/>
    </row>
    <row r="112" spans="1:29" s="332" customFormat="1" ht="33.75" x14ac:dyDescent="0.2">
      <c r="A112" s="372"/>
      <c r="B112" s="371" t="s">
        <v>7618</v>
      </c>
      <c r="C112" s="1065" t="s">
        <v>7619</v>
      </c>
      <c r="D112" s="1065"/>
      <c r="E112" s="1065"/>
      <c r="F112" s="373" t="s">
        <v>454</v>
      </c>
      <c r="G112" s="373" t="s">
        <v>657</v>
      </c>
      <c r="H112" s="373"/>
      <c r="I112" s="373" t="s">
        <v>657</v>
      </c>
      <c r="J112" s="374"/>
      <c r="K112" s="373"/>
      <c r="L112" s="374">
        <v>308.54000000000002</v>
      </c>
      <c r="M112" s="373"/>
      <c r="N112" s="375"/>
      <c r="V112" s="361"/>
      <c r="W112" s="367"/>
      <c r="Z112" s="335" t="s">
        <v>7619</v>
      </c>
      <c r="AB112" s="367"/>
    </row>
    <row r="113" spans="1:29" s="332" customFormat="1" ht="12" x14ac:dyDescent="0.2">
      <c r="A113" s="379"/>
      <c r="B113" s="380"/>
      <c r="C113" s="1068" t="s">
        <v>459</v>
      </c>
      <c r="D113" s="1068"/>
      <c r="E113" s="1068"/>
      <c r="F113" s="364"/>
      <c r="G113" s="364"/>
      <c r="H113" s="364"/>
      <c r="I113" s="364"/>
      <c r="J113" s="365"/>
      <c r="K113" s="364"/>
      <c r="L113" s="365">
        <v>1648.27</v>
      </c>
      <c r="M113" s="376"/>
      <c r="N113" s="366"/>
      <c r="V113" s="361"/>
      <c r="W113" s="367"/>
      <c r="AB113" s="367" t="s">
        <v>459</v>
      </c>
    </row>
    <row r="114" spans="1:29" s="332" customFormat="1" ht="33.75" x14ac:dyDescent="0.2">
      <c r="A114" s="362" t="s">
        <v>5858</v>
      </c>
      <c r="B114" s="363" t="s">
        <v>8293</v>
      </c>
      <c r="C114" s="1068" t="s">
        <v>8294</v>
      </c>
      <c r="D114" s="1068"/>
      <c r="E114" s="1068"/>
      <c r="F114" s="364" t="s">
        <v>1017</v>
      </c>
      <c r="G114" s="364"/>
      <c r="H114" s="364"/>
      <c r="I114" s="364" t="s">
        <v>499</v>
      </c>
      <c r="J114" s="365">
        <v>2102.1</v>
      </c>
      <c r="K114" s="364" t="s">
        <v>1361</v>
      </c>
      <c r="L114" s="365">
        <v>3860.08</v>
      </c>
      <c r="M114" s="364" t="s">
        <v>1362</v>
      </c>
      <c r="N114" s="366">
        <v>19146</v>
      </c>
      <c r="V114" s="361"/>
      <c r="W114" s="367" t="s">
        <v>8294</v>
      </c>
      <c r="AB114" s="367"/>
    </row>
    <row r="115" spans="1:29" s="332" customFormat="1" ht="12" x14ac:dyDescent="0.2">
      <c r="A115" s="379"/>
      <c r="B115" s="380"/>
      <c r="C115" s="340" t="s">
        <v>3039</v>
      </c>
      <c r="D115" s="385"/>
      <c r="E115" s="385"/>
      <c r="F115" s="386"/>
      <c r="G115" s="386"/>
      <c r="H115" s="386"/>
      <c r="I115" s="386"/>
      <c r="J115" s="387"/>
      <c r="K115" s="386"/>
      <c r="L115" s="387"/>
      <c r="M115" s="388"/>
      <c r="N115" s="389"/>
      <c r="V115" s="361"/>
      <c r="W115" s="367"/>
      <c r="AB115" s="367"/>
    </row>
    <row r="116" spans="1:29" s="332" customFormat="1" ht="22.5" x14ac:dyDescent="0.2">
      <c r="A116" s="370"/>
      <c r="B116" s="371" t="s">
        <v>1365</v>
      </c>
      <c r="C116" s="1065" t="s">
        <v>1366</v>
      </c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72"/>
      <c r="V116" s="361"/>
      <c r="W116" s="367"/>
      <c r="X116" s="335" t="s">
        <v>1366</v>
      </c>
      <c r="AB116" s="367"/>
    </row>
    <row r="117" spans="1:29" s="332" customFormat="1" ht="33.75" x14ac:dyDescent="0.2">
      <c r="A117" s="362" t="s">
        <v>7295</v>
      </c>
      <c r="B117" s="363" t="s">
        <v>8295</v>
      </c>
      <c r="C117" s="1068" t="s">
        <v>8296</v>
      </c>
      <c r="D117" s="1068"/>
      <c r="E117" s="1068"/>
      <c r="F117" s="364" t="s">
        <v>1017</v>
      </c>
      <c r="G117" s="364"/>
      <c r="H117" s="364"/>
      <c r="I117" s="364" t="s">
        <v>499</v>
      </c>
      <c r="J117" s="365">
        <v>1309.5</v>
      </c>
      <c r="K117" s="364" t="s">
        <v>1361</v>
      </c>
      <c r="L117" s="365">
        <v>2404.64</v>
      </c>
      <c r="M117" s="364" t="s">
        <v>1362</v>
      </c>
      <c r="N117" s="366">
        <v>11927</v>
      </c>
      <c r="V117" s="361"/>
      <c r="W117" s="367" t="s">
        <v>8296</v>
      </c>
      <c r="AB117" s="367"/>
    </row>
    <row r="118" spans="1:29" s="332" customFormat="1" ht="12" x14ac:dyDescent="0.2">
      <c r="A118" s="379"/>
      <c r="B118" s="380"/>
      <c r="C118" s="340" t="s">
        <v>3039</v>
      </c>
      <c r="D118" s="385"/>
      <c r="E118" s="385"/>
      <c r="F118" s="386"/>
      <c r="G118" s="386"/>
      <c r="H118" s="386"/>
      <c r="I118" s="386"/>
      <c r="J118" s="387"/>
      <c r="K118" s="386"/>
      <c r="L118" s="387"/>
      <c r="M118" s="388"/>
      <c r="N118" s="389"/>
      <c r="V118" s="361"/>
      <c r="W118" s="367"/>
      <c r="AB118" s="367"/>
    </row>
    <row r="119" spans="1:29" s="332" customFormat="1" ht="22.5" x14ac:dyDescent="0.2">
      <c r="A119" s="370"/>
      <c r="B119" s="371" t="s">
        <v>1365</v>
      </c>
      <c r="C119" s="1065" t="s">
        <v>1366</v>
      </c>
      <c r="D119" s="1065"/>
      <c r="E119" s="1065"/>
      <c r="F119" s="1065"/>
      <c r="G119" s="1065"/>
      <c r="H119" s="1065"/>
      <c r="I119" s="1065"/>
      <c r="J119" s="1065"/>
      <c r="K119" s="1065"/>
      <c r="L119" s="1065"/>
      <c r="M119" s="1065"/>
      <c r="N119" s="1072"/>
      <c r="V119" s="361"/>
      <c r="W119" s="367"/>
      <c r="X119" s="335" t="s">
        <v>1366</v>
      </c>
      <c r="AB119" s="367"/>
    </row>
    <row r="120" spans="1:29" s="332" customFormat="1" ht="45" x14ac:dyDescent="0.2">
      <c r="A120" s="362" t="s">
        <v>581</v>
      </c>
      <c r="B120" s="363" t="s">
        <v>7998</v>
      </c>
      <c r="C120" s="1068" t="s">
        <v>7999</v>
      </c>
      <c r="D120" s="1068"/>
      <c r="E120" s="1068"/>
      <c r="F120" s="364" t="s">
        <v>1026</v>
      </c>
      <c r="G120" s="364"/>
      <c r="H120" s="364"/>
      <c r="I120" s="364" t="s">
        <v>437</v>
      </c>
      <c r="J120" s="365"/>
      <c r="K120" s="364"/>
      <c r="L120" s="365"/>
      <c r="M120" s="364"/>
      <c r="N120" s="366"/>
      <c r="V120" s="361"/>
      <c r="W120" s="367" t="s">
        <v>7999</v>
      </c>
      <c r="AB120" s="367"/>
    </row>
    <row r="121" spans="1:29" s="332" customFormat="1" ht="12" x14ac:dyDescent="0.2">
      <c r="A121" s="368"/>
      <c r="B121" s="369"/>
      <c r="C121" s="1065" t="s">
        <v>7936</v>
      </c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72"/>
      <c r="V121" s="361"/>
      <c r="W121" s="367"/>
      <c r="AB121" s="367"/>
      <c r="AC121" s="335" t="s">
        <v>7936</v>
      </c>
    </row>
    <row r="122" spans="1:29" s="332" customFormat="1" ht="33.75" x14ac:dyDescent="0.2">
      <c r="A122" s="370"/>
      <c r="B122" s="371" t="s">
        <v>430</v>
      </c>
      <c r="C122" s="1065" t="s">
        <v>431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X122" s="335" t="s">
        <v>431</v>
      </c>
      <c r="AB122" s="367"/>
    </row>
    <row r="123" spans="1:29" s="332" customFormat="1" ht="12" x14ac:dyDescent="0.2">
      <c r="A123" s="372"/>
      <c r="B123" s="371" t="s">
        <v>423</v>
      </c>
      <c r="C123" s="1065" t="s">
        <v>432</v>
      </c>
      <c r="D123" s="1065"/>
      <c r="E123" s="1065"/>
      <c r="F123" s="373"/>
      <c r="G123" s="373"/>
      <c r="H123" s="373"/>
      <c r="I123" s="373"/>
      <c r="J123" s="374">
        <v>139.54</v>
      </c>
      <c r="K123" s="373" t="s">
        <v>436</v>
      </c>
      <c r="L123" s="374">
        <v>523.28</v>
      </c>
      <c r="M123" s="373"/>
      <c r="N123" s="375"/>
      <c r="V123" s="361"/>
      <c r="W123" s="367"/>
      <c r="Y123" s="335" t="s">
        <v>432</v>
      </c>
      <c r="AB123" s="367"/>
    </row>
    <row r="124" spans="1:29" s="332" customFormat="1" ht="12" x14ac:dyDescent="0.2">
      <c r="A124" s="372"/>
      <c r="B124" s="371" t="s">
        <v>439</v>
      </c>
      <c r="C124" s="1065" t="s">
        <v>440</v>
      </c>
      <c r="D124" s="1065"/>
      <c r="E124" s="1065"/>
      <c r="F124" s="373"/>
      <c r="G124" s="373"/>
      <c r="H124" s="373"/>
      <c r="I124" s="373"/>
      <c r="J124" s="374">
        <v>16.79</v>
      </c>
      <c r="K124" s="373"/>
      <c r="L124" s="374">
        <v>50.37</v>
      </c>
      <c r="M124" s="373"/>
      <c r="N124" s="375"/>
      <c r="V124" s="361"/>
      <c r="W124" s="367"/>
      <c r="Y124" s="335" t="s">
        <v>440</v>
      </c>
      <c r="AB124" s="367"/>
    </row>
    <row r="125" spans="1:29" s="332" customFormat="1" ht="12" x14ac:dyDescent="0.2">
      <c r="A125" s="372"/>
      <c r="B125" s="371"/>
      <c r="C125" s="1065" t="s">
        <v>443</v>
      </c>
      <c r="D125" s="1065"/>
      <c r="E125" s="1065"/>
      <c r="F125" s="373" t="s">
        <v>444</v>
      </c>
      <c r="G125" s="373" t="s">
        <v>8001</v>
      </c>
      <c r="H125" s="373" t="s">
        <v>436</v>
      </c>
      <c r="I125" s="373" t="s">
        <v>910</v>
      </c>
      <c r="J125" s="374"/>
      <c r="K125" s="373"/>
      <c r="L125" s="374"/>
      <c r="M125" s="373"/>
      <c r="N125" s="375"/>
      <c r="V125" s="361"/>
      <c r="W125" s="367"/>
      <c r="Z125" s="335" t="s">
        <v>443</v>
      </c>
      <c r="AB125" s="367"/>
    </row>
    <row r="126" spans="1:29" s="332" customFormat="1" ht="12" x14ac:dyDescent="0.2">
      <c r="A126" s="372"/>
      <c r="B126" s="371"/>
      <c r="C126" s="1077" t="s">
        <v>450</v>
      </c>
      <c r="D126" s="1077"/>
      <c r="E126" s="1077"/>
      <c r="F126" s="376"/>
      <c r="G126" s="376"/>
      <c r="H126" s="376"/>
      <c r="I126" s="376"/>
      <c r="J126" s="377">
        <v>156.33000000000001</v>
      </c>
      <c r="K126" s="376"/>
      <c r="L126" s="377">
        <v>573.65</v>
      </c>
      <c r="M126" s="376"/>
      <c r="N126" s="378"/>
      <c r="V126" s="361"/>
      <c r="W126" s="367"/>
      <c r="AA126" s="335" t="s">
        <v>450</v>
      </c>
      <c r="AB126" s="367"/>
    </row>
    <row r="127" spans="1:29" s="332" customFormat="1" ht="12" x14ac:dyDescent="0.2">
      <c r="A127" s="372"/>
      <c r="B127" s="371"/>
      <c r="C127" s="1065" t="s">
        <v>451</v>
      </c>
      <c r="D127" s="1065"/>
      <c r="E127" s="1065"/>
      <c r="F127" s="373"/>
      <c r="G127" s="373"/>
      <c r="H127" s="373"/>
      <c r="I127" s="373"/>
      <c r="J127" s="374"/>
      <c r="K127" s="373"/>
      <c r="L127" s="374">
        <v>523.28</v>
      </c>
      <c r="M127" s="373"/>
      <c r="N127" s="375"/>
      <c r="V127" s="361"/>
      <c r="W127" s="367"/>
      <c r="Z127" s="335" t="s">
        <v>451</v>
      </c>
      <c r="AB127" s="367"/>
    </row>
    <row r="128" spans="1:29" s="332" customFormat="1" ht="33.75" x14ac:dyDescent="0.2">
      <c r="A128" s="372"/>
      <c r="B128" s="371" t="s">
        <v>4696</v>
      </c>
      <c r="C128" s="1065" t="s">
        <v>3148</v>
      </c>
      <c r="D128" s="1065"/>
      <c r="E128" s="1065"/>
      <c r="F128" s="373" t="s">
        <v>454</v>
      </c>
      <c r="G128" s="373" t="s">
        <v>558</v>
      </c>
      <c r="H128" s="373"/>
      <c r="I128" s="373" t="s">
        <v>558</v>
      </c>
      <c r="J128" s="374"/>
      <c r="K128" s="373"/>
      <c r="L128" s="374">
        <v>507.58</v>
      </c>
      <c r="M128" s="373"/>
      <c r="N128" s="375"/>
      <c r="V128" s="361"/>
      <c r="W128" s="367"/>
      <c r="Z128" s="335" t="s">
        <v>3148</v>
      </c>
      <c r="AB128" s="367"/>
    </row>
    <row r="129" spans="1:29" s="332" customFormat="1" ht="33.75" x14ac:dyDescent="0.2">
      <c r="A129" s="372"/>
      <c r="B129" s="371" t="s">
        <v>4697</v>
      </c>
      <c r="C129" s="1065" t="s">
        <v>3150</v>
      </c>
      <c r="D129" s="1065"/>
      <c r="E129" s="1065"/>
      <c r="F129" s="373" t="s">
        <v>454</v>
      </c>
      <c r="G129" s="373" t="s">
        <v>544</v>
      </c>
      <c r="H129" s="373"/>
      <c r="I129" s="373" t="s">
        <v>544</v>
      </c>
      <c r="J129" s="374"/>
      <c r="K129" s="373"/>
      <c r="L129" s="374">
        <v>266.87</v>
      </c>
      <c r="M129" s="373"/>
      <c r="N129" s="375"/>
      <c r="V129" s="361"/>
      <c r="W129" s="367"/>
      <c r="Z129" s="335" t="s">
        <v>3150</v>
      </c>
      <c r="AB129" s="367"/>
    </row>
    <row r="130" spans="1:29" s="332" customFormat="1" ht="12" x14ac:dyDescent="0.2">
      <c r="A130" s="379"/>
      <c r="B130" s="380"/>
      <c r="C130" s="1068" t="s">
        <v>459</v>
      </c>
      <c r="D130" s="1068"/>
      <c r="E130" s="1068"/>
      <c r="F130" s="364"/>
      <c r="G130" s="364"/>
      <c r="H130" s="364"/>
      <c r="I130" s="364"/>
      <c r="J130" s="365"/>
      <c r="K130" s="364"/>
      <c r="L130" s="365">
        <v>1348.1</v>
      </c>
      <c r="M130" s="376"/>
      <c r="N130" s="366"/>
      <c r="V130" s="361"/>
      <c r="W130" s="367"/>
      <c r="AB130" s="367" t="s">
        <v>459</v>
      </c>
    </row>
    <row r="131" spans="1:29" s="332" customFormat="1" ht="45" x14ac:dyDescent="0.2">
      <c r="A131" s="362" t="s">
        <v>586</v>
      </c>
      <c r="B131" s="363" t="s">
        <v>8124</v>
      </c>
      <c r="C131" s="1068" t="s">
        <v>8125</v>
      </c>
      <c r="D131" s="1068"/>
      <c r="E131" s="1068"/>
      <c r="F131" s="364" t="s">
        <v>1003</v>
      </c>
      <c r="G131" s="364"/>
      <c r="H131" s="364"/>
      <c r="I131" s="364" t="s">
        <v>3713</v>
      </c>
      <c r="J131" s="365">
        <v>1.61</v>
      </c>
      <c r="K131" s="364"/>
      <c r="L131" s="365">
        <v>492.66</v>
      </c>
      <c r="M131" s="364"/>
      <c r="N131" s="366"/>
      <c r="V131" s="361"/>
      <c r="W131" s="367" t="s">
        <v>8125</v>
      </c>
      <c r="AB131" s="367"/>
    </row>
    <row r="132" spans="1:29" s="332" customFormat="1" ht="12" x14ac:dyDescent="0.2">
      <c r="A132" s="379"/>
      <c r="B132" s="380"/>
      <c r="C132" s="340" t="s">
        <v>2932</v>
      </c>
      <c r="D132" s="385"/>
      <c r="E132" s="385"/>
      <c r="F132" s="386"/>
      <c r="G132" s="386"/>
      <c r="H132" s="386"/>
      <c r="I132" s="386"/>
      <c r="J132" s="387"/>
      <c r="K132" s="386"/>
      <c r="L132" s="387"/>
      <c r="M132" s="388"/>
      <c r="N132" s="389"/>
      <c r="V132" s="361"/>
      <c r="W132" s="367"/>
      <c r="AB132" s="367"/>
    </row>
    <row r="133" spans="1:29" s="332" customFormat="1" ht="12" x14ac:dyDescent="0.2">
      <c r="A133" s="368"/>
      <c r="B133" s="369"/>
      <c r="C133" s="1065" t="s">
        <v>8297</v>
      </c>
      <c r="D133" s="1065"/>
      <c r="E133" s="1065"/>
      <c r="F133" s="1065"/>
      <c r="G133" s="1065"/>
      <c r="H133" s="1065"/>
      <c r="I133" s="1065"/>
      <c r="J133" s="1065"/>
      <c r="K133" s="1065"/>
      <c r="L133" s="1065"/>
      <c r="M133" s="1065"/>
      <c r="N133" s="1072"/>
      <c r="V133" s="361"/>
      <c r="W133" s="367"/>
      <c r="AB133" s="367"/>
      <c r="AC133" s="335" t="s">
        <v>8297</v>
      </c>
    </row>
    <row r="134" spans="1:29" s="332" customFormat="1" ht="22.5" x14ac:dyDescent="0.2">
      <c r="A134" s="362" t="s">
        <v>592</v>
      </c>
      <c r="B134" s="363" t="s">
        <v>7640</v>
      </c>
      <c r="C134" s="1068" t="s">
        <v>7641</v>
      </c>
      <c r="D134" s="1068"/>
      <c r="E134" s="1068"/>
      <c r="F134" s="364" t="s">
        <v>1026</v>
      </c>
      <c r="G134" s="364"/>
      <c r="H134" s="364"/>
      <c r="I134" s="364" t="s">
        <v>423</v>
      </c>
      <c r="J134" s="365"/>
      <c r="K134" s="364"/>
      <c r="L134" s="365"/>
      <c r="M134" s="364"/>
      <c r="N134" s="366"/>
      <c r="V134" s="361"/>
      <c r="W134" s="367" t="s">
        <v>7641</v>
      </c>
      <c r="AB134" s="367"/>
    </row>
    <row r="135" spans="1:29" s="332" customFormat="1" ht="12" x14ac:dyDescent="0.2">
      <c r="A135" s="368"/>
      <c r="B135" s="369"/>
      <c r="C135" s="1065" t="s">
        <v>8217</v>
      </c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72"/>
      <c r="V135" s="361"/>
      <c r="W135" s="367"/>
      <c r="AB135" s="367"/>
      <c r="AC135" s="335" t="s">
        <v>8217</v>
      </c>
    </row>
    <row r="136" spans="1:29" s="332" customFormat="1" ht="33.75" x14ac:dyDescent="0.2">
      <c r="A136" s="370"/>
      <c r="B136" s="371" t="s">
        <v>430</v>
      </c>
      <c r="C136" s="1065" t="s">
        <v>431</v>
      </c>
      <c r="D136" s="1065"/>
      <c r="E136" s="1065"/>
      <c r="F136" s="1065"/>
      <c r="G136" s="1065"/>
      <c r="H136" s="1065"/>
      <c r="I136" s="1065"/>
      <c r="J136" s="1065"/>
      <c r="K136" s="1065"/>
      <c r="L136" s="1065"/>
      <c r="M136" s="1065"/>
      <c r="N136" s="1072"/>
      <c r="V136" s="361"/>
      <c r="W136" s="367"/>
      <c r="X136" s="335" t="s">
        <v>431</v>
      </c>
      <c r="AB136" s="367"/>
    </row>
    <row r="137" spans="1:29" s="332" customFormat="1" ht="12" x14ac:dyDescent="0.2">
      <c r="A137" s="372"/>
      <c r="B137" s="371" t="s">
        <v>423</v>
      </c>
      <c r="C137" s="1065" t="s">
        <v>432</v>
      </c>
      <c r="D137" s="1065"/>
      <c r="E137" s="1065"/>
      <c r="F137" s="373"/>
      <c r="G137" s="373"/>
      <c r="H137" s="373"/>
      <c r="I137" s="373"/>
      <c r="J137" s="374">
        <v>154.91999999999999</v>
      </c>
      <c r="K137" s="373" t="s">
        <v>436</v>
      </c>
      <c r="L137" s="374">
        <v>193.65</v>
      </c>
      <c r="M137" s="373"/>
      <c r="N137" s="375"/>
      <c r="V137" s="361"/>
      <c r="W137" s="367"/>
      <c r="Y137" s="335" t="s">
        <v>432</v>
      </c>
      <c r="AB137" s="367"/>
    </row>
    <row r="138" spans="1:29" s="332" customFormat="1" ht="12" x14ac:dyDescent="0.2">
      <c r="A138" s="372"/>
      <c r="B138" s="371" t="s">
        <v>434</v>
      </c>
      <c r="C138" s="1065" t="s">
        <v>435</v>
      </c>
      <c r="D138" s="1065"/>
      <c r="E138" s="1065"/>
      <c r="F138" s="373"/>
      <c r="G138" s="373"/>
      <c r="H138" s="373"/>
      <c r="I138" s="373"/>
      <c r="J138" s="374">
        <v>0.31</v>
      </c>
      <c r="K138" s="373" t="s">
        <v>436</v>
      </c>
      <c r="L138" s="374">
        <v>0.39</v>
      </c>
      <c r="M138" s="373"/>
      <c r="N138" s="375"/>
      <c r="V138" s="361"/>
      <c r="W138" s="367"/>
      <c r="Y138" s="335" t="s">
        <v>435</v>
      </c>
      <c r="AB138" s="367"/>
    </row>
    <row r="139" spans="1:29" s="332" customFormat="1" ht="12" x14ac:dyDescent="0.2">
      <c r="A139" s="372"/>
      <c r="B139" s="371" t="s">
        <v>437</v>
      </c>
      <c r="C139" s="1065" t="s">
        <v>438</v>
      </c>
      <c r="D139" s="1065"/>
      <c r="E139" s="1065"/>
      <c r="F139" s="373"/>
      <c r="G139" s="373"/>
      <c r="H139" s="373"/>
      <c r="I139" s="373"/>
      <c r="J139" s="374">
        <v>0.14000000000000001</v>
      </c>
      <c r="K139" s="373" t="s">
        <v>436</v>
      </c>
      <c r="L139" s="374">
        <v>0.18</v>
      </c>
      <c r="M139" s="373"/>
      <c r="N139" s="375"/>
      <c r="V139" s="361"/>
      <c r="W139" s="367"/>
      <c r="Y139" s="335" t="s">
        <v>438</v>
      </c>
      <c r="AB139" s="367"/>
    </row>
    <row r="140" spans="1:29" s="332" customFormat="1" ht="12" x14ac:dyDescent="0.2">
      <c r="A140" s="372"/>
      <c r="B140" s="371" t="s">
        <v>439</v>
      </c>
      <c r="C140" s="1065" t="s">
        <v>440</v>
      </c>
      <c r="D140" s="1065"/>
      <c r="E140" s="1065"/>
      <c r="F140" s="373"/>
      <c r="G140" s="373"/>
      <c r="H140" s="373"/>
      <c r="I140" s="373"/>
      <c r="J140" s="374">
        <v>51.53</v>
      </c>
      <c r="K140" s="373"/>
      <c r="L140" s="374">
        <v>51.53</v>
      </c>
      <c r="M140" s="373"/>
      <c r="N140" s="375"/>
      <c r="V140" s="361"/>
      <c r="W140" s="367"/>
      <c r="Y140" s="335" t="s">
        <v>440</v>
      </c>
      <c r="AB140" s="367"/>
    </row>
    <row r="141" spans="1:29" s="332" customFormat="1" ht="12" x14ac:dyDescent="0.2">
      <c r="A141" s="372"/>
      <c r="B141" s="371"/>
      <c r="C141" s="1065" t="s">
        <v>443</v>
      </c>
      <c r="D141" s="1065"/>
      <c r="E141" s="1065"/>
      <c r="F141" s="373" t="s">
        <v>444</v>
      </c>
      <c r="G141" s="373" t="s">
        <v>7643</v>
      </c>
      <c r="H141" s="373" t="s">
        <v>436</v>
      </c>
      <c r="I141" s="373" t="s">
        <v>8298</v>
      </c>
      <c r="J141" s="374"/>
      <c r="K141" s="373"/>
      <c r="L141" s="374"/>
      <c r="M141" s="373"/>
      <c r="N141" s="375"/>
      <c r="V141" s="361"/>
      <c r="W141" s="367"/>
      <c r="Z141" s="335" t="s">
        <v>443</v>
      </c>
      <c r="AB141" s="367"/>
    </row>
    <row r="142" spans="1:29" s="332" customFormat="1" ht="12" x14ac:dyDescent="0.2">
      <c r="A142" s="372"/>
      <c r="B142" s="371"/>
      <c r="C142" s="1065" t="s">
        <v>447</v>
      </c>
      <c r="D142" s="1065"/>
      <c r="E142" s="1065"/>
      <c r="F142" s="373" t="s">
        <v>444</v>
      </c>
      <c r="G142" s="373" t="s">
        <v>2649</v>
      </c>
      <c r="H142" s="373" t="s">
        <v>436</v>
      </c>
      <c r="I142" s="373" t="s">
        <v>2911</v>
      </c>
      <c r="J142" s="374"/>
      <c r="K142" s="373"/>
      <c r="L142" s="374"/>
      <c r="M142" s="373"/>
      <c r="N142" s="375"/>
      <c r="V142" s="361"/>
      <c r="W142" s="367"/>
      <c r="Z142" s="335" t="s">
        <v>447</v>
      </c>
      <c r="AB142" s="367"/>
    </row>
    <row r="143" spans="1:29" s="332" customFormat="1" ht="12" x14ac:dyDescent="0.2">
      <c r="A143" s="372"/>
      <c r="B143" s="371"/>
      <c r="C143" s="1077" t="s">
        <v>450</v>
      </c>
      <c r="D143" s="1077"/>
      <c r="E143" s="1077"/>
      <c r="F143" s="376"/>
      <c r="G143" s="376"/>
      <c r="H143" s="376"/>
      <c r="I143" s="376"/>
      <c r="J143" s="377">
        <v>206.76</v>
      </c>
      <c r="K143" s="376"/>
      <c r="L143" s="377">
        <v>245.57</v>
      </c>
      <c r="M143" s="376"/>
      <c r="N143" s="378"/>
      <c r="V143" s="361"/>
      <c r="W143" s="367"/>
      <c r="AA143" s="335" t="s">
        <v>450</v>
      </c>
      <c r="AB143" s="367"/>
    </row>
    <row r="144" spans="1:29" s="332" customFormat="1" ht="12" x14ac:dyDescent="0.2">
      <c r="A144" s="372"/>
      <c r="B144" s="371"/>
      <c r="C144" s="1065" t="s">
        <v>451</v>
      </c>
      <c r="D144" s="1065"/>
      <c r="E144" s="1065"/>
      <c r="F144" s="373"/>
      <c r="G144" s="373"/>
      <c r="H144" s="373"/>
      <c r="I144" s="373"/>
      <c r="J144" s="374"/>
      <c r="K144" s="373"/>
      <c r="L144" s="374">
        <v>193.83</v>
      </c>
      <c r="M144" s="373"/>
      <c r="N144" s="375"/>
      <c r="V144" s="361"/>
      <c r="W144" s="367"/>
      <c r="Z144" s="335" t="s">
        <v>451</v>
      </c>
      <c r="AB144" s="367"/>
    </row>
    <row r="145" spans="1:29" s="332" customFormat="1" ht="33.75" x14ac:dyDescent="0.2">
      <c r="A145" s="372"/>
      <c r="B145" s="371" t="s">
        <v>4696</v>
      </c>
      <c r="C145" s="1065" t="s">
        <v>3148</v>
      </c>
      <c r="D145" s="1065"/>
      <c r="E145" s="1065"/>
      <c r="F145" s="373" t="s">
        <v>454</v>
      </c>
      <c r="G145" s="373" t="s">
        <v>558</v>
      </c>
      <c r="H145" s="373"/>
      <c r="I145" s="373" t="s">
        <v>558</v>
      </c>
      <c r="J145" s="374"/>
      <c r="K145" s="373"/>
      <c r="L145" s="374">
        <v>188.02</v>
      </c>
      <c r="M145" s="373"/>
      <c r="N145" s="375"/>
      <c r="V145" s="361"/>
      <c r="W145" s="367"/>
      <c r="Z145" s="335" t="s">
        <v>3148</v>
      </c>
      <c r="AB145" s="367"/>
    </row>
    <row r="146" spans="1:29" s="332" customFormat="1" ht="33.75" x14ac:dyDescent="0.2">
      <c r="A146" s="372"/>
      <c r="B146" s="371" t="s">
        <v>4697</v>
      </c>
      <c r="C146" s="1065" t="s">
        <v>3150</v>
      </c>
      <c r="D146" s="1065"/>
      <c r="E146" s="1065"/>
      <c r="F146" s="373" t="s">
        <v>454</v>
      </c>
      <c r="G146" s="373" t="s">
        <v>544</v>
      </c>
      <c r="H146" s="373"/>
      <c r="I146" s="373" t="s">
        <v>544</v>
      </c>
      <c r="J146" s="374"/>
      <c r="K146" s="373"/>
      <c r="L146" s="374">
        <v>98.85</v>
      </c>
      <c r="M146" s="373"/>
      <c r="N146" s="375"/>
      <c r="V146" s="361"/>
      <c r="W146" s="367"/>
      <c r="Z146" s="335" t="s">
        <v>3150</v>
      </c>
      <c r="AB146" s="367"/>
    </row>
    <row r="147" spans="1:29" s="332" customFormat="1" ht="12" x14ac:dyDescent="0.2">
      <c r="A147" s="379"/>
      <c r="B147" s="380"/>
      <c r="C147" s="1068" t="s">
        <v>459</v>
      </c>
      <c r="D147" s="1068"/>
      <c r="E147" s="1068"/>
      <c r="F147" s="364"/>
      <c r="G147" s="364"/>
      <c r="H147" s="364"/>
      <c r="I147" s="364"/>
      <c r="J147" s="365"/>
      <c r="K147" s="364"/>
      <c r="L147" s="365">
        <v>532.44000000000005</v>
      </c>
      <c r="M147" s="376"/>
      <c r="N147" s="366"/>
      <c r="V147" s="361"/>
      <c r="W147" s="367"/>
      <c r="AB147" s="367" t="s">
        <v>459</v>
      </c>
    </row>
    <row r="148" spans="1:29" s="332" customFormat="1" ht="33.75" x14ac:dyDescent="0.2">
      <c r="A148" s="362" t="s">
        <v>596</v>
      </c>
      <c r="B148" s="363" t="s">
        <v>8130</v>
      </c>
      <c r="C148" s="1068" t="s">
        <v>8131</v>
      </c>
      <c r="D148" s="1068"/>
      <c r="E148" s="1068"/>
      <c r="F148" s="364" t="s">
        <v>1003</v>
      </c>
      <c r="G148" s="364"/>
      <c r="H148" s="364"/>
      <c r="I148" s="364" t="s">
        <v>1004</v>
      </c>
      <c r="J148" s="365">
        <v>40.53</v>
      </c>
      <c r="K148" s="364" t="s">
        <v>566</v>
      </c>
      <c r="L148" s="365">
        <v>440.72</v>
      </c>
      <c r="M148" s="364" t="s">
        <v>567</v>
      </c>
      <c r="N148" s="366">
        <v>4134</v>
      </c>
      <c r="V148" s="361"/>
      <c r="W148" s="367" t="s">
        <v>8131</v>
      </c>
      <c r="AB148" s="367"/>
    </row>
    <row r="149" spans="1:29" s="332" customFormat="1" ht="12" x14ac:dyDescent="0.2">
      <c r="A149" s="379"/>
      <c r="B149" s="380"/>
      <c r="C149" s="340" t="s">
        <v>2932</v>
      </c>
      <c r="D149" s="385"/>
      <c r="E149" s="385"/>
      <c r="F149" s="386"/>
      <c r="G149" s="386"/>
      <c r="H149" s="386"/>
      <c r="I149" s="386"/>
      <c r="J149" s="387"/>
      <c r="K149" s="386"/>
      <c r="L149" s="387"/>
      <c r="M149" s="388"/>
      <c r="N149" s="389"/>
      <c r="V149" s="361"/>
      <c r="W149" s="367"/>
      <c r="AB149" s="367"/>
    </row>
    <row r="150" spans="1:29" s="332" customFormat="1" ht="22.5" x14ac:dyDescent="0.2">
      <c r="A150" s="370"/>
      <c r="B150" s="371" t="s">
        <v>568</v>
      </c>
      <c r="C150" s="1065" t="s">
        <v>569</v>
      </c>
      <c r="D150" s="1065"/>
      <c r="E150" s="1065"/>
      <c r="F150" s="1065"/>
      <c r="G150" s="1065"/>
      <c r="H150" s="1065"/>
      <c r="I150" s="1065"/>
      <c r="J150" s="1065"/>
      <c r="K150" s="1065"/>
      <c r="L150" s="1065"/>
      <c r="M150" s="1065"/>
      <c r="N150" s="1072"/>
      <c r="V150" s="361"/>
      <c r="W150" s="367"/>
      <c r="X150" s="335" t="s">
        <v>569</v>
      </c>
      <c r="AB150" s="367"/>
    </row>
    <row r="151" spans="1:29" s="332" customFormat="1" ht="56.25" x14ac:dyDescent="0.2">
      <c r="A151" s="362" t="s">
        <v>600</v>
      </c>
      <c r="B151" s="363" t="s">
        <v>8132</v>
      </c>
      <c r="C151" s="1068" t="s">
        <v>8133</v>
      </c>
      <c r="D151" s="1068"/>
      <c r="E151" s="1068"/>
      <c r="F151" s="364" t="s">
        <v>1026</v>
      </c>
      <c r="G151" s="364"/>
      <c r="H151" s="364"/>
      <c r="I151" s="364" t="s">
        <v>605</v>
      </c>
      <c r="J151" s="365"/>
      <c r="K151" s="364"/>
      <c r="L151" s="365"/>
      <c r="M151" s="364"/>
      <c r="N151" s="366"/>
      <c r="V151" s="361"/>
      <c r="W151" s="367" t="s">
        <v>8133</v>
      </c>
      <c r="AB151" s="367"/>
    </row>
    <row r="152" spans="1:29" s="332" customFormat="1" ht="12" x14ac:dyDescent="0.2">
      <c r="A152" s="368"/>
      <c r="B152" s="369"/>
      <c r="C152" s="1065" t="s">
        <v>3598</v>
      </c>
      <c r="D152" s="1065"/>
      <c r="E152" s="1065"/>
      <c r="F152" s="1065"/>
      <c r="G152" s="1065"/>
      <c r="H152" s="1065"/>
      <c r="I152" s="1065"/>
      <c r="J152" s="1065"/>
      <c r="K152" s="1065"/>
      <c r="L152" s="1065"/>
      <c r="M152" s="1065"/>
      <c r="N152" s="1072"/>
      <c r="V152" s="361"/>
      <c r="W152" s="367"/>
      <c r="AB152" s="367"/>
      <c r="AC152" s="335" t="s">
        <v>3598</v>
      </c>
    </row>
    <row r="153" spans="1:29" s="332" customFormat="1" ht="33.75" x14ac:dyDescent="0.2">
      <c r="A153" s="370"/>
      <c r="B153" s="371" t="s">
        <v>430</v>
      </c>
      <c r="C153" s="1065" t="s">
        <v>431</v>
      </c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72"/>
      <c r="V153" s="361"/>
      <c r="W153" s="367"/>
      <c r="X153" s="335" t="s">
        <v>431</v>
      </c>
      <c r="AB153" s="367"/>
    </row>
    <row r="154" spans="1:29" s="332" customFormat="1" ht="12" x14ac:dyDescent="0.2">
      <c r="A154" s="372"/>
      <c r="B154" s="371" t="s">
        <v>423</v>
      </c>
      <c r="C154" s="1065" t="s">
        <v>432</v>
      </c>
      <c r="D154" s="1065"/>
      <c r="E154" s="1065"/>
      <c r="F154" s="373"/>
      <c r="G154" s="373"/>
      <c r="H154" s="373"/>
      <c r="I154" s="373"/>
      <c r="J154" s="374">
        <v>248.91</v>
      </c>
      <c r="K154" s="373" t="s">
        <v>436</v>
      </c>
      <c r="L154" s="374">
        <v>9.33</v>
      </c>
      <c r="M154" s="373"/>
      <c r="N154" s="375"/>
      <c r="V154" s="361"/>
      <c r="W154" s="367"/>
      <c r="Y154" s="335" t="s">
        <v>432</v>
      </c>
      <c r="AB154" s="367"/>
    </row>
    <row r="155" spans="1:29" s="332" customFormat="1" ht="12" x14ac:dyDescent="0.2">
      <c r="A155" s="372"/>
      <c r="B155" s="371" t="s">
        <v>434</v>
      </c>
      <c r="C155" s="1065" t="s">
        <v>435</v>
      </c>
      <c r="D155" s="1065"/>
      <c r="E155" s="1065"/>
      <c r="F155" s="373"/>
      <c r="G155" s="373"/>
      <c r="H155" s="373"/>
      <c r="I155" s="373"/>
      <c r="J155" s="374">
        <v>112.97</v>
      </c>
      <c r="K155" s="373" t="s">
        <v>436</v>
      </c>
      <c r="L155" s="374">
        <v>4.24</v>
      </c>
      <c r="M155" s="373"/>
      <c r="N155" s="375"/>
      <c r="V155" s="361"/>
      <c r="W155" s="367"/>
      <c r="Y155" s="335" t="s">
        <v>435</v>
      </c>
      <c r="AB155" s="367"/>
    </row>
    <row r="156" spans="1:29" s="332" customFormat="1" ht="12" x14ac:dyDescent="0.2">
      <c r="A156" s="372"/>
      <c r="B156" s="371" t="s">
        <v>437</v>
      </c>
      <c r="C156" s="1065" t="s">
        <v>438</v>
      </c>
      <c r="D156" s="1065"/>
      <c r="E156" s="1065"/>
      <c r="F156" s="373"/>
      <c r="G156" s="373"/>
      <c r="H156" s="373"/>
      <c r="I156" s="373"/>
      <c r="J156" s="374">
        <v>9.5399999999999991</v>
      </c>
      <c r="K156" s="373" t="s">
        <v>436</v>
      </c>
      <c r="L156" s="374">
        <v>0.36</v>
      </c>
      <c r="M156" s="373"/>
      <c r="N156" s="375"/>
      <c r="V156" s="361"/>
      <c r="W156" s="367"/>
      <c r="Y156" s="335" t="s">
        <v>438</v>
      </c>
      <c r="AB156" s="367"/>
    </row>
    <row r="157" spans="1:29" s="332" customFormat="1" ht="12" x14ac:dyDescent="0.2">
      <c r="A157" s="372"/>
      <c r="B157" s="371" t="s">
        <v>439</v>
      </c>
      <c r="C157" s="1065" t="s">
        <v>440</v>
      </c>
      <c r="D157" s="1065"/>
      <c r="E157" s="1065"/>
      <c r="F157" s="373"/>
      <c r="G157" s="373"/>
      <c r="H157" s="373"/>
      <c r="I157" s="373"/>
      <c r="J157" s="374">
        <v>383.23</v>
      </c>
      <c r="K157" s="373"/>
      <c r="L157" s="374">
        <v>11.5</v>
      </c>
      <c r="M157" s="373"/>
      <c r="N157" s="375"/>
      <c r="V157" s="361"/>
      <c r="W157" s="367"/>
      <c r="Y157" s="335" t="s">
        <v>440</v>
      </c>
      <c r="AB157" s="367"/>
    </row>
    <row r="158" spans="1:29" s="332" customFormat="1" ht="12" x14ac:dyDescent="0.2">
      <c r="A158" s="372"/>
      <c r="B158" s="371"/>
      <c r="C158" s="1065" t="s">
        <v>443</v>
      </c>
      <c r="D158" s="1065"/>
      <c r="E158" s="1065"/>
      <c r="F158" s="373" t="s">
        <v>444</v>
      </c>
      <c r="G158" s="373" t="s">
        <v>8134</v>
      </c>
      <c r="H158" s="373" t="s">
        <v>436</v>
      </c>
      <c r="I158" s="373" t="s">
        <v>8299</v>
      </c>
      <c r="J158" s="374"/>
      <c r="K158" s="373"/>
      <c r="L158" s="374"/>
      <c r="M158" s="373"/>
      <c r="N158" s="375"/>
      <c r="V158" s="361"/>
      <c r="W158" s="367"/>
      <c r="Z158" s="335" t="s">
        <v>443</v>
      </c>
      <c r="AB158" s="367"/>
    </row>
    <row r="159" spans="1:29" s="332" customFormat="1" ht="12" x14ac:dyDescent="0.2">
      <c r="A159" s="372"/>
      <c r="B159" s="371"/>
      <c r="C159" s="1065" t="s">
        <v>447</v>
      </c>
      <c r="D159" s="1065"/>
      <c r="E159" s="1065"/>
      <c r="F159" s="373" t="s">
        <v>444</v>
      </c>
      <c r="G159" s="373" t="s">
        <v>5528</v>
      </c>
      <c r="H159" s="373" t="s">
        <v>436</v>
      </c>
      <c r="I159" s="373" t="s">
        <v>8300</v>
      </c>
      <c r="J159" s="374"/>
      <c r="K159" s="373"/>
      <c r="L159" s="374"/>
      <c r="M159" s="373"/>
      <c r="N159" s="375"/>
      <c r="V159" s="361"/>
      <c r="W159" s="367"/>
      <c r="Z159" s="335" t="s">
        <v>447</v>
      </c>
      <c r="AB159" s="367"/>
    </row>
    <row r="160" spans="1:29" s="332" customFormat="1" ht="12" x14ac:dyDescent="0.2">
      <c r="A160" s="372"/>
      <c r="B160" s="371"/>
      <c r="C160" s="1077" t="s">
        <v>450</v>
      </c>
      <c r="D160" s="1077"/>
      <c r="E160" s="1077"/>
      <c r="F160" s="376"/>
      <c r="G160" s="376"/>
      <c r="H160" s="376"/>
      <c r="I160" s="376"/>
      <c r="J160" s="377">
        <v>745.11</v>
      </c>
      <c r="K160" s="376"/>
      <c r="L160" s="377">
        <v>25.07</v>
      </c>
      <c r="M160" s="376"/>
      <c r="N160" s="378"/>
      <c r="V160" s="361"/>
      <c r="W160" s="367"/>
      <c r="AA160" s="335" t="s">
        <v>450</v>
      </c>
      <c r="AB160" s="367"/>
    </row>
    <row r="161" spans="1:29" s="332" customFormat="1" ht="12" x14ac:dyDescent="0.2">
      <c r="A161" s="372"/>
      <c r="B161" s="371"/>
      <c r="C161" s="1065" t="s">
        <v>451</v>
      </c>
      <c r="D161" s="1065"/>
      <c r="E161" s="1065"/>
      <c r="F161" s="373"/>
      <c r="G161" s="373"/>
      <c r="H161" s="373"/>
      <c r="I161" s="373"/>
      <c r="J161" s="374"/>
      <c r="K161" s="373"/>
      <c r="L161" s="374">
        <v>9.69</v>
      </c>
      <c r="M161" s="373"/>
      <c r="N161" s="375"/>
      <c r="V161" s="361"/>
      <c r="W161" s="367"/>
      <c r="Z161" s="335" t="s">
        <v>451</v>
      </c>
      <c r="AB161" s="367"/>
    </row>
    <row r="162" spans="1:29" s="332" customFormat="1" ht="33.75" x14ac:dyDescent="0.2">
      <c r="A162" s="372"/>
      <c r="B162" s="371" t="s">
        <v>4696</v>
      </c>
      <c r="C162" s="1065" t="s">
        <v>3148</v>
      </c>
      <c r="D162" s="1065"/>
      <c r="E162" s="1065"/>
      <c r="F162" s="373" t="s">
        <v>454</v>
      </c>
      <c r="G162" s="373" t="s">
        <v>558</v>
      </c>
      <c r="H162" s="373"/>
      <c r="I162" s="373" t="s">
        <v>558</v>
      </c>
      <c r="J162" s="374"/>
      <c r="K162" s="373"/>
      <c r="L162" s="374">
        <v>9.4</v>
      </c>
      <c r="M162" s="373"/>
      <c r="N162" s="375"/>
      <c r="V162" s="361"/>
      <c r="W162" s="367"/>
      <c r="Z162" s="335" t="s">
        <v>3148</v>
      </c>
      <c r="AB162" s="367"/>
    </row>
    <row r="163" spans="1:29" s="332" customFormat="1" ht="33.75" x14ac:dyDescent="0.2">
      <c r="A163" s="372"/>
      <c r="B163" s="371" t="s">
        <v>4697</v>
      </c>
      <c r="C163" s="1065" t="s">
        <v>3150</v>
      </c>
      <c r="D163" s="1065"/>
      <c r="E163" s="1065"/>
      <c r="F163" s="373" t="s">
        <v>454</v>
      </c>
      <c r="G163" s="373" t="s">
        <v>544</v>
      </c>
      <c r="H163" s="373"/>
      <c r="I163" s="373" t="s">
        <v>544</v>
      </c>
      <c r="J163" s="374"/>
      <c r="K163" s="373"/>
      <c r="L163" s="374">
        <v>4.9400000000000004</v>
      </c>
      <c r="M163" s="373"/>
      <c r="N163" s="375"/>
      <c r="V163" s="361"/>
      <c r="W163" s="367"/>
      <c r="Z163" s="335" t="s">
        <v>3150</v>
      </c>
      <c r="AB163" s="367"/>
    </row>
    <row r="164" spans="1:29" s="332" customFormat="1" ht="12" x14ac:dyDescent="0.2">
      <c r="A164" s="379"/>
      <c r="B164" s="380"/>
      <c r="C164" s="1068" t="s">
        <v>459</v>
      </c>
      <c r="D164" s="1068"/>
      <c r="E164" s="1068"/>
      <c r="F164" s="364"/>
      <c r="G164" s="364"/>
      <c r="H164" s="364"/>
      <c r="I164" s="364"/>
      <c r="J164" s="365"/>
      <c r="K164" s="364"/>
      <c r="L164" s="365">
        <v>39.409999999999997</v>
      </c>
      <c r="M164" s="376"/>
      <c r="N164" s="366"/>
      <c r="V164" s="361"/>
      <c r="W164" s="367"/>
      <c r="AB164" s="367" t="s">
        <v>459</v>
      </c>
    </row>
    <row r="165" spans="1:29" s="332" customFormat="1" ht="45" x14ac:dyDescent="0.2">
      <c r="A165" s="362" t="s">
        <v>607</v>
      </c>
      <c r="B165" s="363" t="s">
        <v>8137</v>
      </c>
      <c r="C165" s="1068" t="s">
        <v>8138</v>
      </c>
      <c r="D165" s="1068"/>
      <c r="E165" s="1068"/>
      <c r="F165" s="364" t="s">
        <v>1003</v>
      </c>
      <c r="G165" s="364"/>
      <c r="H165" s="364"/>
      <c r="I165" s="364" t="s">
        <v>4922</v>
      </c>
      <c r="J165" s="365">
        <v>15.33</v>
      </c>
      <c r="K165" s="364"/>
      <c r="L165" s="365">
        <v>47.37</v>
      </c>
      <c r="M165" s="364"/>
      <c r="N165" s="366"/>
      <c r="V165" s="361"/>
      <c r="W165" s="367" t="s">
        <v>8138</v>
      </c>
      <c r="AB165" s="367"/>
    </row>
    <row r="166" spans="1:29" s="332" customFormat="1" ht="12" x14ac:dyDescent="0.2">
      <c r="A166" s="379"/>
      <c r="B166" s="380"/>
      <c r="C166" s="340" t="s">
        <v>2932</v>
      </c>
      <c r="D166" s="385"/>
      <c r="E166" s="385"/>
      <c r="F166" s="386"/>
      <c r="G166" s="386"/>
      <c r="H166" s="386"/>
      <c r="I166" s="386"/>
      <c r="J166" s="387"/>
      <c r="K166" s="386"/>
      <c r="L166" s="387"/>
      <c r="M166" s="388"/>
      <c r="N166" s="389"/>
      <c r="V166" s="361"/>
      <c r="W166" s="367"/>
      <c r="AB166" s="367"/>
    </row>
    <row r="167" spans="1:29" s="332" customFormat="1" ht="12" x14ac:dyDescent="0.2">
      <c r="A167" s="368"/>
      <c r="B167" s="369"/>
      <c r="C167" s="1065" t="s">
        <v>8301</v>
      </c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72"/>
      <c r="V167" s="361"/>
      <c r="W167" s="367"/>
      <c r="AB167" s="367"/>
      <c r="AC167" s="335" t="s">
        <v>8301</v>
      </c>
    </row>
    <row r="168" spans="1:29" s="332" customFormat="1" ht="12" x14ac:dyDescent="0.2">
      <c r="A168" s="362" t="s">
        <v>610</v>
      </c>
      <c r="B168" s="363" t="s">
        <v>7648</v>
      </c>
      <c r="C168" s="1068" t="s">
        <v>7649</v>
      </c>
      <c r="D168" s="1068"/>
      <c r="E168" s="1068"/>
      <c r="F168" s="364" t="s">
        <v>1026</v>
      </c>
      <c r="G168" s="364"/>
      <c r="H168" s="364"/>
      <c r="I168" s="364" t="s">
        <v>437</v>
      </c>
      <c r="J168" s="365"/>
      <c r="K168" s="364"/>
      <c r="L168" s="365"/>
      <c r="M168" s="364"/>
      <c r="N168" s="366"/>
      <c r="V168" s="361"/>
      <c r="W168" s="367" t="s">
        <v>7649</v>
      </c>
      <c r="AB168" s="367"/>
    </row>
    <row r="169" spans="1:29" s="332" customFormat="1" ht="12" x14ac:dyDescent="0.2">
      <c r="A169" s="368"/>
      <c r="B169" s="369"/>
      <c r="C169" s="1065" t="s">
        <v>7936</v>
      </c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72"/>
      <c r="V169" s="361"/>
      <c r="W169" s="367"/>
      <c r="AB169" s="367"/>
      <c r="AC169" s="335" t="s">
        <v>7936</v>
      </c>
    </row>
    <row r="170" spans="1:29" s="332" customFormat="1" ht="33.75" x14ac:dyDescent="0.2">
      <c r="A170" s="370"/>
      <c r="B170" s="371" t="s">
        <v>430</v>
      </c>
      <c r="C170" s="1065" t="s">
        <v>431</v>
      </c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72"/>
      <c r="V170" s="361"/>
      <c r="W170" s="367"/>
      <c r="X170" s="335" t="s">
        <v>431</v>
      </c>
      <c r="AB170" s="367"/>
    </row>
    <row r="171" spans="1:29" s="332" customFormat="1" ht="12" x14ac:dyDescent="0.2">
      <c r="A171" s="372"/>
      <c r="B171" s="371" t="s">
        <v>423</v>
      </c>
      <c r="C171" s="1065" t="s">
        <v>432</v>
      </c>
      <c r="D171" s="1065"/>
      <c r="E171" s="1065"/>
      <c r="F171" s="373"/>
      <c r="G171" s="373"/>
      <c r="H171" s="373"/>
      <c r="I171" s="373"/>
      <c r="J171" s="374">
        <v>26.51</v>
      </c>
      <c r="K171" s="373" t="s">
        <v>436</v>
      </c>
      <c r="L171" s="374">
        <v>99.41</v>
      </c>
      <c r="M171" s="373"/>
      <c r="N171" s="375"/>
      <c r="V171" s="361"/>
      <c r="W171" s="367"/>
      <c r="Y171" s="335" t="s">
        <v>432</v>
      </c>
      <c r="AB171" s="367"/>
    </row>
    <row r="172" spans="1:29" s="332" customFormat="1" ht="12" x14ac:dyDescent="0.2">
      <c r="A172" s="372"/>
      <c r="B172" s="371" t="s">
        <v>434</v>
      </c>
      <c r="C172" s="1065" t="s">
        <v>435</v>
      </c>
      <c r="D172" s="1065"/>
      <c r="E172" s="1065"/>
      <c r="F172" s="373"/>
      <c r="G172" s="373"/>
      <c r="H172" s="373"/>
      <c r="I172" s="373"/>
      <c r="J172" s="374">
        <v>1.81</v>
      </c>
      <c r="K172" s="373" t="s">
        <v>436</v>
      </c>
      <c r="L172" s="374">
        <v>6.79</v>
      </c>
      <c r="M172" s="373"/>
      <c r="N172" s="375"/>
      <c r="V172" s="361"/>
      <c r="W172" s="367"/>
      <c r="Y172" s="335" t="s">
        <v>435</v>
      </c>
      <c r="AB172" s="367"/>
    </row>
    <row r="173" spans="1:29" s="332" customFormat="1" ht="12" x14ac:dyDescent="0.2">
      <c r="A173" s="372"/>
      <c r="B173" s="371" t="s">
        <v>437</v>
      </c>
      <c r="C173" s="1065" t="s">
        <v>438</v>
      </c>
      <c r="D173" s="1065"/>
      <c r="E173" s="1065"/>
      <c r="F173" s="373"/>
      <c r="G173" s="373"/>
      <c r="H173" s="373"/>
      <c r="I173" s="373"/>
      <c r="J173" s="374">
        <v>0.26</v>
      </c>
      <c r="K173" s="373" t="s">
        <v>436</v>
      </c>
      <c r="L173" s="374">
        <v>0.98</v>
      </c>
      <c r="M173" s="373"/>
      <c r="N173" s="375"/>
      <c r="V173" s="361"/>
      <c r="W173" s="367"/>
      <c r="Y173" s="335" t="s">
        <v>438</v>
      </c>
      <c r="AB173" s="367"/>
    </row>
    <row r="174" spans="1:29" s="332" customFormat="1" ht="12" x14ac:dyDescent="0.2">
      <c r="A174" s="372"/>
      <c r="B174" s="371" t="s">
        <v>439</v>
      </c>
      <c r="C174" s="1065" t="s">
        <v>440</v>
      </c>
      <c r="D174" s="1065"/>
      <c r="E174" s="1065"/>
      <c r="F174" s="373"/>
      <c r="G174" s="373"/>
      <c r="H174" s="373"/>
      <c r="I174" s="373"/>
      <c r="J174" s="374">
        <v>10.27</v>
      </c>
      <c r="K174" s="373"/>
      <c r="L174" s="374">
        <v>30.81</v>
      </c>
      <c r="M174" s="373"/>
      <c r="N174" s="375"/>
      <c r="V174" s="361"/>
      <c r="W174" s="367"/>
      <c r="Y174" s="335" t="s">
        <v>440</v>
      </c>
      <c r="AB174" s="367"/>
    </row>
    <row r="175" spans="1:29" s="332" customFormat="1" ht="12" x14ac:dyDescent="0.2">
      <c r="A175" s="372"/>
      <c r="B175" s="371"/>
      <c r="C175" s="1065" t="s">
        <v>443</v>
      </c>
      <c r="D175" s="1065"/>
      <c r="E175" s="1065"/>
      <c r="F175" s="373" t="s">
        <v>444</v>
      </c>
      <c r="G175" s="373" t="s">
        <v>1123</v>
      </c>
      <c r="H175" s="373" t="s">
        <v>436</v>
      </c>
      <c r="I175" s="373" t="s">
        <v>8302</v>
      </c>
      <c r="J175" s="374"/>
      <c r="K175" s="373"/>
      <c r="L175" s="374"/>
      <c r="M175" s="373"/>
      <c r="N175" s="375"/>
      <c r="V175" s="361"/>
      <c r="W175" s="367"/>
      <c r="Z175" s="335" t="s">
        <v>443</v>
      </c>
      <c r="AB175" s="367"/>
    </row>
    <row r="176" spans="1:29" s="332" customFormat="1" ht="12" x14ac:dyDescent="0.2">
      <c r="A176" s="372"/>
      <c r="B176" s="371"/>
      <c r="C176" s="1065" t="s">
        <v>447</v>
      </c>
      <c r="D176" s="1065"/>
      <c r="E176" s="1065"/>
      <c r="F176" s="373" t="s">
        <v>444</v>
      </c>
      <c r="G176" s="373" t="s">
        <v>537</v>
      </c>
      <c r="H176" s="373" t="s">
        <v>436</v>
      </c>
      <c r="I176" s="373" t="s">
        <v>1033</v>
      </c>
      <c r="J176" s="374"/>
      <c r="K176" s="373"/>
      <c r="L176" s="374"/>
      <c r="M176" s="373"/>
      <c r="N176" s="375"/>
      <c r="V176" s="361"/>
      <c r="W176" s="367"/>
      <c r="Z176" s="335" t="s">
        <v>447</v>
      </c>
      <c r="AB176" s="367"/>
    </row>
    <row r="177" spans="1:29" s="332" customFormat="1" ht="12" x14ac:dyDescent="0.2">
      <c r="A177" s="372"/>
      <c r="B177" s="371"/>
      <c r="C177" s="1077" t="s">
        <v>450</v>
      </c>
      <c r="D177" s="1077"/>
      <c r="E177" s="1077"/>
      <c r="F177" s="376"/>
      <c r="G177" s="376"/>
      <c r="H177" s="376"/>
      <c r="I177" s="376"/>
      <c r="J177" s="377">
        <v>38.590000000000003</v>
      </c>
      <c r="K177" s="376"/>
      <c r="L177" s="377">
        <v>137.01</v>
      </c>
      <c r="M177" s="376"/>
      <c r="N177" s="378"/>
      <c r="V177" s="361"/>
      <c r="W177" s="367"/>
      <c r="AA177" s="335" t="s">
        <v>450</v>
      </c>
      <c r="AB177" s="367"/>
    </row>
    <row r="178" spans="1:29" s="332" customFormat="1" ht="12" x14ac:dyDescent="0.2">
      <c r="A178" s="372"/>
      <c r="B178" s="371"/>
      <c r="C178" s="1065" t="s">
        <v>451</v>
      </c>
      <c r="D178" s="1065"/>
      <c r="E178" s="1065"/>
      <c r="F178" s="373"/>
      <c r="G178" s="373"/>
      <c r="H178" s="373"/>
      <c r="I178" s="373"/>
      <c r="J178" s="374"/>
      <c r="K178" s="373"/>
      <c r="L178" s="374">
        <v>100.39</v>
      </c>
      <c r="M178" s="373"/>
      <c r="N178" s="375"/>
      <c r="V178" s="361"/>
      <c r="W178" s="367"/>
      <c r="Z178" s="335" t="s">
        <v>451</v>
      </c>
      <c r="AB178" s="367"/>
    </row>
    <row r="179" spans="1:29" s="332" customFormat="1" ht="33.75" x14ac:dyDescent="0.2">
      <c r="A179" s="372"/>
      <c r="B179" s="371" t="s">
        <v>4696</v>
      </c>
      <c r="C179" s="1065" t="s">
        <v>3148</v>
      </c>
      <c r="D179" s="1065"/>
      <c r="E179" s="1065"/>
      <c r="F179" s="373" t="s">
        <v>454</v>
      </c>
      <c r="G179" s="373" t="s">
        <v>558</v>
      </c>
      <c r="H179" s="373"/>
      <c r="I179" s="373" t="s">
        <v>558</v>
      </c>
      <c r="J179" s="374"/>
      <c r="K179" s="373"/>
      <c r="L179" s="374">
        <v>97.38</v>
      </c>
      <c r="M179" s="373"/>
      <c r="N179" s="375"/>
      <c r="V179" s="361"/>
      <c r="W179" s="367"/>
      <c r="Z179" s="335" t="s">
        <v>3148</v>
      </c>
      <c r="AB179" s="367"/>
    </row>
    <row r="180" spans="1:29" s="332" customFormat="1" ht="33.75" x14ac:dyDescent="0.2">
      <c r="A180" s="372"/>
      <c r="B180" s="371" t="s">
        <v>4697</v>
      </c>
      <c r="C180" s="1065" t="s">
        <v>3150</v>
      </c>
      <c r="D180" s="1065"/>
      <c r="E180" s="1065"/>
      <c r="F180" s="373" t="s">
        <v>454</v>
      </c>
      <c r="G180" s="373" t="s">
        <v>544</v>
      </c>
      <c r="H180" s="373"/>
      <c r="I180" s="373" t="s">
        <v>544</v>
      </c>
      <c r="J180" s="374"/>
      <c r="K180" s="373"/>
      <c r="L180" s="374">
        <v>51.2</v>
      </c>
      <c r="M180" s="373"/>
      <c r="N180" s="375"/>
      <c r="V180" s="361"/>
      <c r="W180" s="367"/>
      <c r="Z180" s="335" t="s">
        <v>3150</v>
      </c>
      <c r="AB180" s="367"/>
    </row>
    <row r="181" spans="1:29" s="332" customFormat="1" ht="12" x14ac:dyDescent="0.2">
      <c r="A181" s="379"/>
      <c r="B181" s="380"/>
      <c r="C181" s="1068" t="s">
        <v>459</v>
      </c>
      <c r="D181" s="1068"/>
      <c r="E181" s="1068"/>
      <c r="F181" s="364"/>
      <c r="G181" s="364"/>
      <c r="H181" s="364"/>
      <c r="I181" s="364"/>
      <c r="J181" s="365"/>
      <c r="K181" s="364"/>
      <c r="L181" s="365">
        <v>285.58999999999997</v>
      </c>
      <c r="M181" s="376"/>
      <c r="N181" s="366"/>
      <c r="V181" s="361"/>
      <c r="W181" s="367"/>
      <c r="AB181" s="367" t="s">
        <v>459</v>
      </c>
    </row>
    <row r="182" spans="1:29" s="332" customFormat="1" ht="22.5" x14ac:dyDescent="0.2">
      <c r="A182" s="362" t="s">
        <v>618</v>
      </c>
      <c r="B182" s="363" t="s">
        <v>8303</v>
      </c>
      <c r="C182" s="1068" t="s">
        <v>8304</v>
      </c>
      <c r="D182" s="1068"/>
      <c r="E182" s="1068"/>
      <c r="F182" s="364" t="s">
        <v>4013</v>
      </c>
      <c r="G182" s="364"/>
      <c r="H182" s="364"/>
      <c r="I182" s="364" t="s">
        <v>7847</v>
      </c>
      <c r="J182" s="365">
        <v>4097.9399999999996</v>
      </c>
      <c r="K182" s="364"/>
      <c r="L182" s="365">
        <v>1253.97</v>
      </c>
      <c r="M182" s="364"/>
      <c r="N182" s="366"/>
      <c r="V182" s="361"/>
      <c r="W182" s="367" t="s">
        <v>8304</v>
      </c>
      <c r="AB182" s="367"/>
    </row>
    <row r="183" spans="1:29" s="332" customFormat="1" ht="12" x14ac:dyDescent="0.2">
      <c r="A183" s="379"/>
      <c r="B183" s="380"/>
      <c r="C183" s="340" t="s">
        <v>2932</v>
      </c>
      <c r="D183" s="385"/>
      <c r="E183" s="385"/>
      <c r="F183" s="386"/>
      <c r="G183" s="386"/>
      <c r="H183" s="386"/>
      <c r="I183" s="386"/>
      <c r="J183" s="387"/>
      <c r="K183" s="386"/>
      <c r="L183" s="387"/>
      <c r="M183" s="388"/>
      <c r="N183" s="389"/>
      <c r="V183" s="361"/>
      <c r="W183" s="367"/>
      <c r="AB183" s="367"/>
    </row>
    <row r="184" spans="1:29" s="332" customFormat="1" ht="12" x14ac:dyDescent="0.2">
      <c r="A184" s="368"/>
      <c r="B184" s="369"/>
      <c r="C184" s="1065" t="s">
        <v>7848</v>
      </c>
      <c r="D184" s="1065"/>
      <c r="E184" s="1065"/>
      <c r="F184" s="1065"/>
      <c r="G184" s="1065"/>
      <c r="H184" s="1065"/>
      <c r="I184" s="1065"/>
      <c r="J184" s="1065"/>
      <c r="K184" s="1065"/>
      <c r="L184" s="1065"/>
      <c r="M184" s="1065"/>
      <c r="N184" s="1072"/>
      <c r="V184" s="361"/>
      <c r="W184" s="367"/>
      <c r="AB184" s="367"/>
      <c r="AC184" s="335" t="s">
        <v>7848</v>
      </c>
    </row>
    <row r="185" spans="1:29" s="332" customFormat="1" ht="12" x14ac:dyDescent="0.2">
      <c r="A185" s="362" t="s">
        <v>625</v>
      </c>
      <c r="B185" s="363" t="s">
        <v>7648</v>
      </c>
      <c r="C185" s="1068" t="s">
        <v>7649</v>
      </c>
      <c r="D185" s="1068"/>
      <c r="E185" s="1068"/>
      <c r="F185" s="364" t="s">
        <v>1026</v>
      </c>
      <c r="G185" s="364"/>
      <c r="H185" s="364"/>
      <c r="I185" s="364" t="s">
        <v>434</v>
      </c>
      <c r="J185" s="365"/>
      <c r="K185" s="364"/>
      <c r="L185" s="365"/>
      <c r="M185" s="364"/>
      <c r="N185" s="366"/>
      <c r="V185" s="361"/>
      <c r="W185" s="367" t="s">
        <v>7649</v>
      </c>
      <c r="AB185" s="367"/>
    </row>
    <row r="186" spans="1:29" s="332" customFormat="1" ht="12" x14ac:dyDescent="0.2">
      <c r="A186" s="368"/>
      <c r="B186" s="369"/>
      <c r="C186" s="1065" t="s">
        <v>8305</v>
      </c>
      <c r="D186" s="1065"/>
      <c r="E186" s="1065"/>
      <c r="F186" s="1065"/>
      <c r="G186" s="1065"/>
      <c r="H186" s="1065"/>
      <c r="I186" s="1065"/>
      <c r="J186" s="1065"/>
      <c r="K186" s="1065"/>
      <c r="L186" s="1065"/>
      <c r="M186" s="1065"/>
      <c r="N186" s="1072"/>
      <c r="V186" s="361"/>
      <c r="W186" s="367"/>
      <c r="AB186" s="367"/>
      <c r="AC186" s="335" t="s">
        <v>8305</v>
      </c>
    </row>
    <row r="187" spans="1:29" s="332" customFormat="1" ht="33.75" x14ac:dyDescent="0.2">
      <c r="A187" s="370"/>
      <c r="B187" s="371" t="s">
        <v>430</v>
      </c>
      <c r="C187" s="1065" t="s">
        <v>431</v>
      </c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72"/>
      <c r="V187" s="361"/>
      <c r="W187" s="367"/>
      <c r="X187" s="335" t="s">
        <v>431</v>
      </c>
      <c r="AB187" s="367"/>
    </row>
    <row r="188" spans="1:29" s="332" customFormat="1" ht="12" x14ac:dyDescent="0.2">
      <c r="A188" s="372"/>
      <c r="B188" s="371" t="s">
        <v>423</v>
      </c>
      <c r="C188" s="1065" t="s">
        <v>432</v>
      </c>
      <c r="D188" s="1065"/>
      <c r="E188" s="1065"/>
      <c r="F188" s="373"/>
      <c r="G188" s="373"/>
      <c r="H188" s="373"/>
      <c r="I188" s="373"/>
      <c r="J188" s="374">
        <v>26.51</v>
      </c>
      <c r="K188" s="373" t="s">
        <v>436</v>
      </c>
      <c r="L188" s="374">
        <v>66.28</v>
      </c>
      <c r="M188" s="373"/>
      <c r="N188" s="375"/>
      <c r="V188" s="361"/>
      <c r="W188" s="367"/>
      <c r="Y188" s="335" t="s">
        <v>432</v>
      </c>
      <c r="AB188" s="367"/>
    </row>
    <row r="189" spans="1:29" s="332" customFormat="1" ht="12" x14ac:dyDescent="0.2">
      <c r="A189" s="372"/>
      <c r="B189" s="371" t="s">
        <v>434</v>
      </c>
      <c r="C189" s="1065" t="s">
        <v>435</v>
      </c>
      <c r="D189" s="1065"/>
      <c r="E189" s="1065"/>
      <c r="F189" s="373"/>
      <c r="G189" s="373"/>
      <c r="H189" s="373"/>
      <c r="I189" s="373"/>
      <c r="J189" s="374">
        <v>1.81</v>
      </c>
      <c r="K189" s="373" t="s">
        <v>436</v>
      </c>
      <c r="L189" s="374">
        <v>4.53</v>
      </c>
      <c r="M189" s="373"/>
      <c r="N189" s="375"/>
      <c r="V189" s="361"/>
      <c r="W189" s="367"/>
      <c r="Y189" s="335" t="s">
        <v>435</v>
      </c>
      <c r="AB189" s="367"/>
    </row>
    <row r="190" spans="1:29" s="332" customFormat="1" ht="12" x14ac:dyDescent="0.2">
      <c r="A190" s="372"/>
      <c r="B190" s="371" t="s">
        <v>437</v>
      </c>
      <c r="C190" s="1065" t="s">
        <v>438</v>
      </c>
      <c r="D190" s="1065"/>
      <c r="E190" s="1065"/>
      <c r="F190" s="373"/>
      <c r="G190" s="373"/>
      <c r="H190" s="373"/>
      <c r="I190" s="373"/>
      <c r="J190" s="374">
        <v>0.26</v>
      </c>
      <c r="K190" s="373" t="s">
        <v>436</v>
      </c>
      <c r="L190" s="374">
        <v>0.65</v>
      </c>
      <c r="M190" s="373"/>
      <c r="N190" s="375"/>
      <c r="V190" s="361"/>
      <c r="W190" s="367"/>
      <c r="Y190" s="335" t="s">
        <v>438</v>
      </c>
      <c r="AB190" s="367"/>
    </row>
    <row r="191" spans="1:29" s="332" customFormat="1" ht="12" x14ac:dyDescent="0.2">
      <c r="A191" s="372"/>
      <c r="B191" s="371" t="s">
        <v>439</v>
      </c>
      <c r="C191" s="1065" t="s">
        <v>440</v>
      </c>
      <c r="D191" s="1065"/>
      <c r="E191" s="1065"/>
      <c r="F191" s="373"/>
      <c r="G191" s="373"/>
      <c r="H191" s="373"/>
      <c r="I191" s="373"/>
      <c r="J191" s="374">
        <v>10.27</v>
      </c>
      <c r="K191" s="373"/>
      <c r="L191" s="374">
        <v>20.54</v>
      </c>
      <c r="M191" s="373"/>
      <c r="N191" s="375"/>
      <c r="V191" s="361"/>
      <c r="W191" s="367"/>
      <c r="Y191" s="335" t="s">
        <v>440</v>
      </c>
      <c r="AB191" s="367"/>
    </row>
    <row r="192" spans="1:29" s="332" customFormat="1" ht="12" x14ac:dyDescent="0.2">
      <c r="A192" s="372"/>
      <c r="B192" s="371"/>
      <c r="C192" s="1065" t="s">
        <v>443</v>
      </c>
      <c r="D192" s="1065"/>
      <c r="E192" s="1065"/>
      <c r="F192" s="373" t="s">
        <v>444</v>
      </c>
      <c r="G192" s="373" t="s">
        <v>1123</v>
      </c>
      <c r="H192" s="373" t="s">
        <v>436</v>
      </c>
      <c r="I192" s="373" t="s">
        <v>8306</v>
      </c>
      <c r="J192" s="374"/>
      <c r="K192" s="373"/>
      <c r="L192" s="374"/>
      <c r="M192" s="373"/>
      <c r="N192" s="375"/>
      <c r="V192" s="361"/>
      <c r="W192" s="367"/>
      <c r="Z192" s="335" t="s">
        <v>443</v>
      </c>
      <c r="AB192" s="367"/>
    </row>
    <row r="193" spans="1:29" s="332" customFormat="1" ht="12" x14ac:dyDescent="0.2">
      <c r="A193" s="372"/>
      <c r="B193" s="371"/>
      <c r="C193" s="1065" t="s">
        <v>447</v>
      </c>
      <c r="D193" s="1065"/>
      <c r="E193" s="1065"/>
      <c r="F193" s="373" t="s">
        <v>444</v>
      </c>
      <c r="G193" s="373" t="s">
        <v>537</v>
      </c>
      <c r="H193" s="373" t="s">
        <v>436</v>
      </c>
      <c r="I193" s="373" t="s">
        <v>2201</v>
      </c>
      <c r="J193" s="374"/>
      <c r="K193" s="373"/>
      <c r="L193" s="374"/>
      <c r="M193" s="373"/>
      <c r="N193" s="375"/>
      <c r="V193" s="361"/>
      <c r="W193" s="367"/>
      <c r="Z193" s="335" t="s">
        <v>447</v>
      </c>
      <c r="AB193" s="367"/>
    </row>
    <row r="194" spans="1:29" s="332" customFormat="1" ht="12" x14ac:dyDescent="0.2">
      <c r="A194" s="372"/>
      <c r="B194" s="371"/>
      <c r="C194" s="1077" t="s">
        <v>450</v>
      </c>
      <c r="D194" s="1077"/>
      <c r="E194" s="1077"/>
      <c r="F194" s="376"/>
      <c r="G194" s="376"/>
      <c r="H194" s="376"/>
      <c r="I194" s="376"/>
      <c r="J194" s="377">
        <v>38.590000000000003</v>
      </c>
      <c r="K194" s="376"/>
      <c r="L194" s="377">
        <v>91.35</v>
      </c>
      <c r="M194" s="376"/>
      <c r="N194" s="378"/>
      <c r="V194" s="361"/>
      <c r="W194" s="367"/>
      <c r="AA194" s="335" t="s">
        <v>450</v>
      </c>
      <c r="AB194" s="367"/>
    </row>
    <row r="195" spans="1:29" s="332" customFormat="1" ht="12" x14ac:dyDescent="0.2">
      <c r="A195" s="372"/>
      <c r="B195" s="371"/>
      <c r="C195" s="1065" t="s">
        <v>451</v>
      </c>
      <c r="D195" s="1065"/>
      <c r="E195" s="1065"/>
      <c r="F195" s="373"/>
      <c r="G195" s="373"/>
      <c r="H195" s="373"/>
      <c r="I195" s="373"/>
      <c r="J195" s="374"/>
      <c r="K195" s="373"/>
      <c r="L195" s="374">
        <v>66.930000000000007</v>
      </c>
      <c r="M195" s="373"/>
      <c r="N195" s="375"/>
      <c r="V195" s="361"/>
      <c r="W195" s="367"/>
      <c r="Z195" s="335" t="s">
        <v>451</v>
      </c>
      <c r="AB195" s="367"/>
    </row>
    <row r="196" spans="1:29" s="332" customFormat="1" ht="33.75" x14ac:dyDescent="0.2">
      <c r="A196" s="372"/>
      <c r="B196" s="371" t="s">
        <v>4696</v>
      </c>
      <c r="C196" s="1065" t="s">
        <v>3148</v>
      </c>
      <c r="D196" s="1065"/>
      <c r="E196" s="1065"/>
      <c r="F196" s="373" t="s">
        <v>454</v>
      </c>
      <c r="G196" s="373" t="s">
        <v>558</v>
      </c>
      <c r="H196" s="373"/>
      <c r="I196" s="373" t="s">
        <v>558</v>
      </c>
      <c r="J196" s="374"/>
      <c r="K196" s="373"/>
      <c r="L196" s="374">
        <v>64.92</v>
      </c>
      <c r="M196" s="373"/>
      <c r="N196" s="375"/>
      <c r="V196" s="361"/>
      <c r="W196" s="367"/>
      <c r="Z196" s="335" t="s">
        <v>3148</v>
      </c>
      <c r="AB196" s="367"/>
    </row>
    <row r="197" spans="1:29" s="332" customFormat="1" ht="33.75" x14ac:dyDescent="0.2">
      <c r="A197" s="372"/>
      <c r="B197" s="371" t="s">
        <v>4697</v>
      </c>
      <c r="C197" s="1065" t="s">
        <v>3150</v>
      </c>
      <c r="D197" s="1065"/>
      <c r="E197" s="1065"/>
      <c r="F197" s="373" t="s">
        <v>454</v>
      </c>
      <c r="G197" s="373" t="s">
        <v>544</v>
      </c>
      <c r="H197" s="373"/>
      <c r="I197" s="373" t="s">
        <v>544</v>
      </c>
      <c r="J197" s="374"/>
      <c r="K197" s="373"/>
      <c r="L197" s="374">
        <v>34.130000000000003</v>
      </c>
      <c r="M197" s="373"/>
      <c r="N197" s="375"/>
      <c r="V197" s="361"/>
      <c r="W197" s="367"/>
      <c r="Z197" s="335" t="s">
        <v>3150</v>
      </c>
      <c r="AB197" s="367"/>
    </row>
    <row r="198" spans="1:29" s="332" customFormat="1" ht="12" x14ac:dyDescent="0.2">
      <c r="A198" s="379"/>
      <c r="B198" s="380"/>
      <c r="C198" s="1068" t="s">
        <v>459</v>
      </c>
      <c r="D198" s="1068"/>
      <c r="E198" s="1068"/>
      <c r="F198" s="364"/>
      <c r="G198" s="364"/>
      <c r="H198" s="364"/>
      <c r="I198" s="364"/>
      <c r="J198" s="365"/>
      <c r="K198" s="364"/>
      <c r="L198" s="365">
        <v>190.4</v>
      </c>
      <c r="M198" s="376"/>
      <c r="N198" s="366"/>
      <c r="V198" s="361"/>
      <c r="W198" s="367"/>
      <c r="AB198" s="367" t="s">
        <v>459</v>
      </c>
    </row>
    <row r="199" spans="1:29" s="332" customFormat="1" ht="56.25" x14ac:dyDescent="0.2">
      <c r="A199" s="362" t="s">
        <v>630</v>
      </c>
      <c r="B199" s="363" t="s">
        <v>7834</v>
      </c>
      <c r="C199" s="1068" t="s">
        <v>7835</v>
      </c>
      <c r="D199" s="1068"/>
      <c r="E199" s="1068"/>
      <c r="F199" s="364" t="s">
        <v>1026</v>
      </c>
      <c r="G199" s="364"/>
      <c r="H199" s="364"/>
      <c r="I199" s="364" t="s">
        <v>434</v>
      </c>
      <c r="J199" s="365"/>
      <c r="K199" s="364"/>
      <c r="L199" s="365"/>
      <c r="M199" s="364"/>
      <c r="N199" s="366"/>
      <c r="V199" s="361"/>
      <c r="W199" s="367" t="s">
        <v>7835</v>
      </c>
      <c r="AB199" s="367"/>
    </row>
    <row r="200" spans="1:29" s="332" customFormat="1" ht="12" x14ac:dyDescent="0.2">
      <c r="A200" s="368"/>
      <c r="B200" s="369"/>
      <c r="C200" s="1065" t="s">
        <v>8305</v>
      </c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72"/>
      <c r="V200" s="361"/>
      <c r="W200" s="367"/>
      <c r="AB200" s="367"/>
      <c r="AC200" s="335" t="s">
        <v>8305</v>
      </c>
    </row>
    <row r="201" spans="1:29" s="332" customFormat="1" ht="33.75" x14ac:dyDescent="0.2">
      <c r="A201" s="370"/>
      <c r="B201" s="371" t="s">
        <v>430</v>
      </c>
      <c r="C201" s="1065" t="s">
        <v>431</v>
      </c>
      <c r="D201" s="1065"/>
      <c r="E201" s="1065"/>
      <c r="F201" s="1065"/>
      <c r="G201" s="1065"/>
      <c r="H201" s="1065"/>
      <c r="I201" s="1065"/>
      <c r="J201" s="1065"/>
      <c r="K201" s="1065"/>
      <c r="L201" s="1065"/>
      <c r="M201" s="1065"/>
      <c r="N201" s="1072"/>
      <c r="V201" s="361"/>
      <c r="W201" s="367"/>
      <c r="X201" s="335" t="s">
        <v>431</v>
      </c>
      <c r="AB201" s="367"/>
    </row>
    <row r="202" spans="1:29" s="332" customFormat="1" ht="12" x14ac:dyDescent="0.2">
      <c r="A202" s="372"/>
      <c r="B202" s="371" t="s">
        <v>423</v>
      </c>
      <c r="C202" s="1065" t="s">
        <v>432</v>
      </c>
      <c r="D202" s="1065"/>
      <c r="E202" s="1065"/>
      <c r="F202" s="373"/>
      <c r="G202" s="373"/>
      <c r="H202" s="373"/>
      <c r="I202" s="373"/>
      <c r="J202" s="374">
        <v>42.21</v>
      </c>
      <c r="K202" s="373" t="s">
        <v>436</v>
      </c>
      <c r="L202" s="374">
        <v>105.53</v>
      </c>
      <c r="M202" s="373"/>
      <c r="N202" s="375"/>
      <c r="V202" s="361"/>
      <c r="W202" s="367"/>
      <c r="Y202" s="335" t="s">
        <v>432</v>
      </c>
      <c r="AB202" s="367"/>
    </row>
    <row r="203" spans="1:29" s="332" customFormat="1" ht="12" x14ac:dyDescent="0.2">
      <c r="A203" s="372"/>
      <c r="B203" s="371" t="s">
        <v>434</v>
      </c>
      <c r="C203" s="1065" t="s">
        <v>435</v>
      </c>
      <c r="D203" s="1065"/>
      <c r="E203" s="1065"/>
      <c r="F203" s="373"/>
      <c r="G203" s="373"/>
      <c r="H203" s="373"/>
      <c r="I203" s="373"/>
      <c r="J203" s="374">
        <v>1.81</v>
      </c>
      <c r="K203" s="373" t="s">
        <v>436</v>
      </c>
      <c r="L203" s="374">
        <v>4.53</v>
      </c>
      <c r="M203" s="373"/>
      <c r="N203" s="375"/>
      <c r="V203" s="361"/>
      <c r="W203" s="367"/>
      <c r="Y203" s="335" t="s">
        <v>435</v>
      </c>
      <c r="AB203" s="367"/>
    </row>
    <row r="204" spans="1:29" s="332" customFormat="1" ht="12" x14ac:dyDescent="0.2">
      <c r="A204" s="372"/>
      <c r="B204" s="371" t="s">
        <v>437</v>
      </c>
      <c r="C204" s="1065" t="s">
        <v>438</v>
      </c>
      <c r="D204" s="1065"/>
      <c r="E204" s="1065"/>
      <c r="F204" s="373"/>
      <c r="G204" s="373"/>
      <c r="H204" s="373"/>
      <c r="I204" s="373"/>
      <c r="J204" s="374">
        <v>0.26</v>
      </c>
      <c r="K204" s="373" t="s">
        <v>436</v>
      </c>
      <c r="L204" s="374">
        <v>0.65</v>
      </c>
      <c r="M204" s="373"/>
      <c r="N204" s="375"/>
      <c r="V204" s="361"/>
      <c r="W204" s="367"/>
      <c r="Y204" s="335" t="s">
        <v>438</v>
      </c>
      <c r="AB204" s="367"/>
    </row>
    <row r="205" spans="1:29" s="332" customFormat="1" ht="12" x14ac:dyDescent="0.2">
      <c r="A205" s="372"/>
      <c r="B205" s="371" t="s">
        <v>439</v>
      </c>
      <c r="C205" s="1065" t="s">
        <v>440</v>
      </c>
      <c r="D205" s="1065"/>
      <c r="E205" s="1065"/>
      <c r="F205" s="373"/>
      <c r="G205" s="373"/>
      <c r="H205" s="373"/>
      <c r="I205" s="373"/>
      <c r="J205" s="374">
        <v>11.27</v>
      </c>
      <c r="K205" s="373"/>
      <c r="L205" s="374">
        <v>22.54</v>
      </c>
      <c r="M205" s="373"/>
      <c r="N205" s="375"/>
      <c r="V205" s="361"/>
      <c r="W205" s="367"/>
      <c r="Y205" s="335" t="s">
        <v>440</v>
      </c>
      <c r="AB205" s="367"/>
    </row>
    <row r="206" spans="1:29" s="332" customFormat="1" ht="12" x14ac:dyDescent="0.2">
      <c r="A206" s="372"/>
      <c r="B206" s="371"/>
      <c r="C206" s="1065" t="s">
        <v>443</v>
      </c>
      <c r="D206" s="1065"/>
      <c r="E206" s="1065"/>
      <c r="F206" s="373" t="s">
        <v>444</v>
      </c>
      <c r="G206" s="373" t="s">
        <v>7837</v>
      </c>
      <c r="H206" s="373" t="s">
        <v>436</v>
      </c>
      <c r="I206" s="373" t="s">
        <v>8307</v>
      </c>
      <c r="J206" s="374"/>
      <c r="K206" s="373"/>
      <c r="L206" s="374"/>
      <c r="M206" s="373"/>
      <c r="N206" s="375"/>
      <c r="V206" s="361"/>
      <c r="W206" s="367"/>
      <c r="Z206" s="335" t="s">
        <v>443</v>
      </c>
      <c r="AB206" s="367"/>
    </row>
    <row r="207" spans="1:29" s="332" customFormat="1" ht="12" x14ac:dyDescent="0.2">
      <c r="A207" s="372"/>
      <c r="B207" s="371"/>
      <c r="C207" s="1065" t="s">
        <v>447</v>
      </c>
      <c r="D207" s="1065"/>
      <c r="E207" s="1065"/>
      <c r="F207" s="373" t="s">
        <v>444</v>
      </c>
      <c r="G207" s="373" t="s">
        <v>537</v>
      </c>
      <c r="H207" s="373" t="s">
        <v>436</v>
      </c>
      <c r="I207" s="373" t="s">
        <v>2201</v>
      </c>
      <c r="J207" s="374"/>
      <c r="K207" s="373"/>
      <c r="L207" s="374"/>
      <c r="M207" s="373"/>
      <c r="N207" s="375"/>
      <c r="V207" s="361"/>
      <c r="W207" s="367"/>
      <c r="Z207" s="335" t="s">
        <v>447</v>
      </c>
      <c r="AB207" s="367"/>
    </row>
    <row r="208" spans="1:29" s="332" customFormat="1" ht="12" x14ac:dyDescent="0.2">
      <c r="A208" s="372"/>
      <c r="B208" s="371"/>
      <c r="C208" s="1077" t="s">
        <v>450</v>
      </c>
      <c r="D208" s="1077"/>
      <c r="E208" s="1077"/>
      <c r="F208" s="376"/>
      <c r="G208" s="376"/>
      <c r="H208" s="376"/>
      <c r="I208" s="376"/>
      <c r="J208" s="377">
        <v>55.29</v>
      </c>
      <c r="K208" s="376"/>
      <c r="L208" s="377">
        <v>132.6</v>
      </c>
      <c r="M208" s="376"/>
      <c r="N208" s="378"/>
      <c r="V208" s="361"/>
      <c r="W208" s="367"/>
      <c r="AA208" s="335" t="s">
        <v>450</v>
      </c>
      <c r="AB208" s="367"/>
    </row>
    <row r="209" spans="1:29" s="332" customFormat="1" ht="12" x14ac:dyDescent="0.2">
      <c r="A209" s="372"/>
      <c r="B209" s="371"/>
      <c r="C209" s="1065" t="s">
        <v>451</v>
      </c>
      <c r="D209" s="1065"/>
      <c r="E209" s="1065"/>
      <c r="F209" s="373"/>
      <c r="G209" s="373"/>
      <c r="H209" s="373"/>
      <c r="I209" s="373"/>
      <c r="J209" s="374"/>
      <c r="K209" s="373"/>
      <c r="L209" s="374">
        <v>106.18</v>
      </c>
      <c r="M209" s="373"/>
      <c r="N209" s="375"/>
      <c r="V209" s="361"/>
      <c r="W209" s="367"/>
      <c r="Z209" s="335" t="s">
        <v>451</v>
      </c>
      <c r="AB209" s="367"/>
    </row>
    <row r="210" spans="1:29" s="332" customFormat="1" ht="33.75" x14ac:dyDescent="0.2">
      <c r="A210" s="372"/>
      <c r="B210" s="371" t="s">
        <v>4696</v>
      </c>
      <c r="C210" s="1065" t="s">
        <v>3148</v>
      </c>
      <c r="D210" s="1065"/>
      <c r="E210" s="1065"/>
      <c r="F210" s="373" t="s">
        <v>454</v>
      </c>
      <c r="G210" s="373" t="s">
        <v>558</v>
      </c>
      <c r="H210" s="373"/>
      <c r="I210" s="373" t="s">
        <v>558</v>
      </c>
      <c r="J210" s="374"/>
      <c r="K210" s="373"/>
      <c r="L210" s="374">
        <v>102.99</v>
      </c>
      <c r="M210" s="373"/>
      <c r="N210" s="375"/>
      <c r="V210" s="361"/>
      <c r="W210" s="367"/>
      <c r="Z210" s="335" t="s">
        <v>3148</v>
      </c>
      <c r="AB210" s="367"/>
    </row>
    <row r="211" spans="1:29" s="332" customFormat="1" ht="33.75" x14ac:dyDescent="0.2">
      <c r="A211" s="372"/>
      <c r="B211" s="371" t="s">
        <v>4697</v>
      </c>
      <c r="C211" s="1065" t="s">
        <v>3150</v>
      </c>
      <c r="D211" s="1065"/>
      <c r="E211" s="1065"/>
      <c r="F211" s="373" t="s">
        <v>454</v>
      </c>
      <c r="G211" s="373" t="s">
        <v>544</v>
      </c>
      <c r="H211" s="373"/>
      <c r="I211" s="373" t="s">
        <v>544</v>
      </c>
      <c r="J211" s="374"/>
      <c r="K211" s="373"/>
      <c r="L211" s="374">
        <v>54.15</v>
      </c>
      <c r="M211" s="373"/>
      <c r="N211" s="375"/>
      <c r="V211" s="361"/>
      <c r="W211" s="367"/>
      <c r="Z211" s="335" t="s">
        <v>3150</v>
      </c>
      <c r="AB211" s="367"/>
    </row>
    <row r="212" spans="1:29" s="332" customFormat="1" ht="12" x14ac:dyDescent="0.2">
      <c r="A212" s="379"/>
      <c r="B212" s="380"/>
      <c r="C212" s="1068" t="s">
        <v>459</v>
      </c>
      <c r="D212" s="1068"/>
      <c r="E212" s="1068"/>
      <c r="F212" s="364"/>
      <c r="G212" s="364"/>
      <c r="H212" s="364"/>
      <c r="I212" s="364"/>
      <c r="J212" s="365"/>
      <c r="K212" s="364"/>
      <c r="L212" s="365">
        <v>289.74</v>
      </c>
      <c r="M212" s="376"/>
      <c r="N212" s="366"/>
      <c r="V212" s="361"/>
      <c r="W212" s="367"/>
      <c r="AB212" s="367" t="s">
        <v>459</v>
      </c>
    </row>
    <row r="213" spans="1:29" s="332" customFormat="1" ht="112.5" x14ac:dyDescent="0.2">
      <c r="A213" s="362" t="s">
        <v>152</v>
      </c>
      <c r="B213" s="363" t="s">
        <v>8119</v>
      </c>
      <c r="C213" s="1068" t="s">
        <v>8308</v>
      </c>
      <c r="D213" s="1068"/>
      <c r="E213" s="1068"/>
      <c r="F213" s="364" t="s">
        <v>1003</v>
      </c>
      <c r="G213" s="364"/>
      <c r="H213" s="364"/>
      <c r="I213" s="364" t="s">
        <v>8309</v>
      </c>
      <c r="J213" s="365">
        <v>32.56</v>
      </c>
      <c r="K213" s="364" t="s">
        <v>566</v>
      </c>
      <c r="L213" s="365">
        <v>1444.56</v>
      </c>
      <c r="M213" s="364" t="s">
        <v>567</v>
      </c>
      <c r="N213" s="366">
        <v>13550</v>
      </c>
      <c r="V213" s="361"/>
      <c r="W213" s="367" t="s">
        <v>8308</v>
      </c>
      <c r="AB213" s="367"/>
    </row>
    <row r="214" spans="1:29" s="332" customFormat="1" ht="12" x14ac:dyDescent="0.2">
      <c r="A214" s="379"/>
      <c r="B214" s="380"/>
      <c r="C214" s="340" t="s">
        <v>2932</v>
      </c>
      <c r="D214" s="385"/>
      <c r="E214" s="385"/>
      <c r="F214" s="386"/>
      <c r="G214" s="386"/>
      <c r="H214" s="386"/>
      <c r="I214" s="386"/>
      <c r="J214" s="387"/>
      <c r="K214" s="386"/>
      <c r="L214" s="387"/>
      <c r="M214" s="388"/>
      <c r="N214" s="389"/>
      <c r="V214" s="361"/>
      <c r="W214" s="367"/>
      <c r="AB214" s="367"/>
    </row>
    <row r="215" spans="1:29" s="332" customFormat="1" ht="12" x14ac:dyDescent="0.2">
      <c r="A215" s="368"/>
      <c r="B215" s="369"/>
      <c r="C215" s="1065" t="s">
        <v>8310</v>
      </c>
      <c r="D215" s="1065"/>
      <c r="E215" s="1065"/>
      <c r="F215" s="1065"/>
      <c r="G215" s="1065"/>
      <c r="H215" s="1065"/>
      <c r="I215" s="1065"/>
      <c r="J215" s="1065"/>
      <c r="K215" s="1065"/>
      <c r="L215" s="1065"/>
      <c r="M215" s="1065"/>
      <c r="N215" s="1072"/>
      <c r="V215" s="361"/>
      <c r="W215" s="367"/>
      <c r="AB215" s="367"/>
      <c r="AC215" s="335" t="s">
        <v>8310</v>
      </c>
    </row>
    <row r="216" spans="1:29" s="332" customFormat="1" ht="22.5" x14ac:dyDescent="0.2">
      <c r="A216" s="370"/>
      <c r="B216" s="371" t="s">
        <v>568</v>
      </c>
      <c r="C216" s="1065" t="s">
        <v>569</v>
      </c>
      <c r="D216" s="1065"/>
      <c r="E216" s="1065"/>
      <c r="F216" s="1065"/>
      <c r="G216" s="1065"/>
      <c r="H216" s="1065"/>
      <c r="I216" s="1065"/>
      <c r="J216" s="1065"/>
      <c r="K216" s="1065"/>
      <c r="L216" s="1065"/>
      <c r="M216" s="1065"/>
      <c r="N216" s="1072"/>
      <c r="V216" s="361"/>
      <c r="W216" s="367"/>
      <c r="X216" s="335" t="s">
        <v>569</v>
      </c>
      <c r="AB216" s="367"/>
    </row>
    <row r="217" spans="1:29" s="332" customFormat="1" ht="56.25" x14ac:dyDescent="0.2">
      <c r="A217" s="362" t="s">
        <v>159</v>
      </c>
      <c r="B217" s="363" t="s">
        <v>7989</v>
      </c>
      <c r="C217" s="1068" t="s">
        <v>8219</v>
      </c>
      <c r="D217" s="1068"/>
      <c r="E217" s="1068"/>
      <c r="F217" s="364" t="s">
        <v>1026</v>
      </c>
      <c r="G217" s="364"/>
      <c r="H217" s="364"/>
      <c r="I217" s="364" t="s">
        <v>423</v>
      </c>
      <c r="J217" s="365"/>
      <c r="K217" s="364"/>
      <c r="L217" s="365"/>
      <c r="M217" s="364"/>
      <c r="N217" s="366"/>
      <c r="V217" s="361"/>
      <c r="W217" s="367" t="s">
        <v>8219</v>
      </c>
      <c r="AB217" s="367"/>
    </row>
    <row r="218" spans="1:29" s="332" customFormat="1" ht="12" x14ac:dyDescent="0.2">
      <c r="A218" s="368"/>
      <c r="B218" s="369"/>
      <c r="C218" s="1065" t="s">
        <v>8217</v>
      </c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72"/>
      <c r="V218" s="361"/>
      <c r="W218" s="367"/>
      <c r="AB218" s="367"/>
      <c r="AC218" s="335" t="s">
        <v>8217</v>
      </c>
    </row>
    <row r="219" spans="1:29" s="332" customFormat="1" ht="33.75" x14ac:dyDescent="0.2">
      <c r="A219" s="370"/>
      <c r="B219" s="371" t="s">
        <v>430</v>
      </c>
      <c r="C219" s="1065" t="s">
        <v>431</v>
      </c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72"/>
      <c r="V219" s="361"/>
      <c r="W219" s="367"/>
      <c r="X219" s="335" t="s">
        <v>431</v>
      </c>
      <c r="AB219" s="367"/>
    </row>
    <row r="220" spans="1:29" s="332" customFormat="1" ht="12" x14ac:dyDescent="0.2">
      <c r="A220" s="372"/>
      <c r="B220" s="371" t="s">
        <v>423</v>
      </c>
      <c r="C220" s="1065" t="s">
        <v>432</v>
      </c>
      <c r="D220" s="1065"/>
      <c r="E220" s="1065"/>
      <c r="F220" s="373"/>
      <c r="G220" s="373"/>
      <c r="H220" s="373"/>
      <c r="I220" s="373"/>
      <c r="J220" s="374">
        <v>50.67</v>
      </c>
      <c r="K220" s="373" t="s">
        <v>436</v>
      </c>
      <c r="L220" s="374">
        <v>63.34</v>
      </c>
      <c r="M220" s="373"/>
      <c r="N220" s="375"/>
      <c r="V220" s="361"/>
      <c r="W220" s="367"/>
      <c r="Y220" s="335" t="s">
        <v>432</v>
      </c>
      <c r="AB220" s="367"/>
    </row>
    <row r="221" spans="1:29" s="332" customFormat="1" ht="12" x14ac:dyDescent="0.2">
      <c r="A221" s="372"/>
      <c r="B221" s="371" t="s">
        <v>434</v>
      </c>
      <c r="C221" s="1065" t="s">
        <v>435</v>
      </c>
      <c r="D221" s="1065"/>
      <c r="E221" s="1065"/>
      <c r="F221" s="373"/>
      <c r="G221" s="373"/>
      <c r="H221" s="373"/>
      <c r="I221" s="373"/>
      <c r="J221" s="374">
        <v>3.62</v>
      </c>
      <c r="K221" s="373" t="s">
        <v>436</v>
      </c>
      <c r="L221" s="374">
        <v>4.53</v>
      </c>
      <c r="M221" s="373"/>
      <c r="N221" s="375"/>
      <c r="V221" s="361"/>
      <c r="W221" s="367"/>
      <c r="Y221" s="335" t="s">
        <v>435</v>
      </c>
      <c r="AB221" s="367"/>
    </row>
    <row r="222" spans="1:29" s="332" customFormat="1" ht="12" x14ac:dyDescent="0.2">
      <c r="A222" s="372"/>
      <c r="B222" s="371" t="s">
        <v>437</v>
      </c>
      <c r="C222" s="1065" t="s">
        <v>438</v>
      </c>
      <c r="D222" s="1065"/>
      <c r="E222" s="1065"/>
      <c r="F222" s="373"/>
      <c r="G222" s="373"/>
      <c r="H222" s="373"/>
      <c r="I222" s="373"/>
      <c r="J222" s="374">
        <v>0.5</v>
      </c>
      <c r="K222" s="373" t="s">
        <v>436</v>
      </c>
      <c r="L222" s="374">
        <v>0.63</v>
      </c>
      <c r="M222" s="373"/>
      <c r="N222" s="375"/>
      <c r="V222" s="361"/>
      <c r="W222" s="367"/>
      <c r="Y222" s="335" t="s">
        <v>438</v>
      </c>
      <c r="AB222" s="367"/>
    </row>
    <row r="223" spans="1:29" s="332" customFormat="1" ht="12" x14ac:dyDescent="0.2">
      <c r="A223" s="372"/>
      <c r="B223" s="371" t="s">
        <v>439</v>
      </c>
      <c r="C223" s="1065" t="s">
        <v>440</v>
      </c>
      <c r="D223" s="1065"/>
      <c r="E223" s="1065"/>
      <c r="F223" s="373"/>
      <c r="G223" s="373"/>
      <c r="H223" s="373"/>
      <c r="I223" s="373"/>
      <c r="J223" s="374">
        <v>14.48</v>
      </c>
      <c r="K223" s="373"/>
      <c r="L223" s="374">
        <v>14.48</v>
      </c>
      <c r="M223" s="373"/>
      <c r="N223" s="375"/>
      <c r="V223" s="361"/>
      <c r="W223" s="367"/>
      <c r="Y223" s="335" t="s">
        <v>440</v>
      </c>
      <c r="AB223" s="367"/>
    </row>
    <row r="224" spans="1:29" s="332" customFormat="1" ht="12" x14ac:dyDescent="0.2">
      <c r="A224" s="372"/>
      <c r="B224" s="371"/>
      <c r="C224" s="1065" t="s">
        <v>443</v>
      </c>
      <c r="D224" s="1065"/>
      <c r="E224" s="1065"/>
      <c r="F224" s="373" t="s">
        <v>444</v>
      </c>
      <c r="G224" s="373" t="s">
        <v>7992</v>
      </c>
      <c r="H224" s="373" t="s">
        <v>436</v>
      </c>
      <c r="I224" s="373" t="s">
        <v>8311</v>
      </c>
      <c r="J224" s="374"/>
      <c r="K224" s="373"/>
      <c r="L224" s="374"/>
      <c r="M224" s="373"/>
      <c r="N224" s="375"/>
      <c r="V224" s="361"/>
      <c r="W224" s="367"/>
      <c r="Z224" s="335" t="s">
        <v>443</v>
      </c>
      <c r="AB224" s="367"/>
    </row>
    <row r="225" spans="1:31" s="332" customFormat="1" ht="12" x14ac:dyDescent="0.2">
      <c r="A225" s="372"/>
      <c r="B225" s="371"/>
      <c r="C225" s="1065" t="s">
        <v>447</v>
      </c>
      <c r="D225" s="1065"/>
      <c r="E225" s="1065"/>
      <c r="F225" s="373" t="s">
        <v>444</v>
      </c>
      <c r="G225" s="373" t="s">
        <v>935</v>
      </c>
      <c r="H225" s="373" t="s">
        <v>436</v>
      </c>
      <c r="I225" s="373" t="s">
        <v>2201</v>
      </c>
      <c r="J225" s="374"/>
      <c r="K225" s="373"/>
      <c r="L225" s="374"/>
      <c r="M225" s="373"/>
      <c r="N225" s="375"/>
      <c r="V225" s="361"/>
      <c r="W225" s="367"/>
      <c r="Z225" s="335" t="s">
        <v>447</v>
      </c>
      <c r="AB225" s="367"/>
    </row>
    <row r="226" spans="1:31" s="332" customFormat="1" ht="12" x14ac:dyDescent="0.2">
      <c r="A226" s="372"/>
      <c r="B226" s="371"/>
      <c r="C226" s="1077" t="s">
        <v>450</v>
      </c>
      <c r="D226" s="1077"/>
      <c r="E226" s="1077"/>
      <c r="F226" s="376"/>
      <c r="G226" s="376"/>
      <c r="H226" s="376"/>
      <c r="I226" s="376"/>
      <c r="J226" s="377">
        <v>68.77</v>
      </c>
      <c r="K226" s="376"/>
      <c r="L226" s="377">
        <v>82.35</v>
      </c>
      <c r="M226" s="376"/>
      <c r="N226" s="378"/>
      <c r="V226" s="361"/>
      <c r="W226" s="367"/>
      <c r="AA226" s="335" t="s">
        <v>450</v>
      </c>
      <c r="AB226" s="367"/>
    </row>
    <row r="227" spans="1:31" s="332" customFormat="1" ht="12" x14ac:dyDescent="0.2">
      <c r="A227" s="372"/>
      <c r="B227" s="371"/>
      <c r="C227" s="1065" t="s">
        <v>451</v>
      </c>
      <c r="D227" s="1065"/>
      <c r="E227" s="1065"/>
      <c r="F227" s="373"/>
      <c r="G227" s="373"/>
      <c r="H227" s="373"/>
      <c r="I227" s="373"/>
      <c r="J227" s="374"/>
      <c r="K227" s="373"/>
      <c r="L227" s="374">
        <v>63.97</v>
      </c>
      <c r="M227" s="373"/>
      <c r="N227" s="375"/>
      <c r="V227" s="361"/>
      <c r="W227" s="367"/>
      <c r="Z227" s="335" t="s">
        <v>451</v>
      </c>
      <c r="AB227" s="367"/>
    </row>
    <row r="228" spans="1:31" s="332" customFormat="1" ht="33.75" x14ac:dyDescent="0.2">
      <c r="A228" s="372"/>
      <c r="B228" s="371" t="s">
        <v>4696</v>
      </c>
      <c r="C228" s="1065" t="s">
        <v>3148</v>
      </c>
      <c r="D228" s="1065"/>
      <c r="E228" s="1065"/>
      <c r="F228" s="373" t="s">
        <v>454</v>
      </c>
      <c r="G228" s="373" t="s">
        <v>558</v>
      </c>
      <c r="H228" s="373"/>
      <c r="I228" s="373" t="s">
        <v>558</v>
      </c>
      <c r="J228" s="374"/>
      <c r="K228" s="373"/>
      <c r="L228" s="374">
        <v>62.05</v>
      </c>
      <c r="M228" s="373"/>
      <c r="N228" s="375"/>
      <c r="V228" s="361"/>
      <c r="W228" s="367"/>
      <c r="Z228" s="335" t="s">
        <v>3148</v>
      </c>
      <c r="AB228" s="367"/>
    </row>
    <row r="229" spans="1:31" s="332" customFormat="1" ht="33.75" x14ac:dyDescent="0.2">
      <c r="A229" s="372"/>
      <c r="B229" s="371" t="s">
        <v>4697</v>
      </c>
      <c r="C229" s="1065" t="s">
        <v>3150</v>
      </c>
      <c r="D229" s="1065"/>
      <c r="E229" s="1065"/>
      <c r="F229" s="373" t="s">
        <v>454</v>
      </c>
      <c r="G229" s="373" t="s">
        <v>544</v>
      </c>
      <c r="H229" s="373"/>
      <c r="I229" s="373" t="s">
        <v>544</v>
      </c>
      <c r="J229" s="374"/>
      <c r="K229" s="373"/>
      <c r="L229" s="374">
        <v>32.619999999999997</v>
      </c>
      <c r="M229" s="373"/>
      <c r="N229" s="375"/>
      <c r="V229" s="361"/>
      <c r="W229" s="367"/>
      <c r="Z229" s="335" t="s">
        <v>3150</v>
      </c>
      <c r="AB229" s="367"/>
    </row>
    <row r="230" spans="1:31" s="332" customFormat="1" ht="12" x14ac:dyDescent="0.2">
      <c r="A230" s="379"/>
      <c r="B230" s="380"/>
      <c r="C230" s="1068" t="s">
        <v>459</v>
      </c>
      <c r="D230" s="1068"/>
      <c r="E230" s="1068"/>
      <c r="F230" s="364"/>
      <c r="G230" s="364"/>
      <c r="H230" s="364"/>
      <c r="I230" s="364"/>
      <c r="J230" s="365"/>
      <c r="K230" s="364"/>
      <c r="L230" s="365">
        <v>177.02</v>
      </c>
      <c r="M230" s="376"/>
      <c r="N230" s="366"/>
      <c r="V230" s="361"/>
      <c r="W230" s="367"/>
      <c r="AB230" s="367" t="s">
        <v>459</v>
      </c>
    </row>
    <row r="231" spans="1:31" s="332" customFormat="1" ht="45" x14ac:dyDescent="0.2">
      <c r="A231" s="362" t="s">
        <v>160</v>
      </c>
      <c r="B231" s="363" t="s">
        <v>8312</v>
      </c>
      <c r="C231" s="1068" t="s">
        <v>8313</v>
      </c>
      <c r="D231" s="1068"/>
      <c r="E231" s="1068"/>
      <c r="F231" s="364" t="s">
        <v>1003</v>
      </c>
      <c r="G231" s="364"/>
      <c r="H231" s="364"/>
      <c r="I231" s="364" t="s">
        <v>716</v>
      </c>
      <c r="J231" s="365">
        <v>63.73</v>
      </c>
      <c r="K231" s="364" t="s">
        <v>566</v>
      </c>
      <c r="L231" s="365">
        <v>706.82</v>
      </c>
      <c r="M231" s="364" t="s">
        <v>567</v>
      </c>
      <c r="N231" s="366">
        <v>6630</v>
      </c>
      <c r="V231" s="361"/>
      <c r="W231" s="367" t="s">
        <v>8313</v>
      </c>
      <c r="AB231" s="367"/>
    </row>
    <row r="232" spans="1:31" s="332" customFormat="1" ht="12" x14ac:dyDescent="0.2">
      <c r="A232" s="379"/>
      <c r="B232" s="380"/>
      <c r="C232" s="340" t="s">
        <v>2932</v>
      </c>
      <c r="D232" s="385"/>
      <c r="E232" s="385"/>
      <c r="F232" s="386"/>
      <c r="G232" s="386"/>
      <c r="H232" s="386"/>
      <c r="I232" s="386"/>
      <c r="J232" s="387"/>
      <c r="K232" s="386"/>
      <c r="L232" s="387"/>
      <c r="M232" s="388"/>
      <c r="N232" s="389"/>
      <c r="V232" s="361"/>
      <c r="W232" s="367"/>
      <c r="AB232" s="367"/>
    </row>
    <row r="233" spans="1:31" s="332" customFormat="1" ht="12" x14ac:dyDescent="0.2">
      <c r="A233" s="368"/>
      <c r="B233" s="369"/>
      <c r="C233" s="1065" t="s">
        <v>8314</v>
      </c>
      <c r="D233" s="1065"/>
      <c r="E233" s="1065"/>
      <c r="F233" s="1065"/>
      <c r="G233" s="1065"/>
      <c r="H233" s="1065"/>
      <c r="I233" s="1065"/>
      <c r="J233" s="1065"/>
      <c r="K233" s="1065"/>
      <c r="L233" s="1065"/>
      <c r="M233" s="1065"/>
      <c r="N233" s="1072"/>
      <c r="V233" s="361"/>
      <c r="W233" s="367"/>
      <c r="AB233" s="367"/>
      <c r="AC233" s="335" t="s">
        <v>8314</v>
      </c>
    </row>
    <row r="234" spans="1:31" s="332" customFormat="1" ht="22.5" x14ac:dyDescent="0.2">
      <c r="A234" s="370"/>
      <c r="B234" s="371" t="s">
        <v>568</v>
      </c>
      <c r="C234" s="1065" t="s">
        <v>569</v>
      </c>
      <c r="D234" s="1065"/>
      <c r="E234" s="1065"/>
      <c r="F234" s="1065"/>
      <c r="G234" s="1065"/>
      <c r="H234" s="1065"/>
      <c r="I234" s="1065"/>
      <c r="J234" s="1065"/>
      <c r="K234" s="1065"/>
      <c r="L234" s="1065"/>
      <c r="M234" s="1065"/>
      <c r="N234" s="1072"/>
      <c r="V234" s="361"/>
      <c r="W234" s="367"/>
      <c r="X234" s="335" t="s">
        <v>569</v>
      </c>
      <c r="AB234" s="367"/>
    </row>
    <row r="235" spans="1:31" s="332" customFormat="1" ht="1.5" customHeight="1" x14ac:dyDescent="0.2">
      <c r="A235" s="386"/>
      <c r="B235" s="380"/>
      <c r="C235" s="380"/>
      <c r="D235" s="380"/>
      <c r="E235" s="380"/>
      <c r="F235" s="386"/>
      <c r="G235" s="386"/>
      <c r="H235" s="386"/>
      <c r="I235" s="386"/>
      <c r="J235" s="390"/>
      <c r="K235" s="386"/>
      <c r="L235" s="390"/>
      <c r="M235" s="373"/>
      <c r="N235" s="390"/>
      <c r="V235" s="361"/>
      <c r="W235" s="367"/>
      <c r="AB235" s="367"/>
    </row>
    <row r="236" spans="1:31" s="332" customFormat="1" ht="12" x14ac:dyDescent="0.2">
      <c r="A236" s="391"/>
      <c r="B236" s="392"/>
      <c r="C236" s="1068" t="s">
        <v>4647</v>
      </c>
      <c r="D236" s="1068"/>
      <c r="E236" s="1068"/>
      <c r="F236" s="1068"/>
      <c r="G236" s="1068"/>
      <c r="H236" s="1068"/>
      <c r="I236" s="1068"/>
      <c r="J236" s="1068"/>
      <c r="K236" s="1068"/>
      <c r="L236" s="393"/>
      <c r="M236" s="394"/>
      <c r="N236" s="395"/>
      <c r="V236" s="361"/>
      <c r="W236" s="367"/>
      <c r="AB236" s="367"/>
      <c r="AD236" s="367" t="s">
        <v>4647</v>
      </c>
    </row>
    <row r="237" spans="1:31" s="332" customFormat="1" ht="12" x14ac:dyDescent="0.2">
      <c r="A237" s="396"/>
      <c r="B237" s="371"/>
      <c r="C237" s="1065" t="s">
        <v>512</v>
      </c>
      <c r="D237" s="1065"/>
      <c r="E237" s="1065"/>
      <c r="F237" s="1065"/>
      <c r="G237" s="1065"/>
      <c r="H237" s="1065"/>
      <c r="I237" s="1065"/>
      <c r="J237" s="1065"/>
      <c r="K237" s="1065"/>
      <c r="L237" s="397">
        <v>7535.83</v>
      </c>
      <c r="M237" s="398"/>
      <c r="N237" s="399"/>
      <c r="V237" s="361"/>
      <c r="W237" s="367"/>
      <c r="AB237" s="367"/>
      <c r="AD237" s="367"/>
      <c r="AE237" s="335" t="s">
        <v>512</v>
      </c>
    </row>
    <row r="238" spans="1:31" s="332" customFormat="1" ht="12" x14ac:dyDescent="0.2">
      <c r="A238" s="396"/>
      <c r="B238" s="371"/>
      <c r="C238" s="1065" t="s">
        <v>513</v>
      </c>
      <c r="D238" s="1065"/>
      <c r="E238" s="1065"/>
      <c r="F238" s="1065"/>
      <c r="G238" s="1065"/>
      <c r="H238" s="1065"/>
      <c r="I238" s="1065"/>
      <c r="J238" s="1065"/>
      <c r="K238" s="1065"/>
      <c r="L238" s="397"/>
      <c r="M238" s="398"/>
      <c r="N238" s="399"/>
      <c r="V238" s="361"/>
      <c r="W238" s="367"/>
      <c r="AB238" s="367"/>
      <c r="AD238" s="367"/>
      <c r="AE238" s="335" t="s">
        <v>513</v>
      </c>
    </row>
    <row r="239" spans="1:31" s="332" customFormat="1" ht="12" x14ac:dyDescent="0.2">
      <c r="A239" s="396"/>
      <c r="B239" s="371"/>
      <c r="C239" s="1065" t="s">
        <v>514</v>
      </c>
      <c r="D239" s="1065"/>
      <c r="E239" s="1065"/>
      <c r="F239" s="1065"/>
      <c r="G239" s="1065"/>
      <c r="H239" s="1065"/>
      <c r="I239" s="1065"/>
      <c r="J239" s="1065"/>
      <c r="K239" s="1065"/>
      <c r="L239" s="397">
        <v>2789.98</v>
      </c>
      <c r="M239" s="398"/>
      <c r="N239" s="399"/>
      <c r="V239" s="361"/>
      <c r="W239" s="367"/>
      <c r="AB239" s="367"/>
      <c r="AD239" s="367"/>
      <c r="AE239" s="335" t="s">
        <v>514</v>
      </c>
    </row>
    <row r="240" spans="1:31" s="332" customFormat="1" ht="12" x14ac:dyDescent="0.2">
      <c r="A240" s="396"/>
      <c r="B240" s="371"/>
      <c r="C240" s="1065" t="s">
        <v>515</v>
      </c>
      <c r="D240" s="1065"/>
      <c r="E240" s="1065"/>
      <c r="F240" s="1065"/>
      <c r="G240" s="1065"/>
      <c r="H240" s="1065"/>
      <c r="I240" s="1065"/>
      <c r="J240" s="1065"/>
      <c r="K240" s="1065"/>
      <c r="L240" s="397">
        <v>25.01</v>
      </c>
      <c r="M240" s="398"/>
      <c r="N240" s="399"/>
      <c r="V240" s="361"/>
      <c r="W240" s="367"/>
      <c r="AB240" s="367"/>
      <c r="AD240" s="367"/>
      <c r="AE240" s="335" t="s">
        <v>515</v>
      </c>
    </row>
    <row r="241" spans="1:32" s="332" customFormat="1" ht="12" x14ac:dyDescent="0.2">
      <c r="A241" s="396"/>
      <c r="B241" s="371"/>
      <c r="C241" s="1065" t="s">
        <v>516</v>
      </c>
      <c r="D241" s="1065"/>
      <c r="E241" s="1065"/>
      <c r="F241" s="1065"/>
      <c r="G241" s="1065"/>
      <c r="H241" s="1065"/>
      <c r="I241" s="1065"/>
      <c r="J241" s="1065"/>
      <c r="K241" s="1065"/>
      <c r="L241" s="397">
        <v>3.45</v>
      </c>
      <c r="M241" s="398"/>
      <c r="N241" s="399"/>
      <c r="V241" s="361"/>
      <c r="W241" s="367"/>
      <c r="AB241" s="367"/>
      <c r="AD241" s="367"/>
      <c r="AE241" s="335" t="s">
        <v>516</v>
      </c>
    </row>
    <row r="242" spans="1:32" s="332" customFormat="1" ht="12" x14ac:dyDescent="0.2">
      <c r="A242" s="396"/>
      <c r="B242" s="371"/>
      <c r="C242" s="1065" t="s">
        <v>517</v>
      </c>
      <c r="D242" s="1065"/>
      <c r="E242" s="1065"/>
      <c r="F242" s="1065"/>
      <c r="G242" s="1065"/>
      <c r="H242" s="1065"/>
      <c r="I242" s="1065"/>
      <c r="J242" s="1065"/>
      <c r="K242" s="1065"/>
      <c r="L242" s="397">
        <v>4720.84</v>
      </c>
      <c r="M242" s="398"/>
      <c r="N242" s="399"/>
      <c r="V242" s="361"/>
      <c r="W242" s="367"/>
      <c r="AB242" s="367"/>
      <c r="AD242" s="367"/>
      <c r="AE242" s="335" t="s">
        <v>517</v>
      </c>
    </row>
    <row r="243" spans="1:32" s="332" customFormat="1" ht="12" x14ac:dyDescent="0.2">
      <c r="A243" s="396"/>
      <c r="B243" s="371"/>
      <c r="C243" s="1065" t="s">
        <v>3041</v>
      </c>
      <c r="D243" s="1065"/>
      <c r="E243" s="1065"/>
      <c r="F243" s="1065"/>
      <c r="G243" s="1065"/>
      <c r="H243" s="1065"/>
      <c r="I243" s="1065"/>
      <c r="J243" s="1065"/>
      <c r="K243" s="1065"/>
      <c r="L243" s="397">
        <v>11462.61</v>
      </c>
      <c r="M243" s="398"/>
      <c r="N243" s="399"/>
      <c r="V243" s="361"/>
      <c r="W243" s="367"/>
      <c r="AB243" s="367"/>
      <c r="AD243" s="367"/>
      <c r="AE243" s="335" t="s">
        <v>3041</v>
      </c>
    </row>
    <row r="244" spans="1:32" s="332" customFormat="1" ht="12" x14ac:dyDescent="0.2">
      <c r="A244" s="396"/>
      <c r="B244" s="371"/>
      <c r="C244" s="1065" t="s">
        <v>513</v>
      </c>
      <c r="D244" s="1065"/>
      <c r="E244" s="1065"/>
      <c r="F244" s="1065"/>
      <c r="G244" s="1065"/>
      <c r="H244" s="1065"/>
      <c r="I244" s="1065"/>
      <c r="J244" s="1065"/>
      <c r="K244" s="1065"/>
      <c r="L244" s="397"/>
      <c r="M244" s="398"/>
      <c r="N244" s="399"/>
      <c r="V244" s="361"/>
      <c r="W244" s="367"/>
      <c r="AB244" s="367"/>
      <c r="AD244" s="367"/>
      <c r="AE244" s="335" t="s">
        <v>513</v>
      </c>
    </row>
    <row r="245" spans="1:32" s="332" customFormat="1" ht="12" x14ac:dyDescent="0.2">
      <c r="A245" s="396"/>
      <c r="B245" s="371"/>
      <c r="C245" s="1065" t="s">
        <v>519</v>
      </c>
      <c r="D245" s="1065"/>
      <c r="E245" s="1065"/>
      <c r="F245" s="1065"/>
      <c r="G245" s="1065"/>
      <c r="H245" s="1065"/>
      <c r="I245" s="1065"/>
      <c r="J245" s="1065"/>
      <c r="K245" s="1065"/>
      <c r="L245" s="397">
        <v>2789.98</v>
      </c>
      <c r="M245" s="398"/>
      <c r="N245" s="399"/>
      <c r="V245" s="361"/>
      <c r="W245" s="367"/>
      <c r="AB245" s="367"/>
      <c r="AD245" s="367"/>
      <c r="AE245" s="335" t="s">
        <v>519</v>
      </c>
    </row>
    <row r="246" spans="1:32" s="332" customFormat="1" ht="12" x14ac:dyDescent="0.2">
      <c r="A246" s="396"/>
      <c r="B246" s="371"/>
      <c r="C246" s="1065" t="s">
        <v>520</v>
      </c>
      <c r="D246" s="1065"/>
      <c r="E246" s="1065"/>
      <c r="F246" s="1065"/>
      <c r="G246" s="1065"/>
      <c r="H246" s="1065"/>
      <c r="I246" s="1065"/>
      <c r="J246" s="1065"/>
      <c r="K246" s="1065"/>
      <c r="L246" s="397">
        <v>25.01</v>
      </c>
      <c r="M246" s="398"/>
      <c r="N246" s="399"/>
      <c r="V246" s="361"/>
      <c r="W246" s="367"/>
      <c r="AB246" s="367"/>
      <c r="AD246" s="367"/>
      <c r="AE246" s="335" t="s">
        <v>520</v>
      </c>
    </row>
    <row r="247" spans="1:32" s="332" customFormat="1" ht="12" x14ac:dyDescent="0.2">
      <c r="A247" s="396"/>
      <c r="B247" s="371"/>
      <c r="C247" s="1065" t="s">
        <v>521</v>
      </c>
      <c r="D247" s="1065"/>
      <c r="E247" s="1065"/>
      <c r="F247" s="1065"/>
      <c r="G247" s="1065"/>
      <c r="H247" s="1065"/>
      <c r="I247" s="1065"/>
      <c r="J247" s="1065"/>
      <c r="K247" s="1065"/>
      <c r="L247" s="397">
        <v>4720.84</v>
      </c>
      <c r="M247" s="398"/>
      <c r="N247" s="399"/>
      <c r="V247" s="361"/>
      <c r="W247" s="367"/>
      <c r="AB247" s="367"/>
      <c r="AD247" s="367"/>
      <c r="AE247" s="335" t="s">
        <v>521</v>
      </c>
    </row>
    <row r="248" spans="1:32" s="332" customFormat="1" ht="12" x14ac:dyDescent="0.2">
      <c r="A248" s="396"/>
      <c r="B248" s="371"/>
      <c r="C248" s="1065" t="s">
        <v>522</v>
      </c>
      <c r="D248" s="1065"/>
      <c r="E248" s="1065"/>
      <c r="F248" s="1065"/>
      <c r="G248" s="1065"/>
      <c r="H248" s="1065"/>
      <c r="I248" s="1065"/>
      <c r="J248" s="1065"/>
      <c r="K248" s="1065"/>
      <c r="L248" s="397">
        <v>2588.6</v>
      </c>
      <c r="M248" s="398"/>
      <c r="N248" s="399"/>
      <c r="V248" s="361"/>
      <c r="W248" s="367"/>
      <c r="AB248" s="367"/>
      <c r="AD248" s="367"/>
      <c r="AE248" s="335" t="s">
        <v>522</v>
      </c>
    </row>
    <row r="249" spans="1:32" s="332" customFormat="1" ht="12" x14ac:dyDescent="0.2">
      <c r="A249" s="396"/>
      <c r="B249" s="371"/>
      <c r="C249" s="1065" t="s">
        <v>523</v>
      </c>
      <c r="D249" s="1065"/>
      <c r="E249" s="1065"/>
      <c r="F249" s="1065"/>
      <c r="G249" s="1065"/>
      <c r="H249" s="1065"/>
      <c r="I249" s="1065"/>
      <c r="J249" s="1065"/>
      <c r="K249" s="1065"/>
      <c r="L249" s="397">
        <v>1338.18</v>
      </c>
      <c r="M249" s="398"/>
      <c r="N249" s="399"/>
      <c r="V249" s="361"/>
      <c r="W249" s="367"/>
      <c r="AB249" s="367"/>
      <c r="AD249" s="367"/>
      <c r="AE249" s="335" t="s">
        <v>523</v>
      </c>
    </row>
    <row r="250" spans="1:32" s="332" customFormat="1" ht="12" x14ac:dyDescent="0.2">
      <c r="A250" s="396"/>
      <c r="B250" s="371"/>
      <c r="C250" s="1065" t="s">
        <v>1374</v>
      </c>
      <c r="D250" s="1065"/>
      <c r="E250" s="1065"/>
      <c r="F250" s="1065"/>
      <c r="G250" s="1065"/>
      <c r="H250" s="1065"/>
      <c r="I250" s="1065"/>
      <c r="J250" s="1065"/>
      <c r="K250" s="1065"/>
      <c r="L250" s="397">
        <v>38433.33</v>
      </c>
      <c r="M250" s="398"/>
      <c r="N250" s="399"/>
      <c r="V250" s="361"/>
      <c r="W250" s="367"/>
      <c r="AB250" s="367"/>
      <c r="AD250" s="367"/>
      <c r="AE250" s="335" t="s">
        <v>1374</v>
      </c>
    </row>
    <row r="251" spans="1:32" s="332" customFormat="1" ht="12" x14ac:dyDescent="0.2">
      <c r="A251" s="396"/>
      <c r="B251" s="371"/>
      <c r="C251" s="1065" t="s">
        <v>3043</v>
      </c>
      <c r="D251" s="1065"/>
      <c r="E251" s="1065"/>
      <c r="F251" s="1065"/>
      <c r="G251" s="1065"/>
      <c r="H251" s="1065"/>
      <c r="I251" s="1065"/>
      <c r="J251" s="1065"/>
      <c r="K251" s="1065"/>
      <c r="L251" s="397">
        <v>38433.33</v>
      </c>
      <c r="M251" s="398"/>
      <c r="N251" s="399"/>
      <c r="V251" s="361"/>
      <c r="W251" s="367"/>
      <c r="AB251" s="367"/>
      <c r="AD251" s="367"/>
      <c r="AE251" s="335" t="s">
        <v>3043</v>
      </c>
    </row>
    <row r="252" spans="1:32" s="332" customFormat="1" ht="12" x14ac:dyDescent="0.2">
      <c r="A252" s="396"/>
      <c r="B252" s="371"/>
      <c r="C252" s="1065" t="s">
        <v>524</v>
      </c>
      <c r="D252" s="1065"/>
      <c r="E252" s="1065"/>
      <c r="F252" s="1065"/>
      <c r="G252" s="1065"/>
      <c r="H252" s="1065"/>
      <c r="I252" s="1065"/>
      <c r="J252" s="1065"/>
      <c r="K252" s="1065"/>
      <c r="L252" s="397">
        <v>2793.43</v>
      </c>
      <c r="M252" s="398"/>
      <c r="N252" s="399"/>
      <c r="V252" s="361"/>
      <c r="W252" s="367"/>
      <c r="AB252" s="367"/>
      <c r="AD252" s="367"/>
      <c r="AE252" s="335" t="s">
        <v>524</v>
      </c>
    </row>
    <row r="253" spans="1:32" s="332" customFormat="1" ht="12" x14ac:dyDescent="0.2">
      <c r="A253" s="396"/>
      <c r="B253" s="371"/>
      <c r="C253" s="1065" t="s">
        <v>525</v>
      </c>
      <c r="D253" s="1065"/>
      <c r="E253" s="1065"/>
      <c r="F253" s="1065"/>
      <c r="G253" s="1065"/>
      <c r="H253" s="1065"/>
      <c r="I253" s="1065"/>
      <c r="J253" s="1065"/>
      <c r="K253" s="1065"/>
      <c r="L253" s="397">
        <v>2588.6</v>
      </c>
      <c r="M253" s="398"/>
      <c r="N253" s="399"/>
      <c r="V253" s="361"/>
      <c r="W253" s="367"/>
      <c r="AB253" s="367"/>
      <c r="AD253" s="367"/>
      <c r="AE253" s="335" t="s">
        <v>525</v>
      </c>
    </row>
    <row r="254" spans="1:32" s="332" customFormat="1" ht="12" x14ac:dyDescent="0.2">
      <c r="A254" s="396"/>
      <c r="B254" s="371"/>
      <c r="C254" s="1065" t="s">
        <v>526</v>
      </c>
      <c r="D254" s="1065"/>
      <c r="E254" s="1065"/>
      <c r="F254" s="1065"/>
      <c r="G254" s="1065"/>
      <c r="H254" s="1065"/>
      <c r="I254" s="1065"/>
      <c r="J254" s="1065"/>
      <c r="K254" s="1065"/>
      <c r="L254" s="397">
        <v>1338.18</v>
      </c>
      <c r="M254" s="398"/>
      <c r="N254" s="399"/>
      <c r="V254" s="361"/>
      <c r="W254" s="367"/>
      <c r="AB254" s="367"/>
      <c r="AD254" s="367"/>
      <c r="AE254" s="335" t="s">
        <v>526</v>
      </c>
    </row>
    <row r="255" spans="1:32" s="332" customFormat="1" ht="12" x14ac:dyDescent="0.2">
      <c r="A255" s="396"/>
      <c r="B255" s="390"/>
      <c r="C255" s="1067" t="s">
        <v>4649</v>
      </c>
      <c r="D255" s="1067"/>
      <c r="E255" s="1067"/>
      <c r="F255" s="1067"/>
      <c r="G255" s="1067"/>
      <c r="H255" s="1067"/>
      <c r="I255" s="1067"/>
      <c r="J255" s="1067"/>
      <c r="K255" s="1067"/>
      <c r="L255" s="400">
        <v>49895.94</v>
      </c>
      <c r="M255" s="401"/>
      <c r="N255" s="402"/>
      <c r="V255" s="361"/>
      <c r="W255" s="367"/>
      <c r="AB255" s="367"/>
      <c r="AD255" s="367"/>
      <c r="AF255" s="367" t="s">
        <v>4649</v>
      </c>
    </row>
    <row r="256" spans="1:32" s="332" customFormat="1" ht="12" x14ac:dyDescent="0.2">
      <c r="A256" s="396"/>
      <c r="B256" s="371"/>
      <c r="C256" s="1065" t="s">
        <v>513</v>
      </c>
      <c r="D256" s="1065"/>
      <c r="E256" s="1065"/>
      <c r="F256" s="1065"/>
      <c r="G256" s="1065"/>
      <c r="H256" s="1065"/>
      <c r="I256" s="1065"/>
      <c r="J256" s="1065"/>
      <c r="K256" s="1065"/>
      <c r="L256" s="397"/>
      <c r="M256" s="398"/>
      <c r="N256" s="399"/>
      <c r="V256" s="361"/>
      <c r="W256" s="367"/>
      <c r="AB256" s="367"/>
      <c r="AD256" s="367"/>
      <c r="AE256" s="335" t="s">
        <v>513</v>
      </c>
      <c r="AF256" s="367"/>
    </row>
    <row r="257" spans="1:32" s="332" customFormat="1" ht="12" x14ac:dyDescent="0.2">
      <c r="A257" s="396"/>
      <c r="B257" s="371"/>
      <c r="C257" s="1065" t="s">
        <v>1376</v>
      </c>
      <c r="D257" s="1065"/>
      <c r="E257" s="1065"/>
      <c r="F257" s="1065"/>
      <c r="G257" s="1065"/>
      <c r="H257" s="1065"/>
      <c r="I257" s="1065"/>
      <c r="J257" s="1065"/>
      <c r="K257" s="1065"/>
      <c r="L257" s="397">
        <v>8426.81</v>
      </c>
      <c r="M257" s="398"/>
      <c r="N257" s="399"/>
      <c r="V257" s="361"/>
      <c r="W257" s="367"/>
      <c r="AB257" s="367"/>
      <c r="AD257" s="367"/>
      <c r="AE257" s="335" t="s">
        <v>1376</v>
      </c>
      <c r="AF257" s="367"/>
    </row>
    <row r="258" spans="1:32" s="332" customFormat="1" ht="12" x14ac:dyDescent="0.2">
      <c r="A258" s="1073" t="s">
        <v>528</v>
      </c>
      <c r="B258" s="1074"/>
      <c r="C258" s="1074"/>
      <c r="D258" s="1074"/>
      <c r="E258" s="1074"/>
      <c r="F258" s="1074"/>
      <c r="G258" s="1074"/>
      <c r="H258" s="1074"/>
      <c r="I258" s="1074"/>
      <c r="J258" s="1074"/>
      <c r="K258" s="1074"/>
      <c r="L258" s="1074"/>
      <c r="M258" s="1074"/>
      <c r="N258" s="1075"/>
      <c r="V258" s="361" t="s">
        <v>528</v>
      </c>
      <c r="W258" s="367"/>
      <c r="AB258" s="367"/>
      <c r="AD258" s="367"/>
      <c r="AF258" s="367"/>
    </row>
    <row r="259" spans="1:32" s="332" customFormat="1" ht="45" x14ac:dyDescent="0.2">
      <c r="A259" s="362" t="s">
        <v>161</v>
      </c>
      <c r="B259" s="363" t="s">
        <v>8140</v>
      </c>
      <c r="C259" s="1068" t="s">
        <v>8141</v>
      </c>
      <c r="D259" s="1068"/>
      <c r="E259" s="1068"/>
      <c r="F259" s="364" t="s">
        <v>8142</v>
      </c>
      <c r="G259" s="364"/>
      <c r="H259" s="364"/>
      <c r="I259" s="364" t="s">
        <v>499</v>
      </c>
      <c r="J259" s="365"/>
      <c r="K259" s="364"/>
      <c r="L259" s="365"/>
      <c r="M259" s="364"/>
      <c r="N259" s="366"/>
      <c r="V259" s="361"/>
      <c r="W259" s="367" t="s">
        <v>8141</v>
      </c>
      <c r="AB259" s="367"/>
      <c r="AD259" s="367"/>
      <c r="AF259" s="367"/>
    </row>
    <row r="260" spans="1:32" s="332" customFormat="1" ht="33.75" x14ac:dyDescent="0.2">
      <c r="A260" s="370"/>
      <c r="B260" s="371" t="s">
        <v>430</v>
      </c>
      <c r="C260" s="1065" t="s">
        <v>431</v>
      </c>
      <c r="D260" s="1065"/>
      <c r="E260" s="1065"/>
      <c r="F260" s="1065"/>
      <c r="G260" s="1065"/>
      <c r="H260" s="1065"/>
      <c r="I260" s="1065"/>
      <c r="J260" s="1065"/>
      <c r="K260" s="1065"/>
      <c r="L260" s="1065"/>
      <c r="M260" s="1065"/>
      <c r="N260" s="1072"/>
      <c r="V260" s="361"/>
      <c r="W260" s="367"/>
      <c r="X260" s="335" t="s">
        <v>431</v>
      </c>
      <c r="AB260" s="367"/>
      <c r="AD260" s="367"/>
      <c r="AF260" s="367"/>
    </row>
    <row r="261" spans="1:32" s="332" customFormat="1" ht="12" x14ac:dyDescent="0.2">
      <c r="A261" s="372"/>
      <c r="B261" s="371" t="s">
        <v>423</v>
      </c>
      <c r="C261" s="1065" t="s">
        <v>432</v>
      </c>
      <c r="D261" s="1065"/>
      <c r="E261" s="1065"/>
      <c r="F261" s="373"/>
      <c r="G261" s="373"/>
      <c r="H261" s="373"/>
      <c r="I261" s="373"/>
      <c r="J261" s="374">
        <v>0.96</v>
      </c>
      <c r="K261" s="373" t="s">
        <v>436</v>
      </c>
      <c r="L261" s="374">
        <v>10.8</v>
      </c>
      <c r="M261" s="373"/>
      <c r="N261" s="375"/>
      <c r="V261" s="361"/>
      <c r="W261" s="367"/>
      <c r="Y261" s="335" t="s">
        <v>432</v>
      </c>
      <c r="AB261" s="367"/>
      <c r="AD261" s="367"/>
      <c r="AF261" s="367"/>
    </row>
    <row r="262" spans="1:32" s="332" customFormat="1" ht="12" x14ac:dyDescent="0.2">
      <c r="A262" s="372"/>
      <c r="B262" s="371" t="s">
        <v>439</v>
      </c>
      <c r="C262" s="1065" t="s">
        <v>440</v>
      </c>
      <c r="D262" s="1065"/>
      <c r="E262" s="1065"/>
      <c r="F262" s="373"/>
      <c r="G262" s="373"/>
      <c r="H262" s="373"/>
      <c r="I262" s="373"/>
      <c r="J262" s="374">
        <v>90.32</v>
      </c>
      <c r="K262" s="373"/>
      <c r="L262" s="374">
        <v>812.88</v>
      </c>
      <c r="M262" s="373"/>
      <c r="N262" s="375"/>
      <c r="V262" s="361"/>
      <c r="W262" s="367"/>
      <c r="Y262" s="335" t="s">
        <v>440</v>
      </c>
      <c r="AB262" s="367"/>
      <c r="AD262" s="367"/>
      <c r="AF262" s="367"/>
    </row>
    <row r="263" spans="1:32" s="332" customFormat="1" ht="12" x14ac:dyDescent="0.2">
      <c r="A263" s="372"/>
      <c r="B263" s="371"/>
      <c r="C263" s="1065" t="s">
        <v>443</v>
      </c>
      <c r="D263" s="1065"/>
      <c r="E263" s="1065"/>
      <c r="F263" s="373" t="s">
        <v>444</v>
      </c>
      <c r="G263" s="373" t="s">
        <v>2083</v>
      </c>
      <c r="H263" s="373" t="s">
        <v>436</v>
      </c>
      <c r="I263" s="373" t="s">
        <v>3600</v>
      </c>
      <c r="J263" s="374"/>
      <c r="K263" s="373"/>
      <c r="L263" s="374"/>
      <c r="M263" s="373"/>
      <c r="N263" s="375"/>
      <c r="V263" s="361"/>
      <c r="W263" s="367"/>
      <c r="Z263" s="335" t="s">
        <v>443</v>
      </c>
      <c r="AB263" s="367"/>
      <c r="AD263" s="367"/>
      <c r="AF263" s="367"/>
    </row>
    <row r="264" spans="1:32" s="332" customFormat="1" ht="12" x14ac:dyDescent="0.2">
      <c r="A264" s="372"/>
      <c r="B264" s="371"/>
      <c r="C264" s="1077" t="s">
        <v>450</v>
      </c>
      <c r="D264" s="1077"/>
      <c r="E264" s="1077"/>
      <c r="F264" s="376"/>
      <c r="G264" s="376"/>
      <c r="H264" s="376"/>
      <c r="I264" s="376"/>
      <c r="J264" s="377">
        <v>91.28</v>
      </c>
      <c r="K264" s="376"/>
      <c r="L264" s="377">
        <v>823.68</v>
      </c>
      <c r="M264" s="376"/>
      <c r="N264" s="378"/>
      <c r="V264" s="361"/>
      <c r="W264" s="367"/>
      <c r="AA264" s="335" t="s">
        <v>450</v>
      </c>
      <c r="AB264" s="367"/>
      <c r="AD264" s="367"/>
      <c r="AF264" s="367"/>
    </row>
    <row r="265" spans="1:32" s="332" customFormat="1" ht="12" x14ac:dyDescent="0.2">
      <c r="A265" s="372"/>
      <c r="B265" s="371"/>
      <c r="C265" s="1065" t="s">
        <v>451</v>
      </c>
      <c r="D265" s="1065"/>
      <c r="E265" s="1065"/>
      <c r="F265" s="373"/>
      <c r="G265" s="373"/>
      <c r="H265" s="373"/>
      <c r="I265" s="373"/>
      <c r="J265" s="374"/>
      <c r="K265" s="373"/>
      <c r="L265" s="374">
        <v>10.8</v>
      </c>
      <c r="M265" s="373"/>
      <c r="N265" s="375"/>
      <c r="V265" s="361"/>
      <c r="W265" s="367"/>
      <c r="Z265" s="335" t="s">
        <v>451</v>
      </c>
      <c r="AB265" s="367"/>
      <c r="AD265" s="367"/>
      <c r="AF265" s="367"/>
    </row>
    <row r="266" spans="1:32" s="332" customFormat="1" ht="33.75" x14ac:dyDescent="0.2">
      <c r="A266" s="372"/>
      <c r="B266" s="371" t="s">
        <v>7616</v>
      </c>
      <c r="C266" s="1065" t="s">
        <v>7617</v>
      </c>
      <c r="D266" s="1065"/>
      <c r="E266" s="1065"/>
      <c r="F266" s="373" t="s">
        <v>454</v>
      </c>
      <c r="G266" s="373" t="s">
        <v>1083</v>
      </c>
      <c r="H266" s="373"/>
      <c r="I266" s="373" t="s">
        <v>1083</v>
      </c>
      <c r="J266" s="374"/>
      <c r="K266" s="373"/>
      <c r="L266" s="374">
        <v>9.7200000000000006</v>
      </c>
      <c r="M266" s="373"/>
      <c r="N266" s="375"/>
      <c r="V266" s="361"/>
      <c r="W266" s="367"/>
      <c r="Z266" s="335" t="s">
        <v>7617</v>
      </c>
      <c r="AB266" s="367"/>
      <c r="AD266" s="367"/>
      <c r="AF266" s="367"/>
    </row>
    <row r="267" spans="1:32" s="332" customFormat="1" ht="33.75" x14ac:dyDescent="0.2">
      <c r="A267" s="372"/>
      <c r="B267" s="371" t="s">
        <v>7618</v>
      </c>
      <c r="C267" s="1065" t="s">
        <v>7619</v>
      </c>
      <c r="D267" s="1065"/>
      <c r="E267" s="1065"/>
      <c r="F267" s="373" t="s">
        <v>454</v>
      </c>
      <c r="G267" s="373" t="s">
        <v>657</v>
      </c>
      <c r="H267" s="373"/>
      <c r="I267" s="373" t="s">
        <v>657</v>
      </c>
      <c r="J267" s="374"/>
      <c r="K267" s="373"/>
      <c r="L267" s="374">
        <v>4.97</v>
      </c>
      <c r="M267" s="373"/>
      <c r="N267" s="375"/>
      <c r="V267" s="361"/>
      <c r="W267" s="367"/>
      <c r="Z267" s="335" t="s">
        <v>7619</v>
      </c>
      <c r="AB267" s="367"/>
      <c r="AD267" s="367"/>
      <c r="AF267" s="367"/>
    </row>
    <row r="268" spans="1:32" s="332" customFormat="1" ht="12" x14ac:dyDescent="0.2">
      <c r="A268" s="379"/>
      <c r="B268" s="380"/>
      <c r="C268" s="1068" t="s">
        <v>459</v>
      </c>
      <c r="D268" s="1068"/>
      <c r="E268" s="1068"/>
      <c r="F268" s="364"/>
      <c r="G268" s="364"/>
      <c r="H268" s="364"/>
      <c r="I268" s="364"/>
      <c r="J268" s="365"/>
      <c r="K268" s="364"/>
      <c r="L268" s="365">
        <v>838.37</v>
      </c>
      <c r="M268" s="376"/>
      <c r="N268" s="366"/>
      <c r="V268" s="361"/>
      <c r="W268" s="367"/>
      <c r="AB268" s="367" t="s">
        <v>459</v>
      </c>
      <c r="AD268" s="367"/>
      <c r="AF268" s="367"/>
    </row>
    <row r="269" spans="1:32" s="332" customFormat="1" ht="22.5" x14ac:dyDescent="0.2">
      <c r="A269" s="362" t="s">
        <v>162</v>
      </c>
      <c r="B269" s="363" t="s">
        <v>8144</v>
      </c>
      <c r="C269" s="1068" t="s">
        <v>8145</v>
      </c>
      <c r="D269" s="1068"/>
      <c r="E269" s="1068"/>
      <c r="F269" s="364" t="s">
        <v>1017</v>
      </c>
      <c r="G269" s="364"/>
      <c r="H269" s="364"/>
      <c r="I269" s="364" t="s">
        <v>8315</v>
      </c>
      <c r="J269" s="365">
        <v>45.15</v>
      </c>
      <c r="K269" s="364"/>
      <c r="L269" s="365">
        <v>-812.7</v>
      </c>
      <c r="M269" s="364"/>
      <c r="N269" s="366"/>
      <c r="V269" s="361"/>
      <c r="W269" s="367" t="s">
        <v>8145</v>
      </c>
      <c r="AB269" s="367"/>
      <c r="AD269" s="367"/>
      <c r="AF269" s="367"/>
    </row>
    <row r="270" spans="1:32" s="332" customFormat="1" ht="12" x14ac:dyDescent="0.2">
      <c r="A270" s="379"/>
      <c r="B270" s="380"/>
      <c r="C270" s="340" t="s">
        <v>2932</v>
      </c>
      <c r="D270" s="385"/>
      <c r="E270" s="385"/>
      <c r="F270" s="386"/>
      <c r="G270" s="386"/>
      <c r="H270" s="386"/>
      <c r="I270" s="386"/>
      <c r="J270" s="387"/>
      <c r="K270" s="386"/>
      <c r="L270" s="387"/>
      <c r="M270" s="388"/>
      <c r="N270" s="389"/>
      <c r="V270" s="361"/>
      <c r="W270" s="367"/>
      <c r="AB270" s="367"/>
      <c r="AD270" s="367"/>
      <c r="AF270" s="367"/>
    </row>
    <row r="271" spans="1:32" s="332" customFormat="1" ht="33.75" x14ac:dyDescent="0.2">
      <c r="A271" s="362" t="s">
        <v>163</v>
      </c>
      <c r="B271" s="363" t="s">
        <v>8147</v>
      </c>
      <c r="C271" s="1068" t="s">
        <v>8148</v>
      </c>
      <c r="D271" s="1068"/>
      <c r="E271" s="1068"/>
      <c r="F271" s="364" t="s">
        <v>1017</v>
      </c>
      <c r="G271" s="364"/>
      <c r="H271" s="364"/>
      <c r="I271" s="364" t="s">
        <v>423</v>
      </c>
      <c r="J271" s="365">
        <v>2004.33</v>
      </c>
      <c r="K271" s="364" t="s">
        <v>566</v>
      </c>
      <c r="L271" s="365">
        <v>217.91</v>
      </c>
      <c r="M271" s="364" t="s">
        <v>567</v>
      </c>
      <c r="N271" s="366">
        <v>2044</v>
      </c>
      <c r="V271" s="361"/>
      <c r="W271" s="367" t="s">
        <v>8148</v>
      </c>
      <c r="AB271" s="367"/>
      <c r="AD271" s="367"/>
      <c r="AF271" s="367"/>
    </row>
    <row r="272" spans="1:32" s="332" customFormat="1" ht="12" x14ac:dyDescent="0.2">
      <c r="A272" s="379"/>
      <c r="B272" s="380"/>
      <c r="C272" s="340" t="s">
        <v>2932</v>
      </c>
      <c r="D272" s="385"/>
      <c r="E272" s="385"/>
      <c r="F272" s="386"/>
      <c r="G272" s="386"/>
      <c r="H272" s="386"/>
      <c r="I272" s="386"/>
      <c r="J272" s="387"/>
      <c r="K272" s="386"/>
      <c r="L272" s="387"/>
      <c r="M272" s="388"/>
      <c r="N272" s="389"/>
      <c r="V272" s="361"/>
      <c r="W272" s="367"/>
      <c r="AB272" s="367"/>
      <c r="AD272" s="367"/>
      <c r="AF272" s="367"/>
    </row>
    <row r="273" spans="1:32" s="332" customFormat="1" ht="22.5" x14ac:dyDescent="0.2">
      <c r="A273" s="370"/>
      <c r="B273" s="371" t="s">
        <v>568</v>
      </c>
      <c r="C273" s="1065" t="s">
        <v>569</v>
      </c>
      <c r="D273" s="1065"/>
      <c r="E273" s="1065"/>
      <c r="F273" s="1065"/>
      <c r="G273" s="1065"/>
      <c r="H273" s="1065"/>
      <c r="I273" s="1065"/>
      <c r="J273" s="1065"/>
      <c r="K273" s="1065"/>
      <c r="L273" s="1065"/>
      <c r="M273" s="1065"/>
      <c r="N273" s="1072"/>
      <c r="V273" s="361"/>
      <c r="W273" s="367"/>
      <c r="X273" s="335" t="s">
        <v>569</v>
      </c>
      <c r="AB273" s="367"/>
      <c r="AD273" s="367"/>
      <c r="AF273" s="367"/>
    </row>
    <row r="274" spans="1:32" s="332" customFormat="1" ht="1.5" customHeight="1" x14ac:dyDescent="0.2">
      <c r="A274" s="386"/>
      <c r="B274" s="380"/>
      <c r="C274" s="380"/>
      <c r="D274" s="380"/>
      <c r="E274" s="380"/>
      <c r="F274" s="386"/>
      <c r="G274" s="386"/>
      <c r="H274" s="386"/>
      <c r="I274" s="386"/>
      <c r="J274" s="390"/>
      <c r="K274" s="386"/>
      <c r="L274" s="390"/>
      <c r="M274" s="373"/>
      <c r="N274" s="390"/>
      <c r="V274" s="361"/>
      <c r="W274" s="367"/>
      <c r="AB274" s="367"/>
      <c r="AD274" s="367"/>
      <c r="AF274" s="367"/>
    </row>
    <row r="275" spans="1:32" s="332" customFormat="1" ht="12" x14ac:dyDescent="0.2">
      <c r="A275" s="391"/>
      <c r="B275" s="392"/>
      <c r="C275" s="1068" t="s">
        <v>613</v>
      </c>
      <c r="D275" s="1068"/>
      <c r="E275" s="1068"/>
      <c r="F275" s="1068"/>
      <c r="G275" s="1068"/>
      <c r="H275" s="1068"/>
      <c r="I275" s="1068"/>
      <c r="J275" s="1068"/>
      <c r="K275" s="1068"/>
      <c r="L275" s="393"/>
      <c r="M275" s="394"/>
      <c r="N275" s="395"/>
      <c r="V275" s="361"/>
      <c r="W275" s="367"/>
      <c r="AB275" s="367"/>
      <c r="AD275" s="367" t="s">
        <v>613</v>
      </c>
      <c r="AF275" s="367"/>
    </row>
    <row r="276" spans="1:32" s="332" customFormat="1" ht="12" x14ac:dyDescent="0.2">
      <c r="A276" s="396"/>
      <c r="B276" s="371"/>
      <c r="C276" s="1065" t="s">
        <v>512</v>
      </c>
      <c r="D276" s="1065"/>
      <c r="E276" s="1065"/>
      <c r="F276" s="1065"/>
      <c r="G276" s="1065"/>
      <c r="H276" s="1065"/>
      <c r="I276" s="1065"/>
      <c r="J276" s="1065"/>
      <c r="K276" s="1065"/>
      <c r="L276" s="397">
        <v>228.89</v>
      </c>
      <c r="M276" s="398"/>
      <c r="N276" s="399"/>
      <c r="V276" s="361"/>
      <c r="W276" s="367"/>
      <c r="AB276" s="367"/>
      <c r="AD276" s="367"/>
      <c r="AE276" s="335" t="s">
        <v>512</v>
      </c>
      <c r="AF276" s="367"/>
    </row>
    <row r="277" spans="1:32" s="332" customFormat="1" ht="12" x14ac:dyDescent="0.2">
      <c r="A277" s="396"/>
      <c r="B277" s="371"/>
      <c r="C277" s="1065" t="s">
        <v>513</v>
      </c>
      <c r="D277" s="1065"/>
      <c r="E277" s="1065"/>
      <c r="F277" s="1065"/>
      <c r="G277" s="1065"/>
      <c r="H277" s="1065"/>
      <c r="I277" s="1065"/>
      <c r="J277" s="1065"/>
      <c r="K277" s="1065"/>
      <c r="L277" s="397"/>
      <c r="M277" s="398"/>
      <c r="N277" s="399"/>
      <c r="V277" s="361"/>
      <c r="W277" s="367"/>
      <c r="AB277" s="367"/>
      <c r="AD277" s="367"/>
      <c r="AE277" s="335" t="s">
        <v>513</v>
      </c>
      <c r="AF277" s="367"/>
    </row>
    <row r="278" spans="1:32" s="332" customFormat="1" ht="12" x14ac:dyDescent="0.2">
      <c r="A278" s="396"/>
      <c r="B278" s="371"/>
      <c r="C278" s="1065" t="s">
        <v>514</v>
      </c>
      <c r="D278" s="1065"/>
      <c r="E278" s="1065"/>
      <c r="F278" s="1065"/>
      <c r="G278" s="1065"/>
      <c r="H278" s="1065"/>
      <c r="I278" s="1065"/>
      <c r="J278" s="1065"/>
      <c r="K278" s="1065"/>
      <c r="L278" s="397">
        <v>10.8</v>
      </c>
      <c r="M278" s="398"/>
      <c r="N278" s="399"/>
      <c r="V278" s="361"/>
      <c r="W278" s="367"/>
      <c r="AB278" s="367"/>
      <c r="AD278" s="367"/>
      <c r="AE278" s="335" t="s">
        <v>514</v>
      </c>
      <c r="AF278" s="367"/>
    </row>
    <row r="279" spans="1:32" s="332" customFormat="1" ht="12" x14ac:dyDescent="0.2">
      <c r="A279" s="396"/>
      <c r="B279" s="371"/>
      <c r="C279" s="1065" t="s">
        <v>517</v>
      </c>
      <c r="D279" s="1065"/>
      <c r="E279" s="1065"/>
      <c r="F279" s="1065"/>
      <c r="G279" s="1065"/>
      <c r="H279" s="1065"/>
      <c r="I279" s="1065"/>
      <c r="J279" s="1065"/>
      <c r="K279" s="1065"/>
      <c r="L279" s="397">
        <v>218.09</v>
      </c>
      <c r="M279" s="398"/>
      <c r="N279" s="399"/>
      <c r="V279" s="361"/>
      <c r="W279" s="367"/>
      <c r="AB279" s="367"/>
      <c r="AD279" s="367"/>
      <c r="AE279" s="335" t="s">
        <v>517</v>
      </c>
      <c r="AF279" s="367"/>
    </row>
    <row r="280" spans="1:32" s="332" customFormat="1" ht="12" x14ac:dyDescent="0.2">
      <c r="A280" s="396"/>
      <c r="B280" s="371"/>
      <c r="C280" s="1065" t="s">
        <v>3041</v>
      </c>
      <c r="D280" s="1065"/>
      <c r="E280" s="1065"/>
      <c r="F280" s="1065"/>
      <c r="G280" s="1065"/>
      <c r="H280" s="1065"/>
      <c r="I280" s="1065"/>
      <c r="J280" s="1065"/>
      <c r="K280" s="1065"/>
      <c r="L280" s="397">
        <v>243.58</v>
      </c>
      <c r="M280" s="398"/>
      <c r="N280" s="399"/>
      <c r="V280" s="361"/>
      <c r="W280" s="367"/>
      <c r="AB280" s="367"/>
      <c r="AD280" s="367"/>
      <c r="AE280" s="335" t="s">
        <v>3041</v>
      </c>
      <c r="AF280" s="367"/>
    </row>
    <row r="281" spans="1:32" s="332" customFormat="1" ht="12" x14ac:dyDescent="0.2">
      <c r="A281" s="396"/>
      <c r="B281" s="371"/>
      <c r="C281" s="1065" t="s">
        <v>513</v>
      </c>
      <c r="D281" s="1065"/>
      <c r="E281" s="1065"/>
      <c r="F281" s="1065"/>
      <c r="G281" s="1065"/>
      <c r="H281" s="1065"/>
      <c r="I281" s="1065"/>
      <c r="J281" s="1065"/>
      <c r="K281" s="1065"/>
      <c r="L281" s="397"/>
      <c r="M281" s="398"/>
      <c r="N281" s="399"/>
      <c r="V281" s="361"/>
      <c r="W281" s="367"/>
      <c r="AB281" s="367"/>
      <c r="AD281" s="367"/>
      <c r="AE281" s="335" t="s">
        <v>513</v>
      </c>
      <c r="AF281" s="367"/>
    </row>
    <row r="282" spans="1:32" s="332" customFormat="1" ht="12" x14ac:dyDescent="0.2">
      <c r="A282" s="396"/>
      <c r="B282" s="371"/>
      <c r="C282" s="1065" t="s">
        <v>519</v>
      </c>
      <c r="D282" s="1065"/>
      <c r="E282" s="1065"/>
      <c r="F282" s="1065"/>
      <c r="G282" s="1065"/>
      <c r="H282" s="1065"/>
      <c r="I282" s="1065"/>
      <c r="J282" s="1065"/>
      <c r="K282" s="1065"/>
      <c r="L282" s="397">
        <v>10.8</v>
      </c>
      <c r="M282" s="398"/>
      <c r="N282" s="399"/>
      <c r="V282" s="361"/>
      <c r="W282" s="367"/>
      <c r="AB282" s="367"/>
      <c r="AD282" s="367"/>
      <c r="AE282" s="335" t="s">
        <v>519</v>
      </c>
      <c r="AF282" s="367"/>
    </row>
    <row r="283" spans="1:32" s="332" customFormat="1" ht="12" x14ac:dyDescent="0.2">
      <c r="A283" s="396"/>
      <c r="B283" s="371"/>
      <c r="C283" s="1065" t="s">
        <v>521</v>
      </c>
      <c r="D283" s="1065"/>
      <c r="E283" s="1065"/>
      <c r="F283" s="1065"/>
      <c r="G283" s="1065"/>
      <c r="H283" s="1065"/>
      <c r="I283" s="1065"/>
      <c r="J283" s="1065"/>
      <c r="K283" s="1065"/>
      <c r="L283" s="397">
        <v>218.09</v>
      </c>
      <c r="M283" s="398"/>
      <c r="N283" s="399"/>
      <c r="V283" s="361"/>
      <c r="W283" s="367"/>
      <c r="AB283" s="367"/>
      <c r="AD283" s="367"/>
      <c r="AE283" s="335" t="s">
        <v>521</v>
      </c>
      <c r="AF283" s="367"/>
    </row>
    <row r="284" spans="1:32" s="332" customFormat="1" ht="12" x14ac:dyDescent="0.2">
      <c r="A284" s="396"/>
      <c r="B284" s="371"/>
      <c r="C284" s="1065" t="s">
        <v>522</v>
      </c>
      <c r="D284" s="1065"/>
      <c r="E284" s="1065"/>
      <c r="F284" s="1065"/>
      <c r="G284" s="1065"/>
      <c r="H284" s="1065"/>
      <c r="I284" s="1065"/>
      <c r="J284" s="1065"/>
      <c r="K284" s="1065"/>
      <c r="L284" s="397">
        <v>9.7200000000000006</v>
      </c>
      <c r="M284" s="398"/>
      <c r="N284" s="399"/>
      <c r="V284" s="361"/>
      <c r="W284" s="367"/>
      <c r="AB284" s="367"/>
      <c r="AD284" s="367"/>
      <c r="AE284" s="335" t="s">
        <v>522</v>
      </c>
      <c r="AF284" s="367"/>
    </row>
    <row r="285" spans="1:32" s="332" customFormat="1" ht="12" x14ac:dyDescent="0.2">
      <c r="A285" s="396"/>
      <c r="B285" s="371"/>
      <c r="C285" s="1065" t="s">
        <v>523</v>
      </c>
      <c r="D285" s="1065"/>
      <c r="E285" s="1065"/>
      <c r="F285" s="1065"/>
      <c r="G285" s="1065"/>
      <c r="H285" s="1065"/>
      <c r="I285" s="1065"/>
      <c r="J285" s="1065"/>
      <c r="K285" s="1065"/>
      <c r="L285" s="397">
        <v>4.97</v>
      </c>
      <c r="M285" s="398"/>
      <c r="N285" s="399"/>
      <c r="V285" s="361"/>
      <c r="W285" s="367"/>
      <c r="AB285" s="367"/>
      <c r="AD285" s="367"/>
      <c r="AE285" s="335" t="s">
        <v>523</v>
      </c>
      <c r="AF285" s="367"/>
    </row>
    <row r="286" spans="1:32" s="332" customFormat="1" ht="12" x14ac:dyDescent="0.2">
      <c r="A286" s="396"/>
      <c r="B286" s="371"/>
      <c r="C286" s="1065" t="s">
        <v>524</v>
      </c>
      <c r="D286" s="1065"/>
      <c r="E286" s="1065"/>
      <c r="F286" s="1065"/>
      <c r="G286" s="1065"/>
      <c r="H286" s="1065"/>
      <c r="I286" s="1065"/>
      <c r="J286" s="1065"/>
      <c r="K286" s="1065"/>
      <c r="L286" s="397">
        <v>10.8</v>
      </c>
      <c r="M286" s="398"/>
      <c r="N286" s="399"/>
      <c r="V286" s="361"/>
      <c r="W286" s="367"/>
      <c r="AB286" s="367"/>
      <c r="AD286" s="367"/>
      <c r="AE286" s="335" t="s">
        <v>524</v>
      </c>
      <c r="AF286" s="367"/>
    </row>
    <row r="287" spans="1:32" s="332" customFormat="1" ht="12" x14ac:dyDescent="0.2">
      <c r="A287" s="396"/>
      <c r="B287" s="371"/>
      <c r="C287" s="1065" t="s">
        <v>525</v>
      </c>
      <c r="D287" s="1065"/>
      <c r="E287" s="1065"/>
      <c r="F287" s="1065"/>
      <c r="G287" s="1065"/>
      <c r="H287" s="1065"/>
      <c r="I287" s="1065"/>
      <c r="J287" s="1065"/>
      <c r="K287" s="1065"/>
      <c r="L287" s="397">
        <v>9.7200000000000006</v>
      </c>
      <c r="M287" s="398"/>
      <c r="N287" s="399"/>
      <c r="V287" s="361"/>
      <c r="W287" s="367"/>
      <c r="AB287" s="367"/>
      <c r="AD287" s="367"/>
      <c r="AE287" s="335" t="s">
        <v>525</v>
      </c>
      <c r="AF287" s="367"/>
    </row>
    <row r="288" spans="1:32" s="332" customFormat="1" ht="12" x14ac:dyDescent="0.2">
      <c r="A288" s="396"/>
      <c r="B288" s="371"/>
      <c r="C288" s="1065" t="s">
        <v>526</v>
      </c>
      <c r="D288" s="1065"/>
      <c r="E288" s="1065"/>
      <c r="F288" s="1065"/>
      <c r="G288" s="1065"/>
      <c r="H288" s="1065"/>
      <c r="I288" s="1065"/>
      <c r="J288" s="1065"/>
      <c r="K288" s="1065"/>
      <c r="L288" s="397">
        <v>4.97</v>
      </c>
      <c r="M288" s="398"/>
      <c r="N288" s="399"/>
      <c r="V288" s="361"/>
      <c r="W288" s="367"/>
      <c r="AB288" s="367"/>
      <c r="AD288" s="367"/>
      <c r="AE288" s="335" t="s">
        <v>526</v>
      </c>
      <c r="AF288" s="367"/>
    </row>
    <row r="289" spans="1:34" s="332" customFormat="1" ht="12" x14ac:dyDescent="0.2">
      <c r="A289" s="396"/>
      <c r="B289" s="390"/>
      <c r="C289" s="1067" t="s">
        <v>614</v>
      </c>
      <c r="D289" s="1067"/>
      <c r="E289" s="1067"/>
      <c r="F289" s="1067"/>
      <c r="G289" s="1067"/>
      <c r="H289" s="1067"/>
      <c r="I289" s="1067"/>
      <c r="J289" s="1067"/>
      <c r="K289" s="1067"/>
      <c r="L289" s="400">
        <v>243.58</v>
      </c>
      <c r="M289" s="401"/>
      <c r="N289" s="402"/>
      <c r="V289" s="361"/>
      <c r="W289" s="367"/>
      <c r="AB289" s="367"/>
      <c r="AD289" s="367"/>
      <c r="AF289" s="367" t="s">
        <v>614</v>
      </c>
    </row>
    <row r="290" spans="1:34" s="332" customFormat="1" ht="12" x14ac:dyDescent="0.2">
      <c r="A290" s="1073" t="s">
        <v>8149</v>
      </c>
      <c r="B290" s="1074"/>
      <c r="C290" s="1074"/>
      <c r="D290" s="1074"/>
      <c r="E290" s="1074"/>
      <c r="F290" s="1074"/>
      <c r="G290" s="1074"/>
      <c r="H290" s="1074"/>
      <c r="I290" s="1074"/>
      <c r="J290" s="1074"/>
      <c r="K290" s="1074"/>
      <c r="L290" s="1074"/>
      <c r="M290" s="1074"/>
      <c r="N290" s="1075"/>
      <c r="V290" s="361" t="s">
        <v>8149</v>
      </c>
      <c r="W290" s="367"/>
      <c r="AB290" s="367"/>
      <c r="AD290" s="367"/>
      <c r="AF290" s="367"/>
    </row>
    <row r="291" spans="1:34" s="332" customFormat="1" ht="22.5" x14ac:dyDescent="0.2">
      <c r="A291" s="1069" t="s">
        <v>8068</v>
      </c>
      <c r="B291" s="1070"/>
      <c r="C291" s="1070"/>
      <c r="D291" s="1070"/>
      <c r="E291" s="1070"/>
      <c r="F291" s="1070"/>
      <c r="G291" s="1070"/>
      <c r="H291" s="1070"/>
      <c r="I291" s="1070"/>
      <c r="J291" s="1070"/>
      <c r="K291" s="1070"/>
      <c r="L291" s="1070"/>
      <c r="M291" s="1070"/>
      <c r="N291" s="1071"/>
      <c r="V291" s="361"/>
      <c r="W291" s="367"/>
      <c r="AB291" s="367"/>
      <c r="AD291" s="367"/>
      <c r="AF291" s="367"/>
      <c r="AG291" s="367" t="s">
        <v>8068</v>
      </c>
    </row>
    <row r="292" spans="1:34" s="332" customFormat="1" ht="33.75" x14ac:dyDescent="0.2">
      <c r="A292" s="362" t="s">
        <v>164</v>
      </c>
      <c r="B292" s="363" t="s">
        <v>6308</v>
      </c>
      <c r="C292" s="1068" t="s">
        <v>6309</v>
      </c>
      <c r="D292" s="1068"/>
      <c r="E292" s="1068"/>
      <c r="F292" s="364" t="s">
        <v>621</v>
      </c>
      <c r="G292" s="364"/>
      <c r="H292" s="364"/>
      <c r="I292" s="364" t="s">
        <v>5934</v>
      </c>
      <c r="J292" s="365">
        <v>73.94</v>
      </c>
      <c r="K292" s="364"/>
      <c r="L292" s="365">
        <v>0.22</v>
      </c>
      <c r="M292" s="364"/>
      <c r="N292" s="366"/>
      <c r="V292" s="361"/>
      <c r="W292" s="367" t="s">
        <v>6309</v>
      </c>
      <c r="AB292" s="367"/>
      <c r="AD292" s="367"/>
      <c r="AF292" s="367"/>
      <c r="AG292" s="367"/>
    </row>
    <row r="293" spans="1:34" s="332" customFormat="1" ht="12" x14ac:dyDescent="0.2">
      <c r="A293" s="379"/>
      <c r="B293" s="380"/>
      <c r="C293" s="340" t="s">
        <v>623</v>
      </c>
      <c r="D293" s="385"/>
      <c r="E293" s="385"/>
      <c r="F293" s="386"/>
      <c r="G293" s="386"/>
      <c r="H293" s="386"/>
      <c r="I293" s="386"/>
      <c r="J293" s="387"/>
      <c r="K293" s="386"/>
      <c r="L293" s="387"/>
      <c r="M293" s="388"/>
      <c r="N293" s="389"/>
      <c r="V293" s="361"/>
      <c r="W293" s="367"/>
      <c r="AB293" s="367"/>
      <c r="AD293" s="367"/>
      <c r="AF293" s="367"/>
      <c r="AG293" s="367"/>
    </row>
    <row r="294" spans="1:34" s="332" customFormat="1" ht="1.5" customHeight="1" x14ac:dyDescent="0.2">
      <c r="A294" s="386"/>
      <c r="B294" s="380"/>
      <c r="C294" s="380"/>
      <c r="D294" s="380"/>
      <c r="E294" s="380"/>
      <c r="F294" s="386"/>
      <c r="G294" s="386"/>
      <c r="H294" s="386"/>
      <c r="I294" s="386"/>
      <c r="J294" s="390"/>
      <c r="K294" s="386"/>
      <c r="L294" s="390"/>
      <c r="M294" s="373"/>
      <c r="N294" s="390"/>
      <c r="V294" s="361"/>
      <c r="W294" s="367"/>
      <c r="AB294" s="367"/>
      <c r="AD294" s="367"/>
      <c r="AF294" s="367"/>
      <c r="AG294" s="367"/>
    </row>
    <row r="295" spans="1:34" s="332" customFormat="1" ht="12" x14ac:dyDescent="0.2">
      <c r="A295" s="391"/>
      <c r="B295" s="392"/>
      <c r="C295" s="1068" t="s">
        <v>8151</v>
      </c>
      <c r="D295" s="1068"/>
      <c r="E295" s="1068"/>
      <c r="F295" s="1068"/>
      <c r="G295" s="1068"/>
      <c r="H295" s="1068"/>
      <c r="I295" s="1068"/>
      <c r="J295" s="1068"/>
      <c r="K295" s="1068"/>
      <c r="L295" s="393"/>
      <c r="M295" s="394"/>
      <c r="N295" s="395"/>
      <c r="V295" s="361"/>
      <c r="W295" s="367"/>
      <c r="AB295" s="367"/>
      <c r="AD295" s="367" t="s">
        <v>8151</v>
      </c>
      <c r="AF295" s="367"/>
      <c r="AG295" s="367"/>
    </row>
    <row r="296" spans="1:34" s="332" customFormat="1" ht="12" x14ac:dyDescent="0.2">
      <c r="A296" s="396"/>
      <c r="B296" s="371"/>
      <c r="C296" s="1065" t="s">
        <v>512</v>
      </c>
      <c r="D296" s="1065"/>
      <c r="E296" s="1065"/>
      <c r="F296" s="1065"/>
      <c r="G296" s="1065"/>
      <c r="H296" s="1065"/>
      <c r="I296" s="1065"/>
      <c r="J296" s="1065"/>
      <c r="K296" s="1065"/>
      <c r="L296" s="397">
        <v>0.22</v>
      </c>
      <c r="M296" s="398"/>
      <c r="N296" s="399"/>
      <c r="V296" s="361"/>
      <c r="W296" s="367"/>
      <c r="AB296" s="367"/>
      <c r="AD296" s="367"/>
      <c r="AE296" s="335" t="s">
        <v>512</v>
      </c>
      <c r="AF296" s="367"/>
      <c r="AG296" s="367"/>
    </row>
    <row r="297" spans="1:34" s="332" customFormat="1" ht="12" x14ac:dyDescent="0.2">
      <c r="A297" s="396"/>
      <c r="B297" s="371"/>
      <c r="C297" s="1065" t="s">
        <v>513</v>
      </c>
      <c r="D297" s="1065"/>
      <c r="E297" s="1065"/>
      <c r="F297" s="1065"/>
      <c r="G297" s="1065"/>
      <c r="H297" s="1065"/>
      <c r="I297" s="1065"/>
      <c r="J297" s="1065"/>
      <c r="K297" s="1065"/>
      <c r="L297" s="397"/>
      <c r="M297" s="398"/>
      <c r="N297" s="399"/>
      <c r="V297" s="361"/>
      <c r="W297" s="367"/>
      <c r="AB297" s="367"/>
      <c r="AD297" s="367"/>
      <c r="AE297" s="335" t="s">
        <v>513</v>
      </c>
      <c r="AF297" s="367"/>
      <c r="AG297" s="367"/>
    </row>
    <row r="298" spans="1:34" s="332" customFormat="1" ht="12" x14ac:dyDescent="0.2">
      <c r="A298" s="396"/>
      <c r="B298" s="371"/>
      <c r="C298" s="1065" t="s">
        <v>517</v>
      </c>
      <c r="D298" s="1065"/>
      <c r="E298" s="1065"/>
      <c r="F298" s="1065"/>
      <c r="G298" s="1065"/>
      <c r="H298" s="1065"/>
      <c r="I298" s="1065"/>
      <c r="J298" s="1065"/>
      <c r="K298" s="1065"/>
      <c r="L298" s="397">
        <v>0.22</v>
      </c>
      <c r="M298" s="398"/>
      <c r="N298" s="399"/>
      <c r="V298" s="361"/>
      <c r="W298" s="367"/>
      <c r="AB298" s="367"/>
      <c r="AD298" s="367"/>
      <c r="AE298" s="335" t="s">
        <v>517</v>
      </c>
      <c r="AF298" s="367"/>
      <c r="AG298" s="367"/>
    </row>
    <row r="299" spans="1:34" s="332" customFormat="1" ht="12" x14ac:dyDescent="0.2">
      <c r="A299" s="396"/>
      <c r="B299" s="371"/>
      <c r="C299" s="1065" t="s">
        <v>518</v>
      </c>
      <c r="D299" s="1065"/>
      <c r="E299" s="1065"/>
      <c r="F299" s="1065"/>
      <c r="G299" s="1065"/>
      <c r="H299" s="1065"/>
      <c r="I299" s="1065"/>
      <c r="J299" s="1065"/>
      <c r="K299" s="1065"/>
      <c r="L299" s="397">
        <v>0.22</v>
      </c>
      <c r="M299" s="398"/>
      <c r="N299" s="399"/>
      <c r="V299" s="361"/>
      <c r="W299" s="367"/>
      <c r="AB299" s="367"/>
      <c r="AD299" s="367"/>
      <c r="AE299" s="335" t="s">
        <v>518</v>
      </c>
      <c r="AF299" s="367"/>
      <c r="AG299" s="367"/>
    </row>
    <row r="300" spans="1:34" s="332" customFormat="1" ht="12" x14ac:dyDescent="0.2">
      <c r="A300" s="396"/>
      <c r="B300" s="371"/>
      <c r="C300" s="1065" t="s">
        <v>513</v>
      </c>
      <c r="D300" s="1065"/>
      <c r="E300" s="1065"/>
      <c r="F300" s="1065"/>
      <c r="G300" s="1065"/>
      <c r="H300" s="1065"/>
      <c r="I300" s="1065"/>
      <c r="J300" s="1065"/>
      <c r="K300" s="1065"/>
      <c r="L300" s="397"/>
      <c r="M300" s="398"/>
      <c r="N300" s="399"/>
      <c r="V300" s="361"/>
      <c r="W300" s="367"/>
      <c r="AB300" s="367"/>
      <c r="AD300" s="367"/>
      <c r="AE300" s="335" t="s">
        <v>513</v>
      </c>
      <c r="AF300" s="367"/>
      <c r="AG300" s="367"/>
    </row>
    <row r="301" spans="1:34" s="332" customFormat="1" ht="12" x14ac:dyDescent="0.2">
      <c r="A301" s="396"/>
      <c r="B301" s="371"/>
      <c r="C301" s="1065" t="s">
        <v>521</v>
      </c>
      <c r="D301" s="1065"/>
      <c r="E301" s="1065"/>
      <c r="F301" s="1065"/>
      <c r="G301" s="1065"/>
      <c r="H301" s="1065"/>
      <c r="I301" s="1065"/>
      <c r="J301" s="1065"/>
      <c r="K301" s="1065"/>
      <c r="L301" s="397">
        <v>0.22</v>
      </c>
      <c r="M301" s="398"/>
      <c r="N301" s="399"/>
      <c r="V301" s="361"/>
      <c r="W301" s="367"/>
      <c r="AB301" s="367"/>
      <c r="AD301" s="367"/>
      <c r="AE301" s="335" t="s">
        <v>521</v>
      </c>
      <c r="AF301" s="367"/>
      <c r="AG301" s="367"/>
    </row>
    <row r="302" spans="1:34" s="332" customFormat="1" ht="12" x14ac:dyDescent="0.2">
      <c r="A302" s="396"/>
      <c r="B302" s="390"/>
      <c r="C302" s="1067" t="s">
        <v>8152</v>
      </c>
      <c r="D302" s="1067"/>
      <c r="E302" s="1067"/>
      <c r="F302" s="1067"/>
      <c r="G302" s="1067"/>
      <c r="H302" s="1067"/>
      <c r="I302" s="1067"/>
      <c r="J302" s="1067"/>
      <c r="K302" s="1067"/>
      <c r="L302" s="400">
        <v>0.22</v>
      </c>
      <c r="M302" s="401"/>
      <c r="N302" s="402"/>
      <c r="V302" s="361"/>
      <c r="W302" s="367"/>
      <c r="AB302" s="367"/>
      <c r="AD302" s="367"/>
      <c r="AF302" s="367" t="s">
        <v>8152</v>
      </c>
      <c r="AG302" s="367"/>
    </row>
    <row r="303" spans="1:34" s="332" customFormat="1" ht="2.25" customHeight="1" x14ac:dyDescent="0.2">
      <c r="B303" s="338"/>
      <c r="C303" s="338"/>
      <c r="D303" s="338"/>
      <c r="E303" s="338"/>
      <c r="F303" s="338"/>
      <c r="G303" s="338"/>
      <c r="H303" s="338"/>
      <c r="I303" s="338"/>
      <c r="J303" s="338"/>
      <c r="K303" s="338"/>
      <c r="L303" s="403"/>
      <c r="M303" s="404"/>
      <c r="N303" s="405"/>
    </row>
    <row r="304" spans="1:34" s="332" customFormat="1" x14ac:dyDescent="0.2">
      <c r="A304" s="391"/>
      <c r="B304" s="392"/>
      <c r="C304" s="1068" t="s">
        <v>636</v>
      </c>
      <c r="D304" s="1068"/>
      <c r="E304" s="1068"/>
      <c r="F304" s="1068"/>
      <c r="G304" s="1068"/>
      <c r="H304" s="1068"/>
      <c r="I304" s="1068"/>
      <c r="J304" s="1068"/>
      <c r="K304" s="1068"/>
      <c r="L304" s="393"/>
      <c r="M304" s="406"/>
      <c r="N304" s="395"/>
      <c r="AH304" s="367" t="s">
        <v>636</v>
      </c>
    </row>
    <row r="305" spans="1:35" s="332" customFormat="1" x14ac:dyDescent="0.2">
      <c r="A305" s="396"/>
      <c r="B305" s="371"/>
      <c r="C305" s="1065" t="s">
        <v>512</v>
      </c>
      <c r="D305" s="1065"/>
      <c r="E305" s="1065"/>
      <c r="F305" s="1065"/>
      <c r="G305" s="1065"/>
      <c r="H305" s="1065"/>
      <c r="I305" s="1065"/>
      <c r="J305" s="1065"/>
      <c r="K305" s="1065"/>
      <c r="L305" s="397">
        <v>7764.94</v>
      </c>
      <c r="M305" s="407"/>
      <c r="N305" s="399"/>
      <c r="AH305" s="367"/>
      <c r="AI305" s="335" t="s">
        <v>512</v>
      </c>
    </row>
    <row r="306" spans="1:35" s="332" customFormat="1" x14ac:dyDescent="0.2">
      <c r="A306" s="396"/>
      <c r="B306" s="371"/>
      <c r="C306" s="1065" t="s">
        <v>513</v>
      </c>
      <c r="D306" s="1065"/>
      <c r="E306" s="1065"/>
      <c r="F306" s="1065"/>
      <c r="G306" s="1065"/>
      <c r="H306" s="1065"/>
      <c r="I306" s="1065"/>
      <c r="J306" s="1065"/>
      <c r="K306" s="1065"/>
      <c r="L306" s="397"/>
      <c r="M306" s="407"/>
      <c r="N306" s="399"/>
      <c r="AH306" s="367"/>
      <c r="AI306" s="335" t="s">
        <v>513</v>
      </c>
    </row>
    <row r="307" spans="1:35" s="332" customFormat="1" x14ac:dyDescent="0.2">
      <c r="A307" s="396"/>
      <c r="B307" s="371"/>
      <c r="C307" s="1065" t="s">
        <v>514</v>
      </c>
      <c r="D307" s="1065"/>
      <c r="E307" s="1065"/>
      <c r="F307" s="1065"/>
      <c r="G307" s="1065"/>
      <c r="H307" s="1065"/>
      <c r="I307" s="1065"/>
      <c r="J307" s="1065"/>
      <c r="K307" s="1065"/>
      <c r="L307" s="397">
        <v>2800.78</v>
      </c>
      <c r="M307" s="407"/>
      <c r="N307" s="399"/>
      <c r="AH307" s="367"/>
      <c r="AI307" s="335" t="s">
        <v>514</v>
      </c>
    </row>
    <row r="308" spans="1:35" s="332" customFormat="1" x14ac:dyDescent="0.2">
      <c r="A308" s="396"/>
      <c r="B308" s="371"/>
      <c r="C308" s="1065" t="s">
        <v>515</v>
      </c>
      <c r="D308" s="1065"/>
      <c r="E308" s="1065"/>
      <c r="F308" s="1065"/>
      <c r="G308" s="1065"/>
      <c r="H308" s="1065"/>
      <c r="I308" s="1065"/>
      <c r="J308" s="1065"/>
      <c r="K308" s="1065"/>
      <c r="L308" s="397">
        <v>25.01</v>
      </c>
      <c r="M308" s="407"/>
      <c r="N308" s="399"/>
      <c r="AH308" s="367"/>
      <c r="AI308" s="335" t="s">
        <v>515</v>
      </c>
    </row>
    <row r="309" spans="1:35" s="332" customFormat="1" x14ac:dyDescent="0.2">
      <c r="A309" s="396"/>
      <c r="B309" s="371"/>
      <c r="C309" s="1065" t="s">
        <v>516</v>
      </c>
      <c r="D309" s="1065"/>
      <c r="E309" s="1065"/>
      <c r="F309" s="1065"/>
      <c r="G309" s="1065"/>
      <c r="H309" s="1065"/>
      <c r="I309" s="1065"/>
      <c r="J309" s="1065"/>
      <c r="K309" s="1065"/>
      <c r="L309" s="397">
        <v>3.45</v>
      </c>
      <c r="M309" s="407"/>
      <c r="N309" s="399"/>
      <c r="AH309" s="367"/>
      <c r="AI309" s="335" t="s">
        <v>516</v>
      </c>
    </row>
    <row r="310" spans="1:35" s="332" customFormat="1" x14ac:dyDescent="0.2">
      <c r="A310" s="396"/>
      <c r="B310" s="371"/>
      <c r="C310" s="1065" t="s">
        <v>517</v>
      </c>
      <c r="D310" s="1065"/>
      <c r="E310" s="1065"/>
      <c r="F310" s="1065"/>
      <c r="G310" s="1065"/>
      <c r="H310" s="1065"/>
      <c r="I310" s="1065"/>
      <c r="J310" s="1065"/>
      <c r="K310" s="1065"/>
      <c r="L310" s="397">
        <v>4939.1499999999996</v>
      </c>
      <c r="M310" s="407"/>
      <c r="N310" s="399"/>
      <c r="AH310" s="367"/>
      <c r="AI310" s="335" t="s">
        <v>517</v>
      </c>
    </row>
    <row r="311" spans="1:35" s="332" customFormat="1" x14ac:dyDescent="0.2">
      <c r="A311" s="396"/>
      <c r="B311" s="371" t="s">
        <v>423</v>
      </c>
      <c r="C311" s="1065" t="s">
        <v>518</v>
      </c>
      <c r="D311" s="1065"/>
      <c r="E311" s="1065"/>
      <c r="F311" s="1065"/>
      <c r="G311" s="1065"/>
      <c r="H311" s="1065"/>
      <c r="I311" s="1065"/>
      <c r="J311" s="1065"/>
      <c r="K311" s="1065"/>
      <c r="L311" s="397">
        <v>0.22</v>
      </c>
      <c r="M311" s="407" t="s">
        <v>567</v>
      </c>
      <c r="N311" s="399">
        <v>2</v>
      </c>
      <c r="AH311" s="367"/>
      <c r="AI311" s="335" t="s">
        <v>518</v>
      </c>
    </row>
    <row r="312" spans="1:35" s="332" customFormat="1" x14ac:dyDescent="0.2">
      <c r="A312" s="396"/>
      <c r="B312" s="371"/>
      <c r="C312" s="1065" t="s">
        <v>513</v>
      </c>
      <c r="D312" s="1065"/>
      <c r="E312" s="1065"/>
      <c r="F312" s="1065"/>
      <c r="G312" s="1065"/>
      <c r="H312" s="1065"/>
      <c r="I312" s="1065"/>
      <c r="J312" s="1065"/>
      <c r="K312" s="1065"/>
      <c r="L312" s="397"/>
      <c r="M312" s="407"/>
      <c r="N312" s="399"/>
      <c r="AH312" s="367"/>
      <c r="AI312" s="335" t="s">
        <v>513</v>
      </c>
    </row>
    <row r="313" spans="1:35" s="332" customFormat="1" x14ac:dyDescent="0.2">
      <c r="A313" s="396"/>
      <c r="B313" s="371"/>
      <c r="C313" s="1065" t="s">
        <v>521</v>
      </c>
      <c r="D313" s="1065"/>
      <c r="E313" s="1065"/>
      <c r="F313" s="1065"/>
      <c r="G313" s="1065"/>
      <c r="H313" s="1065"/>
      <c r="I313" s="1065"/>
      <c r="J313" s="1065"/>
      <c r="K313" s="1065"/>
      <c r="L313" s="397">
        <v>0.22</v>
      </c>
      <c r="M313" s="407"/>
      <c r="N313" s="399"/>
      <c r="AH313" s="367"/>
      <c r="AI313" s="335" t="s">
        <v>521</v>
      </c>
    </row>
    <row r="314" spans="1:35" s="332" customFormat="1" x14ac:dyDescent="0.2">
      <c r="A314" s="396"/>
      <c r="B314" s="371" t="s">
        <v>423</v>
      </c>
      <c r="C314" s="1065" t="s">
        <v>3041</v>
      </c>
      <c r="D314" s="1065"/>
      <c r="E314" s="1065"/>
      <c r="F314" s="1065"/>
      <c r="G314" s="1065"/>
      <c r="H314" s="1065"/>
      <c r="I314" s="1065"/>
      <c r="J314" s="1065"/>
      <c r="K314" s="1065"/>
      <c r="L314" s="397">
        <v>11706.19</v>
      </c>
      <c r="M314" s="407" t="s">
        <v>567</v>
      </c>
      <c r="N314" s="399">
        <v>109804</v>
      </c>
      <c r="AH314" s="367"/>
      <c r="AI314" s="335" t="s">
        <v>3041</v>
      </c>
    </row>
    <row r="315" spans="1:35" s="332" customFormat="1" x14ac:dyDescent="0.2">
      <c r="A315" s="396"/>
      <c r="B315" s="371"/>
      <c r="C315" s="1065" t="s">
        <v>513</v>
      </c>
      <c r="D315" s="1065"/>
      <c r="E315" s="1065"/>
      <c r="F315" s="1065"/>
      <c r="G315" s="1065"/>
      <c r="H315" s="1065"/>
      <c r="I315" s="1065"/>
      <c r="J315" s="1065"/>
      <c r="K315" s="1065"/>
      <c r="L315" s="397"/>
      <c r="M315" s="407"/>
      <c r="N315" s="399"/>
      <c r="AH315" s="367"/>
      <c r="AI315" s="335" t="s">
        <v>513</v>
      </c>
    </row>
    <row r="316" spans="1:35" s="332" customFormat="1" x14ac:dyDescent="0.2">
      <c r="A316" s="396"/>
      <c r="B316" s="371"/>
      <c r="C316" s="1065" t="s">
        <v>519</v>
      </c>
      <c r="D316" s="1065"/>
      <c r="E316" s="1065"/>
      <c r="F316" s="1065"/>
      <c r="G316" s="1065"/>
      <c r="H316" s="1065"/>
      <c r="I316" s="1065"/>
      <c r="J316" s="1065"/>
      <c r="K316" s="1065"/>
      <c r="L316" s="397">
        <v>2800.78</v>
      </c>
      <c r="M316" s="407"/>
      <c r="N316" s="399"/>
      <c r="AH316" s="367"/>
      <c r="AI316" s="335" t="s">
        <v>519</v>
      </c>
    </row>
    <row r="317" spans="1:35" s="332" customFormat="1" x14ac:dyDescent="0.2">
      <c r="A317" s="396"/>
      <c r="B317" s="371"/>
      <c r="C317" s="1065" t="s">
        <v>520</v>
      </c>
      <c r="D317" s="1065"/>
      <c r="E317" s="1065"/>
      <c r="F317" s="1065"/>
      <c r="G317" s="1065"/>
      <c r="H317" s="1065"/>
      <c r="I317" s="1065"/>
      <c r="J317" s="1065"/>
      <c r="K317" s="1065"/>
      <c r="L317" s="397">
        <v>25.01</v>
      </c>
      <c r="M317" s="407"/>
      <c r="N317" s="399"/>
      <c r="AH317" s="367"/>
      <c r="AI317" s="335" t="s">
        <v>520</v>
      </c>
    </row>
    <row r="318" spans="1:35" s="332" customFormat="1" x14ac:dyDescent="0.2">
      <c r="A318" s="396"/>
      <c r="B318" s="371"/>
      <c r="C318" s="1065" t="s">
        <v>521</v>
      </c>
      <c r="D318" s="1065"/>
      <c r="E318" s="1065"/>
      <c r="F318" s="1065"/>
      <c r="G318" s="1065"/>
      <c r="H318" s="1065"/>
      <c r="I318" s="1065"/>
      <c r="J318" s="1065"/>
      <c r="K318" s="1065"/>
      <c r="L318" s="397">
        <v>4938.93</v>
      </c>
      <c r="M318" s="407"/>
      <c r="N318" s="399"/>
      <c r="AH318" s="367"/>
      <c r="AI318" s="335" t="s">
        <v>521</v>
      </c>
    </row>
    <row r="319" spans="1:35" s="332" customFormat="1" x14ac:dyDescent="0.2">
      <c r="A319" s="396"/>
      <c r="B319" s="371"/>
      <c r="C319" s="1065" t="s">
        <v>522</v>
      </c>
      <c r="D319" s="1065"/>
      <c r="E319" s="1065"/>
      <c r="F319" s="1065"/>
      <c r="G319" s="1065"/>
      <c r="H319" s="1065"/>
      <c r="I319" s="1065"/>
      <c r="J319" s="1065"/>
      <c r="K319" s="1065"/>
      <c r="L319" s="397">
        <v>2598.3200000000002</v>
      </c>
      <c r="M319" s="407"/>
      <c r="N319" s="399"/>
      <c r="AH319" s="367"/>
      <c r="AI319" s="335" t="s">
        <v>522</v>
      </c>
    </row>
    <row r="320" spans="1:35" s="332" customFormat="1" x14ac:dyDescent="0.2">
      <c r="A320" s="396"/>
      <c r="B320" s="371"/>
      <c r="C320" s="1065" t="s">
        <v>523</v>
      </c>
      <c r="D320" s="1065"/>
      <c r="E320" s="1065"/>
      <c r="F320" s="1065"/>
      <c r="G320" s="1065"/>
      <c r="H320" s="1065"/>
      <c r="I320" s="1065"/>
      <c r="J320" s="1065"/>
      <c r="K320" s="1065"/>
      <c r="L320" s="397">
        <v>1343.15</v>
      </c>
      <c r="M320" s="407"/>
      <c r="N320" s="399"/>
      <c r="AH320" s="367"/>
      <c r="AI320" s="335" t="s">
        <v>523</v>
      </c>
    </row>
    <row r="321" spans="1:36" x14ac:dyDescent="0.2">
      <c r="A321" s="396"/>
      <c r="B321" s="371"/>
      <c r="C321" s="1065" t="s">
        <v>1374</v>
      </c>
      <c r="D321" s="1065"/>
      <c r="E321" s="1065"/>
      <c r="F321" s="1065"/>
      <c r="G321" s="1065"/>
      <c r="H321" s="1065"/>
      <c r="I321" s="1065"/>
      <c r="J321" s="1065"/>
      <c r="K321" s="1065"/>
      <c r="L321" s="397">
        <v>38433.33</v>
      </c>
      <c r="M321" s="407"/>
      <c r="N321" s="399">
        <v>190629</v>
      </c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2"/>
      <c r="AH321" s="367"/>
      <c r="AI321" s="335" t="s">
        <v>1374</v>
      </c>
      <c r="AJ321" s="332"/>
    </row>
    <row r="322" spans="1:36" x14ac:dyDescent="0.2">
      <c r="A322" s="396"/>
      <c r="B322" s="371" t="s">
        <v>434</v>
      </c>
      <c r="C322" s="1065" t="s">
        <v>3043</v>
      </c>
      <c r="D322" s="1065"/>
      <c r="E322" s="1065"/>
      <c r="F322" s="1065"/>
      <c r="G322" s="1065"/>
      <c r="H322" s="1065"/>
      <c r="I322" s="1065"/>
      <c r="J322" s="1065"/>
      <c r="K322" s="1065"/>
      <c r="L322" s="397">
        <v>38433.33</v>
      </c>
      <c r="M322" s="407" t="s">
        <v>1362</v>
      </c>
      <c r="N322" s="399">
        <v>190629</v>
      </c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2"/>
      <c r="AH322" s="367"/>
      <c r="AI322" s="335" t="s">
        <v>3043</v>
      </c>
      <c r="AJ322" s="332"/>
    </row>
    <row r="323" spans="1:36" x14ac:dyDescent="0.2">
      <c r="A323" s="396"/>
      <c r="B323" s="371"/>
      <c r="C323" s="1065" t="s">
        <v>524</v>
      </c>
      <c r="D323" s="1065"/>
      <c r="E323" s="1065"/>
      <c r="F323" s="1065"/>
      <c r="G323" s="1065"/>
      <c r="H323" s="1065"/>
      <c r="I323" s="1065"/>
      <c r="J323" s="1065"/>
      <c r="K323" s="1065"/>
      <c r="L323" s="397">
        <v>2804.23</v>
      </c>
      <c r="M323" s="407"/>
      <c r="N323" s="399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2"/>
      <c r="AH323" s="367"/>
      <c r="AI323" s="335" t="s">
        <v>524</v>
      </c>
      <c r="AJ323" s="332"/>
    </row>
    <row r="324" spans="1:36" x14ac:dyDescent="0.2">
      <c r="A324" s="396"/>
      <c r="B324" s="371"/>
      <c r="C324" s="1065" t="s">
        <v>525</v>
      </c>
      <c r="D324" s="1065"/>
      <c r="E324" s="1065"/>
      <c r="F324" s="1065"/>
      <c r="G324" s="1065"/>
      <c r="H324" s="1065"/>
      <c r="I324" s="1065"/>
      <c r="J324" s="1065"/>
      <c r="K324" s="1065"/>
      <c r="L324" s="397">
        <v>2598.3200000000002</v>
      </c>
      <c r="M324" s="407"/>
      <c r="N324" s="399"/>
      <c r="O324" s="332"/>
      <c r="P324" s="332"/>
      <c r="Q324" s="332"/>
      <c r="R324" s="332"/>
      <c r="S324" s="332"/>
      <c r="T324" s="332"/>
      <c r="U324" s="332"/>
      <c r="V324" s="332"/>
      <c r="W324" s="332"/>
      <c r="X324" s="332"/>
      <c r="Y324" s="332"/>
      <c r="Z324" s="332"/>
      <c r="AA324" s="332"/>
      <c r="AB324" s="332"/>
      <c r="AC324" s="332"/>
      <c r="AD324" s="332"/>
      <c r="AE324" s="332"/>
      <c r="AF324" s="332"/>
      <c r="AG324" s="332"/>
      <c r="AH324" s="367"/>
      <c r="AI324" s="335" t="s">
        <v>525</v>
      </c>
      <c r="AJ324" s="332"/>
    </row>
    <row r="325" spans="1:36" x14ac:dyDescent="0.2">
      <c r="A325" s="396"/>
      <c r="B325" s="371"/>
      <c r="C325" s="1065" t="s">
        <v>526</v>
      </c>
      <c r="D325" s="1065"/>
      <c r="E325" s="1065"/>
      <c r="F325" s="1065"/>
      <c r="G325" s="1065"/>
      <c r="H325" s="1065"/>
      <c r="I325" s="1065"/>
      <c r="J325" s="1065"/>
      <c r="K325" s="1065"/>
      <c r="L325" s="397">
        <v>1343.15</v>
      </c>
      <c r="M325" s="407"/>
      <c r="N325" s="399"/>
      <c r="O325" s="332"/>
      <c r="P325" s="332"/>
      <c r="Q325" s="332"/>
      <c r="R325" s="332"/>
      <c r="S325" s="332"/>
      <c r="T325" s="332"/>
      <c r="U325" s="332"/>
      <c r="V325" s="332"/>
      <c r="W325" s="332"/>
      <c r="X325" s="332"/>
      <c r="Y325" s="332"/>
      <c r="Z325" s="332"/>
      <c r="AA325" s="332"/>
      <c r="AB325" s="332"/>
      <c r="AC325" s="332"/>
      <c r="AD325" s="332"/>
      <c r="AE325" s="332"/>
      <c r="AF325" s="332"/>
      <c r="AG325" s="332"/>
      <c r="AH325" s="367"/>
      <c r="AI325" s="335" t="s">
        <v>526</v>
      </c>
      <c r="AJ325" s="332"/>
    </row>
    <row r="326" spans="1:36" x14ac:dyDescent="0.2">
      <c r="A326" s="396"/>
      <c r="B326" s="390"/>
      <c r="C326" s="1067" t="s">
        <v>637</v>
      </c>
      <c r="D326" s="1067"/>
      <c r="E326" s="1067"/>
      <c r="F326" s="1067"/>
      <c r="G326" s="1067"/>
      <c r="H326" s="1067"/>
      <c r="I326" s="1067"/>
      <c r="J326" s="1067"/>
      <c r="K326" s="1067"/>
      <c r="L326" s="400">
        <v>50139.74</v>
      </c>
      <c r="M326" s="408"/>
      <c r="N326" s="409">
        <v>300435</v>
      </c>
      <c r="O326" s="332"/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  <c r="AA326" s="332"/>
      <c r="AB326" s="332"/>
      <c r="AC326" s="332"/>
      <c r="AD326" s="332"/>
      <c r="AE326" s="332"/>
      <c r="AF326" s="332"/>
      <c r="AG326" s="332"/>
      <c r="AH326" s="367"/>
      <c r="AI326" s="332"/>
      <c r="AJ326" s="367" t="s">
        <v>637</v>
      </c>
    </row>
    <row r="327" spans="1:36" x14ac:dyDescent="0.2">
      <c r="A327" s="396"/>
      <c r="B327" s="371"/>
      <c r="C327" s="1065" t="s">
        <v>513</v>
      </c>
      <c r="D327" s="1065"/>
      <c r="E327" s="1065"/>
      <c r="F327" s="1065"/>
      <c r="G327" s="1065"/>
      <c r="H327" s="1065"/>
      <c r="I327" s="1065"/>
      <c r="J327" s="1065"/>
      <c r="K327" s="1065"/>
      <c r="L327" s="397"/>
      <c r="M327" s="407"/>
      <c r="N327" s="399"/>
      <c r="O327" s="332"/>
      <c r="P327" s="332"/>
      <c r="Q327" s="332"/>
      <c r="R327" s="332"/>
      <c r="S327" s="332"/>
      <c r="T327" s="332"/>
      <c r="U327" s="332"/>
      <c r="V327" s="332"/>
      <c r="W327" s="332"/>
      <c r="X327" s="332"/>
      <c r="Y327" s="332"/>
      <c r="Z327" s="332"/>
      <c r="AA327" s="332"/>
      <c r="AB327" s="332"/>
      <c r="AC327" s="332"/>
      <c r="AD327" s="332"/>
      <c r="AE327" s="332"/>
      <c r="AF327" s="332"/>
      <c r="AG327" s="332"/>
      <c r="AH327" s="367"/>
      <c r="AI327" s="335" t="s">
        <v>513</v>
      </c>
      <c r="AJ327" s="367"/>
    </row>
    <row r="328" spans="1:36" x14ac:dyDescent="0.2">
      <c r="A328" s="396"/>
      <c r="B328" s="371"/>
      <c r="C328" s="1065" t="s">
        <v>1376</v>
      </c>
      <c r="D328" s="1065"/>
      <c r="E328" s="1065"/>
      <c r="F328" s="1065"/>
      <c r="G328" s="1065"/>
      <c r="H328" s="1065"/>
      <c r="I328" s="1065"/>
      <c r="J328" s="1065"/>
      <c r="K328" s="1065"/>
      <c r="L328" s="397"/>
      <c r="M328" s="407"/>
      <c r="N328" s="399">
        <v>41797</v>
      </c>
      <c r="O328" s="332"/>
      <c r="P328" s="332"/>
      <c r="Q328" s="332"/>
      <c r="R328" s="332"/>
      <c r="S328" s="332"/>
      <c r="T328" s="332"/>
      <c r="U328" s="332"/>
      <c r="V328" s="332"/>
      <c r="W328" s="332"/>
      <c r="X328" s="332"/>
      <c r="Y328" s="332"/>
      <c r="Z328" s="332"/>
      <c r="AA328" s="332"/>
      <c r="AB328" s="332"/>
      <c r="AC328" s="332"/>
      <c r="AD328" s="332"/>
      <c r="AE328" s="332"/>
      <c r="AF328" s="332"/>
      <c r="AG328" s="332"/>
      <c r="AH328" s="367"/>
      <c r="AI328" s="335" t="s">
        <v>1376</v>
      </c>
      <c r="AJ328" s="367"/>
    </row>
    <row r="329" spans="1:36" ht="1.5" customHeight="1" x14ac:dyDescent="0.2">
      <c r="B329" s="390"/>
      <c r="C329" s="380"/>
      <c r="D329" s="380"/>
      <c r="E329" s="380"/>
      <c r="F329" s="380"/>
      <c r="G329" s="380"/>
      <c r="H329" s="380"/>
      <c r="I329" s="380"/>
      <c r="J329" s="380"/>
      <c r="K329" s="380"/>
      <c r="L329" s="400"/>
      <c r="M329" s="401"/>
      <c r="N329" s="410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</row>
    <row r="330" spans="1:36" ht="53.25" customHeight="1" x14ac:dyDescent="0.2">
      <c r="A330" s="411"/>
      <c r="B330" s="411"/>
      <c r="C330" s="411"/>
      <c r="D330" s="411"/>
      <c r="E330" s="411"/>
      <c r="F330" s="411"/>
      <c r="G330" s="411"/>
      <c r="H330" s="411"/>
      <c r="I330" s="411"/>
      <c r="J330" s="411"/>
      <c r="K330" s="411"/>
      <c r="L330" s="411"/>
      <c r="M330" s="411"/>
      <c r="N330" s="411"/>
      <c r="O330" s="332"/>
      <c r="P330" s="332"/>
      <c r="Q330" s="332"/>
      <c r="R330" s="332"/>
      <c r="S330" s="332"/>
      <c r="T330" s="332"/>
      <c r="U330" s="332"/>
      <c r="V330" s="332"/>
      <c r="W330" s="332"/>
      <c r="X330" s="332"/>
      <c r="Y330" s="332"/>
      <c r="Z330" s="332"/>
      <c r="AA330" s="332"/>
      <c r="AB330" s="332"/>
      <c r="AC330" s="332"/>
      <c r="AD330" s="332"/>
      <c r="AE330" s="332"/>
      <c r="AF330" s="332"/>
      <c r="AG330" s="332"/>
      <c r="AH330" s="332"/>
      <c r="AI330" s="332"/>
      <c r="AJ330" s="332"/>
    </row>
    <row r="331" spans="1:36" x14ac:dyDescent="0.2">
      <c r="B331" s="412" t="s">
        <v>376</v>
      </c>
      <c r="C331" s="1066" t="s">
        <v>638</v>
      </c>
      <c r="D331" s="1066"/>
      <c r="E331" s="1066"/>
      <c r="F331" s="1066"/>
      <c r="G331" s="1066"/>
      <c r="H331" s="1066"/>
      <c r="I331" s="1066"/>
      <c r="J331" s="1066"/>
      <c r="K331" s="1066"/>
      <c r="L331" s="1066"/>
      <c r="O331" s="332"/>
      <c r="P331" s="332"/>
      <c r="Q331" s="332"/>
      <c r="R331" s="332"/>
      <c r="S331" s="332"/>
      <c r="T331" s="332"/>
      <c r="U331" s="332"/>
      <c r="V331" s="332"/>
      <c r="W331" s="332"/>
      <c r="X331" s="332"/>
      <c r="Y331" s="332"/>
      <c r="Z331" s="332"/>
      <c r="AA331" s="332"/>
      <c r="AB331" s="332"/>
      <c r="AC331" s="332"/>
      <c r="AD331" s="332"/>
      <c r="AE331" s="332"/>
      <c r="AF331" s="332"/>
      <c r="AG331" s="332"/>
      <c r="AH331" s="332"/>
      <c r="AI331" s="332"/>
      <c r="AJ331" s="332"/>
    </row>
    <row r="332" spans="1:36" ht="13.5" customHeight="1" x14ac:dyDescent="0.2">
      <c r="B332" s="333"/>
      <c r="C332" s="1064" t="s">
        <v>92</v>
      </c>
      <c r="D332" s="1064"/>
      <c r="E332" s="1064"/>
      <c r="F332" s="1064"/>
      <c r="G332" s="1064"/>
      <c r="H332" s="1064"/>
      <c r="I332" s="1064"/>
      <c r="J332" s="1064"/>
      <c r="K332" s="1064"/>
      <c r="L332" s="1064"/>
      <c r="O332" s="332"/>
      <c r="P332" s="332"/>
      <c r="Q332" s="332"/>
      <c r="R332" s="332"/>
      <c r="S332" s="332"/>
      <c r="T332" s="332"/>
      <c r="U332" s="332"/>
      <c r="V332" s="332"/>
      <c r="W332" s="332"/>
      <c r="X332" s="332"/>
      <c r="Y332" s="332"/>
      <c r="Z332" s="332"/>
      <c r="AA332" s="332"/>
      <c r="AB332" s="332"/>
      <c r="AC332" s="332"/>
      <c r="AD332" s="332"/>
      <c r="AE332" s="332"/>
      <c r="AF332" s="332"/>
      <c r="AG332" s="332"/>
      <c r="AH332" s="332"/>
      <c r="AI332" s="332"/>
      <c r="AJ332" s="332"/>
    </row>
    <row r="333" spans="1:36" ht="12.75" customHeight="1" x14ac:dyDescent="0.2">
      <c r="B333" s="412" t="s">
        <v>377</v>
      </c>
      <c r="C333" s="1066" t="s">
        <v>639</v>
      </c>
      <c r="D333" s="1066"/>
      <c r="E333" s="1066"/>
      <c r="F333" s="1066"/>
      <c r="G333" s="1066"/>
      <c r="H333" s="1066"/>
      <c r="I333" s="1066"/>
      <c r="J333" s="1066"/>
      <c r="K333" s="1066"/>
      <c r="L333" s="1066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2"/>
      <c r="AH333" s="332"/>
      <c r="AI333" s="332"/>
      <c r="AJ333" s="332"/>
    </row>
    <row r="334" spans="1:36" ht="13.5" customHeight="1" x14ac:dyDescent="0.2">
      <c r="C334" s="1064" t="s">
        <v>92</v>
      </c>
      <c r="D334" s="1064"/>
      <c r="E334" s="1064"/>
      <c r="F334" s="1064"/>
      <c r="G334" s="1064"/>
      <c r="H334" s="1064"/>
      <c r="I334" s="1064"/>
      <c r="J334" s="1064"/>
      <c r="K334" s="1064"/>
      <c r="L334" s="1064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2"/>
      <c r="AH334" s="332"/>
      <c r="AI334" s="332"/>
      <c r="AJ334" s="332"/>
    </row>
    <row r="336" spans="1:36" x14ac:dyDescent="0.2">
      <c r="B336" s="413"/>
      <c r="D336" s="413"/>
      <c r="F336" s="413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2"/>
      <c r="AH336" s="332"/>
      <c r="AI336" s="332"/>
      <c r="AJ336" s="332"/>
    </row>
    <row r="353" spans="15:36" x14ac:dyDescent="0.2">
      <c r="O353" s="332"/>
      <c r="P353" s="332"/>
      <c r="Q353" s="332"/>
      <c r="R353" s="332"/>
      <c r="S353" s="332"/>
      <c r="T353" s="332"/>
      <c r="U353" s="332"/>
      <c r="V353" s="332"/>
      <c r="W353" s="332"/>
      <c r="X353" s="332"/>
      <c r="Y353" s="332"/>
      <c r="Z353" s="332"/>
      <c r="AA353" s="332"/>
      <c r="AB353" s="332"/>
      <c r="AC353" s="332"/>
      <c r="AD353" s="332"/>
      <c r="AE353" s="332"/>
      <c r="AF353" s="332"/>
      <c r="AG353" s="332"/>
      <c r="AH353" s="332"/>
      <c r="AI353" s="332"/>
      <c r="AJ353" s="332"/>
    </row>
    <row r="354" spans="15:36" x14ac:dyDescent="0.2">
      <c r="O354" s="332"/>
      <c r="P354" s="332"/>
      <c r="Q354" s="332"/>
      <c r="R354" s="332"/>
      <c r="S354" s="332"/>
      <c r="T354" s="332"/>
      <c r="U354" s="332"/>
      <c r="V354" s="332"/>
      <c r="W354" s="332"/>
      <c r="X354" s="332"/>
      <c r="Y354" s="332"/>
      <c r="Z354" s="332"/>
      <c r="AA354" s="332"/>
      <c r="AB354" s="332"/>
      <c r="AC354" s="332"/>
      <c r="AD354" s="332"/>
      <c r="AE354" s="332"/>
      <c r="AF354" s="332"/>
      <c r="AG354" s="332"/>
      <c r="AH354" s="332"/>
      <c r="AI354" s="332"/>
      <c r="AJ354" s="332"/>
    </row>
    <row r="357" spans="15:36" x14ac:dyDescent="0.2">
      <c r="O357" s="332"/>
      <c r="P357" s="332"/>
      <c r="Q357" s="332"/>
      <c r="R357" s="332"/>
      <c r="S357" s="332"/>
      <c r="T357" s="332"/>
      <c r="U357" s="332"/>
      <c r="V357" s="332"/>
      <c r="W357" s="332"/>
      <c r="X357" s="332"/>
      <c r="Y357" s="332"/>
      <c r="Z357" s="332"/>
      <c r="AA357" s="332"/>
      <c r="AB357" s="332"/>
      <c r="AC357" s="332"/>
      <c r="AD357" s="332"/>
      <c r="AE357" s="332"/>
      <c r="AF357" s="332"/>
      <c r="AG357" s="332"/>
      <c r="AH357" s="332"/>
      <c r="AI357" s="332"/>
      <c r="AJ357" s="332"/>
    </row>
  </sheetData>
  <mergeCells count="297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4:N54"/>
    <mergeCell ref="C55:E55"/>
    <mergeCell ref="C56:E56"/>
    <mergeCell ref="C57:E57"/>
    <mergeCell ref="C58:E58"/>
    <mergeCell ref="C59:E59"/>
    <mergeCell ref="C47:E47"/>
    <mergeCell ref="C48:E48"/>
    <mergeCell ref="C49:E49"/>
    <mergeCell ref="C50:E50"/>
    <mergeCell ref="C52:N52"/>
    <mergeCell ref="C53:E53"/>
    <mergeCell ref="C67:N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5:N65"/>
    <mergeCell ref="C66:E66"/>
    <mergeCell ref="C81:N81"/>
    <mergeCell ref="C82:E82"/>
    <mergeCell ref="C84:N84"/>
    <mergeCell ref="C85:E85"/>
    <mergeCell ref="C87:N87"/>
    <mergeCell ref="C88:E88"/>
    <mergeCell ref="C73:E73"/>
    <mergeCell ref="C74:E74"/>
    <mergeCell ref="C75:E75"/>
    <mergeCell ref="C76:E76"/>
    <mergeCell ref="C78:N78"/>
    <mergeCell ref="C79:E79"/>
    <mergeCell ref="C96:E96"/>
    <mergeCell ref="C97:E97"/>
    <mergeCell ref="C98:E98"/>
    <mergeCell ref="C99:E99"/>
    <mergeCell ref="C100:E100"/>
    <mergeCell ref="C101:E101"/>
    <mergeCell ref="C90:N90"/>
    <mergeCell ref="C91:E91"/>
    <mergeCell ref="C92:N92"/>
    <mergeCell ref="C93:E93"/>
    <mergeCell ref="C94:E94"/>
    <mergeCell ref="C95:E95"/>
    <mergeCell ref="C109:E109"/>
    <mergeCell ref="C110:E110"/>
    <mergeCell ref="C111:E111"/>
    <mergeCell ref="C112:E112"/>
    <mergeCell ref="C113:E113"/>
    <mergeCell ref="C114:E114"/>
    <mergeCell ref="C103:N103"/>
    <mergeCell ref="C104:E104"/>
    <mergeCell ref="C105:N105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N116"/>
    <mergeCell ref="C117:E117"/>
    <mergeCell ref="C119:N119"/>
    <mergeCell ref="C120:E120"/>
    <mergeCell ref="C121:N121"/>
    <mergeCell ref="C122:N122"/>
    <mergeCell ref="C136:N136"/>
    <mergeCell ref="C137:E137"/>
    <mergeCell ref="C138:E138"/>
    <mergeCell ref="C139:E139"/>
    <mergeCell ref="C140:E140"/>
    <mergeCell ref="C141:E141"/>
    <mergeCell ref="C129:E129"/>
    <mergeCell ref="C130:E130"/>
    <mergeCell ref="C131:E131"/>
    <mergeCell ref="C133:N133"/>
    <mergeCell ref="C134:E134"/>
    <mergeCell ref="C135:N135"/>
    <mergeCell ref="C148:E148"/>
    <mergeCell ref="C150:N150"/>
    <mergeCell ref="C151:E151"/>
    <mergeCell ref="C152:N152"/>
    <mergeCell ref="C153:N153"/>
    <mergeCell ref="C154:E154"/>
    <mergeCell ref="C142:E142"/>
    <mergeCell ref="C143:E143"/>
    <mergeCell ref="C144:E144"/>
    <mergeCell ref="C145:E145"/>
    <mergeCell ref="C146:E146"/>
    <mergeCell ref="C147:E147"/>
    <mergeCell ref="C161:E161"/>
    <mergeCell ref="C162:E162"/>
    <mergeCell ref="C163:E163"/>
    <mergeCell ref="C164:E164"/>
    <mergeCell ref="C165:E165"/>
    <mergeCell ref="C167:N167"/>
    <mergeCell ref="C155:E155"/>
    <mergeCell ref="C156:E156"/>
    <mergeCell ref="C157:E157"/>
    <mergeCell ref="C158:E158"/>
    <mergeCell ref="C159:E159"/>
    <mergeCell ref="C160:E160"/>
    <mergeCell ref="C174:E174"/>
    <mergeCell ref="C175:E175"/>
    <mergeCell ref="C176:E176"/>
    <mergeCell ref="C177:E177"/>
    <mergeCell ref="C178:E178"/>
    <mergeCell ref="C179:E179"/>
    <mergeCell ref="C168:E168"/>
    <mergeCell ref="C169:N169"/>
    <mergeCell ref="C170:N170"/>
    <mergeCell ref="C171:E171"/>
    <mergeCell ref="C172:E172"/>
    <mergeCell ref="C173:E173"/>
    <mergeCell ref="C187:N187"/>
    <mergeCell ref="C188:E188"/>
    <mergeCell ref="C189:E189"/>
    <mergeCell ref="C190:E190"/>
    <mergeCell ref="C191:E191"/>
    <mergeCell ref="C192:E192"/>
    <mergeCell ref="C180:E180"/>
    <mergeCell ref="C181:E181"/>
    <mergeCell ref="C182:E182"/>
    <mergeCell ref="C184:N184"/>
    <mergeCell ref="C185:E185"/>
    <mergeCell ref="C186:N186"/>
    <mergeCell ref="C199:E199"/>
    <mergeCell ref="C200:N200"/>
    <mergeCell ref="C201:N201"/>
    <mergeCell ref="C202:E202"/>
    <mergeCell ref="C203:E203"/>
    <mergeCell ref="C204:E204"/>
    <mergeCell ref="C193:E193"/>
    <mergeCell ref="C194:E194"/>
    <mergeCell ref="C195:E195"/>
    <mergeCell ref="C196:E196"/>
    <mergeCell ref="C197:E197"/>
    <mergeCell ref="C198:E198"/>
    <mergeCell ref="C211:E211"/>
    <mergeCell ref="C212:E212"/>
    <mergeCell ref="C213:E213"/>
    <mergeCell ref="C215:N215"/>
    <mergeCell ref="C216:N216"/>
    <mergeCell ref="C217:E217"/>
    <mergeCell ref="C205:E205"/>
    <mergeCell ref="C206:E206"/>
    <mergeCell ref="C207:E207"/>
    <mergeCell ref="C208:E208"/>
    <mergeCell ref="C209:E209"/>
    <mergeCell ref="C210:E210"/>
    <mergeCell ref="C224:E224"/>
    <mergeCell ref="C225:E225"/>
    <mergeCell ref="C226:E226"/>
    <mergeCell ref="C227:E227"/>
    <mergeCell ref="C228:E228"/>
    <mergeCell ref="C229:E229"/>
    <mergeCell ref="C218:N218"/>
    <mergeCell ref="C219:N219"/>
    <mergeCell ref="C220:E220"/>
    <mergeCell ref="C221:E221"/>
    <mergeCell ref="C222:E222"/>
    <mergeCell ref="C223:E223"/>
    <mergeCell ref="C238:K238"/>
    <mergeCell ref="C239:K239"/>
    <mergeCell ref="C240:K240"/>
    <mergeCell ref="C241:K241"/>
    <mergeCell ref="C242:K242"/>
    <mergeCell ref="C243:K243"/>
    <mergeCell ref="C230:E230"/>
    <mergeCell ref="C231:E231"/>
    <mergeCell ref="C233:N233"/>
    <mergeCell ref="C234:N234"/>
    <mergeCell ref="C236:K236"/>
    <mergeCell ref="C237:K237"/>
    <mergeCell ref="C250:K250"/>
    <mergeCell ref="C251:K251"/>
    <mergeCell ref="C252:K252"/>
    <mergeCell ref="C253:K253"/>
    <mergeCell ref="C254:K254"/>
    <mergeCell ref="C255:K255"/>
    <mergeCell ref="C244:K244"/>
    <mergeCell ref="C245:K245"/>
    <mergeCell ref="C246:K246"/>
    <mergeCell ref="C247:K247"/>
    <mergeCell ref="C248:K248"/>
    <mergeCell ref="C249:K249"/>
    <mergeCell ref="C262:E262"/>
    <mergeCell ref="C263:E263"/>
    <mergeCell ref="C264:E264"/>
    <mergeCell ref="C265:E265"/>
    <mergeCell ref="C266:E266"/>
    <mergeCell ref="C267:E267"/>
    <mergeCell ref="C256:K256"/>
    <mergeCell ref="C257:K257"/>
    <mergeCell ref="A258:N258"/>
    <mergeCell ref="C259:E259"/>
    <mergeCell ref="C260:N260"/>
    <mergeCell ref="C261:E261"/>
    <mergeCell ref="C277:K277"/>
    <mergeCell ref="C278:K278"/>
    <mergeCell ref="C279:K279"/>
    <mergeCell ref="C280:K280"/>
    <mergeCell ref="C281:K281"/>
    <mergeCell ref="C282:K282"/>
    <mergeCell ref="C268:E268"/>
    <mergeCell ref="C269:E269"/>
    <mergeCell ref="C271:E271"/>
    <mergeCell ref="C273:N273"/>
    <mergeCell ref="C275:K275"/>
    <mergeCell ref="C276:K276"/>
    <mergeCell ref="C289:K289"/>
    <mergeCell ref="A290:N290"/>
    <mergeCell ref="A291:N291"/>
    <mergeCell ref="C292:E292"/>
    <mergeCell ref="C295:K295"/>
    <mergeCell ref="C296:K296"/>
    <mergeCell ref="C283:K283"/>
    <mergeCell ref="C284:K284"/>
    <mergeCell ref="C285:K285"/>
    <mergeCell ref="C286:K286"/>
    <mergeCell ref="C287:K287"/>
    <mergeCell ref="C288:K288"/>
    <mergeCell ref="C304:K304"/>
    <mergeCell ref="C305:K305"/>
    <mergeCell ref="C306:K306"/>
    <mergeCell ref="C307:K307"/>
    <mergeCell ref="C308:K308"/>
    <mergeCell ref="C309:K309"/>
    <mergeCell ref="C297:K297"/>
    <mergeCell ref="C298:K298"/>
    <mergeCell ref="C299:K299"/>
    <mergeCell ref="C300:K300"/>
    <mergeCell ref="C301:K301"/>
    <mergeCell ref="C302:K302"/>
    <mergeCell ref="C316:K316"/>
    <mergeCell ref="C317:K317"/>
    <mergeCell ref="C318:K318"/>
    <mergeCell ref="C319:K319"/>
    <mergeCell ref="C320:K320"/>
    <mergeCell ref="C321:K321"/>
    <mergeCell ref="C310:K310"/>
    <mergeCell ref="C311:K311"/>
    <mergeCell ref="C312:K312"/>
    <mergeCell ref="C313:K313"/>
    <mergeCell ref="C314:K314"/>
    <mergeCell ref="C315:K315"/>
    <mergeCell ref="C328:K328"/>
    <mergeCell ref="C331:L331"/>
    <mergeCell ref="C332:L332"/>
    <mergeCell ref="C333:L333"/>
    <mergeCell ref="C334:L334"/>
    <mergeCell ref="C322:K322"/>
    <mergeCell ref="C323:K323"/>
    <mergeCell ref="C324:K324"/>
    <mergeCell ref="C325:K325"/>
    <mergeCell ref="C326:K326"/>
    <mergeCell ref="C327:K327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30" orientation="landscape" useFirstPageNumber="1" r:id="rId1"/>
  <headerFooter>
    <oddFooter>&amp;R&amp;8&amp;P</oddFooter>
  </headerFooter>
  <rowBreaks count="1" manualBreakCount="1">
    <brk id="34" max="35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56"/>
  <sheetViews>
    <sheetView topLeftCell="A196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6" width="110.140625" style="335" hidden="1" customWidth="1"/>
    <col min="27" max="30" width="34.140625" style="335" hidden="1" customWidth="1"/>
    <col min="31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8316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253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253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8317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77.67</v>
      </c>
      <c r="D28" s="352" t="s">
        <v>8318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0.13</v>
      </c>
      <c r="D30" s="352" t="s">
        <v>7965</v>
      </c>
      <c r="E30" s="340" t="s">
        <v>401</v>
      </c>
      <c r="G30" s="332" t="s">
        <v>404</v>
      </c>
      <c r="L30" s="351">
        <v>0</v>
      </c>
      <c r="M30" s="352" t="s">
        <v>8319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61.92</v>
      </c>
      <c r="D31" s="758" t="s">
        <v>8320</v>
      </c>
      <c r="E31" s="340" t="s">
        <v>401</v>
      </c>
      <c r="G31" s="332" t="s">
        <v>407</v>
      </c>
      <c r="L31" s="759"/>
      <c r="M31" s="759">
        <v>146.69999999999999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15.61</v>
      </c>
      <c r="D32" s="758" t="s">
        <v>8321</v>
      </c>
      <c r="E32" s="340" t="s">
        <v>401</v>
      </c>
      <c r="G32" s="332" t="s">
        <v>409</v>
      </c>
      <c r="L32" s="759"/>
      <c r="M32" s="759">
        <v>2.23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3129</v>
      </c>
      <c r="M33" s="1083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8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8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8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8" s="332" customFormat="1" ht="12" x14ac:dyDescent="0.2">
      <c r="A39" s="1073" t="s">
        <v>4630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4630</v>
      </c>
    </row>
    <row r="40" spans="1:28" s="332" customFormat="1" ht="12" x14ac:dyDescent="0.2">
      <c r="A40" s="1069" t="s">
        <v>8076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1"/>
      <c r="V40" s="361"/>
      <c r="W40" s="367" t="s">
        <v>8076</v>
      </c>
    </row>
    <row r="41" spans="1:28" s="332" customFormat="1" ht="22.5" x14ac:dyDescent="0.2">
      <c r="A41" s="362" t="s">
        <v>423</v>
      </c>
      <c r="B41" s="363" t="s">
        <v>8322</v>
      </c>
      <c r="C41" s="1068" t="s">
        <v>7883</v>
      </c>
      <c r="D41" s="1068"/>
      <c r="E41" s="1068"/>
      <c r="F41" s="364" t="s">
        <v>769</v>
      </c>
      <c r="G41" s="364"/>
      <c r="H41" s="364"/>
      <c r="I41" s="364" t="s">
        <v>800</v>
      </c>
      <c r="J41" s="365"/>
      <c r="K41" s="364"/>
      <c r="L41" s="365"/>
      <c r="M41" s="364"/>
      <c r="N41" s="366"/>
      <c r="V41" s="361"/>
      <c r="W41" s="367"/>
      <c r="X41" s="367" t="s">
        <v>7883</v>
      </c>
    </row>
    <row r="42" spans="1:28" s="332" customFormat="1" ht="12" x14ac:dyDescent="0.2">
      <c r="A42" s="368"/>
      <c r="B42" s="369"/>
      <c r="C42" s="1065" t="s">
        <v>8323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8323</v>
      </c>
    </row>
    <row r="43" spans="1:28" s="332" customFormat="1" ht="33.75" x14ac:dyDescent="0.2">
      <c r="A43" s="370"/>
      <c r="B43" s="371" t="s">
        <v>430</v>
      </c>
      <c r="C43" s="1065" t="s">
        <v>431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72"/>
      <c r="V43" s="361"/>
      <c r="W43" s="367"/>
      <c r="X43" s="367"/>
      <c r="Z43" s="335" t="s">
        <v>431</v>
      </c>
    </row>
    <row r="44" spans="1:28" s="332" customFormat="1" ht="12" x14ac:dyDescent="0.2">
      <c r="A44" s="372"/>
      <c r="B44" s="371" t="s">
        <v>423</v>
      </c>
      <c r="C44" s="1065" t="s">
        <v>432</v>
      </c>
      <c r="D44" s="1065"/>
      <c r="E44" s="1065"/>
      <c r="F44" s="373"/>
      <c r="G44" s="373"/>
      <c r="H44" s="373"/>
      <c r="I44" s="373"/>
      <c r="J44" s="374">
        <v>779.32</v>
      </c>
      <c r="K44" s="373" t="s">
        <v>436</v>
      </c>
      <c r="L44" s="374">
        <v>136.38</v>
      </c>
      <c r="M44" s="373"/>
      <c r="N44" s="375"/>
      <c r="V44" s="361"/>
      <c r="W44" s="367"/>
      <c r="X44" s="367"/>
      <c r="AA44" s="335" t="s">
        <v>432</v>
      </c>
    </row>
    <row r="45" spans="1:28" s="332" customFormat="1" ht="12" x14ac:dyDescent="0.2">
      <c r="A45" s="372"/>
      <c r="B45" s="371" t="s">
        <v>434</v>
      </c>
      <c r="C45" s="1065" t="s">
        <v>435</v>
      </c>
      <c r="D45" s="1065"/>
      <c r="E45" s="1065"/>
      <c r="F45" s="373"/>
      <c r="G45" s="373"/>
      <c r="H45" s="373"/>
      <c r="I45" s="373"/>
      <c r="J45" s="374">
        <v>36.22</v>
      </c>
      <c r="K45" s="373" t="s">
        <v>436</v>
      </c>
      <c r="L45" s="374">
        <v>6.34</v>
      </c>
      <c r="M45" s="373"/>
      <c r="N45" s="375"/>
      <c r="V45" s="361"/>
      <c r="W45" s="367"/>
      <c r="X45" s="367"/>
      <c r="AA45" s="335" t="s">
        <v>435</v>
      </c>
    </row>
    <row r="46" spans="1:28" s="332" customFormat="1" ht="12" x14ac:dyDescent="0.2">
      <c r="A46" s="372"/>
      <c r="B46" s="371" t="s">
        <v>437</v>
      </c>
      <c r="C46" s="1065" t="s">
        <v>438</v>
      </c>
      <c r="D46" s="1065"/>
      <c r="E46" s="1065"/>
      <c r="F46" s="373"/>
      <c r="G46" s="373"/>
      <c r="H46" s="373"/>
      <c r="I46" s="373"/>
      <c r="J46" s="374">
        <v>5.0199999999999996</v>
      </c>
      <c r="K46" s="373" t="s">
        <v>436</v>
      </c>
      <c r="L46" s="374">
        <v>0.88</v>
      </c>
      <c r="M46" s="373"/>
      <c r="N46" s="375"/>
      <c r="V46" s="361"/>
      <c r="W46" s="367"/>
      <c r="X46" s="367"/>
      <c r="AA46" s="335" t="s">
        <v>438</v>
      </c>
    </row>
    <row r="47" spans="1:28" s="332" customFormat="1" ht="12" x14ac:dyDescent="0.2">
      <c r="A47" s="372"/>
      <c r="B47" s="371" t="s">
        <v>439</v>
      </c>
      <c r="C47" s="1065" t="s">
        <v>440</v>
      </c>
      <c r="D47" s="1065"/>
      <c r="E47" s="1065"/>
      <c r="F47" s="373"/>
      <c r="G47" s="373"/>
      <c r="H47" s="373"/>
      <c r="I47" s="373"/>
      <c r="J47" s="374">
        <v>520.4</v>
      </c>
      <c r="K47" s="373"/>
      <c r="L47" s="374">
        <v>72.86</v>
      </c>
      <c r="M47" s="373"/>
      <c r="N47" s="375"/>
      <c r="V47" s="361"/>
      <c r="W47" s="367"/>
      <c r="X47" s="367"/>
      <c r="AA47" s="335" t="s">
        <v>440</v>
      </c>
    </row>
    <row r="48" spans="1:28" s="332" customFormat="1" ht="12" x14ac:dyDescent="0.2">
      <c r="A48" s="372"/>
      <c r="B48" s="371"/>
      <c r="C48" s="1065" t="s">
        <v>443</v>
      </c>
      <c r="D48" s="1065"/>
      <c r="E48" s="1065"/>
      <c r="F48" s="373" t="s">
        <v>444</v>
      </c>
      <c r="G48" s="373" t="s">
        <v>7884</v>
      </c>
      <c r="H48" s="373" t="s">
        <v>436</v>
      </c>
      <c r="I48" s="373" t="s">
        <v>7885</v>
      </c>
      <c r="J48" s="374"/>
      <c r="K48" s="373"/>
      <c r="L48" s="374"/>
      <c r="M48" s="373"/>
      <c r="N48" s="375"/>
      <c r="V48" s="361"/>
      <c r="W48" s="367"/>
      <c r="X48" s="367"/>
      <c r="AB48" s="335" t="s">
        <v>443</v>
      </c>
    </row>
    <row r="49" spans="1:30" s="332" customFormat="1" ht="12" x14ac:dyDescent="0.2">
      <c r="A49" s="372"/>
      <c r="B49" s="371"/>
      <c r="C49" s="1065" t="s">
        <v>447</v>
      </c>
      <c r="D49" s="1065"/>
      <c r="E49" s="1065"/>
      <c r="F49" s="373" t="s">
        <v>444</v>
      </c>
      <c r="G49" s="373" t="s">
        <v>847</v>
      </c>
      <c r="H49" s="373" t="s">
        <v>436</v>
      </c>
      <c r="I49" s="373" t="s">
        <v>2553</v>
      </c>
      <c r="J49" s="374"/>
      <c r="K49" s="373"/>
      <c r="L49" s="374"/>
      <c r="M49" s="373"/>
      <c r="N49" s="375"/>
      <c r="V49" s="361"/>
      <c r="W49" s="367"/>
      <c r="X49" s="367"/>
      <c r="AB49" s="335" t="s">
        <v>447</v>
      </c>
    </row>
    <row r="50" spans="1:30" s="332" customFormat="1" ht="12" x14ac:dyDescent="0.2">
      <c r="A50" s="372"/>
      <c r="B50" s="371"/>
      <c r="C50" s="1077" t="s">
        <v>450</v>
      </c>
      <c r="D50" s="1077"/>
      <c r="E50" s="1077"/>
      <c r="F50" s="376"/>
      <c r="G50" s="376"/>
      <c r="H50" s="376"/>
      <c r="I50" s="376"/>
      <c r="J50" s="377">
        <v>1335.94</v>
      </c>
      <c r="K50" s="376"/>
      <c r="L50" s="377">
        <v>215.58</v>
      </c>
      <c r="M50" s="376"/>
      <c r="N50" s="378"/>
      <c r="V50" s="361"/>
      <c r="W50" s="367"/>
      <c r="X50" s="367"/>
      <c r="AC50" s="335" t="s">
        <v>450</v>
      </c>
    </row>
    <row r="51" spans="1:30" s="332" customFormat="1" ht="12" x14ac:dyDescent="0.2">
      <c r="A51" s="372"/>
      <c r="B51" s="371"/>
      <c r="C51" s="1065" t="s">
        <v>451</v>
      </c>
      <c r="D51" s="1065"/>
      <c r="E51" s="1065"/>
      <c r="F51" s="373"/>
      <c r="G51" s="373"/>
      <c r="H51" s="373"/>
      <c r="I51" s="373"/>
      <c r="J51" s="374"/>
      <c r="K51" s="373"/>
      <c r="L51" s="374">
        <v>137.26</v>
      </c>
      <c r="M51" s="373"/>
      <c r="N51" s="375"/>
      <c r="V51" s="361"/>
      <c r="W51" s="367"/>
      <c r="X51" s="367"/>
      <c r="AB51" s="335" t="s">
        <v>451</v>
      </c>
    </row>
    <row r="52" spans="1:30" s="332" customFormat="1" ht="33.75" x14ac:dyDescent="0.2">
      <c r="A52" s="372"/>
      <c r="B52" s="371" t="s">
        <v>4696</v>
      </c>
      <c r="C52" s="1065" t="s">
        <v>3148</v>
      </c>
      <c r="D52" s="1065"/>
      <c r="E52" s="1065"/>
      <c r="F52" s="373" t="s">
        <v>454</v>
      </c>
      <c r="G52" s="373" t="s">
        <v>558</v>
      </c>
      <c r="H52" s="373"/>
      <c r="I52" s="373" t="s">
        <v>558</v>
      </c>
      <c r="J52" s="374"/>
      <c r="K52" s="373"/>
      <c r="L52" s="374">
        <v>133.13999999999999</v>
      </c>
      <c r="M52" s="373"/>
      <c r="N52" s="375"/>
      <c r="V52" s="361"/>
      <c r="W52" s="367"/>
      <c r="X52" s="367"/>
      <c r="AB52" s="335" t="s">
        <v>3148</v>
      </c>
    </row>
    <row r="53" spans="1:30" s="332" customFormat="1" ht="33.75" x14ac:dyDescent="0.2">
      <c r="A53" s="372"/>
      <c r="B53" s="371" t="s">
        <v>4697</v>
      </c>
      <c r="C53" s="1065" t="s">
        <v>3150</v>
      </c>
      <c r="D53" s="1065"/>
      <c r="E53" s="1065"/>
      <c r="F53" s="373" t="s">
        <v>454</v>
      </c>
      <c r="G53" s="373" t="s">
        <v>544</v>
      </c>
      <c r="H53" s="373"/>
      <c r="I53" s="373" t="s">
        <v>544</v>
      </c>
      <c r="J53" s="374"/>
      <c r="K53" s="373"/>
      <c r="L53" s="374">
        <v>70</v>
      </c>
      <c r="M53" s="373"/>
      <c r="N53" s="375"/>
      <c r="V53" s="361"/>
      <c r="W53" s="367"/>
      <c r="X53" s="367"/>
      <c r="AB53" s="335" t="s">
        <v>3150</v>
      </c>
    </row>
    <row r="54" spans="1:30" s="332" customFormat="1" ht="12" x14ac:dyDescent="0.2">
      <c r="A54" s="379"/>
      <c r="B54" s="380"/>
      <c r="C54" s="1068" t="s">
        <v>459</v>
      </c>
      <c r="D54" s="1068"/>
      <c r="E54" s="1068"/>
      <c r="F54" s="364"/>
      <c r="G54" s="364"/>
      <c r="H54" s="364"/>
      <c r="I54" s="364"/>
      <c r="J54" s="365"/>
      <c r="K54" s="364"/>
      <c r="L54" s="365">
        <v>418.72</v>
      </c>
      <c r="M54" s="376"/>
      <c r="N54" s="366"/>
      <c r="V54" s="361"/>
      <c r="W54" s="367"/>
      <c r="X54" s="367"/>
      <c r="AD54" s="367" t="s">
        <v>459</v>
      </c>
    </row>
    <row r="55" spans="1:30" s="332" customFormat="1" ht="33.75" x14ac:dyDescent="0.2">
      <c r="A55" s="362" t="s">
        <v>2768</v>
      </c>
      <c r="B55" s="363" t="s">
        <v>8324</v>
      </c>
      <c r="C55" s="1068" t="s">
        <v>8325</v>
      </c>
      <c r="D55" s="1068"/>
      <c r="E55" s="1068"/>
      <c r="F55" s="364" t="s">
        <v>6552</v>
      </c>
      <c r="G55" s="364"/>
      <c r="H55" s="364"/>
      <c r="I55" s="364" t="s">
        <v>570</v>
      </c>
      <c r="J55" s="365">
        <v>703.33</v>
      </c>
      <c r="K55" s="364" t="s">
        <v>1361</v>
      </c>
      <c r="L55" s="365">
        <v>2009.07</v>
      </c>
      <c r="M55" s="364" t="s">
        <v>1362</v>
      </c>
      <c r="N55" s="366">
        <v>9965</v>
      </c>
      <c r="V55" s="361"/>
      <c r="W55" s="367"/>
      <c r="X55" s="367" t="s">
        <v>8325</v>
      </c>
      <c r="AD55" s="367"/>
    </row>
    <row r="56" spans="1:30" s="332" customFormat="1" ht="12" x14ac:dyDescent="0.2">
      <c r="A56" s="379"/>
      <c r="B56" s="380"/>
      <c r="C56" s="340" t="s">
        <v>3039</v>
      </c>
      <c r="D56" s="385"/>
      <c r="E56" s="385"/>
      <c r="F56" s="386"/>
      <c r="G56" s="386"/>
      <c r="H56" s="386"/>
      <c r="I56" s="386"/>
      <c r="J56" s="387"/>
      <c r="K56" s="386"/>
      <c r="L56" s="387"/>
      <c r="M56" s="388"/>
      <c r="N56" s="389"/>
      <c r="V56" s="361"/>
      <c r="W56" s="367"/>
      <c r="X56" s="367"/>
      <c r="AD56" s="367"/>
    </row>
    <row r="57" spans="1:30" s="332" customFormat="1" ht="12" x14ac:dyDescent="0.2">
      <c r="A57" s="368"/>
      <c r="B57" s="369"/>
      <c r="C57" s="1065" t="s">
        <v>8326</v>
      </c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72"/>
      <c r="V57" s="361"/>
      <c r="W57" s="367"/>
      <c r="X57" s="367"/>
      <c r="Y57" s="335" t="s">
        <v>8326</v>
      </c>
      <c r="AD57" s="367"/>
    </row>
    <row r="58" spans="1:30" s="332" customFormat="1" ht="22.5" x14ac:dyDescent="0.2">
      <c r="A58" s="370"/>
      <c r="B58" s="371" t="s">
        <v>1365</v>
      </c>
      <c r="C58" s="1065" t="s">
        <v>1366</v>
      </c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72"/>
      <c r="V58" s="361"/>
      <c r="W58" s="367"/>
      <c r="X58" s="367"/>
      <c r="Z58" s="335" t="s">
        <v>1366</v>
      </c>
      <c r="AD58" s="367"/>
    </row>
    <row r="59" spans="1:30" s="332" customFormat="1" ht="56.25" x14ac:dyDescent="0.2">
      <c r="A59" s="362" t="s">
        <v>437</v>
      </c>
      <c r="B59" s="363" t="s">
        <v>8190</v>
      </c>
      <c r="C59" s="1068" t="s">
        <v>8191</v>
      </c>
      <c r="D59" s="1068"/>
      <c r="E59" s="1068"/>
      <c r="F59" s="364" t="s">
        <v>1017</v>
      </c>
      <c r="G59" s="364"/>
      <c r="H59" s="364"/>
      <c r="I59" s="364" t="s">
        <v>630</v>
      </c>
      <c r="J59" s="365"/>
      <c r="K59" s="364"/>
      <c r="L59" s="365"/>
      <c r="M59" s="364"/>
      <c r="N59" s="366"/>
      <c r="V59" s="361"/>
      <c r="W59" s="367"/>
      <c r="X59" s="367" t="s">
        <v>8191</v>
      </c>
      <c r="AD59" s="367"/>
    </row>
    <row r="60" spans="1:30" s="332" customFormat="1" ht="33.75" x14ac:dyDescent="0.2">
      <c r="A60" s="370"/>
      <c r="B60" s="371" t="s">
        <v>430</v>
      </c>
      <c r="C60" s="1065" t="s">
        <v>431</v>
      </c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72"/>
      <c r="V60" s="361"/>
      <c r="W60" s="367"/>
      <c r="X60" s="367"/>
      <c r="Z60" s="335" t="s">
        <v>431</v>
      </c>
      <c r="AD60" s="367"/>
    </row>
    <row r="61" spans="1:30" s="332" customFormat="1" ht="12" x14ac:dyDescent="0.2">
      <c r="A61" s="372"/>
      <c r="B61" s="371" t="s">
        <v>423</v>
      </c>
      <c r="C61" s="1065" t="s">
        <v>432</v>
      </c>
      <c r="D61" s="1065"/>
      <c r="E61" s="1065"/>
      <c r="F61" s="373"/>
      <c r="G61" s="373"/>
      <c r="H61" s="373"/>
      <c r="I61" s="373"/>
      <c r="J61" s="374">
        <v>9.91</v>
      </c>
      <c r="K61" s="373" t="s">
        <v>436</v>
      </c>
      <c r="L61" s="374">
        <v>309.69</v>
      </c>
      <c r="M61" s="373"/>
      <c r="N61" s="375"/>
      <c r="V61" s="361"/>
      <c r="W61" s="367"/>
      <c r="X61" s="367"/>
      <c r="AA61" s="335" t="s">
        <v>432</v>
      </c>
      <c r="AD61" s="367"/>
    </row>
    <row r="62" spans="1:30" s="332" customFormat="1" ht="12" x14ac:dyDescent="0.2">
      <c r="A62" s="372"/>
      <c r="B62" s="371" t="s">
        <v>434</v>
      </c>
      <c r="C62" s="1065" t="s">
        <v>435</v>
      </c>
      <c r="D62" s="1065"/>
      <c r="E62" s="1065"/>
      <c r="F62" s="373"/>
      <c r="G62" s="373"/>
      <c r="H62" s="373"/>
      <c r="I62" s="373"/>
      <c r="J62" s="374">
        <v>5.43</v>
      </c>
      <c r="K62" s="373" t="s">
        <v>436</v>
      </c>
      <c r="L62" s="374">
        <v>169.69</v>
      </c>
      <c r="M62" s="373"/>
      <c r="N62" s="375"/>
      <c r="V62" s="361"/>
      <c r="W62" s="367"/>
      <c r="X62" s="367"/>
      <c r="AA62" s="335" t="s">
        <v>435</v>
      </c>
      <c r="AD62" s="367"/>
    </row>
    <row r="63" spans="1:30" s="332" customFormat="1" ht="12" x14ac:dyDescent="0.2">
      <c r="A63" s="372"/>
      <c r="B63" s="371" t="s">
        <v>437</v>
      </c>
      <c r="C63" s="1065" t="s">
        <v>438</v>
      </c>
      <c r="D63" s="1065"/>
      <c r="E63" s="1065"/>
      <c r="F63" s="373"/>
      <c r="G63" s="373"/>
      <c r="H63" s="373"/>
      <c r="I63" s="373"/>
      <c r="J63" s="374">
        <v>0.76</v>
      </c>
      <c r="K63" s="373" t="s">
        <v>436</v>
      </c>
      <c r="L63" s="374">
        <v>23.75</v>
      </c>
      <c r="M63" s="373"/>
      <c r="N63" s="375"/>
      <c r="V63" s="361"/>
      <c r="W63" s="367"/>
      <c r="X63" s="367"/>
      <c r="AA63" s="335" t="s">
        <v>438</v>
      </c>
      <c r="AD63" s="367"/>
    </row>
    <row r="64" spans="1:30" s="332" customFormat="1" ht="12" x14ac:dyDescent="0.2">
      <c r="A64" s="372"/>
      <c r="B64" s="371" t="s">
        <v>439</v>
      </c>
      <c r="C64" s="1065" t="s">
        <v>440</v>
      </c>
      <c r="D64" s="1065"/>
      <c r="E64" s="1065"/>
      <c r="F64" s="373"/>
      <c r="G64" s="373"/>
      <c r="H64" s="373"/>
      <c r="I64" s="373"/>
      <c r="J64" s="374">
        <v>0.74</v>
      </c>
      <c r="K64" s="373"/>
      <c r="L64" s="374">
        <v>18.5</v>
      </c>
      <c r="M64" s="373"/>
      <c r="N64" s="375"/>
      <c r="V64" s="361"/>
      <c r="W64" s="367"/>
      <c r="X64" s="367"/>
      <c r="AA64" s="335" t="s">
        <v>440</v>
      </c>
      <c r="AD64" s="367"/>
    </row>
    <row r="65" spans="1:30" s="332" customFormat="1" ht="12" x14ac:dyDescent="0.2">
      <c r="A65" s="372"/>
      <c r="B65" s="371"/>
      <c r="C65" s="1065" t="s">
        <v>443</v>
      </c>
      <c r="D65" s="1065"/>
      <c r="E65" s="1065"/>
      <c r="F65" s="373" t="s">
        <v>444</v>
      </c>
      <c r="G65" s="373" t="s">
        <v>2647</v>
      </c>
      <c r="H65" s="373" t="s">
        <v>436</v>
      </c>
      <c r="I65" s="373" t="s">
        <v>8327</v>
      </c>
      <c r="J65" s="374"/>
      <c r="K65" s="373"/>
      <c r="L65" s="374"/>
      <c r="M65" s="373"/>
      <c r="N65" s="375"/>
      <c r="V65" s="361"/>
      <c r="W65" s="367"/>
      <c r="X65" s="367"/>
      <c r="AB65" s="335" t="s">
        <v>443</v>
      </c>
      <c r="AD65" s="367"/>
    </row>
    <row r="66" spans="1:30" s="332" customFormat="1" ht="12" x14ac:dyDescent="0.2">
      <c r="A66" s="372"/>
      <c r="B66" s="371"/>
      <c r="C66" s="1065" t="s">
        <v>447</v>
      </c>
      <c r="D66" s="1065"/>
      <c r="E66" s="1065"/>
      <c r="F66" s="373" t="s">
        <v>444</v>
      </c>
      <c r="G66" s="373" t="s">
        <v>2332</v>
      </c>
      <c r="H66" s="373" t="s">
        <v>436</v>
      </c>
      <c r="I66" s="373" t="s">
        <v>2774</v>
      </c>
      <c r="J66" s="374"/>
      <c r="K66" s="373"/>
      <c r="L66" s="374"/>
      <c r="M66" s="373"/>
      <c r="N66" s="375"/>
      <c r="V66" s="361"/>
      <c r="W66" s="367"/>
      <c r="X66" s="367"/>
      <c r="AB66" s="335" t="s">
        <v>447</v>
      </c>
      <c r="AD66" s="367"/>
    </row>
    <row r="67" spans="1:30" s="332" customFormat="1" ht="12" x14ac:dyDescent="0.2">
      <c r="A67" s="372"/>
      <c r="B67" s="371"/>
      <c r="C67" s="1077" t="s">
        <v>450</v>
      </c>
      <c r="D67" s="1077"/>
      <c r="E67" s="1077"/>
      <c r="F67" s="376"/>
      <c r="G67" s="376"/>
      <c r="H67" s="376"/>
      <c r="I67" s="376"/>
      <c r="J67" s="377">
        <v>16.079999999999998</v>
      </c>
      <c r="K67" s="376"/>
      <c r="L67" s="377">
        <v>497.88</v>
      </c>
      <c r="M67" s="376"/>
      <c r="N67" s="378"/>
      <c r="V67" s="361"/>
      <c r="W67" s="367"/>
      <c r="X67" s="367"/>
      <c r="AC67" s="335" t="s">
        <v>450</v>
      </c>
      <c r="AD67" s="367"/>
    </row>
    <row r="68" spans="1:30" s="332" customFormat="1" ht="12" x14ac:dyDescent="0.2">
      <c r="A68" s="372"/>
      <c r="B68" s="371"/>
      <c r="C68" s="1065" t="s">
        <v>451</v>
      </c>
      <c r="D68" s="1065"/>
      <c r="E68" s="1065"/>
      <c r="F68" s="373"/>
      <c r="G68" s="373"/>
      <c r="H68" s="373"/>
      <c r="I68" s="373"/>
      <c r="J68" s="374"/>
      <c r="K68" s="373"/>
      <c r="L68" s="374">
        <v>333.44</v>
      </c>
      <c r="M68" s="373"/>
      <c r="N68" s="375"/>
      <c r="V68" s="361"/>
      <c r="W68" s="367"/>
      <c r="X68" s="367"/>
      <c r="AB68" s="335" t="s">
        <v>451</v>
      </c>
      <c r="AD68" s="367"/>
    </row>
    <row r="69" spans="1:30" s="332" customFormat="1" ht="33.75" x14ac:dyDescent="0.2">
      <c r="A69" s="372"/>
      <c r="B69" s="371" t="s">
        <v>4696</v>
      </c>
      <c r="C69" s="1065" t="s">
        <v>3148</v>
      </c>
      <c r="D69" s="1065"/>
      <c r="E69" s="1065"/>
      <c r="F69" s="373" t="s">
        <v>454</v>
      </c>
      <c r="G69" s="373" t="s">
        <v>558</v>
      </c>
      <c r="H69" s="373"/>
      <c r="I69" s="373" t="s">
        <v>558</v>
      </c>
      <c r="J69" s="374"/>
      <c r="K69" s="373"/>
      <c r="L69" s="374">
        <v>323.44</v>
      </c>
      <c r="M69" s="373"/>
      <c r="N69" s="375"/>
      <c r="V69" s="361"/>
      <c r="W69" s="367"/>
      <c r="X69" s="367"/>
      <c r="AB69" s="335" t="s">
        <v>3148</v>
      </c>
      <c r="AD69" s="367"/>
    </row>
    <row r="70" spans="1:30" s="332" customFormat="1" ht="33.75" x14ac:dyDescent="0.2">
      <c r="A70" s="372"/>
      <c r="B70" s="371" t="s">
        <v>4697</v>
      </c>
      <c r="C70" s="1065" t="s">
        <v>3150</v>
      </c>
      <c r="D70" s="1065"/>
      <c r="E70" s="1065"/>
      <c r="F70" s="373" t="s">
        <v>454</v>
      </c>
      <c r="G70" s="373" t="s">
        <v>544</v>
      </c>
      <c r="H70" s="373"/>
      <c r="I70" s="373" t="s">
        <v>544</v>
      </c>
      <c r="J70" s="374"/>
      <c r="K70" s="373"/>
      <c r="L70" s="374">
        <v>170.05</v>
      </c>
      <c r="M70" s="373"/>
      <c r="N70" s="375"/>
      <c r="V70" s="361"/>
      <c r="W70" s="367"/>
      <c r="X70" s="367"/>
      <c r="AB70" s="335" t="s">
        <v>3150</v>
      </c>
      <c r="AD70" s="367"/>
    </row>
    <row r="71" spans="1:30" s="332" customFormat="1" ht="12" x14ac:dyDescent="0.2">
      <c r="A71" s="379"/>
      <c r="B71" s="380"/>
      <c r="C71" s="1068" t="s">
        <v>459</v>
      </c>
      <c r="D71" s="1068"/>
      <c r="E71" s="1068"/>
      <c r="F71" s="364"/>
      <c r="G71" s="364"/>
      <c r="H71" s="364"/>
      <c r="I71" s="364"/>
      <c r="J71" s="365"/>
      <c r="K71" s="364"/>
      <c r="L71" s="365">
        <v>991.37</v>
      </c>
      <c r="M71" s="376"/>
      <c r="N71" s="366"/>
      <c r="V71" s="361"/>
      <c r="W71" s="367"/>
      <c r="X71" s="367"/>
      <c r="AD71" s="367" t="s">
        <v>459</v>
      </c>
    </row>
    <row r="72" spans="1:30" s="332" customFormat="1" ht="22.5" x14ac:dyDescent="0.2">
      <c r="A72" s="362" t="s">
        <v>2777</v>
      </c>
      <c r="B72" s="363" t="s">
        <v>8328</v>
      </c>
      <c r="C72" s="1068" t="s">
        <v>8329</v>
      </c>
      <c r="D72" s="1068"/>
      <c r="E72" s="1068"/>
      <c r="F72" s="364" t="s">
        <v>1498</v>
      </c>
      <c r="G72" s="364"/>
      <c r="H72" s="364"/>
      <c r="I72" s="364" t="s">
        <v>1046</v>
      </c>
      <c r="J72" s="365">
        <v>265.2</v>
      </c>
      <c r="K72" s="364"/>
      <c r="L72" s="365">
        <v>663</v>
      </c>
      <c r="M72" s="364"/>
      <c r="N72" s="366"/>
      <c r="V72" s="361"/>
      <c r="W72" s="367"/>
      <c r="X72" s="367" t="s">
        <v>8329</v>
      </c>
      <c r="AD72" s="367"/>
    </row>
    <row r="73" spans="1:30" s="332" customFormat="1" ht="12" x14ac:dyDescent="0.2">
      <c r="A73" s="379"/>
      <c r="B73" s="380"/>
      <c r="C73" s="340" t="s">
        <v>3039</v>
      </c>
      <c r="D73" s="385"/>
      <c r="E73" s="385"/>
      <c r="F73" s="386"/>
      <c r="G73" s="386"/>
      <c r="H73" s="386"/>
      <c r="I73" s="386"/>
      <c r="J73" s="387"/>
      <c r="K73" s="386"/>
      <c r="L73" s="387"/>
      <c r="M73" s="388"/>
      <c r="N73" s="389"/>
      <c r="V73" s="361"/>
      <c r="W73" s="367"/>
      <c r="X73" s="367"/>
      <c r="AD73" s="367"/>
    </row>
    <row r="74" spans="1:30" s="332" customFormat="1" ht="12" x14ac:dyDescent="0.2">
      <c r="A74" s="368"/>
      <c r="B74" s="369"/>
      <c r="C74" s="1065" t="s">
        <v>8330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67"/>
      <c r="Y74" s="335" t="s">
        <v>8330</v>
      </c>
      <c r="AD74" s="367"/>
    </row>
    <row r="75" spans="1:30" s="332" customFormat="1" ht="33.75" x14ac:dyDescent="0.2">
      <c r="A75" s="362" t="s">
        <v>8166</v>
      </c>
      <c r="B75" s="363" t="s">
        <v>8106</v>
      </c>
      <c r="C75" s="1068" t="s">
        <v>8107</v>
      </c>
      <c r="D75" s="1068"/>
      <c r="E75" s="1068"/>
      <c r="F75" s="364" t="s">
        <v>6552</v>
      </c>
      <c r="G75" s="364"/>
      <c r="H75" s="364"/>
      <c r="I75" s="364" t="s">
        <v>845</v>
      </c>
      <c r="J75" s="365">
        <v>59.8</v>
      </c>
      <c r="K75" s="364" t="s">
        <v>1361</v>
      </c>
      <c r="L75" s="365">
        <v>475.81</v>
      </c>
      <c r="M75" s="364" t="s">
        <v>1362</v>
      </c>
      <c r="N75" s="366">
        <v>2360</v>
      </c>
      <c r="V75" s="361"/>
      <c r="W75" s="367"/>
      <c r="X75" s="367" t="s">
        <v>8107</v>
      </c>
      <c r="AD75" s="367"/>
    </row>
    <row r="76" spans="1:30" s="332" customFormat="1" ht="12" x14ac:dyDescent="0.2">
      <c r="A76" s="379"/>
      <c r="B76" s="380"/>
      <c r="C76" s="340" t="s">
        <v>3039</v>
      </c>
      <c r="D76" s="385"/>
      <c r="E76" s="385"/>
      <c r="F76" s="386"/>
      <c r="G76" s="386"/>
      <c r="H76" s="386"/>
      <c r="I76" s="386"/>
      <c r="J76" s="387"/>
      <c r="K76" s="386"/>
      <c r="L76" s="387"/>
      <c r="M76" s="388"/>
      <c r="N76" s="389"/>
      <c r="V76" s="361"/>
      <c r="W76" s="367"/>
      <c r="X76" s="367"/>
      <c r="AD76" s="367"/>
    </row>
    <row r="77" spans="1:30" s="332" customFormat="1" ht="22.5" x14ac:dyDescent="0.2">
      <c r="A77" s="370"/>
      <c r="B77" s="371" t="s">
        <v>1365</v>
      </c>
      <c r="C77" s="1065" t="s">
        <v>1366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67"/>
      <c r="Z77" s="335" t="s">
        <v>1366</v>
      </c>
      <c r="AD77" s="367"/>
    </row>
    <row r="78" spans="1:30" s="332" customFormat="1" ht="12" x14ac:dyDescent="0.2">
      <c r="A78" s="1069" t="s">
        <v>8110</v>
      </c>
      <c r="B78" s="1070"/>
      <c r="C78" s="1070"/>
      <c r="D78" s="1070"/>
      <c r="E78" s="1070"/>
      <c r="F78" s="1070"/>
      <c r="G78" s="1070"/>
      <c r="H78" s="1070"/>
      <c r="I78" s="1070"/>
      <c r="J78" s="1070"/>
      <c r="K78" s="1070"/>
      <c r="L78" s="1070"/>
      <c r="M78" s="1070"/>
      <c r="N78" s="1071"/>
      <c r="V78" s="361"/>
      <c r="W78" s="367" t="s">
        <v>8110</v>
      </c>
      <c r="X78" s="367"/>
      <c r="AD78" s="367"/>
    </row>
    <row r="79" spans="1:30" s="332" customFormat="1" ht="56.25" x14ac:dyDescent="0.2">
      <c r="A79" s="362" t="s">
        <v>476</v>
      </c>
      <c r="B79" s="363" t="s">
        <v>7834</v>
      </c>
      <c r="C79" s="1068" t="s">
        <v>8113</v>
      </c>
      <c r="D79" s="1068"/>
      <c r="E79" s="1068"/>
      <c r="F79" s="364" t="s">
        <v>1026</v>
      </c>
      <c r="G79" s="364"/>
      <c r="H79" s="364"/>
      <c r="I79" s="364" t="s">
        <v>2841</v>
      </c>
      <c r="J79" s="365"/>
      <c r="K79" s="364"/>
      <c r="L79" s="365"/>
      <c r="M79" s="364"/>
      <c r="N79" s="366"/>
      <c r="V79" s="361"/>
      <c r="W79" s="367"/>
      <c r="X79" s="367" t="s">
        <v>8113</v>
      </c>
      <c r="AD79" s="367"/>
    </row>
    <row r="80" spans="1:30" s="332" customFormat="1" ht="12" x14ac:dyDescent="0.2">
      <c r="A80" s="368"/>
      <c r="B80" s="369"/>
      <c r="C80" s="1065" t="s">
        <v>8331</v>
      </c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72"/>
      <c r="V80" s="361"/>
      <c r="W80" s="367"/>
      <c r="X80" s="367"/>
      <c r="Y80" s="335" t="s">
        <v>8331</v>
      </c>
      <c r="AD80" s="367"/>
    </row>
    <row r="81" spans="1:30" s="332" customFormat="1" ht="33.75" x14ac:dyDescent="0.2">
      <c r="A81" s="370"/>
      <c r="B81" s="371" t="s">
        <v>430</v>
      </c>
      <c r="C81" s="1065" t="s">
        <v>431</v>
      </c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72"/>
      <c r="V81" s="361"/>
      <c r="W81" s="367"/>
      <c r="X81" s="367"/>
      <c r="Z81" s="335" t="s">
        <v>431</v>
      </c>
      <c r="AD81" s="367"/>
    </row>
    <row r="82" spans="1:30" s="332" customFormat="1" ht="12" x14ac:dyDescent="0.2">
      <c r="A82" s="372"/>
      <c r="B82" s="371" t="s">
        <v>423</v>
      </c>
      <c r="C82" s="1065" t="s">
        <v>432</v>
      </c>
      <c r="D82" s="1065"/>
      <c r="E82" s="1065"/>
      <c r="F82" s="373"/>
      <c r="G82" s="373"/>
      <c r="H82" s="373"/>
      <c r="I82" s="373"/>
      <c r="J82" s="374">
        <v>42.21</v>
      </c>
      <c r="K82" s="373" t="s">
        <v>436</v>
      </c>
      <c r="L82" s="374">
        <v>195.22</v>
      </c>
      <c r="M82" s="373"/>
      <c r="N82" s="375"/>
      <c r="V82" s="361"/>
      <c r="W82" s="367"/>
      <c r="X82" s="367"/>
      <c r="AA82" s="335" t="s">
        <v>432</v>
      </c>
      <c r="AD82" s="367"/>
    </row>
    <row r="83" spans="1:30" s="332" customFormat="1" ht="12" x14ac:dyDescent="0.2">
      <c r="A83" s="372"/>
      <c r="B83" s="371" t="s">
        <v>434</v>
      </c>
      <c r="C83" s="1065" t="s">
        <v>435</v>
      </c>
      <c r="D83" s="1065"/>
      <c r="E83" s="1065"/>
      <c r="F83" s="373"/>
      <c r="G83" s="373"/>
      <c r="H83" s="373"/>
      <c r="I83" s="373"/>
      <c r="J83" s="374">
        <v>1.81</v>
      </c>
      <c r="K83" s="373" t="s">
        <v>436</v>
      </c>
      <c r="L83" s="374">
        <v>8.3699999999999992</v>
      </c>
      <c r="M83" s="373"/>
      <c r="N83" s="375"/>
      <c r="V83" s="361"/>
      <c r="W83" s="367"/>
      <c r="X83" s="367"/>
      <c r="AA83" s="335" t="s">
        <v>435</v>
      </c>
      <c r="AD83" s="367"/>
    </row>
    <row r="84" spans="1:30" s="332" customFormat="1" ht="12" x14ac:dyDescent="0.2">
      <c r="A84" s="372"/>
      <c r="B84" s="371" t="s">
        <v>437</v>
      </c>
      <c r="C84" s="1065" t="s">
        <v>438</v>
      </c>
      <c r="D84" s="1065"/>
      <c r="E84" s="1065"/>
      <c r="F84" s="373"/>
      <c r="G84" s="373"/>
      <c r="H84" s="373"/>
      <c r="I84" s="373"/>
      <c r="J84" s="374">
        <v>0.26</v>
      </c>
      <c r="K84" s="373" t="s">
        <v>436</v>
      </c>
      <c r="L84" s="374">
        <v>1.2</v>
      </c>
      <c r="M84" s="373"/>
      <c r="N84" s="375"/>
      <c r="V84" s="361"/>
      <c r="W84" s="367"/>
      <c r="X84" s="367"/>
      <c r="AA84" s="335" t="s">
        <v>438</v>
      </c>
      <c r="AD84" s="367"/>
    </row>
    <row r="85" spans="1:30" s="332" customFormat="1" ht="12" x14ac:dyDescent="0.2">
      <c r="A85" s="372"/>
      <c r="B85" s="371" t="s">
        <v>439</v>
      </c>
      <c r="C85" s="1065" t="s">
        <v>440</v>
      </c>
      <c r="D85" s="1065"/>
      <c r="E85" s="1065"/>
      <c r="F85" s="373"/>
      <c r="G85" s="373"/>
      <c r="H85" s="373"/>
      <c r="I85" s="373"/>
      <c r="J85" s="374">
        <v>11.27</v>
      </c>
      <c r="K85" s="373"/>
      <c r="L85" s="374">
        <v>41.7</v>
      </c>
      <c r="M85" s="373"/>
      <c r="N85" s="375"/>
      <c r="V85" s="361"/>
      <c r="W85" s="367"/>
      <c r="X85" s="367"/>
      <c r="AA85" s="335" t="s">
        <v>440</v>
      </c>
      <c r="AD85" s="367"/>
    </row>
    <row r="86" spans="1:30" s="332" customFormat="1" ht="12" x14ac:dyDescent="0.2">
      <c r="A86" s="372"/>
      <c r="B86" s="371"/>
      <c r="C86" s="1065" t="s">
        <v>443</v>
      </c>
      <c r="D86" s="1065"/>
      <c r="E86" s="1065"/>
      <c r="F86" s="373" t="s">
        <v>444</v>
      </c>
      <c r="G86" s="373" t="s">
        <v>7837</v>
      </c>
      <c r="H86" s="373" t="s">
        <v>436</v>
      </c>
      <c r="I86" s="373" t="s">
        <v>8332</v>
      </c>
      <c r="J86" s="374"/>
      <c r="K86" s="373"/>
      <c r="L86" s="374"/>
      <c r="M86" s="373"/>
      <c r="N86" s="375"/>
      <c r="V86" s="361"/>
      <c r="W86" s="367"/>
      <c r="X86" s="367"/>
      <c r="AB86" s="335" t="s">
        <v>443</v>
      </c>
      <c r="AD86" s="367"/>
    </row>
    <row r="87" spans="1:30" s="332" customFormat="1" ht="12" x14ac:dyDescent="0.2">
      <c r="A87" s="372"/>
      <c r="B87" s="371"/>
      <c r="C87" s="1065" t="s">
        <v>447</v>
      </c>
      <c r="D87" s="1065"/>
      <c r="E87" s="1065"/>
      <c r="F87" s="373" t="s">
        <v>444</v>
      </c>
      <c r="G87" s="373" t="s">
        <v>537</v>
      </c>
      <c r="H87" s="373" t="s">
        <v>436</v>
      </c>
      <c r="I87" s="373" t="s">
        <v>8333</v>
      </c>
      <c r="J87" s="374"/>
      <c r="K87" s="373"/>
      <c r="L87" s="374"/>
      <c r="M87" s="373"/>
      <c r="N87" s="375"/>
      <c r="V87" s="361"/>
      <c r="W87" s="367"/>
      <c r="X87" s="367"/>
      <c r="AB87" s="335" t="s">
        <v>447</v>
      </c>
      <c r="AD87" s="367"/>
    </row>
    <row r="88" spans="1:30" s="332" customFormat="1" ht="12" x14ac:dyDescent="0.2">
      <c r="A88" s="372"/>
      <c r="B88" s="371"/>
      <c r="C88" s="1077" t="s">
        <v>450</v>
      </c>
      <c r="D88" s="1077"/>
      <c r="E88" s="1077"/>
      <c r="F88" s="376"/>
      <c r="G88" s="376"/>
      <c r="H88" s="376"/>
      <c r="I88" s="376"/>
      <c r="J88" s="377">
        <v>55.29</v>
      </c>
      <c r="K88" s="376"/>
      <c r="L88" s="377">
        <v>245.29</v>
      </c>
      <c r="M88" s="376"/>
      <c r="N88" s="378"/>
      <c r="V88" s="361"/>
      <c r="W88" s="367"/>
      <c r="X88" s="367"/>
      <c r="AC88" s="335" t="s">
        <v>450</v>
      </c>
      <c r="AD88" s="367"/>
    </row>
    <row r="89" spans="1:30" s="332" customFormat="1" ht="12" x14ac:dyDescent="0.2">
      <c r="A89" s="372"/>
      <c r="B89" s="371"/>
      <c r="C89" s="1065" t="s">
        <v>451</v>
      </c>
      <c r="D89" s="1065"/>
      <c r="E89" s="1065"/>
      <c r="F89" s="373"/>
      <c r="G89" s="373"/>
      <c r="H89" s="373"/>
      <c r="I89" s="373"/>
      <c r="J89" s="374"/>
      <c r="K89" s="373"/>
      <c r="L89" s="374">
        <v>196.42</v>
      </c>
      <c r="M89" s="373"/>
      <c r="N89" s="375"/>
      <c r="V89" s="361"/>
      <c r="W89" s="367"/>
      <c r="X89" s="367"/>
      <c r="AB89" s="335" t="s">
        <v>451</v>
      </c>
      <c r="AD89" s="367"/>
    </row>
    <row r="90" spans="1:30" s="332" customFormat="1" ht="33.75" x14ac:dyDescent="0.2">
      <c r="A90" s="372"/>
      <c r="B90" s="371" t="s">
        <v>4696</v>
      </c>
      <c r="C90" s="1065" t="s">
        <v>3148</v>
      </c>
      <c r="D90" s="1065"/>
      <c r="E90" s="1065"/>
      <c r="F90" s="373" t="s">
        <v>454</v>
      </c>
      <c r="G90" s="373" t="s">
        <v>558</v>
      </c>
      <c r="H90" s="373"/>
      <c r="I90" s="373" t="s">
        <v>558</v>
      </c>
      <c r="J90" s="374"/>
      <c r="K90" s="373"/>
      <c r="L90" s="374">
        <v>190.53</v>
      </c>
      <c r="M90" s="373"/>
      <c r="N90" s="375"/>
      <c r="V90" s="361"/>
      <c r="W90" s="367"/>
      <c r="X90" s="367"/>
      <c r="AB90" s="335" t="s">
        <v>3148</v>
      </c>
      <c r="AD90" s="367"/>
    </row>
    <row r="91" spans="1:30" s="332" customFormat="1" ht="33.75" x14ac:dyDescent="0.2">
      <c r="A91" s="372"/>
      <c r="B91" s="371" t="s">
        <v>4697</v>
      </c>
      <c r="C91" s="1065" t="s">
        <v>3150</v>
      </c>
      <c r="D91" s="1065"/>
      <c r="E91" s="1065"/>
      <c r="F91" s="373" t="s">
        <v>454</v>
      </c>
      <c r="G91" s="373" t="s">
        <v>544</v>
      </c>
      <c r="H91" s="373"/>
      <c r="I91" s="373" t="s">
        <v>544</v>
      </c>
      <c r="J91" s="374"/>
      <c r="K91" s="373"/>
      <c r="L91" s="374">
        <v>100.17</v>
      </c>
      <c r="M91" s="373"/>
      <c r="N91" s="375"/>
      <c r="V91" s="361"/>
      <c r="W91" s="367"/>
      <c r="X91" s="367"/>
      <c r="AB91" s="335" t="s">
        <v>3150</v>
      </c>
      <c r="AD91" s="367"/>
    </row>
    <row r="92" spans="1:30" s="332" customFormat="1" ht="12" x14ac:dyDescent="0.2">
      <c r="A92" s="379"/>
      <c r="B92" s="380"/>
      <c r="C92" s="1068" t="s">
        <v>459</v>
      </c>
      <c r="D92" s="1068"/>
      <c r="E92" s="1068"/>
      <c r="F92" s="364"/>
      <c r="G92" s="364"/>
      <c r="H92" s="364"/>
      <c r="I92" s="364"/>
      <c r="J92" s="365"/>
      <c r="K92" s="364"/>
      <c r="L92" s="365">
        <v>535.99</v>
      </c>
      <c r="M92" s="376"/>
      <c r="N92" s="366"/>
      <c r="V92" s="361"/>
      <c r="W92" s="367"/>
      <c r="X92" s="367"/>
      <c r="AD92" s="367" t="s">
        <v>459</v>
      </c>
    </row>
    <row r="93" spans="1:30" s="332" customFormat="1" ht="123.75" x14ac:dyDescent="0.2">
      <c r="A93" s="362" t="s">
        <v>481</v>
      </c>
      <c r="B93" s="363" t="s">
        <v>8119</v>
      </c>
      <c r="C93" s="1068" t="s">
        <v>8120</v>
      </c>
      <c r="D93" s="1068"/>
      <c r="E93" s="1068"/>
      <c r="F93" s="364" t="s">
        <v>1003</v>
      </c>
      <c r="G93" s="364"/>
      <c r="H93" s="364"/>
      <c r="I93" s="364" t="s">
        <v>8334</v>
      </c>
      <c r="J93" s="365">
        <v>32.56</v>
      </c>
      <c r="K93" s="364" t="s">
        <v>566</v>
      </c>
      <c r="L93" s="365">
        <v>1336.25</v>
      </c>
      <c r="M93" s="364" t="s">
        <v>567</v>
      </c>
      <c r="N93" s="366">
        <v>12534</v>
      </c>
      <c r="V93" s="361"/>
      <c r="W93" s="367"/>
      <c r="X93" s="367" t="s">
        <v>8120</v>
      </c>
      <c r="AD93" s="367"/>
    </row>
    <row r="94" spans="1:30" s="332" customFormat="1" ht="12" x14ac:dyDescent="0.2">
      <c r="A94" s="379"/>
      <c r="B94" s="380"/>
      <c r="C94" s="340" t="s">
        <v>2932</v>
      </c>
      <c r="D94" s="385"/>
      <c r="E94" s="385"/>
      <c r="F94" s="386"/>
      <c r="G94" s="386"/>
      <c r="H94" s="386"/>
      <c r="I94" s="386"/>
      <c r="J94" s="387"/>
      <c r="K94" s="386"/>
      <c r="L94" s="387"/>
      <c r="M94" s="388"/>
      <c r="N94" s="389"/>
      <c r="V94" s="361"/>
      <c r="W94" s="367"/>
      <c r="X94" s="367"/>
      <c r="AD94" s="367"/>
    </row>
    <row r="95" spans="1:30" s="332" customFormat="1" ht="12" x14ac:dyDescent="0.2">
      <c r="A95" s="368"/>
      <c r="B95" s="369"/>
      <c r="C95" s="1065" t="s">
        <v>8335</v>
      </c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72"/>
      <c r="V95" s="361"/>
      <c r="W95" s="367"/>
      <c r="X95" s="367"/>
      <c r="Y95" s="335" t="s">
        <v>8335</v>
      </c>
      <c r="AD95" s="367"/>
    </row>
    <row r="96" spans="1:30" s="332" customFormat="1" ht="22.5" x14ac:dyDescent="0.2">
      <c r="A96" s="370"/>
      <c r="B96" s="371" t="s">
        <v>568</v>
      </c>
      <c r="C96" s="1065" t="s">
        <v>569</v>
      </c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72"/>
      <c r="V96" s="361"/>
      <c r="W96" s="367"/>
      <c r="X96" s="367"/>
      <c r="Z96" s="335" t="s">
        <v>569</v>
      </c>
      <c r="AD96" s="367"/>
    </row>
    <row r="97" spans="1:30" s="332" customFormat="1" ht="12" x14ac:dyDescent="0.2">
      <c r="A97" s="1069" t="s">
        <v>8121</v>
      </c>
      <c r="B97" s="1070"/>
      <c r="C97" s="1070"/>
      <c r="D97" s="1070"/>
      <c r="E97" s="1070"/>
      <c r="F97" s="1070"/>
      <c r="G97" s="1070"/>
      <c r="H97" s="1070"/>
      <c r="I97" s="1070"/>
      <c r="J97" s="1070"/>
      <c r="K97" s="1070"/>
      <c r="L97" s="1070"/>
      <c r="M97" s="1070"/>
      <c r="N97" s="1071"/>
      <c r="V97" s="361"/>
      <c r="W97" s="367" t="s">
        <v>8121</v>
      </c>
      <c r="X97" s="367"/>
      <c r="AD97" s="367"/>
    </row>
    <row r="98" spans="1:30" s="332" customFormat="1" ht="45" x14ac:dyDescent="0.2">
      <c r="A98" s="362" t="s">
        <v>496</v>
      </c>
      <c r="B98" s="363" t="s">
        <v>7998</v>
      </c>
      <c r="C98" s="1068" t="s">
        <v>7999</v>
      </c>
      <c r="D98" s="1068"/>
      <c r="E98" s="1068"/>
      <c r="F98" s="364" t="s">
        <v>1026</v>
      </c>
      <c r="G98" s="364"/>
      <c r="H98" s="364"/>
      <c r="I98" s="364" t="s">
        <v>3075</v>
      </c>
      <c r="J98" s="365"/>
      <c r="K98" s="364"/>
      <c r="L98" s="365"/>
      <c r="M98" s="364"/>
      <c r="N98" s="366"/>
      <c r="V98" s="361"/>
      <c r="W98" s="367"/>
      <c r="X98" s="367" t="s">
        <v>7999</v>
      </c>
      <c r="AD98" s="367"/>
    </row>
    <row r="99" spans="1:30" s="332" customFormat="1" ht="12" x14ac:dyDescent="0.2">
      <c r="A99" s="368"/>
      <c r="B99" s="369"/>
      <c r="C99" s="1065" t="s">
        <v>8336</v>
      </c>
      <c r="D99" s="1065"/>
      <c r="E99" s="1065"/>
      <c r="F99" s="1065"/>
      <c r="G99" s="1065"/>
      <c r="H99" s="1065"/>
      <c r="I99" s="1065"/>
      <c r="J99" s="1065"/>
      <c r="K99" s="1065"/>
      <c r="L99" s="1065"/>
      <c r="M99" s="1065"/>
      <c r="N99" s="1072"/>
      <c r="V99" s="361"/>
      <c r="W99" s="367"/>
      <c r="X99" s="367"/>
      <c r="Y99" s="335" t="s">
        <v>8336</v>
      </c>
      <c r="AD99" s="367"/>
    </row>
    <row r="100" spans="1:30" s="332" customFormat="1" ht="33.75" x14ac:dyDescent="0.2">
      <c r="A100" s="370"/>
      <c r="B100" s="371" t="s">
        <v>430</v>
      </c>
      <c r="C100" s="1065" t="s">
        <v>431</v>
      </c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72"/>
      <c r="V100" s="361"/>
      <c r="W100" s="367"/>
      <c r="X100" s="367"/>
      <c r="Z100" s="335" t="s">
        <v>431</v>
      </c>
      <c r="AD100" s="367"/>
    </row>
    <row r="101" spans="1:30" s="332" customFormat="1" ht="12" x14ac:dyDescent="0.2">
      <c r="A101" s="372"/>
      <c r="B101" s="371" t="s">
        <v>423</v>
      </c>
      <c r="C101" s="1065" t="s">
        <v>432</v>
      </c>
      <c r="D101" s="1065"/>
      <c r="E101" s="1065"/>
      <c r="F101" s="373"/>
      <c r="G101" s="373"/>
      <c r="H101" s="373"/>
      <c r="I101" s="373"/>
      <c r="J101" s="374">
        <v>139.54</v>
      </c>
      <c r="K101" s="373" t="s">
        <v>436</v>
      </c>
      <c r="L101" s="374">
        <v>610.49</v>
      </c>
      <c r="M101" s="373"/>
      <c r="N101" s="375"/>
      <c r="V101" s="361"/>
      <c r="W101" s="367"/>
      <c r="X101" s="367"/>
      <c r="AA101" s="335" t="s">
        <v>432</v>
      </c>
      <c r="AD101" s="367"/>
    </row>
    <row r="102" spans="1:30" s="332" customFormat="1" ht="12" x14ac:dyDescent="0.2">
      <c r="A102" s="372"/>
      <c r="B102" s="371" t="s">
        <v>439</v>
      </c>
      <c r="C102" s="1065" t="s">
        <v>440</v>
      </c>
      <c r="D102" s="1065"/>
      <c r="E102" s="1065"/>
      <c r="F102" s="373"/>
      <c r="G102" s="373"/>
      <c r="H102" s="373"/>
      <c r="I102" s="373"/>
      <c r="J102" s="374">
        <v>16.79</v>
      </c>
      <c r="K102" s="373"/>
      <c r="L102" s="374">
        <v>58.77</v>
      </c>
      <c r="M102" s="373"/>
      <c r="N102" s="375"/>
      <c r="V102" s="361"/>
      <c r="W102" s="367"/>
      <c r="X102" s="367"/>
      <c r="AA102" s="335" t="s">
        <v>440</v>
      </c>
      <c r="AD102" s="367"/>
    </row>
    <row r="103" spans="1:30" s="332" customFormat="1" ht="12" x14ac:dyDescent="0.2">
      <c r="A103" s="372"/>
      <c r="B103" s="371"/>
      <c r="C103" s="1065" t="s">
        <v>443</v>
      </c>
      <c r="D103" s="1065"/>
      <c r="E103" s="1065"/>
      <c r="F103" s="373" t="s">
        <v>444</v>
      </c>
      <c r="G103" s="373" t="s">
        <v>8001</v>
      </c>
      <c r="H103" s="373" t="s">
        <v>436</v>
      </c>
      <c r="I103" s="373" t="s">
        <v>8337</v>
      </c>
      <c r="J103" s="374"/>
      <c r="K103" s="373"/>
      <c r="L103" s="374"/>
      <c r="M103" s="373"/>
      <c r="N103" s="375"/>
      <c r="V103" s="361"/>
      <c r="W103" s="367"/>
      <c r="X103" s="367"/>
      <c r="AB103" s="335" t="s">
        <v>443</v>
      </c>
      <c r="AD103" s="367"/>
    </row>
    <row r="104" spans="1:30" s="332" customFormat="1" ht="12" x14ac:dyDescent="0.2">
      <c r="A104" s="372"/>
      <c r="B104" s="371"/>
      <c r="C104" s="1077" t="s">
        <v>450</v>
      </c>
      <c r="D104" s="1077"/>
      <c r="E104" s="1077"/>
      <c r="F104" s="376"/>
      <c r="G104" s="376"/>
      <c r="H104" s="376"/>
      <c r="I104" s="376"/>
      <c r="J104" s="377">
        <v>156.33000000000001</v>
      </c>
      <c r="K104" s="376"/>
      <c r="L104" s="377">
        <v>669.26</v>
      </c>
      <c r="M104" s="376"/>
      <c r="N104" s="378"/>
      <c r="V104" s="361"/>
      <c r="W104" s="367"/>
      <c r="X104" s="367"/>
      <c r="AC104" s="335" t="s">
        <v>450</v>
      </c>
      <c r="AD104" s="367"/>
    </row>
    <row r="105" spans="1:30" s="332" customFormat="1" ht="12" x14ac:dyDescent="0.2">
      <c r="A105" s="372"/>
      <c r="B105" s="371"/>
      <c r="C105" s="1065" t="s">
        <v>451</v>
      </c>
      <c r="D105" s="1065"/>
      <c r="E105" s="1065"/>
      <c r="F105" s="373"/>
      <c r="G105" s="373"/>
      <c r="H105" s="373"/>
      <c r="I105" s="373"/>
      <c r="J105" s="374"/>
      <c r="K105" s="373"/>
      <c r="L105" s="374">
        <v>610.49</v>
      </c>
      <c r="M105" s="373"/>
      <c r="N105" s="375"/>
      <c r="V105" s="361"/>
      <c r="W105" s="367"/>
      <c r="X105" s="367"/>
      <c r="AB105" s="335" t="s">
        <v>451</v>
      </c>
      <c r="AD105" s="367"/>
    </row>
    <row r="106" spans="1:30" s="332" customFormat="1" ht="33.75" x14ac:dyDescent="0.2">
      <c r="A106" s="372"/>
      <c r="B106" s="371" t="s">
        <v>4696</v>
      </c>
      <c r="C106" s="1065" t="s">
        <v>3148</v>
      </c>
      <c r="D106" s="1065"/>
      <c r="E106" s="1065"/>
      <c r="F106" s="373" t="s">
        <v>454</v>
      </c>
      <c r="G106" s="373" t="s">
        <v>558</v>
      </c>
      <c r="H106" s="373"/>
      <c r="I106" s="373" t="s">
        <v>558</v>
      </c>
      <c r="J106" s="374"/>
      <c r="K106" s="373"/>
      <c r="L106" s="374">
        <v>592.17999999999995</v>
      </c>
      <c r="M106" s="373"/>
      <c r="N106" s="375"/>
      <c r="V106" s="361"/>
      <c r="W106" s="367"/>
      <c r="X106" s="367"/>
      <c r="AB106" s="335" t="s">
        <v>3148</v>
      </c>
      <c r="AD106" s="367"/>
    </row>
    <row r="107" spans="1:30" s="332" customFormat="1" ht="33.75" x14ac:dyDescent="0.2">
      <c r="A107" s="372"/>
      <c r="B107" s="371" t="s">
        <v>4697</v>
      </c>
      <c r="C107" s="1065" t="s">
        <v>3150</v>
      </c>
      <c r="D107" s="1065"/>
      <c r="E107" s="1065"/>
      <c r="F107" s="373" t="s">
        <v>454</v>
      </c>
      <c r="G107" s="373" t="s">
        <v>544</v>
      </c>
      <c r="H107" s="373"/>
      <c r="I107" s="373" t="s">
        <v>544</v>
      </c>
      <c r="J107" s="374"/>
      <c r="K107" s="373"/>
      <c r="L107" s="374">
        <v>311.35000000000002</v>
      </c>
      <c r="M107" s="373"/>
      <c r="N107" s="375"/>
      <c r="V107" s="361"/>
      <c r="W107" s="367"/>
      <c r="X107" s="367"/>
      <c r="AB107" s="335" t="s">
        <v>3150</v>
      </c>
      <c r="AD107" s="367"/>
    </row>
    <row r="108" spans="1:30" s="332" customFormat="1" ht="12" x14ac:dyDescent="0.2">
      <c r="A108" s="379"/>
      <c r="B108" s="380"/>
      <c r="C108" s="1068" t="s">
        <v>459</v>
      </c>
      <c r="D108" s="1068"/>
      <c r="E108" s="1068"/>
      <c r="F108" s="364"/>
      <c r="G108" s="364"/>
      <c r="H108" s="364"/>
      <c r="I108" s="364"/>
      <c r="J108" s="365"/>
      <c r="K108" s="364"/>
      <c r="L108" s="365">
        <v>1572.79</v>
      </c>
      <c r="M108" s="376"/>
      <c r="N108" s="366"/>
      <c r="V108" s="361"/>
      <c r="W108" s="367"/>
      <c r="X108" s="367"/>
      <c r="AD108" s="367" t="s">
        <v>459</v>
      </c>
    </row>
    <row r="109" spans="1:30" s="332" customFormat="1" ht="45" x14ac:dyDescent="0.2">
      <c r="A109" s="362" t="s">
        <v>499</v>
      </c>
      <c r="B109" s="363" t="s">
        <v>8124</v>
      </c>
      <c r="C109" s="1068" t="s">
        <v>8125</v>
      </c>
      <c r="D109" s="1068"/>
      <c r="E109" s="1068"/>
      <c r="F109" s="364" t="s">
        <v>1003</v>
      </c>
      <c r="G109" s="364"/>
      <c r="H109" s="364"/>
      <c r="I109" s="364" t="s">
        <v>3792</v>
      </c>
      <c r="J109" s="365">
        <v>1.61</v>
      </c>
      <c r="K109" s="364"/>
      <c r="L109" s="365">
        <v>574.77</v>
      </c>
      <c r="M109" s="364"/>
      <c r="N109" s="366"/>
      <c r="V109" s="361"/>
      <c r="W109" s="367"/>
      <c r="X109" s="367" t="s">
        <v>8125</v>
      </c>
      <c r="AD109" s="367"/>
    </row>
    <row r="110" spans="1:30" s="332" customFormat="1" ht="12" x14ac:dyDescent="0.2">
      <c r="A110" s="379"/>
      <c r="B110" s="380"/>
      <c r="C110" s="340" t="s">
        <v>2932</v>
      </c>
      <c r="D110" s="385"/>
      <c r="E110" s="385"/>
      <c r="F110" s="386"/>
      <c r="G110" s="386"/>
      <c r="H110" s="386"/>
      <c r="I110" s="386"/>
      <c r="J110" s="387"/>
      <c r="K110" s="386"/>
      <c r="L110" s="387"/>
      <c r="M110" s="388"/>
      <c r="N110" s="389"/>
      <c r="V110" s="361"/>
      <c r="W110" s="367"/>
      <c r="X110" s="367"/>
      <c r="AD110" s="367"/>
    </row>
    <row r="111" spans="1:30" s="332" customFormat="1" ht="12" x14ac:dyDescent="0.2">
      <c r="A111" s="368"/>
      <c r="B111" s="369"/>
      <c r="C111" s="1065" t="s">
        <v>8223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67"/>
      <c r="Y111" s="335" t="s">
        <v>8223</v>
      </c>
      <c r="AD111" s="367"/>
    </row>
    <row r="112" spans="1:30" s="332" customFormat="1" ht="56.25" x14ac:dyDescent="0.2">
      <c r="A112" s="362" t="s">
        <v>509</v>
      </c>
      <c r="B112" s="363" t="s">
        <v>8132</v>
      </c>
      <c r="C112" s="1068" t="s">
        <v>8338</v>
      </c>
      <c r="D112" s="1068"/>
      <c r="E112" s="1068"/>
      <c r="F112" s="364" t="s">
        <v>1026</v>
      </c>
      <c r="G112" s="364"/>
      <c r="H112" s="364"/>
      <c r="I112" s="364" t="s">
        <v>2696</v>
      </c>
      <c r="J112" s="365"/>
      <c r="K112" s="364"/>
      <c r="L112" s="365"/>
      <c r="M112" s="364"/>
      <c r="N112" s="366"/>
      <c r="V112" s="361"/>
      <c r="W112" s="367"/>
      <c r="X112" s="367" t="s">
        <v>8338</v>
      </c>
      <c r="AD112" s="367"/>
    </row>
    <row r="113" spans="1:30" s="332" customFormat="1" ht="12" x14ac:dyDescent="0.2">
      <c r="A113" s="368"/>
      <c r="B113" s="369"/>
      <c r="C113" s="1065" t="s">
        <v>8047</v>
      </c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72"/>
      <c r="V113" s="361"/>
      <c r="W113" s="367"/>
      <c r="X113" s="367"/>
      <c r="Y113" s="335" t="s">
        <v>8047</v>
      </c>
      <c r="AD113" s="367"/>
    </row>
    <row r="114" spans="1:30" s="332" customFormat="1" ht="33.75" x14ac:dyDescent="0.2">
      <c r="A114" s="370"/>
      <c r="B114" s="371" t="s">
        <v>430</v>
      </c>
      <c r="C114" s="1065" t="s">
        <v>431</v>
      </c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72"/>
      <c r="V114" s="361"/>
      <c r="W114" s="367"/>
      <c r="X114" s="367"/>
      <c r="Z114" s="335" t="s">
        <v>431</v>
      </c>
      <c r="AD114" s="367"/>
    </row>
    <row r="115" spans="1:30" s="332" customFormat="1" ht="12" x14ac:dyDescent="0.2">
      <c r="A115" s="372"/>
      <c r="B115" s="371" t="s">
        <v>423</v>
      </c>
      <c r="C115" s="1065" t="s">
        <v>432</v>
      </c>
      <c r="D115" s="1065"/>
      <c r="E115" s="1065"/>
      <c r="F115" s="373"/>
      <c r="G115" s="373"/>
      <c r="H115" s="373"/>
      <c r="I115" s="373"/>
      <c r="J115" s="374">
        <v>248.91</v>
      </c>
      <c r="K115" s="373" t="s">
        <v>436</v>
      </c>
      <c r="L115" s="374">
        <v>62.23</v>
      </c>
      <c r="M115" s="373"/>
      <c r="N115" s="375"/>
      <c r="V115" s="361"/>
      <c r="W115" s="367"/>
      <c r="X115" s="367"/>
      <c r="AA115" s="335" t="s">
        <v>432</v>
      </c>
      <c r="AD115" s="367"/>
    </row>
    <row r="116" spans="1:30" s="332" customFormat="1" ht="12" x14ac:dyDescent="0.2">
      <c r="A116" s="372"/>
      <c r="B116" s="371" t="s">
        <v>434</v>
      </c>
      <c r="C116" s="1065" t="s">
        <v>435</v>
      </c>
      <c r="D116" s="1065"/>
      <c r="E116" s="1065"/>
      <c r="F116" s="373"/>
      <c r="G116" s="373"/>
      <c r="H116" s="373"/>
      <c r="I116" s="373"/>
      <c r="J116" s="374">
        <v>112.97</v>
      </c>
      <c r="K116" s="373" t="s">
        <v>436</v>
      </c>
      <c r="L116" s="374">
        <v>28.24</v>
      </c>
      <c r="M116" s="373"/>
      <c r="N116" s="375"/>
      <c r="V116" s="361"/>
      <c r="W116" s="367"/>
      <c r="X116" s="367"/>
      <c r="AA116" s="335" t="s">
        <v>435</v>
      </c>
      <c r="AD116" s="367"/>
    </row>
    <row r="117" spans="1:30" s="332" customFormat="1" ht="12" x14ac:dyDescent="0.2">
      <c r="A117" s="372"/>
      <c r="B117" s="371" t="s">
        <v>437</v>
      </c>
      <c r="C117" s="1065" t="s">
        <v>438</v>
      </c>
      <c r="D117" s="1065"/>
      <c r="E117" s="1065"/>
      <c r="F117" s="373"/>
      <c r="G117" s="373"/>
      <c r="H117" s="373"/>
      <c r="I117" s="373"/>
      <c r="J117" s="374">
        <v>9.5399999999999991</v>
      </c>
      <c r="K117" s="373" t="s">
        <v>436</v>
      </c>
      <c r="L117" s="374">
        <v>2.39</v>
      </c>
      <c r="M117" s="373"/>
      <c r="N117" s="375"/>
      <c r="V117" s="361"/>
      <c r="W117" s="367"/>
      <c r="X117" s="367"/>
      <c r="AA117" s="335" t="s">
        <v>438</v>
      </c>
      <c r="AD117" s="367"/>
    </row>
    <row r="118" spans="1:30" s="332" customFormat="1" ht="12" x14ac:dyDescent="0.2">
      <c r="A118" s="372"/>
      <c r="B118" s="371" t="s">
        <v>439</v>
      </c>
      <c r="C118" s="1065" t="s">
        <v>440</v>
      </c>
      <c r="D118" s="1065"/>
      <c r="E118" s="1065"/>
      <c r="F118" s="373"/>
      <c r="G118" s="373"/>
      <c r="H118" s="373"/>
      <c r="I118" s="373"/>
      <c r="J118" s="374">
        <v>383.23</v>
      </c>
      <c r="K118" s="373"/>
      <c r="L118" s="374">
        <v>76.650000000000006</v>
      </c>
      <c r="M118" s="373"/>
      <c r="N118" s="375"/>
      <c r="V118" s="361"/>
      <c r="W118" s="367"/>
      <c r="X118" s="367"/>
      <c r="AA118" s="335" t="s">
        <v>440</v>
      </c>
      <c r="AD118" s="367"/>
    </row>
    <row r="119" spans="1:30" s="332" customFormat="1" ht="12" x14ac:dyDescent="0.2">
      <c r="A119" s="372"/>
      <c r="B119" s="371"/>
      <c r="C119" s="1065" t="s">
        <v>443</v>
      </c>
      <c r="D119" s="1065"/>
      <c r="E119" s="1065"/>
      <c r="F119" s="373" t="s">
        <v>444</v>
      </c>
      <c r="G119" s="373" t="s">
        <v>8134</v>
      </c>
      <c r="H119" s="373" t="s">
        <v>436</v>
      </c>
      <c r="I119" s="373" t="s">
        <v>8339</v>
      </c>
      <c r="J119" s="374"/>
      <c r="K119" s="373"/>
      <c r="L119" s="374"/>
      <c r="M119" s="373"/>
      <c r="N119" s="375"/>
      <c r="V119" s="361"/>
      <c r="W119" s="367"/>
      <c r="X119" s="367"/>
      <c r="AB119" s="335" t="s">
        <v>443</v>
      </c>
      <c r="AD119" s="367"/>
    </row>
    <row r="120" spans="1:30" s="332" customFormat="1" ht="12" x14ac:dyDescent="0.2">
      <c r="A120" s="372"/>
      <c r="B120" s="371"/>
      <c r="C120" s="1065" t="s">
        <v>447</v>
      </c>
      <c r="D120" s="1065"/>
      <c r="E120" s="1065"/>
      <c r="F120" s="373" t="s">
        <v>444</v>
      </c>
      <c r="G120" s="373" t="s">
        <v>5528</v>
      </c>
      <c r="H120" s="373" t="s">
        <v>436</v>
      </c>
      <c r="I120" s="373" t="s">
        <v>6095</v>
      </c>
      <c r="J120" s="374"/>
      <c r="K120" s="373"/>
      <c r="L120" s="374"/>
      <c r="M120" s="373"/>
      <c r="N120" s="375"/>
      <c r="V120" s="361"/>
      <c r="W120" s="367"/>
      <c r="X120" s="367"/>
      <c r="AB120" s="335" t="s">
        <v>447</v>
      </c>
      <c r="AD120" s="367"/>
    </row>
    <row r="121" spans="1:30" s="332" customFormat="1" ht="12" x14ac:dyDescent="0.2">
      <c r="A121" s="372"/>
      <c r="B121" s="371"/>
      <c r="C121" s="1077" t="s">
        <v>450</v>
      </c>
      <c r="D121" s="1077"/>
      <c r="E121" s="1077"/>
      <c r="F121" s="376"/>
      <c r="G121" s="376"/>
      <c r="H121" s="376"/>
      <c r="I121" s="376"/>
      <c r="J121" s="377">
        <v>745.11</v>
      </c>
      <c r="K121" s="376"/>
      <c r="L121" s="377">
        <v>167.12</v>
      </c>
      <c r="M121" s="376"/>
      <c r="N121" s="378"/>
      <c r="V121" s="361"/>
      <c r="W121" s="367"/>
      <c r="X121" s="367"/>
      <c r="AC121" s="335" t="s">
        <v>450</v>
      </c>
      <c r="AD121" s="367"/>
    </row>
    <row r="122" spans="1:30" s="332" customFormat="1" ht="12" x14ac:dyDescent="0.2">
      <c r="A122" s="372"/>
      <c r="B122" s="371"/>
      <c r="C122" s="1065" t="s">
        <v>451</v>
      </c>
      <c r="D122" s="1065"/>
      <c r="E122" s="1065"/>
      <c r="F122" s="373"/>
      <c r="G122" s="373"/>
      <c r="H122" s="373"/>
      <c r="I122" s="373"/>
      <c r="J122" s="374"/>
      <c r="K122" s="373"/>
      <c r="L122" s="374">
        <v>64.62</v>
      </c>
      <c r="M122" s="373"/>
      <c r="N122" s="375"/>
      <c r="V122" s="361"/>
      <c r="W122" s="367"/>
      <c r="X122" s="367"/>
      <c r="AB122" s="335" t="s">
        <v>451</v>
      </c>
      <c r="AD122" s="367"/>
    </row>
    <row r="123" spans="1:30" s="332" customFormat="1" ht="33.75" x14ac:dyDescent="0.2">
      <c r="A123" s="372"/>
      <c r="B123" s="371" t="s">
        <v>4696</v>
      </c>
      <c r="C123" s="1065" t="s">
        <v>3148</v>
      </c>
      <c r="D123" s="1065"/>
      <c r="E123" s="1065"/>
      <c r="F123" s="373" t="s">
        <v>454</v>
      </c>
      <c r="G123" s="373" t="s">
        <v>558</v>
      </c>
      <c r="H123" s="373"/>
      <c r="I123" s="373" t="s">
        <v>558</v>
      </c>
      <c r="J123" s="374"/>
      <c r="K123" s="373"/>
      <c r="L123" s="374">
        <v>62.68</v>
      </c>
      <c r="M123" s="373"/>
      <c r="N123" s="375"/>
      <c r="V123" s="361"/>
      <c r="W123" s="367"/>
      <c r="X123" s="367"/>
      <c r="AB123" s="335" t="s">
        <v>3148</v>
      </c>
      <c r="AD123" s="367"/>
    </row>
    <row r="124" spans="1:30" s="332" customFormat="1" ht="33.75" x14ac:dyDescent="0.2">
      <c r="A124" s="372"/>
      <c r="B124" s="371" t="s">
        <v>4697</v>
      </c>
      <c r="C124" s="1065" t="s">
        <v>3150</v>
      </c>
      <c r="D124" s="1065"/>
      <c r="E124" s="1065"/>
      <c r="F124" s="373" t="s">
        <v>454</v>
      </c>
      <c r="G124" s="373" t="s">
        <v>544</v>
      </c>
      <c r="H124" s="373"/>
      <c r="I124" s="373" t="s">
        <v>544</v>
      </c>
      <c r="J124" s="374"/>
      <c r="K124" s="373"/>
      <c r="L124" s="374">
        <v>32.96</v>
      </c>
      <c r="M124" s="373"/>
      <c r="N124" s="375"/>
      <c r="V124" s="361"/>
      <c r="W124" s="367"/>
      <c r="X124" s="367"/>
      <c r="AB124" s="335" t="s">
        <v>3150</v>
      </c>
      <c r="AD124" s="367"/>
    </row>
    <row r="125" spans="1:30" s="332" customFormat="1" ht="12" x14ac:dyDescent="0.2">
      <c r="A125" s="379"/>
      <c r="B125" s="380"/>
      <c r="C125" s="1068" t="s">
        <v>459</v>
      </c>
      <c r="D125" s="1068"/>
      <c r="E125" s="1068"/>
      <c r="F125" s="364"/>
      <c r="G125" s="364"/>
      <c r="H125" s="364"/>
      <c r="I125" s="364"/>
      <c r="J125" s="365"/>
      <c r="K125" s="364"/>
      <c r="L125" s="365">
        <v>262.76</v>
      </c>
      <c r="M125" s="376"/>
      <c r="N125" s="366"/>
      <c r="V125" s="361"/>
      <c r="W125" s="367"/>
      <c r="X125" s="367"/>
      <c r="AD125" s="367" t="s">
        <v>459</v>
      </c>
    </row>
    <row r="126" spans="1:30" s="332" customFormat="1" ht="45" x14ac:dyDescent="0.2">
      <c r="A126" s="362" t="s">
        <v>529</v>
      </c>
      <c r="B126" s="363" t="s">
        <v>8137</v>
      </c>
      <c r="C126" s="1068" t="s">
        <v>8138</v>
      </c>
      <c r="D126" s="1068"/>
      <c r="E126" s="1068"/>
      <c r="F126" s="364" t="s">
        <v>1003</v>
      </c>
      <c r="G126" s="364"/>
      <c r="H126" s="364"/>
      <c r="I126" s="364" t="s">
        <v>2282</v>
      </c>
      <c r="J126" s="365">
        <v>15.33</v>
      </c>
      <c r="K126" s="364"/>
      <c r="L126" s="365">
        <v>315.8</v>
      </c>
      <c r="M126" s="364"/>
      <c r="N126" s="366"/>
      <c r="V126" s="361"/>
      <c r="W126" s="367"/>
      <c r="X126" s="367" t="s">
        <v>8138</v>
      </c>
      <c r="AD126" s="367"/>
    </row>
    <row r="127" spans="1:30" s="332" customFormat="1" ht="12" x14ac:dyDescent="0.2">
      <c r="A127" s="379"/>
      <c r="B127" s="380"/>
      <c r="C127" s="340" t="s">
        <v>2932</v>
      </c>
      <c r="D127" s="385"/>
      <c r="E127" s="385"/>
      <c r="F127" s="386"/>
      <c r="G127" s="386"/>
      <c r="H127" s="386"/>
      <c r="I127" s="386"/>
      <c r="J127" s="387"/>
      <c r="K127" s="386"/>
      <c r="L127" s="387"/>
      <c r="M127" s="388"/>
      <c r="N127" s="389"/>
      <c r="V127" s="361"/>
      <c r="W127" s="367"/>
      <c r="X127" s="367"/>
      <c r="AD127" s="367"/>
    </row>
    <row r="128" spans="1:30" s="332" customFormat="1" ht="12" x14ac:dyDescent="0.2">
      <c r="A128" s="368"/>
      <c r="B128" s="369"/>
      <c r="C128" s="1065" t="s">
        <v>8340</v>
      </c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72"/>
      <c r="V128" s="361"/>
      <c r="W128" s="367"/>
      <c r="X128" s="367"/>
      <c r="Y128" s="335" t="s">
        <v>8340</v>
      </c>
      <c r="AD128" s="367"/>
    </row>
    <row r="129" spans="1:32" s="332" customFormat="1" ht="1.5" customHeight="1" x14ac:dyDescent="0.2">
      <c r="A129" s="386"/>
      <c r="B129" s="380"/>
      <c r="C129" s="380"/>
      <c r="D129" s="380"/>
      <c r="E129" s="380"/>
      <c r="F129" s="386"/>
      <c r="G129" s="386"/>
      <c r="H129" s="386"/>
      <c r="I129" s="386"/>
      <c r="J129" s="390"/>
      <c r="K129" s="386"/>
      <c r="L129" s="390"/>
      <c r="M129" s="373"/>
      <c r="N129" s="390"/>
      <c r="V129" s="361"/>
      <c r="W129" s="367"/>
      <c r="X129" s="367"/>
      <c r="AD129" s="367"/>
    </row>
    <row r="130" spans="1:32" s="332" customFormat="1" ht="12" x14ac:dyDescent="0.2">
      <c r="A130" s="391"/>
      <c r="B130" s="392"/>
      <c r="C130" s="1068" t="s">
        <v>4647</v>
      </c>
      <c r="D130" s="1068"/>
      <c r="E130" s="1068"/>
      <c r="F130" s="1068"/>
      <c r="G130" s="1068"/>
      <c r="H130" s="1068"/>
      <c r="I130" s="1068"/>
      <c r="J130" s="1068"/>
      <c r="K130" s="1068"/>
      <c r="L130" s="393"/>
      <c r="M130" s="394"/>
      <c r="N130" s="395"/>
      <c r="V130" s="361"/>
      <c r="W130" s="367"/>
      <c r="X130" s="367"/>
      <c r="AD130" s="367"/>
      <c r="AE130" s="367" t="s">
        <v>4647</v>
      </c>
    </row>
    <row r="131" spans="1:32" s="332" customFormat="1" ht="12" x14ac:dyDescent="0.2">
      <c r="A131" s="396"/>
      <c r="B131" s="371"/>
      <c r="C131" s="1065" t="s">
        <v>512</v>
      </c>
      <c r="D131" s="1065"/>
      <c r="E131" s="1065"/>
      <c r="F131" s="1065"/>
      <c r="G131" s="1065"/>
      <c r="H131" s="1065"/>
      <c r="I131" s="1065"/>
      <c r="J131" s="1065"/>
      <c r="K131" s="1065"/>
      <c r="L131" s="397">
        <v>4021.95</v>
      </c>
      <c r="M131" s="398"/>
      <c r="N131" s="399"/>
      <c r="V131" s="361"/>
      <c r="W131" s="367"/>
      <c r="X131" s="367"/>
      <c r="AD131" s="367"/>
      <c r="AE131" s="367"/>
      <c r="AF131" s="335" t="s">
        <v>512</v>
      </c>
    </row>
    <row r="132" spans="1:32" s="332" customFormat="1" ht="12" x14ac:dyDescent="0.2">
      <c r="A132" s="396"/>
      <c r="B132" s="371"/>
      <c r="C132" s="1065" t="s">
        <v>513</v>
      </c>
      <c r="D132" s="1065"/>
      <c r="E132" s="1065"/>
      <c r="F132" s="1065"/>
      <c r="G132" s="1065"/>
      <c r="H132" s="1065"/>
      <c r="I132" s="1065"/>
      <c r="J132" s="1065"/>
      <c r="K132" s="1065"/>
      <c r="L132" s="397"/>
      <c r="M132" s="398"/>
      <c r="N132" s="399"/>
      <c r="V132" s="361"/>
      <c r="W132" s="367"/>
      <c r="X132" s="367"/>
      <c r="AD132" s="367"/>
      <c r="AE132" s="367"/>
      <c r="AF132" s="335" t="s">
        <v>513</v>
      </c>
    </row>
    <row r="133" spans="1:32" s="332" customFormat="1" ht="12" x14ac:dyDescent="0.2">
      <c r="A133" s="396"/>
      <c r="B133" s="371"/>
      <c r="C133" s="1065" t="s">
        <v>514</v>
      </c>
      <c r="D133" s="1065"/>
      <c r="E133" s="1065"/>
      <c r="F133" s="1065"/>
      <c r="G133" s="1065"/>
      <c r="H133" s="1065"/>
      <c r="I133" s="1065"/>
      <c r="J133" s="1065"/>
      <c r="K133" s="1065"/>
      <c r="L133" s="397">
        <v>1314.01</v>
      </c>
      <c r="M133" s="398"/>
      <c r="N133" s="399"/>
      <c r="V133" s="361"/>
      <c r="W133" s="367"/>
      <c r="X133" s="367"/>
      <c r="AD133" s="367"/>
      <c r="AE133" s="367"/>
      <c r="AF133" s="335" t="s">
        <v>514</v>
      </c>
    </row>
    <row r="134" spans="1:32" s="332" customFormat="1" ht="12" x14ac:dyDescent="0.2">
      <c r="A134" s="396"/>
      <c r="B134" s="371"/>
      <c r="C134" s="1065" t="s">
        <v>515</v>
      </c>
      <c r="D134" s="1065"/>
      <c r="E134" s="1065"/>
      <c r="F134" s="1065"/>
      <c r="G134" s="1065"/>
      <c r="H134" s="1065"/>
      <c r="I134" s="1065"/>
      <c r="J134" s="1065"/>
      <c r="K134" s="1065"/>
      <c r="L134" s="397">
        <v>212.64</v>
      </c>
      <c r="M134" s="398"/>
      <c r="N134" s="399"/>
      <c r="V134" s="361"/>
      <c r="W134" s="367"/>
      <c r="X134" s="367"/>
      <c r="AD134" s="367"/>
      <c r="AE134" s="367"/>
      <c r="AF134" s="335" t="s">
        <v>515</v>
      </c>
    </row>
    <row r="135" spans="1:32" s="332" customFormat="1" ht="12" x14ac:dyDescent="0.2">
      <c r="A135" s="396"/>
      <c r="B135" s="371"/>
      <c r="C135" s="1065" t="s">
        <v>516</v>
      </c>
      <c r="D135" s="1065"/>
      <c r="E135" s="1065"/>
      <c r="F135" s="1065"/>
      <c r="G135" s="1065"/>
      <c r="H135" s="1065"/>
      <c r="I135" s="1065"/>
      <c r="J135" s="1065"/>
      <c r="K135" s="1065"/>
      <c r="L135" s="397">
        <v>28.22</v>
      </c>
      <c r="M135" s="398"/>
      <c r="N135" s="399"/>
      <c r="V135" s="361"/>
      <c r="W135" s="367"/>
      <c r="X135" s="367"/>
      <c r="AD135" s="367"/>
      <c r="AE135" s="367"/>
      <c r="AF135" s="335" t="s">
        <v>516</v>
      </c>
    </row>
    <row r="136" spans="1:32" s="332" customFormat="1" ht="12" x14ac:dyDescent="0.2">
      <c r="A136" s="396"/>
      <c r="B136" s="371"/>
      <c r="C136" s="1065" t="s">
        <v>517</v>
      </c>
      <c r="D136" s="1065"/>
      <c r="E136" s="1065"/>
      <c r="F136" s="1065"/>
      <c r="G136" s="1065"/>
      <c r="H136" s="1065"/>
      <c r="I136" s="1065"/>
      <c r="J136" s="1065"/>
      <c r="K136" s="1065"/>
      <c r="L136" s="397">
        <v>2495.3000000000002</v>
      </c>
      <c r="M136" s="398"/>
      <c r="N136" s="399"/>
      <c r="V136" s="361"/>
      <c r="W136" s="367"/>
      <c r="X136" s="367"/>
      <c r="AD136" s="367"/>
      <c r="AE136" s="367"/>
      <c r="AF136" s="335" t="s">
        <v>517</v>
      </c>
    </row>
    <row r="137" spans="1:32" s="332" customFormat="1" ht="12" x14ac:dyDescent="0.2">
      <c r="A137" s="396"/>
      <c r="B137" s="371"/>
      <c r="C137" s="1065" t="s">
        <v>3041</v>
      </c>
      <c r="D137" s="1065"/>
      <c r="E137" s="1065"/>
      <c r="F137" s="1065"/>
      <c r="G137" s="1065"/>
      <c r="H137" s="1065"/>
      <c r="I137" s="1065"/>
      <c r="J137" s="1065"/>
      <c r="K137" s="1065"/>
      <c r="L137" s="397">
        <v>6008.45</v>
      </c>
      <c r="M137" s="398"/>
      <c r="N137" s="399"/>
      <c r="V137" s="361"/>
      <c r="W137" s="367"/>
      <c r="X137" s="367"/>
      <c r="AD137" s="367"/>
      <c r="AE137" s="367"/>
      <c r="AF137" s="335" t="s">
        <v>3041</v>
      </c>
    </row>
    <row r="138" spans="1:32" s="332" customFormat="1" ht="12" x14ac:dyDescent="0.2">
      <c r="A138" s="396"/>
      <c r="B138" s="371"/>
      <c r="C138" s="1065" t="s">
        <v>513</v>
      </c>
      <c r="D138" s="1065"/>
      <c r="E138" s="1065"/>
      <c r="F138" s="1065"/>
      <c r="G138" s="1065"/>
      <c r="H138" s="1065"/>
      <c r="I138" s="1065"/>
      <c r="J138" s="1065"/>
      <c r="K138" s="1065"/>
      <c r="L138" s="397"/>
      <c r="M138" s="398"/>
      <c r="N138" s="399"/>
      <c r="V138" s="361"/>
      <c r="W138" s="367"/>
      <c r="X138" s="367"/>
      <c r="AD138" s="367"/>
      <c r="AE138" s="367"/>
      <c r="AF138" s="335" t="s">
        <v>513</v>
      </c>
    </row>
    <row r="139" spans="1:32" s="332" customFormat="1" ht="12" x14ac:dyDescent="0.2">
      <c r="A139" s="396"/>
      <c r="B139" s="371"/>
      <c r="C139" s="1065" t="s">
        <v>519</v>
      </c>
      <c r="D139" s="1065"/>
      <c r="E139" s="1065"/>
      <c r="F139" s="1065"/>
      <c r="G139" s="1065"/>
      <c r="H139" s="1065"/>
      <c r="I139" s="1065"/>
      <c r="J139" s="1065"/>
      <c r="K139" s="1065"/>
      <c r="L139" s="397">
        <v>1314.01</v>
      </c>
      <c r="M139" s="398"/>
      <c r="N139" s="399"/>
      <c r="V139" s="361"/>
      <c r="W139" s="367"/>
      <c r="X139" s="367"/>
      <c r="AD139" s="367"/>
      <c r="AE139" s="367"/>
      <c r="AF139" s="335" t="s">
        <v>519</v>
      </c>
    </row>
    <row r="140" spans="1:32" s="332" customFormat="1" ht="12" x14ac:dyDescent="0.2">
      <c r="A140" s="396"/>
      <c r="B140" s="371"/>
      <c r="C140" s="1065" t="s">
        <v>520</v>
      </c>
      <c r="D140" s="1065"/>
      <c r="E140" s="1065"/>
      <c r="F140" s="1065"/>
      <c r="G140" s="1065"/>
      <c r="H140" s="1065"/>
      <c r="I140" s="1065"/>
      <c r="J140" s="1065"/>
      <c r="K140" s="1065"/>
      <c r="L140" s="397">
        <v>212.64</v>
      </c>
      <c r="M140" s="398"/>
      <c r="N140" s="399"/>
      <c r="V140" s="361"/>
      <c r="W140" s="367"/>
      <c r="X140" s="367"/>
      <c r="AD140" s="367"/>
      <c r="AE140" s="367"/>
      <c r="AF140" s="335" t="s">
        <v>520</v>
      </c>
    </row>
    <row r="141" spans="1:32" s="332" customFormat="1" ht="12" x14ac:dyDescent="0.2">
      <c r="A141" s="396"/>
      <c r="B141" s="371"/>
      <c r="C141" s="1065" t="s">
        <v>521</v>
      </c>
      <c r="D141" s="1065"/>
      <c r="E141" s="1065"/>
      <c r="F141" s="1065"/>
      <c r="G141" s="1065"/>
      <c r="H141" s="1065"/>
      <c r="I141" s="1065"/>
      <c r="J141" s="1065"/>
      <c r="K141" s="1065"/>
      <c r="L141" s="397">
        <v>2495.3000000000002</v>
      </c>
      <c r="M141" s="398"/>
      <c r="N141" s="399"/>
      <c r="V141" s="361"/>
      <c r="W141" s="367"/>
      <c r="X141" s="367"/>
      <c r="AD141" s="367"/>
      <c r="AE141" s="367"/>
      <c r="AF141" s="335" t="s">
        <v>521</v>
      </c>
    </row>
    <row r="142" spans="1:32" s="332" customFormat="1" ht="12" x14ac:dyDescent="0.2">
      <c r="A142" s="396"/>
      <c r="B142" s="371"/>
      <c r="C142" s="1065" t="s">
        <v>522</v>
      </c>
      <c r="D142" s="1065"/>
      <c r="E142" s="1065"/>
      <c r="F142" s="1065"/>
      <c r="G142" s="1065"/>
      <c r="H142" s="1065"/>
      <c r="I142" s="1065"/>
      <c r="J142" s="1065"/>
      <c r="K142" s="1065"/>
      <c r="L142" s="397">
        <v>1301.97</v>
      </c>
      <c r="M142" s="398"/>
      <c r="N142" s="399"/>
      <c r="V142" s="361"/>
      <c r="W142" s="367"/>
      <c r="X142" s="367"/>
      <c r="AD142" s="367"/>
      <c r="AE142" s="367"/>
      <c r="AF142" s="335" t="s">
        <v>522</v>
      </c>
    </row>
    <row r="143" spans="1:32" s="332" customFormat="1" ht="12" x14ac:dyDescent="0.2">
      <c r="A143" s="396"/>
      <c r="B143" s="371"/>
      <c r="C143" s="1065" t="s">
        <v>523</v>
      </c>
      <c r="D143" s="1065"/>
      <c r="E143" s="1065"/>
      <c r="F143" s="1065"/>
      <c r="G143" s="1065"/>
      <c r="H143" s="1065"/>
      <c r="I143" s="1065"/>
      <c r="J143" s="1065"/>
      <c r="K143" s="1065"/>
      <c r="L143" s="397">
        <v>684.53</v>
      </c>
      <c r="M143" s="398"/>
      <c r="N143" s="399"/>
      <c r="V143" s="361"/>
      <c r="W143" s="367"/>
      <c r="X143" s="367"/>
      <c r="AD143" s="367"/>
      <c r="AE143" s="367"/>
      <c r="AF143" s="335" t="s">
        <v>523</v>
      </c>
    </row>
    <row r="144" spans="1:32" s="332" customFormat="1" ht="12" x14ac:dyDescent="0.2">
      <c r="A144" s="396"/>
      <c r="B144" s="371"/>
      <c r="C144" s="1065" t="s">
        <v>1374</v>
      </c>
      <c r="D144" s="1065"/>
      <c r="E144" s="1065"/>
      <c r="F144" s="1065"/>
      <c r="G144" s="1065"/>
      <c r="H144" s="1065"/>
      <c r="I144" s="1065"/>
      <c r="J144" s="1065"/>
      <c r="K144" s="1065"/>
      <c r="L144" s="397">
        <v>3147.88</v>
      </c>
      <c r="M144" s="398"/>
      <c r="N144" s="399"/>
      <c r="V144" s="361"/>
      <c r="W144" s="367"/>
      <c r="X144" s="367"/>
      <c r="AD144" s="367"/>
      <c r="AE144" s="367"/>
      <c r="AF144" s="335" t="s">
        <v>1374</v>
      </c>
    </row>
    <row r="145" spans="1:33" s="332" customFormat="1" ht="12" x14ac:dyDescent="0.2">
      <c r="A145" s="396"/>
      <c r="B145" s="371"/>
      <c r="C145" s="1065" t="s">
        <v>3043</v>
      </c>
      <c r="D145" s="1065"/>
      <c r="E145" s="1065"/>
      <c r="F145" s="1065"/>
      <c r="G145" s="1065"/>
      <c r="H145" s="1065"/>
      <c r="I145" s="1065"/>
      <c r="J145" s="1065"/>
      <c r="K145" s="1065"/>
      <c r="L145" s="397">
        <v>3147.88</v>
      </c>
      <c r="M145" s="398"/>
      <c r="N145" s="399"/>
      <c r="V145" s="361"/>
      <c r="W145" s="367"/>
      <c r="X145" s="367"/>
      <c r="AD145" s="367"/>
      <c r="AE145" s="367"/>
      <c r="AF145" s="335" t="s">
        <v>3043</v>
      </c>
    </row>
    <row r="146" spans="1:33" s="332" customFormat="1" ht="12" x14ac:dyDescent="0.2">
      <c r="A146" s="396"/>
      <c r="B146" s="371"/>
      <c r="C146" s="1065" t="s">
        <v>524</v>
      </c>
      <c r="D146" s="1065"/>
      <c r="E146" s="1065"/>
      <c r="F146" s="1065"/>
      <c r="G146" s="1065"/>
      <c r="H146" s="1065"/>
      <c r="I146" s="1065"/>
      <c r="J146" s="1065"/>
      <c r="K146" s="1065"/>
      <c r="L146" s="397">
        <v>1342.23</v>
      </c>
      <c r="M146" s="398"/>
      <c r="N146" s="399"/>
      <c r="V146" s="361"/>
      <c r="W146" s="367"/>
      <c r="X146" s="367"/>
      <c r="AD146" s="367"/>
      <c r="AE146" s="367"/>
      <c r="AF146" s="335" t="s">
        <v>524</v>
      </c>
    </row>
    <row r="147" spans="1:33" s="332" customFormat="1" ht="12" x14ac:dyDescent="0.2">
      <c r="A147" s="396"/>
      <c r="B147" s="371"/>
      <c r="C147" s="1065" t="s">
        <v>525</v>
      </c>
      <c r="D147" s="1065"/>
      <c r="E147" s="1065"/>
      <c r="F147" s="1065"/>
      <c r="G147" s="1065"/>
      <c r="H147" s="1065"/>
      <c r="I147" s="1065"/>
      <c r="J147" s="1065"/>
      <c r="K147" s="1065"/>
      <c r="L147" s="397">
        <v>1301.97</v>
      </c>
      <c r="M147" s="398"/>
      <c r="N147" s="399"/>
      <c r="V147" s="361"/>
      <c r="W147" s="367"/>
      <c r="X147" s="367"/>
      <c r="AD147" s="367"/>
      <c r="AE147" s="367"/>
      <c r="AF147" s="335" t="s">
        <v>525</v>
      </c>
    </row>
    <row r="148" spans="1:33" s="332" customFormat="1" ht="12" x14ac:dyDescent="0.2">
      <c r="A148" s="396"/>
      <c r="B148" s="371"/>
      <c r="C148" s="1065" t="s">
        <v>526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684.53</v>
      </c>
      <c r="M148" s="398"/>
      <c r="N148" s="399"/>
      <c r="V148" s="361"/>
      <c r="W148" s="367"/>
      <c r="X148" s="367"/>
      <c r="AD148" s="367"/>
      <c r="AE148" s="367"/>
      <c r="AF148" s="335" t="s">
        <v>526</v>
      </c>
    </row>
    <row r="149" spans="1:33" s="332" customFormat="1" ht="12" x14ac:dyDescent="0.2">
      <c r="A149" s="396"/>
      <c r="B149" s="390"/>
      <c r="C149" s="1067" t="s">
        <v>4649</v>
      </c>
      <c r="D149" s="1067"/>
      <c r="E149" s="1067"/>
      <c r="F149" s="1067"/>
      <c r="G149" s="1067"/>
      <c r="H149" s="1067"/>
      <c r="I149" s="1067"/>
      <c r="J149" s="1067"/>
      <c r="K149" s="1067"/>
      <c r="L149" s="400">
        <v>9156.33</v>
      </c>
      <c r="M149" s="401"/>
      <c r="N149" s="402"/>
      <c r="V149" s="361"/>
      <c r="W149" s="367"/>
      <c r="X149" s="367"/>
      <c r="AD149" s="367"/>
      <c r="AE149" s="367"/>
      <c r="AG149" s="367" t="s">
        <v>4649</v>
      </c>
    </row>
    <row r="150" spans="1:33" s="332" customFormat="1" ht="12" x14ac:dyDescent="0.2">
      <c r="A150" s="396"/>
      <c r="B150" s="371"/>
      <c r="C150" s="1065" t="s">
        <v>513</v>
      </c>
      <c r="D150" s="1065"/>
      <c r="E150" s="1065"/>
      <c r="F150" s="1065"/>
      <c r="G150" s="1065"/>
      <c r="H150" s="1065"/>
      <c r="I150" s="1065"/>
      <c r="J150" s="1065"/>
      <c r="K150" s="1065"/>
      <c r="L150" s="397"/>
      <c r="M150" s="398"/>
      <c r="N150" s="399"/>
      <c r="V150" s="361"/>
      <c r="W150" s="367"/>
      <c r="X150" s="367"/>
      <c r="AD150" s="367"/>
      <c r="AE150" s="367"/>
      <c r="AF150" s="335" t="s">
        <v>513</v>
      </c>
      <c r="AG150" s="367"/>
    </row>
    <row r="151" spans="1:33" s="332" customFormat="1" ht="12" x14ac:dyDescent="0.2">
      <c r="A151" s="396"/>
      <c r="B151" s="371"/>
      <c r="C151" s="1065" t="s">
        <v>615</v>
      </c>
      <c r="D151" s="1065"/>
      <c r="E151" s="1065"/>
      <c r="F151" s="1065"/>
      <c r="G151" s="1065"/>
      <c r="H151" s="1065"/>
      <c r="I151" s="1065"/>
      <c r="J151" s="1065"/>
      <c r="K151" s="1065"/>
      <c r="L151" s="397">
        <v>1336.25</v>
      </c>
      <c r="M151" s="398"/>
      <c r="N151" s="399"/>
      <c r="V151" s="361"/>
      <c r="W151" s="367"/>
      <c r="X151" s="367"/>
      <c r="AD151" s="367"/>
      <c r="AE151" s="367"/>
      <c r="AF151" s="335" t="s">
        <v>615</v>
      </c>
      <c r="AG151" s="367"/>
    </row>
    <row r="152" spans="1:33" s="332" customFormat="1" ht="12" x14ac:dyDescent="0.2">
      <c r="A152" s="396"/>
      <c r="B152" s="371"/>
      <c r="C152" s="1065" t="s">
        <v>1376</v>
      </c>
      <c r="D152" s="1065"/>
      <c r="E152" s="1065"/>
      <c r="F152" s="1065"/>
      <c r="G152" s="1065"/>
      <c r="H152" s="1065"/>
      <c r="I152" s="1065"/>
      <c r="J152" s="1065"/>
      <c r="K152" s="1065"/>
      <c r="L152" s="397">
        <v>2484.88</v>
      </c>
      <c r="M152" s="398"/>
      <c r="N152" s="399"/>
      <c r="V152" s="361"/>
      <c r="W152" s="367"/>
      <c r="X152" s="367"/>
      <c r="AD152" s="367"/>
      <c r="AE152" s="367"/>
      <c r="AF152" s="335" t="s">
        <v>1376</v>
      </c>
      <c r="AG152" s="367"/>
    </row>
    <row r="153" spans="1:33" s="332" customFormat="1" ht="12" x14ac:dyDescent="0.2">
      <c r="A153" s="1073" t="s">
        <v>528</v>
      </c>
      <c r="B153" s="1074"/>
      <c r="C153" s="1074"/>
      <c r="D153" s="1074"/>
      <c r="E153" s="1074"/>
      <c r="F153" s="1074"/>
      <c r="G153" s="1074"/>
      <c r="H153" s="1074"/>
      <c r="I153" s="1074"/>
      <c r="J153" s="1074"/>
      <c r="K153" s="1074"/>
      <c r="L153" s="1074"/>
      <c r="M153" s="1074"/>
      <c r="N153" s="1075"/>
      <c r="V153" s="361" t="s">
        <v>528</v>
      </c>
      <c r="W153" s="367"/>
      <c r="X153" s="367"/>
      <c r="AD153" s="367"/>
      <c r="AE153" s="367"/>
      <c r="AG153" s="367"/>
    </row>
    <row r="154" spans="1:33" s="332" customFormat="1" ht="45" x14ac:dyDescent="0.2">
      <c r="A154" s="362" t="s">
        <v>545</v>
      </c>
      <c r="B154" s="363" t="s">
        <v>8140</v>
      </c>
      <c r="C154" s="1068" t="s">
        <v>8141</v>
      </c>
      <c r="D154" s="1068"/>
      <c r="E154" s="1068"/>
      <c r="F154" s="364" t="s">
        <v>8142</v>
      </c>
      <c r="G154" s="364"/>
      <c r="H154" s="364"/>
      <c r="I154" s="364" t="s">
        <v>561</v>
      </c>
      <c r="J154" s="365"/>
      <c r="K154" s="364"/>
      <c r="L154" s="365"/>
      <c r="M154" s="364"/>
      <c r="N154" s="366"/>
      <c r="V154" s="361"/>
      <c r="W154" s="367"/>
      <c r="X154" s="367" t="s">
        <v>8141</v>
      </c>
      <c r="AD154" s="367"/>
      <c r="AE154" s="367"/>
      <c r="AG154" s="367"/>
    </row>
    <row r="155" spans="1:33" s="332" customFormat="1" ht="33.75" x14ac:dyDescent="0.2">
      <c r="A155" s="370"/>
      <c r="B155" s="371" t="s">
        <v>430</v>
      </c>
      <c r="C155" s="1065" t="s">
        <v>431</v>
      </c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72"/>
      <c r="V155" s="361"/>
      <c r="W155" s="367"/>
      <c r="X155" s="367"/>
      <c r="Z155" s="335" t="s">
        <v>431</v>
      </c>
      <c r="AD155" s="367"/>
      <c r="AE155" s="367"/>
      <c r="AG155" s="367"/>
    </row>
    <row r="156" spans="1:33" s="332" customFormat="1" ht="12" x14ac:dyDescent="0.2">
      <c r="A156" s="372"/>
      <c r="B156" s="371" t="s">
        <v>423</v>
      </c>
      <c r="C156" s="1065" t="s">
        <v>432</v>
      </c>
      <c r="D156" s="1065"/>
      <c r="E156" s="1065"/>
      <c r="F156" s="373"/>
      <c r="G156" s="373"/>
      <c r="H156" s="373"/>
      <c r="I156" s="373"/>
      <c r="J156" s="374">
        <v>0.96</v>
      </c>
      <c r="K156" s="373" t="s">
        <v>436</v>
      </c>
      <c r="L156" s="374">
        <v>66</v>
      </c>
      <c r="M156" s="373"/>
      <c r="N156" s="375"/>
      <c r="V156" s="361"/>
      <c r="W156" s="367"/>
      <c r="X156" s="367"/>
      <c r="AA156" s="335" t="s">
        <v>432</v>
      </c>
      <c r="AD156" s="367"/>
      <c r="AE156" s="367"/>
      <c r="AG156" s="367"/>
    </row>
    <row r="157" spans="1:33" s="332" customFormat="1" ht="12" x14ac:dyDescent="0.2">
      <c r="A157" s="372"/>
      <c r="B157" s="371" t="s">
        <v>439</v>
      </c>
      <c r="C157" s="1065" t="s">
        <v>440</v>
      </c>
      <c r="D157" s="1065"/>
      <c r="E157" s="1065"/>
      <c r="F157" s="373"/>
      <c r="G157" s="373"/>
      <c r="H157" s="373"/>
      <c r="I157" s="373"/>
      <c r="J157" s="374">
        <v>90.32</v>
      </c>
      <c r="K157" s="373"/>
      <c r="L157" s="374">
        <v>4967.6000000000004</v>
      </c>
      <c r="M157" s="373"/>
      <c r="N157" s="375"/>
      <c r="V157" s="361"/>
      <c r="W157" s="367"/>
      <c r="X157" s="367"/>
      <c r="AA157" s="335" t="s">
        <v>440</v>
      </c>
      <c r="AD157" s="367"/>
      <c r="AE157" s="367"/>
      <c r="AG157" s="367"/>
    </row>
    <row r="158" spans="1:33" s="332" customFormat="1" ht="12" x14ac:dyDescent="0.2">
      <c r="A158" s="372"/>
      <c r="B158" s="371"/>
      <c r="C158" s="1065" t="s">
        <v>443</v>
      </c>
      <c r="D158" s="1065"/>
      <c r="E158" s="1065"/>
      <c r="F158" s="373" t="s">
        <v>444</v>
      </c>
      <c r="G158" s="373" t="s">
        <v>2083</v>
      </c>
      <c r="H158" s="373" t="s">
        <v>436</v>
      </c>
      <c r="I158" s="373" t="s">
        <v>8341</v>
      </c>
      <c r="J158" s="374"/>
      <c r="K158" s="373"/>
      <c r="L158" s="374"/>
      <c r="M158" s="373"/>
      <c r="N158" s="375"/>
      <c r="V158" s="361"/>
      <c r="W158" s="367"/>
      <c r="X158" s="367"/>
      <c r="AB158" s="335" t="s">
        <v>443</v>
      </c>
      <c r="AD158" s="367"/>
      <c r="AE158" s="367"/>
      <c r="AG158" s="367"/>
    </row>
    <row r="159" spans="1:33" s="332" customFormat="1" ht="12" x14ac:dyDescent="0.2">
      <c r="A159" s="372"/>
      <c r="B159" s="371"/>
      <c r="C159" s="1077" t="s">
        <v>450</v>
      </c>
      <c r="D159" s="1077"/>
      <c r="E159" s="1077"/>
      <c r="F159" s="376"/>
      <c r="G159" s="376"/>
      <c r="H159" s="376"/>
      <c r="I159" s="376"/>
      <c r="J159" s="377">
        <v>91.28</v>
      </c>
      <c r="K159" s="376"/>
      <c r="L159" s="377">
        <v>5033.6000000000004</v>
      </c>
      <c r="M159" s="376"/>
      <c r="N159" s="378"/>
      <c r="V159" s="361"/>
      <c r="W159" s="367"/>
      <c r="X159" s="367"/>
      <c r="AC159" s="335" t="s">
        <v>450</v>
      </c>
      <c r="AD159" s="367"/>
      <c r="AE159" s="367"/>
      <c r="AG159" s="367"/>
    </row>
    <row r="160" spans="1:33" s="332" customFormat="1" ht="12" x14ac:dyDescent="0.2">
      <c r="A160" s="372"/>
      <c r="B160" s="371"/>
      <c r="C160" s="1065" t="s">
        <v>451</v>
      </c>
      <c r="D160" s="1065"/>
      <c r="E160" s="1065"/>
      <c r="F160" s="373"/>
      <c r="G160" s="373"/>
      <c r="H160" s="373"/>
      <c r="I160" s="373"/>
      <c r="J160" s="374"/>
      <c r="K160" s="373"/>
      <c r="L160" s="374">
        <v>66</v>
      </c>
      <c r="M160" s="373"/>
      <c r="N160" s="375"/>
      <c r="V160" s="361"/>
      <c r="W160" s="367"/>
      <c r="X160" s="367"/>
      <c r="AB160" s="335" t="s">
        <v>451</v>
      </c>
      <c r="AD160" s="367"/>
      <c r="AE160" s="367"/>
      <c r="AG160" s="367"/>
    </row>
    <row r="161" spans="1:33" s="332" customFormat="1" ht="33.75" x14ac:dyDescent="0.2">
      <c r="A161" s="372"/>
      <c r="B161" s="371" t="s">
        <v>7616</v>
      </c>
      <c r="C161" s="1065" t="s">
        <v>7617</v>
      </c>
      <c r="D161" s="1065"/>
      <c r="E161" s="1065"/>
      <c r="F161" s="373" t="s">
        <v>454</v>
      </c>
      <c r="G161" s="373" t="s">
        <v>1083</v>
      </c>
      <c r="H161" s="373"/>
      <c r="I161" s="373" t="s">
        <v>1083</v>
      </c>
      <c r="J161" s="374"/>
      <c r="K161" s="373"/>
      <c r="L161" s="374">
        <v>59.4</v>
      </c>
      <c r="M161" s="373"/>
      <c r="N161" s="375"/>
      <c r="V161" s="361"/>
      <c r="W161" s="367"/>
      <c r="X161" s="367"/>
      <c r="AB161" s="335" t="s">
        <v>7617</v>
      </c>
      <c r="AD161" s="367"/>
      <c r="AE161" s="367"/>
      <c r="AG161" s="367"/>
    </row>
    <row r="162" spans="1:33" s="332" customFormat="1" ht="33.75" x14ac:dyDescent="0.2">
      <c r="A162" s="372"/>
      <c r="B162" s="371" t="s">
        <v>7618</v>
      </c>
      <c r="C162" s="1065" t="s">
        <v>7619</v>
      </c>
      <c r="D162" s="1065"/>
      <c r="E162" s="1065"/>
      <c r="F162" s="373" t="s">
        <v>454</v>
      </c>
      <c r="G162" s="373" t="s">
        <v>657</v>
      </c>
      <c r="H162" s="373"/>
      <c r="I162" s="373" t="s">
        <v>657</v>
      </c>
      <c r="J162" s="374"/>
      <c r="K162" s="373"/>
      <c r="L162" s="374">
        <v>30.36</v>
      </c>
      <c r="M162" s="373"/>
      <c r="N162" s="375"/>
      <c r="V162" s="361"/>
      <c r="W162" s="367"/>
      <c r="X162" s="367"/>
      <c r="AB162" s="335" t="s">
        <v>7619</v>
      </c>
      <c r="AD162" s="367"/>
      <c r="AE162" s="367"/>
      <c r="AG162" s="367"/>
    </row>
    <row r="163" spans="1:33" s="332" customFormat="1" ht="12" x14ac:dyDescent="0.2">
      <c r="A163" s="379"/>
      <c r="B163" s="380"/>
      <c r="C163" s="1068" t="s">
        <v>459</v>
      </c>
      <c r="D163" s="1068"/>
      <c r="E163" s="1068"/>
      <c r="F163" s="364"/>
      <c r="G163" s="364"/>
      <c r="H163" s="364"/>
      <c r="I163" s="364"/>
      <c r="J163" s="365"/>
      <c r="K163" s="364"/>
      <c r="L163" s="365">
        <v>5123.3599999999997</v>
      </c>
      <c r="M163" s="376"/>
      <c r="N163" s="366"/>
      <c r="V163" s="361"/>
      <c r="W163" s="367"/>
      <c r="X163" s="367"/>
      <c r="AD163" s="367" t="s">
        <v>459</v>
      </c>
      <c r="AE163" s="367"/>
      <c r="AG163" s="367"/>
    </row>
    <row r="164" spans="1:33" s="332" customFormat="1" ht="22.5" x14ac:dyDescent="0.2">
      <c r="A164" s="362" t="s">
        <v>562</v>
      </c>
      <c r="B164" s="363" t="s">
        <v>8144</v>
      </c>
      <c r="C164" s="1068" t="s">
        <v>8145</v>
      </c>
      <c r="D164" s="1068"/>
      <c r="E164" s="1068"/>
      <c r="F164" s="364" t="s">
        <v>1017</v>
      </c>
      <c r="G164" s="364"/>
      <c r="H164" s="364"/>
      <c r="I164" s="364" t="s">
        <v>8342</v>
      </c>
      <c r="J164" s="365">
        <v>45.15</v>
      </c>
      <c r="K164" s="364"/>
      <c r="L164" s="365">
        <v>-4966.5</v>
      </c>
      <c r="M164" s="364"/>
      <c r="N164" s="366"/>
      <c r="V164" s="361"/>
      <c r="W164" s="367"/>
      <c r="X164" s="367" t="s">
        <v>8145</v>
      </c>
      <c r="AD164" s="367"/>
      <c r="AE164" s="367"/>
      <c r="AG164" s="367"/>
    </row>
    <row r="165" spans="1:33" s="332" customFormat="1" ht="12" x14ac:dyDescent="0.2">
      <c r="A165" s="379"/>
      <c r="B165" s="380"/>
      <c r="C165" s="340" t="s">
        <v>2932</v>
      </c>
      <c r="D165" s="385"/>
      <c r="E165" s="385"/>
      <c r="F165" s="386"/>
      <c r="G165" s="386"/>
      <c r="H165" s="386"/>
      <c r="I165" s="386"/>
      <c r="J165" s="387"/>
      <c r="K165" s="386"/>
      <c r="L165" s="387"/>
      <c r="M165" s="388"/>
      <c r="N165" s="389"/>
      <c r="V165" s="361"/>
      <c r="W165" s="367"/>
      <c r="X165" s="367"/>
      <c r="AD165" s="367"/>
      <c r="AE165" s="367"/>
      <c r="AG165" s="367"/>
    </row>
    <row r="166" spans="1:33" s="332" customFormat="1" ht="33.75" x14ac:dyDescent="0.2">
      <c r="A166" s="362" t="s">
        <v>570</v>
      </c>
      <c r="B166" s="363" t="s">
        <v>8147</v>
      </c>
      <c r="C166" s="1068" t="s">
        <v>8148</v>
      </c>
      <c r="D166" s="1068"/>
      <c r="E166" s="1068"/>
      <c r="F166" s="364" t="s">
        <v>1017</v>
      </c>
      <c r="G166" s="364"/>
      <c r="H166" s="364"/>
      <c r="I166" s="364" t="s">
        <v>434</v>
      </c>
      <c r="J166" s="365">
        <v>2004.33</v>
      </c>
      <c r="K166" s="364" t="s">
        <v>566</v>
      </c>
      <c r="L166" s="365">
        <v>435.93</v>
      </c>
      <c r="M166" s="364" t="s">
        <v>567</v>
      </c>
      <c r="N166" s="366">
        <v>4089</v>
      </c>
      <c r="V166" s="361"/>
      <c r="W166" s="367"/>
      <c r="X166" s="367" t="s">
        <v>8148</v>
      </c>
      <c r="AD166" s="367"/>
      <c r="AE166" s="367"/>
      <c r="AG166" s="367"/>
    </row>
    <row r="167" spans="1:33" s="332" customFormat="1" ht="12" x14ac:dyDescent="0.2">
      <c r="A167" s="379"/>
      <c r="B167" s="380"/>
      <c r="C167" s="340" t="s">
        <v>2932</v>
      </c>
      <c r="D167" s="385"/>
      <c r="E167" s="385"/>
      <c r="F167" s="386"/>
      <c r="G167" s="386"/>
      <c r="H167" s="386"/>
      <c r="I167" s="386"/>
      <c r="J167" s="387"/>
      <c r="K167" s="386"/>
      <c r="L167" s="387"/>
      <c r="M167" s="388"/>
      <c r="N167" s="389"/>
      <c r="V167" s="361"/>
      <c r="W167" s="367"/>
      <c r="X167" s="367"/>
      <c r="AD167" s="367"/>
      <c r="AE167" s="367"/>
      <c r="AG167" s="367"/>
    </row>
    <row r="168" spans="1:33" s="332" customFormat="1" ht="22.5" x14ac:dyDescent="0.2">
      <c r="A168" s="370"/>
      <c r="B168" s="371" t="s">
        <v>568</v>
      </c>
      <c r="C168" s="1065" t="s">
        <v>569</v>
      </c>
      <c r="D168" s="1065"/>
      <c r="E168" s="1065"/>
      <c r="F168" s="1065"/>
      <c r="G168" s="1065"/>
      <c r="H168" s="1065"/>
      <c r="I168" s="1065"/>
      <c r="J168" s="1065"/>
      <c r="K168" s="1065"/>
      <c r="L168" s="1065"/>
      <c r="M168" s="1065"/>
      <c r="N168" s="1072"/>
      <c r="V168" s="361"/>
      <c r="W168" s="367"/>
      <c r="X168" s="367"/>
      <c r="Z168" s="335" t="s">
        <v>569</v>
      </c>
      <c r="AD168" s="367"/>
      <c r="AE168" s="367"/>
      <c r="AG168" s="367"/>
    </row>
    <row r="169" spans="1:33" s="332" customFormat="1" ht="1.5" customHeight="1" x14ac:dyDescent="0.2">
      <c r="A169" s="386"/>
      <c r="B169" s="380"/>
      <c r="C169" s="380"/>
      <c r="D169" s="380"/>
      <c r="E169" s="380"/>
      <c r="F169" s="386"/>
      <c r="G169" s="386"/>
      <c r="H169" s="386"/>
      <c r="I169" s="386"/>
      <c r="J169" s="390"/>
      <c r="K169" s="386"/>
      <c r="L169" s="390"/>
      <c r="M169" s="373"/>
      <c r="N169" s="390"/>
      <c r="V169" s="361"/>
      <c r="W169" s="367"/>
      <c r="X169" s="367"/>
      <c r="AD169" s="367"/>
      <c r="AE169" s="367"/>
      <c r="AG169" s="367"/>
    </row>
    <row r="170" spans="1:33" s="332" customFormat="1" ht="12" x14ac:dyDescent="0.2">
      <c r="A170" s="391"/>
      <c r="B170" s="392"/>
      <c r="C170" s="1068" t="s">
        <v>613</v>
      </c>
      <c r="D170" s="1068"/>
      <c r="E170" s="1068"/>
      <c r="F170" s="1068"/>
      <c r="G170" s="1068"/>
      <c r="H170" s="1068"/>
      <c r="I170" s="1068"/>
      <c r="J170" s="1068"/>
      <c r="K170" s="1068"/>
      <c r="L170" s="393"/>
      <c r="M170" s="394"/>
      <c r="N170" s="395"/>
      <c r="V170" s="361"/>
      <c r="W170" s="367"/>
      <c r="X170" s="367"/>
      <c r="AD170" s="367"/>
      <c r="AE170" s="367" t="s">
        <v>613</v>
      </c>
      <c r="AG170" s="367"/>
    </row>
    <row r="171" spans="1:33" s="332" customFormat="1" ht="12" x14ac:dyDescent="0.2">
      <c r="A171" s="396"/>
      <c r="B171" s="371"/>
      <c r="C171" s="1065" t="s">
        <v>512</v>
      </c>
      <c r="D171" s="1065"/>
      <c r="E171" s="1065"/>
      <c r="F171" s="1065"/>
      <c r="G171" s="1065"/>
      <c r="H171" s="1065"/>
      <c r="I171" s="1065"/>
      <c r="J171" s="1065"/>
      <c r="K171" s="1065"/>
      <c r="L171" s="397">
        <v>503.03</v>
      </c>
      <c r="M171" s="398"/>
      <c r="N171" s="399"/>
      <c r="V171" s="361"/>
      <c r="W171" s="367"/>
      <c r="X171" s="367"/>
      <c r="AD171" s="367"/>
      <c r="AE171" s="367"/>
      <c r="AF171" s="335" t="s">
        <v>512</v>
      </c>
      <c r="AG171" s="367"/>
    </row>
    <row r="172" spans="1:33" s="332" customFormat="1" ht="12" x14ac:dyDescent="0.2">
      <c r="A172" s="396"/>
      <c r="B172" s="371"/>
      <c r="C172" s="1065" t="s">
        <v>513</v>
      </c>
      <c r="D172" s="1065"/>
      <c r="E172" s="1065"/>
      <c r="F172" s="1065"/>
      <c r="G172" s="1065"/>
      <c r="H172" s="1065"/>
      <c r="I172" s="1065"/>
      <c r="J172" s="1065"/>
      <c r="K172" s="1065"/>
      <c r="L172" s="397"/>
      <c r="M172" s="398"/>
      <c r="N172" s="399"/>
      <c r="V172" s="361"/>
      <c r="W172" s="367"/>
      <c r="X172" s="367"/>
      <c r="AD172" s="367"/>
      <c r="AE172" s="367"/>
      <c r="AF172" s="335" t="s">
        <v>513</v>
      </c>
      <c r="AG172" s="367"/>
    </row>
    <row r="173" spans="1:33" s="332" customFormat="1" ht="12" x14ac:dyDescent="0.2">
      <c r="A173" s="396"/>
      <c r="B173" s="371"/>
      <c r="C173" s="1065" t="s">
        <v>514</v>
      </c>
      <c r="D173" s="1065"/>
      <c r="E173" s="1065"/>
      <c r="F173" s="1065"/>
      <c r="G173" s="1065"/>
      <c r="H173" s="1065"/>
      <c r="I173" s="1065"/>
      <c r="J173" s="1065"/>
      <c r="K173" s="1065"/>
      <c r="L173" s="397">
        <v>66</v>
      </c>
      <c r="M173" s="398"/>
      <c r="N173" s="399"/>
      <c r="V173" s="361"/>
      <c r="W173" s="367"/>
      <c r="X173" s="367"/>
      <c r="AD173" s="367"/>
      <c r="AE173" s="367"/>
      <c r="AF173" s="335" t="s">
        <v>514</v>
      </c>
      <c r="AG173" s="367"/>
    </row>
    <row r="174" spans="1:33" s="332" customFormat="1" ht="12" x14ac:dyDescent="0.2">
      <c r="A174" s="396"/>
      <c r="B174" s="371"/>
      <c r="C174" s="1065" t="s">
        <v>517</v>
      </c>
      <c r="D174" s="1065"/>
      <c r="E174" s="1065"/>
      <c r="F174" s="1065"/>
      <c r="G174" s="1065"/>
      <c r="H174" s="1065"/>
      <c r="I174" s="1065"/>
      <c r="J174" s="1065"/>
      <c r="K174" s="1065"/>
      <c r="L174" s="397">
        <v>437.03</v>
      </c>
      <c r="M174" s="398"/>
      <c r="N174" s="399"/>
      <c r="V174" s="361"/>
      <c r="W174" s="367"/>
      <c r="X174" s="367"/>
      <c r="AD174" s="367"/>
      <c r="AE174" s="367"/>
      <c r="AF174" s="335" t="s">
        <v>517</v>
      </c>
      <c r="AG174" s="367"/>
    </row>
    <row r="175" spans="1:33" s="332" customFormat="1" ht="12" x14ac:dyDescent="0.2">
      <c r="A175" s="396"/>
      <c r="B175" s="371"/>
      <c r="C175" s="1065" t="s">
        <v>3041</v>
      </c>
      <c r="D175" s="1065"/>
      <c r="E175" s="1065"/>
      <c r="F175" s="1065"/>
      <c r="G175" s="1065"/>
      <c r="H175" s="1065"/>
      <c r="I175" s="1065"/>
      <c r="J175" s="1065"/>
      <c r="K175" s="1065"/>
      <c r="L175" s="397">
        <v>592.79</v>
      </c>
      <c r="M175" s="398"/>
      <c r="N175" s="399"/>
      <c r="V175" s="361"/>
      <c r="W175" s="367"/>
      <c r="X175" s="367"/>
      <c r="AD175" s="367"/>
      <c r="AE175" s="367"/>
      <c r="AF175" s="335" t="s">
        <v>3041</v>
      </c>
      <c r="AG175" s="367"/>
    </row>
    <row r="176" spans="1:33" s="332" customFormat="1" ht="12" x14ac:dyDescent="0.2">
      <c r="A176" s="396"/>
      <c r="B176" s="371"/>
      <c r="C176" s="1065" t="s">
        <v>513</v>
      </c>
      <c r="D176" s="1065"/>
      <c r="E176" s="1065"/>
      <c r="F176" s="1065"/>
      <c r="G176" s="1065"/>
      <c r="H176" s="1065"/>
      <c r="I176" s="1065"/>
      <c r="J176" s="1065"/>
      <c r="K176" s="1065"/>
      <c r="L176" s="397"/>
      <c r="M176" s="398"/>
      <c r="N176" s="399"/>
      <c r="V176" s="361"/>
      <c r="W176" s="367"/>
      <c r="X176" s="367"/>
      <c r="AD176" s="367"/>
      <c r="AE176" s="367"/>
      <c r="AF176" s="335" t="s">
        <v>513</v>
      </c>
      <c r="AG176" s="367"/>
    </row>
    <row r="177" spans="1:33" s="332" customFormat="1" ht="12" x14ac:dyDescent="0.2">
      <c r="A177" s="396"/>
      <c r="B177" s="371"/>
      <c r="C177" s="1065" t="s">
        <v>519</v>
      </c>
      <c r="D177" s="1065"/>
      <c r="E177" s="1065"/>
      <c r="F177" s="1065"/>
      <c r="G177" s="1065"/>
      <c r="H177" s="1065"/>
      <c r="I177" s="1065"/>
      <c r="J177" s="1065"/>
      <c r="K177" s="1065"/>
      <c r="L177" s="397">
        <v>66</v>
      </c>
      <c r="M177" s="398"/>
      <c r="N177" s="399"/>
      <c r="V177" s="361"/>
      <c r="W177" s="367"/>
      <c r="X177" s="367"/>
      <c r="AD177" s="367"/>
      <c r="AE177" s="367"/>
      <c r="AF177" s="335" t="s">
        <v>519</v>
      </c>
      <c r="AG177" s="367"/>
    </row>
    <row r="178" spans="1:33" s="332" customFormat="1" ht="12" x14ac:dyDescent="0.2">
      <c r="A178" s="396"/>
      <c r="B178" s="371"/>
      <c r="C178" s="1065" t="s">
        <v>521</v>
      </c>
      <c r="D178" s="1065"/>
      <c r="E178" s="1065"/>
      <c r="F178" s="1065"/>
      <c r="G178" s="1065"/>
      <c r="H178" s="1065"/>
      <c r="I178" s="1065"/>
      <c r="J178" s="1065"/>
      <c r="K178" s="1065"/>
      <c r="L178" s="397">
        <v>437.03</v>
      </c>
      <c r="M178" s="398"/>
      <c r="N178" s="399"/>
      <c r="V178" s="361"/>
      <c r="W178" s="367"/>
      <c r="X178" s="367"/>
      <c r="AD178" s="367"/>
      <c r="AE178" s="367"/>
      <c r="AF178" s="335" t="s">
        <v>521</v>
      </c>
      <c r="AG178" s="367"/>
    </row>
    <row r="179" spans="1:33" s="332" customFormat="1" ht="12" x14ac:dyDescent="0.2">
      <c r="A179" s="396"/>
      <c r="B179" s="371"/>
      <c r="C179" s="1065" t="s">
        <v>522</v>
      </c>
      <c r="D179" s="1065"/>
      <c r="E179" s="1065"/>
      <c r="F179" s="1065"/>
      <c r="G179" s="1065"/>
      <c r="H179" s="1065"/>
      <c r="I179" s="1065"/>
      <c r="J179" s="1065"/>
      <c r="K179" s="1065"/>
      <c r="L179" s="397">
        <v>59.4</v>
      </c>
      <c r="M179" s="398"/>
      <c r="N179" s="399"/>
      <c r="V179" s="361"/>
      <c r="W179" s="367"/>
      <c r="X179" s="367"/>
      <c r="AD179" s="367"/>
      <c r="AE179" s="367"/>
      <c r="AF179" s="335" t="s">
        <v>522</v>
      </c>
      <c r="AG179" s="367"/>
    </row>
    <row r="180" spans="1:33" s="332" customFormat="1" ht="12" x14ac:dyDescent="0.2">
      <c r="A180" s="396"/>
      <c r="B180" s="371"/>
      <c r="C180" s="1065" t="s">
        <v>523</v>
      </c>
      <c r="D180" s="1065"/>
      <c r="E180" s="1065"/>
      <c r="F180" s="1065"/>
      <c r="G180" s="1065"/>
      <c r="H180" s="1065"/>
      <c r="I180" s="1065"/>
      <c r="J180" s="1065"/>
      <c r="K180" s="1065"/>
      <c r="L180" s="397">
        <v>30.36</v>
      </c>
      <c r="M180" s="398"/>
      <c r="N180" s="399"/>
      <c r="V180" s="361"/>
      <c r="W180" s="367"/>
      <c r="X180" s="367"/>
      <c r="AD180" s="367"/>
      <c r="AE180" s="367"/>
      <c r="AF180" s="335" t="s">
        <v>523</v>
      </c>
      <c r="AG180" s="367"/>
    </row>
    <row r="181" spans="1:33" s="332" customFormat="1" ht="12" x14ac:dyDescent="0.2">
      <c r="A181" s="396"/>
      <c r="B181" s="371"/>
      <c r="C181" s="1065" t="s">
        <v>524</v>
      </c>
      <c r="D181" s="1065"/>
      <c r="E181" s="1065"/>
      <c r="F181" s="1065"/>
      <c r="G181" s="1065"/>
      <c r="H181" s="1065"/>
      <c r="I181" s="1065"/>
      <c r="J181" s="1065"/>
      <c r="K181" s="1065"/>
      <c r="L181" s="397">
        <v>66</v>
      </c>
      <c r="M181" s="398"/>
      <c r="N181" s="399"/>
      <c r="V181" s="361"/>
      <c r="W181" s="367"/>
      <c r="X181" s="367"/>
      <c r="AD181" s="367"/>
      <c r="AE181" s="367"/>
      <c r="AF181" s="335" t="s">
        <v>524</v>
      </c>
      <c r="AG181" s="367"/>
    </row>
    <row r="182" spans="1:33" s="332" customFormat="1" ht="12" x14ac:dyDescent="0.2">
      <c r="A182" s="396"/>
      <c r="B182" s="371"/>
      <c r="C182" s="1065" t="s">
        <v>525</v>
      </c>
      <c r="D182" s="1065"/>
      <c r="E182" s="1065"/>
      <c r="F182" s="1065"/>
      <c r="G182" s="1065"/>
      <c r="H182" s="1065"/>
      <c r="I182" s="1065"/>
      <c r="J182" s="1065"/>
      <c r="K182" s="1065"/>
      <c r="L182" s="397">
        <v>59.4</v>
      </c>
      <c r="M182" s="398"/>
      <c r="N182" s="399"/>
      <c r="V182" s="361"/>
      <c r="W182" s="367"/>
      <c r="X182" s="367"/>
      <c r="AD182" s="367"/>
      <c r="AE182" s="367"/>
      <c r="AF182" s="335" t="s">
        <v>525</v>
      </c>
      <c r="AG182" s="367"/>
    </row>
    <row r="183" spans="1:33" s="332" customFormat="1" ht="12" x14ac:dyDescent="0.2">
      <c r="A183" s="396"/>
      <c r="B183" s="371"/>
      <c r="C183" s="1065" t="s">
        <v>526</v>
      </c>
      <c r="D183" s="1065"/>
      <c r="E183" s="1065"/>
      <c r="F183" s="1065"/>
      <c r="G183" s="1065"/>
      <c r="H183" s="1065"/>
      <c r="I183" s="1065"/>
      <c r="J183" s="1065"/>
      <c r="K183" s="1065"/>
      <c r="L183" s="397">
        <v>30.36</v>
      </c>
      <c r="M183" s="398"/>
      <c r="N183" s="399"/>
      <c r="V183" s="361"/>
      <c r="W183" s="367"/>
      <c r="X183" s="367"/>
      <c r="AD183" s="367"/>
      <c r="AE183" s="367"/>
      <c r="AF183" s="335" t="s">
        <v>526</v>
      </c>
      <c r="AG183" s="367"/>
    </row>
    <row r="184" spans="1:33" s="332" customFormat="1" ht="12" x14ac:dyDescent="0.2">
      <c r="A184" s="396"/>
      <c r="B184" s="390"/>
      <c r="C184" s="1067" t="s">
        <v>614</v>
      </c>
      <c r="D184" s="1067"/>
      <c r="E184" s="1067"/>
      <c r="F184" s="1067"/>
      <c r="G184" s="1067"/>
      <c r="H184" s="1067"/>
      <c r="I184" s="1067"/>
      <c r="J184" s="1067"/>
      <c r="K184" s="1067"/>
      <c r="L184" s="400">
        <v>592.79</v>
      </c>
      <c r="M184" s="401"/>
      <c r="N184" s="402"/>
      <c r="V184" s="361"/>
      <c r="W184" s="367"/>
      <c r="X184" s="367"/>
      <c r="AD184" s="367"/>
      <c r="AE184" s="367"/>
      <c r="AG184" s="367" t="s">
        <v>614</v>
      </c>
    </row>
    <row r="185" spans="1:33" s="332" customFormat="1" ht="12" x14ac:dyDescent="0.2">
      <c r="A185" s="1073" t="s">
        <v>8149</v>
      </c>
      <c r="B185" s="1074"/>
      <c r="C185" s="1074"/>
      <c r="D185" s="1074"/>
      <c r="E185" s="1074"/>
      <c r="F185" s="1074"/>
      <c r="G185" s="1074"/>
      <c r="H185" s="1074"/>
      <c r="I185" s="1074"/>
      <c r="J185" s="1074"/>
      <c r="K185" s="1074"/>
      <c r="L185" s="1074"/>
      <c r="M185" s="1074"/>
      <c r="N185" s="1075"/>
      <c r="V185" s="361" t="s">
        <v>8149</v>
      </c>
      <c r="W185" s="367"/>
      <c r="X185" s="367"/>
      <c r="AD185" s="367"/>
      <c r="AE185" s="367"/>
      <c r="AG185" s="367"/>
    </row>
    <row r="186" spans="1:33" s="332" customFormat="1" ht="22.5" x14ac:dyDescent="0.2">
      <c r="A186" s="1069" t="s">
        <v>8264</v>
      </c>
      <c r="B186" s="1070"/>
      <c r="C186" s="1070"/>
      <c r="D186" s="1070"/>
      <c r="E186" s="1070"/>
      <c r="F186" s="1070"/>
      <c r="G186" s="1070"/>
      <c r="H186" s="1070"/>
      <c r="I186" s="1070"/>
      <c r="J186" s="1070"/>
      <c r="K186" s="1070"/>
      <c r="L186" s="1070"/>
      <c r="M186" s="1070"/>
      <c r="N186" s="1071"/>
      <c r="V186" s="361"/>
      <c r="W186" s="367" t="s">
        <v>8264</v>
      </c>
      <c r="X186" s="367"/>
      <c r="AD186" s="367"/>
      <c r="AE186" s="367"/>
      <c r="AG186" s="367"/>
    </row>
    <row r="187" spans="1:33" s="332" customFormat="1" ht="33.75" x14ac:dyDescent="0.2">
      <c r="A187" s="362" t="s">
        <v>577</v>
      </c>
      <c r="B187" s="363" t="s">
        <v>6305</v>
      </c>
      <c r="C187" s="1068" t="s">
        <v>6306</v>
      </c>
      <c r="D187" s="1068"/>
      <c r="E187" s="1068"/>
      <c r="F187" s="364" t="s">
        <v>621</v>
      </c>
      <c r="G187" s="364"/>
      <c r="H187" s="364"/>
      <c r="I187" s="364" t="s">
        <v>8343</v>
      </c>
      <c r="J187" s="365">
        <v>62.85</v>
      </c>
      <c r="K187" s="364"/>
      <c r="L187" s="365">
        <v>3.27</v>
      </c>
      <c r="M187" s="364"/>
      <c r="N187" s="366"/>
      <c r="V187" s="361"/>
      <c r="W187" s="367"/>
      <c r="X187" s="367" t="s">
        <v>6306</v>
      </c>
      <c r="AD187" s="367"/>
      <c r="AE187" s="367"/>
      <c r="AG187" s="367"/>
    </row>
    <row r="188" spans="1:33" s="332" customFormat="1" ht="12" x14ac:dyDescent="0.2">
      <c r="A188" s="379"/>
      <c r="B188" s="380"/>
      <c r="C188" s="340" t="s">
        <v>623</v>
      </c>
      <c r="D188" s="385"/>
      <c r="E188" s="385"/>
      <c r="F188" s="386"/>
      <c r="G188" s="386"/>
      <c r="H188" s="386"/>
      <c r="I188" s="386"/>
      <c r="J188" s="387"/>
      <c r="K188" s="386"/>
      <c r="L188" s="387"/>
      <c r="M188" s="388"/>
      <c r="N188" s="389"/>
      <c r="V188" s="361"/>
      <c r="W188" s="367"/>
      <c r="X188" s="367"/>
      <c r="AD188" s="367"/>
      <c r="AE188" s="367"/>
      <c r="AG188" s="367"/>
    </row>
    <row r="189" spans="1:33" s="332" customFormat="1" ht="22.5" x14ac:dyDescent="0.2">
      <c r="A189" s="1069" t="s">
        <v>8068</v>
      </c>
      <c r="B189" s="1070"/>
      <c r="C189" s="1070"/>
      <c r="D189" s="1070"/>
      <c r="E189" s="1070"/>
      <c r="F189" s="1070"/>
      <c r="G189" s="1070"/>
      <c r="H189" s="1070"/>
      <c r="I189" s="1070"/>
      <c r="J189" s="1070"/>
      <c r="K189" s="1070"/>
      <c r="L189" s="1070"/>
      <c r="M189" s="1070"/>
      <c r="N189" s="1071"/>
      <c r="V189" s="361"/>
      <c r="W189" s="367" t="s">
        <v>8068</v>
      </c>
      <c r="X189" s="367"/>
      <c r="AD189" s="367"/>
      <c r="AE189" s="367"/>
      <c r="AG189" s="367"/>
    </row>
    <row r="190" spans="1:33" s="332" customFormat="1" ht="33.75" x14ac:dyDescent="0.2">
      <c r="A190" s="362" t="s">
        <v>581</v>
      </c>
      <c r="B190" s="363" t="s">
        <v>6308</v>
      </c>
      <c r="C190" s="1068" t="s">
        <v>6309</v>
      </c>
      <c r="D190" s="1068"/>
      <c r="E190" s="1068"/>
      <c r="F190" s="364" t="s">
        <v>621</v>
      </c>
      <c r="G190" s="364"/>
      <c r="H190" s="364"/>
      <c r="I190" s="364" t="s">
        <v>4656</v>
      </c>
      <c r="J190" s="365">
        <v>73.94</v>
      </c>
      <c r="K190" s="364"/>
      <c r="L190" s="365">
        <v>10.87</v>
      </c>
      <c r="M190" s="364"/>
      <c r="N190" s="366"/>
      <c r="V190" s="361"/>
      <c r="W190" s="367"/>
      <c r="X190" s="367" t="s">
        <v>6309</v>
      </c>
      <c r="AD190" s="367"/>
      <c r="AE190" s="367"/>
      <c r="AG190" s="367"/>
    </row>
    <row r="191" spans="1:33" s="332" customFormat="1" ht="12" x14ac:dyDescent="0.2">
      <c r="A191" s="379"/>
      <c r="B191" s="380"/>
      <c r="C191" s="340" t="s">
        <v>623</v>
      </c>
      <c r="D191" s="385"/>
      <c r="E191" s="385"/>
      <c r="F191" s="386"/>
      <c r="G191" s="386"/>
      <c r="H191" s="386"/>
      <c r="I191" s="386"/>
      <c r="J191" s="387"/>
      <c r="K191" s="386"/>
      <c r="L191" s="387"/>
      <c r="M191" s="388"/>
      <c r="N191" s="389"/>
      <c r="V191" s="361"/>
      <c r="W191" s="367"/>
      <c r="X191" s="367"/>
      <c r="AD191" s="367"/>
      <c r="AE191" s="367"/>
      <c r="AG191" s="367"/>
    </row>
    <row r="192" spans="1:33" s="332" customFormat="1" ht="1.5" customHeight="1" x14ac:dyDescent="0.2">
      <c r="A192" s="386"/>
      <c r="B192" s="380"/>
      <c r="C192" s="380"/>
      <c r="D192" s="380"/>
      <c r="E192" s="380"/>
      <c r="F192" s="386"/>
      <c r="G192" s="386"/>
      <c r="H192" s="386"/>
      <c r="I192" s="386"/>
      <c r="J192" s="390"/>
      <c r="K192" s="386"/>
      <c r="L192" s="390"/>
      <c r="M192" s="373"/>
      <c r="N192" s="390"/>
      <c r="V192" s="361"/>
      <c r="W192" s="367"/>
      <c r="X192" s="367"/>
      <c r="AD192" s="367"/>
      <c r="AE192" s="367"/>
      <c r="AG192" s="367"/>
    </row>
    <row r="193" spans="1:35" s="332" customFormat="1" ht="12" x14ac:dyDescent="0.2">
      <c r="A193" s="391"/>
      <c r="B193" s="392"/>
      <c r="C193" s="1068" t="s">
        <v>8151</v>
      </c>
      <c r="D193" s="1068"/>
      <c r="E193" s="1068"/>
      <c r="F193" s="1068"/>
      <c r="G193" s="1068"/>
      <c r="H193" s="1068"/>
      <c r="I193" s="1068"/>
      <c r="J193" s="1068"/>
      <c r="K193" s="1068"/>
      <c r="L193" s="393"/>
      <c r="M193" s="394"/>
      <c r="N193" s="395"/>
      <c r="V193" s="361"/>
      <c r="W193" s="367"/>
      <c r="X193" s="367"/>
      <c r="AD193" s="367"/>
      <c r="AE193" s="367" t="s">
        <v>8151</v>
      </c>
      <c r="AG193" s="367"/>
    </row>
    <row r="194" spans="1:35" s="332" customFormat="1" ht="12" x14ac:dyDescent="0.2">
      <c r="A194" s="396"/>
      <c r="B194" s="371"/>
      <c r="C194" s="1065" t="s">
        <v>512</v>
      </c>
      <c r="D194" s="1065"/>
      <c r="E194" s="1065"/>
      <c r="F194" s="1065"/>
      <c r="G194" s="1065"/>
      <c r="H194" s="1065"/>
      <c r="I194" s="1065"/>
      <c r="J194" s="1065"/>
      <c r="K194" s="1065"/>
      <c r="L194" s="397">
        <v>14.14</v>
      </c>
      <c r="M194" s="398"/>
      <c r="N194" s="399"/>
      <c r="V194" s="361"/>
      <c r="W194" s="367"/>
      <c r="X194" s="367"/>
      <c r="AD194" s="367"/>
      <c r="AE194" s="367"/>
      <c r="AF194" s="335" t="s">
        <v>512</v>
      </c>
      <c r="AG194" s="367"/>
    </row>
    <row r="195" spans="1:35" s="332" customFormat="1" ht="12" x14ac:dyDescent="0.2">
      <c r="A195" s="396"/>
      <c r="B195" s="371"/>
      <c r="C195" s="1065" t="s">
        <v>513</v>
      </c>
      <c r="D195" s="1065"/>
      <c r="E195" s="1065"/>
      <c r="F195" s="1065"/>
      <c r="G195" s="1065"/>
      <c r="H195" s="1065"/>
      <c r="I195" s="1065"/>
      <c r="J195" s="1065"/>
      <c r="K195" s="1065"/>
      <c r="L195" s="397"/>
      <c r="M195" s="398"/>
      <c r="N195" s="399"/>
      <c r="V195" s="361"/>
      <c r="W195" s="367"/>
      <c r="X195" s="367"/>
      <c r="AD195" s="367"/>
      <c r="AE195" s="367"/>
      <c r="AF195" s="335" t="s">
        <v>513</v>
      </c>
      <c r="AG195" s="367"/>
    </row>
    <row r="196" spans="1:35" s="332" customFormat="1" ht="12" x14ac:dyDescent="0.2">
      <c r="A196" s="396"/>
      <c r="B196" s="371"/>
      <c r="C196" s="1065" t="s">
        <v>517</v>
      </c>
      <c r="D196" s="1065"/>
      <c r="E196" s="1065"/>
      <c r="F196" s="1065"/>
      <c r="G196" s="1065"/>
      <c r="H196" s="1065"/>
      <c r="I196" s="1065"/>
      <c r="J196" s="1065"/>
      <c r="K196" s="1065"/>
      <c r="L196" s="397">
        <v>14.14</v>
      </c>
      <c r="M196" s="398"/>
      <c r="N196" s="399"/>
      <c r="V196" s="361"/>
      <c r="W196" s="367"/>
      <c r="X196" s="367"/>
      <c r="AD196" s="367"/>
      <c r="AE196" s="367"/>
      <c r="AF196" s="335" t="s">
        <v>517</v>
      </c>
      <c r="AG196" s="367"/>
    </row>
    <row r="197" spans="1:35" s="332" customFormat="1" ht="12" x14ac:dyDescent="0.2">
      <c r="A197" s="396"/>
      <c r="B197" s="371"/>
      <c r="C197" s="1065" t="s">
        <v>518</v>
      </c>
      <c r="D197" s="1065"/>
      <c r="E197" s="1065"/>
      <c r="F197" s="1065"/>
      <c r="G197" s="1065"/>
      <c r="H197" s="1065"/>
      <c r="I197" s="1065"/>
      <c r="J197" s="1065"/>
      <c r="K197" s="1065"/>
      <c r="L197" s="397">
        <v>14.14</v>
      </c>
      <c r="M197" s="398"/>
      <c r="N197" s="399"/>
      <c r="V197" s="361"/>
      <c r="W197" s="367"/>
      <c r="X197" s="367"/>
      <c r="AD197" s="367"/>
      <c r="AE197" s="367"/>
      <c r="AF197" s="335" t="s">
        <v>518</v>
      </c>
      <c r="AG197" s="367"/>
    </row>
    <row r="198" spans="1:35" s="332" customFormat="1" ht="12" x14ac:dyDescent="0.2">
      <c r="A198" s="396"/>
      <c r="B198" s="371"/>
      <c r="C198" s="1065" t="s">
        <v>513</v>
      </c>
      <c r="D198" s="1065"/>
      <c r="E198" s="1065"/>
      <c r="F198" s="1065"/>
      <c r="G198" s="1065"/>
      <c r="H198" s="1065"/>
      <c r="I198" s="1065"/>
      <c r="J198" s="1065"/>
      <c r="K198" s="1065"/>
      <c r="L198" s="397"/>
      <c r="M198" s="398"/>
      <c r="N198" s="399"/>
      <c r="V198" s="361"/>
      <c r="W198" s="367"/>
      <c r="X198" s="367"/>
      <c r="AD198" s="367"/>
      <c r="AE198" s="367"/>
      <c r="AF198" s="335" t="s">
        <v>513</v>
      </c>
      <c r="AG198" s="367"/>
    </row>
    <row r="199" spans="1:35" s="332" customFormat="1" ht="12" x14ac:dyDescent="0.2">
      <c r="A199" s="396"/>
      <c r="B199" s="371"/>
      <c r="C199" s="1065" t="s">
        <v>521</v>
      </c>
      <c r="D199" s="1065"/>
      <c r="E199" s="1065"/>
      <c r="F199" s="1065"/>
      <c r="G199" s="1065"/>
      <c r="H199" s="1065"/>
      <c r="I199" s="1065"/>
      <c r="J199" s="1065"/>
      <c r="K199" s="1065"/>
      <c r="L199" s="397">
        <v>14.14</v>
      </c>
      <c r="M199" s="398"/>
      <c r="N199" s="399"/>
      <c r="V199" s="361"/>
      <c r="W199" s="367"/>
      <c r="X199" s="367"/>
      <c r="AD199" s="367"/>
      <c r="AE199" s="367"/>
      <c r="AF199" s="335" t="s">
        <v>521</v>
      </c>
      <c r="AG199" s="367"/>
    </row>
    <row r="200" spans="1:35" s="332" customFormat="1" ht="12" x14ac:dyDescent="0.2">
      <c r="A200" s="396"/>
      <c r="B200" s="390"/>
      <c r="C200" s="1067" t="s">
        <v>8152</v>
      </c>
      <c r="D200" s="1067"/>
      <c r="E200" s="1067"/>
      <c r="F200" s="1067"/>
      <c r="G200" s="1067"/>
      <c r="H200" s="1067"/>
      <c r="I200" s="1067"/>
      <c r="J200" s="1067"/>
      <c r="K200" s="1067"/>
      <c r="L200" s="400">
        <v>14.14</v>
      </c>
      <c r="M200" s="401"/>
      <c r="N200" s="402"/>
      <c r="V200" s="361"/>
      <c r="W200" s="367"/>
      <c r="X200" s="367"/>
      <c r="AD200" s="367"/>
      <c r="AE200" s="367"/>
      <c r="AG200" s="367" t="s">
        <v>8152</v>
      </c>
    </row>
    <row r="201" spans="1:35" s="332" customFormat="1" ht="2.25" customHeight="1" x14ac:dyDescent="0.2">
      <c r="B201" s="338"/>
      <c r="C201" s="338"/>
      <c r="D201" s="338"/>
      <c r="E201" s="338"/>
      <c r="F201" s="338"/>
      <c r="G201" s="338"/>
      <c r="H201" s="338"/>
      <c r="I201" s="338"/>
      <c r="J201" s="338"/>
      <c r="K201" s="338"/>
      <c r="L201" s="403"/>
      <c r="M201" s="404"/>
      <c r="N201" s="405"/>
    </row>
    <row r="202" spans="1:35" s="332" customFormat="1" x14ac:dyDescent="0.2">
      <c r="A202" s="391"/>
      <c r="B202" s="392"/>
      <c r="C202" s="1068" t="s">
        <v>636</v>
      </c>
      <c r="D202" s="1068"/>
      <c r="E202" s="1068"/>
      <c r="F202" s="1068"/>
      <c r="G202" s="1068"/>
      <c r="H202" s="1068"/>
      <c r="I202" s="1068"/>
      <c r="J202" s="1068"/>
      <c r="K202" s="1068"/>
      <c r="L202" s="393"/>
      <c r="M202" s="406"/>
      <c r="N202" s="395"/>
      <c r="AH202" s="367" t="s">
        <v>636</v>
      </c>
    </row>
    <row r="203" spans="1:35" s="332" customFormat="1" x14ac:dyDescent="0.2">
      <c r="A203" s="396"/>
      <c r="B203" s="371"/>
      <c r="C203" s="1065" t="s">
        <v>512</v>
      </c>
      <c r="D203" s="1065"/>
      <c r="E203" s="1065"/>
      <c r="F203" s="1065"/>
      <c r="G203" s="1065"/>
      <c r="H203" s="1065"/>
      <c r="I203" s="1065"/>
      <c r="J203" s="1065"/>
      <c r="K203" s="1065"/>
      <c r="L203" s="397">
        <v>4539.12</v>
      </c>
      <c r="M203" s="407"/>
      <c r="N203" s="399"/>
      <c r="AH203" s="367"/>
      <c r="AI203" s="335" t="s">
        <v>512</v>
      </c>
    </row>
    <row r="204" spans="1:35" s="332" customFormat="1" x14ac:dyDescent="0.2">
      <c r="A204" s="396"/>
      <c r="B204" s="371"/>
      <c r="C204" s="1065" t="s">
        <v>513</v>
      </c>
      <c r="D204" s="1065"/>
      <c r="E204" s="1065"/>
      <c r="F204" s="1065"/>
      <c r="G204" s="1065"/>
      <c r="H204" s="1065"/>
      <c r="I204" s="1065"/>
      <c r="J204" s="1065"/>
      <c r="K204" s="1065"/>
      <c r="L204" s="397"/>
      <c r="M204" s="407"/>
      <c r="N204" s="399"/>
      <c r="AH204" s="367"/>
      <c r="AI204" s="335" t="s">
        <v>513</v>
      </c>
    </row>
    <row r="205" spans="1:35" s="332" customFormat="1" x14ac:dyDescent="0.2">
      <c r="A205" s="396"/>
      <c r="B205" s="371"/>
      <c r="C205" s="1065" t="s">
        <v>514</v>
      </c>
      <c r="D205" s="1065"/>
      <c r="E205" s="1065"/>
      <c r="F205" s="1065"/>
      <c r="G205" s="1065"/>
      <c r="H205" s="1065"/>
      <c r="I205" s="1065"/>
      <c r="J205" s="1065"/>
      <c r="K205" s="1065"/>
      <c r="L205" s="397">
        <v>1380.01</v>
      </c>
      <c r="M205" s="407"/>
      <c r="N205" s="399"/>
      <c r="AH205" s="367"/>
      <c r="AI205" s="335" t="s">
        <v>514</v>
      </c>
    </row>
    <row r="206" spans="1:35" s="332" customFormat="1" x14ac:dyDescent="0.2">
      <c r="A206" s="396"/>
      <c r="B206" s="371"/>
      <c r="C206" s="1065" t="s">
        <v>515</v>
      </c>
      <c r="D206" s="1065"/>
      <c r="E206" s="1065"/>
      <c r="F206" s="1065"/>
      <c r="G206" s="1065"/>
      <c r="H206" s="1065"/>
      <c r="I206" s="1065"/>
      <c r="J206" s="1065"/>
      <c r="K206" s="1065"/>
      <c r="L206" s="397">
        <v>212.64</v>
      </c>
      <c r="M206" s="407"/>
      <c r="N206" s="399"/>
      <c r="AH206" s="367"/>
      <c r="AI206" s="335" t="s">
        <v>515</v>
      </c>
    </row>
    <row r="207" spans="1:35" s="332" customFormat="1" x14ac:dyDescent="0.2">
      <c r="A207" s="396"/>
      <c r="B207" s="371"/>
      <c r="C207" s="1065" t="s">
        <v>516</v>
      </c>
      <c r="D207" s="1065"/>
      <c r="E207" s="1065"/>
      <c r="F207" s="1065"/>
      <c r="G207" s="1065"/>
      <c r="H207" s="1065"/>
      <c r="I207" s="1065"/>
      <c r="J207" s="1065"/>
      <c r="K207" s="1065"/>
      <c r="L207" s="397">
        <v>28.22</v>
      </c>
      <c r="M207" s="407"/>
      <c r="N207" s="399"/>
      <c r="AH207" s="367"/>
      <c r="AI207" s="335" t="s">
        <v>516</v>
      </c>
    </row>
    <row r="208" spans="1:35" s="332" customFormat="1" x14ac:dyDescent="0.2">
      <c r="A208" s="396"/>
      <c r="B208" s="371"/>
      <c r="C208" s="1065" t="s">
        <v>517</v>
      </c>
      <c r="D208" s="1065"/>
      <c r="E208" s="1065"/>
      <c r="F208" s="1065"/>
      <c r="G208" s="1065"/>
      <c r="H208" s="1065"/>
      <c r="I208" s="1065"/>
      <c r="J208" s="1065"/>
      <c r="K208" s="1065"/>
      <c r="L208" s="397">
        <v>2946.47</v>
      </c>
      <c r="M208" s="407"/>
      <c r="N208" s="399"/>
      <c r="AH208" s="367"/>
      <c r="AI208" s="335" t="s">
        <v>517</v>
      </c>
    </row>
    <row r="209" spans="1:36" x14ac:dyDescent="0.2">
      <c r="A209" s="396"/>
      <c r="B209" s="371" t="s">
        <v>423</v>
      </c>
      <c r="C209" s="1065" t="s">
        <v>518</v>
      </c>
      <c r="D209" s="1065"/>
      <c r="E209" s="1065"/>
      <c r="F209" s="1065"/>
      <c r="G209" s="1065"/>
      <c r="H209" s="1065"/>
      <c r="I209" s="1065"/>
      <c r="J209" s="1065"/>
      <c r="K209" s="1065"/>
      <c r="L209" s="397">
        <v>14.14</v>
      </c>
      <c r="M209" s="407" t="s">
        <v>567</v>
      </c>
      <c r="N209" s="399">
        <v>133</v>
      </c>
      <c r="O209" s="332"/>
      <c r="P209" s="332"/>
      <c r="Q209" s="332"/>
      <c r="R209" s="332"/>
      <c r="S209" s="332"/>
      <c r="T209" s="332"/>
      <c r="U209" s="332"/>
      <c r="V209" s="332"/>
      <c r="W209" s="332"/>
      <c r="X209" s="332"/>
      <c r="Y209" s="332"/>
      <c r="Z209" s="332"/>
      <c r="AA209" s="332"/>
      <c r="AB209" s="332"/>
      <c r="AC209" s="332"/>
      <c r="AD209" s="332"/>
      <c r="AE209" s="332"/>
      <c r="AF209" s="332"/>
      <c r="AG209" s="332"/>
      <c r="AH209" s="367"/>
      <c r="AI209" s="335" t="s">
        <v>518</v>
      </c>
      <c r="AJ209" s="332"/>
    </row>
    <row r="210" spans="1:36" x14ac:dyDescent="0.2">
      <c r="A210" s="396"/>
      <c r="B210" s="371"/>
      <c r="C210" s="1065" t="s">
        <v>513</v>
      </c>
      <c r="D210" s="1065"/>
      <c r="E210" s="1065"/>
      <c r="F210" s="1065"/>
      <c r="G210" s="1065"/>
      <c r="H210" s="1065"/>
      <c r="I210" s="1065"/>
      <c r="J210" s="1065"/>
      <c r="K210" s="1065"/>
      <c r="L210" s="397"/>
      <c r="M210" s="407"/>
      <c r="N210" s="399"/>
      <c r="O210" s="332"/>
      <c r="P210" s="332"/>
      <c r="Q210" s="332"/>
      <c r="R210" s="332"/>
      <c r="S210" s="332"/>
      <c r="T210" s="332"/>
      <c r="U210" s="332"/>
      <c r="V210" s="332"/>
      <c r="W210" s="332"/>
      <c r="X210" s="332"/>
      <c r="Y210" s="332"/>
      <c r="Z210" s="332"/>
      <c r="AA210" s="332"/>
      <c r="AB210" s="332"/>
      <c r="AC210" s="332"/>
      <c r="AD210" s="332"/>
      <c r="AE210" s="332"/>
      <c r="AF210" s="332"/>
      <c r="AG210" s="332"/>
      <c r="AH210" s="367"/>
      <c r="AI210" s="335" t="s">
        <v>513</v>
      </c>
      <c r="AJ210" s="332"/>
    </row>
    <row r="211" spans="1:36" x14ac:dyDescent="0.2">
      <c r="A211" s="396"/>
      <c r="B211" s="371"/>
      <c r="C211" s="1065" t="s">
        <v>521</v>
      </c>
      <c r="D211" s="1065"/>
      <c r="E211" s="1065"/>
      <c r="F211" s="1065"/>
      <c r="G211" s="1065"/>
      <c r="H211" s="1065"/>
      <c r="I211" s="1065"/>
      <c r="J211" s="1065"/>
      <c r="K211" s="1065"/>
      <c r="L211" s="397">
        <v>14.14</v>
      </c>
      <c r="M211" s="407"/>
      <c r="N211" s="399"/>
      <c r="O211" s="332"/>
      <c r="P211" s="332"/>
      <c r="Q211" s="332"/>
      <c r="R211" s="332"/>
      <c r="S211" s="332"/>
      <c r="T211" s="332"/>
      <c r="U211" s="332"/>
      <c r="V211" s="332"/>
      <c r="W211" s="332"/>
      <c r="X211" s="332"/>
      <c r="Y211" s="332"/>
      <c r="Z211" s="332"/>
      <c r="AA211" s="332"/>
      <c r="AB211" s="332"/>
      <c r="AC211" s="332"/>
      <c r="AD211" s="332"/>
      <c r="AE211" s="332"/>
      <c r="AF211" s="332"/>
      <c r="AG211" s="332"/>
      <c r="AH211" s="367"/>
      <c r="AI211" s="335" t="s">
        <v>521</v>
      </c>
      <c r="AJ211" s="332"/>
    </row>
    <row r="212" spans="1:36" x14ac:dyDescent="0.2">
      <c r="A212" s="396"/>
      <c r="B212" s="371" t="s">
        <v>423</v>
      </c>
      <c r="C212" s="1065" t="s">
        <v>3041</v>
      </c>
      <c r="D212" s="1065"/>
      <c r="E212" s="1065"/>
      <c r="F212" s="1065"/>
      <c r="G212" s="1065"/>
      <c r="H212" s="1065"/>
      <c r="I212" s="1065"/>
      <c r="J212" s="1065"/>
      <c r="K212" s="1065"/>
      <c r="L212" s="397">
        <v>6601.24</v>
      </c>
      <c r="M212" s="407" t="s">
        <v>567</v>
      </c>
      <c r="N212" s="399">
        <v>61920</v>
      </c>
      <c r="O212" s="332"/>
      <c r="P212" s="332"/>
      <c r="Q212" s="332"/>
      <c r="R212" s="332"/>
      <c r="S212" s="332"/>
      <c r="T212" s="332"/>
      <c r="U212" s="332"/>
      <c r="V212" s="332"/>
      <c r="W212" s="332"/>
      <c r="X212" s="332"/>
      <c r="Y212" s="332"/>
      <c r="Z212" s="332"/>
      <c r="AA212" s="332"/>
      <c r="AB212" s="332"/>
      <c r="AC212" s="332"/>
      <c r="AD212" s="332"/>
      <c r="AE212" s="332"/>
      <c r="AF212" s="332"/>
      <c r="AG212" s="332"/>
      <c r="AH212" s="367"/>
      <c r="AI212" s="335" t="s">
        <v>3041</v>
      </c>
      <c r="AJ212" s="332"/>
    </row>
    <row r="213" spans="1:36" x14ac:dyDescent="0.2">
      <c r="A213" s="396"/>
      <c r="B213" s="371"/>
      <c r="C213" s="1065" t="s">
        <v>513</v>
      </c>
      <c r="D213" s="1065"/>
      <c r="E213" s="1065"/>
      <c r="F213" s="1065"/>
      <c r="G213" s="1065"/>
      <c r="H213" s="1065"/>
      <c r="I213" s="1065"/>
      <c r="J213" s="1065"/>
      <c r="K213" s="1065"/>
      <c r="L213" s="397"/>
      <c r="M213" s="407"/>
      <c r="N213" s="399"/>
      <c r="O213" s="332"/>
      <c r="P213" s="332"/>
      <c r="Q213" s="332"/>
      <c r="R213" s="332"/>
      <c r="S213" s="332"/>
      <c r="T213" s="332"/>
      <c r="U213" s="332"/>
      <c r="V213" s="332"/>
      <c r="W213" s="332"/>
      <c r="X213" s="332"/>
      <c r="Y213" s="332"/>
      <c r="Z213" s="332"/>
      <c r="AA213" s="332"/>
      <c r="AB213" s="332"/>
      <c r="AC213" s="332"/>
      <c r="AD213" s="332"/>
      <c r="AE213" s="332"/>
      <c r="AF213" s="332"/>
      <c r="AG213" s="332"/>
      <c r="AH213" s="367"/>
      <c r="AI213" s="335" t="s">
        <v>513</v>
      </c>
      <c r="AJ213" s="332"/>
    </row>
    <row r="214" spans="1:36" x14ac:dyDescent="0.2">
      <c r="A214" s="396"/>
      <c r="B214" s="371"/>
      <c r="C214" s="1065" t="s">
        <v>519</v>
      </c>
      <c r="D214" s="1065"/>
      <c r="E214" s="1065"/>
      <c r="F214" s="1065"/>
      <c r="G214" s="1065"/>
      <c r="H214" s="1065"/>
      <c r="I214" s="1065"/>
      <c r="J214" s="1065"/>
      <c r="K214" s="1065"/>
      <c r="L214" s="397">
        <v>1380.01</v>
      </c>
      <c r="M214" s="407"/>
      <c r="N214" s="399"/>
      <c r="O214" s="332"/>
      <c r="P214" s="332"/>
      <c r="Q214" s="332"/>
      <c r="R214" s="332"/>
      <c r="S214" s="332"/>
      <c r="T214" s="332"/>
      <c r="U214" s="332"/>
      <c r="V214" s="332"/>
      <c r="W214" s="332"/>
      <c r="X214" s="332"/>
      <c r="Y214" s="332"/>
      <c r="Z214" s="332"/>
      <c r="AA214" s="332"/>
      <c r="AB214" s="332"/>
      <c r="AC214" s="332"/>
      <c r="AD214" s="332"/>
      <c r="AE214" s="332"/>
      <c r="AF214" s="332"/>
      <c r="AG214" s="332"/>
      <c r="AH214" s="367"/>
      <c r="AI214" s="335" t="s">
        <v>519</v>
      </c>
      <c r="AJ214" s="332"/>
    </row>
    <row r="215" spans="1:36" x14ac:dyDescent="0.2">
      <c r="A215" s="396"/>
      <c r="B215" s="371"/>
      <c r="C215" s="1065" t="s">
        <v>520</v>
      </c>
      <c r="D215" s="1065"/>
      <c r="E215" s="1065"/>
      <c r="F215" s="1065"/>
      <c r="G215" s="1065"/>
      <c r="H215" s="1065"/>
      <c r="I215" s="1065"/>
      <c r="J215" s="1065"/>
      <c r="K215" s="1065"/>
      <c r="L215" s="397">
        <v>212.64</v>
      </c>
      <c r="M215" s="407"/>
      <c r="N215" s="399"/>
      <c r="O215" s="332"/>
      <c r="P215" s="332"/>
      <c r="Q215" s="332"/>
      <c r="R215" s="332"/>
      <c r="S215" s="332"/>
      <c r="T215" s="332"/>
      <c r="U215" s="332"/>
      <c r="V215" s="332"/>
      <c r="W215" s="332"/>
      <c r="X215" s="332"/>
      <c r="Y215" s="332"/>
      <c r="Z215" s="332"/>
      <c r="AA215" s="332"/>
      <c r="AB215" s="332"/>
      <c r="AC215" s="332"/>
      <c r="AD215" s="332"/>
      <c r="AE215" s="332"/>
      <c r="AF215" s="332"/>
      <c r="AG215" s="332"/>
      <c r="AH215" s="367"/>
      <c r="AI215" s="335" t="s">
        <v>520</v>
      </c>
      <c r="AJ215" s="332"/>
    </row>
    <row r="216" spans="1:36" x14ac:dyDescent="0.2">
      <c r="A216" s="396"/>
      <c r="B216" s="371"/>
      <c r="C216" s="1065" t="s">
        <v>521</v>
      </c>
      <c r="D216" s="1065"/>
      <c r="E216" s="1065"/>
      <c r="F216" s="1065"/>
      <c r="G216" s="1065"/>
      <c r="H216" s="1065"/>
      <c r="I216" s="1065"/>
      <c r="J216" s="1065"/>
      <c r="K216" s="1065"/>
      <c r="L216" s="397">
        <v>2932.33</v>
      </c>
      <c r="M216" s="407"/>
      <c r="N216" s="399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2"/>
      <c r="AH216" s="367"/>
      <c r="AI216" s="335" t="s">
        <v>521</v>
      </c>
      <c r="AJ216" s="332"/>
    </row>
    <row r="217" spans="1:36" x14ac:dyDescent="0.2">
      <c r="A217" s="396"/>
      <c r="B217" s="371"/>
      <c r="C217" s="1065" t="s">
        <v>522</v>
      </c>
      <c r="D217" s="1065"/>
      <c r="E217" s="1065"/>
      <c r="F217" s="1065"/>
      <c r="G217" s="1065"/>
      <c r="H217" s="1065"/>
      <c r="I217" s="1065"/>
      <c r="J217" s="1065"/>
      <c r="K217" s="1065"/>
      <c r="L217" s="397">
        <v>1361.37</v>
      </c>
      <c r="M217" s="407"/>
      <c r="N217" s="399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2"/>
      <c r="AH217" s="367"/>
      <c r="AI217" s="335" t="s">
        <v>522</v>
      </c>
      <c r="AJ217" s="332"/>
    </row>
    <row r="218" spans="1:36" x14ac:dyDescent="0.2">
      <c r="A218" s="396"/>
      <c r="B218" s="371"/>
      <c r="C218" s="1065" t="s">
        <v>523</v>
      </c>
      <c r="D218" s="1065"/>
      <c r="E218" s="1065"/>
      <c r="F218" s="1065"/>
      <c r="G218" s="1065"/>
      <c r="H218" s="1065"/>
      <c r="I218" s="1065"/>
      <c r="J218" s="1065"/>
      <c r="K218" s="1065"/>
      <c r="L218" s="397">
        <v>714.89</v>
      </c>
      <c r="M218" s="407"/>
      <c r="N218" s="399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2"/>
      <c r="AH218" s="367"/>
      <c r="AI218" s="335" t="s">
        <v>523</v>
      </c>
      <c r="AJ218" s="332"/>
    </row>
    <row r="219" spans="1:36" x14ac:dyDescent="0.2">
      <c r="A219" s="396"/>
      <c r="B219" s="371"/>
      <c r="C219" s="1065" t="s">
        <v>1374</v>
      </c>
      <c r="D219" s="1065"/>
      <c r="E219" s="1065"/>
      <c r="F219" s="1065"/>
      <c r="G219" s="1065"/>
      <c r="H219" s="1065"/>
      <c r="I219" s="1065"/>
      <c r="J219" s="1065"/>
      <c r="K219" s="1065"/>
      <c r="L219" s="397">
        <v>3147.88</v>
      </c>
      <c r="M219" s="407"/>
      <c r="N219" s="399">
        <v>15613</v>
      </c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2"/>
      <c r="AH219" s="367"/>
      <c r="AI219" s="335" t="s">
        <v>1374</v>
      </c>
      <c r="AJ219" s="332"/>
    </row>
    <row r="220" spans="1:36" x14ac:dyDescent="0.2">
      <c r="A220" s="396"/>
      <c r="B220" s="371" t="s">
        <v>434</v>
      </c>
      <c r="C220" s="1065" t="s">
        <v>3043</v>
      </c>
      <c r="D220" s="1065"/>
      <c r="E220" s="1065"/>
      <c r="F220" s="1065"/>
      <c r="G220" s="1065"/>
      <c r="H220" s="1065"/>
      <c r="I220" s="1065"/>
      <c r="J220" s="1065"/>
      <c r="K220" s="1065"/>
      <c r="L220" s="397">
        <v>3147.88</v>
      </c>
      <c r="M220" s="407" t="s">
        <v>1362</v>
      </c>
      <c r="N220" s="399">
        <v>15613</v>
      </c>
      <c r="O220" s="332"/>
      <c r="P220" s="332"/>
      <c r="Q220" s="332"/>
      <c r="R220" s="332"/>
      <c r="S220" s="332"/>
      <c r="T220" s="332"/>
      <c r="U220" s="332"/>
      <c r="V220" s="332"/>
      <c r="W220" s="332"/>
      <c r="X220" s="332"/>
      <c r="Y220" s="332"/>
      <c r="Z220" s="332"/>
      <c r="AA220" s="332"/>
      <c r="AB220" s="332"/>
      <c r="AC220" s="332"/>
      <c r="AD220" s="332"/>
      <c r="AE220" s="332"/>
      <c r="AF220" s="332"/>
      <c r="AG220" s="332"/>
      <c r="AH220" s="367"/>
      <c r="AI220" s="335" t="s">
        <v>3043</v>
      </c>
      <c r="AJ220" s="332"/>
    </row>
    <row r="221" spans="1:36" x14ac:dyDescent="0.2">
      <c r="A221" s="396"/>
      <c r="B221" s="371"/>
      <c r="C221" s="1065" t="s">
        <v>524</v>
      </c>
      <c r="D221" s="1065"/>
      <c r="E221" s="1065"/>
      <c r="F221" s="1065"/>
      <c r="G221" s="1065"/>
      <c r="H221" s="1065"/>
      <c r="I221" s="1065"/>
      <c r="J221" s="1065"/>
      <c r="K221" s="1065"/>
      <c r="L221" s="397">
        <v>1408.23</v>
      </c>
      <c r="M221" s="407"/>
      <c r="N221" s="399"/>
      <c r="O221" s="332"/>
      <c r="P221" s="332"/>
      <c r="Q221" s="332"/>
      <c r="R221" s="332"/>
      <c r="S221" s="332"/>
      <c r="T221" s="332"/>
      <c r="U221" s="332"/>
      <c r="V221" s="332"/>
      <c r="W221" s="332"/>
      <c r="X221" s="332"/>
      <c r="Y221" s="332"/>
      <c r="Z221" s="332"/>
      <c r="AA221" s="332"/>
      <c r="AB221" s="332"/>
      <c r="AC221" s="332"/>
      <c r="AD221" s="332"/>
      <c r="AE221" s="332"/>
      <c r="AF221" s="332"/>
      <c r="AG221" s="332"/>
      <c r="AH221" s="367"/>
      <c r="AI221" s="335" t="s">
        <v>524</v>
      </c>
      <c r="AJ221" s="332"/>
    </row>
    <row r="222" spans="1:36" x14ac:dyDescent="0.2">
      <c r="A222" s="396"/>
      <c r="B222" s="371"/>
      <c r="C222" s="1065" t="s">
        <v>525</v>
      </c>
      <c r="D222" s="1065"/>
      <c r="E222" s="1065"/>
      <c r="F222" s="1065"/>
      <c r="G222" s="1065"/>
      <c r="H222" s="1065"/>
      <c r="I222" s="1065"/>
      <c r="J222" s="1065"/>
      <c r="K222" s="1065"/>
      <c r="L222" s="397">
        <v>1361.37</v>
      </c>
      <c r="M222" s="407"/>
      <c r="N222" s="399"/>
      <c r="O222" s="332"/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67"/>
      <c r="AI222" s="335" t="s">
        <v>525</v>
      </c>
      <c r="AJ222" s="332"/>
    </row>
    <row r="223" spans="1:36" x14ac:dyDescent="0.2">
      <c r="A223" s="396"/>
      <c r="B223" s="371"/>
      <c r="C223" s="1065" t="s">
        <v>526</v>
      </c>
      <c r="D223" s="1065"/>
      <c r="E223" s="1065"/>
      <c r="F223" s="1065"/>
      <c r="G223" s="1065"/>
      <c r="H223" s="1065"/>
      <c r="I223" s="1065"/>
      <c r="J223" s="1065"/>
      <c r="K223" s="1065"/>
      <c r="L223" s="397">
        <v>714.89</v>
      </c>
      <c r="M223" s="407"/>
      <c r="N223" s="399"/>
      <c r="O223" s="332"/>
      <c r="P223" s="332"/>
      <c r="Q223" s="332"/>
      <c r="R223" s="332"/>
      <c r="S223" s="332"/>
      <c r="T223" s="332"/>
      <c r="U223" s="332"/>
      <c r="V223" s="332"/>
      <c r="W223" s="332"/>
      <c r="X223" s="332"/>
      <c r="Y223" s="332"/>
      <c r="Z223" s="332"/>
      <c r="AA223" s="332"/>
      <c r="AB223" s="332"/>
      <c r="AC223" s="332"/>
      <c r="AD223" s="332"/>
      <c r="AE223" s="332"/>
      <c r="AF223" s="332"/>
      <c r="AG223" s="332"/>
      <c r="AH223" s="367"/>
      <c r="AI223" s="335" t="s">
        <v>526</v>
      </c>
      <c r="AJ223" s="332"/>
    </row>
    <row r="224" spans="1:36" x14ac:dyDescent="0.2">
      <c r="A224" s="396"/>
      <c r="B224" s="390"/>
      <c r="C224" s="1067" t="s">
        <v>637</v>
      </c>
      <c r="D224" s="1067"/>
      <c r="E224" s="1067"/>
      <c r="F224" s="1067"/>
      <c r="G224" s="1067"/>
      <c r="H224" s="1067"/>
      <c r="I224" s="1067"/>
      <c r="J224" s="1067"/>
      <c r="K224" s="1067"/>
      <c r="L224" s="400">
        <v>9763.26</v>
      </c>
      <c r="M224" s="408"/>
      <c r="N224" s="409">
        <v>77666</v>
      </c>
      <c r="O224" s="332"/>
      <c r="P224" s="332"/>
      <c r="Q224" s="332"/>
      <c r="R224" s="332"/>
      <c r="S224" s="332"/>
      <c r="T224" s="332"/>
      <c r="U224" s="332"/>
      <c r="V224" s="332"/>
      <c r="W224" s="332"/>
      <c r="X224" s="332"/>
      <c r="Y224" s="332"/>
      <c r="Z224" s="332"/>
      <c r="AA224" s="332"/>
      <c r="AB224" s="332"/>
      <c r="AC224" s="332"/>
      <c r="AD224" s="332"/>
      <c r="AE224" s="332"/>
      <c r="AF224" s="332"/>
      <c r="AG224" s="332"/>
      <c r="AH224" s="367"/>
      <c r="AI224" s="332"/>
      <c r="AJ224" s="367" t="s">
        <v>637</v>
      </c>
    </row>
    <row r="225" spans="1:36" x14ac:dyDescent="0.2">
      <c r="A225" s="396"/>
      <c r="B225" s="371"/>
      <c r="C225" s="1065" t="s">
        <v>513</v>
      </c>
      <c r="D225" s="1065"/>
      <c r="E225" s="1065"/>
      <c r="F225" s="1065"/>
      <c r="G225" s="1065"/>
      <c r="H225" s="1065"/>
      <c r="I225" s="1065"/>
      <c r="J225" s="1065"/>
      <c r="K225" s="1065"/>
      <c r="L225" s="397"/>
      <c r="M225" s="407"/>
      <c r="N225" s="399"/>
      <c r="O225" s="332"/>
      <c r="P225" s="332"/>
      <c r="Q225" s="332"/>
      <c r="R225" s="332"/>
      <c r="S225" s="332"/>
      <c r="T225" s="332"/>
      <c r="U225" s="332"/>
      <c r="V225" s="332"/>
      <c r="W225" s="332"/>
      <c r="X225" s="332"/>
      <c r="Y225" s="332"/>
      <c r="Z225" s="332"/>
      <c r="AA225" s="332"/>
      <c r="AB225" s="332"/>
      <c r="AC225" s="332"/>
      <c r="AD225" s="332"/>
      <c r="AE225" s="332"/>
      <c r="AF225" s="332"/>
      <c r="AG225" s="332"/>
      <c r="AH225" s="367"/>
      <c r="AI225" s="335" t="s">
        <v>513</v>
      </c>
      <c r="AJ225" s="367"/>
    </row>
    <row r="226" spans="1:36" x14ac:dyDescent="0.2">
      <c r="A226" s="396"/>
      <c r="B226" s="371"/>
      <c r="C226" s="1065" t="s">
        <v>615</v>
      </c>
      <c r="D226" s="1065"/>
      <c r="E226" s="1065"/>
      <c r="F226" s="1065"/>
      <c r="G226" s="1065"/>
      <c r="H226" s="1065"/>
      <c r="I226" s="1065"/>
      <c r="J226" s="1065"/>
      <c r="K226" s="1065"/>
      <c r="L226" s="397"/>
      <c r="M226" s="407"/>
      <c r="N226" s="399">
        <v>12534</v>
      </c>
      <c r="O226" s="332"/>
      <c r="P226" s="332"/>
      <c r="Q226" s="332"/>
      <c r="R226" s="332"/>
      <c r="S226" s="332"/>
      <c r="T226" s="332"/>
      <c r="U226" s="332"/>
      <c r="V226" s="332"/>
      <c r="W226" s="332"/>
      <c r="X226" s="332"/>
      <c r="Y226" s="332"/>
      <c r="Z226" s="332"/>
      <c r="AA226" s="332"/>
      <c r="AB226" s="332"/>
      <c r="AC226" s="332"/>
      <c r="AD226" s="332"/>
      <c r="AE226" s="332"/>
      <c r="AF226" s="332"/>
      <c r="AG226" s="332"/>
      <c r="AH226" s="367"/>
      <c r="AI226" s="335" t="s">
        <v>615</v>
      </c>
      <c r="AJ226" s="367"/>
    </row>
    <row r="227" spans="1:36" x14ac:dyDescent="0.2">
      <c r="A227" s="396"/>
      <c r="B227" s="371"/>
      <c r="C227" s="1065" t="s">
        <v>1376</v>
      </c>
      <c r="D227" s="1065"/>
      <c r="E227" s="1065"/>
      <c r="F227" s="1065"/>
      <c r="G227" s="1065"/>
      <c r="H227" s="1065"/>
      <c r="I227" s="1065"/>
      <c r="J227" s="1065"/>
      <c r="K227" s="1065"/>
      <c r="L227" s="397"/>
      <c r="M227" s="407"/>
      <c r="N227" s="399">
        <v>12325</v>
      </c>
      <c r="O227" s="332"/>
      <c r="P227" s="332"/>
      <c r="Q227" s="332"/>
      <c r="R227" s="332"/>
      <c r="S227" s="332"/>
      <c r="T227" s="332"/>
      <c r="U227" s="332"/>
      <c r="V227" s="332"/>
      <c r="W227" s="332"/>
      <c r="X227" s="332"/>
      <c r="Y227" s="332"/>
      <c r="Z227" s="332"/>
      <c r="AA227" s="332"/>
      <c r="AB227" s="332"/>
      <c r="AC227" s="332"/>
      <c r="AD227" s="332"/>
      <c r="AE227" s="332"/>
      <c r="AF227" s="332"/>
      <c r="AG227" s="332"/>
      <c r="AH227" s="367"/>
      <c r="AI227" s="335" t="s">
        <v>1376</v>
      </c>
      <c r="AJ227" s="367"/>
    </row>
    <row r="228" spans="1:36" ht="1.5" customHeight="1" x14ac:dyDescent="0.2">
      <c r="B228" s="390"/>
      <c r="C228" s="380"/>
      <c r="D228" s="380"/>
      <c r="E228" s="380"/>
      <c r="F228" s="380"/>
      <c r="G228" s="380"/>
      <c r="H228" s="380"/>
      <c r="I228" s="380"/>
      <c r="J228" s="380"/>
      <c r="K228" s="380"/>
      <c r="L228" s="400"/>
      <c r="M228" s="401"/>
      <c r="N228" s="410"/>
      <c r="O228" s="332"/>
      <c r="P228" s="332"/>
      <c r="Q228" s="332"/>
      <c r="R228" s="332"/>
      <c r="S228" s="332"/>
      <c r="T228" s="332"/>
      <c r="U228" s="332"/>
      <c r="V228" s="332"/>
      <c r="W228" s="332"/>
      <c r="X228" s="332"/>
      <c r="Y228" s="332"/>
      <c r="Z228" s="332"/>
      <c r="AA228" s="332"/>
      <c r="AB228" s="332"/>
      <c r="AC228" s="332"/>
      <c r="AD228" s="332"/>
      <c r="AE228" s="332"/>
      <c r="AF228" s="332"/>
      <c r="AG228" s="332"/>
      <c r="AH228" s="332"/>
      <c r="AI228" s="332"/>
      <c r="AJ228" s="332"/>
    </row>
    <row r="229" spans="1:36" ht="53.25" customHeight="1" x14ac:dyDescent="0.2">
      <c r="A229" s="411"/>
      <c r="B229" s="411"/>
      <c r="C229" s="411"/>
      <c r="D229" s="411"/>
      <c r="E229" s="411"/>
      <c r="F229" s="411"/>
      <c r="G229" s="411"/>
      <c r="H229" s="411"/>
      <c r="I229" s="411"/>
      <c r="J229" s="411"/>
      <c r="K229" s="411"/>
      <c r="L229" s="411"/>
      <c r="M229" s="411"/>
      <c r="N229" s="411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2"/>
      <c r="AH229" s="332"/>
      <c r="AI229" s="332"/>
      <c r="AJ229" s="332"/>
    </row>
    <row r="230" spans="1:36" x14ac:dyDescent="0.2">
      <c r="B230" s="412" t="s">
        <v>376</v>
      </c>
      <c r="C230" s="1066" t="s">
        <v>638</v>
      </c>
      <c r="D230" s="1066"/>
      <c r="E230" s="1066"/>
      <c r="F230" s="1066"/>
      <c r="G230" s="1066"/>
      <c r="H230" s="1066"/>
      <c r="I230" s="1066"/>
      <c r="J230" s="1066"/>
      <c r="K230" s="1066"/>
      <c r="L230" s="1066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2"/>
      <c r="AH230" s="332"/>
      <c r="AI230" s="332"/>
      <c r="AJ230" s="332"/>
    </row>
    <row r="231" spans="1:36" ht="13.5" customHeight="1" x14ac:dyDescent="0.2">
      <c r="B231" s="333"/>
      <c r="C231" s="1064" t="s">
        <v>92</v>
      </c>
      <c r="D231" s="1064"/>
      <c r="E231" s="1064"/>
      <c r="F231" s="1064"/>
      <c r="G231" s="1064"/>
      <c r="H231" s="1064"/>
      <c r="I231" s="1064"/>
      <c r="J231" s="1064"/>
      <c r="K231" s="1064"/>
      <c r="L231" s="1064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2"/>
      <c r="AH231" s="332"/>
      <c r="AI231" s="332"/>
      <c r="AJ231" s="332"/>
    </row>
    <row r="232" spans="1:36" ht="12.75" customHeight="1" x14ac:dyDescent="0.2">
      <c r="B232" s="412" t="s">
        <v>377</v>
      </c>
      <c r="C232" s="1066" t="s">
        <v>639</v>
      </c>
      <c r="D232" s="1066"/>
      <c r="E232" s="1066"/>
      <c r="F232" s="1066"/>
      <c r="G232" s="1066"/>
      <c r="H232" s="1066"/>
      <c r="I232" s="1066"/>
      <c r="J232" s="1066"/>
      <c r="K232" s="1066"/>
      <c r="L232" s="1066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2"/>
      <c r="AH232" s="332"/>
      <c r="AI232" s="332"/>
      <c r="AJ232" s="332"/>
    </row>
    <row r="233" spans="1:36" ht="13.5" customHeight="1" x14ac:dyDescent="0.2">
      <c r="C233" s="1064" t="s">
        <v>92</v>
      </c>
      <c r="D233" s="1064"/>
      <c r="E233" s="1064"/>
      <c r="F233" s="1064"/>
      <c r="G233" s="1064"/>
      <c r="H233" s="1064"/>
      <c r="I233" s="1064"/>
      <c r="J233" s="1064"/>
      <c r="K233" s="1064"/>
      <c r="L233" s="1064"/>
      <c r="O233" s="332"/>
      <c r="P233" s="332"/>
      <c r="Q233" s="332"/>
      <c r="R233" s="332"/>
      <c r="S233" s="332"/>
      <c r="T233" s="332"/>
      <c r="U233" s="332"/>
      <c r="V233" s="332"/>
      <c r="W233" s="332"/>
      <c r="X233" s="332"/>
      <c r="Y233" s="332"/>
      <c r="Z233" s="332"/>
      <c r="AA233" s="332"/>
      <c r="AB233" s="332"/>
      <c r="AC233" s="332"/>
      <c r="AD233" s="332"/>
      <c r="AE233" s="332"/>
      <c r="AF233" s="332"/>
      <c r="AG233" s="332"/>
      <c r="AH233" s="332"/>
      <c r="AI233" s="332"/>
      <c r="AJ233" s="332"/>
    </row>
    <row r="235" spans="1:36" x14ac:dyDescent="0.2">
      <c r="B235" s="413"/>
      <c r="D235" s="413"/>
      <c r="F235" s="413"/>
      <c r="O235" s="332"/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  <c r="AA235" s="332"/>
      <c r="AB235" s="332"/>
      <c r="AC235" s="332"/>
      <c r="AD235" s="332"/>
      <c r="AE235" s="332"/>
      <c r="AF235" s="332"/>
      <c r="AG235" s="332"/>
      <c r="AH235" s="332"/>
      <c r="AI235" s="332"/>
      <c r="AJ235" s="332"/>
    </row>
    <row r="252" spans="15:36" x14ac:dyDescent="0.2">
      <c r="O252" s="332"/>
      <c r="P252" s="332"/>
      <c r="Q252" s="332"/>
      <c r="R252" s="332"/>
      <c r="S252" s="332"/>
      <c r="T252" s="332"/>
      <c r="U252" s="332"/>
      <c r="V252" s="332"/>
      <c r="W252" s="332"/>
      <c r="X252" s="332"/>
      <c r="Y252" s="332"/>
      <c r="Z252" s="332"/>
      <c r="AA252" s="332"/>
      <c r="AB252" s="332"/>
      <c r="AC252" s="332"/>
      <c r="AD252" s="332"/>
      <c r="AE252" s="332"/>
      <c r="AF252" s="332"/>
      <c r="AG252" s="332"/>
      <c r="AH252" s="332"/>
      <c r="AI252" s="332"/>
      <c r="AJ252" s="332"/>
    </row>
    <row r="253" spans="15:36" x14ac:dyDescent="0.2">
      <c r="O253" s="332"/>
      <c r="P253" s="332"/>
      <c r="Q253" s="332"/>
      <c r="R253" s="332"/>
      <c r="S253" s="332"/>
      <c r="T253" s="332"/>
      <c r="U253" s="332"/>
      <c r="V253" s="332"/>
      <c r="W253" s="332"/>
      <c r="X253" s="332"/>
      <c r="Y253" s="332"/>
      <c r="Z253" s="332"/>
      <c r="AA253" s="332"/>
      <c r="AB253" s="332"/>
      <c r="AC253" s="332"/>
      <c r="AD253" s="332"/>
      <c r="AE253" s="332"/>
      <c r="AF253" s="332"/>
      <c r="AG253" s="332"/>
      <c r="AH253" s="332"/>
      <c r="AI253" s="332"/>
      <c r="AJ253" s="332"/>
    </row>
    <row r="256" spans="15:36" x14ac:dyDescent="0.2"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2"/>
      <c r="AH256" s="332"/>
      <c r="AI256" s="332"/>
      <c r="AJ256" s="332"/>
    </row>
  </sheetData>
  <mergeCells count="205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E41"/>
    <mergeCell ref="C42:N42"/>
    <mergeCell ref="C43:N43"/>
    <mergeCell ref="C44:E44"/>
    <mergeCell ref="C45:E45"/>
    <mergeCell ref="C46:E46"/>
    <mergeCell ref="C60:N60"/>
    <mergeCell ref="C61:E61"/>
    <mergeCell ref="C62:E62"/>
    <mergeCell ref="C63:E63"/>
    <mergeCell ref="C64:E64"/>
    <mergeCell ref="C65:E65"/>
    <mergeCell ref="C53:E53"/>
    <mergeCell ref="C54:E54"/>
    <mergeCell ref="C55:E55"/>
    <mergeCell ref="C57:N57"/>
    <mergeCell ref="C58:N58"/>
    <mergeCell ref="C59:E59"/>
    <mergeCell ref="C72:E72"/>
    <mergeCell ref="C74:N74"/>
    <mergeCell ref="C75:E75"/>
    <mergeCell ref="C77:N77"/>
    <mergeCell ref="A78:N78"/>
    <mergeCell ref="C79:E79"/>
    <mergeCell ref="C66:E66"/>
    <mergeCell ref="C67:E67"/>
    <mergeCell ref="C68:E68"/>
    <mergeCell ref="C69:E69"/>
    <mergeCell ref="C70:E70"/>
    <mergeCell ref="C71:E71"/>
    <mergeCell ref="C86:E86"/>
    <mergeCell ref="C87:E87"/>
    <mergeCell ref="C88:E88"/>
    <mergeCell ref="C89:E89"/>
    <mergeCell ref="C90:E90"/>
    <mergeCell ref="C91:E91"/>
    <mergeCell ref="C80:N80"/>
    <mergeCell ref="C81:N81"/>
    <mergeCell ref="C82:E82"/>
    <mergeCell ref="C83:E83"/>
    <mergeCell ref="C84:E84"/>
    <mergeCell ref="C85:E85"/>
    <mergeCell ref="C99:N99"/>
    <mergeCell ref="C100:N100"/>
    <mergeCell ref="C101:E101"/>
    <mergeCell ref="C102:E102"/>
    <mergeCell ref="C103:E103"/>
    <mergeCell ref="C104:E104"/>
    <mergeCell ref="C92:E92"/>
    <mergeCell ref="C93:E93"/>
    <mergeCell ref="C95:N95"/>
    <mergeCell ref="C96:N96"/>
    <mergeCell ref="A97:N97"/>
    <mergeCell ref="C98:E98"/>
    <mergeCell ref="C112:E112"/>
    <mergeCell ref="C113:N113"/>
    <mergeCell ref="C114:N114"/>
    <mergeCell ref="C115:E115"/>
    <mergeCell ref="C116:E116"/>
    <mergeCell ref="C117:E117"/>
    <mergeCell ref="C105:E105"/>
    <mergeCell ref="C106:E106"/>
    <mergeCell ref="C107:E107"/>
    <mergeCell ref="C108:E108"/>
    <mergeCell ref="C109:E109"/>
    <mergeCell ref="C111:N111"/>
    <mergeCell ref="C124:E124"/>
    <mergeCell ref="C125:E125"/>
    <mergeCell ref="C126:E126"/>
    <mergeCell ref="C128:N128"/>
    <mergeCell ref="C130:K130"/>
    <mergeCell ref="C131:K131"/>
    <mergeCell ref="C118:E118"/>
    <mergeCell ref="C119:E119"/>
    <mergeCell ref="C120:E120"/>
    <mergeCell ref="C121:E121"/>
    <mergeCell ref="C122:E122"/>
    <mergeCell ref="C123:E123"/>
    <mergeCell ref="C138:K138"/>
    <mergeCell ref="C139:K139"/>
    <mergeCell ref="C140:K140"/>
    <mergeCell ref="C141:K141"/>
    <mergeCell ref="C142:K142"/>
    <mergeCell ref="C143:K143"/>
    <mergeCell ref="C132:K132"/>
    <mergeCell ref="C133:K133"/>
    <mergeCell ref="C134:K134"/>
    <mergeCell ref="C135:K135"/>
    <mergeCell ref="C136:K136"/>
    <mergeCell ref="C137:K137"/>
    <mergeCell ref="C150:K150"/>
    <mergeCell ref="C151:K151"/>
    <mergeCell ref="C152:K152"/>
    <mergeCell ref="A153:N153"/>
    <mergeCell ref="C154:E154"/>
    <mergeCell ref="C155:N155"/>
    <mergeCell ref="C144:K144"/>
    <mergeCell ref="C145:K145"/>
    <mergeCell ref="C146:K146"/>
    <mergeCell ref="C147:K147"/>
    <mergeCell ref="C148:K148"/>
    <mergeCell ref="C149:K149"/>
    <mergeCell ref="C162:E162"/>
    <mergeCell ref="C163:E163"/>
    <mergeCell ref="C164:E164"/>
    <mergeCell ref="C166:E166"/>
    <mergeCell ref="C168:N168"/>
    <mergeCell ref="C170:K170"/>
    <mergeCell ref="C156:E156"/>
    <mergeCell ref="C157:E157"/>
    <mergeCell ref="C158:E158"/>
    <mergeCell ref="C159:E159"/>
    <mergeCell ref="C160:E160"/>
    <mergeCell ref="C161:E161"/>
    <mergeCell ref="C177:K177"/>
    <mergeCell ref="C178:K178"/>
    <mergeCell ref="C179:K179"/>
    <mergeCell ref="C180:K180"/>
    <mergeCell ref="C181:K181"/>
    <mergeCell ref="C182:K182"/>
    <mergeCell ref="C171:K171"/>
    <mergeCell ref="C172:K172"/>
    <mergeCell ref="C173:K173"/>
    <mergeCell ref="C174:K174"/>
    <mergeCell ref="C175:K175"/>
    <mergeCell ref="C176:K176"/>
    <mergeCell ref="C190:E190"/>
    <mergeCell ref="C193:K193"/>
    <mergeCell ref="C194:K194"/>
    <mergeCell ref="C195:K195"/>
    <mergeCell ref="C196:K196"/>
    <mergeCell ref="C197:K197"/>
    <mergeCell ref="C183:K183"/>
    <mergeCell ref="C184:K184"/>
    <mergeCell ref="A185:N185"/>
    <mergeCell ref="A186:N186"/>
    <mergeCell ref="C187:E187"/>
    <mergeCell ref="A189:N189"/>
    <mergeCell ref="C205:K205"/>
    <mergeCell ref="C206:K206"/>
    <mergeCell ref="C207:K207"/>
    <mergeCell ref="C208:K208"/>
    <mergeCell ref="C209:K209"/>
    <mergeCell ref="C210:K210"/>
    <mergeCell ref="C198:K198"/>
    <mergeCell ref="C199:K199"/>
    <mergeCell ref="C200:K200"/>
    <mergeCell ref="C202:K202"/>
    <mergeCell ref="C203:K203"/>
    <mergeCell ref="C204:K204"/>
    <mergeCell ref="C217:K217"/>
    <mergeCell ref="C218:K218"/>
    <mergeCell ref="C219:K219"/>
    <mergeCell ref="C220:K220"/>
    <mergeCell ref="C221:K221"/>
    <mergeCell ref="C222:K222"/>
    <mergeCell ref="C211:K211"/>
    <mergeCell ref="C212:K212"/>
    <mergeCell ref="C213:K213"/>
    <mergeCell ref="C214:K214"/>
    <mergeCell ref="C215:K215"/>
    <mergeCell ref="C216:K216"/>
    <mergeCell ref="C231:L231"/>
    <mergeCell ref="C232:L232"/>
    <mergeCell ref="C233:L233"/>
    <mergeCell ref="C223:K223"/>
    <mergeCell ref="C224:K224"/>
    <mergeCell ref="C225:K225"/>
    <mergeCell ref="C226:K226"/>
    <mergeCell ref="C227:K227"/>
    <mergeCell ref="C230:L230"/>
  </mergeCells>
  <printOptions horizontalCentered="1"/>
  <pageMargins left="0.39370078740157483" right="0.23622047244094491" top="0.35433070866141736" bottom="0.51181102362204722" header="0.11811023622047245" footer="0.31496062992125984"/>
  <pageSetup paperSize="9" firstPageNumber="141" orientation="landscape" useFirstPageNumber="1" r:id="rId1"/>
  <headerFooter>
    <oddFooter>&amp;R&amp;8&amp;P</oddFooter>
  </headerFooter>
  <rowBreaks count="1" manualBreakCount="1">
    <brk id="3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6"/>
  <sheetViews>
    <sheetView topLeftCell="A379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4" width="110.140625" style="335" hidden="1" customWidth="1"/>
    <col min="25" max="28" width="34.140625" style="335" hidden="1" customWidth="1"/>
    <col min="29" max="29" width="110.140625" style="335" hidden="1" customWidth="1"/>
    <col min="30" max="35" width="84.42578125" style="335" hidden="1" customWidth="1"/>
    <col min="36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8344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251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251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8071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198.66</v>
      </c>
      <c r="D28" s="352" t="s">
        <v>8345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</v>
      </c>
      <c r="D30" s="352" t="s">
        <v>406</v>
      </c>
      <c r="E30" s="340" t="s">
        <v>401</v>
      </c>
      <c r="G30" s="332" t="s">
        <v>404</v>
      </c>
      <c r="L30" s="351">
        <v>0</v>
      </c>
      <c r="M30" s="352" t="s">
        <v>8346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93.21</v>
      </c>
      <c r="D31" s="758" t="s">
        <v>8347</v>
      </c>
      <c r="E31" s="340" t="s">
        <v>401</v>
      </c>
      <c r="G31" s="332" t="s">
        <v>407</v>
      </c>
      <c r="L31" s="759"/>
      <c r="M31" s="759">
        <v>283.64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105.45</v>
      </c>
      <c r="D32" s="758" t="s">
        <v>8348</v>
      </c>
      <c r="E32" s="340" t="s">
        <v>401</v>
      </c>
      <c r="G32" s="332" t="s">
        <v>409</v>
      </c>
      <c r="L32" s="759"/>
      <c r="M32" s="759">
        <v>0.33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/>
      <c r="M33" s="1083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7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7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7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7" s="332" customFormat="1" ht="12" x14ac:dyDescent="0.2">
      <c r="A39" s="1073" t="s">
        <v>4630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4630</v>
      </c>
    </row>
    <row r="40" spans="1:27" s="332" customFormat="1" ht="33.75" x14ac:dyDescent="0.2">
      <c r="A40" s="362" t="s">
        <v>423</v>
      </c>
      <c r="B40" s="363" t="s">
        <v>8349</v>
      </c>
      <c r="C40" s="1068" t="s">
        <v>8350</v>
      </c>
      <c r="D40" s="1068"/>
      <c r="E40" s="1068"/>
      <c r="F40" s="364" t="s">
        <v>1017</v>
      </c>
      <c r="G40" s="364"/>
      <c r="H40" s="364"/>
      <c r="I40" s="364" t="s">
        <v>423</v>
      </c>
      <c r="J40" s="365"/>
      <c r="K40" s="364"/>
      <c r="L40" s="365"/>
      <c r="M40" s="364"/>
      <c r="N40" s="366"/>
      <c r="V40" s="361"/>
      <c r="W40" s="367" t="s">
        <v>8350</v>
      </c>
    </row>
    <row r="41" spans="1:27" s="332" customFormat="1" ht="33.75" x14ac:dyDescent="0.2">
      <c r="A41" s="370"/>
      <c r="B41" s="371" t="s">
        <v>430</v>
      </c>
      <c r="C41" s="1065" t="s">
        <v>431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431</v>
      </c>
    </row>
    <row r="42" spans="1:27" s="332" customFormat="1" ht="12" x14ac:dyDescent="0.2">
      <c r="A42" s="372"/>
      <c r="B42" s="371" t="s">
        <v>423</v>
      </c>
      <c r="C42" s="1065" t="s">
        <v>432</v>
      </c>
      <c r="D42" s="1065"/>
      <c r="E42" s="1065"/>
      <c r="F42" s="373"/>
      <c r="G42" s="373"/>
      <c r="H42" s="373"/>
      <c r="I42" s="373"/>
      <c r="J42" s="374">
        <v>48.29</v>
      </c>
      <c r="K42" s="373" t="s">
        <v>436</v>
      </c>
      <c r="L42" s="374">
        <v>60.36</v>
      </c>
      <c r="M42" s="373"/>
      <c r="N42" s="375"/>
      <c r="V42" s="361"/>
      <c r="W42" s="367"/>
      <c r="Y42" s="335" t="s">
        <v>432</v>
      </c>
    </row>
    <row r="43" spans="1:27" s="332" customFormat="1" ht="12" x14ac:dyDescent="0.2">
      <c r="A43" s="372"/>
      <c r="B43" s="371" t="s">
        <v>439</v>
      </c>
      <c r="C43" s="1065" t="s">
        <v>440</v>
      </c>
      <c r="D43" s="1065"/>
      <c r="E43" s="1065"/>
      <c r="F43" s="373"/>
      <c r="G43" s="373"/>
      <c r="H43" s="373"/>
      <c r="I43" s="373"/>
      <c r="J43" s="374">
        <v>6.34</v>
      </c>
      <c r="K43" s="373"/>
      <c r="L43" s="374">
        <v>6.34</v>
      </c>
      <c r="M43" s="373"/>
      <c r="N43" s="375"/>
      <c r="V43" s="361"/>
      <c r="W43" s="367"/>
      <c r="Y43" s="335" t="s">
        <v>440</v>
      </c>
    </row>
    <row r="44" spans="1:27" s="332" customFormat="1" ht="12" x14ac:dyDescent="0.2">
      <c r="A44" s="372"/>
      <c r="B44" s="371"/>
      <c r="C44" s="1065" t="s">
        <v>443</v>
      </c>
      <c r="D44" s="1065"/>
      <c r="E44" s="1065"/>
      <c r="F44" s="373" t="s">
        <v>444</v>
      </c>
      <c r="G44" s="373" t="s">
        <v>6253</v>
      </c>
      <c r="H44" s="373" t="s">
        <v>436</v>
      </c>
      <c r="I44" s="373" t="s">
        <v>476</v>
      </c>
      <c r="J44" s="374"/>
      <c r="K44" s="373"/>
      <c r="L44" s="374"/>
      <c r="M44" s="373"/>
      <c r="N44" s="375"/>
      <c r="V44" s="361"/>
      <c r="W44" s="367"/>
      <c r="Z44" s="335" t="s">
        <v>443</v>
      </c>
    </row>
    <row r="45" spans="1:27" s="332" customFormat="1" ht="12" x14ac:dyDescent="0.2">
      <c r="A45" s="372"/>
      <c r="B45" s="371"/>
      <c r="C45" s="1077" t="s">
        <v>450</v>
      </c>
      <c r="D45" s="1077"/>
      <c r="E45" s="1077"/>
      <c r="F45" s="376"/>
      <c r="G45" s="376"/>
      <c r="H45" s="376"/>
      <c r="I45" s="376"/>
      <c r="J45" s="377">
        <v>54.63</v>
      </c>
      <c r="K45" s="376"/>
      <c r="L45" s="377">
        <v>66.7</v>
      </c>
      <c r="M45" s="376"/>
      <c r="N45" s="378"/>
      <c r="V45" s="361"/>
      <c r="W45" s="367"/>
      <c r="AA45" s="335" t="s">
        <v>450</v>
      </c>
    </row>
    <row r="46" spans="1:27" s="332" customFormat="1" ht="12" x14ac:dyDescent="0.2">
      <c r="A46" s="372"/>
      <c r="B46" s="371"/>
      <c r="C46" s="1065" t="s">
        <v>451</v>
      </c>
      <c r="D46" s="1065"/>
      <c r="E46" s="1065"/>
      <c r="F46" s="373"/>
      <c r="G46" s="373"/>
      <c r="H46" s="373"/>
      <c r="I46" s="373"/>
      <c r="J46" s="374"/>
      <c r="K46" s="373"/>
      <c r="L46" s="374">
        <v>60.36</v>
      </c>
      <c r="M46" s="373"/>
      <c r="N46" s="375"/>
      <c r="V46" s="361"/>
      <c r="W46" s="367"/>
      <c r="Z46" s="335" t="s">
        <v>451</v>
      </c>
    </row>
    <row r="47" spans="1:27" s="332" customFormat="1" ht="33.75" x14ac:dyDescent="0.2">
      <c r="A47" s="372"/>
      <c r="B47" s="371" t="s">
        <v>7616</v>
      </c>
      <c r="C47" s="1065" t="s">
        <v>7617</v>
      </c>
      <c r="D47" s="1065"/>
      <c r="E47" s="1065"/>
      <c r="F47" s="373" t="s">
        <v>454</v>
      </c>
      <c r="G47" s="373" t="s">
        <v>1083</v>
      </c>
      <c r="H47" s="373"/>
      <c r="I47" s="373" t="s">
        <v>1083</v>
      </c>
      <c r="J47" s="374"/>
      <c r="K47" s="373"/>
      <c r="L47" s="374">
        <v>54.32</v>
      </c>
      <c r="M47" s="373"/>
      <c r="N47" s="375"/>
      <c r="V47" s="361"/>
      <c r="W47" s="367"/>
      <c r="Z47" s="335" t="s">
        <v>7617</v>
      </c>
    </row>
    <row r="48" spans="1:27" s="332" customFormat="1" ht="33.75" x14ac:dyDescent="0.2">
      <c r="A48" s="372"/>
      <c r="B48" s="371" t="s">
        <v>7618</v>
      </c>
      <c r="C48" s="1065" t="s">
        <v>7619</v>
      </c>
      <c r="D48" s="1065"/>
      <c r="E48" s="1065"/>
      <c r="F48" s="373" t="s">
        <v>454</v>
      </c>
      <c r="G48" s="373" t="s">
        <v>657</v>
      </c>
      <c r="H48" s="373"/>
      <c r="I48" s="373" t="s">
        <v>657</v>
      </c>
      <c r="J48" s="374"/>
      <c r="K48" s="373"/>
      <c r="L48" s="374">
        <v>27.77</v>
      </c>
      <c r="M48" s="373"/>
      <c r="N48" s="375"/>
      <c r="V48" s="361"/>
      <c r="W48" s="367"/>
      <c r="Z48" s="335" t="s">
        <v>7619</v>
      </c>
    </row>
    <row r="49" spans="1:28" s="332" customFormat="1" ht="12" x14ac:dyDescent="0.2">
      <c r="A49" s="379"/>
      <c r="B49" s="380"/>
      <c r="C49" s="1068" t="s">
        <v>459</v>
      </c>
      <c r="D49" s="1068"/>
      <c r="E49" s="1068"/>
      <c r="F49" s="364"/>
      <c r="G49" s="364"/>
      <c r="H49" s="364"/>
      <c r="I49" s="364"/>
      <c r="J49" s="365"/>
      <c r="K49" s="364"/>
      <c r="L49" s="365">
        <v>148.79</v>
      </c>
      <c r="M49" s="376"/>
      <c r="N49" s="366"/>
      <c r="V49" s="361"/>
      <c r="W49" s="367"/>
      <c r="AB49" s="367" t="s">
        <v>459</v>
      </c>
    </row>
    <row r="50" spans="1:28" s="332" customFormat="1" ht="33.75" x14ac:dyDescent="0.2">
      <c r="A50" s="362" t="s">
        <v>2768</v>
      </c>
      <c r="B50" s="363" t="s">
        <v>8351</v>
      </c>
      <c r="C50" s="1068" t="s">
        <v>8352</v>
      </c>
      <c r="D50" s="1068"/>
      <c r="E50" s="1068"/>
      <c r="F50" s="364" t="s">
        <v>1017</v>
      </c>
      <c r="G50" s="364"/>
      <c r="H50" s="364"/>
      <c r="I50" s="364" t="s">
        <v>423</v>
      </c>
      <c r="J50" s="365">
        <v>627.51</v>
      </c>
      <c r="K50" s="364"/>
      <c r="L50" s="365">
        <v>627.51</v>
      </c>
      <c r="M50" s="364"/>
      <c r="N50" s="366"/>
      <c r="V50" s="361"/>
      <c r="W50" s="367" t="s">
        <v>8352</v>
      </c>
      <c r="AB50" s="367"/>
    </row>
    <row r="51" spans="1:28" s="332" customFormat="1" ht="12" x14ac:dyDescent="0.2">
      <c r="A51" s="379"/>
      <c r="B51" s="380"/>
      <c r="C51" s="340" t="s">
        <v>3039</v>
      </c>
      <c r="D51" s="385"/>
      <c r="E51" s="385"/>
      <c r="F51" s="386"/>
      <c r="G51" s="386"/>
      <c r="H51" s="386"/>
      <c r="I51" s="386"/>
      <c r="J51" s="387"/>
      <c r="K51" s="386"/>
      <c r="L51" s="387"/>
      <c r="M51" s="388"/>
      <c r="N51" s="389"/>
      <c r="V51" s="361"/>
      <c r="W51" s="367"/>
      <c r="AB51" s="367"/>
    </row>
    <row r="52" spans="1:28" s="332" customFormat="1" ht="22.5" x14ac:dyDescent="0.2">
      <c r="A52" s="362" t="s">
        <v>437</v>
      </c>
      <c r="B52" s="363" t="s">
        <v>8353</v>
      </c>
      <c r="C52" s="1068" t="s">
        <v>8204</v>
      </c>
      <c r="D52" s="1068"/>
      <c r="E52" s="1068"/>
      <c r="F52" s="364" t="s">
        <v>1017</v>
      </c>
      <c r="G52" s="364"/>
      <c r="H52" s="364"/>
      <c r="I52" s="364" t="s">
        <v>423</v>
      </c>
      <c r="J52" s="365"/>
      <c r="K52" s="364"/>
      <c r="L52" s="365"/>
      <c r="M52" s="364"/>
      <c r="N52" s="366"/>
      <c r="V52" s="361"/>
      <c r="W52" s="367" t="s">
        <v>8204</v>
      </c>
      <c r="AB52" s="367"/>
    </row>
    <row r="53" spans="1:28" s="332" customFormat="1" ht="33.75" x14ac:dyDescent="0.2">
      <c r="A53" s="370"/>
      <c r="B53" s="371" t="s">
        <v>430</v>
      </c>
      <c r="C53" s="1065" t="s">
        <v>431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X53" s="335" t="s">
        <v>431</v>
      </c>
      <c r="AB53" s="367"/>
    </row>
    <row r="54" spans="1:28" s="332" customFormat="1" ht="12" x14ac:dyDescent="0.2">
      <c r="A54" s="372"/>
      <c r="B54" s="371" t="s">
        <v>423</v>
      </c>
      <c r="C54" s="1065" t="s">
        <v>432</v>
      </c>
      <c r="D54" s="1065"/>
      <c r="E54" s="1065"/>
      <c r="F54" s="373"/>
      <c r="G54" s="373"/>
      <c r="H54" s="373"/>
      <c r="I54" s="373"/>
      <c r="J54" s="374">
        <v>24.84</v>
      </c>
      <c r="K54" s="373" t="s">
        <v>436</v>
      </c>
      <c r="L54" s="374">
        <v>31.05</v>
      </c>
      <c r="M54" s="373"/>
      <c r="N54" s="375"/>
      <c r="V54" s="361"/>
      <c r="W54" s="367"/>
      <c r="Y54" s="335" t="s">
        <v>432</v>
      </c>
      <c r="AB54" s="367"/>
    </row>
    <row r="55" spans="1:28" s="332" customFormat="1" ht="12" x14ac:dyDescent="0.2">
      <c r="A55" s="372"/>
      <c r="B55" s="371" t="s">
        <v>439</v>
      </c>
      <c r="C55" s="1065" t="s">
        <v>440</v>
      </c>
      <c r="D55" s="1065"/>
      <c r="E55" s="1065"/>
      <c r="F55" s="373"/>
      <c r="G55" s="373"/>
      <c r="H55" s="373"/>
      <c r="I55" s="373"/>
      <c r="J55" s="374">
        <v>4.3600000000000003</v>
      </c>
      <c r="K55" s="373"/>
      <c r="L55" s="374">
        <v>4.3600000000000003</v>
      </c>
      <c r="M55" s="373"/>
      <c r="N55" s="375"/>
      <c r="V55" s="361"/>
      <c r="W55" s="367"/>
      <c r="Y55" s="335" t="s">
        <v>440</v>
      </c>
      <c r="AB55" s="367"/>
    </row>
    <row r="56" spans="1:28" s="332" customFormat="1" ht="12" x14ac:dyDescent="0.2">
      <c r="A56" s="372"/>
      <c r="B56" s="371"/>
      <c r="C56" s="1065" t="s">
        <v>443</v>
      </c>
      <c r="D56" s="1065"/>
      <c r="E56" s="1065"/>
      <c r="F56" s="373" t="s">
        <v>444</v>
      </c>
      <c r="G56" s="373" t="s">
        <v>790</v>
      </c>
      <c r="H56" s="373" t="s">
        <v>436</v>
      </c>
      <c r="I56" s="373" t="s">
        <v>437</v>
      </c>
      <c r="J56" s="374"/>
      <c r="K56" s="373"/>
      <c r="L56" s="374"/>
      <c r="M56" s="373"/>
      <c r="N56" s="375"/>
      <c r="V56" s="361"/>
      <c r="W56" s="367"/>
      <c r="Z56" s="335" t="s">
        <v>443</v>
      </c>
      <c r="AB56" s="367"/>
    </row>
    <row r="57" spans="1:28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29.2</v>
      </c>
      <c r="K57" s="376"/>
      <c r="L57" s="377">
        <v>35.409999999999997</v>
      </c>
      <c r="M57" s="376"/>
      <c r="N57" s="378"/>
      <c r="V57" s="361"/>
      <c r="W57" s="367"/>
      <c r="AA57" s="335" t="s">
        <v>450</v>
      </c>
      <c r="AB57" s="367"/>
    </row>
    <row r="58" spans="1:28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31.05</v>
      </c>
      <c r="M58" s="373"/>
      <c r="N58" s="375"/>
      <c r="V58" s="361"/>
      <c r="W58" s="367"/>
      <c r="Z58" s="335" t="s">
        <v>451</v>
      </c>
      <c r="AB58" s="367"/>
    </row>
    <row r="59" spans="1:28" s="332" customFormat="1" ht="33.75" x14ac:dyDescent="0.2">
      <c r="A59" s="372"/>
      <c r="B59" s="371" t="s">
        <v>7616</v>
      </c>
      <c r="C59" s="1065" t="s">
        <v>7617</v>
      </c>
      <c r="D59" s="1065"/>
      <c r="E59" s="1065"/>
      <c r="F59" s="373" t="s">
        <v>454</v>
      </c>
      <c r="G59" s="373" t="s">
        <v>1083</v>
      </c>
      <c r="H59" s="373"/>
      <c r="I59" s="373" t="s">
        <v>1083</v>
      </c>
      <c r="J59" s="374"/>
      <c r="K59" s="373"/>
      <c r="L59" s="374">
        <v>27.95</v>
      </c>
      <c r="M59" s="373"/>
      <c r="N59" s="375"/>
      <c r="V59" s="361"/>
      <c r="W59" s="367"/>
      <c r="Z59" s="335" t="s">
        <v>7617</v>
      </c>
      <c r="AB59" s="367"/>
    </row>
    <row r="60" spans="1:28" s="332" customFormat="1" ht="33.75" x14ac:dyDescent="0.2">
      <c r="A60" s="372"/>
      <c r="B60" s="371" t="s">
        <v>7618</v>
      </c>
      <c r="C60" s="1065" t="s">
        <v>7619</v>
      </c>
      <c r="D60" s="1065"/>
      <c r="E60" s="1065"/>
      <c r="F60" s="373" t="s">
        <v>454</v>
      </c>
      <c r="G60" s="373" t="s">
        <v>657</v>
      </c>
      <c r="H60" s="373"/>
      <c r="I60" s="373" t="s">
        <v>657</v>
      </c>
      <c r="J60" s="374"/>
      <c r="K60" s="373"/>
      <c r="L60" s="374">
        <v>14.28</v>
      </c>
      <c r="M60" s="373"/>
      <c r="N60" s="375"/>
      <c r="V60" s="361"/>
      <c r="W60" s="367"/>
      <c r="Z60" s="335" t="s">
        <v>7619</v>
      </c>
      <c r="AB60" s="367"/>
    </row>
    <row r="61" spans="1:28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77.64</v>
      </c>
      <c r="M61" s="376"/>
      <c r="N61" s="366"/>
      <c r="V61" s="361"/>
      <c r="W61" s="367"/>
      <c r="AB61" s="367" t="s">
        <v>459</v>
      </c>
    </row>
    <row r="62" spans="1:28" s="332" customFormat="1" ht="22.5" x14ac:dyDescent="0.2">
      <c r="A62" s="362" t="s">
        <v>2777</v>
      </c>
      <c r="B62" s="363" t="s">
        <v>8354</v>
      </c>
      <c r="C62" s="1068" t="s">
        <v>8355</v>
      </c>
      <c r="D62" s="1068"/>
      <c r="E62" s="1068"/>
      <c r="F62" s="364" t="s">
        <v>1017</v>
      </c>
      <c r="G62" s="364"/>
      <c r="H62" s="364"/>
      <c r="I62" s="364" t="s">
        <v>423</v>
      </c>
      <c r="J62" s="365">
        <v>175.63</v>
      </c>
      <c r="K62" s="364"/>
      <c r="L62" s="365">
        <v>175.63</v>
      </c>
      <c r="M62" s="364"/>
      <c r="N62" s="366"/>
      <c r="V62" s="361"/>
      <c r="W62" s="367" t="s">
        <v>8355</v>
      </c>
      <c r="AB62" s="367"/>
    </row>
    <row r="63" spans="1:28" s="332" customFormat="1" ht="12" x14ac:dyDescent="0.2">
      <c r="A63" s="379"/>
      <c r="B63" s="380"/>
      <c r="C63" s="340" t="s">
        <v>3039</v>
      </c>
      <c r="D63" s="385"/>
      <c r="E63" s="385"/>
      <c r="F63" s="386"/>
      <c r="G63" s="386"/>
      <c r="H63" s="386"/>
      <c r="I63" s="386"/>
      <c r="J63" s="387"/>
      <c r="K63" s="386"/>
      <c r="L63" s="387"/>
      <c r="M63" s="388"/>
      <c r="N63" s="389"/>
      <c r="V63" s="361"/>
      <c r="W63" s="367"/>
      <c r="AB63" s="367"/>
    </row>
    <row r="64" spans="1:28" s="332" customFormat="1" ht="33.75" x14ac:dyDescent="0.2">
      <c r="A64" s="362" t="s">
        <v>472</v>
      </c>
      <c r="B64" s="363" t="s">
        <v>8028</v>
      </c>
      <c r="C64" s="1068" t="s">
        <v>8077</v>
      </c>
      <c r="D64" s="1068"/>
      <c r="E64" s="1068"/>
      <c r="F64" s="364" t="s">
        <v>1017</v>
      </c>
      <c r="G64" s="364"/>
      <c r="H64" s="364"/>
      <c r="I64" s="364" t="s">
        <v>423</v>
      </c>
      <c r="J64" s="365"/>
      <c r="K64" s="364"/>
      <c r="L64" s="365"/>
      <c r="M64" s="364"/>
      <c r="N64" s="366"/>
      <c r="V64" s="361"/>
      <c r="W64" s="367" t="s">
        <v>8077</v>
      </c>
      <c r="AB64" s="367"/>
    </row>
    <row r="65" spans="1:28" s="332" customFormat="1" ht="33.75" x14ac:dyDescent="0.2">
      <c r="A65" s="370"/>
      <c r="B65" s="371" t="s">
        <v>430</v>
      </c>
      <c r="C65" s="1065" t="s">
        <v>431</v>
      </c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72"/>
      <c r="V65" s="361"/>
      <c r="W65" s="367"/>
      <c r="X65" s="335" t="s">
        <v>431</v>
      </c>
      <c r="AB65" s="367"/>
    </row>
    <row r="66" spans="1:28" s="332" customFormat="1" ht="12" x14ac:dyDescent="0.2">
      <c r="A66" s="372"/>
      <c r="B66" s="371" t="s">
        <v>423</v>
      </c>
      <c r="C66" s="1065" t="s">
        <v>432</v>
      </c>
      <c r="D66" s="1065"/>
      <c r="E66" s="1065"/>
      <c r="F66" s="373"/>
      <c r="G66" s="373"/>
      <c r="H66" s="373"/>
      <c r="I66" s="373"/>
      <c r="J66" s="374">
        <v>72.430000000000007</v>
      </c>
      <c r="K66" s="373" t="s">
        <v>436</v>
      </c>
      <c r="L66" s="374">
        <v>90.54</v>
      </c>
      <c r="M66" s="373"/>
      <c r="N66" s="375"/>
      <c r="V66" s="361"/>
      <c r="W66" s="367"/>
      <c r="Y66" s="335" t="s">
        <v>432</v>
      </c>
      <c r="AB66" s="367"/>
    </row>
    <row r="67" spans="1:28" s="332" customFormat="1" ht="12" x14ac:dyDescent="0.2">
      <c r="A67" s="372"/>
      <c r="B67" s="371" t="s">
        <v>439</v>
      </c>
      <c r="C67" s="1065" t="s">
        <v>440</v>
      </c>
      <c r="D67" s="1065"/>
      <c r="E67" s="1065"/>
      <c r="F67" s="373"/>
      <c r="G67" s="373"/>
      <c r="H67" s="373"/>
      <c r="I67" s="373"/>
      <c r="J67" s="374">
        <v>8.8800000000000008</v>
      </c>
      <c r="K67" s="373"/>
      <c r="L67" s="374">
        <v>8.8800000000000008</v>
      </c>
      <c r="M67" s="373"/>
      <c r="N67" s="375"/>
      <c r="V67" s="361"/>
      <c r="W67" s="367"/>
      <c r="Y67" s="335" t="s">
        <v>440</v>
      </c>
      <c r="AB67" s="367"/>
    </row>
    <row r="68" spans="1:28" s="332" customFormat="1" ht="12" x14ac:dyDescent="0.2">
      <c r="A68" s="372"/>
      <c r="B68" s="371"/>
      <c r="C68" s="1065" t="s">
        <v>443</v>
      </c>
      <c r="D68" s="1065"/>
      <c r="E68" s="1065"/>
      <c r="F68" s="373" t="s">
        <v>444</v>
      </c>
      <c r="G68" s="373" t="s">
        <v>1565</v>
      </c>
      <c r="H68" s="373" t="s">
        <v>436</v>
      </c>
      <c r="I68" s="373" t="s">
        <v>499</v>
      </c>
      <c r="J68" s="374"/>
      <c r="K68" s="373"/>
      <c r="L68" s="374"/>
      <c r="M68" s="373"/>
      <c r="N68" s="375"/>
      <c r="V68" s="361"/>
      <c r="W68" s="367"/>
      <c r="Z68" s="335" t="s">
        <v>443</v>
      </c>
      <c r="AB68" s="367"/>
    </row>
    <row r="69" spans="1:28" s="332" customFormat="1" ht="12" x14ac:dyDescent="0.2">
      <c r="A69" s="372"/>
      <c r="B69" s="371"/>
      <c r="C69" s="1077" t="s">
        <v>450</v>
      </c>
      <c r="D69" s="1077"/>
      <c r="E69" s="1077"/>
      <c r="F69" s="376"/>
      <c r="G69" s="376"/>
      <c r="H69" s="376"/>
      <c r="I69" s="376"/>
      <c r="J69" s="377">
        <v>81.31</v>
      </c>
      <c r="K69" s="376"/>
      <c r="L69" s="377">
        <v>99.42</v>
      </c>
      <c r="M69" s="376"/>
      <c r="N69" s="378"/>
      <c r="V69" s="361"/>
      <c r="W69" s="367"/>
      <c r="AA69" s="335" t="s">
        <v>450</v>
      </c>
      <c r="AB69" s="367"/>
    </row>
    <row r="70" spans="1:28" s="332" customFormat="1" ht="12" x14ac:dyDescent="0.2">
      <c r="A70" s="372"/>
      <c r="B70" s="371"/>
      <c r="C70" s="1065" t="s">
        <v>451</v>
      </c>
      <c r="D70" s="1065"/>
      <c r="E70" s="1065"/>
      <c r="F70" s="373"/>
      <c r="G70" s="373"/>
      <c r="H70" s="373"/>
      <c r="I70" s="373"/>
      <c r="J70" s="374"/>
      <c r="K70" s="373"/>
      <c r="L70" s="374">
        <v>90.54</v>
      </c>
      <c r="M70" s="373"/>
      <c r="N70" s="375"/>
      <c r="V70" s="361"/>
      <c r="W70" s="367"/>
      <c r="Z70" s="335" t="s">
        <v>451</v>
      </c>
      <c r="AB70" s="367"/>
    </row>
    <row r="71" spans="1:28" s="332" customFormat="1" ht="33.75" x14ac:dyDescent="0.2">
      <c r="A71" s="372"/>
      <c r="B71" s="371" t="s">
        <v>7616</v>
      </c>
      <c r="C71" s="1065" t="s">
        <v>7617</v>
      </c>
      <c r="D71" s="1065"/>
      <c r="E71" s="1065"/>
      <c r="F71" s="373" t="s">
        <v>454</v>
      </c>
      <c r="G71" s="373" t="s">
        <v>1083</v>
      </c>
      <c r="H71" s="373"/>
      <c r="I71" s="373" t="s">
        <v>1083</v>
      </c>
      <c r="J71" s="374"/>
      <c r="K71" s="373"/>
      <c r="L71" s="374">
        <v>81.489999999999995</v>
      </c>
      <c r="M71" s="373"/>
      <c r="N71" s="375"/>
      <c r="V71" s="361"/>
      <c r="W71" s="367"/>
      <c r="Z71" s="335" t="s">
        <v>7617</v>
      </c>
      <c r="AB71" s="367"/>
    </row>
    <row r="72" spans="1:28" s="332" customFormat="1" ht="33.75" x14ac:dyDescent="0.2">
      <c r="A72" s="372"/>
      <c r="B72" s="371" t="s">
        <v>7618</v>
      </c>
      <c r="C72" s="1065" t="s">
        <v>7619</v>
      </c>
      <c r="D72" s="1065"/>
      <c r="E72" s="1065"/>
      <c r="F72" s="373" t="s">
        <v>454</v>
      </c>
      <c r="G72" s="373" t="s">
        <v>657</v>
      </c>
      <c r="H72" s="373"/>
      <c r="I72" s="373" t="s">
        <v>657</v>
      </c>
      <c r="J72" s="374"/>
      <c r="K72" s="373"/>
      <c r="L72" s="374">
        <v>41.65</v>
      </c>
      <c r="M72" s="373"/>
      <c r="N72" s="375"/>
      <c r="V72" s="361"/>
      <c r="W72" s="367"/>
      <c r="Z72" s="335" t="s">
        <v>7619</v>
      </c>
      <c r="AB72" s="367"/>
    </row>
    <row r="73" spans="1:28" s="332" customFormat="1" ht="12" x14ac:dyDescent="0.2">
      <c r="A73" s="379"/>
      <c r="B73" s="380"/>
      <c r="C73" s="1068" t="s">
        <v>459</v>
      </c>
      <c r="D73" s="1068"/>
      <c r="E73" s="1068"/>
      <c r="F73" s="364"/>
      <c r="G73" s="364"/>
      <c r="H73" s="364"/>
      <c r="I73" s="364"/>
      <c r="J73" s="365"/>
      <c r="K73" s="364"/>
      <c r="L73" s="365">
        <v>222.56</v>
      </c>
      <c r="M73" s="376"/>
      <c r="N73" s="366"/>
      <c r="V73" s="361"/>
      <c r="W73" s="367"/>
      <c r="AB73" s="367" t="s">
        <v>459</v>
      </c>
    </row>
    <row r="74" spans="1:28" s="332" customFormat="1" ht="22.5" x14ac:dyDescent="0.2">
      <c r="A74" s="362" t="s">
        <v>7265</v>
      </c>
      <c r="B74" s="363" t="s">
        <v>8174</v>
      </c>
      <c r="C74" s="1068" t="s">
        <v>8175</v>
      </c>
      <c r="D74" s="1068"/>
      <c r="E74" s="1068"/>
      <c r="F74" s="364" t="s">
        <v>1017</v>
      </c>
      <c r="G74" s="364"/>
      <c r="H74" s="364"/>
      <c r="I74" s="364" t="s">
        <v>423</v>
      </c>
      <c r="J74" s="365">
        <v>175.97</v>
      </c>
      <c r="K74" s="364"/>
      <c r="L74" s="365">
        <v>175.97</v>
      </c>
      <c r="M74" s="364"/>
      <c r="N74" s="366"/>
      <c r="V74" s="361"/>
      <c r="W74" s="367" t="s">
        <v>8175</v>
      </c>
      <c r="AB74" s="367"/>
    </row>
    <row r="75" spans="1:28" s="332" customFormat="1" ht="12" x14ac:dyDescent="0.2">
      <c r="A75" s="379"/>
      <c r="B75" s="380"/>
      <c r="C75" s="340" t="s">
        <v>3039</v>
      </c>
      <c r="D75" s="385"/>
      <c r="E75" s="385"/>
      <c r="F75" s="386"/>
      <c r="G75" s="386"/>
      <c r="H75" s="386"/>
      <c r="I75" s="386"/>
      <c r="J75" s="387"/>
      <c r="K75" s="386"/>
      <c r="L75" s="387"/>
      <c r="M75" s="388"/>
      <c r="N75" s="389"/>
      <c r="V75" s="361"/>
      <c r="W75" s="367"/>
      <c r="AB75" s="367"/>
    </row>
    <row r="76" spans="1:28" s="332" customFormat="1" ht="22.5" x14ac:dyDescent="0.2">
      <c r="A76" s="362" t="s">
        <v>481</v>
      </c>
      <c r="B76" s="363" t="s">
        <v>8356</v>
      </c>
      <c r="C76" s="1068" t="s">
        <v>8357</v>
      </c>
      <c r="D76" s="1068"/>
      <c r="E76" s="1068"/>
      <c r="F76" s="364" t="s">
        <v>1017</v>
      </c>
      <c r="G76" s="364"/>
      <c r="H76" s="364"/>
      <c r="I76" s="364" t="s">
        <v>423</v>
      </c>
      <c r="J76" s="365"/>
      <c r="K76" s="364"/>
      <c r="L76" s="365"/>
      <c r="M76" s="364"/>
      <c r="N76" s="366"/>
      <c r="V76" s="361"/>
      <c r="W76" s="367" t="s">
        <v>8357</v>
      </c>
      <c r="AB76" s="367"/>
    </row>
    <row r="77" spans="1:28" s="332" customFormat="1" ht="12" x14ac:dyDescent="0.2">
      <c r="A77" s="372"/>
      <c r="B77" s="371" t="s">
        <v>423</v>
      </c>
      <c r="C77" s="1065" t="s">
        <v>432</v>
      </c>
      <c r="D77" s="1065"/>
      <c r="E77" s="1065"/>
      <c r="F77" s="373"/>
      <c r="G77" s="373"/>
      <c r="H77" s="373"/>
      <c r="I77" s="373"/>
      <c r="J77" s="374">
        <v>53.16</v>
      </c>
      <c r="K77" s="373"/>
      <c r="L77" s="374">
        <v>53.16</v>
      </c>
      <c r="M77" s="373"/>
      <c r="N77" s="375"/>
      <c r="V77" s="361"/>
      <c r="W77" s="367"/>
      <c r="Y77" s="335" t="s">
        <v>432</v>
      </c>
      <c r="AB77" s="367"/>
    </row>
    <row r="78" spans="1:28" s="332" customFormat="1" ht="12" x14ac:dyDescent="0.2">
      <c r="A78" s="372"/>
      <c r="B78" s="371" t="s">
        <v>439</v>
      </c>
      <c r="C78" s="1065" t="s">
        <v>440</v>
      </c>
      <c r="D78" s="1065"/>
      <c r="E78" s="1065"/>
      <c r="F78" s="373"/>
      <c r="G78" s="373"/>
      <c r="H78" s="373"/>
      <c r="I78" s="373"/>
      <c r="J78" s="374">
        <v>15.92</v>
      </c>
      <c r="K78" s="373"/>
      <c r="L78" s="374">
        <v>15.92</v>
      </c>
      <c r="M78" s="373"/>
      <c r="N78" s="375"/>
      <c r="V78" s="361"/>
      <c r="W78" s="367"/>
      <c r="Y78" s="335" t="s">
        <v>440</v>
      </c>
      <c r="AB78" s="367"/>
    </row>
    <row r="79" spans="1:28" s="332" customFormat="1" ht="12" x14ac:dyDescent="0.2">
      <c r="A79" s="372"/>
      <c r="B79" s="371"/>
      <c r="C79" s="1065" t="s">
        <v>443</v>
      </c>
      <c r="D79" s="1065"/>
      <c r="E79" s="1065"/>
      <c r="F79" s="373" t="s">
        <v>444</v>
      </c>
      <c r="G79" s="373" t="s">
        <v>476</v>
      </c>
      <c r="H79" s="373"/>
      <c r="I79" s="373" t="s">
        <v>476</v>
      </c>
      <c r="J79" s="374"/>
      <c r="K79" s="373"/>
      <c r="L79" s="374"/>
      <c r="M79" s="373"/>
      <c r="N79" s="375"/>
      <c r="V79" s="361"/>
      <c r="W79" s="367"/>
      <c r="Z79" s="335" t="s">
        <v>443</v>
      </c>
      <c r="AB79" s="367"/>
    </row>
    <row r="80" spans="1:28" s="332" customFormat="1" ht="12" x14ac:dyDescent="0.2">
      <c r="A80" s="372"/>
      <c r="B80" s="371"/>
      <c r="C80" s="1077" t="s">
        <v>450</v>
      </c>
      <c r="D80" s="1077"/>
      <c r="E80" s="1077"/>
      <c r="F80" s="376"/>
      <c r="G80" s="376"/>
      <c r="H80" s="376"/>
      <c r="I80" s="376"/>
      <c r="J80" s="377">
        <v>69.08</v>
      </c>
      <c r="K80" s="376"/>
      <c r="L80" s="377">
        <v>69.08</v>
      </c>
      <c r="M80" s="376"/>
      <c r="N80" s="378"/>
      <c r="V80" s="361"/>
      <c r="W80" s="367"/>
      <c r="AA80" s="335" t="s">
        <v>450</v>
      </c>
      <c r="AB80" s="367"/>
    </row>
    <row r="81" spans="1:28" s="332" customFormat="1" ht="12" x14ac:dyDescent="0.2">
      <c r="A81" s="372"/>
      <c r="B81" s="371"/>
      <c r="C81" s="1065" t="s">
        <v>451</v>
      </c>
      <c r="D81" s="1065"/>
      <c r="E81" s="1065"/>
      <c r="F81" s="373"/>
      <c r="G81" s="373"/>
      <c r="H81" s="373"/>
      <c r="I81" s="373"/>
      <c r="J81" s="374"/>
      <c r="K81" s="373"/>
      <c r="L81" s="374">
        <v>53.16</v>
      </c>
      <c r="M81" s="373"/>
      <c r="N81" s="375"/>
      <c r="V81" s="361"/>
      <c r="W81" s="367"/>
      <c r="Z81" s="335" t="s">
        <v>451</v>
      </c>
      <c r="AB81" s="367"/>
    </row>
    <row r="82" spans="1:28" s="332" customFormat="1" ht="33.75" x14ac:dyDescent="0.2">
      <c r="A82" s="372"/>
      <c r="B82" s="371" t="s">
        <v>8358</v>
      </c>
      <c r="C82" s="1065" t="s">
        <v>8359</v>
      </c>
      <c r="D82" s="1065"/>
      <c r="E82" s="1065"/>
      <c r="F82" s="373" t="s">
        <v>454</v>
      </c>
      <c r="G82" s="373" t="s">
        <v>1099</v>
      </c>
      <c r="H82" s="373"/>
      <c r="I82" s="373" t="s">
        <v>1099</v>
      </c>
      <c r="J82" s="374"/>
      <c r="K82" s="373"/>
      <c r="L82" s="374">
        <v>50.5</v>
      </c>
      <c r="M82" s="373"/>
      <c r="N82" s="375"/>
      <c r="V82" s="361"/>
      <c r="W82" s="367"/>
      <c r="Z82" s="335" t="s">
        <v>8359</v>
      </c>
      <c r="AB82" s="367"/>
    </row>
    <row r="83" spans="1:28" s="332" customFormat="1" ht="33.75" x14ac:dyDescent="0.2">
      <c r="A83" s="372"/>
      <c r="B83" s="371" t="s">
        <v>8360</v>
      </c>
      <c r="C83" s="1065" t="s">
        <v>8361</v>
      </c>
      <c r="D83" s="1065"/>
      <c r="E83" s="1065"/>
      <c r="F83" s="373" t="s">
        <v>454</v>
      </c>
      <c r="G83" s="373" t="s">
        <v>899</v>
      </c>
      <c r="H83" s="373"/>
      <c r="I83" s="373" t="s">
        <v>899</v>
      </c>
      <c r="J83" s="374"/>
      <c r="K83" s="373"/>
      <c r="L83" s="374">
        <v>28.17</v>
      </c>
      <c r="M83" s="373"/>
      <c r="N83" s="375"/>
      <c r="V83" s="361"/>
      <c r="W83" s="367"/>
      <c r="Z83" s="335" t="s">
        <v>8361</v>
      </c>
      <c r="AB83" s="367"/>
    </row>
    <row r="84" spans="1:28" s="332" customFormat="1" ht="12" x14ac:dyDescent="0.2">
      <c r="A84" s="379"/>
      <c r="B84" s="380"/>
      <c r="C84" s="1068" t="s">
        <v>459</v>
      </c>
      <c r="D84" s="1068"/>
      <c r="E84" s="1068"/>
      <c r="F84" s="364"/>
      <c r="G84" s="364"/>
      <c r="H84" s="364"/>
      <c r="I84" s="364"/>
      <c r="J84" s="365"/>
      <c r="K84" s="364"/>
      <c r="L84" s="365">
        <v>147.75</v>
      </c>
      <c r="M84" s="376"/>
      <c r="N84" s="366"/>
      <c r="V84" s="361"/>
      <c r="W84" s="367"/>
      <c r="AB84" s="367" t="s">
        <v>459</v>
      </c>
    </row>
    <row r="85" spans="1:28" s="332" customFormat="1" ht="22.5" x14ac:dyDescent="0.2">
      <c r="A85" s="362" t="s">
        <v>7270</v>
      </c>
      <c r="B85" s="363" t="s">
        <v>8362</v>
      </c>
      <c r="C85" s="1068" t="s">
        <v>8363</v>
      </c>
      <c r="D85" s="1068"/>
      <c r="E85" s="1068"/>
      <c r="F85" s="364" t="s">
        <v>1017</v>
      </c>
      <c r="G85" s="364"/>
      <c r="H85" s="364"/>
      <c r="I85" s="364" t="s">
        <v>423</v>
      </c>
      <c r="J85" s="365">
        <v>263.47000000000003</v>
      </c>
      <c r="K85" s="364"/>
      <c r="L85" s="365">
        <v>263.47000000000003</v>
      </c>
      <c r="M85" s="364"/>
      <c r="N85" s="366"/>
      <c r="V85" s="361"/>
      <c r="W85" s="367" t="s">
        <v>8363</v>
      </c>
      <c r="AB85" s="367"/>
    </row>
    <row r="86" spans="1:28" s="332" customFormat="1" ht="12" x14ac:dyDescent="0.2">
      <c r="A86" s="379"/>
      <c r="B86" s="380"/>
      <c r="C86" s="340" t="s">
        <v>3039</v>
      </c>
      <c r="D86" s="385"/>
      <c r="E86" s="385"/>
      <c r="F86" s="386"/>
      <c r="G86" s="386"/>
      <c r="H86" s="386"/>
      <c r="I86" s="386"/>
      <c r="J86" s="387"/>
      <c r="K86" s="386"/>
      <c r="L86" s="387"/>
      <c r="M86" s="388"/>
      <c r="N86" s="389"/>
      <c r="V86" s="361"/>
      <c r="W86" s="367"/>
      <c r="AB86" s="367"/>
    </row>
    <row r="87" spans="1:28" s="332" customFormat="1" ht="33.75" x14ac:dyDescent="0.2">
      <c r="A87" s="362" t="s">
        <v>499</v>
      </c>
      <c r="B87" s="363" t="s">
        <v>3334</v>
      </c>
      <c r="C87" s="1068" t="s">
        <v>8364</v>
      </c>
      <c r="D87" s="1068"/>
      <c r="E87" s="1068"/>
      <c r="F87" s="364" t="s">
        <v>1017</v>
      </c>
      <c r="G87" s="364"/>
      <c r="H87" s="364"/>
      <c r="I87" s="364" t="s">
        <v>423</v>
      </c>
      <c r="J87" s="365"/>
      <c r="K87" s="364"/>
      <c r="L87" s="365"/>
      <c r="M87" s="364"/>
      <c r="N87" s="366"/>
      <c r="V87" s="361"/>
      <c r="W87" s="367" t="s">
        <v>8364</v>
      </c>
      <c r="AB87" s="367"/>
    </row>
    <row r="88" spans="1:28" s="332" customFormat="1" ht="12" x14ac:dyDescent="0.2">
      <c r="A88" s="372"/>
      <c r="B88" s="371" t="s">
        <v>423</v>
      </c>
      <c r="C88" s="1065" t="s">
        <v>432</v>
      </c>
      <c r="D88" s="1065"/>
      <c r="E88" s="1065"/>
      <c r="F88" s="373"/>
      <c r="G88" s="373"/>
      <c r="H88" s="373"/>
      <c r="I88" s="373"/>
      <c r="J88" s="374">
        <v>5.16</v>
      </c>
      <c r="K88" s="373"/>
      <c r="L88" s="374">
        <v>5.16</v>
      </c>
      <c r="M88" s="373"/>
      <c r="N88" s="375"/>
      <c r="V88" s="361"/>
      <c r="W88" s="367"/>
      <c r="Y88" s="335" t="s">
        <v>432</v>
      </c>
      <c r="AB88" s="367"/>
    </row>
    <row r="89" spans="1:28" s="332" customFormat="1" ht="12" x14ac:dyDescent="0.2">
      <c r="A89" s="372"/>
      <c r="B89" s="371" t="s">
        <v>439</v>
      </c>
      <c r="C89" s="1065" t="s">
        <v>440</v>
      </c>
      <c r="D89" s="1065"/>
      <c r="E89" s="1065"/>
      <c r="F89" s="373"/>
      <c r="G89" s="373"/>
      <c r="H89" s="373"/>
      <c r="I89" s="373"/>
      <c r="J89" s="374">
        <v>1.0900000000000001</v>
      </c>
      <c r="K89" s="373"/>
      <c r="L89" s="374">
        <v>1.0900000000000001</v>
      </c>
      <c r="M89" s="373"/>
      <c r="N89" s="375"/>
      <c r="V89" s="361"/>
      <c r="W89" s="367"/>
      <c r="Y89" s="335" t="s">
        <v>440</v>
      </c>
      <c r="AB89" s="367"/>
    </row>
    <row r="90" spans="1:28" s="332" customFormat="1" ht="12" x14ac:dyDescent="0.2">
      <c r="A90" s="372"/>
      <c r="B90" s="371"/>
      <c r="C90" s="1065" t="s">
        <v>443</v>
      </c>
      <c r="D90" s="1065"/>
      <c r="E90" s="1065"/>
      <c r="F90" s="373" t="s">
        <v>444</v>
      </c>
      <c r="G90" s="373" t="s">
        <v>1671</v>
      </c>
      <c r="H90" s="373"/>
      <c r="I90" s="373" t="s">
        <v>1671</v>
      </c>
      <c r="J90" s="374"/>
      <c r="K90" s="373"/>
      <c r="L90" s="374"/>
      <c r="M90" s="373"/>
      <c r="N90" s="375"/>
      <c r="V90" s="361"/>
      <c r="W90" s="367"/>
      <c r="Z90" s="335" t="s">
        <v>443</v>
      </c>
      <c r="AB90" s="367"/>
    </row>
    <row r="91" spans="1:28" s="332" customFormat="1" ht="12" x14ac:dyDescent="0.2">
      <c r="A91" s="372"/>
      <c r="B91" s="371"/>
      <c r="C91" s="1077" t="s">
        <v>450</v>
      </c>
      <c r="D91" s="1077"/>
      <c r="E91" s="1077"/>
      <c r="F91" s="376"/>
      <c r="G91" s="376"/>
      <c r="H91" s="376"/>
      <c r="I91" s="376"/>
      <c r="J91" s="377">
        <v>6.25</v>
      </c>
      <c r="K91" s="376"/>
      <c r="L91" s="377">
        <v>6.25</v>
      </c>
      <c r="M91" s="376"/>
      <c r="N91" s="378"/>
      <c r="V91" s="361"/>
      <c r="W91" s="367"/>
      <c r="AA91" s="335" t="s">
        <v>450</v>
      </c>
      <c r="AB91" s="367"/>
    </row>
    <row r="92" spans="1:28" s="332" customFormat="1" ht="12" x14ac:dyDescent="0.2">
      <c r="A92" s="372"/>
      <c r="B92" s="371"/>
      <c r="C92" s="1065" t="s">
        <v>451</v>
      </c>
      <c r="D92" s="1065"/>
      <c r="E92" s="1065"/>
      <c r="F92" s="373"/>
      <c r="G92" s="373"/>
      <c r="H92" s="373"/>
      <c r="I92" s="373"/>
      <c r="J92" s="374"/>
      <c r="K92" s="373"/>
      <c r="L92" s="374">
        <v>5.16</v>
      </c>
      <c r="M92" s="373"/>
      <c r="N92" s="375"/>
      <c r="V92" s="361"/>
      <c r="W92" s="367"/>
      <c r="Z92" s="335" t="s">
        <v>451</v>
      </c>
      <c r="AB92" s="367"/>
    </row>
    <row r="93" spans="1:28" s="332" customFormat="1" ht="33.75" x14ac:dyDescent="0.2">
      <c r="A93" s="372"/>
      <c r="B93" s="371" t="s">
        <v>7978</v>
      </c>
      <c r="C93" s="1065" t="s">
        <v>3337</v>
      </c>
      <c r="D93" s="1065"/>
      <c r="E93" s="1065"/>
      <c r="F93" s="373" t="s">
        <v>454</v>
      </c>
      <c r="G93" s="373" t="s">
        <v>1083</v>
      </c>
      <c r="H93" s="373"/>
      <c r="I93" s="373" t="s">
        <v>1083</v>
      </c>
      <c r="J93" s="374"/>
      <c r="K93" s="373"/>
      <c r="L93" s="374">
        <v>4.6399999999999997</v>
      </c>
      <c r="M93" s="373"/>
      <c r="N93" s="375"/>
      <c r="V93" s="361"/>
      <c r="W93" s="367"/>
      <c r="Z93" s="335" t="s">
        <v>3337</v>
      </c>
      <c r="AB93" s="367"/>
    </row>
    <row r="94" spans="1:28" s="332" customFormat="1" ht="33.75" x14ac:dyDescent="0.2">
      <c r="A94" s="372"/>
      <c r="B94" s="371" t="s">
        <v>7979</v>
      </c>
      <c r="C94" s="1065" t="s">
        <v>3339</v>
      </c>
      <c r="D94" s="1065"/>
      <c r="E94" s="1065"/>
      <c r="F94" s="373" t="s">
        <v>454</v>
      </c>
      <c r="G94" s="373" t="s">
        <v>657</v>
      </c>
      <c r="H94" s="373"/>
      <c r="I94" s="373" t="s">
        <v>657</v>
      </c>
      <c r="J94" s="374"/>
      <c r="K94" s="373"/>
      <c r="L94" s="374">
        <v>2.37</v>
      </c>
      <c r="M94" s="373"/>
      <c r="N94" s="375"/>
      <c r="V94" s="361"/>
      <c r="W94" s="367"/>
      <c r="Z94" s="335" t="s">
        <v>3339</v>
      </c>
      <c r="AB94" s="367"/>
    </row>
    <row r="95" spans="1:28" s="332" customFormat="1" ht="12" x14ac:dyDescent="0.2">
      <c r="A95" s="379"/>
      <c r="B95" s="380"/>
      <c r="C95" s="1068" t="s">
        <v>459</v>
      </c>
      <c r="D95" s="1068"/>
      <c r="E95" s="1068"/>
      <c r="F95" s="364"/>
      <c r="G95" s="364"/>
      <c r="H95" s="364"/>
      <c r="I95" s="364"/>
      <c r="J95" s="365"/>
      <c r="K95" s="364"/>
      <c r="L95" s="365">
        <v>13.26</v>
      </c>
      <c r="M95" s="376"/>
      <c r="N95" s="366"/>
      <c r="V95" s="361"/>
      <c r="W95" s="367"/>
      <c r="AB95" s="367" t="s">
        <v>459</v>
      </c>
    </row>
    <row r="96" spans="1:28" s="332" customFormat="1" ht="33.75" x14ac:dyDescent="0.2">
      <c r="A96" s="362" t="s">
        <v>7275</v>
      </c>
      <c r="B96" s="363" t="s">
        <v>8365</v>
      </c>
      <c r="C96" s="1068" t="s">
        <v>8366</v>
      </c>
      <c r="D96" s="1068"/>
      <c r="E96" s="1068"/>
      <c r="F96" s="364" t="s">
        <v>1017</v>
      </c>
      <c r="G96" s="364"/>
      <c r="H96" s="364"/>
      <c r="I96" s="364" t="s">
        <v>423</v>
      </c>
      <c r="J96" s="365">
        <v>11605.12</v>
      </c>
      <c r="K96" s="364" t="s">
        <v>1361</v>
      </c>
      <c r="L96" s="365">
        <v>2367.7399999999998</v>
      </c>
      <c r="M96" s="364" t="s">
        <v>1362</v>
      </c>
      <c r="N96" s="366">
        <v>11744</v>
      </c>
      <c r="V96" s="361"/>
      <c r="W96" s="367" t="s">
        <v>8366</v>
      </c>
      <c r="AB96" s="367"/>
    </row>
    <row r="97" spans="1:28" s="332" customFormat="1" ht="12" x14ac:dyDescent="0.2">
      <c r="A97" s="379"/>
      <c r="B97" s="380"/>
      <c r="C97" s="340" t="s">
        <v>3039</v>
      </c>
      <c r="D97" s="385"/>
      <c r="E97" s="385"/>
      <c r="F97" s="386"/>
      <c r="G97" s="386"/>
      <c r="H97" s="386"/>
      <c r="I97" s="386"/>
      <c r="J97" s="387"/>
      <c r="K97" s="386"/>
      <c r="L97" s="387"/>
      <c r="M97" s="388"/>
      <c r="N97" s="389"/>
      <c r="V97" s="361"/>
      <c r="W97" s="367"/>
      <c r="AB97" s="367"/>
    </row>
    <row r="98" spans="1:28" s="332" customFormat="1" ht="22.5" x14ac:dyDescent="0.2">
      <c r="A98" s="370"/>
      <c r="B98" s="371" t="s">
        <v>1365</v>
      </c>
      <c r="C98" s="1065" t="s">
        <v>1366</v>
      </c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72"/>
      <c r="V98" s="361"/>
      <c r="W98" s="367"/>
      <c r="X98" s="335" t="s">
        <v>1366</v>
      </c>
      <c r="AB98" s="367"/>
    </row>
    <row r="99" spans="1:28" s="332" customFormat="1" ht="33.75" x14ac:dyDescent="0.2">
      <c r="A99" s="362" t="s">
        <v>529</v>
      </c>
      <c r="B99" s="363" t="s">
        <v>8084</v>
      </c>
      <c r="C99" s="1068" t="s">
        <v>8085</v>
      </c>
      <c r="D99" s="1068"/>
      <c r="E99" s="1068"/>
      <c r="F99" s="364" t="s">
        <v>1017</v>
      </c>
      <c r="G99" s="364"/>
      <c r="H99" s="364"/>
      <c r="I99" s="364" t="s">
        <v>423</v>
      </c>
      <c r="J99" s="365"/>
      <c r="K99" s="364"/>
      <c r="L99" s="365"/>
      <c r="M99" s="364"/>
      <c r="N99" s="366"/>
      <c r="V99" s="361"/>
      <c r="W99" s="367" t="s">
        <v>8085</v>
      </c>
      <c r="AB99" s="367"/>
    </row>
    <row r="100" spans="1:28" s="332" customFormat="1" ht="33.75" x14ac:dyDescent="0.2">
      <c r="A100" s="370"/>
      <c r="B100" s="371" t="s">
        <v>430</v>
      </c>
      <c r="C100" s="1065" t="s">
        <v>431</v>
      </c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72"/>
      <c r="V100" s="361"/>
      <c r="W100" s="367"/>
      <c r="X100" s="335" t="s">
        <v>431</v>
      </c>
      <c r="AB100" s="367"/>
    </row>
    <row r="101" spans="1:28" s="332" customFormat="1" ht="12" x14ac:dyDescent="0.2">
      <c r="A101" s="372"/>
      <c r="B101" s="371" t="s">
        <v>423</v>
      </c>
      <c r="C101" s="1065" t="s">
        <v>432</v>
      </c>
      <c r="D101" s="1065"/>
      <c r="E101" s="1065"/>
      <c r="F101" s="373"/>
      <c r="G101" s="373"/>
      <c r="H101" s="373"/>
      <c r="I101" s="373"/>
      <c r="J101" s="374">
        <v>59.62</v>
      </c>
      <c r="K101" s="373" t="s">
        <v>436</v>
      </c>
      <c r="L101" s="374">
        <v>74.53</v>
      </c>
      <c r="M101" s="373"/>
      <c r="N101" s="375"/>
      <c r="V101" s="361"/>
      <c r="W101" s="367"/>
      <c r="Y101" s="335" t="s">
        <v>432</v>
      </c>
      <c r="AB101" s="367"/>
    </row>
    <row r="102" spans="1:28" s="332" customFormat="1" ht="12" x14ac:dyDescent="0.2">
      <c r="A102" s="372"/>
      <c r="B102" s="371" t="s">
        <v>439</v>
      </c>
      <c r="C102" s="1065" t="s">
        <v>440</v>
      </c>
      <c r="D102" s="1065"/>
      <c r="E102" s="1065"/>
      <c r="F102" s="373"/>
      <c r="G102" s="373"/>
      <c r="H102" s="373"/>
      <c r="I102" s="373"/>
      <c r="J102" s="374">
        <v>7.26</v>
      </c>
      <c r="K102" s="373"/>
      <c r="L102" s="374">
        <v>7.26</v>
      </c>
      <c r="M102" s="373"/>
      <c r="N102" s="375"/>
      <c r="V102" s="361"/>
      <c r="W102" s="367"/>
      <c r="Y102" s="335" t="s">
        <v>440</v>
      </c>
      <c r="AB102" s="367"/>
    </row>
    <row r="103" spans="1:28" s="332" customFormat="1" ht="12" x14ac:dyDescent="0.2">
      <c r="A103" s="372"/>
      <c r="B103" s="371"/>
      <c r="C103" s="1065" t="s">
        <v>443</v>
      </c>
      <c r="D103" s="1065"/>
      <c r="E103" s="1065"/>
      <c r="F103" s="373" t="s">
        <v>444</v>
      </c>
      <c r="G103" s="373" t="s">
        <v>8086</v>
      </c>
      <c r="H103" s="373" t="s">
        <v>436</v>
      </c>
      <c r="I103" s="373" t="s">
        <v>1565</v>
      </c>
      <c r="J103" s="374"/>
      <c r="K103" s="373"/>
      <c r="L103" s="374"/>
      <c r="M103" s="373"/>
      <c r="N103" s="375"/>
      <c r="V103" s="361"/>
      <c r="W103" s="367"/>
      <c r="Z103" s="335" t="s">
        <v>443</v>
      </c>
      <c r="AB103" s="367"/>
    </row>
    <row r="104" spans="1:28" s="332" customFormat="1" ht="12" x14ac:dyDescent="0.2">
      <c r="A104" s="372"/>
      <c r="B104" s="371"/>
      <c r="C104" s="1077" t="s">
        <v>450</v>
      </c>
      <c r="D104" s="1077"/>
      <c r="E104" s="1077"/>
      <c r="F104" s="376"/>
      <c r="G104" s="376"/>
      <c r="H104" s="376"/>
      <c r="I104" s="376"/>
      <c r="J104" s="377">
        <v>66.88</v>
      </c>
      <c r="K104" s="376"/>
      <c r="L104" s="377">
        <v>81.790000000000006</v>
      </c>
      <c r="M104" s="376"/>
      <c r="N104" s="378"/>
      <c r="V104" s="361"/>
      <c r="W104" s="367"/>
      <c r="AA104" s="335" t="s">
        <v>450</v>
      </c>
      <c r="AB104" s="367"/>
    </row>
    <row r="105" spans="1:28" s="332" customFormat="1" ht="12" x14ac:dyDescent="0.2">
      <c r="A105" s="372"/>
      <c r="B105" s="371"/>
      <c r="C105" s="1065" t="s">
        <v>451</v>
      </c>
      <c r="D105" s="1065"/>
      <c r="E105" s="1065"/>
      <c r="F105" s="373"/>
      <c r="G105" s="373"/>
      <c r="H105" s="373"/>
      <c r="I105" s="373"/>
      <c r="J105" s="374"/>
      <c r="K105" s="373"/>
      <c r="L105" s="374">
        <v>74.53</v>
      </c>
      <c r="M105" s="373"/>
      <c r="N105" s="375"/>
      <c r="V105" s="361"/>
      <c r="W105" s="367"/>
      <c r="Z105" s="335" t="s">
        <v>451</v>
      </c>
      <c r="AB105" s="367"/>
    </row>
    <row r="106" spans="1:28" s="332" customFormat="1" ht="33.75" x14ac:dyDescent="0.2">
      <c r="A106" s="372"/>
      <c r="B106" s="371" t="s">
        <v>7616</v>
      </c>
      <c r="C106" s="1065" t="s">
        <v>7617</v>
      </c>
      <c r="D106" s="1065"/>
      <c r="E106" s="1065"/>
      <c r="F106" s="373" t="s">
        <v>454</v>
      </c>
      <c r="G106" s="373" t="s">
        <v>1083</v>
      </c>
      <c r="H106" s="373"/>
      <c r="I106" s="373" t="s">
        <v>1083</v>
      </c>
      <c r="J106" s="374"/>
      <c r="K106" s="373"/>
      <c r="L106" s="374">
        <v>67.08</v>
      </c>
      <c r="M106" s="373"/>
      <c r="N106" s="375"/>
      <c r="V106" s="361"/>
      <c r="W106" s="367"/>
      <c r="Z106" s="335" t="s">
        <v>7617</v>
      </c>
      <c r="AB106" s="367"/>
    </row>
    <row r="107" spans="1:28" s="332" customFormat="1" ht="33.75" x14ac:dyDescent="0.2">
      <c r="A107" s="372"/>
      <c r="B107" s="371" t="s">
        <v>7618</v>
      </c>
      <c r="C107" s="1065" t="s">
        <v>7619</v>
      </c>
      <c r="D107" s="1065"/>
      <c r="E107" s="1065"/>
      <c r="F107" s="373" t="s">
        <v>454</v>
      </c>
      <c r="G107" s="373" t="s">
        <v>657</v>
      </c>
      <c r="H107" s="373"/>
      <c r="I107" s="373" t="s">
        <v>657</v>
      </c>
      <c r="J107" s="374"/>
      <c r="K107" s="373"/>
      <c r="L107" s="374">
        <v>34.28</v>
      </c>
      <c r="M107" s="373"/>
      <c r="N107" s="375"/>
      <c r="V107" s="361"/>
      <c r="W107" s="367"/>
      <c r="Z107" s="335" t="s">
        <v>7619</v>
      </c>
      <c r="AB107" s="367"/>
    </row>
    <row r="108" spans="1:28" s="332" customFormat="1" ht="12" x14ac:dyDescent="0.2">
      <c r="A108" s="379"/>
      <c r="B108" s="380"/>
      <c r="C108" s="1068" t="s">
        <v>459</v>
      </c>
      <c r="D108" s="1068"/>
      <c r="E108" s="1068"/>
      <c r="F108" s="364"/>
      <c r="G108" s="364"/>
      <c r="H108" s="364"/>
      <c r="I108" s="364"/>
      <c r="J108" s="365"/>
      <c r="K108" s="364"/>
      <c r="L108" s="365">
        <v>183.15</v>
      </c>
      <c r="M108" s="376"/>
      <c r="N108" s="366"/>
      <c r="V108" s="361"/>
      <c r="W108" s="367"/>
      <c r="AB108" s="367" t="s">
        <v>459</v>
      </c>
    </row>
    <row r="109" spans="1:28" s="332" customFormat="1" ht="45" x14ac:dyDescent="0.2">
      <c r="A109" s="362" t="s">
        <v>7284</v>
      </c>
      <c r="B109" s="363" t="s">
        <v>8087</v>
      </c>
      <c r="C109" s="1068" t="s">
        <v>8088</v>
      </c>
      <c r="D109" s="1068"/>
      <c r="E109" s="1068"/>
      <c r="F109" s="364" t="s">
        <v>1017</v>
      </c>
      <c r="G109" s="364"/>
      <c r="H109" s="364"/>
      <c r="I109" s="364" t="s">
        <v>423</v>
      </c>
      <c r="J109" s="365">
        <v>10310.299999999999</v>
      </c>
      <c r="K109" s="364" t="s">
        <v>1361</v>
      </c>
      <c r="L109" s="365">
        <v>2103.63</v>
      </c>
      <c r="M109" s="364" t="s">
        <v>1362</v>
      </c>
      <c r="N109" s="366">
        <v>10434</v>
      </c>
      <c r="V109" s="361"/>
      <c r="W109" s="367" t="s">
        <v>8088</v>
      </c>
      <c r="AB109" s="367"/>
    </row>
    <row r="110" spans="1:28" s="332" customFormat="1" ht="12" x14ac:dyDescent="0.2">
      <c r="A110" s="379"/>
      <c r="B110" s="380"/>
      <c r="C110" s="340" t="s">
        <v>3039</v>
      </c>
      <c r="D110" s="385"/>
      <c r="E110" s="385"/>
      <c r="F110" s="386"/>
      <c r="G110" s="386"/>
      <c r="H110" s="386"/>
      <c r="I110" s="386"/>
      <c r="J110" s="387"/>
      <c r="K110" s="386"/>
      <c r="L110" s="387"/>
      <c r="M110" s="388"/>
      <c r="N110" s="389"/>
      <c r="V110" s="361"/>
      <c r="W110" s="367"/>
      <c r="AB110" s="367"/>
    </row>
    <row r="111" spans="1:28" s="332" customFormat="1" ht="22.5" x14ac:dyDescent="0.2">
      <c r="A111" s="370"/>
      <c r="B111" s="371" t="s">
        <v>1365</v>
      </c>
      <c r="C111" s="1065" t="s">
        <v>1366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35" t="s">
        <v>1366</v>
      </c>
      <c r="AB111" s="367"/>
    </row>
    <row r="112" spans="1:28" s="332" customFormat="1" ht="33.75" x14ac:dyDescent="0.2">
      <c r="A112" s="362" t="s">
        <v>7288</v>
      </c>
      <c r="B112" s="363" t="s">
        <v>8367</v>
      </c>
      <c r="C112" s="1068" t="s">
        <v>8368</v>
      </c>
      <c r="D112" s="1068"/>
      <c r="E112" s="1068"/>
      <c r="F112" s="364" t="s">
        <v>1017</v>
      </c>
      <c r="G112" s="364"/>
      <c r="H112" s="364"/>
      <c r="I112" s="364" t="s">
        <v>423</v>
      </c>
      <c r="J112" s="365">
        <v>11098.17</v>
      </c>
      <c r="K112" s="364" t="s">
        <v>1361</v>
      </c>
      <c r="L112" s="365">
        <v>2264.31</v>
      </c>
      <c r="M112" s="364" t="s">
        <v>1362</v>
      </c>
      <c r="N112" s="366">
        <v>11231</v>
      </c>
      <c r="V112" s="361"/>
      <c r="W112" s="367" t="s">
        <v>8368</v>
      </c>
      <c r="AB112" s="367"/>
    </row>
    <row r="113" spans="1:29" s="332" customFormat="1" ht="12" x14ac:dyDescent="0.2">
      <c r="A113" s="379"/>
      <c r="B113" s="380"/>
      <c r="C113" s="340" t="s">
        <v>3039</v>
      </c>
      <c r="D113" s="385"/>
      <c r="E113" s="385"/>
      <c r="F113" s="386"/>
      <c r="G113" s="386"/>
      <c r="H113" s="386"/>
      <c r="I113" s="386"/>
      <c r="J113" s="387"/>
      <c r="K113" s="386"/>
      <c r="L113" s="387"/>
      <c r="M113" s="388"/>
      <c r="N113" s="389"/>
      <c r="V113" s="361"/>
      <c r="W113" s="367"/>
      <c r="AB113" s="367"/>
    </row>
    <row r="114" spans="1:29" s="332" customFormat="1" ht="22.5" x14ac:dyDescent="0.2">
      <c r="A114" s="370"/>
      <c r="B114" s="371" t="s">
        <v>1365</v>
      </c>
      <c r="C114" s="1065" t="s">
        <v>1366</v>
      </c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72"/>
      <c r="V114" s="361"/>
      <c r="W114" s="367"/>
      <c r="X114" s="335" t="s">
        <v>1366</v>
      </c>
      <c r="AB114" s="367"/>
    </row>
    <row r="115" spans="1:29" s="332" customFormat="1" ht="33.75" x14ac:dyDescent="0.2">
      <c r="A115" s="362" t="s">
        <v>570</v>
      </c>
      <c r="B115" s="363" t="s">
        <v>8093</v>
      </c>
      <c r="C115" s="1068" t="s">
        <v>8094</v>
      </c>
      <c r="D115" s="1068"/>
      <c r="E115" s="1068"/>
      <c r="F115" s="364" t="s">
        <v>1017</v>
      </c>
      <c r="G115" s="364"/>
      <c r="H115" s="364"/>
      <c r="I115" s="364" t="s">
        <v>476</v>
      </c>
      <c r="J115" s="365"/>
      <c r="K115" s="364"/>
      <c r="L115" s="365"/>
      <c r="M115" s="364"/>
      <c r="N115" s="366"/>
      <c r="V115" s="361"/>
      <c r="W115" s="367" t="s">
        <v>8094</v>
      </c>
      <c r="AB115" s="367"/>
    </row>
    <row r="116" spans="1:29" s="332" customFormat="1" ht="33.75" x14ac:dyDescent="0.2">
      <c r="A116" s="370"/>
      <c r="B116" s="371" t="s">
        <v>430</v>
      </c>
      <c r="C116" s="1065" t="s">
        <v>431</v>
      </c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72"/>
      <c r="V116" s="361"/>
      <c r="W116" s="367"/>
      <c r="X116" s="335" t="s">
        <v>431</v>
      </c>
      <c r="AB116" s="367"/>
    </row>
    <row r="117" spans="1:29" s="332" customFormat="1" ht="12" x14ac:dyDescent="0.2">
      <c r="A117" s="372"/>
      <c r="B117" s="371" t="s">
        <v>423</v>
      </c>
      <c r="C117" s="1065" t="s">
        <v>432</v>
      </c>
      <c r="D117" s="1065"/>
      <c r="E117" s="1065"/>
      <c r="F117" s="373"/>
      <c r="G117" s="373"/>
      <c r="H117" s="373"/>
      <c r="I117" s="373"/>
      <c r="J117" s="374">
        <v>8.08</v>
      </c>
      <c r="K117" s="373" t="s">
        <v>436</v>
      </c>
      <c r="L117" s="374">
        <v>60.6</v>
      </c>
      <c r="M117" s="373"/>
      <c r="N117" s="375"/>
      <c r="V117" s="361"/>
      <c r="W117" s="367"/>
      <c r="Y117" s="335" t="s">
        <v>432</v>
      </c>
      <c r="AB117" s="367"/>
    </row>
    <row r="118" spans="1:29" s="332" customFormat="1" ht="12" x14ac:dyDescent="0.2">
      <c r="A118" s="372"/>
      <c r="B118" s="371" t="s">
        <v>439</v>
      </c>
      <c r="C118" s="1065" t="s">
        <v>440</v>
      </c>
      <c r="D118" s="1065"/>
      <c r="E118" s="1065"/>
      <c r="F118" s="373"/>
      <c r="G118" s="373"/>
      <c r="H118" s="373"/>
      <c r="I118" s="373"/>
      <c r="J118" s="374">
        <v>1.88</v>
      </c>
      <c r="K118" s="373"/>
      <c r="L118" s="374">
        <v>11.28</v>
      </c>
      <c r="M118" s="373"/>
      <c r="N118" s="375"/>
      <c r="V118" s="361"/>
      <c r="W118" s="367"/>
      <c r="Y118" s="335" t="s">
        <v>440</v>
      </c>
      <c r="AB118" s="367"/>
    </row>
    <row r="119" spans="1:29" s="332" customFormat="1" ht="12" x14ac:dyDescent="0.2">
      <c r="A119" s="372"/>
      <c r="B119" s="371"/>
      <c r="C119" s="1065" t="s">
        <v>443</v>
      </c>
      <c r="D119" s="1065"/>
      <c r="E119" s="1065"/>
      <c r="F119" s="373" t="s">
        <v>444</v>
      </c>
      <c r="G119" s="373" t="s">
        <v>8095</v>
      </c>
      <c r="H119" s="373" t="s">
        <v>436</v>
      </c>
      <c r="I119" s="373" t="s">
        <v>8369</v>
      </c>
      <c r="J119" s="374"/>
      <c r="K119" s="373"/>
      <c r="L119" s="374"/>
      <c r="M119" s="373"/>
      <c r="N119" s="375"/>
      <c r="V119" s="361"/>
      <c r="W119" s="367"/>
      <c r="Z119" s="335" t="s">
        <v>443</v>
      </c>
      <c r="AB119" s="367"/>
    </row>
    <row r="120" spans="1:29" s="332" customFormat="1" ht="12" x14ac:dyDescent="0.2">
      <c r="A120" s="372"/>
      <c r="B120" s="371"/>
      <c r="C120" s="1077" t="s">
        <v>450</v>
      </c>
      <c r="D120" s="1077"/>
      <c r="E120" s="1077"/>
      <c r="F120" s="376"/>
      <c r="G120" s="376"/>
      <c r="H120" s="376"/>
      <c r="I120" s="376"/>
      <c r="J120" s="377">
        <v>9.9600000000000009</v>
      </c>
      <c r="K120" s="376"/>
      <c r="L120" s="377">
        <v>71.88</v>
      </c>
      <c r="M120" s="376"/>
      <c r="N120" s="378"/>
      <c r="V120" s="361"/>
      <c r="W120" s="367"/>
      <c r="AA120" s="335" t="s">
        <v>450</v>
      </c>
      <c r="AB120" s="367"/>
    </row>
    <row r="121" spans="1:29" s="332" customFormat="1" ht="12" x14ac:dyDescent="0.2">
      <c r="A121" s="372"/>
      <c r="B121" s="371"/>
      <c r="C121" s="1065" t="s">
        <v>451</v>
      </c>
      <c r="D121" s="1065"/>
      <c r="E121" s="1065"/>
      <c r="F121" s="373"/>
      <c r="G121" s="373"/>
      <c r="H121" s="373"/>
      <c r="I121" s="373"/>
      <c r="J121" s="374"/>
      <c r="K121" s="373"/>
      <c r="L121" s="374">
        <v>60.6</v>
      </c>
      <c r="M121" s="373"/>
      <c r="N121" s="375"/>
      <c r="V121" s="361"/>
      <c r="W121" s="367"/>
      <c r="Z121" s="335" t="s">
        <v>451</v>
      </c>
      <c r="AB121" s="367"/>
    </row>
    <row r="122" spans="1:29" s="332" customFormat="1" ht="33.75" x14ac:dyDescent="0.2">
      <c r="A122" s="372"/>
      <c r="B122" s="371" t="s">
        <v>7616</v>
      </c>
      <c r="C122" s="1065" t="s">
        <v>7617</v>
      </c>
      <c r="D122" s="1065"/>
      <c r="E122" s="1065"/>
      <c r="F122" s="373" t="s">
        <v>454</v>
      </c>
      <c r="G122" s="373" t="s">
        <v>1083</v>
      </c>
      <c r="H122" s="373"/>
      <c r="I122" s="373" t="s">
        <v>1083</v>
      </c>
      <c r="J122" s="374"/>
      <c r="K122" s="373"/>
      <c r="L122" s="374">
        <v>54.54</v>
      </c>
      <c r="M122" s="373"/>
      <c r="N122" s="375"/>
      <c r="V122" s="361"/>
      <c r="W122" s="367"/>
      <c r="Z122" s="335" t="s">
        <v>7617</v>
      </c>
      <c r="AB122" s="367"/>
    </row>
    <row r="123" spans="1:29" s="332" customFormat="1" ht="33.75" x14ac:dyDescent="0.2">
      <c r="A123" s="372"/>
      <c r="B123" s="371" t="s">
        <v>7618</v>
      </c>
      <c r="C123" s="1065" t="s">
        <v>7619</v>
      </c>
      <c r="D123" s="1065"/>
      <c r="E123" s="1065"/>
      <c r="F123" s="373" t="s">
        <v>454</v>
      </c>
      <c r="G123" s="373" t="s">
        <v>657</v>
      </c>
      <c r="H123" s="373"/>
      <c r="I123" s="373" t="s">
        <v>657</v>
      </c>
      <c r="J123" s="374"/>
      <c r="K123" s="373"/>
      <c r="L123" s="374">
        <v>27.88</v>
      </c>
      <c r="M123" s="373"/>
      <c r="N123" s="375"/>
      <c r="V123" s="361"/>
      <c r="W123" s="367"/>
      <c r="Z123" s="335" t="s">
        <v>7619</v>
      </c>
      <c r="AB123" s="367"/>
    </row>
    <row r="124" spans="1:29" s="332" customFormat="1" ht="12" x14ac:dyDescent="0.2">
      <c r="A124" s="379"/>
      <c r="B124" s="380"/>
      <c r="C124" s="1068" t="s">
        <v>459</v>
      </c>
      <c r="D124" s="1068"/>
      <c r="E124" s="1068"/>
      <c r="F124" s="364"/>
      <c r="G124" s="364"/>
      <c r="H124" s="364"/>
      <c r="I124" s="364"/>
      <c r="J124" s="365"/>
      <c r="K124" s="364"/>
      <c r="L124" s="365">
        <v>154.30000000000001</v>
      </c>
      <c r="M124" s="376"/>
      <c r="N124" s="366"/>
      <c r="V124" s="361"/>
      <c r="W124" s="367"/>
      <c r="AB124" s="367" t="s">
        <v>459</v>
      </c>
    </row>
    <row r="125" spans="1:29" s="332" customFormat="1" ht="33.75" x14ac:dyDescent="0.2">
      <c r="A125" s="362" t="s">
        <v>7295</v>
      </c>
      <c r="B125" s="363" t="s">
        <v>8097</v>
      </c>
      <c r="C125" s="1068" t="s">
        <v>8098</v>
      </c>
      <c r="D125" s="1068"/>
      <c r="E125" s="1068"/>
      <c r="F125" s="364" t="s">
        <v>1498</v>
      </c>
      <c r="G125" s="364"/>
      <c r="H125" s="364"/>
      <c r="I125" s="364" t="s">
        <v>864</v>
      </c>
      <c r="J125" s="365">
        <v>1006.8</v>
      </c>
      <c r="K125" s="364"/>
      <c r="L125" s="365">
        <v>604.08000000000004</v>
      </c>
      <c r="M125" s="364"/>
      <c r="N125" s="366"/>
      <c r="V125" s="361"/>
      <c r="W125" s="367" t="s">
        <v>8098</v>
      </c>
      <c r="AB125" s="367"/>
    </row>
    <row r="126" spans="1:29" s="332" customFormat="1" ht="12" x14ac:dyDescent="0.2">
      <c r="A126" s="379"/>
      <c r="B126" s="380"/>
      <c r="C126" s="340" t="s">
        <v>3039</v>
      </c>
      <c r="D126" s="385"/>
      <c r="E126" s="385"/>
      <c r="F126" s="386"/>
      <c r="G126" s="386"/>
      <c r="H126" s="386"/>
      <c r="I126" s="386"/>
      <c r="J126" s="387"/>
      <c r="K126" s="386"/>
      <c r="L126" s="387"/>
      <c r="M126" s="388"/>
      <c r="N126" s="389"/>
      <c r="V126" s="361"/>
      <c r="W126" s="367"/>
      <c r="AB126" s="367"/>
    </row>
    <row r="127" spans="1:29" s="332" customFormat="1" ht="12" x14ac:dyDescent="0.2">
      <c r="A127" s="368"/>
      <c r="B127" s="369"/>
      <c r="C127" s="1065" t="s">
        <v>4289</v>
      </c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72"/>
      <c r="V127" s="361"/>
      <c r="W127" s="367"/>
      <c r="AB127" s="367"/>
      <c r="AC127" s="335" t="s">
        <v>4289</v>
      </c>
    </row>
    <row r="128" spans="1:29" s="332" customFormat="1" ht="56.25" x14ac:dyDescent="0.2">
      <c r="A128" s="362" t="s">
        <v>581</v>
      </c>
      <c r="B128" s="363" t="s">
        <v>8370</v>
      </c>
      <c r="C128" s="1068" t="s">
        <v>8371</v>
      </c>
      <c r="D128" s="1068"/>
      <c r="E128" s="1068"/>
      <c r="F128" s="364" t="s">
        <v>1017</v>
      </c>
      <c r="G128" s="364"/>
      <c r="H128" s="364"/>
      <c r="I128" s="364" t="s">
        <v>562</v>
      </c>
      <c r="J128" s="365"/>
      <c r="K128" s="364"/>
      <c r="L128" s="365"/>
      <c r="M128" s="364"/>
      <c r="N128" s="366"/>
      <c r="V128" s="361"/>
      <c r="W128" s="367" t="s">
        <v>8371</v>
      </c>
      <c r="AB128" s="367"/>
    </row>
    <row r="129" spans="1:28" s="332" customFormat="1" ht="33.75" x14ac:dyDescent="0.2">
      <c r="A129" s="370"/>
      <c r="B129" s="371" t="s">
        <v>430</v>
      </c>
      <c r="C129" s="1065" t="s">
        <v>431</v>
      </c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72"/>
      <c r="V129" s="361"/>
      <c r="W129" s="367"/>
      <c r="X129" s="335" t="s">
        <v>431</v>
      </c>
      <c r="AB129" s="367"/>
    </row>
    <row r="130" spans="1:28" s="332" customFormat="1" ht="12" x14ac:dyDescent="0.2">
      <c r="A130" s="372"/>
      <c r="B130" s="371" t="s">
        <v>423</v>
      </c>
      <c r="C130" s="1065" t="s">
        <v>432</v>
      </c>
      <c r="D130" s="1065"/>
      <c r="E130" s="1065"/>
      <c r="F130" s="373"/>
      <c r="G130" s="373"/>
      <c r="H130" s="373"/>
      <c r="I130" s="373"/>
      <c r="J130" s="374">
        <v>8.08</v>
      </c>
      <c r="K130" s="373" t="s">
        <v>436</v>
      </c>
      <c r="L130" s="374">
        <v>131.30000000000001</v>
      </c>
      <c r="M130" s="373"/>
      <c r="N130" s="375"/>
      <c r="V130" s="361"/>
      <c r="W130" s="367"/>
      <c r="Y130" s="335" t="s">
        <v>432</v>
      </c>
      <c r="AB130" s="367"/>
    </row>
    <row r="131" spans="1:28" s="332" customFormat="1" ht="12" x14ac:dyDescent="0.2">
      <c r="A131" s="372"/>
      <c r="B131" s="371" t="s">
        <v>439</v>
      </c>
      <c r="C131" s="1065" t="s">
        <v>440</v>
      </c>
      <c r="D131" s="1065"/>
      <c r="E131" s="1065"/>
      <c r="F131" s="373"/>
      <c r="G131" s="373"/>
      <c r="H131" s="373"/>
      <c r="I131" s="373"/>
      <c r="J131" s="374">
        <v>2.0699999999999998</v>
      </c>
      <c r="K131" s="373"/>
      <c r="L131" s="374">
        <v>26.91</v>
      </c>
      <c r="M131" s="373"/>
      <c r="N131" s="375"/>
      <c r="V131" s="361"/>
      <c r="W131" s="367"/>
      <c r="Y131" s="335" t="s">
        <v>440</v>
      </c>
      <c r="AB131" s="367"/>
    </row>
    <row r="132" spans="1:28" s="332" customFormat="1" ht="12" x14ac:dyDescent="0.2">
      <c r="A132" s="372"/>
      <c r="B132" s="371"/>
      <c r="C132" s="1065" t="s">
        <v>443</v>
      </c>
      <c r="D132" s="1065"/>
      <c r="E132" s="1065"/>
      <c r="F132" s="373" t="s">
        <v>444</v>
      </c>
      <c r="G132" s="373" t="s">
        <v>8095</v>
      </c>
      <c r="H132" s="373" t="s">
        <v>436</v>
      </c>
      <c r="I132" s="373" t="s">
        <v>8372</v>
      </c>
      <c r="J132" s="374"/>
      <c r="K132" s="373"/>
      <c r="L132" s="374"/>
      <c r="M132" s="373"/>
      <c r="N132" s="375"/>
      <c r="V132" s="361"/>
      <c r="W132" s="367"/>
      <c r="Z132" s="335" t="s">
        <v>443</v>
      </c>
      <c r="AB132" s="367"/>
    </row>
    <row r="133" spans="1:28" s="332" customFormat="1" ht="12" x14ac:dyDescent="0.2">
      <c r="A133" s="372"/>
      <c r="B133" s="371"/>
      <c r="C133" s="1077" t="s">
        <v>450</v>
      </c>
      <c r="D133" s="1077"/>
      <c r="E133" s="1077"/>
      <c r="F133" s="376"/>
      <c r="G133" s="376"/>
      <c r="H133" s="376"/>
      <c r="I133" s="376"/>
      <c r="J133" s="377">
        <v>10.15</v>
      </c>
      <c r="K133" s="376"/>
      <c r="L133" s="377">
        <v>158.21</v>
      </c>
      <c r="M133" s="376"/>
      <c r="N133" s="378"/>
      <c r="V133" s="361"/>
      <c r="W133" s="367"/>
      <c r="AA133" s="335" t="s">
        <v>450</v>
      </c>
      <c r="AB133" s="367"/>
    </row>
    <row r="134" spans="1:28" s="332" customFormat="1" ht="12" x14ac:dyDescent="0.2">
      <c r="A134" s="372"/>
      <c r="B134" s="371"/>
      <c r="C134" s="1065" t="s">
        <v>451</v>
      </c>
      <c r="D134" s="1065"/>
      <c r="E134" s="1065"/>
      <c r="F134" s="373"/>
      <c r="G134" s="373"/>
      <c r="H134" s="373"/>
      <c r="I134" s="373"/>
      <c r="J134" s="374"/>
      <c r="K134" s="373"/>
      <c r="L134" s="374">
        <v>131.30000000000001</v>
      </c>
      <c r="M134" s="373"/>
      <c r="N134" s="375"/>
      <c r="V134" s="361"/>
      <c r="W134" s="367"/>
      <c r="Z134" s="335" t="s">
        <v>451</v>
      </c>
      <c r="AB134" s="367"/>
    </row>
    <row r="135" spans="1:28" s="332" customFormat="1" ht="33.75" x14ac:dyDescent="0.2">
      <c r="A135" s="372"/>
      <c r="B135" s="371" t="s">
        <v>7616</v>
      </c>
      <c r="C135" s="1065" t="s">
        <v>7617</v>
      </c>
      <c r="D135" s="1065"/>
      <c r="E135" s="1065"/>
      <c r="F135" s="373" t="s">
        <v>454</v>
      </c>
      <c r="G135" s="373" t="s">
        <v>1083</v>
      </c>
      <c r="H135" s="373"/>
      <c r="I135" s="373" t="s">
        <v>1083</v>
      </c>
      <c r="J135" s="374"/>
      <c r="K135" s="373"/>
      <c r="L135" s="374">
        <v>118.17</v>
      </c>
      <c r="M135" s="373"/>
      <c r="N135" s="375"/>
      <c r="V135" s="361"/>
      <c r="W135" s="367"/>
      <c r="Z135" s="335" t="s">
        <v>7617</v>
      </c>
      <c r="AB135" s="367"/>
    </row>
    <row r="136" spans="1:28" s="332" customFormat="1" ht="33.75" x14ac:dyDescent="0.2">
      <c r="A136" s="372"/>
      <c r="B136" s="371" t="s">
        <v>7618</v>
      </c>
      <c r="C136" s="1065" t="s">
        <v>7619</v>
      </c>
      <c r="D136" s="1065"/>
      <c r="E136" s="1065"/>
      <c r="F136" s="373" t="s">
        <v>454</v>
      </c>
      <c r="G136" s="373" t="s">
        <v>657</v>
      </c>
      <c r="H136" s="373"/>
      <c r="I136" s="373" t="s">
        <v>657</v>
      </c>
      <c r="J136" s="374"/>
      <c r="K136" s="373"/>
      <c r="L136" s="374">
        <v>60.4</v>
      </c>
      <c r="M136" s="373"/>
      <c r="N136" s="375"/>
      <c r="V136" s="361"/>
      <c r="W136" s="367"/>
      <c r="Z136" s="335" t="s">
        <v>7619</v>
      </c>
      <c r="AB136" s="367"/>
    </row>
    <row r="137" spans="1:28" s="332" customFormat="1" ht="12" x14ac:dyDescent="0.2">
      <c r="A137" s="379"/>
      <c r="B137" s="380"/>
      <c r="C137" s="1068" t="s">
        <v>459</v>
      </c>
      <c r="D137" s="1068"/>
      <c r="E137" s="1068"/>
      <c r="F137" s="364"/>
      <c r="G137" s="364"/>
      <c r="H137" s="364"/>
      <c r="I137" s="364"/>
      <c r="J137" s="365"/>
      <c r="K137" s="364"/>
      <c r="L137" s="365">
        <v>336.78</v>
      </c>
      <c r="M137" s="376"/>
      <c r="N137" s="366"/>
      <c r="V137" s="361"/>
      <c r="W137" s="367"/>
      <c r="AB137" s="367" t="s">
        <v>459</v>
      </c>
    </row>
    <row r="138" spans="1:28" s="332" customFormat="1" ht="33.75" x14ac:dyDescent="0.2">
      <c r="A138" s="362" t="s">
        <v>7303</v>
      </c>
      <c r="B138" s="363" t="s">
        <v>8373</v>
      </c>
      <c r="C138" s="1068" t="s">
        <v>8374</v>
      </c>
      <c r="D138" s="1068"/>
      <c r="E138" s="1068"/>
      <c r="F138" s="364" t="s">
        <v>1017</v>
      </c>
      <c r="G138" s="364"/>
      <c r="H138" s="364"/>
      <c r="I138" s="364" t="s">
        <v>562</v>
      </c>
      <c r="J138" s="365">
        <v>1046.5</v>
      </c>
      <c r="K138" s="364" t="s">
        <v>1361</v>
      </c>
      <c r="L138" s="365">
        <v>2775.81</v>
      </c>
      <c r="M138" s="364" t="s">
        <v>1362</v>
      </c>
      <c r="N138" s="366">
        <v>13768</v>
      </c>
      <c r="V138" s="361"/>
      <c r="W138" s="367" t="s">
        <v>8374</v>
      </c>
      <c r="AB138" s="367"/>
    </row>
    <row r="139" spans="1:28" s="332" customFormat="1" ht="12" x14ac:dyDescent="0.2">
      <c r="A139" s="379"/>
      <c r="B139" s="380"/>
      <c r="C139" s="340" t="s">
        <v>3039</v>
      </c>
      <c r="D139" s="385"/>
      <c r="E139" s="385"/>
      <c r="F139" s="386"/>
      <c r="G139" s="386"/>
      <c r="H139" s="386"/>
      <c r="I139" s="386"/>
      <c r="J139" s="387"/>
      <c r="K139" s="386"/>
      <c r="L139" s="387"/>
      <c r="M139" s="388"/>
      <c r="N139" s="389"/>
      <c r="V139" s="361"/>
      <c r="W139" s="367"/>
      <c r="AB139" s="367"/>
    </row>
    <row r="140" spans="1:28" s="332" customFormat="1" ht="22.5" x14ac:dyDescent="0.2">
      <c r="A140" s="370"/>
      <c r="B140" s="371" t="s">
        <v>1365</v>
      </c>
      <c r="C140" s="1065" t="s">
        <v>1366</v>
      </c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72"/>
      <c r="V140" s="361"/>
      <c r="W140" s="367"/>
      <c r="X140" s="335" t="s">
        <v>1366</v>
      </c>
      <c r="AB140" s="367"/>
    </row>
    <row r="141" spans="1:28" s="332" customFormat="1" ht="45" x14ac:dyDescent="0.2">
      <c r="A141" s="362" t="s">
        <v>592</v>
      </c>
      <c r="B141" s="363" t="s">
        <v>8375</v>
      </c>
      <c r="C141" s="1068" t="s">
        <v>8376</v>
      </c>
      <c r="D141" s="1068"/>
      <c r="E141" s="1068"/>
      <c r="F141" s="364" t="s">
        <v>1017</v>
      </c>
      <c r="G141" s="364"/>
      <c r="H141" s="364"/>
      <c r="I141" s="364" t="s">
        <v>481</v>
      </c>
      <c r="J141" s="365"/>
      <c r="K141" s="364"/>
      <c r="L141" s="365"/>
      <c r="M141" s="364"/>
      <c r="N141" s="366"/>
      <c r="V141" s="361"/>
      <c r="W141" s="367" t="s">
        <v>8376</v>
      </c>
      <c r="AB141" s="367"/>
    </row>
    <row r="142" spans="1:28" s="332" customFormat="1" ht="33.75" x14ac:dyDescent="0.2">
      <c r="A142" s="370"/>
      <c r="B142" s="371" t="s">
        <v>430</v>
      </c>
      <c r="C142" s="1065" t="s">
        <v>431</v>
      </c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72"/>
      <c r="V142" s="361"/>
      <c r="W142" s="367"/>
      <c r="X142" s="335" t="s">
        <v>431</v>
      </c>
      <c r="AB142" s="367"/>
    </row>
    <row r="143" spans="1:28" s="332" customFormat="1" ht="12" x14ac:dyDescent="0.2">
      <c r="A143" s="372"/>
      <c r="B143" s="371" t="s">
        <v>423</v>
      </c>
      <c r="C143" s="1065" t="s">
        <v>432</v>
      </c>
      <c r="D143" s="1065"/>
      <c r="E143" s="1065"/>
      <c r="F143" s="373"/>
      <c r="G143" s="373"/>
      <c r="H143" s="373"/>
      <c r="I143" s="373"/>
      <c r="J143" s="374">
        <v>55.41</v>
      </c>
      <c r="K143" s="373" t="s">
        <v>436</v>
      </c>
      <c r="L143" s="374">
        <v>484.84</v>
      </c>
      <c r="M143" s="373"/>
      <c r="N143" s="375"/>
      <c r="V143" s="361"/>
      <c r="W143" s="367"/>
      <c r="Y143" s="335" t="s">
        <v>432</v>
      </c>
      <c r="AB143" s="367"/>
    </row>
    <row r="144" spans="1:28" s="332" customFormat="1" ht="12" x14ac:dyDescent="0.2">
      <c r="A144" s="372"/>
      <c r="B144" s="371" t="s">
        <v>439</v>
      </c>
      <c r="C144" s="1065" t="s">
        <v>440</v>
      </c>
      <c r="D144" s="1065"/>
      <c r="E144" s="1065"/>
      <c r="F144" s="373"/>
      <c r="G144" s="373"/>
      <c r="H144" s="373"/>
      <c r="I144" s="373"/>
      <c r="J144" s="374">
        <v>4.3</v>
      </c>
      <c r="K144" s="373"/>
      <c r="L144" s="374">
        <v>30.1</v>
      </c>
      <c r="M144" s="373"/>
      <c r="N144" s="375"/>
      <c r="V144" s="361"/>
      <c r="W144" s="367"/>
      <c r="Y144" s="335" t="s">
        <v>440</v>
      </c>
      <c r="AB144" s="367"/>
    </row>
    <row r="145" spans="1:29" s="332" customFormat="1" ht="12" x14ac:dyDescent="0.2">
      <c r="A145" s="372"/>
      <c r="B145" s="371"/>
      <c r="C145" s="1065" t="s">
        <v>443</v>
      </c>
      <c r="D145" s="1065"/>
      <c r="E145" s="1065"/>
      <c r="F145" s="373" t="s">
        <v>444</v>
      </c>
      <c r="G145" s="373" t="s">
        <v>8086</v>
      </c>
      <c r="H145" s="373" t="s">
        <v>436</v>
      </c>
      <c r="I145" s="373" t="s">
        <v>1794</v>
      </c>
      <c r="J145" s="374"/>
      <c r="K145" s="373"/>
      <c r="L145" s="374"/>
      <c r="M145" s="373"/>
      <c r="N145" s="375"/>
      <c r="V145" s="361"/>
      <c r="W145" s="367"/>
      <c r="Z145" s="335" t="s">
        <v>443</v>
      </c>
      <c r="AB145" s="367"/>
    </row>
    <row r="146" spans="1:29" s="332" customFormat="1" ht="12" x14ac:dyDescent="0.2">
      <c r="A146" s="372"/>
      <c r="B146" s="371"/>
      <c r="C146" s="1077" t="s">
        <v>450</v>
      </c>
      <c r="D146" s="1077"/>
      <c r="E146" s="1077"/>
      <c r="F146" s="376"/>
      <c r="G146" s="376"/>
      <c r="H146" s="376"/>
      <c r="I146" s="376"/>
      <c r="J146" s="377">
        <v>59.71</v>
      </c>
      <c r="K146" s="376"/>
      <c r="L146" s="377">
        <v>514.94000000000005</v>
      </c>
      <c r="M146" s="376"/>
      <c r="N146" s="378"/>
      <c r="V146" s="361"/>
      <c r="W146" s="367"/>
      <c r="AA146" s="335" t="s">
        <v>450</v>
      </c>
      <c r="AB146" s="367"/>
    </row>
    <row r="147" spans="1:29" s="332" customFormat="1" ht="12" x14ac:dyDescent="0.2">
      <c r="A147" s="372"/>
      <c r="B147" s="371"/>
      <c r="C147" s="1065" t="s">
        <v>451</v>
      </c>
      <c r="D147" s="1065"/>
      <c r="E147" s="1065"/>
      <c r="F147" s="373"/>
      <c r="G147" s="373"/>
      <c r="H147" s="373"/>
      <c r="I147" s="373"/>
      <c r="J147" s="374"/>
      <c r="K147" s="373"/>
      <c r="L147" s="374">
        <v>484.84</v>
      </c>
      <c r="M147" s="373"/>
      <c r="N147" s="375"/>
      <c r="V147" s="361"/>
      <c r="W147" s="367"/>
      <c r="Z147" s="335" t="s">
        <v>451</v>
      </c>
      <c r="AB147" s="367"/>
    </row>
    <row r="148" spans="1:29" s="332" customFormat="1" ht="33.75" x14ac:dyDescent="0.2">
      <c r="A148" s="372"/>
      <c r="B148" s="371" t="s">
        <v>7616</v>
      </c>
      <c r="C148" s="1065" t="s">
        <v>7617</v>
      </c>
      <c r="D148" s="1065"/>
      <c r="E148" s="1065"/>
      <c r="F148" s="373" t="s">
        <v>454</v>
      </c>
      <c r="G148" s="373" t="s">
        <v>1083</v>
      </c>
      <c r="H148" s="373"/>
      <c r="I148" s="373" t="s">
        <v>1083</v>
      </c>
      <c r="J148" s="374"/>
      <c r="K148" s="373"/>
      <c r="L148" s="374">
        <v>436.36</v>
      </c>
      <c r="M148" s="373"/>
      <c r="N148" s="375"/>
      <c r="V148" s="361"/>
      <c r="W148" s="367"/>
      <c r="Z148" s="335" t="s">
        <v>7617</v>
      </c>
      <c r="AB148" s="367"/>
    </row>
    <row r="149" spans="1:29" s="332" customFormat="1" ht="33.75" x14ac:dyDescent="0.2">
      <c r="A149" s="372"/>
      <c r="B149" s="371" t="s">
        <v>7618</v>
      </c>
      <c r="C149" s="1065" t="s">
        <v>7619</v>
      </c>
      <c r="D149" s="1065"/>
      <c r="E149" s="1065"/>
      <c r="F149" s="373" t="s">
        <v>454</v>
      </c>
      <c r="G149" s="373" t="s">
        <v>657</v>
      </c>
      <c r="H149" s="373"/>
      <c r="I149" s="373" t="s">
        <v>657</v>
      </c>
      <c r="J149" s="374"/>
      <c r="K149" s="373"/>
      <c r="L149" s="374">
        <v>223.03</v>
      </c>
      <c r="M149" s="373"/>
      <c r="N149" s="375"/>
      <c r="V149" s="361"/>
      <c r="W149" s="367"/>
      <c r="Z149" s="335" t="s">
        <v>7619</v>
      </c>
      <c r="AB149" s="367"/>
    </row>
    <row r="150" spans="1:29" s="332" customFormat="1" ht="12" x14ac:dyDescent="0.2">
      <c r="A150" s="379"/>
      <c r="B150" s="380"/>
      <c r="C150" s="1068" t="s">
        <v>459</v>
      </c>
      <c r="D150" s="1068"/>
      <c r="E150" s="1068"/>
      <c r="F150" s="364"/>
      <c r="G150" s="364"/>
      <c r="H150" s="364"/>
      <c r="I150" s="364"/>
      <c r="J150" s="365"/>
      <c r="K150" s="364"/>
      <c r="L150" s="365">
        <v>1174.33</v>
      </c>
      <c r="M150" s="376"/>
      <c r="N150" s="366"/>
      <c r="V150" s="361"/>
      <c r="W150" s="367"/>
      <c r="AB150" s="367" t="s">
        <v>459</v>
      </c>
    </row>
    <row r="151" spans="1:29" s="332" customFormat="1" ht="33.75" x14ac:dyDescent="0.2">
      <c r="A151" s="362" t="s">
        <v>7311</v>
      </c>
      <c r="B151" s="363" t="s">
        <v>8377</v>
      </c>
      <c r="C151" s="1068" t="s">
        <v>8378</v>
      </c>
      <c r="D151" s="1068"/>
      <c r="E151" s="1068"/>
      <c r="F151" s="364" t="s">
        <v>1498</v>
      </c>
      <c r="G151" s="364"/>
      <c r="H151" s="364"/>
      <c r="I151" s="364" t="s">
        <v>2897</v>
      </c>
      <c r="J151" s="365">
        <v>2202.6</v>
      </c>
      <c r="K151" s="364"/>
      <c r="L151" s="365">
        <v>1541.82</v>
      </c>
      <c r="M151" s="364"/>
      <c r="N151" s="366"/>
      <c r="V151" s="361"/>
      <c r="W151" s="367" t="s">
        <v>8378</v>
      </c>
      <c r="AB151" s="367"/>
    </row>
    <row r="152" spans="1:29" s="332" customFormat="1" ht="12" x14ac:dyDescent="0.2">
      <c r="A152" s="379"/>
      <c r="B152" s="380"/>
      <c r="C152" s="340" t="s">
        <v>3039</v>
      </c>
      <c r="D152" s="385"/>
      <c r="E152" s="385"/>
      <c r="F152" s="386"/>
      <c r="G152" s="386"/>
      <c r="H152" s="386"/>
      <c r="I152" s="386"/>
      <c r="J152" s="387"/>
      <c r="K152" s="386"/>
      <c r="L152" s="387"/>
      <c r="M152" s="388"/>
      <c r="N152" s="389"/>
      <c r="V152" s="361"/>
      <c r="W152" s="367"/>
      <c r="AB152" s="367"/>
    </row>
    <row r="153" spans="1:29" s="332" customFormat="1" ht="12" x14ac:dyDescent="0.2">
      <c r="A153" s="368"/>
      <c r="B153" s="369"/>
      <c r="C153" s="1065" t="s">
        <v>2898</v>
      </c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72"/>
      <c r="V153" s="361"/>
      <c r="W153" s="367"/>
      <c r="AB153" s="367"/>
      <c r="AC153" s="335" t="s">
        <v>2898</v>
      </c>
    </row>
    <row r="154" spans="1:29" s="332" customFormat="1" ht="45" x14ac:dyDescent="0.2">
      <c r="A154" s="362" t="s">
        <v>600</v>
      </c>
      <c r="B154" s="363" t="s">
        <v>8375</v>
      </c>
      <c r="C154" s="1068" t="s">
        <v>8376</v>
      </c>
      <c r="D154" s="1068"/>
      <c r="E154" s="1068"/>
      <c r="F154" s="364" t="s">
        <v>1017</v>
      </c>
      <c r="G154" s="364"/>
      <c r="H154" s="364"/>
      <c r="I154" s="364" t="s">
        <v>496</v>
      </c>
      <c r="J154" s="365"/>
      <c r="K154" s="364"/>
      <c r="L154" s="365"/>
      <c r="M154" s="364"/>
      <c r="N154" s="366"/>
      <c r="V154" s="361"/>
      <c r="W154" s="367" t="s">
        <v>8376</v>
      </c>
      <c r="AB154" s="367"/>
    </row>
    <row r="155" spans="1:29" s="332" customFormat="1" ht="33.75" x14ac:dyDescent="0.2">
      <c r="A155" s="370"/>
      <c r="B155" s="371" t="s">
        <v>430</v>
      </c>
      <c r="C155" s="1065" t="s">
        <v>431</v>
      </c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72"/>
      <c r="V155" s="361"/>
      <c r="W155" s="367"/>
      <c r="X155" s="335" t="s">
        <v>431</v>
      </c>
      <c r="AB155" s="367"/>
    </row>
    <row r="156" spans="1:29" s="332" customFormat="1" ht="12" x14ac:dyDescent="0.2">
      <c r="A156" s="372"/>
      <c r="B156" s="371" t="s">
        <v>423</v>
      </c>
      <c r="C156" s="1065" t="s">
        <v>432</v>
      </c>
      <c r="D156" s="1065"/>
      <c r="E156" s="1065"/>
      <c r="F156" s="373"/>
      <c r="G156" s="373"/>
      <c r="H156" s="373"/>
      <c r="I156" s="373"/>
      <c r="J156" s="374">
        <v>55.41</v>
      </c>
      <c r="K156" s="373" t="s">
        <v>436</v>
      </c>
      <c r="L156" s="374">
        <v>554.1</v>
      </c>
      <c r="M156" s="373"/>
      <c r="N156" s="375"/>
      <c r="V156" s="361"/>
      <c r="W156" s="367"/>
      <c r="Y156" s="335" t="s">
        <v>432</v>
      </c>
      <c r="AB156" s="367"/>
    </row>
    <row r="157" spans="1:29" s="332" customFormat="1" ht="12" x14ac:dyDescent="0.2">
      <c r="A157" s="372"/>
      <c r="B157" s="371" t="s">
        <v>439</v>
      </c>
      <c r="C157" s="1065" t="s">
        <v>440</v>
      </c>
      <c r="D157" s="1065"/>
      <c r="E157" s="1065"/>
      <c r="F157" s="373"/>
      <c r="G157" s="373"/>
      <c r="H157" s="373"/>
      <c r="I157" s="373"/>
      <c r="J157" s="374">
        <v>4.3</v>
      </c>
      <c r="K157" s="373"/>
      <c r="L157" s="374">
        <v>34.4</v>
      </c>
      <c r="M157" s="373"/>
      <c r="N157" s="375"/>
      <c r="V157" s="361"/>
      <c r="W157" s="367"/>
      <c r="Y157" s="335" t="s">
        <v>440</v>
      </c>
      <c r="AB157" s="367"/>
    </row>
    <row r="158" spans="1:29" s="332" customFormat="1" ht="12" x14ac:dyDescent="0.2">
      <c r="A158" s="372"/>
      <c r="B158" s="371"/>
      <c r="C158" s="1065" t="s">
        <v>443</v>
      </c>
      <c r="D158" s="1065"/>
      <c r="E158" s="1065"/>
      <c r="F158" s="373" t="s">
        <v>444</v>
      </c>
      <c r="G158" s="373" t="s">
        <v>8086</v>
      </c>
      <c r="H158" s="373" t="s">
        <v>436</v>
      </c>
      <c r="I158" s="373" t="s">
        <v>8379</v>
      </c>
      <c r="J158" s="374"/>
      <c r="K158" s="373"/>
      <c r="L158" s="374"/>
      <c r="M158" s="373"/>
      <c r="N158" s="375"/>
      <c r="V158" s="361"/>
      <c r="W158" s="367"/>
      <c r="Z158" s="335" t="s">
        <v>443</v>
      </c>
      <c r="AB158" s="367"/>
    </row>
    <row r="159" spans="1:29" s="332" customFormat="1" ht="12" x14ac:dyDescent="0.2">
      <c r="A159" s="372"/>
      <c r="B159" s="371"/>
      <c r="C159" s="1077" t="s">
        <v>450</v>
      </c>
      <c r="D159" s="1077"/>
      <c r="E159" s="1077"/>
      <c r="F159" s="376"/>
      <c r="G159" s="376"/>
      <c r="H159" s="376"/>
      <c r="I159" s="376"/>
      <c r="J159" s="377">
        <v>59.71</v>
      </c>
      <c r="K159" s="376"/>
      <c r="L159" s="377">
        <v>588.5</v>
      </c>
      <c r="M159" s="376"/>
      <c r="N159" s="378"/>
      <c r="V159" s="361"/>
      <c r="W159" s="367"/>
      <c r="AA159" s="335" t="s">
        <v>450</v>
      </c>
      <c r="AB159" s="367"/>
    </row>
    <row r="160" spans="1:29" s="332" customFormat="1" ht="12" x14ac:dyDescent="0.2">
      <c r="A160" s="372"/>
      <c r="B160" s="371"/>
      <c r="C160" s="1065" t="s">
        <v>451</v>
      </c>
      <c r="D160" s="1065"/>
      <c r="E160" s="1065"/>
      <c r="F160" s="373"/>
      <c r="G160" s="373"/>
      <c r="H160" s="373"/>
      <c r="I160" s="373"/>
      <c r="J160" s="374"/>
      <c r="K160" s="373"/>
      <c r="L160" s="374">
        <v>554.1</v>
      </c>
      <c r="M160" s="373"/>
      <c r="N160" s="375"/>
      <c r="V160" s="361"/>
      <c r="W160" s="367"/>
      <c r="Z160" s="335" t="s">
        <v>451</v>
      </c>
      <c r="AB160" s="367"/>
    </row>
    <row r="161" spans="1:28" s="332" customFormat="1" ht="33.75" x14ac:dyDescent="0.2">
      <c r="A161" s="372"/>
      <c r="B161" s="371" t="s">
        <v>7616</v>
      </c>
      <c r="C161" s="1065" t="s">
        <v>7617</v>
      </c>
      <c r="D161" s="1065"/>
      <c r="E161" s="1065"/>
      <c r="F161" s="373" t="s">
        <v>454</v>
      </c>
      <c r="G161" s="373" t="s">
        <v>1083</v>
      </c>
      <c r="H161" s="373"/>
      <c r="I161" s="373" t="s">
        <v>1083</v>
      </c>
      <c r="J161" s="374"/>
      <c r="K161" s="373"/>
      <c r="L161" s="374">
        <v>498.69</v>
      </c>
      <c r="M161" s="373"/>
      <c r="N161" s="375"/>
      <c r="V161" s="361"/>
      <c r="W161" s="367"/>
      <c r="Z161" s="335" t="s">
        <v>7617</v>
      </c>
      <c r="AB161" s="367"/>
    </row>
    <row r="162" spans="1:28" s="332" customFormat="1" ht="33.75" x14ac:dyDescent="0.2">
      <c r="A162" s="372"/>
      <c r="B162" s="371" t="s">
        <v>7618</v>
      </c>
      <c r="C162" s="1065" t="s">
        <v>7619</v>
      </c>
      <c r="D162" s="1065"/>
      <c r="E162" s="1065"/>
      <c r="F162" s="373" t="s">
        <v>454</v>
      </c>
      <c r="G162" s="373" t="s">
        <v>657</v>
      </c>
      <c r="H162" s="373"/>
      <c r="I162" s="373" t="s">
        <v>657</v>
      </c>
      <c r="J162" s="374"/>
      <c r="K162" s="373"/>
      <c r="L162" s="374">
        <v>254.89</v>
      </c>
      <c r="M162" s="373"/>
      <c r="N162" s="375"/>
      <c r="V162" s="361"/>
      <c r="W162" s="367"/>
      <c r="Z162" s="335" t="s">
        <v>7619</v>
      </c>
      <c r="AB162" s="367"/>
    </row>
    <row r="163" spans="1:28" s="332" customFormat="1" ht="12" x14ac:dyDescent="0.2">
      <c r="A163" s="379"/>
      <c r="B163" s="380"/>
      <c r="C163" s="1068" t="s">
        <v>459</v>
      </c>
      <c r="D163" s="1068"/>
      <c r="E163" s="1068"/>
      <c r="F163" s="364"/>
      <c r="G163" s="364"/>
      <c r="H163" s="364"/>
      <c r="I163" s="364"/>
      <c r="J163" s="365"/>
      <c r="K163" s="364"/>
      <c r="L163" s="365">
        <v>1342.08</v>
      </c>
      <c r="M163" s="376"/>
      <c r="N163" s="366"/>
      <c r="V163" s="361"/>
      <c r="W163" s="367"/>
      <c r="AB163" s="367" t="s">
        <v>459</v>
      </c>
    </row>
    <row r="164" spans="1:28" s="332" customFormat="1" ht="33.75" x14ac:dyDescent="0.2">
      <c r="A164" s="362" t="s">
        <v>7319</v>
      </c>
      <c r="B164" s="363" t="s">
        <v>8380</v>
      </c>
      <c r="C164" s="1068" t="s">
        <v>8381</v>
      </c>
      <c r="D164" s="1068"/>
      <c r="E164" s="1068"/>
      <c r="F164" s="364" t="s">
        <v>1017</v>
      </c>
      <c r="G164" s="364"/>
      <c r="H164" s="364"/>
      <c r="I164" s="364" t="s">
        <v>496</v>
      </c>
      <c r="J164" s="365">
        <v>4322.5</v>
      </c>
      <c r="K164" s="364" t="s">
        <v>1361</v>
      </c>
      <c r="L164" s="365">
        <v>7055.44</v>
      </c>
      <c r="M164" s="364" t="s">
        <v>1362</v>
      </c>
      <c r="N164" s="366">
        <v>34995</v>
      </c>
      <c r="V164" s="361"/>
      <c r="W164" s="367" t="s">
        <v>8381</v>
      </c>
      <c r="AB164" s="367"/>
    </row>
    <row r="165" spans="1:28" s="332" customFormat="1" ht="12" x14ac:dyDescent="0.2">
      <c r="A165" s="379"/>
      <c r="B165" s="380"/>
      <c r="C165" s="340" t="s">
        <v>3039</v>
      </c>
      <c r="D165" s="385"/>
      <c r="E165" s="385"/>
      <c r="F165" s="386"/>
      <c r="G165" s="386"/>
      <c r="H165" s="386"/>
      <c r="I165" s="386"/>
      <c r="J165" s="387"/>
      <c r="K165" s="386"/>
      <c r="L165" s="387"/>
      <c r="M165" s="388"/>
      <c r="N165" s="389"/>
      <c r="V165" s="361"/>
      <c r="W165" s="367"/>
      <c r="AB165" s="367"/>
    </row>
    <row r="166" spans="1:28" s="332" customFormat="1" ht="22.5" x14ac:dyDescent="0.2">
      <c r="A166" s="370"/>
      <c r="B166" s="371" t="s">
        <v>1365</v>
      </c>
      <c r="C166" s="1065" t="s">
        <v>1366</v>
      </c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72"/>
      <c r="V166" s="361"/>
      <c r="W166" s="367"/>
      <c r="X166" s="335" t="s">
        <v>1366</v>
      </c>
      <c r="AB166" s="367"/>
    </row>
    <row r="167" spans="1:28" s="332" customFormat="1" ht="45" x14ac:dyDescent="0.2">
      <c r="A167" s="362" t="s">
        <v>610</v>
      </c>
      <c r="B167" s="363" t="s">
        <v>8375</v>
      </c>
      <c r="C167" s="1068" t="s">
        <v>8376</v>
      </c>
      <c r="D167" s="1068"/>
      <c r="E167" s="1068"/>
      <c r="F167" s="364" t="s">
        <v>1017</v>
      </c>
      <c r="G167" s="364"/>
      <c r="H167" s="364"/>
      <c r="I167" s="364" t="s">
        <v>439</v>
      </c>
      <c r="J167" s="365"/>
      <c r="K167" s="364"/>
      <c r="L167" s="365"/>
      <c r="M167" s="364"/>
      <c r="N167" s="366"/>
      <c r="V167" s="361"/>
      <c r="W167" s="367" t="s">
        <v>8376</v>
      </c>
      <c r="AB167" s="367"/>
    </row>
    <row r="168" spans="1:28" s="332" customFormat="1" ht="33.75" x14ac:dyDescent="0.2">
      <c r="A168" s="370"/>
      <c r="B168" s="371" t="s">
        <v>430</v>
      </c>
      <c r="C168" s="1065" t="s">
        <v>431</v>
      </c>
      <c r="D168" s="1065"/>
      <c r="E168" s="1065"/>
      <c r="F168" s="1065"/>
      <c r="G168" s="1065"/>
      <c r="H168" s="1065"/>
      <c r="I168" s="1065"/>
      <c r="J168" s="1065"/>
      <c r="K168" s="1065"/>
      <c r="L168" s="1065"/>
      <c r="M168" s="1065"/>
      <c r="N168" s="1072"/>
      <c r="V168" s="361"/>
      <c r="W168" s="367"/>
      <c r="X168" s="335" t="s">
        <v>431</v>
      </c>
      <c r="AB168" s="367"/>
    </row>
    <row r="169" spans="1:28" s="332" customFormat="1" ht="12" x14ac:dyDescent="0.2">
      <c r="A169" s="372"/>
      <c r="B169" s="371" t="s">
        <v>423</v>
      </c>
      <c r="C169" s="1065" t="s">
        <v>432</v>
      </c>
      <c r="D169" s="1065"/>
      <c r="E169" s="1065"/>
      <c r="F169" s="373"/>
      <c r="G169" s="373"/>
      <c r="H169" s="373"/>
      <c r="I169" s="373"/>
      <c r="J169" s="374">
        <v>55.41</v>
      </c>
      <c r="K169" s="373" t="s">
        <v>436</v>
      </c>
      <c r="L169" s="374">
        <v>277.05</v>
      </c>
      <c r="M169" s="373"/>
      <c r="N169" s="375"/>
      <c r="V169" s="361"/>
      <c r="W169" s="367"/>
      <c r="Y169" s="335" t="s">
        <v>432</v>
      </c>
      <c r="AB169" s="367"/>
    </row>
    <row r="170" spans="1:28" s="332" customFormat="1" ht="12" x14ac:dyDescent="0.2">
      <c r="A170" s="372"/>
      <c r="B170" s="371" t="s">
        <v>439</v>
      </c>
      <c r="C170" s="1065" t="s">
        <v>440</v>
      </c>
      <c r="D170" s="1065"/>
      <c r="E170" s="1065"/>
      <c r="F170" s="373"/>
      <c r="G170" s="373"/>
      <c r="H170" s="373"/>
      <c r="I170" s="373"/>
      <c r="J170" s="374">
        <v>4.3</v>
      </c>
      <c r="K170" s="373"/>
      <c r="L170" s="374">
        <v>17.2</v>
      </c>
      <c r="M170" s="373"/>
      <c r="N170" s="375"/>
      <c r="V170" s="361"/>
      <c r="W170" s="367"/>
      <c r="Y170" s="335" t="s">
        <v>440</v>
      </c>
      <c r="AB170" s="367"/>
    </row>
    <row r="171" spans="1:28" s="332" customFormat="1" ht="12" x14ac:dyDescent="0.2">
      <c r="A171" s="372"/>
      <c r="B171" s="371"/>
      <c r="C171" s="1065" t="s">
        <v>443</v>
      </c>
      <c r="D171" s="1065"/>
      <c r="E171" s="1065"/>
      <c r="F171" s="373" t="s">
        <v>444</v>
      </c>
      <c r="G171" s="373" t="s">
        <v>8086</v>
      </c>
      <c r="H171" s="373" t="s">
        <v>436</v>
      </c>
      <c r="I171" s="373" t="s">
        <v>8382</v>
      </c>
      <c r="J171" s="374"/>
      <c r="K171" s="373"/>
      <c r="L171" s="374"/>
      <c r="M171" s="373"/>
      <c r="N171" s="375"/>
      <c r="V171" s="361"/>
      <c r="W171" s="367"/>
      <c r="Z171" s="335" t="s">
        <v>443</v>
      </c>
      <c r="AB171" s="367"/>
    </row>
    <row r="172" spans="1:28" s="332" customFormat="1" ht="12" x14ac:dyDescent="0.2">
      <c r="A172" s="372"/>
      <c r="B172" s="371"/>
      <c r="C172" s="1077" t="s">
        <v>450</v>
      </c>
      <c r="D172" s="1077"/>
      <c r="E172" s="1077"/>
      <c r="F172" s="376"/>
      <c r="G172" s="376"/>
      <c r="H172" s="376"/>
      <c r="I172" s="376"/>
      <c r="J172" s="377">
        <v>59.71</v>
      </c>
      <c r="K172" s="376"/>
      <c r="L172" s="377">
        <v>294.25</v>
      </c>
      <c r="M172" s="376"/>
      <c r="N172" s="378"/>
      <c r="V172" s="361"/>
      <c r="W172" s="367"/>
      <c r="AA172" s="335" t="s">
        <v>450</v>
      </c>
      <c r="AB172" s="367"/>
    </row>
    <row r="173" spans="1:28" s="332" customFormat="1" ht="12" x14ac:dyDescent="0.2">
      <c r="A173" s="372"/>
      <c r="B173" s="371"/>
      <c r="C173" s="1065" t="s">
        <v>451</v>
      </c>
      <c r="D173" s="1065"/>
      <c r="E173" s="1065"/>
      <c r="F173" s="373"/>
      <c r="G173" s="373"/>
      <c r="H173" s="373"/>
      <c r="I173" s="373"/>
      <c r="J173" s="374"/>
      <c r="K173" s="373"/>
      <c r="L173" s="374">
        <v>277.05</v>
      </c>
      <c r="M173" s="373"/>
      <c r="N173" s="375"/>
      <c r="V173" s="361"/>
      <c r="W173" s="367"/>
      <c r="Z173" s="335" t="s">
        <v>451</v>
      </c>
      <c r="AB173" s="367"/>
    </row>
    <row r="174" spans="1:28" s="332" customFormat="1" ht="33.75" x14ac:dyDescent="0.2">
      <c r="A174" s="372"/>
      <c r="B174" s="371" t="s">
        <v>7616</v>
      </c>
      <c r="C174" s="1065" t="s">
        <v>7617</v>
      </c>
      <c r="D174" s="1065"/>
      <c r="E174" s="1065"/>
      <c r="F174" s="373" t="s">
        <v>454</v>
      </c>
      <c r="G174" s="373" t="s">
        <v>1083</v>
      </c>
      <c r="H174" s="373"/>
      <c r="I174" s="373" t="s">
        <v>1083</v>
      </c>
      <c r="J174" s="374"/>
      <c r="K174" s="373"/>
      <c r="L174" s="374">
        <v>249.35</v>
      </c>
      <c r="M174" s="373"/>
      <c r="N174" s="375"/>
      <c r="V174" s="361"/>
      <c r="W174" s="367"/>
      <c r="Z174" s="335" t="s">
        <v>7617</v>
      </c>
      <c r="AB174" s="367"/>
    </row>
    <row r="175" spans="1:28" s="332" customFormat="1" ht="33.75" x14ac:dyDescent="0.2">
      <c r="A175" s="372"/>
      <c r="B175" s="371" t="s">
        <v>7618</v>
      </c>
      <c r="C175" s="1065" t="s">
        <v>7619</v>
      </c>
      <c r="D175" s="1065"/>
      <c r="E175" s="1065"/>
      <c r="F175" s="373" t="s">
        <v>454</v>
      </c>
      <c r="G175" s="373" t="s">
        <v>657</v>
      </c>
      <c r="H175" s="373"/>
      <c r="I175" s="373" t="s">
        <v>657</v>
      </c>
      <c r="J175" s="374"/>
      <c r="K175" s="373"/>
      <c r="L175" s="374">
        <v>127.44</v>
      </c>
      <c r="M175" s="373"/>
      <c r="N175" s="375"/>
      <c r="V175" s="361"/>
      <c r="W175" s="367"/>
      <c r="Z175" s="335" t="s">
        <v>7619</v>
      </c>
      <c r="AB175" s="367"/>
    </row>
    <row r="176" spans="1:28" s="332" customFormat="1" ht="12" x14ac:dyDescent="0.2">
      <c r="A176" s="379"/>
      <c r="B176" s="380"/>
      <c r="C176" s="1068" t="s">
        <v>459</v>
      </c>
      <c r="D176" s="1068"/>
      <c r="E176" s="1068"/>
      <c r="F176" s="364"/>
      <c r="G176" s="364"/>
      <c r="H176" s="364"/>
      <c r="I176" s="364"/>
      <c r="J176" s="365"/>
      <c r="K176" s="364"/>
      <c r="L176" s="365">
        <v>671.04</v>
      </c>
      <c r="M176" s="376"/>
      <c r="N176" s="366"/>
      <c r="V176" s="361"/>
      <c r="W176" s="367"/>
      <c r="AB176" s="367" t="s">
        <v>459</v>
      </c>
    </row>
    <row r="177" spans="1:29" s="332" customFormat="1" ht="33.75" x14ac:dyDescent="0.2">
      <c r="A177" s="362" t="s">
        <v>7327</v>
      </c>
      <c r="B177" s="363" t="s">
        <v>8383</v>
      </c>
      <c r="C177" s="1068" t="s">
        <v>8384</v>
      </c>
      <c r="D177" s="1068"/>
      <c r="E177" s="1068"/>
      <c r="F177" s="364" t="s">
        <v>1498</v>
      </c>
      <c r="G177" s="364"/>
      <c r="H177" s="364"/>
      <c r="I177" s="364" t="s">
        <v>847</v>
      </c>
      <c r="J177" s="365">
        <v>2202.6</v>
      </c>
      <c r="K177" s="364"/>
      <c r="L177" s="365">
        <v>881.04</v>
      </c>
      <c r="M177" s="364"/>
      <c r="N177" s="366"/>
      <c r="V177" s="361"/>
      <c r="W177" s="367" t="s">
        <v>8384</v>
      </c>
      <c r="AB177" s="367"/>
    </row>
    <row r="178" spans="1:29" s="332" customFormat="1" ht="12" x14ac:dyDescent="0.2">
      <c r="A178" s="379"/>
      <c r="B178" s="380"/>
      <c r="C178" s="340" t="s">
        <v>3039</v>
      </c>
      <c r="D178" s="385"/>
      <c r="E178" s="385"/>
      <c r="F178" s="386"/>
      <c r="G178" s="386"/>
      <c r="H178" s="386"/>
      <c r="I178" s="386"/>
      <c r="J178" s="387"/>
      <c r="K178" s="386"/>
      <c r="L178" s="387"/>
      <c r="M178" s="388"/>
      <c r="N178" s="389"/>
      <c r="V178" s="361"/>
      <c r="W178" s="367"/>
      <c r="AB178" s="367"/>
    </row>
    <row r="179" spans="1:29" s="332" customFormat="1" ht="12" x14ac:dyDescent="0.2">
      <c r="A179" s="368"/>
      <c r="B179" s="369"/>
      <c r="C179" s="1065" t="s">
        <v>2591</v>
      </c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72"/>
      <c r="V179" s="361"/>
      <c r="W179" s="367"/>
      <c r="AB179" s="367"/>
      <c r="AC179" s="335" t="s">
        <v>2591</v>
      </c>
    </row>
    <row r="180" spans="1:29" s="332" customFormat="1" ht="56.25" x14ac:dyDescent="0.2">
      <c r="A180" s="362" t="s">
        <v>625</v>
      </c>
      <c r="B180" s="363" t="s">
        <v>8190</v>
      </c>
      <c r="C180" s="1068" t="s">
        <v>8191</v>
      </c>
      <c r="D180" s="1068"/>
      <c r="E180" s="1068"/>
      <c r="F180" s="364" t="s">
        <v>1017</v>
      </c>
      <c r="G180" s="364"/>
      <c r="H180" s="364"/>
      <c r="I180" s="364" t="s">
        <v>423</v>
      </c>
      <c r="J180" s="365"/>
      <c r="K180" s="364"/>
      <c r="L180" s="365"/>
      <c r="M180" s="364"/>
      <c r="N180" s="366"/>
      <c r="V180" s="361"/>
      <c r="W180" s="367" t="s">
        <v>8191</v>
      </c>
      <c r="AB180" s="367"/>
    </row>
    <row r="181" spans="1:29" s="332" customFormat="1" ht="33.75" x14ac:dyDescent="0.2">
      <c r="A181" s="370"/>
      <c r="B181" s="371" t="s">
        <v>430</v>
      </c>
      <c r="C181" s="1065" t="s">
        <v>431</v>
      </c>
      <c r="D181" s="1065"/>
      <c r="E181" s="1065"/>
      <c r="F181" s="1065"/>
      <c r="G181" s="1065"/>
      <c r="H181" s="1065"/>
      <c r="I181" s="1065"/>
      <c r="J181" s="1065"/>
      <c r="K181" s="1065"/>
      <c r="L181" s="1065"/>
      <c r="M181" s="1065"/>
      <c r="N181" s="1072"/>
      <c r="V181" s="361"/>
      <c r="W181" s="367"/>
      <c r="X181" s="335" t="s">
        <v>431</v>
      </c>
      <c r="AB181" s="367"/>
    </row>
    <row r="182" spans="1:29" s="332" customFormat="1" ht="12" x14ac:dyDescent="0.2">
      <c r="A182" s="372"/>
      <c r="B182" s="371" t="s">
        <v>423</v>
      </c>
      <c r="C182" s="1065" t="s">
        <v>432</v>
      </c>
      <c r="D182" s="1065"/>
      <c r="E182" s="1065"/>
      <c r="F182" s="373"/>
      <c r="G182" s="373"/>
      <c r="H182" s="373"/>
      <c r="I182" s="373"/>
      <c r="J182" s="374">
        <v>9.91</v>
      </c>
      <c r="K182" s="373" t="s">
        <v>436</v>
      </c>
      <c r="L182" s="374">
        <v>12.39</v>
      </c>
      <c r="M182" s="373"/>
      <c r="N182" s="375"/>
      <c r="V182" s="361"/>
      <c r="W182" s="367"/>
      <c r="Y182" s="335" t="s">
        <v>432</v>
      </c>
      <c r="AB182" s="367"/>
    </row>
    <row r="183" spans="1:29" s="332" customFormat="1" ht="12" x14ac:dyDescent="0.2">
      <c r="A183" s="372"/>
      <c r="B183" s="371" t="s">
        <v>434</v>
      </c>
      <c r="C183" s="1065" t="s">
        <v>435</v>
      </c>
      <c r="D183" s="1065"/>
      <c r="E183" s="1065"/>
      <c r="F183" s="373"/>
      <c r="G183" s="373"/>
      <c r="H183" s="373"/>
      <c r="I183" s="373"/>
      <c r="J183" s="374">
        <v>5.43</v>
      </c>
      <c r="K183" s="373" t="s">
        <v>436</v>
      </c>
      <c r="L183" s="374">
        <v>6.79</v>
      </c>
      <c r="M183" s="373"/>
      <c r="N183" s="375"/>
      <c r="V183" s="361"/>
      <c r="W183" s="367"/>
      <c r="Y183" s="335" t="s">
        <v>435</v>
      </c>
      <c r="AB183" s="367"/>
    </row>
    <row r="184" spans="1:29" s="332" customFormat="1" ht="12" x14ac:dyDescent="0.2">
      <c r="A184" s="372"/>
      <c r="B184" s="371" t="s">
        <v>437</v>
      </c>
      <c r="C184" s="1065" t="s">
        <v>438</v>
      </c>
      <c r="D184" s="1065"/>
      <c r="E184" s="1065"/>
      <c r="F184" s="373"/>
      <c r="G184" s="373"/>
      <c r="H184" s="373"/>
      <c r="I184" s="373"/>
      <c r="J184" s="374">
        <v>0.76</v>
      </c>
      <c r="K184" s="373" t="s">
        <v>436</v>
      </c>
      <c r="L184" s="374">
        <v>0.95</v>
      </c>
      <c r="M184" s="373"/>
      <c r="N184" s="375"/>
      <c r="V184" s="361"/>
      <c r="W184" s="367"/>
      <c r="Y184" s="335" t="s">
        <v>438</v>
      </c>
      <c r="AB184" s="367"/>
    </row>
    <row r="185" spans="1:29" s="332" customFormat="1" ht="12" x14ac:dyDescent="0.2">
      <c r="A185" s="372"/>
      <c r="B185" s="371" t="s">
        <v>439</v>
      </c>
      <c r="C185" s="1065" t="s">
        <v>440</v>
      </c>
      <c r="D185" s="1065"/>
      <c r="E185" s="1065"/>
      <c r="F185" s="373"/>
      <c r="G185" s="373"/>
      <c r="H185" s="373"/>
      <c r="I185" s="373"/>
      <c r="J185" s="374">
        <v>0.74</v>
      </c>
      <c r="K185" s="373"/>
      <c r="L185" s="374">
        <v>0.74</v>
      </c>
      <c r="M185" s="373"/>
      <c r="N185" s="375"/>
      <c r="V185" s="361"/>
      <c r="W185" s="367"/>
      <c r="Y185" s="335" t="s">
        <v>440</v>
      </c>
      <c r="AB185" s="367"/>
    </row>
    <row r="186" spans="1:29" s="332" customFormat="1" ht="12" x14ac:dyDescent="0.2">
      <c r="A186" s="372"/>
      <c r="B186" s="371"/>
      <c r="C186" s="1065" t="s">
        <v>443</v>
      </c>
      <c r="D186" s="1065"/>
      <c r="E186" s="1065"/>
      <c r="F186" s="373" t="s">
        <v>444</v>
      </c>
      <c r="G186" s="373" t="s">
        <v>2647</v>
      </c>
      <c r="H186" s="373" t="s">
        <v>436</v>
      </c>
      <c r="I186" s="373" t="s">
        <v>8385</v>
      </c>
      <c r="J186" s="374"/>
      <c r="K186" s="373"/>
      <c r="L186" s="374"/>
      <c r="M186" s="373"/>
      <c r="N186" s="375"/>
      <c r="V186" s="361"/>
      <c r="W186" s="367"/>
      <c r="Z186" s="335" t="s">
        <v>443</v>
      </c>
      <c r="AB186" s="367"/>
    </row>
    <row r="187" spans="1:29" s="332" customFormat="1" ht="12" x14ac:dyDescent="0.2">
      <c r="A187" s="372"/>
      <c r="B187" s="371"/>
      <c r="C187" s="1065" t="s">
        <v>447</v>
      </c>
      <c r="D187" s="1065"/>
      <c r="E187" s="1065"/>
      <c r="F187" s="373" t="s">
        <v>444</v>
      </c>
      <c r="G187" s="373" t="s">
        <v>2332</v>
      </c>
      <c r="H187" s="373" t="s">
        <v>436</v>
      </c>
      <c r="I187" s="373" t="s">
        <v>1033</v>
      </c>
      <c r="J187" s="374"/>
      <c r="K187" s="373"/>
      <c r="L187" s="374"/>
      <c r="M187" s="373"/>
      <c r="N187" s="375"/>
      <c r="V187" s="361"/>
      <c r="W187" s="367"/>
      <c r="Z187" s="335" t="s">
        <v>447</v>
      </c>
      <c r="AB187" s="367"/>
    </row>
    <row r="188" spans="1:29" s="332" customFormat="1" ht="12" x14ac:dyDescent="0.2">
      <c r="A188" s="372"/>
      <c r="B188" s="371"/>
      <c r="C188" s="1077" t="s">
        <v>450</v>
      </c>
      <c r="D188" s="1077"/>
      <c r="E188" s="1077"/>
      <c r="F188" s="376"/>
      <c r="G188" s="376"/>
      <c r="H188" s="376"/>
      <c r="I188" s="376"/>
      <c r="J188" s="377">
        <v>16.079999999999998</v>
      </c>
      <c r="K188" s="376"/>
      <c r="L188" s="377">
        <v>19.920000000000002</v>
      </c>
      <c r="M188" s="376"/>
      <c r="N188" s="378"/>
      <c r="V188" s="361"/>
      <c r="W188" s="367"/>
      <c r="AA188" s="335" t="s">
        <v>450</v>
      </c>
      <c r="AB188" s="367"/>
    </row>
    <row r="189" spans="1:29" s="332" customFormat="1" ht="12" x14ac:dyDescent="0.2">
      <c r="A189" s="372"/>
      <c r="B189" s="371"/>
      <c r="C189" s="1065" t="s">
        <v>451</v>
      </c>
      <c r="D189" s="1065"/>
      <c r="E189" s="1065"/>
      <c r="F189" s="373"/>
      <c r="G189" s="373"/>
      <c r="H189" s="373"/>
      <c r="I189" s="373"/>
      <c r="J189" s="374"/>
      <c r="K189" s="373"/>
      <c r="L189" s="374">
        <v>13.34</v>
      </c>
      <c r="M189" s="373"/>
      <c r="N189" s="375"/>
      <c r="V189" s="361"/>
      <c r="W189" s="367"/>
      <c r="Z189" s="335" t="s">
        <v>451</v>
      </c>
      <c r="AB189" s="367"/>
    </row>
    <row r="190" spans="1:29" s="332" customFormat="1" ht="33.75" x14ac:dyDescent="0.2">
      <c r="A190" s="372"/>
      <c r="B190" s="371" t="s">
        <v>4696</v>
      </c>
      <c r="C190" s="1065" t="s">
        <v>3148</v>
      </c>
      <c r="D190" s="1065"/>
      <c r="E190" s="1065"/>
      <c r="F190" s="373" t="s">
        <v>454</v>
      </c>
      <c r="G190" s="373" t="s">
        <v>558</v>
      </c>
      <c r="H190" s="373"/>
      <c r="I190" s="373" t="s">
        <v>558</v>
      </c>
      <c r="J190" s="374"/>
      <c r="K190" s="373"/>
      <c r="L190" s="374">
        <v>12.94</v>
      </c>
      <c r="M190" s="373"/>
      <c r="N190" s="375"/>
      <c r="V190" s="361"/>
      <c r="W190" s="367"/>
      <c r="Z190" s="335" t="s">
        <v>3148</v>
      </c>
      <c r="AB190" s="367"/>
    </row>
    <row r="191" spans="1:29" s="332" customFormat="1" ht="33.75" x14ac:dyDescent="0.2">
      <c r="A191" s="372"/>
      <c r="B191" s="371" t="s">
        <v>4697</v>
      </c>
      <c r="C191" s="1065" t="s">
        <v>3150</v>
      </c>
      <c r="D191" s="1065"/>
      <c r="E191" s="1065"/>
      <c r="F191" s="373" t="s">
        <v>454</v>
      </c>
      <c r="G191" s="373" t="s">
        <v>544</v>
      </c>
      <c r="H191" s="373"/>
      <c r="I191" s="373" t="s">
        <v>544</v>
      </c>
      <c r="J191" s="374"/>
      <c r="K191" s="373"/>
      <c r="L191" s="374">
        <v>6.8</v>
      </c>
      <c r="M191" s="373"/>
      <c r="N191" s="375"/>
      <c r="V191" s="361"/>
      <c r="W191" s="367"/>
      <c r="Z191" s="335" t="s">
        <v>3150</v>
      </c>
      <c r="AB191" s="367"/>
    </row>
    <row r="192" spans="1:29" s="332" customFormat="1" ht="12" x14ac:dyDescent="0.2">
      <c r="A192" s="379"/>
      <c r="B192" s="380"/>
      <c r="C192" s="1068" t="s">
        <v>459</v>
      </c>
      <c r="D192" s="1068"/>
      <c r="E192" s="1068"/>
      <c r="F192" s="364"/>
      <c r="G192" s="364"/>
      <c r="H192" s="364"/>
      <c r="I192" s="364"/>
      <c r="J192" s="365"/>
      <c r="K192" s="364"/>
      <c r="L192" s="365">
        <v>39.659999999999997</v>
      </c>
      <c r="M192" s="376"/>
      <c r="N192" s="366"/>
      <c r="V192" s="361"/>
      <c r="W192" s="367"/>
      <c r="AB192" s="367" t="s">
        <v>459</v>
      </c>
    </row>
    <row r="193" spans="1:29" s="332" customFormat="1" ht="22.5" x14ac:dyDescent="0.2">
      <c r="A193" s="362" t="s">
        <v>5568</v>
      </c>
      <c r="B193" s="363" t="s">
        <v>8386</v>
      </c>
      <c r="C193" s="1068" t="s">
        <v>8387</v>
      </c>
      <c r="D193" s="1068"/>
      <c r="E193" s="1068"/>
      <c r="F193" s="364" t="s">
        <v>1498</v>
      </c>
      <c r="G193" s="364"/>
      <c r="H193" s="364"/>
      <c r="I193" s="364" t="s">
        <v>2083</v>
      </c>
      <c r="J193" s="365">
        <v>1153.5999999999999</v>
      </c>
      <c r="K193" s="364"/>
      <c r="L193" s="365">
        <v>115.36</v>
      </c>
      <c r="M193" s="364"/>
      <c r="N193" s="366"/>
      <c r="V193" s="361"/>
      <c r="W193" s="367" t="s">
        <v>8387</v>
      </c>
      <c r="AB193" s="367"/>
    </row>
    <row r="194" spans="1:29" s="332" customFormat="1" ht="12" x14ac:dyDescent="0.2">
      <c r="A194" s="379"/>
      <c r="B194" s="380"/>
      <c r="C194" s="340" t="s">
        <v>3039</v>
      </c>
      <c r="D194" s="385"/>
      <c r="E194" s="385"/>
      <c r="F194" s="386"/>
      <c r="G194" s="386"/>
      <c r="H194" s="386"/>
      <c r="I194" s="386"/>
      <c r="J194" s="387"/>
      <c r="K194" s="386"/>
      <c r="L194" s="387"/>
      <c r="M194" s="388"/>
      <c r="N194" s="389"/>
      <c r="V194" s="361"/>
      <c r="W194" s="367"/>
      <c r="AB194" s="367"/>
    </row>
    <row r="195" spans="1:29" s="332" customFormat="1" ht="12" x14ac:dyDescent="0.2">
      <c r="A195" s="368"/>
      <c r="B195" s="369"/>
      <c r="C195" s="1065" t="s">
        <v>2579</v>
      </c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72"/>
      <c r="V195" s="361"/>
      <c r="W195" s="367"/>
      <c r="AB195" s="367"/>
      <c r="AC195" s="335" t="s">
        <v>2579</v>
      </c>
    </row>
    <row r="196" spans="1:29" s="332" customFormat="1" ht="33.75" x14ac:dyDescent="0.2">
      <c r="A196" s="362" t="s">
        <v>152</v>
      </c>
      <c r="B196" s="363" t="s">
        <v>8028</v>
      </c>
      <c r="C196" s="1068" t="s">
        <v>8077</v>
      </c>
      <c r="D196" s="1068"/>
      <c r="E196" s="1068"/>
      <c r="F196" s="364" t="s">
        <v>1017</v>
      </c>
      <c r="G196" s="364"/>
      <c r="H196" s="364"/>
      <c r="I196" s="364" t="s">
        <v>423</v>
      </c>
      <c r="J196" s="365"/>
      <c r="K196" s="364"/>
      <c r="L196" s="365"/>
      <c r="M196" s="364"/>
      <c r="N196" s="366"/>
      <c r="V196" s="361"/>
      <c r="W196" s="367" t="s">
        <v>8077</v>
      </c>
      <c r="AB196" s="367"/>
    </row>
    <row r="197" spans="1:29" s="332" customFormat="1" ht="33.75" x14ac:dyDescent="0.2">
      <c r="A197" s="370"/>
      <c r="B197" s="371" t="s">
        <v>430</v>
      </c>
      <c r="C197" s="1065" t="s">
        <v>431</v>
      </c>
      <c r="D197" s="1065"/>
      <c r="E197" s="1065"/>
      <c r="F197" s="1065"/>
      <c r="G197" s="1065"/>
      <c r="H197" s="1065"/>
      <c r="I197" s="1065"/>
      <c r="J197" s="1065"/>
      <c r="K197" s="1065"/>
      <c r="L197" s="1065"/>
      <c r="M197" s="1065"/>
      <c r="N197" s="1072"/>
      <c r="V197" s="361"/>
      <c r="W197" s="367"/>
      <c r="X197" s="335" t="s">
        <v>431</v>
      </c>
      <c r="AB197" s="367"/>
    </row>
    <row r="198" spans="1:29" s="332" customFormat="1" ht="12" x14ac:dyDescent="0.2">
      <c r="A198" s="372"/>
      <c r="B198" s="371" t="s">
        <v>423</v>
      </c>
      <c r="C198" s="1065" t="s">
        <v>432</v>
      </c>
      <c r="D198" s="1065"/>
      <c r="E198" s="1065"/>
      <c r="F198" s="373"/>
      <c r="G198" s="373"/>
      <c r="H198" s="373"/>
      <c r="I198" s="373"/>
      <c r="J198" s="374">
        <v>72.430000000000007</v>
      </c>
      <c r="K198" s="373" t="s">
        <v>436</v>
      </c>
      <c r="L198" s="374">
        <v>90.54</v>
      </c>
      <c r="M198" s="373"/>
      <c r="N198" s="375"/>
      <c r="V198" s="361"/>
      <c r="W198" s="367"/>
      <c r="Y198" s="335" t="s">
        <v>432</v>
      </c>
      <c r="AB198" s="367"/>
    </row>
    <row r="199" spans="1:29" s="332" customFormat="1" ht="12" x14ac:dyDescent="0.2">
      <c r="A199" s="372"/>
      <c r="B199" s="371" t="s">
        <v>439</v>
      </c>
      <c r="C199" s="1065" t="s">
        <v>440</v>
      </c>
      <c r="D199" s="1065"/>
      <c r="E199" s="1065"/>
      <c r="F199" s="373"/>
      <c r="G199" s="373"/>
      <c r="H199" s="373"/>
      <c r="I199" s="373"/>
      <c r="J199" s="374">
        <v>8.8800000000000008</v>
      </c>
      <c r="K199" s="373"/>
      <c r="L199" s="374">
        <v>8.8800000000000008</v>
      </c>
      <c r="M199" s="373"/>
      <c r="N199" s="375"/>
      <c r="V199" s="361"/>
      <c r="W199" s="367"/>
      <c r="Y199" s="335" t="s">
        <v>440</v>
      </c>
      <c r="AB199" s="367"/>
    </row>
    <row r="200" spans="1:29" s="332" customFormat="1" ht="12" x14ac:dyDescent="0.2">
      <c r="A200" s="372"/>
      <c r="B200" s="371"/>
      <c r="C200" s="1065" t="s">
        <v>443</v>
      </c>
      <c r="D200" s="1065"/>
      <c r="E200" s="1065"/>
      <c r="F200" s="373" t="s">
        <v>444</v>
      </c>
      <c r="G200" s="373" t="s">
        <v>1565</v>
      </c>
      <c r="H200" s="373" t="s">
        <v>436</v>
      </c>
      <c r="I200" s="373" t="s">
        <v>499</v>
      </c>
      <c r="J200" s="374"/>
      <c r="K200" s="373"/>
      <c r="L200" s="374"/>
      <c r="M200" s="373"/>
      <c r="N200" s="375"/>
      <c r="V200" s="361"/>
      <c r="W200" s="367"/>
      <c r="Z200" s="335" t="s">
        <v>443</v>
      </c>
      <c r="AB200" s="367"/>
    </row>
    <row r="201" spans="1:29" s="332" customFormat="1" ht="12" x14ac:dyDescent="0.2">
      <c r="A201" s="372"/>
      <c r="B201" s="371"/>
      <c r="C201" s="1077" t="s">
        <v>450</v>
      </c>
      <c r="D201" s="1077"/>
      <c r="E201" s="1077"/>
      <c r="F201" s="376"/>
      <c r="G201" s="376"/>
      <c r="H201" s="376"/>
      <c r="I201" s="376"/>
      <c r="J201" s="377">
        <v>81.31</v>
      </c>
      <c r="K201" s="376"/>
      <c r="L201" s="377">
        <v>99.42</v>
      </c>
      <c r="M201" s="376"/>
      <c r="N201" s="378"/>
      <c r="V201" s="361"/>
      <c r="W201" s="367"/>
      <c r="AA201" s="335" t="s">
        <v>450</v>
      </c>
      <c r="AB201" s="367"/>
    </row>
    <row r="202" spans="1:29" s="332" customFormat="1" ht="12" x14ac:dyDescent="0.2">
      <c r="A202" s="372"/>
      <c r="B202" s="371"/>
      <c r="C202" s="1065" t="s">
        <v>451</v>
      </c>
      <c r="D202" s="1065"/>
      <c r="E202" s="1065"/>
      <c r="F202" s="373"/>
      <c r="G202" s="373"/>
      <c r="H202" s="373"/>
      <c r="I202" s="373"/>
      <c r="J202" s="374"/>
      <c r="K202" s="373"/>
      <c r="L202" s="374">
        <v>90.54</v>
      </c>
      <c r="M202" s="373"/>
      <c r="N202" s="375"/>
      <c r="V202" s="361"/>
      <c r="W202" s="367"/>
      <c r="Z202" s="335" t="s">
        <v>451</v>
      </c>
      <c r="AB202" s="367"/>
    </row>
    <row r="203" spans="1:29" s="332" customFormat="1" ht="33.75" x14ac:dyDescent="0.2">
      <c r="A203" s="372"/>
      <c r="B203" s="371" t="s">
        <v>7616</v>
      </c>
      <c r="C203" s="1065" t="s">
        <v>7617</v>
      </c>
      <c r="D203" s="1065"/>
      <c r="E203" s="1065"/>
      <c r="F203" s="373" t="s">
        <v>454</v>
      </c>
      <c r="G203" s="373" t="s">
        <v>1083</v>
      </c>
      <c r="H203" s="373"/>
      <c r="I203" s="373" t="s">
        <v>1083</v>
      </c>
      <c r="J203" s="374"/>
      <c r="K203" s="373"/>
      <c r="L203" s="374">
        <v>81.489999999999995</v>
      </c>
      <c r="M203" s="373"/>
      <c r="N203" s="375"/>
      <c r="V203" s="361"/>
      <c r="W203" s="367"/>
      <c r="Z203" s="335" t="s">
        <v>7617</v>
      </c>
      <c r="AB203" s="367"/>
    </row>
    <row r="204" spans="1:29" s="332" customFormat="1" ht="33.75" x14ac:dyDescent="0.2">
      <c r="A204" s="372"/>
      <c r="B204" s="371" t="s">
        <v>7618</v>
      </c>
      <c r="C204" s="1065" t="s">
        <v>7619</v>
      </c>
      <c r="D204" s="1065"/>
      <c r="E204" s="1065"/>
      <c r="F204" s="373" t="s">
        <v>454</v>
      </c>
      <c r="G204" s="373" t="s">
        <v>657</v>
      </c>
      <c r="H204" s="373"/>
      <c r="I204" s="373" t="s">
        <v>657</v>
      </c>
      <c r="J204" s="374"/>
      <c r="K204" s="373"/>
      <c r="L204" s="374">
        <v>41.65</v>
      </c>
      <c r="M204" s="373"/>
      <c r="N204" s="375"/>
      <c r="V204" s="361"/>
      <c r="W204" s="367"/>
      <c r="Z204" s="335" t="s">
        <v>7619</v>
      </c>
      <c r="AB204" s="367"/>
    </row>
    <row r="205" spans="1:29" s="332" customFormat="1" ht="12" x14ac:dyDescent="0.2">
      <c r="A205" s="379"/>
      <c r="B205" s="380"/>
      <c r="C205" s="1068" t="s">
        <v>459</v>
      </c>
      <c r="D205" s="1068"/>
      <c r="E205" s="1068"/>
      <c r="F205" s="364"/>
      <c r="G205" s="364"/>
      <c r="H205" s="364"/>
      <c r="I205" s="364"/>
      <c r="J205" s="365"/>
      <c r="K205" s="364"/>
      <c r="L205" s="365">
        <v>222.56</v>
      </c>
      <c r="M205" s="376"/>
      <c r="N205" s="366"/>
      <c r="V205" s="361"/>
      <c r="W205" s="367"/>
      <c r="AB205" s="367" t="s">
        <v>459</v>
      </c>
    </row>
    <row r="206" spans="1:29" s="332" customFormat="1" ht="22.5" x14ac:dyDescent="0.2">
      <c r="A206" s="362" t="s">
        <v>7524</v>
      </c>
      <c r="B206" s="363" t="s">
        <v>8388</v>
      </c>
      <c r="C206" s="1068" t="s">
        <v>8389</v>
      </c>
      <c r="D206" s="1068"/>
      <c r="E206" s="1068"/>
      <c r="F206" s="364" t="s">
        <v>1017</v>
      </c>
      <c r="G206" s="364"/>
      <c r="H206" s="364"/>
      <c r="I206" s="364" t="s">
        <v>423</v>
      </c>
      <c r="J206" s="365">
        <v>103.31</v>
      </c>
      <c r="K206" s="364"/>
      <c r="L206" s="365">
        <v>103.31</v>
      </c>
      <c r="M206" s="364"/>
      <c r="N206" s="366"/>
      <c r="V206" s="361"/>
      <c r="W206" s="367" t="s">
        <v>8389</v>
      </c>
      <c r="AB206" s="367"/>
    </row>
    <row r="207" spans="1:29" s="332" customFormat="1" ht="12" x14ac:dyDescent="0.2">
      <c r="A207" s="379"/>
      <c r="B207" s="380"/>
      <c r="C207" s="340" t="s">
        <v>3039</v>
      </c>
      <c r="D207" s="385"/>
      <c r="E207" s="385"/>
      <c r="F207" s="386"/>
      <c r="G207" s="386"/>
      <c r="H207" s="386"/>
      <c r="I207" s="386"/>
      <c r="J207" s="387"/>
      <c r="K207" s="386"/>
      <c r="L207" s="387"/>
      <c r="M207" s="388"/>
      <c r="N207" s="389"/>
      <c r="V207" s="361"/>
      <c r="W207" s="367"/>
      <c r="AB207" s="367"/>
    </row>
    <row r="208" spans="1:29" s="332" customFormat="1" ht="22.5" x14ac:dyDescent="0.2">
      <c r="A208" s="362" t="s">
        <v>160</v>
      </c>
      <c r="B208" s="363" t="s">
        <v>8172</v>
      </c>
      <c r="C208" s="1068" t="s">
        <v>8173</v>
      </c>
      <c r="D208" s="1068"/>
      <c r="E208" s="1068"/>
      <c r="F208" s="364" t="s">
        <v>1017</v>
      </c>
      <c r="G208" s="364"/>
      <c r="H208" s="364"/>
      <c r="I208" s="364" t="s">
        <v>434</v>
      </c>
      <c r="J208" s="365"/>
      <c r="K208" s="364"/>
      <c r="L208" s="365"/>
      <c r="M208" s="364"/>
      <c r="N208" s="366"/>
      <c r="V208" s="361"/>
      <c r="W208" s="367" t="s">
        <v>8173</v>
      </c>
      <c r="AB208" s="367"/>
    </row>
    <row r="209" spans="1:29" s="332" customFormat="1" ht="33.75" x14ac:dyDescent="0.2">
      <c r="A209" s="370"/>
      <c r="B209" s="371" t="s">
        <v>430</v>
      </c>
      <c r="C209" s="1065" t="s">
        <v>431</v>
      </c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72"/>
      <c r="V209" s="361"/>
      <c r="W209" s="367"/>
      <c r="X209" s="335" t="s">
        <v>431</v>
      </c>
      <c r="AB209" s="367"/>
    </row>
    <row r="210" spans="1:29" s="332" customFormat="1" ht="12" x14ac:dyDescent="0.2">
      <c r="A210" s="372"/>
      <c r="B210" s="371" t="s">
        <v>423</v>
      </c>
      <c r="C210" s="1065" t="s">
        <v>432</v>
      </c>
      <c r="D210" s="1065"/>
      <c r="E210" s="1065"/>
      <c r="F210" s="373"/>
      <c r="G210" s="373"/>
      <c r="H210" s="373"/>
      <c r="I210" s="373"/>
      <c r="J210" s="374">
        <v>12.25</v>
      </c>
      <c r="K210" s="373" t="s">
        <v>436</v>
      </c>
      <c r="L210" s="374">
        <v>30.63</v>
      </c>
      <c r="M210" s="373"/>
      <c r="N210" s="375"/>
      <c r="V210" s="361"/>
      <c r="W210" s="367"/>
      <c r="Y210" s="335" t="s">
        <v>432</v>
      </c>
      <c r="AB210" s="367"/>
    </row>
    <row r="211" spans="1:29" s="332" customFormat="1" ht="12" x14ac:dyDescent="0.2">
      <c r="A211" s="372"/>
      <c r="B211" s="371" t="s">
        <v>439</v>
      </c>
      <c r="C211" s="1065" t="s">
        <v>440</v>
      </c>
      <c r="D211" s="1065"/>
      <c r="E211" s="1065"/>
      <c r="F211" s="373"/>
      <c r="G211" s="373"/>
      <c r="H211" s="373"/>
      <c r="I211" s="373"/>
      <c r="J211" s="374">
        <v>3.44</v>
      </c>
      <c r="K211" s="373"/>
      <c r="L211" s="374">
        <v>6.88</v>
      </c>
      <c r="M211" s="373"/>
      <c r="N211" s="375"/>
      <c r="V211" s="361"/>
      <c r="W211" s="367"/>
      <c r="Y211" s="335" t="s">
        <v>440</v>
      </c>
      <c r="AB211" s="367"/>
    </row>
    <row r="212" spans="1:29" s="332" customFormat="1" ht="12" x14ac:dyDescent="0.2">
      <c r="A212" s="372"/>
      <c r="B212" s="371"/>
      <c r="C212" s="1065" t="s">
        <v>443</v>
      </c>
      <c r="D212" s="1065"/>
      <c r="E212" s="1065"/>
      <c r="F212" s="373" t="s">
        <v>444</v>
      </c>
      <c r="G212" s="373" t="s">
        <v>1160</v>
      </c>
      <c r="H212" s="373" t="s">
        <v>436</v>
      </c>
      <c r="I212" s="373" t="s">
        <v>437</v>
      </c>
      <c r="J212" s="374"/>
      <c r="K212" s="373"/>
      <c r="L212" s="374"/>
      <c r="M212" s="373"/>
      <c r="N212" s="375"/>
      <c r="V212" s="361"/>
      <c r="W212" s="367"/>
      <c r="Z212" s="335" t="s">
        <v>443</v>
      </c>
      <c r="AB212" s="367"/>
    </row>
    <row r="213" spans="1:29" s="332" customFormat="1" ht="12" x14ac:dyDescent="0.2">
      <c r="A213" s="372"/>
      <c r="B213" s="371"/>
      <c r="C213" s="1077" t="s">
        <v>450</v>
      </c>
      <c r="D213" s="1077"/>
      <c r="E213" s="1077"/>
      <c r="F213" s="376"/>
      <c r="G213" s="376"/>
      <c r="H213" s="376"/>
      <c r="I213" s="376"/>
      <c r="J213" s="377">
        <v>15.69</v>
      </c>
      <c r="K213" s="376"/>
      <c r="L213" s="377">
        <v>37.51</v>
      </c>
      <c r="M213" s="376"/>
      <c r="N213" s="378"/>
      <c r="V213" s="361"/>
      <c r="W213" s="367"/>
      <c r="AA213" s="335" t="s">
        <v>450</v>
      </c>
      <c r="AB213" s="367"/>
    </row>
    <row r="214" spans="1:29" s="332" customFormat="1" ht="12" x14ac:dyDescent="0.2">
      <c r="A214" s="372"/>
      <c r="B214" s="371"/>
      <c r="C214" s="1065" t="s">
        <v>451</v>
      </c>
      <c r="D214" s="1065"/>
      <c r="E214" s="1065"/>
      <c r="F214" s="373"/>
      <c r="G214" s="373"/>
      <c r="H214" s="373"/>
      <c r="I214" s="373"/>
      <c r="J214" s="374"/>
      <c r="K214" s="373"/>
      <c r="L214" s="374">
        <v>30.63</v>
      </c>
      <c r="M214" s="373"/>
      <c r="N214" s="375"/>
      <c r="V214" s="361"/>
      <c r="W214" s="367"/>
      <c r="Z214" s="335" t="s">
        <v>451</v>
      </c>
      <c r="AB214" s="367"/>
    </row>
    <row r="215" spans="1:29" s="332" customFormat="1" ht="33.75" x14ac:dyDescent="0.2">
      <c r="A215" s="372"/>
      <c r="B215" s="371" t="s">
        <v>7616</v>
      </c>
      <c r="C215" s="1065" t="s">
        <v>7617</v>
      </c>
      <c r="D215" s="1065"/>
      <c r="E215" s="1065"/>
      <c r="F215" s="373" t="s">
        <v>454</v>
      </c>
      <c r="G215" s="373" t="s">
        <v>1083</v>
      </c>
      <c r="H215" s="373"/>
      <c r="I215" s="373" t="s">
        <v>1083</v>
      </c>
      <c r="J215" s="374"/>
      <c r="K215" s="373"/>
      <c r="L215" s="374">
        <v>27.57</v>
      </c>
      <c r="M215" s="373"/>
      <c r="N215" s="375"/>
      <c r="V215" s="361"/>
      <c r="W215" s="367"/>
      <c r="Z215" s="335" t="s">
        <v>7617</v>
      </c>
      <c r="AB215" s="367"/>
    </row>
    <row r="216" spans="1:29" s="332" customFormat="1" ht="33.75" x14ac:dyDescent="0.2">
      <c r="A216" s="372"/>
      <c r="B216" s="371" t="s">
        <v>7618</v>
      </c>
      <c r="C216" s="1065" t="s">
        <v>7619</v>
      </c>
      <c r="D216" s="1065"/>
      <c r="E216" s="1065"/>
      <c r="F216" s="373" t="s">
        <v>454</v>
      </c>
      <c r="G216" s="373" t="s">
        <v>657</v>
      </c>
      <c r="H216" s="373"/>
      <c r="I216" s="373" t="s">
        <v>657</v>
      </c>
      <c r="J216" s="374"/>
      <c r="K216" s="373"/>
      <c r="L216" s="374">
        <v>14.09</v>
      </c>
      <c r="M216" s="373"/>
      <c r="N216" s="375"/>
      <c r="V216" s="361"/>
      <c r="W216" s="367"/>
      <c r="Z216" s="335" t="s">
        <v>7619</v>
      </c>
      <c r="AB216" s="367"/>
    </row>
    <row r="217" spans="1:29" s="332" customFormat="1" ht="12" x14ac:dyDescent="0.2">
      <c r="A217" s="379"/>
      <c r="B217" s="380"/>
      <c r="C217" s="1068" t="s">
        <v>459</v>
      </c>
      <c r="D217" s="1068"/>
      <c r="E217" s="1068"/>
      <c r="F217" s="364"/>
      <c r="G217" s="364"/>
      <c r="H217" s="364"/>
      <c r="I217" s="364"/>
      <c r="J217" s="365"/>
      <c r="K217" s="364"/>
      <c r="L217" s="365">
        <v>79.17</v>
      </c>
      <c r="M217" s="376"/>
      <c r="N217" s="366"/>
      <c r="V217" s="361"/>
      <c r="W217" s="367"/>
      <c r="AB217" s="367" t="s">
        <v>459</v>
      </c>
    </row>
    <row r="218" spans="1:29" s="332" customFormat="1" ht="45" x14ac:dyDescent="0.2">
      <c r="A218" s="362" t="s">
        <v>1358</v>
      </c>
      <c r="B218" s="363" t="s">
        <v>8200</v>
      </c>
      <c r="C218" s="1068" t="s">
        <v>8201</v>
      </c>
      <c r="D218" s="1068"/>
      <c r="E218" s="1068"/>
      <c r="F218" s="364" t="s">
        <v>1017</v>
      </c>
      <c r="G218" s="364"/>
      <c r="H218" s="364"/>
      <c r="I218" s="364" t="s">
        <v>434</v>
      </c>
      <c r="J218" s="365">
        <v>68.819999999999993</v>
      </c>
      <c r="K218" s="364"/>
      <c r="L218" s="365">
        <v>137.63999999999999</v>
      </c>
      <c r="M218" s="364"/>
      <c r="N218" s="366"/>
      <c r="V218" s="361"/>
      <c r="W218" s="367" t="s">
        <v>8201</v>
      </c>
      <c r="AB218" s="367"/>
    </row>
    <row r="219" spans="1:29" s="332" customFormat="1" ht="12" x14ac:dyDescent="0.2">
      <c r="A219" s="379"/>
      <c r="B219" s="380"/>
      <c r="C219" s="340" t="s">
        <v>3039</v>
      </c>
      <c r="D219" s="385"/>
      <c r="E219" s="385"/>
      <c r="F219" s="386"/>
      <c r="G219" s="386"/>
      <c r="H219" s="386"/>
      <c r="I219" s="386"/>
      <c r="J219" s="387"/>
      <c r="K219" s="386"/>
      <c r="L219" s="387"/>
      <c r="M219" s="388"/>
      <c r="N219" s="389"/>
      <c r="V219" s="361"/>
      <c r="W219" s="367"/>
      <c r="AB219" s="367"/>
    </row>
    <row r="220" spans="1:29" s="332" customFormat="1" ht="12" x14ac:dyDescent="0.2">
      <c r="A220" s="362" t="s">
        <v>162</v>
      </c>
      <c r="B220" s="363" t="s">
        <v>7882</v>
      </c>
      <c r="C220" s="1068" t="s">
        <v>7883</v>
      </c>
      <c r="D220" s="1068"/>
      <c r="E220" s="1068"/>
      <c r="F220" s="364" t="s">
        <v>769</v>
      </c>
      <c r="G220" s="364"/>
      <c r="H220" s="364"/>
      <c r="I220" s="364" t="s">
        <v>2649</v>
      </c>
      <c r="J220" s="365"/>
      <c r="K220" s="364"/>
      <c r="L220" s="365"/>
      <c r="M220" s="364"/>
      <c r="N220" s="366"/>
      <c r="V220" s="361"/>
      <c r="W220" s="367" t="s">
        <v>7883</v>
      </c>
      <c r="AB220" s="367"/>
    </row>
    <row r="221" spans="1:29" s="332" customFormat="1" ht="12" x14ac:dyDescent="0.2">
      <c r="A221" s="368"/>
      <c r="B221" s="369"/>
      <c r="C221" s="1065" t="s">
        <v>3210</v>
      </c>
      <c r="D221" s="1065"/>
      <c r="E221" s="1065"/>
      <c r="F221" s="1065"/>
      <c r="G221" s="1065"/>
      <c r="H221" s="1065"/>
      <c r="I221" s="1065"/>
      <c r="J221" s="1065"/>
      <c r="K221" s="1065"/>
      <c r="L221" s="1065"/>
      <c r="M221" s="1065"/>
      <c r="N221" s="1072"/>
      <c r="V221" s="361"/>
      <c r="W221" s="367"/>
      <c r="AB221" s="367"/>
      <c r="AC221" s="335" t="s">
        <v>3210</v>
      </c>
    </row>
    <row r="222" spans="1:29" s="332" customFormat="1" ht="33.75" x14ac:dyDescent="0.2">
      <c r="A222" s="370"/>
      <c r="B222" s="371" t="s">
        <v>430</v>
      </c>
      <c r="C222" s="1065" t="s">
        <v>431</v>
      </c>
      <c r="D222" s="1065"/>
      <c r="E222" s="1065"/>
      <c r="F222" s="1065"/>
      <c r="G222" s="1065"/>
      <c r="H222" s="1065"/>
      <c r="I222" s="1065"/>
      <c r="J222" s="1065"/>
      <c r="K222" s="1065"/>
      <c r="L222" s="1065"/>
      <c r="M222" s="1065"/>
      <c r="N222" s="1072"/>
      <c r="V222" s="361"/>
      <c r="W222" s="367"/>
      <c r="X222" s="335" t="s">
        <v>431</v>
      </c>
      <c r="AB222" s="367"/>
    </row>
    <row r="223" spans="1:29" s="332" customFormat="1" ht="12" x14ac:dyDescent="0.2">
      <c r="A223" s="372"/>
      <c r="B223" s="371" t="s">
        <v>423</v>
      </c>
      <c r="C223" s="1065" t="s">
        <v>432</v>
      </c>
      <c r="D223" s="1065"/>
      <c r="E223" s="1065"/>
      <c r="F223" s="373"/>
      <c r="G223" s="373"/>
      <c r="H223" s="373"/>
      <c r="I223" s="373"/>
      <c r="J223" s="374">
        <v>779.32</v>
      </c>
      <c r="K223" s="373" t="s">
        <v>436</v>
      </c>
      <c r="L223" s="374">
        <v>9.74</v>
      </c>
      <c r="M223" s="373"/>
      <c r="N223" s="375"/>
      <c r="V223" s="361"/>
      <c r="W223" s="367"/>
      <c r="Y223" s="335" t="s">
        <v>432</v>
      </c>
      <c r="AB223" s="367"/>
    </row>
    <row r="224" spans="1:29" s="332" customFormat="1" ht="12" x14ac:dyDescent="0.2">
      <c r="A224" s="372"/>
      <c r="B224" s="371" t="s">
        <v>434</v>
      </c>
      <c r="C224" s="1065" t="s">
        <v>435</v>
      </c>
      <c r="D224" s="1065"/>
      <c r="E224" s="1065"/>
      <c r="F224" s="373"/>
      <c r="G224" s="373"/>
      <c r="H224" s="373"/>
      <c r="I224" s="373"/>
      <c r="J224" s="374">
        <v>36.22</v>
      </c>
      <c r="K224" s="373" t="s">
        <v>436</v>
      </c>
      <c r="L224" s="374">
        <v>0.45</v>
      </c>
      <c r="M224" s="373"/>
      <c r="N224" s="375"/>
      <c r="V224" s="361"/>
      <c r="W224" s="367"/>
      <c r="Y224" s="335" t="s">
        <v>435</v>
      </c>
      <c r="AB224" s="367"/>
    </row>
    <row r="225" spans="1:29" s="332" customFormat="1" ht="12" x14ac:dyDescent="0.2">
      <c r="A225" s="372"/>
      <c r="B225" s="371" t="s">
        <v>437</v>
      </c>
      <c r="C225" s="1065" t="s">
        <v>438</v>
      </c>
      <c r="D225" s="1065"/>
      <c r="E225" s="1065"/>
      <c r="F225" s="373"/>
      <c r="G225" s="373"/>
      <c r="H225" s="373"/>
      <c r="I225" s="373"/>
      <c r="J225" s="374">
        <v>5.0199999999999996</v>
      </c>
      <c r="K225" s="373" t="s">
        <v>436</v>
      </c>
      <c r="L225" s="374">
        <v>0.06</v>
      </c>
      <c r="M225" s="373"/>
      <c r="N225" s="375"/>
      <c r="V225" s="361"/>
      <c r="W225" s="367"/>
      <c r="Y225" s="335" t="s">
        <v>438</v>
      </c>
      <c r="AB225" s="367"/>
    </row>
    <row r="226" spans="1:29" s="332" customFormat="1" ht="12" x14ac:dyDescent="0.2">
      <c r="A226" s="372"/>
      <c r="B226" s="371" t="s">
        <v>439</v>
      </c>
      <c r="C226" s="1065" t="s">
        <v>440</v>
      </c>
      <c r="D226" s="1065"/>
      <c r="E226" s="1065"/>
      <c r="F226" s="373"/>
      <c r="G226" s="373"/>
      <c r="H226" s="373"/>
      <c r="I226" s="373"/>
      <c r="J226" s="374">
        <v>520.4</v>
      </c>
      <c r="K226" s="373"/>
      <c r="L226" s="374">
        <v>5.2</v>
      </c>
      <c r="M226" s="373"/>
      <c r="N226" s="375"/>
      <c r="V226" s="361"/>
      <c r="W226" s="367"/>
      <c r="Y226" s="335" t="s">
        <v>440</v>
      </c>
      <c r="AB226" s="367"/>
    </row>
    <row r="227" spans="1:29" s="332" customFormat="1" ht="12" x14ac:dyDescent="0.2">
      <c r="A227" s="372"/>
      <c r="B227" s="371"/>
      <c r="C227" s="1065" t="s">
        <v>443</v>
      </c>
      <c r="D227" s="1065"/>
      <c r="E227" s="1065"/>
      <c r="F227" s="373" t="s">
        <v>444</v>
      </c>
      <c r="G227" s="373" t="s">
        <v>7884</v>
      </c>
      <c r="H227" s="373" t="s">
        <v>436</v>
      </c>
      <c r="I227" s="373" t="s">
        <v>8390</v>
      </c>
      <c r="J227" s="374"/>
      <c r="K227" s="373"/>
      <c r="L227" s="374"/>
      <c r="M227" s="373"/>
      <c r="N227" s="375"/>
      <c r="V227" s="361"/>
      <c r="W227" s="367"/>
      <c r="Z227" s="335" t="s">
        <v>443</v>
      </c>
      <c r="AB227" s="367"/>
    </row>
    <row r="228" spans="1:29" s="332" customFormat="1" ht="12" x14ac:dyDescent="0.2">
      <c r="A228" s="372"/>
      <c r="B228" s="371"/>
      <c r="C228" s="1065" t="s">
        <v>447</v>
      </c>
      <c r="D228" s="1065"/>
      <c r="E228" s="1065"/>
      <c r="F228" s="373" t="s">
        <v>444</v>
      </c>
      <c r="G228" s="373" t="s">
        <v>847</v>
      </c>
      <c r="H228" s="373" t="s">
        <v>436</v>
      </c>
      <c r="I228" s="373" t="s">
        <v>3532</v>
      </c>
      <c r="J228" s="374"/>
      <c r="K228" s="373"/>
      <c r="L228" s="374"/>
      <c r="M228" s="373"/>
      <c r="N228" s="375"/>
      <c r="V228" s="361"/>
      <c r="W228" s="367"/>
      <c r="Z228" s="335" t="s">
        <v>447</v>
      </c>
      <c r="AB228" s="367"/>
    </row>
    <row r="229" spans="1:29" s="332" customFormat="1" ht="12" x14ac:dyDescent="0.2">
      <c r="A229" s="372"/>
      <c r="B229" s="371"/>
      <c r="C229" s="1077" t="s">
        <v>450</v>
      </c>
      <c r="D229" s="1077"/>
      <c r="E229" s="1077"/>
      <c r="F229" s="376"/>
      <c r="G229" s="376"/>
      <c r="H229" s="376"/>
      <c r="I229" s="376"/>
      <c r="J229" s="377">
        <v>1335.94</v>
      </c>
      <c r="K229" s="376"/>
      <c r="L229" s="377">
        <v>15.39</v>
      </c>
      <c r="M229" s="376"/>
      <c r="N229" s="378"/>
      <c r="V229" s="361"/>
      <c r="W229" s="367"/>
      <c r="AA229" s="335" t="s">
        <v>450</v>
      </c>
      <c r="AB229" s="367"/>
    </row>
    <row r="230" spans="1:29" s="332" customFormat="1" ht="12" x14ac:dyDescent="0.2">
      <c r="A230" s="372"/>
      <c r="B230" s="371"/>
      <c r="C230" s="1065" t="s">
        <v>451</v>
      </c>
      <c r="D230" s="1065"/>
      <c r="E230" s="1065"/>
      <c r="F230" s="373"/>
      <c r="G230" s="373"/>
      <c r="H230" s="373"/>
      <c r="I230" s="373"/>
      <c r="J230" s="374"/>
      <c r="K230" s="373"/>
      <c r="L230" s="374">
        <v>9.8000000000000007</v>
      </c>
      <c r="M230" s="373"/>
      <c r="N230" s="375"/>
      <c r="V230" s="361"/>
      <c r="W230" s="367"/>
      <c r="Z230" s="335" t="s">
        <v>451</v>
      </c>
      <c r="AB230" s="367"/>
    </row>
    <row r="231" spans="1:29" s="332" customFormat="1" ht="33.75" x14ac:dyDescent="0.2">
      <c r="A231" s="372"/>
      <c r="B231" s="371" t="s">
        <v>4696</v>
      </c>
      <c r="C231" s="1065" t="s">
        <v>3148</v>
      </c>
      <c r="D231" s="1065"/>
      <c r="E231" s="1065"/>
      <c r="F231" s="373" t="s">
        <v>454</v>
      </c>
      <c r="G231" s="373" t="s">
        <v>558</v>
      </c>
      <c r="H231" s="373"/>
      <c r="I231" s="373" t="s">
        <v>558</v>
      </c>
      <c r="J231" s="374"/>
      <c r="K231" s="373"/>
      <c r="L231" s="374">
        <v>9.51</v>
      </c>
      <c r="M231" s="373"/>
      <c r="N231" s="375"/>
      <c r="V231" s="361"/>
      <c r="W231" s="367"/>
      <c r="Z231" s="335" t="s">
        <v>3148</v>
      </c>
      <c r="AB231" s="367"/>
    </row>
    <row r="232" spans="1:29" s="332" customFormat="1" ht="33.75" x14ac:dyDescent="0.2">
      <c r="A232" s="372"/>
      <c r="B232" s="371" t="s">
        <v>4697</v>
      </c>
      <c r="C232" s="1065" t="s">
        <v>3150</v>
      </c>
      <c r="D232" s="1065"/>
      <c r="E232" s="1065"/>
      <c r="F232" s="373" t="s">
        <v>454</v>
      </c>
      <c r="G232" s="373" t="s">
        <v>544</v>
      </c>
      <c r="H232" s="373"/>
      <c r="I232" s="373" t="s">
        <v>544</v>
      </c>
      <c r="J232" s="374"/>
      <c r="K232" s="373"/>
      <c r="L232" s="374">
        <v>5</v>
      </c>
      <c r="M232" s="373"/>
      <c r="N232" s="375"/>
      <c r="V232" s="361"/>
      <c r="W232" s="367"/>
      <c r="Z232" s="335" t="s">
        <v>3150</v>
      </c>
      <c r="AB232" s="367"/>
    </row>
    <row r="233" spans="1:29" s="332" customFormat="1" ht="12" x14ac:dyDescent="0.2">
      <c r="A233" s="379"/>
      <c r="B233" s="380"/>
      <c r="C233" s="1068" t="s">
        <v>459</v>
      </c>
      <c r="D233" s="1068"/>
      <c r="E233" s="1068"/>
      <c r="F233" s="364"/>
      <c r="G233" s="364"/>
      <c r="H233" s="364"/>
      <c r="I233" s="364"/>
      <c r="J233" s="365"/>
      <c r="K233" s="364"/>
      <c r="L233" s="365">
        <v>29.9</v>
      </c>
      <c r="M233" s="376"/>
      <c r="N233" s="366"/>
      <c r="V233" s="361"/>
      <c r="W233" s="367"/>
      <c r="AB233" s="367" t="s">
        <v>459</v>
      </c>
    </row>
    <row r="234" spans="1:29" s="332" customFormat="1" ht="22.5" x14ac:dyDescent="0.2">
      <c r="A234" s="362" t="s">
        <v>7357</v>
      </c>
      <c r="B234" s="363" t="s">
        <v>8391</v>
      </c>
      <c r="C234" s="1068" t="s">
        <v>8392</v>
      </c>
      <c r="D234" s="1068"/>
      <c r="E234" s="1068"/>
      <c r="F234" s="364" t="s">
        <v>1498</v>
      </c>
      <c r="G234" s="364"/>
      <c r="H234" s="364"/>
      <c r="I234" s="364" t="s">
        <v>2083</v>
      </c>
      <c r="J234" s="365">
        <v>662.9</v>
      </c>
      <c r="K234" s="364"/>
      <c r="L234" s="365">
        <v>66.290000000000006</v>
      </c>
      <c r="M234" s="364"/>
      <c r="N234" s="366"/>
      <c r="V234" s="361"/>
      <c r="W234" s="367" t="s">
        <v>8392</v>
      </c>
      <c r="AB234" s="367"/>
    </row>
    <row r="235" spans="1:29" s="332" customFormat="1" ht="12" x14ac:dyDescent="0.2">
      <c r="A235" s="379"/>
      <c r="B235" s="380"/>
      <c r="C235" s="340" t="s">
        <v>3039</v>
      </c>
      <c r="D235" s="385"/>
      <c r="E235" s="385"/>
      <c r="F235" s="386"/>
      <c r="G235" s="386"/>
      <c r="H235" s="386"/>
      <c r="I235" s="386"/>
      <c r="J235" s="387"/>
      <c r="K235" s="386"/>
      <c r="L235" s="387"/>
      <c r="M235" s="388"/>
      <c r="N235" s="389"/>
      <c r="V235" s="361"/>
      <c r="W235" s="367"/>
      <c r="AB235" s="367"/>
    </row>
    <row r="236" spans="1:29" s="332" customFormat="1" ht="12" x14ac:dyDescent="0.2">
      <c r="A236" s="368"/>
      <c r="B236" s="369"/>
      <c r="C236" s="1065" t="s">
        <v>2579</v>
      </c>
      <c r="D236" s="1065"/>
      <c r="E236" s="1065"/>
      <c r="F236" s="1065"/>
      <c r="G236" s="1065"/>
      <c r="H236" s="1065"/>
      <c r="I236" s="1065"/>
      <c r="J236" s="1065"/>
      <c r="K236" s="1065"/>
      <c r="L236" s="1065"/>
      <c r="M236" s="1065"/>
      <c r="N236" s="1072"/>
      <c r="V236" s="361"/>
      <c r="W236" s="367"/>
      <c r="AB236" s="367"/>
      <c r="AC236" s="335" t="s">
        <v>2579</v>
      </c>
    </row>
    <row r="237" spans="1:29" s="332" customFormat="1" ht="45" x14ac:dyDescent="0.2">
      <c r="A237" s="362" t="s">
        <v>164</v>
      </c>
      <c r="B237" s="363" t="s">
        <v>7998</v>
      </c>
      <c r="C237" s="1068" t="s">
        <v>7999</v>
      </c>
      <c r="D237" s="1068"/>
      <c r="E237" s="1068"/>
      <c r="F237" s="364" t="s">
        <v>1026</v>
      </c>
      <c r="G237" s="364"/>
      <c r="H237" s="364"/>
      <c r="I237" s="364" t="s">
        <v>434</v>
      </c>
      <c r="J237" s="365"/>
      <c r="K237" s="364"/>
      <c r="L237" s="365"/>
      <c r="M237" s="364"/>
      <c r="N237" s="366"/>
      <c r="V237" s="361"/>
      <c r="W237" s="367" t="s">
        <v>7999</v>
      </c>
      <c r="AB237" s="367"/>
    </row>
    <row r="238" spans="1:29" s="332" customFormat="1" ht="12" x14ac:dyDescent="0.2">
      <c r="A238" s="368"/>
      <c r="B238" s="369"/>
      <c r="C238" s="1065" t="s">
        <v>8305</v>
      </c>
      <c r="D238" s="1065"/>
      <c r="E238" s="1065"/>
      <c r="F238" s="1065"/>
      <c r="G238" s="1065"/>
      <c r="H238" s="1065"/>
      <c r="I238" s="1065"/>
      <c r="J238" s="1065"/>
      <c r="K238" s="1065"/>
      <c r="L238" s="1065"/>
      <c r="M238" s="1065"/>
      <c r="N238" s="1072"/>
      <c r="V238" s="361"/>
      <c r="W238" s="367"/>
      <c r="AB238" s="367"/>
      <c r="AC238" s="335" t="s">
        <v>8305</v>
      </c>
    </row>
    <row r="239" spans="1:29" s="332" customFormat="1" ht="33.75" x14ac:dyDescent="0.2">
      <c r="A239" s="370"/>
      <c r="B239" s="371" t="s">
        <v>430</v>
      </c>
      <c r="C239" s="1065" t="s">
        <v>431</v>
      </c>
      <c r="D239" s="1065"/>
      <c r="E239" s="1065"/>
      <c r="F239" s="1065"/>
      <c r="G239" s="1065"/>
      <c r="H239" s="1065"/>
      <c r="I239" s="1065"/>
      <c r="J239" s="1065"/>
      <c r="K239" s="1065"/>
      <c r="L239" s="1065"/>
      <c r="M239" s="1065"/>
      <c r="N239" s="1072"/>
      <c r="V239" s="361"/>
      <c r="W239" s="367"/>
      <c r="X239" s="335" t="s">
        <v>431</v>
      </c>
      <c r="AB239" s="367"/>
    </row>
    <row r="240" spans="1:29" s="332" customFormat="1" ht="12" x14ac:dyDescent="0.2">
      <c r="A240" s="372"/>
      <c r="B240" s="371" t="s">
        <v>423</v>
      </c>
      <c r="C240" s="1065" t="s">
        <v>432</v>
      </c>
      <c r="D240" s="1065"/>
      <c r="E240" s="1065"/>
      <c r="F240" s="373"/>
      <c r="G240" s="373"/>
      <c r="H240" s="373"/>
      <c r="I240" s="373"/>
      <c r="J240" s="374">
        <v>139.54</v>
      </c>
      <c r="K240" s="373" t="s">
        <v>436</v>
      </c>
      <c r="L240" s="374">
        <v>348.85</v>
      </c>
      <c r="M240" s="373"/>
      <c r="N240" s="375"/>
      <c r="V240" s="361"/>
      <c r="W240" s="367"/>
      <c r="Y240" s="335" t="s">
        <v>432</v>
      </c>
      <c r="AB240" s="367"/>
    </row>
    <row r="241" spans="1:29" s="332" customFormat="1" ht="12" x14ac:dyDescent="0.2">
      <c r="A241" s="372"/>
      <c r="B241" s="371" t="s">
        <v>439</v>
      </c>
      <c r="C241" s="1065" t="s">
        <v>440</v>
      </c>
      <c r="D241" s="1065"/>
      <c r="E241" s="1065"/>
      <c r="F241" s="373"/>
      <c r="G241" s="373"/>
      <c r="H241" s="373"/>
      <c r="I241" s="373"/>
      <c r="J241" s="374">
        <v>16.79</v>
      </c>
      <c r="K241" s="373"/>
      <c r="L241" s="374">
        <v>33.58</v>
      </c>
      <c r="M241" s="373"/>
      <c r="N241" s="375"/>
      <c r="V241" s="361"/>
      <c r="W241" s="367"/>
      <c r="Y241" s="335" t="s">
        <v>440</v>
      </c>
      <c r="AB241" s="367"/>
    </row>
    <row r="242" spans="1:29" s="332" customFormat="1" ht="12" x14ac:dyDescent="0.2">
      <c r="A242" s="372"/>
      <c r="B242" s="371"/>
      <c r="C242" s="1065" t="s">
        <v>443</v>
      </c>
      <c r="D242" s="1065"/>
      <c r="E242" s="1065"/>
      <c r="F242" s="373" t="s">
        <v>444</v>
      </c>
      <c r="G242" s="373" t="s">
        <v>8001</v>
      </c>
      <c r="H242" s="373" t="s">
        <v>436</v>
      </c>
      <c r="I242" s="373" t="s">
        <v>841</v>
      </c>
      <c r="J242" s="374"/>
      <c r="K242" s="373"/>
      <c r="L242" s="374"/>
      <c r="M242" s="373"/>
      <c r="N242" s="375"/>
      <c r="V242" s="361"/>
      <c r="W242" s="367"/>
      <c r="Z242" s="335" t="s">
        <v>443</v>
      </c>
      <c r="AB242" s="367"/>
    </row>
    <row r="243" spans="1:29" s="332" customFormat="1" ht="12" x14ac:dyDescent="0.2">
      <c r="A243" s="372"/>
      <c r="B243" s="371"/>
      <c r="C243" s="1077" t="s">
        <v>450</v>
      </c>
      <c r="D243" s="1077"/>
      <c r="E243" s="1077"/>
      <c r="F243" s="376"/>
      <c r="G243" s="376"/>
      <c r="H243" s="376"/>
      <c r="I243" s="376"/>
      <c r="J243" s="377">
        <v>156.33000000000001</v>
      </c>
      <c r="K243" s="376"/>
      <c r="L243" s="377">
        <v>382.43</v>
      </c>
      <c r="M243" s="376"/>
      <c r="N243" s="378"/>
      <c r="V243" s="361"/>
      <c r="W243" s="367"/>
      <c r="AA243" s="335" t="s">
        <v>450</v>
      </c>
      <c r="AB243" s="367"/>
    </row>
    <row r="244" spans="1:29" s="332" customFormat="1" ht="12" x14ac:dyDescent="0.2">
      <c r="A244" s="372"/>
      <c r="B244" s="371"/>
      <c r="C244" s="1065" t="s">
        <v>451</v>
      </c>
      <c r="D244" s="1065"/>
      <c r="E244" s="1065"/>
      <c r="F244" s="373"/>
      <c r="G244" s="373"/>
      <c r="H244" s="373"/>
      <c r="I244" s="373"/>
      <c r="J244" s="374"/>
      <c r="K244" s="373"/>
      <c r="L244" s="374">
        <v>348.85</v>
      </c>
      <c r="M244" s="373"/>
      <c r="N244" s="375"/>
      <c r="V244" s="361"/>
      <c r="W244" s="367"/>
      <c r="Z244" s="335" t="s">
        <v>451</v>
      </c>
      <c r="AB244" s="367"/>
    </row>
    <row r="245" spans="1:29" s="332" customFormat="1" ht="33.75" x14ac:dyDescent="0.2">
      <c r="A245" s="372"/>
      <c r="B245" s="371" t="s">
        <v>4696</v>
      </c>
      <c r="C245" s="1065" t="s">
        <v>3148</v>
      </c>
      <c r="D245" s="1065"/>
      <c r="E245" s="1065"/>
      <c r="F245" s="373" t="s">
        <v>454</v>
      </c>
      <c r="G245" s="373" t="s">
        <v>558</v>
      </c>
      <c r="H245" s="373"/>
      <c r="I245" s="373" t="s">
        <v>558</v>
      </c>
      <c r="J245" s="374"/>
      <c r="K245" s="373"/>
      <c r="L245" s="374">
        <v>338.38</v>
      </c>
      <c r="M245" s="373"/>
      <c r="N245" s="375"/>
      <c r="V245" s="361"/>
      <c r="W245" s="367"/>
      <c r="Z245" s="335" t="s">
        <v>3148</v>
      </c>
      <c r="AB245" s="367"/>
    </row>
    <row r="246" spans="1:29" s="332" customFormat="1" ht="33.75" x14ac:dyDescent="0.2">
      <c r="A246" s="372"/>
      <c r="B246" s="371" t="s">
        <v>4697</v>
      </c>
      <c r="C246" s="1065" t="s">
        <v>3150</v>
      </c>
      <c r="D246" s="1065"/>
      <c r="E246" s="1065"/>
      <c r="F246" s="373" t="s">
        <v>454</v>
      </c>
      <c r="G246" s="373" t="s">
        <v>544</v>
      </c>
      <c r="H246" s="373"/>
      <c r="I246" s="373" t="s">
        <v>544</v>
      </c>
      <c r="J246" s="374"/>
      <c r="K246" s="373"/>
      <c r="L246" s="374">
        <v>177.91</v>
      </c>
      <c r="M246" s="373"/>
      <c r="N246" s="375"/>
      <c r="V246" s="361"/>
      <c r="W246" s="367"/>
      <c r="Z246" s="335" t="s">
        <v>3150</v>
      </c>
      <c r="AB246" s="367"/>
    </row>
    <row r="247" spans="1:29" s="332" customFormat="1" ht="12" x14ac:dyDescent="0.2">
      <c r="A247" s="379"/>
      <c r="B247" s="380"/>
      <c r="C247" s="1068" t="s">
        <v>459</v>
      </c>
      <c r="D247" s="1068"/>
      <c r="E247" s="1068"/>
      <c r="F247" s="364"/>
      <c r="G247" s="364"/>
      <c r="H247" s="364"/>
      <c r="I247" s="364"/>
      <c r="J247" s="365"/>
      <c r="K247" s="364"/>
      <c r="L247" s="365">
        <v>898.72</v>
      </c>
      <c r="M247" s="376"/>
      <c r="N247" s="366"/>
      <c r="V247" s="361"/>
      <c r="W247" s="367"/>
      <c r="AB247" s="367" t="s">
        <v>459</v>
      </c>
    </row>
    <row r="248" spans="1:29" s="332" customFormat="1" ht="45" x14ac:dyDescent="0.2">
      <c r="A248" s="362" t="s">
        <v>165</v>
      </c>
      <c r="B248" s="363" t="s">
        <v>8124</v>
      </c>
      <c r="C248" s="1068" t="s">
        <v>8125</v>
      </c>
      <c r="D248" s="1068"/>
      <c r="E248" s="1068"/>
      <c r="F248" s="364" t="s">
        <v>1003</v>
      </c>
      <c r="G248" s="364"/>
      <c r="H248" s="364"/>
      <c r="I248" s="364" t="s">
        <v>2181</v>
      </c>
      <c r="J248" s="365">
        <v>1.61</v>
      </c>
      <c r="K248" s="364"/>
      <c r="L248" s="365">
        <v>328.44</v>
      </c>
      <c r="M248" s="364"/>
      <c r="N248" s="366"/>
      <c r="V248" s="361"/>
      <c r="W248" s="367" t="s">
        <v>8125</v>
      </c>
      <c r="AB248" s="367"/>
    </row>
    <row r="249" spans="1:29" s="332" customFormat="1" ht="12" x14ac:dyDescent="0.2">
      <c r="A249" s="379"/>
      <c r="B249" s="380"/>
      <c r="C249" s="340" t="s">
        <v>2932</v>
      </c>
      <c r="D249" s="385"/>
      <c r="E249" s="385"/>
      <c r="F249" s="386"/>
      <c r="G249" s="386"/>
      <c r="H249" s="386"/>
      <c r="I249" s="386"/>
      <c r="J249" s="387"/>
      <c r="K249" s="386"/>
      <c r="L249" s="387"/>
      <c r="M249" s="388"/>
      <c r="N249" s="389"/>
      <c r="V249" s="361"/>
      <c r="W249" s="367"/>
      <c r="AB249" s="367"/>
    </row>
    <row r="250" spans="1:29" s="332" customFormat="1" ht="12" x14ac:dyDescent="0.2">
      <c r="A250" s="368"/>
      <c r="B250" s="369"/>
      <c r="C250" s="1065" t="s">
        <v>8118</v>
      </c>
      <c r="D250" s="1065"/>
      <c r="E250" s="1065"/>
      <c r="F250" s="1065"/>
      <c r="G250" s="1065"/>
      <c r="H250" s="1065"/>
      <c r="I250" s="1065"/>
      <c r="J250" s="1065"/>
      <c r="K250" s="1065"/>
      <c r="L250" s="1065"/>
      <c r="M250" s="1065"/>
      <c r="N250" s="1072"/>
      <c r="V250" s="361"/>
      <c r="W250" s="367"/>
      <c r="AB250" s="367"/>
      <c r="AC250" s="335" t="s">
        <v>8118</v>
      </c>
    </row>
    <row r="251" spans="1:29" s="332" customFormat="1" ht="22.5" x14ac:dyDescent="0.2">
      <c r="A251" s="362" t="s">
        <v>166</v>
      </c>
      <c r="B251" s="363" t="s">
        <v>7640</v>
      </c>
      <c r="C251" s="1068" t="s">
        <v>7641</v>
      </c>
      <c r="D251" s="1068"/>
      <c r="E251" s="1068"/>
      <c r="F251" s="364" t="s">
        <v>1026</v>
      </c>
      <c r="G251" s="364"/>
      <c r="H251" s="364"/>
      <c r="I251" s="364" t="s">
        <v>757</v>
      </c>
      <c r="J251" s="365"/>
      <c r="K251" s="364"/>
      <c r="L251" s="365"/>
      <c r="M251" s="364"/>
      <c r="N251" s="366"/>
      <c r="V251" s="361"/>
      <c r="W251" s="367" t="s">
        <v>7641</v>
      </c>
      <c r="AB251" s="367"/>
    </row>
    <row r="252" spans="1:29" s="332" customFormat="1" ht="12" x14ac:dyDescent="0.2">
      <c r="A252" s="368"/>
      <c r="B252" s="369"/>
      <c r="C252" s="1065" t="s">
        <v>4675</v>
      </c>
      <c r="D252" s="1065"/>
      <c r="E252" s="1065"/>
      <c r="F252" s="1065"/>
      <c r="G252" s="1065"/>
      <c r="H252" s="1065"/>
      <c r="I252" s="1065"/>
      <c r="J252" s="1065"/>
      <c r="K252" s="1065"/>
      <c r="L252" s="1065"/>
      <c r="M252" s="1065"/>
      <c r="N252" s="1072"/>
      <c r="V252" s="361"/>
      <c r="W252" s="367"/>
      <c r="AB252" s="367"/>
      <c r="AC252" s="335" t="s">
        <v>4675</v>
      </c>
    </row>
    <row r="253" spans="1:29" s="332" customFormat="1" ht="33.75" x14ac:dyDescent="0.2">
      <c r="A253" s="370"/>
      <c r="B253" s="371" t="s">
        <v>430</v>
      </c>
      <c r="C253" s="1065" t="s">
        <v>431</v>
      </c>
      <c r="D253" s="1065"/>
      <c r="E253" s="1065"/>
      <c r="F253" s="1065"/>
      <c r="G253" s="1065"/>
      <c r="H253" s="1065"/>
      <c r="I253" s="1065"/>
      <c r="J253" s="1065"/>
      <c r="K253" s="1065"/>
      <c r="L253" s="1065"/>
      <c r="M253" s="1065"/>
      <c r="N253" s="1072"/>
      <c r="V253" s="361"/>
      <c r="W253" s="367"/>
      <c r="X253" s="335" t="s">
        <v>431</v>
      </c>
      <c r="AB253" s="367"/>
    </row>
    <row r="254" spans="1:29" s="332" customFormat="1" ht="12" x14ac:dyDescent="0.2">
      <c r="A254" s="372"/>
      <c r="B254" s="371" t="s">
        <v>423</v>
      </c>
      <c r="C254" s="1065" t="s">
        <v>432</v>
      </c>
      <c r="D254" s="1065"/>
      <c r="E254" s="1065"/>
      <c r="F254" s="373"/>
      <c r="G254" s="373"/>
      <c r="H254" s="373"/>
      <c r="I254" s="373"/>
      <c r="J254" s="374">
        <v>154.91999999999999</v>
      </c>
      <c r="K254" s="373" t="s">
        <v>436</v>
      </c>
      <c r="L254" s="374">
        <v>96.83</v>
      </c>
      <c r="M254" s="373"/>
      <c r="N254" s="375"/>
      <c r="V254" s="361"/>
      <c r="W254" s="367"/>
      <c r="Y254" s="335" t="s">
        <v>432</v>
      </c>
      <c r="AB254" s="367"/>
    </row>
    <row r="255" spans="1:29" s="332" customFormat="1" ht="12" x14ac:dyDescent="0.2">
      <c r="A255" s="372"/>
      <c r="B255" s="371" t="s">
        <v>434</v>
      </c>
      <c r="C255" s="1065" t="s">
        <v>435</v>
      </c>
      <c r="D255" s="1065"/>
      <c r="E255" s="1065"/>
      <c r="F255" s="373"/>
      <c r="G255" s="373"/>
      <c r="H255" s="373"/>
      <c r="I255" s="373"/>
      <c r="J255" s="374">
        <v>0.31</v>
      </c>
      <c r="K255" s="373" t="s">
        <v>436</v>
      </c>
      <c r="L255" s="374">
        <v>0.19</v>
      </c>
      <c r="M255" s="373"/>
      <c r="N255" s="375"/>
      <c r="V255" s="361"/>
      <c r="W255" s="367"/>
      <c r="Y255" s="335" t="s">
        <v>435</v>
      </c>
      <c r="AB255" s="367"/>
    </row>
    <row r="256" spans="1:29" s="332" customFormat="1" ht="12" x14ac:dyDescent="0.2">
      <c r="A256" s="372"/>
      <c r="B256" s="371" t="s">
        <v>437</v>
      </c>
      <c r="C256" s="1065" t="s">
        <v>438</v>
      </c>
      <c r="D256" s="1065"/>
      <c r="E256" s="1065"/>
      <c r="F256" s="373"/>
      <c r="G256" s="373"/>
      <c r="H256" s="373"/>
      <c r="I256" s="373"/>
      <c r="J256" s="374">
        <v>0.14000000000000001</v>
      </c>
      <c r="K256" s="373" t="s">
        <v>436</v>
      </c>
      <c r="L256" s="374">
        <v>0.09</v>
      </c>
      <c r="M256" s="373"/>
      <c r="N256" s="375"/>
      <c r="V256" s="361"/>
      <c r="W256" s="367"/>
      <c r="Y256" s="335" t="s">
        <v>438</v>
      </c>
      <c r="AB256" s="367"/>
    </row>
    <row r="257" spans="1:29" s="332" customFormat="1" ht="12" x14ac:dyDescent="0.2">
      <c r="A257" s="372"/>
      <c r="B257" s="371" t="s">
        <v>439</v>
      </c>
      <c r="C257" s="1065" t="s">
        <v>440</v>
      </c>
      <c r="D257" s="1065"/>
      <c r="E257" s="1065"/>
      <c r="F257" s="373"/>
      <c r="G257" s="373"/>
      <c r="H257" s="373"/>
      <c r="I257" s="373"/>
      <c r="J257" s="374">
        <v>51.53</v>
      </c>
      <c r="K257" s="373"/>
      <c r="L257" s="374">
        <v>25.77</v>
      </c>
      <c r="M257" s="373"/>
      <c r="N257" s="375"/>
      <c r="V257" s="361"/>
      <c r="W257" s="367"/>
      <c r="Y257" s="335" t="s">
        <v>440</v>
      </c>
      <c r="AB257" s="367"/>
    </row>
    <row r="258" spans="1:29" s="332" customFormat="1" ht="12" x14ac:dyDescent="0.2">
      <c r="A258" s="372"/>
      <c r="B258" s="371"/>
      <c r="C258" s="1065" t="s">
        <v>443</v>
      </c>
      <c r="D258" s="1065"/>
      <c r="E258" s="1065"/>
      <c r="F258" s="373" t="s">
        <v>444</v>
      </c>
      <c r="G258" s="373" t="s">
        <v>7643</v>
      </c>
      <c r="H258" s="373" t="s">
        <v>436</v>
      </c>
      <c r="I258" s="373" t="s">
        <v>8393</v>
      </c>
      <c r="J258" s="374"/>
      <c r="K258" s="373"/>
      <c r="L258" s="374"/>
      <c r="M258" s="373"/>
      <c r="N258" s="375"/>
      <c r="V258" s="361"/>
      <c r="W258" s="367"/>
      <c r="Z258" s="335" t="s">
        <v>443</v>
      </c>
      <c r="AB258" s="367"/>
    </row>
    <row r="259" spans="1:29" s="332" customFormat="1" ht="12" x14ac:dyDescent="0.2">
      <c r="A259" s="372"/>
      <c r="B259" s="371"/>
      <c r="C259" s="1065" t="s">
        <v>447</v>
      </c>
      <c r="D259" s="1065"/>
      <c r="E259" s="1065"/>
      <c r="F259" s="373" t="s">
        <v>444</v>
      </c>
      <c r="G259" s="373" t="s">
        <v>2649</v>
      </c>
      <c r="H259" s="373" t="s">
        <v>436</v>
      </c>
      <c r="I259" s="373" t="s">
        <v>2907</v>
      </c>
      <c r="J259" s="374"/>
      <c r="K259" s="373"/>
      <c r="L259" s="374"/>
      <c r="M259" s="373"/>
      <c r="N259" s="375"/>
      <c r="V259" s="361"/>
      <c r="W259" s="367"/>
      <c r="Z259" s="335" t="s">
        <v>447</v>
      </c>
      <c r="AB259" s="367"/>
    </row>
    <row r="260" spans="1:29" s="332" customFormat="1" ht="12" x14ac:dyDescent="0.2">
      <c r="A260" s="372"/>
      <c r="B260" s="371"/>
      <c r="C260" s="1077" t="s">
        <v>450</v>
      </c>
      <c r="D260" s="1077"/>
      <c r="E260" s="1077"/>
      <c r="F260" s="376"/>
      <c r="G260" s="376"/>
      <c r="H260" s="376"/>
      <c r="I260" s="376"/>
      <c r="J260" s="377">
        <v>206.76</v>
      </c>
      <c r="K260" s="376"/>
      <c r="L260" s="377">
        <v>122.79</v>
      </c>
      <c r="M260" s="376"/>
      <c r="N260" s="378"/>
      <c r="V260" s="361"/>
      <c r="W260" s="367"/>
      <c r="AA260" s="335" t="s">
        <v>450</v>
      </c>
      <c r="AB260" s="367"/>
    </row>
    <row r="261" spans="1:29" s="332" customFormat="1" ht="12" x14ac:dyDescent="0.2">
      <c r="A261" s="372"/>
      <c r="B261" s="371"/>
      <c r="C261" s="1065" t="s">
        <v>451</v>
      </c>
      <c r="D261" s="1065"/>
      <c r="E261" s="1065"/>
      <c r="F261" s="373"/>
      <c r="G261" s="373"/>
      <c r="H261" s="373"/>
      <c r="I261" s="373"/>
      <c r="J261" s="374"/>
      <c r="K261" s="373"/>
      <c r="L261" s="374">
        <v>96.92</v>
      </c>
      <c r="M261" s="373"/>
      <c r="N261" s="375"/>
      <c r="V261" s="361"/>
      <c r="W261" s="367"/>
      <c r="Z261" s="335" t="s">
        <v>451</v>
      </c>
      <c r="AB261" s="367"/>
    </row>
    <row r="262" spans="1:29" s="332" customFormat="1" ht="33.75" x14ac:dyDescent="0.2">
      <c r="A262" s="372"/>
      <c r="B262" s="371" t="s">
        <v>4696</v>
      </c>
      <c r="C262" s="1065" t="s">
        <v>3148</v>
      </c>
      <c r="D262" s="1065"/>
      <c r="E262" s="1065"/>
      <c r="F262" s="373" t="s">
        <v>454</v>
      </c>
      <c r="G262" s="373" t="s">
        <v>558</v>
      </c>
      <c r="H262" s="373"/>
      <c r="I262" s="373" t="s">
        <v>558</v>
      </c>
      <c r="J262" s="374"/>
      <c r="K262" s="373"/>
      <c r="L262" s="374">
        <v>94.01</v>
      </c>
      <c r="M262" s="373"/>
      <c r="N262" s="375"/>
      <c r="V262" s="361"/>
      <c r="W262" s="367"/>
      <c r="Z262" s="335" t="s">
        <v>3148</v>
      </c>
      <c r="AB262" s="367"/>
    </row>
    <row r="263" spans="1:29" s="332" customFormat="1" ht="33.75" x14ac:dyDescent="0.2">
      <c r="A263" s="372"/>
      <c r="B263" s="371" t="s">
        <v>4697</v>
      </c>
      <c r="C263" s="1065" t="s">
        <v>3150</v>
      </c>
      <c r="D263" s="1065"/>
      <c r="E263" s="1065"/>
      <c r="F263" s="373" t="s">
        <v>454</v>
      </c>
      <c r="G263" s="373" t="s">
        <v>544</v>
      </c>
      <c r="H263" s="373"/>
      <c r="I263" s="373" t="s">
        <v>544</v>
      </c>
      <c r="J263" s="374"/>
      <c r="K263" s="373"/>
      <c r="L263" s="374">
        <v>49.43</v>
      </c>
      <c r="M263" s="373"/>
      <c r="N263" s="375"/>
      <c r="V263" s="361"/>
      <c r="W263" s="367"/>
      <c r="Z263" s="335" t="s">
        <v>3150</v>
      </c>
      <c r="AB263" s="367"/>
    </row>
    <row r="264" spans="1:29" s="332" customFormat="1" ht="12" x14ac:dyDescent="0.2">
      <c r="A264" s="379"/>
      <c r="B264" s="380"/>
      <c r="C264" s="1068" t="s">
        <v>459</v>
      </c>
      <c r="D264" s="1068"/>
      <c r="E264" s="1068"/>
      <c r="F264" s="364"/>
      <c r="G264" s="364"/>
      <c r="H264" s="364"/>
      <c r="I264" s="364"/>
      <c r="J264" s="365"/>
      <c r="K264" s="364"/>
      <c r="L264" s="365">
        <v>266.23</v>
      </c>
      <c r="M264" s="376"/>
      <c r="N264" s="366"/>
      <c r="V264" s="361"/>
      <c r="W264" s="367"/>
      <c r="AB264" s="367" t="s">
        <v>459</v>
      </c>
    </row>
    <row r="265" spans="1:29" s="332" customFormat="1" ht="33.75" x14ac:dyDescent="0.2">
      <c r="A265" s="362" t="s">
        <v>170</v>
      </c>
      <c r="B265" s="363" t="s">
        <v>8130</v>
      </c>
      <c r="C265" s="1068" t="s">
        <v>8131</v>
      </c>
      <c r="D265" s="1068"/>
      <c r="E265" s="1068"/>
      <c r="F265" s="364" t="s">
        <v>1003</v>
      </c>
      <c r="G265" s="364"/>
      <c r="H265" s="364"/>
      <c r="I265" s="364" t="s">
        <v>891</v>
      </c>
      <c r="J265" s="365">
        <v>40.53</v>
      </c>
      <c r="K265" s="364" t="s">
        <v>566</v>
      </c>
      <c r="L265" s="365">
        <v>220.36</v>
      </c>
      <c r="M265" s="364" t="s">
        <v>567</v>
      </c>
      <c r="N265" s="366">
        <v>2067</v>
      </c>
      <c r="V265" s="361"/>
      <c r="W265" s="367" t="s">
        <v>8131</v>
      </c>
      <c r="AB265" s="367"/>
    </row>
    <row r="266" spans="1:29" s="332" customFormat="1" ht="12" x14ac:dyDescent="0.2">
      <c r="A266" s="379"/>
      <c r="B266" s="380"/>
      <c r="C266" s="340" t="s">
        <v>2932</v>
      </c>
      <c r="D266" s="385"/>
      <c r="E266" s="385"/>
      <c r="F266" s="386"/>
      <c r="G266" s="386"/>
      <c r="H266" s="386"/>
      <c r="I266" s="386"/>
      <c r="J266" s="387"/>
      <c r="K266" s="386"/>
      <c r="L266" s="387"/>
      <c r="M266" s="388"/>
      <c r="N266" s="389"/>
      <c r="V266" s="361"/>
      <c r="W266" s="367"/>
      <c r="AB266" s="367"/>
    </row>
    <row r="267" spans="1:29" s="332" customFormat="1" ht="22.5" x14ac:dyDescent="0.2">
      <c r="A267" s="370"/>
      <c r="B267" s="371" t="s">
        <v>568</v>
      </c>
      <c r="C267" s="1065" t="s">
        <v>569</v>
      </c>
      <c r="D267" s="1065"/>
      <c r="E267" s="1065"/>
      <c r="F267" s="1065"/>
      <c r="G267" s="1065"/>
      <c r="H267" s="1065"/>
      <c r="I267" s="1065"/>
      <c r="J267" s="1065"/>
      <c r="K267" s="1065"/>
      <c r="L267" s="1065"/>
      <c r="M267" s="1065"/>
      <c r="N267" s="1072"/>
      <c r="V267" s="361"/>
      <c r="W267" s="367"/>
      <c r="X267" s="335" t="s">
        <v>569</v>
      </c>
      <c r="AB267" s="367"/>
    </row>
    <row r="268" spans="1:29" s="332" customFormat="1" ht="56.25" x14ac:dyDescent="0.2">
      <c r="A268" s="362" t="s">
        <v>828</v>
      </c>
      <c r="B268" s="363" t="s">
        <v>8132</v>
      </c>
      <c r="C268" s="1068" t="s">
        <v>8133</v>
      </c>
      <c r="D268" s="1068"/>
      <c r="E268" s="1068"/>
      <c r="F268" s="364" t="s">
        <v>1026</v>
      </c>
      <c r="G268" s="364"/>
      <c r="H268" s="364"/>
      <c r="I268" s="364" t="s">
        <v>2083</v>
      </c>
      <c r="J268" s="365"/>
      <c r="K268" s="364"/>
      <c r="L268" s="365"/>
      <c r="M268" s="364"/>
      <c r="N268" s="366"/>
      <c r="V268" s="361"/>
      <c r="W268" s="367" t="s">
        <v>8133</v>
      </c>
      <c r="AB268" s="367"/>
    </row>
    <row r="269" spans="1:29" s="332" customFormat="1" ht="12" x14ac:dyDescent="0.2">
      <c r="A269" s="368"/>
      <c r="B269" s="369"/>
      <c r="C269" s="1065" t="s">
        <v>2528</v>
      </c>
      <c r="D269" s="1065"/>
      <c r="E269" s="1065"/>
      <c r="F269" s="1065"/>
      <c r="G269" s="1065"/>
      <c r="H269" s="1065"/>
      <c r="I269" s="1065"/>
      <c r="J269" s="1065"/>
      <c r="K269" s="1065"/>
      <c r="L269" s="1065"/>
      <c r="M269" s="1065"/>
      <c r="N269" s="1072"/>
      <c r="V269" s="361"/>
      <c r="W269" s="367"/>
      <c r="AB269" s="367"/>
      <c r="AC269" s="335" t="s">
        <v>2528</v>
      </c>
    </row>
    <row r="270" spans="1:29" s="332" customFormat="1" ht="33.75" x14ac:dyDescent="0.2">
      <c r="A270" s="370"/>
      <c r="B270" s="371" t="s">
        <v>430</v>
      </c>
      <c r="C270" s="1065" t="s">
        <v>431</v>
      </c>
      <c r="D270" s="1065"/>
      <c r="E270" s="1065"/>
      <c r="F270" s="1065"/>
      <c r="G270" s="1065"/>
      <c r="H270" s="1065"/>
      <c r="I270" s="1065"/>
      <c r="J270" s="1065"/>
      <c r="K270" s="1065"/>
      <c r="L270" s="1065"/>
      <c r="M270" s="1065"/>
      <c r="N270" s="1072"/>
      <c r="V270" s="361"/>
      <c r="W270" s="367"/>
      <c r="X270" s="335" t="s">
        <v>431</v>
      </c>
      <c r="AB270" s="367"/>
    </row>
    <row r="271" spans="1:29" s="332" customFormat="1" ht="12" x14ac:dyDescent="0.2">
      <c r="A271" s="372"/>
      <c r="B271" s="371" t="s">
        <v>423</v>
      </c>
      <c r="C271" s="1065" t="s">
        <v>432</v>
      </c>
      <c r="D271" s="1065"/>
      <c r="E271" s="1065"/>
      <c r="F271" s="373"/>
      <c r="G271" s="373"/>
      <c r="H271" s="373"/>
      <c r="I271" s="373"/>
      <c r="J271" s="374">
        <v>248.91</v>
      </c>
      <c r="K271" s="373" t="s">
        <v>436</v>
      </c>
      <c r="L271" s="374">
        <v>31.11</v>
      </c>
      <c r="M271" s="373"/>
      <c r="N271" s="375"/>
      <c r="V271" s="361"/>
      <c r="W271" s="367"/>
      <c r="Y271" s="335" t="s">
        <v>432</v>
      </c>
      <c r="AB271" s="367"/>
    </row>
    <row r="272" spans="1:29" s="332" customFormat="1" ht="12" x14ac:dyDescent="0.2">
      <c r="A272" s="372"/>
      <c r="B272" s="371" t="s">
        <v>434</v>
      </c>
      <c r="C272" s="1065" t="s">
        <v>435</v>
      </c>
      <c r="D272" s="1065"/>
      <c r="E272" s="1065"/>
      <c r="F272" s="373"/>
      <c r="G272" s="373"/>
      <c r="H272" s="373"/>
      <c r="I272" s="373"/>
      <c r="J272" s="374">
        <v>112.97</v>
      </c>
      <c r="K272" s="373" t="s">
        <v>436</v>
      </c>
      <c r="L272" s="374">
        <v>14.12</v>
      </c>
      <c r="M272" s="373"/>
      <c r="N272" s="375"/>
      <c r="V272" s="361"/>
      <c r="W272" s="367"/>
      <c r="Y272" s="335" t="s">
        <v>435</v>
      </c>
      <c r="AB272" s="367"/>
    </row>
    <row r="273" spans="1:29" s="332" customFormat="1" ht="12" x14ac:dyDescent="0.2">
      <c r="A273" s="372"/>
      <c r="B273" s="371" t="s">
        <v>437</v>
      </c>
      <c r="C273" s="1065" t="s">
        <v>438</v>
      </c>
      <c r="D273" s="1065"/>
      <c r="E273" s="1065"/>
      <c r="F273" s="373"/>
      <c r="G273" s="373"/>
      <c r="H273" s="373"/>
      <c r="I273" s="373"/>
      <c r="J273" s="374">
        <v>9.5399999999999991</v>
      </c>
      <c r="K273" s="373" t="s">
        <v>436</v>
      </c>
      <c r="L273" s="374">
        <v>1.19</v>
      </c>
      <c r="M273" s="373"/>
      <c r="N273" s="375"/>
      <c r="V273" s="361"/>
      <c r="W273" s="367"/>
      <c r="Y273" s="335" t="s">
        <v>438</v>
      </c>
      <c r="AB273" s="367"/>
    </row>
    <row r="274" spans="1:29" s="332" customFormat="1" ht="12" x14ac:dyDescent="0.2">
      <c r="A274" s="372"/>
      <c r="B274" s="371" t="s">
        <v>439</v>
      </c>
      <c r="C274" s="1065" t="s">
        <v>440</v>
      </c>
      <c r="D274" s="1065"/>
      <c r="E274" s="1065"/>
      <c r="F274" s="373"/>
      <c r="G274" s="373"/>
      <c r="H274" s="373"/>
      <c r="I274" s="373"/>
      <c r="J274" s="374">
        <v>383.23</v>
      </c>
      <c r="K274" s="373"/>
      <c r="L274" s="374">
        <v>38.32</v>
      </c>
      <c r="M274" s="373"/>
      <c r="N274" s="375"/>
      <c r="V274" s="361"/>
      <c r="W274" s="367"/>
      <c r="Y274" s="335" t="s">
        <v>440</v>
      </c>
      <c r="AB274" s="367"/>
    </row>
    <row r="275" spans="1:29" s="332" customFormat="1" ht="12" x14ac:dyDescent="0.2">
      <c r="A275" s="372"/>
      <c r="B275" s="371"/>
      <c r="C275" s="1065" t="s">
        <v>443</v>
      </c>
      <c r="D275" s="1065"/>
      <c r="E275" s="1065"/>
      <c r="F275" s="373" t="s">
        <v>444</v>
      </c>
      <c r="G275" s="373" t="s">
        <v>8134</v>
      </c>
      <c r="H275" s="373" t="s">
        <v>436</v>
      </c>
      <c r="I275" s="373" t="s">
        <v>8394</v>
      </c>
      <c r="J275" s="374"/>
      <c r="K275" s="373"/>
      <c r="L275" s="374"/>
      <c r="M275" s="373"/>
      <c r="N275" s="375"/>
      <c r="V275" s="361"/>
      <c r="W275" s="367"/>
      <c r="Z275" s="335" t="s">
        <v>443</v>
      </c>
      <c r="AB275" s="367"/>
    </row>
    <row r="276" spans="1:29" s="332" customFormat="1" ht="12" x14ac:dyDescent="0.2">
      <c r="A276" s="372"/>
      <c r="B276" s="371"/>
      <c r="C276" s="1065" t="s">
        <v>447</v>
      </c>
      <c r="D276" s="1065"/>
      <c r="E276" s="1065"/>
      <c r="F276" s="373" t="s">
        <v>444</v>
      </c>
      <c r="G276" s="373" t="s">
        <v>5528</v>
      </c>
      <c r="H276" s="373" t="s">
        <v>436</v>
      </c>
      <c r="I276" s="373" t="s">
        <v>5833</v>
      </c>
      <c r="J276" s="374"/>
      <c r="K276" s="373"/>
      <c r="L276" s="374"/>
      <c r="M276" s="373"/>
      <c r="N276" s="375"/>
      <c r="V276" s="361"/>
      <c r="W276" s="367"/>
      <c r="Z276" s="335" t="s">
        <v>447</v>
      </c>
      <c r="AB276" s="367"/>
    </row>
    <row r="277" spans="1:29" s="332" customFormat="1" ht="12" x14ac:dyDescent="0.2">
      <c r="A277" s="372"/>
      <c r="B277" s="371"/>
      <c r="C277" s="1077" t="s">
        <v>450</v>
      </c>
      <c r="D277" s="1077"/>
      <c r="E277" s="1077"/>
      <c r="F277" s="376"/>
      <c r="G277" s="376"/>
      <c r="H277" s="376"/>
      <c r="I277" s="376"/>
      <c r="J277" s="377">
        <v>745.11</v>
      </c>
      <c r="K277" s="376"/>
      <c r="L277" s="377">
        <v>83.55</v>
      </c>
      <c r="M277" s="376"/>
      <c r="N277" s="378"/>
      <c r="V277" s="361"/>
      <c r="W277" s="367"/>
      <c r="AA277" s="335" t="s">
        <v>450</v>
      </c>
      <c r="AB277" s="367"/>
    </row>
    <row r="278" spans="1:29" s="332" customFormat="1" ht="12" x14ac:dyDescent="0.2">
      <c r="A278" s="372"/>
      <c r="B278" s="371"/>
      <c r="C278" s="1065" t="s">
        <v>451</v>
      </c>
      <c r="D278" s="1065"/>
      <c r="E278" s="1065"/>
      <c r="F278" s="373"/>
      <c r="G278" s="373"/>
      <c r="H278" s="373"/>
      <c r="I278" s="373"/>
      <c r="J278" s="374"/>
      <c r="K278" s="373"/>
      <c r="L278" s="374">
        <v>32.299999999999997</v>
      </c>
      <c r="M278" s="373"/>
      <c r="N278" s="375"/>
      <c r="V278" s="361"/>
      <c r="W278" s="367"/>
      <c r="Z278" s="335" t="s">
        <v>451</v>
      </c>
      <c r="AB278" s="367"/>
    </row>
    <row r="279" spans="1:29" s="332" customFormat="1" ht="33.75" x14ac:dyDescent="0.2">
      <c r="A279" s="372"/>
      <c r="B279" s="371" t="s">
        <v>4696</v>
      </c>
      <c r="C279" s="1065" t="s">
        <v>3148</v>
      </c>
      <c r="D279" s="1065"/>
      <c r="E279" s="1065"/>
      <c r="F279" s="373" t="s">
        <v>454</v>
      </c>
      <c r="G279" s="373" t="s">
        <v>558</v>
      </c>
      <c r="H279" s="373"/>
      <c r="I279" s="373" t="s">
        <v>558</v>
      </c>
      <c r="J279" s="374"/>
      <c r="K279" s="373"/>
      <c r="L279" s="374">
        <v>31.33</v>
      </c>
      <c r="M279" s="373"/>
      <c r="N279" s="375"/>
      <c r="V279" s="361"/>
      <c r="W279" s="367"/>
      <c r="Z279" s="335" t="s">
        <v>3148</v>
      </c>
      <c r="AB279" s="367"/>
    </row>
    <row r="280" spans="1:29" s="332" customFormat="1" ht="33.75" x14ac:dyDescent="0.2">
      <c r="A280" s="372"/>
      <c r="B280" s="371" t="s">
        <v>4697</v>
      </c>
      <c r="C280" s="1065" t="s">
        <v>3150</v>
      </c>
      <c r="D280" s="1065"/>
      <c r="E280" s="1065"/>
      <c r="F280" s="373" t="s">
        <v>454</v>
      </c>
      <c r="G280" s="373" t="s">
        <v>544</v>
      </c>
      <c r="H280" s="373"/>
      <c r="I280" s="373" t="s">
        <v>544</v>
      </c>
      <c r="J280" s="374"/>
      <c r="K280" s="373"/>
      <c r="L280" s="374">
        <v>16.47</v>
      </c>
      <c r="M280" s="373"/>
      <c r="N280" s="375"/>
      <c r="V280" s="361"/>
      <c r="W280" s="367"/>
      <c r="Z280" s="335" t="s">
        <v>3150</v>
      </c>
      <c r="AB280" s="367"/>
    </row>
    <row r="281" spans="1:29" s="332" customFormat="1" ht="12" x14ac:dyDescent="0.2">
      <c r="A281" s="379"/>
      <c r="B281" s="380"/>
      <c r="C281" s="1068" t="s">
        <v>459</v>
      </c>
      <c r="D281" s="1068"/>
      <c r="E281" s="1068"/>
      <c r="F281" s="364"/>
      <c r="G281" s="364"/>
      <c r="H281" s="364"/>
      <c r="I281" s="364"/>
      <c r="J281" s="365"/>
      <c r="K281" s="364"/>
      <c r="L281" s="365">
        <v>131.35</v>
      </c>
      <c r="M281" s="376"/>
      <c r="N281" s="366"/>
      <c r="V281" s="361"/>
      <c r="W281" s="367"/>
      <c r="AB281" s="367" t="s">
        <v>459</v>
      </c>
    </row>
    <row r="282" spans="1:29" s="332" customFormat="1" ht="45" x14ac:dyDescent="0.2">
      <c r="A282" s="362" t="s">
        <v>832</v>
      </c>
      <c r="B282" s="363" t="s">
        <v>8137</v>
      </c>
      <c r="C282" s="1068" t="s">
        <v>8138</v>
      </c>
      <c r="D282" s="1068"/>
      <c r="E282" s="1068"/>
      <c r="F282" s="364" t="s">
        <v>1003</v>
      </c>
      <c r="G282" s="364"/>
      <c r="H282" s="364"/>
      <c r="I282" s="364" t="s">
        <v>7977</v>
      </c>
      <c r="J282" s="365">
        <v>15.33</v>
      </c>
      <c r="K282" s="364"/>
      <c r="L282" s="365">
        <v>157.9</v>
      </c>
      <c r="M282" s="364"/>
      <c r="N282" s="366"/>
      <c r="V282" s="361"/>
      <c r="W282" s="367" t="s">
        <v>8138</v>
      </c>
      <c r="AB282" s="367"/>
    </row>
    <row r="283" spans="1:29" s="332" customFormat="1" ht="12" x14ac:dyDescent="0.2">
      <c r="A283" s="379"/>
      <c r="B283" s="380"/>
      <c r="C283" s="340" t="s">
        <v>2932</v>
      </c>
      <c r="D283" s="385"/>
      <c r="E283" s="385"/>
      <c r="F283" s="386"/>
      <c r="G283" s="386"/>
      <c r="H283" s="386"/>
      <c r="I283" s="386"/>
      <c r="J283" s="387"/>
      <c r="K283" s="386"/>
      <c r="L283" s="387"/>
      <c r="M283" s="388"/>
      <c r="N283" s="389"/>
      <c r="V283" s="361"/>
      <c r="W283" s="367"/>
      <c r="AB283" s="367"/>
    </row>
    <row r="284" spans="1:29" s="332" customFormat="1" ht="12" x14ac:dyDescent="0.2">
      <c r="A284" s="368"/>
      <c r="B284" s="369"/>
      <c r="C284" s="1065" t="s">
        <v>8395</v>
      </c>
      <c r="D284" s="1065"/>
      <c r="E284" s="1065"/>
      <c r="F284" s="1065"/>
      <c r="G284" s="1065"/>
      <c r="H284" s="1065"/>
      <c r="I284" s="1065"/>
      <c r="J284" s="1065"/>
      <c r="K284" s="1065"/>
      <c r="L284" s="1065"/>
      <c r="M284" s="1065"/>
      <c r="N284" s="1072"/>
      <c r="V284" s="361"/>
      <c r="W284" s="367"/>
      <c r="AB284" s="367"/>
      <c r="AC284" s="335" t="s">
        <v>8395</v>
      </c>
    </row>
    <row r="285" spans="1:29" s="332" customFormat="1" ht="12" x14ac:dyDescent="0.2">
      <c r="A285" s="362" t="s">
        <v>841</v>
      </c>
      <c r="B285" s="363" t="s">
        <v>7648</v>
      </c>
      <c r="C285" s="1068" t="s">
        <v>7649</v>
      </c>
      <c r="D285" s="1068"/>
      <c r="E285" s="1068"/>
      <c r="F285" s="364" t="s">
        <v>1026</v>
      </c>
      <c r="G285" s="364"/>
      <c r="H285" s="364"/>
      <c r="I285" s="364" t="s">
        <v>1537</v>
      </c>
      <c r="J285" s="365"/>
      <c r="K285" s="364"/>
      <c r="L285" s="365"/>
      <c r="M285" s="364"/>
      <c r="N285" s="366"/>
      <c r="V285" s="361"/>
      <c r="W285" s="367" t="s">
        <v>7649</v>
      </c>
      <c r="AB285" s="367"/>
    </row>
    <row r="286" spans="1:29" s="332" customFormat="1" ht="12" x14ac:dyDescent="0.2">
      <c r="A286" s="368"/>
      <c r="B286" s="369"/>
      <c r="C286" s="1065" t="s">
        <v>8128</v>
      </c>
      <c r="D286" s="1065"/>
      <c r="E286" s="1065"/>
      <c r="F286" s="1065"/>
      <c r="G286" s="1065"/>
      <c r="H286" s="1065"/>
      <c r="I286" s="1065"/>
      <c r="J286" s="1065"/>
      <c r="K286" s="1065"/>
      <c r="L286" s="1065"/>
      <c r="M286" s="1065"/>
      <c r="N286" s="1072"/>
      <c r="V286" s="361"/>
      <c r="W286" s="367"/>
      <c r="AB286" s="367"/>
      <c r="AC286" s="335" t="s">
        <v>8128</v>
      </c>
    </row>
    <row r="287" spans="1:29" s="332" customFormat="1" ht="33.75" x14ac:dyDescent="0.2">
      <c r="A287" s="370"/>
      <c r="B287" s="371" t="s">
        <v>430</v>
      </c>
      <c r="C287" s="1065" t="s">
        <v>431</v>
      </c>
      <c r="D287" s="1065"/>
      <c r="E287" s="1065"/>
      <c r="F287" s="1065"/>
      <c r="G287" s="1065"/>
      <c r="H287" s="1065"/>
      <c r="I287" s="1065"/>
      <c r="J287" s="1065"/>
      <c r="K287" s="1065"/>
      <c r="L287" s="1065"/>
      <c r="M287" s="1065"/>
      <c r="N287" s="1072"/>
      <c r="V287" s="361"/>
      <c r="W287" s="367"/>
      <c r="X287" s="335" t="s">
        <v>431</v>
      </c>
      <c r="AB287" s="367"/>
    </row>
    <row r="288" spans="1:29" s="332" customFormat="1" ht="12" x14ac:dyDescent="0.2">
      <c r="A288" s="372"/>
      <c r="B288" s="371" t="s">
        <v>423</v>
      </c>
      <c r="C288" s="1065" t="s">
        <v>432</v>
      </c>
      <c r="D288" s="1065"/>
      <c r="E288" s="1065"/>
      <c r="F288" s="373"/>
      <c r="G288" s="373"/>
      <c r="H288" s="373"/>
      <c r="I288" s="373"/>
      <c r="J288" s="374">
        <v>26.51</v>
      </c>
      <c r="K288" s="373" t="s">
        <v>436</v>
      </c>
      <c r="L288" s="374">
        <v>9.94</v>
      </c>
      <c r="M288" s="373"/>
      <c r="N288" s="375"/>
      <c r="V288" s="361"/>
      <c r="W288" s="367"/>
      <c r="Y288" s="335" t="s">
        <v>432</v>
      </c>
      <c r="AB288" s="367"/>
    </row>
    <row r="289" spans="1:29" s="332" customFormat="1" ht="12" x14ac:dyDescent="0.2">
      <c r="A289" s="372"/>
      <c r="B289" s="371" t="s">
        <v>434</v>
      </c>
      <c r="C289" s="1065" t="s">
        <v>435</v>
      </c>
      <c r="D289" s="1065"/>
      <c r="E289" s="1065"/>
      <c r="F289" s="373"/>
      <c r="G289" s="373"/>
      <c r="H289" s="373"/>
      <c r="I289" s="373"/>
      <c r="J289" s="374">
        <v>1.81</v>
      </c>
      <c r="K289" s="373" t="s">
        <v>436</v>
      </c>
      <c r="L289" s="374">
        <v>0.68</v>
      </c>
      <c r="M289" s="373"/>
      <c r="N289" s="375"/>
      <c r="V289" s="361"/>
      <c r="W289" s="367"/>
      <c r="Y289" s="335" t="s">
        <v>435</v>
      </c>
      <c r="AB289" s="367"/>
    </row>
    <row r="290" spans="1:29" s="332" customFormat="1" ht="12" x14ac:dyDescent="0.2">
      <c r="A290" s="372"/>
      <c r="B290" s="371" t="s">
        <v>437</v>
      </c>
      <c r="C290" s="1065" t="s">
        <v>438</v>
      </c>
      <c r="D290" s="1065"/>
      <c r="E290" s="1065"/>
      <c r="F290" s="373"/>
      <c r="G290" s="373"/>
      <c r="H290" s="373"/>
      <c r="I290" s="373"/>
      <c r="J290" s="374">
        <v>0.26</v>
      </c>
      <c r="K290" s="373" t="s">
        <v>436</v>
      </c>
      <c r="L290" s="374">
        <v>0.1</v>
      </c>
      <c r="M290" s="373"/>
      <c r="N290" s="375"/>
      <c r="V290" s="361"/>
      <c r="W290" s="367"/>
      <c r="Y290" s="335" t="s">
        <v>438</v>
      </c>
      <c r="AB290" s="367"/>
    </row>
    <row r="291" spans="1:29" s="332" customFormat="1" ht="12" x14ac:dyDescent="0.2">
      <c r="A291" s="372"/>
      <c r="B291" s="371" t="s">
        <v>439</v>
      </c>
      <c r="C291" s="1065" t="s">
        <v>440</v>
      </c>
      <c r="D291" s="1065"/>
      <c r="E291" s="1065"/>
      <c r="F291" s="373"/>
      <c r="G291" s="373"/>
      <c r="H291" s="373"/>
      <c r="I291" s="373"/>
      <c r="J291" s="374">
        <v>10.27</v>
      </c>
      <c r="K291" s="373"/>
      <c r="L291" s="374">
        <v>3.08</v>
      </c>
      <c r="M291" s="373"/>
      <c r="N291" s="375"/>
      <c r="V291" s="361"/>
      <c r="W291" s="367"/>
      <c r="Y291" s="335" t="s">
        <v>440</v>
      </c>
      <c r="AB291" s="367"/>
    </row>
    <row r="292" spans="1:29" s="332" customFormat="1" ht="12" x14ac:dyDescent="0.2">
      <c r="A292" s="372"/>
      <c r="B292" s="371"/>
      <c r="C292" s="1065" t="s">
        <v>443</v>
      </c>
      <c r="D292" s="1065"/>
      <c r="E292" s="1065"/>
      <c r="F292" s="373" t="s">
        <v>444</v>
      </c>
      <c r="G292" s="373" t="s">
        <v>1123</v>
      </c>
      <c r="H292" s="373" t="s">
        <v>436</v>
      </c>
      <c r="I292" s="373" t="s">
        <v>8396</v>
      </c>
      <c r="J292" s="374"/>
      <c r="K292" s="373"/>
      <c r="L292" s="374"/>
      <c r="M292" s="373"/>
      <c r="N292" s="375"/>
      <c r="V292" s="361"/>
      <c r="W292" s="367"/>
      <c r="Z292" s="335" t="s">
        <v>443</v>
      </c>
      <c r="AB292" s="367"/>
    </row>
    <row r="293" spans="1:29" s="332" customFormat="1" ht="12" x14ac:dyDescent="0.2">
      <c r="A293" s="372"/>
      <c r="B293" s="371"/>
      <c r="C293" s="1065" t="s">
        <v>447</v>
      </c>
      <c r="D293" s="1065"/>
      <c r="E293" s="1065"/>
      <c r="F293" s="373" t="s">
        <v>444</v>
      </c>
      <c r="G293" s="373" t="s">
        <v>537</v>
      </c>
      <c r="H293" s="373" t="s">
        <v>436</v>
      </c>
      <c r="I293" s="373" t="s">
        <v>3062</v>
      </c>
      <c r="J293" s="374"/>
      <c r="K293" s="373"/>
      <c r="L293" s="374"/>
      <c r="M293" s="373"/>
      <c r="N293" s="375"/>
      <c r="V293" s="361"/>
      <c r="W293" s="367"/>
      <c r="Z293" s="335" t="s">
        <v>447</v>
      </c>
      <c r="AB293" s="367"/>
    </row>
    <row r="294" spans="1:29" s="332" customFormat="1" ht="12" x14ac:dyDescent="0.2">
      <c r="A294" s="372"/>
      <c r="B294" s="371"/>
      <c r="C294" s="1077" t="s">
        <v>450</v>
      </c>
      <c r="D294" s="1077"/>
      <c r="E294" s="1077"/>
      <c r="F294" s="376"/>
      <c r="G294" s="376"/>
      <c r="H294" s="376"/>
      <c r="I294" s="376"/>
      <c r="J294" s="377">
        <v>38.590000000000003</v>
      </c>
      <c r="K294" s="376"/>
      <c r="L294" s="377">
        <v>13.7</v>
      </c>
      <c r="M294" s="376"/>
      <c r="N294" s="378"/>
      <c r="V294" s="361"/>
      <c r="W294" s="367"/>
      <c r="AA294" s="335" t="s">
        <v>450</v>
      </c>
      <c r="AB294" s="367"/>
    </row>
    <row r="295" spans="1:29" s="332" customFormat="1" ht="12" x14ac:dyDescent="0.2">
      <c r="A295" s="372"/>
      <c r="B295" s="371"/>
      <c r="C295" s="1065" t="s">
        <v>451</v>
      </c>
      <c r="D295" s="1065"/>
      <c r="E295" s="1065"/>
      <c r="F295" s="373"/>
      <c r="G295" s="373"/>
      <c r="H295" s="373"/>
      <c r="I295" s="373"/>
      <c r="J295" s="374"/>
      <c r="K295" s="373"/>
      <c r="L295" s="374">
        <v>10.039999999999999</v>
      </c>
      <c r="M295" s="373"/>
      <c r="N295" s="375"/>
      <c r="V295" s="361"/>
      <c r="W295" s="367"/>
      <c r="Z295" s="335" t="s">
        <v>451</v>
      </c>
      <c r="AB295" s="367"/>
    </row>
    <row r="296" spans="1:29" s="332" customFormat="1" ht="33.75" x14ac:dyDescent="0.2">
      <c r="A296" s="372"/>
      <c r="B296" s="371" t="s">
        <v>4696</v>
      </c>
      <c r="C296" s="1065" t="s">
        <v>3148</v>
      </c>
      <c r="D296" s="1065"/>
      <c r="E296" s="1065"/>
      <c r="F296" s="373" t="s">
        <v>454</v>
      </c>
      <c r="G296" s="373" t="s">
        <v>558</v>
      </c>
      <c r="H296" s="373"/>
      <c r="I296" s="373" t="s">
        <v>558</v>
      </c>
      <c r="J296" s="374"/>
      <c r="K296" s="373"/>
      <c r="L296" s="374">
        <v>9.74</v>
      </c>
      <c r="M296" s="373"/>
      <c r="N296" s="375"/>
      <c r="V296" s="361"/>
      <c r="W296" s="367"/>
      <c r="Z296" s="335" t="s">
        <v>3148</v>
      </c>
      <c r="AB296" s="367"/>
    </row>
    <row r="297" spans="1:29" s="332" customFormat="1" ht="33.75" x14ac:dyDescent="0.2">
      <c r="A297" s="372"/>
      <c r="B297" s="371" t="s">
        <v>4697</v>
      </c>
      <c r="C297" s="1065" t="s">
        <v>3150</v>
      </c>
      <c r="D297" s="1065"/>
      <c r="E297" s="1065"/>
      <c r="F297" s="373" t="s">
        <v>454</v>
      </c>
      <c r="G297" s="373" t="s">
        <v>544</v>
      </c>
      <c r="H297" s="373"/>
      <c r="I297" s="373" t="s">
        <v>544</v>
      </c>
      <c r="J297" s="374"/>
      <c r="K297" s="373"/>
      <c r="L297" s="374">
        <v>5.12</v>
      </c>
      <c r="M297" s="373"/>
      <c r="N297" s="375"/>
      <c r="V297" s="361"/>
      <c r="W297" s="367"/>
      <c r="Z297" s="335" t="s">
        <v>3150</v>
      </c>
      <c r="AB297" s="367"/>
    </row>
    <row r="298" spans="1:29" s="332" customFormat="1" ht="12" x14ac:dyDescent="0.2">
      <c r="A298" s="379"/>
      <c r="B298" s="380"/>
      <c r="C298" s="1068" t="s">
        <v>459</v>
      </c>
      <c r="D298" s="1068"/>
      <c r="E298" s="1068"/>
      <c r="F298" s="364"/>
      <c r="G298" s="364"/>
      <c r="H298" s="364"/>
      <c r="I298" s="364"/>
      <c r="J298" s="365"/>
      <c r="K298" s="364"/>
      <c r="L298" s="365">
        <v>28.56</v>
      </c>
      <c r="M298" s="376"/>
      <c r="N298" s="366"/>
      <c r="V298" s="361"/>
      <c r="W298" s="367"/>
      <c r="AB298" s="367" t="s">
        <v>459</v>
      </c>
    </row>
    <row r="299" spans="1:29" s="332" customFormat="1" ht="22.5" x14ac:dyDescent="0.2">
      <c r="A299" s="362" t="s">
        <v>845</v>
      </c>
      <c r="B299" s="363" t="s">
        <v>8303</v>
      </c>
      <c r="C299" s="1068" t="s">
        <v>8304</v>
      </c>
      <c r="D299" s="1068"/>
      <c r="E299" s="1068"/>
      <c r="F299" s="364" t="s">
        <v>4013</v>
      </c>
      <c r="G299" s="364"/>
      <c r="H299" s="364"/>
      <c r="I299" s="364" t="s">
        <v>7739</v>
      </c>
      <c r="J299" s="365">
        <v>4097.9399999999996</v>
      </c>
      <c r="K299" s="364"/>
      <c r="L299" s="365">
        <v>125.4</v>
      </c>
      <c r="M299" s="364"/>
      <c r="N299" s="366"/>
      <c r="V299" s="361"/>
      <c r="W299" s="367" t="s">
        <v>8304</v>
      </c>
      <c r="AB299" s="367"/>
    </row>
    <row r="300" spans="1:29" s="332" customFormat="1" ht="12" x14ac:dyDescent="0.2">
      <c r="A300" s="379"/>
      <c r="B300" s="380"/>
      <c r="C300" s="340" t="s">
        <v>2932</v>
      </c>
      <c r="D300" s="385"/>
      <c r="E300" s="385"/>
      <c r="F300" s="386"/>
      <c r="G300" s="386"/>
      <c r="H300" s="386"/>
      <c r="I300" s="386"/>
      <c r="J300" s="387"/>
      <c r="K300" s="386"/>
      <c r="L300" s="387"/>
      <c r="M300" s="388"/>
      <c r="N300" s="389"/>
      <c r="V300" s="361"/>
      <c r="W300" s="367"/>
      <c r="AB300" s="367"/>
    </row>
    <row r="301" spans="1:29" s="332" customFormat="1" ht="12" x14ac:dyDescent="0.2">
      <c r="A301" s="368"/>
      <c r="B301" s="369"/>
      <c r="C301" s="1065" t="s">
        <v>7740</v>
      </c>
      <c r="D301" s="1065"/>
      <c r="E301" s="1065"/>
      <c r="F301" s="1065"/>
      <c r="G301" s="1065"/>
      <c r="H301" s="1065"/>
      <c r="I301" s="1065"/>
      <c r="J301" s="1065"/>
      <c r="K301" s="1065"/>
      <c r="L301" s="1065"/>
      <c r="M301" s="1065"/>
      <c r="N301" s="1072"/>
      <c r="V301" s="361"/>
      <c r="W301" s="367"/>
      <c r="AB301" s="367"/>
      <c r="AC301" s="335" t="s">
        <v>7740</v>
      </c>
    </row>
    <row r="302" spans="1:29" s="332" customFormat="1" ht="12" x14ac:dyDescent="0.2">
      <c r="A302" s="362" t="s">
        <v>673</v>
      </c>
      <c r="B302" s="363" t="s">
        <v>7648</v>
      </c>
      <c r="C302" s="1068" t="s">
        <v>7649</v>
      </c>
      <c r="D302" s="1068"/>
      <c r="E302" s="1068"/>
      <c r="F302" s="364" t="s">
        <v>1026</v>
      </c>
      <c r="G302" s="364"/>
      <c r="H302" s="364"/>
      <c r="I302" s="364" t="s">
        <v>437</v>
      </c>
      <c r="J302" s="365"/>
      <c r="K302" s="364"/>
      <c r="L302" s="365"/>
      <c r="M302" s="364"/>
      <c r="N302" s="366"/>
      <c r="V302" s="361"/>
      <c r="W302" s="367" t="s">
        <v>7649</v>
      </c>
      <c r="AB302" s="367"/>
    </row>
    <row r="303" spans="1:29" s="332" customFormat="1" ht="12" x14ac:dyDescent="0.2">
      <c r="A303" s="368"/>
      <c r="B303" s="369"/>
      <c r="C303" s="1065" t="s">
        <v>7936</v>
      </c>
      <c r="D303" s="1065"/>
      <c r="E303" s="1065"/>
      <c r="F303" s="1065"/>
      <c r="G303" s="1065"/>
      <c r="H303" s="1065"/>
      <c r="I303" s="1065"/>
      <c r="J303" s="1065"/>
      <c r="K303" s="1065"/>
      <c r="L303" s="1065"/>
      <c r="M303" s="1065"/>
      <c r="N303" s="1072"/>
      <c r="V303" s="361"/>
      <c r="W303" s="367"/>
      <c r="AB303" s="367"/>
      <c r="AC303" s="335" t="s">
        <v>7936</v>
      </c>
    </row>
    <row r="304" spans="1:29" s="332" customFormat="1" ht="33.75" x14ac:dyDescent="0.2">
      <c r="A304" s="370"/>
      <c r="B304" s="371" t="s">
        <v>430</v>
      </c>
      <c r="C304" s="1065" t="s">
        <v>431</v>
      </c>
      <c r="D304" s="1065"/>
      <c r="E304" s="1065"/>
      <c r="F304" s="1065"/>
      <c r="G304" s="1065"/>
      <c r="H304" s="1065"/>
      <c r="I304" s="1065"/>
      <c r="J304" s="1065"/>
      <c r="K304" s="1065"/>
      <c r="L304" s="1065"/>
      <c r="M304" s="1065"/>
      <c r="N304" s="1072"/>
      <c r="V304" s="361"/>
      <c r="W304" s="367"/>
      <c r="X304" s="335" t="s">
        <v>431</v>
      </c>
      <c r="AB304" s="367"/>
    </row>
    <row r="305" spans="1:29" s="332" customFormat="1" ht="12" x14ac:dyDescent="0.2">
      <c r="A305" s="372"/>
      <c r="B305" s="371" t="s">
        <v>423</v>
      </c>
      <c r="C305" s="1065" t="s">
        <v>432</v>
      </c>
      <c r="D305" s="1065"/>
      <c r="E305" s="1065"/>
      <c r="F305" s="373"/>
      <c r="G305" s="373"/>
      <c r="H305" s="373"/>
      <c r="I305" s="373"/>
      <c r="J305" s="374">
        <v>26.51</v>
      </c>
      <c r="K305" s="373" t="s">
        <v>436</v>
      </c>
      <c r="L305" s="374">
        <v>99.41</v>
      </c>
      <c r="M305" s="373"/>
      <c r="N305" s="375"/>
      <c r="V305" s="361"/>
      <c r="W305" s="367"/>
      <c r="Y305" s="335" t="s">
        <v>432</v>
      </c>
      <c r="AB305" s="367"/>
    </row>
    <row r="306" spans="1:29" s="332" customFormat="1" ht="12" x14ac:dyDescent="0.2">
      <c r="A306" s="372"/>
      <c r="B306" s="371" t="s">
        <v>434</v>
      </c>
      <c r="C306" s="1065" t="s">
        <v>435</v>
      </c>
      <c r="D306" s="1065"/>
      <c r="E306" s="1065"/>
      <c r="F306" s="373"/>
      <c r="G306" s="373"/>
      <c r="H306" s="373"/>
      <c r="I306" s="373"/>
      <c r="J306" s="374">
        <v>1.81</v>
      </c>
      <c r="K306" s="373" t="s">
        <v>436</v>
      </c>
      <c r="L306" s="374">
        <v>6.79</v>
      </c>
      <c r="M306" s="373"/>
      <c r="N306" s="375"/>
      <c r="V306" s="361"/>
      <c r="W306" s="367"/>
      <c r="Y306" s="335" t="s">
        <v>435</v>
      </c>
      <c r="AB306" s="367"/>
    </row>
    <row r="307" spans="1:29" s="332" customFormat="1" ht="12" x14ac:dyDescent="0.2">
      <c r="A307" s="372"/>
      <c r="B307" s="371" t="s">
        <v>437</v>
      </c>
      <c r="C307" s="1065" t="s">
        <v>438</v>
      </c>
      <c r="D307" s="1065"/>
      <c r="E307" s="1065"/>
      <c r="F307" s="373"/>
      <c r="G307" s="373"/>
      <c r="H307" s="373"/>
      <c r="I307" s="373"/>
      <c r="J307" s="374">
        <v>0.26</v>
      </c>
      <c r="K307" s="373" t="s">
        <v>436</v>
      </c>
      <c r="L307" s="374">
        <v>0.98</v>
      </c>
      <c r="M307" s="373"/>
      <c r="N307" s="375"/>
      <c r="V307" s="361"/>
      <c r="W307" s="367"/>
      <c r="Y307" s="335" t="s">
        <v>438</v>
      </c>
      <c r="AB307" s="367"/>
    </row>
    <row r="308" spans="1:29" s="332" customFormat="1" ht="12" x14ac:dyDescent="0.2">
      <c r="A308" s="372"/>
      <c r="B308" s="371" t="s">
        <v>439</v>
      </c>
      <c r="C308" s="1065" t="s">
        <v>440</v>
      </c>
      <c r="D308" s="1065"/>
      <c r="E308" s="1065"/>
      <c r="F308" s="373"/>
      <c r="G308" s="373"/>
      <c r="H308" s="373"/>
      <c r="I308" s="373"/>
      <c r="J308" s="374">
        <v>10.27</v>
      </c>
      <c r="K308" s="373"/>
      <c r="L308" s="374">
        <v>30.81</v>
      </c>
      <c r="M308" s="373"/>
      <c r="N308" s="375"/>
      <c r="V308" s="361"/>
      <c r="W308" s="367"/>
      <c r="Y308" s="335" t="s">
        <v>440</v>
      </c>
      <c r="AB308" s="367"/>
    </row>
    <row r="309" spans="1:29" s="332" customFormat="1" ht="12" x14ac:dyDescent="0.2">
      <c r="A309" s="372"/>
      <c r="B309" s="371"/>
      <c r="C309" s="1065" t="s">
        <v>443</v>
      </c>
      <c r="D309" s="1065"/>
      <c r="E309" s="1065"/>
      <c r="F309" s="373" t="s">
        <v>444</v>
      </c>
      <c r="G309" s="373" t="s">
        <v>1123</v>
      </c>
      <c r="H309" s="373" t="s">
        <v>436</v>
      </c>
      <c r="I309" s="373" t="s">
        <v>8302</v>
      </c>
      <c r="J309" s="374"/>
      <c r="K309" s="373"/>
      <c r="L309" s="374"/>
      <c r="M309" s="373"/>
      <c r="N309" s="375"/>
      <c r="V309" s="361"/>
      <c r="W309" s="367"/>
      <c r="Z309" s="335" t="s">
        <v>443</v>
      </c>
      <c r="AB309" s="367"/>
    </row>
    <row r="310" spans="1:29" s="332" customFormat="1" ht="12" x14ac:dyDescent="0.2">
      <c r="A310" s="372"/>
      <c r="B310" s="371"/>
      <c r="C310" s="1065" t="s">
        <v>447</v>
      </c>
      <c r="D310" s="1065"/>
      <c r="E310" s="1065"/>
      <c r="F310" s="373" t="s">
        <v>444</v>
      </c>
      <c r="G310" s="373" t="s">
        <v>537</v>
      </c>
      <c r="H310" s="373" t="s">
        <v>436</v>
      </c>
      <c r="I310" s="373" t="s">
        <v>1033</v>
      </c>
      <c r="J310" s="374"/>
      <c r="K310" s="373"/>
      <c r="L310" s="374"/>
      <c r="M310" s="373"/>
      <c r="N310" s="375"/>
      <c r="V310" s="361"/>
      <c r="W310" s="367"/>
      <c r="Z310" s="335" t="s">
        <v>447</v>
      </c>
      <c r="AB310" s="367"/>
    </row>
    <row r="311" spans="1:29" s="332" customFormat="1" ht="12" x14ac:dyDescent="0.2">
      <c r="A311" s="372"/>
      <c r="B311" s="371"/>
      <c r="C311" s="1077" t="s">
        <v>450</v>
      </c>
      <c r="D311" s="1077"/>
      <c r="E311" s="1077"/>
      <c r="F311" s="376"/>
      <c r="G311" s="376"/>
      <c r="H311" s="376"/>
      <c r="I311" s="376"/>
      <c r="J311" s="377">
        <v>38.590000000000003</v>
      </c>
      <c r="K311" s="376"/>
      <c r="L311" s="377">
        <v>137.01</v>
      </c>
      <c r="M311" s="376"/>
      <c r="N311" s="378"/>
      <c r="V311" s="361"/>
      <c r="W311" s="367"/>
      <c r="AA311" s="335" t="s">
        <v>450</v>
      </c>
      <c r="AB311" s="367"/>
    </row>
    <row r="312" spans="1:29" s="332" customFormat="1" ht="12" x14ac:dyDescent="0.2">
      <c r="A312" s="372"/>
      <c r="B312" s="371"/>
      <c r="C312" s="1065" t="s">
        <v>451</v>
      </c>
      <c r="D312" s="1065"/>
      <c r="E312" s="1065"/>
      <c r="F312" s="373"/>
      <c r="G312" s="373"/>
      <c r="H312" s="373"/>
      <c r="I312" s="373"/>
      <c r="J312" s="374"/>
      <c r="K312" s="373"/>
      <c r="L312" s="374">
        <v>100.39</v>
      </c>
      <c r="M312" s="373"/>
      <c r="N312" s="375"/>
      <c r="V312" s="361"/>
      <c r="W312" s="367"/>
      <c r="Z312" s="335" t="s">
        <v>451</v>
      </c>
      <c r="AB312" s="367"/>
    </row>
    <row r="313" spans="1:29" s="332" customFormat="1" ht="33.75" x14ac:dyDescent="0.2">
      <c r="A313" s="372"/>
      <c r="B313" s="371" t="s">
        <v>4696</v>
      </c>
      <c r="C313" s="1065" t="s">
        <v>3148</v>
      </c>
      <c r="D313" s="1065"/>
      <c r="E313" s="1065"/>
      <c r="F313" s="373" t="s">
        <v>454</v>
      </c>
      <c r="G313" s="373" t="s">
        <v>558</v>
      </c>
      <c r="H313" s="373"/>
      <c r="I313" s="373" t="s">
        <v>558</v>
      </c>
      <c r="J313" s="374"/>
      <c r="K313" s="373"/>
      <c r="L313" s="374">
        <v>97.38</v>
      </c>
      <c r="M313" s="373"/>
      <c r="N313" s="375"/>
      <c r="V313" s="361"/>
      <c r="W313" s="367"/>
      <c r="Z313" s="335" t="s">
        <v>3148</v>
      </c>
      <c r="AB313" s="367"/>
    </row>
    <row r="314" spans="1:29" s="332" customFormat="1" ht="33.75" x14ac:dyDescent="0.2">
      <c r="A314" s="372"/>
      <c r="B314" s="371" t="s">
        <v>4697</v>
      </c>
      <c r="C314" s="1065" t="s">
        <v>3150</v>
      </c>
      <c r="D314" s="1065"/>
      <c r="E314" s="1065"/>
      <c r="F314" s="373" t="s">
        <v>454</v>
      </c>
      <c r="G314" s="373" t="s">
        <v>544</v>
      </c>
      <c r="H314" s="373"/>
      <c r="I314" s="373" t="s">
        <v>544</v>
      </c>
      <c r="J314" s="374"/>
      <c r="K314" s="373"/>
      <c r="L314" s="374">
        <v>51.2</v>
      </c>
      <c r="M314" s="373"/>
      <c r="N314" s="375"/>
      <c r="V314" s="361"/>
      <c r="W314" s="367"/>
      <c r="Z314" s="335" t="s">
        <v>3150</v>
      </c>
      <c r="AB314" s="367"/>
    </row>
    <row r="315" spans="1:29" s="332" customFormat="1" ht="12" x14ac:dyDescent="0.2">
      <c r="A315" s="379"/>
      <c r="B315" s="380"/>
      <c r="C315" s="1068" t="s">
        <v>459</v>
      </c>
      <c r="D315" s="1068"/>
      <c r="E315" s="1068"/>
      <c r="F315" s="364"/>
      <c r="G315" s="364"/>
      <c r="H315" s="364"/>
      <c r="I315" s="364"/>
      <c r="J315" s="365"/>
      <c r="K315" s="364"/>
      <c r="L315" s="365">
        <v>285.58999999999997</v>
      </c>
      <c r="M315" s="376"/>
      <c r="N315" s="366"/>
      <c r="V315" s="361"/>
      <c r="W315" s="367"/>
      <c r="AB315" s="367" t="s">
        <v>459</v>
      </c>
    </row>
    <row r="316" spans="1:29" s="332" customFormat="1" ht="56.25" x14ac:dyDescent="0.2">
      <c r="A316" s="362" t="s">
        <v>854</v>
      </c>
      <c r="B316" s="363" t="s">
        <v>7834</v>
      </c>
      <c r="C316" s="1068" t="s">
        <v>7835</v>
      </c>
      <c r="D316" s="1068"/>
      <c r="E316" s="1068"/>
      <c r="F316" s="364" t="s">
        <v>1026</v>
      </c>
      <c r="G316" s="364"/>
      <c r="H316" s="364"/>
      <c r="I316" s="364" t="s">
        <v>1046</v>
      </c>
      <c r="J316" s="365"/>
      <c r="K316" s="364"/>
      <c r="L316" s="365"/>
      <c r="M316" s="364"/>
      <c r="N316" s="366"/>
      <c r="V316" s="361"/>
      <c r="W316" s="367" t="s">
        <v>7835</v>
      </c>
      <c r="AB316" s="367"/>
    </row>
    <row r="317" spans="1:29" s="332" customFormat="1" ht="12" x14ac:dyDescent="0.2">
      <c r="A317" s="368"/>
      <c r="B317" s="369"/>
      <c r="C317" s="1065" t="s">
        <v>4692</v>
      </c>
      <c r="D317" s="1065"/>
      <c r="E317" s="1065"/>
      <c r="F317" s="1065"/>
      <c r="G317" s="1065"/>
      <c r="H317" s="1065"/>
      <c r="I317" s="1065"/>
      <c r="J317" s="1065"/>
      <c r="K317" s="1065"/>
      <c r="L317" s="1065"/>
      <c r="M317" s="1065"/>
      <c r="N317" s="1072"/>
      <c r="V317" s="361"/>
      <c r="W317" s="367"/>
      <c r="AB317" s="367"/>
      <c r="AC317" s="335" t="s">
        <v>4692</v>
      </c>
    </row>
    <row r="318" spans="1:29" s="332" customFormat="1" ht="33.75" x14ac:dyDescent="0.2">
      <c r="A318" s="370"/>
      <c r="B318" s="371" t="s">
        <v>430</v>
      </c>
      <c r="C318" s="1065" t="s">
        <v>431</v>
      </c>
      <c r="D318" s="1065"/>
      <c r="E318" s="1065"/>
      <c r="F318" s="1065"/>
      <c r="G318" s="1065"/>
      <c r="H318" s="1065"/>
      <c r="I318" s="1065"/>
      <c r="J318" s="1065"/>
      <c r="K318" s="1065"/>
      <c r="L318" s="1065"/>
      <c r="M318" s="1065"/>
      <c r="N318" s="1072"/>
      <c r="V318" s="361"/>
      <c r="W318" s="367"/>
      <c r="X318" s="335" t="s">
        <v>431</v>
      </c>
      <c r="AB318" s="367"/>
    </row>
    <row r="319" spans="1:29" s="332" customFormat="1" ht="12" x14ac:dyDescent="0.2">
      <c r="A319" s="372"/>
      <c r="B319" s="371" t="s">
        <v>423</v>
      </c>
      <c r="C319" s="1065" t="s">
        <v>432</v>
      </c>
      <c r="D319" s="1065"/>
      <c r="E319" s="1065"/>
      <c r="F319" s="373"/>
      <c r="G319" s="373"/>
      <c r="H319" s="373"/>
      <c r="I319" s="373"/>
      <c r="J319" s="374">
        <v>42.21</v>
      </c>
      <c r="K319" s="373" t="s">
        <v>436</v>
      </c>
      <c r="L319" s="374">
        <v>131.91</v>
      </c>
      <c r="M319" s="373"/>
      <c r="N319" s="375"/>
      <c r="V319" s="361"/>
      <c r="W319" s="367"/>
      <c r="Y319" s="335" t="s">
        <v>432</v>
      </c>
      <c r="AB319" s="367"/>
    </row>
    <row r="320" spans="1:29" s="332" customFormat="1" ht="12" x14ac:dyDescent="0.2">
      <c r="A320" s="372"/>
      <c r="B320" s="371" t="s">
        <v>434</v>
      </c>
      <c r="C320" s="1065" t="s">
        <v>435</v>
      </c>
      <c r="D320" s="1065"/>
      <c r="E320" s="1065"/>
      <c r="F320" s="373"/>
      <c r="G320" s="373"/>
      <c r="H320" s="373"/>
      <c r="I320" s="373"/>
      <c r="J320" s="374">
        <v>1.81</v>
      </c>
      <c r="K320" s="373" t="s">
        <v>436</v>
      </c>
      <c r="L320" s="374">
        <v>5.66</v>
      </c>
      <c r="M320" s="373"/>
      <c r="N320" s="375"/>
      <c r="V320" s="361"/>
      <c r="W320" s="367"/>
      <c r="Y320" s="335" t="s">
        <v>435</v>
      </c>
      <c r="AB320" s="367"/>
    </row>
    <row r="321" spans="1:31" s="332" customFormat="1" ht="12" x14ac:dyDescent="0.2">
      <c r="A321" s="372"/>
      <c r="B321" s="371" t="s">
        <v>437</v>
      </c>
      <c r="C321" s="1065" t="s">
        <v>438</v>
      </c>
      <c r="D321" s="1065"/>
      <c r="E321" s="1065"/>
      <c r="F321" s="373"/>
      <c r="G321" s="373"/>
      <c r="H321" s="373"/>
      <c r="I321" s="373"/>
      <c r="J321" s="374">
        <v>0.26</v>
      </c>
      <c r="K321" s="373" t="s">
        <v>436</v>
      </c>
      <c r="L321" s="374">
        <v>0.81</v>
      </c>
      <c r="M321" s="373"/>
      <c r="N321" s="375"/>
      <c r="V321" s="361"/>
      <c r="W321" s="367"/>
      <c r="Y321" s="335" t="s">
        <v>438</v>
      </c>
      <c r="AB321" s="367"/>
    </row>
    <row r="322" spans="1:31" s="332" customFormat="1" ht="12" x14ac:dyDescent="0.2">
      <c r="A322" s="372"/>
      <c r="B322" s="371" t="s">
        <v>439</v>
      </c>
      <c r="C322" s="1065" t="s">
        <v>440</v>
      </c>
      <c r="D322" s="1065"/>
      <c r="E322" s="1065"/>
      <c r="F322" s="373"/>
      <c r="G322" s="373"/>
      <c r="H322" s="373"/>
      <c r="I322" s="373"/>
      <c r="J322" s="374">
        <v>11.27</v>
      </c>
      <c r="K322" s="373"/>
      <c r="L322" s="374">
        <v>28.18</v>
      </c>
      <c r="M322" s="373"/>
      <c r="N322" s="375"/>
      <c r="V322" s="361"/>
      <c r="W322" s="367"/>
      <c r="Y322" s="335" t="s">
        <v>440</v>
      </c>
      <c r="AB322" s="367"/>
    </row>
    <row r="323" spans="1:31" s="332" customFormat="1" ht="12" x14ac:dyDescent="0.2">
      <c r="A323" s="372"/>
      <c r="B323" s="371"/>
      <c r="C323" s="1065" t="s">
        <v>443</v>
      </c>
      <c r="D323" s="1065"/>
      <c r="E323" s="1065"/>
      <c r="F323" s="373" t="s">
        <v>444</v>
      </c>
      <c r="G323" s="373" t="s">
        <v>7837</v>
      </c>
      <c r="H323" s="373" t="s">
        <v>436</v>
      </c>
      <c r="I323" s="373" t="s">
        <v>8397</v>
      </c>
      <c r="J323" s="374"/>
      <c r="K323" s="373"/>
      <c r="L323" s="374"/>
      <c r="M323" s="373"/>
      <c r="N323" s="375"/>
      <c r="V323" s="361"/>
      <c r="W323" s="367"/>
      <c r="Z323" s="335" t="s">
        <v>443</v>
      </c>
      <c r="AB323" s="367"/>
    </row>
    <row r="324" spans="1:31" s="332" customFormat="1" ht="12" x14ac:dyDescent="0.2">
      <c r="A324" s="372"/>
      <c r="B324" s="371"/>
      <c r="C324" s="1065" t="s">
        <v>447</v>
      </c>
      <c r="D324" s="1065"/>
      <c r="E324" s="1065"/>
      <c r="F324" s="373" t="s">
        <v>444</v>
      </c>
      <c r="G324" s="373" t="s">
        <v>537</v>
      </c>
      <c r="H324" s="373" t="s">
        <v>436</v>
      </c>
      <c r="I324" s="373" t="s">
        <v>8398</v>
      </c>
      <c r="J324" s="374"/>
      <c r="K324" s="373"/>
      <c r="L324" s="374"/>
      <c r="M324" s="373"/>
      <c r="N324" s="375"/>
      <c r="V324" s="361"/>
      <c r="W324" s="367"/>
      <c r="Z324" s="335" t="s">
        <v>447</v>
      </c>
      <c r="AB324" s="367"/>
    </row>
    <row r="325" spans="1:31" s="332" customFormat="1" ht="12" x14ac:dyDescent="0.2">
      <c r="A325" s="372"/>
      <c r="B325" s="371"/>
      <c r="C325" s="1077" t="s">
        <v>450</v>
      </c>
      <c r="D325" s="1077"/>
      <c r="E325" s="1077"/>
      <c r="F325" s="376"/>
      <c r="G325" s="376"/>
      <c r="H325" s="376"/>
      <c r="I325" s="376"/>
      <c r="J325" s="377">
        <v>55.29</v>
      </c>
      <c r="K325" s="376"/>
      <c r="L325" s="377">
        <v>165.75</v>
      </c>
      <c r="M325" s="376"/>
      <c r="N325" s="378"/>
      <c r="V325" s="361"/>
      <c r="W325" s="367"/>
      <c r="AA325" s="335" t="s">
        <v>450</v>
      </c>
      <c r="AB325" s="367"/>
    </row>
    <row r="326" spans="1:31" s="332" customFormat="1" ht="12" x14ac:dyDescent="0.2">
      <c r="A326" s="372"/>
      <c r="B326" s="371"/>
      <c r="C326" s="1065" t="s">
        <v>451</v>
      </c>
      <c r="D326" s="1065"/>
      <c r="E326" s="1065"/>
      <c r="F326" s="373"/>
      <c r="G326" s="373"/>
      <c r="H326" s="373"/>
      <c r="I326" s="373"/>
      <c r="J326" s="374"/>
      <c r="K326" s="373"/>
      <c r="L326" s="374">
        <v>132.72</v>
      </c>
      <c r="M326" s="373"/>
      <c r="N326" s="375"/>
      <c r="V326" s="361"/>
      <c r="W326" s="367"/>
      <c r="Z326" s="335" t="s">
        <v>451</v>
      </c>
      <c r="AB326" s="367"/>
    </row>
    <row r="327" spans="1:31" s="332" customFormat="1" ht="33.75" x14ac:dyDescent="0.2">
      <c r="A327" s="372"/>
      <c r="B327" s="371" t="s">
        <v>4696</v>
      </c>
      <c r="C327" s="1065" t="s">
        <v>3148</v>
      </c>
      <c r="D327" s="1065"/>
      <c r="E327" s="1065"/>
      <c r="F327" s="373" t="s">
        <v>454</v>
      </c>
      <c r="G327" s="373" t="s">
        <v>558</v>
      </c>
      <c r="H327" s="373"/>
      <c r="I327" s="373" t="s">
        <v>558</v>
      </c>
      <c r="J327" s="374"/>
      <c r="K327" s="373"/>
      <c r="L327" s="374">
        <v>128.74</v>
      </c>
      <c r="M327" s="373"/>
      <c r="N327" s="375"/>
      <c r="V327" s="361"/>
      <c r="W327" s="367"/>
      <c r="Z327" s="335" t="s">
        <v>3148</v>
      </c>
      <c r="AB327" s="367"/>
    </row>
    <row r="328" spans="1:31" s="332" customFormat="1" ht="33.75" x14ac:dyDescent="0.2">
      <c r="A328" s="372"/>
      <c r="B328" s="371" t="s">
        <v>4697</v>
      </c>
      <c r="C328" s="1065" t="s">
        <v>3150</v>
      </c>
      <c r="D328" s="1065"/>
      <c r="E328" s="1065"/>
      <c r="F328" s="373" t="s">
        <v>454</v>
      </c>
      <c r="G328" s="373" t="s">
        <v>544</v>
      </c>
      <c r="H328" s="373"/>
      <c r="I328" s="373" t="s">
        <v>544</v>
      </c>
      <c r="J328" s="374"/>
      <c r="K328" s="373"/>
      <c r="L328" s="374">
        <v>67.69</v>
      </c>
      <c r="M328" s="373"/>
      <c r="N328" s="375"/>
      <c r="V328" s="361"/>
      <c r="W328" s="367"/>
      <c r="Z328" s="335" t="s">
        <v>3150</v>
      </c>
      <c r="AB328" s="367"/>
    </row>
    <row r="329" spans="1:31" s="332" customFormat="1" ht="12" x14ac:dyDescent="0.2">
      <c r="A329" s="379"/>
      <c r="B329" s="380"/>
      <c r="C329" s="1068" t="s">
        <v>459</v>
      </c>
      <c r="D329" s="1068"/>
      <c r="E329" s="1068"/>
      <c r="F329" s="364"/>
      <c r="G329" s="364"/>
      <c r="H329" s="364"/>
      <c r="I329" s="364"/>
      <c r="J329" s="365"/>
      <c r="K329" s="364"/>
      <c r="L329" s="365">
        <v>362.18</v>
      </c>
      <c r="M329" s="376"/>
      <c r="N329" s="366"/>
      <c r="V329" s="361"/>
      <c r="W329" s="367"/>
      <c r="AB329" s="367" t="s">
        <v>459</v>
      </c>
    </row>
    <row r="330" spans="1:31" s="332" customFormat="1" ht="112.5" x14ac:dyDescent="0.2">
      <c r="A330" s="362" t="s">
        <v>857</v>
      </c>
      <c r="B330" s="363" t="s">
        <v>8119</v>
      </c>
      <c r="C330" s="1068" t="s">
        <v>8308</v>
      </c>
      <c r="D330" s="1068"/>
      <c r="E330" s="1068"/>
      <c r="F330" s="364" t="s">
        <v>1003</v>
      </c>
      <c r="G330" s="364"/>
      <c r="H330" s="364"/>
      <c r="I330" s="364" t="s">
        <v>8399</v>
      </c>
      <c r="J330" s="365">
        <v>32.56</v>
      </c>
      <c r="K330" s="364" t="s">
        <v>566</v>
      </c>
      <c r="L330" s="365">
        <v>1986.25</v>
      </c>
      <c r="M330" s="364" t="s">
        <v>567</v>
      </c>
      <c r="N330" s="366">
        <v>18631</v>
      </c>
      <c r="V330" s="361"/>
      <c r="W330" s="367" t="s">
        <v>8308</v>
      </c>
      <c r="AB330" s="367"/>
    </row>
    <row r="331" spans="1:31" s="332" customFormat="1" ht="12" x14ac:dyDescent="0.2">
      <c r="A331" s="379"/>
      <c r="B331" s="380"/>
      <c r="C331" s="340" t="s">
        <v>2932</v>
      </c>
      <c r="D331" s="385"/>
      <c r="E331" s="385"/>
      <c r="F331" s="386"/>
      <c r="G331" s="386"/>
      <c r="H331" s="386"/>
      <c r="I331" s="386"/>
      <c r="J331" s="387"/>
      <c r="K331" s="386"/>
      <c r="L331" s="387"/>
      <c r="M331" s="388"/>
      <c r="N331" s="389"/>
      <c r="V331" s="361"/>
      <c r="W331" s="367"/>
      <c r="AB331" s="367"/>
    </row>
    <row r="332" spans="1:31" s="332" customFormat="1" ht="12" x14ac:dyDescent="0.2">
      <c r="A332" s="368"/>
      <c r="B332" s="369"/>
      <c r="C332" s="1065" t="s">
        <v>8400</v>
      </c>
      <c r="D332" s="1065"/>
      <c r="E332" s="1065"/>
      <c r="F332" s="1065"/>
      <c r="G332" s="1065"/>
      <c r="H332" s="1065"/>
      <c r="I332" s="1065"/>
      <c r="J332" s="1065"/>
      <c r="K332" s="1065"/>
      <c r="L332" s="1065"/>
      <c r="M332" s="1065"/>
      <c r="N332" s="1072"/>
      <c r="V332" s="361"/>
      <c r="W332" s="367"/>
      <c r="AB332" s="367"/>
      <c r="AC332" s="335" t="s">
        <v>8400</v>
      </c>
    </row>
    <row r="333" spans="1:31" s="332" customFormat="1" ht="22.5" x14ac:dyDescent="0.2">
      <c r="A333" s="370"/>
      <c r="B333" s="371" t="s">
        <v>568</v>
      </c>
      <c r="C333" s="1065" t="s">
        <v>569</v>
      </c>
      <c r="D333" s="1065"/>
      <c r="E333" s="1065"/>
      <c r="F333" s="1065"/>
      <c r="G333" s="1065"/>
      <c r="H333" s="1065"/>
      <c r="I333" s="1065"/>
      <c r="J333" s="1065"/>
      <c r="K333" s="1065"/>
      <c r="L333" s="1065"/>
      <c r="M333" s="1065"/>
      <c r="N333" s="1072"/>
      <c r="V333" s="361"/>
      <c r="W333" s="367"/>
      <c r="X333" s="335" t="s">
        <v>569</v>
      </c>
      <c r="AB333" s="367"/>
    </row>
    <row r="334" spans="1:31" s="332" customFormat="1" ht="1.5" customHeight="1" x14ac:dyDescent="0.2">
      <c r="A334" s="386"/>
      <c r="B334" s="380"/>
      <c r="C334" s="380"/>
      <c r="D334" s="380"/>
      <c r="E334" s="380"/>
      <c r="F334" s="386"/>
      <c r="G334" s="386"/>
      <c r="H334" s="386"/>
      <c r="I334" s="386"/>
      <c r="J334" s="390"/>
      <c r="K334" s="386"/>
      <c r="L334" s="390"/>
      <c r="M334" s="373"/>
      <c r="N334" s="390"/>
      <c r="V334" s="361"/>
      <c r="W334" s="367"/>
      <c r="AB334" s="367"/>
    </row>
    <row r="335" spans="1:31" s="332" customFormat="1" ht="12" x14ac:dyDescent="0.2">
      <c r="A335" s="391"/>
      <c r="B335" s="392"/>
      <c r="C335" s="1068" t="s">
        <v>4647</v>
      </c>
      <c r="D335" s="1068"/>
      <c r="E335" s="1068"/>
      <c r="F335" s="1068"/>
      <c r="G335" s="1068"/>
      <c r="H335" s="1068"/>
      <c r="I335" s="1068"/>
      <c r="J335" s="1068"/>
      <c r="K335" s="1068"/>
      <c r="L335" s="393"/>
      <c r="M335" s="394"/>
      <c r="N335" s="395"/>
      <c r="V335" s="361"/>
      <c r="W335" s="367"/>
      <c r="AB335" s="367"/>
      <c r="AD335" s="367" t="s">
        <v>4647</v>
      </c>
    </row>
    <row r="336" spans="1:31" s="332" customFormat="1" ht="12" x14ac:dyDescent="0.2">
      <c r="A336" s="396"/>
      <c r="B336" s="371"/>
      <c r="C336" s="1065" t="s">
        <v>512</v>
      </c>
      <c r="D336" s="1065"/>
      <c r="E336" s="1065"/>
      <c r="F336" s="1065"/>
      <c r="G336" s="1065"/>
      <c r="H336" s="1065"/>
      <c r="I336" s="1065"/>
      <c r="J336" s="1065"/>
      <c r="K336" s="1065"/>
      <c r="L336" s="397">
        <v>5882.25</v>
      </c>
      <c r="M336" s="398"/>
      <c r="N336" s="399"/>
      <c r="V336" s="361"/>
      <c r="W336" s="367"/>
      <c r="AB336" s="367"/>
      <c r="AD336" s="367"/>
      <c r="AE336" s="335" t="s">
        <v>512</v>
      </c>
    </row>
    <row r="337" spans="1:31" s="332" customFormat="1" ht="12" x14ac:dyDescent="0.2">
      <c r="A337" s="396"/>
      <c r="B337" s="371"/>
      <c r="C337" s="1065" t="s">
        <v>513</v>
      </c>
      <c r="D337" s="1065"/>
      <c r="E337" s="1065"/>
      <c r="F337" s="1065"/>
      <c r="G337" s="1065"/>
      <c r="H337" s="1065"/>
      <c r="I337" s="1065"/>
      <c r="J337" s="1065"/>
      <c r="K337" s="1065"/>
      <c r="L337" s="397"/>
      <c r="M337" s="398"/>
      <c r="N337" s="399"/>
      <c r="V337" s="361"/>
      <c r="W337" s="367"/>
      <c r="AB337" s="367"/>
      <c r="AD337" s="367"/>
      <c r="AE337" s="335" t="s">
        <v>513</v>
      </c>
    </row>
    <row r="338" spans="1:31" s="332" customFormat="1" ht="12" x14ac:dyDescent="0.2">
      <c r="A338" s="396"/>
      <c r="B338" s="371"/>
      <c r="C338" s="1065" t="s">
        <v>514</v>
      </c>
      <c r="D338" s="1065"/>
      <c r="E338" s="1065"/>
      <c r="F338" s="1065"/>
      <c r="G338" s="1065"/>
      <c r="H338" s="1065"/>
      <c r="I338" s="1065"/>
      <c r="J338" s="1065"/>
      <c r="K338" s="1065"/>
      <c r="L338" s="397">
        <v>2684.04</v>
      </c>
      <c r="M338" s="398"/>
      <c r="N338" s="399"/>
      <c r="V338" s="361"/>
      <c r="W338" s="367"/>
      <c r="AB338" s="367"/>
      <c r="AD338" s="367"/>
      <c r="AE338" s="335" t="s">
        <v>514</v>
      </c>
    </row>
    <row r="339" spans="1:31" s="332" customFormat="1" ht="12" x14ac:dyDescent="0.2">
      <c r="A339" s="396"/>
      <c r="B339" s="371"/>
      <c r="C339" s="1065" t="s">
        <v>515</v>
      </c>
      <c r="D339" s="1065"/>
      <c r="E339" s="1065"/>
      <c r="F339" s="1065"/>
      <c r="G339" s="1065"/>
      <c r="H339" s="1065"/>
      <c r="I339" s="1065"/>
      <c r="J339" s="1065"/>
      <c r="K339" s="1065"/>
      <c r="L339" s="397">
        <v>34.68</v>
      </c>
      <c r="M339" s="398"/>
      <c r="N339" s="399"/>
      <c r="V339" s="361"/>
      <c r="W339" s="367"/>
      <c r="AB339" s="367"/>
      <c r="AD339" s="367"/>
      <c r="AE339" s="335" t="s">
        <v>515</v>
      </c>
    </row>
    <row r="340" spans="1:31" s="332" customFormat="1" ht="12" x14ac:dyDescent="0.2">
      <c r="A340" s="396"/>
      <c r="B340" s="371"/>
      <c r="C340" s="1065" t="s">
        <v>516</v>
      </c>
      <c r="D340" s="1065"/>
      <c r="E340" s="1065"/>
      <c r="F340" s="1065"/>
      <c r="G340" s="1065"/>
      <c r="H340" s="1065"/>
      <c r="I340" s="1065"/>
      <c r="J340" s="1065"/>
      <c r="K340" s="1065"/>
      <c r="L340" s="397">
        <v>4.18</v>
      </c>
      <c r="M340" s="398"/>
      <c r="N340" s="399"/>
      <c r="V340" s="361"/>
      <c r="W340" s="367"/>
      <c r="AB340" s="367"/>
      <c r="AD340" s="367"/>
      <c r="AE340" s="335" t="s">
        <v>516</v>
      </c>
    </row>
    <row r="341" spans="1:31" s="332" customFormat="1" ht="12" x14ac:dyDescent="0.2">
      <c r="A341" s="396"/>
      <c r="B341" s="371"/>
      <c r="C341" s="1065" t="s">
        <v>517</v>
      </c>
      <c r="D341" s="1065"/>
      <c r="E341" s="1065"/>
      <c r="F341" s="1065"/>
      <c r="G341" s="1065"/>
      <c r="H341" s="1065"/>
      <c r="I341" s="1065"/>
      <c r="J341" s="1065"/>
      <c r="K341" s="1065"/>
      <c r="L341" s="397">
        <v>3163.53</v>
      </c>
      <c r="M341" s="398"/>
      <c r="N341" s="399"/>
      <c r="V341" s="361"/>
      <c r="W341" s="367"/>
      <c r="AB341" s="367"/>
      <c r="AD341" s="367"/>
      <c r="AE341" s="335" t="s">
        <v>517</v>
      </c>
    </row>
    <row r="342" spans="1:31" s="332" customFormat="1" ht="12" x14ac:dyDescent="0.2">
      <c r="A342" s="396"/>
      <c r="B342" s="371"/>
      <c r="C342" s="1065" t="s">
        <v>3041</v>
      </c>
      <c r="D342" s="1065"/>
      <c r="E342" s="1065"/>
      <c r="F342" s="1065"/>
      <c r="G342" s="1065"/>
      <c r="H342" s="1065"/>
      <c r="I342" s="1065"/>
      <c r="J342" s="1065"/>
      <c r="K342" s="1065"/>
      <c r="L342" s="397">
        <v>9633.9500000000007</v>
      </c>
      <c r="M342" s="398"/>
      <c r="N342" s="399"/>
      <c r="V342" s="361"/>
      <c r="W342" s="367"/>
      <c r="AB342" s="367"/>
      <c r="AD342" s="367"/>
      <c r="AE342" s="335" t="s">
        <v>3041</v>
      </c>
    </row>
    <row r="343" spans="1:31" s="332" customFormat="1" ht="12" x14ac:dyDescent="0.2">
      <c r="A343" s="396"/>
      <c r="B343" s="371"/>
      <c r="C343" s="1065" t="s">
        <v>513</v>
      </c>
      <c r="D343" s="1065"/>
      <c r="E343" s="1065"/>
      <c r="F343" s="1065"/>
      <c r="G343" s="1065"/>
      <c r="H343" s="1065"/>
      <c r="I343" s="1065"/>
      <c r="J343" s="1065"/>
      <c r="K343" s="1065"/>
      <c r="L343" s="397"/>
      <c r="M343" s="398"/>
      <c r="N343" s="399"/>
      <c r="V343" s="361"/>
      <c r="W343" s="367"/>
      <c r="AB343" s="367"/>
      <c r="AD343" s="367"/>
      <c r="AE343" s="335" t="s">
        <v>513</v>
      </c>
    </row>
    <row r="344" spans="1:31" s="332" customFormat="1" ht="12" x14ac:dyDescent="0.2">
      <c r="A344" s="396"/>
      <c r="B344" s="371"/>
      <c r="C344" s="1065" t="s">
        <v>519</v>
      </c>
      <c r="D344" s="1065"/>
      <c r="E344" s="1065"/>
      <c r="F344" s="1065"/>
      <c r="G344" s="1065"/>
      <c r="H344" s="1065"/>
      <c r="I344" s="1065"/>
      <c r="J344" s="1065"/>
      <c r="K344" s="1065"/>
      <c r="L344" s="397">
        <v>2684.04</v>
      </c>
      <c r="M344" s="398"/>
      <c r="N344" s="399"/>
      <c r="V344" s="361"/>
      <c r="W344" s="367"/>
      <c r="AB344" s="367"/>
      <c r="AD344" s="367"/>
      <c r="AE344" s="335" t="s">
        <v>519</v>
      </c>
    </row>
    <row r="345" spans="1:31" s="332" customFormat="1" ht="12" x14ac:dyDescent="0.2">
      <c r="A345" s="396"/>
      <c r="B345" s="371"/>
      <c r="C345" s="1065" t="s">
        <v>520</v>
      </c>
      <c r="D345" s="1065"/>
      <c r="E345" s="1065"/>
      <c r="F345" s="1065"/>
      <c r="G345" s="1065"/>
      <c r="H345" s="1065"/>
      <c r="I345" s="1065"/>
      <c r="J345" s="1065"/>
      <c r="K345" s="1065"/>
      <c r="L345" s="397">
        <v>34.68</v>
      </c>
      <c r="M345" s="398"/>
      <c r="N345" s="399"/>
      <c r="V345" s="361"/>
      <c r="W345" s="367"/>
      <c r="AB345" s="367"/>
      <c r="AD345" s="367"/>
      <c r="AE345" s="335" t="s">
        <v>520</v>
      </c>
    </row>
    <row r="346" spans="1:31" s="332" customFormat="1" ht="12" x14ac:dyDescent="0.2">
      <c r="A346" s="396"/>
      <c r="B346" s="371"/>
      <c r="C346" s="1065" t="s">
        <v>521</v>
      </c>
      <c r="D346" s="1065"/>
      <c r="E346" s="1065"/>
      <c r="F346" s="1065"/>
      <c r="G346" s="1065"/>
      <c r="H346" s="1065"/>
      <c r="I346" s="1065"/>
      <c r="J346" s="1065"/>
      <c r="K346" s="1065"/>
      <c r="L346" s="397">
        <v>3163.53</v>
      </c>
      <c r="M346" s="398"/>
      <c r="N346" s="399"/>
      <c r="V346" s="361"/>
      <c r="W346" s="367"/>
      <c r="AB346" s="367"/>
      <c r="AD346" s="367"/>
      <c r="AE346" s="335" t="s">
        <v>521</v>
      </c>
    </row>
    <row r="347" spans="1:31" s="332" customFormat="1" ht="12" x14ac:dyDescent="0.2">
      <c r="A347" s="396"/>
      <c r="B347" s="371"/>
      <c r="C347" s="1065" t="s">
        <v>522</v>
      </c>
      <c r="D347" s="1065"/>
      <c r="E347" s="1065"/>
      <c r="F347" s="1065"/>
      <c r="G347" s="1065"/>
      <c r="H347" s="1065"/>
      <c r="I347" s="1065"/>
      <c r="J347" s="1065"/>
      <c r="K347" s="1065"/>
      <c r="L347" s="397">
        <v>2474.1799999999998</v>
      </c>
      <c r="M347" s="398"/>
      <c r="N347" s="399"/>
      <c r="V347" s="361"/>
      <c r="W347" s="367"/>
      <c r="AB347" s="367"/>
      <c r="AD347" s="367"/>
      <c r="AE347" s="335" t="s">
        <v>522</v>
      </c>
    </row>
    <row r="348" spans="1:31" s="332" customFormat="1" ht="12" x14ac:dyDescent="0.2">
      <c r="A348" s="396"/>
      <c r="B348" s="371"/>
      <c r="C348" s="1065" t="s">
        <v>523</v>
      </c>
      <c r="D348" s="1065"/>
      <c r="E348" s="1065"/>
      <c r="F348" s="1065"/>
      <c r="G348" s="1065"/>
      <c r="H348" s="1065"/>
      <c r="I348" s="1065"/>
      <c r="J348" s="1065"/>
      <c r="K348" s="1065"/>
      <c r="L348" s="397">
        <v>1277.52</v>
      </c>
      <c r="M348" s="398"/>
      <c r="N348" s="399"/>
      <c r="V348" s="361"/>
      <c r="W348" s="367"/>
      <c r="AB348" s="367"/>
      <c r="AD348" s="367"/>
      <c r="AE348" s="335" t="s">
        <v>523</v>
      </c>
    </row>
    <row r="349" spans="1:31" s="332" customFormat="1" ht="12" x14ac:dyDescent="0.2">
      <c r="A349" s="396"/>
      <c r="B349" s="371"/>
      <c r="C349" s="1065" t="s">
        <v>1374</v>
      </c>
      <c r="D349" s="1065"/>
      <c r="E349" s="1065"/>
      <c r="F349" s="1065"/>
      <c r="G349" s="1065"/>
      <c r="H349" s="1065"/>
      <c r="I349" s="1065"/>
      <c r="J349" s="1065"/>
      <c r="K349" s="1065"/>
      <c r="L349" s="397">
        <v>21259.05</v>
      </c>
      <c r="M349" s="398"/>
      <c r="N349" s="399"/>
      <c r="V349" s="361"/>
      <c r="W349" s="367"/>
      <c r="AB349" s="367"/>
      <c r="AD349" s="367"/>
      <c r="AE349" s="335" t="s">
        <v>1374</v>
      </c>
    </row>
    <row r="350" spans="1:31" s="332" customFormat="1" ht="12" x14ac:dyDescent="0.2">
      <c r="A350" s="396"/>
      <c r="B350" s="371"/>
      <c r="C350" s="1065" t="s">
        <v>3043</v>
      </c>
      <c r="D350" s="1065"/>
      <c r="E350" s="1065"/>
      <c r="F350" s="1065"/>
      <c r="G350" s="1065"/>
      <c r="H350" s="1065"/>
      <c r="I350" s="1065"/>
      <c r="J350" s="1065"/>
      <c r="K350" s="1065"/>
      <c r="L350" s="397">
        <v>21259.05</v>
      </c>
      <c r="M350" s="398"/>
      <c r="N350" s="399"/>
      <c r="V350" s="361"/>
      <c r="W350" s="367"/>
      <c r="AB350" s="367"/>
      <c r="AD350" s="367"/>
      <c r="AE350" s="335" t="s">
        <v>3043</v>
      </c>
    </row>
    <row r="351" spans="1:31" s="332" customFormat="1" ht="12" x14ac:dyDescent="0.2">
      <c r="A351" s="396"/>
      <c r="B351" s="371"/>
      <c r="C351" s="1065" t="s">
        <v>524</v>
      </c>
      <c r="D351" s="1065"/>
      <c r="E351" s="1065"/>
      <c r="F351" s="1065"/>
      <c r="G351" s="1065"/>
      <c r="H351" s="1065"/>
      <c r="I351" s="1065"/>
      <c r="J351" s="1065"/>
      <c r="K351" s="1065"/>
      <c r="L351" s="397">
        <v>2688.22</v>
      </c>
      <c r="M351" s="398"/>
      <c r="N351" s="399"/>
      <c r="V351" s="361"/>
      <c r="W351" s="367"/>
      <c r="AB351" s="367"/>
      <c r="AD351" s="367"/>
      <c r="AE351" s="335" t="s">
        <v>524</v>
      </c>
    </row>
    <row r="352" spans="1:31" s="332" customFormat="1" ht="12" x14ac:dyDescent="0.2">
      <c r="A352" s="396"/>
      <c r="B352" s="371"/>
      <c r="C352" s="1065" t="s">
        <v>525</v>
      </c>
      <c r="D352" s="1065"/>
      <c r="E352" s="1065"/>
      <c r="F352" s="1065"/>
      <c r="G352" s="1065"/>
      <c r="H352" s="1065"/>
      <c r="I352" s="1065"/>
      <c r="J352" s="1065"/>
      <c r="K352" s="1065"/>
      <c r="L352" s="397">
        <v>2474.1799999999998</v>
      </c>
      <c r="M352" s="398"/>
      <c r="N352" s="399"/>
      <c r="V352" s="361"/>
      <c r="W352" s="367"/>
      <c r="AB352" s="367"/>
      <c r="AD352" s="367"/>
      <c r="AE352" s="335" t="s">
        <v>525</v>
      </c>
    </row>
    <row r="353" spans="1:32" s="332" customFormat="1" ht="12" x14ac:dyDescent="0.2">
      <c r="A353" s="396"/>
      <c r="B353" s="371"/>
      <c r="C353" s="1065" t="s">
        <v>526</v>
      </c>
      <c r="D353" s="1065"/>
      <c r="E353" s="1065"/>
      <c r="F353" s="1065"/>
      <c r="G353" s="1065"/>
      <c r="H353" s="1065"/>
      <c r="I353" s="1065"/>
      <c r="J353" s="1065"/>
      <c r="K353" s="1065"/>
      <c r="L353" s="397">
        <v>1277.52</v>
      </c>
      <c r="M353" s="398"/>
      <c r="N353" s="399"/>
      <c r="V353" s="361"/>
      <c r="W353" s="367"/>
      <c r="AB353" s="367"/>
      <c r="AD353" s="367"/>
      <c r="AE353" s="335" t="s">
        <v>526</v>
      </c>
    </row>
    <row r="354" spans="1:32" s="332" customFormat="1" ht="12" x14ac:dyDescent="0.2">
      <c r="A354" s="396"/>
      <c r="B354" s="390"/>
      <c r="C354" s="1067" t="s">
        <v>4649</v>
      </c>
      <c r="D354" s="1067"/>
      <c r="E354" s="1067"/>
      <c r="F354" s="1067"/>
      <c r="G354" s="1067"/>
      <c r="H354" s="1067"/>
      <c r="I354" s="1067"/>
      <c r="J354" s="1067"/>
      <c r="K354" s="1067"/>
      <c r="L354" s="400">
        <v>30893</v>
      </c>
      <c r="M354" s="401"/>
      <c r="N354" s="402"/>
      <c r="V354" s="361"/>
      <c r="W354" s="367"/>
      <c r="AB354" s="367"/>
      <c r="AD354" s="367"/>
      <c r="AF354" s="367" t="s">
        <v>4649</v>
      </c>
    </row>
    <row r="355" spans="1:32" s="332" customFormat="1" ht="12" x14ac:dyDescent="0.2">
      <c r="A355" s="1073" t="s">
        <v>528</v>
      </c>
      <c r="B355" s="1074"/>
      <c r="C355" s="1074"/>
      <c r="D355" s="1074"/>
      <c r="E355" s="1074"/>
      <c r="F355" s="1074"/>
      <c r="G355" s="1074"/>
      <c r="H355" s="1074"/>
      <c r="I355" s="1074"/>
      <c r="J355" s="1074"/>
      <c r="K355" s="1074"/>
      <c r="L355" s="1074"/>
      <c r="M355" s="1074"/>
      <c r="N355" s="1075"/>
      <c r="V355" s="361" t="s">
        <v>528</v>
      </c>
      <c r="W355" s="367"/>
      <c r="AB355" s="367"/>
      <c r="AD355" s="367"/>
      <c r="AF355" s="367"/>
    </row>
    <row r="356" spans="1:32" s="332" customFormat="1" ht="45" x14ac:dyDescent="0.2">
      <c r="A356" s="362" t="s">
        <v>866</v>
      </c>
      <c r="B356" s="363" t="s">
        <v>8140</v>
      </c>
      <c r="C356" s="1068" t="s">
        <v>8141</v>
      </c>
      <c r="D356" s="1068"/>
      <c r="E356" s="1068"/>
      <c r="F356" s="364" t="s">
        <v>8142</v>
      </c>
      <c r="G356" s="364"/>
      <c r="H356" s="364"/>
      <c r="I356" s="364" t="s">
        <v>162</v>
      </c>
      <c r="J356" s="365"/>
      <c r="K356" s="364"/>
      <c r="L356" s="365"/>
      <c r="M356" s="364"/>
      <c r="N356" s="366"/>
      <c r="V356" s="361"/>
      <c r="W356" s="367" t="s">
        <v>8141</v>
      </c>
      <c r="AB356" s="367"/>
      <c r="AD356" s="367"/>
      <c r="AF356" s="367"/>
    </row>
    <row r="357" spans="1:32" s="332" customFormat="1" ht="33.75" x14ac:dyDescent="0.2">
      <c r="A357" s="370"/>
      <c r="B357" s="371" t="s">
        <v>430</v>
      </c>
      <c r="C357" s="1065" t="s">
        <v>431</v>
      </c>
      <c r="D357" s="1065"/>
      <c r="E357" s="1065"/>
      <c r="F357" s="1065"/>
      <c r="G357" s="1065"/>
      <c r="H357" s="1065"/>
      <c r="I357" s="1065"/>
      <c r="J357" s="1065"/>
      <c r="K357" s="1065"/>
      <c r="L357" s="1065"/>
      <c r="M357" s="1065"/>
      <c r="N357" s="1072"/>
      <c r="V357" s="361"/>
      <c r="W357" s="367"/>
      <c r="X357" s="335" t="s">
        <v>431</v>
      </c>
      <c r="AB357" s="367"/>
      <c r="AD357" s="367"/>
      <c r="AF357" s="367"/>
    </row>
    <row r="358" spans="1:32" s="332" customFormat="1" ht="12" x14ac:dyDescent="0.2">
      <c r="A358" s="372"/>
      <c r="B358" s="371" t="s">
        <v>423</v>
      </c>
      <c r="C358" s="1065" t="s">
        <v>432</v>
      </c>
      <c r="D358" s="1065"/>
      <c r="E358" s="1065"/>
      <c r="F358" s="373"/>
      <c r="G358" s="373"/>
      <c r="H358" s="373"/>
      <c r="I358" s="373"/>
      <c r="J358" s="374">
        <v>0.96</v>
      </c>
      <c r="K358" s="373" t="s">
        <v>436</v>
      </c>
      <c r="L358" s="374">
        <v>36</v>
      </c>
      <c r="M358" s="373"/>
      <c r="N358" s="375"/>
      <c r="V358" s="361"/>
      <c r="W358" s="367"/>
      <c r="Y358" s="335" t="s">
        <v>432</v>
      </c>
      <c r="AB358" s="367"/>
      <c r="AD358" s="367"/>
      <c r="AF358" s="367"/>
    </row>
    <row r="359" spans="1:32" s="332" customFormat="1" ht="12" x14ac:dyDescent="0.2">
      <c r="A359" s="372"/>
      <c r="B359" s="371" t="s">
        <v>439</v>
      </c>
      <c r="C359" s="1065" t="s">
        <v>440</v>
      </c>
      <c r="D359" s="1065"/>
      <c r="E359" s="1065"/>
      <c r="F359" s="373"/>
      <c r="G359" s="373"/>
      <c r="H359" s="373"/>
      <c r="I359" s="373"/>
      <c r="J359" s="374">
        <v>90.32</v>
      </c>
      <c r="K359" s="373"/>
      <c r="L359" s="374">
        <v>2709.6</v>
      </c>
      <c r="M359" s="373"/>
      <c r="N359" s="375"/>
      <c r="V359" s="361"/>
      <c r="W359" s="367"/>
      <c r="Y359" s="335" t="s">
        <v>440</v>
      </c>
      <c r="AB359" s="367"/>
      <c r="AD359" s="367"/>
      <c r="AF359" s="367"/>
    </row>
    <row r="360" spans="1:32" s="332" customFormat="1" ht="12" x14ac:dyDescent="0.2">
      <c r="A360" s="372"/>
      <c r="B360" s="371"/>
      <c r="C360" s="1065" t="s">
        <v>443</v>
      </c>
      <c r="D360" s="1065"/>
      <c r="E360" s="1065"/>
      <c r="F360" s="373" t="s">
        <v>444</v>
      </c>
      <c r="G360" s="373" t="s">
        <v>2083</v>
      </c>
      <c r="H360" s="373" t="s">
        <v>436</v>
      </c>
      <c r="I360" s="373" t="s">
        <v>4303</v>
      </c>
      <c r="J360" s="374"/>
      <c r="K360" s="373"/>
      <c r="L360" s="374"/>
      <c r="M360" s="373"/>
      <c r="N360" s="375"/>
      <c r="V360" s="361"/>
      <c r="W360" s="367"/>
      <c r="Z360" s="335" t="s">
        <v>443</v>
      </c>
      <c r="AB360" s="367"/>
      <c r="AD360" s="367"/>
      <c r="AF360" s="367"/>
    </row>
    <row r="361" spans="1:32" s="332" customFormat="1" ht="12" x14ac:dyDescent="0.2">
      <c r="A361" s="372"/>
      <c r="B361" s="371"/>
      <c r="C361" s="1077" t="s">
        <v>450</v>
      </c>
      <c r="D361" s="1077"/>
      <c r="E361" s="1077"/>
      <c r="F361" s="376"/>
      <c r="G361" s="376"/>
      <c r="H361" s="376"/>
      <c r="I361" s="376"/>
      <c r="J361" s="377">
        <v>91.28</v>
      </c>
      <c r="K361" s="376"/>
      <c r="L361" s="377">
        <v>2745.6</v>
      </c>
      <c r="M361" s="376"/>
      <c r="N361" s="378"/>
      <c r="V361" s="361"/>
      <c r="W361" s="367"/>
      <c r="AA361" s="335" t="s">
        <v>450</v>
      </c>
      <c r="AB361" s="367"/>
      <c r="AD361" s="367"/>
      <c r="AF361" s="367"/>
    </row>
    <row r="362" spans="1:32" s="332" customFormat="1" ht="12" x14ac:dyDescent="0.2">
      <c r="A362" s="372"/>
      <c r="B362" s="371"/>
      <c r="C362" s="1065" t="s">
        <v>451</v>
      </c>
      <c r="D362" s="1065"/>
      <c r="E362" s="1065"/>
      <c r="F362" s="373"/>
      <c r="G362" s="373"/>
      <c r="H362" s="373"/>
      <c r="I362" s="373"/>
      <c r="J362" s="374"/>
      <c r="K362" s="373"/>
      <c r="L362" s="374">
        <v>36</v>
      </c>
      <c r="M362" s="373"/>
      <c r="N362" s="375"/>
      <c r="V362" s="361"/>
      <c r="W362" s="367"/>
      <c r="Z362" s="335" t="s">
        <v>451</v>
      </c>
      <c r="AB362" s="367"/>
      <c r="AD362" s="367"/>
      <c r="AF362" s="367"/>
    </row>
    <row r="363" spans="1:32" s="332" customFormat="1" ht="33.75" x14ac:dyDescent="0.2">
      <c r="A363" s="372"/>
      <c r="B363" s="371" t="s">
        <v>7616</v>
      </c>
      <c r="C363" s="1065" t="s">
        <v>7617</v>
      </c>
      <c r="D363" s="1065"/>
      <c r="E363" s="1065"/>
      <c r="F363" s="373" t="s">
        <v>454</v>
      </c>
      <c r="G363" s="373" t="s">
        <v>1083</v>
      </c>
      <c r="H363" s="373"/>
      <c r="I363" s="373" t="s">
        <v>1083</v>
      </c>
      <c r="J363" s="374"/>
      <c r="K363" s="373"/>
      <c r="L363" s="374">
        <v>32.4</v>
      </c>
      <c r="M363" s="373"/>
      <c r="N363" s="375"/>
      <c r="V363" s="361"/>
      <c r="W363" s="367"/>
      <c r="Z363" s="335" t="s">
        <v>7617</v>
      </c>
      <c r="AB363" s="367"/>
      <c r="AD363" s="367"/>
      <c r="AF363" s="367"/>
    </row>
    <row r="364" spans="1:32" s="332" customFormat="1" ht="33.75" x14ac:dyDescent="0.2">
      <c r="A364" s="372"/>
      <c r="B364" s="371" t="s">
        <v>7618</v>
      </c>
      <c r="C364" s="1065" t="s">
        <v>7619</v>
      </c>
      <c r="D364" s="1065"/>
      <c r="E364" s="1065"/>
      <c r="F364" s="373" t="s">
        <v>454</v>
      </c>
      <c r="G364" s="373" t="s">
        <v>657</v>
      </c>
      <c r="H364" s="373"/>
      <c r="I364" s="373" t="s">
        <v>657</v>
      </c>
      <c r="J364" s="374"/>
      <c r="K364" s="373"/>
      <c r="L364" s="374">
        <v>16.559999999999999</v>
      </c>
      <c r="M364" s="373"/>
      <c r="N364" s="375"/>
      <c r="V364" s="361"/>
      <c r="W364" s="367"/>
      <c r="Z364" s="335" t="s">
        <v>7619</v>
      </c>
      <c r="AB364" s="367"/>
      <c r="AD364" s="367"/>
      <c r="AF364" s="367"/>
    </row>
    <row r="365" spans="1:32" s="332" customFormat="1" ht="12" x14ac:dyDescent="0.2">
      <c r="A365" s="379"/>
      <c r="B365" s="380"/>
      <c r="C365" s="1068" t="s">
        <v>459</v>
      </c>
      <c r="D365" s="1068"/>
      <c r="E365" s="1068"/>
      <c r="F365" s="364"/>
      <c r="G365" s="364"/>
      <c r="H365" s="364"/>
      <c r="I365" s="364"/>
      <c r="J365" s="365"/>
      <c r="K365" s="364"/>
      <c r="L365" s="365">
        <v>2794.56</v>
      </c>
      <c r="M365" s="376"/>
      <c r="N365" s="366"/>
      <c r="V365" s="361"/>
      <c r="W365" s="367"/>
      <c r="AB365" s="367" t="s">
        <v>459</v>
      </c>
      <c r="AD365" s="367"/>
      <c r="AF365" s="367"/>
    </row>
    <row r="366" spans="1:32" s="332" customFormat="1" ht="22.5" x14ac:dyDescent="0.2">
      <c r="A366" s="362" t="s">
        <v>870</v>
      </c>
      <c r="B366" s="363" t="s">
        <v>8144</v>
      </c>
      <c r="C366" s="1068" t="s">
        <v>8145</v>
      </c>
      <c r="D366" s="1068"/>
      <c r="E366" s="1068"/>
      <c r="F366" s="364" t="s">
        <v>1017</v>
      </c>
      <c r="G366" s="364"/>
      <c r="H366" s="364"/>
      <c r="I366" s="364" t="s">
        <v>8401</v>
      </c>
      <c r="J366" s="365">
        <v>45.15</v>
      </c>
      <c r="K366" s="364"/>
      <c r="L366" s="365">
        <v>-2709</v>
      </c>
      <c r="M366" s="364"/>
      <c r="N366" s="366"/>
      <c r="V366" s="361"/>
      <c r="W366" s="367" t="s">
        <v>8145</v>
      </c>
      <c r="AB366" s="367"/>
      <c r="AD366" s="367"/>
      <c r="AF366" s="367"/>
    </row>
    <row r="367" spans="1:32" s="332" customFormat="1" ht="12" x14ac:dyDescent="0.2">
      <c r="A367" s="379"/>
      <c r="B367" s="380"/>
      <c r="C367" s="340" t="s">
        <v>2932</v>
      </c>
      <c r="D367" s="385"/>
      <c r="E367" s="385"/>
      <c r="F367" s="386"/>
      <c r="G367" s="386"/>
      <c r="H367" s="386"/>
      <c r="I367" s="386"/>
      <c r="J367" s="387"/>
      <c r="K367" s="386"/>
      <c r="L367" s="387"/>
      <c r="M367" s="388"/>
      <c r="N367" s="389"/>
      <c r="V367" s="361"/>
      <c r="W367" s="367"/>
      <c r="AB367" s="367"/>
      <c r="AD367" s="367"/>
      <c r="AF367" s="367"/>
    </row>
    <row r="368" spans="1:32" s="332" customFormat="1" ht="33.75" x14ac:dyDescent="0.2">
      <c r="A368" s="362" t="s">
        <v>872</v>
      </c>
      <c r="B368" s="363" t="s">
        <v>8147</v>
      </c>
      <c r="C368" s="1068" t="s">
        <v>8148</v>
      </c>
      <c r="D368" s="1068"/>
      <c r="E368" s="1068"/>
      <c r="F368" s="364" t="s">
        <v>1017</v>
      </c>
      <c r="G368" s="364"/>
      <c r="H368" s="364"/>
      <c r="I368" s="364" t="s">
        <v>423</v>
      </c>
      <c r="J368" s="365">
        <v>2004.33</v>
      </c>
      <c r="K368" s="364" t="s">
        <v>566</v>
      </c>
      <c r="L368" s="365">
        <v>217.91</v>
      </c>
      <c r="M368" s="364" t="s">
        <v>567</v>
      </c>
      <c r="N368" s="366">
        <v>2044</v>
      </c>
      <c r="V368" s="361"/>
      <c r="W368" s="367" t="s">
        <v>8148</v>
      </c>
      <c r="AB368" s="367"/>
      <c r="AD368" s="367"/>
      <c r="AF368" s="367"/>
    </row>
    <row r="369" spans="1:32" s="332" customFormat="1" ht="12" x14ac:dyDescent="0.2">
      <c r="A369" s="379"/>
      <c r="B369" s="380"/>
      <c r="C369" s="340" t="s">
        <v>2932</v>
      </c>
      <c r="D369" s="385"/>
      <c r="E369" s="385"/>
      <c r="F369" s="386"/>
      <c r="G369" s="386"/>
      <c r="H369" s="386"/>
      <c r="I369" s="386"/>
      <c r="J369" s="387"/>
      <c r="K369" s="386"/>
      <c r="L369" s="387"/>
      <c r="M369" s="388"/>
      <c r="N369" s="389"/>
      <c r="V369" s="361"/>
      <c r="W369" s="367"/>
      <c r="AB369" s="367"/>
      <c r="AD369" s="367"/>
      <c r="AF369" s="367"/>
    </row>
    <row r="370" spans="1:32" s="332" customFormat="1" ht="22.5" x14ac:dyDescent="0.2">
      <c r="A370" s="370"/>
      <c r="B370" s="371" t="s">
        <v>568</v>
      </c>
      <c r="C370" s="1065" t="s">
        <v>569</v>
      </c>
      <c r="D370" s="1065"/>
      <c r="E370" s="1065"/>
      <c r="F370" s="1065"/>
      <c r="G370" s="1065"/>
      <c r="H370" s="1065"/>
      <c r="I370" s="1065"/>
      <c r="J370" s="1065"/>
      <c r="K370" s="1065"/>
      <c r="L370" s="1065"/>
      <c r="M370" s="1065"/>
      <c r="N370" s="1072"/>
      <c r="V370" s="361"/>
      <c r="W370" s="367"/>
      <c r="X370" s="335" t="s">
        <v>569</v>
      </c>
      <c r="AB370" s="367"/>
      <c r="AD370" s="367"/>
      <c r="AF370" s="367"/>
    </row>
    <row r="371" spans="1:32" s="332" customFormat="1" ht="1.5" customHeight="1" x14ac:dyDescent="0.2">
      <c r="A371" s="386"/>
      <c r="B371" s="380"/>
      <c r="C371" s="380"/>
      <c r="D371" s="380"/>
      <c r="E371" s="380"/>
      <c r="F371" s="386"/>
      <c r="G371" s="386"/>
      <c r="H371" s="386"/>
      <c r="I371" s="386"/>
      <c r="J371" s="390"/>
      <c r="K371" s="386"/>
      <c r="L371" s="390"/>
      <c r="M371" s="373"/>
      <c r="N371" s="390"/>
      <c r="V371" s="361"/>
      <c r="W371" s="367"/>
      <c r="AB371" s="367"/>
      <c r="AD371" s="367"/>
      <c r="AF371" s="367"/>
    </row>
    <row r="372" spans="1:32" s="332" customFormat="1" ht="12" x14ac:dyDescent="0.2">
      <c r="A372" s="391"/>
      <c r="B372" s="392"/>
      <c r="C372" s="1068" t="s">
        <v>613</v>
      </c>
      <c r="D372" s="1068"/>
      <c r="E372" s="1068"/>
      <c r="F372" s="1068"/>
      <c r="G372" s="1068"/>
      <c r="H372" s="1068"/>
      <c r="I372" s="1068"/>
      <c r="J372" s="1068"/>
      <c r="K372" s="1068"/>
      <c r="L372" s="393"/>
      <c r="M372" s="394"/>
      <c r="N372" s="395"/>
      <c r="V372" s="361"/>
      <c r="W372" s="367"/>
      <c r="AB372" s="367"/>
      <c r="AD372" s="367" t="s">
        <v>613</v>
      </c>
      <c r="AF372" s="367"/>
    </row>
    <row r="373" spans="1:32" s="332" customFormat="1" ht="12" x14ac:dyDescent="0.2">
      <c r="A373" s="396"/>
      <c r="B373" s="371"/>
      <c r="C373" s="1065" t="s">
        <v>512</v>
      </c>
      <c r="D373" s="1065"/>
      <c r="E373" s="1065"/>
      <c r="F373" s="1065"/>
      <c r="G373" s="1065"/>
      <c r="H373" s="1065"/>
      <c r="I373" s="1065"/>
      <c r="J373" s="1065"/>
      <c r="K373" s="1065"/>
      <c r="L373" s="397">
        <v>254.51</v>
      </c>
      <c r="M373" s="398"/>
      <c r="N373" s="399"/>
      <c r="V373" s="361"/>
      <c r="W373" s="367"/>
      <c r="AB373" s="367"/>
      <c r="AD373" s="367"/>
      <c r="AE373" s="335" t="s">
        <v>512</v>
      </c>
      <c r="AF373" s="367"/>
    </row>
    <row r="374" spans="1:32" s="332" customFormat="1" ht="12" x14ac:dyDescent="0.2">
      <c r="A374" s="396"/>
      <c r="B374" s="371"/>
      <c r="C374" s="1065" t="s">
        <v>513</v>
      </c>
      <c r="D374" s="1065"/>
      <c r="E374" s="1065"/>
      <c r="F374" s="1065"/>
      <c r="G374" s="1065"/>
      <c r="H374" s="1065"/>
      <c r="I374" s="1065"/>
      <c r="J374" s="1065"/>
      <c r="K374" s="1065"/>
      <c r="L374" s="397"/>
      <c r="M374" s="398"/>
      <c r="N374" s="399"/>
      <c r="V374" s="361"/>
      <c r="W374" s="367"/>
      <c r="AB374" s="367"/>
      <c r="AD374" s="367"/>
      <c r="AE374" s="335" t="s">
        <v>513</v>
      </c>
      <c r="AF374" s="367"/>
    </row>
    <row r="375" spans="1:32" s="332" customFormat="1" ht="12" x14ac:dyDescent="0.2">
      <c r="A375" s="396"/>
      <c r="B375" s="371"/>
      <c r="C375" s="1065" t="s">
        <v>514</v>
      </c>
      <c r="D375" s="1065"/>
      <c r="E375" s="1065"/>
      <c r="F375" s="1065"/>
      <c r="G375" s="1065"/>
      <c r="H375" s="1065"/>
      <c r="I375" s="1065"/>
      <c r="J375" s="1065"/>
      <c r="K375" s="1065"/>
      <c r="L375" s="397">
        <v>36</v>
      </c>
      <c r="M375" s="398"/>
      <c r="N375" s="399"/>
      <c r="V375" s="361"/>
      <c r="W375" s="367"/>
      <c r="AB375" s="367"/>
      <c r="AD375" s="367"/>
      <c r="AE375" s="335" t="s">
        <v>514</v>
      </c>
      <c r="AF375" s="367"/>
    </row>
    <row r="376" spans="1:32" s="332" customFormat="1" ht="12" x14ac:dyDescent="0.2">
      <c r="A376" s="396"/>
      <c r="B376" s="371"/>
      <c r="C376" s="1065" t="s">
        <v>517</v>
      </c>
      <c r="D376" s="1065"/>
      <c r="E376" s="1065"/>
      <c r="F376" s="1065"/>
      <c r="G376" s="1065"/>
      <c r="H376" s="1065"/>
      <c r="I376" s="1065"/>
      <c r="J376" s="1065"/>
      <c r="K376" s="1065"/>
      <c r="L376" s="397">
        <v>218.51</v>
      </c>
      <c r="M376" s="398"/>
      <c r="N376" s="399"/>
      <c r="V376" s="361"/>
      <c r="W376" s="367"/>
      <c r="AB376" s="367"/>
      <c r="AD376" s="367"/>
      <c r="AE376" s="335" t="s">
        <v>517</v>
      </c>
      <c r="AF376" s="367"/>
    </row>
    <row r="377" spans="1:32" s="332" customFormat="1" ht="12" x14ac:dyDescent="0.2">
      <c r="A377" s="396"/>
      <c r="B377" s="371"/>
      <c r="C377" s="1065" t="s">
        <v>3041</v>
      </c>
      <c r="D377" s="1065"/>
      <c r="E377" s="1065"/>
      <c r="F377" s="1065"/>
      <c r="G377" s="1065"/>
      <c r="H377" s="1065"/>
      <c r="I377" s="1065"/>
      <c r="J377" s="1065"/>
      <c r="K377" s="1065"/>
      <c r="L377" s="397">
        <v>303.47000000000003</v>
      </c>
      <c r="M377" s="398"/>
      <c r="N377" s="399"/>
      <c r="V377" s="361"/>
      <c r="W377" s="367"/>
      <c r="AB377" s="367"/>
      <c r="AD377" s="367"/>
      <c r="AE377" s="335" t="s">
        <v>3041</v>
      </c>
      <c r="AF377" s="367"/>
    </row>
    <row r="378" spans="1:32" s="332" customFormat="1" ht="12" x14ac:dyDescent="0.2">
      <c r="A378" s="396"/>
      <c r="B378" s="371"/>
      <c r="C378" s="1065" t="s">
        <v>513</v>
      </c>
      <c r="D378" s="1065"/>
      <c r="E378" s="1065"/>
      <c r="F378" s="1065"/>
      <c r="G378" s="1065"/>
      <c r="H378" s="1065"/>
      <c r="I378" s="1065"/>
      <c r="J378" s="1065"/>
      <c r="K378" s="1065"/>
      <c r="L378" s="397"/>
      <c r="M378" s="398"/>
      <c r="N378" s="399"/>
      <c r="V378" s="361"/>
      <c r="W378" s="367"/>
      <c r="AB378" s="367"/>
      <c r="AD378" s="367"/>
      <c r="AE378" s="335" t="s">
        <v>513</v>
      </c>
      <c r="AF378" s="367"/>
    </row>
    <row r="379" spans="1:32" s="332" customFormat="1" ht="12" x14ac:dyDescent="0.2">
      <c r="A379" s="396"/>
      <c r="B379" s="371"/>
      <c r="C379" s="1065" t="s">
        <v>519</v>
      </c>
      <c r="D379" s="1065"/>
      <c r="E379" s="1065"/>
      <c r="F379" s="1065"/>
      <c r="G379" s="1065"/>
      <c r="H379" s="1065"/>
      <c r="I379" s="1065"/>
      <c r="J379" s="1065"/>
      <c r="K379" s="1065"/>
      <c r="L379" s="397">
        <v>36</v>
      </c>
      <c r="M379" s="398"/>
      <c r="N379" s="399"/>
      <c r="V379" s="361"/>
      <c r="W379" s="367"/>
      <c r="AB379" s="367"/>
      <c r="AD379" s="367"/>
      <c r="AE379" s="335" t="s">
        <v>519</v>
      </c>
      <c r="AF379" s="367"/>
    </row>
    <row r="380" spans="1:32" s="332" customFormat="1" ht="12" x14ac:dyDescent="0.2">
      <c r="A380" s="396"/>
      <c r="B380" s="371"/>
      <c r="C380" s="1065" t="s">
        <v>521</v>
      </c>
      <c r="D380" s="1065"/>
      <c r="E380" s="1065"/>
      <c r="F380" s="1065"/>
      <c r="G380" s="1065"/>
      <c r="H380" s="1065"/>
      <c r="I380" s="1065"/>
      <c r="J380" s="1065"/>
      <c r="K380" s="1065"/>
      <c r="L380" s="397">
        <v>218.51</v>
      </c>
      <c r="M380" s="398"/>
      <c r="N380" s="399"/>
      <c r="V380" s="361"/>
      <c r="W380" s="367"/>
      <c r="AB380" s="367"/>
      <c r="AD380" s="367"/>
      <c r="AE380" s="335" t="s">
        <v>521</v>
      </c>
      <c r="AF380" s="367"/>
    </row>
    <row r="381" spans="1:32" s="332" customFormat="1" ht="12" x14ac:dyDescent="0.2">
      <c r="A381" s="396"/>
      <c r="B381" s="371"/>
      <c r="C381" s="1065" t="s">
        <v>522</v>
      </c>
      <c r="D381" s="1065"/>
      <c r="E381" s="1065"/>
      <c r="F381" s="1065"/>
      <c r="G381" s="1065"/>
      <c r="H381" s="1065"/>
      <c r="I381" s="1065"/>
      <c r="J381" s="1065"/>
      <c r="K381" s="1065"/>
      <c r="L381" s="397">
        <v>32.4</v>
      </c>
      <c r="M381" s="398"/>
      <c r="N381" s="399"/>
      <c r="V381" s="361"/>
      <c r="W381" s="367"/>
      <c r="AB381" s="367"/>
      <c r="AD381" s="367"/>
      <c r="AE381" s="335" t="s">
        <v>522</v>
      </c>
      <c r="AF381" s="367"/>
    </row>
    <row r="382" spans="1:32" s="332" customFormat="1" ht="12" x14ac:dyDescent="0.2">
      <c r="A382" s="396"/>
      <c r="B382" s="371"/>
      <c r="C382" s="1065" t="s">
        <v>523</v>
      </c>
      <c r="D382" s="1065"/>
      <c r="E382" s="1065"/>
      <c r="F382" s="1065"/>
      <c r="G382" s="1065"/>
      <c r="H382" s="1065"/>
      <c r="I382" s="1065"/>
      <c r="J382" s="1065"/>
      <c r="K382" s="1065"/>
      <c r="L382" s="397">
        <v>16.559999999999999</v>
      </c>
      <c r="M382" s="398"/>
      <c r="N382" s="399"/>
      <c r="V382" s="361"/>
      <c r="W382" s="367"/>
      <c r="AB382" s="367"/>
      <c r="AD382" s="367"/>
      <c r="AE382" s="335" t="s">
        <v>523</v>
      </c>
      <c r="AF382" s="367"/>
    </row>
    <row r="383" spans="1:32" s="332" customFormat="1" ht="12" x14ac:dyDescent="0.2">
      <c r="A383" s="396"/>
      <c r="B383" s="371"/>
      <c r="C383" s="1065" t="s">
        <v>524</v>
      </c>
      <c r="D383" s="1065"/>
      <c r="E383" s="1065"/>
      <c r="F383" s="1065"/>
      <c r="G383" s="1065"/>
      <c r="H383" s="1065"/>
      <c r="I383" s="1065"/>
      <c r="J383" s="1065"/>
      <c r="K383" s="1065"/>
      <c r="L383" s="397">
        <v>36</v>
      </c>
      <c r="M383" s="398"/>
      <c r="N383" s="399"/>
      <c r="V383" s="361"/>
      <c r="W383" s="367"/>
      <c r="AB383" s="367"/>
      <c r="AD383" s="367"/>
      <c r="AE383" s="335" t="s">
        <v>524</v>
      </c>
      <c r="AF383" s="367"/>
    </row>
    <row r="384" spans="1:32" s="332" customFormat="1" ht="12" x14ac:dyDescent="0.2">
      <c r="A384" s="396"/>
      <c r="B384" s="371"/>
      <c r="C384" s="1065" t="s">
        <v>525</v>
      </c>
      <c r="D384" s="1065"/>
      <c r="E384" s="1065"/>
      <c r="F384" s="1065"/>
      <c r="G384" s="1065"/>
      <c r="H384" s="1065"/>
      <c r="I384" s="1065"/>
      <c r="J384" s="1065"/>
      <c r="K384" s="1065"/>
      <c r="L384" s="397">
        <v>32.4</v>
      </c>
      <c r="M384" s="398"/>
      <c r="N384" s="399"/>
      <c r="V384" s="361"/>
      <c r="W384" s="367"/>
      <c r="AB384" s="367"/>
      <c r="AD384" s="367"/>
      <c r="AE384" s="335" t="s">
        <v>525</v>
      </c>
      <c r="AF384" s="367"/>
    </row>
    <row r="385" spans="1:34" s="332" customFormat="1" ht="12" x14ac:dyDescent="0.2">
      <c r="A385" s="396"/>
      <c r="B385" s="371"/>
      <c r="C385" s="1065" t="s">
        <v>526</v>
      </c>
      <c r="D385" s="1065"/>
      <c r="E385" s="1065"/>
      <c r="F385" s="1065"/>
      <c r="G385" s="1065"/>
      <c r="H385" s="1065"/>
      <c r="I385" s="1065"/>
      <c r="J385" s="1065"/>
      <c r="K385" s="1065"/>
      <c r="L385" s="397">
        <v>16.559999999999999</v>
      </c>
      <c r="M385" s="398"/>
      <c r="N385" s="399"/>
      <c r="V385" s="361"/>
      <c r="W385" s="367"/>
      <c r="AB385" s="367"/>
      <c r="AD385" s="367"/>
      <c r="AE385" s="335" t="s">
        <v>526</v>
      </c>
      <c r="AF385" s="367"/>
    </row>
    <row r="386" spans="1:34" s="332" customFormat="1" ht="12" x14ac:dyDescent="0.2">
      <c r="A386" s="396"/>
      <c r="B386" s="390"/>
      <c r="C386" s="1067" t="s">
        <v>614</v>
      </c>
      <c r="D386" s="1067"/>
      <c r="E386" s="1067"/>
      <c r="F386" s="1067"/>
      <c r="G386" s="1067"/>
      <c r="H386" s="1067"/>
      <c r="I386" s="1067"/>
      <c r="J386" s="1067"/>
      <c r="K386" s="1067"/>
      <c r="L386" s="400">
        <v>303.47000000000003</v>
      </c>
      <c r="M386" s="401"/>
      <c r="N386" s="402"/>
      <c r="V386" s="361"/>
      <c r="W386" s="367"/>
      <c r="AB386" s="367"/>
      <c r="AD386" s="367"/>
      <c r="AF386" s="367" t="s">
        <v>614</v>
      </c>
    </row>
    <row r="387" spans="1:34" s="332" customFormat="1" ht="2.25" customHeight="1" x14ac:dyDescent="0.2">
      <c r="B387" s="338"/>
      <c r="C387" s="338"/>
      <c r="D387" s="338"/>
      <c r="E387" s="338"/>
      <c r="F387" s="338"/>
      <c r="G387" s="338"/>
      <c r="H387" s="338"/>
      <c r="I387" s="338"/>
      <c r="J387" s="338"/>
      <c r="K387" s="338"/>
      <c r="L387" s="403"/>
      <c r="M387" s="404"/>
      <c r="N387" s="405"/>
    </row>
    <row r="388" spans="1:34" s="332" customFormat="1" x14ac:dyDescent="0.2">
      <c r="A388" s="391"/>
      <c r="B388" s="392"/>
      <c r="C388" s="1068" t="s">
        <v>636</v>
      </c>
      <c r="D388" s="1068"/>
      <c r="E388" s="1068"/>
      <c r="F388" s="1068"/>
      <c r="G388" s="1068"/>
      <c r="H388" s="1068"/>
      <c r="I388" s="1068"/>
      <c r="J388" s="1068"/>
      <c r="K388" s="1068"/>
      <c r="L388" s="393"/>
      <c r="M388" s="406"/>
      <c r="N388" s="395"/>
      <c r="AG388" s="367" t="s">
        <v>636</v>
      </c>
    </row>
    <row r="389" spans="1:34" s="332" customFormat="1" x14ac:dyDescent="0.2">
      <c r="A389" s="396"/>
      <c r="B389" s="371"/>
      <c r="C389" s="1065" t="s">
        <v>512</v>
      </c>
      <c r="D389" s="1065"/>
      <c r="E389" s="1065"/>
      <c r="F389" s="1065"/>
      <c r="G389" s="1065"/>
      <c r="H389" s="1065"/>
      <c r="I389" s="1065"/>
      <c r="J389" s="1065"/>
      <c r="K389" s="1065"/>
      <c r="L389" s="397">
        <v>6136.76</v>
      </c>
      <c r="M389" s="407"/>
      <c r="N389" s="399"/>
      <c r="AG389" s="367"/>
      <c r="AH389" s="335" t="s">
        <v>512</v>
      </c>
    </row>
    <row r="390" spans="1:34" s="332" customFormat="1" x14ac:dyDescent="0.2">
      <c r="A390" s="396"/>
      <c r="B390" s="371"/>
      <c r="C390" s="1065" t="s">
        <v>513</v>
      </c>
      <c r="D390" s="1065"/>
      <c r="E390" s="1065"/>
      <c r="F390" s="1065"/>
      <c r="G390" s="1065"/>
      <c r="H390" s="1065"/>
      <c r="I390" s="1065"/>
      <c r="J390" s="1065"/>
      <c r="K390" s="1065"/>
      <c r="L390" s="397"/>
      <c r="M390" s="407"/>
      <c r="N390" s="399"/>
      <c r="AG390" s="367"/>
      <c r="AH390" s="335" t="s">
        <v>513</v>
      </c>
    </row>
    <row r="391" spans="1:34" s="332" customFormat="1" x14ac:dyDescent="0.2">
      <c r="A391" s="396"/>
      <c r="B391" s="371"/>
      <c r="C391" s="1065" t="s">
        <v>514</v>
      </c>
      <c r="D391" s="1065"/>
      <c r="E391" s="1065"/>
      <c r="F391" s="1065"/>
      <c r="G391" s="1065"/>
      <c r="H391" s="1065"/>
      <c r="I391" s="1065"/>
      <c r="J391" s="1065"/>
      <c r="K391" s="1065"/>
      <c r="L391" s="397">
        <v>2720.04</v>
      </c>
      <c r="M391" s="407"/>
      <c r="N391" s="399"/>
      <c r="AG391" s="367"/>
      <c r="AH391" s="335" t="s">
        <v>514</v>
      </c>
    </row>
    <row r="392" spans="1:34" s="332" customFormat="1" x14ac:dyDescent="0.2">
      <c r="A392" s="396"/>
      <c r="B392" s="371"/>
      <c r="C392" s="1065" t="s">
        <v>515</v>
      </c>
      <c r="D392" s="1065"/>
      <c r="E392" s="1065"/>
      <c r="F392" s="1065"/>
      <c r="G392" s="1065"/>
      <c r="H392" s="1065"/>
      <c r="I392" s="1065"/>
      <c r="J392" s="1065"/>
      <c r="K392" s="1065"/>
      <c r="L392" s="397">
        <v>34.68</v>
      </c>
      <c r="M392" s="407"/>
      <c r="N392" s="399"/>
      <c r="AG392" s="367"/>
      <c r="AH392" s="335" t="s">
        <v>515</v>
      </c>
    </row>
    <row r="393" spans="1:34" s="332" customFormat="1" x14ac:dyDescent="0.2">
      <c r="A393" s="396"/>
      <c r="B393" s="371"/>
      <c r="C393" s="1065" t="s">
        <v>516</v>
      </c>
      <c r="D393" s="1065"/>
      <c r="E393" s="1065"/>
      <c r="F393" s="1065"/>
      <c r="G393" s="1065"/>
      <c r="H393" s="1065"/>
      <c r="I393" s="1065"/>
      <c r="J393" s="1065"/>
      <c r="K393" s="1065"/>
      <c r="L393" s="397">
        <v>4.18</v>
      </c>
      <c r="M393" s="407"/>
      <c r="N393" s="399"/>
      <c r="AG393" s="367"/>
      <c r="AH393" s="335" t="s">
        <v>516</v>
      </c>
    </row>
    <row r="394" spans="1:34" s="332" customFormat="1" x14ac:dyDescent="0.2">
      <c r="A394" s="396"/>
      <c r="B394" s="371"/>
      <c r="C394" s="1065" t="s">
        <v>517</v>
      </c>
      <c r="D394" s="1065"/>
      <c r="E394" s="1065"/>
      <c r="F394" s="1065"/>
      <c r="G394" s="1065"/>
      <c r="H394" s="1065"/>
      <c r="I394" s="1065"/>
      <c r="J394" s="1065"/>
      <c r="K394" s="1065"/>
      <c r="L394" s="397">
        <v>3382.04</v>
      </c>
      <c r="M394" s="407"/>
      <c r="N394" s="399"/>
      <c r="AG394" s="367"/>
      <c r="AH394" s="335" t="s">
        <v>517</v>
      </c>
    </row>
    <row r="395" spans="1:34" s="332" customFormat="1" x14ac:dyDescent="0.2">
      <c r="A395" s="396"/>
      <c r="B395" s="371" t="s">
        <v>423</v>
      </c>
      <c r="C395" s="1065" t="s">
        <v>3041</v>
      </c>
      <c r="D395" s="1065"/>
      <c r="E395" s="1065"/>
      <c r="F395" s="1065"/>
      <c r="G395" s="1065"/>
      <c r="H395" s="1065"/>
      <c r="I395" s="1065"/>
      <c r="J395" s="1065"/>
      <c r="K395" s="1065"/>
      <c r="L395" s="397">
        <v>9937.42</v>
      </c>
      <c r="M395" s="407" t="s">
        <v>567</v>
      </c>
      <c r="N395" s="399">
        <v>93213</v>
      </c>
      <c r="AG395" s="367"/>
      <c r="AH395" s="335" t="s">
        <v>3041</v>
      </c>
    </row>
    <row r="396" spans="1:34" s="332" customFormat="1" x14ac:dyDescent="0.2">
      <c r="A396" s="396"/>
      <c r="B396" s="371"/>
      <c r="C396" s="1065" t="s">
        <v>513</v>
      </c>
      <c r="D396" s="1065"/>
      <c r="E396" s="1065"/>
      <c r="F396" s="1065"/>
      <c r="G396" s="1065"/>
      <c r="H396" s="1065"/>
      <c r="I396" s="1065"/>
      <c r="J396" s="1065"/>
      <c r="K396" s="1065"/>
      <c r="L396" s="397"/>
      <c r="M396" s="407"/>
      <c r="N396" s="399"/>
      <c r="AG396" s="367"/>
      <c r="AH396" s="335" t="s">
        <v>513</v>
      </c>
    </row>
    <row r="397" spans="1:34" s="332" customFormat="1" x14ac:dyDescent="0.2">
      <c r="A397" s="396"/>
      <c r="B397" s="371"/>
      <c r="C397" s="1065" t="s">
        <v>519</v>
      </c>
      <c r="D397" s="1065"/>
      <c r="E397" s="1065"/>
      <c r="F397" s="1065"/>
      <c r="G397" s="1065"/>
      <c r="H397" s="1065"/>
      <c r="I397" s="1065"/>
      <c r="J397" s="1065"/>
      <c r="K397" s="1065"/>
      <c r="L397" s="397">
        <v>2720.04</v>
      </c>
      <c r="M397" s="407"/>
      <c r="N397" s="399"/>
      <c r="AG397" s="367"/>
      <c r="AH397" s="335" t="s">
        <v>519</v>
      </c>
    </row>
    <row r="398" spans="1:34" s="332" customFormat="1" x14ac:dyDescent="0.2">
      <c r="A398" s="396"/>
      <c r="B398" s="371"/>
      <c r="C398" s="1065" t="s">
        <v>520</v>
      </c>
      <c r="D398" s="1065"/>
      <c r="E398" s="1065"/>
      <c r="F398" s="1065"/>
      <c r="G398" s="1065"/>
      <c r="H398" s="1065"/>
      <c r="I398" s="1065"/>
      <c r="J398" s="1065"/>
      <c r="K398" s="1065"/>
      <c r="L398" s="397">
        <v>34.68</v>
      </c>
      <c r="M398" s="407"/>
      <c r="N398" s="399"/>
      <c r="AG398" s="367"/>
      <c r="AH398" s="335" t="s">
        <v>520</v>
      </c>
    </row>
    <row r="399" spans="1:34" s="332" customFormat="1" x14ac:dyDescent="0.2">
      <c r="A399" s="396"/>
      <c r="B399" s="371"/>
      <c r="C399" s="1065" t="s">
        <v>521</v>
      </c>
      <c r="D399" s="1065"/>
      <c r="E399" s="1065"/>
      <c r="F399" s="1065"/>
      <c r="G399" s="1065"/>
      <c r="H399" s="1065"/>
      <c r="I399" s="1065"/>
      <c r="J399" s="1065"/>
      <c r="K399" s="1065"/>
      <c r="L399" s="397">
        <v>3382.04</v>
      </c>
      <c r="M399" s="407"/>
      <c r="N399" s="399"/>
      <c r="AG399" s="367"/>
      <c r="AH399" s="335" t="s">
        <v>521</v>
      </c>
    </row>
    <row r="400" spans="1:34" s="332" customFormat="1" x14ac:dyDescent="0.2">
      <c r="A400" s="396"/>
      <c r="B400" s="371"/>
      <c r="C400" s="1065" t="s">
        <v>522</v>
      </c>
      <c r="D400" s="1065"/>
      <c r="E400" s="1065"/>
      <c r="F400" s="1065"/>
      <c r="G400" s="1065"/>
      <c r="H400" s="1065"/>
      <c r="I400" s="1065"/>
      <c r="J400" s="1065"/>
      <c r="K400" s="1065"/>
      <c r="L400" s="397">
        <v>2506.58</v>
      </c>
      <c r="M400" s="407"/>
      <c r="N400" s="399"/>
      <c r="AG400" s="367"/>
      <c r="AH400" s="335" t="s">
        <v>522</v>
      </c>
    </row>
    <row r="401" spans="1:35" x14ac:dyDescent="0.2">
      <c r="A401" s="396"/>
      <c r="B401" s="371"/>
      <c r="C401" s="1065" t="s">
        <v>523</v>
      </c>
      <c r="D401" s="1065"/>
      <c r="E401" s="1065"/>
      <c r="F401" s="1065"/>
      <c r="G401" s="1065"/>
      <c r="H401" s="1065"/>
      <c r="I401" s="1065"/>
      <c r="J401" s="1065"/>
      <c r="K401" s="1065"/>
      <c r="L401" s="397">
        <v>1294.08</v>
      </c>
      <c r="M401" s="407"/>
      <c r="N401" s="399"/>
      <c r="O401" s="332"/>
      <c r="P401" s="332"/>
      <c r="Q401" s="332"/>
      <c r="R401" s="332"/>
      <c r="S401" s="332"/>
      <c r="T401" s="332"/>
      <c r="U401" s="332"/>
      <c r="V401" s="332"/>
      <c r="W401" s="332"/>
      <c r="X401" s="332"/>
      <c r="Y401" s="332"/>
      <c r="Z401" s="332"/>
      <c r="AA401" s="332"/>
      <c r="AB401" s="332"/>
      <c r="AC401" s="332"/>
      <c r="AD401" s="332"/>
      <c r="AE401" s="332"/>
      <c r="AF401" s="332"/>
      <c r="AG401" s="367"/>
      <c r="AH401" s="335" t="s">
        <v>523</v>
      </c>
      <c r="AI401" s="332"/>
    </row>
    <row r="402" spans="1:35" x14ac:dyDescent="0.2">
      <c r="A402" s="396"/>
      <c r="B402" s="371"/>
      <c r="C402" s="1065" t="s">
        <v>1374</v>
      </c>
      <c r="D402" s="1065"/>
      <c r="E402" s="1065"/>
      <c r="F402" s="1065"/>
      <c r="G402" s="1065"/>
      <c r="H402" s="1065"/>
      <c r="I402" s="1065"/>
      <c r="J402" s="1065"/>
      <c r="K402" s="1065"/>
      <c r="L402" s="397">
        <v>21259.05</v>
      </c>
      <c r="M402" s="407"/>
      <c r="N402" s="399">
        <v>105445</v>
      </c>
      <c r="O402" s="332"/>
      <c r="P402" s="332"/>
      <c r="Q402" s="332"/>
      <c r="R402" s="332"/>
      <c r="S402" s="332"/>
      <c r="T402" s="332"/>
      <c r="U402" s="332"/>
      <c r="V402" s="332"/>
      <c r="W402" s="332"/>
      <c r="X402" s="332"/>
      <c r="Y402" s="332"/>
      <c r="Z402" s="332"/>
      <c r="AA402" s="332"/>
      <c r="AB402" s="332"/>
      <c r="AC402" s="332"/>
      <c r="AD402" s="332"/>
      <c r="AE402" s="332"/>
      <c r="AF402" s="332"/>
      <c r="AG402" s="367"/>
      <c r="AH402" s="335" t="s">
        <v>1374</v>
      </c>
      <c r="AI402" s="332"/>
    </row>
    <row r="403" spans="1:35" x14ac:dyDescent="0.2">
      <c r="A403" s="396"/>
      <c r="B403" s="371" t="s">
        <v>434</v>
      </c>
      <c r="C403" s="1065" t="s">
        <v>3043</v>
      </c>
      <c r="D403" s="1065"/>
      <c r="E403" s="1065"/>
      <c r="F403" s="1065"/>
      <c r="G403" s="1065"/>
      <c r="H403" s="1065"/>
      <c r="I403" s="1065"/>
      <c r="J403" s="1065"/>
      <c r="K403" s="1065"/>
      <c r="L403" s="397">
        <v>21259.05</v>
      </c>
      <c r="M403" s="407" t="s">
        <v>1362</v>
      </c>
      <c r="N403" s="399">
        <v>105445</v>
      </c>
      <c r="O403" s="332"/>
      <c r="P403" s="332"/>
      <c r="Q403" s="332"/>
      <c r="R403" s="332"/>
      <c r="S403" s="332"/>
      <c r="T403" s="332"/>
      <c r="U403" s="332"/>
      <c r="V403" s="332"/>
      <c r="W403" s="332"/>
      <c r="X403" s="332"/>
      <c r="Y403" s="332"/>
      <c r="Z403" s="332"/>
      <c r="AA403" s="332"/>
      <c r="AB403" s="332"/>
      <c r="AC403" s="332"/>
      <c r="AD403" s="332"/>
      <c r="AE403" s="332"/>
      <c r="AF403" s="332"/>
      <c r="AG403" s="367"/>
      <c r="AH403" s="335" t="s">
        <v>3043</v>
      </c>
      <c r="AI403" s="332"/>
    </row>
    <row r="404" spans="1:35" x14ac:dyDescent="0.2">
      <c r="A404" s="396"/>
      <c r="B404" s="371"/>
      <c r="C404" s="1065" t="s">
        <v>524</v>
      </c>
      <c r="D404" s="1065"/>
      <c r="E404" s="1065"/>
      <c r="F404" s="1065"/>
      <c r="G404" s="1065"/>
      <c r="H404" s="1065"/>
      <c r="I404" s="1065"/>
      <c r="J404" s="1065"/>
      <c r="K404" s="1065"/>
      <c r="L404" s="397">
        <v>2724.22</v>
      </c>
      <c r="M404" s="407"/>
      <c r="N404" s="399"/>
      <c r="O404" s="332"/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Z404" s="332"/>
      <c r="AA404" s="332"/>
      <c r="AB404" s="332"/>
      <c r="AC404" s="332"/>
      <c r="AD404" s="332"/>
      <c r="AE404" s="332"/>
      <c r="AF404" s="332"/>
      <c r="AG404" s="367"/>
      <c r="AH404" s="335" t="s">
        <v>524</v>
      </c>
      <c r="AI404" s="332"/>
    </row>
    <row r="405" spans="1:35" x14ac:dyDescent="0.2">
      <c r="A405" s="396"/>
      <c r="B405" s="371"/>
      <c r="C405" s="1065" t="s">
        <v>525</v>
      </c>
      <c r="D405" s="1065"/>
      <c r="E405" s="1065"/>
      <c r="F405" s="1065"/>
      <c r="G405" s="1065"/>
      <c r="H405" s="1065"/>
      <c r="I405" s="1065"/>
      <c r="J405" s="1065"/>
      <c r="K405" s="1065"/>
      <c r="L405" s="397">
        <v>2506.58</v>
      </c>
      <c r="M405" s="407"/>
      <c r="N405" s="399"/>
      <c r="O405" s="332"/>
      <c r="P405" s="332"/>
      <c r="Q405" s="332"/>
      <c r="R405" s="332"/>
      <c r="S405" s="332"/>
      <c r="T405" s="332"/>
      <c r="U405" s="332"/>
      <c r="V405" s="332"/>
      <c r="W405" s="332"/>
      <c r="X405" s="332"/>
      <c r="Y405" s="332"/>
      <c r="Z405" s="332"/>
      <c r="AA405" s="332"/>
      <c r="AB405" s="332"/>
      <c r="AC405" s="332"/>
      <c r="AD405" s="332"/>
      <c r="AE405" s="332"/>
      <c r="AF405" s="332"/>
      <c r="AG405" s="367"/>
      <c r="AH405" s="335" t="s">
        <v>525</v>
      </c>
      <c r="AI405" s="332"/>
    </row>
    <row r="406" spans="1:35" x14ac:dyDescent="0.2">
      <c r="A406" s="396"/>
      <c r="B406" s="371"/>
      <c r="C406" s="1065" t="s">
        <v>526</v>
      </c>
      <c r="D406" s="1065"/>
      <c r="E406" s="1065"/>
      <c r="F406" s="1065"/>
      <c r="G406" s="1065"/>
      <c r="H406" s="1065"/>
      <c r="I406" s="1065"/>
      <c r="J406" s="1065"/>
      <c r="K406" s="1065"/>
      <c r="L406" s="397">
        <v>1294.08</v>
      </c>
      <c r="M406" s="407"/>
      <c r="N406" s="399"/>
      <c r="O406" s="332"/>
      <c r="P406" s="332"/>
      <c r="Q406" s="332"/>
      <c r="R406" s="332"/>
      <c r="S406" s="332"/>
      <c r="T406" s="332"/>
      <c r="U406" s="332"/>
      <c r="V406" s="332"/>
      <c r="W406" s="332"/>
      <c r="X406" s="332"/>
      <c r="Y406" s="332"/>
      <c r="Z406" s="332"/>
      <c r="AA406" s="332"/>
      <c r="AB406" s="332"/>
      <c r="AC406" s="332"/>
      <c r="AD406" s="332"/>
      <c r="AE406" s="332"/>
      <c r="AF406" s="332"/>
      <c r="AG406" s="367"/>
      <c r="AH406" s="335" t="s">
        <v>526</v>
      </c>
      <c r="AI406" s="332"/>
    </row>
    <row r="407" spans="1:35" x14ac:dyDescent="0.2">
      <c r="A407" s="396"/>
      <c r="B407" s="390"/>
      <c r="C407" s="1067" t="s">
        <v>637</v>
      </c>
      <c r="D407" s="1067"/>
      <c r="E407" s="1067"/>
      <c r="F407" s="1067"/>
      <c r="G407" s="1067"/>
      <c r="H407" s="1067"/>
      <c r="I407" s="1067"/>
      <c r="J407" s="1067"/>
      <c r="K407" s="1067"/>
      <c r="L407" s="400">
        <v>31196.47</v>
      </c>
      <c r="M407" s="408"/>
      <c r="N407" s="409">
        <v>198658</v>
      </c>
      <c r="O407" s="332"/>
      <c r="P407" s="332"/>
      <c r="Q407" s="332"/>
      <c r="R407" s="332"/>
      <c r="S407" s="332"/>
      <c r="T407" s="332"/>
      <c r="U407" s="332"/>
      <c r="V407" s="332"/>
      <c r="W407" s="332"/>
      <c r="X407" s="332"/>
      <c r="Y407" s="332"/>
      <c r="Z407" s="332"/>
      <c r="AA407" s="332"/>
      <c r="AB407" s="332"/>
      <c r="AC407" s="332"/>
      <c r="AD407" s="332"/>
      <c r="AE407" s="332"/>
      <c r="AF407" s="332"/>
      <c r="AG407" s="367"/>
      <c r="AH407" s="332"/>
      <c r="AI407" s="367" t="s">
        <v>637</v>
      </c>
    </row>
    <row r="408" spans="1:35" ht="1.5" customHeight="1" x14ac:dyDescent="0.2">
      <c r="B408" s="390"/>
      <c r="C408" s="380"/>
      <c r="D408" s="380"/>
      <c r="E408" s="380"/>
      <c r="F408" s="380"/>
      <c r="G408" s="380"/>
      <c r="H408" s="380"/>
      <c r="I408" s="380"/>
      <c r="J408" s="380"/>
      <c r="K408" s="380"/>
      <c r="L408" s="400"/>
      <c r="M408" s="401"/>
      <c r="N408" s="410"/>
      <c r="O408" s="332"/>
      <c r="P408" s="332"/>
      <c r="Q408" s="332"/>
      <c r="R408" s="332"/>
      <c r="S408" s="332"/>
      <c r="T408" s="332"/>
      <c r="U408" s="332"/>
      <c r="V408" s="332"/>
      <c r="W408" s="332"/>
      <c r="X408" s="332"/>
      <c r="Y408" s="332"/>
      <c r="Z408" s="332"/>
      <c r="AA408" s="332"/>
      <c r="AB408" s="332"/>
      <c r="AC408" s="332"/>
      <c r="AD408" s="332"/>
      <c r="AE408" s="332"/>
      <c r="AF408" s="332"/>
      <c r="AG408" s="332"/>
      <c r="AH408" s="332"/>
      <c r="AI408" s="332"/>
    </row>
    <row r="409" spans="1:35" ht="53.25" customHeight="1" x14ac:dyDescent="0.2">
      <c r="A409" s="411"/>
      <c r="B409" s="411"/>
      <c r="C409" s="411"/>
      <c r="D409" s="411"/>
      <c r="E409" s="411"/>
      <c r="F409" s="411"/>
      <c r="G409" s="411"/>
      <c r="H409" s="411"/>
      <c r="I409" s="411"/>
      <c r="J409" s="411"/>
      <c r="K409" s="411"/>
      <c r="L409" s="411"/>
      <c r="M409" s="411"/>
      <c r="N409" s="411"/>
      <c r="O409" s="332"/>
      <c r="P409" s="332"/>
      <c r="Q409" s="332"/>
      <c r="R409" s="332"/>
      <c r="S409" s="332"/>
      <c r="T409" s="332"/>
      <c r="U409" s="332"/>
      <c r="V409" s="332"/>
      <c r="W409" s="332"/>
      <c r="X409" s="332"/>
      <c r="Y409" s="332"/>
      <c r="Z409" s="332"/>
      <c r="AA409" s="332"/>
      <c r="AB409" s="332"/>
      <c r="AC409" s="332"/>
      <c r="AD409" s="332"/>
      <c r="AE409" s="332"/>
      <c r="AF409" s="332"/>
      <c r="AG409" s="332"/>
      <c r="AH409" s="332"/>
      <c r="AI409" s="332"/>
    </row>
    <row r="410" spans="1:35" x14ac:dyDescent="0.2">
      <c r="B410" s="412" t="s">
        <v>376</v>
      </c>
      <c r="C410" s="1066" t="s">
        <v>638</v>
      </c>
      <c r="D410" s="1066"/>
      <c r="E410" s="1066"/>
      <c r="F410" s="1066"/>
      <c r="G410" s="1066"/>
      <c r="H410" s="1066"/>
      <c r="I410" s="1066"/>
      <c r="J410" s="1066"/>
      <c r="K410" s="1066"/>
      <c r="L410" s="1066"/>
      <c r="O410" s="332"/>
      <c r="P410" s="332"/>
      <c r="Q410" s="332"/>
      <c r="R410" s="332"/>
      <c r="S410" s="332"/>
      <c r="T410" s="332"/>
      <c r="U410" s="332"/>
      <c r="V410" s="332"/>
      <c r="W410" s="332"/>
      <c r="X410" s="332"/>
      <c r="Y410" s="332"/>
      <c r="Z410" s="332"/>
      <c r="AA410" s="332"/>
      <c r="AB410" s="332"/>
      <c r="AC410" s="332"/>
      <c r="AD410" s="332"/>
      <c r="AE410" s="332"/>
      <c r="AF410" s="332"/>
      <c r="AG410" s="332"/>
      <c r="AH410" s="332"/>
      <c r="AI410" s="332"/>
    </row>
    <row r="411" spans="1:35" ht="13.5" customHeight="1" x14ac:dyDescent="0.2">
      <c r="B411" s="333"/>
      <c r="C411" s="1064" t="s">
        <v>92</v>
      </c>
      <c r="D411" s="1064"/>
      <c r="E411" s="1064"/>
      <c r="F411" s="1064"/>
      <c r="G411" s="1064"/>
      <c r="H411" s="1064"/>
      <c r="I411" s="1064"/>
      <c r="J411" s="1064"/>
      <c r="K411" s="1064"/>
      <c r="L411" s="1064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2"/>
      <c r="AH411" s="332"/>
      <c r="AI411" s="332"/>
    </row>
    <row r="412" spans="1:35" ht="12.75" customHeight="1" x14ac:dyDescent="0.2">
      <c r="B412" s="412" t="s">
        <v>377</v>
      </c>
      <c r="C412" s="1066" t="s">
        <v>639</v>
      </c>
      <c r="D412" s="1066"/>
      <c r="E412" s="1066"/>
      <c r="F412" s="1066"/>
      <c r="G412" s="1066"/>
      <c r="H412" s="1066"/>
      <c r="I412" s="1066"/>
      <c r="J412" s="1066"/>
      <c r="K412" s="1066"/>
      <c r="L412" s="1066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2"/>
      <c r="AH412" s="332"/>
      <c r="AI412" s="332"/>
    </row>
    <row r="413" spans="1:35" ht="13.5" customHeight="1" x14ac:dyDescent="0.2">
      <c r="C413" s="1064" t="s">
        <v>92</v>
      </c>
      <c r="D413" s="1064"/>
      <c r="E413" s="1064"/>
      <c r="F413" s="1064"/>
      <c r="G413" s="1064"/>
      <c r="H413" s="1064"/>
      <c r="I413" s="1064"/>
      <c r="J413" s="1064"/>
      <c r="K413" s="1064"/>
      <c r="L413" s="1064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2"/>
      <c r="AH413" s="332"/>
      <c r="AI413" s="332"/>
    </row>
    <row r="415" spans="1:35" x14ac:dyDescent="0.2">
      <c r="B415" s="413"/>
      <c r="D415" s="413"/>
      <c r="F415" s="413"/>
      <c r="O415" s="332"/>
      <c r="P415" s="332"/>
      <c r="Q415" s="332"/>
      <c r="R415" s="332"/>
      <c r="S415" s="332"/>
      <c r="T415" s="332"/>
      <c r="U415" s="332"/>
      <c r="V415" s="332"/>
      <c r="W415" s="332"/>
      <c r="X415" s="332"/>
      <c r="Y415" s="332"/>
      <c r="Z415" s="332"/>
      <c r="AA415" s="332"/>
      <c r="AB415" s="332"/>
      <c r="AC415" s="332"/>
      <c r="AD415" s="332"/>
      <c r="AE415" s="332"/>
      <c r="AF415" s="332"/>
      <c r="AG415" s="332"/>
      <c r="AH415" s="332"/>
      <c r="AI415" s="332"/>
    </row>
    <row r="432" spans="15:35" x14ac:dyDescent="0.2">
      <c r="O432" s="332"/>
      <c r="P432" s="332"/>
      <c r="Q432" s="332"/>
      <c r="R432" s="332"/>
      <c r="S432" s="332"/>
      <c r="T432" s="332"/>
      <c r="U432" s="332"/>
      <c r="V432" s="332"/>
      <c r="W432" s="332"/>
      <c r="X432" s="332"/>
      <c r="Y432" s="332"/>
      <c r="Z432" s="332"/>
      <c r="AA432" s="332"/>
      <c r="AB432" s="332"/>
      <c r="AC432" s="332"/>
      <c r="AD432" s="332"/>
      <c r="AE432" s="332"/>
      <c r="AF432" s="332"/>
      <c r="AG432" s="332"/>
      <c r="AH432" s="332"/>
      <c r="AI432" s="332"/>
    </row>
    <row r="433" spans="15:35" x14ac:dyDescent="0.2">
      <c r="O433" s="332"/>
      <c r="P433" s="332"/>
      <c r="Q433" s="332"/>
      <c r="R433" s="332"/>
      <c r="S433" s="332"/>
      <c r="T433" s="332"/>
      <c r="U433" s="332"/>
      <c r="V433" s="332"/>
      <c r="W433" s="332"/>
      <c r="X433" s="332"/>
      <c r="Y433" s="332"/>
      <c r="Z433" s="332"/>
      <c r="AA433" s="332"/>
      <c r="AB433" s="332"/>
      <c r="AC433" s="332"/>
      <c r="AD433" s="332"/>
      <c r="AE433" s="332"/>
      <c r="AF433" s="332"/>
      <c r="AG433" s="332"/>
      <c r="AH433" s="332"/>
      <c r="AI433" s="332"/>
    </row>
    <row r="436" spans="15:35" x14ac:dyDescent="0.2">
      <c r="O436" s="332"/>
      <c r="P436" s="332"/>
      <c r="Q436" s="332"/>
      <c r="R436" s="332"/>
      <c r="S436" s="332"/>
      <c r="T436" s="332"/>
      <c r="U436" s="332"/>
      <c r="V436" s="332"/>
      <c r="W436" s="332"/>
      <c r="X436" s="332"/>
      <c r="Y436" s="332"/>
      <c r="Z436" s="332"/>
      <c r="AA436" s="332"/>
      <c r="AB436" s="332"/>
      <c r="AC436" s="332"/>
      <c r="AD436" s="332"/>
      <c r="AE436" s="332"/>
      <c r="AF436" s="332"/>
      <c r="AG436" s="332"/>
      <c r="AH436" s="332"/>
      <c r="AI436" s="332"/>
    </row>
  </sheetData>
  <mergeCells count="373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2:E52"/>
    <mergeCell ref="C53:N53"/>
    <mergeCell ref="C41:N41"/>
    <mergeCell ref="C42:E42"/>
    <mergeCell ref="C43:E43"/>
    <mergeCell ref="C44:E44"/>
    <mergeCell ref="C45:E45"/>
    <mergeCell ref="C46:E46"/>
    <mergeCell ref="C60:E60"/>
    <mergeCell ref="C61:E61"/>
    <mergeCell ref="C62:E62"/>
    <mergeCell ref="C64:E64"/>
    <mergeCell ref="C65:N65"/>
    <mergeCell ref="C66:E66"/>
    <mergeCell ref="C54:E54"/>
    <mergeCell ref="C55:E55"/>
    <mergeCell ref="C56:E56"/>
    <mergeCell ref="C57:E57"/>
    <mergeCell ref="C58:E58"/>
    <mergeCell ref="C59:E59"/>
    <mergeCell ref="C73:E73"/>
    <mergeCell ref="C74:E74"/>
    <mergeCell ref="C76:E76"/>
    <mergeCell ref="C77:E77"/>
    <mergeCell ref="C78:E78"/>
    <mergeCell ref="C79:E79"/>
    <mergeCell ref="C67:E67"/>
    <mergeCell ref="C68:E68"/>
    <mergeCell ref="C69:E69"/>
    <mergeCell ref="C70:E70"/>
    <mergeCell ref="C71:E71"/>
    <mergeCell ref="C72:E72"/>
    <mergeCell ref="C87:E87"/>
    <mergeCell ref="C88:E88"/>
    <mergeCell ref="C89:E89"/>
    <mergeCell ref="C90:E90"/>
    <mergeCell ref="C91:E91"/>
    <mergeCell ref="C92:E92"/>
    <mergeCell ref="C80:E80"/>
    <mergeCell ref="C81:E81"/>
    <mergeCell ref="C82:E82"/>
    <mergeCell ref="C83:E83"/>
    <mergeCell ref="C84:E84"/>
    <mergeCell ref="C85:E85"/>
    <mergeCell ref="C100:N100"/>
    <mergeCell ref="C101:E101"/>
    <mergeCell ref="C102:E102"/>
    <mergeCell ref="C103:E103"/>
    <mergeCell ref="C104:E104"/>
    <mergeCell ref="C105:E105"/>
    <mergeCell ref="C93:E93"/>
    <mergeCell ref="C94:E94"/>
    <mergeCell ref="C95:E95"/>
    <mergeCell ref="C96:E96"/>
    <mergeCell ref="C98:N98"/>
    <mergeCell ref="C99:E99"/>
    <mergeCell ref="C114:N114"/>
    <mergeCell ref="C115:E115"/>
    <mergeCell ref="C116:N116"/>
    <mergeCell ref="C117:E117"/>
    <mergeCell ref="C118:E118"/>
    <mergeCell ref="C119:E119"/>
    <mergeCell ref="C106:E106"/>
    <mergeCell ref="C107:E107"/>
    <mergeCell ref="C108:E108"/>
    <mergeCell ref="C109:E109"/>
    <mergeCell ref="C111:N111"/>
    <mergeCell ref="C112:E112"/>
    <mergeCell ref="C127:N127"/>
    <mergeCell ref="C128:E128"/>
    <mergeCell ref="C129:N129"/>
    <mergeCell ref="C130:E130"/>
    <mergeCell ref="C131:E131"/>
    <mergeCell ref="C132:E132"/>
    <mergeCell ref="C120:E120"/>
    <mergeCell ref="C121:E121"/>
    <mergeCell ref="C122:E122"/>
    <mergeCell ref="C123:E123"/>
    <mergeCell ref="C124:E124"/>
    <mergeCell ref="C125:E125"/>
    <mergeCell ref="C140:N140"/>
    <mergeCell ref="C141:E141"/>
    <mergeCell ref="C142:N142"/>
    <mergeCell ref="C143:E143"/>
    <mergeCell ref="C144:E144"/>
    <mergeCell ref="C145:E145"/>
    <mergeCell ref="C133:E133"/>
    <mergeCell ref="C134:E134"/>
    <mergeCell ref="C135:E135"/>
    <mergeCell ref="C136:E136"/>
    <mergeCell ref="C137:E137"/>
    <mergeCell ref="C138:E138"/>
    <mergeCell ref="C153:N153"/>
    <mergeCell ref="C154:E154"/>
    <mergeCell ref="C155:N155"/>
    <mergeCell ref="C156:E156"/>
    <mergeCell ref="C157:E157"/>
    <mergeCell ref="C158:E158"/>
    <mergeCell ref="C146:E146"/>
    <mergeCell ref="C147:E147"/>
    <mergeCell ref="C148:E148"/>
    <mergeCell ref="C149:E149"/>
    <mergeCell ref="C150:E150"/>
    <mergeCell ref="C151:E151"/>
    <mergeCell ref="C166:N166"/>
    <mergeCell ref="C167:E167"/>
    <mergeCell ref="C168:N168"/>
    <mergeCell ref="C169:E169"/>
    <mergeCell ref="C170:E170"/>
    <mergeCell ref="C171:E171"/>
    <mergeCell ref="C159:E159"/>
    <mergeCell ref="C160:E160"/>
    <mergeCell ref="C161:E161"/>
    <mergeCell ref="C162:E162"/>
    <mergeCell ref="C163:E163"/>
    <mergeCell ref="C164:E164"/>
    <mergeCell ref="C179:N179"/>
    <mergeCell ref="C180:E180"/>
    <mergeCell ref="C181:N181"/>
    <mergeCell ref="C182:E182"/>
    <mergeCell ref="C183:E183"/>
    <mergeCell ref="C184:E184"/>
    <mergeCell ref="C172:E172"/>
    <mergeCell ref="C173:E173"/>
    <mergeCell ref="C174:E174"/>
    <mergeCell ref="C175:E175"/>
    <mergeCell ref="C176:E176"/>
    <mergeCell ref="C177:E177"/>
    <mergeCell ref="C191:E191"/>
    <mergeCell ref="C192:E192"/>
    <mergeCell ref="C193:E193"/>
    <mergeCell ref="C195:N195"/>
    <mergeCell ref="C196:E196"/>
    <mergeCell ref="C197:N197"/>
    <mergeCell ref="C185:E185"/>
    <mergeCell ref="C186:E186"/>
    <mergeCell ref="C187:E187"/>
    <mergeCell ref="C188:E188"/>
    <mergeCell ref="C189:E189"/>
    <mergeCell ref="C190:E190"/>
    <mergeCell ref="C204:E204"/>
    <mergeCell ref="C205:E205"/>
    <mergeCell ref="C206:E206"/>
    <mergeCell ref="C208:E208"/>
    <mergeCell ref="C209:N209"/>
    <mergeCell ref="C210:E210"/>
    <mergeCell ref="C198:E198"/>
    <mergeCell ref="C199:E199"/>
    <mergeCell ref="C200:E200"/>
    <mergeCell ref="C201:E201"/>
    <mergeCell ref="C202:E202"/>
    <mergeCell ref="C203:E203"/>
    <mergeCell ref="C217:E217"/>
    <mergeCell ref="C218:E218"/>
    <mergeCell ref="C220:E220"/>
    <mergeCell ref="C221:N221"/>
    <mergeCell ref="C222:N222"/>
    <mergeCell ref="C223:E223"/>
    <mergeCell ref="C211:E211"/>
    <mergeCell ref="C212:E212"/>
    <mergeCell ref="C213:E213"/>
    <mergeCell ref="C214:E214"/>
    <mergeCell ref="C215:E215"/>
    <mergeCell ref="C216:E216"/>
    <mergeCell ref="C230:E230"/>
    <mergeCell ref="C231:E231"/>
    <mergeCell ref="C232:E232"/>
    <mergeCell ref="C233:E233"/>
    <mergeCell ref="C234:E234"/>
    <mergeCell ref="C236:N236"/>
    <mergeCell ref="C224:E224"/>
    <mergeCell ref="C225:E225"/>
    <mergeCell ref="C226:E226"/>
    <mergeCell ref="C227:E227"/>
    <mergeCell ref="C228:E228"/>
    <mergeCell ref="C229:E229"/>
    <mergeCell ref="C243:E243"/>
    <mergeCell ref="C244:E244"/>
    <mergeCell ref="C245:E245"/>
    <mergeCell ref="C246:E246"/>
    <mergeCell ref="C247:E247"/>
    <mergeCell ref="C248:E248"/>
    <mergeCell ref="C237:E237"/>
    <mergeCell ref="C238:N238"/>
    <mergeCell ref="C239:N239"/>
    <mergeCell ref="C240:E240"/>
    <mergeCell ref="C241:E241"/>
    <mergeCell ref="C242:E242"/>
    <mergeCell ref="C256:E256"/>
    <mergeCell ref="C257:E257"/>
    <mergeCell ref="C258:E258"/>
    <mergeCell ref="C259:E259"/>
    <mergeCell ref="C260:E260"/>
    <mergeCell ref="C261:E261"/>
    <mergeCell ref="C250:N250"/>
    <mergeCell ref="C251:E251"/>
    <mergeCell ref="C252:N252"/>
    <mergeCell ref="C253:N253"/>
    <mergeCell ref="C254:E254"/>
    <mergeCell ref="C255:E255"/>
    <mergeCell ref="C269:N269"/>
    <mergeCell ref="C270:N270"/>
    <mergeCell ref="C271:E271"/>
    <mergeCell ref="C272:E272"/>
    <mergeCell ref="C273:E273"/>
    <mergeCell ref="C274:E274"/>
    <mergeCell ref="C262:E262"/>
    <mergeCell ref="C263:E263"/>
    <mergeCell ref="C264:E264"/>
    <mergeCell ref="C265:E265"/>
    <mergeCell ref="C267:N267"/>
    <mergeCell ref="C268:E268"/>
    <mergeCell ref="C281:E281"/>
    <mergeCell ref="C282:E282"/>
    <mergeCell ref="C284:N284"/>
    <mergeCell ref="C285:E285"/>
    <mergeCell ref="C286:N286"/>
    <mergeCell ref="C287:N287"/>
    <mergeCell ref="C275:E275"/>
    <mergeCell ref="C276:E276"/>
    <mergeCell ref="C277:E277"/>
    <mergeCell ref="C278:E278"/>
    <mergeCell ref="C279:E279"/>
    <mergeCell ref="C280:E280"/>
    <mergeCell ref="C294:E294"/>
    <mergeCell ref="C295:E295"/>
    <mergeCell ref="C296:E296"/>
    <mergeCell ref="C297:E297"/>
    <mergeCell ref="C298:E298"/>
    <mergeCell ref="C299:E299"/>
    <mergeCell ref="C288:E288"/>
    <mergeCell ref="C289:E289"/>
    <mergeCell ref="C290:E290"/>
    <mergeCell ref="C291:E291"/>
    <mergeCell ref="C292:E292"/>
    <mergeCell ref="C293:E293"/>
    <mergeCell ref="C307:E307"/>
    <mergeCell ref="C308:E308"/>
    <mergeCell ref="C309:E309"/>
    <mergeCell ref="C310:E310"/>
    <mergeCell ref="C311:E311"/>
    <mergeCell ref="C312:E312"/>
    <mergeCell ref="C301:N301"/>
    <mergeCell ref="C302:E302"/>
    <mergeCell ref="C303:N303"/>
    <mergeCell ref="C304:N304"/>
    <mergeCell ref="C305:E305"/>
    <mergeCell ref="C306:E306"/>
    <mergeCell ref="C319:E319"/>
    <mergeCell ref="C320:E320"/>
    <mergeCell ref="C321:E321"/>
    <mergeCell ref="C322:E322"/>
    <mergeCell ref="C323:E323"/>
    <mergeCell ref="C324:E324"/>
    <mergeCell ref="C313:E313"/>
    <mergeCell ref="C314:E314"/>
    <mergeCell ref="C315:E315"/>
    <mergeCell ref="C316:E316"/>
    <mergeCell ref="C317:N317"/>
    <mergeCell ref="C318:N318"/>
    <mergeCell ref="C332:N332"/>
    <mergeCell ref="C333:N333"/>
    <mergeCell ref="C335:K335"/>
    <mergeCell ref="C336:K336"/>
    <mergeCell ref="C337:K337"/>
    <mergeCell ref="C338:K338"/>
    <mergeCell ref="C325:E325"/>
    <mergeCell ref="C326:E326"/>
    <mergeCell ref="C327:E327"/>
    <mergeCell ref="C328:E328"/>
    <mergeCell ref="C329:E329"/>
    <mergeCell ref="C330:E330"/>
    <mergeCell ref="C345:K345"/>
    <mergeCell ref="C346:K346"/>
    <mergeCell ref="C347:K347"/>
    <mergeCell ref="C348:K348"/>
    <mergeCell ref="C349:K349"/>
    <mergeCell ref="C350:K350"/>
    <mergeCell ref="C339:K339"/>
    <mergeCell ref="C340:K340"/>
    <mergeCell ref="C341:K341"/>
    <mergeCell ref="C342:K342"/>
    <mergeCell ref="C343:K343"/>
    <mergeCell ref="C344:K344"/>
    <mergeCell ref="C357:N357"/>
    <mergeCell ref="C358:E358"/>
    <mergeCell ref="C359:E359"/>
    <mergeCell ref="C360:E360"/>
    <mergeCell ref="C361:E361"/>
    <mergeCell ref="C362:E362"/>
    <mergeCell ref="C351:K351"/>
    <mergeCell ref="C352:K352"/>
    <mergeCell ref="C353:K353"/>
    <mergeCell ref="C354:K354"/>
    <mergeCell ref="A355:N355"/>
    <mergeCell ref="C356:E356"/>
    <mergeCell ref="C372:K372"/>
    <mergeCell ref="C373:K373"/>
    <mergeCell ref="C374:K374"/>
    <mergeCell ref="C375:K375"/>
    <mergeCell ref="C376:K376"/>
    <mergeCell ref="C377:K377"/>
    <mergeCell ref="C363:E363"/>
    <mergeCell ref="C364:E364"/>
    <mergeCell ref="C365:E365"/>
    <mergeCell ref="C366:E366"/>
    <mergeCell ref="C368:E368"/>
    <mergeCell ref="C370:N370"/>
    <mergeCell ref="C384:K384"/>
    <mergeCell ref="C385:K385"/>
    <mergeCell ref="C386:K386"/>
    <mergeCell ref="C388:K388"/>
    <mergeCell ref="C389:K389"/>
    <mergeCell ref="C390:K390"/>
    <mergeCell ref="C378:K378"/>
    <mergeCell ref="C379:K379"/>
    <mergeCell ref="C380:K380"/>
    <mergeCell ref="C381:K381"/>
    <mergeCell ref="C382:K382"/>
    <mergeCell ref="C383:K383"/>
    <mergeCell ref="C397:K397"/>
    <mergeCell ref="C398:K398"/>
    <mergeCell ref="C399:K399"/>
    <mergeCell ref="C400:K400"/>
    <mergeCell ref="C401:K401"/>
    <mergeCell ref="C402:K402"/>
    <mergeCell ref="C391:K391"/>
    <mergeCell ref="C392:K392"/>
    <mergeCell ref="C393:K393"/>
    <mergeCell ref="C394:K394"/>
    <mergeCell ref="C395:K395"/>
    <mergeCell ref="C396:K396"/>
    <mergeCell ref="C411:L411"/>
    <mergeCell ref="C412:L412"/>
    <mergeCell ref="C413:L413"/>
    <mergeCell ref="C403:K403"/>
    <mergeCell ref="C404:K404"/>
    <mergeCell ref="C405:K405"/>
    <mergeCell ref="C406:K406"/>
    <mergeCell ref="C407:K407"/>
    <mergeCell ref="C410:L410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49" orientation="landscape" useFirstPageNumber="1" r:id="rId1"/>
  <headerFooter>
    <oddFooter>&amp;R&amp;8&amp;P</oddFooter>
  </headerFooter>
  <rowBreaks count="1" manualBreakCount="1">
    <brk id="34" max="43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0"/>
  <sheetViews>
    <sheetView topLeftCell="A237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4" width="110.140625" style="335" hidden="1" customWidth="1"/>
    <col min="25" max="28" width="34.140625" style="335" hidden="1" customWidth="1"/>
    <col min="29" max="29" width="110.140625" style="335" hidden="1" customWidth="1"/>
    <col min="30" max="32" width="84.42578125" style="335" hidden="1" customWidth="1"/>
    <col min="33" max="33" width="138.42578125" style="335" hidden="1" customWidth="1"/>
    <col min="34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8402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249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249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8071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706.69</v>
      </c>
      <c r="D28" s="352" t="s">
        <v>8403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</v>
      </c>
      <c r="D30" s="352" t="s">
        <v>406</v>
      </c>
      <c r="E30" s="340" t="s">
        <v>401</v>
      </c>
      <c r="G30" s="332" t="s">
        <v>404</v>
      </c>
      <c r="L30" s="351">
        <v>0</v>
      </c>
      <c r="M30" s="352" t="s">
        <v>8404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134.99</v>
      </c>
      <c r="D31" s="758" t="s">
        <v>8405</v>
      </c>
      <c r="E31" s="340" t="s">
        <v>401</v>
      </c>
      <c r="G31" s="332" t="s">
        <v>407</v>
      </c>
      <c r="L31" s="759"/>
      <c r="M31" s="759">
        <v>257.82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571.69000000000005</v>
      </c>
      <c r="D32" s="758" t="s">
        <v>8406</v>
      </c>
      <c r="E32" s="340" t="s">
        <v>401</v>
      </c>
      <c r="G32" s="332" t="s">
        <v>409</v>
      </c>
      <c r="L32" s="759"/>
      <c r="M32" s="759">
        <v>0.43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/>
      <c r="M33" s="1083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7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7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7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7" s="332" customFormat="1" ht="12" x14ac:dyDescent="0.2">
      <c r="A39" s="1073" t="s">
        <v>4630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4630</v>
      </c>
    </row>
    <row r="40" spans="1:27" s="332" customFormat="1" ht="22.5" x14ac:dyDescent="0.2">
      <c r="A40" s="362" t="s">
        <v>423</v>
      </c>
      <c r="B40" s="363" t="s">
        <v>8407</v>
      </c>
      <c r="C40" s="1068" t="s">
        <v>8408</v>
      </c>
      <c r="D40" s="1068"/>
      <c r="E40" s="1068"/>
      <c r="F40" s="364" t="s">
        <v>1017</v>
      </c>
      <c r="G40" s="364"/>
      <c r="H40" s="364"/>
      <c r="I40" s="364" t="s">
        <v>509</v>
      </c>
      <c r="J40" s="365"/>
      <c r="K40" s="364"/>
      <c r="L40" s="365"/>
      <c r="M40" s="364"/>
      <c r="N40" s="366"/>
      <c r="V40" s="361"/>
      <c r="W40" s="367" t="s">
        <v>8408</v>
      </c>
    </row>
    <row r="41" spans="1:27" s="332" customFormat="1" ht="33.75" x14ac:dyDescent="0.2">
      <c r="A41" s="370"/>
      <c r="B41" s="371" t="s">
        <v>430</v>
      </c>
      <c r="C41" s="1065" t="s">
        <v>431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431</v>
      </c>
    </row>
    <row r="42" spans="1:27" s="332" customFormat="1" ht="12" x14ac:dyDescent="0.2">
      <c r="A42" s="372"/>
      <c r="B42" s="371" t="s">
        <v>423</v>
      </c>
      <c r="C42" s="1065" t="s">
        <v>432</v>
      </c>
      <c r="D42" s="1065"/>
      <c r="E42" s="1065"/>
      <c r="F42" s="373"/>
      <c r="G42" s="373"/>
      <c r="H42" s="373"/>
      <c r="I42" s="373"/>
      <c r="J42" s="374">
        <v>29.21</v>
      </c>
      <c r="K42" s="373" t="s">
        <v>436</v>
      </c>
      <c r="L42" s="374">
        <v>365.13</v>
      </c>
      <c r="M42" s="373"/>
      <c r="N42" s="375"/>
      <c r="V42" s="361"/>
      <c r="W42" s="367"/>
      <c r="Y42" s="335" t="s">
        <v>432</v>
      </c>
    </row>
    <row r="43" spans="1:27" s="332" customFormat="1" ht="12" x14ac:dyDescent="0.2">
      <c r="A43" s="372"/>
      <c r="B43" s="371" t="s">
        <v>439</v>
      </c>
      <c r="C43" s="1065" t="s">
        <v>440</v>
      </c>
      <c r="D43" s="1065"/>
      <c r="E43" s="1065"/>
      <c r="F43" s="373"/>
      <c r="G43" s="373"/>
      <c r="H43" s="373"/>
      <c r="I43" s="373"/>
      <c r="J43" s="374">
        <v>0.57999999999999996</v>
      </c>
      <c r="K43" s="373"/>
      <c r="L43" s="374">
        <v>5.8</v>
      </c>
      <c r="M43" s="373"/>
      <c r="N43" s="375"/>
      <c r="V43" s="361"/>
      <c r="W43" s="367"/>
      <c r="Y43" s="335" t="s">
        <v>440</v>
      </c>
    </row>
    <row r="44" spans="1:27" s="332" customFormat="1" ht="12" x14ac:dyDescent="0.2">
      <c r="A44" s="372"/>
      <c r="B44" s="371"/>
      <c r="C44" s="1065" t="s">
        <v>443</v>
      </c>
      <c r="D44" s="1065"/>
      <c r="E44" s="1065"/>
      <c r="F44" s="373" t="s">
        <v>444</v>
      </c>
      <c r="G44" s="373" t="s">
        <v>8409</v>
      </c>
      <c r="H44" s="373" t="s">
        <v>436</v>
      </c>
      <c r="I44" s="373" t="s">
        <v>8410</v>
      </c>
      <c r="J44" s="374"/>
      <c r="K44" s="373"/>
      <c r="L44" s="374"/>
      <c r="M44" s="373"/>
      <c r="N44" s="375"/>
      <c r="V44" s="361"/>
      <c r="W44" s="367"/>
      <c r="Z44" s="335" t="s">
        <v>443</v>
      </c>
    </row>
    <row r="45" spans="1:27" s="332" customFormat="1" ht="12" x14ac:dyDescent="0.2">
      <c r="A45" s="372"/>
      <c r="B45" s="371"/>
      <c r="C45" s="1077" t="s">
        <v>450</v>
      </c>
      <c r="D45" s="1077"/>
      <c r="E45" s="1077"/>
      <c r="F45" s="376"/>
      <c r="G45" s="376"/>
      <c r="H45" s="376"/>
      <c r="I45" s="376"/>
      <c r="J45" s="377">
        <v>29.79</v>
      </c>
      <c r="K45" s="376"/>
      <c r="L45" s="377">
        <v>370.93</v>
      </c>
      <c r="M45" s="376"/>
      <c r="N45" s="378"/>
      <c r="V45" s="361"/>
      <c r="W45" s="367"/>
      <c r="AA45" s="335" t="s">
        <v>450</v>
      </c>
    </row>
    <row r="46" spans="1:27" s="332" customFormat="1" ht="12" x14ac:dyDescent="0.2">
      <c r="A46" s="372"/>
      <c r="B46" s="371"/>
      <c r="C46" s="1065" t="s">
        <v>451</v>
      </c>
      <c r="D46" s="1065"/>
      <c r="E46" s="1065"/>
      <c r="F46" s="373"/>
      <c r="G46" s="373"/>
      <c r="H46" s="373"/>
      <c r="I46" s="373"/>
      <c r="J46" s="374"/>
      <c r="K46" s="373"/>
      <c r="L46" s="374">
        <v>365.13</v>
      </c>
      <c r="M46" s="373"/>
      <c r="N46" s="375"/>
      <c r="V46" s="361"/>
      <c r="W46" s="367"/>
      <c r="Z46" s="335" t="s">
        <v>451</v>
      </c>
    </row>
    <row r="47" spans="1:27" s="332" customFormat="1" ht="33.75" x14ac:dyDescent="0.2">
      <c r="A47" s="372"/>
      <c r="B47" s="371" t="s">
        <v>7616</v>
      </c>
      <c r="C47" s="1065" t="s">
        <v>7617</v>
      </c>
      <c r="D47" s="1065"/>
      <c r="E47" s="1065"/>
      <c r="F47" s="373" t="s">
        <v>454</v>
      </c>
      <c r="G47" s="373" t="s">
        <v>1083</v>
      </c>
      <c r="H47" s="373"/>
      <c r="I47" s="373" t="s">
        <v>1083</v>
      </c>
      <c r="J47" s="374"/>
      <c r="K47" s="373"/>
      <c r="L47" s="374">
        <v>328.62</v>
      </c>
      <c r="M47" s="373"/>
      <c r="N47" s="375"/>
      <c r="V47" s="361"/>
      <c r="W47" s="367"/>
      <c r="Z47" s="335" t="s">
        <v>7617</v>
      </c>
    </row>
    <row r="48" spans="1:27" s="332" customFormat="1" ht="33.75" x14ac:dyDescent="0.2">
      <c r="A48" s="372"/>
      <c r="B48" s="371" t="s">
        <v>7618</v>
      </c>
      <c r="C48" s="1065" t="s">
        <v>7619</v>
      </c>
      <c r="D48" s="1065"/>
      <c r="E48" s="1065"/>
      <c r="F48" s="373" t="s">
        <v>454</v>
      </c>
      <c r="G48" s="373" t="s">
        <v>657</v>
      </c>
      <c r="H48" s="373"/>
      <c r="I48" s="373" t="s">
        <v>657</v>
      </c>
      <c r="J48" s="374"/>
      <c r="K48" s="373"/>
      <c r="L48" s="374">
        <v>167.96</v>
      </c>
      <c r="M48" s="373"/>
      <c r="N48" s="375"/>
      <c r="V48" s="361"/>
      <c r="W48" s="367"/>
      <c r="Z48" s="335" t="s">
        <v>7619</v>
      </c>
    </row>
    <row r="49" spans="1:28" s="332" customFormat="1" ht="12" x14ac:dyDescent="0.2">
      <c r="A49" s="379"/>
      <c r="B49" s="380"/>
      <c r="C49" s="1068" t="s">
        <v>459</v>
      </c>
      <c r="D49" s="1068"/>
      <c r="E49" s="1068"/>
      <c r="F49" s="364"/>
      <c r="G49" s="364"/>
      <c r="H49" s="364"/>
      <c r="I49" s="364"/>
      <c r="J49" s="365"/>
      <c r="K49" s="364"/>
      <c r="L49" s="365">
        <v>867.51</v>
      </c>
      <c r="M49" s="376"/>
      <c r="N49" s="366"/>
      <c r="V49" s="361"/>
      <c r="W49" s="367"/>
      <c r="AB49" s="367" t="s">
        <v>459</v>
      </c>
    </row>
    <row r="50" spans="1:28" s="332" customFormat="1" ht="33.75" x14ac:dyDescent="0.2">
      <c r="A50" s="362" t="s">
        <v>2768</v>
      </c>
      <c r="B50" s="363" t="s">
        <v>8411</v>
      </c>
      <c r="C50" s="1068" t="s">
        <v>8412</v>
      </c>
      <c r="D50" s="1068"/>
      <c r="E50" s="1068"/>
      <c r="F50" s="364" t="s">
        <v>1017</v>
      </c>
      <c r="G50" s="364"/>
      <c r="H50" s="364"/>
      <c r="I50" s="364" t="s">
        <v>509</v>
      </c>
      <c r="J50" s="365">
        <v>13975.83</v>
      </c>
      <c r="K50" s="364" t="s">
        <v>1361</v>
      </c>
      <c r="L50" s="365">
        <v>28515.119999999999</v>
      </c>
      <c r="M50" s="364" t="s">
        <v>1362</v>
      </c>
      <c r="N50" s="366">
        <v>141435</v>
      </c>
      <c r="V50" s="361"/>
      <c r="W50" s="367" t="s">
        <v>8412</v>
      </c>
      <c r="AB50" s="367"/>
    </row>
    <row r="51" spans="1:28" s="332" customFormat="1" ht="12" x14ac:dyDescent="0.2">
      <c r="A51" s="379"/>
      <c r="B51" s="380"/>
      <c r="C51" s="340" t="s">
        <v>3039</v>
      </c>
      <c r="D51" s="385"/>
      <c r="E51" s="385"/>
      <c r="F51" s="386"/>
      <c r="G51" s="386"/>
      <c r="H51" s="386"/>
      <c r="I51" s="386"/>
      <c r="J51" s="387"/>
      <c r="K51" s="386"/>
      <c r="L51" s="387"/>
      <c r="M51" s="388"/>
      <c r="N51" s="389"/>
      <c r="V51" s="361"/>
      <c r="W51" s="367"/>
      <c r="AB51" s="367"/>
    </row>
    <row r="52" spans="1:28" s="332" customFormat="1" ht="22.5" x14ac:dyDescent="0.2">
      <c r="A52" s="370"/>
      <c r="B52" s="371" t="s">
        <v>1365</v>
      </c>
      <c r="C52" s="1065" t="s">
        <v>1366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1366</v>
      </c>
      <c r="AB52" s="367"/>
    </row>
    <row r="53" spans="1:28" s="332" customFormat="1" ht="22.5" x14ac:dyDescent="0.2">
      <c r="A53" s="362" t="s">
        <v>437</v>
      </c>
      <c r="B53" s="363" t="s">
        <v>8407</v>
      </c>
      <c r="C53" s="1068" t="s">
        <v>8408</v>
      </c>
      <c r="D53" s="1068"/>
      <c r="E53" s="1068"/>
      <c r="F53" s="364" t="s">
        <v>1017</v>
      </c>
      <c r="G53" s="364"/>
      <c r="H53" s="364"/>
      <c r="I53" s="364" t="s">
        <v>439</v>
      </c>
      <c r="J53" s="365"/>
      <c r="K53" s="364"/>
      <c r="L53" s="365"/>
      <c r="M53" s="364"/>
      <c r="N53" s="366"/>
      <c r="V53" s="361"/>
      <c r="W53" s="367" t="s">
        <v>8408</v>
      </c>
      <c r="AB53" s="367"/>
    </row>
    <row r="54" spans="1:28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X54" s="335" t="s">
        <v>431</v>
      </c>
      <c r="AB54" s="367"/>
    </row>
    <row r="55" spans="1:28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29.21</v>
      </c>
      <c r="K55" s="373" t="s">
        <v>436</v>
      </c>
      <c r="L55" s="374">
        <v>146.05000000000001</v>
      </c>
      <c r="M55" s="373"/>
      <c r="N55" s="375"/>
      <c r="V55" s="361"/>
      <c r="W55" s="367"/>
      <c r="Y55" s="335" t="s">
        <v>432</v>
      </c>
      <c r="AB55" s="367"/>
    </row>
    <row r="56" spans="1:28" s="332" customFormat="1" ht="12" x14ac:dyDescent="0.2">
      <c r="A56" s="372"/>
      <c r="B56" s="371" t="s">
        <v>439</v>
      </c>
      <c r="C56" s="1065" t="s">
        <v>440</v>
      </c>
      <c r="D56" s="1065"/>
      <c r="E56" s="1065"/>
      <c r="F56" s="373"/>
      <c r="G56" s="373"/>
      <c r="H56" s="373"/>
      <c r="I56" s="373"/>
      <c r="J56" s="374">
        <v>0.57999999999999996</v>
      </c>
      <c r="K56" s="373"/>
      <c r="L56" s="374">
        <v>2.3199999999999998</v>
      </c>
      <c r="M56" s="373"/>
      <c r="N56" s="375"/>
      <c r="V56" s="361"/>
      <c r="W56" s="367"/>
      <c r="Y56" s="335" t="s">
        <v>440</v>
      </c>
      <c r="AB56" s="367"/>
    </row>
    <row r="57" spans="1:28" s="332" customFormat="1" ht="12" x14ac:dyDescent="0.2">
      <c r="A57" s="372"/>
      <c r="B57" s="371"/>
      <c r="C57" s="1065" t="s">
        <v>443</v>
      </c>
      <c r="D57" s="1065"/>
      <c r="E57" s="1065"/>
      <c r="F57" s="373" t="s">
        <v>444</v>
      </c>
      <c r="G57" s="373" t="s">
        <v>8409</v>
      </c>
      <c r="H57" s="373" t="s">
        <v>436</v>
      </c>
      <c r="I57" s="373" t="s">
        <v>8413</v>
      </c>
      <c r="J57" s="374"/>
      <c r="K57" s="373"/>
      <c r="L57" s="374"/>
      <c r="M57" s="373"/>
      <c r="N57" s="375"/>
      <c r="V57" s="361"/>
      <c r="W57" s="367"/>
      <c r="Z57" s="335" t="s">
        <v>443</v>
      </c>
      <c r="AB57" s="367"/>
    </row>
    <row r="58" spans="1:28" s="332" customFormat="1" ht="12" x14ac:dyDescent="0.2">
      <c r="A58" s="372"/>
      <c r="B58" s="371"/>
      <c r="C58" s="1077" t="s">
        <v>450</v>
      </c>
      <c r="D58" s="1077"/>
      <c r="E58" s="1077"/>
      <c r="F58" s="376"/>
      <c r="G58" s="376"/>
      <c r="H58" s="376"/>
      <c r="I58" s="376"/>
      <c r="J58" s="377">
        <v>29.79</v>
      </c>
      <c r="K58" s="376"/>
      <c r="L58" s="377">
        <v>148.37</v>
      </c>
      <c r="M58" s="376"/>
      <c r="N58" s="378"/>
      <c r="V58" s="361"/>
      <c r="W58" s="367"/>
      <c r="AA58" s="335" t="s">
        <v>450</v>
      </c>
      <c r="AB58" s="367"/>
    </row>
    <row r="59" spans="1:28" s="332" customFormat="1" ht="12" x14ac:dyDescent="0.2">
      <c r="A59" s="372"/>
      <c r="B59" s="371"/>
      <c r="C59" s="1065" t="s">
        <v>451</v>
      </c>
      <c r="D59" s="1065"/>
      <c r="E59" s="1065"/>
      <c r="F59" s="373"/>
      <c r="G59" s="373"/>
      <c r="H59" s="373"/>
      <c r="I59" s="373"/>
      <c r="J59" s="374"/>
      <c r="K59" s="373"/>
      <c r="L59" s="374">
        <v>146.05000000000001</v>
      </c>
      <c r="M59" s="373"/>
      <c r="N59" s="375"/>
      <c r="V59" s="361"/>
      <c r="W59" s="367"/>
      <c r="Z59" s="335" t="s">
        <v>451</v>
      </c>
      <c r="AB59" s="367"/>
    </row>
    <row r="60" spans="1:28" s="332" customFormat="1" ht="33.75" x14ac:dyDescent="0.2">
      <c r="A60" s="372"/>
      <c r="B60" s="371" t="s">
        <v>7616</v>
      </c>
      <c r="C60" s="1065" t="s">
        <v>7617</v>
      </c>
      <c r="D60" s="1065"/>
      <c r="E60" s="1065"/>
      <c r="F60" s="373" t="s">
        <v>454</v>
      </c>
      <c r="G60" s="373" t="s">
        <v>1083</v>
      </c>
      <c r="H60" s="373"/>
      <c r="I60" s="373" t="s">
        <v>1083</v>
      </c>
      <c r="J60" s="374"/>
      <c r="K60" s="373"/>
      <c r="L60" s="374">
        <v>131.44999999999999</v>
      </c>
      <c r="M60" s="373"/>
      <c r="N60" s="375"/>
      <c r="V60" s="361"/>
      <c r="W60" s="367"/>
      <c r="Z60" s="335" t="s">
        <v>7617</v>
      </c>
      <c r="AB60" s="367"/>
    </row>
    <row r="61" spans="1:28" s="332" customFormat="1" ht="33.75" x14ac:dyDescent="0.2">
      <c r="A61" s="372"/>
      <c r="B61" s="371" t="s">
        <v>7618</v>
      </c>
      <c r="C61" s="1065" t="s">
        <v>7619</v>
      </c>
      <c r="D61" s="1065"/>
      <c r="E61" s="1065"/>
      <c r="F61" s="373" t="s">
        <v>454</v>
      </c>
      <c r="G61" s="373" t="s">
        <v>657</v>
      </c>
      <c r="H61" s="373"/>
      <c r="I61" s="373" t="s">
        <v>657</v>
      </c>
      <c r="J61" s="374"/>
      <c r="K61" s="373"/>
      <c r="L61" s="374">
        <v>67.180000000000007</v>
      </c>
      <c r="M61" s="373"/>
      <c r="N61" s="375"/>
      <c r="V61" s="361"/>
      <c r="W61" s="367"/>
      <c r="Z61" s="335" t="s">
        <v>7619</v>
      </c>
      <c r="AB61" s="367"/>
    </row>
    <row r="62" spans="1:28" s="332" customFormat="1" ht="12" x14ac:dyDescent="0.2">
      <c r="A62" s="379"/>
      <c r="B62" s="380"/>
      <c r="C62" s="1068" t="s">
        <v>459</v>
      </c>
      <c r="D62" s="1068"/>
      <c r="E62" s="1068"/>
      <c r="F62" s="364"/>
      <c r="G62" s="364"/>
      <c r="H62" s="364"/>
      <c r="I62" s="364"/>
      <c r="J62" s="365"/>
      <c r="K62" s="364"/>
      <c r="L62" s="365">
        <v>347</v>
      </c>
      <c r="M62" s="376"/>
      <c r="N62" s="366"/>
      <c r="V62" s="361"/>
      <c r="W62" s="367"/>
      <c r="AB62" s="367" t="s">
        <v>459</v>
      </c>
    </row>
    <row r="63" spans="1:28" s="332" customFormat="1" ht="33.75" x14ac:dyDescent="0.2">
      <c r="A63" s="362" t="s">
        <v>2777</v>
      </c>
      <c r="B63" s="363" t="s">
        <v>8414</v>
      </c>
      <c r="C63" s="1068" t="s">
        <v>8415</v>
      </c>
      <c r="D63" s="1068"/>
      <c r="E63" s="1068"/>
      <c r="F63" s="364" t="s">
        <v>1017</v>
      </c>
      <c r="G63" s="364"/>
      <c r="H63" s="364"/>
      <c r="I63" s="364" t="s">
        <v>439</v>
      </c>
      <c r="J63" s="365">
        <v>11170.83</v>
      </c>
      <c r="K63" s="364" t="s">
        <v>1361</v>
      </c>
      <c r="L63" s="365">
        <v>9116.94</v>
      </c>
      <c r="M63" s="364" t="s">
        <v>1362</v>
      </c>
      <c r="N63" s="366">
        <v>45220</v>
      </c>
      <c r="V63" s="361"/>
      <c r="W63" s="367" t="s">
        <v>8415</v>
      </c>
      <c r="AB63" s="367"/>
    </row>
    <row r="64" spans="1:28" s="332" customFormat="1" ht="12" x14ac:dyDescent="0.2">
      <c r="A64" s="379"/>
      <c r="B64" s="380"/>
      <c r="C64" s="340" t="s">
        <v>3039</v>
      </c>
      <c r="D64" s="385"/>
      <c r="E64" s="385"/>
      <c r="F64" s="386"/>
      <c r="G64" s="386"/>
      <c r="H64" s="386"/>
      <c r="I64" s="386"/>
      <c r="J64" s="387"/>
      <c r="K64" s="386"/>
      <c r="L64" s="387"/>
      <c r="M64" s="388"/>
      <c r="N64" s="389"/>
      <c r="V64" s="361"/>
      <c r="W64" s="367"/>
      <c r="AB64" s="367"/>
    </row>
    <row r="65" spans="1:29" s="332" customFormat="1" ht="22.5" x14ac:dyDescent="0.2">
      <c r="A65" s="370"/>
      <c r="B65" s="371" t="s">
        <v>1365</v>
      </c>
      <c r="C65" s="1065" t="s">
        <v>1366</v>
      </c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72"/>
      <c r="V65" s="361"/>
      <c r="W65" s="367"/>
      <c r="X65" s="335" t="s">
        <v>1366</v>
      </c>
      <c r="AB65" s="367"/>
    </row>
    <row r="66" spans="1:29" s="332" customFormat="1" ht="33.75" x14ac:dyDescent="0.2">
      <c r="A66" s="362" t="s">
        <v>472</v>
      </c>
      <c r="B66" s="363" t="s">
        <v>8416</v>
      </c>
      <c r="C66" s="1068" t="s">
        <v>8417</v>
      </c>
      <c r="D66" s="1068"/>
      <c r="E66" s="1068"/>
      <c r="F66" s="364" t="s">
        <v>1017</v>
      </c>
      <c r="G66" s="364"/>
      <c r="H66" s="364"/>
      <c r="I66" s="364" t="s">
        <v>423</v>
      </c>
      <c r="J66" s="365"/>
      <c r="K66" s="364"/>
      <c r="L66" s="365"/>
      <c r="M66" s="364"/>
      <c r="N66" s="366"/>
      <c r="V66" s="361"/>
      <c r="W66" s="367" t="s">
        <v>8417</v>
      </c>
      <c r="AB66" s="367"/>
    </row>
    <row r="67" spans="1:29" s="332" customFormat="1" ht="12" x14ac:dyDescent="0.2">
      <c r="A67" s="372"/>
      <c r="B67" s="371" t="s">
        <v>423</v>
      </c>
      <c r="C67" s="1065" t="s">
        <v>432</v>
      </c>
      <c r="D67" s="1065"/>
      <c r="E67" s="1065"/>
      <c r="F67" s="373"/>
      <c r="G67" s="373"/>
      <c r="H67" s="373"/>
      <c r="I67" s="373"/>
      <c r="J67" s="374">
        <v>10.220000000000001</v>
      </c>
      <c r="K67" s="373"/>
      <c r="L67" s="374">
        <v>10.220000000000001</v>
      </c>
      <c r="M67" s="373"/>
      <c r="N67" s="375"/>
      <c r="V67" s="361"/>
      <c r="W67" s="367"/>
      <c r="Y67" s="335" t="s">
        <v>432</v>
      </c>
      <c r="AB67" s="367"/>
    </row>
    <row r="68" spans="1:29" s="332" customFormat="1" ht="12" x14ac:dyDescent="0.2">
      <c r="A68" s="372"/>
      <c r="B68" s="371" t="s">
        <v>439</v>
      </c>
      <c r="C68" s="1065" t="s">
        <v>440</v>
      </c>
      <c r="D68" s="1065"/>
      <c r="E68" s="1065"/>
      <c r="F68" s="373"/>
      <c r="G68" s="373"/>
      <c r="H68" s="373"/>
      <c r="I68" s="373"/>
      <c r="J68" s="374">
        <v>2.4300000000000002</v>
      </c>
      <c r="K68" s="373"/>
      <c r="L68" s="374">
        <v>2.4300000000000002</v>
      </c>
      <c r="M68" s="373"/>
      <c r="N68" s="375"/>
      <c r="V68" s="361"/>
      <c r="W68" s="367"/>
      <c r="Y68" s="335" t="s">
        <v>440</v>
      </c>
      <c r="AB68" s="367"/>
    </row>
    <row r="69" spans="1:29" s="332" customFormat="1" ht="12" x14ac:dyDescent="0.2">
      <c r="A69" s="372"/>
      <c r="B69" s="371"/>
      <c r="C69" s="1065" t="s">
        <v>443</v>
      </c>
      <c r="D69" s="1065"/>
      <c r="E69" s="1065"/>
      <c r="F69" s="373" t="s">
        <v>444</v>
      </c>
      <c r="G69" s="373" t="s">
        <v>2647</v>
      </c>
      <c r="H69" s="373"/>
      <c r="I69" s="373" t="s">
        <v>2647</v>
      </c>
      <c r="J69" s="374"/>
      <c r="K69" s="373"/>
      <c r="L69" s="374"/>
      <c r="M69" s="373"/>
      <c r="N69" s="375"/>
      <c r="V69" s="361"/>
      <c r="W69" s="367"/>
      <c r="Z69" s="335" t="s">
        <v>443</v>
      </c>
      <c r="AB69" s="367"/>
    </row>
    <row r="70" spans="1:29" s="332" customFormat="1" ht="12" x14ac:dyDescent="0.2">
      <c r="A70" s="372"/>
      <c r="B70" s="371"/>
      <c r="C70" s="1077" t="s">
        <v>450</v>
      </c>
      <c r="D70" s="1077"/>
      <c r="E70" s="1077"/>
      <c r="F70" s="376"/>
      <c r="G70" s="376"/>
      <c r="H70" s="376"/>
      <c r="I70" s="376"/>
      <c r="J70" s="377">
        <v>12.65</v>
      </c>
      <c r="K70" s="376"/>
      <c r="L70" s="377">
        <v>12.65</v>
      </c>
      <c r="M70" s="376"/>
      <c r="N70" s="378"/>
      <c r="V70" s="361"/>
      <c r="W70" s="367"/>
      <c r="AA70" s="335" t="s">
        <v>450</v>
      </c>
      <c r="AB70" s="367"/>
    </row>
    <row r="71" spans="1:29" s="332" customFormat="1" ht="12" x14ac:dyDescent="0.2">
      <c r="A71" s="372"/>
      <c r="B71" s="371"/>
      <c r="C71" s="1065" t="s">
        <v>451</v>
      </c>
      <c r="D71" s="1065"/>
      <c r="E71" s="1065"/>
      <c r="F71" s="373"/>
      <c r="G71" s="373"/>
      <c r="H71" s="373"/>
      <c r="I71" s="373"/>
      <c r="J71" s="374"/>
      <c r="K71" s="373"/>
      <c r="L71" s="374">
        <v>10.220000000000001</v>
      </c>
      <c r="M71" s="373"/>
      <c r="N71" s="375"/>
      <c r="V71" s="361"/>
      <c r="W71" s="367"/>
      <c r="Z71" s="335" t="s">
        <v>451</v>
      </c>
      <c r="AB71" s="367"/>
    </row>
    <row r="72" spans="1:29" s="332" customFormat="1" ht="33.75" x14ac:dyDescent="0.2">
      <c r="A72" s="372"/>
      <c r="B72" s="371" t="s">
        <v>7978</v>
      </c>
      <c r="C72" s="1065" t="s">
        <v>3337</v>
      </c>
      <c r="D72" s="1065"/>
      <c r="E72" s="1065"/>
      <c r="F72" s="373" t="s">
        <v>454</v>
      </c>
      <c r="G72" s="373" t="s">
        <v>1083</v>
      </c>
      <c r="H72" s="373"/>
      <c r="I72" s="373" t="s">
        <v>1083</v>
      </c>
      <c r="J72" s="374"/>
      <c r="K72" s="373"/>
      <c r="L72" s="374">
        <v>9.1999999999999993</v>
      </c>
      <c r="M72" s="373"/>
      <c r="N72" s="375"/>
      <c r="V72" s="361"/>
      <c r="W72" s="367"/>
      <c r="Z72" s="335" t="s">
        <v>3337</v>
      </c>
      <c r="AB72" s="367"/>
    </row>
    <row r="73" spans="1:29" s="332" customFormat="1" ht="33.75" x14ac:dyDescent="0.2">
      <c r="A73" s="372"/>
      <c r="B73" s="371" t="s">
        <v>7979</v>
      </c>
      <c r="C73" s="1065" t="s">
        <v>3339</v>
      </c>
      <c r="D73" s="1065"/>
      <c r="E73" s="1065"/>
      <c r="F73" s="373" t="s">
        <v>454</v>
      </c>
      <c r="G73" s="373" t="s">
        <v>657</v>
      </c>
      <c r="H73" s="373"/>
      <c r="I73" s="373" t="s">
        <v>657</v>
      </c>
      <c r="J73" s="374"/>
      <c r="K73" s="373"/>
      <c r="L73" s="374">
        <v>4.7</v>
      </c>
      <c r="M73" s="373"/>
      <c r="N73" s="375"/>
      <c r="V73" s="361"/>
      <c r="W73" s="367"/>
      <c r="Z73" s="335" t="s">
        <v>3339</v>
      </c>
      <c r="AB73" s="367"/>
    </row>
    <row r="74" spans="1:29" s="332" customFormat="1" ht="12" x14ac:dyDescent="0.2">
      <c r="A74" s="379"/>
      <c r="B74" s="380"/>
      <c r="C74" s="1068" t="s">
        <v>459</v>
      </c>
      <c r="D74" s="1068"/>
      <c r="E74" s="1068"/>
      <c r="F74" s="364"/>
      <c r="G74" s="364"/>
      <c r="H74" s="364"/>
      <c r="I74" s="364"/>
      <c r="J74" s="365"/>
      <c r="K74" s="364"/>
      <c r="L74" s="365">
        <v>26.55</v>
      </c>
      <c r="M74" s="376"/>
      <c r="N74" s="366"/>
      <c r="V74" s="361"/>
      <c r="W74" s="367"/>
      <c r="AB74" s="367" t="s">
        <v>459</v>
      </c>
    </row>
    <row r="75" spans="1:29" s="332" customFormat="1" ht="112.5" x14ac:dyDescent="0.2">
      <c r="A75" s="362" t="s">
        <v>7265</v>
      </c>
      <c r="B75" s="363" t="s">
        <v>8418</v>
      </c>
      <c r="C75" s="1068" t="s">
        <v>8419</v>
      </c>
      <c r="D75" s="1068"/>
      <c r="E75" s="1068"/>
      <c r="F75" s="364" t="s">
        <v>1017</v>
      </c>
      <c r="G75" s="364"/>
      <c r="H75" s="364"/>
      <c r="I75" s="364" t="s">
        <v>423</v>
      </c>
      <c r="J75" s="365">
        <v>379666.67</v>
      </c>
      <c r="K75" s="364" t="s">
        <v>1361</v>
      </c>
      <c r="L75" s="365">
        <v>77464.31</v>
      </c>
      <c r="M75" s="364" t="s">
        <v>1362</v>
      </c>
      <c r="N75" s="366">
        <v>384223</v>
      </c>
      <c r="V75" s="361"/>
      <c r="W75" s="367" t="s">
        <v>8419</v>
      </c>
      <c r="AB75" s="367"/>
    </row>
    <row r="76" spans="1:29" s="332" customFormat="1" ht="12" x14ac:dyDescent="0.2">
      <c r="A76" s="379"/>
      <c r="B76" s="380"/>
      <c r="C76" s="340" t="s">
        <v>3039</v>
      </c>
      <c r="D76" s="385"/>
      <c r="E76" s="385"/>
      <c r="F76" s="386"/>
      <c r="G76" s="386"/>
      <c r="H76" s="386"/>
      <c r="I76" s="386"/>
      <c r="J76" s="387"/>
      <c r="K76" s="386"/>
      <c r="L76" s="387"/>
      <c r="M76" s="388"/>
      <c r="N76" s="389"/>
      <c r="V76" s="361"/>
      <c r="W76" s="367"/>
      <c r="AB76" s="367"/>
    </row>
    <row r="77" spans="1:29" s="332" customFormat="1" ht="22.5" x14ac:dyDescent="0.2">
      <c r="A77" s="370"/>
      <c r="B77" s="371" t="s">
        <v>1365</v>
      </c>
      <c r="C77" s="1065" t="s">
        <v>1366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35" t="s">
        <v>1366</v>
      </c>
      <c r="AB77" s="367"/>
    </row>
    <row r="78" spans="1:29" s="332" customFormat="1" ht="45" x14ac:dyDescent="0.2">
      <c r="A78" s="362" t="s">
        <v>481</v>
      </c>
      <c r="B78" s="363" t="s">
        <v>7998</v>
      </c>
      <c r="C78" s="1068" t="s">
        <v>7999</v>
      </c>
      <c r="D78" s="1068"/>
      <c r="E78" s="1068"/>
      <c r="F78" s="364" t="s">
        <v>1026</v>
      </c>
      <c r="G78" s="364"/>
      <c r="H78" s="364"/>
      <c r="I78" s="364" t="s">
        <v>481</v>
      </c>
      <c r="J78" s="365"/>
      <c r="K78" s="364"/>
      <c r="L78" s="365"/>
      <c r="M78" s="364"/>
      <c r="N78" s="366"/>
      <c r="V78" s="361"/>
      <c r="W78" s="367" t="s">
        <v>7999</v>
      </c>
      <c r="AB78" s="367"/>
    </row>
    <row r="79" spans="1:29" s="332" customFormat="1" ht="12" x14ac:dyDescent="0.2">
      <c r="A79" s="368"/>
      <c r="B79" s="369"/>
      <c r="C79" s="1065" t="s">
        <v>8420</v>
      </c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72"/>
      <c r="V79" s="361"/>
      <c r="W79" s="367"/>
      <c r="AB79" s="367"/>
      <c r="AC79" s="335" t="s">
        <v>8420</v>
      </c>
    </row>
    <row r="80" spans="1:29" s="332" customFormat="1" ht="33.75" x14ac:dyDescent="0.2">
      <c r="A80" s="370"/>
      <c r="B80" s="371" t="s">
        <v>430</v>
      </c>
      <c r="C80" s="1065" t="s">
        <v>431</v>
      </c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72"/>
      <c r="V80" s="361"/>
      <c r="W80" s="367"/>
      <c r="X80" s="335" t="s">
        <v>431</v>
      </c>
      <c r="AB80" s="367"/>
    </row>
    <row r="81" spans="1:29" s="332" customFormat="1" ht="12" x14ac:dyDescent="0.2">
      <c r="A81" s="372"/>
      <c r="B81" s="371" t="s">
        <v>423</v>
      </c>
      <c r="C81" s="1065" t="s">
        <v>432</v>
      </c>
      <c r="D81" s="1065"/>
      <c r="E81" s="1065"/>
      <c r="F81" s="373"/>
      <c r="G81" s="373"/>
      <c r="H81" s="373"/>
      <c r="I81" s="373"/>
      <c r="J81" s="374">
        <v>139.54</v>
      </c>
      <c r="K81" s="373" t="s">
        <v>436</v>
      </c>
      <c r="L81" s="374">
        <v>1220.98</v>
      </c>
      <c r="M81" s="373"/>
      <c r="N81" s="375"/>
      <c r="V81" s="361"/>
      <c r="W81" s="367"/>
      <c r="Y81" s="335" t="s">
        <v>432</v>
      </c>
      <c r="AB81" s="367"/>
    </row>
    <row r="82" spans="1:29" s="332" customFormat="1" ht="12" x14ac:dyDescent="0.2">
      <c r="A82" s="372"/>
      <c r="B82" s="371" t="s">
        <v>439</v>
      </c>
      <c r="C82" s="1065" t="s">
        <v>440</v>
      </c>
      <c r="D82" s="1065"/>
      <c r="E82" s="1065"/>
      <c r="F82" s="373"/>
      <c r="G82" s="373"/>
      <c r="H82" s="373"/>
      <c r="I82" s="373"/>
      <c r="J82" s="374">
        <v>16.79</v>
      </c>
      <c r="K82" s="373"/>
      <c r="L82" s="374">
        <v>117.53</v>
      </c>
      <c r="M82" s="373"/>
      <c r="N82" s="375"/>
      <c r="V82" s="361"/>
      <c r="W82" s="367"/>
      <c r="Y82" s="335" t="s">
        <v>440</v>
      </c>
      <c r="AB82" s="367"/>
    </row>
    <row r="83" spans="1:29" s="332" customFormat="1" ht="12" x14ac:dyDescent="0.2">
      <c r="A83" s="372"/>
      <c r="B83" s="371"/>
      <c r="C83" s="1065" t="s">
        <v>443</v>
      </c>
      <c r="D83" s="1065"/>
      <c r="E83" s="1065"/>
      <c r="F83" s="373" t="s">
        <v>444</v>
      </c>
      <c r="G83" s="373" t="s">
        <v>8001</v>
      </c>
      <c r="H83" s="373" t="s">
        <v>436</v>
      </c>
      <c r="I83" s="373" t="s">
        <v>1803</v>
      </c>
      <c r="J83" s="374"/>
      <c r="K83" s="373"/>
      <c r="L83" s="374"/>
      <c r="M83" s="373"/>
      <c r="N83" s="375"/>
      <c r="V83" s="361"/>
      <c r="W83" s="367"/>
      <c r="Z83" s="335" t="s">
        <v>443</v>
      </c>
      <c r="AB83" s="367"/>
    </row>
    <row r="84" spans="1:29" s="332" customFormat="1" ht="12" x14ac:dyDescent="0.2">
      <c r="A84" s="372"/>
      <c r="B84" s="371"/>
      <c r="C84" s="1077" t="s">
        <v>450</v>
      </c>
      <c r="D84" s="1077"/>
      <c r="E84" s="1077"/>
      <c r="F84" s="376"/>
      <c r="G84" s="376"/>
      <c r="H84" s="376"/>
      <c r="I84" s="376"/>
      <c r="J84" s="377">
        <v>156.33000000000001</v>
      </c>
      <c r="K84" s="376"/>
      <c r="L84" s="377">
        <v>1338.51</v>
      </c>
      <c r="M84" s="376"/>
      <c r="N84" s="378"/>
      <c r="V84" s="361"/>
      <c r="W84" s="367"/>
      <c r="AA84" s="335" t="s">
        <v>450</v>
      </c>
      <c r="AB84" s="367"/>
    </row>
    <row r="85" spans="1:29" s="332" customFormat="1" ht="12" x14ac:dyDescent="0.2">
      <c r="A85" s="372"/>
      <c r="B85" s="371"/>
      <c r="C85" s="1065" t="s">
        <v>451</v>
      </c>
      <c r="D85" s="1065"/>
      <c r="E85" s="1065"/>
      <c r="F85" s="373"/>
      <c r="G85" s="373"/>
      <c r="H85" s="373"/>
      <c r="I85" s="373"/>
      <c r="J85" s="374"/>
      <c r="K85" s="373"/>
      <c r="L85" s="374">
        <v>1220.98</v>
      </c>
      <c r="M85" s="373"/>
      <c r="N85" s="375"/>
      <c r="V85" s="361"/>
      <c r="W85" s="367"/>
      <c r="Z85" s="335" t="s">
        <v>451</v>
      </c>
      <c r="AB85" s="367"/>
    </row>
    <row r="86" spans="1:29" s="332" customFormat="1" ht="33.75" x14ac:dyDescent="0.2">
      <c r="A86" s="372"/>
      <c r="B86" s="371" t="s">
        <v>4696</v>
      </c>
      <c r="C86" s="1065" t="s">
        <v>3148</v>
      </c>
      <c r="D86" s="1065"/>
      <c r="E86" s="1065"/>
      <c r="F86" s="373" t="s">
        <v>454</v>
      </c>
      <c r="G86" s="373" t="s">
        <v>558</v>
      </c>
      <c r="H86" s="373"/>
      <c r="I86" s="373" t="s">
        <v>558</v>
      </c>
      <c r="J86" s="374"/>
      <c r="K86" s="373"/>
      <c r="L86" s="374">
        <v>1184.3499999999999</v>
      </c>
      <c r="M86" s="373"/>
      <c r="N86" s="375"/>
      <c r="V86" s="361"/>
      <c r="W86" s="367"/>
      <c r="Z86" s="335" t="s">
        <v>3148</v>
      </c>
      <c r="AB86" s="367"/>
    </row>
    <row r="87" spans="1:29" s="332" customFormat="1" ht="33.75" x14ac:dyDescent="0.2">
      <c r="A87" s="372"/>
      <c r="B87" s="371" t="s">
        <v>4697</v>
      </c>
      <c r="C87" s="1065" t="s">
        <v>3150</v>
      </c>
      <c r="D87" s="1065"/>
      <c r="E87" s="1065"/>
      <c r="F87" s="373" t="s">
        <v>454</v>
      </c>
      <c r="G87" s="373" t="s">
        <v>544</v>
      </c>
      <c r="H87" s="373"/>
      <c r="I87" s="373" t="s">
        <v>544</v>
      </c>
      <c r="J87" s="374"/>
      <c r="K87" s="373"/>
      <c r="L87" s="374">
        <v>622.70000000000005</v>
      </c>
      <c r="M87" s="373"/>
      <c r="N87" s="375"/>
      <c r="V87" s="361"/>
      <c r="W87" s="367"/>
      <c r="Z87" s="335" t="s">
        <v>3150</v>
      </c>
      <c r="AB87" s="367"/>
    </row>
    <row r="88" spans="1:29" s="332" customFormat="1" ht="12" x14ac:dyDescent="0.2">
      <c r="A88" s="379"/>
      <c r="B88" s="380"/>
      <c r="C88" s="1068" t="s">
        <v>459</v>
      </c>
      <c r="D88" s="1068"/>
      <c r="E88" s="1068"/>
      <c r="F88" s="364"/>
      <c r="G88" s="364"/>
      <c r="H88" s="364"/>
      <c r="I88" s="364"/>
      <c r="J88" s="365"/>
      <c r="K88" s="364"/>
      <c r="L88" s="365">
        <v>3145.56</v>
      </c>
      <c r="M88" s="376"/>
      <c r="N88" s="366"/>
      <c r="V88" s="361"/>
      <c r="W88" s="367"/>
      <c r="AB88" s="367" t="s">
        <v>459</v>
      </c>
    </row>
    <row r="89" spans="1:29" s="332" customFormat="1" ht="45" x14ac:dyDescent="0.2">
      <c r="A89" s="362" t="s">
        <v>496</v>
      </c>
      <c r="B89" s="363" t="s">
        <v>8124</v>
      </c>
      <c r="C89" s="1068" t="s">
        <v>8125</v>
      </c>
      <c r="D89" s="1068"/>
      <c r="E89" s="1068"/>
      <c r="F89" s="364" t="s">
        <v>1003</v>
      </c>
      <c r="G89" s="364"/>
      <c r="H89" s="364"/>
      <c r="I89" s="364" t="s">
        <v>8421</v>
      </c>
      <c r="J89" s="365">
        <v>1.61</v>
      </c>
      <c r="K89" s="364"/>
      <c r="L89" s="365">
        <v>1149.54</v>
      </c>
      <c r="M89" s="364"/>
      <c r="N89" s="366"/>
      <c r="V89" s="361"/>
      <c r="W89" s="367" t="s">
        <v>8125</v>
      </c>
      <c r="AB89" s="367"/>
    </row>
    <row r="90" spans="1:29" s="332" customFormat="1" ht="12" x14ac:dyDescent="0.2">
      <c r="A90" s="379"/>
      <c r="B90" s="380"/>
      <c r="C90" s="340" t="s">
        <v>2932</v>
      </c>
      <c r="D90" s="385"/>
      <c r="E90" s="385"/>
      <c r="F90" s="386"/>
      <c r="G90" s="386"/>
      <c r="H90" s="386"/>
      <c r="I90" s="386"/>
      <c r="J90" s="387"/>
      <c r="K90" s="386"/>
      <c r="L90" s="387"/>
      <c r="M90" s="388"/>
      <c r="N90" s="389"/>
      <c r="V90" s="361"/>
      <c r="W90" s="367"/>
      <c r="AB90" s="367"/>
    </row>
    <row r="91" spans="1:29" s="332" customFormat="1" ht="12" x14ac:dyDescent="0.2">
      <c r="A91" s="368"/>
      <c r="B91" s="369"/>
      <c r="C91" s="1065" t="s">
        <v>8422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AB91" s="367"/>
      <c r="AC91" s="335" t="s">
        <v>8422</v>
      </c>
    </row>
    <row r="92" spans="1:29" s="332" customFormat="1" ht="22.5" x14ac:dyDescent="0.2">
      <c r="A92" s="362" t="s">
        <v>499</v>
      </c>
      <c r="B92" s="363" t="s">
        <v>7640</v>
      </c>
      <c r="C92" s="1068" t="s">
        <v>7641</v>
      </c>
      <c r="D92" s="1068"/>
      <c r="E92" s="1068"/>
      <c r="F92" s="364" t="s">
        <v>1026</v>
      </c>
      <c r="G92" s="364"/>
      <c r="H92" s="364"/>
      <c r="I92" s="364" t="s">
        <v>757</v>
      </c>
      <c r="J92" s="365"/>
      <c r="K92" s="364"/>
      <c r="L92" s="365"/>
      <c r="M92" s="364"/>
      <c r="N92" s="366"/>
      <c r="V92" s="361"/>
      <c r="W92" s="367" t="s">
        <v>7641</v>
      </c>
      <c r="AB92" s="367"/>
    </row>
    <row r="93" spans="1:29" s="332" customFormat="1" ht="12" x14ac:dyDescent="0.2">
      <c r="A93" s="368"/>
      <c r="B93" s="369"/>
      <c r="C93" s="1065" t="s">
        <v>4675</v>
      </c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72"/>
      <c r="V93" s="361"/>
      <c r="W93" s="367"/>
      <c r="AB93" s="367"/>
      <c r="AC93" s="335" t="s">
        <v>4675</v>
      </c>
    </row>
    <row r="94" spans="1:29" s="332" customFormat="1" ht="33.75" x14ac:dyDescent="0.2">
      <c r="A94" s="370"/>
      <c r="B94" s="371" t="s">
        <v>430</v>
      </c>
      <c r="C94" s="1065" t="s">
        <v>431</v>
      </c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72"/>
      <c r="V94" s="361"/>
      <c r="W94" s="367"/>
      <c r="X94" s="335" t="s">
        <v>431</v>
      </c>
      <c r="AB94" s="367"/>
    </row>
    <row r="95" spans="1:29" s="332" customFormat="1" ht="12" x14ac:dyDescent="0.2">
      <c r="A95" s="372"/>
      <c r="B95" s="371" t="s">
        <v>423</v>
      </c>
      <c r="C95" s="1065" t="s">
        <v>432</v>
      </c>
      <c r="D95" s="1065"/>
      <c r="E95" s="1065"/>
      <c r="F95" s="373"/>
      <c r="G95" s="373"/>
      <c r="H95" s="373"/>
      <c r="I95" s="373"/>
      <c r="J95" s="374">
        <v>154.91999999999999</v>
      </c>
      <c r="K95" s="373" t="s">
        <v>436</v>
      </c>
      <c r="L95" s="374">
        <v>96.83</v>
      </c>
      <c r="M95" s="373"/>
      <c r="N95" s="375"/>
      <c r="V95" s="361"/>
      <c r="W95" s="367"/>
      <c r="Y95" s="335" t="s">
        <v>432</v>
      </c>
      <c r="AB95" s="367"/>
    </row>
    <row r="96" spans="1:29" s="332" customFormat="1" ht="12" x14ac:dyDescent="0.2">
      <c r="A96" s="372"/>
      <c r="B96" s="371" t="s">
        <v>434</v>
      </c>
      <c r="C96" s="1065" t="s">
        <v>435</v>
      </c>
      <c r="D96" s="1065"/>
      <c r="E96" s="1065"/>
      <c r="F96" s="373"/>
      <c r="G96" s="373"/>
      <c r="H96" s="373"/>
      <c r="I96" s="373"/>
      <c r="J96" s="374">
        <v>0.31</v>
      </c>
      <c r="K96" s="373" t="s">
        <v>436</v>
      </c>
      <c r="L96" s="374">
        <v>0.19</v>
      </c>
      <c r="M96" s="373"/>
      <c r="N96" s="375"/>
      <c r="V96" s="361"/>
      <c r="W96" s="367"/>
      <c r="Y96" s="335" t="s">
        <v>435</v>
      </c>
      <c r="AB96" s="367"/>
    </row>
    <row r="97" spans="1:29" s="332" customFormat="1" ht="12" x14ac:dyDescent="0.2">
      <c r="A97" s="372"/>
      <c r="B97" s="371" t="s">
        <v>437</v>
      </c>
      <c r="C97" s="1065" t="s">
        <v>438</v>
      </c>
      <c r="D97" s="1065"/>
      <c r="E97" s="1065"/>
      <c r="F97" s="373"/>
      <c r="G97" s="373"/>
      <c r="H97" s="373"/>
      <c r="I97" s="373"/>
      <c r="J97" s="374">
        <v>0.14000000000000001</v>
      </c>
      <c r="K97" s="373" t="s">
        <v>436</v>
      </c>
      <c r="L97" s="374">
        <v>0.09</v>
      </c>
      <c r="M97" s="373"/>
      <c r="N97" s="375"/>
      <c r="V97" s="361"/>
      <c r="W97" s="367"/>
      <c r="Y97" s="335" t="s">
        <v>438</v>
      </c>
      <c r="AB97" s="367"/>
    </row>
    <row r="98" spans="1:29" s="332" customFormat="1" ht="12" x14ac:dyDescent="0.2">
      <c r="A98" s="372"/>
      <c r="B98" s="371" t="s">
        <v>439</v>
      </c>
      <c r="C98" s="1065" t="s">
        <v>440</v>
      </c>
      <c r="D98" s="1065"/>
      <c r="E98" s="1065"/>
      <c r="F98" s="373"/>
      <c r="G98" s="373"/>
      <c r="H98" s="373"/>
      <c r="I98" s="373"/>
      <c r="J98" s="374">
        <v>51.53</v>
      </c>
      <c r="K98" s="373"/>
      <c r="L98" s="374">
        <v>25.77</v>
      </c>
      <c r="M98" s="373"/>
      <c r="N98" s="375"/>
      <c r="V98" s="361"/>
      <c r="W98" s="367"/>
      <c r="Y98" s="335" t="s">
        <v>440</v>
      </c>
      <c r="AB98" s="367"/>
    </row>
    <row r="99" spans="1:29" s="332" customFormat="1" ht="12" x14ac:dyDescent="0.2">
      <c r="A99" s="372"/>
      <c r="B99" s="371"/>
      <c r="C99" s="1065" t="s">
        <v>443</v>
      </c>
      <c r="D99" s="1065"/>
      <c r="E99" s="1065"/>
      <c r="F99" s="373" t="s">
        <v>444</v>
      </c>
      <c r="G99" s="373" t="s">
        <v>7643</v>
      </c>
      <c r="H99" s="373" t="s">
        <v>436</v>
      </c>
      <c r="I99" s="373" t="s">
        <v>8393</v>
      </c>
      <c r="J99" s="374"/>
      <c r="K99" s="373"/>
      <c r="L99" s="374"/>
      <c r="M99" s="373"/>
      <c r="N99" s="375"/>
      <c r="V99" s="361"/>
      <c r="W99" s="367"/>
      <c r="Z99" s="335" t="s">
        <v>443</v>
      </c>
      <c r="AB99" s="367"/>
    </row>
    <row r="100" spans="1:29" s="332" customFormat="1" ht="12" x14ac:dyDescent="0.2">
      <c r="A100" s="372"/>
      <c r="B100" s="371"/>
      <c r="C100" s="1065" t="s">
        <v>447</v>
      </c>
      <c r="D100" s="1065"/>
      <c r="E100" s="1065"/>
      <c r="F100" s="373" t="s">
        <v>444</v>
      </c>
      <c r="G100" s="373" t="s">
        <v>2649</v>
      </c>
      <c r="H100" s="373" t="s">
        <v>436</v>
      </c>
      <c r="I100" s="373" t="s">
        <v>2907</v>
      </c>
      <c r="J100" s="374"/>
      <c r="K100" s="373"/>
      <c r="L100" s="374"/>
      <c r="M100" s="373"/>
      <c r="N100" s="375"/>
      <c r="V100" s="361"/>
      <c r="W100" s="367"/>
      <c r="Z100" s="335" t="s">
        <v>447</v>
      </c>
      <c r="AB100" s="367"/>
    </row>
    <row r="101" spans="1:29" s="332" customFormat="1" ht="12" x14ac:dyDescent="0.2">
      <c r="A101" s="372"/>
      <c r="B101" s="371"/>
      <c r="C101" s="1077" t="s">
        <v>450</v>
      </c>
      <c r="D101" s="1077"/>
      <c r="E101" s="1077"/>
      <c r="F101" s="376"/>
      <c r="G101" s="376"/>
      <c r="H101" s="376"/>
      <c r="I101" s="376"/>
      <c r="J101" s="377">
        <v>206.76</v>
      </c>
      <c r="K101" s="376"/>
      <c r="L101" s="377">
        <v>122.79</v>
      </c>
      <c r="M101" s="376"/>
      <c r="N101" s="378"/>
      <c r="V101" s="361"/>
      <c r="W101" s="367"/>
      <c r="AA101" s="335" t="s">
        <v>450</v>
      </c>
      <c r="AB101" s="367"/>
    </row>
    <row r="102" spans="1:29" s="332" customFormat="1" ht="12" x14ac:dyDescent="0.2">
      <c r="A102" s="372"/>
      <c r="B102" s="371"/>
      <c r="C102" s="1065" t="s">
        <v>451</v>
      </c>
      <c r="D102" s="1065"/>
      <c r="E102" s="1065"/>
      <c r="F102" s="373"/>
      <c r="G102" s="373"/>
      <c r="H102" s="373"/>
      <c r="I102" s="373"/>
      <c r="J102" s="374"/>
      <c r="K102" s="373"/>
      <c r="L102" s="374">
        <v>96.92</v>
      </c>
      <c r="M102" s="373"/>
      <c r="N102" s="375"/>
      <c r="V102" s="361"/>
      <c r="W102" s="367"/>
      <c r="Z102" s="335" t="s">
        <v>451</v>
      </c>
      <c r="AB102" s="367"/>
    </row>
    <row r="103" spans="1:29" s="332" customFormat="1" ht="33.75" x14ac:dyDescent="0.2">
      <c r="A103" s="372"/>
      <c r="B103" s="371" t="s">
        <v>4696</v>
      </c>
      <c r="C103" s="1065" t="s">
        <v>3148</v>
      </c>
      <c r="D103" s="1065"/>
      <c r="E103" s="1065"/>
      <c r="F103" s="373" t="s">
        <v>454</v>
      </c>
      <c r="G103" s="373" t="s">
        <v>558</v>
      </c>
      <c r="H103" s="373"/>
      <c r="I103" s="373" t="s">
        <v>558</v>
      </c>
      <c r="J103" s="374"/>
      <c r="K103" s="373"/>
      <c r="L103" s="374">
        <v>94.01</v>
      </c>
      <c r="M103" s="373"/>
      <c r="N103" s="375"/>
      <c r="V103" s="361"/>
      <c r="W103" s="367"/>
      <c r="Z103" s="335" t="s">
        <v>3148</v>
      </c>
      <c r="AB103" s="367"/>
    </row>
    <row r="104" spans="1:29" s="332" customFormat="1" ht="33.75" x14ac:dyDescent="0.2">
      <c r="A104" s="372"/>
      <c r="B104" s="371" t="s">
        <v>4697</v>
      </c>
      <c r="C104" s="1065" t="s">
        <v>3150</v>
      </c>
      <c r="D104" s="1065"/>
      <c r="E104" s="1065"/>
      <c r="F104" s="373" t="s">
        <v>454</v>
      </c>
      <c r="G104" s="373" t="s">
        <v>544</v>
      </c>
      <c r="H104" s="373"/>
      <c r="I104" s="373" t="s">
        <v>544</v>
      </c>
      <c r="J104" s="374"/>
      <c r="K104" s="373"/>
      <c r="L104" s="374">
        <v>49.43</v>
      </c>
      <c r="M104" s="373"/>
      <c r="N104" s="375"/>
      <c r="V104" s="361"/>
      <c r="W104" s="367"/>
      <c r="Z104" s="335" t="s">
        <v>3150</v>
      </c>
      <c r="AB104" s="367"/>
    </row>
    <row r="105" spans="1:29" s="332" customFormat="1" ht="12" x14ac:dyDescent="0.2">
      <c r="A105" s="379"/>
      <c r="B105" s="380"/>
      <c r="C105" s="1068" t="s">
        <v>459</v>
      </c>
      <c r="D105" s="1068"/>
      <c r="E105" s="1068"/>
      <c r="F105" s="364"/>
      <c r="G105" s="364"/>
      <c r="H105" s="364"/>
      <c r="I105" s="364"/>
      <c r="J105" s="365"/>
      <c r="K105" s="364"/>
      <c r="L105" s="365">
        <v>266.23</v>
      </c>
      <c r="M105" s="376"/>
      <c r="N105" s="366"/>
      <c r="V105" s="361"/>
      <c r="W105" s="367"/>
      <c r="AB105" s="367" t="s">
        <v>459</v>
      </c>
    </row>
    <row r="106" spans="1:29" s="332" customFormat="1" ht="33.75" x14ac:dyDescent="0.2">
      <c r="A106" s="362" t="s">
        <v>509</v>
      </c>
      <c r="B106" s="363" t="s">
        <v>8130</v>
      </c>
      <c r="C106" s="1068" t="s">
        <v>8131</v>
      </c>
      <c r="D106" s="1068"/>
      <c r="E106" s="1068"/>
      <c r="F106" s="364" t="s">
        <v>1003</v>
      </c>
      <c r="G106" s="364"/>
      <c r="H106" s="364"/>
      <c r="I106" s="364" t="s">
        <v>891</v>
      </c>
      <c r="J106" s="365">
        <v>40.53</v>
      </c>
      <c r="K106" s="364" t="s">
        <v>566</v>
      </c>
      <c r="L106" s="365">
        <v>220.36</v>
      </c>
      <c r="M106" s="364" t="s">
        <v>567</v>
      </c>
      <c r="N106" s="366">
        <v>2067</v>
      </c>
      <c r="V106" s="361"/>
      <c r="W106" s="367" t="s">
        <v>8131</v>
      </c>
      <c r="AB106" s="367"/>
    </row>
    <row r="107" spans="1:29" s="332" customFormat="1" ht="12" x14ac:dyDescent="0.2">
      <c r="A107" s="379"/>
      <c r="B107" s="380"/>
      <c r="C107" s="340" t="s">
        <v>2932</v>
      </c>
      <c r="D107" s="385"/>
      <c r="E107" s="385"/>
      <c r="F107" s="386"/>
      <c r="G107" s="386"/>
      <c r="H107" s="386"/>
      <c r="I107" s="386"/>
      <c r="J107" s="387"/>
      <c r="K107" s="386"/>
      <c r="L107" s="387"/>
      <c r="M107" s="388"/>
      <c r="N107" s="389"/>
      <c r="V107" s="361"/>
      <c r="W107" s="367"/>
      <c r="AB107" s="367"/>
    </row>
    <row r="108" spans="1:29" s="332" customFormat="1" ht="22.5" x14ac:dyDescent="0.2">
      <c r="A108" s="370"/>
      <c r="B108" s="371" t="s">
        <v>568</v>
      </c>
      <c r="C108" s="1065" t="s">
        <v>569</v>
      </c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72"/>
      <c r="V108" s="361"/>
      <c r="W108" s="367"/>
      <c r="X108" s="335" t="s">
        <v>569</v>
      </c>
      <c r="AB108" s="367"/>
    </row>
    <row r="109" spans="1:29" s="332" customFormat="1" ht="56.25" x14ac:dyDescent="0.2">
      <c r="A109" s="362" t="s">
        <v>529</v>
      </c>
      <c r="B109" s="363" t="s">
        <v>8132</v>
      </c>
      <c r="C109" s="1068" t="s">
        <v>8133</v>
      </c>
      <c r="D109" s="1068"/>
      <c r="E109" s="1068"/>
      <c r="F109" s="364" t="s">
        <v>1026</v>
      </c>
      <c r="G109" s="364"/>
      <c r="H109" s="364"/>
      <c r="I109" s="364" t="s">
        <v>605</v>
      </c>
      <c r="J109" s="365"/>
      <c r="K109" s="364"/>
      <c r="L109" s="365"/>
      <c r="M109" s="364"/>
      <c r="N109" s="366"/>
      <c r="V109" s="361"/>
      <c r="W109" s="367" t="s">
        <v>8133</v>
      </c>
      <c r="AB109" s="367"/>
    </row>
    <row r="110" spans="1:29" s="332" customFormat="1" ht="12" x14ac:dyDescent="0.2">
      <c r="A110" s="368"/>
      <c r="B110" s="369"/>
      <c r="C110" s="1065" t="s">
        <v>3598</v>
      </c>
      <c r="D110" s="1065"/>
      <c r="E110" s="1065"/>
      <c r="F110" s="1065"/>
      <c r="G110" s="1065"/>
      <c r="H110" s="1065"/>
      <c r="I110" s="1065"/>
      <c r="J110" s="1065"/>
      <c r="K110" s="1065"/>
      <c r="L110" s="1065"/>
      <c r="M110" s="1065"/>
      <c r="N110" s="1072"/>
      <c r="V110" s="361"/>
      <c r="W110" s="367"/>
      <c r="AB110" s="367"/>
      <c r="AC110" s="335" t="s">
        <v>3598</v>
      </c>
    </row>
    <row r="111" spans="1:29" s="332" customFormat="1" ht="33.75" x14ac:dyDescent="0.2">
      <c r="A111" s="370"/>
      <c r="B111" s="371" t="s">
        <v>430</v>
      </c>
      <c r="C111" s="1065" t="s">
        <v>431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35" t="s">
        <v>431</v>
      </c>
      <c r="AB111" s="367"/>
    </row>
    <row r="112" spans="1:29" s="332" customFormat="1" ht="12" x14ac:dyDescent="0.2">
      <c r="A112" s="372"/>
      <c r="B112" s="371" t="s">
        <v>423</v>
      </c>
      <c r="C112" s="1065" t="s">
        <v>432</v>
      </c>
      <c r="D112" s="1065"/>
      <c r="E112" s="1065"/>
      <c r="F112" s="373"/>
      <c r="G112" s="373"/>
      <c r="H112" s="373"/>
      <c r="I112" s="373"/>
      <c r="J112" s="374">
        <v>248.91</v>
      </c>
      <c r="K112" s="373" t="s">
        <v>436</v>
      </c>
      <c r="L112" s="374">
        <v>9.33</v>
      </c>
      <c r="M112" s="373"/>
      <c r="N112" s="375"/>
      <c r="V112" s="361"/>
      <c r="W112" s="367"/>
      <c r="Y112" s="335" t="s">
        <v>432</v>
      </c>
      <c r="AB112" s="367"/>
    </row>
    <row r="113" spans="1:29" s="332" customFormat="1" ht="12" x14ac:dyDescent="0.2">
      <c r="A113" s="372"/>
      <c r="B113" s="371" t="s">
        <v>434</v>
      </c>
      <c r="C113" s="1065" t="s">
        <v>435</v>
      </c>
      <c r="D113" s="1065"/>
      <c r="E113" s="1065"/>
      <c r="F113" s="373"/>
      <c r="G113" s="373"/>
      <c r="H113" s="373"/>
      <c r="I113" s="373"/>
      <c r="J113" s="374">
        <v>112.97</v>
      </c>
      <c r="K113" s="373" t="s">
        <v>436</v>
      </c>
      <c r="L113" s="374">
        <v>4.24</v>
      </c>
      <c r="M113" s="373"/>
      <c r="N113" s="375"/>
      <c r="V113" s="361"/>
      <c r="W113" s="367"/>
      <c r="Y113" s="335" t="s">
        <v>435</v>
      </c>
      <c r="AB113" s="367"/>
    </row>
    <row r="114" spans="1:29" s="332" customFormat="1" ht="12" x14ac:dyDescent="0.2">
      <c r="A114" s="372"/>
      <c r="B114" s="371" t="s">
        <v>437</v>
      </c>
      <c r="C114" s="1065" t="s">
        <v>438</v>
      </c>
      <c r="D114" s="1065"/>
      <c r="E114" s="1065"/>
      <c r="F114" s="373"/>
      <c r="G114" s="373"/>
      <c r="H114" s="373"/>
      <c r="I114" s="373"/>
      <c r="J114" s="374">
        <v>9.5399999999999991</v>
      </c>
      <c r="K114" s="373" t="s">
        <v>436</v>
      </c>
      <c r="L114" s="374">
        <v>0.36</v>
      </c>
      <c r="M114" s="373"/>
      <c r="N114" s="375"/>
      <c r="V114" s="361"/>
      <c r="W114" s="367"/>
      <c r="Y114" s="335" t="s">
        <v>438</v>
      </c>
      <c r="AB114" s="367"/>
    </row>
    <row r="115" spans="1:29" s="332" customFormat="1" ht="12" x14ac:dyDescent="0.2">
      <c r="A115" s="372"/>
      <c r="B115" s="371" t="s">
        <v>439</v>
      </c>
      <c r="C115" s="1065" t="s">
        <v>440</v>
      </c>
      <c r="D115" s="1065"/>
      <c r="E115" s="1065"/>
      <c r="F115" s="373"/>
      <c r="G115" s="373"/>
      <c r="H115" s="373"/>
      <c r="I115" s="373"/>
      <c r="J115" s="374">
        <v>383.23</v>
      </c>
      <c r="K115" s="373"/>
      <c r="L115" s="374">
        <v>11.5</v>
      </c>
      <c r="M115" s="373"/>
      <c r="N115" s="375"/>
      <c r="V115" s="361"/>
      <c r="W115" s="367"/>
      <c r="Y115" s="335" t="s">
        <v>440</v>
      </c>
      <c r="AB115" s="367"/>
    </row>
    <row r="116" spans="1:29" s="332" customFormat="1" ht="12" x14ac:dyDescent="0.2">
      <c r="A116" s="372"/>
      <c r="B116" s="371"/>
      <c r="C116" s="1065" t="s">
        <v>443</v>
      </c>
      <c r="D116" s="1065"/>
      <c r="E116" s="1065"/>
      <c r="F116" s="373" t="s">
        <v>444</v>
      </c>
      <c r="G116" s="373" t="s">
        <v>8134</v>
      </c>
      <c r="H116" s="373" t="s">
        <v>436</v>
      </c>
      <c r="I116" s="373" t="s">
        <v>8299</v>
      </c>
      <c r="J116" s="374"/>
      <c r="K116" s="373"/>
      <c r="L116" s="374"/>
      <c r="M116" s="373"/>
      <c r="N116" s="375"/>
      <c r="V116" s="361"/>
      <c r="W116" s="367"/>
      <c r="Z116" s="335" t="s">
        <v>443</v>
      </c>
      <c r="AB116" s="367"/>
    </row>
    <row r="117" spans="1:29" s="332" customFormat="1" ht="12" x14ac:dyDescent="0.2">
      <c r="A117" s="372"/>
      <c r="B117" s="371"/>
      <c r="C117" s="1065" t="s">
        <v>447</v>
      </c>
      <c r="D117" s="1065"/>
      <c r="E117" s="1065"/>
      <c r="F117" s="373" t="s">
        <v>444</v>
      </c>
      <c r="G117" s="373" t="s">
        <v>5528</v>
      </c>
      <c r="H117" s="373" t="s">
        <v>436</v>
      </c>
      <c r="I117" s="373" t="s">
        <v>8300</v>
      </c>
      <c r="J117" s="374"/>
      <c r="K117" s="373"/>
      <c r="L117" s="374"/>
      <c r="M117" s="373"/>
      <c r="N117" s="375"/>
      <c r="V117" s="361"/>
      <c r="W117" s="367"/>
      <c r="Z117" s="335" t="s">
        <v>447</v>
      </c>
      <c r="AB117" s="367"/>
    </row>
    <row r="118" spans="1:29" s="332" customFormat="1" ht="12" x14ac:dyDescent="0.2">
      <c r="A118" s="372"/>
      <c r="B118" s="371"/>
      <c r="C118" s="1077" t="s">
        <v>450</v>
      </c>
      <c r="D118" s="1077"/>
      <c r="E118" s="1077"/>
      <c r="F118" s="376"/>
      <c r="G118" s="376"/>
      <c r="H118" s="376"/>
      <c r="I118" s="376"/>
      <c r="J118" s="377">
        <v>745.11</v>
      </c>
      <c r="K118" s="376"/>
      <c r="L118" s="377">
        <v>25.07</v>
      </c>
      <c r="M118" s="376"/>
      <c r="N118" s="378"/>
      <c r="V118" s="361"/>
      <c r="W118" s="367"/>
      <c r="AA118" s="335" t="s">
        <v>450</v>
      </c>
      <c r="AB118" s="367"/>
    </row>
    <row r="119" spans="1:29" s="332" customFormat="1" ht="12" x14ac:dyDescent="0.2">
      <c r="A119" s="372"/>
      <c r="B119" s="371"/>
      <c r="C119" s="1065" t="s">
        <v>451</v>
      </c>
      <c r="D119" s="1065"/>
      <c r="E119" s="1065"/>
      <c r="F119" s="373"/>
      <c r="G119" s="373"/>
      <c r="H119" s="373"/>
      <c r="I119" s="373"/>
      <c r="J119" s="374"/>
      <c r="K119" s="373"/>
      <c r="L119" s="374">
        <v>9.69</v>
      </c>
      <c r="M119" s="373"/>
      <c r="N119" s="375"/>
      <c r="V119" s="361"/>
      <c r="W119" s="367"/>
      <c r="Z119" s="335" t="s">
        <v>451</v>
      </c>
      <c r="AB119" s="367"/>
    </row>
    <row r="120" spans="1:29" s="332" customFormat="1" ht="33.75" x14ac:dyDescent="0.2">
      <c r="A120" s="372"/>
      <c r="B120" s="371" t="s">
        <v>4696</v>
      </c>
      <c r="C120" s="1065" t="s">
        <v>3148</v>
      </c>
      <c r="D120" s="1065"/>
      <c r="E120" s="1065"/>
      <c r="F120" s="373" t="s">
        <v>454</v>
      </c>
      <c r="G120" s="373" t="s">
        <v>558</v>
      </c>
      <c r="H120" s="373"/>
      <c r="I120" s="373" t="s">
        <v>558</v>
      </c>
      <c r="J120" s="374"/>
      <c r="K120" s="373"/>
      <c r="L120" s="374">
        <v>9.4</v>
      </c>
      <c r="M120" s="373"/>
      <c r="N120" s="375"/>
      <c r="V120" s="361"/>
      <c r="W120" s="367"/>
      <c r="Z120" s="335" t="s">
        <v>3148</v>
      </c>
      <c r="AB120" s="367"/>
    </row>
    <row r="121" spans="1:29" s="332" customFormat="1" ht="33.75" x14ac:dyDescent="0.2">
      <c r="A121" s="372"/>
      <c r="B121" s="371" t="s">
        <v>4697</v>
      </c>
      <c r="C121" s="1065" t="s">
        <v>3150</v>
      </c>
      <c r="D121" s="1065"/>
      <c r="E121" s="1065"/>
      <c r="F121" s="373" t="s">
        <v>454</v>
      </c>
      <c r="G121" s="373" t="s">
        <v>544</v>
      </c>
      <c r="H121" s="373"/>
      <c r="I121" s="373" t="s">
        <v>544</v>
      </c>
      <c r="J121" s="374"/>
      <c r="K121" s="373"/>
      <c r="L121" s="374">
        <v>4.9400000000000004</v>
      </c>
      <c r="M121" s="373"/>
      <c r="N121" s="375"/>
      <c r="V121" s="361"/>
      <c r="W121" s="367"/>
      <c r="Z121" s="335" t="s">
        <v>3150</v>
      </c>
      <c r="AB121" s="367"/>
    </row>
    <row r="122" spans="1:29" s="332" customFormat="1" ht="12" x14ac:dyDescent="0.2">
      <c r="A122" s="379"/>
      <c r="B122" s="380"/>
      <c r="C122" s="1068" t="s">
        <v>459</v>
      </c>
      <c r="D122" s="1068"/>
      <c r="E122" s="1068"/>
      <c r="F122" s="364"/>
      <c r="G122" s="364"/>
      <c r="H122" s="364"/>
      <c r="I122" s="364"/>
      <c r="J122" s="365"/>
      <c r="K122" s="364"/>
      <c r="L122" s="365">
        <v>39.409999999999997</v>
      </c>
      <c r="M122" s="376"/>
      <c r="N122" s="366"/>
      <c r="V122" s="361"/>
      <c r="W122" s="367"/>
      <c r="AB122" s="367" t="s">
        <v>459</v>
      </c>
    </row>
    <row r="123" spans="1:29" s="332" customFormat="1" ht="45" x14ac:dyDescent="0.2">
      <c r="A123" s="362" t="s">
        <v>545</v>
      </c>
      <c r="B123" s="363" t="s">
        <v>8137</v>
      </c>
      <c r="C123" s="1068" t="s">
        <v>8138</v>
      </c>
      <c r="D123" s="1068"/>
      <c r="E123" s="1068"/>
      <c r="F123" s="364" t="s">
        <v>1003</v>
      </c>
      <c r="G123" s="364"/>
      <c r="H123" s="364"/>
      <c r="I123" s="364" t="s">
        <v>4922</v>
      </c>
      <c r="J123" s="365">
        <v>15.33</v>
      </c>
      <c r="K123" s="364"/>
      <c r="L123" s="365">
        <v>47.37</v>
      </c>
      <c r="M123" s="364"/>
      <c r="N123" s="366"/>
      <c r="V123" s="361"/>
      <c r="W123" s="367" t="s">
        <v>8138</v>
      </c>
      <c r="AB123" s="367"/>
    </row>
    <row r="124" spans="1:29" s="332" customFormat="1" ht="12" x14ac:dyDescent="0.2">
      <c r="A124" s="379"/>
      <c r="B124" s="380"/>
      <c r="C124" s="340" t="s">
        <v>2932</v>
      </c>
      <c r="D124" s="385"/>
      <c r="E124" s="385"/>
      <c r="F124" s="386"/>
      <c r="G124" s="386"/>
      <c r="H124" s="386"/>
      <c r="I124" s="386"/>
      <c r="J124" s="387"/>
      <c r="K124" s="386"/>
      <c r="L124" s="387"/>
      <c r="M124" s="388"/>
      <c r="N124" s="389"/>
      <c r="V124" s="361"/>
      <c r="W124" s="367"/>
      <c r="AB124" s="367"/>
    </row>
    <row r="125" spans="1:29" s="332" customFormat="1" ht="12" x14ac:dyDescent="0.2">
      <c r="A125" s="368"/>
      <c r="B125" s="369"/>
      <c r="C125" s="1065" t="s">
        <v>8301</v>
      </c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72"/>
      <c r="V125" s="361"/>
      <c r="W125" s="367"/>
      <c r="AB125" s="367"/>
      <c r="AC125" s="335" t="s">
        <v>8301</v>
      </c>
    </row>
    <row r="126" spans="1:29" s="332" customFormat="1" ht="12" x14ac:dyDescent="0.2">
      <c r="A126" s="362" t="s">
        <v>562</v>
      </c>
      <c r="B126" s="363" t="s">
        <v>7648</v>
      </c>
      <c r="C126" s="1068" t="s">
        <v>7649</v>
      </c>
      <c r="D126" s="1068"/>
      <c r="E126" s="1068"/>
      <c r="F126" s="364" t="s">
        <v>1026</v>
      </c>
      <c r="G126" s="364"/>
      <c r="H126" s="364"/>
      <c r="I126" s="364" t="s">
        <v>434</v>
      </c>
      <c r="J126" s="365"/>
      <c r="K126" s="364"/>
      <c r="L126" s="365"/>
      <c r="M126" s="364"/>
      <c r="N126" s="366"/>
      <c r="V126" s="361"/>
      <c r="W126" s="367" t="s">
        <v>7649</v>
      </c>
      <c r="AB126" s="367"/>
    </row>
    <row r="127" spans="1:29" s="332" customFormat="1" ht="12" x14ac:dyDescent="0.2">
      <c r="A127" s="368"/>
      <c r="B127" s="369"/>
      <c r="C127" s="1065" t="s">
        <v>8305</v>
      </c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72"/>
      <c r="V127" s="361"/>
      <c r="W127" s="367"/>
      <c r="AB127" s="367"/>
      <c r="AC127" s="335" t="s">
        <v>8305</v>
      </c>
    </row>
    <row r="128" spans="1:29" s="332" customFormat="1" ht="33.75" x14ac:dyDescent="0.2">
      <c r="A128" s="370"/>
      <c r="B128" s="371" t="s">
        <v>430</v>
      </c>
      <c r="C128" s="1065" t="s">
        <v>431</v>
      </c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72"/>
      <c r="V128" s="361"/>
      <c r="W128" s="367"/>
      <c r="X128" s="335" t="s">
        <v>431</v>
      </c>
      <c r="AB128" s="367"/>
    </row>
    <row r="129" spans="1:29" s="332" customFormat="1" ht="12" x14ac:dyDescent="0.2">
      <c r="A129" s="372"/>
      <c r="B129" s="371" t="s">
        <v>423</v>
      </c>
      <c r="C129" s="1065" t="s">
        <v>432</v>
      </c>
      <c r="D129" s="1065"/>
      <c r="E129" s="1065"/>
      <c r="F129" s="373"/>
      <c r="G129" s="373"/>
      <c r="H129" s="373"/>
      <c r="I129" s="373"/>
      <c r="J129" s="374">
        <v>26.51</v>
      </c>
      <c r="K129" s="373" t="s">
        <v>436</v>
      </c>
      <c r="L129" s="374">
        <v>66.28</v>
      </c>
      <c r="M129" s="373"/>
      <c r="N129" s="375"/>
      <c r="V129" s="361"/>
      <c r="W129" s="367"/>
      <c r="Y129" s="335" t="s">
        <v>432</v>
      </c>
      <c r="AB129" s="367"/>
    </row>
    <row r="130" spans="1:29" s="332" customFormat="1" ht="12" x14ac:dyDescent="0.2">
      <c r="A130" s="372"/>
      <c r="B130" s="371" t="s">
        <v>434</v>
      </c>
      <c r="C130" s="1065" t="s">
        <v>435</v>
      </c>
      <c r="D130" s="1065"/>
      <c r="E130" s="1065"/>
      <c r="F130" s="373"/>
      <c r="G130" s="373"/>
      <c r="H130" s="373"/>
      <c r="I130" s="373"/>
      <c r="J130" s="374">
        <v>1.81</v>
      </c>
      <c r="K130" s="373" t="s">
        <v>436</v>
      </c>
      <c r="L130" s="374">
        <v>4.53</v>
      </c>
      <c r="M130" s="373"/>
      <c r="N130" s="375"/>
      <c r="V130" s="361"/>
      <c r="W130" s="367"/>
      <c r="Y130" s="335" t="s">
        <v>435</v>
      </c>
      <c r="AB130" s="367"/>
    </row>
    <row r="131" spans="1:29" s="332" customFormat="1" ht="12" x14ac:dyDescent="0.2">
      <c r="A131" s="372"/>
      <c r="B131" s="371" t="s">
        <v>437</v>
      </c>
      <c r="C131" s="1065" t="s">
        <v>438</v>
      </c>
      <c r="D131" s="1065"/>
      <c r="E131" s="1065"/>
      <c r="F131" s="373"/>
      <c r="G131" s="373"/>
      <c r="H131" s="373"/>
      <c r="I131" s="373"/>
      <c r="J131" s="374">
        <v>0.26</v>
      </c>
      <c r="K131" s="373" t="s">
        <v>436</v>
      </c>
      <c r="L131" s="374">
        <v>0.65</v>
      </c>
      <c r="M131" s="373"/>
      <c r="N131" s="375"/>
      <c r="V131" s="361"/>
      <c r="W131" s="367"/>
      <c r="Y131" s="335" t="s">
        <v>438</v>
      </c>
      <c r="AB131" s="367"/>
    </row>
    <row r="132" spans="1:29" s="332" customFormat="1" ht="12" x14ac:dyDescent="0.2">
      <c r="A132" s="372"/>
      <c r="B132" s="371" t="s">
        <v>439</v>
      </c>
      <c r="C132" s="1065" t="s">
        <v>440</v>
      </c>
      <c r="D132" s="1065"/>
      <c r="E132" s="1065"/>
      <c r="F132" s="373"/>
      <c r="G132" s="373"/>
      <c r="H132" s="373"/>
      <c r="I132" s="373"/>
      <c r="J132" s="374">
        <v>10.27</v>
      </c>
      <c r="K132" s="373"/>
      <c r="L132" s="374">
        <v>20.54</v>
      </c>
      <c r="M132" s="373"/>
      <c r="N132" s="375"/>
      <c r="V132" s="361"/>
      <c r="W132" s="367"/>
      <c r="Y132" s="335" t="s">
        <v>440</v>
      </c>
      <c r="AB132" s="367"/>
    </row>
    <row r="133" spans="1:29" s="332" customFormat="1" ht="12" x14ac:dyDescent="0.2">
      <c r="A133" s="372"/>
      <c r="B133" s="371"/>
      <c r="C133" s="1065" t="s">
        <v>443</v>
      </c>
      <c r="D133" s="1065"/>
      <c r="E133" s="1065"/>
      <c r="F133" s="373" t="s">
        <v>444</v>
      </c>
      <c r="G133" s="373" t="s">
        <v>1123</v>
      </c>
      <c r="H133" s="373" t="s">
        <v>436</v>
      </c>
      <c r="I133" s="373" t="s">
        <v>8306</v>
      </c>
      <c r="J133" s="374"/>
      <c r="K133" s="373"/>
      <c r="L133" s="374"/>
      <c r="M133" s="373"/>
      <c r="N133" s="375"/>
      <c r="V133" s="361"/>
      <c r="W133" s="367"/>
      <c r="Z133" s="335" t="s">
        <v>443</v>
      </c>
      <c r="AB133" s="367"/>
    </row>
    <row r="134" spans="1:29" s="332" customFormat="1" ht="12" x14ac:dyDescent="0.2">
      <c r="A134" s="372"/>
      <c r="B134" s="371"/>
      <c r="C134" s="1065" t="s">
        <v>447</v>
      </c>
      <c r="D134" s="1065"/>
      <c r="E134" s="1065"/>
      <c r="F134" s="373" t="s">
        <v>444</v>
      </c>
      <c r="G134" s="373" t="s">
        <v>537</v>
      </c>
      <c r="H134" s="373" t="s">
        <v>436</v>
      </c>
      <c r="I134" s="373" t="s">
        <v>2201</v>
      </c>
      <c r="J134" s="374"/>
      <c r="K134" s="373"/>
      <c r="L134" s="374"/>
      <c r="M134" s="373"/>
      <c r="N134" s="375"/>
      <c r="V134" s="361"/>
      <c r="W134" s="367"/>
      <c r="Z134" s="335" t="s">
        <v>447</v>
      </c>
      <c r="AB134" s="367"/>
    </row>
    <row r="135" spans="1:29" s="332" customFormat="1" ht="12" x14ac:dyDescent="0.2">
      <c r="A135" s="372"/>
      <c r="B135" s="371"/>
      <c r="C135" s="1077" t="s">
        <v>450</v>
      </c>
      <c r="D135" s="1077"/>
      <c r="E135" s="1077"/>
      <c r="F135" s="376"/>
      <c r="G135" s="376"/>
      <c r="H135" s="376"/>
      <c r="I135" s="376"/>
      <c r="J135" s="377">
        <v>38.590000000000003</v>
      </c>
      <c r="K135" s="376"/>
      <c r="L135" s="377">
        <v>91.35</v>
      </c>
      <c r="M135" s="376"/>
      <c r="N135" s="378"/>
      <c r="V135" s="361"/>
      <c r="W135" s="367"/>
      <c r="AA135" s="335" t="s">
        <v>450</v>
      </c>
      <c r="AB135" s="367"/>
    </row>
    <row r="136" spans="1:29" s="332" customFormat="1" ht="12" x14ac:dyDescent="0.2">
      <c r="A136" s="372"/>
      <c r="B136" s="371"/>
      <c r="C136" s="1065" t="s">
        <v>451</v>
      </c>
      <c r="D136" s="1065"/>
      <c r="E136" s="1065"/>
      <c r="F136" s="373"/>
      <c r="G136" s="373"/>
      <c r="H136" s="373"/>
      <c r="I136" s="373"/>
      <c r="J136" s="374"/>
      <c r="K136" s="373"/>
      <c r="L136" s="374">
        <v>66.930000000000007</v>
      </c>
      <c r="M136" s="373"/>
      <c r="N136" s="375"/>
      <c r="V136" s="361"/>
      <c r="W136" s="367"/>
      <c r="Z136" s="335" t="s">
        <v>451</v>
      </c>
      <c r="AB136" s="367"/>
    </row>
    <row r="137" spans="1:29" s="332" customFormat="1" ht="33.75" x14ac:dyDescent="0.2">
      <c r="A137" s="372"/>
      <c r="B137" s="371" t="s">
        <v>4696</v>
      </c>
      <c r="C137" s="1065" t="s">
        <v>3148</v>
      </c>
      <c r="D137" s="1065"/>
      <c r="E137" s="1065"/>
      <c r="F137" s="373" t="s">
        <v>454</v>
      </c>
      <c r="G137" s="373" t="s">
        <v>558</v>
      </c>
      <c r="H137" s="373"/>
      <c r="I137" s="373" t="s">
        <v>558</v>
      </c>
      <c r="J137" s="374"/>
      <c r="K137" s="373"/>
      <c r="L137" s="374">
        <v>64.92</v>
      </c>
      <c r="M137" s="373"/>
      <c r="N137" s="375"/>
      <c r="V137" s="361"/>
      <c r="W137" s="367"/>
      <c r="Z137" s="335" t="s">
        <v>3148</v>
      </c>
      <c r="AB137" s="367"/>
    </row>
    <row r="138" spans="1:29" s="332" customFormat="1" ht="33.75" x14ac:dyDescent="0.2">
      <c r="A138" s="372"/>
      <c r="B138" s="371" t="s">
        <v>4697</v>
      </c>
      <c r="C138" s="1065" t="s">
        <v>3150</v>
      </c>
      <c r="D138" s="1065"/>
      <c r="E138" s="1065"/>
      <c r="F138" s="373" t="s">
        <v>454</v>
      </c>
      <c r="G138" s="373" t="s">
        <v>544</v>
      </c>
      <c r="H138" s="373"/>
      <c r="I138" s="373" t="s">
        <v>544</v>
      </c>
      <c r="J138" s="374"/>
      <c r="K138" s="373"/>
      <c r="L138" s="374">
        <v>34.130000000000003</v>
      </c>
      <c r="M138" s="373"/>
      <c r="N138" s="375"/>
      <c r="V138" s="361"/>
      <c r="W138" s="367"/>
      <c r="Z138" s="335" t="s">
        <v>3150</v>
      </c>
      <c r="AB138" s="367"/>
    </row>
    <row r="139" spans="1:29" s="332" customFormat="1" ht="12" x14ac:dyDescent="0.2">
      <c r="A139" s="379"/>
      <c r="B139" s="380"/>
      <c r="C139" s="1068" t="s">
        <v>459</v>
      </c>
      <c r="D139" s="1068"/>
      <c r="E139" s="1068"/>
      <c r="F139" s="364"/>
      <c r="G139" s="364"/>
      <c r="H139" s="364"/>
      <c r="I139" s="364"/>
      <c r="J139" s="365"/>
      <c r="K139" s="364"/>
      <c r="L139" s="365">
        <v>190.4</v>
      </c>
      <c r="M139" s="376"/>
      <c r="N139" s="366"/>
      <c r="V139" s="361"/>
      <c r="W139" s="367"/>
      <c r="AB139" s="367" t="s">
        <v>459</v>
      </c>
    </row>
    <row r="140" spans="1:29" s="332" customFormat="1" ht="56.25" x14ac:dyDescent="0.2">
      <c r="A140" s="362" t="s">
        <v>570</v>
      </c>
      <c r="B140" s="363" t="s">
        <v>7989</v>
      </c>
      <c r="C140" s="1068" t="s">
        <v>8219</v>
      </c>
      <c r="D140" s="1068"/>
      <c r="E140" s="1068"/>
      <c r="F140" s="364" t="s">
        <v>1026</v>
      </c>
      <c r="G140" s="364"/>
      <c r="H140" s="364"/>
      <c r="I140" s="364" t="s">
        <v>481</v>
      </c>
      <c r="J140" s="365"/>
      <c r="K140" s="364"/>
      <c r="L140" s="365"/>
      <c r="M140" s="364"/>
      <c r="N140" s="366"/>
      <c r="V140" s="361"/>
      <c r="W140" s="367" t="s">
        <v>8219</v>
      </c>
      <c r="AB140" s="367"/>
    </row>
    <row r="141" spans="1:29" s="332" customFormat="1" ht="12" x14ac:dyDescent="0.2">
      <c r="A141" s="368"/>
      <c r="B141" s="369"/>
      <c r="C141" s="1065" t="s">
        <v>8420</v>
      </c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72"/>
      <c r="V141" s="361"/>
      <c r="W141" s="367"/>
      <c r="AB141" s="367"/>
      <c r="AC141" s="335" t="s">
        <v>8420</v>
      </c>
    </row>
    <row r="142" spans="1:29" s="332" customFormat="1" ht="33.75" x14ac:dyDescent="0.2">
      <c r="A142" s="370"/>
      <c r="B142" s="371" t="s">
        <v>430</v>
      </c>
      <c r="C142" s="1065" t="s">
        <v>431</v>
      </c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72"/>
      <c r="V142" s="361"/>
      <c r="W142" s="367"/>
      <c r="X142" s="335" t="s">
        <v>431</v>
      </c>
      <c r="AB142" s="367"/>
    </row>
    <row r="143" spans="1:29" s="332" customFormat="1" ht="12" x14ac:dyDescent="0.2">
      <c r="A143" s="372"/>
      <c r="B143" s="371" t="s">
        <v>423</v>
      </c>
      <c r="C143" s="1065" t="s">
        <v>432</v>
      </c>
      <c r="D143" s="1065"/>
      <c r="E143" s="1065"/>
      <c r="F143" s="373"/>
      <c r="G143" s="373"/>
      <c r="H143" s="373"/>
      <c r="I143" s="373"/>
      <c r="J143" s="374">
        <v>50.67</v>
      </c>
      <c r="K143" s="373" t="s">
        <v>436</v>
      </c>
      <c r="L143" s="374">
        <v>443.36</v>
      </c>
      <c r="M143" s="373"/>
      <c r="N143" s="375"/>
      <c r="V143" s="361"/>
      <c r="W143" s="367"/>
      <c r="Y143" s="335" t="s">
        <v>432</v>
      </c>
      <c r="AB143" s="367"/>
    </row>
    <row r="144" spans="1:29" s="332" customFormat="1" ht="12" x14ac:dyDescent="0.2">
      <c r="A144" s="372"/>
      <c r="B144" s="371" t="s">
        <v>434</v>
      </c>
      <c r="C144" s="1065" t="s">
        <v>435</v>
      </c>
      <c r="D144" s="1065"/>
      <c r="E144" s="1065"/>
      <c r="F144" s="373"/>
      <c r="G144" s="373"/>
      <c r="H144" s="373"/>
      <c r="I144" s="373"/>
      <c r="J144" s="374">
        <v>3.62</v>
      </c>
      <c r="K144" s="373" t="s">
        <v>436</v>
      </c>
      <c r="L144" s="374">
        <v>31.68</v>
      </c>
      <c r="M144" s="373"/>
      <c r="N144" s="375"/>
      <c r="V144" s="361"/>
      <c r="W144" s="367"/>
      <c r="Y144" s="335" t="s">
        <v>435</v>
      </c>
      <c r="AB144" s="367"/>
    </row>
    <row r="145" spans="1:29" s="332" customFormat="1" ht="12" x14ac:dyDescent="0.2">
      <c r="A145" s="372"/>
      <c r="B145" s="371" t="s">
        <v>437</v>
      </c>
      <c r="C145" s="1065" t="s">
        <v>438</v>
      </c>
      <c r="D145" s="1065"/>
      <c r="E145" s="1065"/>
      <c r="F145" s="373"/>
      <c r="G145" s="373"/>
      <c r="H145" s="373"/>
      <c r="I145" s="373"/>
      <c r="J145" s="374">
        <v>0.5</v>
      </c>
      <c r="K145" s="373" t="s">
        <v>436</v>
      </c>
      <c r="L145" s="374">
        <v>4.38</v>
      </c>
      <c r="M145" s="373"/>
      <c r="N145" s="375"/>
      <c r="V145" s="361"/>
      <c r="W145" s="367"/>
      <c r="Y145" s="335" t="s">
        <v>438</v>
      </c>
      <c r="AB145" s="367"/>
    </row>
    <row r="146" spans="1:29" s="332" customFormat="1" ht="12" x14ac:dyDescent="0.2">
      <c r="A146" s="372"/>
      <c r="B146" s="371" t="s">
        <v>439</v>
      </c>
      <c r="C146" s="1065" t="s">
        <v>440</v>
      </c>
      <c r="D146" s="1065"/>
      <c r="E146" s="1065"/>
      <c r="F146" s="373"/>
      <c r="G146" s="373"/>
      <c r="H146" s="373"/>
      <c r="I146" s="373"/>
      <c r="J146" s="374">
        <v>14.48</v>
      </c>
      <c r="K146" s="373"/>
      <c r="L146" s="374">
        <v>101.36</v>
      </c>
      <c r="M146" s="373"/>
      <c r="N146" s="375"/>
      <c r="V146" s="361"/>
      <c r="W146" s="367"/>
      <c r="Y146" s="335" t="s">
        <v>440</v>
      </c>
      <c r="AB146" s="367"/>
    </row>
    <row r="147" spans="1:29" s="332" customFormat="1" ht="12" x14ac:dyDescent="0.2">
      <c r="A147" s="372"/>
      <c r="B147" s="371"/>
      <c r="C147" s="1065" t="s">
        <v>443</v>
      </c>
      <c r="D147" s="1065"/>
      <c r="E147" s="1065"/>
      <c r="F147" s="373" t="s">
        <v>444</v>
      </c>
      <c r="G147" s="373" t="s">
        <v>7992</v>
      </c>
      <c r="H147" s="373" t="s">
        <v>436</v>
      </c>
      <c r="I147" s="373" t="s">
        <v>8423</v>
      </c>
      <c r="J147" s="374"/>
      <c r="K147" s="373"/>
      <c r="L147" s="374"/>
      <c r="M147" s="373"/>
      <c r="N147" s="375"/>
      <c r="V147" s="361"/>
      <c r="W147" s="367"/>
      <c r="Z147" s="335" t="s">
        <v>443</v>
      </c>
      <c r="AB147" s="367"/>
    </row>
    <row r="148" spans="1:29" s="332" customFormat="1" ht="12" x14ac:dyDescent="0.2">
      <c r="A148" s="372"/>
      <c r="B148" s="371"/>
      <c r="C148" s="1065" t="s">
        <v>447</v>
      </c>
      <c r="D148" s="1065"/>
      <c r="E148" s="1065"/>
      <c r="F148" s="373" t="s">
        <v>444</v>
      </c>
      <c r="G148" s="373" t="s">
        <v>935</v>
      </c>
      <c r="H148" s="373" t="s">
        <v>436</v>
      </c>
      <c r="I148" s="373" t="s">
        <v>742</v>
      </c>
      <c r="J148" s="374"/>
      <c r="K148" s="373"/>
      <c r="L148" s="374"/>
      <c r="M148" s="373"/>
      <c r="N148" s="375"/>
      <c r="V148" s="361"/>
      <c r="W148" s="367"/>
      <c r="Z148" s="335" t="s">
        <v>447</v>
      </c>
      <c r="AB148" s="367"/>
    </row>
    <row r="149" spans="1:29" s="332" customFormat="1" ht="12" x14ac:dyDescent="0.2">
      <c r="A149" s="372"/>
      <c r="B149" s="371"/>
      <c r="C149" s="1077" t="s">
        <v>450</v>
      </c>
      <c r="D149" s="1077"/>
      <c r="E149" s="1077"/>
      <c r="F149" s="376"/>
      <c r="G149" s="376"/>
      <c r="H149" s="376"/>
      <c r="I149" s="376"/>
      <c r="J149" s="377">
        <v>68.77</v>
      </c>
      <c r="K149" s="376"/>
      <c r="L149" s="377">
        <v>576.4</v>
      </c>
      <c r="M149" s="376"/>
      <c r="N149" s="378"/>
      <c r="V149" s="361"/>
      <c r="W149" s="367"/>
      <c r="AA149" s="335" t="s">
        <v>450</v>
      </c>
      <c r="AB149" s="367"/>
    </row>
    <row r="150" spans="1:29" s="332" customFormat="1" ht="12" x14ac:dyDescent="0.2">
      <c r="A150" s="372"/>
      <c r="B150" s="371"/>
      <c r="C150" s="1065" t="s">
        <v>451</v>
      </c>
      <c r="D150" s="1065"/>
      <c r="E150" s="1065"/>
      <c r="F150" s="373"/>
      <c r="G150" s="373"/>
      <c r="H150" s="373"/>
      <c r="I150" s="373"/>
      <c r="J150" s="374"/>
      <c r="K150" s="373"/>
      <c r="L150" s="374">
        <v>447.74</v>
      </c>
      <c r="M150" s="373"/>
      <c r="N150" s="375"/>
      <c r="V150" s="361"/>
      <c r="W150" s="367"/>
      <c r="Z150" s="335" t="s">
        <v>451</v>
      </c>
      <c r="AB150" s="367"/>
    </row>
    <row r="151" spans="1:29" s="332" customFormat="1" ht="33.75" x14ac:dyDescent="0.2">
      <c r="A151" s="372"/>
      <c r="B151" s="371" t="s">
        <v>4696</v>
      </c>
      <c r="C151" s="1065" t="s">
        <v>3148</v>
      </c>
      <c r="D151" s="1065"/>
      <c r="E151" s="1065"/>
      <c r="F151" s="373" t="s">
        <v>454</v>
      </c>
      <c r="G151" s="373" t="s">
        <v>558</v>
      </c>
      <c r="H151" s="373"/>
      <c r="I151" s="373" t="s">
        <v>558</v>
      </c>
      <c r="J151" s="374"/>
      <c r="K151" s="373"/>
      <c r="L151" s="374">
        <v>434.31</v>
      </c>
      <c r="M151" s="373"/>
      <c r="N151" s="375"/>
      <c r="V151" s="361"/>
      <c r="W151" s="367"/>
      <c r="Z151" s="335" t="s">
        <v>3148</v>
      </c>
      <c r="AB151" s="367"/>
    </row>
    <row r="152" spans="1:29" s="332" customFormat="1" ht="33.75" x14ac:dyDescent="0.2">
      <c r="A152" s="372"/>
      <c r="B152" s="371" t="s">
        <v>4697</v>
      </c>
      <c r="C152" s="1065" t="s">
        <v>3150</v>
      </c>
      <c r="D152" s="1065"/>
      <c r="E152" s="1065"/>
      <c r="F152" s="373" t="s">
        <v>454</v>
      </c>
      <c r="G152" s="373" t="s">
        <v>544</v>
      </c>
      <c r="H152" s="373"/>
      <c r="I152" s="373" t="s">
        <v>544</v>
      </c>
      <c r="J152" s="374"/>
      <c r="K152" s="373"/>
      <c r="L152" s="374">
        <v>228.35</v>
      </c>
      <c r="M152" s="373"/>
      <c r="N152" s="375"/>
      <c r="V152" s="361"/>
      <c r="W152" s="367"/>
      <c r="Z152" s="335" t="s">
        <v>3150</v>
      </c>
      <c r="AB152" s="367"/>
    </row>
    <row r="153" spans="1:29" s="332" customFormat="1" ht="12" x14ac:dyDescent="0.2">
      <c r="A153" s="379"/>
      <c r="B153" s="380"/>
      <c r="C153" s="1068" t="s">
        <v>459</v>
      </c>
      <c r="D153" s="1068"/>
      <c r="E153" s="1068"/>
      <c r="F153" s="364"/>
      <c r="G153" s="364"/>
      <c r="H153" s="364"/>
      <c r="I153" s="364"/>
      <c r="J153" s="365"/>
      <c r="K153" s="364"/>
      <c r="L153" s="365">
        <v>1239.06</v>
      </c>
      <c r="M153" s="376"/>
      <c r="N153" s="366"/>
      <c r="V153" s="361"/>
      <c r="W153" s="367"/>
      <c r="AB153" s="367" t="s">
        <v>459</v>
      </c>
    </row>
    <row r="154" spans="1:29" s="332" customFormat="1" ht="45" x14ac:dyDescent="0.2">
      <c r="A154" s="362" t="s">
        <v>577</v>
      </c>
      <c r="B154" s="363" t="s">
        <v>8312</v>
      </c>
      <c r="C154" s="1068" t="s">
        <v>8313</v>
      </c>
      <c r="D154" s="1068"/>
      <c r="E154" s="1068"/>
      <c r="F154" s="364" t="s">
        <v>1003</v>
      </c>
      <c r="G154" s="364"/>
      <c r="H154" s="364"/>
      <c r="I154" s="364" t="s">
        <v>8424</v>
      </c>
      <c r="J154" s="365">
        <v>63.73</v>
      </c>
      <c r="K154" s="364" t="s">
        <v>566</v>
      </c>
      <c r="L154" s="365">
        <v>6361.83</v>
      </c>
      <c r="M154" s="364" t="s">
        <v>567</v>
      </c>
      <c r="N154" s="366">
        <v>59674</v>
      </c>
      <c r="V154" s="361"/>
      <c r="W154" s="367" t="s">
        <v>8313</v>
      </c>
      <c r="AB154" s="367"/>
    </row>
    <row r="155" spans="1:29" s="332" customFormat="1" ht="12" x14ac:dyDescent="0.2">
      <c r="A155" s="379"/>
      <c r="B155" s="380"/>
      <c r="C155" s="340" t="s">
        <v>2932</v>
      </c>
      <c r="D155" s="385"/>
      <c r="E155" s="385"/>
      <c r="F155" s="386"/>
      <c r="G155" s="386"/>
      <c r="H155" s="386"/>
      <c r="I155" s="386"/>
      <c r="J155" s="387"/>
      <c r="K155" s="386"/>
      <c r="L155" s="387"/>
      <c r="M155" s="388"/>
      <c r="N155" s="389"/>
      <c r="V155" s="361"/>
      <c r="W155" s="367"/>
      <c r="AB155" s="367"/>
    </row>
    <row r="156" spans="1:29" s="332" customFormat="1" ht="12" x14ac:dyDescent="0.2">
      <c r="A156" s="368"/>
      <c r="B156" s="369"/>
      <c r="C156" s="1065" t="s">
        <v>8425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AB156" s="367"/>
      <c r="AC156" s="335" t="s">
        <v>8425</v>
      </c>
    </row>
    <row r="157" spans="1:29" s="332" customFormat="1" ht="22.5" x14ac:dyDescent="0.2">
      <c r="A157" s="370"/>
      <c r="B157" s="371" t="s">
        <v>568</v>
      </c>
      <c r="C157" s="1065" t="s">
        <v>569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X157" s="335" t="s">
        <v>569</v>
      </c>
      <c r="AB157" s="367"/>
    </row>
    <row r="158" spans="1:29" s="332" customFormat="1" ht="33.75" x14ac:dyDescent="0.2">
      <c r="A158" s="362" t="s">
        <v>581</v>
      </c>
      <c r="B158" s="363" t="s">
        <v>8426</v>
      </c>
      <c r="C158" s="1068" t="s">
        <v>8427</v>
      </c>
      <c r="D158" s="1068"/>
      <c r="E158" s="1068"/>
      <c r="F158" s="364" t="s">
        <v>8428</v>
      </c>
      <c r="G158" s="364"/>
      <c r="H158" s="364"/>
      <c r="I158" s="364" t="s">
        <v>8429</v>
      </c>
      <c r="J158" s="365"/>
      <c r="K158" s="364"/>
      <c r="L158" s="365"/>
      <c r="M158" s="364"/>
      <c r="N158" s="366"/>
      <c r="V158" s="361"/>
      <c r="W158" s="367" t="s">
        <v>8427</v>
      </c>
      <c r="AB158" s="367"/>
    </row>
    <row r="159" spans="1:29" s="332" customFormat="1" ht="12" x14ac:dyDescent="0.2">
      <c r="A159" s="368"/>
      <c r="B159" s="369"/>
      <c r="C159" s="1065" t="s">
        <v>8430</v>
      </c>
      <c r="D159" s="1065"/>
      <c r="E159" s="1065"/>
      <c r="F159" s="1065"/>
      <c r="G159" s="1065"/>
      <c r="H159" s="1065"/>
      <c r="I159" s="1065"/>
      <c r="J159" s="1065"/>
      <c r="K159" s="1065"/>
      <c r="L159" s="1065"/>
      <c r="M159" s="1065"/>
      <c r="N159" s="1072"/>
      <c r="V159" s="361"/>
      <c r="W159" s="367"/>
      <c r="AB159" s="367"/>
      <c r="AC159" s="335" t="s">
        <v>8430</v>
      </c>
    </row>
    <row r="160" spans="1:29" s="332" customFormat="1" ht="33.75" x14ac:dyDescent="0.2">
      <c r="A160" s="370"/>
      <c r="B160" s="371" t="s">
        <v>430</v>
      </c>
      <c r="C160" s="1065" t="s">
        <v>431</v>
      </c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72"/>
      <c r="V160" s="361"/>
      <c r="W160" s="367"/>
      <c r="X160" s="335" t="s">
        <v>431</v>
      </c>
      <c r="AB160" s="367"/>
    </row>
    <row r="161" spans="1:31" s="332" customFormat="1" ht="12" x14ac:dyDescent="0.2">
      <c r="A161" s="372"/>
      <c r="B161" s="371" t="s">
        <v>423</v>
      </c>
      <c r="C161" s="1065" t="s">
        <v>432</v>
      </c>
      <c r="D161" s="1065"/>
      <c r="E161" s="1065"/>
      <c r="F161" s="373"/>
      <c r="G161" s="373"/>
      <c r="H161" s="373"/>
      <c r="I161" s="373"/>
      <c r="J161" s="374">
        <v>49.06</v>
      </c>
      <c r="K161" s="373" t="s">
        <v>436</v>
      </c>
      <c r="L161" s="374">
        <v>85.86</v>
      </c>
      <c r="M161" s="373"/>
      <c r="N161" s="375"/>
      <c r="V161" s="361"/>
      <c r="W161" s="367"/>
      <c r="Y161" s="335" t="s">
        <v>432</v>
      </c>
      <c r="AB161" s="367"/>
    </row>
    <row r="162" spans="1:31" s="332" customFormat="1" ht="12" x14ac:dyDescent="0.2">
      <c r="A162" s="372"/>
      <c r="B162" s="371" t="s">
        <v>439</v>
      </c>
      <c r="C162" s="1065" t="s">
        <v>440</v>
      </c>
      <c r="D162" s="1065"/>
      <c r="E162" s="1065"/>
      <c r="F162" s="373"/>
      <c r="G162" s="373"/>
      <c r="H162" s="373"/>
      <c r="I162" s="373"/>
      <c r="J162" s="374">
        <v>5.35</v>
      </c>
      <c r="K162" s="373"/>
      <c r="L162" s="374">
        <v>7.49</v>
      </c>
      <c r="M162" s="373"/>
      <c r="N162" s="375"/>
      <c r="V162" s="361"/>
      <c r="W162" s="367"/>
      <c r="Y162" s="335" t="s">
        <v>440</v>
      </c>
      <c r="AB162" s="367"/>
    </row>
    <row r="163" spans="1:31" s="332" customFormat="1" ht="12" x14ac:dyDescent="0.2">
      <c r="A163" s="372"/>
      <c r="B163" s="371"/>
      <c r="C163" s="1065" t="s">
        <v>443</v>
      </c>
      <c r="D163" s="1065"/>
      <c r="E163" s="1065"/>
      <c r="F163" s="373" t="s">
        <v>444</v>
      </c>
      <c r="G163" s="373" t="s">
        <v>5825</v>
      </c>
      <c r="H163" s="373" t="s">
        <v>436</v>
      </c>
      <c r="I163" s="373" t="s">
        <v>5986</v>
      </c>
      <c r="J163" s="374"/>
      <c r="K163" s="373"/>
      <c r="L163" s="374"/>
      <c r="M163" s="373"/>
      <c r="N163" s="375"/>
      <c r="V163" s="361"/>
      <c r="W163" s="367"/>
      <c r="Z163" s="335" t="s">
        <v>443</v>
      </c>
      <c r="AB163" s="367"/>
    </row>
    <row r="164" spans="1:31" s="332" customFormat="1" ht="12" x14ac:dyDescent="0.2">
      <c r="A164" s="372"/>
      <c r="B164" s="371"/>
      <c r="C164" s="1077" t="s">
        <v>450</v>
      </c>
      <c r="D164" s="1077"/>
      <c r="E164" s="1077"/>
      <c r="F164" s="376"/>
      <c r="G164" s="376"/>
      <c r="H164" s="376"/>
      <c r="I164" s="376"/>
      <c r="J164" s="377">
        <v>54.41</v>
      </c>
      <c r="K164" s="376"/>
      <c r="L164" s="377">
        <v>93.35</v>
      </c>
      <c r="M164" s="376"/>
      <c r="N164" s="378"/>
      <c r="V164" s="361"/>
      <c r="W164" s="367"/>
      <c r="AA164" s="335" t="s">
        <v>450</v>
      </c>
      <c r="AB164" s="367"/>
    </row>
    <row r="165" spans="1:31" s="332" customFormat="1" ht="12" x14ac:dyDescent="0.2">
      <c r="A165" s="372"/>
      <c r="B165" s="371"/>
      <c r="C165" s="1065" t="s">
        <v>451</v>
      </c>
      <c r="D165" s="1065"/>
      <c r="E165" s="1065"/>
      <c r="F165" s="373"/>
      <c r="G165" s="373"/>
      <c r="H165" s="373"/>
      <c r="I165" s="373"/>
      <c r="J165" s="374"/>
      <c r="K165" s="373"/>
      <c r="L165" s="374">
        <v>85.86</v>
      </c>
      <c r="M165" s="373"/>
      <c r="N165" s="375"/>
      <c r="V165" s="361"/>
      <c r="W165" s="367"/>
      <c r="Z165" s="335" t="s">
        <v>451</v>
      </c>
      <c r="AB165" s="367"/>
    </row>
    <row r="166" spans="1:31" s="332" customFormat="1" ht="33.75" x14ac:dyDescent="0.2">
      <c r="A166" s="372"/>
      <c r="B166" s="371" t="s">
        <v>7616</v>
      </c>
      <c r="C166" s="1065" t="s">
        <v>7617</v>
      </c>
      <c r="D166" s="1065"/>
      <c r="E166" s="1065"/>
      <c r="F166" s="373" t="s">
        <v>454</v>
      </c>
      <c r="G166" s="373" t="s">
        <v>1083</v>
      </c>
      <c r="H166" s="373"/>
      <c r="I166" s="373" t="s">
        <v>1083</v>
      </c>
      <c r="J166" s="374"/>
      <c r="K166" s="373"/>
      <c r="L166" s="374">
        <v>77.27</v>
      </c>
      <c r="M166" s="373"/>
      <c r="N166" s="375"/>
      <c r="V166" s="361"/>
      <c r="W166" s="367"/>
      <c r="Z166" s="335" t="s">
        <v>7617</v>
      </c>
      <c r="AB166" s="367"/>
    </row>
    <row r="167" spans="1:31" s="332" customFormat="1" ht="33.75" x14ac:dyDescent="0.2">
      <c r="A167" s="372"/>
      <c r="B167" s="371" t="s">
        <v>7618</v>
      </c>
      <c r="C167" s="1065" t="s">
        <v>7619</v>
      </c>
      <c r="D167" s="1065"/>
      <c r="E167" s="1065"/>
      <c r="F167" s="373" t="s">
        <v>454</v>
      </c>
      <c r="G167" s="373" t="s">
        <v>657</v>
      </c>
      <c r="H167" s="373"/>
      <c r="I167" s="373" t="s">
        <v>657</v>
      </c>
      <c r="J167" s="374"/>
      <c r="K167" s="373"/>
      <c r="L167" s="374">
        <v>39.5</v>
      </c>
      <c r="M167" s="373"/>
      <c r="N167" s="375"/>
      <c r="V167" s="361"/>
      <c r="W167" s="367"/>
      <c r="Z167" s="335" t="s">
        <v>7619</v>
      </c>
      <c r="AB167" s="367"/>
    </row>
    <row r="168" spans="1:31" s="332" customFormat="1" ht="12" x14ac:dyDescent="0.2">
      <c r="A168" s="379"/>
      <c r="B168" s="380"/>
      <c r="C168" s="1068" t="s">
        <v>459</v>
      </c>
      <c r="D168" s="1068"/>
      <c r="E168" s="1068"/>
      <c r="F168" s="364"/>
      <c r="G168" s="364"/>
      <c r="H168" s="364"/>
      <c r="I168" s="364"/>
      <c r="J168" s="365"/>
      <c r="K168" s="364"/>
      <c r="L168" s="365">
        <v>210.12</v>
      </c>
      <c r="M168" s="376"/>
      <c r="N168" s="366"/>
      <c r="V168" s="361"/>
      <c r="W168" s="367"/>
      <c r="AB168" s="367" t="s">
        <v>459</v>
      </c>
    </row>
    <row r="169" spans="1:31" s="332" customFormat="1" ht="33.75" x14ac:dyDescent="0.2">
      <c r="A169" s="362" t="s">
        <v>7303</v>
      </c>
      <c r="B169" s="363" t="s">
        <v>8431</v>
      </c>
      <c r="C169" s="1068" t="s">
        <v>8432</v>
      </c>
      <c r="D169" s="1068"/>
      <c r="E169" s="1068"/>
      <c r="F169" s="364" t="s">
        <v>769</v>
      </c>
      <c r="G169" s="364"/>
      <c r="H169" s="364"/>
      <c r="I169" s="364" t="s">
        <v>800</v>
      </c>
      <c r="J169" s="365">
        <v>1175.44</v>
      </c>
      <c r="K169" s="364"/>
      <c r="L169" s="365">
        <v>164.56</v>
      </c>
      <c r="M169" s="364"/>
      <c r="N169" s="366"/>
      <c r="V169" s="361"/>
      <c r="W169" s="367" t="s">
        <v>8432</v>
      </c>
      <c r="AB169" s="367"/>
    </row>
    <row r="170" spans="1:31" s="332" customFormat="1" ht="12" x14ac:dyDescent="0.2">
      <c r="A170" s="379"/>
      <c r="B170" s="380"/>
      <c r="C170" s="340" t="s">
        <v>3039</v>
      </c>
      <c r="D170" s="385"/>
      <c r="E170" s="385"/>
      <c r="F170" s="386"/>
      <c r="G170" s="386"/>
      <c r="H170" s="386"/>
      <c r="I170" s="386"/>
      <c r="J170" s="387"/>
      <c r="K170" s="386"/>
      <c r="L170" s="387"/>
      <c r="M170" s="388"/>
      <c r="N170" s="389"/>
      <c r="V170" s="361"/>
      <c r="W170" s="367"/>
      <c r="AB170" s="367"/>
    </row>
    <row r="171" spans="1:31" s="332" customFormat="1" ht="12" x14ac:dyDescent="0.2">
      <c r="A171" s="368"/>
      <c r="B171" s="369"/>
      <c r="C171" s="1065" t="s">
        <v>801</v>
      </c>
      <c r="D171" s="1065"/>
      <c r="E171" s="1065"/>
      <c r="F171" s="1065"/>
      <c r="G171" s="1065"/>
      <c r="H171" s="1065"/>
      <c r="I171" s="1065"/>
      <c r="J171" s="1065"/>
      <c r="K171" s="1065"/>
      <c r="L171" s="1065"/>
      <c r="M171" s="1065"/>
      <c r="N171" s="1072"/>
      <c r="V171" s="361"/>
      <c r="W171" s="367"/>
      <c r="AB171" s="367"/>
      <c r="AC171" s="335" t="s">
        <v>801</v>
      </c>
    </row>
    <row r="172" spans="1:31" s="332" customFormat="1" ht="1.5" customHeight="1" x14ac:dyDescent="0.2">
      <c r="A172" s="386"/>
      <c r="B172" s="380"/>
      <c r="C172" s="380"/>
      <c r="D172" s="380"/>
      <c r="E172" s="380"/>
      <c r="F172" s="386"/>
      <c r="G172" s="386"/>
      <c r="H172" s="386"/>
      <c r="I172" s="386"/>
      <c r="J172" s="390"/>
      <c r="K172" s="386"/>
      <c r="L172" s="390"/>
      <c r="M172" s="373"/>
      <c r="N172" s="390"/>
      <c r="V172" s="361"/>
      <c r="W172" s="367"/>
      <c r="AB172" s="367"/>
    </row>
    <row r="173" spans="1:31" s="332" customFormat="1" ht="12" x14ac:dyDescent="0.2">
      <c r="A173" s="391"/>
      <c r="B173" s="392"/>
      <c r="C173" s="1068" t="s">
        <v>4647</v>
      </c>
      <c r="D173" s="1068"/>
      <c r="E173" s="1068"/>
      <c r="F173" s="1068"/>
      <c r="G173" s="1068"/>
      <c r="H173" s="1068"/>
      <c r="I173" s="1068"/>
      <c r="J173" s="1068"/>
      <c r="K173" s="1068"/>
      <c r="L173" s="393"/>
      <c r="M173" s="394"/>
      <c r="N173" s="395"/>
      <c r="V173" s="361"/>
      <c r="W173" s="367"/>
      <c r="AB173" s="367"/>
      <c r="AD173" s="367" t="s">
        <v>4647</v>
      </c>
    </row>
    <row r="174" spans="1:31" s="332" customFormat="1" ht="12" x14ac:dyDescent="0.2">
      <c r="A174" s="396"/>
      <c r="B174" s="371"/>
      <c r="C174" s="1065" t="s">
        <v>512</v>
      </c>
      <c r="D174" s="1065"/>
      <c r="E174" s="1065"/>
      <c r="F174" s="1065"/>
      <c r="G174" s="1065"/>
      <c r="H174" s="1065"/>
      <c r="I174" s="1065"/>
      <c r="J174" s="1065"/>
      <c r="K174" s="1065"/>
      <c r="L174" s="397">
        <v>10558.52</v>
      </c>
      <c r="M174" s="398"/>
      <c r="N174" s="399"/>
      <c r="V174" s="361"/>
      <c r="W174" s="367"/>
      <c r="AB174" s="367"/>
      <c r="AD174" s="367"/>
      <c r="AE174" s="335" t="s">
        <v>512</v>
      </c>
    </row>
    <row r="175" spans="1:31" s="332" customFormat="1" ht="12" x14ac:dyDescent="0.2">
      <c r="A175" s="396"/>
      <c r="B175" s="371"/>
      <c r="C175" s="1065" t="s">
        <v>513</v>
      </c>
      <c r="D175" s="1065"/>
      <c r="E175" s="1065"/>
      <c r="F175" s="1065"/>
      <c r="G175" s="1065"/>
      <c r="H175" s="1065"/>
      <c r="I175" s="1065"/>
      <c r="J175" s="1065"/>
      <c r="K175" s="1065"/>
      <c r="L175" s="397"/>
      <c r="M175" s="398"/>
      <c r="N175" s="399"/>
      <c r="V175" s="361"/>
      <c r="W175" s="367"/>
      <c r="AB175" s="367"/>
      <c r="AD175" s="367"/>
      <c r="AE175" s="335" t="s">
        <v>513</v>
      </c>
    </row>
    <row r="176" spans="1:31" s="332" customFormat="1" ht="12" x14ac:dyDescent="0.2">
      <c r="A176" s="396"/>
      <c r="B176" s="371"/>
      <c r="C176" s="1065" t="s">
        <v>514</v>
      </c>
      <c r="D176" s="1065"/>
      <c r="E176" s="1065"/>
      <c r="F176" s="1065"/>
      <c r="G176" s="1065"/>
      <c r="H176" s="1065"/>
      <c r="I176" s="1065"/>
      <c r="J176" s="1065"/>
      <c r="K176" s="1065"/>
      <c r="L176" s="397">
        <v>2444.04</v>
      </c>
      <c r="M176" s="398"/>
      <c r="N176" s="399"/>
      <c r="V176" s="361"/>
      <c r="W176" s="367"/>
      <c r="AB176" s="367"/>
      <c r="AD176" s="367"/>
      <c r="AE176" s="335" t="s">
        <v>514</v>
      </c>
    </row>
    <row r="177" spans="1:32" s="332" customFormat="1" ht="12" x14ac:dyDescent="0.2">
      <c r="A177" s="396"/>
      <c r="B177" s="371"/>
      <c r="C177" s="1065" t="s">
        <v>515</v>
      </c>
      <c r="D177" s="1065"/>
      <c r="E177" s="1065"/>
      <c r="F177" s="1065"/>
      <c r="G177" s="1065"/>
      <c r="H177" s="1065"/>
      <c r="I177" s="1065"/>
      <c r="J177" s="1065"/>
      <c r="K177" s="1065"/>
      <c r="L177" s="397">
        <v>40.64</v>
      </c>
      <c r="M177" s="398"/>
      <c r="N177" s="399"/>
      <c r="V177" s="361"/>
      <c r="W177" s="367"/>
      <c r="AB177" s="367"/>
      <c r="AD177" s="367"/>
      <c r="AE177" s="335" t="s">
        <v>515</v>
      </c>
    </row>
    <row r="178" spans="1:32" s="332" customFormat="1" ht="12" x14ac:dyDescent="0.2">
      <c r="A178" s="396"/>
      <c r="B178" s="371"/>
      <c r="C178" s="1065" t="s">
        <v>516</v>
      </c>
      <c r="D178" s="1065"/>
      <c r="E178" s="1065"/>
      <c r="F178" s="1065"/>
      <c r="G178" s="1065"/>
      <c r="H178" s="1065"/>
      <c r="I178" s="1065"/>
      <c r="J178" s="1065"/>
      <c r="K178" s="1065"/>
      <c r="L178" s="397">
        <v>5.48</v>
      </c>
      <c r="M178" s="398"/>
      <c r="N178" s="399"/>
      <c r="V178" s="361"/>
      <c r="W178" s="367"/>
      <c r="AB178" s="367"/>
      <c r="AD178" s="367"/>
      <c r="AE178" s="335" t="s">
        <v>516</v>
      </c>
    </row>
    <row r="179" spans="1:32" s="332" customFormat="1" ht="12" x14ac:dyDescent="0.2">
      <c r="A179" s="396"/>
      <c r="B179" s="371"/>
      <c r="C179" s="1065" t="s">
        <v>517</v>
      </c>
      <c r="D179" s="1065"/>
      <c r="E179" s="1065"/>
      <c r="F179" s="1065"/>
      <c r="G179" s="1065"/>
      <c r="H179" s="1065"/>
      <c r="I179" s="1065"/>
      <c r="J179" s="1065"/>
      <c r="K179" s="1065"/>
      <c r="L179" s="397">
        <v>8073.84</v>
      </c>
      <c r="M179" s="398"/>
      <c r="N179" s="399"/>
      <c r="V179" s="361"/>
      <c r="W179" s="367"/>
      <c r="AB179" s="367"/>
      <c r="AD179" s="367"/>
      <c r="AE179" s="335" t="s">
        <v>517</v>
      </c>
    </row>
    <row r="180" spans="1:32" s="332" customFormat="1" ht="12" x14ac:dyDescent="0.2">
      <c r="A180" s="396"/>
      <c r="B180" s="371"/>
      <c r="C180" s="1065" t="s">
        <v>3041</v>
      </c>
      <c r="D180" s="1065"/>
      <c r="E180" s="1065"/>
      <c r="F180" s="1065"/>
      <c r="G180" s="1065"/>
      <c r="H180" s="1065"/>
      <c r="I180" s="1065"/>
      <c r="J180" s="1065"/>
      <c r="K180" s="1065"/>
      <c r="L180" s="397">
        <v>14110.94</v>
      </c>
      <c r="M180" s="398"/>
      <c r="N180" s="399"/>
      <c r="V180" s="361"/>
      <c r="W180" s="367"/>
      <c r="AB180" s="367"/>
      <c r="AD180" s="367"/>
      <c r="AE180" s="335" t="s">
        <v>3041</v>
      </c>
    </row>
    <row r="181" spans="1:32" s="332" customFormat="1" ht="12" x14ac:dyDescent="0.2">
      <c r="A181" s="396"/>
      <c r="B181" s="371"/>
      <c r="C181" s="1065" t="s">
        <v>513</v>
      </c>
      <c r="D181" s="1065"/>
      <c r="E181" s="1065"/>
      <c r="F181" s="1065"/>
      <c r="G181" s="1065"/>
      <c r="H181" s="1065"/>
      <c r="I181" s="1065"/>
      <c r="J181" s="1065"/>
      <c r="K181" s="1065"/>
      <c r="L181" s="397"/>
      <c r="M181" s="398"/>
      <c r="N181" s="399"/>
      <c r="V181" s="361"/>
      <c r="W181" s="367"/>
      <c r="AB181" s="367"/>
      <c r="AD181" s="367"/>
      <c r="AE181" s="335" t="s">
        <v>513</v>
      </c>
    </row>
    <row r="182" spans="1:32" s="332" customFormat="1" ht="12" x14ac:dyDescent="0.2">
      <c r="A182" s="396"/>
      <c r="B182" s="371"/>
      <c r="C182" s="1065" t="s">
        <v>519</v>
      </c>
      <c r="D182" s="1065"/>
      <c r="E182" s="1065"/>
      <c r="F182" s="1065"/>
      <c r="G182" s="1065"/>
      <c r="H182" s="1065"/>
      <c r="I182" s="1065"/>
      <c r="J182" s="1065"/>
      <c r="K182" s="1065"/>
      <c r="L182" s="397">
        <v>2444.04</v>
      </c>
      <c r="M182" s="398"/>
      <c r="N182" s="399"/>
      <c r="V182" s="361"/>
      <c r="W182" s="367"/>
      <c r="AB182" s="367"/>
      <c r="AD182" s="367"/>
      <c r="AE182" s="335" t="s">
        <v>519</v>
      </c>
    </row>
    <row r="183" spans="1:32" s="332" customFormat="1" ht="12" x14ac:dyDescent="0.2">
      <c r="A183" s="396"/>
      <c r="B183" s="371"/>
      <c r="C183" s="1065" t="s">
        <v>520</v>
      </c>
      <c r="D183" s="1065"/>
      <c r="E183" s="1065"/>
      <c r="F183" s="1065"/>
      <c r="G183" s="1065"/>
      <c r="H183" s="1065"/>
      <c r="I183" s="1065"/>
      <c r="J183" s="1065"/>
      <c r="K183" s="1065"/>
      <c r="L183" s="397">
        <v>40.64</v>
      </c>
      <c r="M183" s="398"/>
      <c r="N183" s="399"/>
      <c r="V183" s="361"/>
      <c r="W183" s="367"/>
      <c r="AB183" s="367"/>
      <c r="AD183" s="367"/>
      <c r="AE183" s="335" t="s">
        <v>520</v>
      </c>
    </row>
    <row r="184" spans="1:32" s="332" customFormat="1" ht="12" x14ac:dyDescent="0.2">
      <c r="A184" s="396"/>
      <c r="B184" s="371"/>
      <c r="C184" s="1065" t="s">
        <v>521</v>
      </c>
      <c r="D184" s="1065"/>
      <c r="E184" s="1065"/>
      <c r="F184" s="1065"/>
      <c r="G184" s="1065"/>
      <c r="H184" s="1065"/>
      <c r="I184" s="1065"/>
      <c r="J184" s="1065"/>
      <c r="K184" s="1065"/>
      <c r="L184" s="397">
        <v>8073.84</v>
      </c>
      <c r="M184" s="398"/>
      <c r="N184" s="399"/>
      <c r="V184" s="361"/>
      <c r="W184" s="367"/>
      <c r="AB184" s="367"/>
      <c r="AD184" s="367"/>
      <c r="AE184" s="335" t="s">
        <v>521</v>
      </c>
    </row>
    <row r="185" spans="1:32" s="332" customFormat="1" ht="12" x14ac:dyDescent="0.2">
      <c r="A185" s="396"/>
      <c r="B185" s="371"/>
      <c r="C185" s="1065" t="s">
        <v>522</v>
      </c>
      <c r="D185" s="1065"/>
      <c r="E185" s="1065"/>
      <c r="F185" s="1065"/>
      <c r="G185" s="1065"/>
      <c r="H185" s="1065"/>
      <c r="I185" s="1065"/>
      <c r="J185" s="1065"/>
      <c r="K185" s="1065"/>
      <c r="L185" s="397">
        <v>2333.5300000000002</v>
      </c>
      <c r="M185" s="398"/>
      <c r="N185" s="399"/>
      <c r="V185" s="361"/>
      <c r="W185" s="367"/>
      <c r="AB185" s="367"/>
      <c r="AD185" s="367"/>
      <c r="AE185" s="335" t="s">
        <v>522</v>
      </c>
    </row>
    <row r="186" spans="1:32" s="332" customFormat="1" ht="12" x14ac:dyDescent="0.2">
      <c r="A186" s="396"/>
      <c r="B186" s="371"/>
      <c r="C186" s="1065" t="s">
        <v>523</v>
      </c>
      <c r="D186" s="1065"/>
      <c r="E186" s="1065"/>
      <c r="F186" s="1065"/>
      <c r="G186" s="1065"/>
      <c r="H186" s="1065"/>
      <c r="I186" s="1065"/>
      <c r="J186" s="1065"/>
      <c r="K186" s="1065"/>
      <c r="L186" s="397">
        <v>1218.8900000000001</v>
      </c>
      <c r="M186" s="398"/>
      <c r="N186" s="399"/>
      <c r="V186" s="361"/>
      <c r="W186" s="367"/>
      <c r="AB186" s="367"/>
      <c r="AD186" s="367"/>
      <c r="AE186" s="335" t="s">
        <v>523</v>
      </c>
    </row>
    <row r="187" spans="1:32" s="332" customFormat="1" ht="12" x14ac:dyDescent="0.2">
      <c r="A187" s="396"/>
      <c r="B187" s="371"/>
      <c r="C187" s="1065" t="s">
        <v>1374</v>
      </c>
      <c r="D187" s="1065"/>
      <c r="E187" s="1065"/>
      <c r="F187" s="1065"/>
      <c r="G187" s="1065"/>
      <c r="H187" s="1065"/>
      <c r="I187" s="1065"/>
      <c r="J187" s="1065"/>
      <c r="K187" s="1065"/>
      <c r="L187" s="397">
        <v>115260.93</v>
      </c>
      <c r="M187" s="398"/>
      <c r="N187" s="399"/>
      <c r="V187" s="361"/>
      <c r="W187" s="367"/>
      <c r="AB187" s="367"/>
      <c r="AD187" s="367"/>
      <c r="AE187" s="335" t="s">
        <v>1374</v>
      </c>
    </row>
    <row r="188" spans="1:32" s="332" customFormat="1" ht="12" x14ac:dyDescent="0.2">
      <c r="A188" s="396"/>
      <c r="B188" s="371"/>
      <c r="C188" s="1065" t="s">
        <v>3043</v>
      </c>
      <c r="D188" s="1065"/>
      <c r="E188" s="1065"/>
      <c r="F188" s="1065"/>
      <c r="G188" s="1065"/>
      <c r="H188" s="1065"/>
      <c r="I188" s="1065"/>
      <c r="J188" s="1065"/>
      <c r="K188" s="1065"/>
      <c r="L188" s="397">
        <v>115260.93</v>
      </c>
      <c r="M188" s="398"/>
      <c r="N188" s="399"/>
      <c r="V188" s="361"/>
      <c r="W188" s="367"/>
      <c r="AB188" s="367"/>
      <c r="AD188" s="367"/>
      <c r="AE188" s="335" t="s">
        <v>3043</v>
      </c>
    </row>
    <row r="189" spans="1:32" s="332" customFormat="1" ht="12" x14ac:dyDescent="0.2">
      <c r="A189" s="396"/>
      <c r="B189" s="371"/>
      <c r="C189" s="1065" t="s">
        <v>524</v>
      </c>
      <c r="D189" s="1065"/>
      <c r="E189" s="1065"/>
      <c r="F189" s="1065"/>
      <c r="G189" s="1065"/>
      <c r="H189" s="1065"/>
      <c r="I189" s="1065"/>
      <c r="J189" s="1065"/>
      <c r="K189" s="1065"/>
      <c r="L189" s="397">
        <v>2449.52</v>
      </c>
      <c r="M189" s="398"/>
      <c r="N189" s="399"/>
      <c r="V189" s="361"/>
      <c r="W189" s="367"/>
      <c r="AB189" s="367"/>
      <c r="AD189" s="367"/>
      <c r="AE189" s="335" t="s">
        <v>524</v>
      </c>
    </row>
    <row r="190" spans="1:32" s="332" customFormat="1" ht="12" x14ac:dyDescent="0.2">
      <c r="A190" s="396"/>
      <c r="B190" s="371"/>
      <c r="C190" s="1065" t="s">
        <v>525</v>
      </c>
      <c r="D190" s="1065"/>
      <c r="E190" s="1065"/>
      <c r="F190" s="1065"/>
      <c r="G190" s="1065"/>
      <c r="H190" s="1065"/>
      <c r="I190" s="1065"/>
      <c r="J190" s="1065"/>
      <c r="K190" s="1065"/>
      <c r="L190" s="397">
        <v>2333.5300000000002</v>
      </c>
      <c r="M190" s="398"/>
      <c r="N190" s="399"/>
      <c r="V190" s="361"/>
      <c r="W190" s="367"/>
      <c r="AB190" s="367"/>
      <c r="AD190" s="367"/>
      <c r="AE190" s="335" t="s">
        <v>525</v>
      </c>
    </row>
    <row r="191" spans="1:32" s="332" customFormat="1" ht="12" x14ac:dyDescent="0.2">
      <c r="A191" s="396"/>
      <c r="B191" s="371"/>
      <c r="C191" s="1065" t="s">
        <v>526</v>
      </c>
      <c r="D191" s="1065"/>
      <c r="E191" s="1065"/>
      <c r="F191" s="1065"/>
      <c r="G191" s="1065"/>
      <c r="H191" s="1065"/>
      <c r="I191" s="1065"/>
      <c r="J191" s="1065"/>
      <c r="K191" s="1065"/>
      <c r="L191" s="397">
        <v>1218.8900000000001</v>
      </c>
      <c r="M191" s="398"/>
      <c r="N191" s="399"/>
      <c r="V191" s="361"/>
      <c r="W191" s="367"/>
      <c r="AB191" s="367"/>
      <c r="AD191" s="367"/>
      <c r="AE191" s="335" t="s">
        <v>526</v>
      </c>
    </row>
    <row r="192" spans="1:32" s="332" customFormat="1" ht="12" x14ac:dyDescent="0.2">
      <c r="A192" s="396"/>
      <c r="B192" s="390"/>
      <c r="C192" s="1067" t="s">
        <v>4649</v>
      </c>
      <c r="D192" s="1067"/>
      <c r="E192" s="1067"/>
      <c r="F192" s="1067"/>
      <c r="G192" s="1067"/>
      <c r="H192" s="1067"/>
      <c r="I192" s="1067"/>
      <c r="J192" s="1067"/>
      <c r="K192" s="1067"/>
      <c r="L192" s="400">
        <v>129371.87</v>
      </c>
      <c r="M192" s="401"/>
      <c r="N192" s="402"/>
      <c r="V192" s="361"/>
      <c r="W192" s="367"/>
      <c r="AB192" s="367"/>
      <c r="AD192" s="367"/>
      <c r="AF192" s="367" t="s">
        <v>4649</v>
      </c>
    </row>
    <row r="193" spans="1:32" s="332" customFormat="1" ht="12" x14ac:dyDescent="0.2">
      <c r="A193" s="1073" t="s">
        <v>528</v>
      </c>
      <c r="B193" s="1074"/>
      <c r="C193" s="1074"/>
      <c r="D193" s="1074"/>
      <c r="E193" s="1074"/>
      <c r="F193" s="1074"/>
      <c r="G193" s="1074"/>
      <c r="H193" s="1074"/>
      <c r="I193" s="1074"/>
      <c r="J193" s="1074"/>
      <c r="K193" s="1074"/>
      <c r="L193" s="1074"/>
      <c r="M193" s="1074"/>
      <c r="N193" s="1075"/>
      <c r="V193" s="361" t="s">
        <v>528</v>
      </c>
      <c r="W193" s="367"/>
      <c r="AB193" s="367"/>
      <c r="AD193" s="367"/>
      <c r="AF193" s="367"/>
    </row>
    <row r="194" spans="1:32" s="332" customFormat="1" ht="45" x14ac:dyDescent="0.2">
      <c r="A194" s="362" t="s">
        <v>592</v>
      </c>
      <c r="B194" s="363" t="s">
        <v>8140</v>
      </c>
      <c r="C194" s="1068" t="s">
        <v>8141</v>
      </c>
      <c r="D194" s="1068"/>
      <c r="E194" s="1068"/>
      <c r="F194" s="364" t="s">
        <v>8142</v>
      </c>
      <c r="G194" s="364"/>
      <c r="H194" s="364"/>
      <c r="I194" s="364" t="s">
        <v>610</v>
      </c>
      <c r="J194" s="365"/>
      <c r="K194" s="364"/>
      <c r="L194" s="365"/>
      <c r="M194" s="364"/>
      <c r="N194" s="366"/>
      <c r="V194" s="361"/>
      <c r="W194" s="367" t="s">
        <v>8141</v>
      </c>
      <c r="AB194" s="367"/>
      <c r="AD194" s="367"/>
      <c r="AF194" s="367"/>
    </row>
    <row r="195" spans="1:32" s="332" customFormat="1" ht="33.75" x14ac:dyDescent="0.2">
      <c r="A195" s="370"/>
      <c r="B195" s="371" t="s">
        <v>430</v>
      </c>
      <c r="C195" s="1065" t="s">
        <v>431</v>
      </c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72"/>
      <c r="V195" s="361"/>
      <c r="W195" s="367"/>
      <c r="X195" s="335" t="s">
        <v>431</v>
      </c>
      <c r="AB195" s="367"/>
      <c r="AD195" s="367"/>
      <c r="AF195" s="367"/>
    </row>
    <row r="196" spans="1:32" s="332" customFormat="1" ht="12" x14ac:dyDescent="0.2">
      <c r="A196" s="372"/>
      <c r="B196" s="371" t="s">
        <v>423</v>
      </c>
      <c r="C196" s="1065" t="s">
        <v>432</v>
      </c>
      <c r="D196" s="1065"/>
      <c r="E196" s="1065"/>
      <c r="F196" s="373"/>
      <c r="G196" s="373"/>
      <c r="H196" s="373"/>
      <c r="I196" s="373"/>
      <c r="J196" s="374">
        <v>0.96</v>
      </c>
      <c r="K196" s="373" t="s">
        <v>436</v>
      </c>
      <c r="L196" s="374">
        <v>26.4</v>
      </c>
      <c r="M196" s="373"/>
      <c r="N196" s="375"/>
      <c r="V196" s="361"/>
      <c r="W196" s="367"/>
      <c r="Y196" s="335" t="s">
        <v>432</v>
      </c>
      <c r="AB196" s="367"/>
      <c r="AD196" s="367"/>
      <c r="AF196" s="367"/>
    </row>
    <row r="197" spans="1:32" s="332" customFormat="1" ht="12" x14ac:dyDescent="0.2">
      <c r="A197" s="372"/>
      <c r="B197" s="371" t="s">
        <v>439</v>
      </c>
      <c r="C197" s="1065" t="s">
        <v>440</v>
      </c>
      <c r="D197" s="1065"/>
      <c r="E197" s="1065"/>
      <c r="F197" s="373"/>
      <c r="G197" s="373"/>
      <c r="H197" s="373"/>
      <c r="I197" s="373"/>
      <c r="J197" s="374">
        <v>90.32</v>
      </c>
      <c r="K197" s="373"/>
      <c r="L197" s="374">
        <v>1987.04</v>
      </c>
      <c r="M197" s="373"/>
      <c r="N197" s="375"/>
      <c r="V197" s="361"/>
      <c r="W197" s="367"/>
      <c r="Y197" s="335" t="s">
        <v>440</v>
      </c>
      <c r="AB197" s="367"/>
      <c r="AD197" s="367"/>
      <c r="AF197" s="367"/>
    </row>
    <row r="198" spans="1:32" s="332" customFormat="1" ht="12" x14ac:dyDescent="0.2">
      <c r="A198" s="372"/>
      <c r="B198" s="371"/>
      <c r="C198" s="1065" t="s">
        <v>443</v>
      </c>
      <c r="D198" s="1065"/>
      <c r="E198" s="1065"/>
      <c r="F198" s="373" t="s">
        <v>444</v>
      </c>
      <c r="G198" s="373" t="s">
        <v>2083</v>
      </c>
      <c r="H198" s="373" t="s">
        <v>436</v>
      </c>
      <c r="I198" s="373" t="s">
        <v>8433</v>
      </c>
      <c r="J198" s="374"/>
      <c r="K198" s="373"/>
      <c r="L198" s="374"/>
      <c r="M198" s="373"/>
      <c r="N198" s="375"/>
      <c r="V198" s="361"/>
      <c r="W198" s="367"/>
      <c r="Z198" s="335" t="s">
        <v>443</v>
      </c>
      <c r="AB198" s="367"/>
      <c r="AD198" s="367"/>
      <c r="AF198" s="367"/>
    </row>
    <row r="199" spans="1:32" s="332" customFormat="1" ht="12" x14ac:dyDescent="0.2">
      <c r="A199" s="372"/>
      <c r="B199" s="371"/>
      <c r="C199" s="1077" t="s">
        <v>450</v>
      </c>
      <c r="D199" s="1077"/>
      <c r="E199" s="1077"/>
      <c r="F199" s="376"/>
      <c r="G199" s="376"/>
      <c r="H199" s="376"/>
      <c r="I199" s="376"/>
      <c r="J199" s="377">
        <v>91.28</v>
      </c>
      <c r="K199" s="376"/>
      <c r="L199" s="377">
        <v>2013.44</v>
      </c>
      <c r="M199" s="376"/>
      <c r="N199" s="378"/>
      <c r="V199" s="361"/>
      <c r="W199" s="367"/>
      <c r="AA199" s="335" t="s">
        <v>450</v>
      </c>
      <c r="AB199" s="367"/>
      <c r="AD199" s="367"/>
      <c r="AF199" s="367"/>
    </row>
    <row r="200" spans="1:32" s="332" customFormat="1" ht="12" x14ac:dyDescent="0.2">
      <c r="A200" s="372"/>
      <c r="B200" s="371"/>
      <c r="C200" s="1065" t="s">
        <v>451</v>
      </c>
      <c r="D200" s="1065"/>
      <c r="E200" s="1065"/>
      <c r="F200" s="373"/>
      <c r="G200" s="373"/>
      <c r="H200" s="373"/>
      <c r="I200" s="373"/>
      <c r="J200" s="374"/>
      <c r="K200" s="373"/>
      <c r="L200" s="374">
        <v>26.4</v>
      </c>
      <c r="M200" s="373"/>
      <c r="N200" s="375"/>
      <c r="V200" s="361"/>
      <c r="W200" s="367"/>
      <c r="Z200" s="335" t="s">
        <v>451</v>
      </c>
      <c r="AB200" s="367"/>
      <c r="AD200" s="367"/>
      <c r="AF200" s="367"/>
    </row>
    <row r="201" spans="1:32" s="332" customFormat="1" ht="33.75" x14ac:dyDescent="0.2">
      <c r="A201" s="372"/>
      <c r="B201" s="371" t="s">
        <v>7616</v>
      </c>
      <c r="C201" s="1065" t="s">
        <v>7617</v>
      </c>
      <c r="D201" s="1065"/>
      <c r="E201" s="1065"/>
      <c r="F201" s="373" t="s">
        <v>454</v>
      </c>
      <c r="G201" s="373" t="s">
        <v>1083</v>
      </c>
      <c r="H201" s="373"/>
      <c r="I201" s="373" t="s">
        <v>1083</v>
      </c>
      <c r="J201" s="374"/>
      <c r="K201" s="373"/>
      <c r="L201" s="374">
        <v>23.76</v>
      </c>
      <c r="M201" s="373"/>
      <c r="N201" s="375"/>
      <c r="V201" s="361"/>
      <c r="W201" s="367"/>
      <c r="Z201" s="335" t="s">
        <v>7617</v>
      </c>
      <c r="AB201" s="367"/>
      <c r="AD201" s="367"/>
      <c r="AF201" s="367"/>
    </row>
    <row r="202" spans="1:32" s="332" customFormat="1" ht="33.75" x14ac:dyDescent="0.2">
      <c r="A202" s="372"/>
      <c r="B202" s="371" t="s">
        <v>7618</v>
      </c>
      <c r="C202" s="1065" t="s">
        <v>7619</v>
      </c>
      <c r="D202" s="1065"/>
      <c r="E202" s="1065"/>
      <c r="F202" s="373" t="s">
        <v>454</v>
      </c>
      <c r="G202" s="373" t="s">
        <v>657</v>
      </c>
      <c r="H202" s="373"/>
      <c r="I202" s="373" t="s">
        <v>657</v>
      </c>
      <c r="J202" s="374"/>
      <c r="K202" s="373"/>
      <c r="L202" s="374">
        <v>12.14</v>
      </c>
      <c r="M202" s="373"/>
      <c r="N202" s="375"/>
      <c r="V202" s="361"/>
      <c r="W202" s="367"/>
      <c r="Z202" s="335" t="s">
        <v>7619</v>
      </c>
      <c r="AB202" s="367"/>
      <c r="AD202" s="367"/>
      <c r="AF202" s="367"/>
    </row>
    <row r="203" spans="1:32" s="332" customFormat="1" ht="12" x14ac:dyDescent="0.2">
      <c r="A203" s="379"/>
      <c r="B203" s="380"/>
      <c r="C203" s="1068" t="s">
        <v>459</v>
      </c>
      <c r="D203" s="1068"/>
      <c r="E203" s="1068"/>
      <c r="F203" s="364"/>
      <c r="G203" s="364"/>
      <c r="H203" s="364"/>
      <c r="I203" s="364"/>
      <c r="J203" s="365"/>
      <c r="K203" s="364"/>
      <c r="L203" s="365">
        <v>2049.34</v>
      </c>
      <c r="M203" s="376"/>
      <c r="N203" s="366"/>
      <c r="V203" s="361"/>
      <c r="W203" s="367"/>
      <c r="AB203" s="367" t="s">
        <v>459</v>
      </c>
      <c r="AD203" s="367"/>
      <c r="AF203" s="367"/>
    </row>
    <row r="204" spans="1:32" s="332" customFormat="1" ht="22.5" x14ac:dyDescent="0.2">
      <c r="A204" s="362" t="s">
        <v>596</v>
      </c>
      <c r="B204" s="363" t="s">
        <v>8144</v>
      </c>
      <c r="C204" s="1068" t="s">
        <v>8145</v>
      </c>
      <c r="D204" s="1068"/>
      <c r="E204" s="1068"/>
      <c r="F204" s="364" t="s">
        <v>1017</v>
      </c>
      <c r="G204" s="364"/>
      <c r="H204" s="364"/>
      <c r="I204" s="364" t="s">
        <v>8434</v>
      </c>
      <c r="J204" s="365">
        <v>45.15</v>
      </c>
      <c r="K204" s="364"/>
      <c r="L204" s="365">
        <v>-1986.6</v>
      </c>
      <c r="M204" s="364"/>
      <c r="N204" s="366"/>
      <c r="V204" s="361"/>
      <c r="W204" s="367" t="s">
        <v>8145</v>
      </c>
      <c r="AB204" s="367"/>
      <c r="AD204" s="367"/>
      <c r="AF204" s="367"/>
    </row>
    <row r="205" spans="1:32" s="332" customFormat="1" ht="12" x14ac:dyDescent="0.2">
      <c r="A205" s="379"/>
      <c r="B205" s="380"/>
      <c r="C205" s="340" t="s">
        <v>2932</v>
      </c>
      <c r="D205" s="385"/>
      <c r="E205" s="385"/>
      <c r="F205" s="386"/>
      <c r="G205" s="386"/>
      <c r="H205" s="386"/>
      <c r="I205" s="386"/>
      <c r="J205" s="387"/>
      <c r="K205" s="386"/>
      <c r="L205" s="387"/>
      <c r="M205" s="388"/>
      <c r="N205" s="389"/>
      <c r="V205" s="361"/>
      <c r="W205" s="367"/>
      <c r="AB205" s="367"/>
      <c r="AD205" s="367"/>
      <c r="AF205" s="367"/>
    </row>
    <row r="206" spans="1:32" s="332" customFormat="1" ht="33.75" x14ac:dyDescent="0.2">
      <c r="A206" s="362" t="s">
        <v>600</v>
      </c>
      <c r="B206" s="363" t="s">
        <v>8147</v>
      </c>
      <c r="C206" s="1068" t="s">
        <v>8148</v>
      </c>
      <c r="D206" s="1068"/>
      <c r="E206" s="1068"/>
      <c r="F206" s="364" t="s">
        <v>1017</v>
      </c>
      <c r="G206" s="364"/>
      <c r="H206" s="364"/>
      <c r="I206" s="364" t="s">
        <v>423</v>
      </c>
      <c r="J206" s="365">
        <v>2004.33</v>
      </c>
      <c r="K206" s="364" t="s">
        <v>566</v>
      </c>
      <c r="L206" s="365">
        <v>217.91</v>
      </c>
      <c r="M206" s="364" t="s">
        <v>567</v>
      </c>
      <c r="N206" s="366">
        <v>2044</v>
      </c>
      <c r="V206" s="361"/>
      <c r="W206" s="367" t="s">
        <v>8148</v>
      </c>
      <c r="AB206" s="367"/>
      <c r="AD206" s="367"/>
      <c r="AF206" s="367"/>
    </row>
    <row r="207" spans="1:32" s="332" customFormat="1" ht="12" x14ac:dyDescent="0.2">
      <c r="A207" s="379"/>
      <c r="B207" s="380"/>
      <c r="C207" s="340" t="s">
        <v>2932</v>
      </c>
      <c r="D207" s="385"/>
      <c r="E207" s="385"/>
      <c r="F207" s="386"/>
      <c r="G207" s="386"/>
      <c r="H207" s="386"/>
      <c r="I207" s="386"/>
      <c r="J207" s="387"/>
      <c r="K207" s="386"/>
      <c r="L207" s="387"/>
      <c r="M207" s="388"/>
      <c r="N207" s="389"/>
      <c r="V207" s="361"/>
      <c r="W207" s="367"/>
      <c r="AB207" s="367"/>
      <c r="AD207" s="367"/>
      <c r="AF207" s="367"/>
    </row>
    <row r="208" spans="1:32" s="332" customFormat="1" ht="22.5" x14ac:dyDescent="0.2">
      <c r="A208" s="370"/>
      <c r="B208" s="371" t="s">
        <v>568</v>
      </c>
      <c r="C208" s="1065" t="s">
        <v>569</v>
      </c>
      <c r="D208" s="1065"/>
      <c r="E208" s="1065"/>
      <c r="F208" s="1065"/>
      <c r="G208" s="1065"/>
      <c r="H208" s="1065"/>
      <c r="I208" s="1065"/>
      <c r="J208" s="1065"/>
      <c r="K208" s="1065"/>
      <c r="L208" s="1065"/>
      <c r="M208" s="1065"/>
      <c r="N208" s="1072"/>
      <c r="V208" s="361"/>
      <c r="W208" s="367"/>
      <c r="X208" s="335" t="s">
        <v>569</v>
      </c>
      <c r="AB208" s="367"/>
      <c r="AD208" s="367"/>
      <c r="AF208" s="367"/>
    </row>
    <row r="209" spans="1:32" s="332" customFormat="1" ht="1.5" customHeight="1" x14ac:dyDescent="0.2">
      <c r="A209" s="386"/>
      <c r="B209" s="380"/>
      <c r="C209" s="380"/>
      <c r="D209" s="380"/>
      <c r="E209" s="380"/>
      <c r="F209" s="386"/>
      <c r="G209" s="386"/>
      <c r="H209" s="386"/>
      <c r="I209" s="386"/>
      <c r="J209" s="390"/>
      <c r="K209" s="386"/>
      <c r="L209" s="390"/>
      <c r="M209" s="373"/>
      <c r="N209" s="390"/>
      <c r="V209" s="361"/>
      <c r="W209" s="367"/>
      <c r="AB209" s="367"/>
      <c r="AD209" s="367"/>
      <c r="AF209" s="367"/>
    </row>
    <row r="210" spans="1:32" s="332" customFormat="1" ht="12" x14ac:dyDescent="0.2">
      <c r="A210" s="391"/>
      <c r="B210" s="392"/>
      <c r="C210" s="1068" t="s">
        <v>613</v>
      </c>
      <c r="D210" s="1068"/>
      <c r="E210" s="1068"/>
      <c r="F210" s="1068"/>
      <c r="G210" s="1068"/>
      <c r="H210" s="1068"/>
      <c r="I210" s="1068"/>
      <c r="J210" s="1068"/>
      <c r="K210" s="1068"/>
      <c r="L210" s="393"/>
      <c r="M210" s="394"/>
      <c r="N210" s="395"/>
      <c r="V210" s="361"/>
      <c r="W210" s="367"/>
      <c r="AB210" s="367"/>
      <c r="AD210" s="367" t="s">
        <v>613</v>
      </c>
      <c r="AF210" s="367"/>
    </row>
    <row r="211" spans="1:32" s="332" customFormat="1" ht="12" x14ac:dyDescent="0.2">
      <c r="A211" s="396"/>
      <c r="B211" s="371"/>
      <c r="C211" s="1065" t="s">
        <v>512</v>
      </c>
      <c r="D211" s="1065"/>
      <c r="E211" s="1065"/>
      <c r="F211" s="1065"/>
      <c r="G211" s="1065"/>
      <c r="H211" s="1065"/>
      <c r="I211" s="1065"/>
      <c r="J211" s="1065"/>
      <c r="K211" s="1065"/>
      <c r="L211" s="397">
        <v>244.75</v>
      </c>
      <c r="M211" s="398"/>
      <c r="N211" s="399"/>
      <c r="V211" s="361"/>
      <c r="W211" s="367"/>
      <c r="AB211" s="367"/>
      <c r="AD211" s="367"/>
      <c r="AE211" s="335" t="s">
        <v>512</v>
      </c>
      <c r="AF211" s="367"/>
    </row>
    <row r="212" spans="1:32" s="332" customFormat="1" ht="12" x14ac:dyDescent="0.2">
      <c r="A212" s="396"/>
      <c r="B212" s="371"/>
      <c r="C212" s="1065" t="s">
        <v>513</v>
      </c>
      <c r="D212" s="1065"/>
      <c r="E212" s="1065"/>
      <c r="F212" s="1065"/>
      <c r="G212" s="1065"/>
      <c r="H212" s="1065"/>
      <c r="I212" s="1065"/>
      <c r="J212" s="1065"/>
      <c r="K212" s="1065"/>
      <c r="L212" s="397"/>
      <c r="M212" s="398"/>
      <c r="N212" s="399"/>
      <c r="V212" s="361"/>
      <c r="W212" s="367"/>
      <c r="AB212" s="367"/>
      <c r="AD212" s="367"/>
      <c r="AE212" s="335" t="s">
        <v>513</v>
      </c>
      <c r="AF212" s="367"/>
    </row>
    <row r="213" spans="1:32" s="332" customFormat="1" ht="12" x14ac:dyDescent="0.2">
      <c r="A213" s="396"/>
      <c r="B213" s="371"/>
      <c r="C213" s="1065" t="s">
        <v>514</v>
      </c>
      <c r="D213" s="1065"/>
      <c r="E213" s="1065"/>
      <c r="F213" s="1065"/>
      <c r="G213" s="1065"/>
      <c r="H213" s="1065"/>
      <c r="I213" s="1065"/>
      <c r="J213" s="1065"/>
      <c r="K213" s="1065"/>
      <c r="L213" s="397">
        <v>26.4</v>
      </c>
      <c r="M213" s="398"/>
      <c r="N213" s="399"/>
      <c r="V213" s="361"/>
      <c r="W213" s="367"/>
      <c r="AB213" s="367"/>
      <c r="AD213" s="367"/>
      <c r="AE213" s="335" t="s">
        <v>514</v>
      </c>
      <c r="AF213" s="367"/>
    </row>
    <row r="214" spans="1:32" s="332" customFormat="1" ht="12" x14ac:dyDescent="0.2">
      <c r="A214" s="396"/>
      <c r="B214" s="371"/>
      <c r="C214" s="1065" t="s">
        <v>517</v>
      </c>
      <c r="D214" s="1065"/>
      <c r="E214" s="1065"/>
      <c r="F214" s="1065"/>
      <c r="G214" s="1065"/>
      <c r="H214" s="1065"/>
      <c r="I214" s="1065"/>
      <c r="J214" s="1065"/>
      <c r="K214" s="1065"/>
      <c r="L214" s="397">
        <v>218.35</v>
      </c>
      <c r="M214" s="398"/>
      <c r="N214" s="399"/>
      <c r="V214" s="361"/>
      <c r="W214" s="367"/>
      <c r="AB214" s="367"/>
      <c r="AD214" s="367"/>
      <c r="AE214" s="335" t="s">
        <v>517</v>
      </c>
      <c r="AF214" s="367"/>
    </row>
    <row r="215" spans="1:32" s="332" customFormat="1" ht="12" x14ac:dyDescent="0.2">
      <c r="A215" s="396"/>
      <c r="B215" s="371"/>
      <c r="C215" s="1065" t="s">
        <v>3041</v>
      </c>
      <c r="D215" s="1065"/>
      <c r="E215" s="1065"/>
      <c r="F215" s="1065"/>
      <c r="G215" s="1065"/>
      <c r="H215" s="1065"/>
      <c r="I215" s="1065"/>
      <c r="J215" s="1065"/>
      <c r="K215" s="1065"/>
      <c r="L215" s="397">
        <v>280.64999999999998</v>
      </c>
      <c r="M215" s="398"/>
      <c r="N215" s="399"/>
      <c r="V215" s="361"/>
      <c r="W215" s="367"/>
      <c r="AB215" s="367"/>
      <c r="AD215" s="367"/>
      <c r="AE215" s="335" t="s">
        <v>3041</v>
      </c>
      <c r="AF215" s="367"/>
    </row>
    <row r="216" spans="1:32" s="332" customFormat="1" ht="12" x14ac:dyDescent="0.2">
      <c r="A216" s="396"/>
      <c r="B216" s="371"/>
      <c r="C216" s="1065" t="s">
        <v>513</v>
      </c>
      <c r="D216" s="1065"/>
      <c r="E216" s="1065"/>
      <c r="F216" s="1065"/>
      <c r="G216" s="1065"/>
      <c r="H216" s="1065"/>
      <c r="I216" s="1065"/>
      <c r="J216" s="1065"/>
      <c r="K216" s="1065"/>
      <c r="L216" s="397"/>
      <c r="M216" s="398"/>
      <c r="N216" s="399"/>
      <c r="V216" s="361"/>
      <c r="W216" s="367"/>
      <c r="AB216" s="367"/>
      <c r="AD216" s="367"/>
      <c r="AE216" s="335" t="s">
        <v>513</v>
      </c>
      <c r="AF216" s="367"/>
    </row>
    <row r="217" spans="1:32" s="332" customFormat="1" ht="12" x14ac:dyDescent="0.2">
      <c r="A217" s="396"/>
      <c r="B217" s="371"/>
      <c r="C217" s="1065" t="s">
        <v>519</v>
      </c>
      <c r="D217" s="1065"/>
      <c r="E217" s="1065"/>
      <c r="F217" s="1065"/>
      <c r="G217" s="1065"/>
      <c r="H217" s="1065"/>
      <c r="I217" s="1065"/>
      <c r="J217" s="1065"/>
      <c r="K217" s="1065"/>
      <c r="L217" s="397">
        <v>26.4</v>
      </c>
      <c r="M217" s="398"/>
      <c r="N217" s="399"/>
      <c r="V217" s="361"/>
      <c r="W217" s="367"/>
      <c r="AB217" s="367"/>
      <c r="AD217" s="367"/>
      <c r="AE217" s="335" t="s">
        <v>519</v>
      </c>
      <c r="AF217" s="367"/>
    </row>
    <row r="218" spans="1:32" s="332" customFormat="1" ht="12" x14ac:dyDescent="0.2">
      <c r="A218" s="396"/>
      <c r="B218" s="371"/>
      <c r="C218" s="1065" t="s">
        <v>521</v>
      </c>
      <c r="D218" s="1065"/>
      <c r="E218" s="1065"/>
      <c r="F218" s="1065"/>
      <c r="G218" s="1065"/>
      <c r="H218" s="1065"/>
      <c r="I218" s="1065"/>
      <c r="J218" s="1065"/>
      <c r="K218" s="1065"/>
      <c r="L218" s="397">
        <v>218.35</v>
      </c>
      <c r="M218" s="398"/>
      <c r="N218" s="399"/>
      <c r="V218" s="361"/>
      <c r="W218" s="367"/>
      <c r="AB218" s="367"/>
      <c r="AD218" s="367"/>
      <c r="AE218" s="335" t="s">
        <v>521</v>
      </c>
      <c r="AF218" s="367"/>
    </row>
    <row r="219" spans="1:32" s="332" customFormat="1" ht="12" x14ac:dyDescent="0.2">
      <c r="A219" s="396"/>
      <c r="B219" s="371"/>
      <c r="C219" s="1065" t="s">
        <v>522</v>
      </c>
      <c r="D219" s="1065"/>
      <c r="E219" s="1065"/>
      <c r="F219" s="1065"/>
      <c r="G219" s="1065"/>
      <c r="H219" s="1065"/>
      <c r="I219" s="1065"/>
      <c r="J219" s="1065"/>
      <c r="K219" s="1065"/>
      <c r="L219" s="397">
        <v>23.76</v>
      </c>
      <c r="M219" s="398"/>
      <c r="N219" s="399"/>
      <c r="V219" s="361"/>
      <c r="W219" s="367"/>
      <c r="AB219" s="367"/>
      <c r="AD219" s="367"/>
      <c r="AE219" s="335" t="s">
        <v>522</v>
      </c>
      <c r="AF219" s="367"/>
    </row>
    <row r="220" spans="1:32" s="332" customFormat="1" ht="12" x14ac:dyDescent="0.2">
      <c r="A220" s="396"/>
      <c r="B220" s="371"/>
      <c r="C220" s="1065" t="s">
        <v>523</v>
      </c>
      <c r="D220" s="1065"/>
      <c r="E220" s="1065"/>
      <c r="F220" s="1065"/>
      <c r="G220" s="1065"/>
      <c r="H220" s="1065"/>
      <c r="I220" s="1065"/>
      <c r="J220" s="1065"/>
      <c r="K220" s="1065"/>
      <c r="L220" s="397">
        <v>12.14</v>
      </c>
      <c r="M220" s="398"/>
      <c r="N220" s="399"/>
      <c r="V220" s="361"/>
      <c r="W220" s="367"/>
      <c r="AB220" s="367"/>
      <c r="AD220" s="367"/>
      <c r="AE220" s="335" t="s">
        <v>523</v>
      </c>
      <c r="AF220" s="367"/>
    </row>
    <row r="221" spans="1:32" s="332" customFormat="1" ht="12" x14ac:dyDescent="0.2">
      <c r="A221" s="396"/>
      <c r="B221" s="371"/>
      <c r="C221" s="1065" t="s">
        <v>524</v>
      </c>
      <c r="D221" s="1065"/>
      <c r="E221" s="1065"/>
      <c r="F221" s="1065"/>
      <c r="G221" s="1065"/>
      <c r="H221" s="1065"/>
      <c r="I221" s="1065"/>
      <c r="J221" s="1065"/>
      <c r="K221" s="1065"/>
      <c r="L221" s="397">
        <v>26.4</v>
      </c>
      <c r="M221" s="398"/>
      <c r="N221" s="399"/>
      <c r="V221" s="361"/>
      <c r="W221" s="367"/>
      <c r="AB221" s="367"/>
      <c r="AD221" s="367"/>
      <c r="AE221" s="335" t="s">
        <v>524</v>
      </c>
      <c r="AF221" s="367"/>
    </row>
    <row r="222" spans="1:32" s="332" customFormat="1" ht="12" x14ac:dyDescent="0.2">
      <c r="A222" s="396"/>
      <c r="B222" s="371"/>
      <c r="C222" s="1065" t="s">
        <v>525</v>
      </c>
      <c r="D222" s="1065"/>
      <c r="E222" s="1065"/>
      <c r="F222" s="1065"/>
      <c r="G222" s="1065"/>
      <c r="H222" s="1065"/>
      <c r="I222" s="1065"/>
      <c r="J222" s="1065"/>
      <c r="K222" s="1065"/>
      <c r="L222" s="397">
        <v>23.76</v>
      </c>
      <c r="M222" s="398"/>
      <c r="N222" s="399"/>
      <c r="V222" s="361"/>
      <c r="W222" s="367"/>
      <c r="AB222" s="367"/>
      <c r="AD222" s="367"/>
      <c r="AE222" s="335" t="s">
        <v>525</v>
      </c>
      <c r="AF222" s="367"/>
    </row>
    <row r="223" spans="1:32" s="332" customFormat="1" ht="12" x14ac:dyDescent="0.2">
      <c r="A223" s="396"/>
      <c r="B223" s="371"/>
      <c r="C223" s="1065" t="s">
        <v>526</v>
      </c>
      <c r="D223" s="1065"/>
      <c r="E223" s="1065"/>
      <c r="F223" s="1065"/>
      <c r="G223" s="1065"/>
      <c r="H223" s="1065"/>
      <c r="I223" s="1065"/>
      <c r="J223" s="1065"/>
      <c r="K223" s="1065"/>
      <c r="L223" s="397">
        <v>12.14</v>
      </c>
      <c r="M223" s="398"/>
      <c r="N223" s="399"/>
      <c r="V223" s="361"/>
      <c r="W223" s="367"/>
      <c r="AB223" s="367"/>
      <c r="AD223" s="367"/>
      <c r="AE223" s="335" t="s">
        <v>526</v>
      </c>
      <c r="AF223" s="367"/>
    </row>
    <row r="224" spans="1:32" s="332" customFormat="1" ht="12" x14ac:dyDescent="0.2">
      <c r="A224" s="396"/>
      <c r="B224" s="390"/>
      <c r="C224" s="1067" t="s">
        <v>614</v>
      </c>
      <c r="D224" s="1067"/>
      <c r="E224" s="1067"/>
      <c r="F224" s="1067"/>
      <c r="G224" s="1067"/>
      <c r="H224" s="1067"/>
      <c r="I224" s="1067"/>
      <c r="J224" s="1067"/>
      <c r="K224" s="1067"/>
      <c r="L224" s="400">
        <v>280.64999999999998</v>
      </c>
      <c r="M224" s="401"/>
      <c r="N224" s="402"/>
      <c r="V224" s="361"/>
      <c r="W224" s="367"/>
      <c r="AB224" s="367"/>
      <c r="AD224" s="367"/>
      <c r="AF224" s="367" t="s">
        <v>614</v>
      </c>
    </row>
    <row r="225" spans="1:35" s="332" customFormat="1" ht="12" x14ac:dyDescent="0.2">
      <c r="A225" s="1073" t="s">
        <v>8149</v>
      </c>
      <c r="B225" s="1074"/>
      <c r="C225" s="1074"/>
      <c r="D225" s="1074"/>
      <c r="E225" s="1074"/>
      <c r="F225" s="1074"/>
      <c r="G225" s="1074"/>
      <c r="H225" s="1074"/>
      <c r="I225" s="1074"/>
      <c r="J225" s="1074"/>
      <c r="K225" s="1074"/>
      <c r="L225" s="1074"/>
      <c r="M225" s="1074"/>
      <c r="N225" s="1075"/>
      <c r="V225" s="361" t="s">
        <v>8149</v>
      </c>
      <c r="W225" s="367"/>
      <c r="AB225" s="367"/>
      <c r="AD225" s="367"/>
      <c r="AF225" s="367"/>
    </row>
    <row r="226" spans="1:35" s="332" customFormat="1" ht="22.5" x14ac:dyDescent="0.2">
      <c r="A226" s="1069" t="s">
        <v>8068</v>
      </c>
      <c r="B226" s="1070"/>
      <c r="C226" s="1070"/>
      <c r="D226" s="1070"/>
      <c r="E226" s="1070"/>
      <c r="F226" s="1070"/>
      <c r="G226" s="1070"/>
      <c r="H226" s="1070"/>
      <c r="I226" s="1070"/>
      <c r="J226" s="1070"/>
      <c r="K226" s="1070"/>
      <c r="L226" s="1070"/>
      <c r="M226" s="1070"/>
      <c r="N226" s="1071"/>
      <c r="V226" s="361"/>
      <c r="W226" s="367"/>
      <c r="AB226" s="367"/>
      <c r="AD226" s="367"/>
      <c r="AF226" s="367"/>
      <c r="AG226" s="367" t="s">
        <v>8068</v>
      </c>
    </row>
    <row r="227" spans="1:35" s="332" customFormat="1" ht="33.75" x14ac:dyDescent="0.2">
      <c r="A227" s="362" t="s">
        <v>607</v>
      </c>
      <c r="B227" s="363" t="s">
        <v>6308</v>
      </c>
      <c r="C227" s="1068" t="s">
        <v>6309</v>
      </c>
      <c r="D227" s="1068"/>
      <c r="E227" s="1068"/>
      <c r="F227" s="364" t="s">
        <v>621</v>
      </c>
      <c r="G227" s="364"/>
      <c r="H227" s="364"/>
      <c r="I227" s="364" t="s">
        <v>3532</v>
      </c>
      <c r="J227" s="365">
        <v>73.94</v>
      </c>
      <c r="K227" s="364"/>
      <c r="L227" s="365">
        <v>0.37</v>
      </c>
      <c r="M227" s="364"/>
      <c r="N227" s="366"/>
      <c r="V227" s="361"/>
      <c r="W227" s="367" t="s">
        <v>6309</v>
      </c>
      <c r="AB227" s="367"/>
      <c r="AD227" s="367"/>
      <c r="AF227" s="367"/>
      <c r="AG227" s="367"/>
    </row>
    <row r="228" spans="1:35" s="332" customFormat="1" ht="12" x14ac:dyDescent="0.2">
      <c r="A228" s="379"/>
      <c r="B228" s="380"/>
      <c r="C228" s="340" t="s">
        <v>623</v>
      </c>
      <c r="D228" s="385"/>
      <c r="E228" s="385"/>
      <c r="F228" s="386"/>
      <c r="G228" s="386"/>
      <c r="H228" s="386"/>
      <c r="I228" s="386"/>
      <c r="J228" s="387"/>
      <c r="K228" s="386"/>
      <c r="L228" s="387"/>
      <c r="M228" s="388"/>
      <c r="N228" s="389"/>
      <c r="V228" s="361"/>
      <c r="W228" s="367"/>
      <c r="AB228" s="367"/>
      <c r="AD228" s="367"/>
      <c r="AF228" s="367"/>
      <c r="AG228" s="367"/>
    </row>
    <row r="229" spans="1:35" s="332" customFormat="1" ht="1.5" customHeight="1" x14ac:dyDescent="0.2">
      <c r="A229" s="386"/>
      <c r="B229" s="380"/>
      <c r="C229" s="380"/>
      <c r="D229" s="380"/>
      <c r="E229" s="380"/>
      <c r="F229" s="386"/>
      <c r="G229" s="386"/>
      <c r="H229" s="386"/>
      <c r="I229" s="386"/>
      <c r="J229" s="390"/>
      <c r="K229" s="386"/>
      <c r="L229" s="390"/>
      <c r="M229" s="373"/>
      <c r="N229" s="390"/>
      <c r="V229" s="361"/>
      <c r="W229" s="367"/>
      <c r="AB229" s="367"/>
      <c r="AD229" s="367"/>
      <c r="AF229" s="367"/>
      <c r="AG229" s="367"/>
    </row>
    <row r="230" spans="1:35" s="332" customFormat="1" ht="12" x14ac:dyDescent="0.2">
      <c r="A230" s="391"/>
      <c r="B230" s="392"/>
      <c r="C230" s="1068" t="s">
        <v>8151</v>
      </c>
      <c r="D230" s="1068"/>
      <c r="E230" s="1068"/>
      <c r="F230" s="1068"/>
      <c r="G230" s="1068"/>
      <c r="H230" s="1068"/>
      <c r="I230" s="1068"/>
      <c r="J230" s="1068"/>
      <c r="K230" s="1068"/>
      <c r="L230" s="393"/>
      <c r="M230" s="394"/>
      <c r="N230" s="395"/>
      <c r="V230" s="361"/>
      <c r="W230" s="367"/>
      <c r="AB230" s="367"/>
      <c r="AD230" s="367" t="s">
        <v>8151</v>
      </c>
      <c r="AF230" s="367"/>
      <c r="AG230" s="367"/>
    </row>
    <row r="231" spans="1:35" s="332" customFormat="1" ht="12" x14ac:dyDescent="0.2">
      <c r="A231" s="396"/>
      <c r="B231" s="371"/>
      <c r="C231" s="1065" t="s">
        <v>512</v>
      </c>
      <c r="D231" s="1065"/>
      <c r="E231" s="1065"/>
      <c r="F231" s="1065"/>
      <c r="G231" s="1065"/>
      <c r="H231" s="1065"/>
      <c r="I231" s="1065"/>
      <c r="J231" s="1065"/>
      <c r="K231" s="1065"/>
      <c r="L231" s="397">
        <v>0.37</v>
      </c>
      <c r="M231" s="398"/>
      <c r="N231" s="399"/>
      <c r="V231" s="361"/>
      <c r="W231" s="367"/>
      <c r="AB231" s="367"/>
      <c r="AD231" s="367"/>
      <c r="AE231" s="335" t="s">
        <v>512</v>
      </c>
      <c r="AF231" s="367"/>
      <c r="AG231" s="367"/>
    </row>
    <row r="232" spans="1:35" s="332" customFormat="1" ht="12" x14ac:dyDescent="0.2">
      <c r="A232" s="396"/>
      <c r="B232" s="371"/>
      <c r="C232" s="1065" t="s">
        <v>513</v>
      </c>
      <c r="D232" s="1065"/>
      <c r="E232" s="1065"/>
      <c r="F232" s="1065"/>
      <c r="G232" s="1065"/>
      <c r="H232" s="1065"/>
      <c r="I232" s="1065"/>
      <c r="J232" s="1065"/>
      <c r="K232" s="1065"/>
      <c r="L232" s="397"/>
      <c r="M232" s="398"/>
      <c r="N232" s="399"/>
      <c r="V232" s="361"/>
      <c r="W232" s="367"/>
      <c r="AB232" s="367"/>
      <c r="AD232" s="367"/>
      <c r="AE232" s="335" t="s">
        <v>513</v>
      </c>
      <c r="AF232" s="367"/>
      <c r="AG232" s="367"/>
    </row>
    <row r="233" spans="1:35" s="332" customFormat="1" ht="12" x14ac:dyDescent="0.2">
      <c r="A233" s="396"/>
      <c r="B233" s="371"/>
      <c r="C233" s="1065" t="s">
        <v>517</v>
      </c>
      <c r="D233" s="1065"/>
      <c r="E233" s="1065"/>
      <c r="F233" s="1065"/>
      <c r="G233" s="1065"/>
      <c r="H233" s="1065"/>
      <c r="I233" s="1065"/>
      <c r="J233" s="1065"/>
      <c r="K233" s="1065"/>
      <c r="L233" s="397">
        <v>0.37</v>
      </c>
      <c r="M233" s="398"/>
      <c r="N233" s="399"/>
      <c r="V233" s="361"/>
      <c r="W233" s="367"/>
      <c r="AB233" s="367"/>
      <c r="AD233" s="367"/>
      <c r="AE233" s="335" t="s">
        <v>517</v>
      </c>
      <c r="AF233" s="367"/>
      <c r="AG233" s="367"/>
    </row>
    <row r="234" spans="1:35" s="332" customFormat="1" ht="12" x14ac:dyDescent="0.2">
      <c r="A234" s="396"/>
      <c r="B234" s="371"/>
      <c r="C234" s="1065" t="s">
        <v>518</v>
      </c>
      <c r="D234" s="1065"/>
      <c r="E234" s="1065"/>
      <c r="F234" s="1065"/>
      <c r="G234" s="1065"/>
      <c r="H234" s="1065"/>
      <c r="I234" s="1065"/>
      <c r="J234" s="1065"/>
      <c r="K234" s="1065"/>
      <c r="L234" s="397">
        <v>0.37</v>
      </c>
      <c r="M234" s="398"/>
      <c r="N234" s="399"/>
      <c r="V234" s="361"/>
      <c r="W234" s="367"/>
      <c r="AB234" s="367"/>
      <c r="AD234" s="367"/>
      <c r="AE234" s="335" t="s">
        <v>518</v>
      </c>
      <c r="AF234" s="367"/>
      <c r="AG234" s="367"/>
    </row>
    <row r="235" spans="1:35" s="332" customFormat="1" ht="12" x14ac:dyDescent="0.2">
      <c r="A235" s="396"/>
      <c r="B235" s="371"/>
      <c r="C235" s="1065" t="s">
        <v>513</v>
      </c>
      <c r="D235" s="1065"/>
      <c r="E235" s="1065"/>
      <c r="F235" s="1065"/>
      <c r="G235" s="1065"/>
      <c r="H235" s="1065"/>
      <c r="I235" s="1065"/>
      <c r="J235" s="1065"/>
      <c r="K235" s="1065"/>
      <c r="L235" s="397"/>
      <c r="M235" s="398"/>
      <c r="N235" s="399"/>
      <c r="V235" s="361"/>
      <c r="W235" s="367"/>
      <c r="AB235" s="367"/>
      <c r="AD235" s="367"/>
      <c r="AE235" s="335" t="s">
        <v>513</v>
      </c>
      <c r="AF235" s="367"/>
      <c r="AG235" s="367"/>
    </row>
    <row r="236" spans="1:35" s="332" customFormat="1" ht="12" x14ac:dyDescent="0.2">
      <c r="A236" s="396"/>
      <c r="B236" s="371"/>
      <c r="C236" s="1065" t="s">
        <v>521</v>
      </c>
      <c r="D236" s="1065"/>
      <c r="E236" s="1065"/>
      <c r="F236" s="1065"/>
      <c r="G236" s="1065"/>
      <c r="H236" s="1065"/>
      <c r="I236" s="1065"/>
      <c r="J236" s="1065"/>
      <c r="K236" s="1065"/>
      <c r="L236" s="397">
        <v>0.37</v>
      </c>
      <c r="M236" s="398"/>
      <c r="N236" s="399"/>
      <c r="V236" s="361"/>
      <c r="W236" s="367"/>
      <c r="AB236" s="367"/>
      <c r="AD236" s="367"/>
      <c r="AE236" s="335" t="s">
        <v>521</v>
      </c>
      <c r="AF236" s="367"/>
      <c r="AG236" s="367"/>
    </row>
    <row r="237" spans="1:35" s="332" customFormat="1" ht="12" x14ac:dyDescent="0.2">
      <c r="A237" s="396"/>
      <c r="B237" s="390"/>
      <c r="C237" s="1067" t="s">
        <v>8152</v>
      </c>
      <c r="D237" s="1067"/>
      <c r="E237" s="1067"/>
      <c r="F237" s="1067"/>
      <c r="G237" s="1067"/>
      <c r="H237" s="1067"/>
      <c r="I237" s="1067"/>
      <c r="J237" s="1067"/>
      <c r="K237" s="1067"/>
      <c r="L237" s="400">
        <v>0.37</v>
      </c>
      <c r="M237" s="401"/>
      <c r="N237" s="402"/>
      <c r="V237" s="361"/>
      <c r="W237" s="367"/>
      <c r="AB237" s="367"/>
      <c r="AD237" s="367"/>
      <c r="AF237" s="367" t="s">
        <v>8152</v>
      </c>
      <c r="AG237" s="367"/>
    </row>
    <row r="238" spans="1:35" s="332" customFormat="1" ht="2.25" customHeight="1" x14ac:dyDescent="0.2">
      <c r="B238" s="338"/>
      <c r="C238" s="338"/>
      <c r="D238" s="338"/>
      <c r="E238" s="338"/>
      <c r="F238" s="338"/>
      <c r="G238" s="338"/>
      <c r="H238" s="338"/>
      <c r="I238" s="338"/>
      <c r="J238" s="338"/>
      <c r="K238" s="338"/>
      <c r="L238" s="403"/>
      <c r="M238" s="404"/>
      <c r="N238" s="405"/>
    </row>
    <row r="239" spans="1:35" s="332" customFormat="1" x14ac:dyDescent="0.2">
      <c r="A239" s="391"/>
      <c r="B239" s="392"/>
      <c r="C239" s="1068" t="s">
        <v>636</v>
      </c>
      <c r="D239" s="1068"/>
      <c r="E239" s="1068"/>
      <c r="F239" s="1068"/>
      <c r="G239" s="1068"/>
      <c r="H239" s="1068"/>
      <c r="I239" s="1068"/>
      <c r="J239" s="1068"/>
      <c r="K239" s="1068"/>
      <c r="L239" s="393"/>
      <c r="M239" s="406"/>
      <c r="N239" s="395"/>
      <c r="AH239" s="367" t="s">
        <v>636</v>
      </c>
    </row>
    <row r="240" spans="1:35" s="332" customFormat="1" x14ac:dyDescent="0.2">
      <c r="A240" s="396"/>
      <c r="B240" s="371"/>
      <c r="C240" s="1065" t="s">
        <v>512</v>
      </c>
      <c r="D240" s="1065"/>
      <c r="E240" s="1065"/>
      <c r="F240" s="1065"/>
      <c r="G240" s="1065"/>
      <c r="H240" s="1065"/>
      <c r="I240" s="1065"/>
      <c r="J240" s="1065"/>
      <c r="K240" s="1065"/>
      <c r="L240" s="397">
        <v>10803.64</v>
      </c>
      <c r="M240" s="407"/>
      <c r="N240" s="399"/>
      <c r="AH240" s="367"/>
      <c r="AI240" s="335" t="s">
        <v>512</v>
      </c>
    </row>
    <row r="241" spans="1:35" s="332" customFormat="1" x14ac:dyDescent="0.2">
      <c r="A241" s="396"/>
      <c r="B241" s="371"/>
      <c r="C241" s="1065" t="s">
        <v>513</v>
      </c>
      <c r="D241" s="1065"/>
      <c r="E241" s="1065"/>
      <c r="F241" s="1065"/>
      <c r="G241" s="1065"/>
      <c r="H241" s="1065"/>
      <c r="I241" s="1065"/>
      <c r="J241" s="1065"/>
      <c r="K241" s="1065"/>
      <c r="L241" s="397"/>
      <c r="M241" s="407"/>
      <c r="N241" s="399"/>
      <c r="AH241" s="367"/>
      <c r="AI241" s="335" t="s">
        <v>513</v>
      </c>
    </row>
    <row r="242" spans="1:35" s="332" customFormat="1" x14ac:dyDescent="0.2">
      <c r="A242" s="396"/>
      <c r="B242" s="371"/>
      <c r="C242" s="1065" t="s">
        <v>514</v>
      </c>
      <c r="D242" s="1065"/>
      <c r="E242" s="1065"/>
      <c r="F242" s="1065"/>
      <c r="G242" s="1065"/>
      <c r="H242" s="1065"/>
      <c r="I242" s="1065"/>
      <c r="J242" s="1065"/>
      <c r="K242" s="1065"/>
      <c r="L242" s="397">
        <v>2470.44</v>
      </c>
      <c r="M242" s="407"/>
      <c r="N242" s="399"/>
      <c r="AH242" s="367"/>
      <c r="AI242" s="335" t="s">
        <v>514</v>
      </c>
    </row>
    <row r="243" spans="1:35" s="332" customFormat="1" x14ac:dyDescent="0.2">
      <c r="A243" s="396"/>
      <c r="B243" s="371"/>
      <c r="C243" s="1065" t="s">
        <v>515</v>
      </c>
      <c r="D243" s="1065"/>
      <c r="E243" s="1065"/>
      <c r="F243" s="1065"/>
      <c r="G243" s="1065"/>
      <c r="H243" s="1065"/>
      <c r="I243" s="1065"/>
      <c r="J243" s="1065"/>
      <c r="K243" s="1065"/>
      <c r="L243" s="397">
        <v>40.64</v>
      </c>
      <c r="M243" s="407"/>
      <c r="N243" s="399"/>
      <c r="AH243" s="367"/>
      <c r="AI243" s="335" t="s">
        <v>515</v>
      </c>
    </row>
    <row r="244" spans="1:35" s="332" customFormat="1" x14ac:dyDescent="0.2">
      <c r="A244" s="396"/>
      <c r="B244" s="371"/>
      <c r="C244" s="1065" t="s">
        <v>516</v>
      </c>
      <c r="D244" s="1065"/>
      <c r="E244" s="1065"/>
      <c r="F244" s="1065"/>
      <c r="G244" s="1065"/>
      <c r="H244" s="1065"/>
      <c r="I244" s="1065"/>
      <c r="J244" s="1065"/>
      <c r="K244" s="1065"/>
      <c r="L244" s="397">
        <v>5.48</v>
      </c>
      <c r="M244" s="407"/>
      <c r="N244" s="399"/>
      <c r="AH244" s="367"/>
      <c r="AI244" s="335" t="s">
        <v>516</v>
      </c>
    </row>
    <row r="245" spans="1:35" s="332" customFormat="1" x14ac:dyDescent="0.2">
      <c r="A245" s="396"/>
      <c r="B245" s="371"/>
      <c r="C245" s="1065" t="s">
        <v>517</v>
      </c>
      <c r="D245" s="1065"/>
      <c r="E245" s="1065"/>
      <c r="F245" s="1065"/>
      <c r="G245" s="1065"/>
      <c r="H245" s="1065"/>
      <c r="I245" s="1065"/>
      <c r="J245" s="1065"/>
      <c r="K245" s="1065"/>
      <c r="L245" s="397">
        <v>8292.56</v>
      </c>
      <c r="M245" s="407"/>
      <c r="N245" s="399"/>
      <c r="AH245" s="367"/>
      <c r="AI245" s="335" t="s">
        <v>517</v>
      </c>
    </row>
    <row r="246" spans="1:35" s="332" customFormat="1" x14ac:dyDescent="0.2">
      <c r="A246" s="396"/>
      <c r="B246" s="371" t="s">
        <v>423</v>
      </c>
      <c r="C246" s="1065" t="s">
        <v>518</v>
      </c>
      <c r="D246" s="1065"/>
      <c r="E246" s="1065"/>
      <c r="F246" s="1065"/>
      <c r="G246" s="1065"/>
      <c r="H246" s="1065"/>
      <c r="I246" s="1065"/>
      <c r="J246" s="1065"/>
      <c r="K246" s="1065"/>
      <c r="L246" s="397">
        <v>0.37</v>
      </c>
      <c r="M246" s="407" t="s">
        <v>567</v>
      </c>
      <c r="N246" s="399">
        <v>3</v>
      </c>
      <c r="AH246" s="367"/>
      <c r="AI246" s="335" t="s">
        <v>518</v>
      </c>
    </row>
    <row r="247" spans="1:35" s="332" customFormat="1" x14ac:dyDescent="0.2">
      <c r="A247" s="396"/>
      <c r="B247" s="371"/>
      <c r="C247" s="1065" t="s">
        <v>513</v>
      </c>
      <c r="D247" s="1065"/>
      <c r="E247" s="1065"/>
      <c r="F247" s="1065"/>
      <c r="G247" s="1065"/>
      <c r="H247" s="1065"/>
      <c r="I247" s="1065"/>
      <c r="J247" s="1065"/>
      <c r="K247" s="1065"/>
      <c r="L247" s="397"/>
      <c r="M247" s="407"/>
      <c r="N247" s="399"/>
      <c r="AH247" s="367"/>
      <c r="AI247" s="335" t="s">
        <v>513</v>
      </c>
    </row>
    <row r="248" spans="1:35" s="332" customFormat="1" x14ac:dyDescent="0.2">
      <c r="A248" s="396"/>
      <c r="B248" s="371"/>
      <c r="C248" s="1065" t="s">
        <v>521</v>
      </c>
      <c r="D248" s="1065"/>
      <c r="E248" s="1065"/>
      <c r="F248" s="1065"/>
      <c r="G248" s="1065"/>
      <c r="H248" s="1065"/>
      <c r="I248" s="1065"/>
      <c r="J248" s="1065"/>
      <c r="K248" s="1065"/>
      <c r="L248" s="397">
        <v>0.37</v>
      </c>
      <c r="M248" s="407"/>
      <c r="N248" s="399"/>
      <c r="AH248" s="367"/>
      <c r="AI248" s="335" t="s">
        <v>521</v>
      </c>
    </row>
    <row r="249" spans="1:35" s="332" customFormat="1" x14ac:dyDescent="0.2">
      <c r="A249" s="396"/>
      <c r="B249" s="371" t="s">
        <v>423</v>
      </c>
      <c r="C249" s="1065" t="s">
        <v>3041</v>
      </c>
      <c r="D249" s="1065"/>
      <c r="E249" s="1065"/>
      <c r="F249" s="1065"/>
      <c r="G249" s="1065"/>
      <c r="H249" s="1065"/>
      <c r="I249" s="1065"/>
      <c r="J249" s="1065"/>
      <c r="K249" s="1065"/>
      <c r="L249" s="397">
        <v>14391.59</v>
      </c>
      <c r="M249" s="407" t="s">
        <v>567</v>
      </c>
      <c r="N249" s="399">
        <v>134993</v>
      </c>
      <c r="AH249" s="367"/>
      <c r="AI249" s="335" t="s">
        <v>3041</v>
      </c>
    </row>
    <row r="250" spans="1:35" s="332" customFormat="1" x14ac:dyDescent="0.2">
      <c r="A250" s="396"/>
      <c r="B250" s="371"/>
      <c r="C250" s="1065" t="s">
        <v>513</v>
      </c>
      <c r="D250" s="1065"/>
      <c r="E250" s="1065"/>
      <c r="F250" s="1065"/>
      <c r="G250" s="1065"/>
      <c r="H250" s="1065"/>
      <c r="I250" s="1065"/>
      <c r="J250" s="1065"/>
      <c r="K250" s="1065"/>
      <c r="L250" s="397"/>
      <c r="M250" s="407"/>
      <c r="N250" s="399"/>
      <c r="AH250" s="367"/>
      <c r="AI250" s="335" t="s">
        <v>513</v>
      </c>
    </row>
    <row r="251" spans="1:35" s="332" customFormat="1" x14ac:dyDescent="0.2">
      <c r="A251" s="396"/>
      <c r="B251" s="371"/>
      <c r="C251" s="1065" t="s">
        <v>519</v>
      </c>
      <c r="D251" s="1065"/>
      <c r="E251" s="1065"/>
      <c r="F251" s="1065"/>
      <c r="G251" s="1065"/>
      <c r="H251" s="1065"/>
      <c r="I251" s="1065"/>
      <c r="J251" s="1065"/>
      <c r="K251" s="1065"/>
      <c r="L251" s="397">
        <v>2470.44</v>
      </c>
      <c r="M251" s="407"/>
      <c r="N251" s="399"/>
      <c r="AH251" s="367"/>
      <c r="AI251" s="335" t="s">
        <v>519</v>
      </c>
    </row>
    <row r="252" spans="1:35" s="332" customFormat="1" x14ac:dyDescent="0.2">
      <c r="A252" s="396"/>
      <c r="B252" s="371"/>
      <c r="C252" s="1065" t="s">
        <v>520</v>
      </c>
      <c r="D252" s="1065"/>
      <c r="E252" s="1065"/>
      <c r="F252" s="1065"/>
      <c r="G252" s="1065"/>
      <c r="H252" s="1065"/>
      <c r="I252" s="1065"/>
      <c r="J252" s="1065"/>
      <c r="K252" s="1065"/>
      <c r="L252" s="397">
        <v>40.64</v>
      </c>
      <c r="M252" s="407"/>
      <c r="N252" s="399"/>
      <c r="AH252" s="367"/>
      <c r="AI252" s="335" t="s">
        <v>520</v>
      </c>
    </row>
    <row r="253" spans="1:35" s="332" customFormat="1" x14ac:dyDescent="0.2">
      <c r="A253" s="396"/>
      <c r="B253" s="371"/>
      <c r="C253" s="1065" t="s">
        <v>521</v>
      </c>
      <c r="D253" s="1065"/>
      <c r="E253" s="1065"/>
      <c r="F253" s="1065"/>
      <c r="G253" s="1065"/>
      <c r="H253" s="1065"/>
      <c r="I253" s="1065"/>
      <c r="J253" s="1065"/>
      <c r="K253" s="1065"/>
      <c r="L253" s="397">
        <v>8292.19</v>
      </c>
      <c r="M253" s="407"/>
      <c r="N253" s="399"/>
      <c r="AH253" s="367"/>
      <c r="AI253" s="335" t="s">
        <v>521</v>
      </c>
    </row>
    <row r="254" spans="1:35" s="332" customFormat="1" x14ac:dyDescent="0.2">
      <c r="A254" s="396"/>
      <c r="B254" s="371"/>
      <c r="C254" s="1065" t="s">
        <v>522</v>
      </c>
      <c r="D254" s="1065"/>
      <c r="E254" s="1065"/>
      <c r="F254" s="1065"/>
      <c r="G254" s="1065"/>
      <c r="H254" s="1065"/>
      <c r="I254" s="1065"/>
      <c r="J254" s="1065"/>
      <c r="K254" s="1065"/>
      <c r="L254" s="397">
        <v>2357.29</v>
      </c>
      <c r="M254" s="407"/>
      <c r="N254" s="399"/>
      <c r="AH254" s="367"/>
      <c r="AI254" s="335" t="s">
        <v>522</v>
      </c>
    </row>
    <row r="255" spans="1:35" s="332" customFormat="1" x14ac:dyDescent="0.2">
      <c r="A255" s="396"/>
      <c r="B255" s="371"/>
      <c r="C255" s="1065" t="s">
        <v>523</v>
      </c>
      <c r="D255" s="1065"/>
      <c r="E255" s="1065"/>
      <c r="F255" s="1065"/>
      <c r="G255" s="1065"/>
      <c r="H255" s="1065"/>
      <c r="I255" s="1065"/>
      <c r="J255" s="1065"/>
      <c r="K255" s="1065"/>
      <c r="L255" s="397">
        <v>1231.03</v>
      </c>
      <c r="M255" s="407"/>
      <c r="N255" s="399"/>
      <c r="AH255" s="367"/>
      <c r="AI255" s="335" t="s">
        <v>523</v>
      </c>
    </row>
    <row r="256" spans="1:35" s="332" customFormat="1" x14ac:dyDescent="0.2">
      <c r="A256" s="396"/>
      <c r="B256" s="371"/>
      <c r="C256" s="1065" t="s">
        <v>1374</v>
      </c>
      <c r="D256" s="1065"/>
      <c r="E256" s="1065"/>
      <c r="F256" s="1065"/>
      <c r="G256" s="1065"/>
      <c r="H256" s="1065"/>
      <c r="I256" s="1065"/>
      <c r="J256" s="1065"/>
      <c r="K256" s="1065"/>
      <c r="L256" s="397">
        <v>115260.93</v>
      </c>
      <c r="M256" s="407"/>
      <c r="N256" s="399">
        <v>571694</v>
      </c>
      <c r="AH256" s="367"/>
      <c r="AI256" s="335" t="s">
        <v>1374</v>
      </c>
    </row>
    <row r="257" spans="1:36" x14ac:dyDescent="0.2">
      <c r="A257" s="396"/>
      <c r="B257" s="371" t="s">
        <v>434</v>
      </c>
      <c r="C257" s="1065" t="s">
        <v>3043</v>
      </c>
      <c r="D257" s="1065"/>
      <c r="E257" s="1065"/>
      <c r="F257" s="1065"/>
      <c r="G257" s="1065"/>
      <c r="H257" s="1065"/>
      <c r="I257" s="1065"/>
      <c r="J257" s="1065"/>
      <c r="K257" s="1065"/>
      <c r="L257" s="397">
        <v>115260.93</v>
      </c>
      <c r="M257" s="407" t="s">
        <v>1362</v>
      </c>
      <c r="N257" s="399">
        <v>571694</v>
      </c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2"/>
      <c r="AH257" s="367"/>
      <c r="AI257" s="335" t="s">
        <v>3043</v>
      </c>
      <c r="AJ257" s="332"/>
    </row>
    <row r="258" spans="1:36" x14ac:dyDescent="0.2">
      <c r="A258" s="396"/>
      <c r="B258" s="371"/>
      <c r="C258" s="1065" t="s">
        <v>524</v>
      </c>
      <c r="D258" s="1065"/>
      <c r="E258" s="1065"/>
      <c r="F258" s="1065"/>
      <c r="G258" s="1065"/>
      <c r="H258" s="1065"/>
      <c r="I258" s="1065"/>
      <c r="J258" s="1065"/>
      <c r="K258" s="1065"/>
      <c r="L258" s="397">
        <v>2475.92</v>
      </c>
      <c r="M258" s="407"/>
      <c r="N258" s="399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2"/>
      <c r="AH258" s="367"/>
      <c r="AI258" s="335" t="s">
        <v>524</v>
      </c>
      <c r="AJ258" s="332"/>
    </row>
    <row r="259" spans="1:36" x14ac:dyDescent="0.2">
      <c r="A259" s="396"/>
      <c r="B259" s="371"/>
      <c r="C259" s="1065" t="s">
        <v>525</v>
      </c>
      <c r="D259" s="1065"/>
      <c r="E259" s="1065"/>
      <c r="F259" s="1065"/>
      <c r="G259" s="1065"/>
      <c r="H259" s="1065"/>
      <c r="I259" s="1065"/>
      <c r="J259" s="1065"/>
      <c r="K259" s="1065"/>
      <c r="L259" s="397">
        <v>2357.29</v>
      </c>
      <c r="M259" s="407"/>
      <c r="N259" s="399"/>
      <c r="O259" s="332"/>
      <c r="P259" s="332"/>
      <c r="Q259" s="332"/>
      <c r="R259" s="332"/>
      <c r="S259" s="332"/>
      <c r="T259" s="332"/>
      <c r="U259" s="332"/>
      <c r="V259" s="332"/>
      <c r="W259" s="332"/>
      <c r="X259" s="332"/>
      <c r="Y259" s="332"/>
      <c r="Z259" s="332"/>
      <c r="AA259" s="332"/>
      <c r="AB259" s="332"/>
      <c r="AC259" s="332"/>
      <c r="AD259" s="332"/>
      <c r="AE259" s="332"/>
      <c r="AF259" s="332"/>
      <c r="AG259" s="332"/>
      <c r="AH259" s="367"/>
      <c r="AI259" s="335" t="s">
        <v>525</v>
      </c>
      <c r="AJ259" s="332"/>
    </row>
    <row r="260" spans="1:36" x14ac:dyDescent="0.2">
      <c r="A260" s="396"/>
      <c r="B260" s="371"/>
      <c r="C260" s="1065" t="s">
        <v>526</v>
      </c>
      <c r="D260" s="1065"/>
      <c r="E260" s="1065"/>
      <c r="F260" s="1065"/>
      <c r="G260" s="1065"/>
      <c r="H260" s="1065"/>
      <c r="I260" s="1065"/>
      <c r="J260" s="1065"/>
      <c r="K260" s="1065"/>
      <c r="L260" s="397">
        <v>1231.03</v>
      </c>
      <c r="M260" s="407"/>
      <c r="N260" s="399"/>
      <c r="O260" s="332"/>
      <c r="P260" s="332"/>
      <c r="Q260" s="332"/>
      <c r="R260" s="332"/>
      <c r="S260" s="332"/>
      <c r="T260" s="332"/>
      <c r="U260" s="332"/>
      <c r="V260" s="332"/>
      <c r="W260" s="332"/>
      <c r="X260" s="332"/>
      <c r="Y260" s="332"/>
      <c r="Z260" s="332"/>
      <c r="AA260" s="332"/>
      <c r="AB260" s="332"/>
      <c r="AC260" s="332"/>
      <c r="AD260" s="332"/>
      <c r="AE260" s="332"/>
      <c r="AF260" s="332"/>
      <c r="AG260" s="332"/>
      <c r="AH260" s="367"/>
      <c r="AI260" s="335" t="s">
        <v>526</v>
      </c>
      <c r="AJ260" s="332"/>
    </row>
    <row r="261" spans="1:36" x14ac:dyDescent="0.2">
      <c r="A261" s="396"/>
      <c r="B261" s="390"/>
      <c r="C261" s="1067" t="s">
        <v>637</v>
      </c>
      <c r="D261" s="1067"/>
      <c r="E261" s="1067"/>
      <c r="F261" s="1067"/>
      <c r="G261" s="1067"/>
      <c r="H261" s="1067"/>
      <c r="I261" s="1067"/>
      <c r="J261" s="1067"/>
      <c r="K261" s="1067"/>
      <c r="L261" s="400">
        <v>129652.89</v>
      </c>
      <c r="M261" s="408"/>
      <c r="N261" s="409">
        <v>706690</v>
      </c>
      <c r="O261" s="332"/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  <c r="AA261" s="332"/>
      <c r="AB261" s="332"/>
      <c r="AC261" s="332"/>
      <c r="AD261" s="332"/>
      <c r="AE261" s="332"/>
      <c r="AF261" s="332"/>
      <c r="AG261" s="332"/>
      <c r="AH261" s="367"/>
      <c r="AI261" s="332"/>
      <c r="AJ261" s="367" t="s">
        <v>637</v>
      </c>
    </row>
    <row r="262" spans="1:36" ht="1.5" customHeight="1" x14ac:dyDescent="0.2">
      <c r="B262" s="390"/>
      <c r="C262" s="380"/>
      <c r="D262" s="380"/>
      <c r="E262" s="380"/>
      <c r="F262" s="380"/>
      <c r="G262" s="380"/>
      <c r="H262" s="380"/>
      <c r="I262" s="380"/>
      <c r="J262" s="380"/>
      <c r="K262" s="380"/>
      <c r="L262" s="400"/>
      <c r="M262" s="401"/>
      <c r="N262" s="410"/>
      <c r="O262" s="332"/>
      <c r="P262" s="332"/>
      <c r="Q262" s="332"/>
      <c r="R262" s="332"/>
      <c r="S262" s="332"/>
      <c r="T262" s="332"/>
      <c r="U262" s="332"/>
      <c r="V262" s="332"/>
      <c r="W262" s="332"/>
      <c r="X262" s="332"/>
      <c r="Y262" s="332"/>
      <c r="Z262" s="332"/>
      <c r="AA262" s="332"/>
      <c r="AB262" s="332"/>
      <c r="AC262" s="332"/>
      <c r="AD262" s="332"/>
      <c r="AE262" s="332"/>
      <c r="AF262" s="332"/>
      <c r="AG262" s="332"/>
      <c r="AH262" s="332"/>
      <c r="AI262" s="332"/>
      <c r="AJ262" s="332"/>
    </row>
    <row r="263" spans="1:36" ht="53.25" customHeight="1" x14ac:dyDescent="0.2">
      <c r="A263" s="411"/>
      <c r="B263" s="411"/>
      <c r="C263" s="411"/>
      <c r="D263" s="411"/>
      <c r="E263" s="411"/>
      <c r="F263" s="411"/>
      <c r="G263" s="411"/>
      <c r="H263" s="411"/>
      <c r="I263" s="411"/>
      <c r="J263" s="411"/>
      <c r="K263" s="411"/>
      <c r="L263" s="411"/>
      <c r="M263" s="411"/>
      <c r="N263" s="411"/>
      <c r="O263" s="332"/>
      <c r="P263" s="332"/>
      <c r="Q263" s="332"/>
      <c r="R263" s="332"/>
      <c r="S263" s="332"/>
      <c r="T263" s="332"/>
      <c r="U263" s="332"/>
      <c r="V263" s="332"/>
      <c r="W263" s="332"/>
      <c r="X263" s="332"/>
      <c r="Y263" s="332"/>
      <c r="Z263" s="332"/>
      <c r="AA263" s="332"/>
      <c r="AB263" s="332"/>
      <c r="AC263" s="332"/>
      <c r="AD263" s="332"/>
      <c r="AE263" s="332"/>
      <c r="AF263" s="332"/>
      <c r="AG263" s="332"/>
      <c r="AH263" s="332"/>
      <c r="AI263" s="332"/>
      <c r="AJ263" s="332"/>
    </row>
    <row r="264" spans="1:36" x14ac:dyDescent="0.2">
      <c r="B264" s="412" t="s">
        <v>376</v>
      </c>
      <c r="C264" s="1066" t="s">
        <v>638</v>
      </c>
      <c r="D264" s="1066"/>
      <c r="E264" s="1066"/>
      <c r="F264" s="1066"/>
      <c r="G264" s="1066"/>
      <c r="H264" s="1066"/>
      <c r="I264" s="1066"/>
      <c r="J264" s="1066"/>
      <c r="K264" s="1066"/>
      <c r="L264" s="1066"/>
      <c r="O264" s="332"/>
      <c r="P264" s="332"/>
      <c r="Q264" s="332"/>
      <c r="R264" s="332"/>
      <c r="S264" s="332"/>
      <c r="T264" s="332"/>
      <c r="U264" s="332"/>
      <c r="V264" s="332"/>
      <c r="W264" s="332"/>
      <c r="X264" s="332"/>
      <c r="Y264" s="332"/>
      <c r="Z264" s="332"/>
      <c r="AA264" s="332"/>
      <c r="AB264" s="332"/>
      <c r="AC264" s="332"/>
      <c r="AD264" s="332"/>
      <c r="AE264" s="332"/>
      <c r="AF264" s="332"/>
      <c r="AG264" s="332"/>
      <c r="AH264" s="332"/>
      <c r="AI264" s="332"/>
      <c r="AJ264" s="332"/>
    </row>
    <row r="265" spans="1:36" ht="13.5" customHeight="1" x14ac:dyDescent="0.2">
      <c r="B265" s="333"/>
      <c r="C265" s="1064" t="s">
        <v>92</v>
      </c>
      <c r="D265" s="1064"/>
      <c r="E265" s="1064"/>
      <c r="F265" s="1064"/>
      <c r="G265" s="1064"/>
      <c r="H265" s="1064"/>
      <c r="I265" s="1064"/>
      <c r="J265" s="1064"/>
      <c r="K265" s="1064"/>
      <c r="L265" s="1064"/>
      <c r="O265" s="332"/>
      <c r="P265" s="332"/>
      <c r="Q265" s="332"/>
      <c r="R265" s="332"/>
      <c r="S265" s="332"/>
      <c r="T265" s="332"/>
      <c r="U265" s="332"/>
      <c r="V265" s="332"/>
      <c r="W265" s="332"/>
      <c r="X265" s="332"/>
      <c r="Y265" s="332"/>
      <c r="Z265" s="332"/>
      <c r="AA265" s="332"/>
      <c r="AB265" s="332"/>
      <c r="AC265" s="332"/>
      <c r="AD265" s="332"/>
      <c r="AE265" s="332"/>
      <c r="AF265" s="332"/>
      <c r="AG265" s="332"/>
      <c r="AH265" s="332"/>
      <c r="AI265" s="332"/>
      <c r="AJ265" s="332"/>
    </row>
    <row r="266" spans="1:36" ht="12.75" customHeight="1" x14ac:dyDescent="0.2">
      <c r="B266" s="412" t="s">
        <v>377</v>
      </c>
      <c r="C266" s="1066" t="s">
        <v>639</v>
      </c>
      <c r="D266" s="1066"/>
      <c r="E266" s="1066"/>
      <c r="F266" s="1066"/>
      <c r="G266" s="1066"/>
      <c r="H266" s="1066"/>
      <c r="I266" s="1066"/>
      <c r="J266" s="1066"/>
      <c r="K266" s="1066"/>
      <c r="L266" s="1066"/>
      <c r="O266" s="332"/>
      <c r="P266" s="332"/>
      <c r="Q266" s="332"/>
      <c r="R266" s="332"/>
      <c r="S266" s="332"/>
      <c r="T266" s="332"/>
      <c r="U266" s="332"/>
      <c r="V266" s="332"/>
      <c r="W266" s="332"/>
      <c r="X266" s="332"/>
      <c r="Y266" s="332"/>
      <c r="Z266" s="332"/>
      <c r="AA266" s="332"/>
      <c r="AB266" s="332"/>
      <c r="AC266" s="332"/>
      <c r="AD266" s="332"/>
      <c r="AE266" s="332"/>
      <c r="AF266" s="332"/>
      <c r="AG266" s="332"/>
      <c r="AH266" s="332"/>
      <c r="AI266" s="332"/>
      <c r="AJ266" s="332"/>
    </row>
    <row r="267" spans="1:36" ht="13.5" customHeight="1" x14ac:dyDescent="0.2">
      <c r="C267" s="1064" t="s">
        <v>92</v>
      </c>
      <c r="D267" s="1064"/>
      <c r="E267" s="1064"/>
      <c r="F267" s="1064"/>
      <c r="G267" s="1064"/>
      <c r="H267" s="1064"/>
      <c r="I267" s="1064"/>
      <c r="J267" s="1064"/>
      <c r="K267" s="1064"/>
      <c r="L267" s="1064"/>
      <c r="O267" s="332"/>
      <c r="P267" s="332"/>
      <c r="Q267" s="332"/>
      <c r="R267" s="332"/>
      <c r="S267" s="332"/>
      <c r="T267" s="332"/>
      <c r="U267" s="332"/>
      <c r="V267" s="332"/>
      <c r="W267" s="332"/>
      <c r="X267" s="332"/>
      <c r="Y267" s="332"/>
      <c r="Z267" s="332"/>
      <c r="AA267" s="332"/>
      <c r="AB267" s="332"/>
      <c r="AC267" s="332"/>
      <c r="AD267" s="332"/>
      <c r="AE267" s="332"/>
      <c r="AF267" s="332"/>
      <c r="AG267" s="332"/>
      <c r="AH267" s="332"/>
      <c r="AI267" s="332"/>
      <c r="AJ267" s="332"/>
    </row>
    <row r="269" spans="1:36" x14ac:dyDescent="0.2">
      <c r="B269" s="413"/>
      <c r="D269" s="413"/>
      <c r="F269" s="413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2"/>
      <c r="AH269" s="332"/>
      <c r="AI269" s="332"/>
      <c r="AJ269" s="332"/>
    </row>
    <row r="286" spans="15:36" x14ac:dyDescent="0.2">
      <c r="O286" s="332"/>
      <c r="P286" s="332"/>
      <c r="Q286" s="332"/>
      <c r="R286" s="332"/>
      <c r="S286" s="332"/>
      <c r="T286" s="332"/>
      <c r="U286" s="332"/>
      <c r="V286" s="332"/>
      <c r="W286" s="332"/>
      <c r="X286" s="332"/>
      <c r="Y286" s="332"/>
      <c r="Z286" s="332"/>
      <c r="AA286" s="332"/>
      <c r="AB286" s="332"/>
      <c r="AC286" s="332"/>
      <c r="AD286" s="332"/>
      <c r="AE286" s="332"/>
      <c r="AF286" s="332"/>
      <c r="AG286" s="332"/>
      <c r="AH286" s="332"/>
      <c r="AI286" s="332"/>
      <c r="AJ286" s="332"/>
    </row>
    <row r="287" spans="15:36" x14ac:dyDescent="0.2">
      <c r="O287" s="332"/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Z287" s="332"/>
      <c r="AA287" s="332"/>
      <c r="AB287" s="332"/>
      <c r="AC287" s="332"/>
      <c r="AD287" s="332"/>
      <c r="AE287" s="332"/>
      <c r="AF287" s="332"/>
      <c r="AG287" s="332"/>
      <c r="AH287" s="332"/>
      <c r="AI287" s="332"/>
      <c r="AJ287" s="332"/>
    </row>
    <row r="290" spans="15:36" x14ac:dyDescent="0.2">
      <c r="O290" s="332"/>
      <c r="P290" s="332"/>
      <c r="Q290" s="332"/>
      <c r="R290" s="332"/>
      <c r="S290" s="332"/>
      <c r="T290" s="332"/>
      <c r="U290" s="332"/>
      <c r="V290" s="332"/>
      <c r="W290" s="332"/>
      <c r="X290" s="332"/>
      <c r="Y290" s="332"/>
      <c r="Z290" s="332"/>
      <c r="AA290" s="332"/>
      <c r="AB290" s="332"/>
      <c r="AC290" s="332"/>
      <c r="AD290" s="332"/>
      <c r="AE290" s="332"/>
      <c r="AF290" s="332"/>
      <c r="AG290" s="332"/>
      <c r="AH290" s="332"/>
      <c r="AI290" s="332"/>
      <c r="AJ290" s="332"/>
    </row>
  </sheetData>
  <mergeCells count="238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4:N54"/>
    <mergeCell ref="C55:E55"/>
    <mergeCell ref="C56:E56"/>
    <mergeCell ref="C57:E57"/>
    <mergeCell ref="C58:E58"/>
    <mergeCell ref="C59:E59"/>
    <mergeCell ref="C47:E47"/>
    <mergeCell ref="C48:E48"/>
    <mergeCell ref="C49:E49"/>
    <mergeCell ref="C50:E50"/>
    <mergeCell ref="C52:N52"/>
    <mergeCell ref="C53:E53"/>
    <mergeCell ref="C67:E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5:N65"/>
    <mergeCell ref="C66:E66"/>
    <mergeCell ref="C80:N80"/>
    <mergeCell ref="C81:E81"/>
    <mergeCell ref="C82:E82"/>
    <mergeCell ref="C83:E83"/>
    <mergeCell ref="C84:E84"/>
    <mergeCell ref="C85:E85"/>
    <mergeCell ref="C73:E73"/>
    <mergeCell ref="C74:E74"/>
    <mergeCell ref="C75:E75"/>
    <mergeCell ref="C77:N77"/>
    <mergeCell ref="C78:E78"/>
    <mergeCell ref="C79:N79"/>
    <mergeCell ref="C93:N93"/>
    <mergeCell ref="C94:N94"/>
    <mergeCell ref="C95:E95"/>
    <mergeCell ref="C96:E96"/>
    <mergeCell ref="C97:E97"/>
    <mergeCell ref="C98:E98"/>
    <mergeCell ref="C86:E86"/>
    <mergeCell ref="C87:E87"/>
    <mergeCell ref="C88:E88"/>
    <mergeCell ref="C89:E89"/>
    <mergeCell ref="C91:N91"/>
    <mergeCell ref="C92:E92"/>
    <mergeCell ref="C105:E105"/>
    <mergeCell ref="C106:E106"/>
    <mergeCell ref="C108:N108"/>
    <mergeCell ref="C109:E109"/>
    <mergeCell ref="C110:N110"/>
    <mergeCell ref="C111:N111"/>
    <mergeCell ref="C99:E99"/>
    <mergeCell ref="C100:E100"/>
    <mergeCell ref="C101:E101"/>
    <mergeCell ref="C102:E102"/>
    <mergeCell ref="C103:E103"/>
    <mergeCell ref="C104:E104"/>
    <mergeCell ref="C118:E118"/>
    <mergeCell ref="C119:E119"/>
    <mergeCell ref="C120:E120"/>
    <mergeCell ref="C121:E121"/>
    <mergeCell ref="C122:E122"/>
    <mergeCell ref="C123:E123"/>
    <mergeCell ref="C112:E112"/>
    <mergeCell ref="C113:E113"/>
    <mergeCell ref="C114:E114"/>
    <mergeCell ref="C115:E115"/>
    <mergeCell ref="C116:E116"/>
    <mergeCell ref="C117:E117"/>
    <mergeCell ref="C131:E131"/>
    <mergeCell ref="C132:E132"/>
    <mergeCell ref="C133:E133"/>
    <mergeCell ref="C134:E134"/>
    <mergeCell ref="C135:E135"/>
    <mergeCell ref="C136:E136"/>
    <mergeCell ref="C125:N125"/>
    <mergeCell ref="C126:E126"/>
    <mergeCell ref="C127:N127"/>
    <mergeCell ref="C128:N128"/>
    <mergeCell ref="C129:E129"/>
    <mergeCell ref="C130:E130"/>
    <mergeCell ref="C143:E143"/>
    <mergeCell ref="C144:E144"/>
    <mergeCell ref="C145:E145"/>
    <mergeCell ref="C146:E146"/>
    <mergeCell ref="C147:E147"/>
    <mergeCell ref="C148:E148"/>
    <mergeCell ref="C137:E137"/>
    <mergeCell ref="C138:E138"/>
    <mergeCell ref="C139:E139"/>
    <mergeCell ref="C140:E140"/>
    <mergeCell ref="C141:N141"/>
    <mergeCell ref="C142:N142"/>
    <mergeCell ref="C156:N156"/>
    <mergeCell ref="C157:N157"/>
    <mergeCell ref="C158:E158"/>
    <mergeCell ref="C159:N159"/>
    <mergeCell ref="C160:N160"/>
    <mergeCell ref="C161:E161"/>
    <mergeCell ref="C149:E149"/>
    <mergeCell ref="C150:E150"/>
    <mergeCell ref="C151:E151"/>
    <mergeCell ref="C152:E152"/>
    <mergeCell ref="C153:E153"/>
    <mergeCell ref="C154:E154"/>
    <mergeCell ref="C168:E168"/>
    <mergeCell ref="C169:E169"/>
    <mergeCell ref="C171:N171"/>
    <mergeCell ref="C173:K173"/>
    <mergeCell ref="C174:K174"/>
    <mergeCell ref="C175:K175"/>
    <mergeCell ref="C162:E162"/>
    <mergeCell ref="C163:E163"/>
    <mergeCell ref="C164:E164"/>
    <mergeCell ref="C165:E165"/>
    <mergeCell ref="C166:E166"/>
    <mergeCell ref="C167:E167"/>
    <mergeCell ref="C182:K182"/>
    <mergeCell ref="C183:K183"/>
    <mergeCell ref="C184:K184"/>
    <mergeCell ref="C185:K185"/>
    <mergeCell ref="C186:K186"/>
    <mergeCell ref="C187:K187"/>
    <mergeCell ref="C176:K176"/>
    <mergeCell ref="C177:K177"/>
    <mergeCell ref="C178:K178"/>
    <mergeCell ref="C179:K179"/>
    <mergeCell ref="C180:K180"/>
    <mergeCell ref="C181:K181"/>
    <mergeCell ref="C194:E194"/>
    <mergeCell ref="C195:N195"/>
    <mergeCell ref="C196:E196"/>
    <mergeCell ref="C197:E197"/>
    <mergeCell ref="C198:E198"/>
    <mergeCell ref="C199:E199"/>
    <mergeCell ref="C188:K188"/>
    <mergeCell ref="C189:K189"/>
    <mergeCell ref="C190:K190"/>
    <mergeCell ref="C191:K191"/>
    <mergeCell ref="C192:K192"/>
    <mergeCell ref="A193:N193"/>
    <mergeCell ref="C208:N208"/>
    <mergeCell ref="C210:K210"/>
    <mergeCell ref="C211:K211"/>
    <mergeCell ref="C212:K212"/>
    <mergeCell ref="C213:K213"/>
    <mergeCell ref="C214:K214"/>
    <mergeCell ref="C200:E200"/>
    <mergeCell ref="C201:E201"/>
    <mergeCell ref="C202:E202"/>
    <mergeCell ref="C203:E203"/>
    <mergeCell ref="C204:E204"/>
    <mergeCell ref="C206:E206"/>
    <mergeCell ref="C221:K221"/>
    <mergeCell ref="C222:K222"/>
    <mergeCell ref="C223:K223"/>
    <mergeCell ref="C224:K224"/>
    <mergeCell ref="A225:N225"/>
    <mergeCell ref="A226:N226"/>
    <mergeCell ref="C215:K215"/>
    <mergeCell ref="C216:K216"/>
    <mergeCell ref="C217:K217"/>
    <mergeCell ref="C218:K218"/>
    <mergeCell ref="C219:K219"/>
    <mergeCell ref="C220:K220"/>
    <mergeCell ref="C235:K235"/>
    <mergeCell ref="C236:K236"/>
    <mergeCell ref="C237:K237"/>
    <mergeCell ref="C239:K239"/>
    <mergeCell ref="C240:K240"/>
    <mergeCell ref="C241:K241"/>
    <mergeCell ref="C227:E227"/>
    <mergeCell ref="C230:K230"/>
    <mergeCell ref="C231:K231"/>
    <mergeCell ref="C232:K232"/>
    <mergeCell ref="C233:K233"/>
    <mergeCell ref="C234:K234"/>
    <mergeCell ref="C248:K248"/>
    <mergeCell ref="C249:K249"/>
    <mergeCell ref="C250:K250"/>
    <mergeCell ref="C251:K251"/>
    <mergeCell ref="C252:K252"/>
    <mergeCell ref="C253:K253"/>
    <mergeCell ref="C242:K242"/>
    <mergeCell ref="C243:K243"/>
    <mergeCell ref="C244:K244"/>
    <mergeCell ref="C245:K245"/>
    <mergeCell ref="C246:K246"/>
    <mergeCell ref="C247:K247"/>
    <mergeCell ref="C260:K260"/>
    <mergeCell ref="C261:K261"/>
    <mergeCell ref="C264:L264"/>
    <mergeCell ref="C265:L265"/>
    <mergeCell ref="C266:L266"/>
    <mergeCell ref="C267:L267"/>
    <mergeCell ref="C254:K254"/>
    <mergeCell ref="C255:K255"/>
    <mergeCell ref="C256:K256"/>
    <mergeCell ref="C257:K257"/>
    <mergeCell ref="C258:K258"/>
    <mergeCell ref="C259:K259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64" orientation="landscape" useFirstPageNumber="1" r:id="rId1"/>
  <headerFooter>
    <oddFooter>&amp;R&amp;8&amp;P</oddFooter>
  </headerFooter>
  <rowBreaks count="1" manualBreakCount="1">
    <brk id="34" max="289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86"/>
  <sheetViews>
    <sheetView topLeftCell="A427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5" width="110.140625" style="335" hidden="1" customWidth="1"/>
    <col min="26" max="30" width="34.140625" style="335" hidden="1" customWidth="1"/>
    <col min="31" max="31" width="110.140625" style="335" hidden="1" customWidth="1"/>
    <col min="32" max="37" width="84.42578125" style="335" hidden="1" customWidth="1"/>
    <col min="3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8435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246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246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8436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746.05</v>
      </c>
      <c r="D28" s="352" t="s">
        <v>8437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9.7899999999999991</v>
      </c>
      <c r="D30" s="352" t="s">
        <v>8438</v>
      </c>
      <c r="E30" s="340" t="s">
        <v>401</v>
      </c>
      <c r="G30" s="332" t="s">
        <v>404</v>
      </c>
      <c r="L30" s="351">
        <v>0</v>
      </c>
      <c r="M30" s="352" t="s">
        <v>8439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226.56</v>
      </c>
      <c r="D31" s="758" t="s">
        <v>8440</v>
      </c>
      <c r="E31" s="340" t="s">
        <v>401</v>
      </c>
      <c r="G31" s="332" t="s">
        <v>407</v>
      </c>
      <c r="L31" s="759"/>
      <c r="M31" s="759">
        <v>371.97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509.7</v>
      </c>
      <c r="D32" s="758" t="s">
        <v>8441</v>
      </c>
      <c r="E32" s="340" t="s">
        <v>401</v>
      </c>
      <c r="G32" s="332" t="s">
        <v>409</v>
      </c>
      <c r="L32" s="759"/>
      <c r="M32" s="759">
        <v>7.34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8142</v>
      </c>
      <c r="M33" s="1083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7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7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7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7" s="332" customFormat="1" ht="12" x14ac:dyDescent="0.2">
      <c r="A39" s="1073" t="s">
        <v>8442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8442</v>
      </c>
    </row>
    <row r="40" spans="1:27" s="332" customFormat="1" ht="12" x14ac:dyDescent="0.2">
      <c r="A40" s="1069" t="s">
        <v>8076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1"/>
      <c r="V40" s="361"/>
      <c r="W40" s="367" t="s">
        <v>8076</v>
      </c>
    </row>
    <row r="41" spans="1:27" s="332" customFormat="1" ht="22.5" x14ac:dyDescent="0.2">
      <c r="A41" s="362" t="s">
        <v>423</v>
      </c>
      <c r="B41" s="363" t="s">
        <v>8443</v>
      </c>
      <c r="C41" s="1068" t="s">
        <v>8444</v>
      </c>
      <c r="D41" s="1068"/>
      <c r="E41" s="1068"/>
      <c r="F41" s="364" t="s">
        <v>1017</v>
      </c>
      <c r="G41" s="364"/>
      <c r="H41" s="364"/>
      <c r="I41" s="364" t="s">
        <v>423</v>
      </c>
      <c r="J41" s="365"/>
      <c r="K41" s="364"/>
      <c r="L41" s="365"/>
      <c r="M41" s="364"/>
      <c r="N41" s="366"/>
      <c r="V41" s="361"/>
      <c r="W41" s="367"/>
      <c r="X41" s="367" t="s">
        <v>8444</v>
      </c>
    </row>
    <row r="42" spans="1:27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431</v>
      </c>
    </row>
    <row r="43" spans="1:27" s="332" customFormat="1" ht="12" x14ac:dyDescent="0.2">
      <c r="A43" s="372"/>
      <c r="B43" s="371" t="s">
        <v>423</v>
      </c>
      <c r="C43" s="1065" t="s">
        <v>432</v>
      </c>
      <c r="D43" s="1065"/>
      <c r="E43" s="1065"/>
      <c r="F43" s="373"/>
      <c r="G43" s="373"/>
      <c r="H43" s="373"/>
      <c r="I43" s="373"/>
      <c r="J43" s="374">
        <v>69.95</v>
      </c>
      <c r="K43" s="373" t="s">
        <v>436</v>
      </c>
      <c r="L43" s="374">
        <v>87.44</v>
      </c>
      <c r="M43" s="373"/>
      <c r="N43" s="375"/>
      <c r="V43" s="361"/>
      <c r="W43" s="367"/>
      <c r="X43" s="367"/>
      <c r="Z43" s="335" t="s">
        <v>432</v>
      </c>
    </row>
    <row r="44" spans="1:27" s="332" customFormat="1" ht="12" x14ac:dyDescent="0.2">
      <c r="A44" s="372"/>
      <c r="B44" s="371" t="s">
        <v>434</v>
      </c>
      <c r="C44" s="1065" t="s">
        <v>435</v>
      </c>
      <c r="D44" s="1065"/>
      <c r="E44" s="1065"/>
      <c r="F44" s="373"/>
      <c r="G44" s="373"/>
      <c r="H44" s="373"/>
      <c r="I44" s="373"/>
      <c r="J44" s="374">
        <v>31.96</v>
      </c>
      <c r="K44" s="373" t="s">
        <v>436</v>
      </c>
      <c r="L44" s="374">
        <v>39.950000000000003</v>
      </c>
      <c r="M44" s="373"/>
      <c r="N44" s="375"/>
      <c r="V44" s="361"/>
      <c r="W44" s="367"/>
      <c r="X44" s="367"/>
      <c r="Z44" s="335" t="s">
        <v>435</v>
      </c>
    </row>
    <row r="45" spans="1:27" s="332" customFormat="1" ht="12" x14ac:dyDescent="0.2">
      <c r="A45" s="372"/>
      <c r="B45" s="371" t="s">
        <v>437</v>
      </c>
      <c r="C45" s="1065" t="s">
        <v>438</v>
      </c>
      <c r="D45" s="1065"/>
      <c r="E45" s="1065"/>
      <c r="F45" s="373"/>
      <c r="G45" s="373"/>
      <c r="H45" s="373"/>
      <c r="I45" s="373"/>
      <c r="J45" s="374">
        <v>3.32</v>
      </c>
      <c r="K45" s="373" t="s">
        <v>436</v>
      </c>
      <c r="L45" s="374">
        <v>4.1500000000000004</v>
      </c>
      <c r="M45" s="373"/>
      <c r="N45" s="375"/>
      <c r="V45" s="361"/>
      <c r="W45" s="367"/>
      <c r="X45" s="367"/>
      <c r="Z45" s="335" t="s">
        <v>438</v>
      </c>
    </row>
    <row r="46" spans="1:27" s="332" customFormat="1" ht="12" x14ac:dyDescent="0.2">
      <c r="A46" s="372"/>
      <c r="B46" s="371" t="s">
        <v>439</v>
      </c>
      <c r="C46" s="1065" t="s">
        <v>440</v>
      </c>
      <c r="D46" s="1065"/>
      <c r="E46" s="1065"/>
      <c r="F46" s="373"/>
      <c r="G46" s="373"/>
      <c r="H46" s="373"/>
      <c r="I46" s="373"/>
      <c r="J46" s="374">
        <v>45.17</v>
      </c>
      <c r="K46" s="373"/>
      <c r="L46" s="374">
        <v>45.17</v>
      </c>
      <c r="M46" s="373"/>
      <c r="N46" s="375"/>
      <c r="V46" s="361"/>
      <c r="W46" s="367"/>
      <c r="X46" s="367"/>
      <c r="Z46" s="335" t="s">
        <v>440</v>
      </c>
    </row>
    <row r="47" spans="1:27" s="332" customFormat="1" ht="12" x14ac:dyDescent="0.2">
      <c r="A47" s="372"/>
      <c r="B47" s="371"/>
      <c r="C47" s="1065" t="s">
        <v>443</v>
      </c>
      <c r="D47" s="1065"/>
      <c r="E47" s="1065"/>
      <c r="F47" s="373" t="s">
        <v>444</v>
      </c>
      <c r="G47" s="373" t="s">
        <v>2874</v>
      </c>
      <c r="H47" s="373" t="s">
        <v>436</v>
      </c>
      <c r="I47" s="373" t="s">
        <v>8445</v>
      </c>
      <c r="J47" s="374"/>
      <c r="K47" s="373"/>
      <c r="L47" s="374"/>
      <c r="M47" s="373"/>
      <c r="N47" s="375"/>
      <c r="V47" s="361"/>
      <c r="W47" s="367"/>
      <c r="X47" s="367"/>
      <c r="AA47" s="335" t="s">
        <v>443</v>
      </c>
    </row>
    <row r="48" spans="1:27" s="332" customFormat="1" ht="12" x14ac:dyDescent="0.2">
      <c r="A48" s="372"/>
      <c r="B48" s="371"/>
      <c r="C48" s="1065" t="s">
        <v>447</v>
      </c>
      <c r="D48" s="1065"/>
      <c r="E48" s="1065"/>
      <c r="F48" s="373" t="s">
        <v>444</v>
      </c>
      <c r="G48" s="373" t="s">
        <v>765</v>
      </c>
      <c r="H48" s="373" t="s">
        <v>436</v>
      </c>
      <c r="I48" s="373" t="s">
        <v>8446</v>
      </c>
      <c r="J48" s="374"/>
      <c r="K48" s="373"/>
      <c r="L48" s="374"/>
      <c r="M48" s="373"/>
      <c r="N48" s="375"/>
      <c r="V48" s="361"/>
      <c r="W48" s="367"/>
      <c r="X48" s="367"/>
      <c r="AA48" s="335" t="s">
        <v>447</v>
      </c>
    </row>
    <row r="49" spans="1:29" s="332" customFormat="1" ht="12" x14ac:dyDescent="0.2">
      <c r="A49" s="372"/>
      <c r="B49" s="371"/>
      <c r="C49" s="1077" t="s">
        <v>450</v>
      </c>
      <c r="D49" s="1077"/>
      <c r="E49" s="1077"/>
      <c r="F49" s="376"/>
      <c r="G49" s="376"/>
      <c r="H49" s="376"/>
      <c r="I49" s="376"/>
      <c r="J49" s="377">
        <v>147.08000000000001</v>
      </c>
      <c r="K49" s="376"/>
      <c r="L49" s="377">
        <v>172.56</v>
      </c>
      <c r="M49" s="376"/>
      <c r="N49" s="378"/>
      <c r="V49" s="361"/>
      <c r="W49" s="367"/>
      <c r="X49" s="367"/>
      <c r="AB49" s="335" t="s">
        <v>450</v>
      </c>
    </row>
    <row r="50" spans="1:29" s="332" customFormat="1" ht="12" x14ac:dyDescent="0.2">
      <c r="A50" s="372"/>
      <c r="B50" s="371"/>
      <c r="C50" s="1065" t="s">
        <v>451</v>
      </c>
      <c r="D50" s="1065"/>
      <c r="E50" s="1065"/>
      <c r="F50" s="373"/>
      <c r="G50" s="373"/>
      <c r="H50" s="373"/>
      <c r="I50" s="373"/>
      <c r="J50" s="374"/>
      <c r="K50" s="373"/>
      <c r="L50" s="374">
        <v>91.59</v>
      </c>
      <c r="M50" s="373"/>
      <c r="N50" s="375"/>
      <c r="V50" s="361"/>
      <c r="W50" s="367"/>
      <c r="X50" s="367"/>
      <c r="AA50" s="335" t="s">
        <v>451</v>
      </c>
    </row>
    <row r="51" spans="1:29" s="332" customFormat="1" ht="33.75" x14ac:dyDescent="0.2">
      <c r="A51" s="372"/>
      <c r="B51" s="371" t="s">
        <v>7616</v>
      </c>
      <c r="C51" s="1065" t="s">
        <v>7617</v>
      </c>
      <c r="D51" s="1065"/>
      <c r="E51" s="1065"/>
      <c r="F51" s="373" t="s">
        <v>454</v>
      </c>
      <c r="G51" s="373" t="s">
        <v>1083</v>
      </c>
      <c r="H51" s="373"/>
      <c r="I51" s="373" t="s">
        <v>1083</v>
      </c>
      <c r="J51" s="374"/>
      <c r="K51" s="373"/>
      <c r="L51" s="374">
        <v>82.43</v>
      </c>
      <c r="M51" s="373"/>
      <c r="N51" s="375"/>
      <c r="V51" s="361"/>
      <c r="W51" s="367"/>
      <c r="X51" s="367"/>
      <c r="AA51" s="335" t="s">
        <v>7617</v>
      </c>
    </row>
    <row r="52" spans="1:29" s="332" customFormat="1" ht="33.75" x14ac:dyDescent="0.2">
      <c r="A52" s="372"/>
      <c r="B52" s="371" t="s">
        <v>7618</v>
      </c>
      <c r="C52" s="1065" t="s">
        <v>7619</v>
      </c>
      <c r="D52" s="1065"/>
      <c r="E52" s="1065"/>
      <c r="F52" s="373" t="s">
        <v>454</v>
      </c>
      <c r="G52" s="373" t="s">
        <v>657</v>
      </c>
      <c r="H52" s="373"/>
      <c r="I52" s="373" t="s">
        <v>657</v>
      </c>
      <c r="J52" s="374"/>
      <c r="K52" s="373"/>
      <c r="L52" s="374">
        <v>42.13</v>
      </c>
      <c r="M52" s="373"/>
      <c r="N52" s="375"/>
      <c r="V52" s="361"/>
      <c r="W52" s="367"/>
      <c r="X52" s="367"/>
      <c r="AA52" s="335" t="s">
        <v>7619</v>
      </c>
    </row>
    <row r="53" spans="1:29" s="332" customFormat="1" ht="12" x14ac:dyDescent="0.2">
      <c r="A53" s="379"/>
      <c r="B53" s="380"/>
      <c r="C53" s="1068" t="s">
        <v>459</v>
      </c>
      <c r="D53" s="1068"/>
      <c r="E53" s="1068"/>
      <c r="F53" s="364"/>
      <c r="G53" s="364"/>
      <c r="H53" s="364"/>
      <c r="I53" s="364"/>
      <c r="J53" s="365"/>
      <c r="K53" s="364"/>
      <c r="L53" s="365">
        <v>297.12</v>
      </c>
      <c r="M53" s="376"/>
      <c r="N53" s="366"/>
      <c r="V53" s="361"/>
      <c r="W53" s="367"/>
      <c r="X53" s="367"/>
      <c r="AC53" s="367" t="s">
        <v>459</v>
      </c>
    </row>
    <row r="54" spans="1:29" s="332" customFormat="1" ht="33.75" x14ac:dyDescent="0.2">
      <c r="A54" s="362" t="s">
        <v>2768</v>
      </c>
      <c r="B54" s="363" t="s">
        <v>8447</v>
      </c>
      <c r="C54" s="1068" t="s">
        <v>8448</v>
      </c>
      <c r="D54" s="1068"/>
      <c r="E54" s="1068"/>
      <c r="F54" s="364" t="s">
        <v>6552</v>
      </c>
      <c r="G54" s="364"/>
      <c r="H54" s="364"/>
      <c r="I54" s="364" t="s">
        <v>423</v>
      </c>
      <c r="J54" s="365">
        <v>48732.480000000003</v>
      </c>
      <c r="K54" s="364" t="s">
        <v>1361</v>
      </c>
      <c r="L54" s="365">
        <v>9942.94</v>
      </c>
      <c r="M54" s="364" t="s">
        <v>1362</v>
      </c>
      <c r="N54" s="366">
        <v>49317</v>
      </c>
      <c r="V54" s="361"/>
      <c r="W54" s="367"/>
      <c r="X54" s="367" t="s">
        <v>8448</v>
      </c>
      <c r="AC54" s="367"/>
    </row>
    <row r="55" spans="1:29" s="332" customFormat="1" ht="12" x14ac:dyDescent="0.2">
      <c r="A55" s="379"/>
      <c r="B55" s="380"/>
      <c r="C55" s="340" t="s">
        <v>3039</v>
      </c>
      <c r="D55" s="385"/>
      <c r="E55" s="385"/>
      <c r="F55" s="386"/>
      <c r="G55" s="386"/>
      <c r="H55" s="386"/>
      <c r="I55" s="386"/>
      <c r="J55" s="387"/>
      <c r="K55" s="386"/>
      <c r="L55" s="387"/>
      <c r="M55" s="388"/>
      <c r="N55" s="389"/>
      <c r="V55" s="361"/>
      <c r="W55" s="367"/>
      <c r="X55" s="367"/>
      <c r="AC55" s="367"/>
    </row>
    <row r="56" spans="1:29" s="332" customFormat="1" ht="22.5" x14ac:dyDescent="0.2">
      <c r="A56" s="370"/>
      <c r="B56" s="371" t="s">
        <v>1365</v>
      </c>
      <c r="C56" s="1065" t="s">
        <v>1366</v>
      </c>
      <c r="D56" s="1065"/>
      <c r="E56" s="1065"/>
      <c r="F56" s="1065"/>
      <c r="G56" s="1065"/>
      <c r="H56" s="1065"/>
      <c r="I56" s="1065"/>
      <c r="J56" s="1065"/>
      <c r="K56" s="1065"/>
      <c r="L56" s="1065"/>
      <c r="M56" s="1065"/>
      <c r="N56" s="1072"/>
      <c r="V56" s="361"/>
      <c r="W56" s="367"/>
      <c r="X56" s="367"/>
      <c r="Y56" s="335" t="s">
        <v>1366</v>
      </c>
      <c r="AC56" s="367"/>
    </row>
    <row r="57" spans="1:29" s="332" customFormat="1" ht="33.75" x14ac:dyDescent="0.2">
      <c r="A57" s="362" t="s">
        <v>437</v>
      </c>
      <c r="B57" s="363" t="s">
        <v>8449</v>
      </c>
      <c r="C57" s="1068" t="s">
        <v>8450</v>
      </c>
      <c r="D57" s="1068"/>
      <c r="E57" s="1068"/>
      <c r="F57" s="364" t="s">
        <v>1017</v>
      </c>
      <c r="G57" s="364"/>
      <c r="H57" s="364"/>
      <c r="I57" s="364" t="s">
        <v>423</v>
      </c>
      <c r="J57" s="365"/>
      <c r="K57" s="364"/>
      <c r="L57" s="365"/>
      <c r="M57" s="364"/>
      <c r="N57" s="366"/>
      <c r="V57" s="361"/>
      <c r="W57" s="367"/>
      <c r="X57" s="367" t="s">
        <v>8450</v>
      </c>
      <c r="AC57" s="367"/>
    </row>
    <row r="58" spans="1:29" s="332" customFormat="1" ht="33.75" x14ac:dyDescent="0.2">
      <c r="A58" s="370"/>
      <c r="B58" s="371" t="s">
        <v>430</v>
      </c>
      <c r="C58" s="1065" t="s">
        <v>431</v>
      </c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72"/>
      <c r="V58" s="361"/>
      <c r="W58" s="367"/>
      <c r="X58" s="367"/>
      <c r="Y58" s="335" t="s">
        <v>431</v>
      </c>
      <c r="AC58" s="367"/>
    </row>
    <row r="59" spans="1:29" s="332" customFormat="1" ht="12" x14ac:dyDescent="0.2">
      <c r="A59" s="372"/>
      <c r="B59" s="371" t="s">
        <v>423</v>
      </c>
      <c r="C59" s="1065" t="s">
        <v>432</v>
      </c>
      <c r="D59" s="1065"/>
      <c r="E59" s="1065"/>
      <c r="F59" s="373"/>
      <c r="G59" s="373"/>
      <c r="H59" s="373"/>
      <c r="I59" s="373"/>
      <c r="J59" s="374">
        <v>46.64</v>
      </c>
      <c r="K59" s="373" t="s">
        <v>436</v>
      </c>
      <c r="L59" s="374">
        <v>58.3</v>
      </c>
      <c r="M59" s="373"/>
      <c r="N59" s="375"/>
      <c r="V59" s="361"/>
      <c r="W59" s="367"/>
      <c r="X59" s="367"/>
      <c r="Z59" s="335" t="s">
        <v>432</v>
      </c>
      <c r="AC59" s="367"/>
    </row>
    <row r="60" spans="1:29" s="332" customFormat="1" ht="12" x14ac:dyDescent="0.2">
      <c r="A60" s="372"/>
      <c r="B60" s="371" t="s">
        <v>434</v>
      </c>
      <c r="C60" s="1065" t="s">
        <v>435</v>
      </c>
      <c r="D60" s="1065"/>
      <c r="E60" s="1065"/>
      <c r="F60" s="373"/>
      <c r="G60" s="373"/>
      <c r="H60" s="373"/>
      <c r="I60" s="373"/>
      <c r="J60" s="374">
        <v>23.72</v>
      </c>
      <c r="K60" s="373" t="s">
        <v>436</v>
      </c>
      <c r="L60" s="374">
        <v>29.65</v>
      </c>
      <c r="M60" s="373"/>
      <c r="N60" s="375"/>
      <c r="V60" s="361"/>
      <c r="W60" s="367"/>
      <c r="X60" s="367"/>
      <c r="Z60" s="335" t="s">
        <v>435</v>
      </c>
      <c r="AC60" s="367"/>
    </row>
    <row r="61" spans="1:29" s="332" customFormat="1" ht="12" x14ac:dyDescent="0.2">
      <c r="A61" s="372"/>
      <c r="B61" s="371" t="s">
        <v>439</v>
      </c>
      <c r="C61" s="1065" t="s">
        <v>440</v>
      </c>
      <c r="D61" s="1065"/>
      <c r="E61" s="1065"/>
      <c r="F61" s="373"/>
      <c r="G61" s="373"/>
      <c r="H61" s="373"/>
      <c r="I61" s="373"/>
      <c r="J61" s="374">
        <v>5.21</v>
      </c>
      <c r="K61" s="373"/>
      <c r="L61" s="374">
        <v>5.21</v>
      </c>
      <c r="M61" s="373"/>
      <c r="N61" s="375"/>
      <c r="V61" s="361"/>
      <c r="W61" s="367"/>
      <c r="X61" s="367"/>
      <c r="Z61" s="335" t="s">
        <v>440</v>
      </c>
      <c r="AC61" s="367"/>
    </row>
    <row r="62" spans="1:29" s="332" customFormat="1" ht="12" x14ac:dyDescent="0.2">
      <c r="A62" s="372"/>
      <c r="B62" s="371"/>
      <c r="C62" s="1065" t="s">
        <v>443</v>
      </c>
      <c r="D62" s="1065"/>
      <c r="E62" s="1065"/>
      <c r="F62" s="373" t="s">
        <v>444</v>
      </c>
      <c r="G62" s="373" t="s">
        <v>8451</v>
      </c>
      <c r="H62" s="373" t="s">
        <v>436</v>
      </c>
      <c r="I62" s="373" t="s">
        <v>8452</v>
      </c>
      <c r="J62" s="374"/>
      <c r="K62" s="373"/>
      <c r="L62" s="374"/>
      <c r="M62" s="373"/>
      <c r="N62" s="375"/>
      <c r="V62" s="361"/>
      <c r="W62" s="367"/>
      <c r="X62" s="367"/>
      <c r="AA62" s="335" t="s">
        <v>443</v>
      </c>
      <c r="AC62" s="367"/>
    </row>
    <row r="63" spans="1:29" s="332" customFormat="1" ht="12" x14ac:dyDescent="0.2">
      <c r="A63" s="372"/>
      <c r="B63" s="371"/>
      <c r="C63" s="1077" t="s">
        <v>450</v>
      </c>
      <c r="D63" s="1077"/>
      <c r="E63" s="1077"/>
      <c r="F63" s="376"/>
      <c r="G63" s="376"/>
      <c r="H63" s="376"/>
      <c r="I63" s="376"/>
      <c r="J63" s="377">
        <v>75.569999999999993</v>
      </c>
      <c r="K63" s="376"/>
      <c r="L63" s="377">
        <v>93.16</v>
      </c>
      <c r="M63" s="376"/>
      <c r="N63" s="378"/>
      <c r="V63" s="361"/>
      <c r="W63" s="367"/>
      <c r="X63" s="367"/>
      <c r="AB63" s="335" t="s">
        <v>450</v>
      </c>
      <c r="AC63" s="367"/>
    </row>
    <row r="64" spans="1:29" s="332" customFormat="1" ht="12" x14ac:dyDescent="0.2">
      <c r="A64" s="372"/>
      <c r="B64" s="371"/>
      <c r="C64" s="1065" t="s">
        <v>451</v>
      </c>
      <c r="D64" s="1065"/>
      <c r="E64" s="1065"/>
      <c r="F64" s="373"/>
      <c r="G64" s="373"/>
      <c r="H64" s="373"/>
      <c r="I64" s="373"/>
      <c r="J64" s="374"/>
      <c r="K64" s="373"/>
      <c r="L64" s="374">
        <v>58.3</v>
      </c>
      <c r="M64" s="373"/>
      <c r="N64" s="375"/>
      <c r="V64" s="361"/>
      <c r="W64" s="367"/>
      <c r="X64" s="367"/>
      <c r="AA64" s="335" t="s">
        <v>451</v>
      </c>
      <c r="AC64" s="367"/>
    </row>
    <row r="65" spans="1:29" s="332" customFormat="1" ht="33.75" x14ac:dyDescent="0.2">
      <c r="A65" s="372"/>
      <c r="B65" s="371" t="s">
        <v>7616</v>
      </c>
      <c r="C65" s="1065" t="s">
        <v>7617</v>
      </c>
      <c r="D65" s="1065"/>
      <c r="E65" s="1065"/>
      <c r="F65" s="373" t="s">
        <v>454</v>
      </c>
      <c r="G65" s="373" t="s">
        <v>1083</v>
      </c>
      <c r="H65" s="373"/>
      <c r="I65" s="373" t="s">
        <v>1083</v>
      </c>
      <c r="J65" s="374"/>
      <c r="K65" s="373"/>
      <c r="L65" s="374">
        <v>52.47</v>
      </c>
      <c r="M65" s="373"/>
      <c r="N65" s="375"/>
      <c r="V65" s="361"/>
      <c r="W65" s="367"/>
      <c r="X65" s="367"/>
      <c r="AA65" s="335" t="s">
        <v>7617</v>
      </c>
      <c r="AC65" s="367"/>
    </row>
    <row r="66" spans="1:29" s="332" customFormat="1" ht="33.75" x14ac:dyDescent="0.2">
      <c r="A66" s="372"/>
      <c r="B66" s="371" t="s">
        <v>7618</v>
      </c>
      <c r="C66" s="1065" t="s">
        <v>7619</v>
      </c>
      <c r="D66" s="1065"/>
      <c r="E66" s="1065"/>
      <c r="F66" s="373" t="s">
        <v>454</v>
      </c>
      <c r="G66" s="373" t="s">
        <v>657</v>
      </c>
      <c r="H66" s="373"/>
      <c r="I66" s="373" t="s">
        <v>657</v>
      </c>
      <c r="J66" s="374"/>
      <c r="K66" s="373"/>
      <c r="L66" s="374">
        <v>26.82</v>
      </c>
      <c r="M66" s="373"/>
      <c r="N66" s="375"/>
      <c r="V66" s="361"/>
      <c r="W66" s="367"/>
      <c r="X66" s="367"/>
      <c r="AA66" s="335" t="s">
        <v>7619</v>
      </c>
      <c r="AC66" s="367"/>
    </row>
    <row r="67" spans="1:29" s="332" customFormat="1" ht="12" x14ac:dyDescent="0.2">
      <c r="A67" s="379"/>
      <c r="B67" s="380"/>
      <c r="C67" s="1068" t="s">
        <v>459</v>
      </c>
      <c r="D67" s="1068"/>
      <c r="E67" s="1068"/>
      <c r="F67" s="364"/>
      <c r="G67" s="364"/>
      <c r="H67" s="364"/>
      <c r="I67" s="364"/>
      <c r="J67" s="365"/>
      <c r="K67" s="364"/>
      <c r="L67" s="365">
        <v>172.45</v>
      </c>
      <c r="M67" s="376"/>
      <c r="N67" s="366"/>
      <c r="V67" s="361"/>
      <c r="W67" s="367"/>
      <c r="X67" s="367"/>
      <c r="AC67" s="367" t="s">
        <v>459</v>
      </c>
    </row>
    <row r="68" spans="1:29" s="332" customFormat="1" ht="45" x14ac:dyDescent="0.2">
      <c r="A68" s="362" t="s">
        <v>2777</v>
      </c>
      <c r="B68" s="363" t="s">
        <v>8453</v>
      </c>
      <c r="C68" s="1068" t="s">
        <v>8454</v>
      </c>
      <c r="D68" s="1068"/>
      <c r="E68" s="1068"/>
      <c r="F68" s="364" t="s">
        <v>6552</v>
      </c>
      <c r="G68" s="364"/>
      <c r="H68" s="364"/>
      <c r="I68" s="364" t="s">
        <v>423</v>
      </c>
      <c r="J68" s="365">
        <v>2013.59</v>
      </c>
      <c r="K68" s="364" t="s">
        <v>1361</v>
      </c>
      <c r="L68" s="365">
        <v>410.89</v>
      </c>
      <c r="M68" s="364" t="s">
        <v>1362</v>
      </c>
      <c r="N68" s="366">
        <v>2038</v>
      </c>
      <c r="V68" s="361"/>
      <c r="W68" s="367"/>
      <c r="X68" s="367" t="s">
        <v>8454</v>
      </c>
      <c r="AC68" s="367"/>
    </row>
    <row r="69" spans="1:29" s="332" customFormat="1" ht="12" x14ac:dyDescent="0.2">
      <c r="A69" s="379"/>
      <c r="B69" s="380"/>
      <c r="C69" s="340" t="s">
        <v>3039</v>
      </c>
      <c r="D69" s="385"/>
      <c r="E69" s="385"/>
      <c r="F69" s="386"/>
      <c r="G69" s="386"/>
      <c r="H69" s="386"/>
      <c r="I69" s="386"/>
      <c r="J69" s="387"/>
      <c r="K69" s="386"/>
      <c r="L69" s="387"/>
      <c r="M69" s="388"/>
      <c r="N69" s="389"/>
      <c r="V69" s="361"/>
      <c r="W69" s="367"/>
      <c r="X69" s="367"/>
      <c r="AC69" s="367"/>
    </row>
    <row r="70" spans="1:29" s="332" customFormat="1" ht="22.5" x14ac:dyDescent="0.2">
      <c r="A70" s="370"/>
      <c r="B70" s="371" t="s">
        <v>1365</v>
      </c>
      <c r="C70" s="1065" t="s">
        <v>1366</v>
      </c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72"/>
      <c r="V70" s="361"/>
      <c r="W70" s="367"/>
      <c r="X70" s="367"/>
      <c r="Y70" s="335" t="s">
        <v>1366</v>
      </c>
      <c r="AC70" s="367"/>
    </row>
    <row r="71" spans="1:29" s="332" customFormat="1" ht="22.5" x14ac:dyDescent="0.2">
      <c r="A71" s="362" t="s">
        <v>472</v>
      </c>
      <c r="B71" s="363" t="s">
        <v>8455</v>
      </c>
      <c r="C71" s="1068" t="s">
        <v>8456</v>
      </c>
      <c r="D71" s="1068"/>
      <c r="E71" s="1068"/>
      <c r="F71" s="364" t="s">
        <v>1017</v>
      </c>
      <c r="G71" s="364"/>
      <c r="H71" s="364"/>
      <c r="I71" s="364" t="s">
        <v>423</v>
      </c>
      <c r="J71" s="365"/>
      <c r="K71" s="364"/>
      <c r="L71" s="365"/>
      <c r="M71" s="364"/>
      <c r="N71" s="366"/>
      <c r="V71" s="361"/>
      <c r="W71" s="367"/>
      <c r="X71" s="367" t="s">
        <v>8456</v>
      </c>
      <c r="AC71" s="367"/>
    </row>
    <row r="72" spans="1:29" s="332" customFormat="1" ht="33.75" x14ac:dyDescent="0.2">
      <c r="A72" s="370"/>
      <c r="B72" s="371" t="s">
        <v>430</v>
      </c>
      <c r="C72" s="1065" t="s">
        <v>431</v>
      </c>
      <c r="D72" s="1065"/>
      <c r="E72" s="1065"/>
      <c r="F72" s="1065"/>
      <c r="G72" s="1065"/>
      <c r="H72" s="1065"/>
      <c r="I72" s="1065"/>
      <c r="J72" s="1065"/>
      <c r="K72" s="1065"/>
      <c r="L72" s="1065"/>
      <c r="M72" s="1065"/>
      <c r="N72" s="1072"/>
      <c r="V72" s="361"/>
      <c r="W72" s="367"/>
      <c r="X72" s="367"/>
      <c r="Y72" s="335" t="s">
        <v>431</v>
      </c>
      <c r="AC72" s="367"/>
    </row>
    <row r="73" spans="1:29" s="332" customFormat="1" ht="12" x14ac:dyDescent="0.2">
      <c r="A73" s="372"/>
      <c r="B73" s="371" t="s">
        <v>423</v>
      </c>
      <c r="C73" s="1065" t="s">
        <v>432</v>
      </c>
      <c r="D73" s="1065"/>
      <c r="E73" s="1065"/>
      <c r="F73" s="373"/>
      <c r="G73" s="373"/>
      <c r="H73" s="373"/>
      <c r="I73" s="373"/>
      <c r="J73" s="374">
        <v>8.9</v>
      </c>
      <c r="K73" s="373" t="s">
        <v>436</v>
      </c>
      <c r="L73" s="374">
        <v>11.13</v>
      </c>
      <c r="M73" s="373"/>
      <c r="N73" s="375"/>
      <c r="V73" s="361"/>
      <c r="W73" s="367"/>
      <c r="X73" s="367"/>
      <c r="Z73" s="335" t="s">
        <v>432</v>
      </c>
      <c r="AC73" s="367"/>
    </row>
    <row r="74" spans="1:29" s="332" customFormat="1" ht="12" x14ac:dyDescent="0.2">
      <c r="A74" s="372"/>
      <c r="B74" s="371" t="s">
        <v>434</v>
      </c>
      <c r="C74" s="1065" t="s">
        <v>435</v>
      </c>
      <c r="D74" s="1065"/>
      <c r="E74" s="1065"/>
      <c r="F74" s="373"/>
      <c r="G74" s="373"/>
      <c r="H74" s="373"/>
      <c r="I74" s="373"/>
      <c r="J74" s="374">
        <v>0.66</v>
      </c>
      <c r="K74" s="373" t="s">
        <v>436</v>
      </c>
      <c r="L74" s="374">
        <v>0.83</v>
      </c>
      <c r="M74" s="373"/>
      <c r="N74" s="375"/>
      <c r="V74" s="361"/>
      <c r="W74" s="367"/>
      <c r="X74" s="367"/>
      <c r="Z74" s="335" t="s">
        <v>435</v>
      </c>
      <c r="AC74" s="367"/>
    </row>
    <row r="75" spans="1:29" s="332" customFormat="1" ht="12" x14ac:dyDescent="0.2">
      <c r="A75" s="372"/>
      <c r="B75" s="371" t="s">
        <v>437</v>
      </c>
      <c r="C75" s="1065" t="s">
        <v>438</v>
      </c>
      <c r="D75" s="1065"/>
      <c r="E75" s="1065"/>
      <c r="F75" s="373"/>
      <c r="G75" s="373"/>
      <c r="H75" s="373"/>
      <c r="I75" s="373"/>
      <c r="J75" s="374">
        <v>0.12</v>
      </c>
      <c r="K75" s="373" t="s">
        <v>436</v>
      </c>
      <c r="L75" s="374">
        <v>0.15</v>
      </c>
      <c r="M75" s="373"/>
      <c r="N75" s="375"/>
      <c r="V75" s="361"/>
      <c r="W75" s="367"/>
      <c r="X75" s="367"/>
      <c r="Z75" s="335" t="s">
        <v>438</v>
      </c>
      <c r="AC75" s="367"/>
    </row>
    <row r="76" spans="1:29" s="332" customFormat="1" ht="12" x14ac:dyDescent="0.2">
      <c r="A76" s="372"/>
      <c r="B76" s="371" t="s">
        <v>439</v>
      </c>
      <c r="C76" s="1065" t="s">
        <v>440</v>
      </c>
      <c r="D76" s="1065"/>
      <c r="E76" s="1065"/>
      <c r="F76" s="373"/>
      <c r="G76" s="373"/>
      <c r="H76" s="373"/>
      <c r="I76" s="373"/>
      <c r="J76" s="374">
        <v>0.18</v>
      </c>
      <c r="K76" s="373"/>
      <c r="L76" s="374">
        <v>0.18</v>
      </c>
      <c r="M76" s="373"/>
      <c r="N76" s="375"/>
      <c r="V76" s="361"/>
      <c r="W76" s="367"/>
      <c r="X76" s="367"/>
      <c r="Z76" s="335" t="s">
        <v>440</v>
      </c>
      <c r="AC76" s="367"/>
    </row>
    <row r="77" spans="1:29" s="332" customFormat="1" ht="12" x14ac:dyDescent="0.2">
      <c r="A77" s="372"/>
      <c r="B77" s="371"/>
      <c r="C77" s="1065" t="s">
        <v>443</v>
      </c>
      <c r="D77" s="1065"/>
      <c r="E77" s="1065"/>
      <c r="F77" s="373" t="s">
        <v>444</v>
      </c>
      <c r="G77" s="373" t="s">
        <v>2647</v>
      </c>
      <c r="H77" s="373" t="s">
        <v>436</v>
      </c>
      <c r="I77" s="373" t="s">
        <v>8385</v>
      </c>
      <c r="J77" s="374"/>
      <c r="K77" s="373"/>
      <c r="L77" s="374"/>
      <c r="M77" s="373"/>
      <c r="N77" s="375"/>
      <c r="V77" s="361"/>
      <c r="W77" s="367"/>
      <c r="X77" s="367"/>
      <c r="AA77" s="335" t="s">
        <v>443</v>
      </c>
      <c r="AC77" s="367"/>
    </row>
    <row r="78" spans="1:29" s="332" customFormat="1" ht="12" x14ac:dyDescent="0.2">
      <c r="A78" s="372"/>
      <c r="B78" s="371"/>
      <c r="C78" s="1065" t="s">
        <v>447</v>
      </c>
      <c r="D78" s="1065"/>
      <c r="E78" s="1065"/>
      <c r="F78" s="373" t="s">
        <v>444</v>
      </c>
      <c r="G78" s="373" t="s">
        <v>2649</v>
      </c>
      <c r="H78" s="373" t="s">
        <v>436</v>
      </c>
      <c r="I78" s="373" t="s">
        <v>2911</v>
      </c>
      <c r="J78" s="374"/>
      <c r="K78" s="373"/>
      <c r="L78" s="374"/>
      <c r="M78" s="373"/>
      <c r="N78" s="375"/>
      <c r="V78" s="361"/>
      <c r="W78" s="367"/>
      <c r="X78" s="367"/>
      <c r="AA78" s="335" t="s">
        <v>447</v>
      </c>
      <c r="AC78" s="367"/>
    </row>
    <row r="79" spans="1:29" s="332" customFormat="1" ht="12" x14ac:dyDescent="0.2">
      <c r="A79" s="372"/>
      <c r="B79" s="371"/>
      <c r="C79" s="1077" t="s">
        <v>450</v>
      </c>
      <c r="D79" s="1077"/>
      <c r="E79" s="1077"/>
      <c r="F79" s="376"/>
      <c r="G79" s="376"/>
      <c r="H79" s="376"/>
      <c r="I79" s="376"/>
      <c r="J79" s="377">
        <v>9.74</v>
      </c>
      <c r="K79" s="376"/>
      <c r="L79" s="377">
        <v>12.14</v>
      </c>
      <c r="M79" s="376"/>
      <c r="N79" s="378"/>
      <c r="V79" s="361"/>
      <c r="W79" s="367"/>
      <c r="X79" s="367"/>
      <c r="AB79" s="335" t="s">
        <v>450</v>
      </c>
      <c r="AC79" s="367"/>
    </row>
    <row r="80" spans="1:29" s="332" customFormat="1" ht="12" x14ac:dyDescent="0.2">
      <c r="A80" s="372"/>
      <c r="B80" s="371"/>
      <c r="C80" s="1065" t="s">
        <v>451</v>
      </c>
      <c r="D80" s="1065"/>
      <c r="E80" s="1065"/>
      <c r="F80" s="373"/>
      <c r="G80" s="373"/>
      <c r="H80" s="373"/>
      <c r="I80" s="373"/>
      <c r="J80" s="374"/>
      <c r="K80" s="373"/>
      <c r="L80" s="374">
        <v>11.28</v>
      </c>
      <c r="M80" s="373"/>
      <c r="N80" s="375"/>
      <c r="V80" s="361"/>
      <c r="W80" s="367"/>
      <c r="X80" s="367"/>
      <c r="AA80" s="335" t="s">
        <v>451</v>
      </c>
      <c r="AC80" s="367"/>
    </row>
    <row r="81" spans="1:29" s="332" customFormat="1" ht="33.75" x14ac:dyDescent="0.2">
      <c r="A81" s="372"/>
      <c r="B81" s="371" t="s">
        <v>7978</v>
      </c>
      <c r="C81" s="1065" t="s">
        <v>3337</v>
      </c>
      <c r="D81" s="1065"/>
      <c r="E81" s="1065"/>
      <c r="F81" s="373" t="s">
        <v>454</v>
      </c>
      <c r="G81" s="373" t="s">
        <v>1083</v>
      </c>
      <c r="H81" s="373"/>
      <c r="I81" s="373" t="s">
        <v>1083</v>
      </c>
      <c r="J81" s="374"/>
      <c r="K81" s="373"/>
      <c r="L81" s="374">
        <v>10.15</v>
      </c>
      <c r="M81" s="373"/>
      <c r="N81" s="375"/>
      <c r="V81" s="361"/>
      <c r="W81" s="367"/>
      <c r="X81" s="367"/>
      <c r="AA81" s="335" t="s">
        <v>3337</v>
      </c>
      <c r="AC81" s="367"/>
    </row>
    <row r="82" spans="1:29" s="332" customFormat="1" ht="33.75" x14ac:dyDescent="0.2">
      <c r="A82" s="372"/>
      <c r="B82" s="371" t="s">
        <v>7979</v>
      </c>
      <c r="C82" s="1065" t="s">
        <v>3339</v>
      </c>
      <c r="D82" s="1065"/>
      <c r="E82" s="1065"/>
      <c r="F82" s="373" t="s">
        <v>454</v>
      </c>
      <c r="G82" s="373" t="s">
        <v>657</v>
      </c>
      <c r="H82" s="373"/>
      <c r="I82" s="373" t="s">
        <v>657</v>
      </c>
      <c r="J82" s="374"/>
      <c r="K82" s="373"/>
      <c r="L82" s="374">
        <v>5.19</v>
      </c>
      <c r="M82" s="373"/>
      <c r="N82" s="375"/>
      <c r="V82" s="361"/>
      <c r="W82" s="367"/>
      <c r="X82" s="367"/>
      <c r="AA82" s="335" t="s">
        <v>3339</v>
      </c>
      <c r="AC82" s="367"/>
    </row>
    <row r="83" spans="1:29" s="332" customFormat="1" ht="12" x14ac:dyDescent="0.2">
      <c r="A83" s="379"/>
      <c r="B83" s="380"/>
      <c r="C83" s="1068" t="s">
        <v>459</v>
      </c>
      <c r="D83" s="1068"/>
      <c r="E83" s="1068"/>
      <c r="F83" s="364"/>
      <c r="G83" s="364"/>
      <c r="H83" s="364"/>
      <c r="I83" s="364"/>
      <c r="J83" s="365"/>
      <c r="K83" s="364"/>
      <c r="L83" s="365">
        <v>27.48</v>
      </c>
      <c r="M83" s="376"/>
      <c r="N83" s="366"/>
      <c r="V83" s="361"/>
      <c r="W83" s="367"/>
      <c r="X83" s="367"/>
      <c r="AC83" s="367" t="s">
        <v>459</v>
      </c>
    </row>
    <row r="84" spans="1:29" s="332" customFormat="1" ht="45" x14ac:dyDescent="0.2">
      <c r="A84" s="362" t="s">
        <v>476</v>
      </c>
      <c r="B84" s="363" t="s">
        <v>8457</v>
      </c>
      <c r="C84" s="1068" t="s">
        <v>8458</v>
      </c>
      <c r="D84" s="1068"/>
      <c r="E84" s="1068"/>
      <c r="F84" s="364" t="s">
        <v>8459</v>
      </c>
      <c r="G84" s="364"/>
      <c r="H84" s="364"/>
      <c r="I84" s="364" t="s">
        <v>423</v>
      </c>
      <c r="J84" s="365"/>
      <c r="K84" s="364"/>
      <c r="L84" s="365"/>
      <c r="M84" s="364"/>
      <c r="N84" s="366"/>
      <c r="V84" s="361"/>
      <c r="W84" s="367"/>
      <c r="X84" s="367" t="s">
        <v>8458</v>
      </c>
      <c r="AC84" s="367"/>
    </row>
    <row r="85" spans="1:29" s="332" customFormat="1" ht="12" x14ac:dyDescent="0.2">
      <c r="A85" s="372"/>
      <c r="B85" s="371" t="s">
        <v>423</v>
      </c>
      <c r="C85" s="1065" t="s">
        <v>432</v>
      </c>
      <c r="D85" s="1065"/>
      <c r="E85" s="1065"/>
      <c r="F85" s="373"/>
      <c r="G85" s="373"/>
      <c r="H85" s="373"/>
      <c r="I85" s="373"/>
      <c r="J85" s="374">
        <v>295.8</v>
      </c>
      <c r="K85" s="373"/>
      <c r="L85" s="374">
        <v>295.8</v>
      </c>
      <c r="M85" s="373"/>
      <c r="N85" s="375"/>
      <c r="V85" s="361"/>
      <c r="W85" s="367"/>
      <c r="X85" s="367"/>
      <c r="Z85" s="335" t="s">
        <v>432</v>
      </c>
      <c r="AC85" s="367"/>
    </row>
    <row r="86" spans="1:29" s="332" customFormat="1" ht="12" x14ac:dyDescent="0.2">
      <c r="A86" s="372"/>
      <c r="B86" s="371" t="s">
        <v>439</v>
      </c>
      <c r="C86" s="1065" t="s">
        <v>440</v>
      </c>
      <c r="D86" s="1065"/>
      <c r="E86" s="1065"/>
      <c r="F86" s="373"/>
      <c r="G86" s="373"/>
      <c r="H86" s="373"/>
      <c r="I86" s="373"/>
      <c r="J86" s="374">
        <v>5.92</v>
      </c>
      <c r="K86" s="373"/>
      <c r="L86" s="374">
        <v>5.92</v>
      </c>
      <c r="M86" s="373"/>
      <c r="N86" s="375"/>
      <c r="V86" s="361"/>
      <c r="W86" s="367"/>
      <c r="X86" s="367"/>
      <c r="Z86" s="335" t="s">
        <v>440</v>
      </c>
      <c r="AC86" s="367"/>
    </row>
    <row r="87" spans="1:29" s="332" customFormat="1" ht="12" x14ac:dyDescent="0.2">
      <c r="A87" s="372"/>
      <c r="B87" s="371"/>
      <c r="C87" s="1065" t="s">
        <v>443</v>
      </c>
      <c r="D87" s="1065"/>
      <c r="E87" s="1065"/>
      <c r="F87" s="373" t="s">
        <v>444</v>
      </c>
      <c r="G87" s="373" t="s">
        <v>600</v>
      </c>
      <c r="H87" s="373"/>
      <c r="I87" s="373" t="s">
        <v>600</v>
      </c>
      <c r="J87" s="374"/>
      <c r="K87" s="373"/>
      <c r="L87" s="374"/>
      <c r="M87" s="373"/>
      <c r="N87" s="375"/>
      <c r="V87" s="361"/>
      <c r="W87" s="367"/>
      <c r="X87" s="367"/>
      <c r="AA87" s="335" t="s">
        <v>443</v>
      </c>
      <c r="AC87" s="367"/>
    </row>
    <row r="88" spans="1:29" s="332" customFormat="1" ht="12" x14ac:dyDescent="0.2">
      <c r="A88" s="372"/>
      <c r="B88" s="371"/>
      <c r="C88" s="1077" t="s">
        <v>450</v>
      </c>
      <c r="D88" s="1077"/>
      <c r="E88" s="1077"/>
      <c r="F88" s="376"/>
      <c r="G88" s="376"/>
      <c r="H88" s="376"/>
      <c r="I88" s="376"/>
      <c r="J88" s="377">
        <v>301.72000000000003</v>
      </c>
      <c r="K88" s="376"/>
      <c r="L88" s="377">
        <v>301.72000000000003</v>
      </c>
      <c r="M88" s="376"/>
      <c r="N88" s="378"/>
      <c r="V88" s="361"/>
      <c r="W88" s="367"/>
      <c r="X88" s="367"/>
      <c r="AB88" s="335" t="s">
        <v>450</v>
      </c>
      <c r="AC88" s="367"/>
    </row>
    <row r="89" spans="1:29" s="332" customFormat="1" ht="12" x14ac:dyDescent="0.2">
      <c r="A89" s="372"/>
      <c r="B89" s="371"/>
      <c r="C89" s="1065" t="s">
        <v>451</v>
      </c>
      <c r="D89" s="1065"/>
      <c r="E89" s="1065"/>
      <c r="F89" s="373"/>
      <c r="G89" s="373"/>
      <c r="H89" s="373"/>
      <c r="I89" s="373"/>
      <c r="J89" s="374"/>
      <c r="K89" s="373"/>
      <c r="L89" s="374">
        <v>295.8</v>
      </c>
      <c r="M89" s="373"/>
      <c r="N89" s="375"/>
      <c r="V89" s="361"/>
      <c r="W89" s="367"/>
      <c r="X89" s="367"/>
      <c r="AA89" s="335" t="s">
        <v>451</v>
      </c>
      <c r="AC89" s="367"/>
    </row>
    <row r="90" spans="1:29" s="332" customFormat="1" ht="33.75" x14ac:dyDescent="0.2">
      <c r="A90" s="372"/>
      <c r="B90" s="371" t="s">
        <v>7616</v>
      </c>
      <c r="C90" s="1065" t="s">
        <v>7617</v>
      </c>
      <c r="D90" s="1065"/>
      <c r="E90" s="1065"/>
      <c r="F90" s="373" t="s">
        <v>454</v>
      </c>
      <c r="G90" s="373" t="s">
        <v>1083</v>
      </c>
      <c r="H90" s="373"/>
      <c r="I90" s="373" t="s">
        <v>1083</v>
      </c>
      <c r="J90" s="374"/>
      <c r="K90" s="373"/>
      <c r="L90" s="374">
        <v>266.22000000000003</v>
      </c>
      <c r="M90" s="373"/>
      <c r="N90" s="375"/>
      <c r="V90" s="361"/>
      <c r="W90" s="367"/>
      <c r="X90" s="367"/>
      <c r="AA90" s="335" t="s">
        <v>7617</v>
      </c>
      <c r="AC90" s="367"/>
    </row>
    <row r="91" spans="1:29" s="332" customFormat="1" ht="33.75" x14ac:dyDescent="0.2">
      <c r="A91" s="372"/>
      <c r="B91" s="371" t="s">
        <v>7618</v>
      </c>
      <c r="C91" s="1065" t="s">
        <v>7619</v>
      </c>
      <c r="D91" s="1065"/>
      <c r="E91" s="1065"/>
      <c r="F91" s="373" t="s">
        <v>454</v>
      </c>
      <c r="G91" s="373" t="s">
        <v>657</v>
      </c>
      <c r="H91" s="373"/>
      <c r="I91" s="373" t="s">
        <v>657</v>
      </c>
      <c r="J91" s="374"/>
      <c r="K91" s="373"/>
      <c r="L91" s="374">
        <v>136.07</v>
      </c>
      <c r="M91" s="373"/>
      <c r="N91" s="375"/>
      <c r="V91" s="361"/>
      <c r="W91" s="367"/>
      <c r="X91" s="367"/>
      <c r="AA91" s="335" t="s">
        <v>7619</v>
      </c>
      <c r="AC91" s="367"/>
    </row>
    <row r="92" spans="1:29" s="332" customFormat="1" ht="12" x14ac:dyDescent="0.2">
      <c r="A92" s="379"/>
      <c r="B92" s="380"/>
      <c r="C92" s="1068" t="s">
        <v>459</v>
      </c>
      <c r="D92" s="1068"/>
      <c r="E92" s="1068"/>
      <c r="F92" s="364"/>
      <c r="G92" s="364"/>
      <c r="H92" s="364"/>
      <c r="I92" s="364"/>
      <c r="J92" s="365"/>
      <c r="K92" s="364"/>
      <c r="L92" s="365">
        <v>704.01</v>
      </c>
      <c r="M92" s="376"/>
      <c r="N92" s="366"/>
      <c r="V92" s="361"/>
      <c r="W92" s="367"/>
      <c r="X92" s="367"/>
      <c r="AC92" s="367" t="s">
        <v>459</v>
      </c>
    </row>
    <row r="93" spans="1:29" s="332" customFormat="1" ht="33.75" x14ac:dyDescent="0.2">
      <c r="A93" s="362" t="s">
        <v>7490</v>
      </c>
      <c r="B93" s="363" t="s">
        <v>8460</v>
      </c>
      <c r="C93" s="1068" t="s">
        <v>8461</v>
      </c>
      <c r="D93" s="1068"/>
      <c r="E93" s="1068"/>
      <c r="F93" s="364" t="s">
        <v>6552</v>
      </c>
      <c r="G93" s="364"/>
      <c r="H93" s="364"/>
      <c r="I93" s="364" t="s">
        <v>423</v>
      </c>
      <c r="J93" s="365">
        <v>257750</v>
      </c>
      <c r="K93" s="364" t="s">
        <v>1361</v>
      </c>
      <c r="L93" s="365">
        <v>52589.31</v>
      </c>
      <c r="M93" s="364" t="s">
        <v>1362</v>
      </c>
      <c r="N93" s="366">
        <v>260843</v>
      </c>
      <c r="V93" s="361"/>
      <c r="W93" s="367"/>
      <c r="X93" s="367" t="s">
        <v>8461</v>
      </c>
      <c r="AC93" s="367"/>
    </row>
    <row r="94" spans="1:29" s="332" customFormat="1" ht="12" x14ac:dyDescent="0.2">
      <c r="A94" s="379"/>
      <c r="B94" s="380"/>
      <c r="C94" s="340" t="s">
        <v>3039</v>
      </c>
      <c r="D94" s="385"/>
      <c r="E94" s="385"/>
      <c r="F94" s="386"/>
      <c r="G94" s="386"/>
      <c r="H94" s="386"/>
      <c r="I94" s="386"/>
      <c r="J94" s="387"/>
      <c r="K94" s="386"/>
      <c r="L94" s="387"/>
      <c r="M94" s="388"/>
      <c r="N94" s="389"/>
      <c r="V94" s="361"/>
      <c r="W94" s="367"/>
      <c r="X94" s="367"/>
      <c r="AC94" s="367"/>
    </row>
    <row r="95" spans="1:29" s="332" customFormat="1" ht="22.5" x14ac:dyDescent="0.2">
      <c r="A95" s="370"/>
      <c r="B95" s="371" t="s">
        <v>1365</v>
      </c>
      <c r="C95" s="1065" t="s">
        <v>1366</v>
      </c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72"/>
      <c r="V95" s="361"/>
      <c r="W95" s="367"/>
      <c r="X95" s="367"/>
      <c r="Y95" s="335" t="s">
        <v>1366</v>
      </c>
      <c r="AC95" s="367"/>
    </row>
    <row r="96" spans="1:29" s="332" customFormat="1" ht="22.5" x14ac:dyDescent="0.2">
      <c r="A96" s="362" t="s">
        <v>496</v>
      </c>
      <c r="B96" s="363" t="s">
        <v>8462</v>
      </c>
      <c r="C96" s="1068" t="s">
        <v>8463</v>
      </c>
      <c r="D96" s="1068"/>
      <c r="E96" s="1068"/>
      <c r="F96" s="364" t="s">
        <v>1017</v>
      </c>
      <c r="G96" s="364"/>
      <c r="H96" s="364"/>
      <c r="I96" s="364" t="s">
        <v>423</v>
      </c>
      <c r="J96" s="365"/>
      <c r="K96" s="364"/>
      <c r="L96" s="365"/>
      <c r="M96" s="364"/>
      <c r="N96" s="366"/>
      <c r="V96" s="361"/>
      <c r="W96" s="367"/>
      <c r="X96" s="367" t="s">
        <v>8463</v>
      </c>
      <c r="AC96" s="367"/>
    </row>
    <row r="97" spans="1:29" s="332" customFormat="1" ht="33.75" x14ac:dyDescent="0.2">
      <c r="A97" s="370"/>
      <c r="B97" s="371" t="s">
        <v>430</v>
      </c>
      <c r="C97" s="1065" t="s">
        <v>431</v>
      </c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72"/>
      <c r="V97" s="361"/>
      <c r="W97" s="367"/>
      <c r="X97" s="367"/>
      <c r="Y97" s="335" t="s">
        <v>431</v>
      </c>
      <c r="AC97" s="367"/>
    </row>
    <row r="98" spans="1:29" s="332" customFormat="1" ht="12" x14ac:dyDescent="0.2">
      <c r="A98" s="372"/>
      <c r="B98" s="371" t="s">
        <v>423</v>
      </c>
      <c r="C98" s="1065" t="s">
        <v>432</v>
      </c>
      <c r="D98" s="1065"/>
      <c r="E98" s="1065"/>
      <c r="F98" s="373"/>
      <c r="G98" s="373"/>
      <c r="H98" s="373"/>
      <c r="I98" s="373"/>
      <c r="J98" s="374">
        <v>26.7</v>
      </c>
      <c r="K98" s="373" t="s">
        <v>436</v>
      </c>
      <c r="L98" s="374">
        <v>33.380000000000003</v>
      </c>
      <c r="M98" s="373"/>
      <c r="N98" s="375"/>
      <c r="V98" s="361"/>
      <c r="W98" s="367"/>
      <c r="X98" s="367"/>
      <c r="Z98" s="335" t="s">
        <v>432</v>
      </c>
      <c r="AC98" s="367"/>
    </row>
    <row r="99" spans="1:29" s="332" customFormat="1" ht="12" x14ac:dyDescent="0.2">
      <c r="A99" s="372"/>
      <c r="B99" s="371" t="s">
        <v>434</v>
      </c>
      <c r="C99" s="1065" t="s">
        <v>435</v>
      </c>
      <c r="D99" s="1065"/>
      <c r="E99" s="1065"/>
      <c r="F99" s="373"/>
      <c r="G99" s="373"/>
      <c r="H99" s="373"/>
      <c r="I99" s="373"/>
      <c r="J99" s="374">
        <v>1.97</v>
      </c>
      <c r="K99" s="373" t="s">
        <v>436</v>
      </c>
      <c r="L99" s="374">
        <v>2.46</v>
      </c>
      <c r="M99" s="373"/>
      <c r="N99" s="375"/>
      <c r="V99" s="361"/>
      <c r="W99" s="367"/>
      <c r="X99" s="367"/>
      <c r="Z99" s="335" t="s">
        <v>435</v>
      </c>
      <c r="AC99" s="367"/>
    </row>
    <row r="100" spans="1:29" s="332" customFormat="1" ht="12" x14ac:dyDescent="0.2">
      <c r="A100" s="372"/>
      <c r="B100" s="371" t="s">
        <v>437</v>
      </c>
      <c r="C100" s="1065" t="s">
        <v>438</v>
      </c>
      <c r="D100" s="1065"/>
      <c r="E100" s="1065"/>
      <c r="F100" s="373"/>
      <c r="G100" s="373"/>
      <c r="H100" s="373"/>
      <c r="I100" s="373"/>
      <c r="J100" s="374">
        <v>0.35</v>
      </c>
      <c r="K100" s="373" t="s">
        <v>436</v>
      </c>
      <c r="L100" s="374">
        <v>0.44</v>
      </c>
      <c r="M100" s="373"/>
      <c r="N100" s="375"/>
      <c r="V100" s="361"/>
      <c r="W100" s="367"/>
      <c r="X100" s="367"/>
      <c r="Z100" s="335" t="s">
        <v>438</v>
      </c>
      <c r="AC100" s="367"/>
    </row>
    <row r="101" spans="1:29" s="332" customFormat="1" ht="12" x14ac:dyDescent="0.2">
      <c r="A101" s="372"/>
      <c r="B101" s="371" t="s">
        <v>439</v>
      </c>
      <c r="C101" s="1065" t="s">
        <v>440</v>
      </c>
      <c r="D101" s="1065"/>
      <c r="E101" s="1065"/>
      <c r="F101" s="373"/>
      <c r="G101" s="373"/>
      <c r="H101" s="373"/>
      <c r="I101" s="373"/>
      <c r="J101" s="374">
        <v>0.53</v>
      </c>
      <c r="K101" s="373"/>
      <c r="L101" s="374">
        <v>0.53</v>
      </c>
      <c r="M101" s="373"/>
      <c r="N101" s="375"/>
      <c r="V101" s="361"/>
      <c r="W101" s="367"/>
      <c r="X101" s="367"/>
      <c r="Z101" s="335" t="s">
        <v>440</v>
      </c>
      <c r="AC101" s="367"/>
    </row>
    <row r="102" spans="1:29" s="332" customFormat="1" ht="12" x14ac:dyDescent="0.2">
      <c r="A102" s="372"/>
      <c r="B102" s="371"/>
      <c r="C102" s="1065" t="s">
        <v>443</v>
      </c>
      <c r="D102" s="1065"/>
      <c r="E102" s="1065"/>
      <c r="F102" s="373" t="s">
        <v>444</v>
      </c>
      <c r="G102" s="373" t="s">
        <v>4922</v>
      </c>
      <c r="H102" s="373" t="s">
        <v>436</v>
      </c>
      <c r="I102" s="373" t="s">
        <v>8464</v>
      </c>
      <c r="J102" s="374"/>
      <c r="K102" s="373"/>
      <c r="L102" s="374"/>
      <c r="M102" s="373"/>
      <c r="N102" s="375"/>
      <c r="V102" s="361"/>
      <c r="W102" s="367"/>
      <c r="X102" s="367"/>
      <c r="AA102" s="335" t="s">
        <v>443</v>
      </c>
      <c r="AC102" s="367"/>
    </row>
    <row r="103" spans="1:29" s="332" customFormat="1" ht="12" x14ac:dyDescent="0.2">
      <c r="A103" s="372"/>
      <c r="B103" s="371"/>
      <c r="C103" s="1065" t="s">
        <v>447</v>
      </c>
      <c r="D103" s="1065"/>
      <c r="E103" s="1065"/>
      <c r="F103" s="373" t="s">
        <v>444</v>
      </c>
      <c r="G103" s="373" t="s">
        <v>605</v>
      </c>
      <c r="H103" s="373" t="s">
        <v>436</v>
      </c>
      <c r="I103" s="373" t="s">
        <v>2967</v>
      </c>
      <c r="J103" s="374"/>
      <c r="K103" s="373"/>
      <c r="L103" s="374"/>
      <c r="M103" s="373"/>
      <c r="N103" s="375"/>
      <c r="V103" s="361"/>
      <c r="W103" s="367"/>
      <c r="X103" s="367"/>
      <c r="AA103" s="335" t="s">
        <v>447</v>
      </c>
      <c r="AC103" s="367"/>
    </row>
    <row r="104" spans="1:29" s="332" customFormat="1" ht="12" x14ac:dyDescent="0.2">
      <c r="A104" s="372"/>
      <c r="B104" s="371"/>
      <c r="C104" s="1077" t="s">
        <v>450</v>
      </c>
      <c r="D104" s="1077"/>
      <c r="E104" s="1077"/>
      <c r="F104" s="376"/>
      <c r="G104" s="376"/>
      <c r="H104" s="376"/>
      <c r="I104" s="376"/>
      <c r="J104" s="377">
        <v>29.2</v>
      </c>
      <c r="K104" s="376"/>
      <c r="L104" s="377">
        <v>36.369999999999997</v>
      </c>
      <c r="M104" s="376"/>
      <c r="N104" s="378"/>
      <c r="V104" s="361"/>
      <c r="W104" s="367"/>
      <c r="X104" s="367"/>
      <c r="AB104" s="335" t="s">
        <v>450</v>
      </c>
      <c r="AC104" s="367"/>
    </row>
    <row r="105" spans="1:29" s="332" customFormat="1" ht="12" x14ac:dyDescent="0.2">
      <c r="A105" s="372"/>
      <c r="B105" s="371"/>
      <c r="C105" s="1065" t="s">
        <v>451</v>
      </c>
      <c r="D105" s="1065"/>
      <c r="E105" s="1065"/>
      <c r="F105" s="373"/>
      <c r="G105" s="373"/>
      <c r="H105" s="373"/>
      <c r="I105" s="373"/>
      <c r="J105" s="374"/>
      <c r="K105" s="373"/>
      <c r="L105" s="374">
        <v>33.82</v>
      </c>
      <c r="M105" s="373"/>
      <c r="N105" s="375"/>
      <c r="V105" s="361"/>
      <c r="W105" s="367"/>
      <c r="X105" s="367"/>
      <c r="AA105" s="335" t="s">
        <v>451</v>
      </c>
      <c r="AC105" s="367"/>
    </row>
    <row r="106" spans="1:29" s="332" customFormat="1" ht="33.75" x14ac:dyDescent="0.2">
      <c r="A106" s="372"/>
      <c r="B106" s="371" t="s">
        <v>7978</v>
      </c>
      <c r="C106" s="1065" t="s">
        <v>3337</v>
      </c>
      <c r="D106" s="1065"/>
      <c r="E106" s="1065"/>
      <c r="F106" s="373" t="s">
        <v>454</v>
      </c>
      <c r="G106" s="373" t="s">
        <v>1083</v>
      </c>
      <c r="H106" s="373"/>
      <c r="I106" s="373" t="s">
        <v>1083</v>
      </c>
      <c r="J106" s="374"/>
      <c r="K106" s="373"/>
      <c r="L106" s="374">
        <v>30.44</v>
      </c>
      <c r="M106" s="373"/>
      <c r="N106" s="375"/>
      <c r="V106" s="361"/>
      <c r="W106" s="367"/>
      <c r="X106" s="367"/>
      <c r="AA106" s="335" t="s">
        <v>3337</v>
      </c>
      <c r="AC106" s="367"/>
    </row>
    <row r="107" spans="1:29" s="332" customFormat="1" ht="33.75" x14ac:dyDescent="0.2">
      <c r="A107" s="372"/>
      <c r="B107" s="371" t="s">
        <v>7979</v>
      </c>
      <c r="C107" s="1065" t="s">
        <v>3339</v>
      </c>
      <c r="D107" s="1065"/>
      <c r="E107" s="1065"/>
      <c r="F107" s="373" t="s">
        <v>454</v>
      </c>
      <c r="G107" s="373" t="s">
        <v>657</v>
      </c>
      <c r="H107" s="373"/>
      <c r="I107" s="373" t="s">
        <v>657</v>
      </c>
      <c r="J107" s="374"/>
      <c r="K107" s="373"/>
      <c r="L107" s="374">
        <v>15.56</v>
      </c>
      <c r="M107" s="373"/>
      <c r="N107" s="375"/>
      <c r="V107" s="361"/>
      <c r="W107" s="367"/>
      <c r="X107" s="367"/>
      <c r="AA107" s="335" t="s">
        <v>3339</v>
      </c>
      <c r="AC107" s="367"/>
    </row>
    <row r="108" spans="1:29" s="332" customFormat="1" ht="12" x14ac:dyDescent="0.2">
      <c r="A108" s="379"/>
      <c r="B108" s="380"/>
      <c r="C108" s="1068" t="s">
        <v>459</v>
      </c>
      <c r="D108" s="1068"/>
      <c r="E108" s="1068"/>
      <c r="F108" s="364"/>
      <c r="G108" s="364"/>
      <c r="H108" s="364"/>
      <c r="I108" s="364"/>
      <c r="J108" s="365"/>
      <c r="K108" s="364"/>
      <c r="L108" s="365">
        <v>82.37</v>
      </c>
      <c r="M108" s="376"/>
      <c r="N108" s="366"/>
      <c r="V108" s="361"/>
      <c r="W108" s="367"/>
      <c r="X108" s="367"/>
      <c r="AC108" s="367" t="s">
        <v>459</v>
      </c>
    </row>
    <row r="109" spans="1:29" s="332" customFormat="1" ht="33.75" x14ac:dyDescent="0.2">
      <c r="A109" s="362" t="s">
        <v>7495</v>
      </c>
      <c r="B109" s="363" t="s">
        <v>8465</v>
      </c>
      <c r="C109" s="1068" t="s">
        <v>8466</v>
      </c>
      <c r="D109" s="1068"/>
      <c r="E109" s="1068"/>
      <c r="F109" s="364" t="s">
        <v>6552</v>
      </c>
      <c r="G109" s="364"/>
      <c r="H109" s="364"/>
      <c r="I109" s="364" t="s">
        <v>423</v>
      </c>
      <c r="J109" s="365">
        <v>95108.33</v>
      </c>
      <c r="K109" s="364" t="s">
        <v>1361</v>
      </c>
      <c r="L109" s="365">
        <v>19405.240000000002</v>
      </c>
      <c r="M109" s="364" t="s">
        <v>1362</v>
      </c>
      <c r="N109" s="366">
        <v>96250</v>
      </c>
      <c r="V109" s="361"/>
      <c r="W109" s="367"/>
      <c r="X109" s="367" t="s">
        <v>8466</v>
      </c>
      <c r="AC109" s="367"/>
    </row>
    <row r="110" spans="1:29" s="332" customFormat="1" ht="12" x14ac:dyDescent="0.2">
      <c r="A110" s="379"/>
      <c r="B110" s="380"/>
      <c r="C110" s="340" t="s">
        <v>3039</v>
      </c>
      <c r="D110" s="385"/>
      <c r="E110" s="385"/>
      <c r="F110" s="386"/>
      <c r="G110" s="386"/>
      <c r="H110" s="386"/>
      <c r="I110" s="386"/>
      <c r="J110" s="387"/>
      <c r="K110" s="386"/>
      <c r="L110" s="387"/>
      <c r="M110" s="388"/>
      <c r="N110" s="389"/>
      <c r="V110" s="361"/>
      <c r="W110" s="367"/>
      <c r="X110" s="367"/>
      <c r="AC110" s="367"/>
    </row>
    <row r="111" spans="1:29" s="332" customFormat="1" ht="22.5" x14ac:dyDescent="0.2">
      <c r="A111" s="370"/>
      <c r="B111" s="371" t="s">
        <v>1365</v>
      </c>
      <c r="C111" s="1065" t="s">
        <v>1366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67"/>
      <c r="Y111" s="335" t="s">
        <v>1366</v>
      </c>
      <c r="AC111" s="367"/>
    </row>
    <row r="112" spans="1:29" s="332" customFormat="1" ht="12" x14ac:dyDescent="0.2">
      <c r="A112" s="362" t="s">
        <v>509</v>
      </c>
      <c r="B112" s="363" t="s">
        <v>8467</v>
      </c>
      <c r="C112" s="1068" t="s">
        <v>8468</v>
      </c>
      <c r="D112" s="1068"/>
      <c r="E112" s="1068"/>
      <c r="F112" s="364" t="s">
        <v>1017</v>
      </c>
      <c r="G112" s="364"/>
      <c r="H112" s="364"/>
      <c r="I112" s="364" t="s">
        <v>423</v>
      </c>
      <c r="J112" s="365"/>
      <c r="K112" s="364"/>
      <c r="L112" s="365"/>
      <c r="M112" s="364"/>
      <c r="N112" s="366"/>
      <c r="V112" s="361"/>
      <c r="W112" s="367"/>
      <c r="X112" s="367" t="s">
        <v>8468</v>
      </c>
      <c r="AC112" s="367"/>
    </row>
    <row r="113" spans="1:29" s="332" customFormat="1" ht="33.75" x14ac:dyDescent="0.2">
      <c r="A113" s="370"/>
      <c r="B113" s="371" t="s">
        <v>430</v>
      </c>
      <c r="C113" s="1065" t="s">
        <v>431</v>
      </c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72"/>
      <c r="V113" s="361"/>
      <c r="W113" s="367"/>
      <c r="X113" s="367"/>
      <c r="Y113" s="335" t="s">
        <v>431</v>
      </c>
      <c r="AC113" s="367"/>
    </row>
    <row r="114" spans="1:29" s="332" customFormat="1" ht="12" x14ac:dyDescent="0.2">
      <c r="A114" s="372"/>
      <c r="B114" s="371" t="s">
        <v>423</v>
      </c>
      <c r="C114" s="1065" t="s">
        <v>432</v>
      </c>
      <c r="D114" s="1065"/>
      <c r="E114" s="1065"/>
      <c r="F114" s="373"/>
      <c r="G114" s="373"/>
      <c r="H114" s="373"/>
      <c r="I114" s="373"/>
      <c r="J114" s="374">
        <v>9.82</v>
      </c>
      <c r="K114" s="373" t="s">
        <v>436</v>
      </c>
      <c r="L114" s="374">
        <v>12.28</v>
      </c>
      <c r="M114" s="373"/>
      <c r="N114" s="375"/>
      <c r="V114" s="361"/>
      <c r="W114" s="367"/>
      <c r="X114" s="367"/>
      <c r="Z114" s="335" t="s">
        <v>432</v>
      </c>
      <c r="AC114" s="367"/>
    </row>
    <row r="115" spans="1:29" s="332" customFormat="1" ht="12" x14ac:dyDescent="0.2">
      <c r="A115" s="372"/>
      <c r="B115" s="371" t="s">
        <v>434</v>
      </c>
      <c r="C115" s="1065" t="s">
        <v>435</v>
      </c>
      <c r="D115" s="1065"/>
      <c r="E115" s="1065"/>
      <c r="F115" s="373"/>
      <c r="G115" s="373"/>
      <c r="H115" s="373"/>
      <c r="I115" s="373"/>
      <c r="J115" s="374">
        <v>9.06</v>
      </c>
      <c r="K115" s="373" t="s">
        <v>436</v>
      </c>
      <c r="L115" s="374">
        <v>11.33</v>
      </c>
      <c r="M115" s="373"/>
      <c r="N115" s="375"/>
      <c r="V115" s="361"/>
      <c r="W115" s="367"/>
      <c r="X115" s="367"/>
      <c r="Z115" s="335" t="s">
        <v>435</v>
      </c>
      <c r="AC115" s="367"/>
    </row>
    <row r="116" spans="1:29" s="332" customFormat="1" ht="12" x14ac:dyDescent="0.2">
      <c r="A116" s="372"/>
      <c r="B116" s="371" t="s">
        <v>437</v>
      </c>
      <c r="C116" s="1065" t="s">
        <v>438</v>
      </c>
      <c r="D116" s="1065"/>
      <c r="E116" s="1065"/>
      <c r="F116" s="373"/>
      <c r="G116" s="373"/>
      <c r="H116" s="373"/>
      <c r="I116" s="373"/>
      <c r="J116" s="374">
        <v>1.26</v>
      </c>
      <c r="K116" s="373" t="s">
        <v>436</v>
      </c>
      <c r="L116" s="374">
        <v>1.58</v>
      </c>
      <c r="M116" s="373"/>
      <c r="N116" s="375"/>
      <c r="V116" s="361"/>
      <c r="W116" s="367"/>
      <c r="X116" s="367"/>
      <c r="Z116" s="335" t="s">
        <v>438</v>
      </c>
      <c r="AC116" s="367"/>
    </row>
    <row r="117" spans="1:29" s="332" customFormat="1" ht="12" x14ac:dyDescent="0.2">
      <c r="A117" s="372"/>
      <c r="B117" s="371" t="s">
        <v>439</v>
      </c>
      <c r="C117" s="1065" t="s">
        <v>440</v>
      </c>
      <c r="D117" s="1065"/>
      <c r="E117" s="1065"/>
      <c r="F117" s="373"/>
      <c r="G117" s="373"/>
      <c r="H117" s="373"/>
      <c r="I117" s="373"/>
      <c r="J117" s="374">
        <v>0.81</v>
      </c>
      <c r="K117" s="373"/>
      <c r="L117" s="374">
        <v>0.81</v>
      </c>
      <c r="M117" s="373"/>
      <c r="N117" s="375"/>
      <c r="V117" s="361"/>
      <c r="W117" s="367"/>
      <c r="X117" s="367"/>
      <c r="Z117" s="335" t="s">
        <v>440</v>
      </c>
      <c r="AC117" s="367"/>
    </row>
    <row r="118" spans="1:29" s="332" customFormat="1" ht="12" x14ac:dyDescent="0.2">
      <c r="A118" s="372"/>
      <c r="B118" s="371"/>
      <c r="C118" s="1065" t="s">
        <v>443</v>
      </c>
      <c r="D118" s="1065"/>
      <c r="E118" s="1065"/>
      <c r="F118" s="373" t="s">
        <v>444</v>
      </c>
      <c r="G118" s="373" t="s">
        <v>2070</v>
      </c>
      <c r="H118" s="373" t="s">
        <v>436</v>
      </c>
      <c r="I118" s="373" t="s">
        <v>8469</v>
      </c>
      <c r="J118" s="374"/>
      <c r="K118" s="373"/>
      <c r="L118" s="374"/>
      <c r="M118" s="373"/>
      <c r="N118" s="375"/>
      <c r="V118" s="361"/>
      <c r="W118" s="367"/>
      <c r="X118" s="367"/>
      <c r="AA118" s="335" t="s">
        <v>443</v>
      </c>
      <c r="AC118" s="367"/>
    </row>
    <row r="119" spans="1:29" s="332" customFormat="1" ht="12" x14ac:dyDescent="0.2">
      <c r="A119" s="372"/>
      <c r="B119" s="371"/>
      <c r="C119" s="1065" t="s">
        <v>447</v>
      </c>
      <c r="D119" s="1065"/>
      <c r="E119" s="1065"/>
      <c r="F119" s="373" t="s">
        <v>444</v>
      </c>
      <c r="G119" s="373" t="s">
        <v>2083</v>
      </c>
      <c r="H119" s="373" t="s">
        <v>436</v>
      </c>
      <c r="I119" s="373" t="s">
        <v>3697</v>
      </c>
      <c r="J119" s="374"/>
      <c r="K119" s="373"/>
      <c r="L119" s="374"/>
      <c r="M119" s="373"/>
      <c r="N119" s="375"/>
      <c r="V119" s="361"/>
      <c r="W119" s="367"/>
      <c r="X119" s="367"/>
      <c r="AA119" s="335" t="s">
        <v>447</v>
      </c>
      <c r="AC119" s="367"/>
    </row>
    <row r="120" spans="1:29" s="332" customFormat="1" ht="12" x14ac:dyDescent="0.2">
      <c r="A120" s="372"/>
      <c r="B120" s="371"/>
      <c r="C120" s="1077" t="s">
        <v>450</v>
      </c>
      <c r="D120" s="1077"/>
      <c r="E120" s="1077"/>
      <c r="F120" s="376"/>
      <c r="G120" s="376"/>
      <c r="H120" s="376"/>
      <c r="I120" s="376"/>
      <c r="J120" s="377">
        <v>19.690000000000001</v>
      </c>
      <c r="K120" s="376"/>
      <c r="L120" s="377">
        <v>24.42</v>
      </c>
      <c r="M120" s="376"/>
      <c r="N120" s="378"/>
      <c r="V120" s="361"/>
      <c r="W120" s="367"/>
      <c r="X120" s="367"/>
      <c r="AB120" s="335" t="s">
        <v>450</v>
      </c>
      <c r="AC120" s="367"/>
    </row>
    <row r="121" spans="1:29" s="332" customFormat="1" ht="12" x14ac:dyDescent="0.2">
      <c r="A121" s="372"/>
      <c r="B121" s="371"/>
      <c r="C121" s="1065" t="s">
        <v>451</v>
      </c>
      <c r="D121" s="1065"/>
      <c r="E121" s="1065"/>
      <c r="F121" s="373"/>
      <c r="G121" s="373"/>
      <c r="H121" s="373"/>
      <c r="I121" s="373"/>
      <c r="J121" s="374"/>
      <c r="K121" s="373"/>
      <c r="L121" s="374">
        <v>13.86</v>
      </c>
      <c r="M121" s="373"/>
      <c r="N121" s="375"/>
      <c r="V121" s="361"/>
      <c r="W121" s="367"/>
      <c r="X121" s="367"/>
      <c r="AA121" s="335" t="s">
        <v>451</v>
      </c>
      <c r="AC121" s="367"/>
    </row>
    <row r="122" spans="1:29" s="332" customFormat="1" ht="33.75" x14ac:dyDescent="0.2">
      <c r="A122" s="372"/>
      <c r="B122" s="371" t="s">
        <v>4696</v>
      </c>
      <c r="C122" s="1065" t="s">
        <v>3148</v>
      </c>
      <c r="D122" s="1065"/>
      <c r="E122" s="1065"/>
      <c r="F122" s="373" t="s">
        <v>454</v>
      </c>
      <c r="G122" s="373" t="s">
        <v>558</v>
      </c>
      <c r="H122" s="373"/>
      <c r="I122" s="373" t="s">
        <v>558</v>
      </c>
      <c r="J122" s="374"/>
      <c r="K122" s="373"/>
      <c r="L122" s="374">
        <v>13.44</v>
      </c>
      <c r="M122" s="373"/>
      <c r="N122" s="375"/>
      <c r="V122" s="361"/>
      <c r="W122" s="367"/>
      <c r="X122" s="367"/>
      <c r="AA122" s="335" t="s">
        <v>3148</v>
      </c>
      <c r="AC122" s="367"/>
    </row>
    <row r="123" spans="1:29" s="332" customFormat="1" ht="33.75" x14ac:dyDescent="0.2">
      <c r="A123" s="372"/>
      <c r="B123" s="371" t="s">
        <v>4697</v>
      </c>
      <c r="C123" s="1065" t="s">
        <v>3150</v>
      </c>
      <c r="D123" s="1065"/>
      <c r="E123" s="1065"/>
      <c r="F123" s="373" t="s">
        <v>454</v>
      </c>
      <c r="G123" s="373" t="s">
        <v>544</v>
      </c>
      <c r="H123" s="373"/>
      <c r="I123" s="373" t="s">
        <v>544</v>
      </c>
      <c r="J123" s="374"/>
      <c r="K123" s="373"/>
      <c r="L123" s="374">
        <v>7.07</v>
      </c>
      <c r="M123" s="373"/>
      <c r="N123" s="375"/>
      <c r="V123" s="361"/>
      <c r="W123" s="367"/>
      <c r="X123" s="367"/>
      <c r="AA123" s="335" t="s">
        <v>3150</v>
      </c>
      <c r="AC123" s="367"/>
    </row>
    <row r="124" spans="1:29" s="332" customFormat="1" ht="12" x14ac:dyDescent="0.2">
      <c r="A124" s="379"/>
      <c r="B124" s="380"/>
      <c r="C124" s="1068" t="s">
        <v>459</v>
      </c>
      <c r="D124" s="1068"/>
      <c r="E124" s="1068"/>
      <c r="F124" s="364"/>
      <c r="G124" s="364"/>
      <c r="H124" s="364"/>
      <c r="I124" s="364"/>
      <c r="J124" s="365"/>
      <c r="K124" s="364"/>
      <c r="L124" s="365">
        <v>44.93</v>
      </c>
      <c r="M124" s="376"/>
      <c r="N124" s="366"/>
      <c r="V124" s="361"/>
      <c r="W124" s="367"/>
      <c r="X124" s="367"/>
      <c r="AC124" s="367" t="s">
        <v>459</v>
      </c>
    </row>
    <row r="125" spans="1:29" s="332" customFormat="1" ht="45" x14ac:dyDescent="0.2">
      <c r="A125" s="362" t="s">
        <v>7280</v>
      </c>
      <c r="B125" s="363" t="s">
        <v>8470</v>
      </c>
      <c r="C125" s="1068" t="s">
        <v>8471</v>
      </c>
      <c r="D125" s="1068"/>
      <c r="E125" s="1068"/>
      <c r="F125" s="364" t="s">
        <v>6552</v>
      </c>
      <c r="G125" s="364"/>
      <c r="H125" s="364"/>
      <c r="I125" s="364" t="s">
        <v>423</v>
      </c>
      <c r="J125" s="365">
        <v>13456.48</v>
      </c>
      <c r="K125" s="364" t="s">
        <v>1361</v>
      </c>
      <c r="L125" s="365">
        <v>2745.56</v>
      </c>
      <c r="M125" s="364" t="s">
        <v>1362</v>
      </c>
      <c r="N125" s="366">
        <v>13618</v>
      </c>
      <c r="V125" s="361"/>
      <c r="W125" s="367"/>
      <c r="X125" s="367" t="s">
        <v>8471</v>
      </c>
      <c r="AC125" s="367"/>
    </row>
    <row r="126" spans="1:29" s="332" customFormat="1" ht="12" x14ac:dyDescent="0.2">
      <c r="A126" s="379"/>
      <c r="B126" s="380"/>
      <c r="C126" s="340" t="s">
        <v>3039</v>
      </c>
      <c r="D126" s="385"/>
      <c r="E126" s="385"/>
      <c r="F126" s="386"/>
      <c r="G126" s="386"/>
      <c r="H126" s="386"/>
      <c r="I126" s="386"/>
      <c r="J126" s="387"/>
      <c r="K126" s="386"/>
      <c r="L126" s="387"/>
      <c r="M126" s="388"/>
      <c r="N126" s="389"/>
      <c r="V126" s="361"/>
      <c r="W126" s="367"/>
      <c r="X126" s="367"/>
      <c r="AC126" s="367"/>
    </row>
    <row r="127" spans="1:29" s="332" customFormat="1" ht="22.5" x14ac:dyDescent="0.2">
      <c r="A127" s="370"/>
      <c r="B127" s="371" t="s">
        <v>1365</v>
      </c>
      <c r="C127" s="1065" t="s">
        <v>1366</v>
      </c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72"/>
      <c r="V127" s="361"/>
      <c r="W127" s="367"/>
      <c r="X127" s="367"/>
      <c r="Y127" s="335" t="s">
        <v>1366</v>
      </c>
      <c r="AC127" s="367"/>
    </row>
    <row r="128" spans="1:29" s="332" customFormat="1" ht="12" x14ac:dyDescent="0.2">
      <c r="A128" s="362" t="s">
        <v>545</v>
      </c>
      <c r="B128" s="363" t="s">
        <v>7484</v>
      </c>
      <c r="C128" s="1068" t="s">
        <v>8472</v>
      </c>
      <c r="D128" s="1068"/>
      <c r="E128" s="1068"/>
      <c r="F128" s="364" t="s">
        <v>1017</v>
      </c>
      <c r="G128" s="364"/>
      <c r="H128" s="364"/>
      <c r="I128" s="364" t="s">
        <v>423</v>
      </c>
      <c r="J128" s="365"/>
      <c r="K128" s="364"/>
      <c r="L128" s="365"/>
      <c r="M128" s="364"/>
      <c r="N128" s="366"/>
      <c r="V128" s="361"/>
      <c r="W128" s="367"/>
      <c r="X128" s="367" t="s">
        <v>8472</v>
      </c>
      <c r="AC128" s="367"/>
    </row>
    <row r="129" spans="1:29" s="332" customFormat="1" ht="33.75" x14ac:dyDescent="0.2">
      <c r="A129" s="370"/>
      <c r="B129" s="371" t="s">
        <v>430</v>
      </c>
      <c r="C129" s="1065" t="s">
        <v>431</v>
      </c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72"/>
      <c r="V129" s="361"/>
      <c r="W129" s="367"/>
      <c r="X129" s="367"/>
      <c r="Y129" s="335" t="s">
        <v>431</v>
      </c>
      <c r="AC129" s="367"/>
    </row>
    <row r="130" spans="1:29" s="332" customFormat="1" ht="12" x14ac:dyDescent="0.2">
      <c r="A130" s="372"/>
      <c r="B130" s="371" t="s">
        <v>423</v>
      </c>
      <c r="C130" s="1065" t="s">
        <v>432</v>
      </c>
      <c r="D130" s="1065"/>
      <c r="E130" s="1065"/>
      <c r="F130" s="373"/>
      <c r="G130" s="373"/>
      <c r="H130" s="373"/>
      <c r="I130" s="373"/>
      <c r="J130" s="374">
        <v>10.220000000000001</v>
      </c>
      <c r="K130" s="373" t="s">
        <v>436</v>
      </c>
      <c r="L130" s="374">
        <v>12.78</v>
      </c>
      <c r="M130" s="373"/>
      <c r="N130" s="375"/>
      <c r="V130" s="361"/>
      <c r="W130" s="367"/>
      <c r="X130" s="367"/>
      <c r="Z130" s="335" t="s">
        <v>432</v>
      </c>
      <c r="AC130" s="367"/>
    </row>
    <row r="131" spans="1:29" s="332" customFormat="1" ht="12" x14ac:dyDescent="0.2">
      <c r="A131" s="372"/>
      <c r="B131" s="371" t="s">
        <v>439</v>
      </c>
      <c r="C131" s="1065" t="s">
        <v>440</v>
      </c>
      <c r="D131" s="1065"/>
      <c r="E131" s="1065"/>
      <c r="F131" s="373"/>
      <c r="G131" s="373"/>
      <c r="H131" s="373"/>
      <c r="I131" s="373"/>
      <c r="J131" s="374">
        <v>0.38</v>
      </c>
      <c r="K131" s="373"/>
      <c r="L131" s="374">
        <v>0.38</v>
      </c>
      <c r="M131" s="373"/>
      <c r="N131" s="375"/>
      <c r="V131" s="361"/>
      <c r="W131" s="367"/>
      <c r="X131" s="367"/>
      <c r="Z131" s="335" t="s">
        <v>440</v>
      </c>
      <c r="AC131" s="367"/>
    </row>
    <row r="132" spans="1:29" s="332" customFormat="1" ht="12" x14ac:dyDescent="0.2">
      <c r="A132" s="372"/>
      <c r="B132" s="371"/>
      <c r="C132" s="1065" t="s">
        <v>443</v>
      </c>
      <c r="D132" s="1065"/>
      <c r="E132" s="1065"/>
      <c r="F132" s="373" t="s">
        <v>444</v>
      </c>
      <c r="G132" s="373" t="s">
        <v>2647</v>
      </c>
      <c r="H132" s="373" t="s">
        <v>436</v>
      </c>
      <c r="I132" s="373" t="s">
        <v>8385</v>
      </c>
      <c r="J132" s="374"/>
      <c r="K132" s="373"/>
      <c r="L132" s="374"/>
      <c r="M132" s="373"/>
      <c r="N132" s="375"/>
      <c r="V132" s="361"/>
      <c r="W132" s="367"/>
      <c r="X132" s="367"/>
      <c r="AA132" s="335" t="s">
        <v>443</v>
      </c>
      <c r="AC132" s="367"/>
    </row>
    <row r="133" spans="1:29" s="332" customFormat="1" ht="12" x14ac:dyDescent="0.2">
      <c r="A133" s="372"/>
      <c r="B133" s="371"/>
      <c r="C133" s="1077" t="s">
        <v>450</v>
      </c>
      <c r="D133" s="1077"/>
      <c r="E133" s="1077"/>
      <c r="F133" s="376"/>
      <c r="G133" s="376"/>
      <c r="H133" s="376"/>
      <c r="I133" s="376"/>
      <c r="J133" s="377">
        <v>10.6</v>
      </c>
      <c r="K133" s="376"/>
      <c r="L133" s="377">
        <v>13.16</v>
      </c>
      <c r="M133" s="376"/>
      <c r="N133" s="378"/>
      <c r="V133" s="361"/>
      <c r="W133" s="367"/>
      <c r="X133" s="367"/>
      <c r="AB133" s="335" t="s">
        <v>450</v>
      </c>
      <c r="AC133" s="367"/>
    </row>
    <row r="134" spans="1:29" s="332" customFormat="1" ht="12" x14ac:dyDescent="0.2">
      <c r="A134" s="372"/>
      <c r="B134" s="371"/>
      <c r="C134" s="1065" t="s">
        <v>451</v>
      </c>
      <c r="D134" s="1065"/>
      <c r="E134" s="1065"/>
      <c r="F134" s="373"/>
      <c r="G134" s="373"/>
      <c r="H134" s="373"/>
      <c r="I134" s="373"/>
      <c r="J134" s="374"/>
      <c r="K134" s="373"/>
      <c r="L134" s="374">
        <v>12.78</v>
      </c>
      <c r="M134" s="373"/>
      <c r="N134" s="375"/>
      <c r="V134" s="361"/>
      <c r="W134" s="367"/>
      <c r="X134" s="367"/>
      <c r="AA134" s="335" t="s">
        <v>451</v>
      </c>
      <c r="AC134" s="367"/>
    </row>
    <row r="135" spans="1:29" s="332" customFormat="1" ht="33.75" x14ac:dyDescent="0.2">
      <c r="A135" s="372"/>
      <c r="B135" s="371" t="s">
        <v>4696</v>
      </c>
      <c r="C135" s="1065" t="s">
        <v>3148</v>
      </c>
      <c r="D135" s="1065"/>
      <c r="E135" s="1065"/>
      <c r="F135" s="373" t="s">
        <v>454</v>
      </c>
      <c r="G135" s="373" t="s">
        <v>558</v>
      </c>
      <c r="H135" s="373"/>
      <c r="I135" s="373" t="s">
        <v>558</v>
      </c>
      <c r="J135" s="374"/>
      <c r="K135" s="373"/>
      <c r="L135" s="374">
        <v>12.4</v>
      </c>
      <c r="M135" s="373"/>
      <c r="N135" s="375"/>
      <c r="V135" s="361"/>
      <c r="W135" s="367"/>
      <c r="X135" s="367"/>
      <c r="AA135" s="335" t="s">
        <v>3148</v>
      </c>
      <c r="AC135" s="367"/>
    </row>
    <row r="136" spans="1:29" s="332" customFormat="1" ht="33.75" x14ac:dyDescent="0.2">
      <c r="A136" s="372"/>
      <c r="B136" s="371" t="s">
        <v>4697</v>
      </c>
      <c r="C136" s="1065" t="s">
        <v>3150</v>
      </c>
      <c r="D136" s="1065"/>
      <c r="E136" s="1065"/>
      <c r="F136" s="373" t="s">
        <v>454</v>
      </c>
      <c r="G136" s="373" t="s">
        <v>544</v>
      </c>
      <c r="H136" s="373"/>
      <c r="I136" s="373" t="s">
        <v>544</v>
      </c>
      <c r="J136" s="374"/>
      <c r="K136" s="373"/>
      <c r="L136" s="374">
        <v>6.52</v>
      </c>
      <c r="M136" s="373"/>
      <c r="N136" s="375"/>
      <c r="V136" s="361"/>
      <c r="W136" s="367"/>
      <c r="X136" s="367"/>
      <c r="AA136" s="335" t="s">
        <v>3150</v>
      </c>
      <c r="AC136" s="367"/>
    </row>
    <row r="137" spans="1:29" s="332" customFormat="1" ht="12" x14ac:dyDescent="0.2">
      <c r="A137" s="379"/>
      <c r="B137" s="380"/>
      <c r="C137" s="1068" t="s">
        <v>459</v>
      </c>
      <c r="D137" s="1068"/>
      <c r="E137" s="1068"/>
      <c r="F137" s="364"/>
      <c r="G137" s="364"/>
      <c r="H137" s="364"/>
      <c r="I137" s="364"/>
      <c r="J137" s="365"/>
      <c r="K137" s="364"/>
      <c r="L137" s="365">
        <v>32.08</v>
      </c>
      <c r="M137" s="376"/>
      <c r="N137" s="366"/>
      <c r="V137" s="361"/>
      <c r="W137" s="367"/>
      <c r="X137" s="367"/>
      <c r="AC137" s="367" t="s">
        <v>459</v>
      </c>
    </row>
    <row r="138" spans="1:29" s="332" customFormat="1" ht="33.75" x14ac:dyDescent="0.2">
      <c r="A138" s="362" t="s">
        <v>562</v>
      </c>
      <c r="B138" s="363" t="s">
        <v>8473</v>
      </c>
      <c r="C138" s="1068" t="s">
        <v>8474</v>
      </c>
      <c r="D138" s="1068"/>
      <c r="E138" s="1068"/>
      <c r="F138" s="364" t="s">
        <v>6552</v>
      </c>
      <c r="G138" s="364"/>
      <c r="H138" s="364"/>
      <c r="I138" s="364" t="s">
        <v>423</v>
      </c>
      <c r="J138" s="365">
        <v>3091.67</v>
      </c>
      <c r="K138" s="364" t="s">
        <v>566</v>
      </c>
      <c r="L138" s="365">
        <v>336.25</v>
      </c>
      <c r="M138" s="364" t="s">
        <v>567</v>
      </c>
      <c r="N138" s="366">
        <v>3154</v>
      </c>
      <c r="V138" s="361"/>
      <c r="W138" s="367"/>
      <c r="X138" s="367" t="s">
        <v>8474</v>
      </c>
      <c r="AC138" s="367"/>
    </row>
    <row r="139" spans="1:29" s="332" customFormat="1" ht="12" x14ac:dyDescent="0.2">
      <c r="A139" s="379"/>
      <c r="B139" s="380"/>
      <c r="C139" s="340" t="s">
        <v>2932</v>
      </c>
      <c r="D139" s="385"/>
      <c r="E139" s="385"/>
      <c r="F139" s="386"/>
      <c r="G139" s="386"/>
      <c r="H139" s="386"/>
      <c r="I139" s="386"/>
      <c r="J139" s="387"/>
      <c r="K139" s="386"/>
      <c r="L139" s="387"/>
      <c r="M139" s="388"/>
      <c r="N139" s="389"/>
      <c r="V139" s="361"/>
      <c r="W139" s="367"/>
      <c r="X139" s="367"/>
      <c r="AC139" s="367"/>
    </row>
    <row r="140" spans="1:29" s="332" customFormat="1" ht="22.5" x14ac:dyDescent="0.2">
      <c r="A140" s="370"/>
      <c r="B140" s="371" t="s">
        <v>568</v>
      </c>
      <c r="C140" s="1065" t="s">
        <v>569</v>
      </c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72"/>
      <c r="V140" s="361"/>
      <c r="W140" s="367"/>
      <c r="X140" s="367"/>
      <c r="Y140" s="335" t="s">
        <v>569</v>
      </c>
      <c r="AC140" s="367"/>
    </row>
    <row r="141" spans="1:29" s="332" customFormat="1" ht="56.25" x14ac:dyDescent="0.2">
      <c r="A141" s="362" t="s">
        <v>570</v>
      </c>
      <c r="B141" s="363" t="s">
        <v>8475</v>
      </c>
      <c r="C141" s="1068" t="s">
        <v>8476</v>
      </c>
      <c r="D141" s="1068"/>
      <c r="E141" s="1068"/>
      <c r="F141" s="364" t="s">
        <v>1017</v>
      </c>
      <c r="G141" s="364"/>
      <c r="H141" s="364"/>
      <c r="I141" s="364" t="s">
        <v>423</v>
      </c>
      <c r="J141" s="365"/>
      <c r="K141" s="364"/>
      <c r="L141" s="365"/>
      <c r="M141" s="364"/>
      <c r="N141" s="366"/>
      <c r="V141" s="361"/>
      <c r="W141" s="367"/>
      <c r="X141" s="367" t="s">
        <v>8476</v>
      </c>
      <c r="AC141" s="367"/>
    </row>
    <row r="142" spans="1:29" s="332" customFormat="1" ht="33.75" x14ac:dyDescent="0.2">
      <c r="A142" s="370"/>
      <c r="B142" s="371" t="s">
        <v>430</v>
      </c>
      <c r="C142" s="1065" t="s">
        <v>431</v>
      </c>
      <c r="D142" s="1065"/>
      <c r="E142" s="1065"/>
      <c r="F142" s="1065"/>
      <c r="G142" s="1065"/>
      <c r="H142" s="1065"/>
      <c r="I142" s="1065"/>
      <c r="J142" s="1065"/>
      <c r="K142" s="1065"/>
      <c r="L142" s="1065"/>
      <c r="M142" s="1065"/>
      <c r="N142" s="1072"/>
      <c r="V142" s="361"/>
      <c r="W142" s="367"/>
      <c r="X142" s="367"/>
      <c r="Y142" s="335" t="s">
        <v>431</v>
      </c>
      <c r="AC142" s="367"/>
    </row>
    <row r="143" spans="1:29" s="332" customFormat="1" ht="12" x14ac:dyDescent="0.2">
      <c r="A143" s="372"/>
      <c r="B143" s="371" t="s">
        <v>423</v>
      </c>
      <c r="C143" s="1065" t="s">
        <v>432</v>
      </c>
      <c r="D143" s="1065"/>
      <c r="E143" s="1065"/>
      <c r="F143" s="373"/>
      <c r="G143" s="373"/>
      <c r="H143" s="373"/>
      <c r="I143" s="373"/>
      <c r="J143" s="374">
        <v>269.36</v>
      </c>
      <c r="K143" s="373" t="s">
        <v>436</v>
      </c>
      <c r="L143" s="374">
        <v>336.7</v>
      </c>
      <c r="M143" s="373"/>
      <c r="N143" s="375"/>
      <c r="V143" s="361"/>
      <c r="W143" s="367"/>
      <c r="X143" s="367"/>
      <c r="Z143" s="335" t="s">
        <v>432</v>
      </c>
      <c r="AC143" s="367"/>
    </row>
    <row r="144" spans="1:29" s="332" customFormat="1" ht="12" x14ac:dyDescent="0.2">
      <c r="A144" s="372"/>
      <c r="B144" s="371" t="s">
        <v>439</v>
      </c>
      <c r="C144" s="1065" t="s">
        <v>440</v>
      </c>
      <c r="D144" s="1065"/>
      <c r="E144" s="1065"/>
      <c r="F144" s="373"/>
      <c r="G144" s="373"/>
      <c r="H144" s="373"/>
      <c r="I144" s="373"/>
      <c r="J144" s="374">
        <v>85.05</v>
      </c>
      <c r="K144" s="373"/>
      <c r="L144" s="374">
        <v>85.05</v>
      </c>
      <c r="M144" s="373"/>
      <c r="N144" s="375"/>
      <c r="V144" s="361"/>
      <c r="W144" s="367"/>
      <c r="X144" s="367"/>
      <c r="Z144" s="335" t="s">
        <v>440</v>
      </c>
      <c r="AC144" s="367"/>
    </row>
    <row r="145" spans="1:29" s="332" customFormat="1" ht="12" x14ac:dyDescent="0.2">
      <c r="A145" s="372"/>
      <c r="B145" s="371"/>
      <c r="C145" s="1065" t="s">
        <v>443</v>
      </c>
      <c r="D145" s="1065"/>
      <c r="E145" s="1065"/>
      <c r="F145" s="373" t="s">
        <v>444</v>
      </c>
      <c r="G145" s="373" t="s">
        <v>160</v>
      </c>
      <c r="H145" s="373" t="s">
        <v>436</v>
      </c>
      <c r="I145" s="373" t="s">
        <v>170</v>
      </c>
      <c r="J145" s="374"/>
      <c r="K145" s="373"/>
      <c r="L145" s="374"/>
      <c r="M145" s="373"/>
      <c r="N145" s="375"/>
      <c r="V145" s="361"/>
      <c r="W145" s="367"/>
      <c r="X145" s="367"/>
      <c r="AA145" s="335" t="s">
        <v>443</v>
      </c>
      <c r="AC145" s="367"/>
    </row>
    <row r="146" spans="1:29" s="332" customFormat="1" ht="12" x14ac:dyDescent="0.2">
      <c r="A146" s="372"/>
      <c r="B146" s="371"/>
      <c r="C146" s="1077" t="s">
        <v>450</v>
      </c>
      <c r="D146" s="1077"/>
      <c r="E146" s="1077"/>
      <c r="F146" s="376"/>
      <c r="G146" s="376"/>
      <c r="H146" s="376"/>
      <c r="I146" s="376"/>
      <c r="J146" s="377">
        <v>354.41</v>
      </c>
      <c r="K146" s="376"/>
      <c r="L146" s="377">
        <v>421.75</v>
      </c>
      <c r="M146" s="376"/>
      <c r="N146" s="378"/>
      <c r="V146" s="361"/>
      <c r="W146" s="367"/>
      <c r="X146" s="367"/>
      <c r="AB146" s="335" t="s">
        <v>450</v>
      </c>
      <c r="AC146" s="367"/>
    </row>
    <row r="147" spans="1:29" s="332" customFormat="1" ht="12" x14ac:dyDescent="0.2">
      <c r="A147" s="372"/>
      <c r="B147" s="371"/>
      <c r="C147" s="1065" t="s">
        <v>451</v>
      </c>
      <c r="D147" s="1065"/>
      <c r="E147" s="1065"/>
      <c r="F147" s="373"/>
      <c r="G147" s="373"/>
      <c r="H147" s="373"/>
      <c r="I147" s="373"/>
      <c r="J147" s="374"/>
      <c r="K147" s="373"/>
      <c r="L147" s="374">
        <v>336.7</v>
      </c>
      <c r="M147" s="373"/>
      <c r="N147" s="375"/>
      <c r="V147" s="361"/>
      <c r="W147" s="367"/>
      <c r="X147" s="367"/>
      <c r="AA147" s="335" t="s">
        <v>451</v>
      </c>
      <c r="AC147" s="367"/>
    </row>
    <row r="148" spans="1:29" s="332" customFormat="1" ht="33.75" x14ac:dyDescent="0.2">
      <c r="A148" s="372"/>
      <c r="B148" s="371" t="s">
        <v>8358</v>
      </c>
      <c r="C148" s="1065" t="s">
        <v>8359</v>
      </c>
      <c r="D148" s="1065"/>
      <c r="E148" s="1065"/>
      <c r="F148" s="373" t="s">
        <v>454</v>
      </c>
      <c r="G148" s="373" t="s">
        <v>1099</v>
      </c>
      <c r="H148" s="373"/>
      <c r="I148" s="373" t="s">
        <v>1099</v>
      </c>
      <c r="J148" s="374"/>
      <c r="K148" s="373"/>
      <c r="L148" s="374">
        <v>319.87</v>
      </c>
      <c r="M148" s="373"/>
      <c r="N148" s="375"/>
      <c r="V148" s="361"/>
      <c r="W148" s="367"/>
      <c r="X148" s="367"/>
      <c r="AA148" s="335" t="s">
        <v>8359</v>
      </c>
      <c r="AC148" s="367"/>
    </row>
    <row r="149" spans="1:29" s="332" customFormat="1" ht="33.75" x14ac:dyDescent="0.2">
      <c r="A149" s="372"/>
      <c r="B149" s="371" t="s">
        <v>8360</v>
      </c>
      <c r="C149" s="1065" t="s">
        <v>8361</v>
      </c>
      <c r="D149" s="1065"/>
      <c r="E149" s="1065"/>
      <c r="F149" s="373" t="s">
        <v>454</v>
      </c>
      <c r="G149" s="373" t="s">
        <v>899</v>
      </c>
      <c r="H149" s="373"/>
      <c r="I149" s="373" t="s">
        <v>899</v>
      </c>
      <c r="J149" s="374"/>
      <c r="K149" s="373"/>
      <c r="L149" s="374">
        <v>178.45</v>
      </c>
      <c r="M149" s="373"/>
      <c r="N149" s="375"/>
      <c r="V149" s="361"/>
      <c r="W149" s="367"/>
      <c r="X149" s="367"/>
      <c r="AA149" s="335" t="s">
        <v>8361</v>
      </c>
      <c r="AC149" s="367"/>
    </row>
    <row r="150" spans="1:29" s="332" customFormat="1" ht="12" x14ac:dyDescent="0.2">
      <c r="A150" s="379"/>
      <c r="B150" s="380"/>
      <c r="C150" s="1068" t="s">
        <v>459</v>
      </c>
      <c r="D150" s="1068"/>
      <c r="E150" s="1068"/>
      <c r="F150" s="364"/>
      <c r="G150" s="364"/>
      <c r="H150" s="364"/>
      <c r="I150" s="364"/>
      <c r="J150" s="365"/>
      <c r="K150" s="364"/>
      <c r="L150" s="365">
        <v>920.07</v>
      </c>
      <c r="M150" s="376"/>
      <c r="N150" s="366"/>
      <c r="V150" s="361"/>
      <c r="W150" s="367"/>
      <c r="X150" s="367"/>
      <c r="AC150" s="367" t="s">
        <v>459</v>
      </c>
    </row>
    <row r="151" spans="1:29" s="332" customFormat="1" ht="33.75" x14ac:dyDescent="0.2">
      <c r="A151" s="362" t="s">
        <v>7295</v>
      </c>
      <c r="B151" s="363" t="s">
        <v>8477</v>
      </c>
      <c r="C151" s="1068" t="s">
        <v>8478</v>
      </c>
      <c r="D151" s="1068"/>
      <c r="E151" s="1068"/>
      <c r="F151" s="364" t="s">
        <v>6552</v>
      </c>
      <c r="G151" s="364"/>
      <c r="H151" s="364"/>
      <c r="I151" s="364" t="s">
        <v>423</v>
      </c>
      <c r="J151" s="365">
        <v>16683.330000000002</v>
      </c>
      <c r="K151" s="364" t="s">
        <v>1361</v>
      </c>
      <c r="L151" s="365">
        <v>3404.03</v>
      </c>
      <c r="M151" s="364" t="s">
        <v>1362</v>
      </c>
      <c r="N151" s="366">
        <v>16884</v>
      </c>
      <c r="V151" s="361"/>
      <c r="W151" s="367"/>
      <c r="X151" s="367" t="s">
        <v>8478</v>
      </c>
      <c r="AC151" s="367"/>
    </row>
    <row r="152" spans="1:29" s="332" customFormat="1" ht="12" x14ac:dyDescent="0.2">
      <c r="A152" s="379"/>
      <c r="B152" s="380"/>
      <c r="C152" s="340" t="s">
        <v>3039</v>
      </c>
      <c r="D152" s="385"/>
      <c r="E152" s="385"/>
      <c r="F152" s="386"/>
      <c r="G152" s="386"/>
      <c r="H152" s="386"/>
      <c r="I152" s="386"/>
      <c r="J152" s="387"/>
      <c r="K152" s="386"/>
      <c r="L152" s="387"/>
      <c r="M152" s="388"/>
      <c r="N152" s="389"/>
      <c r="V152" s="361"/>
      <c r="W152" s="367"/>
      <c r="X152" s="367"/>
      <c r="AC152" s="367"/>
    </row>
    <row r="153" spans="1:29" s="332" customFormat="1" ht="22.5" x14ac:dyDescent="0.2">
      <c r="A153" s="370"/>
      <c r="B153" s="371" t="s">
        <v>1365</v>
      </c>
      <c r="C153" s="1065" t="s">
        <v>1366</v>
      </c>
      <c r="D153" s="1065"/>
      <c r="E153" s="1065"/>
      <c r="F153" s="1065"/>
      <c r="G153" s="1065"/>
      <c r="H153" s="1065"/>
      <c r="I153" s="1065"/>
      <c r="J153" s="1065"/>
      <c r="K153" s="1065"/>
      <c r="L153" s="1065"/>
      <c r="M153" s="1065"/>
      <c r="N153" s="1072"/>
      <c r="V153" s="361"/>
      <c r="W153" s="367"/>
      <c r="X153" s="367"/>
      <c r="Y153" s="335" t="s">
        <v>1366</v>
      </c>
      <c r="AC153" s="367"/>
    </row>
    <row r="154" spans="1:29" s="332" customFormat="1" ht="22.5" x14ac:dyDescent="0.2">
      <c r="A154" s="362" t="s">
        <v>581</v>
      </c>
      <c r="B154" s="363" t="s">
        <v>8455</v>
      </c>
      <c r="C154" s="1068" t="s">
        <v>8456</v>
      </c>
      <c r="D154" s="1068"/>
      <c r="E154" s="1068"/>
      <c r="F154" s="364" t="s">
        <v>1017</v>
      </c>
      <c r="G154" s="364"/>
      <c r="H154" s="364"/>
      <c r="I154" s="364" t="s">
        <v>434</v>
      </c>
      <c r="J154" s="365"/>
      <c r="K154" s="364"/>
      <c r="L154" s="365"/>
      <c r="M154" s="364"/>
      <c r="N154" s="366"/>
      <c r="V154" s="361"/>
      <c r="W154" s="367"/>
      <c r="X154" s="367" t="s">
        <v>8456</v>
      </c>
      <c r="AC154" s="367"/>
    </row>
    <row r="155" spans="1:29" s="332" customFormat="1" ht="33.75" x14ac:dyDescent="0.2">
      <c r="A155" s="370"/>
      <c r="B155" s="371" t="s">
        <v>430</v>
      </c>
      <c r="C155" s="1065" t="s">
        <v>431</v>
      </c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72"/>
      <c r="V155" s="361"/>
      <c r="W155" s="367"/>
      <c r="X155" s="367"/>
      <c r="Y155" s="335" t="s">
        <v>431</v>
      </c>
      <c r="AC155" s="367"/>
    </row>
    <row r="156" spans="1:29" s="332" customFormat="1" ht="12" x14ac:dyDescent="0.2">
      <c r="A156" s="372"/>
      <c r="B156" s="371" t="s">
        <v>423</v>
      </c>
      <c r="C156" s="1065" t="s">
        <v>432</v>
      </c>
      <c r="D156" s="1065"/>
      <c r="E156" s="1065"/>
      <c r="F156" s="373"/>
      <c r="G156" s="373"/>
      <c r="H156" s="373"/>
      <c r="I156" s="373"/>
      <c r="J156" s="374">
        <v>8.9</v>
      </c>
      <c r="K156" s="373" t="s">
        <v>436</v>
      </c>
      <c r="L156" s="374">
        <v>22.25</v>
      </c>
      <c r="M156" s="373"/>
      <c r="N156" s="375"/>
      <c r="V156" s="361"/>
      <c r="W156" s="367"/>
      <c r="X156" s="367"/>
      <c r="Z156" s="335" t="s">
        <v>432</v>
      </c>
      <c r="AC156" s="367"/>
    </row>
    <row r="157" spans="1:29" s="332" customFormat="1" ht="12" x14ac:dyDescent="0.2">
      <c r="A157" s="372"/>
      <c r="B157" s="371" t="s">
        <v>434</v>
      </c>
      <c r="C157" s="1065" t="s">
        <v>435</v>
      </c>
      <c r="D157" s="1065"/>
      <c r="E157" s="1065"/>
      <c r="F157" s="373"/>
      <c r="G157" s="373"/>
      <c r="H157" s="373"/>
      <c r="I157" s="373"/>
      <c r="J157" s="374">
        <v>0.66</v>
      </c>
      <c r="K157" s="373" t="s">
        <v>436</v>
      </c>
      <c r="L157" s="374">
        <v>1.65</v>
      </c>
      <c r="M157" s="373"/>
      <c r="N157" s="375"/>
      <c r="V157" s="361"/>
      <c r="W157" s="367"/>
      <c r="X157" s="367"/>
      <c r="Z157" s="335" t="s">
        <v>435</v>
      </c>
      <c r="AC157" s="367"/>
    </row>
    <row r="158" spans="1:29" s="332" customFormat="1" ht="12" x14ac:dyDescent="0.2">
      <c r="A158" s="372"/>
      <c r="B158" s="371" t="s">
        <v>437</v>
      </c>
      <c r="C158" s="1065" t="s">
        <v>438</v>
      </c>
      <c r="D158" s="1065"/>
      <c r="E158" s="1065"/>
      <c r="F158" s="373"/>
      <c r="G158" s="373"/>
      <c r="H158" s="373"/>
      <c r="I158" s="373"/>
      <c r="J158" s="374">
        <v>0.12</v>
      </c>
      <c r="K158" s="373" t="s">
        <v>436</v>
      </c>
      <c r="L158" s="374">
        <v>0.3</v>
      </c>
      <c r="M158" s="373"/>
      <c r="N158" s="375"/>
      <c r="V158" s="361"/>
      <c r="W158" s="367"/>
      <c r="X158" s="367"/>
      <c r="Z158" s="335" t="s">
        <v>438</v>
      </c>
      <c r="AC158" s="367"/>
    </row>
    <row r="159" spans="1:29" s="332" customFormat="1" ht="12" x14ac:dyDescent="0.2">
      <c r="A159" s="372"/>
      <c r="B159" s="371" t="s">
        <v>439</v>
      </c>
      <c r="C159" s="1065" t="s">
        <v>440</v>
      </c>
      <c r="D159" s="1065"/>
      <c r="E159" s="1065"/>
      <c r="F159" s="373"/>
      <c r="G159" s="373"/>
      <c r="H159" s="373"/>
      <c r="I159" s="373"/>
      <c r="J159" s="374">
        <v>0.18</v>
      </c>
      <c r="K159" s="373"/>
      <c r="L159" s="374">
        <v>0.36</v>
      </c>
      <c r="M159" s="373"/>
      <c r="N159" s="375"/>
      <c r="V159" s="361"/>
      <c r="W159" s="367"/>
      <c r="X159" s="367"/>
      <c r="Z159" s="335" t="s">
        <v>440</v>
      </c>
      <c r="AC159" s="367"/>
    </row>
    <row r="160" spans="1:29" s="332" customFormat="1" ht="12" x14ac:dyDescent="0.2">
      <c r="A160" s="372"/>
      <c r="B160" s="371"/>
      <c r="C160" s="1065" t="s">
        <v>443</v>
      </c>
      <c r="D160" s="1065"/>
      <c r="E160" s="1065"/>
      <c r="F160" s="373" t="s">
        <v>444</v>
      </c>
      <c r="G160" s="373" t="s">
        <v>2647</v>
      </c>
      <c r="H160" s="373" t="s">
        <v>436</v>
      </c>
      <c r="I160" s="373" t="s">
        <v>2648</v>
      </c>
      <c r="J160" s="374"/>
      <c r="K160" s="373"/>
      <c r="L160" s="374"/>
      <c r="M160" s="373"/>
      <c r="N160" s="375"/>
      <c r="V160" s="361"/>
      <c r="W160" s="367"/>
      <c r="X160" s="367"/>
      <c r="AA160" s="335" t="s">
        <v>443</v>
      </c>
      <c r="AC160" s="367"/>
    </row>
    <row r="161" spans="1:29" s="332" customFormat="1" ht="12" x14ac:dyDescent="0.2">
      <c r="A161" s="372"/>
      <c r="B161" s="371"/>
      <c r="C161" s="1065" t="s">
        <v>447</v>
      </c>
      <c r="D161" s="1065"/>
      <c r="E161" s="1065"/>
      <c r="F161" s="373" t="s">
        <v>444</v>
      </c>
      <c r="G161" s="373" t="s">
        <v>2649</v>
      </c>
      <c r="H161" s="373" t="s">
        <v>436</v>
      </c>
      <c r="I161" s="373" t="s">
        <v>2650</v>
      </c>
      <c r="J161" s="374"/>
      <c r="K161" s="373"/>
      <c r="L161" s="374"/>
      <c r="M161" s="373"/>
      <c r="N161" s="375"/>
      <c r="V161" s="361"/>
      <c r="W161" s="367"/>
      <c r="X161" s="367"/>
      <c r="AA161" s="335" t="s">
        <v>447</v>
      </c>
      <c r="AC161" s="367"/>
    </row>
    <row r="162" spans="1:29" s="332" customFormat="1" ht="12" x14ac:dyDescent="0.2">
      <c r="A162" s="372"/>
      <c r="B162" s="371"/>
      <c r="C162" s="1077" t="s">
        <v>450</v>
      </c>
      <c r="D162" s="1077"/>
      <c r="E162" s="1077"/>
      <c r="F162" s="376"/>
      <c r="G162" s="376"/>
      <c r="H162" s="376"/>
      <c r="I162" s="376"/>
      <c r="J162" s="377">
        <v>9.74</v>
      </c>
      <c r="K162" s="376"/>
      <c r="L162" s="377">
        <v>24.26</v>
      </c>
      <c r="M162" s="376"/>
      <c r="N162" s="378"/>
      <c r="V162" s="361"/>
      <c r="W162" s="367"/>
      <c r="X162" s="367"/>
      <c r="AB162" s="335" t="s">
        <v>450</v>
      </c>
      <c r="AC162" s="367"/>
    </row>
    <row r="163" spans="1:29" s="332" customFormat="1" ht="12" x14ac:dyDescent="0.2">
      <c r="A163" s="372"/>
      <c r="B163" s="371"/>
      <c r="C163" s="1065" t="s">
        <v>451</v>
      </c>
      <c r="D163" s="1065"/>
      <c r="E163" s="1065"/>
      <c r="F163" s="373"/>
      <c r="G163" s="373"/>
      <c r="H163" s="373"/>
      <c r="I163" s="373"/>
      <c r="J163" s="374"/>
      <c r="K163" s="373"/>
      <c r="L163" s="374">
        <v>22.55</v>
      </c>
      <c r="M163" s="373"/>
      <c r="N163" s="375"/>
      <c r="V163" s="361"/>
      <c r="W163" s="367"/>
      <c r="X163" s="367"/>
      <c r="AA163" s="335" t="s">
        <v>451</v>
      </c>
      <c r="AC163" s="367"/>
    </row>
    <row r="164" spans="1:29" s="332" customFormat="1" ht="33.75" x14ac:dyDescent="0.2">
      <c r="A164" s="372"/>
      <c r="B164" s="371" t="s">
        <v>7978</v>
      </c>
      <c r="C164" s="1065" t="s">
        <v>3337</v>
      </c>
      <c r="D164" s="1065"/>
      <c r="E164" s="1065"/>
      <c r="F164" s="373" t="s">
        <v>454</v>
      </c>
      <c r="G164" s="373" t="s">
        <v>1083</v>
      </c>
      <c r="H164" s="373"/>
      <c r="I164" s="373" t="s">
        <v>1083</v>
      </c>
      <c r="J164" s="374"/>
      <c r="K164" s="373"/>
      <c r="L164" s="374">
        <v>20.3</v>
      </c>
      <c r="M164" s="373"/>
      <c r="N164" s="375"/>
      <c r="V164" s="361"/>
      <c r="W164" s="367"/>
      <c r="X164" s="367"/>
      <c r="AA164" s="335" t="s">
        <v>3337</v>
      </c>
      <c r="AC164" s="367"/>
    </row>
    <row r="165" spans="1:29" s="332" customFormat="1" ht="33.75" x14ac:dyDescent="0.2">
      <c r="A165" s="372"/>
      <c r="B165" s="371" t="s">
        <v>7979</v>
      </c>
      <c r="C165" s="1065" t="s">
        <v>3339</v>
      </c>
      <c r="D165" s="1065"/>
      <c r="E165" s="1065"/>
      <c r="F165" s="373" t="s">
        <v>454</v>
      </c>
      <c r="G165" s="373" t="s">
        <v>657</v>
      </c>
      <c r="H165" s="373"/>
      <c r="I165" s="373" t="s">
        <v>657</v>
      </c>
      <c r="J165" s="374"/>
      <c r="K165" s="373"/>
      <c r="L165" s="374">
        <v>10.37</v>
      </c>
      <c r="M165" s="373"/>
      <c r="N165" s="375"/>
      <c r="V165" s="361"/>
      <c r="W165" s="367"/>
      <c r="X165" s="367"/>
      <c r="AA165" s="335" t="s">
        <v>3339</v>
      </c>
      <c r="AC165" s="367"/>
    </row>
    <row r="166" spans="1:29" s="332" customFormat="1" ht="12" x14ac:dyDescent="0.2">
      <c r="A166" s="379"/>
      <c r="B166" s="380"/>
      <c r="C166" s="1068" t="s">
        <v>459</v>
      </c>
      <c r="D166" s="1068"/>
      <c r="E166" s="1068"/>
      <c r="F166" s="364"/>
      <c r="G166" s="364"/>
      <c r="H166" s="364"/>
      <c r="I166" s="364"/>
      <c r="J166" s="365"/>
      <c r="K166" s="364"/>
      <c r="L166" s="365">
        <v>54.93</v>
      </c>
      <c r="M166" s="376"/>
      <c r="N166" s="366"/>
      <c r="V166" s="361"/>
      <c r="W166" s="367"/>
      <c r="X166" s="367"/>
      <c r="AC166" s="367" t="s">
        <v>459</v>
      </c>
    </row>
    <row r="167" spans="1:29" s="332" customFormat="1" ht="33.75" x14ac:dyDescent="0.2">
      <c r="A167" s="362" t="s">
        <v>7303</v>
      </c>
      <c r="B167" s="363" t="s">
        <v>8479</v>
      </c>
      <c r="C167" s="1068" t="s">
        <v>8480</v>
      </c>
      <c r="D167" s="1068"/>
      <c r="E167" s="1068"/>
      <c r="F167" s="364" t="s">
        <v>6552</v>
      </c>
      <c r="G167" s="364"/>
      <c r="H167" s="364"/>
      <c r="I167" s="364" t="s">
        <v>434</v>
      </c>
      <c r="J167" s="365">
        <v>16543.75</v>
      </c>
      <c r="K167" s="364" t="s">
        <v>1361</v>
      </c>
      <c r="L167" s="365">
        <v>6751.01</v>
      </c>
      <c r="M167" s="364" t="s">
        <v>1362</v>
      </c>
      <c r="N167" s="366">
        <v>33485</v>
      </c>
      <c r="V167" s="361"/>
      <c r="W167" s="367"/>
      <c r="X167" s="367" t="s">
        <v>8480</v>
      </c>
      <c r="AC167" s="367"/>
    </row>
    <row r="168" spans="1:29" s="332" customFormat="1" ht="12" x14ac:dyDescent="0.2">
      <c r="A168" s="379"/>
      <c r="B168" s="380"/>
      <c r="C168" s="340" t="s">
        <v>3039</v>
      </c>
      <c r="D168" s="385"/>
      <c r="E168" s="385"/>
      <c r="F168" s="386"/>
      <c r="G168" s="386"/>
      <c r="H168" s="386"/>
      <c r="I168" s="386"/>
      <c r="J168" s="387"/>
      <c r="K168" s="386"/>
      <c r="L168" s="387"/>
      <c r="M168" s="388"/>
      <c r="N168" s="389"/>
      <c r="V168" s="361"/>
      <c r="W168" s="367"/>
      <c r="X168" s="367"/>
      <c r="AC168" s="367"/>
    </row>
    <row r="169" spans="1:29" s="332" customFormat="1" ht="22.5" x14ac:dyDescent="0.2">
      <c r="A169" s="370"/>
      <c r="B169" s="371" t="s">
        <v>1365</v>
      </c>
      <c r="C169" s="1065" t="s">
        <v>1366</v>
      </c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72"/>
      <c r="V169" s="361"/>
      <c r="W169" s="367"/>
      <c r="X169" s="367"/>
      <c r="Y169" s="335" t="s">
        <v>1366</v>
      </c>
      <c r="AC169" s="367"/>
    </row>
    <row r="170" spans="1:29" s="332" customFormat="1" ht="33.75" x14ac:dyDescent="0.2">
      <c r="A170" s="362" t="s">
        <v>7307</v>
      </c>
      <c r="B170" s="363" t="s">
        <v>8481</v>
      </c>
      <c r="C170" s="1068" t="s">
        <v>8482</v>
      </c>
      <c r="D170" s="1068"/>
      <c r="E170" s="1068"/>
      <c r="F170" s="364" t="s">
        <v>6552</v>
      </c>
      <c r="G170" s="364"/>
      <c r="H170" s="364"/>
      <c r="I170" s="364" t="s">
        <v>434</v>
      </c>
      <c r="J170" s="365">
        <v>4510</v>
      </c>
      <c r="K170" s="364" t="s">
        <v>1361</v>
      </c>
      <c r="L170" s="365">
        <v>1840.32</v>
      </c>
      <c r="M170" s="364" t="s">
        <v>1362</v>
      </c>
      <c r="N170" s="366">
        <v>9128</v>
      </c>
      <c r="V170" s="361"/>
      <c r="W170" s="367"/>
      <c r="X170" s="367" t="s">
        <v>8482</v>
      </c>
      <c r="AC170" s="367"/>
    </row>
    <row r="171" spans="1:29" s="332" customFormat="1" ht="12" x14ac:dyDescent="0.2">
      <c r="A171" s="379"/>
      <c r="B171" s="380"/>
      <c r="C171" s="340" t="s">
        <v>3039</v>
      </c>
      <c r="D171" s="385"/>
      <c r="E171" s="385"/>
      <c r="F171" s="386"/>
      <c r="G171" s="386"/>
      <c r="H171" s="386"/>
      <c r="I171" s="386"/>
      <c r="J171" s="387"/>
      <c r="K171" s="386"/>
      <c r="L171" s="387"/>
      <c r="M171" s="388"/>
      <c r="N171" s="389"/>
      <c r="V171" s="361"/>
      <c r="W171" s="367"/>
      <c r="X171" s="367"/>
      <c r="AC171" s="367"/>
    </row>
    <row r="172" spans="1:29" s="332" customFormat="1" ht="22.5" x14ac:dyDescent="0.2">
      <c r="A172" s="370"/>
      <c r="B172" s="371" t="s">
        <v>1365</v>
      </c>
      <c r="C172" s="1065" t="s">
        <v>1366</v>
      </c>
      <c r="D172" s="1065"/>
      <c r="E172" s="1065"/>
      <c r="F172" s="1065"/>
      <c r="G172" s="1065"/>
      <c r="H172" s="1065"/>
      <c r="I172" s="1065"/>
      <c r="J172" s="1065"/>
      <c r="K172" s="1065"/>
      <c r="L172" s="1065"/>
      <c r="M172" s="1065"/>
      <c r="N172" s="1072"/>
      <c r="V172" s="361"/>
      <c r="W172" s="367"/>
      <c r="X172" s="367"/>
      <c r="Y172" s="335" t="s">
        <v>1366</v>
      </c>
      <c r="AC172" s="367"/>
    </row>
    <row r="173" spans="1:29" s="332" customFormat="1" ht="22.5" x14ac:dyDescent="0.2">
      <c r="A173" s="362" t="s">
        <v>596</v>
      </c>
      <c r="B173" s="363" t="s">
        <v>8483</v>
      </c>
      <c r="C173" s="1068" t="s">
        <v>8484</v>
      </c>
      <c r="D173" s="1068"/>
      <c r="E173" s="1068"/>
      <c r="F173" s="364" t="s">
        <v>1017</v>
      </c>
      <c r="G173" s="364"/>
      <c r="H173" s="364"/>
      <c r="I173" s="364" t="s">
        <v>434</v>
      </c>
      <c r="J173" s="365"/>
      <c r="K173" s="364"/>
      <c r="L173" s="365"/>
      <c r="M173" s="364"/>
      <c r="N173" s="366"/>
      <c r="V173" s="361"/>
      <c r="W173" s="367"/>
      <c r="X173" s="367" t="s">
        <v>8484</v>
      </c>
      <c r="AC173" s="367"/>
    </row>
    <row r="174" spans="1:29" s="332" customFormat="1" ht="33.75" x14ac:dyDescent="0.2">
      <c r="A174" s="370"/>
      <c r="B174" s="371" t="s">
        <v>430</v>
      </c>
      <c r="C174" s="1065" t="s">
        <v>431</v>
      </c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72"/>
      <c r="V174" s="361"/>
      <c r="W174" s="367"/>
      <c r="X174" s="367"/>
      <c r="Y174" s="335" t="s">
        <v>431</v>
      </c>
      <c r="AC174" s="367"/>
    </row>
    <row r="175" spans="1:29" s="332" customFormat="1" ht="12" x14ac:dyDescent="0.2">
      <c r="A175" s="372"/>
      <c r="B175" s="371" t="s">
        <v>423</v>
      </c>
      <c r="C175" s="1065" t="s">
        <v>432</v>
      </c>
      <c r="D175" s="1065"/>
      <c r="E175" s="1065"/>
      <c r="F175" s="373"/>
      <c r="G175" s="373"/>
      <c r="H175" s="373"/>
      <c r="I175" s="373"/>
      <c r="J175" s="374">
        <v>6.93</v>
      </c>
      <c r="K175" s="373" t="s">
        <v>436</v>
      </c>
      <c r="L175" s="374">
        <v>17.329999999999998</v>
      </c>
      <c r="M175" s="373"/>
      <c r="N175" s="375"/>
      <c r="V175" s="361"/>
      <c r="W175" s="367"/>
      <c r="X175" s="367"/>
      <c r="Z175" s="335" t="s">
        <v>432</v>
      </c>
      <c r="AC175" s="367"/>
    </row>
    <row r="176" spans="1:29" s="332" customFormat="1" ht="12" x14ac:dyDescent="0.2">
      <c r="A176" s="372"/>
      <c r="B176" s="371" t="s">
        <v>439</v>
      </c>
      <c r="C176" s="1065" t="s">
        <v>440</v>
      </c>
      <c r="D176" s="1065"/>
      <c r="E176" s="1065"/>
      <c r="F176" s="373"/>
      <c r="G176" s="373"/>
      <c r="H176" s="373"/>
      <c r="I176" s="373"/>
      <c r="J176" s="374">
        <v>10.64</v>
      </c>
      <c r="K176" s="373"/>
      <c r="L176" s="374">
        <v>21.28</v>
      </c>
      <c r="M176" s="373"/>
      <c r="N176" s="375"/>
      <c r="V176" s="361"/>
      <c r="W176" s="367"/>
      <c r="X176" s="367"/>
      <c r="Z176" s="335" t="s">
        <v>440</v>
      </c>
      <c r="AC176" s="367"/>
    </row>
    <row r="177" spans="1:30" s="332" customFormat="1" ht="12" x14ac:dyDescent="0.2">
      <c r="A177" s="368"/>
      <c r="B177" s="381" t="s">
        <v>8485</v>
      </c>
      <c r="C177" s="1076" t="s">
        <v>8486</v>
      </c>
      <c r="D177" s="1076"/>
      <c r="E177" s="1076"/>
      <c r="F177" s="382" t="s">
        <v>411</v>
      </c>
      <c r="G177" s="382" t="s">
        <v>8487</v>
      </c>
      <c r="H177" s="382"/>
      <c r="I177" s="382" t="s">
        <v>2741</v>
      </c>
      <c r="J177" s="371"/>
      <c r="K177" s="373"/>
      <c r="L177" s="374"/>
      <c r="M177" s="373"/>
      <c r="N177" s="383"/>
      <c r="V177" s="361"/>
      <c r="W177" s="367"/>
      <c r="X177" s="367"/>
      <c r="AC177" s="367"/>
      <c r="AD177" s="384" t="s">
        <v>8486</v>
      </c>
    </row>
    <row r="178" spans="1:30" s="332" customFormat="1" ht="12" x14ac:dyDescent="0.2">
      <c r="A178" s="372"/>
      <c r="B178" s="371"/>
      <c r="C178" s="1065" t="s">
        <v>443</v>
      </c>
      <c r="D178" s="1065"/>
      <c r="E178" s="1065"/>
      <c r="F178" s="373" t="s">
        <v>444</v>
      </c>
      <c r="G178" s="373" t="s">
        <v>1475</v>
      </c>
      <c r="H178" s="373" t="s">
        <v>436</v>
      </c>
      <c r="I178" s="373" t="s">
        <v>2707</v>
      </c>
      <c r="J178" s="374"/>
      <c r="K178" s="373"/>
      <c r="L178" s="374"/>
      <c r="M178" s="373"/>
      <c r="N178" s="375"/>
      <c r="V178" s="361"/>
      <c r="W178" s="367"/>
      <c r="X178" s="367"/>
      <c r="AA178" s="335" t="s">
        <v>443</v>
      </c>
      <c r="AC178" s="367"/>
      <c r="AD178" s="384"/>
    </row>
    <row r="179" spans="1:30" s="332" customFormat="1" ht="12" x14ac:dyDescent="0.2">
      <c r="A179" s="372"/>
      <c r="B179" s="371"/>
      <c r="C179" s="1077" t="s">
        <v>450</v>
      </c>
      <c r="D179" s="1077"/>
      <c r="E179" s="1077"/>
      <c r="F179" s="376"/>
      <c r="G179" s="376"/>
      <c r="H179" s="376"/>
      <c r="I179" s="376"/>
      <c r="J179" s="377">
        <v>17.57</v>
      </c>
      <c r="K179" s="376"/>
      <c r="L179" s="377">
        <v>38.61</v>
      </c>
      <c r="M179" s="376"/>
      <c r="N179" s="378"/>
      <c r="V179" s="361"/>
      <c r="W179" s="367"/>
      <c r="X179" s="367"/>
      <c r="AB179" s="335" t="s">
        <v>450</v>
      </c>
      <c r="AC179" s="367"/>
      <c r="AD179" s="384"/>
    </row>
    <row r="180" spans="1:30" s="332" customFormat="1" ht="12" x14ac:dyDescent="0.2">
      <c r="A180" s="372"/>
      <c r="B180" s="371"/>
      <c r="C180" s="1065" t="s">
        <v>451</v>
      </c>
      <c r="D180" s="1065"/>
      <c r="E180" s="1065"/>
      <c r="F180" s="373"/>
      <c r="G180" s="373"/>
      <c r="H180" s="373"/>
      <c r="I180" s="373"/>
      <c r="J180" s="374"/>
      <c r="K180" s="373"/>
      <c r="L180" s="374">
        <v>17.329999999999998</v>
      </c>
      <c r="M180" s="373"/>
      <c r="N180" s="375"/>
      <c r="V180" s="361"/>
      <c r="W180" s="367"/>
      <c r="X180" s="367"/>
      <c r="AA180" s="335" t="s">
        <v>451</v>
      </c>
      <c r="AC180" s="367"/>
      <c r="AD180" s="384"/>
    </row>
    <row r="181" spans="1:30" s="332" customFormat="1" ht="33.75" x14ac:dyDescent="0.2">
      <c r="A181" s="372"/>
      <c r="B181" s="371" t="s">
        <v>7616</v>
      </c>
      <c r="C181" s="1065" t="s">
        <v>7617</v>
      </c>
      <c r="D181" s="1065"/>
      <c r="E181" s="1065"/>
      <c r="F181" s="373" t="s">
        <v>454</v>
      </c>
      <c r="G181" s="373" t="s">
        <v>1083</v>
      </c>
      <c r="H181" s="373"/>
      <c r="I181" s="373" t="s">
        <v>1083</v>
      </c>
      <c r="J181" s="374"/>
      <c r="K181" s="373"/>
      <c r="L181" s="374">
        <v>15.6</v>
      </c>
      <c r="M181" s="373"/>
      <c r="N181" s="375"/>
      <c r="V181" s="361"/>
      <c r="W181" s="367"/>
      <c r="X181" s="367"/>
      <c r="AA181" s="335" t="s">
        <v>7617</v>
      </c>
      <c r="AC181" s="367"/>
      <c r="AD181" s="384"/>
    </row>
    <row r="182" spans="1:30" s="332" customFormat="1" ht="33.75" x14ac:dyDescent="0.2">
      <c r="A182" s="372"/>
      <c r="B182" s="371" t="s">
        <v>7618</v>
      </c>
      <c r="C182" s="1065" t="s">
        <v>7619</v>
      </c>
      <c r="D182" s="1065"/>
      <c r="E182" s="1065"/>
      <c r="F182" s="373" t="s">
        <v>454</v>
      </c>
      <c r="G182" s="373" t="s">
        <v>657</v>
      </c>
      <c r="H182" s="373"/>
      <c r="I182" s="373" t="s">
        <v>657</v>
      </c>
      <c r="J182" s="374"/>
      <c r="K182" s="373"/>
      <c r="L182" s="374">
        <v>7.97</v>
      </c>
      <c r="M182" s="373"/>
      <c r="N182" s="375"/>
      <c r="V182" s="361"/>
      <c r="W182" s="367"/>
      <c r="X182" s="367"/>
      <c r="AA182" s="335" t="s">
        <v>7619</v>
      </c>
      <c r="AC182" s="367"/>
      <c r="AD182" s="384"/>
    </row>
    <row r="183" spans="1:30" s="332" customFormat="1" ht="12" x14ac:dyDescent="0.2">
      <c r="A183" s="379"/>
      <c r="B183" s="380"/>
      <c r="C183" s="1068" t="s">
        <v>459</v>
      </c>
      <c r="D183" s="1068"/>
      <c r="E183" s="1068"/>
      <c r="F183" s="364"/>
      <c r="G183" s="364"/>
      <c r="H183" s="364"/>
      <c r="I183" s="364"/>
      <c r="J183" s="365"/>
      <c r="K183" s="364"/>
      <c r="L183" s="365">
        <v>62.18</v>
      </c>
      <c r="M183" s="376"/>
      <c r="N183" s="366"/>
      <c r="V183" s="361"/>
      <c r="W183" s="367"/>
      <c r="X183" s="367"/>
      <c r="AC183" s="367" t="s">
        <v>459</v>
      </c>
      <c r="AD183" s="384"/>
    </row>
    <row r="184" spans="1:30" s="332" customFormat="1" ht="33.75" x14ac:dyDescent="0.2">
      <c r="A184" s="362" t="s">
        <v>7315</v>
      </c>
      <c r="B184" s="363" t="s">
        <v>8488</v>
      </c>
      <c r="C184" s="1068" t="s">
        <v>8489</v>
      </c>
      <c r="D184" s="1068"/>
      <c r="E184" s="1068"/>
      <c r="F184" s="364" t="s">
        <v>6552</v>
      </c>
      <c r="G184" s="364"/>
      <c r="H184" s="364"/>
      <c r="I184" s="364" t="s">
        <v>434</v>
      </c>
      <c r="J184" s="365">
        <v>4200</v>
      </c>
      <c r="K184" s="364" t="s">
        <v>1361</v>
      </c>
      <c r="L184" s="365">
        <v>1713.91</v>
      </c>
      <c r="M184" s="364" t="s">
        <v>1362</v>
      </c>
      <c r="N184" s="366">
        <v>8501</v>
      </c>
      <c r="V184" s="361"/>
      <c r="W184" s="367"/>
      <c r="X184" s="367" t="s">
        <v>8489</v>
      </c>
      <c r="AC184" s="367"/>
      <c r="AD184" s="384"/>
    </row>
    <row r="185" spans="1:30" s="332" customFormat="1" ht="12" x14ac:dyDescent="0.2">
      <c r="A185" s="379"/>
      <c r="B185" s="380"/>
      <c r="C185" s="340" t="s">
        <v>3039</v>
      </c>
      <c r="D185" s="385"/>
      <c r="E185" s="385"/>
      <c r="F185" s="386"/>
      <c r="G185" s="386"/>
      <c r="H185" s="386"/>
      <c r="I185" s="386"/>
      <c r="J185" s="387"/>
      <c r="K185" s="386"/>
      <c r="L185" s="387"/>
      <c r="M185" s="388"/>
      <c r="N185" s="389"/>
      <c r="V185" s="361"/>
      <c r="W185" s="367"/>
      <c r="X185" s="367"/>
      <c r="AC185" s="367"/>
      <c r="AD185" s="384"/>
    </row>
    <row r="186" spans="1:30" s="332" customFormat="1" ht="22.5" x14ac:dyDescent="0.2">
      <c r="A186" s="370"/>
      <c r="B186" s="371" t="s">
        <v>1365</v>
      </c>
      <c r="C186" s="1065" t="s">
        <v>1366</v>
      </c>
      <c r="D186" s="1065"/>
      <c r="E186" s="1065"/>
      <c r="F186" s="1065"/>
      <c r="G186" s="1065"/>
      <c r="H186" s="1065"/>
      <c r="I186" s="1065"/>
      <c r="J186" s="1065"/>
      <c r="K186" s="1065"/>
      <c r="L186" s="1065"/>
      <c r="M186" s="1065"/>
      <c r="N186" s="1072"/>
      <c r="V186" s="361"/>
      <c r="W186" s="367"/>
      <c r="X186" s="367"/>
      <c r="Y186" s="335" t="s">
        <v>1366</v>
      </c>
      <c r="AC186" s="367"/>
      <c r="AD186" s="384"/>
    </row>
    <row r="187" spans="1:30" s="332" customFormat="1" ht="22.5" x14ac:dyDescent="0.2">
      <c r="A187" s="362" t="s">
        <v>607</v>
      </c>
      <c r="B187" s="363" t="s">
        <v>8490</v>
      </c>
      <c r="C187" s="1068" t="s">
        <v>8491</v>
      </c>
      <c r="D187" s="1068"/>
      <c r="E187" s="1068"/>
      <c r="F187" s="364" t="s">
        <v>1017</v>
      </c>
      <c r="G187" s="364"/>
      <c r="H187" s="364"/>
      <c r="I187" s="364" t="s">
        <v>437</v>
      </c>
      <c r="J187" s="365"/>
      <c r="K187" s="364"/>
      <c r="L187" s="365"/>
      <c r="M187" s="364"/>
      <c r="N187" s="366"/>
      <c r="V187" s="361"/>
      <c r="W187" s="367"/>
      <c r="X187" s="367" t="s">
        <v>8491</v>
      </c>
      <c r="AC187" s="367"/>
      <c r="AD187" s="384"/>
    </row>
    <row r="188" spans="1:30" s="332" customFormat="1" ht="33.75" x14ac:dyDescent="0.2">
      <c r="A188" s="370"/>
      <c r="B188" s="371" t="s">
        <v>430</v>
      </c>
      <c r="C188" s="1065" t="s">
        <v>431</v>
      </c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72"/>
      <c r="V188" s="361"/>
      <c r="W188" s="367"/>
      <c r="X188" s="367"/>
      <c r="Y188" s="335" t="s">
        <v>431</v>
      </c>
      <c r="AC188" s="367"/>
      <c r="AD188" s="384"/>
    </row>
    <row r="189" spans="1:30" s="332" customFormat="1" ht="12" x14ac:dyDescent="0.2">
      <c r="A189" s="372"/>
      <c r="B189" s="371" t="s">
        <v>423</v>
      </c>
      <c r="C189" s="1065" t="s">
        <v>432</v>
      </c>
      <c r="D189" s="1065"/>
      <c r="E189" s="1065"/>
      <c r="F189" s="373"/>
      <c r="G189" s="373"/>
      <c r="H189" s="373"/>
      <c r="I189" s="373"/>
      <c r="J189" s="374">
        <v>18.8</v>
      </c>
      <c r="K189" s="373" t="s">
        <v>436</v>
      </c>
      <c r="L189" s="374">
        <v>70.5</v>
      </c>
      <c r="M189" s="373"/>
      <c r="N189" s="375"/>
      <c r="V189" s="361"/>
      <c r="W189" s="367"/>
      <c r="X189" s="367"/>
      <c r="Z189" s="335" t="s">
        <v>432</v>
      </c>
      <c r="AC189" s="367"/>
      <c r="AD189" s="384"/>
    </row>
    <row r="190" spans="1:30" s="332" customFormat="1" ht="12" x14ac:dyDescent="0.2">
      <c r="A190" s="372"/>
      <c r="B190" s="371" t="s">
        <v>439</v>
      </c>
      <c r="C190" s="1065" t="s">
        <v>440</v>
      </c>
      <c r="D190" s="1065"/>
      <c r="E190" s="1065"/>
      <c r="F190" s="373"/>
      <c r="G190" s="373"/>
      <c r="H190" s="373"/>
      <c r="I190" s="373"/>
      <c r="J190" s="374">
        <v>0.85</v>
      </c>
      <c r="K190" s="373"/>
      <c r="L190" s="374">
        <v>2.5499999999999998</v>
      </c>
      <c r="M190" s="373"/>
      <c r="N190" s="375"/>
      <c r="V190" s="361"/>
      <c r="W190" s="367"/>
      <c r="X190" s="367"/>
      <c r="Z190" s="335" t="s">
        <v>440</v>
      </c>
      <c r="AC190" s="367"/>
      <c r="AD190" s="384"/>
    </row>
    <row r="191" spans="1:30" s="332" customFormat="1" ht="12" x14ac:dyDescent="0.2">
      <c r="A191" s="372"/>
      <c r="B191" s="371"/>
      <c r="C191" s="1065" t="s">
        <v>443</v>
      </c>
      <c r="D191" s="1065"/>
      <c r="E191" s="1065"/>
      <c r="F191" s="373" t="s">
        <v>444</v>
      </c>
      <c r="G191" s="373" t="s">
        <v>434</v>
      </c>
      <c r="H191" s="373" t="s">
        <v>436</v>
      </c>
      <c r="I191" s="373" t="s">
        <v>2078</v>
      </c>
      <c r="J191" s="374"/>
      <c r="K191" s="373"/>
      <c r="L191" s="374"/>
      <c r="M191" s="373"/>
      <c r="N191" s="375"/>
      <c r="V191" s="361"/>
      <c r="W191" s="367"/>
      <c r="X191" s="367"/>
      <c r="AA191" s="335" t="s">
        <v>443</v>
      </c>
      <c r="AC191" s="367"/>
      <c r="AD191" s="384"/>
    </row>
    <row r="192" spans="1:30" s="332" customFormat="1" ht="12" x14ac:dyDescent="0.2">
      <c r="A192" s="372"/>
      <c r="B192" s="371"/>
      <c r="C192" s="1077" t="s">
        <v>450</v>
      </c>
      <c r="D192" s="1077"/>
      <c r="E192" s="1077"/>
      <c r="F192" s="376"/>
      <c r="G192" s="376"/>
      <c r="H192" s="376"/>
      <c r="I192" s="376"/>
      <c r="J192" s="377">
        <v>19.649999999999999</v>
      </c>
      <c r="K192" s="376"/>
      <c r="L192" s="377">
        <v>73.05</v>
      </c>
      <c r="M192" s="376"/>
      <c r="N192" s="378"/>
      <c r="V192" s="361"/>
      <c r="W192" s="367"/>
      <c r="X192" s="367"/>
      <c r="AB192" s="335" t="s">
        <v>450</v>
      </c>
      <c r="AC192" s="367"/>
      <c r="AD192" s="384"/>
    </row>
    <row r="193" spans="1:31" s="332" customFormat="1" ht="12" x14ac:dyDescent="0.2">
      <c r="A193" s="372"/>
      <c r="B193" s="371"/>
      <c r="C193" s="1065" t="s">
        <v>451</v>
      </c>
      <c r="D193" s="1065"/>
      <c r="E193" s="1065"/>
      <c r="F193" s="373"/>
      <c r="G193" s="373"/>
      <c r="H193" s="373"/>
      <c r="I193" s="373"/>
      <c r="J193" s="374"/>
      <c r="K193" s="373"/>
      <c r="L193" s="374">
        <v>70.5</v>
      </c>
      <c r="M193" s="373"/>
      <c r="N193" s="375"/>
      <c r="V193" s="361"/>
      <c r="W193" s="367"/>
      <c r="X193" s="367"/>
      <c r="AA193" s="335" t="s">
        <v>451</v>
      </c>
      <c r="AC193" s="367"/>
      <c r="AD193" s="384"/>
    </row>
    <row r="194" spans="1:31" s="332" customFormat="1" ht="33.75" x14ac:dyDescent="0.2">
      <c r="A194" s="372"/>
      <c r="B194" s="371" t="s">
        <v>7616</v>
      </c>
      <c r="C194" s="1065" t="s">
        <v>7617</v>
      </c>
      <c r="D194" s="1065"/>
      <c r="E194" s="1065"/>
      <c r="F194" s="373" t="s">
        <v>454</v>
      </c>
      <c r="G194" s="373" t="s">
        <v>1083</v>
      </c>
      <c r="H194" s="373"/>
      <c r="I194" s="373" t="s">
        <v>1083</v>
      </c>
      <c r="J194" s="374"/>
      <c r="K194" s="373"/>
      <c r="L194" s="374">
        <v>63.45</v>
      </c>
      <c r="M194" s="373"/>
      <c r="N194" s="375"/>
      <c r="V194" s="361"/>
      <c r="W194" s="367"/>
      <c r="X194" s="367"/>
      <c r="AA194" s="335" t="s">
        <v>7617</v>
      </c>
      <c r="AC194" s="367"/>
      <c r="AD194" s="384"/>
    </row>
    <row r="195" spans="1:31" s="332" customFormat="1" ht="33.75" x14ac:dyDescent="0.2">
      <c r="A195" s="372"/>
      <c r="B195" s="371" t="s">
        <v>7618</v>
      </c>
      <c r="C195" s="1065" t="s">
        <v>7619</v>
      </c>
      <c r="D195" s="1065"/>
      <c r="E195" s="1065"/>
      <c r="F195" s="373" t="s">
        <v>454</v>
      </c>
      <c r="G195" s="373" t="s">
        <v>657</v>
      </c>
      <c r="H195" s="373"/>
      <c r="I195" s="373" t="s">
        <v>657</v>
      </c>
      <c r="J195" s="374"/>
      <c r="K195" s="373"/>
      <c r="L195" s="374">
        <v>32.43</v>
      </c>
      <c r="M195" s="373"/>
      <c r="N195" s="375"/>
      <c r="V195" s="361"/>
      <c r="W195" s="367"/>
      <c r="X195" s="367"/>
      <c r="AA195" s="335" t="s">
        <v>7619</v>
      </c>
      <c r="AC195" s="367"/>
      <c r="AD195" s="384"/>
    </row>
    <row r="196" spans="1:31" s="332" customFormat="1" ht="12" x14ac:dyDescent="0.2">
      <c r="A196" s="379"/>
      <c r="B196" s="380"/>
      <c r="C196" s="1068" t="s">
        <v>459</v>
      </c>
      <c r="D196" s="1068"/>
      <c r="E196" s="1068"/>
      <c r="F196" s="364"/>
      <c r="G196" s="364"/>
      <c r="H196" s="364"/>
      <c r="I196" s="364"/>
      <c r="J196" s="365"/>
      <c r="K196" s="364"/>
      <c r="L196" s="365">
        <v>168.93</v>
      </c>
      <c r="M196" s="376"/>
      <c r="N196" s="366"/>
      <c r="V196" s="361"/>
      <c r="W196" s="367"/>
      <c r="X196" s="367"/>
      <c r="AC196" s="367" t="s">
        <v>459</v>
      </c>
      <c r="AD196" s="384"/>
    </row>
    <row r="197" spans="1:31" s="332" customFormat="1" ht="33.75" x14ac:dyDescent="0.2">
      <c r="A197" s="362" t="s">
        <v>7323</v>
      </c>
      <c r="B197" s="363" t="s">
        <v>8492</v>
      </c>
      <c r="C197" s="1068" t="s">
        <v>8493</v>
      </c>
      <c r="D197" s="1068"/>
      <c r="E197" s="1068"/>
      <c r="F197" s="364" t="s">
        <v>6552</v>
      </c>
      <c r="G197" s="364"/>
      <c r="H197" s="364"/>
      <c r="I197" s="364" t="s">
        <v>437</v>
      </c>
      <c r="J197" s="365">
        <v>6468</v>
      </c>
      <c r="K197" s="364" t="s">
        <v>1361</v>
      </c>
      <c r="L197" s="365">
        <v>3959.07</v>
      </c>
      <c r="M197" s="364" t="s">
        <v>1362</v>
      </c>
      <c r="N197" s="366">
        <v>19637</v>
      </c>
      <c r="V197" s="361"/>
      <c r="W197" s="367"/>
      <c r="X197" s="367" t="s">
        <v>8493</v>
      </c>
      <c r="AC197" s="367"/>
      <c r="AD197" s="384"/>
    </row>
    <row r="198" spans="1:31" s="332" customFormat="1" ht="12" x14ac:dyDescent="0.2">
      <c r="A198" s="379"/>
      <c r="B198" s="380"/>
      <c r="C198" s="340" t="s">
        <v>3039</v>
      </c>
      <c r="D198" s="385"/>
      <c r="E198" s="385"/>
      <c r="F198" s="386"/>
      <c r="G198" s="386"/>
      <c r="H198" s="386"/>
      <c r="I198" s="386"/>
      <c r="J198" s="387"/>
      <c r="K198" s="386"/>
      <c r="L198" s="387"/>
      <c r="M198" s="388"/>
      <c r="N198" s="389"/>
      <c r="V198" s="361"/>
      <c r="W198" s="367"/>
      <c r="X198" s="367"/>
      <c r="AC198" s="367"/>
      <c r="AD198" s="384"/>
    </row>
    <row r="199" spans="1:31" s="332" customFormat="1" ht="22.5" x14ac:dyDescent="0.2">
      <c r="A199" s="370"/>
      <c r="B199" s="371" t="s">
        <v>1365</v>
      </c>
      <c r="C199" s="1065" t="s">
        <v>1366</v>
      </c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72"/>
      <c r="V199" s="361"/>
      <c r="W199" s="367"/>
      <c r="X199" s="367"/>
      <c r="Y199" s="335" t="s">
        <v>1366</v>
      </c>
      <c r="AC199" s="367"/>
      <c r="AD199" s="384"/>
    </row>
    <row r="200" spans="1:31" s="332" customFormat="1" ht="12" x14ac:dyDescent="0.2">
      <c r="A200" s="1069" t="s">
        <v>8110</v>
      </c>
      <c r="B200" s="1070"/>
      <c r="C200" s="1070"/>
      <c r="D200" s="1070"/>
      <c r="E200" s="1070"/>
      <c r="F200" s="1070"/>
      <c r="G200" s="1070"/>
      <c r="H200" s="1070"/>
      <c r="I200" s="1070"/>
      <c r="J200" s="1070"/>
      <c r="K200" s="1070"/>
      <c r="L200" s="1070"/>
      <c r="M200" s="1070"/>
      <c r="N200" s="1071"/>
      <c r="V200" s="361"/>
      <c r="W200" s="367" t="s">
        <v>8110</v>
      </c>
      <c r="X200" s="367"/>
      <c r="AC200" s="367"/>
      <c r="AD200" s="384"/>
    </row>
    <row r="201" spans="1:31" s="332" customFormat="1" ht="45" x14ac:dyDescent="0.2">
      <c r="A201" s="362" t="s">
        <v>618</v>
      </c>
      <c r="B201" s="363" t="s">
        <v>8494</v>
      </c>
      <c r="C201" s="1068" t="s">
        <v>8495</v>
      </c>
      <c r="D201" s="1068"/>
      <c r="E201" s="1068"/>
      <c r="F201" s="364" t="s">
        <v>1017</v>
      </c>
      <c r="G201" s="364"/>
      <c r="H201" s="364"/>
      <c r="I201" s="364" t="s">
        <v>476</v>
      </c>
      <c r="J201" s="365"/>
      <c r="K201" s="364"/>
      <c r="L201" s="365"/>
      <c r="M201" s="364"/>
      <c r="N201" s="366"/>
      <c r="V201" s="361"/>
      <c r="W201" s="367"/>
      <c r="X201" s="367" t="s">
        <v>8495</v>
      </c>
      <c r="AC201" s="367"/>
      <c r="AD201" s="384"/>
    </row>
    <row r="202" spans="1:31" s="332" customFormat="1" ht="12" x14ac:dyDescent="0.2">
      <c r="A202" s="368"/>
      <c r="B202" s="369"/>
      <c r="C202" s="1065" t="s">
        <v>8496</v>
      </c>
      <c r="D202" s="1065"/>
      <c r="E202" s="1065"/>
      <c r="F202" s="1065"/>
      <c r="G202" s="1065"/>
      <c r="H202" s="1065"/>
      <c r="I202" s="1065"/>
      <c r="J202" s="1065"/>
      <c r="K202" s="1065"/>
      <c r="L202" s="1065"/>
      <c r="M202" s="1065"/>
      <c r="N202" s="1072"/>
      <c r="V202" s="361"/>
      <c r="W202" s="367"/>
      <c r="X202" s="367"/>
      <c r="AC202" s="367"/>
      <c r="AD202" s="384"/>
      <c r="AE202" s="335" t="s">
        <v>8496</v>
      </c>
    </row>
    <row r="203" spans="1:31" s="332" customFormat="1" ht="33.75" x14ac:dyDescent="0.2">
      <c r="A203" s="370"/>
      <c r="B203" s="371" t="s">
        <v>430</v>
      </c>
      <c r="C203" s="1065" t="s">
        <v>431</v>
      </c>
      <c r="D203" s="1065"/>
      <c r="E203" s="1065"/>
      <c r="F203" s="1065"/>
      <c r="G203" s="1065"/>
      <c r="H203" s="1065"/>
      <c r="I203" s="1065"/>
      <c r="J203" s="1065"/>
      <c r="K203" s="1065"/>
      <c r="L203" s="1065"/>
      <c r="M203" s="1065"/>
      <c r="N203" s="1072"/>
      <c r="V203" s="361"/>
      <c r="W203" s="367"/>
      <c r="X203" s="367"/>
      <c r="Y203" s="335" t="s">
        <v>431</v>
      </c>
      <c r="AC203" s="367"/>
      <c r="AD203" s="384"/>
    </row>
    <row r="204" spans="1:31" s="332" customFormat="1" ht="12" x14ac:dyDescent="0.2">
      <c r="A204" s="372"/>
      <c r="B204" s="371" t="s">
        <v>423</v>
      </c>
      <c r="C204" s="1065" t="s">
        <v>432</v>
      </c>
      <c r="D204" s="1065"/>
      <c r="E204" s="1065"/>
      <c r="F204" s="373"/>
      <c r="G204" s="373"/>
      <c r="H204" s="373"/>
      <c r="I204" s="373"/>
      <c r="J204" s="374">
        <v>2.0699999999999998</v>
      </c>
      <c r="K204" s="373" t="s">
        <v>436</v>
      </c>
      <c r="L204" s="374">
        <v>15.53</v>
      </c>
      <c r="M204" s="373"/>
      <c r="N204" s="375"/>
      <c r="V204" s="361"/>
      <c r="W204" s="367"/>
      <c r="X204" s="367"/>
      <c r="Z204" s="335" t="s">
        <v>432</v>
      </c>
      <c r="AC204" s="367"/>
      <c r="AD204" s="384"/>
    </row>
    <row r="205" spans="1:31" s="332" customFormat="1" ht="12" x14ac:dyDescent="0.2">
      <c r="A205" s="372"/>
      <c r="B205" s="371" t="s">
        <v>439</v>
      </c>
      <c r="C205" s="1065" t="s">
        <v>440</v>
      </c>
      <c r="D205" s="1065"/>
      <c r="E205" s="1065"/>
      <c r="F205" s="373"/>
      <c r="G205" s="373"/>
      <c r="H205" s="373"/>
      <c r="I205" s="373"/>
      <c r="J205" s="374">
        <v>0.04</v>
      </c>
      <c r="K205" s="373"/>
      <c r="L205" s="374">
        <v>0.24</v>
      </c>
      <c r="M205" s="373"/>
      <c r="N205" s="375"/>
      <c r="V205" s="361"/>
      <c r="W205" s="367"/>
      <c r="X205" s="367"/>
      <c r="Z205" s="335" t="s">
        <v>440</v>
      </c>
      <c r="AC205" s="367"/>
      <c r="AD205" s="384"/>
    </row>
    <row r="206" spans="1:31" s="332" customFormat="1" ht="12" x14ac:dyDescent="0.2">
      <c r="A206" s="372"/>
      <c r="B206" s="371"/>
      <c r="C206" s="1065" t="s">
        <v>443</v>
      </c>
      <c r="D206" s="1065"/>
      <c r="E206" s="1065"/>
      <c r="F206" s="373" t="s">
        <v>444</v>
      </c>
      <c r="G206" s="373" t="s">
        <v>1501</v>
      </c>
      <c r="H206" s="373" t="s">
        <v>436</v>
      </c>
      <c r="I206" s="373" t="s">
        <v>2212</v>
      </c>
      <c r="J206" s="374"/>
      <c r="K206" s="373"/>
      <c r="L206" s="374"/>
      <c r="M206" s="373"/>
      <c r="N206" s="375"/>
      <c r="V206" s="361"/>
      <c r="W206" s="367"/>
      <c r="X206" s="367"/>
      <c r="AA206" s="335" t="s">
        <v>443</v>
      </c>
      <c r="AC206" s="367"/>
      <c r="AD206" s="384"/>
    </row>
    <row r="207" spans="1:31" s="332" customFormat="1" ht="12" x14ac:dyDescent="0.2">
      <c r="A207" s="372"/>
      <c r="B207" s="371"/>
      <c r="C207" s="1077" t="s">
        <v>450</v>
      </c>
      <c r="D207" s="1077"/>
      <c r="E207" s="1077"/>
      <c r="F207" s="376"/>
      <c r="G207" s="376"/>
      <c r="H207" s="376"/>
      <c r="I207" s="376"/>
      <c r="J207" s="377">
        <v>2.11</v>
      </c>
      <c r="K207" s="376"/>
      <c r="L207" s="377">
        <v>15.77</v>
      </c>
      <c r="M207" s="376"/>
      <c r="N207" s="378"/>
      <c r="V207" s="361"/>
      <c r="W207" s="367"/>
      <c r="X207" s="367"/>
      <c r="AB207" s="335" t="s">
        <v>450</v>
      </c>
      <c r="AC207" s="367"/>
      <c r="AD207" s="384"/>
    </row>
    <row r="208" spans="1:31" s="332" customFormat="1" ht="12" x14ac:dyDescent="0.2">
      <c r="A208" s="372"/>
      <c r="B208" s="371"/>
      <c r="C208" s="1065" t="s">
        <v>451</v>
      </c>
      <c r="D208" s="1065"/>
      <c r="E208" s="1065"/>
      <c r="F208" s="373"/>
      <c r="G208" s="373"/>
      <c r="H208" s="373"/>
      <c r="I208" s="373"/>
      <c r="J208" s="374"/>
      <c r="K208" s="373"/>
      <c r="L208" s="374">
        <v>15.53</v>
      </c>
      <c r="M208" s="373"/>
      <c r="N208" s="375"/>
      <c r="V208" s="361"/>
      <c r="W208" s="367"/>
      <c r="X208" s="367"/>
      <c r="AA208" s="335" t="s">
        <v>451</v>
      </c>
      <c r="AC208" s="367"/>
      <c r="AD208" s="384"/>
    </row>
    <row r="209" spans="1:31" s="332" customFormat="1" ht="33.75" x14ac:dyDescent="0.2">
      <c r="A209" s="372"/>
      <c r="B209" s="371" t="s">
        <v>7978</v>
      </c>
      <c r="C209" s="1065" t="s">
        <v>3337</v>
      </c>
      <c r="D209" s="1065"/>
      <c r="E209" s="1065"/>
      <c r="F209" s="373" t="s">
        <v>454</v>
      </c>
      <c r="G209" s="373" t="s">
        <v>1083</v>
      </c>
      <c r="H209" s="373"/>
      <c r="I209" s="373" t="s">
        <v>1083</v>
      </c>
      <c r="J209" s="374"/>
      <c r="K209" s="373"/>
      <c r="L209" s="374">
        <v>13.98</v>
      </c>
      <c r="M209" s="373"/>
      <c r="N209" s="375"/>
      <c r="V209" s="361"/>
      <c r="W209" s="367"/>
      <c r="X209" s="367"/>
      <c r="AA209" s="335" t="s">
        <v>3337</v>
      </c>
      <c r="AC209" s="367"/>
      <c r="AD209" s="384"/>
    </row>
    <row r="210" spans="1:31" s="332" customFormat="1" ht="33.75" x14ac:dyDescent="0.2">
      <c r="A210" s="372"/>
      <c r="B210" s="371" t="s">
        <v>7979</v>
      </c>
      <c r="C210" s="1065" t="s">
        <v>3339</v>
      </c>
      <c r="D210" s="1065"/>
      <c r="E210" s="1065"/>
      <c r="F210" s="373" t="s">
        <v>454</v>
      </c>
      <c r="G210" s="373" t="s">
        <v>657</v>
      </c>
      <c r="H210" s="373"/>
      <c r="I210" s="373" t="s">
        <v>657</v>
      </c>
      <c r="J210" s="374"/>
      <c r="K210" s="373"/>
      <c r="L210" s="374">
        <v>7.14</v>
      </c>
      <c r="M210" s="373"/>
      <c r="N210" s="375"/>
      <c r="V210" s="361"/>
      <c r="W210" s="367"/>
      <c r="X210" s="367"/>
      <c r="AA210" s="335" t="s">
        <v>3339</v>
      </c>
      <c r="AC210" s="367"/>
      <c r="AD210" s="384"/>
    </row>
    <row r="211" spans="1:31" s="332" customFormat="1" ht="12" x14ac:dyDescent="0.2">
      <c r="A211" s="379"/>
      <c r="B211" s="380"/>
      <c r="C211" s="1068" t="s">
        <v>459</v>
      </c>
      <c r="D211" s="1068"/>
      <c r="E211" s="1068"/>
      <c r="F211" s="364"/>
      <c r="G211" s="364"/>
      <c r="H211" s="364"/>
      <c r="I211" s="364"/>
      <c r="J211" s="365"/>
      <c r="K211" s="364"/>
      <c r="L211" s="365">
        <v>36.89</v>
      </c>
      <c r="M211" s="376"/>
      <c r="N211" s="366"/>
      <c r="V211" s="361"/>
      <c r="W211" s="367"/>
      <c r="X211" s="367"/>
      <c r="AC211" s="367" t="s">
        <v>459</v>
      </c>
      <c r="AD211" s="384"/>
    </row>
    <row r="212" spans="1:31" s="332" customFormat="1" ht="33.75" x14ac:dyDescent="0.2">
      <c r="A212" s="362" t="s">
        <v>625</v>
      </c>
      <c r="B212" s="363" t="s">
        <v>8497</v>
      </c>
      <c r="C212" s="1068" t="s">
        <v>8498</v>
      </c>
      <c r="D212" s="1068"/>
      <c r="E212" s="1068"/>
      <c r="F212" s="364" t="s">
        <v>6552</v>
      </c>
      <c r="G212" s="364"/>
      <c r="H212" s="364"/>
      <c r="I212" s="364" t="s">
        <v>437</v>
      </c>
      <c r="J212" s="365">
        <v>872.9</v>
      </c>
      <c r="K212" s="364" t="s">
        <v>566</v>
      </c>
      <c r="L212" s="365">
        <v>284.75</v>
      </c>
      <c r="M212" s="364" t="s">
        <v>567</v>
      </c>
      <c r="N212" s="366">
        <v>2671</v>
      </c>
      <c r="V212" s="361"/>
      <c r="W212" s="367"/>
      <c r="X212" s="367" t="s">
        <v>8498</v>
      </c>
      <c r="AC212" s="367"/>
      <c r="AD212" s="384"/>
    </row>
    <row r="213" spans="1:31" s="332" customFormat="1" ht="12" x14ac:dyDescent="0.2">
      <c r="A213" s="379"/>
      <c r="B213" s="380"/>
      <c r="C213" s="340" t="s">
        <v>2932</v>
      </c>
      <c r="D213" s="385"/>
      <c r="E213" s="385"/>
      <c r="F213" s="386"/>
      <c r="G213" s="386"/>
      <c r="H213" s="386"/>
      <c r="I213" s="386"/>
      <c r="J213" s="387"/>
      <c r="K213" s="386"/>
      <c r="L213" s="387"/>
      <c r="M213" s="388"/>
      <c r="N213" s="389"/>
      <c r="V213" s="361"/>
      <c r="W213" s="367"/>
      <c r="X213" s="367"/>
      <c r="AC213" s="367"/>
      <c r="AD213" s="384"/>
    </row>
    <row r="214" spans="1:31" s="332" customFormat="1" ht="22.5" x14ac:dyDescent="0.2">
      <c r="A214" s="370"/>
      <c r="B214" s="371" t="s">
        <v>568</v>
      </c>
      <c r="C214" s="1065" t="s">
        <v>569</v>
      </c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72"/>
      <c r="V214" s="361"/>
      <c r="W214" s="367"/>
      <c r="X214" s="367"/>
      <c r="Y214" s="335" t="s">
        <v>569</v>
      </c>
      <c r="AC214" s="367"/>
      <c r="AD214" s="384"/>
    </row>
    <row r="215" spans="1:31" s="332" customFormat="1" ht="12" x14ac:dyDescent="0.2">
      <c r="A215" s="1069" t="s">
        <v>8499</v>
      </c>
      <c r="B215" s="1070"/>
      <c r="C215" s="1070"/>
      <c r="D215" s="1070"/>
      <c r="E215" s="1070"/>
      <c r="F215" s="1070"/>
      <c r="G215" s="1070"/>
      <c r="H215" s="1070"/>
      <c r="I215" s="1070"/>
      <c r="J215" s="1070"/>
      <c r="K215" s="1070"/>
      <c r="L215" s="1070"/>
      <c r="M215" s="1070"/>
      <c r="N215" s="1071"/>
      <c r="V215" s="361"/>
      <c r="W215" s="367" t="s">
        <v>8499</v>
      </c>
      <c r="X215" s="367"/>
      <c r="AC215" s="367"/>
      <c r="AD215" s="384"/>
    </row>
    <row r="216" spans="1:31" s="332" customFormat="1" ht="33.75" x14ac:dyDescent="0.2">
      <c r="A216" s="362" t="s">
        <v>630</v>
      </c>
      <c r="B216" s="363" t="s">
        <v>658</v>
      </c>
      <c r="C216" s="1068" t="s">
        <v>8232</v>
      </c>
      <c r="D216" s="1068"/>
      <c r="E216" s="1068"/>
      <c r="F216" s="364" t="s">
        <v>660</v>
      </c>
      <c r="G216" s="364"/>
      <c r="H216" s="364"/>
      <c r="I216" s="364" t="s">
        <v>7391</v>
      </c>
      <c r="J216" s="365"/>
      <c r="K216" s="364"/>
      <c r="L216" s="365"/>
      <c r="M216" s="364"/>
      <c r="N216" s="366"/>
      <c r="V216" s="361"/>
      <c r="W216" s="367"/>
      <c r="X216" s="367" t="s">
        <v>8232</v>
      </c>
      <c r="AC216" s="367"/>
      <c r="AD216" s="384"/>
    </row>
    <row r="217" spans="1:31" s="332" customFormat="1" ht="12" x14ac:dyDescent="0.2">
      <c r="A217" s="368"/>
      <c r="B217" s="369"/>
      <c r="C217" s="1065" t="s">
        <v>8233</v>
      </c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72"/>
      <c r="V217" s="361"/>
      <c r="W217" s="367"/>
      <c r="X217" s="367"/>
      <c r="AC217" s="367"/>
      <c r="AD217" s="384"/>
      <c r="AE217" s="335" t="s">
        <v>8233</v>
      </c>
    </row>
    <row r="218" spans="1:31" s="332" customFormat="1" ht="33.75" x14ac:dyDescent="0.2">
      <c r="A218" s="370"/>
      <c r="B218" s="371" t="s">
        <v>430</v>
      </c>
      <c r="C218" s="1065" t="s">
        <v>431</v>
      </c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72"/>
      <c r="V218" s="361"/>
      <c r="W218" s="367"/>
      <c r="X218" s="367"/>
      <c r="Y218" s="335" t="s">
        <v>431</v>
      </c>
      <c r="AC218" s="367"/>
      <c r="AD218" s="384"/>
    </row>
    <row r="219" spans="1:31" s="332" customFormat="1" ht="12" x14ac:dyDescent="0.2">
      <c r="A219" s="372"/>
      <c r="B219" s="371" t="s">
        <v>423</v>
      </c>
      <c r="C219" s="1065" t="s">
        <v>432</v>
      </c>
      <c r="D219" s="1065"/>
      <c r="E219" s="1065"/>
      <c r="F219" s="373"/>
      <c r="G219" s="373"/>
      <c r="H219" s="373"/>
      <c r="I219" s="373"/>
      <c r="J219" s="374">
        <v>1934.4</v>
      </c>
      <c r="K219" s="373" t="s">
        <v>436</v>
      </c>
      <c r="L219" s="374">
        <v>282.91000000000003</v>
      </c>
      <c r="M219" s="373"/>
      <c r="N219" s="375"/>
      <c r="V219" s="361"/>
      <c r="W219" s="367"/>
      <c r="X219" s="367"/>
      <c r="Z219" s="335" t="s">
        <v>432</v>
      </c>
      <c r="AC219" s="367"/>
      <c r="AD219" s="384"/>
    </row>
    <row r="220" spans="1:31" s="332" customFormat="1" ht="12" x14ac:dyDescent="0.2">
      <c r="A220" s="372"/>
      <c r="B220" s="371"/>
      <c r="C220" s="1065" t="s">
        <v>443</v>
      </c>
      <c r="D220" s="1065"/>
      <c r="E220" s="1065"/>
      <c r="F220" s="373" t="s">
        <v>444</v>
      </c>
      <c r="G220" s="373" t="s">
        <v>666</v>
      </c>
      <c r="H220" s="373" t="s">
        <v>436</v>
      </c>
      <c r="I220" s="373" t="s">
        <v>8500</v>
      </c>
      <c r="J220" s="374"/>
      <c r="K220" s="373"/>
      <c r="L220" s="374"/>
      <c r="M220" s="373"/>
      <c r="N220" s="375"/>
      <c r="V220" s="361"/>
      <c r="W220" s="367"/>
      <c r="X220" s="367"/>
      <c r="AA220" s="335" t="s">
        <v>443</v>
      </c>
      <c r="AC220" s="367"/>
      <c r="AD220" s="384"/>
    </row>
    <row r="221" spans="1:31" s="332" customFormat="1" ht="12" x14ac:dyDescent="0.2">
      <c r="A221" s="372"/>
      <c r="B221" s="371"/>
      <c r="C221" s="1077" t="s">
        <v>450</v>
      </c>
      <c r="D221" s="1077"/>
      <c r="E221" s="1077"/>
      <c r="F221" s="376"/>
      <c r="G221" s="376"/>
      <c r="H221" s="376"/>
      <c r="I221" s="376"/>
      <c r="J221" s="377">
        <v>1934.4</v>
      </c>
      <c r="K221" s="376"/>
      <c r="L221" s="377">
        <v>282.91000000000003</v>
      </c>
      <c r="M221" s="376"/>
      <c r="N221" s="378"/>
      <c r="V221" s="361"/>
      <c r="W221" s="367"/>
      <c r="X221" s="367"/>
      <c r="AB221" s="335" t="s">
        <v>450</v>
      </c>
      <c r="AC221" s="367"/>
      <c r="AD221" s="384"/>
    </row>
    <row r="222" spans="1:31" s="332" customFormat="1" ht="12" x14ac:dyDescent="0.2">
      <c r="A222" s="372"/>
      <c r="B222" s="371"/>
      <c r="C222" s="1065" t="s">
        <v>451</v>
      </c>
      <c r="D222" s="1065"/>
      <c r="E222" s="1065"/>
      <c r="F222" s="373"/>
      <c r="G222" s="373"/>
      <c r="H222" s="373"/>
      <c r="I222" s="373"/>
      <c r="J222" s="374"/>
      <c r="K222" s="373"/>
      <c r="L222" s="374">
        <v>282.91000000000003</v>
      </c>
      <c r="M222" s="373"/>
      <c r="N222" s="375"/>
      <c r="V222" s="361"/>
      <c r="W222" s="367"/>
      <c r="X222" s="367"/>
      <c r="AA222" s="335" t="s">
        <v>451</v>
      </c>
      <c r="AC222" s="367"/>
      <c r="AD222" s="384"/>
    </row>
    <row r="223" spans="1:31" s="332" customFormat="1" ht="33.75" x14ac:dyDescent="0.2">
      <c r="A223" s="372"/>
      <c r="B223" s="371" t="s">
        <v>4676</v>
      </c>
      <c r="C223" s="1065" t="s">
        <v>669</v>
      </c>
      <c r="D223" s="1065"/>
      <c r="E223" s="1065"/>
      <c r="F223" s="373" t="s">
        <v>454</v>
      </c>
      <c r="G223" s="373" t="s">
        <v>670</v>
      </c>
      <c r="H223" s="373"/>
      <c r="I223" s="373" t="s">
        <v>670</v>
      </c>
      <c r="J223" s="374"/>
      <c r="K223" s="373"/>
      <c r="L223" s="374">
        <v>251.79</v>
      </c>
      <c r="M223" s="373"/>
      <c r="N223" s="375"/>
      <c r="V223" s="361"/>
      <c r="W223" s="367"/>
      <c r="X223" s="367"/>
      <c r="AA223" s="335" t="s">
        <v>669</v>
      </c>
      <c r="AC223" s="367"/>
      <c r="AD223" s="384"/>
    </row>
    <row r="224" spans="1:31" s="332" customFormat="1" ht="33.75" x14ac:dyDescent="0.2">
      <c r="A224" s="372"/>
      <c r="B224" s="371" t="s">
        <v>4677</v>
      </c>
      <c r="C224" s="1065" t="s">
        <v>672</v>
      </c>
      <c r="D224" s="1065"/>
      <c r="E224" s="1065"/>
      <c r="F224" s="373" t="s">
        <v>454</v>
      </c>
      <c r="G224" s="373" t="s">
        <v>673</v>
      </c>
      <c r="H224" s="373"/>
      <c r="I224" s="373" t="s">
        <v>673</v>
      </c>
      <c r="J224" s="374"/>
      <c r="K224" s="373"/>
      <c r="L224" s="374">
        <v>113.16</v>
      </c>
      <c r="M224" s="373"/>
      <c r="N224" s="375"/>
      <c r="V224" s="361"/>
      <c r="W224" s="367"/>
      <c r="X224" s="367"/>
      <c r="AA224" s="335" t="s">
        <v>672</v>
      </c>
      <c r="AC224" s="367"/>
      <c r="AD224" s="384"/>
    </row>
    <row r="225" spans="1:31" s="332" customFormat="1" ht="12" x14ac:dyDescent="0.2">
      <c r="A225" s="379"/>
      <c r="B225" s="380"/>
      <c r="C225" s="1068" t="s">
        <v>459</v>
      </c>
      <c r="D225" s="1068"/>
      <c r="E225" s="1068"/>
      <c r="F225" s="364"/>
      <c r="G225" s="364"/>
      <c r="H225" s="364"/>
      <c r="I225" s="364"/>
      <c r="J225" s="365"/>
      <c r="K225" s="364"/>
      <c r="L225" s="365">
        <v>647.86</v>
      </c>
      <c r="M225" s="376"/>
      <c r="N225" s="366"/>
      <c r="V225" s="361"/>
      <c r="W225" s="367"/>
      <c r="X225" s="367"/>
      <c r="AC225" s="367" t="s">
        <v>459</v>
      </c>
      <c r="AD225" s="384"/>
    </row>
    <row r="226" spans="1:31" s="332" customFormat="1" ht="22.5" x14ac:dyDescent="0.2">
      <c r="A226" s="362" t="s">
        <v>152</v>
      </c>
      <c r="B226" s="363" t="s">
        <v>8501</v>
      </c>
      <c r="C226" s="1068" t="s">
        <v>8502</v>
      </c>
      <c r="D226" s="1068"/>
      <c r="E226" s="1068"/>
      <c r="F226" s="364" t="s">
        <v>8503</v>
      </c>
      <c r="G226" s="364"/>
      <c r="H226" s="364"/>
      <c r="I226" s="364" t="s">
        <v>3458</v>
      </c>
      <c r="J226" s="365"/>
      <c r="K226" s="364"/>
      <c r="L226" s="365"/>
      <c r="M226" s="364"/>
      <c r="N226" s="366"/>
      <c r="V226" s="361"/>
      <c r="W226" s="367"/>
      <c r="X226" s="367" t="s">
        <v>8502</v>
      </c>
      <c r="AC226" s="367"/>
      <c r="AD226" s="384"/>
    </row>
    <row r="227" spans="1:31" s="332" customFormat="1" ht="12" x14ac:dyDescent="0.2">
      <c r="A227" s="368"/>
      <c r="B227" s="369"/>
      <c r="C227" s="1065" t="s">
        <v>8504</v>
      </c>
      <c r="D227" s="1065"/>
      <c r="E227" s="1065"/>
      <c r="F227" s="1065"/>
      <c r="G227" s="1065"/>
      <c r="H227" s="1065"/>
      <c r="I227" s="1065"/>
      <c r="J227" s="1065"/>
      <c r="K227" s="1065"/>
      <c r="L227" s="1065"/>
      <c r="M227" s="1065"/>
      <c r="N227" s="1072"/>
      <c r="V227" s="361"/>
      <c r="W227" s="367"/>
      <c r="X227" s="367"/>
      <c r="AC227" s="367"/>
      <c r="AD227" s="384"/>
      <c r="AE227" s="335" t="s">
        <v>8504</v>
      </c>
    </row>
    <row r="228" spans="1:31" s="332" customFormat="1" ht="33.75" x14ac:dyDescent="0.2">
      <c r="A228" s="370"/>
      <c r="B228" s="371" t="s">
        <v>430</v>
      </c>
      <c r="C228" s="1065" t="s">
        <v>431</v>
      </c>
      <c r="D228" s="1065"/>
      <c r="E228" s="1065"/>
      <c r="F228" s="1065"/>
      <c r="G228" s="1065"/>
      <c r="H228" s="1065"/>
      <c r="I228" s="1065"/>
      <c r="J228" s="1065"/>
      <c r="K228" s="1065"/>
      <c r="L228" s="1065"/>
      <c r="M228" s="1065"/>
      <c r="N228" s="1072"/>
      <c r="V228" s="361"/>
      <c r="W228" s="367"/>
      <c r="X228" s="367"/>
      <c r="Y228" s="335" t="s">
        <v>431</v>
      </c>
      <c r="AC228" s="367"/>
      <c r="AD228" s="384"/>
    </row>
    <row r="229" spans="1:31" s="332" customFormat="1" ht="12" x14ac:dyDescent="0.2">
      <c r="A229" s="372"/>
      <c r="B229" s="371" t="s">
        <v>423</v>
      </c>
      <c r="C229" s="1065" t="s">
        <v>432</v>
      </c>
      <c r="D229" s="1065"/>
      <c r="E229" s="1065"/>
      <c r="F229" s="373"/>
      <c r="G229" s="373"/>
      <c r="H229" s="373"/>
      <c r="I229" s="373"/>
      <c r="J229" s="374">
        <v>191.14</v>
      </c>
      <c r="K229" s="373" t="s">
        <v>436</v>
      </c>
      <c r="L229" s="374">
        <v>10.75</v>
      </c>
      <c r="M229" s="373"/>
      <c r="N229" s="375"/>
      <c r="V229" s="361"/>
      <c r="W229" s="367"/>
      <c r="X229" s="367"/>
      <c r="Z229" s="335" t="s">
        <v>432</v>
      </c>
      <c r="AC229" s="367"/>
      <c r="AD229" s="384"/>
    </row>
    <row r="230" spans="1:31" s="332" customFormat="1" ht="12" x14ac:dyDescent="0.2">
      <c r="A230" s="372"/>
      <c r="B230" s="371" t="s">
        <v>434</v>
      </c>
      <c r="C230" s="1065" t="s">
        <v>435</v>
      </c>
      <c r="D230" s="1065"/>
      <c r="E230" s="1065"/>
      <c r="F230" s="373"/>
      <c r="G230" s="373"/>
      <c r="H230" s="373"/>
      <c r="I230" s="373"/>
      <c r="J230" s="374">
        <v>2004.8</v>
      </c>
      <c r="K230" s="373" t="s">
        <v>436</v>
      </c>
      <c r="L230" s="374">
        <v>112.77</v>
      </c>
      <c r="M230" s="373"/>
      <c r="N230" s="375"/>
      <c r="V230" s="361"/>
      <c r="W230" s="367"/>
      <c r="X230" s="367"/>
      <c r="Z230" s="335" t="s">
        <v>435</v>
      </c>
      <c r="AC230" s="367"/>
      <c r="AD230" s="384"/>
    </row>
    <row r="231" spans="1:31" s="332" customFormat="1" ht="12" x14ac:dyDescent="0.2">
      <c r="A231" s="372"/>
      <c r="B231" s="371" t="s">
        <v>437</v>
      </c>
      <c r="C231" s="1065" t="s">
        <v>438</v>
      </c>
      <c r="D231" s="1065"/>
      <c r="E231" s="1065"/>
      <c r="F231" s="373"/>
      <c r="G231" s="373"/>
      <c r="H231" s="373"/>
      <c r="I231" s="373"/>
      <c r="J231" s="374">
        <v>100.4</v>
      </c>
      <c r="K231" s="373" t="s">
        <v>436</v>
      </c>
      <c r="L231" s="374">
        <v>5.65</v>
      </c>
      <c r="M231" s="373"/>
      <c r="N231" s="375"/>
      <c r="V231" s="361"/>
      <c r="W231" s="367"/>
      <c r="X231" s="367"/>
      <c r="Z231" s="335" t="s">
        <v>438</v>
      </c>
      <c r="AC231" s="367"/>
      <c r="AD231" s="384"/>
    </row>
    <row r="232" spans="1:31" s="332" customFormat="1" ht="12" x14ac:dyDescent="0.2">
      <c r="A232" s="372"/>
      <c r="B232" s="371" t="s">
        <v>439</v>
      </c>
      <c r="C232" s="1065" t="s">
        <v>440</v>
      </c>
      <c r="D232" s="1065"/>
      <c r="E232" s="1065"/>
      <c r="F232" s="373"/>
      <c r="G232" s="373"/>
      <c r="H232" s="373"/>
      <c r="I232" s="373"/>
      <c r="J232" s="374">
        <v>3.82</v>
      </c>
      <c r="K232" s="373"/>
      <c r="L232" s="374">
        <v>0.17</v>
      </c>
      <c r="M232" s="373"/>
      <c r="N232" s="375"/>
      <c r="V232" s="361"/>
      <c r="W232" s="367"/>
      <c r="X232" s="367"/>
      <c r="Z232" s="335" t="s">
        <v>440</v>
      </c>
      <c r="AC232" s="367"/>
      <c r="AD232" s="384"/>
    </row>
    <row r="233" spans="1:31" s="332" customFormat="1" ht="12" x14ac:dyDescent="0.2">
      <c r="A233" s="372"/>
      <c r="B233" s="371"/>
      <c r="C233" s="1065" t="s">
        <v>443</v>
      </c>
      <c r="D233" s="1065"/>
      <c r="E233" s="1065"/>
      <c r="F233" s="373" t="s">
        <v>444</v>
      </c>
      <c r="G233" s="373" t="s">
        <v>596</v>
      </c>
      <c r="H233" s="373" t="s">
        <v>436</v>
      </c>
      <c r="I233" s="373" t="s">
        <v>8505</v>
      </c>
      <c r="J233" s="374"/>
      <c r="K233" s="373"/>
      <c r="L233" s="374"/>
      <c r="M233" s="373"/>
      <c r="N233" s="375"/>
      <c r="V233" s="361"/>
      <c r="W233" s="367"/>
      <c r="X233" s="367"/>
      <c r="AA233" s="335" t="s">
        <v>443</v>
      </c>
      <c r="AC233" s="367"/>
      <c r="AD233" s="384"/>
    </row>
    <row r="234" spans="1:31" s="332" customFormat="1" ht="12" x14ac:dyDescent="0.2">
      <c r="A234" s="372"/>
      <c r="B234" s="371"/>
      <c r="C234" s="1065" t="s">
        <v>447</v>
      </c>
      <c r="D234" s="1065"/>
      <c r="E234" s="1065"/>
      <c r="F234" s="373" t="s">
        <v>444</v>
      </c>
      <c r="G234" s="373" t="s">
        <v>496</v>
      </c>
      <c r="H234" s="373" t="s">
        <v>436</v>
      </c>
      <c r="I234" s="373" t="s">
        <v>1825</v>
      </c>
      <c r="J234" s="374"/>
      <c r="K234" s="373"/>
      <c r="L234" s="374"/>
      <c r="M234" s="373"/>
      <c r="N234" s="375"/>
      <c r="V234" s="361"/>
      <c r="W234" s="367"/>
      <c r="X234" s="367"/>
      <c r="AA234" s="335" t="s">
        <v>447</v>
      </c>
      <c r="AC234" s="367"/>
      <c r="AD234" s="384"/>
    </row>
    <row r="235" spans="1:31" s="332" customFormat="1" ht="12" x14ac:dyDescent="0.2">
      <c r="A235" s="372"/>
      <c r="B235" s="371"/>
      <c r="C235" s="1077" t="s">
        <v>450</v>
      </c>
      <c r="D235" s="1077"/>
      <c r="E235" s="1077"/>
      <c r="F235" s="376"/>
      <c r="G235" s="376"/>
      <c r="H235" s="376"/>
      <c r="I235" s="376"/>
      <c r="J235" s="377">
        <v>2199.7600000000002</v>
      </c>
      <c r="K235" s="376"/>
      <c r="L235" s="377">
        <v>123.69</v>
      </c>
      <c r="M235" s="376"/>
      <c r="N235" s="378"/>
      <c r="V235" s="361"/>
      <c r="W235" s="367"/>
      <c r="X235" s="367"/>
      <c r="AB235" s="335" t="s">
        <v>450</v>
      </c>
      <c r="AC235" s="367"/>
      <c r="AD235" s="384"/>
    </row>
    <row r="236" spans="1:31" s="332" customFormat="1" ht="12" x14ac:dyDescent="0.2">
      <c r="A236" s="372"/>
      <c r="B236" s="371"/>
      <c r="C236" s="1065" t="s">
        <v>451</v>
      </c>
      <c r="D236" s="1065"/>
      <c r="E236" s="1065"/>
      <c r="F236" s="373"/>
      <c r="G236" s="373"/>
      <c r="H236" s="373"/>
      <c r="I236" s="373"/>
      <c r="J236" s="374"/>
      <c r="K236" s="373"/>
      <c r="L236" s="374">
        <v>16.399999999999999</v>
      </c>
      <c r="M236" s="373"/>
      <c r="N236" s="375"/>
      <c r="V236" s="361"/>
      <c r="W236" s="367"/>
      <c r="X236" s="367"/>
      <c r="AA236" s="335" t="s">
        <v>451</v>
      </c>
      <c r="AC236" s="367"/>
      <c r="AD236" s="384"/>
    </row>
    <row r="237" spans="1:31" s="332" customFormat="1" ht="33.75" x14ac:dyDescent="0.2">
      <c r="A237" s="372"/>
      <c r="B237" s="371" t="s">
        <v>8506</v>
      </c>
      <c r="C237" s="1065" t="s">
        <v>8507</v>
      </c>
      <c r="D237" s="1065"/>
      <c r="E237" s="1065"/>
      <c r="F237" s="373" t="s">
        <v>454</v>
      </c>
      <c r="G237" s="373" t="s">
        <v>1109</v>
      </c>
      <c r="H237" s="373"/>
      <c r="I237" s="373" t="s">
        <v>1109</v>
      </c>
      <c r="J237" s="374"/>
      <c r="K237" s="373"/>
      <c r="L237" s="374">
        <v>16.07</v>
      </c>
      <c r="M237" s="373"/>
      <c r="N237" s="375"/>
      <c r="V237" s="361"/>
      <c r="W237" s="367"/>
      <c r="X237" s="367"/>
      <c r="AA237" s="335" t="s">
        <v>8507</v>
      </c>
      <c r="AC237" s="367"/>
      <c r="AD237" s="384"/>
    </row>
    <row r="238" spans="1:31" s="332" customFormat="1" ht="33.75" x14ac:dyDescent="0.2">
      <c r="A238" s="372"/>
      <c r="B238" s="371" t="s">
        <v>8508</v>
      </c>
      <c r="C238" s="1065" t="s">
        <v>8509</v>
      </c>
      <c r="D238" s="1065"/>
      <c r="E238" s="1065"/>
      <c r="F238" s="373" t="s">
        <v>454</v>
      </c>
      <c r="G238" s="373" t="s">
        <v>719</v>
      </c>
      <c r="H238" s="373"/>
      <c r="I238" s="373" t="s">
        <v>719</v>
      </c>
      <c r="J238" s="374"/>
      <c r="K238" s="373"/>
      <c r="L238" s="374">
        <v>9.51</v>
      </c>
      <c r="M238" s="373"/>
      <c r="N238" s="375"/>
      <c r="V238" s="361"/>
      <c r="W238" s="367"/>
      <c r="X238" s="367"/>
      <c r="AA238" s="335" t="s">
        <v>8509</v>
      </c>
      <c r="AC238" s="367"/>
      <c r="AD238" s="384"/>
    </row>
    <row r="239" spans="1:31" s="332" customFormat="1" ht="12" x14ac:dyDescent="0.2">
      <c r="A239" s="379"/>
      <c r="B239" s="380"/>
      <c r="C239" s="1068" t="s">
        <v>459</v>
      </c>
      <c r="D239" s="1068"/>
      <c r="E239" s="1068"/>
      <c r="F239" s="364"/>
      <c r="G239" s="364"/>
      <c r="H239" s="364"/>
      <c r="I239" s="364"/>
      <c r="J239" s="365"/>
      <c r="K239" s="364"/>
      <c r="L239" s="365">
        <v>149.27000000000001</v>
      </c>
      <c r="M239" s="376"/>
      <c r="N239" s="366"/>
      <c r="V239" s="361"/>
      <c r="W239" s="367"/>
      <c r="X239" s="367"/>
      <c r="AC239" s="367" t="s">
        <v>459</v>
      </c>
      <c r="AD239" s="384"/>
    </row>
    <row r="240" spans="1:31" s="332" customFormat="1" ht="22.5" x14ac:dyDescent="0.2">
      <c r="A240" s="362" t="s">
        <v>159</v>
      </c>
      <c r="B240" s="363" t="s">
        <v>5925</v>
      </c>
      <c r="C240" s="1068" t="s">
        <v>5926</v>
      </c>
      <c r="D240" s="1068"/>
      <c r="E240" s="1068"/>
      <c r="F240" s="364" t="s">
        <v>1026</v>
      </c>
      <c r="G240" s="364"/>
      <c r="H240" s="364"/>
      <c r="I240" s="364" t="s">
        <v>1825</v>
      </c>
      <c r="J240" s="365"/>
      <c r="K240" s="364"/>
      <c r="L240" s="365"/>
      <c r="M240" s="364"/>
      <c r="N240" s="366"/>
      <c r="V240" s="361"/>
      <c r="W240" s="367"/>
      <c r="X240" s="367" t="s">
        <v>5926</v>
      </c>
      <c r="AC240" s="367"/>
      <c r="AD240" s="384"/>
    </row>
    <row r="241" spans="1:31" s="332" customFormat="1" ht="12" x14ac:dyDescent="0.2">
      <c r="A241" s="368"/>
      <c r="B241" s="369"/>
      <c r="C241" s="1065" t="s">
        <v>8239</v>
      </c>
      <c r="D241" s="1065"/>
      <c r="E241" s="1065"/>
      <c r="F241" s="1065"/>
      <c r="G241" s="1065"/>
      <c r="H241" s="1065"/>
      <c r="I241" s="1065"/>
      <c r="J241" s="1065"/>
      <c r="K241" s="1065"/>
      <c r="L241" s="1065"/>
      <c r="M241" s="1065"/>
      <c r="N241" s="1072"/>
      <c r="V241" s="361"/>
      <c r="W241" s="367"/>
      <c r="X241" s="367"/>
      <c r="AC241" s="367"/>
      <c r="AD241" s="384"/>
      <c r="AE241" s="335" t="s">
        <v>8239</v>
      </c>
    </row>
    <row r="242" spans="1:31" s="332" customFormat="1" ht="33.75" x14ac:dyDescent="0.2">
      <c r="A242" s="370"/>
      <c r="B242" s="371" t="s">
        <v>430</v>
      </c>
      <c r="C242" s="1065" t="s">
        <v>431</v>
      </c>
      <c r="D242" s="1065"/>
      <c r="E242" s="1065"/>
      <c r="F242" s="1065"/>
      <c r="G242" s="1065"/>
      <c r="H242" s="1065"/>
      <c r="I242" s="1065"/>
      <c r="J242" s="1065"/>
      <c r="K242" s="1065"/>
      <c r="L242" s="1065"/>
      <c r="M242" s="1065"/>
      <c r="N242" s="1072"/>
      <c r="V242" s="361"/>
      <c r="W242" s="367"/>
      <c r="X242" s="367"/>
      <c r="Y242" s="335" t="s">
        <v>431</v>
      </c>
      <c r="AC242" s="367"/>
      <c r="AD242" s="384"/>
    </row>
    <row r="243" spans="1:31" s="332" customFormat="1" ht="12" x14ac:dyDescent="0.2">
      <c r="A243" s="372"/>
      <c r="B243" s="371" t="s">
        <v>423</v>
      </c>
      <c r="C243" s="1065" t="s">
        <v>432</v>
      </c>
      <c r="D243" s="1065"/>
      <c r="E243" s="1065"/>
      <c r="F243" s="373"/>
      <c r="G243" s="373"/>
      <c r="H243" s="373"/>
      <c r="I243" s="373"/>
      <c r="J243" s="374">
        <v>3.85</v>
      </c>
      <c r="K243" s="373" t="s">
        <v>436</v>
      </c>
      <c r="L243" s="374">
        <v>2.17</v>
      </c>
      <c r="M243" s="373"/>
      <c r="N243" s="375"/>
      <c r="V243" s="361"/>
      <c r="W243" s="367"/>
      <c r="X243" s="367"/>
      <c r="Z243" s="335" t="s">
        <v>432</v>
      </c>
      <c r="AC243" s="367"/>
      <c r="AD243" s="384"/>
    </row>
    <row r="244" spans="1:31" s="332" customFormat="1" ht="12" x14ac:dyDescent="0.2">
      <c r="A244" s="372"/>
      <c r="B244" s="371" t="s">
        <v>434</v>
      </c>
      <c r="C244" s="1065" t="s">
        <v>435</v>
      </c>
      <c r="D244" s="1065"/>
      <c r="E244" s="1065"/>
      <c r="F244" s="373"/>
      <c r="G244" s="373"/>
      <c r="H244" s="373"/>
      <c r="I244" s="373"/>
      <c r="J244" s="374">
        <v>1.31</v>
      </c>
      <c r="K244" s="373" t="s">
        <v>436</v>
      </c>
      <c r="L244" s="374">
        <v>0.74</v>
      </c>
      <c r="M244" s="373"/>
      <c r="N244" s="375"/>
      <c r="V244" s="361"/>
      <c r="W244" s="367"/>
      <c r="X244" s="367"/>
      <c r="Z244" s="335" t="s">
        <v>435</v>
      </c>
      <c r="AC244" s="367"/>
      <c r="AD244" s="384"/>
    </row>
    <row r="245" spans="1:31" s="332" customFormat="1" ht="12" x14ac:dyDescent="0.2">
      <c r="A245" s="372"/>
      <c r="B245" s="371" t="s">
        <v>437</v>
      </c>
      <c r="C245" s="1065" t="s">
        <v>438</v>
      </c>
      <c r="D245" s="1065"/>
      <c r="E245" s="1065"/>
      <c r="F245" s="373"/>
      <c r="G245" s="373"/>
      <c r="H245" s="373"/>
      <c r="I245" s="373"/>
      <c r="J245" s="374">
        <v>0.23</v>
      </c>
      <c r="K245" s="373" t="s">
        <v>436</v>
      </c>
      <c r="L245" s="374">
        <v>0.13</v>
      </c>
      <c r="M245" s="373"/>
      <c r="N245" s="375"/>
      <c r="V245" s="361"/>
      <c r="W245" s="367"/>
      <c r="X245" s="367"/>
      <c r="Z245" s="335" t="s">
        <v>438</v>
      </c>
      <c r="AC245" s="367"/>
      <c r="AD245" s="384"/>
    </row>
    <row r="246" spans="1:31" s="332" customFormat="1" ht="12" x14ac:dyDescent="0.2">
      <c r="A246" s="372"/>
      <c r="B246" s="371" t="s">
        <v>439</v>
      </c>
      <c r="C246" s="1065" t="s">
        <v>440</v>
      </c>
      <c r="D246" s="1065"/>
      <c r="E246" s="1065"/>
      <c r="F246" s="373"/>
      <c r="G246" s="373"/>
      <c r="H246" s="373"/>
      <c r="I246" s="373"/>
      <c r="J246" s="374">
        <v>0.08</v>
      </c>
      <c r="K246" s="373"/>
      <c r="L246" s="374">
        <v>0.04</v>
      </c>
      <c r="M246" s="373"/>
      <c r="N246" s="375"/>
      <c r="V246" s="361"/>
      <c r="W246" s="367"/>
      <c r="X246" s="367"/>
      <c r="Z246" s="335" t="s">
        <v>440</v>
      </c>
      <c r="AC246" s="367"/>
      <c r="AD246" s="384"/>
    </row>
    <row r="247" spans="1:31" s="332" customFormat="1" ht="12" x14ac:dyDescent="0.2">
      <c r="A247" s="372"/>
      <c r="B247" s="371"/>
      <c r="C247" s="1065" t="s">
        <v>443</v>
      </c>
      <c r="D247" s="1065"/>
      <c r="E247" s="1065"/>
      <c r="F247" s="373" t="s">
        <v>444</v>
      </c>
      <c r="G247" s="373" t="s">
        <v>906</v>
      </c>
      <c r="H247" s="373" t="s">
        <v>436</v>
      </c>
      <c r="I247" s="373" t="s">
        <v>1526</v>
      </c>
      <c r="J247" s="374"/>
      <c r="K247" s="373"/>
      <c r="L247" s="374"/>
      <c r="M247" s="373"/>
      <c r="N247" s="375"/>
      <c r="V247" s="361"/>
      <c r="W247" s="367"/>
      <c r="X247" s="367"/>
      <c r="AA247" s="335" t="s">
        <v>443</v>
      </c>
      <c r="AC247" s="367"/>
      <c r="AD247" s="384"/>
    </row>
    <row r="248" spans="1:31" s="332" customFormat="1" ht="12" x14ac:dyDescent="0.2">
      <c r="A248" s="372"/>
      <c r="B248" s="371"/>
      <c r="C248" s="1065" t="s">
        <v>447</v>
      </c>
      <c r="D248" s="1065"/>
      <c r="E248" s="1065"/>
      <c r="F248" s="373" t="s">
        <v>444</v>
      </c>
      <c r="G248" s="373" t="s">
        <v>537</v>
      </c>
      <c r="H248" s="373" t="s">
        <v>436</v>
      </c>
      <c r="I248" s="373" t="s">
        <v>8240</v>
      </c>
      <c r="J248" s="374"/>
      <c r="K248" s="373"/>
      <c r="L248" s="374"/>
      <c r="M248" s="373"/>
      <c r="N248" s="375"/>
      <c r="V248" s="361"/>
      <c r="W248" s="367"/>
      <c r="X248" s="367"/>
      <c r="AA248" s="335" t="s">
        <v>447</v>
      </c>
      <c r="AC248" s="367"/>
      <c r="AD248" s="384"/>
    </row>
    <row r="249" spans="1:31" s="332" customFormat="1" ht="12" x14ac:dyDescent="0.2">
      <c r="A249" s="372"/>
      <c r="B249" s="371"/>
      <c r="C249" s="1077" t="s">
        <v>450</v>
      </c>
      <c r="D249" s="1077"/>
      <c r="E249" s="1077"/>
      <c r="F249" s="376"/>
      <c r="G249" s="376"/>
      <c r="H249" s="376"/>
      <c r="I249" s="376"/>
      <c r="J249" s="377">
        <v>5.24</v>
      </c>
      <c r="K249" s="376"/>
      <c r="L249" s="377">
        <v>2.95</v>
      </c>
      <c r="M249" s="376"/>
      <c r="N249" s="378"/>
      <c r="V249" s="361"/>
      <c r="W249" s="367"/>
      <c r="X249" s="367"/>
      <c r="AB249" s="335" t="s">
        <v>450</v>
      </c>
      <c r="AC249" s="367"/>
      <c r="AD249" s="384"/>
    </row>
    <row r="250" spans="1:31" s="332" customFormat="1" ht="12" x14ac:dyDescent="0.2">
      <c r="A250" s="372"/>
      <c r="B250" s="371"/>
      <c r="C250" s="1065" t="s">
        <v>451</v>
      </c>
      <c r="D250" s="1065"/>
      <c r="E250" s="1065"/>
      <c r="F250" s="373"/>
      <c r="G250" s="373"/>
      <c r="H250" s="373"/>
      <c r="I250" s="373"/>
      <c r="J250" s="374"/>
      <c r="K250" s="373"/>
      <c r="L250" s="374">
        <v>2.2999999999999998</v>
      </c>
      <c r="M250" s="373"/>
      <c r="N250" s="375"/>
      <c r="V250" s="361"/>
      <c r="W250" s="367"/>
      <c r="X250" s="367"/>
      <c r="AA250" s="335" t="s">
        <v>451</v>
      </c>
      <c r="AC250" s="367"/>
      <c r="AD250" s="384"/>
    </row>
    <row r="251" spans="1:31" s="332" customFormat="1" ht="33.75" x14ac:dyDescent="0.2">
      <c r="A251" s="372"/>
      <c r="B251" s="371" t="s">
        <v>4696</v>
      </c>
      <c r="C251" s="1065" t="s">
        <v>3148</v>
      </c>
      <c r="D251" s="1065"/>
      <c r="E251" s="1065"/>
      <c r="F251" s="373" t="s">
        <v>454</v>
      </c>
      <c r="G251" s="373" t="s">
        <v>558</v>
      </c>
      <c r="H251" s="373"/>
      <c r="I251" s="373" t="s">
        <v>558</v>
      </c>
      <c r="J251" s="374"/>
      <c r="K251" s="373"/>
      <c r="L251" s="374">
        <v>2.23</v>
      </c>
      <c r="M251" s="373"/>
      <c r="N251" s="375"/>
      <c r="V251" s="361"/>
      <c r="W251" s="367"/>
      <c r="X251" s="367"/>
      <c r="AA251" s="335" t="s">
        <v>3148</v>
      </c>
      <c r="AC251" s="367"/>
      <c r="AD251" s="384"/>
    </row>
    <row r="252" spans="1:31" s="332" customFormat="1" ht="33.75" x14ac:dyDescent="0.2">
      <c r="A252" s="372"/>
      <c r="B252" s="371" t="s">
        <v>4697</v>
      </c>
      <c r="C252" s="1065" t="s">
        <v>3150</v>
      </c>
      <c r="D252" s="1065"/>
      <c r="E252" s="1065"/>
      <c r="F252" s="373" t="s">
        <v>454</v>
      </c>
      <c r="G252" s="373" t="s">
        <v>544</v>
      </c>
      <c r="H252" s="373"/>
      <c r="I252" s="373" t="s">
        <v>544</v>
      </c>
      <c r="J252" s="374"/>
      <c r="K252" s="373"/>
      <c r="L252" s="374">
        <v>1.17</v>
      </c>
      <c r="M252" s="373"/>
      <c r="N252" s="375"/>
      <c r="V252" s="361"/>
      <c r="W252" s="367"/>
      <c r="X252" s="367"/>
      <c r="AA252" s="335" t="s">
        <v>3150</v>
      </c>
      <c r="AC252" s="367"/>
      <c r="AD252" s="384"/>
    </row>
    <row r="253" spans="1:31" s="332" customFormat="1" ht="12" x14ac:dyDescent="0.2">
      <c r="A253" s="379"/>
      <c r="B253" s="380"/>
      <c r="C253" s="1068" t="s">
        <v>459</v>
      </c>
      <c r="D253" s="1068"/>
      <c r="E253" s="1068"/>
      <c r="F253" s="364"/>
      <c r="G253" s="364"/>
      <c r="H253" s="364"/>
      <c r="I253" s="364"/>
      <c r="J253" s="365"/>
      <c r="K253" s="364"/>
      <c r="L253" s="365">
        <v>6.35</v>
      </c>
      <c r="M253" s="376"/>
      <c r="N253" s="366"/>
      <c r="V253" s="361"/>
      <c r="W253" s="367"/>
      <c r="X253" s="367"/>
      <c r="AC253" s="367" t="s">
        <v>459</v>
      </c>
      <c r="AD253" s="384"/>
    </row>
    <row r="254" spans="1:31" s="332" customFormat="1" ht="33.75" x14ac:dyDescent="0.2">
      <c r="A254" s="362" t="s">
        <v>160</v>
      </c>
      <c r="B254" s="363" t="s">
        <v>8241</v>
      </c>
      <c r="C254" s="1068" t="s">
        <v>8242</v>
      </c>
      <c r="D254" s="1068"/>
      <c r="E254" s="1068"/>
      <c r="F254" s="364" t="s">
        <v>1003</v>
      </c>
      <c r="G254" s="364"/>
      <c r="H254" s="364"/>
      <c r="I254" s="364" t="s">
        <v>872</v>
      </c>
      <c r="J254" s="365">
        <v>459.03</v>
      </c>
      <c r="K254" s="364" t="s">
        <v>566</v>
      </c>
      <c r="L254" s="365">
        <v>2246.16</v>
      </c>
      <c r="M254" s="364" t="s">
        <v>567</v>
      </c>
      <c r="N254" s="366">
        <v>21069</v>
      </c>
      <c r="V254" s="361"/>
      <c r="W254" s="367"/>
      <c r="X254" s="367" t="s">
        <v>8242</v>
      </c>
      <c r="AC254" s="367"/>
      <c r="AD254" s="384"/>
    </row>
    <row r="255" spans="1:31" s="332" customFormat="1" ht="12" x14ac:dyDescent="0.2">
      <c r="A255" s="379"/>
      <c r="B255" s="380"/>
      <c r="C255" s="340" t="s">
        <v>2932</v>
      </c>
      <c r="D255" s="385"/>
      <c r="E255" s="385"/>
      <c r="F255" s="386"/>
      <c r="G255" s="386"/>
      <c r="H255" s="386"/>
      <c r="I255" s="386"/>
      <c r="J255" s="387"/>
      <c r="K255" s="386"/>
      <c r="L255" s="387"/>
      <c r="M255" s="388"/>
      <c r="N255" s="389"/>
      <c r="V255" s="361"/>
      <c r="W255" s="367"/>
      <c r="X255" s="367"/>
      <c r="AC255" s="367"/>
      <c r="AD255" s="384"/>
    </row>
    <row r="256" spans="1:31" s="332" customFormat="1" ht="22.5" x14ac:dyDescent="0.2">
      <c r="A256" s="370"/>
      <c r="B256" s="371" t="s">
        <v>568</v>
      </c>
      <c r="C256" s="1065" t="s">
        <v>569</v>
      </c>
      <c r="D256" s="1065"/>
      <c r="E256" s="1065"/>
      <c r="F256" s="1065"/>
      <c r="G256" s="1065"/>
      <c r="H256" s="1065"/>
      <c r="I256" s="1065"/>
      <c r="J256" s="1065"/>
      <c r="K256" s="1065"/>
      <c r="L256" s="1065"/>
      <c r="M256" s="1065"/>
      <c r="N256" s="1072"/>
      <c r="V256" s="361"/>
      <c r="W256" s="367"/>
      <c r="X256" s="367"/>
      <c r="Y256" s="335" t="s">
        <v>569</v>
      </c>
      <c r="AC256" s="367"/>
      <c r="AD256" s="384"/>
    </row>
    <row r="257" spans="1:31" s="332" customFormat="1" ht="33.75" x14ac:dyDescent="0.2">
      <c r="A257" s="362" t="s">
        <v>161</v>
      </c>
      <c r="B257" s="363" t="s">
        <v>4678</v>
      </c>
      <c r="C257" s="1068" t="s">
        <v>8250</v>
      </c>
      <c r="D257" s="1068"/>
      <c r="E257" s="1068"/>
      <c r="F257" s="364" t="s">
        <v>660</v>
      </c>
      <c r="G257" s="364"/>
      <c r="H257" s="364"/>
      <c r="I257" s="364" t="s">
        <v>7391</v>
      </c>
      <c r="J257" s="365"/>
      <c r="K257" s="364"/>
      <c r="L257" s="365"/>
      <c r="M257" s="364"/>
      <c r="N257" s="366"/>
      <c r="V257" s="361"/>
      <c r="W257" s="367"/>
      <c r="X257" s="367" t="s">
        <v>8250</v>
      </c>
      <c r="AC257" s="367"/>
      <c r="AD257" s="384"/>
    </row>
    <row r="258" spans="1:31" s="332" customFormat="1" ht="12" x14ac:dyDescent="0.2">
      <c r="A258" s="368"/>
      <c r="B258" s="369"/>
      <c r="C258" s="1065" t="s">
        <v>8233</v>
      </c>
      <c r="D258" s="1065"/>
      <c r="E258" s="1065"/>
      <c r="F258" s="1065"/>
      <c r="G258" s="1065"/>
      <c r="H258" s="1065"/>
      <c r="I258" s="1065"/>
      <c r="J258" s="1065"/>
      <c r="K258" s="1065"/>
      <c r="L258" s="1065"/>
      <c r="M258" s="1065"/>
      <c r="N258" s="1072"/>
      <c r="V258" s="361"/>
      <c r="W258" s="367"/>
      <c r="X258" s="367"/>
      <c r="AC258" s="367"/>
      <c r="AD258" s="384"/>
      <c r="AE258" s="335" t="s">
        <v>8233</v>
      </c>
    </row>
    <row r="259" spans="1:31" s="332" customFormat="1" ht="33.75" x14ac:dyDescent="0.2">
      <c r="A259" s="370"/>
      <c r="B259" s="371" t="s">
        <v>430</v>
      </c>
      <c r="C259" s="1065" t="s">
        <v>431</v>
      </c>
      <c r="D259" s="1065"/>
      <c r="E259" s="1065"/>
      <c r="F259" s="1065"/>
      <c r="G259" s="1065"/>
      <c r="H259" s="1065"/>
      <c r="I259" s="1065"/>
      <c r="J259" s="1065"/>
      <c r="K259" s="1065"/>
      <c r="L259" s="1065"/>
      <c r="M259" s="1065"/>
      <c r="N259" s="1072"/>
      <c r="V259" s="361"/>
      <c r="W259" s="367"/>
      <c r="X259" s="367"/>
      <c r="Y259" s="335" t="s">
        <v>431</v>
      </c>
      <c r="AC259" s="367"/>
      <c r="AD259" s="384"/>
    </row>
    <row r="260" spans="1:31" s="332" customFormat="1" ht="12" x14ac:dyDescent="0.2">
      <c r="A260" s="372"/>
      <c r="B260" s="371" t="s">
        <v>423</v>
      </c>
      <c r="C260" s="1065" t="s">
        <v>432</v>
      </c>
      <c r="D260" s="1065"/>
      <c r="E260" s="1065"/>
      <c r="F260" s="373"/>
      <c r="G260" s="373"/>
      <c r="H260" s="373"/>
      <c r="I260" s="373"/>
      <c r="J260" s="374">
        <v>729</v>
      </c>
      <c r="K260" s="373" t="s">
        <v>436</v>
      </c>
      <c r="L260" s="374">
        <v>106.62</v>
      </c>
      <c r="M260" s="373"/>
      <c r="N260" s="375"/>
      <c r="V260" s="361"/>
      <c r="W260" s="367"/>
      <c r="X260" s="367"/>
      <c r="Z260" s="335" t="s">
        <v>432</v>
      </c>
      <c r="AC260" s="367"/>
      <c r="AD260" s="384"/>
    </row>
    <row r="261" spans="1:31" s="332" customFormat="1" ht="12" x14ac:dyDescent="0.2">
      <c r="A261" s="372"/>
      <c r="B261" s="371"/>
      <c r="C261" s="1065" t="s">
        <v>443</v>
      </c>
      <c r="D261" s="1065"/>
      <c r="E261" s="1065"/>
      <c r="F261" s="373" t="s">
        <v>444</v>
      </c>
      <c r="G261" s="373" t="s">
        <v>1524</v>
      </c>
      <c r="H261" s="373" t="s">
        <v>436</v>
      </c>
      <c r="I261" s="373" t="s">
        <v>8510</v>
      </c>
      <c r="J261" s="374"/>
      <c r="K261" s="373"/>
      <c r="L261" s="374"/>
      <c r="M261" s="373"/>
      <c r="N261" s="375"/>
      <c r="V261" s="361"/>
      <c r="W261" s="367"/>
      <c r="X261" s="367"/>
      <c r="AA261" s="335" t="s">
        <v>443</v>
      </c>
      <c r="AC261" s="367"/>
      <c r="AD261" s="384"/>
    </row>
    <row r="262" spans="1:31" s="332" customFormat="1" ht="12" x14ac:dyDescent="0.2">
      <c r="A262" s="372"/>
      <c r="B262" s="371"/>
      <c r="C262" s="1077" t="s">
        <v>450</v>
      </c>
      <c r="D262" s="1077"/>
      <c r="E262" s="1077"/>
      <c r="F262" s="376"/>
      <c r="G262" s="376"/>
      <c r="H262" s="376"/>
      <c r="I262" s="376"/>
      <c r="J262" s="377">
        <v>729</v>
      </c>
      <c r="K262" s="376"/>
      <c r="L262" s="377">
        <v>106.62</v>
      </c>
      <c r="M262" s="376"/>
      <c r="N262" s="378"/>
      <c r="V262" s="361"/>
      <c r="W262" s="367"/>
      <c r="X262" s="367"/>
      <c r="AB262" s="335" t="s">
        <v>450</v>
      </c>
      <c r="AC262" s="367"/>
      <c r="AD262" s="384"/>
    </row>
    <row r="263" spans="1:31" s="332" customFormat="1" ht="12" x14ac:dyDescent="0.2">
      <c r="A263" s="372"/>
      <c r="B263" s="371"/>
      <c r="C263" s="1065" t="s">
        <v>451</v>
      </c>
      <c r="D263" s="1065"/>
      <c r="E263" s="1065"/>
      <c r="F263" s="373"/>
      <c r="G263" s="373"/>
      <c r="H263" s="373"/>
      <c r="I263" s="373"/>
      <c r="J263" s="374"/>
      <c r="K263" s="373"/>
      <c r="L263" s="374">
        <v>106.62</v>
      </c>
      <c r="M263" s="373"/>
      <c r="N263" s="375"/>
      <c r="V263" s="361"/>
      <c r="W263" s="367"/>
      <c r="X263" s="367"/>
      <c r="AA263" s="335" t="s">
        <v>451</v>
      </c>
      <c r="AC263" s="367"/>
      <c r="AD263" s="384"/>
    </row>
    <row r="264" spans="1:31" s="332" customFormat="1" ht="33.75" x14ac:dyDescent="0.2">
      <c r="A264" s="372"/>
      <c r="B264" s="371" t="s">
        <v>4676</v>
      </c>
      <c r="C264" s="1065" t="s">
        <v>669</v>
      </c>
      <c r="D264" s="1065"/>
      <c r="E264" s="1065"/>
      <c r="F264" s="373" t="s">
        <v>454</v>
      </c>
      <c r="G264" s="373" t="s">
        <v>670</v>
      </c>
      <c r="H264" s="373"/>
      <c r="I264" s="373" t="s">
        <v>670</v>
      </c>
      <c r="J264" s="374"/>
      <c r="K264" s="373"/>
      <c r="L264" s="374">
        <v>94.89</v>
      </c>
      <c r="M264" s="373"/>
      <c r="N264" s="375"/>
      <c r="V264" s="361"/>
      <c r="W264" s="367"/>
      <c r="X264" s="367"/>
      <c r="AA264" s="335" t="s">
        <v>669</v>
      </c>
      <c r="AC264" s="367"/>
      <c r="AD264" s="384"/>
    </row>
    <row r="265" spans="1:31" s="332" customFormat="1" ht="33.75" x14ac:dyDescent="0.2">
      <c r="A265" s="372"/>
      <c r="B265" s="371" t="s">
        <v>4677</v>
      </c>
      <c r="C265" s="1065" t="s">
        <v>672</v>
      </c>
      <c r="D265" s="1065"/>
      <c r="E265" s="1065"/>
      <c r="F265" s="373" t="s">
        <v>454</v>
      </c>
      <c r="G265" s="373" t="s">
        <v>673</v>
      </c>
      <c r="H265" s="373"/>
      <c r="I265" s="373" t="s">
        <v>673</v>
      </c>
      <c r="J265" s="374"/>
      <c r="K265" s="373"/>
      <c r="L265" s="374">
        <v>42.65</v>
      </c>
      <c r="M265" s="373"/>
      <c r="N265" s="375"/>
      <c r="V265" s="361"/>
      <c r="W265" s="367"/>
      <c r="X265" s="367"/>
      <c r="AA265" s="335" t="s">
        <v>672</v>
      </c>
      <c r="AC265" s="367"/>
      <c r="AD265" s="384"/>
    </row>
    <row r="266" spans="1:31" s="332" customFormat="1" ht="12" x14ac:dyDescent="0.2">
      <c r="A266" s="379"/>
      <c r="B266" s="380"/>
      <c r="C266" s="1068" t="s">
        <v>459</v>
      </c>
      <c r="D266" s="1068"/>
      <c r="E266" s="1068"/>
      <c r="F266" s="364"/>
      <c r="G266" s="364"/>
      <c r="H266" s="364"/>
      <c r="I266" s="364"/>
      <c r="J266" s="365"/>
      <c r="K266" s="364"/>
      <c r="L266" s="365">
        <v>244.16</v>
      </c>
      <c r="M266" s="376"/>
      <c r="N266" s="366"/>
      <c r="V266" s="361"/>
      <c r="W266" s="367"/>
      <c r="X266" s="367"/>
      <c r="AC266" s="367" t="s">
        <v>459</v>
      </c>
      <c r="AD266" s="384"/>
    </row>
    <row r="267" spans="1:31" s="332" customFormat="1" ht="12" x14ac:dyDescent="0.2">
      <c r="A267" s="362" t="s">
        <v>162</v>
      </c>
      <c r="B267" s="363" t="s">
        <v>8511</v>
      </c>
      <c r="C267" s="1068" t="s">
        <v>8512</v>
      </c>
      <c r="D267" s="1068"/>
      <c r="E267" s="1068"/>
      <c r="F267" s="364" t="s">
        <v>1026</v>
      </c>
      <c r="G267" s="364"/>
      <c r="H267" s="364"/>
      <c r="I267" s="364" t="s">
        <v>2120</v>
      </c>
      <c r="J267" s="365"/>
      <c r="K267" s="364"/>
      <c r="L267" s="365"/>
      <c r="M267" s="364"/>
      <c r="N267" s="366"/>
      <c r="V267" s="361"/>
      <c r="W267" s="367"/>
      <c r="X267" s="367" t="s">
        <v>8512</v>
      </c>
      <c r="AC267" s="367"/>
      <c r="AD267" s="384"/>
    </row>
    <row r="268" spans="1:31" s="332" customFormat="1" ht="12" x14ac:dyDescent="0.2">
      <c r="A268" s="368"/>
      <c r="B268" s="369"/>
      <c r="C268" s="1065" t="s">
        <v>8513</v>
      </c>
      <c r="D268" s="1065"/>
      <c r="E268" s="1065"/>
      <c r="F268" s="1065"/>
      <c r="G268" s="1065"/>
      <c r="H268" s="1065"/>
      <c r="I268" s="1065"/>
      <c r="J268" s="1065"/>
      <c r="K268" s="1065"/>
      <c r="L268" s="1065"/>
      <c r="M268" s="1065"/>
      <c r="N268" s="1072"/>
      <c r="V268" s="361"/>
      <c r="W268" s="367"/>
      <c r="X268" s="367"/>
      <c r="AC268" s="367"/>
      <c r="AD268" s="384"/>
      <c r="AE268" s="335" t="s">
        <v>8513</v>
      </c>
    </row>
    <row r="269" spans="1:31" s="332" customFormat="1" ht="33.75" x14ac:dyDescent="0.2">
      <c r="A269" s="370"/>
      <c r="B269" s="371" t="s">
        <v>430</v>
      </c>
      <c r="C269" s="1065" t="s">
        <v>431</v>
      </c>
      <c r="D269" s="1065"/>
      <c r="E269" s="1065"/>
      <c r="F269" s="1065"/>
      <c r="G269" s="1065"/>
      <c r="H269" s="1065"/>
      <c r="I269" s="1065"/>
      <c r="J269" s="1065"/>
      <c r="K269" s="1065"/>
      <c r="L269" s="1065"/>
      <c r="M269" s="1065"/>
      <c r="N269" s="1072"/>
      <c r="V269" s="361"/>
      <c r="W269" s="367"/>
      <c r="X269" s="367"/>
      <c r="Y269" s="335" t="s">
        <v>431</v>
      </c>
      <c r="AC269" s="367"/>
      <c r="AD269" s="384"/>
    </row>
    <row r="270" spans="1:31" s="332" customFormat="1" ht="12" x14ac:dyDescent="0.2">
      <c r="A270" s="372"/>
      <c r="B270" s="371" t="s">
        <v>423</v>
      </c>
      <c r="C270" s="1065" t="s">
        <v>432</v>
      </c>
      <c r="D270" s="1065"/>
      <c r="E270" s="1065"/>
      <c r="F270" s="373"/>
      <c r="G270" s="373"/>
      <c r="H270" s="373"/>
      <c r="I270" s="373"/>
      <c r="J270" s="374">
        <v>35.340000000000003</v>
      </c>
      <c r="K270" s="373" t="s">
        <v>436</v>
      </c>
      <c r="L270" s="374">
        <v>205.41</v>
      </c>
      <c r="M270" s="373"/>
      <c r="N270" s="375"/>
      <c r="V270" s="361"/>
      <c r="W270" s="367"/>
      <c r="X270" s="367"/>
      <c r="Z270" s="335" t="s">
        <v>432</v>
      </c>
      <c r="AC270" s="367"/>
      <c r="AD270" s="384"/>
    </row>
    <row r="271" spans="1:31" s="332" customFormat="1" ht="12" x14ac:dyDescent="0.2">
      <c r="A271" s="372"/>
      <c r="B271" s="371" t="s">
        <v>434</v>
      </c>
      <c r="C271" s="1065" t="s">
        <v>435</v>
      </c>
      <c r="D271" s="1065"/>
      <c r="E271" s="1065"/>
      <c r="F271" s="373"/>
      <c r="G271" s="373"/>
      <c r="H271" s="373"/>
      <c r="I271" s="373"/>
      <c r="J271" s="374">
        <v>1.81</v>
      </c>
      <c r="K271" s="373" t="s">
        <v>436</v>
      </c>
      <c r="L271" s="374">
        <v>10.52</v>
      </c>
      <c r="M271" s="373"/>
      <c r="N271" s="375"/>
      <c r="V271" s="361"/>
      <c r="W271" s="367"/>
      <c r="X271" s="367"/>
      <c r="Z271" s="335" t="s">
        <v>435</v>
      </c>
      <c r="AC271" s="367"/>
      <c r="AD271" s="384"/>
    </row>
    <row r="272" spans="1:31" s="332" customFormat="1" ht="12" x14ac:dyDescent="0.2">
      <c r="A272" s="372"/>
      <c r="B272" s="371" t="s">
        <v>437</v>
      </c>
      <c r="C272" s="1065" t="s">
        <v>438</v>
      </c>
      <c r="D272" s="1065"/>
      <c r="E272" s="1065"/>
      <c r="F272" s="373"/>
      <c r="G272" s="373"/>
      <c r="H272" s="373"/>
      <c r="I272" s="373"/>
      <c r="J272" s="374">
        <v>0.26</v>
      </c>
      <c r="K272" s="373" t="s">
        <v>436</v>
      </c>
      <c r="L272" s="374">
        <v>1.51</v>
      </c>
      <c r="M272" s="373"/>
      <c r="N272" s="375"/>
      <c r="V272" s="361"/>
      <c r="W272" s="367"/>
      <c r="X272" s="367"/>
      <c r="Z272" s="335" t="s">
        <v>438</v>
      </c>
      <c r="AC272" s="367"/>
      <c r="AD272" s="384"/>
    </row>
    <row r="273" spans="1:31" s="332" customFormat="1" ht="12" x14ac:dyDescent="0.2">
      <c r="A273" s="372"/>
      <c r="B273" s="371" t="s">
        <v>439</v>
      </c>
      <c r="C273" s="1065" t="s">
        <v>440</v>
      </c>
      <c r="D273" s="1065"/>
      <c r="E273" s="1065"/>
      <c r="F273" s="373"/>
      <c r="G273" s="373"/>
      <c r="H273" s="373"/>
      <c r="I273" s="373"/>
      <c r="J273" s="374">
        <v>10.8</v>
      </c>
      <c r="K273" s="373"/>
      <c r="L273" s="374">
        <v>50.22</v>
      </c>
      <c r="M273" s="373"/>
      <c r="N273" s="375"/>
      <c r="V273" s="361"/>
      <c r="W273" s="367"/>
      <c r="X273" s="367"/>
      <c r="Z273" s="335" t="s">
        <v>440</v>
      </c>
      <c r="AC273" s="367"/>
      <c r="AD273" s="384"/>
    </row>
    <row r="274" spans="1:31" s="332" customFormat="1" ht="12" x14ac:dyDescent="0.2">
      <c r="A274" s="372"/>
      <c r="B274" s="371"/>
      <c r="C274" s="1065" t="s">
        <v>443</v>
      </c>
      <c r="D274" s="1065"/>
      <c r="E274" s="1065"/>
      <c r="F274" s="373" t="s">
        <v>444</v>
      </c>
      <c r="G274" s="373" t="s">
        <v>8514</v>
      </c>
      <c r="H274" s="373" t="s">
        <v>436</v>
      </c>
      <c r="I274" s="373" t="s">
        <v>8515</v>
      </c>
      <c r="J274" s="374"/>
      <c r="K274" s="373"/>
      <c r="L274" s="374"/>
      <c r="M274" s="373"/>
      <c r="N274" s="375"/>
      <c r="V274" s="361"/>
      <c r="W274" s="367"/>
      <c r="X274" s="367"/>
      <c r="AA274" s="335" t="s">
        <v>443</v>
      </c>
      <c r="AC274" s="367"/>
      <c r="AD274" s="384"/>
    </row>
    <row r="275" spans="1:31" s="332" customFormat="1" ht="12" x14ac:dyDescent="0.2">
      <c r="A275" s="372"/>
      <c r="B275" s="371"/>
      <c r="C275" s="1065" t="s">
        <v>447</v>
      </c>
      <c r="D275" s="1065"/>
      <c r="E275" s="1065"/>
      <c r="F275" s="373" t="s">
        <v>444</v>
      </c>
      <c r="G275" s="373" t="s">
        <v>537</v>
      </c>
      <c r="H275" s="373" t="s">
        <v>436</v>
      </c>
      <c r="I275" s="373" t="s">
        <v>8516</v>
      </c>
      <c r="J275" s="374"/>
      <c r="K275" s="373"/>
      <c r="L275" s="374"/>
      <c r="M275" s="373"/>
      <c r="N275" s="375"/>
      <c r="V275" s="361"/>
      <c r="W275" s="367"/>
      <c r="X275" s="367"/>
      <c r="AA275" s="335" t="s">
        <v>447</v>
      </c>
      <c r="AC275" s="367"/>
      <c r="AD275" s="384"/>
    </row>
    <row r="276" spans="1:31" s="332" customFormat="1" ht="12" x14ac:dyDescent="0.2">
      <c r="A276" s="372"/>
      <c r="B276" s="371"/>
      <c r="C276" s="1077" t="s">
        <v>450</v>
      </c>
      <c r="D276" s="1077"/>
      <c r="E276" s="1077"/>
      <c r="F276" s="376"/>
      <c r="G276" s="376"/>
      <c r="H276" s="376"/>
      <c r="I276" s="376"/>
      <c r="J276" s="377">
        <v>47.95</v>
      </c>
      <c r="K276" s="376"/>
      <c r="L276" s="377">
        <v>266.14999999999998</v>
      </c>
      <c r="M276" s="376"/>
      <c r="N276" s="378"/>
      <c r="V276" s="361"/>
      <c r="W276" s="367"/>
      <c r="X276" s="367"/>
      <c r="AB276" s="335" t="s">
        <v>450</v>
      </c>
      <c r="AC276" s="367"/>
      <c r="AD276" s="384"/>
    </row>
    <row r="277" spans="1:31" s="332" customFormat="1" ht="12" x14ac:dyDescent="0.2">
      <c r="A277" s="372"/>
      <c r="B277" s="371"/>
      <c r="C277" s="1065" t="s">
        <v>451</v>
      </c>
      <c r="D277" s="1065"/>
      <c r="E277" s="1065"/>
      <c r="F277" s="373"/>
      <c r="G277" s="373"/>
      <c r="H277" s="373"/>
      <c r="I277" s="373"/>
      <c r="J277" s="374"/>
      <c r="K277" s="373"/>
      <c r="L277" s="374">
        <v>206.92</v>
      </c>
      <c r="M277" s="373"/>
      <c r="N277" s="375"/>
      <c r="V277" s="361"/>
      <c r="W277" s="367"/>
      <c r="X277" s="367"/>
      <c r="AA277" s="335" t="s">
        <v>451</v>
      </c>
      <c r="AC277" s="367"/>
      <c r="AD277" s="384"/>
    </row>
    <row r="278" spans="1:31" s="332" customFormat="1" ht="33.75" x14ac:dyDescent="0.2">
      <c r="A278" s="372"/>
      <c r="B278" s="371" t="s">
        <v>4696</v>
      </c>
      <c r="C278" s="1065" t="s">
        <v>3148</v>
      </c>
      <c r="D278" s="1065"/>
      <c r="E278" s="1065"/>
      <c r="F278" s="373" t="s">
        <v>454</v>
      </c>
      <c r="G278" s="373" t="s">
        <v>558</v>
      </c>
      <c r="H278" s="373"/>
      <c r="I278" s="373" t="s">
        <v>558</v>
      </c>
      <c r="J278" s="374"/>
      <c r="K278" s="373"/>
      <c r="L278" s="374">
        <v>200.71</v>
      </c>
      <c r="M278" s="373"/>
      <c r="N278" s="375"/>
      <c r="V278" s="361"/>
      <c r="W278" s="367"/>
      <c r="X278" s="367"/>
      <c r="AA278" s="335" t="s">
        <v>3148</v>
      </c>
      <c r="AC278" s="367"/>
      <c r="AD278" s="384"/>
    </row>
    <row r="279" spans="1:31" s="332" customFormat="1" ht="33.75" x14ac:dyDescent="0.2">
      <c r="A279" s="372"/>
      <c r="B279" s="371" t="s">
        <v>4697</v>
      </c>
      <c r="C279" s="1065" t="s">
        <v>3150</v>
      </c>
      <c r="D279" s="1065"/>
      <c r="E279" s="1065"/>
      <c r="F279" s="373" t="s">
        <v>454</v>
      </c>
      <c r="G279" s="373" t="s">
        <v>544</v>
      </c>
      <c r="H279" s="373"/>
      <c r="I279" s="373" t="s">
        <v>544</v>
      </c>
      <c r="J279" s="374"/>
      <c r="K279" s="373"/>
      <c r="L279" s="374">
        <v>105.53</v>
      </c>
      <c r="M279" s="373"/>
      <c r="N279" s="375"/>
      <c r="V279" s="361"/>
      <c r="W279" s="367"/>
      <c r="X279" s="367"/>
      <c r="AA279" s="335" t="s">
        <v>3150</v>
      </c>
      <c r="AC279" s="367"/>
      <c r="AD279" s="384"/>
    </row>
    <row r="280" spans="1:31" s="332" customFormat="1" ht="12" x14ac:dyDescent="0.2">
      <c r="A280" s="379"/>
      <c r="B280" s="380"/>
      <c r="C280" s="1068" t="s">
        <v>459</v>
      </c>
      <c r="D280" s="1068"/>
      <c r="E280" s="1068"/>
      <c r="F280" s="364"/>
      <c r="G280" s="364"/>
      <c r="H280" s="364"/>
      <c r="I280" s="364"/>
      <c r="J280" s="365"/>
      <c r="K280" s="364"/>
      <c r="L280" s="365">
        <v>572.39</v>
      </c>
      <c r="M280" s="376"/>
      <c r="N280" s="366"/>
      <c r="V280" s="361"/>
      <c r="W280" s="367"/>
      <c r="X280" s="367"/>
      <c r="AC280" s="367" t="s">
        <v>459</v>
      </c>
      <c r="AD280" s="384"/>
    </row>
    <row r="281" spans="1:31" s="332" customFormat="1" ht="12" x14ac:dyDescent="0.2">
      <c r="A281" s="362" t="s">
        <v>163</v>
      </c>
      <c r="B281" s="363" t="s">
        <v>8517</v>
      </c>
      <c r="C281" s="1068" t="s">
        <v>8518</v>
      </c>
      <c r="D281" s="1068"/>
      <c r="E281" s="1068"/>
      <c r="F281" s="364" t="s">
        <v>1026</v>
      </c>
      <c r="G281" s="364"/>
      <c r="H281" s="364"/>
      <c r="I281" s="364" t="s">
        <v>1825</v>
      </c>
      <c r="J281" s="365"/>
      <c r="K281" s="364"/>
      <c r="L281" s="365"/>
      <c r="M281" s="364"/>
      <c r="N281" s="366"/>
      <c r="V281" s="361"/>
      <c r="W281" s="367"/>
      <c r="X281" s="367" t="s">
        <v>8518</v>
      </c>
      <c r="AC281" s="367"/>
      <c r="AD281" s="384"/>
    </row>
    <row r="282" spans="1:31" s="332" customFormat="1" ht="12" x14ac:dyDescent="0.2">
      <c r="A282" s="368"/>
      <c r="B282" s="369"/>
      <c r="C282" s="1065" t="s">
        <v>8239</v>
      </c>
      <c r="D282" s="1065"/>
      <c r="E282" s="1065"/>
      <c r="F282" s="1065"/>
      <c r="G282" s="1065"/>
      <c r="H282" s="1065"/>
      <c r="I282" s="1065"/>
      <c r="J282" s="1065"/>
      <c r="K282" s="1065"/>
      <c r="L282" s="1065"/>
      <c r="M282" s="1065"/>
      <c r="N282" s="1072"/>
      <c r="V282" s="361"/>
      <c r="W282" s="367"/>
      <c r="X282" s="367"/>
      <c r="AC282" s="367"/>
      <c r="AD282" s="384"/>
      <c r="AE282" s="335" t="s">
        <v>8239</v>
      </c>
    </row>
    <row r="283" spans="1:31" s="332" customFormat="1" ht="33.75" x14ac:dyDescent="0.2">
      <c r="A283" s="370"/>
      <c r="B283" s="371" t="s">
        <v>430</v>
      </c>
      <c r="C283" s="1065" t="s">
        <v>431</v>
      </c>
      <c r="D283" s="1065"/>
      <c r="E283" s="1065"/>
      <c r="F283" s="1065"/>
      <c r="G283" s="1065"/>
      <c r="H283" s="1065"/>
      <c r="I283" s="1065"/>
      <c r="J283" s="1065"/>
      <c r="K283" s="1065"/>
      <c r="L283" s="1065"/>
      <c r="M283" s="1065"/>
      <c r="N283" s="1072"/>
      <c r="V283" s="361"/>
      <c r="W283" s="367"/>
      <c r="X283" s="367"/>
      <c r="Y283" s="335" t="s">
        <v>431</v>
      </c>
      <c r="AC283" s="367"/>
      <c r="AD283" s="384"/>
    </row>
    <row r="284" spans="1:31" s="332" customFormat="1" ht="12" x14ac:dyDescent="0.2">
      <c r="A284" s="372"/>
      <c r="B284" s="371" t="s">
        <v>423</v>
      </c>
      <c r="C284" s="1065" t="s">
        <v>432</v>
      </c>
      <c r="D284" s="1065"/>
      <c r="E284" s="1065"/>
      <c r="F284" s="373"/>
      <c r="G284" s="373"/>
      <c r="H284" s="373"/>
      <c r="I284" s="373"/>
      <c r="J284" s="374">
        <v>19.36</v>
      </c>
      <c r="K284" s="373" t="s">
        <v>436</v>
      </c>
      <c r="L284" s="374">
        <v>10.89</v>
      </c>
      <c r="M284" s="373"/>
      <c r="N284" s="375"/>
      <c r="V284" s="361"/>
      <c r="W284" s="367"/>
      <c r="X284" s="367"/>
      <c r="Z284" s="335" t="s">
        <v>432</v>
      </c>
      <c r="AC284" s="367"/>
      <c r="AD284" s="384"/>
    </row>
    <row r="285" spans="1:31" s="332" customFormat="1" ht="12" x14ac:dyDescent="0.2">
      <c r="A285" s="372"/>
      <c r="B285" s="371" t="s">
        <v>434</v>
      </c>
      <c r="C285" s="1065" t="s">
        <v>435</v>
      </c>
      <c r="D285" s="1065"/>
      <c r="E285" s="1065"/>
      <c r="F285" s="373"/>
      <c r="G285" s="373"/>
      <c r="H285" s="373"/>
      <c r="I285" s="373"/>
      <c r="J285" s="374">
        <v>3.62</v>
      </c>
      <c r="K285" s="373" t="s">
        <v>436</v>
      </c>
      <c r="L285" s="374">
        <v>2.04</v>
      </c>
      <c r="M285" s="373"/>
      <c r="N285" s="375"/>
      <c r="V285" s="361"/>
      <c r="W285" s="367"/>
      <c r="X285" s="367"/>
      <c r="Z285" s="335" t="s">
        <v>435</v>
      </c>
      <c r="AC285" s="367"/>
      <c r="AD285" s="384"/>
    </row>
    <row r="286" spans="1:31" s="332" customFormat="1" ht="12" x14ac:dyDescent="0.2">
      <c r="A286" s="372"/>
      <c r="B286" s="371" t="s">
        <v>437</v>
      </c>
      <c r="C286" s="1065" t="s">
        <v>438</v>
      </c>
      <c r="D286" s="1065"/>
      <c r="E286" s="1065"/>
      <c r="F286" s="373"/>
      <c r="G286" s="373"/>
      <c r="H286" s="373"/>
      <c r="I286" s="373"/>
      <c r="J286" s="374">
        <v>0.5</v>
      </c>
      <c r="K286" s="373" t="s">
        <v>436</v>
      </c>
      <c r="L286" s="374">
        <v>0.28000000000000003</v>
      </c>
      <c r="M286" s="373"/>
      <c r="N286" s="375"/>
      <c r="V286" s="361"/>
      <c r="W286" s="367"/>
      <c r="X286" s="367"/>
      <c r="Z286" s="335" t="s">
        <v>438</v>
      </c>
      <c r="AC286" s="367"/>
      <c r="AD286" s="384"/>
    </row>
    <row r="287" spans="1:31" s="332" customFormat="1" ht="12" x14ac:dyDescent="0.2">
      <c r="A287" s="372"/>
      <c r="B287" s="371" t="s">
        <v>439</v>
      </c>
      <c r="C287" s="1065" t="s">
        <v>440</v>
      </c>
      <c r="D287" s="1065"/>
      <c r="E287" s="1065"/>
      <c r="F287" s="373"/>
      <c r="G287" s="373"/>
      <c r="H287" s="373"/>
      <c r="I287" s="373"/>
      <c r="J287" s="374">
        <v>10.48</v>
      </c>
      <c r="K287" s="373"/>
      <c r="L287" s="374">
        <v>4.72</v>
      </c>
      <c r="M287" s="373"/>
      <c r="N287" s="375"/>
      <c r="V287" s="361"/>
      <c r="W287" s="367"/>
      <c r="X287" s="367"/>
      <c r="Z287" s="335" t="s">
        <v>440</v>
      </c>
      <c r="AC287" s="367"/>
      <c r="AD287" s="384"/>
    </row>
    <row r="288" spans="1:31" s="332" customFormat="1" ht="12" x14ac:dyDescent="0.2">
      <c r="A288" s="372"/>
      <c r="B288" s="371"/>
      <c r="C288" s="1065" t="s">
        <v>443</v>
      </c>
      <c r="D288" s="1065"/>
      <c r="E288" s="1065"/>
      <c r="F288" s="373" t="s">
        <v>444</v>
      </c>
      <c r="G288" s="373" t="s">
        <v>3145</v>
      </c>
      <c r="H288" s="373" t="s">
        <v>436</v>
      </c>
      <c r="I288" s="373" t="s">
        <v>8519</v>
      </c>
      <c r="J288" s="374"/>
      <c r="K288" s="373"/>
      <c r="L288" s="374"/>
      <c r="M288" s="373"/>
      <c r="N288" s="375"/>
      <c r="V288" s="361"/>
      <c r="W288" s="367"/>
      <c r="X288" s="367"/>
      <c r="AA288" s="335" t="s">
        <v>443</v>
      </c>
      <c r="AC288" s="367"/>
      <c r="AD288" s="384"/>
    </row>
    <row r="289" spans="1:31" s="332" customFormat="1" ht="12" x14ac:dyDescent="0.2">
      <c r="A289" s="372"/>
      <c r="B289" s="371"/>
      <c r="C289" s="1065" t="s">
        <v>447</v>
      </c>
      <c r="D289" s="1065"/>
      <c r="E289" s="1065"/>
      <c r="F289" s="373" t="s">
        <v>444</v>
      </c>
      <c r="G289" s="373" t="s">
        <v>935</v>
      </c>
      <c r="H289" s="373" t="s">
        <v>436</v>
      </c>
      <c r="I289" s="373" t="s">
        <v>8520</v>
      </c>
      <c r="J289" s="374"/>
      <c r="K289" s="373"/>
      <c r="L289" s="374"/>
      <c r="M289" s="373"/>
      <c r="N289" s="375"/>
      <c r="V289" s="361"/>
      <c r="W289" s="367"/>
      <c r="X289" s="367"/>
      <c r="AA289" s="335" t="s">
        <v>447</v>
      </c>
      <c r="AC289" s="367"/>
      <c r="AD289" s="384"/>
    </row>
    <row r="290" spans="1:31" s="332" customFormat="1" ht="12" x14ac:dyDescent="0.2">
      <c r="A290" s="372"/>
      <c r="B290" s="371"/>
      <c r="C290" s="1077" t="s">
        <v>450</v>
      </c>
      <c r="D290" s="1077"/>
      <c r="E290" s="1077"/>
      <c r="F290" s="376"/>
      <c r="G290" s="376"/>
      <c r="H290" s="376"/>
      <c r="I290" s="376"/>
      <c r="J290" s="377">
        <v>33.46</v>
      </c>
      <c r="K290" s="376"/>
      <c r="L290" s="377">
        <v>17.649999999999999</v>
      </c>
      <c r="M290" s="376"/>
      <c r="N290" s="378"/>
      <c r="V290" s="361"/>
      <c r="W290" s="367"/>
      <c r="X290" s="367"/>
      <c r="AB290" s="335" t="s">
        <v>450</v>
      </c>
      <c r="AC290" s="367"/>
      <c r="AD290" s="384"/>
    </row>
    <row r="291" spans="1:31" s="332" customFormat="1" ht="12" x14ac:dyDescent="0.2">
      <c r="A291" s="372"/>
      <c r="B291" s="371"/>
      <c r="C291" s="1065" t="s">
        <v>451</v>
      </c>
      <c r="D291" s="1065"/>
      <c r="E291" s="1065"/>
      <c r="F291" s="373"/>
      <c r="G291" s="373"/>
      <c r="H291" s="373"/>
      <c r="I291" s="373"/>
      <c r="J291" s="374"/>
      <c r="K291" s="373"/>
      <c r="L291" s="374">
        <v>11.17</v>
      </c>
      <c r="M291" s="373"/>
      <c r="N291" s="375"/>
      <c r="V291" s="361"/>
      <c r="W291" s="367"/>
      <c r="X291" s="367"/>
      <c r="AA291" s="335" t="s">
        <v>451</v>
      </c>
      <c r="AC291" s="367"/>
      <c r="AD291" s="384"/>
    </row>
    <row r="292" spans="1:31" s="332" customFormat="1" ht="33.75" x14ac:dyDescent="0.2">
      <c r="A292" s="372"/>
      <c r="B292" s="371" t="s">
        <v>4696</v>
      </c>
      <c r="C292" s="1065" t="s">
        <v>3148</v>
      </c>
      <c r="D292" s="1065"/>
      <c r="E292" s="1065"/>
      <c r="F292" s="373" t="s">
        <v>454</v>
      </c>
      <c r="G292" s="373" t="s">
        <v>558</v>
      </c>
      <c r="H292" s="373"/>
      <c r="I292" s="373" t="s">
        <v>558</v>
      </c>
      <c r="J292" s="374"/>
      <c r="K292" s="373"/>
      <c r="L292" s="374">
        <v>10.83</v>
      </c>
      <c r="M292" s="373"/>
      <c r="N292" s="375"/>
      <c r="V292" s="361"/>
      <c r="W292" s="367"/>
      <c r="X292" s="367"/>
      <c r="AA292" s="335" t="s">
        <v>3148</v>
      </c>
      <c r="AC292" s="367"/>
      <c r="AD292" s="384"/>
    </row>
    <row r="293" spans="1:31" s="332" customFormat="1" ht="33.75" x14ac:dyDescent="0.2">
      <c r="A293" s="372"/>
      <c r="B293" s="371" t="s">
        <v>4697</v>
      </c>
      <c r="C293" s="1065" t="s">
        <v>3150</v>
      </c>
      <c r="D293" s="1065"/>
      <c r="E293" s="1065"/>
      <c r="F293" s="373" t="s">
        <v>454</v>
      </c>
      <c r="G293" s="373" t="s">
        <v>544</v>
      </c>
      <c r="H293" s="373"/>
      <c r="I293" s="373" t="s">
        <v>544</v>
      </c>
      <c r="J293" s="374"/>
      <c r="K293" s="373"/>
      <c r="L293" s="374">
        <v>5.7</v>
      </c>
      <c r="M293" s="373"/>
      <c r="N293" s="375"/>
      <c r="V293" s="361"/>
      <c r="W293" s="367"/>
      <c r="X293" s="367"/>
      <c r="AA293" s="335" t="s">
        <v>3150</v>
      </c>
      <c r="AC293" s="367"/>
      <c r="AD293" s="384"/>
    </row>
    <row r="294" spans="1:31" s="332" customFormat="1" ht="12" x14ac:dyDescent="0.2">
      <c r="A294" s="379"/>
      <c r="B294" s="380"/>
      <c r="C294" s="1068" t="s">
        <v>459</v>
      </c>
      <c r="D294" s="1068"/>
      <c r="E294" s="1068"/>
      <c r="F294" s="364"/>
      <c r="G294" s="364"/>
      <c r="H294" s="364"/>
      <c r="I294" s="364"/>
      <c r="J294" s="365"/>
      <c r="K294" s="364"/>
      <c r="L294" s="365">
        <v>34.18</v>
      </c>
      <c r="M294" s="376"/>
      <c r="N294" s="366"/>
      <c r="V294" s="361"/>
      <c r="W294" s="367"/>
      <c r="X294" s="367"/>
      <c r="AC294" s="367" t="s">
        <v>459</v>
      </c>
      <c r="AD294" s="384"/>
    </row>
    <row r="295" spans="1:31" s="332" customFormat="1" ht="33.75" x14ac:dyDescent="0.2">
      <c r="A295" s="362" t="s">
        <v>164</v>
      </c>
      <c r="B295" s="363" t="s">
        <v>8521</v>
      </c>
      <c r="C295" s="1068" t="s">
        <v>8522</v>
      </c>
      <c r="D295" s="1068"/>
      <c r="E295" s="1068"/>
      <c r="F295" s="364" t="s">
        <v>8523</v>
      </c>
      <c r="G295" s="364"/>
      <c r="H295" s="364"/>
      <c r="I295" s="364" t="s">
        <v>8524</v>
      </c>
      <c r="J295" s="365"/>
      <c r="K295" s="364"/>
      <c r="L295" s="365"/>
      <c r="M295" s="364"/>
      <c r="N295" s="366"/>
      <c r="V295" s="361"/>
      <c r="W295" s="367"/>
      <c r="X295" s="367" t="s">
        <v>8522</v>
      </c>
      <c r="AC295" s="367"/>
      <c r="AD295" s="384"/>
    </row>
    <row r="296" spans="1:31" s="332" customFormat="1" ht="12" x14ac:dyDescent="0.2">
      <c r="A296" s="368"/>
      <c r="B296" s="369"/>
      <c r="C296" s="1065" t="s">
        <v>8525</v>
      </c>
      <c r="D296" s="1065"/>
      <c r="E296" s="1065"/>
      <c r="F296" s="1065"/>
      <c r="G296" s="1065"/>
      <c r="H296" s="1065"/>
      <c r="I296" s="1065"/>
      <c r="J296" s="1065"/>
      <c r="K296" s="1065"/>
      <c r="L296" s="1065"/>
      <c r="M296" s="1065"/>
      <c r="N296" s="1072"/>
      <c r="V296" s="361"/>
      <c r="W296" s="367"/>
      <c r="X296" s="367"/>
      <c r="AC296" s="367"/>
      <c r="AD296" s="384"/>
      <c r="AE296" s="335" t="s">
        <v>8525</v>
      </c>
    </row>
    <row r="297" spans="1:31" s="332" customFormat="1" ht="33.75" x14ac:dyDescent="0.2">
      <c r="A297" s="370"/>
      <c r="B297" s="371" t="s">
        <v>430</v>
      </c>
      <c r="C297" s="1065" t="s">
        <v>431</v>
      </c>
      <c r="D297" s="1065"/>
      <c r="E297" s="1065"/>
      <c r="F297" s="1065"/>
      <c r="G297" s="1065"/>
      <c r="H297" s="1065"/>
      <c r="I297" s="1065"/>
      <c r="J297" s="1065"/>
      <c r="K297" s="1065"/>
      <c r="L297" s="1065"/>
      <c r="M297" s="1065"/>
      <c r="N297" s="1072"/>
      <c r="V297" s="361"/>
      <c r="W297" s="367"/>
      <c r="X297" s="367"/>
      <c r="Y297" s="335" t="s">
        <v>431</v>
      </c>
      <c r="AC297" s="367"/>
      <c r="AD297" s="384"/>
    </row>
    <row r="298" spans="1:31" s="332" customFormat="1" ht="12" x14ac:dyDescent="0.2">
      <c r="A298" s="372"/>
      <c r="B298" s="371" t="s">
        <v>423</v>
      </c>
      <c r="C298" s="1065" t="s">
        <v>432</v>
      </c>
      <c r="D298" s="1065"/>
      <c r="E298" s="1065"/>
      <c r="F298" s="373"/>
      <c r="G298" s="373"/>
      <c r="H298" s="373"/>
      <c r="I298" s="373"/>
      <c r="J298" s="374">
        <v>124.2</v>
      </c>
      <c r="K298" s="373" t="s">
        <v>436</v>
      </c>
      <c r="L298" s="374">
        <v>375.71</v>
      </c>
      <c r="M298" s="373"/>
      <c r="N298" s="375"/>
      <c r="V298" s="361"/>
      <c r="W298" s="367"/>
      <c r="X298" s="367"/>
      <c r="Z298" s="335" t="s">
        <v>432</v>
      </c>
      <c r="AC298" s="367"/>
      <c r="AD298" s="384"/>
    </row>
    <row r="299" spans="1:31" s="332" customFormat="1" ht="12" x14ac:dyDescent="0.2">
      <c r="A299" s="372"/>
      <c r="B299" s="371" t="s">
        <v>434</v>
      </c>
      <c r="C299" s="1065" t="s">
        <v>435</v>
      </c>
      <c r="D299" s="1065"/>
      <c r="E299" s="1065"/>
      <c r="F299" s="373"/>
      <c r="G299" s="373"/>
      <c r="H299" s="373"/>
      <c r="I299" s="373"/>
      <c r="J299" s="374">
        <v>223.94</v>
      </c>
      <c r="K299" s="373" t="s">
        <v>436</v>
      </c>
      <c r="L299" s="374">
        <v>677.42</v>
      </c>
      <c r="M299" s="373"/>
      <c r="N299" s="375"/>
      <c r="V299" s="361"/>
      <c r="W299" s="367"/>
      <c r="X299" s="367"/>
      <c r="Z299" s="335" t="s">
        <v>435</v>
      </c>
      <c r="AC299" s="367"/>
      <c r="AD299" s="384"/>
    </row>
    <row r="300" spans="1:31" s="332" customFormat="1" ht="12" x14ac:dyDescent="0.2">
      <c r="A300" s="372"/>
      <c r="B300" s="371" t="s">
        <v>437</v>
      </c>
      <c r="C300" s="1065" t="s">
        <v>438</v>
      </c>
      <c r="D300" s="1065"/>
      <c r="E300" s="1065"/>
      <c r="F300" s="373"/>
      <c r="G300" s="373"/>
      <c r="H300" s="373"/>
      <c r="I300" s="373"/>
      <c r="J300" s="374">
        <v>23.43</v>
      </c>
      <c r="K300" s="373" t="s">
        <v>436</v>
      </c>
      <c r="L300" s="374">
        <v>70.88</v>
      </c>
      <c r="M300" s="373"/>
      <c r="N300" s="375"/>
      <c r="V300" s="361"/>
      <c r="W300" s="367"/>
      <c r="X300" s="367"/>
      <c r="Z300" s="335" t="s">
        <v>438</v>
      </c>
      <c r="AC300" s="367"/>
      <c r="AD300" s="384"/>
    </row>
    <row r="301" spans="1:31" s="332" customFormat="1" ht="12" x14ac:dyDescent="0.2">
      <c r="A301" s="372"/>
      <c r="B301" s="371" t="s">
        <v>439</v>
      </c>
      <c r="C301" s="1065" t="s">
        <v>440</v>
      </c>
      <c r="D301" s="1065"/>
      <c r="E301" s="1065"/>
      <c r="F301" s="373"/>
      <c r="G301" s="373"/>
      <c r="H301" s="373"/>
      <c r="I301" s="373"/>
      <c r="J301" s="374">
        <v>16.05</v>
      </c>
      <c r="K301" s="373"/>
      <c r="L301" s="374">
        <v>38.840000000000003</v>
      </c>
      <c r="M301" s="373"/>
      <c r="N301" s="375"/>
      <c r="V301" s="361"/>
      <c r="W301" s="367"/>
      <c r="X301" s="367"/>
      <c r="Z301" s="335" t="s">
        <v>440</v>
      </c>
      <c r="AC301" s="367"/>
      <c r="AD301" s="384"/>
    </row>
    <row r="302" spans="1:31" s="332" customFormat="1" ht="12" x14ac:dyDescent="0.2">
      <c r="A302" s="372"/>
      <c r="B302" s="371"/>
      <c r="C302" s="1065" t="s">
        <v>443</v>
      </c>
      <c r="D302" s="1065"/>
      <c r="E302" s="1065"/>
      <c r="F302" s="373" t="s">
        <v>444</v>
      </c>
      <c r="G302" s="373" t="s">
        <v>545</v>
      </c>
      <c r="H302" s="373" t="s">
        <v>436</v>
      </c>
      <c r="I302" s="373" t="s">
        <v>8526</v>
      </c>
      <c r="J302" s="374"/>
      <c r="K302" s="373"/>
      <c r="L302" s="374"/>
      <c r="M302" s="373"/>
      <c r="N302" s="375"/>
      <c r="V302" s="361"/>
      <c r="W302" s="367"/>
      <c r="X302" s="367"/>
      <c r="AA302" s="335" t="s">
        <v>443</v>
      </c>
      <c r="AC302" s="367"/>
      <c r="AD302" s="384"/>
    </row>
    <row r="303" spans="1:31" s="332" customFormat="1" ht="12" x14ac:dyDescent="0.2">
      <c r="A303" s="372"/>
      <c r="B303" s="371"/>
      <c r="C303" s="1065" t="s">
        <v>447</v>
      </c>
      <c r="D303" s="1065"/>
      <c r="E303" s="1065"/>
      <c r="F303" s="373" t="s">
        <v>444</v>
      </c>
      <c r="G303" s="373" t="s">
        <v>8527</v>
      </c>
      <c r="H303" s="373" t="s">
        <v>436</v>
      </c>
      <c r="I303" s="373" t="s">
        <v>8528</v>
      </c>
      <c r="J303" s="374"/>
      <c r="K303" s="373"/>
      <c r="L303" s="374"/>
      <c r="M303" s="373"/>
      <c r="N303" s="375"/>
      <c r="V303" s="361"/>
      <c r="W303" s="367"/>
      <c r="X303" s="367"/>
      <c r="AA303" s="335" t="s">
        <v>447</v>
      </c>
      <c r="AC303" s="367"/>
      <c r="AD303" s="384"/>
    </row>
    <row r="304" spans="1:31" s="332" customFormat="1" ht="12" x14ac:dyDescent="0.2">
      <c r="A304" s="372"/>
      <c r="B304" s="371"/>
      <c r="C304" s="1077" t="s">
        <v>450</v>
      </c>
      <c r="D304" s="1077"/>
      <c r="E304" s="1077"/>
      <c r="F304" s="376"/>
      <c r="G304" s="376"/>
      <c r="H304" s="376"/>
      <c r="I304" s="376"/>
      <c r="J304" s="377">
        <v>364.19</v>
      </c>
      <c r="K304" s="376"/>
      <c r="L304" s="377">
        <v>1091.97</v>
      </c>
      <c r="M304" s="376"/>
      <c r="N304" s="378"/>
      <c r="V304" s="361"/>
      <c r="W304" s="367"/>
      <c r="X304" s="367"/>
      <c r="AB304" s="335" t="s">
        <v>450</v>
      </c>
      <c r="AC304" s="367"/>
      <c r="AD304" s="384"/>
    </row>
    <row r="305" spans="1:31" s="332" customFormat="1" ht="12" x14ac:dyDescent="0.2">
      <c r="A305" s="372"/>
      <c r="B305" s="371"/>
      <c r="C305" s="1065" t="s">
        <v>451</v>
      </c>
      <c r="D305" s="1065"/>
      <c r="E305" s="1065"/>
      <c r="F305" s="373"/>
      <c r="G305" s="373"/>
      <c r="H305" s="373"/>
      <c r="I305" s="373"/>
      <c r="J305" s="374"/>
      <c r="K305" s="373"/>
      <c r="L305" s="374">
        <v>446.59</v>
      </c>
      <c r="M305" s="373"/>
      <c r="N305" s="375"/>
      <c r="V305" s="361"/>
      <c r="W305" s="367"/>
      <c r="X305" s="367"/>
      <c r="AA305" s="335" t="s">
        <v>451</v>
      </c>
      <c r="AC305" s="367"/>
      <c r="AD305" s="384"/>
    </row>
    <row r="306" spans="1:31" s="332" customFormat="1" ht="33.75" x14ac:dyDescent="0.2">
      <c r="A306" s="372"/>
      <c r="B306" s="371" t="s">
        <v>7616</v>
      </c>
      <c r="C306" s="1065" t="s">
        <v>7617</v>
      </c>
      <c r="D306" s="1065"/>
      <c r="E306" s="1065"/>
      <c r="F306" s="373" t="s">
        <v>454</v>
      </c>
      <c r="G306" s="373" t="s">
        <v>1083</v>
      </c>
      <c r="H306" s="373"/>
      <c r="I306" s="373" t="s">
        <v>1083</v>
      </c>
      <c r="J306" s="374"/>
      <c r="K306" s="373"/>
      <c r="L306" s="374">
        <v>401.93</v>
      </c>
      <c r="M306" s="373"/>
      <c r="N306" s="375"/>
      <c r="V306" s="361"/>
      <c r="W306" s="367"/>
      <c r="X306" s="367"/>
      <c r="AA306" s="335" t="s">
        <v>7617</v>
      </c>
      <c r="AC306" s="367"/>
      <c r="AD306" s="384"/>
    </row>
    <row r="307" spans="1:31" s="332" customFormat="1" ht="33.75" x14ac:dyDescent="0.2">
      <c r="A307" s="372"/>
      <c r="B307" s="371" t="s">
        <v>7618</v>
      </c>
      <c r="C307" s="1065" t="s">
        <v>7619</v>
      </c>
      <c r="D307" s="1065"/>
      <c r="E307" s="1065"/>
      <c r="F307" s="373" t="s">
        <v>454</v>
      </c>
      <c r="G307" s="373" t="s">
        <v>657</v>
      </c>
      <c r="H307" s="373"/>
      <c r="I307" s="373" t="s">
        <v>657</v>
      </c>
      <c r="J307" s="374"/>
      <c r="K307" s="373"/>
      <c r="L307" s="374">
        <v>205.43</v>
      </c>
      <c r="M307" s="373"/>
      <c r="N307" s="375"/>
      <c r="V307" s="361"/>
      <c r="W307" s="367"/>
      <c r="X307" s="367"/>
      <c r="AA307" s="335" t="s">
        <v>7619</v>
      </c>
      <c r="AC307" s="367"/>
      <c r="AD307" s="384"/>
    </row>
    <row r="308" spans="1:31" s="332" customFormat="1" ht="12" x14ac:dyDescent="0.2">
      <c r="A308" s="379"/>
      <c r="B308" s="380"/>
      <c r="C308" s="1068" t="s">
        <v>459</v>
      </c>
      <c r="D308" s="1068"/>
      <c r="E308" s="1068"/>
      <c r="F308" s="364"/>
      <c r="G308" s="364"/>
      <c r="H308" s="364"/>
      <c r="I308" s="364"/>
      <c r="J308" s="365"/>
      <c r="K308" s="364"/>
      <c r="L308" s="365">
        <v>1699.33</v>
      </c>
      <c r="M308" s="376"/>
      <c r="N308" s="366"/>
      <c r="V308" s="361"/>
      <c r="W308" s="367"/>
      <c r="X308" s="367"/>
      <c r="AC308" s="367" t="s">
        <v>459</v>
      </c>
      <c r="AD308" s="384"/>
    </row>
    <row r="309" spans="1:31" s="332" customFormat="1" ht="33.75" x14ac:dyDescent="0.2">
      <c r="A309" s="362" t="s">
        <v>165</v>
      </c>
      <c r="B309" s="363" t="s">
        <v>8312</v>
      </c>
      <c r="C309" s="1068" t="s">
        <v>8529</v>
      </c>
      <c r="D309" s="1068"/>
      <c r="E309" s="1068"/>
      <c r="F309" s="364" t="s">
        <v>1003</v>
      </c>
      <c r="G309" s="364"/>
      <c r="H309" s="364"/>
      <c r="I309" s="364" t="s">
        <v>8530</v>
      </c>
      <c r="J309" s="365">
        <v>138.62</v>
      </c>
      <c r="K309" s="364" t="s">
        <v>566</v>
      </c>
      <c r="L309" s="365">
        <v>5950.21</v>
      </c>
      <c r="M309" s="364" t="s">
        <v>567</v>
      </c>
      <c r="N309" s="366">
        <v>55813</v>
      </c>
      <c r="V309" s="361"/>
      <c r="W309" s="367"/>
      <c r="X309" s="367" t="s">
        <v>8529</v>
      </c>
      <c r="AC309" s="367"/>
      <c r="AD309" s="384"/>
    </row>
    <row r="310" spans="1:31" s="332" customFormat="1" ht="12" x14ac:dyDescent="0.2">
      <c r="A310" s="379"/>
      <c r="B310" s="380"/>
      <c r="C310" s="340" t="s">
        <v>2932</v>
      </c>
      <c r="D310" s="385"/>
      <c r="E310" s="385"/>
      <c r="F310" s="386"/>
      <c r="G310" s="386"/>
      <c r="H310" s="386"/>
      <c r="I310" s="386"/>
      <c r="J310" s="387"/>
      <c r="K310" s="386"/>
      <c r="L310" s="387"/>
      <c r="M310" s="388"/>
      <c r="N310" s="389"/>
      <c r="V310" s="361"/>
      <c r="W310" s="367"/>
      <c r="X310" s="367"/>
      <c r="AC310" s="367"/>
      <c r="AD310" s="384"/>
    </row>
    <row r="311" spans="1:31" s="332" customFormat="1" ht="12" x14ac:dyDescent="0.2">
      <c r="A311" s="368"/>
      <c r="B311" s="369"/>
      <c r="C311" s="1065" t="s">
        <v>8531</v>
      </c>
      <c r="D311" s="1065"/>
      <c r="E311" s="1065"/>
      <c r="F311" s="1065"/>
      <c r="G311" s="1065"/>
      <c r="H311" s="1065"/>
      <c r="I311" s="1065"/>
      <c r="J311" s="1065"/>
      <c r="K311" s="1065"/>
      <c r="L311" s="1065"/>
      <c r="M311" s="1065"/>
      <c r="N311" s="1072"/>
      <c r="V311" s="361"/>
      <c r="W311" s="367"/>
      <c r="X311" s="367"/>
      <c r="AC311" s="367"/>
      <c r="AD311" s="384"/>
      <c r="AE311" s="335" t="s">
        <v>8531</v>
      </c>
    </row>
    <row r="312" spans="1:31" s="332" customFormat="1" ht="22.5" x14ac:dyDescent="0.2">
      <c r="A312" s="370"/>
      <c r="B312" s="371" t="s">
        <v>568</v>
      </c>
      <c r="C312" s="1065" t="s">
        <v>569</v>
      </c>
      <c r="D312" s="1065"/>
      <c r="E312" s="1065"/>
      <c r="F312" s="1065"/>
      <c r="G312" s="1065"/>
      <c r="H312" s="1065"/>
      <c r="I312" s="1065"/>
      <c r="J312" s="1065"/>
      <c r="K312" s="1065"/>
      <c r="L312" s="1065"/>
      <c r="M312" s="1065"/>
      <c r="N312" s="1072"/>
      <c r="V312" s="361"/>
      <c r="W312" s="367"/>
      <c r="X312" s="367"/>
      <c r="Y312" s="335" t="s">
        <v>569</v>
      </c>
      <c r="AC312" s="367"/>
      <c r="AD312" s="384"/>
    </row>
    <row r="313" spans="1:31" s="332" customFormat="1" ht="45" x14ac:dyDescent="0.2">
      <c r="A313" s="362" t="s">
        <v>166</v>
      </c>
      <c r="B313" s="363" t="s">
        <v>8312</v>
      </c>
      <c r="C313" s="1068" t="s">
        <v>8313</v>
      </c>
      <c r="D313" s="1068"/>
      <c r="E313" s="1068"/>
      <c r="F313" s="364" t="s">
        <v>1003</v>
      </c>
      <c r="G313" s="364"/>
      <c r="H313" s="364"/>
      <c r="I313" s="364" t="s">
        <v>8532</v>
      </c>
      <c r="J313" s="365">
        <v>63.73</v>
      </c>
      <c r="K313" s="364" t="s">
        <v>566</v>
      </c>
      <c r="L313" s="365">
        <v>2898.19</v>
      </c>
      <c r="M313" s="364" t="s">
        <v>567</v>
      </c>
      <c r="N313" s="366">
        <v>27185</v>
      </c>
      <c r="V313" s="361"/>
      <c r="W313" s="367"/>
      <c r="X313" s="367" t="s">
        <v>8313</v>
      </c>
      <c r="AC313" s="367"/>
      <c r="AD313" s="384"/>
    </row>
    <row r="314" spans="1:31" s="332" customFormat="1" ht="12" x14ac:dyDescent="0.2">
      <c r="A314" s="379"/>
      <c r="B314" s="380"/>
      <c r="C314" s="340" t="s">
        <v>2932</v>
      </c>
      <c r="D314" s="385"/>
      <c r="E314" s="385"/>
      <c r="F314" s="386"/>
      <c r="G314" s="386"/>
      <c r="H314" s="386"/>
      <c r="I314" s="386"/>
      <c r="J314" s="387"/>
      <c r="K314" s="386"/>
      <c r="L314" s="387"/>
      <c r="M314" s="388"/>
      <c r="N314" s="389"/>
      <c r="V314" s="361"/>
      <c r="W314" s="367"/>
      <c r="X314" s="367"/>
      <c r="AC314" s="367"/>
      <c r="AD314" s="384"/>
    </row>
    <row r="315" spans="1:31" s="332" customFormat="1" ht="12" x14ac:dyDescent="0.2">
      <c r="A315" s="368"/>
      <c r="B315" s="369"/>
      <c r="C315" s="1065" t="s">
        <v>8533</v>
      </c>
      <c r="D315" s="1065"/>
      <c r="E315" s="1065"/>
      <c r="F315" s="1065"/>
      <c r="G315" s="1065"/>
      <c r="H315" s="1065"/>
      <c r="I315" s="1065"/>
      <c r="J315" s="1065"/>
      <c r="K315" s="1065"/>
      <c r="L315" s="1065"/>
      <c r="M315" s="1065"/>
      <c r="N315" s="1072"/>
      <c r="V315" s="361"/>
      <c r="W315" s="367"/>
      <c r="X315" s="367"/>
      <c r="AC315" s="367"/>
      <c r="AD315" s="384"/>
      <c r="AE315" s="335" t="s">
        <v>8533</v>
      </c>
    </row>
    <row r="316" spans="1:31" s="332" customFormat="1" ht="22.5" x14ac:dyDescent="0.2">
      <c r="A316" s="370"/>
      <c r="B316" s="371" t="s">
        <v>568</v>
      </c>
      <c r="C316" s="1065" t="s">
        <v>569</v>
      </c>
      <c r="D316" s="1065"/>
      <c r="E316" s="1065"/>
      <c r="F316" s="1065"/>
      <c r="G316" s="1065"/>
      <c r="H316" s="1065"/>
      <c r="I316" s="1065"/>
      <c r="J316" s="1065"/>
      <c r="K316" s="1065"/>
      <c r="L316" s="1065"/>
      <c r="M316" s="1065"/>
      <c r="N316" s="1072"/>
      <c r="V316" s="361"/>
      <c r="W316" s="367"/>
      <c r="X316" s="367"/>
      <c r="Y316" s="335" t="s">
        <v>569</v>
      </c>
      <c r="AC316" s="367"/>
      <c r="AD316" s="384"/>
    </row>
    <row r="317" spans="1:31" s="332" customFormat="1" ht="45" x14ac:dyDescent="0.2">
      <c r="A317" s="362" t="s">
        <v>170</v>
      </c>
      <c r="B317" s="363" t="s">
        <v>8534</v>
      </c>
      <c r="C317" s="1068" t="s">
        <v>8535</v>
      </c>
      <c r="D317" s="1068"/>
      <c r="E317" s="1068"/>
      <c r="F317" s="364" t="s">
        <v>6467</v>
      </c>
      <c r="G317" s="364"/>
      <c r="H317" s="364"/>
      <c r="I317" s="364" t="s">
        <v>164</v>
      </c>
      <c r="J317" s="365"/>
      <c r="K317" s="364"/>
      <c r="L317" s="365"/>
      <c r="M317" s="364"/>
      <c r="N317" s="366"/>
      <c r="V317" s="361"/>
      <c r="W317" s="367"/>
      <c r="X317" s="367" t="s">
        <v>8535</v>
      </c>
      <c r="AC317" s="367"/>
      <c r="AD317" s="384"/>
    </row>
    <row r="318" spans="1:31" s="332" customFormat="1" ht="33.75" x14ac:dyDescent="0.2">
      <c r="A318" s="370"/>
      <c r="B318" s="371" t="s">
        <v>430</v>
      </c>
      <c r="C318" s="1065" t="s">
        <v>431</v>
      </c>
      <c r="D318" s="1065"/>
      <c r="E318" s="1065"/>
      <c r="F318" s="1065"/>
      <c r="G318" s="1065"/>
      <c r="H318" s="1065"/>
      <c r="I318" s="1065"/>
      <c r="J318" s="1065"/>
      <c r="K318" s="1065"/>
      <c r="L318" s="1065"/>
      <c r="M318" s="1065"/>
      <c r="N318" s="1072"/>
      <c r="V318" s="361"/>
      <c r="W318" s="367"/>
      <c r="X318" s="367"/>
      <c r="Y318" s="335" t="s">
        <v>431</v>
      </c>
      <c r="AC318" s="367"/>
      <c r="AD318" s="384"/>
    </row>
    <row r="319" spans="1:31" s="332" customFormat="1" ht="12" x14ac:dyDescent="0.2">
      <c r="A319" s="372"/>
      <c r="B319" s="371" t="s">
        <v>423</v>
      </c>
      <c r="C319" s="1065" t="s">
        <v>432</v>
      </c>
      <c r="D319" s="1065"/>
      <c r="E319" s="1065"/>
      <c r="F319" s="373"/>
      <c r="G319" s="373"/>
      <c r="H319" s="373"/>
      <c r="I319" s="373"/>
      <c r="J319" s="374">
        <v>47.52</v>
      </c>
      <c r="K319" s="373" t="s">
        <v>436</v>
      </c>
      <c r="L319" s="374">
        <v>1900.8</v>
      </c>
      <c r="M319" s="373"/>
      <c r="N319" s="375"/>
      <c r="V319" s="361"/>
      <c r="W319" s="367"/>
      <c r="X319" s="367"/>
      <c r="Z319" s="335" t="s">
        <v>432</v>
      </c>
      <c r="AC319" s="367"/>
      <c r="AD319" s="384"/>
    </row>
    <row r="320" spans="1:31" s="332" customFormat="1" ht="12" x14ac:dyDescent="0.2">
      <c r="A320" s="372"/>
      <c r="B320" s="371" t="s">
        <v>434</v>
      </c>
      <c r="C320" s="1065" t="s">
        <v>435</v>
      </c>
      <c r="D320" s="1065"/>
      <c r="E320" s="1065"/>
      <c r="F320" s="373"/>
      <c r="G320" s="373"/>
      <c r="H320" s="373"/>
      <c r="I320" s="373"/>
      <c r="J320" s="374">
        <v>8.81</v>
      </c>
      <c r="K320" s="373" t="s">
        <v>436</v>
      </c>
      <c r="L320" s="374">
        <v>352.4</v>
      </c>
      <c r="M320" s="373"/>
      <c r="N320" s="375"/>
      <c r="V320" s="361"/>
      <c r="W320" s="367"/>
      <c r="X320" s="367"/>
      <c r="Z320" s="335" t="s">
        <v>435</v>
      </c>
      <c r="AC320" s="367"/>
      <c r="AD320" s="384"/>
    </row>
    <row r="321" spans="1:30" s="332" customFormat="1" ht="12" x14ac:dyDescent="0.2">
      <c r="A321" s="372"/>
      <c r="B321" s="371" t="s">
        <v>439</v>
      </c>
      <c r="C321" s="1065" t="s">
        <v>440</v>
      </c>
      <c r="D321" s="1065"/>
      <c r="E321" s="1065"/>
      <c r="F321" s="373"/>
      <c r="G321" s="373"/>
      <c r="H321" s="373"/>
      <c r="I321" s="373"/>
      <c r="J321" s="374">
        <v>0.95</v>
      </c>
      <c r="K321" s="373"/>
      <c r="L321" s="374">
        <v>30.4</v>
      </c>
      <c r="M321" s="373"/>
      <c r="N321" s="375"/>
      <c r="V321" s="361"/>
      <c r="W321" s="367"/>
      <c r="X321" s="367"/>
      <c r="Z321" s="335" t="s">
        <v>440</v>
      </c>
      <c r="AC321" s="367"/>
      <c r="AD321" s="384"/>
    </row>
    <row r="322" spans="1:30" s="332" customFormat="1" ht="12" x14ac:dyDescent="0.2">
      <c r="A322" s="372"/>
      <c r="B322" s="371"/>
      <c r="C322" s="1065" t="s">
        <v>443</v>
      </c>
      <c r="D322" s="1065"/>
      <c r="E322" s="1065"/>
      <c r="F322" s="373" t="s">
        <v>444</v>
      </c>
      <c r="G322" s="373" t="s">
        <v>8536</v>
      </c>
      <c r="H322" s="373" t="s">
        <v>436</v>
      </c>
      <c r="I322" s="373" t="s">
        <v>1809</v>
      </c>
      <c r="J322" s="374"/>
      <c r="K322" s="373"/>
      <c r="L322" s="374"/>
      <c r="M322" s="373"/>
      <c r="N322" s="375"/>
      <c r="V322" s="361"/>
      <c r="W322" s="367"/>
      <c r="X322" s="367"/>
      <c r="AA322" s="335" t="s">
        <v>443</v>
      </c>
      <c r="AC322" s="367"/>
      <c r="AD322" s="384"/>
    </row>
    <row r="323" spans="1:30" s="332" customFormat="1" ht="12" x14ac:dyDescent="0.2">
      <c r="A323" s="372"/>
      <c r="B323" s="371"/>
      <c r="C323" s="1077" t="s">
        <v>450</v>
      </c>
      <c r="D323" s="1077"/>
      <c r="E323" s="1077"/>
      <c r="F323" s="376"/>
      <c r="G323" s="376"/>
      <c r="H323" s="376"/>
      <c r="I323" s="376"/>
      <c r="J323" s="377">
        <v>57.28</v>
      </c>
      <c r="K323" s="376"/>
      <c r="L323" s="377">
        <v>2283.6</v>
      </c>
      <c r="M323" s="376"/>
      <c r="N323" s="378"/>
      <c r="V323" s="361"/>
      <c r="W323" s="367"/>
      <c r="X323" s="367"/>
      <c r="AB323" s="335" t="s">
        <v>450</v>
      </c>
      <c r="AC323" s="367"/>
      <c r="AD323" s="384"/>
    </row>
    <row r="324" spans="1:30" s="332" customFormat="1" ht="12" x14ac:dyDescent="0.2">
      <c r="A324" s="372"/>
      <c r="B324" s="371"/>
      <c r="C324" s="1065" t="s">
        <v>451</v>
      </c>
      <c r="D324" s="1065"/>
      <c r="E324" s="1065"/>
      <c r="F324" s="373"/>
      <c r="G324" s="373"/>
      <c r="H324" s="373"/>
      <c r="I324" s="373"/>
      <c r="J324" s="374"/>
      <c r="K324" s="373"/>
      <c r="L324" s="374">
        <v>1900.8</v>
      </c>
      <c r="M324" s="373"/>
      <c r="N324" s="375"/>
      <c r="V324" s="361"/>
      <c r="W324" s="367"/>
      <c r="X324" s="367"/>
      <c r="AA324" s="335" t="s">
        <v>451</v>
      </c>
      <c r="AC324" s="367"/>
      <c r="AD324" s="384"/>
    </row>
    <row r="325" spans="1:30" s="332" customFormat="1" ht="33.75" x14ac:dyDescent="0.2">
      <c r="A325" s="372"/>
      <c r="B325" s="371" t="s">
        <v>7616</v>
      </c>
      <c r="C325" s="1065" t="s">
        <v>7617</v>
      </c>
      <c r="D325" s="1065"/>
      <c r="E325" s="1065"/>
      <c r="F325" s="373" t="s">
        <v>454</v>
      </c>
      <c r="G325" s="373" t="s">
        <v>1083</v>
      </c>
      <c r="H325" s="373"/>
      <c r="I325" s="373" t="s">
        <v>1083</v>
      </c>
      <c r="J325" s="374"/>
      <c r="K325" s="373"/>
      <c r="L325" s="374">
        <v>1710.72</v>
      </c>
      <c r="M325" s="373"/>
      <c r="N325" s="375"/>
      <c r="V325" s="361"/>
      <c r="W325" s="367"/>
      <c r="X325" s="367"/>
      <c r="AA325" s="335" t="s">
        <v>7617</v>
      </c>
      <c r="AC325" s="367"/>
      <c r="AD325" s="384"/>
    </row>
    <row r="326" spans="1:30" s="332" customFormat="1" ht="33.75" x14ac:dyDescent="0.2">
      <c r="A326" s="372"/>
      <c r="B326" s="371" t="s">
        <v>7618</v>
      </c>
      <c r="C326" s="1065" t="s">
        <v>7619</v>
      </c>
      <c r="D326" s="1065"/>
      <c r="E326" s="1065"/>
      <c r="F326" s="373" t="s">
        <v>454</v>
      </c>
      <c r="G326" s="373" t="s">
        <v>657</v>
      </c>
      <c r="H326" s="373"/>
      <c r="I326" s="373" t="s">
        <v>657</v>
      </c>
      <c r="J326" s="374"/>
      <c r="K326" s="373"/>
      <c r="L326" s="374">
        <v>874.37</v>
      </c>
      <c r="M326" s="373"/>
      <c r="N326" s="375"/>
      <c r="V326" s="361"/>
      <c r="W326" s="367"/>
      <c r="X326" s="367"/>
      <c r="AA326" s="335" t="s">
        <v>7619</v>
      </c>
      <c r="AC326" s="367"/>
      <c r="AD326" s="384"/>
    </row>
    <row r="327" spans="1:30" s="332" customFormat="1" ht="12" x14ac:dyDescent="0.2">
      <c r="A327" s="379"/>
      <c r="B327" s="380"/>
      <c r="C327" s="1068" t="s">
        <v>459</v>
      </c>
      <c r="D327" s="1068"/>
      <c r="E327" s="1068"/>
      <c r="F327" s="364"/>
      <c r="G327" s="364"/>
      <c r="H327" s="364"/>
      <c r="I327" s="364"/>
      <c r="J327" s="365"/>
      <c r="K327" s="364"/>
      <c r="L327" s="365">
        <v>4868.6899999999996</v>
      </c>
      <c r="M327" s="376"/>
      <c r="N327" s="366"/>
      <c r="V327" s="361"/>
      <c r="W327" s="367"/>
      <c r="X327" s="367"/>
      <c r="AC327" s="367" t="s">
        <v>459</v>
      </c>
      <c r="AD327" s="384"/>
    </row>
    <row r="328" spans="1:30" s="332" customFormat="1" ht="12" x14ac:dyDescent="0.2">
      <c r="A328" s="362" t="s">
        <v>828</v>
      </c>
      <c r="B328" s="363" t="s">
        <v>8537</v>
      </c>
      <c r="C328" s="1068" t="s">
        <v>8538</v>
      </c>
      <c r="D328" s="1068"/>
      <c r="E328" s="1068"/>
      <c r="F328" s="364" t="s">
        <v>1017</v>
      </c>
      <c r="G328" s="364"/>
      <c r="H328" s="364"/>
      <c r="I328" s="364" t="s">
        <v>499</v>
      </c>
      <c r="J328" s="365"/>
      <c r="K328" s="364"/>
      <c r="L328" s="365"/>
      <c r="M328" s="364"/>
      <c r="N328" s="366"/>
      <c r="V328" s="361"/>
      <c r="W328" s="367"/>
      <c r="X328" s="367" t="s">
        <v>8538</v>
      </c>
      <c r="AC328" s="367"/>
      <c r="AD328" s="384"/>
    </row>
    <row r="329" spans="1:30" s="332" customFormat="1" ht="33.75" x14ac:dyDescent="0.2">
      <c r="A329" s="370"/>
      <c r="B329" s="371" t="s">
        <v>430</v>
      </c>
      <c r="C329" s="1065" t="s">
        <v>431</v>
      </c>
      <c r="D329" s="1065"/>
      <c r="E329" s="1065"/>
      <c r="F329" s="1065"/>
      <c r="G329" s="1065"/>
      <c r="H329" s="1065"/>
      <c r="I329" s="1065"/>
      <c r="J329" s="1065"/>
      <c r="K329" s="1065"/>
      <c r="L329" s="1065"/>
      <c r="M329" s="1065"/>
      <c r="N329" s="1072"/>
      <c r="V329" s="361"/>
      <c r="W329" s="367"/>
      <c r="X329" s="367"/>
      <c r="Y329" s="335" t="s">
        <v>431</v>
      </c>
      <c r="AC329" s="367"/>
      <c r="AD329" s="384"/>
    </row>
    <row r="330" spans="1:30" s="332" customFormat="1" ht="12" x14ac:dyDescent="0.2">
      <c r="A330" s="372"/>
      <c r="B330" s="371" t="s">
        <v>423</v>
      </c>
      <c r="C330" s="1065" t="s">
        <v>432</v>
      </c>
      <c r="D330" s="1065"/>
      <c r="E330" s="1065"/>
      <c r="F330" s="373"/>
      <c r="G330" s="373"/>
      <c r="H330" s="373"/>
      <c r="I330" s="373"/>
      <c r="J330" s="374">
        <v>8.5299999999999994</v>
      </c>
      <c r="K330" s="373" t="s">
        <v>436</v>
      </c>
      <c r="L330" s="374">
        <v>95.96</v>
      </c>
      <c r="M330" s="373"/>
      <c r="N330" s="375"/>
      <c r="V330" s="361"/>
      <c r="W330" s="367"/>
      <c r="X330" s="367"/>
      <c r="Z330" s="335" t="s">
        <v>432</v>
      </c>
      <c r="AC330" s="367"/>
      <c r="AD330" s="384"/>
    </row>
    <row r="331" spans="1:30" s="332" customFormat="1" ht="12" x14ac:dyDescent="0.2">
      <c r="A331" s="372"/>
      <c r="B331" s="371" t="s">
        <v>439</v>
      </c>
      <c r="C331" s="1065" t="s">
        <v>440</v>
      </c>
      <c r="D331" s="1065"/>
      <c r="E331" s="1065"/>
      <c r="F331" s="373"/>
      <c r="G331" s="373"/>
      <c r="H331" s="373"/>
      <c r="I331" s="373"/>
      <c r="J331" s="374">
        <v>0.78</v>
      </c>
      <c r="K331" s="373"/>
      <c r="L331" s="374">
        <v>7.02</v>
      </c>
      <c r="M331" s="373"/>
      <c r="N331" s="375"/>
      <c r="V331" s="361"/>
      <c r="W331" s="367"/>
      <c r="X331" s="367"/>
      <c r="Z331" s="335" t="s">
        <v>440</v>
      </c>
      <c r="AC331" s="367"/>
      <c r="AD331" s="384"/>
    </row>
    <row r="332" spans="1:30" s="332" customFormat="1" ht="12" x14ac:dyDescent="0.2">
      <c r="A332" s="368"/>
      <c r="B332" s="381" t="s">
        <v>8485</v>
      </c>
      <c r="C332" s="1076" t="s">
        <v>8486</v>
      </c>
      <c r="D332" s="1076"/>
      <c r="E332" s="1076"/>
      <c r="F332" s="382" t="s">
        <v>411</v>
      </c>
      <c r="G332" s="382" t="s">
        <v>8539</v>
      </c>
      <c r="H332" s="382"/>
      <c r="I332" s="382" t="s">
        <v>8540</v>
      </c>
      <c r="J332" s="371"/>
      <c r="K332" s="373"/>
      <c r="L332" s="374"/>
      <c r="M332" s="373"/>
      <c r="N332" s="383"/>
      <c r="V332" s="361"/>
      <c r="W332" s="367"/>
      <c r="X332" s="367"/>
      <c r="AC332" s="367"/>
      <c r="AD332" s="384" t="s">
        <v>8486</v>
      </c>
    </row>
    <row r="333" spans="1:30" s="332" customFormat="1" ht="12" x14ac:dyDescent="0.2">
      <c r="A333" s="372"/>
      <c r="B333" s="371"/>
      <c r="C333" s="1065" t="s">
        <v>443</v>
      </c>
      <c r="D333" s="1065"/>
      <c r="E333" s="1065"/>
      <c r="F333" s="373" t="s">
        <v>444</v>
      </c>
      <c r="G333" s="373" t="s">
        <v>423</v>
      </c>
      <c r="H333" s="373" t="s">
        <v>436</v>
      </c>
      <c r="I333" s="373" t="s">
        <v>1765</v>
      </c>
      <c r="J333" s="374"/>
      <c r="K333" s="373"/>
      <c r="L333" s="374"/>
      <c r="M333" s="373"/>
      <c r="N333" s="375"/>
      <c r="V333" s="361"/>
      <c r="W333" s="367"/>
      <c r="X333" s="367"/>
      <c r="AA333" s="335" t="s">
        <v>443</v>
      </c>
      <c r="AC333" s="367"/>
      <c r="AD333" s="384"/>
    </row>
    <row r="334" spans="1:30" s="332" customFormat="1" ht="12" x14ac:dyDescent="0.2">
      <c r="A334" s="372"/>
      <c r="B334" s="371"/>
      <c r="C334" s="1077" t="s">
        <v>450</v>
      </c>
      <c r="D334" s="1077"/>
      <c r="E334" s="1077"/>
      <c r="F334" s="376"/>
      <c r="G334" s="376"/>
      <c r="H334" s="376"/>
      <c r="I334" s="376"/>
      <c r="J334" s="377">
        <v>9.31</v>
      </c>
      <c r="K334" s="376"/>
      <c r="L334" s="377">
        <v>102.98</v>
      </c>
      <c r="M334" s="376"/>
      <c r="N334" s="378"/>
      <c r="V334" s="361"/>
      <c r="W334" s="367"/>
      <c r="X334" s="367"/>
      <c r="AB334" s="335" t="s">
        <v>450</v>
      </c>
      <c r="AC334" s="367"/>
      <c r="AD334" s="384"/>
    </row>
    <row r="335" spans="1:30" s="332" customFormat="1" ht="12" x14ac:dyDescent="0.2">
      <c r="A335" s="372"/>
      <c r="B335" s="371"/>
      <c r="C335" s="1065" t="s">
        <v>451</v>
      </c>
      <c r="D335" s="1065"/>
      <c r="E335" s="1065"/>
      <c r="F335" s="373"/>
      <c r="G335" s="373"/>
      <c r="H335" s="373"/>
      <c r="I335" s="373"/>
      <c r="J335" s="374"/>
      <c r="K335" s="373"/>
      <c r="L335" s="374">
        <v>95.96</v>
      </c>
      <c r="M335" s="373"/>
      <c r="N335" s="375"/>
      <c r="V335" s="361"/>
      <c r="W335" s="367"/>
      <c r="X335" s="367"/>
      <c r="AA335" s="335" t="s">
        <v>451</v>
      </c>
      <c r="AC335" s="367"/>
      <c r="AD335" s="384"/>
    </row>
    <row r="336" spans="1:30" s="332" customFormat="1" ht="33.75" x14ac:dyDescent="0.2">
      <c r="A336" s="372"/>
      <c r="B336" s="371" t="s">
        <v>8358</v>
      </c>
      <c r="C336" s="1065" t="s">
        <v>8359</v>
      </c>
      <c r="D336" s="1065"/>
      <c r="E336" s="1065"/>
      <c r="F336" s="373" t="s">
        <v>454</v>
      </c>
      <c r="G336" s="373" t="s">
        <v>1099</v>
      </c>
      <c r="H336" s="373"/>
      <c r="I336" s="373" t="s">
        <v>1099</v>
      </c>
      <c r="J336" s="374"/>
      <c r="K336" s="373"/>
      <c r="L336" s="374">
        <v>91.16</v>
      </c>
      <c r="M336" s="373"/>
      <c r="N336" s="375"/>
      <c r="V336" s="361"/>
      <c r="W336" s="367"/>
      <c r="X336" s="367"/>
      <c r="AA336" s="335" t="s">
        <v>8359</v>
      </c>
      <c r="AC336" s="367"/>
      <c r="AD336" s="384"/>
    </row>
    <row r="337" spans="1:31" s="332" customFormat="1" ht="33.75" x14ac:dyDescent="0.2">
      <c r="A337" s="372"/>
      <c r="B337" s="371" t="s">
        <v>8360</v>
      </c>
      <c r="C337" s="1065" t="s">
        <v>8361</v>
      </c>
      <c r="D337" s="1065"/>
      <c r="E337" s="1065"/>
      <c r="F337" s="373" t="s">
        <v>454</v>
      </c>
      <c r="G337" s="373" t="s">
        <v>899</v>
      </c>
      <c r="H337" s="373"/>
      <c r="I337" s="373" t="s">
        <v>899</v>
      </c>
      <c r="J337" s="374"/>
      <c r="K337" s="373"/>
      <c r="L337" s="374">
        <v>50.86</v>
      </c>
      <c r="M337" s="373"/>
      <c r="N337" s="375"/>
      <c r="V337" s="361"/>
      <c r="W337" s="367"/>
      <c r="X337" s="367"/>
      <c r="AA337" s="335" t="s">
        <v>8361</v>
      </c>
      <c r="AC337" s="367"/>
      <c r="AD337" s="384"/>
    </row>
    <row r="338" spans="1:31" s="332" customFormat="1" ht="12" x14ac:dyDescent="0.2">
      <c r="A338" s="379"/>
      <c r="B338" s="380"/>
      <c r="C338" s="1068" t="s">
        <v>459</v>
      </c>
      <c r="D338" s="1068"/>
      <c r="E338" s="1068"/>
      <c r="F338" s="364"/>
      <c r="G338" s="364"/>
      <c r="H338" s="364"/>
      <c r="I338" s="364"/>
      <c r="J338" s="365"/>
      <c r="K338" s="364"/>
      <c r="L338" s="365">
        <v>245</v>
      </c>
      <c r="M338" s="376"/>
      <c r="N338" s="366"/>
      <c r="V338" s="361"/>
      <c r="W338" s="367"/>
      <c r="X338" s="367"/>
      <c r="AC338" s="367" t="s">
        <v>459</v>
      </c>
      <c r="AD338" s="384"/>
    </row>
    <row r="339" spans="1:31" s="332" customFormat="1" ht="33.75" x14ac:dyDescent="0.2">
      <c r="A339" s="362" t="s">
        <v>832</v>
      </c>
      <c r="B339" s="363" t="s">
        <v>8541</v>
      </c>
      <c r="C339" s="1068" t="s">
        <v>8542</v>
      </c>
      <c r="D339" s="1068"/>
      <c r="E339" s="1068"/>
      <c r="F339" s="364" t="s">
        <v>1017</v>
      </c>
      <c r="G339" s="364"/>
      <c r="H339" s="364"/>
      <c r="I339" s="364" t="s">
        <v>499</v>
      </c>
      <c r="J339" s="365">
        <v>112.5</v>
      </c>
      <c r="K339" s="364" t="s">
        <v>566</v>
      </c>
      <c r="L339" s="365">
        <v>110.13</v>
      </c>
      <c r="M339" s="364" t="s">
        <v>567</v>
      </c>
      <c r="N339" s="366">
        <v>1033</v>
      </c>
      <c r="V339" s="361"/>
      <c r="W339" s="367"/>
      <c r="X339" s="367" t="s">
        <v>8542</v>
      </c>
      <c r="AC339" s="367"/>
      <c r="AD339" s="384"/>
    </row>
    <row r="340" spans="1:31" s="332" customFormat="1" ht="12" x14ac:dyDescent="0.2">
      <c r="A340" s="379"/>
      <c r="B340" s="380"/>
      <c r="C340" s="340" t="s">
        <v>2932</v>
      </c>
      <c r="D340" s="385"/>
      <c r="E340" s="385"/>
      <c r="F340" s="386"/>
      <c r="G340" s="386"/>
      <c r="H340" s="386"/>
      <c r="I340" s="386"/>
      <c r="J340" s="387"/>
      <c r="K340" s="386"/>
      <c r="L340" s="387"/>
      <c r="M340" s="388"/>
      <c r="N340" s="389"/>
      <c r="V340" s="361"/>
      <c r="W340" s="367"/>
      <c r="X340" s="367"/>
      <c r="AC340" s="367"/>
      <c r="AD340" s="384"/>
    </row>
    <row r="341" spans="1:31" s="332" customFormat="1" ht="22.5" x14ac:dyDescent="0.2">
      <c r="A341" s="370"/>
      <c r="B341" s="371" t="s">
        <v>568</v>
      </c>
      <c r="C341" s="1065" t="s">
        <v>569</v>
      </c>
      <c r="D341" s="1065"/>
      <c r="E341" s="1065"/>
      <c r="F341" s="1065"/>
      <c r="G341" s="1065"/>
      <c r="H341" s="1065"/>
      <c r="I341" s="1065"/>
      <c r="J341" s="1065"/>
      <c r="K341" s="1065"/>
      <c r="L341" s="1065"/>
      <c r="M341" s="1065"/>
      <c r="N341" s="1072"/>
      <c r="V341" s="361"/>
      <c r="W341" s="367"/>
      <c r="X341" s="367"/>
      <c r="Y341" s="335" t="s">
        <v>569</v>
      </c>
      <c r="AC341" s="367"/>
      <c r="AD341" s="384"/>
    </row>
    <row r="342" spans="1:31" s="332" customFormat="1" ht="12" x14ac:dyDescent="0.2">
      <c r="A342" s="1069" t="s">
        <v>8121</v>
      </c>
      <c r="B342" s="1070"/>
      <c r="C342" s="1070"/>
      <c r="D342" s="1070"/>
      <c r="E342" s="1070"/>
      <c r="F342" s="1070"/>
      <c r="G342" s="1070"/>
      <c r="H342" s="1070"/>
      <c r="I342" s="1070"/>
      <c r="J342" s="1070"/>
      <c r="K342" s="1070"/>
      <c r="L342" s="1070"/>
      <c r="M342" s="1070"/>
      <c r="N342" s="1071"/>
      <c r="V342" s="361"/>
      <c r="W342" s="367" t="s">
        <v>8121</v>
      </c>
      <c r="X342" s="367"/>
      <c r="AC342" s="367"/>
      <c r="AD342" s="384"/>
    </row>
    <row r="343" spans="1:31" s="332" customFormat="1" ht="22.5" x14ac:dyDescent="0.2">
      <c r="A343" s="362" t="s">
        <v>841</v>
      </c>
      <c r="B343" s="363" t="s">
        <v>8543</v>
      </c>
      <c r="C343" s="1068" t="s">
        <v>8544</v>
      </c>
      <c r="D343" s="1068"/>
      <c r="E343" s="1068"/>
      <c r="F343" s="364" t="s">
        <v>1026</v>
      </c>
      <c r="G343" s="364"/>
      <c r="H343" s="364"/>
      <c r="I343" s="364" t="s">
        <v>5083</v>
      </c>
      <c r="J343" s="365"/>
      <c r="K343" s="364"/>
      <c r="L343" s="365"/>
      <c r="M343" s="364"/>
      <c r="N343" s="366"/>
      <c r="V343" s="361"/>
      <c r="W343" s="367"/>
      <c r="X343" s="367" t="s">
        <v>8544</v>
      </c>
      <c r="AC343" s="367"/>
      <c r="AD343" s="384"/>
    </row>
    <row r="344" spans="1:31" s="332" customFormat="1" ht="12" x14ac:dyDescent="0.2">
      <c r="A344" s="368"/>
      <c r="B344" s="369"/>
      <c r="C344" s="1065" t="s">
        <v>8545</v>
      </c>
      <c r="D344" s="1065"/>
      <c r="E344" s="1065"/>
      <c r="F344" s="1065"/>
      <c r="G344" s="1065"/>
      <c r="H344" s="1065"/>
      <c r="I344" s="1065"/>
      <c r="J344" s="1065"/>
      <c r="K344" s="1065"/>
      <c r="L344" s="1065"/>
      <c r="M344" s="1065"/>
      <c r="N344" s="1072"/>
      <c r="V344" s="361"/>
      <c r="W344" s="367"/>
      <c r="X344" s="367"/>
      <c r="AC344" s="367"/>
      <c r="AD344" s="384"/>
      <c r="AE344" s="335" t="s">
        <v>8545</v>
      </c>
    </row>
    <row r="345" spans="1:31" s="332" customFormat="1" ht="33.75" x14ac:dyDescent="0.2">
      <c r="A345" s="370"/>
      <c r="B345" s="371" t="s">
        <v>430</v>
      </c>
      <c r="C345" s="1065" t="s">
        <v>431</v>
      </c>
      <c r="D345" s="1065"/>
      <c r="E345" s="1065"/>
      <c r="F345" s="1065"/>
      <c r="G345" s="1065"/>
      <c r="H345" s="1065"/>
      <c r="I345" s="1065"/>
      <c r="J345" s="1065"/>
      <c r="K345" s="1065"/>
      <c r="L345" s="1065"/>
      <c r="M345" s="1065"/>
      <c r="N345" s="1072"/>
      <c r="V345" s="361"/>
      <c r="W345" s="367"/>
      <c r="X345" s="367"/>
      <c r="Y345" s="335" t="s">
        <v>431</v>
      </c>
      <c r="AC345" s="367"/>
      <c r="AD345" s="384"/>
    </row>
    <row r="346" spans="1:31" s="332" customFormat="1" ht="12" x14ac:dyDescent="0.2">
      <c r="A346" s="372"/>
      <c r="B346" s="371" t="s">
        <v>423</v>
      </c>
      <c r="C346" s="1065" t="s">
        <v>432</v>
      </c>
      <c r="D346" s="1065"/>
      <c r="E346" s="1065"/>
      <c r="F346" s="373"/>
      <c r="G346" s="373"/>
      <c r="H346" s="373"/>
      <c r="I346" s="373"/>
      <c r="J346" s="374">
        <v>174.89</v>
      </c>
      <c r="K346" s="373" t="s">
        <v>436</v>
      </c>
      <c r="L346" s="374">
        <v>229.54</v>
      </c>
      <c r="M346" s="373"/>
      <c r="N346" s="375"/>
      <c r="V346" s="361"/>
      <c r="W346" s="367"/>
      <c r="X346" s="367"/>
      <c r="Z346" s="335" t="s">
        <v>432</v>
      </c>
      <c r="AC346" s="367"/>
      <c r="AD346" s="384"/>
    </row>
    <row r="347" spans="1:31" s="332" customFormat="1" ht="12" x14ac:dyDescent="0.2">
      <c r="A347" s="372"/>
      <c r="B347" s="371" t="s">
        <v>434</v>
      </c>
      <c r="C347" s="1065" t="s">
        <v>435</v>
      </c>
      <c r="D347" s="1065"/>
      <c r="E347" s="1065"/>
      <c r="F347" s="373"/>
      <c r="G347" s="373"/>
      <c r="H347" s="373"/>
      <c r="I347" s="373"/>
      <c r="J347" s="374">
        <v>0.31</v>
      </c>
      <c r="K347" s="373" t="s">
        <v>436</v>
      </c>
      <c r="L347" s="374">
        <v>0.41</v>
      </c>
      <c r="M347" s="373"/>
      <c r="N347" s="375"/>
      <c r="V347" s="361"/>
      <c r="W347" s="367"/>
      <c r="X347" s="367"/>
      <c r="Z347" s="335" t="s">
        <v>435</v>
      </c>
      <c r="AC347" s="367"/>
      <c r="AD347" s="384"/>
    </row>
    <row r="348" spans="1:31" s="332" customFormat="1" ht="12" x14ac:dyDescent="0.2">
      <c r="A348" s="372"/>
      <c r="B348" s="371" t="s">
        <v>437</v>
      </c>
      <c r="C348" s="1065" t="s">
        <v>438</v>
      </c>
      <c r="D348" s="1065"/>
      <c r="E348" s="1065"/>
      <c r="F348" s="373"/>
      <c r="G348" s="373"/>
      <c r="H348" s="373"/>
      <c r="I348" s="373"/>
      <c r="J348" s="374">
        <v>0.14000000000000001</v>
      </c>
      <c r="K348" s="373" t="s">
        <v>436</v>
      </c>
      <c r="L348" s="374">
        <v>0.18</v>
      </c>
      <c r="M348" s="373"/>
      <c r="N348" s="375"/>
      <c r="V348" s="361"/>
      <c r="W348" s="367"/>
      <c r="X348" s="367"/>
      <c r="Z348" s="335" t="s">
        <v>438</v>
      </c>
      <c r="AC348" s="367"/>
      <c r="AD348" s="384"/>
    </row>
    <row r="349" spans="1:31" s="332" customFormat="1" ht="12" x14ac:dyDescent="0.2">
      <c r="A349" s="372"/>
      <c r="B349" s="371" t="s">
        <v>439</v>
      </c>
      <c r="C349" s="1065" t="s">
        <v>440</v>
      </c>
      <c r="D349" s="1065"/>
      <c r="E349" s="1065"/>
      <c r="F349" s="373"/>
      <c r="G349" s="373"/>
      <c r="H349" s="373"/>
      <c r="I349" s="373"/>
      <c r="J349" s="374">
        <v>69.930000000000007</v>
      </c>
      <c r="K349" s="373"/>
      <c r="L349" s="374">
        <v>73.430000000000007</v>
      </c>
      <c r="M349" s="373"/>
      <c r="N349" s="375"/>
      <c r="V349" s="361"/>
      <c r="W349" s="367"/>
      <c r="X349" s="367"/>
      <c r="Z349" s="335" t="s">
        <v>440</v>
      </c>
      <c r="AC349" s="367"/>
      <c r="AD349" s="384"/>
    </row>
    <row r="350" spans="1:31" s="332" customFormat="1" ht="12" x14ac:dyDescent="0.2">
      <c r="A350" s="372"/>
      <c r="B350" s="371"/>
      <c r="C350" s="1065" t="s">
        <v>443</v>
      </c>
      <c r="D350" s="1065"/>
      <c r="E350" s="1065"/>
      <c r="F350" s="373" t="s">
        <v>444</v>
      </c>
      <c r="G350" s="373" t="s">
        <v>8546</v>
      </c>
      <c r="H350" s="373" t="s">
        <v>436</v>
      </c>
      <c r="I350" s="373" t="s">
        <v>8547</v>
      </c>
      <c r="J350" s="374"/>
      <c r="K350" s="373"/>
      <c r="L350" s="374"/>
      <c r="M350" s="373"/>
      <c r="N350" s="375"/>
      <c r="V350" s="361"/>
      <c r="W350" s="367"/>
      <c r="X350" s="367"/>
      <c r="AA350" s="335" t="s">
        <v>443</v>
      </c>
      <c r="AC350" s="367"/>
      <c r="AD350" s="384"/>
    </row>
    <row r="351" spans="1:31" s="332" customFormat="1" ht="12" x14ac:dyDescent="0.2">
      <c r="A351" s="372"/>
      <c r="B351" s="371"/>
      <c r="C351" s="1065" t="s">
        <v>447</v>
      </c>
      <c r="D351" s="1065"/>
      <c r="E351" s="1065"/>
      <c r="F351" s="373" t="s">
        <v>444</v>
      </c>
      <c r="G351" s="373" t="s">
        <v>2649</v>
      </c>
      <c r="H351" s="373" t="s">
        <v>436</v>
      </c>
      <c r="I351" s="373" t="s">
        <v>3297</v>
      </c>
      <c r="J351" s="374"/>
      <c r="K351" s="373"/>
      <c r="L351" s="374"/>
      <c r="M351" s="373"/>
      <c r="N351" s="375"/>
      <c r="V351" s="361"/>
      <c r="W351" s="367"/>
      <c r="X351" s="367"/>
      <c r="AA351" s="335" t="s">
        <v>447</v>
      </c>
      <c r="AC351" s="367"/>
      <c r="AD351" s="384"/>
    </row>
    <row r="352" spans="1:31" s="332" customFormat="1" ht="12" x14ac:dyDescent="0.2">
      <c r="A352" s="372"/>
      <c r="B352" s="371"/>
      <c r="C352" s="1077" t="s">
        <v>450</v>
      </c>
      <c r="D352" s="1077"/>
      <c r="E352" s="1077"/>
      <c r="F352" s="376"/>
      <c r="G352" s="376"/>
      <c r="H352" s="376"/>
      <c r="I352" s="376"/>
      <c r="J352" s="377">
        <v>245.13</v>
      </c>
      <c r="K352" s="376"/>
      <c r="L352" s="377">
        <v>303.38</v>
      </c>
      <c r="M352" s="376"/>
      <c r="N352" s="378"/>
      <c r="V352" s="361"/>
      <c r="W352" s="367"/>
      <c r="X352" s="367"/>
      <c r="AB352" s="335" t="s">
        <v>450</v>
      </c>
      <c r="AC352" s="367"/>
      <c r="AD352" s="384"/>
    </row>
    <row r="353" spans="1:31" s="332" customFormat="1" ht="12" x14ac:dyDescent="0.2">
      <c r="A353" s="372"/>
      <c r="B353" s="371"/>
      <c r="C353" s="1065" t="s">
        <v>451</v>
      </c>
      <c r="D353" s="1065"/>
      <c r="E353" s="1065"/>
      <c r="F353" s="373"/>
      <c r="G353" s="373"/>
      <c r="H353" s="373"/>
      <c r="I353" s="373"/>
      <c r="J353" s="374"/>
      <c r="K353" s="373"/>
      <c r="L353" s="374">
        <v>229.72</v>
      </c>
      <c r="M353" s="373"/>
      <c r="N353" s="375"/>
      <c r="V353" s="361"/>
      <c r="W353" s="367"/>
      <c r="X353" s="367"/>
      <c r="AA353" s="335" t="s">
        <v>451</v>
      </c>
      <c r="AC353" s="367"/>
      <c r="AD353" s="384"/>
    </row>
    <row r="354" spans="1:31" s="332" customFormat="1" ht="33.75" x14ac:dyDescent="0.2">
      <c r="A354" s="372"/>
      <c r="B354" s="371" t="s">
        <v>4696</v>
      </c>
      <c r="C354" s="1065" t="s">
        <v>3148</v>
      </c>
      <c r="D354" s="1065"/>
      <c r="E354" s="1065"/>
      <c r="F354" s="373" t="s">
        <v>454</v>
      </c>
      <c r="G354" s="373" t="s">
        <v>558</v>
      </c>
      <c r="H354" s="373"/>
      <c r="I354" s="373" t="s">
        <v>558</v>
      </c>
      <c r="J354" s="374"/>
      <c r="K354" s="373"/>
      <c r="L354" s="374">
        <v>222.83</v>
      </c>
      <c r="M354" s="373"/>
      <c r="N354" s="375"/>
      <c r="V354" s="361"/>
      <c r="W354" s="367"/>
      <c r="X354" s="367"/>
      <c r="AA354" s="335" t="s">
        <v>3148</v>
      </c>
      <c r="AC354" s="367"/>
      <c r="AD354" s="384"/>
    </row>
    <row r="355" spans="1:31" s="332" customFormat="1" ht="33.75" x14ac:dyDescent="0.2">
      <c r="A355" s="372"/>
      <c r="B355" s="371" t="s">
        <v>4697</v>
      </c>
      <c r="C355" s="1065" t="s">
        <v>3150</v>
      </c>
      <c r="D355" s="1065"/>
      <c r="E355" s="1065"/>
      <c r="F355" s="373" t="s">
        <v>454</v>
      </c>
      <c r="G355" s="373" t="s">
        <v>544</v>
      </c>
      <c r="H355" s="373"/>
      <c r="I355" s="373" t="s">
        <v>544</v>
      </c>
      <c r="J355" s="374"/>
      <c r="K355" s="373"/>
      <c r="L355" s="374">
        <v>117.16</v>
      </c>
      <c r="M355" s="373"/>
      <c r="N355" s="375"/>
      <c r="V355" s="361"/>
      <c r="W355" s="367"/>
      <c r="X355" s="367"/>
      <c r="AA355" s="335" t="s">
        <v>3150</v>
      </c>
      <c r="AC355" s="367"/>
      <c r="AD355" s="384"/>
    </row>
    <row r="356" spans="1:31" s="332" customFormat="1" ht="12" x14ac:dyDescent="0.2">
      <c r="A356" s="379"/>
      <c r="B356" s="380"/>
      <c r="C356" s="1068" t="s">
        <v>459</v>
      </c>
      <c r="D356" s="1068"/>
      <c r="E356" s="1068"/>
      <c r="F356" s="364"/>
      <c r="G356" s="364"/>
      <c r="H356" s="364"/>
      <c r="I356" s="364"/>
      <c r="J356" s="365"/>
      <c r="K356" s="364"/>
      <c r="L356" s="365">
        <v>643.37</v>
      </c>
      <c r="M356" s="376"/>
      <c r="N356" s="366"/>
      <c r="V356" s="361"/>
      <c r="W356" s="367"/>
      <c r="X356" s="367"/>
      <c r="AC356" s="367" t="s">
        <v>459</v>
      </c>
      <c r="AD356" s="384"/>
    </row>
    <row r="357" spans="1:31" s="332" customFormat="1" ht="33.75" x14ac:dyDescent="0.2">
      <c r="A357" s="362" t="s">
        <v>845</v>
      </c>
      <c r="B357" s="363" t="s">
        <v>8548</v>
      </c>
      <c r="C357" s="1068" t="s">
        <v>8549</v>
      </c>
      <c r="D357" s="1068"/>
      <c r="E357" s="1068"/>
      <c r="F357" s="364" t="s">
        <v>1003</v>
      </c>
      <c r="G357" s="364"/>
      <c r="H357" s="364"/>
      <c r="I357" s="364" t="s">
        <v>1146</v>
      </c>
      <c r="J357" s="365">
        <v>129.38</v>
      </c>
      <c r="K357" s="364" t="s">
        <v>566</v>
      </c>
      <c r="L357" s="365">
        <v>1477.29</v>
      </c>
      <c r="M357" s="364" t="s">
        <v>567</v>
      </c>
      <c r="N357" s="366">
        <v>13857</v>
      </c>
      <c r="V357" s="361"/>
      <c r="W357" s="367"/>
      <c r="X357" s="367" t="s">
        <v>8549</v>
      </c>
      <c r="AC357" s="367"/>
      <c r="AD357" s="384"/>
    </row>
    <row r="358" spans="1:31" s="332" customFormat="1" ht="12" x14ac:dyDescent="0.2">
      <c r="A358" s="379"/>
      <c r="B358" s="380"/>
      <c r="C358" s="340" t="s">
        <v>2932</v>
      </c>
      <c r="D358" s="385"/>
      <c r="E358" s="385"/>
      <c r="F358" s="386"/>
      <c r="G358" s="386"/>
      <c r="H358" s="386"/>
      <c r="I358" s="386"/>
      <c r="J358" s="387"/>
      <c r="K358" s="386"/>
      <c r="L358" s="387"/>
      <c r="M358" s="388"/>
      <c r="N358" s="389"/>
      <c r="V358" s="361"/>
      <c r="W358" s="367"/>
      <c r="X358" s="367"/>
      <c r="AC358" s="367"/>
      <c r="AD358" s="384"/>
    </row>
    <row r="359" spans="1:31" s="332" customFormat="1" ht="22.5" x14ac:dyDescent="0.2">
      <c r="A359" s="370"/>
      <c r="B359" s="371" t="s">
        <v>568</v>
      </c>
      <c r="C359" s="1065" t="s">
        <v>569</v>
      </c>
      <c r="D359" s="1065"/>
      <c r="E359" s="1065"/>
      <c r="F359" s="1065"/>
      <c r="G359" s="1065"/>
      <c r="H359" s="1065"/>
      <c r="I359" s="1065"/>
      <c r="J359" s="1065"/>
      <c r="K359" s="1065"/>
      <c r="L359" s="1065"/>
      <c r="M359" s="1065"/>
      <c r="N359" s="1072"/>
      <c r="V359" s="361"/>
      <c r="W359" s="367"/>
      <c r="X359" s="367"/>
      <c r="Y359" s="335" t="s">
        <v>569</v>
      </c>
      <c r="AC359" s="367"/>
      <c r="AD359" s="384"/>
    </row>
    <row r="360" spans="1:31" s="332" customFormat="1" ht="33.75" x14ac:dyDescent="0.2">
      <c r="A360" s="362" t="s">
        <v>673</v>
      </c>
      <c r="B360" s="363" t="s">
        <v>8550</v>
      </c>
      <c r="C360" s="1068" t="s">
        <v>8551</v>
      </c>
      <c r="D360" s="1068"/>
      <c r="E360" s="1068"/>
      <c r="F360" s="364" t="s">
        <v>1026</v>
      </c>
      <c r="G360" s="364"/>
      <c r="H360" s="364"/>
      <c r="I360" s="364" t="s">
        <v>2332</v>
      </c>
      <c r="J360" s="365"/>
      <c r="K360" s="364"/>
      <c r="L360" s="365"/>
      <c r="M360" s="364"/>
      <c r="N360" s="366"/>
      <c r="V360" s="361"/>
      <c r="W360" s="367"/>
      <c r="X360" s="367" t="s">
        <v>8551</v>
      </c>
      <c r="AC360" s="367"/>
      <c r="AD360" s="384"/>
    </row>
    <row r="361" spans="1:31" s="332" customFormat="1" ht="12" x14ac:dyDescent="0.2">
      <c r="A361" s="368"/>
      <c r="B361" s="369"/>
      <c r="C361" s="1065" t="s">
        <v>2657</v>
      </c>
      <c r="D361" s="1065"/>
      <c r="E361" s="1065"/>
      <c r="F361" s="1065"/>
      <c r="G361" s="1065"/>
      <c r="H361" s="1065"/>
      <c r="I361" s="1065"/>
      <c r="J361" s="1065"/>
      <c r="K361" s="1065"/>
      <c r="L361" s="1065"/>
      <c r="M361" s="1065"/>
      <c r="N361" s="1072"/>
      <c r="V361" s="361"/>
      <c r="W361" s="367"/>
      <c r="X361" s="367"/>
      <c r="AC361" s="367"/>
      <c r="AD361" s="384"/>
      <c r="AE361" s="335" t="s">
        <v>2657</v>
      </c>
    </row>
    <row r="362" spans="1:31" s="332" customFormat="1" ht="33.75" x14ac:dyDescent="0.2">
      <c r="A362" s="370"/>
      <c r="B362" s="371" t="s">
        <v>430</v>
      </c>
      <c r="C362" s="1065" t="s">
        <v>431</v>
      </c>
      <c r="D362" s="1065"/>
      <c r="E362" s="1065"/>
      <c r="F362" s="1065"/>
      <c r="G362" s="1065"/>
      <c r="H362" s="1065"/>
      <c r="I362" s="1065"/>
      <c r="J362" s="1065"/>
      <c r="K362" s="1065"/>
      <c r="L362" s="1065"/>
      <c r="M362" s="1065"/>
      <c r="N362" s="1072"/>
      <c r="V362" s="361"/>
      <c r="W362" s="367"/>
      <c r="X362" s="367"/>
      <c r="Y362" s="335" t="s">
        <v>431</v>
      </c>
      <c r="AC362" s="367"/>
      <c r="AD362" s="384"/>
    </row>
    <row r="363" spans="1:31" s="332" customFormat="1" ht="12" x14ac:dyDescent="0.2">
      <c r="A363" s="372"/>
      <c r="B363" s="371" t="s">
        <v>423</v>
      </c>
      <c r="C363" s="1065" t="s">
        <v>432</v>
      </c>
      <c r="D363" s="1065"/>
      <c r="E363" s="1065"/>
      <c r="F363" s="373"/>
      <c r="G363" s="373"/>
      <c r="H363" s="373"/>
      <c r="I363" s="373"/>
      <c r="J363" s="374">
        <v>49.46</v>
      </c>
      <c r="K363" s="373" t="s">
        <v>436</v>
      </c>
      <c r="L363" s="374">
        <v>3.71</v>
      </c>
      <c r="M363" s="373"/>
      <c r="N363" s="375"/>
      <c r="V363" s="361"/>
      <c r="W363" s="367"/>
      <c r="X363" s="367"/>
      <c r="Z363" s="335" t="s">
        <v>432</v>
      </c>
      <c r="AC363" s="367"/>
      <c r="AD363" s="384"/>
    </row>
    <row r="364" spans="1:31" s="332" customFormat="1" ht="12" x14ac:dyDescent="0.2">
      <c r="A364" s="372"/>
      <c r="B364" s="371" t="s">
        <v>434</v>
      </c>
      <c r="C364" s="1065" t="s">
        <v>435</v>
      </c>
      <c r="D364" s="1065"/>
      <c r="E364" s="1065"/>
      <c r="F364" s="373"/>
      <c r="G364" s="373"/>
      <c r="H364" s="373"/>
      <c r="I364" s="373"/>
      <c r="J364" s="374">
        <v>3.94</v>
      </c>
      <c r="K364" s="373" t="s">
        <v>436</v>
      </c>
      <c r="L364" s="374">
        <v>0.3</v>
      </c>
      <c r="M364" s="373"/>
      <c r="N364" s="375"/>
      <c r="V364" s="361"/>
      <c r="W364" s="367"/>
      <c r="X364" s="367"/>
      <c r="Z364" s="335" t="s">
        <v>435</v>
      </c>
      <c r="AC364" s="367"/>
      <c r="AD364" s="384"/>
    </row>
    <row r="365" spans="1:31" s="332" customFormat="1" ht="12" x14ac:dyDescent="0.2">
      <c r="A365" s="372"/>
      <c r="B365" s="371" t="s">
        <v>437</v>
      </c>
      <c r="C365" s="1065" t="s">
        <v>438</v>
      </c>
      <c r="D365" s="1065"/>
      <c r="E365" s="1065"/>
      <c r="F365" s="373"/>
      <c r="G365" s="373"/>
      <c r="H365" s="373"/>
      <c r="I365" s="373"/>
      <c r="J365" s="374">
        <v>0.7</v>
      </c>
      <c r="K365" s="373" t="s">
        <v>436</v>
      </c>
      <c r="L365" s="374">
        <v>0.05</v>
      </c>
      <c r="M365" s="373"/>
      <c r="N365" s="375"/>
      <c r="V365" s="361"/>
      <c r="W365" s="367"/>
      <c r="X365" s="367"/>
      <c r="Z365" s="335" t="s">
        <v>438</v>
      </c>
      <c r="AC365" s="367"/>
      <c r="AD365" s="384"/>
    </row>
    <row r="366" spans="1:31" s="332" customFormat="1" ht="12" x14ac:dyDescent="0.2">
      <c r="A366" s="372"/>
      <c r="B366" s="371" t="s">
        <v>439</v>
      </c>
      <c r="C366" s="1065" t="s">
        <v>440</v>
      </c>
      <c r="D366" s="1065"/>
      <c r="E366" s="1065"/>
      <c r="F366" s="373"/>
      <c r="G366" s="373"/>
      <c r="H366" s="373"/>
      <c r="I366" s="373"/>
      <c r="J366" s="374">
        <v>0.99</v>
      </c>
      <c r="K366" s="373"/>
      <c r="L366" s="374">
        <v>0.06</v>
      </c>
      <c r="M366" s="373"/>
      <c r="N366" s="375"/>
      <c r="V366" s="361"/>
      <c r="W366" s="367"/>
      <c r="X366" s="367"/>
      <c r="Z366" s="335" t="s">
        <v>440</v>
      </c>
      <c r="AC366" s="367"/>
      <c r="AD366" s="384"/>
    </row>
    <row r="367" spans="1:31" s="332" customFormat="1" ht="12" x14ac:dyDescent="0.2">
      <c r="A367" s="372"/>
      <c r="B367" s="371"/>
      <c r="C367" s="1065" t="s">
        <v>443</v>
      </c>
      <c r="D367" s="1065"/>
      <c r="E367" s="1065"/>
      <c r="F367" s="373" t="s">
        <v>444</v>
      </c>
      <c r="G367" s="373" t="s">
        <v>8552</v>
      </c>
      <c r="H367" s="373" t="s">
        <v>436</v>
      </c>
      <c r="I367" s="373" t="s">
        <v>8553</v>
      </c>
      <c r="J367" s="374"/>
      <c r="K367" s="373"/>
      <c r="L367" s="374"/>
      <c r="M367" s="373"/>
      <c r="N367" s="375"/>
      <c r="V367" s="361"/>
      <c r="W367" s="367"/>
      <c r="X367" s="367"/>
      <c r="AA367" s="335" t="s">
        <v>443</v>
      </c>
      <c r="AC367" s="367"/>
      <c r="AD367" s="384"/>
    </row>
    <row r="368" spans="1:31" s="332" customFormat="1" ht="12" x14ac:dyDescent="0.2">
      <c r="A368" s="372"/>
      <c r="B368" s="371"/>
      <c r="C368" s="1065" t="s">
        <v>447</v>
      </c>
      <c r="D368" s="1065"/>
      <c r="E368" s="1065"/>
      <c r="F368" s="373" t="s">
        <v>444</v>
      </c>
      <c r="G368" s="373" t="s">
        <v>2332</v>
      </c>
      <c r="H368" s="373" t="s">
        <v>436</v>
      </c>
      <c r="I368" s="373" t="s">
        <v>5091</v>
      </c>
      <c r="J368" s="374"/>
      <c r="K368" s="373"/>
      <c r="L368" s="374"/>
      <c r="M368" s="373"/>
      <c r="N368" s="375"/>
      <c r="V368" s="361"/>
      <c r="W368" s="367"/>
      <c r="X368" s="367"/>
      <c r="AA368" s="335" t="s">
        <v>447</v>
      </c>
      <c r="AC368" s="367"/>
      <c r="AD368" s="384"/>
    </row>
    <row r="369" spans="1:33" s="332" customFormat="1" ht="12" x14ac:dyDescent="0.2">
      <c r="A369" s="372"/>
      <c r="B369" s="371"/>
      <c r="C369" s="1077" t="s">
        <v>450</v>
      </c>
      <c r="D369" s="1077"/>
      <c r="E369" s="1077"/>
      <c r="F369" s="376"/>
      <c r="G369" s="376"/>
      <c r="H369" s="376"/>
      <c r="I369" s="376"/>
      <c r="J369" s="377">
        <v>54.39</v>
      </c>
      <c r="K369" s="376"/>
      <c r="L369" s="377">
        <v>4.07</v>
      </c>
      <c r="M369" s="376"/>
      <c r="N369" s="378"/>
      <c r="V369" s="361"/>
      <c r="W369" s="367"/>
      <c r="X369" s="367"/>
      <c r="AB369" s="335" t="s">
        <v>450</v>
      </c>
      <c r="AC369" s="367"/>
      <c r="AD369" s="384"/>
    </row>
    <row r="370" spans="1:33" s="332" customFormat="1" ht="12" x14ac:dyDescent="0.2">
      <c r="A370" s="372"/>
      <c r="B370" s="371"/>
      <c r="C370" s="1065" t="s">
        <v>451</v>
      </c>
      <c r="D370" s="1065"/>
      <c r="E370" s="1065"/>
      <c r="F370" s="373"/>
      <c r="G370" s="373"/>
      <c r="H370" s="373"/>
      <c r="I370" s="373"/>
      <c r="J370" s="374"/>
      <c r="K370" s="373"/>
      <c r="L370" s="374">
        <v>3.76</v>
      </c>
      <c r="M370" s="373"/>
      <c r="N370" s="375"/>
      <c r="V370" s="361"/>
      <c r="W370" s="367"/>
      <c r="X370" s="367"/>
      <c r="AA370" s="335" t="s">
        <v>451</v>
      </c>
      <c r="AC370" s="367"/>
      <c r="AD370" s="384"/>
    </row>
    <row r="371" spans="1:33" s="332" customFormat="1" ht="33.75" x14ac:dyDescent="0.2">
      <c r="A371" s="372"/>
      <c r="B371" s="371" t="s">
        <v>4696</v>
      </c>
      <c r="C371" s="1065" t="s">
        <v>3148</v>
      </c>
      <c r="D371" s="1065"/>
      <c r="E371" s="1065"/>
      <c r="F371" s="373" t="s">
        <v>454</v>
      </c>
      <c r="G371" s="373" t="s">
        <v>558</v>
      </c>
      <c r="H371" s="373"/>
      <c r="I371" s="373" t="s">
        <v>558</v>
      </c>
      <c r="J371" s="374"/>
      <c r="K371" s="373"/>
      <c r="L371" s="374">
        <v>3.65</v>
      </c>
      <c r="M371" s="373"/>
      <c r="N371" s="375"/>
      <c r="V371" s="361"/>
      <c r="W371" s="367"/>
      <c r="X371" s="367"/>
      <c r="AA371" s="335" t="s">
        <v>3148</v>
      </c>
      <c r="AC371" s="367"/>
      <c r="AD371" s="384"/>
    </row>
    <row r="372" spans="1:33" s="332" customFormat="1" ht="33.75" x14ac:dyDescent="0.2">
      <c r="A372" s="372"/>
      <c r="B372" s="371" t="s">
        <v>4697</v>
      </c>
      <c r="C372" s="1065" t="s">
        <v>3150</v>
      </c>
      <c r="D372" s="1065"/>
      <c r="E372" s="1065"/>
      <c r="F372" s="373" t="s">
        <v>454</v>
      </c>
      <c r="G372" s="373" t="s">
        <v>544</v>
      </c>
      <c r="H372" s="373"/>
      <c r="I372" s="373" t="s">
        <v>544</v>
      </c>
      <c r="J372" s="374"/>
      <c r="K372" s="373"/>
      <c r="L372" s="374">
        <v>1.92</v>
      </c>
      <c r="M372" s="373"/>
      <c r="N372" s="375"/>
      <c r="V372" s="361"/>
      <c r="W372" s="367"/>
      <c r="X372" s="367"/>
      <c r="AA372" s="335" t="s">
        <v>3150</v>
      </c>
      <c r="AC372" s="367"/>
      <c r="AD372" s="384"/>
    </row>
    <row r="373" spans="1:33" s="332" customFormat="1" ht="12" x14ac:dyDescent="0.2">
      <c r="A373" s="379"/>
      <c r="B373" s="380"/>
      <c r="C373" s="1068" t="s">
        <v>459</v>
      </c>
      <c r="D373" s="1068"/>
      <c r="E373" s="1068"/>
      <c r="F373" s="364"/>
      <c r="G373" s="364"/>
      <c r="H373" s="364"/>
      <c r="I373" s="364"/>
      <c r="J373" s="365"/>
      <c r="K373" s="364"/>
      <c r="L373" s="365">
        <v>9.64</v>
      </c>
      <c r="M373" s="376"/>
      <c r="N373" s="366"/>
      <c r="V373" s="361"/>
      <c r="W373" s="367"/>
      <c r="X373" s="367"/>
      <c r="AC373" s="367" t="s">
        <v>459</v>
      </c>
      <c r="AD373" s="384"/>
    </row>
    <row r="374" spans="1:33" s="332" customFormat="1" ht="45" x14ac:dyDescent="0.2">
      <c r="A374" s="362" t="s">
        <v>854</v>
      </c>
      <c r="B374" s="363" t="s">
        <v>8554</v>
      </c>
      <c r="C374" s="1068" t="s">
        <v>8555</v>
      </c>
      <c r="D374" s="1068"/>
      <c r="E374" s="1068"/>
      <c r="F374" s="364" t="s">
        <v>1003</v>
      </c>
      <c r="G374" s="364"/>
      <c r="H374" s="364"/>
      <c r="I374" s="364" t="s">
        <v>8556</v>
      </c>
      <c r="J374" s="365">
        <v>27.43</v>
      </c>
      <c r="K374" s="364"/>
      <c r="L374" s="365">
        <v>167.87</v>
      </c>
      <c r="M374" s="364"/>
      <c r="N374" s="366"/>
      <c r="V374" s="361"/>
      <c r="W374" s="367"/>
      <c r="X374" s="367" t="s">
        <v>8555</v>
      </c>
      <c r="AC374" s="367"/>
      <c r="AD374" s="384"/>
    </row>
    <row r="375" spans="1:33" s="332" customFormat="1" ht="12" x14ac:dyDescent="0.2">
      <c r="A375" s="379"/>
      <c r="B375" s="380"/>
      <c r="C375" s="340" t="s">
        <v>2932</v>
      </c>
      <c r="D375" s="385"/>
      <c r="E375" s="385"/>
      <c r="F375" s="386"/>
      <c r="G375" s="386"/>
      <c r="H375" s="386"/>
      <c r="I375" s="386"/>
      <c r="J375" s="387"/>
      <c r="K375" s="386"/>
      <c r="L375" s="387"/>
      <c r="M375" s="388"/>
      <c r="N375" s="389"/>
      <c r="V375" s="361"/>
      <c r="W375" s="367"/>
      <c r="X375" s="367"/>
      <c r="AC375" s="367"/>
      <c r="AD375" s="384"/>
    </row>
    <row r="376" spans="1:33" s="332" customFormat="1" ht="12" x14ac:dyDescent="0.2">
      <c r="A376" s="368"/>
      <c r="B376" s="369"/>
      <c r="C376" s="1065" t="s">
        <v>8557</v>
      </c>
      <c r="D376" s="1065"/>
      <c r="E376" s="1065"/>
      <c r="F376" s="1065"/>
      <c r="G376" s="1065"/>
      <c r="H376" s="1065"/>
      <c r="I376" s="1065"/>
      <c r="J376" s="1065"/>
      <c r="K376" s="1065"/>
      <c r="L376" s="1065"/>
      <c r="M376" s="1065"/>
      <c r="N376" s="1072"/>
      <c r="V376" s="361"/>
      <c r="W376" s="367"/>
      <c r="X376" s="367"/>
      <c r="AC376" s="367"/>
      <c r="AD376" s="384"/>
      <c r="AE376" s="335" t="s">
        <v>8557</v>
      </c>
    </row>
    <row r="377" spans="1:33" s="332" customFormat="1" ht="1.5" customHeight="1" x14ac:dyDescent="0.2">
      <c r="A377" s="386"/>
      <c r="B377" s="380"/>
      <c r="C377" s="380"/>
      <c r="D377" s="380"/>
      <c r="E377" s="380"/>
      <c r="F377" s="386"/>
      <c r="G377" s="386"/>
      <c r="H377" s="386"/>
      <c r="I377" s="386"/>
      <c r="J377" s="390"/>
      <c r="K377" s="386"/>
      <c r="L377" s="390"/>
      <c r="M377" s="373"/>
      <c r="N377" s="390"/>
      <c r="V377" s="361"/>
      <c r="W377" s="367"/>
      <c r="X377" s="367"/>
      <c r="AC377" s="367"/>
      <c r="AD377" s="384"/>
    </row>
    <row r="378" spans="1:33" s="332" customFormat="1" ht="12" x14ac:dyDescent="0.2">
      <c r="A378" s="391"/>
      <c r="B378" s="392"/>
      <c r="C378" s="1068" t="s">
        <v>8558</v>
      </c>
      <c r="D378" s="1068"/>
      <c r="E378" s="1068"/>
      <c r="F378" s="1068"/>
      <c r="G378" s="1068"/>
      <c r="H378" s="1068"/>
      <c r="I378" s="1068"/>
      <c r="J378" s="1068"/>
      <c r="K378" s="1068"/>
      <c r="L378" s="393"/>
      <c r="M378" s="394"/>
      <c r="N378" s="395"/>
      <c r="V378" s="361"/>
      <c r="W378" s="367"/>
      <c r="X378" s="367"/>
      <c r="AC378" s="367"/>
      <c r="AD378" s="384"/>
      <c r="AF378" s="367" t="s">
        <v>8558</v>
      </c>
    </row>
    <row r="379" spans="1:33" s="332" customFormat="1" ht="12" x14ac:dyDescent="0.2">
      <c r="A379" s="396"/>
      <c r="B379" s="371"/>
      <c r="C379" s="1065" t="s">
        <v>512</v>
      </c>
      <c r="D379" s="1065"/>
      <c r="E379" s="1065"/>
      <c r="F379" s="1065"/>
      <c r="G379" s="1065"/>
      <c r="H379" s="1065"/>
      <c r="I379" s="1065"/>
      <c r="J379" s="1065"/>
      <c r="K379" s="1065"/>
      <c r="L379" s="397">
        <v>19283.79</v>
      </c>
      <c r="M379" s="398"/>
      <c r="N379" s="399"/>
      <c r="V379" s="361"/>
      <c r="W379" s="367"/>
      <c r="X379" s="367"/>
      <c r="AC379" s="367"/>
      <c r="AD379" s="384"/>
      <c r="AF379" s="367"/>
      <c r="AG379" s="335" t="s">
        <v>512</v>
      </c>
    </row>
    <row r="380" spans="1:33" s="332" customFormat="1" ht="12" x14ac:dyDescent="0.2">
      <c r="A380" s="396"/>
      <c r="B380" s="371"/>
      <c r="C380" s="1065" t="s">
        <v>513</v>
      </c>
      <c r="D380" s="1065"/>
      <c r="E380" s="1065"/>
      <c r="F380" s="1065"/>
      <c r="G380" s="1065"/>
      <c r="H380" s="1065"/>
      <c r="I380" s="1065"/>
      <c r="J380" s="1065"/>
      <c r="K380" s="1065"/>
      <c r="L380" s="397"/>
      <c r="M380" s="398"/>
      <c r="N380" s="399"/>
      <c r="V380" s="361"/>
      <c r="W380" s="367"/>
      <c r="X380" s="367"/>
      <c r="AC380" s="367"/>
      <c r="AD380" s="384"/>
      <c r="AF380" s="367"/>
      <c r="AG380" s="335" t="s">
        <v>513</v>
      </c>
    </row>
    <row r="381" spans="1:33" s="332" customFormat="1" ht="12" x14ac:dyDescent="0.2">
      <c r="A381" s="396"/>
      <c r="B381" s="371"/>
      <c r="C381" s="1065" t="s">
        <v>514</v>
      </c>
      <c r="D381" s="1065"/>
      <c r="E381" s="1065"/>
      <c r="F381" s="1065"/>
      <c r="G381" s="1065"/>
      <c r="H381" s="1065"/>
      <c r="I381" s="1065"/>
      <c r="J381" s="1065"/>
      <c r="K381" s="1065"/>
      <c r="L381" s="397">
        <v>4197.8900000000003</v>
      </c>
      <c r="M381" s="398"/>
      <c r="N381" s="399"/>
      <c r="V381" s="361"/>
      <c r="W381" s="367"/>
      <c r="X381" s="367"/>
      <c r="AC381" s="367"/>
      <c r="AD381" s="384"/>
      <c r="AF381" s="367"/>
      <c r="AG381" s="335" t="s">
        <v>514</v>
      </c>
    </row>
    <row r="382" spans="1:33" s="332" customFormat="1" ht="12" x14ac:dyDescent="0.2">
      <c r="A382" s="396"/>
      <c r="B382" s="371"/>
      <c r="C382" s="1065" t="s">
        <v>515</v>
      </c>
      <c r="D382" s="1065"/>
      <c r="E382" s="1065"/>
      <c r="F382" s="1065"/>
      <c r="G382" s="1065"/>
      <c r="H382" s="1065"/>
      <c r="I382" s="1065"/>
      <c r="J382" s="1065"/>
      <c r="K382" s="1065"/>
      <c r="L382" s="397">
        <v>1242.47</v>
      </c>
      <c r="M382" s="398"/>
      <c r="N382" s="399"/>
      <c r="V382" s="361"/>
      <c r="W382" s="367"/>
      <c r="X382" s="367"/>
      <c r="AC382" s="367"/>
      <c r="AD382" s="384"/>
      <c r="AF382" s="367"/>
      <c r="AG382" s="335" t="s">
        <v>515</v>
      </c>
    </row>
    <row r="383" spans="1:33" s="332" customFormat="1" ht="12" x14ac:dyDescent="0.2">
      <c r="A383" s="396"/>
      <c r="B383" s="371"/>
      <c r="C383" s="1065" t="s">
        <v>516</v>
      </c>
      <c r="D383" s="1065"/>
      <c r="E383" s="1065"/>
      <c r="F383" s="1065"/>
      <c r="G383" s="1065"/>
      <c r="H383" s="1065"/>
      <c r="I383" s="1065"/>
      <c r="J383" s="1065"/>
      <c r="K383" s="1065"/>
      <c r="L383" s="397">
        <v>85.3</v>
      </c>
      <c r="M383" s="398"/>
      <c r="N383" s="399"/>
      <c r="V383" s="361"/>
      <c r="W383" s="367"/>
      <c r="X383" s="367"/>
      <c r="AC383" s="367"/>
      <c r="AD383" s="384"/>
      <c r="AF383" s="367"/>
      <c r="AG383" s="335" t="s">
        <v>516</v>
      </c>
    </row>
    <row r="384" spans="1:33" s="332" customFormat="1" ht="12" x14ac:dyDescent="0.2">
      <c r="A384" s="396"/>
      <c r="B384" s="371"/>
      <c r="C384" s="1065" t="s">
        <v>517</v>
      </c>
      <c r="D384" s="1065"/>
      <c r="E384" s="1065"/>
      <c r="F384" s="1065"/>
      <c r="G384" s="1065"/>
      <c r="H384" s="1065"/>
      <c r="I384" s="1065"/>
      <c r="J384" s="1065"/>
      <c r="K384" s="1065"/>
      <c r="L384" s="397">
        <v>13843.43</v>
      </c>
      <c r="M384" s="398"/>
      <c r="N384" s="399"/>
      <c r="V384" s="361"/>
      <c r="W384" s="367"/>
      <c r="X384" s="367"/>
      <c r="AC384" s="367"/>
      <c r="AD384" s="384"/>
      <c r="AF384" s="367"/>
      <c r="AG384" s="335" t="s">
        <v>517</v>
      </c>
    </row>
    <row r="385" spans="1:33" s="332" customFormat="1" ht="12" x14ac:dyDescent="0.2">
      <c r="A385" s="396"/>
      <c r="B385" s="371"/>
      <c r="C385" s="1065" t="s">
        <v>518</v>
      </c>
      <c r="D385" s="1065"/>
      <c r="E385" s="1065"/>
      <c r="F385" s="1065"/>
      <c r="G385" s="1065"/>
      <c r="H385" s="1065"/>
      <c r="I385" s="1065"/>
      <c r="J385" s="1065"/>
      <c r="K385" s="1065"/>
      <c r="L385" s="397">
        <v>1041.29</v>
      </c>
      <c r="M385" s="398"/>
      <c r="N385" s="399"/>
      <c r="V385" s="361"/>
      <c r="W385" s="367"/>
      <c r="X385" s="367"/>
      <c r="AC385" s="367"/>
      <c r="AD385" s="384"/>
      <c r="AF385" s="367"/>
      <c r="AG385" s="335" t="s">
        <v>518</v>
      </c>
    </row>
    <row r="386" spans="1:33" s="332" customFormat="1" ht="12" x14ac:dyDescent="0.2">
      <c r="A386" s="396"/>
      <c r="B386" s="371"/>
      <c r="C386" s="1065" t="s">
        <v>513</v>
      </c>
      <c r="D386" s="1065"/>
      <c r="E386" s="1065"/>
      <c r="F386" s="1065"/>
      <c r="G386" s="1065"/>
      <c r="H386" s="1065"/>
      <c r="I386" s="1065"/>
      <c r="J386" s="1065"/>
      <c r="K386" s="1065"/>
      <c r="L386" s="397"/>
      <c r="M386" s="398"/>
      <c r="N386" s="399"/>
      <c r="V386" s="361"/>
      <c r="W386" s="367"/>
      <c r="X386" s="367"/>
      <c r="AC386" s="367"/>
      <c r="AD386" s="384"/>
      <c r="AF386" s="367"/>
      <c r="AG386" s="335" t="s">
        <v>513</v>
      </c>
    </row>
    <row r="387" spans="1:33" s="332" customFormat="1" ht="12" x14ac:dyDescent="0.2">
      <c r="A387" s="396"/>
      <c r="B387" s="371"/>
      <c r="C387" s="1065" t="s">
        <v>519</v>
      </c>
      <c r="D387" s="1065"/>
      <c r="E387" s="1065"/>
      <c r="F387" s="1065"/>
      <c r="G387" s="1065"/>
      <c r="H387" s="1065"/>
      <c r="I387" s="1065"/>
      <c r="J387" s="1065"/>
      <c r="K387" s="1065"/>
      <c r="L387" s="397">
        <v>400.28</v>
      </c>
      <c r="M387" s="398"/>
      <c r="N387" s="399"/>
      <c r="V387" s="361"/>
      <c r="W387" s="367"/>
      <c r="X387" s="367"/>
      <c r="AC387" s="367"/>
      <c r="AD387" s="384"/>
      <c r="AF387" s="367"/>
      <c r="AG387" s="335" t="s">
        <v>519</v>
      </c>
    </row>
    <row r="388" spans="1:33" s="332" customFormat="1" ht="12" x14ac:dyDescent="0.2">
      <c r="A388" s="396"/>
      <c r="B388" s="371"/>
      <c r="C388" s="1065" t="s">
        <v>520</v>
      </c>
      <c r="D388" s="1065"/>
      <c r="E388" s="1065"/>
      <c r="F388" s="1065"/>
      <c r="G388" s="1065"/>
      <c r="H388" s="1065"/>
      <c r="I388" s="1065"/>
      <c r="J388" s="1065"/>
      <c r="K388" s="1065"/>
      <c r="L388" s="397">
        <v>112.77</v>
      </c>
      <c r="M388" s="398"/>
      <c r="N388" s="399"/>
      <c r="V388" s="361"/>
      <c r="W388" s="367"/>
      <c r="X388" s="367"/>
      <c r="AC388" s="367"/>
      <c r="AD388" s="384"/>
      <c r="AF388" s="367"/>
      <c r="AG388" s="335" t="s">
        <v>520</v>
      </c>
    </row>
    <row r="389" spans="1:33" s="332" customFormat="1" ht="12" x14ac:dyDescent="0.2">
      <c r="A389" s="396"/>
      <c r="B389" s="371"/>
      <c r="C389" s="1065" t="s">
        <v>521</v>
      </c>
      <c r="D389" s="1065"/>
      <c r="E389" s="1065"/>
      <c r="F389" s="1065"/>
      <c r="G389" s="1065"/>
      <c r="H389" s="1065"/>
      <c r="I389" s="1065"/>
      <c r="J389" s="1065"/>
      <c r="K389" s="1065"/>
      <c r="L389" s="397">
        <v>0.17</v>
      </c>
      <c r="M389" s="398"/>
      <c r="N389" s="399"/>
      <c r="V389" s="361"/>
      <c r="W389" s="367"/>
      <c r="X389" s="367"/>
      <c r="AC389" s="367"/>
      <c r="AD389" s="384"/>
      <c r="AF389" s="367"/>
      <c r="AG389" s="335" t="s">
        <v>521</v>
      </c>
    </row>
    <row r="390" spans="1:33" s="332" customFormat="1" ht="12" x14ac:dyDescent="0.2">
      <c r="A390" s="396"/>
      <c r="B390" s="371"/>
      <c r="C390" s="1065" t="s">
        <v>522</v>
      </c>
      <c r="D390" s="1065"/>
      <c r="E390" s="1065"/>
      <c r="F390" s="1065"/>
      <c r="G390" s="1065"/>
      <c r="H390" s="1065"/>
      <c r="I390" s="1065"/>
      <c r="J390" s="1065"/>
      <c r="K390" s="1065"/>
      <c r="L390" s="397">
        <v>362.75</v>
      </c>
      <c r="M390" s="398"/>
      <c r="N390" s="399"/>
      <c r="V390" s="361"/>
      <c r="W390" s="367"/>
      <c r="X390" s="367"/>
      <c r="AC390" s="367"/>
      <c r="AD390" s="384"/>
      <c r="AF390" s="367"/>
      <c r="AG390" s="335" t="s">
        <v>522</v>
      </c>
    </row>
    <row r="391" spans="1:33" s="332" customFormat="1" ht="12" x14ac:dyDescent="0.2">
      <c r="A391" s="396"/>
      <c r="B391" s="371"/>
      <c r="C391" s="1065" t="s">
        <v>523</v>
      </c>
      <c r="D391" s="1065"/>
      <c r="E391" s="1065"/>
      <c r="F391" s="1065"/>
      <c r="G391" s="1065"/>
      <c r="H391" s="1065"/>
      <c r="I391" s="1065"/>
      <c r="J391" s="1065"/>
      <c r="K391" s="1065"/>
      <c r="L391" s="397">
        <v>165.32</v>
      </c>
      <c r="M391" s="398"/>
      <c r="N391" s="399"/>
      <c r="V391" s="361"/>
      <c r="W391" s="367"/>
      <c r="X391" s="367"/>
      <c r="AC391" s="367"/>
      <c r="AD391" s="384"/>
      <c r="AF391" s="367"/>
      <c r="AG391" s="335" t="s">
        <v>523</v>
      </c>
    </row>
    <row r="392" spans="1:33" s="332" customFormat="1" ht="12" x14ac:dyDescent="0.2">
      <c r="A392" s="396"/>
      <c r="B392" s="371"/>
      <c r="C392" s="1065" t="s">
        <v>3041</v>
      </c>
      <c r="D392" s="1065"/>
      <c r="E392" s="1065"/>
      <c r="F392" s="1065"/>
      <c r="G392" s="1065"/>
      <c r="H392" s="1065"/>
      <c r="I392" s="1065"/>
      <c r="J392" s="1065"/>
      <c r="K392" s="1065"/>
      <c r="L392" s="397">
        <v>24153.24</v>
      </c>
      <c r="M392" s="398"/>
      <c r="N392" s="399"/>
      <c r="V392" s="361"/>
      <c r="W392" s="367"/>
      <c r="X392" s="367"/>
      <c r="AC392" s="367"/>
      <c r="AD392" s="384"/>
      <c r="AF392" s="367"/>
      <c r="AG392" s="335" t="s">
        <v>3041</v>
      </c>
    </row>
    <row r="393" spans="1:33" s="332" customFormat="1" ht="12" x14ac:dyDescent="0.2">
      <c r="A393" s="396"/>
      <c r="B393" s="371"/>
      <c r="C393" s="1065" t="s">
        <v>513</v>
      </c>
      <c r="D393" s="1065"/>
      <c r="E393" s="1065"/>
      <c r="F393" s="1065"/>
      <c r="G393" s="1065"/>
      <c r="H393" s="1065"/>
      <c r="I393" s="1065"/>
      <c r="J393" s="1065"/>
      <c r="K393" s="1065"/>
      <c r="L393" s="397"/>
      <c r="M393" s="398"/>
      <c r="N393" s="399"/>
      <c r="V393" s="361"/>
      <c r="W393" s="367"/>
      <c r="X393" s="367"/>
      <c r="AC393" s="367"/>
      <c r="AD393" s="384"/>
      <c r="AF393" s="367"/>
      <c r="AG393" s="335" t="s">
        <v>513</v>
      </c>
    </row>
    <row r="394" spans="1:33" s="332" customFormat="1" ht="12" x14ac:dyDescent="0.2">
      <c r="A394" s="396"/>
      <c r="B394" s="371"/>
      <c r="C394" s="1065" t="s">
        <v>519</v>
      </c>
      <c r="D394" s="1065"/>
      <c r="E394" s="1065"/>
      <c r="F394" s="1065"/>
      <c r="G394" s="1065"/>
      <c r="H394" s="1065"/>
      <c r="I394" s="1065"/>
      <c r="J394" s="1065"/>
      <c r="K394" s="1065"/>
      <c r="L394" s="397">
        <v>3797.61</v>
      </c>
      <c r="M394" s="398"/>
      <c r="N394" s="399"/>
      <c r="V394" s="361"/>
      <c r="W394" s="367"/>
      <c r="X394" s="367"/>
      <c r="AC394" s="367"/>
      <c r="AD394" s="384"/>
      <c r="AF394" s="367"/>
      <c r="AG394" s="335" t="s">
        <v>519</v>
      </c>
    </row>
    <row r="395" spans="1:33" s="332" customFormat="1" ht="12" x14ac:dyDescent="0.2">
      <c r="A395" s="396"/>
      <c r="B395" s="371"/>
      <c r="C395" s="1065" t="s">
        <v>520</v>
      </c>
      <c r="D395" s="1065"/>
      <c r="E395" s="1065"/>
      <c r="F395" s="1065"/>
      <c r="G395" s="1065"/>
      <c r="H395" s="1065"/>
      <c r="I395" s="1065"/>
      <c r="J395" s="1065"/>
      <c r="K395" s="1065"/>
      <c r="L395" s="397">
        <v>1129.7</v>
      </c>
      <c r="M395" s="398"/>
      <c r="N395" s="399"/>
      <c r="V395" s="361"/>
      <c r="W395" s="367"/>
      <c r="X395" s="367"/>
      <c r="AC395" s="367"/>
      <c r="AD395" s="384"/>
      <c r="AF395" s="367"/>
      <c r="AG395" s="335" t="s">
        <v>520</v>
      </c>
    </row>
    <row r="396" spans="1:33" s="332" customFormat="1" ht="12" x14ac:dyDescent="0.2">
      <c r="A396" s="396"/>
      <c r="B396" s="371"/>
      <c r="C396" s="1065" t="s">
        <v>521</v>
      </c>
      <c r="D396" s="1065"/>
      <c r="E396" s="1065"/>
      <c r="F396" s="1065"/>
      <c r="G396" s="1065"/>
      <c r="H396" s="1065"/>
      <c r="I396" s="1065"/>
      <c r="J396" s="1065"/>
      <c r="K396" s="1065"/>
      <c r="L396" s="397">
        <v>13843.26</v>
      </c>
      <c r="M396" s="398"/>
      <c r="N396" s="399"/>
      <c r="V396" s="361"/>
      <c r="W396" s="367"/>
      <c r="X396" s="367"/>
      <c r="AC396" s="367"/>
      <c r="AD396" s="384"/>
      <c r="AF396" s="367"/>
      <c r="AG396" s="335" t="s">
        <v>521</v>
      </c>
    </row>
    <row r="397" spans="1:33" s="332" customFormat="1" ht="12" x14ac:dyDescent="0.2">
      <c r="A397" s="396"/>
      <c r="B397" s="371"/>
      <c r="C397" s="1065" t="s">
        <v>522</v>
      </c>
      <c r="D397" s="1065"/>
      <c r="E397" s="1065"/>
      <c r="F397" s="1065"/>
      <c r="G397" s="1065"/>
      <c r="H397" s="1065"/>
      <c r="I397" s="1065"/>
      <c r="J397" s="1065"/>
      <c r="K397" s="1065"/>
      <c r="L397" s="397">
        <v>3544.81</v>
      </c>
      <c r="M397" s="398"/>
      <c r="N397" s="399"/>
      <c r="V397" s="361"/>
      <c r="W397" s="367"/>
      <c r="X397" s="367"/>
      <c r="AC397" s="367"/>
      <c r="AD397" s="384"/>
      <c r="AF397" s="367"/>
      <c r="AG397" s="335" t="s">
        <v>522</v>
      </c>
    </row>
    <row r="398" spans="1:33" s="332" customFormat="1" ht="12" x14ac:dyDescent="0.2">
      <c r="A398" s="396"/>
      <c r="B398" s="371"/>
      <c r="C398" s="1065" t="s">
        <v>523</v>
      </c>
      <c r="D398" s="1065"/>
      <c r="E398" s="1065"/>
      <c r="F398" s="1065"/>
      <c r="G398" s="1065"/>
      <c r="H398" s="1065"/>
      <c r="I398" s="1065"/>
      <c r="J398" s="1065"/>
      <c r="K398" s="1065"/>
      <c r="L398" s="397">
        <v>1837.86</v>
      </c>
      <c r="M398" s="398"/>
      <c r="N398" s="399"/>
      <c r="V398" s="361"/>
      <c r="W398" s="367"/>
      <c r="X398" s="367"/>
      <c r="AC398" s="367"/>
      <c r="AD398" s="384"/>
      <c r="AF398" s="367"/>
      <c r="AG398" s="335" t="s">
        <v>523</v>
      </c>
    </row>
    <row r="399" spans="1:33" s="332" customFormat="1" ht="12" x14ac:dyDescent="0.2">
      <c r="A399" s="396"/>
      <c r="B399" s="371"/>
      <c r="C399" s="1065" t="s">
        <v>1374</v>
      </c>
      <c r="D399" s="1065"/>
      <c r="E399" s="1065"/>
      <c r="F399" s="1065"/>
      <c r="G399" s="1065"/>
      <c r="H399" s="1065"/>
      <c r="I399" s="1065"/>
      <c r="J399" s="1065"/>
      <c r="K399" s="1065"/>
      <c r="L399" s="397">
        <v>102762.28</v>
      </c>
      <c r="M399" s="398"/>
      <c r="N399" s="399"/>
      <c r="V399" s="361"/>
      <c r="W399" s="367"/>
      <c r="X399" s="367"/>
      <c r="AC399" s="367"/>
      <c r="AD399" s="384"/>
      <c r="AF399" s="367"/>
      <c r="AG399" s="335" t="s">
        <v>1374</v>
      </c>
    </row>
    <row r="400" spans="1:33" s="332" customFormat="1" ht="12" x14ac:dyDescent="0.2">
      <c r="A400" s="396"/>
      <c r="B400" s="371"/>
      <c r="C400" s="1065" t="s">
        <v>3043</v>
      </c>
      <c r="D400" s="1065"/>
      <c r="E400" s="1065"/>
      <c r="F400" s="1065"/>
      <c r="G400" s="1065"/>
      <c r="H400" s="1065"/>
      <c r="I400" s="1065"/>
      <c r="J400" s="1065"/>
      <c r="K400" s="1065"/>
      <c r="L400" s="397">
        <v>102762.28</v>
      </c>
      <c r="M400" s="398"/>
      <c r="N400" s="399"/>
      <c r="V400" s="361"/>
      <c r="W400" s="367"/>
      <c r="X400" s="367"/>
      <c r="AC400" s="367"/>
      <c r="AD400" s="384"/>
      <c r="AF400" s="367"/>
      <c r="AG400" s="335" t="s">
        <v>3043</v>
      </c>
    </row>
    <row r="401" spans="1:34" s="332" customFormat="1" ht="12" x14ac:dyDescent="0.2">
      <c r="A401" s="396"/>
      <c r="B401" s="371"/>
      <c r="C401" s="1065" t="s">
        <v>524</v>
      </c>
      <c r="D401" s="1065"/>
      <c r="E401" s="1065"/>
      <c r="F401" s="1065"/>
      <c r="G401" s="1065"/>
      <c r="H401" s="1065"/>
      <c r="I401" s="1065"/>
      <c r="J401" s="1065"/>
      <c r="K401" s="1065"/>
      <c r="L401" s="397">
        <v>4283.1899999999996</v>
      </c>
      <c r="M401" s="398"/>
      <c r="N401" s="399"/>
      <c r="V401" s="361"/>
      <c r="W401" s="367"/>
      <c r="X401" s="367"/>
      <c r="AC401" s="367"/>
      <c r="AD401" s="384"/>
      <c r="AF401" s="367"/>
      <c r="AG401" s="335" t="s">
        <v>524</v>
      </c>
    </row>
    <row r="402" spans="1:34" s="332" customFormat="1" ht="12" x14ac:dyDescent="0.2">
      <c r="A402" s="396"/>
      <c r="B402" s="371"/>
      <c r="C402" s="1065" t="s">
        <v>525</v>
      </c>
      <c r="D402" s="1065"/>
      <c r="E402" s="1065"/>
      <c r="F402" s="1065"/>
      <c r="G402" s="1065"/>
      <c r="H402" s="1065"/>
      <c r="I402" s="1065"/>
      <c r="J402" s="1065"/>
      <c r="K402" s="1065"/>
      <c r="L402" s="397">
        <v>3907.56</v>
      </c>
      <c r="M402" s="398"/>
      <c r="N402" s="399"/>
      <c r="V402" s="361"/>
      <c r="W402" s="367"/>
      <c r="X402" s="367"/>
      <c r="AC402" s="367"/>
      <c r="AD402" s="384"/>
      <c r="AF402" s="367"/>
      <c r="AG402" s="335" t="s">
        <v>525</v>
      </c>
    </row>
    <row r="403" spans="1:34" s="332" customFormat="1" ht="12" x14ac:dyDescent="0.2">
      <c r="A403" s="396"/>
      <c r="B403" s="371"/>
      <c r="C403" s="1065" t="s">
        <v>526</v>
      </c>
      <c r="D403" s="1065"/>
      <c r="E403" s="1065"/>
      <c r="F403" s="1065"/>
      <c r="G403" s="1065"/>
      <c r="H403" s="1065"/>
      <c r="I403" s="1065"/>
      <c r="J403" s="1065"/>
      <c r="K403" s="1065"/>
      <c r="L403" s="397">
        <v>2003.18</v>
      </c>
      <c r="M403" s="398"/>
      <c r="N403" s="399"/>
      <c r="V403" s="361"/>
      <c r="W403" s="367"/>
      <c r="X403" s="367"/>
      <c r="AC403" s="367"/>
      <c r="AD403" s="384"/>
      <c r="AF403" s="367"/>
      <c r="AG403" s="335" t="s">
        <v>526</v>
      </c>
    </row>
    <row r="404" spans="1:34" s="332" customFormat="1" ht="12" x14ac:dyDescent="0.2">
      <c r="A404" s="396"/>
      <c r="B404" s="390"/>
      <c r="C404" s="1067" t="s">
        <v>8559</v>
      </c>
      <c r="D404" s="1067"/>
      <c r="E404" s="1067"/>
      <c r="F404" s="1067"/>
      <c r="G404" s="1067"/>
      <c r="H404" s="1067"/>
      <c r="I404" s="1067"/>
      <c r="J404" s="1067"/>
      <c r="K404" s="1067"/>
      <c r="L404" s="400">
        <v>127956.81</v>
      </c>
      <c r="M404" s="401"/>
      <c r="N404" s="402"/>
      <c r="V404" s="361"/>
      <c r="W404" s="367"/>
      <c r="X404" s="367"/>
      <c r="AC404" s="367"/>
      <c r="AD404" s="384"/>
      <c r="AF404" s="367"/>
      <c r="AH404" s="367" t="s">
        <v>8559</v>
      </c>
    </row>
    <row r="405" spans="1:34" s="332" customFormat="1" ht="12" x14ac:dyDescent="0.2">
      <c r="A405" s="396"/>
      <c r="B405" s="371"/>
      <c r="C405" s="1065" t="s">
        <v>513</v>
      </c>
      <c r="D405" s="1065"/>
      <c r="E405" s="1065"/>
      <c r="F405" s="1065"/>
      <c r="G405" s="1065"/>
      <c r="H405" s="1065"/>
      <c r="I405" s="1065"/>
      <c r="J405" s="1065"/>
      <c r="K405" s="1065"/>
      <c r="L405" s="397"/>
      <c r="M405" s="398"/>
      <c r="N405" s="399"/>
      <c r="V405" s="361"/>
      <c r="W405" s="367"/>
      <c r="X405" s="367"/>
      <c r="AC405" s="367"/>
      <c r="AD405" s="384"/>
      <c r="AF405" s="367"/>
      <c r="AG405" s="335" t="s">
        <v>513</v>
      </c>
      <c r="AH405" s="367"/>
    </row>
    <row r="406" spans="1:34" s="332" customFormat="1" ht="12" x14ac:dyDescent="0.2">
      <c r="A406" s="396"/>
      <c r="B406" s="371"/>
      <c r="C406" s="1065" t="s">
        <v>615</v>
      </c>
      <c r="D406" s="1065"/>
      <c r="E406" s="1065"/>
      <c r="F406" s="1065"/>
      <c r="G406" s="1065"/>
      <c r="H406" s="1065"/>
      <c r="I406" s="1065"/>
      <c r="J406" s="1065"/>
      <c r="K406" s="1065"/>
      <c r="L406" s="397">
        <v>13302.98</v>
      </c>
      <c r="M406" s="398"/>
      <c r="N406" s="399"/>
      <c r="V406" s="361"/>
      <c r="W406" s="367"/>
      <c r="X406" s="367"/>
      <c r="AC406" s="367"/>
      <c r="AD406" s="384"/>
      <c r="AF406" s="367"/>
      <c r="AG406" s="335" t="s">
        <v>615</v>
      </c>
      <c r="AH406" s="367"/>
    </row>
    <row r="407" spans="1:34" s="332" customFormat="1" ht="12" x14ac:dyDescent="0.2">
      <c r="A407" s="396"/>
      <c r="B407" s="371"/>
      <c r="C407" s="1065" t="s">
        <v>1376</v>
      </c>
      <c r="D407" s="1065"/>
      <c r="E407" s="1065"/>
      <c r="F407" s="1065"/>
      <c r="G407" s="1065"/>
      <c r="H407" s="1065"/>
      <c r="I407" s="1065"/>
      <c r="J407" s="1065"/>
      <c r="K407" s="1065"/>
      <c r="L407" s="397">
        <v>102762.28</v>
      </c>
      <c r="M407" s="398"/>
      <c r="N407" s="399"/>
      <c r="V407" s="361"/>
      <c r="W407" s="367"/>
      <c r="X407" s="367"/>
      <c r="AC407" s="367"/>
      <c r="AD407" s="384"/>
      <c r="AF407" s="367"/>
      <c r="AG407" s="335" t="s">
        <v>1376</v>
      </c>
      <c r="AH407" s="367"/>
    </row>
    <row r="408" spans="1:34" s="332" customFormat="1" ht="12" x14ac:dyDescent="0.2">
      <c r="A408" s="1073" t="s">
        <v>8560</v>
      </c>
      <c r="B408" s="1074"/>
      <c r="C408" s="1074"/>
      <c r="D408" s="1074"/>
      <c r="E408" s="1074"/>
      <c r="F408" s="1074"/>
      <c r="G408" s="1074"/>
      <c r="H408" s="1074"/>
      <c r="I408" s="1074"/>
      <c r="J408" s="1074"/>
      <c r="K408" s="1074"/>
      <c r="L408" s="1074"/>
      <c r="M408" s="1074"/>
      <c r="N408" s="1075"/>
      <c r="V408" s="361" t="s">
        <v>8560</v>
      </c>
      <c r="W408" s="367"/>
      <c r="X408" s="367"/>
      <c r="AC408" s="367"/>
      <c r="AD408" s="384"/>
      <c r="AF408" s="367"/>
      <c r="AH408" s="367"/>
    </row>
    <row r="409" spans="1:34" s="332" customFormat="1" ht="22.5" x14ac:dyDescent="0.2">
      <c r="A409" s="1069" t="s">
        <v>2500</v>
      </c>
      <c r="B409" s="1070"/>
      <c r="C409" s="1070"/>
      <c r="D409" s="1070"/>
      <c r="E409" s="1070"/>
      <c r="F409" s="1070"/>
      <c r="G409" s="1070"/>
      <c r="H409" s="1070"/>
      <c r="I409" s="1070"/>
      <c r="J409" s="1070"/>
      <c r="K409" s="1070"/>
      <c r="L409" s="1070"/>
      <c r="M409" s="1070"/>
      <c r="N409" s="1071"/>
      <c r="V409" s="361"/>
      <c r="W409" s="367" t="s">
        <v>2500</v>
      </c>
      <c r="X409" s="367"/>
      <c r="AC409" s="367"/>
      <c r="AD409" s="384"/>
      <c r="AF409" s="367"/>
      <c r="AH409" s="367"/>
    </row>
    <row r="410" spans="1:34" s="332" customFormat="1" ht="33.75" x14ac:dyDescent="0.2">
      <c r="A410" s="362" t="s">
        <v>857</v>
      </c>
      <c r="B410" s="363" t="s">
        <v>2502</v>
      </c>
      <c r="C410" s="1068" t="s">
        <v>2503</v>
      </c>
      <c r="D410" s="1068"/>
      <c r="E410" s="1068"/>
      <c r="F410" s="364" t="s">
        <v>621</v>
      </c>
      <c r="G410" s="364"/>
      <c r="H410" s="364"/>
      <c r="I410" s="364" t="s">
        <v>4815</v>
      </c>
      <c r="J410" s="365">
        <v>61.63</v>
      </c>
      <c r="K410" s="364"/>
      <c r="L410" s="365">
        <v>0.8</v>
      </c>
      <c r="M410" s="364"/>
      <c r="N410" s="366"/>
      <c r="V410" s="361"/>
      <c r="W410" s="367"/>
      <c r="X410" s="367" t="s">
        <v>2503</v>
      </c>
      <c r="AC410" s="367"/>
      <c r="AD410" s="384"/>
      <c r="AF410" s="367"/>
      <c r="AH410" s="367"/>
    </row>
    <row r="411" spans="1:34" s="332" customFormat="1" ht="12" x14ac:dyDescent="0.2">
      <c r="A411" s="379"/>
      <c r="B411" s="380"/>
      <c r="C411" s="340" t="s">
        <v>623</v>
      </c>
      <c r="D411" s="385"/>
      <c r="E411" s="385"/>
      <c r="F411" s="386"/>
      <c r="G411" s="386"/>
      <c r="H411" s="386"/>
      <c r="I411" s="386"/>
      <c r="J411" s="387"/>
      <c r="K411" s="386"/>
      <c r="L411" s="387"/>
      <c r="M411" s="388"/>
      <c r="N411" s="389"/>
      <c r="V411" s="361"/>
      <c r="W411" s="367"/>
      <c r="X411" s="367"/>
      <c r="AC411" s="367"/>
      <c r="AD411" s="384"/>
      <c r="AF411" s="367"/>
      <c r="AH411" s="367"/>
    </row>
    <row r="412" spans="1:34" s="332" customFormat="1" ht="22.5" x14ac:dyDescent="0.2">
      <c r="A412" s="1069" t="s">
        <v>8068</v>
      </c>
      <c r="B412" s="1070"/>
      <c r="C412" s="1070"/>
      <c r="D412" s="1070"/>
      <c r="E412" s="1070"/>
      <c r="F412" s="1070"/>
      <c r="G412" s="1070"/>
      <c r="H412" s="1070"/>
      <c r="I412" s="1070"/>
      <c r="J412" s="1070"/>
      <c r="K412" s="1070"/>
      <c r="L412" s="1070"/>
      <c r="M412" s="1070"/>
      <c r="N412" s="1071"/>
      <c r="V412" s="361"/>
      <c r="W412" s="367" t="s">
        <v>8068</v>
      </c>
      <c r="X412" s="367"/>
      <c r="AC412" s="367"/>
      <c r="AD412" s="384"/>
      <c r="AF412" s="367"/>
      <c r="AH412" s="367"/>
    </row>
    <row r="413" spans="1:34" s="332" customFormat="1" ht="33.75" x14ac:dyDescent="0.2">
      <c r="A413" s="362" t="s">
        <v>866</v>
      </c>
      <c r="B413" s="363" t="s">
        <v>6308</v>
      </c>
      <c r="C413" s="1068" t="s">
        <v>6309</v>
      </c>
      <c r="D413" s="1068"/>
      <c r="E413" s="1068"/>
      <c r="F413" s="364" t="s">
        <v>621</v>
      </c>
      <c r="G413" s="364"/>
      <c r="H413" s="364"/>
      <c r="I413" s="364" t="s">
        <v>3938</v>
      </c>
      <c r="J413" s="365">
        <v>73.94</v>
      </c>
      <c r="K413" s="364"/>
      <c r="L413" s="365">
        <v>0.3</v>
      </c>
      <c r="M413" s="364"/>
      <c r="N413" s="366"/>
      <c r="V413" s="361"/>
      <c r="W413" s="367"/>
      <c r="X413" s="367" t="s">
        <v>6309</v>
      </c>
      <c r="AC413" s="367"/>
      <c r="AD413" s="384"/>
      <c r="AF413" s="367"/>
      <c r="AH413" s="367"/>
    </row>
    <row r="414" spans="1:34" s="332" customFormat="1" ht="12" x14ac:dyDescent="0.2">
      <c r="A414" s="379"/>
      <c r="B414" s="380"/>
      <c r="C414" s="340" t="s">
        <v>623</v>
      </c>
      <c r="D414" s="385"/>
      <c r="E414" s="385"/>
      <c r="F414" s="386"/>
      <c r="G414" s="386"/>
      <c r="H414" s="386"/>
      <c r="I414" s="386"/>
      <c r="J414" s="387"/>
      <c r="K414" s="386"/>
      <c r="L414" s="387"/>
      <c r="M414" s="388"/>
      <c r="N414" s="389"/>
      <c r="V414" s="361"/>
      <c r="W414" s="367"/>
      <c r="X414" s="367"/>
      <c r="AC414" s="367"/>
      <c r="AD414" s="384"/>
      <c r="AF414" s="367"/>
      <c r="AH414" s="367"/>
    </row>
    <row r="415" spans="1:34" s="332" customFormat="1" ht="22.5" x14ac:dyDescent="0.2">
      <c r="A415" s="1069" t="s">
        <v>8068</v>
      </c>
      <c r="B415" s="1070"/>
      <c r="C415" s="1070"/>
      <c r="D415" s="1070"/>
      <c r="E415" s="1070"/>
      <c r="F415" s="1070"/>
      <c r="G415" s="1070"/>
      <c r="H415" s="1070"/>
      <c r="I415" s="1070"/>
      <c r="J415" s="1070"/>
      <c r="K415" s="1070"/>
      <c r="L415" s="1070"/>
      <c r="M415" s="1070"/>
      <c r="N415" s="1071"/>
      <c r="V415" s="361"/>
      <c r="W415" s="367" t="s">
        <v>8068</v>
      </c>
      <c r="X415" s="367"/>
      <c r="AC415" s="367"/>
      <c r="AD415" s="384"/>
      <c r="AF415" s="367"/>
      <c r="AH415" s="367"/>
    </row>
    <row r="416" spans="1:34" s="332" customFormat="1" ht="33.75" x14ac:dyDescent="0.2">
      <c r="A416" s="362" t="s">
        <v>870</v>
      </c>
      <c r="B416" s="363" t="s">
        <v>6310</v>
      </c>
      <c r="C416" s="1068" t="s">
        <v>6311</v>
      </c>
      <c r="D416" s="1068"/>
      <c r="E416" s="1068"/>
      <c r="F416" s="364" t="s">
        <v>621</v>
      </c>
      <c r="G416" s="364"/>
      <c r="H416" s="364"/>
      <c r="I416" s="364" t="s">
        <v>5635</v>
      </c>
      <c r="J416" s="365">
        <v>103.88</v>
      </c>
      <c r="K416" s="364"/>
      <c r="L416" s="365">
        <v>1.77</v>
      </c>
      <c r="M416" s="364"/>
      <c r="N416" s="366"/>
      <c r="V416" s="361"/>
      <c r="W416" s="367"/>
      <c r="X416" s="367" t="s">
        <v>6311</v>
      </c>
      <c r="AC416" s="367"/>
      <c r="AD416" s="384"/>
      <c r="AF416" s="367"/>
      <c r="AH416" s="367"/>
    </row>
    <row r="417" spans="1:36" s="332" customFormat="1" ht="12" x14ac:dyDescent="0.2">
      <c r="A417" s="379"/>
      <c r="B417" s="380"/>
      <c r="C417" s="340" t="s">
        <v>623</v>
      </c>
      <c r="D417" s="385"/>
      <c r="E417" s="385"/>
      <c r="F417" s="386"/>
      <c r="G417" s="386"/>
      <c r="H417" s="386"/>
      <c r="I417" s="386"/>
      <c r="J417" s="387"/>
      <c r="K417" s="386"/>
      <c r="L417" s="387"/>
      <c r="M417" s="388"/>
      <c r="N417" s="389"/>
      <c r="V417" s="361"/>
      <c r="W417" s="367"/>
      <c r="X417" s="367"/>
      <c r="AC417" s="367"/>
      <c r="AD417" s="384"/>
      <c r="AF417" s="367"/>
      <c r="AH417" s="367"/>
    </row>
    <row r="418" spans="1:36" s="332" customFormat="1" ht="1.5" customHeight="1" x14ac:dyDescent="0.2">
      <c r="A418" s="386"/>
      <c r="B418" s="380"/>
      <c r="C418" s="380"/>
      <c r="D418" s="380"/>
      <c r="E418" s="380"/>
      <c r="F418" s="386"/>
      <c r="G418" s="386"/>
      <c r="H418" s="386"/>
      <c r="I418" s="386"/>
      <c r="J418" s="390"/>
      <c r="K418" s="386"/>
      <c r="L418" s="390"/>
      <c r="M418" s="373"/>
      <c r="N418" s="390"/>
      <c r="V418" s="361"/>
      <c r="W418" s="367"/>
      <c r="X418" s="367"/>
      <c r="AC418" s="367"/>
      <c r="AD418" s="384"/>
      <c r="AF418" s="367"/>
      <c r="AH418" s="367"/>
    </row>
    <row r="419" spans="1:36" s="332" customFormat="1" ht="12" x14ac:dyDescent="0.2">
      <c r="A419" s="391"/>
      <c r="B419" s="392"/>
      <c r="C419" s="1068" t="s">
        <v>8561</v>
      </c>
      <c r="D419" s="1068"/>
      <c r="E419" s="1068"/>
      <c r="F419" s="1068"/>
      <c r="G419" s="1068"/>
      <c r="H419" s="1068"/>
      <c r="I419" s="1068"/>
      <c r="J419" s="1068"/>
      <c r="K419" s="1068"/>
      <c r="L419" s="393"/>
      <c r="M419" s="394"/>
      <c r="N419" s="395"/>
      <c r="V419" s="361"/>
      <c r="W419" s="367"/>
      <c r="X419" s="367"/>
      <c r="AC419" s="367"/>
      <c r="AD419" s="384"/>
      <c r="AF419" s="367" t="s">
        <v>8561</v>
      </c>
      <c r="AH419" s="367"/>
    </row>
    <row r="420" spans="1:36" s="332" customFormat="1" ht="12" x14ac:dyDescent="0.2">
      <c r="A420" s="396"/>
      <c r="B420" s="371"/>
      <c r="C420" s="1065" t="s">
        <v>512</v>
      </c>
      <c r="D420" s="1065"/>
      <c r="E420" s="1065"/>
      <c r="F420" s="1065"/>
      <c r="G420" s="1065"/>
      <c r="H420" s="1065"/>
      <c r="I420" s="1065"/>
      <c r="J420" s="1065"/>
      <c r="K420" s="1065"/>
      <c r="L420" s="397">
        <v>2.87</v>
      </c>
      <c r="M420" s="398"/>
      <c r="N420" s="399"/>
      <c r="V420" s="361"/>
      <c r="W420" s="367"/>
      <c r="X420" s="367"/>
      <c r="AC420" s="367"/>
      <c r="AD420" s="384"/>
      <c r="AF420" s="367"/>
      <c r="AG420" s="335" t="s">
        <v>512</v>
      </c>
      <c r="AH420" s="367"/>
    </row>
    <row r="421" spans="1:36" s="332" customFormat="1" ht="12" x14ac:dyDescent="0.2">
      <c r="A421" s="396"/>
      <c r="B421" s="371"/>
      <c r="C421" s="1065" t="s">
        <v>513</v>
      </c>
      <c r="D421" s="1065"/>
      <c r="E421" s="1065"/>
      <c r="F421" s="1065"/>
      <c r="G421" s="1065"/>
      <c r="H421" s="1065"/>
      <c r="I421" s="1065"/>
      <c r="J421" s="1065"/>
      <c r="K421" s="1065"/>
      <c r="L421" s="397"/>
      <c r="M421" s="398"/>
      <c r="N421" s="399"/>
      <c r="V421" s="361"/>
      <c r="W421" s="367"/>
      <c r="X421" s="367"/>
      <c r="AC421" s="367"/>
      <c r="AD421" s="384"/>
      <c r="AF421" s="367"/>
      <c r="AG421" s="335" t="s">
        <v>513</v>
      </c>
      <c r="AH421" s="367"/>
    </row>
    <row r="422" spans="1:36" s="332" customFormat="1" ht="12" x14ac:dyDescent="0.2">
      <c r="A422" s="396"/>
      <c r="B422" s="371"/>
      <c r="C422" s="1065" t="s">
        <v>517</v>
      </c>
      <c r="D422" s="1065"/>
      <c r="E422" s="1065"/>
      <c r="F422" s="1065"/>
      <c r="G422" s="1065"/>
      <c r="H422" s="1065"/>
      <c r="I422" s="1065"/>
      <c r="J422" s="1065"/>
      <c r="K422" s="1065"/>
      <c r="L422" s="397">
        <v>2.87</v>
      </c>
      <c r="M422" s="398"/>
      <c r="N422" s="399"/>
      <c r="V422" s="361"/>
      <c r="W422" s="367"/>
      <c r="X422" s="367"/>
      <c r="AC422" s="367"/>
      <c r="AD422" s="384"/>
      <c r="AF422" s="367"/>
      <c r="AG422" s="335" t="s">
        <v>517</v>
      </c>
      <c r="AH422" s="367"/>
    </row>
    <row r="423" spans="1:36" s="332" customFormat="1" ht="12" x14ac:dyDescent="0.2">
      <c r="A423" s="396"/>
      <c r="B423" s="371"/>
      <c r="C423" s="1065" t="s">
        <v>518</v>
      </c>
      <c r="D423" s="1065"/>
      <c r="E423" s="1065"/>
      <c r="F423" s="1065"/>
      <c r="G423" s="1065"/>
      <c r="H423" s="1065"/>
      <c r="I423" s="1065"/>
      <c r="J423" s="1065"/>
      <c r="K423" s="1065"/>
      <c r="L423" s="397">
        <v>2.87</v>
      </c>
      <c r="M423" s="398"/>
      <c r="N423" s="399"/>
      <c r="V423" s="361"/>
      <c r="W423" s="367"/>
      <c r="X423" s="367"/>
      <c r="AC423" s="367"/>
      <c r="AD423" s="384"/>
      <c r="AF423" s="367"/>
      <c r="AG423" s="335" t="s">
        <v>518</v>
      </c>
      <c r="AH423" s="367"/>
    </row>
    <row r="424" spans="1:36" s="332" customFormat="1" ht="12" x14ac:dyDescent="0.2">
      <c r="A424" s="396"/>
      <c r="B424" s="371"/>
      <c r="C424" s="1065" t="s">
        <v>513</v>
      </c>
      <c r="D424" s="1065"/>
      <c r="E424" s="1065"/>
      <c r="F424" s="1065"/>
      <c r="G424" s="1065"/>
      <c r="H424" s="1065"/>
      <c r="I424" s="1065"/>
      <c r="J424" s="1065"/>
      <c r="K424" s="1065"/>
      <c r="L424" s="397"/>
      <c r="M424" s="398"/>
      <c r="N424" s="399"/>
      <c r="V424" s="361"/>
      <c r="W424" s="367"/>
      <c r="X424" s="367"/>
      <c r="AC424" s="367"/>
      <c r="AD424" s="384"/>
      <c r="AF424" s="367"/>
      <c r="AG424" s="335" t="s">
        <v>513</v>
      </c>
      <c r="AH424" s="367"/>
    </row>
    <row r="425" spans="1:36" s="332" customFormat="1" ht="12" x14ac:dyDescent="0.2">
      <c r="A425" s="396"/>
      <c r="B425" s="371"/>
      <c r="C425" s="1065" t="s">
        <v>521</v>
      </c>
      <c r="D425" s="1065"/>
      <c r="E425" s="1065"/>
      <c r="F425" s="1065"/>
      <c r="G425" s="1065"/>
      <c r="H425" s="1065"/>
      <c r="I425" s="1065"/>
      <c r="J425" s="1065"/>
      <c r="K425" s="1065"/>
      <c r="L425" s="397">
        <v>2.87</v>
      </c>
      <c r="M425" s="398"/>
      <c r="N425" s="399"/>
      <c r="V425" s="361"/>
      <c r="W425" s="367"/>
      <c r="X425" s="367"/>
      <c r="AC425" s="367"/>
      <c r="AD425" s="384"/>
      <c r="AF425" s="367"/>
      <c r="AG425" s="335" t="s">
        <v>521</v>
      </c>
      <c r="AH425" s="367"/>
    </row>
    <row r="426" spans="1:36" s="332" customFormat="1" ht="12" x14ac:dyDescent="0.2">
      <c r="A426" s="396"/>
      <c r="B426" s="390"/>
      <c r="C426" s="1067" t="s">
        <v>8562</v>
      </c>
      <c r="D426" s="1067"/>
      <c r="E426" s="1067"/>
      <c r="F426" s="1067"/>
      <c r="G426" s="1067"/>
      <c r="H426" s="1067"/>
      <c r="I426" s="1067"/>
      <c r="J426" s="1067"/>
      <c r="K426" s="1067"/>
      <c r="L426" s="400">
        <v>2.87</v>
      </c>
      <c r="M426" s="401"/>
      <c r="N426" s="402"/>
      <c r="V426" s="361"/>
      <c r="W426" s="367"/>
      <c r="X426" s="367"/>
      <c r="AC426" s="367"/>
      <c r="AD426" s="384"/>
      <c r="AF426" s="367"/>
      <c r="AH426" s="367" t="s">
        <v>8562</v>
      </c>
    </row>
    <row r="427" spans="1:36" s="332" customFormat="1" ht="2.25" customHeight="1" x14ac:dyDescent="0.2">
      <c r="B427" s="338"/>
      <c r="C427" s="338"/>
      <c r="D427" s="338"/>
      <c r="E427" s="338"/>
      <c r="F427" s="338"/>
      <c r="G427" s="338"/>
      <c r="H427" s="338"/>
      <c r="I427" s="338"/>
      <c r="J427" s="338"/>
      <c r="K427" s="338"/>
      <c r="L427" s="403"/>
      <c r="M427" s="404"/>
      <c r="N427" s="405"/>
    </row>
    <row r="428" spans="1:36" s="332" customFormat="1" x14ac:dyDescent="0.2">
      <c r="A428" s="391"/>
      <c r="B428" s="392"/>
      <c r="C428" s="1068" t="s">
        <v>636</v>
      </c>
      <c r="D428" s="1068"/>
      <c r="E428" s="1068"/>
      <c r="F428" s="1068"/>
      <c r="G428" s="1068"/>
      <c r="H428" s="1068"/>
      <c r="I428" s="1068"/>
      <c r="J428" s="1068"/>
      <c r="K428" s="1068"/>
      <c r="L428" s="393"/>
      <c r="M428" s="406"/>
      <c r="N428" s="395"/>
      <c r="AI428" s="367" t="s">
        <v>636</v>
      </c>
    </row>
    <row r="429" spans="1:36" s="332" customFormat="1" x14ac:dyDescent="0.2">
      <c r="A429" s="396"/>
      <c r="B429" s="371"/>
      <c r="C429" s="1065" t="s">
        <v>512</v>
      </c>
      <c r="D429" s="1065"/>
      <c r="E429" s="1065"/>
      <c r="F429" s="1065"/>
      <c r="G429" s="1065"/>
      <c r="H429" s="1065"/>
      <c r="I429" s="1065"/>
      <c r="J429" s="1065"/>
      <c r="K429" s="1065"/>
      <c r="L429" s="397">
        <v>19286.66</v>
      </c>
      <c r="M429" s="407"/>
      <c r="N429" s="399"/>
      <c r="AI429" s="367"/>
      <c r="AJ429" s="335" t="s">
        <v>512</v>
      </c>
    </row>
    <row r="430" spans="1:36" s="332" customFormat="1" x14ac:dyDescent="0.2">
      <c r="A430" s="396"/>
      <c r="B430" s="371"/>
      <c r="C430" s="1065" t="s">
        <v>513</v>
      </c>
      <c r="D430" s="1065"/>
      <c r="E430" s="1065"/>
      <c r="F430" s="1065"/>
      <c r="G430" s="1065"/>
      <c r="H430" s="1065"/>
      <c r="I430" s="1065"/>
      <c r="J430" s="1065"/>
      <c r="K430" s="1065"/>
      <c r="L430" s="397"/>
      <c r="M430" s="407"/>
      <c r="N430" s="399"/>
      <c r="AI430" s="367"/>
      <c r="AJ430" s="335" t="s">
        <v>513</v>
      </c>
    </row>
    <row r="431" spans="1:36" s="332" customFormat="1" x14ac:dyDescent="0.2">
      <c r="A431" s="396"/>
      <c r="B431" s="371"/>
      <c r="C431" s="1065" t="s">
        <v>514</v>
      </c>
      <c r="D431" s="1065"/>
      <c r="E431" s="1065"/>
      <c r="F431" s="1065"/>
      <c r="G431" s="1065"/>
      <c r="H431" s="1065"/>
      <c r="I431" s="1065"/>
      <c r="J431" s="1065"/>
      <c r="K431" s="1065"/>
      <c r="L431" s="397">
        <v>4197.8900000000003</v>
      </c>
      <c r="M431" s="407"/>
      <c r="N431" s="399"/>
      <c r="AI431" s="367"/>
      <c r="AJ431" s="335" t="s">
        <v>514</v>
      </c>
    </row>
    <row r="432" spans="1:36" s="332" customFormat="1" x14ac:dyDescent="0.2">
      <c r="A432" s="396"/>
      <c r="B432" s="371"/>
      <c r="C432" s="1065" t="s">
        <v>515</v>
      </c>
      <c r="D432" s="1065"/>
      <c r="E432" s="1065"/>
      <c r="F432" s="1065"/>
      <c r="G432" s="1065"/>
      <c r="H432" s="1065"/>
      <c r="I432" s="1065"/>
      <c r="J432" s="1065"/>
      <c r="K432" s="1065"/>
      <c r="L432" s="397">
        <v>1242.47</v>
      </c>
      <c r="M432" s="407"/>
      <c r="N432" s="399"/>
      <c r="AI432" s="367"/>
      <c r="AJ432" s="335" t="s">
        <v>515</v>
      </c>
    </row>
    <row r="433" spans="1:36" s="332" customFormat="1" x14ac:dyDescent="0.2">
      <c r="A433" s="396"/>
      <c r="B433" s="371"/>
      <c r="C433" s="1065" t="s">
        <v>516</v>
      </c>
      <c r="D433" s="1065"/>
      <c r="E433" s="1065"/>
      <c r="F433" s="1065"/>
      <c r="G433" s="1065"/>
      <c r="H433" s="1065"/>
      <c r="I433" s="1065"/>
      <c r="J433" s="1065"/>
      <c r="K433" s="1065"/>
      <c r="L433" s="397">
        <v>85.3</v>
      </c>
      <c r="M433" s="407"/>
      <c r="N433" s="399"/>
      <c r="AI433" s="367"/>
      <c r="AJ433" s="335" t="s">
        <v>516</v>
      </c>
    </row>
    <row r="434" spans="1:36" s="332" customFormat="1" x14ac:dyDescent="0.2">
      <c r="A434" s="396"/>
      <c r="B434" s="371"/>
      <c r="C434" s="1065" t="s">
        <v>517</v>
      </c>
      <c r="D434" s="1065"/>
      <c r="E434" s="1065"/>
      <c r="F434" s="1065"/>
      <c r="G434" s="1065"/>
      <c r="H434" s="1065"/>
      <c r="I434" s="1065"/>
      <c r="J434" s="1065"/>
      <c r="K434" s="1065"/>
      <c r="L434" s="397">
        <v>13846.3</v>
      </c>
      <c r="M434" s="407"/>
      <c r="N434" s="399"/>
      <c r="AI434" s="367"/>
      <c r="AJ434" s="335" t="s">
        <v>517</v>
      </c>
    </row>
    <row r="435" spans="1:36" s="332" customFormat="1" x14ac:dyDescent="0.2">
      <c r="A435" s="396"/>
      <c r="B435" s="371" t="s">
        <v>423</v>
      </c>
      <c r="C435" s="1065" t="s">
        <v>518</v>
      </c>
      <c r="D435" s="1065"/>
      <c r="E435" s="1065"/>
      <c r="F435" s="1065"/>
      <c r="G435" s="1065"/>
      <c r="H435" s="1065"/>
      <c r="I435" s="1065"/>
      <c r="J435" s="1065"/>
      <c r="K435" s="1065"/>
      <c r="L435" s="397">
        <v>1044.1600000000001</v>
      </c>
      <c r="M435" s="407" t="s">
        <v>567</v>
      </c>
      <c r="N435" s="399">
        <v>9794</v>
      </c>
      <c r="AI435" s="367"/>
      <c r="AJ435" s="335" t="s">
        <v>518</v>
      </c>
    </row>
    <row r="436" spans="1:36" s="332" customFormat="1" x14ac:dyDescent="0.2">
      <c r="A436" s="396"/>
      <c r="B436" s="371"/>
      <c r="C436" s="1065" t="s">
        <v>513</v>
      </c>
      <c r="D436" s="1065"/>
      <c r="E436" s="1065"/>
      <c r="F436" s="1065"/>
      <c r="G436" s="1065"/>
      <c r="H436" s="1065"/>
      <c r="I436" s="1065"/>
      <c r="J436" s="1065"/>
      <c r="K436" s="1065"/>
      <c r="L436" s="397"/>
      <c r="M436" s="407"/>
      <c r="N436" s="399"/>
      <c r="AI436" s="367"/>
      <c r="AJ436" s="335" t="s">
        <v>513</v>
      </c>
    </row>
    <row r="437" spans="1:36" s="332" customFormat="1" x14ac:dyDescent="0.2">
      <c r="A437" s="396"/>
      <c r="B437" s="371"/>
      <c r="C437" s="1065" t="s">
        <v>519</v>
      </c>
      <c r="D437" s="1065"/>
      <c r="E437" s="1065"/>
      <c r="F437" s="1065"/>
      <c r="G437" s="1065"/>
      <c r="H437" s="1065"/>
      <c r="I437" s="1065"/>
      <c r="J437" s="1065"/>
      <c r="K437" s="1065"/>
      <c r="L437" s="397">
        <v>400.28</v>
      </c>
      <c r="M437" s="407"/>
      <c r="N437" s="399"/>
      <c r="AI437" s="367"/>
      <c r="AJ437" s="335" t="s">
        <v>519</v>
      </c>
    </row>
    <row r="438" spans="1:36" s="332" customFormat="1" x14ac:dyDescent="0.2">
      <c r="A438" s="396"/>
      <c r="B438" s="371"/>
      <c r="C438" s="1065" t="s">
        <v>520</v>
      </c>
      <c r="D438" s="1065"/>
      <c r="E438" s="1065"/>
      <c r="F438" s="1065"/>
      <c r="G438" s="1065"/>
      <c r="H438" s="1065"/>
      <c r="I438" s="1065"/>
      <c r="J438" s="1065"/>
      <c r="K438" s="1065"/>
      <c r="L438" s="397">
        <v>112.77</v>
      </c>
      <c r="M438" s="407"/>
      <c r="N438" s="399"/>
      <c r="AI438" s="367"/>
      <c r="AJ438" s="335" t="s">
        <v>520</v>
      </c>
    </row>
    <row r="439" spans="1:36" s="332" customFormat="1" x14ac:dyDescent="0.2">
      <c r="A439" s="396"/>
      <c r="B439" s="371"/>
      <c r="C439" s="1065" t="s">
        <v>521</v>
      </c>
      <c r="D439" s="1065"/>
      <c r="E439" s="1065"/>
      <c r="F439" s="1065"/>
      <c r="G439" s="1065"/>
      <c r="H439" s="1065"/>
      <c r="I439" s="1065"/>
      <c r="J439" s="1065"/>
      <c r="K439" s="1065"/>
      <c r="L439" s="397">
        <v>3.04</v>
      </c>
      <c r="M439" s="407"/>
      <c r="N439" s="399"/>
      <c r="AI439" s="367"/>
      <c r="AJ439" s="335" t="s">
        <v>521</v>
      </c>
    </row>
    <row r="440" spans="1:36" s="332" customFormat="1" x14ac:dyDescent="0.2">
      <c r="A440" s="396"/>
      <c r="B440" s="371"/>
      <c r="C440" s="1065" t="s">
        <v>522</v>
      </c>
      <c r="D440" s="1065"/>
      <c r="E440" s="1065"/>
      <c r="F440" s="1065"/>
      <c r="G440" s="1065"/>
      <c r="H440" s="1065"/>
      <c r="I440" s="1065"/>
      <c r="J440" s="1065"/>
      <c r="K440" s="1065"/>
      <c r="L440" s="397">
        <v>362.75</v>
      </c>
      <c r="M440" s="407"/>
      <c r="N440" s="399"/>
      <c r="AI440" s="367"/>
      <c r="AJ440" s="335" t="s">
        <v>522</v>
      </c>
    </row>
    <row r="441" spans="1:36" s="332" customFormat="1" x14ac:dyDescent="0.2">
      <c r="A441" s="396"/>
      <c r="B441" s="371"/>
      <c r="C441" s="1065" t="s">
        <v>523</v>
      </c>
      <c r="D441" s="1065"/>
      <c r="E441" s="1065"/>
      <c r="F441" s="1065"/>
      <c r="G441" s="1065"/>
      <c r="H441" s="1065"/>
      <c r="I441" s="1065"/>
      <c r="J441" s="1065"/>
      <c r="K441" s="1065"/>
      <c r="L441" s="397">
        <v>165.32</v>
      </c>
      <c r="M441" s="407"/>
      <c r="N441" s="399"/>
      <c r="AI441" s="367"/>
      <c r="AJ441" s="335" t="s">
        <v>523</v>
      </c>
    </row>
    <row r="442" spans="1:36" s="332" customFormat="1" x14ac:dyDescent="0.2">
      <c r="A442" s="396"/>
      <c r="B442" s="371" t="s">
        <v>423</v>
      </c>
      <c r="C442" s="1065" t="s">
        <v>3041</v>
      </c>
      <c r="D442" s="1065"/>
      <c r="E442" s="1065"/>
      <c r="F442" s="1065"/>
      <c r="G442" s="1065"/>
      <c r="H442" s="1065"/>
      <c r="I442" s="1065"/>
      <c r="J442" s="1065"/>
      <c r="K442" s="1065"/>
      <c r="L442" s="397">
        <v>24153.24</v>
      </c>
      <c r="M442" s="407" t="s">
        <v>567</v>
      </c>
      <c r="N442" s="399">
        <v>226557</v>
      </c>
      <c r="AI442" s="367"/>
      <c r="AJ442" s="335" t="s">
        <v>3041</v>
      </c>
    </row>
    <row r="443" spans="1:36" s="332" customFormat="1" x14ac:dyDescent="0.2">
      <c r="A443" s="396"/>
      <c r="B443" s="371"/>
      <c r="C443" s="1065" t="s">
        <v>513</v>
      </c>
      <c r="D443" s="1065"/>
      <c r="E443" s="1065"/>
      <c r="F443" s="1065"/>
      <c r="G443" s="1065"/>
      <c r="H443" s="1065"/>
      <c r="I443" s="1065"/>
      <c r="J443" s="1065"/>
      <c r="K443" s="1065"/>
      <c r="L443" s="397"/>
      <c r="M443" s="407"/>
      <c r="N443" s="399"/>
      <c r="AI443" s="367"/>
      <c r="AJ443" s="335" t="s">
        <v>513</v>
      </c>
    </row>
    <row r="444" spans="1:36" s="332" customFormat="1" x14ac:dyDescent="0.2">
      <c r="A444" s="396"/>
      <c r="B444" s="371"/>
      <c r="C444" s="1065" t="s">
        <v>519</v>
      </c>
      <c r="D444" s="1065"/>
      <c r="E444" s="1065"/>
      <c r="F444" s="1065"/>
      <c r="G444" s="1065"/>
      <c r="H444" s="1065"/>
      <c r="I444" s="1065"/>
      <c r="J444" s="1065"/>
      <c r="K444" s="1065"/>
      <c r="L444" s="397">
        <v>3797.61</v>
      </c>
      <c r="M444" s="407"/>
      <c r="N444" s="399"/>
      <c r="AI444" s="367"/>
      <c r="AJ444" s="335" t="s">
        <v>519</v>
      </c>
    </row>
    <row r="445" spans="1:36" s="332" customFormat="1" x14ac:dyDescent="0.2">
      <c r="A445" s="396"/>
      <c r="B445" s="371"/>
      <c r="C445" s="1065" t="s">
        <v>520</v>
      </c>
      <c r="D445" s="1065"/>
      <c r="E445" s="1065"/>
      <c r="F445" s="1065"/>
      <c r="G445" s="1065"/>
      <c r="H445" s="1065"/>
      <c r="I445" s="1065"/>
      <c r="J445" s="1065"/>
      <c r="K445" s="1065"/>
      <c r="L445" s="397">
        <v>1129.7</v>
      </c>
      <c r="M445" s="407"/>
      <c r="N445" s="399"/>
      <c r="AI445" s="367"/>
      <c r="AJ445" s="335" t="s">
        <v>520</v>
      </c>
    </row>
    <row r="446" spans="1:36" s="332" customFormat="1" x14ac:dyDescent="0.2">
      <c r="A446" s="396"/>
      <c r="B446" s="371"/>
      <c r="C446" s="1065" t="s">
        <v>521</v>
      </c>
      <c r="D446" s="1065"/>
      <c r="E446" s="1065"/>
      <c r="F446" s="1065"/>
      <c r="G446" s="1065"/>
      <c r="H446" s="1065"/>
      <c r="I446" s="1065"/>
      <c r="J446" s="1065"/>
      <c r="K446" s="1065"/>
      <c r="L446" s="397">
        <v>13843.26</v>
      </c>
      <c r="M446" s="407"/>
      <c r="N446" s="399"/>
      <c r="AI446" s="367"/>
      <c r="AJ446" s="335" t="s">
        <v>521</v>
      </c>
    </row>
    <row r="447" spans="1:36" s="332" customFormat="1" x14ac:dyDescent="0.2">
      <c r="A447" s="396"/>
      <c r="B447" s="371"/>
      <c r="C447" s="1065" t="s">
        <v>522</v>
      </c>
      <c r="D447" s="1065"/>
      <c r="E447" s="1065"/>
      <c r="F447" s="1065"/>
      <c r="G447" s="1065"/>
      <c r="H447" s="1065"/>
      <c r="I447" s="1065"/>
      <c r="J447" s="1065"/>
      <c r="K447" s="1065"/>
      <c r="L447" s="397">
        <v>3544.81</v>
      </c>
      <c r="M447" s="407"/>
      <c r="N447" s="399"/>
      <c r="AI447" s="367"/>
      <c r="AJ447" s="335" t="s">
        <v>522</v>
      </c>
    </row>
    <row r="448" spans="1:36" s="332" customFormat="1" x14ac:dyDescent="0.2">
      <c r="A448" s="396"/>
      <c r="B448" s="371"/>
      <c r="C448" s="1065" t="s">
        <v>523</v>
      </c>
      <c r="D448" s="1065"/>
      <c r="E448" s="1065"/>
      <c r="F448" s="1065"/>
      <c r="G448" s="1065"/>
      <c r="H448" s="1065"/>
      <c r="I448" s="1065"/>
      <c r="J448" s="1065"/>
      <c r="K448" s="1065"/>
      <c r="L448" s="397">
        <v>1837.86</v>
      </c>
      <c r="M448" s="407"/>
      <c r="N448" s="399"/>
      <c r="AI448" s="367"/>
      <c r="AJ448" s="335" t="s">
        <v>523</v>
      </c>
    </row>
    <row r="449" spans="1:37" x14ac:dyDescent="0.2">
      <c r="A449" s="396"/>
      <c r="B449" s="371"/>
      <c r="C449" s="1065" t="s">
        <v>1374</v>
      </c>
      <c r="D449" s="1065"/>
      <c r="E449" s="1065"/>
      <c r="F449" s="1065"/>
      <c r="G449" s="1065"/>
      <c r="H449" s="1065"/>
      <c r="I449" s="1065"/>
      <c r="J449" s="1065"/>
      <c r="K449" s="1065"/>
      <c r="L449" s="397">
        <v>102762.28</v>
      </c>
      <c r="M449" s="407"/>
      <c r="N449" s="399">
        <v>509701</v>
      </c>
      <c r="O449" s="332"/>
      <c r="P449" s="332"/>
      <c r="Q449" s="332"/>
      <c r="R449" s="332"/>
      <c r="S449" s="332"/>
      <c r="T449" s="332"/>
      <c r="U449" s="332"/>
      <c r="V449" s="332"/>
      <c r="W449" s="332"/>
      <c r="X449" s="332"/>
      <c r="Y449" s="332"/>
      <c r="Z449" s="332"/>
      <c r="AA449" s="332"/>
      <c r="AB449" s="332"/>
      <c r="AC449" s="332"/>
      <c r="AD449" s="332"/>
      <c r="AE449" s="332"/>
      <c r="AF449" s="332"/>
      <c r="AG449" s="332"/>
      <c r="AH449" s="332"/>
      <c r="AI449" s="367"/>
      <c r="AJ449" s="335" t="s">
        <v>1374</v>
      </c>
      <c r="AK449" s="332"/>
    </row>
    <row r="450" spans="1:37" x14ac:dyDescent="0.2">
      <c r="A450" s="396"/>
      <c r="B450" s="371" t="s">
        <v>434</v>
      </c>
      <c r="C450" s="1065" t="s">
        <v>3043</v>
      </c>
      <c r="D450" s="1065"/>
      <c r="E450" s="1065"/>
      <c r="F450" s="1065"/>
      <c r="G450" s="1065"/>
      <c r="H450" s="1065"/>
      <c r="I450" s="1065"/>
      <c r="J450" s="1065"/>
      <c r="K450" s="1065"/>
      <c r="L450" s="397">
        <v>102762.28</v>
      </c>
      <c r="M450" s="407" t="s">
        <v>1362</v>
      </c>
      <c r="N450" s="399">
        <v>509701</v>
      </c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2"/>
      <c r="AH450" s="332"/>
      <c r="AI450" s="367"/>
      <c r="AJ450" s="335" t="s">
        <v>3043</v>
      </c>
      <c r="AK450" s="332"/>
    </row>
    <row r="451" spans="1:37" x14ac:dyDescent="0.2">
      <c r="A451" s="396"/>
      <c r="B451" s="371"/>
      <c r="C451" s="1065" t="s">
        <v>524</v>
      </c>
      <c r="D451" s="1065"/>
      <c r="E451" s="1065"/>
      <c r="F451" s="1065"/>
      <c r="G451" s="1065"/>
      <c r="H451" s="1065"/>
      <c r="I451" s="1065"/>
      <c r="J451" s="1065"/>
      <c r="K451" s="1065"/>
      <c r="L451" s="397">
        <v>4283.1899999999996</v>
      </c>
      <c r="M451" s="407"/>
      <c r="N451" s="399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2"/>
      <c r="AH451" s="332"/>
      <c r="AI451" s="367"/>
      <c r="AJ451" s="335" t="s">
        <v>524</v>
      </c>
      <c r="AK451" s="332"/>
    </row>
    <row r="452" spans="1:37" x14ac:dyDescent="0.2">
      <c r="A452" s="396"/>
      <c r="B452" s="371"/>
      <c r="C452" s="1065" t="s">
        <v>525</v>
      </c>
      <c r="D452" s="1065"/>
      <c r="E452" s="1065"/>
      <c r="F452" s="1065"/>
      <c r="G452" s="1065"/>
      <c r="H452" s="1065"/>
      <c r="I452" s="1065"/>
      <c r="J452" s="1065"/>
      <c r="K452" s="1065"/>
      <c r="L452" s="397">
        <v>3907.56</v>
      </c>
      <c r="M452" s="407"/>
      <c r="N452" s="399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2"/>
      <c r="AH452" s="332"/>
      <c r="AI452" s="367"/>
      <c r="AJ452" s="335" t="s">
        <v>525</v>
      </c>
      <c r="AK452" s="332"/>
    </row>
    <row r="453" spans="1:37" x14ac:dyDescent="0.2">
      <c r="A453" s="396"/>
      <c r="B453" s="371"/>
      <c r="C453" s="1065" t="s">
        <v>526</v>
      </c>
      <c r="D453" s="1065"/>
      <c r="E453" s="1065"/>
      <c r="F453" s="1065"/>
      <c r="G453" s="1065"/>
      <c r="H453" s="1065"/>
      <c r="I453" s="1065"/>
      <c r="J453" s="1065"/>
      <c r="K453" s="1065"/>
      <c r="L453" s="397">
        <v>2003.18</v>
      </c>
      <c r="M453" s="407"/>
      <c r="N453" s="399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2"/>
      <c r="AH453" s="332"/>
      <c r="AI453" s="367"/>
      <c r="AJ453" s="335" t="s">
        <v>526</v>
      </c>
      <c r="AK453" s="332"/>
    </row>
    <row r="454" spans="1:37" x14ac:dyDescent="0.2">
      <c r="A454" s="396"/>
      <c r="B454" s="390"/>
      <c r="C454" s="1067" t="s">
        <v>637</v>
      </c>
      <c r="D454" s="1067"/>
      <c r="E454" s="1067"/>
      <c r="F454" s="1067"/>
      <c r="G454" s="1067"/>
      <c r="H454" s="1067"/>
      <c r="I454" s="1067"/>
      <c r="J454" s="1067"/>
      <c r="K454" s="1067"/>
      <c r="L454" s="400">
        <v>127959.67999999999</v>
      </c>
      <c r="M454" s="408"/>
      <c r="N454" s="409">
        <v>746052</v>
      </c>
      <c r="O454" s="332"/>
      <c r="P454" s="332"/>
      <c r="Q454" s="332"/>
      <c r="R454" s="332"/>
      <c r="S454" s="332"/>
      <c r="T454" s="332"/>
      <c r="U454" s="332"/>
      <c r="V454" s="332"/>
      <c r="W454" s="332"/>
      <c r="X454" s="332"/>
      <c r="Y454" s="332"/>
      <c r="Z454" s="332"/>
      <c r="AA454" s="332"/>
      <c r="AB454" s="332"/>
      <c r="AC454" s="332"/>
      <c r="AD454" s="332"/>
      <c r="AE454" s="332"/>
      <c r="AF454" s="332"/>
      <c r="AG454" s="332"/>
      <c r="AH454" s="332"/>
      <c r="AI454" s="367"/>
      <c r="AJ454" s="332"/>
      <c r="AK454" s="367" t="s">
        <v>637</v>
      </c>
    </row>
    <row r="455" spans="1:37" x14ac:dyDescent="0.2">
      <c r="A455" s="396"/>
      <c r="B455" s="371"/>
      <c r="C455" s="1065" t="s">
        <v>513</v>
      </c>
      <c r="D455" s="1065"/>
      <c r="E455" s="1065"/>
      <c r="F455" s="1065"/>
      <c r="G455" s="1065"/>
      <c r="H455" s="1065"/>
      <c r="I455" s="1065"/>
      <c r="J455" s="1065"/>
      <c r="K455" s="1065"/>
      <c r="L455" s="397"/>
      <c r="M455" s="407"/>
      <c r="N455" s="399"/>
      <c r="O455" s="332"/>
      <c r="P455" s="332"/>
      <c r="Q455" s="332"/>
      <c r="R455" s="332"/>
      <c r="S455" s="332"/>
      <c r="T455" s="332"/>
      <c r="U455" s="332"/>
      <c r="V455" s="332"/>
      <c r="W455" s="332"/>
      <c r="X455" s="332"/>
      <c r="Y455" s="332"/>
      <c r="Z455" s="332"/>
      <c r="AA455" s="332"/>
      <c r="AB455" s="332"/>
      <c r="AC455" s="332"/>
      <c r="AD455" s="332"/>
      <c r="AE455" s="332"/>
      <c r="AF455" s="332"/>
      <c r="AG455" s="332"/>
      <c r="AH455" s="332"/>
      <c r="AI455" s="367"/>
      <c r="AJ455" s="335" t="s">
        <v>513</v>
      </c>
      <c r="AK455" s="367"/>
    </row>
    <row r="456" spans="1:37" x14ac:dyDescent="0.2">
      <c r="A456" s="396"/>
      <c r="B456" s="371"/>
      <c r="C456" s="1065" t="s">
        <v>615</v>
      </c>
      <c r="D456" s="1065"/>
      <c r="E456" s="1065"/>
      <c r="F456" s="1065"/>
      <c r="G456" s="1065"/>
      <c r="H456" s="1065"/>
      <c r="I456" s="1065"/>
      <c r="J456" s="1065"/>
      <c r="K456" s="1065"/>
      <c r="L456" s="397"/>
      <c r="M456" s="407"/>
      <c r="N456" s="399">
        <v>124782</v>
      </c>
      <c r="O456" s="332"/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67"/>
      <c r="AJ456" s="335" t="s">
        <v>615</v>
      </c>
      <c r="AK456" s="367"/>
    </row>
    <row r="457" spans="1:37" x14ac:dyDescent="0.2">
      <c r="A457" s="396"/>
      <c r="B457" s="371"/>
      <c r="C457" s="1065" t="s">
        <v>1376</v>
      </c>
      <c r="D457" s="1065"/>
      <c r="E457" s="1065"/>
      <c r="F457" s="1065"/>
      <c r="G457" s="1065"/>
      <c r="H457" s="1065"/>
      <c r="I457" s="1065"/>
      <c r="J457" s="1065"/>
      <c r="K457" s="1065"/>
      <c r="L457" s="397"/>
      <c r="M457" s="407"/>
      <c r="N457" s="399">
        <v>509701</v>
      </c>
      <c r="O457" s="332"/>
      <c r="P457" s="332"/>
      <c r="Q457" s="332"/>
      <c r="R457" s="332"/>
      <c r="S457" s="332"/>
      <c r="T457" s="332"/>
      <c r="U457" s="332"/>
      <c r="V457" s="332"/>
      <c r="W457" s="332"/>
      <c r="X457" s="332"/>
      <c r="Y457" s="332"/>
      <c r="Z457" s="332"/>
      <c r="AA457" s="332"/>
      <c r="AB457" s="332"/>
      <c r="AC457" s="332"/>
      <c r="AD457" s="332"/>
      <c r="AE457" s="332"/>
      <c r="AF457" s="332"/>
      <c r="AG457" s="332"/>
      <c r="AH457" s="332"/>
      <c r="AI457" s="367"/>
      <c r="AJ457" s="335" t="s">
        <v>1376</v>
      </c>
      <c r="AK457" s="367"/>
    </row>
    <row r="458" spans="1:37" ht="1.5" customHeight="1" x14ac:dyDescent="0.2">
      <c r="B458" s="390"/>
      <c r="C458" s="380"/>
      <c r="D458" s="380"/>
      <c r="E458" s="380"/>
      <c r="F458" s="380"/>
      <c r="G458" s="380"/>
      <c r="H458" s="380"/>
      <c r="I458" s="380"/>
      <c r="J458" s="380"/>
      <c r="K458" s="380"/>
      <c r="L458" s="400"/>
      <c r="M458" s="401"/>
      <c r="N458" s="410"/>
      <c r="O458" s="332"/>
      <c r="P458" s="332"/>
      <c r="Q458" s="332"/>
      <c r="R458" s="332"/>
      <c r="S458" s="332"/>
      <c r="T458" s="332"/>
      <c r="U458" s="332"/>
      <c r="V458" s="332"/>
      <c r="W458" s="332"/>
      <c r="X458" s="332"/>
      <c r="Y458" s="332"/>
      <c r="Z458" s="332"/>
      <c r="AA458" s="332"/>
      <c r="AB458" s="332"/>
      <c r="AC458" s="332"/>
      <c r="AD458" s="332"/>
      <c r="AE458" s="332"/>
      <c r="AF458" s="332"/>
      <c r="AG458" s="332"/>
      <c r="AH458" s="332"/>
      <c r="AI458" s="332"/>
      <c r="AJ458" s="332"/>
      <c r="AK458" s="332"/>
    </row>
    <row r="459" spans="1:37" ht="53.25" customHeight="1" x14ac:dyDescent="0.2">
      <c r="A459" s="411"/>
      <c r="B459" s="411"/>
      <c r="C459" s="411"/>
      <c r="D459" s="411"/>
      <c r="E459" s="411"/>
      <c r="F459" s="411"/>
      <c r="G459" s="411"/>
      <c r="H459" s="411"/>
      <c r="I459" s="411"/>
      <c r="J459" s="411"/>
      <c r="K459" s="411"/>
      <c r="L459" s="411"/>
      <c r="M459" s="411"/>
      <c r="N459" s="411"/>
      <c r="O459" s="332"/>
      <c r="P459" s="332"/>
      <c r="Q459" s="332"/>
      <c r="R459" s="332"/>
      <c r="S459" s="332"/>
      <c r="T459" s="332"/>
      <c r="U459" s="332"/>
      <c r="V459" s="332"/>
      <c r="W459" s="332"/>
      <c r="X459" s="332"/>
      <c r="Y459" s="332"/>
      <c r="Z459" s="332"/>
      <c r="AA459" s="332"/>
      <c r="AB459" s="332"/>
      <c r="AC459" s="332"/>
      <c r="AD459" s="332"/>
      <c r="AE459" s="332"/>
      <c r="AF459" s="332"/>
      <c r="AG459" s="332"/>
      <c r="AH459" s="332"/>
      <c r="AI459" s="332"/>
      <c r="AJ459" s="332"/>
      <c r="AK459" s="332"/>
    </row>
    <row r="460" spans="1:37" x14ac:dyDescent="0.2">
      <c r="B460" s="412" t="s">
        <v>376</v>
      </c>
      <c r="C460" s="1066" t="s">
        <v>638</v>
      </c>
      <c r="D460" s="1066"/>
      <c r="E460" s="1066"/>
      <c r="F460" s="1066"/>
      <c r="G460" s="1066"/>
      <c r="H460" s="1066"/>
      <c r="I460" s="1066"/>
      <c r="J460" s="1066"/>
      <c r="K460" s="1066"/>
      <c r="L460" s="1066"/>
      <c r="O460" s="332"/>
      <c r="P460" s="332"/>
      <c r="Q460" s="332"/>
      <c r="R460" s="332"/>
      <c r="S460" s="332"/>
      <c r="T460" s="332"/>
      <c r="U460" s="332"/>
      <c r="V460" s="332"/>
      <c r="W460" s="332"/>
      <c r="X460" s="332"/>
      <c r="Y460" s="332"/>
      <c r="Z460" s="332"/>
      <c r="AA460" s="332"/>
      <c r="AB460" s="332"/>
      <c r="AC460" s="332"/>
      <c r="AD460" s="332"/>
      <c r="AE460" s="332"/>
      <c r="AF460" s="332"/>
      <c r="AG460" s="332"/>
      <c r="AH460" s="332"/>
      <c r="AI460" s="332"/>
      <c r="AJ460" s="332"/>
      <c r="AK460" s="332"/>
    </row>
    <row r="461" spans="1:37" ht="13.5" customHeight="1" x14ac:dyDescent="0.2">
      <c r="B461" s="333"/>
      <c r="C461" s="1064" t="s">
        <v>92</v>
      </c>
      <c r="D461" s="1064"/>
      <c r="E461" s="1064"/>
      <c r="F461" s="1064"/>
      <c r="G461" s="1064"/>
      <c r="H461" s="1064"/>
      <c r="I461" s="1064"/>
      <c r="J461" s="1064"/>
      <c r="K461" s="1064"/>
      <c r="L461" s="1064"/>
      <c r="O461" s="332"/>
      <c r="P461" s="332"/>
      <c r="Q461" s="332"/>
      <c r="R461" s="332"/>
      <c r="S461" s="332"/>
      <c r="T461" s="332"/>
      <c r="U461" s="332"/>
      <c r="V461" s="332"/>
      <c r="W461" s="332"/>
      <c r="X461" s="332"/>
      <c r="Y461" s="332"/>
      <c r="Z461" s="332"/>
      <c r="AA461" s="332"/>
      <c r="AB461" s="332"/>
      <c r="AC461" s="332"/>
      <c r="AD461" s="332"/>
      <c r="AE461" s="332"/>
      <c r="AF461" s="332"/>
      <c r="AG461" s="332"/>
      <c r="AH461" s="332"/>
      <c r="AI461" s="332"/>
      <c r="AJ461" s="332"/>
      <c r="AK461" s="332"/>
    </row>
    <row r="462" spans="1:37" ht="12.75" customHeight="1" x14ac:dyDescent="0.2">
      <c r="B462" s="412" t="s">
        <v>377</v>
      </c>
      <c r="C462" s="1066" t="s">
        <v>639</v>
      </c>
      <c r="D462" s="1066"/>
      <c r="E462" s="1066"/>
      <c r="F462" s="1066"/>
      <c r="G462" s="1066"/>
      <c r="H462" s="1066"/>
      <c r="I462" s="1066"/>
      <c r="J462" s="1066"/>
      <c r="K462" s="1066"/>
      <c r="L462" s="1066"/>
      <c r="O462" s="332"/>
      <c r="P462" s="332"/>
      <c r="Q462" s="332"/>
      <c r="R462" s="332"/>
      <c r="S462" s="332"/>
      <c r="T462" s="332"/>
      <c r="U462" s="332"/>
      <c r="V462" s="332"/>
      <c r="W462" s="332"/>
      <c r="X462" s="332"/>
      <c r="Y462" s="332"/>
      <c r="Z462" s="332"/>
      <c r="AA462" s="332"/>
      <c r="AB462" s="332"/>
      <c r="AC462" s="332"/>
      <c r="AD462" s="332"/>
      <c r="AE462" s="332"/>
      <c r="AF462" s="332"/>
      <c r="AG462" s="332"/>
      <c r="AH462" s="332"/>
      <c r="AI462" s="332"/>
      <c r="AJ462" s="332"/>
      <c r="AK462" s="332"/>
    </row>
    <row r="463" spans="1:37" ht="13.5" customHeight="1" x14ac:dyDescent="0.2">
      <c r="C463" s="1064" t="s">
        <v>92</v>
      </c>
      <c r="D463" s="1064"/>
      <c r="E463" s="1064"/>
      <c r="F463" s="1064"/>
      <c r="G463" s="1064"/>
      <c r="H463" s="1064"/>
      <c r="I463" s="1064"/>
      <c r="J463" s="1064"/>
      <c r="K463" s="1064"/>
      <c r="L463" s="1064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2"/>
      <c r="AH463" s="332"/>
      <c r="AI463" s="332"/>
      <c r="AJ463" s="332"/>
      <c r="AK463" s="332"/>
    </row>
    <row r="465" spans="2:37" x14ac:dyDescent="0.2">
      <c r="B465" s="413"/>
      <c r="D465" s="413"/>
      <c r="F465" s="413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2"/>
      <c r="AH465" s="332"/>
      <c r="AI465" s="332"/>
      <c r="AJ465" s="332"/>
      <c r="AK465" s="332"/>
    </row>
    <row r="482" spans="15:37" x14ac:dyDescent="0.2">
      <c r="O482" s="332"/>
      <c r="P482" s="332"/>
      <c r="Q482" s="332"/>
      <c r="R482" s="332"/>
      <c r="S482" s="332"/>
      <c r="T482" s="332"/>
      <c r="U482" s="332"/>
      <c r="V482" s="332"/>
      <c r="W482" s="332"/>
      <c r="X482" s="332"/>
      <c r="Y482" s="332"/>
      <c r="Z482" s="332"/>
      <c r="AA482" s="332"/>
      <c r="AB482" s="332"/>
      <c r="AC482" s="332"/>
      <c r="AD482" s="332"/>
      <c r="AE482" s="332"/>
      <c r="AF482" s="332"/>
      <c r="AG482" s="332"/>
      <c r="AH482" s="332"/>
      <c r="AI482" s="332"/>
      <c r="AJ482" s="332"/>
      <c r="AK482" s="332"/>
    </row>
    <row r="483" spans="15:37" x14ac:dyDescent="0.2">
      <c r="O483" s="332"/>
      <c r="P483" s="332"/>
      <c r="Q483" s="332"/>
      <c r="R483" s="332"/>
      <c r="S483" s="332"/>
      <c r="T483" s="332"/>
      <c r="U483" s="332"/>
      <c r="V483" s="332"/>
      <c r="W483" s="332"/>
      <c r="X483" s="332"/>
      <c r="Y483" s="332"/>
      <c r="Z483" s="332"/>
      <c r="AA483" s="332"/>
      <c r="AB483" s="332"/>
      <c r="AC483" s="332"/>
      <c r="AD483" s="332"/>
      <c r="AE483" s="332"/>
      <c r="AF483" s="332"/>
      <c r="AG483" s="332"/>
      <c r="AH483" s="332"/>
      <c r="AI483" s="332"/>
      <c r="AJ483" s="332"/>
      <c r="AK483" s="332"/>
    </row>
    <row r="486" spans="15:37" x14ac:dyDescent="0.2">
      <c r="O486" s="332"/>
      <c r="P486" s="332"/>
      <c r="Q486" s="332"/>
      <c r="R486" s="332"/>
      <c r="S486" s="332"/>
      <c r="T486" s="332"/>
      <c r="U486" s="332"/>
      <c r="V486" s="332"/>
      <c r="W486" s="332"/>
      <c r="X486" s="332"/>
      <c r="Y486" s="332"/>
      <c r="Z486" s="332"/>
      <c r="AA486" s="332"/>
      <c r="AB486" s="332"/>
      <c r="AC486" s="332"/>
      <c r="AD486" s="332"/>
      <c r="AE486" s="332"/>
      <c r="AF486" s="332"/>
      <c r="AG486" s="332"/>
      <c r="AH486" s="332"/>
      <c r="AI486" s="332"/>
      <c r="AJ486" s="332"/>
      <c r="AK486" s="332"/>
    </row>
  </sheetData>
  <mergeCells count="425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E41"/>
    <mergeCell ref="C42:N42"/>
    <mergeCell ref="C43:E43"/>
    <mergeCell ref="C44:E44"/>
    <mergeCell ref="C45:E45"/>
    <mergeCell ref="C46:E46"/>
    <mergeCell ref="C60:E60"/>
    <mergeCell ref="C61:E61"/>
    <mergeCell ref="C62:E62"/>
    <mergeCell ref="C63:E63"/>
    <mergeCell ref="C64:E64"/>
    <mergeCell ref="C65:E65"/>
    <mergeCell ref="C53:E53"/>
    <mergeCell ref="C54:E54"/>
    <mergeCell ref="C56:N56"/>
    <mergeCell ref="C57:E57"/>
    <mergeCell ref="C58:N58"/>
    <mergeCell ref="C59:E59"/>
    <mergeCell ref="C73:E73"/>
    <mergeCell ref="C74:E74"/>
    <mergeCell ref="C75:E75"/>
    <mergeCell ref="C76:E76"/>
    <mergeCell ref="C77:E77"/>
    <mergeCell ref="C78:E78"/>
    <mergeCell ref="C66:E66"/>
    <mergeCell ref="C67:E67"/>
    <mergeCell ref="C68:E68"/>
    <mergeCell ref="C70:N70"/>
    <mergeCell ref="C71:E71"/>
    <mergeCell ref="C72:N72"/>
    <mergeCell ref="C85:E85"/>
    <mergeCell ref="C86:E86"/>
    <mergeCell ref="C87:E87"/>
    <mergeCell ref="C88:E88"/>
    <mergeCell ref="C89:E89"/>
    <mergeCell ref="C90:E90"/>
    <mergeCell ref="C79:E79"/>
    <mergeCell ref="C80:E80"/>
    <mergeCell ref="C81:E81"/>
    <mergeCell ref="C82:E82"/>
    <mergeCell ref="C83:E83"/>
    <mergeCell ref="C84:E84"/>
    <mergeCell ref="C98:E98"/>
    <mergeCell ref="C99:E99"/>
    <mergeCell ref="C100:E100"/>
    <mergeCell ref="C101:E101"/>
    <mergeCell ref="C102:E102"/>
    <mergeCell ref="C103:E103"/>
    <mergeCell ref="C91:E91"/>
    <mergeCell ref="C92:E92"/>
    <mergeCell ref="C93:E93"/>
    <mergeCell ref="C95:N95"/>
    <mergeCell ref="C96:E96"/>
    <mergeCell ref="C97:N97"/>
    <mergeCell ref="C111:N111"/>
    <mergeCell ref="C112:E112"/>
    <mergeCell ref="C113:N113"/>
    <mergeCell ref="C114:E114"/>
    <mergeCell ref="C115:E115"/>
    <mergeCell ref="C116:E116"/>
    <mergeCell ref="C104:E104"/>
    <mergeCell ref="C105:E105"/>
    <mergeCell ref="C106:E106"/>
    <mergeCell ref="C107:E107"/>
    <mergeCell ref="C108:E108"/>
    <mergeCell ref="C109:E109"/>
    <mergeCell ref="C123:E123"/>
    <mergeCell ref="C124:E124"/>
    <mergeCell ref="C125:E125"/>
    <mergeCell ref="C127:N127"/>
    <mergeCell ref="C128:E128"/>
    <mergeCell ref="C129:N129"/>
    <mergeCell ref="C117:E117"/>
    <mergeCell ref="C118:E118"/>
    <mergeCell ref="C119:E119"/>
    <mergeCell ref="C120:E120"/>
    <mergeCell ref="C121:E121"/>
    <mergeCell ref="C122:E122"/>
    <mergeCell ref="C136:E136"/>
    <mergeCell ref="C137:E137"/>
    <mergeCell ref="C138:E138"/>
    <mergeCell ref="C140:N140"/>
    <mergeCell ref="C141:E141"/>
    <mergeCell ref="C142:N142"/>
    <mergeCell ref="C130:E130"/>
    <mergeCell ref="C131:E131"/>
    <mergeCell ref="C132:E132"/>
    <mergeCell ref="C133:E133"/>
    <mergeCell ref="C134:E134"/>
    <mergeCell ref="C135:E135"/>
    <mergeCell ref="C149:E149"/>
    <mergeCell ref="C150:E150"/>
    <mergeCell ref="C151:E151"/>
    <mergeCell ref="C153:N153"/>
    <mergeCell ref="C154:E154"/>
    <mergeCell ref="C155:N155"/>
    <mergeCell ref="C143:E143"/>
    <mergeCell ref="C144:E144"/>
    <mergeCell ref="C145:E145"/>
    <mergeCell ref="C146:E146"/>
    <mergeCell ref="C147:E147"/>
    <mergeCell ref="C148:E148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76:E176"/>
    <mergeCell ref="C177:E177"/>
    <mergeCell ref="C178:E178"/>
    <mergeCell ref="C179:E179"/>
    <mergeCell ref="C180:E180"/>
    <mergeCell ref="C181:E181"/>
    <mergeCell ref="C169:N169"/>
    <mergeCell ref="C170:E170"/>
    <mergeCell ref="C172:N172"/>
    <mergeCell ref="C173:E173"/>
    <mergeCell ref="C174:N174"/>
    <mergeCell ref="C175:E175"/>
    <mergeCell ref="C189:E189"/>
    <mergeCell ref="C190:E190"/>
    <mergeCell ref="C191:E191"/>
    <mergeCell ref="C192:E192"/>
    <mergeCell ref="C193:E193"/>
    <mergeCell ref="C194:E194"/>
    <mergeCell ref="C182:E182"/>
    <mergeCell ref="C183:E183"/>
    <mergeCell ref="C184:E184"/>
    <mergeCell ref="C186:N186"/>
    <mergeCell ref="C187:E187"/>
    <mergeCell ref="C188:N188"/>
    <mergeCell ref="C202:N202"/>
    <mergeCell ref="C203:N203"/>
    <mergeCell ref="C204:E204"/>
    <mergeCell ref="C205:E205"/>
    <mergeCell ref="C206:E206"/>
    <mergeCell ref="C207:E207"/>
    <mergeCell ref="C195:E195"/>
    <mergeCell ref="C196:E196"/>
    <mergeCell ref="C197:E197"/>
    <mergeCell ref="C199:N199"/>
    <mergeCell ref="A200:N200"/>
    <mergeCell ref="C201:E201"/>
    <mergeCell ref="A215:N215"/>
    <mergeCell ref="C216:E216"/>
    <mergeCell ref="C217:N217"/>
    <mergeCell ref="C218:N218"/>
    <mergeCell ref="C219:E219"/>
    <mergeCell ref="C220:E220"/>
    <mergeCell ref="C208:E208"/>
    <mergeCell ref="C209:E209"/>
    <mergeCell ref="C210:E210"/>
    <mergeCell ref="C211:E211"/>
    <mergeCell ref="C212:E212"/>
    <mergeCell ref="C214:N214"/>
    <mergeCell ref="C227:N227"/>
    <mergeCell ref="C228:N228"/>
    <mergeCell ref="C229:E229"/>
    <mergeCell ref="C230:E230"/>
    <mergeCell ref="C231:E231"/>
    <mergeCell ref="C232:E232"/>
    <mergeCell ref="C221:E221"/>
    <mergeCell ref="C222:E222"/>
    <mergeCell ref="C223:E223"/>
    <mergeCell ref="C224:E224"/>
    <mergeCell ref="C225:E225"/>
    <mergeCell ref="C226:E226"/>
    <mergeCell ref="C239:E239"/>
    <mergeCell ref="C240:E240"/>
    <mergeCell ref="C241:N241"/>
    <mergeCell ref="C242:N242"/>
    <mergeCell ref="C243:E243"/>
    <mergeCell ref="C244:E244"/>
    <mergeCell ref="C233:E233"/>
    <mergeCell ref="C234:E234"/>
    <mergeCell ref="C235:E235"/>
    <mergeCell ref="C236:E236"/>
    <mergeCell ref="C237:E237"/>
    <mergeCell ref="C238:E238"/>
    <mergeCell ref="C251:E251"/>
    <mergeCell ref="C252:E252"/>
    <mergeCell ref="C253:E253"/>
    <mergeCell ref="C254:E254"/>
    <mergeCell ref="C256:N256"/>
    <mergeCell ref="C257:E257"/>
    <mergeCell ref="C245:E245"/>
    <mergeCell ref="C246:E246"/>
    <mergeCell ref="C247:E247"/>
    <mergeCell ref="C248:E248"/>
    <mergeCell ref="C249:E249"/>
    <mergeCell ref="C250:E250"/>
    <mergeCell ref="C264:E264"/>
    <mergeCell ref="C265:E265"/>
    <mergeCell ref="C266:E266"/>
    <mergeCell ref="C267:E267"/>
    <mergeCell ref="C268:N268"/>
    <mergeCell ref="C269:N269"/>
    <mergeCell ref="C258:N258"/>
    <mergeCell ref="C259:N259"/>
    <mergeCell ref="C260:E260"/>
    <mergeCell ref="C261:E261"/>
    <mergeCell ref="C262:E262"/>
    <mergeCell ref="C263:E263"/>
    <mergeCell ref="C276:E276"/>
    <mergeCell ref="C277:E277"/>
    <mergeCell ref="C278:E278"/>
    <mergeCell ref="C279:E279"/>
    <mergeCell ref="C280:E280"/>
    <mergeCell ref="C281:E281"/>
    <mergeCell ref="C270:E270"/>
    <mergeCell ref="C271:E271"/>
    <mergeCell ref="C272:E272"/>
    <mergeCell ref="C273:E273"/>
    <mergeCell ref="C274:E274"/>
    <mergeCell ref="C275:E275"/>
    <mergeCell ref="C288:E288"/>
    <mergeCell ref="C289:E289"/>
    <mergeCell ref="C290:E290"/>
    <mergeCell ref="C291:E291"/>
    <mergeCell ref="C292:E292"/>
    <mergeCell ref="C293:E293"/>
    <mergeCell ref="C282:N282"/>
    <mergeCell ref="C283:N283"/>
    <mergeCell ref="C284:E284"/>
    <mergeCell ref="C285:E285"/>
    <mergeCell ref="C286:E286"/>
    <mergeCell ref="C287:E287"/>
    <mergeCell ref="C300:E300"/>
    <mergeCell ref="C301:E301"/>
    <mergeCell ref="C302:E302"/>
    <mergeCell ref="C303:E303"/>
    <mergeCell ref="C304:E304"/>
    <mergeCell ref="C305:E305"/>
    <mergeCell ref="C294:E294"/>
    <mergeCell ref="C295:E295"/>
    <mergeCell ref="C296:N296"/>
    <mergeCell ref="C297:N297"/>
    <mergeCell ref="C298:E298"/>
    <mergeCell ref="C299:E299"/>
    <mergeCell ref="C313:E313"/>
    <mergeCell ref="C315:N315"/>
    <mergeCell ref="C316:N316"/>
    <mergeCell ref="C317:E317"/>
    <mergeCell ref="C318:N318"/>
    <mergeCell ref="C319:E319"/>
    <mergeCell ref="C306:E306"/>
    <mergeCell ref="C307:E307"/>
    <mergeCell ref="C308:E308"/>
    <mergeCell ref="C309:E309"/>
    <mergeCell ref="C311:N311"/>
    <mergeCell ref="C312:N312"/>
    <mergeCell ref="C326:E326"/>
    <mergeCell ref="C327:E327"/>
    <mergeCell ref="C328:E328"/>
    <mergeCell ref="C329:N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1:N341"/>
    <mergeCell ref="A342:N342"/>
    <mergeCell ref="C343:E343"/>
    <mergeCell ref="C344:N344"/>
    <mergeCell ref="C332:E332"/>
    <mergeCell ref="C333:E333"/>
    <mergeCell ref="C334:E334"/>
    <mergeCell ref="C335:E335"/>
    <mergeCell ref="C336:E336"/>
    <mergeCell ref="C337:E337"/>
    <mergeCell ref="C351:E351"/>
    <mergeCell ref="C352:E352"/>
    <mergeCell ref="C353:E353"/>
    <mergeCell ref="C354:E354"/>
    <mergeCell ref="C355:E355"/>
    <mergeCell ref="C356:E356"/>
    <mergeCell ref="C345:N345"/>
    <mergeCell ref="C346:E346"/>
    <mergeCell ref="C347:E347"/>
    <mergeCell ref="C348:E348"/>
    <mergeCell ref="C349:E349"/>
    <mergeCell ref="C350:E350"/>
    <mergeCell ref="C364:E364"/>
    <mergeCell ref="C365:E365"/>
    <mergeCell ref="C366:E366"/>
    <mergeCell ref="C367:E367"/>
    <mergeCell ref="C368:E368"/>
    <mergeCell ref="C369:E369"/>
    <mergeCell ref="C357:E357"/>
    <mergeCell ref="C359:N359"/>
    <mergeCell ref="C360:E360"/>
    <mergeCell ref="C361:N361"/>
    <mergeCell ref="C362:N362"/>
    <mergeCell ref="C363:E363"/>
    <mergeCell ref="C378:K378"/>
    <mergeCell ref="C379:K379"/>
    <mergeCell ref="C380:K380"/>
    <mergeCell ref="C381:K381"/>
    <mergeCell ref="C382:K382"/>
    <mergeCell ref="C383:K383"/>
    <mergeCell ref="C370:E370"/>
    <mergeCell ref="C371:E371"/>
    <mergeCell ref="C372:E372"/>
    <mergeCell ref="C373:E373"/>
    <mergeCell ref="C374:E374"/>
    <mergeCell ref="C376:N376"/>
    <mergeCell ref="C390:K390"/>
    <mergeCell ref="C391:K391"/>
    <mergeCell ref="C392:K392"/>
    <mergeCell ref="C393:K393"/>
    <mergeCell ref="C394:K394"/>
    <mergeCell ref="C395:K395"/>
    <mergeCell ref="C384:K384"/>
    <mergeCell ref="C385:K385"/>
    <mergeCell ref="C386:K386"/>
    <mergeCell ref="C387:K387"/>
    <mergeCell ref="C388:K388"/>
    <mergeCell ref="C389:K389"/>
    <mergeCell ref="C402:K402"/>
    <mergeCell ref="C403:K403"/>
    <mergeCell ref="C404:K404"/>
    <mergeCell ref="C405:K405"/>
    <mergeCell ref="C406:K406"/>
    <mergeCell ref="C407:K407"/>
    <mergeCell ref="C396:K396"/>
    <mergeCell ref="C397:K397"/>
    <mergeCell ref="C398:K398"/>
    <mergeCell ref="C399:K399"/>
    <mergeCell ref="C400:K400"/>
    <mergeCell ref="C401:K401"/>
    <mergeCell ref="C416:E416"/>
    <mergeCell ref="C419:K419"/>
    <mergeCell ref="C420:K420"/>
    <mergeCell ref="C421:K421"/>
    <mergeCell ref="C422:K422"/>
    <mergeCell ref="C423:K423"/>
    <mergeCell ref="A408:N408"/>
    <mergeCell ref="A409:N409"/>
    <mergeCell ref="C410:E410"/>
    <mergeCell ref="A412:N412"/>
    <mergeCell ref="C413:E413"/>
    <mergeCell ref="A415:N415"/>
    <mergeCell ref="C431:K431"/>
    <mergeCell ref="C432:K432"/>
    <mergeCell ref="C433:K433"/>
    <mergeCell ref="C434:K434"/>
    <mergeCell ref="C435:K435"/>
    <mergeCell ref="C436:K436"/>
    <mergeCell ref="C424:K424"/>
    <mergeCell ref="C425:K425"/>
    <mergeCell ref="C426:K426"/>
    <mergeCell ref="C428:K428"/>
    <mergeCell ref="C429:K429"/>
    <mergeCell ref="C430:K430"/>
    <mergeCell ref="C443:K443"/>
    <mergeCell ref="C444:K444"/>
    <mergeCell ref="C445:K445"/>
    <mergeCell ref="C446:K446"/>
    <mergeCell ref="C447:K447"/>
    <mergeCell ref="C448:K448"/>
    <mergeCell ref="C437:K437"/>
    <mergeCell ref="C438:K438"/>
    <mergeCell ref="C439:K439"/>
    <mergeCell ref="C440:K440"/>
    <mergeCell ref="C441:K441"/>
    <mergeCell ref="C442:K442"/>
    <mergeCell ref="C463:L463"/>
    <mergeCell ref="C455:K455"/>
    <mergeCell ref="C456:K456"/>
    <mergeCell ref="C457:K457"/>
    <mergeCell ref="C460:L460"/>
    <mergeCell ref="C461:L461"/>
    <mergeCell ref="C462:L462"/>
    <mergeCell ref="C449:K449"/>
    <mergeCell ref="C450:K450"/>
    <mergeCell ref="C451:K451"/>
    <mergeCell ref="C452:K452"/>
    <mergeCell ref="C453:K453"/>
    <mergeCell ref="C454:K454"/>
  </mergeCells>
  <printOptions horizontalCentered="1"/>
  <pageMargins left="0.39370078740157483" right="0.23622047244094491" top="0.35433070866141736" bottom="0.51181102362204722" header="0.11811023622047245" footer="0.31496062992125984"/>
  <pageSetup paperSize="9" firstPageNumber="173" orientation="landscape" useFirstPageNumber="1" r:id="rId1"/>
  <headerFooter>
    <oddFooter>&amp;R&amp;8&amp;P</oddFooter>
  </headerFooter>
  <rowBreaks count="1" manualBreakCount="1">
    <brk id="34" max="48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5"/>
  <sheetViews>
    <sheetView view="pageBreakPreview" zoomScale="60" zoomScaleNormal="100" workbookViewId="0">
      <selection activeCell="E25" sqref="A1:E25"/>
    </sheetView>
  </sheetViews>
  <sheetFormatPr defaultRowHeight="15" x14ac:dyDescent="0.25"/>
  <cols>
    <col min="1" max="1" width="9.140625" style="812"/>
    <col min="2" max="2" width="39.140625" style="812" customWidth="1"/>
    <col min="3" max="3" width="17.5703125" style="812" customWidth="1"/>
    <col min="4" max="4" width="17.42578125" style="812" customWidth="1"/>
    <col min="5" max="5" width="22.28515625" style="812" customWidth="1"/>
    <col min="6" max="6" width="9.140625" style="812"/>
    <col min="7" max="7" width="18.7109375" style="812" bestFit="1" customWidth="1"/>
    <col min="8" max="16384" width="9.140625" style="812"/>
  </cols>
  <sheetData>
    <row r="1" spans="1:7" ht="15.75" x14ac:dyDescent="0.25">
      <c r="A1" s="913" t="s">
        <v>8889</v>
      </c>
      <c r="B1" s="913"/>
      <c r="C1" s="913"/>
      <c r="D1" s="913"/>
      <c r="E1" s="913"/>
      <c r="F1" s="782"/>
      <c r="G1" s="782"/>
    </row>
    <row r="2" spans="1:7" ht="15.75" x14ac:dyDescent="0.25">
      <c r="A2" s="914" t="s">
        <v>8859</v>
      </c>
      <c r="B2" s="914"/>
      <c r="C2" s="914"/>
      <c r="D2" s="914"/>
      <c r="E2" s="914"/>
      <c r="F2" s="782"/>
      <c r="G2" s="782"/>
    </row>
    <row r="3" spans="1:7" ht="40.5" customHeight="1" x14ac:dyDescent="0.25">
      <c r="A3" s="914" t="str">
        <f>'ССРСС-ТЦ изм.1'!D13</f>
        <v>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</v>
      </c>
      <c r="B3" s="914"/>
      <c r="C3" s="914"/>
      <c r="D3" s="914"/>
      <c r="E3" s="914"/>
      <c r="F3" s="782"/>
      <c r="G3" s="782"/>
    </row>
    <row r="4" spans="1:7" ht="15.75" x14ac:dyDescent="0.25">
      <c r="A4" s="813"/>
      <c r="B4" s="813"/>
      <c r="C4" s="813"/>
      <c r="D4" s="813"/>
      <c r="E4" s="813"/>
      <c r="F4" s="782"/>
      <c r="G4" s="782"/>
    </row>
    <row r="5" spans="1:7" ht="15.75" x14ac:dyDescent="0.25">
      <c r="A5" s="814" t="s">
        <v>8890</v>
      </c>
      <c r="B5" s="814"/>
      <c r="C5" s="815">
        <f>(C7-C6)/30.5</f>
        <v>20.5</v>
      </c>
      <c r="D5" s="816" t="s">
        <v>8891</v>
      </c>
      <c r="E5" s="782"/>
      <c r="F5" s="782"/>
      <c r="G5" s="782"/>
    </row>
    <row r="6" spans="1:7" ht="15.75" x14ac:dyDescent="0.25">
      <c r="A6" s="814" t="s">
        <v>8892</v>
      </c>
      <c r="B6" s="814"/>
      <c r="C6" s="817">
        <f>График!C7</f>
        <v>44910</v>
      </c>
      <c r="D6" s="816"/>
      <c r="E6" s="782"/>
      <c r="F6" s="782"/>
      <c r="G6" s="782"/>
    </row>
    <row r="7" spans="1:7" ht="15.75" x14ac:dyDescent="0.25">
      <c r="A7" s="814" t="s">
        <v>8893</v>
      </c>
      <c r="B7" s="814"/>
      <c r="C7" s="817">
        <f>График!D9</f>
        <v>45535</v>
      </c>
      <c r="D7" s="816"/>
      <c r="E7" s="782"/>
      <c r="F7" s="782"/>
      <c r="G7" s="782"/>
    </row>
    <row r="8" spans="1:7" ht="15.75" x14ac:dyDescent="0.25">
      <c r="A8" s="814"/>
      <c r="B8" s="818"/>
      <c r="C8" s="818"/>
      <c r="D8" s="782"/>
      <c r="E8" s="782"/>
      <c r="F8" s="782"/>
      <c r="G8" s="782"/>
    </row>
    <row r="9" spans="1:7" ht="15.75" x14ac:dyDescent="0.25">
      <c r="A9" s="915" t="s">
        <v>8894</v>
      </c>
      <c r="B9" s="916" t="s">
        <v>8895</v>
      </c>
      <c r="C9" s="915" t="s">
        <v>8896</v>
      </c>
      <c r="D9" s="915"/>
      <c r="E9" s="915"/>
      <c r="F9" s="782"/>
      <c r="G9" s="782"/>
    </row>
    <row r="10" spans="1:7" ht="15.75" x14ac:dyDescent="0.25">
      <c r="A10" s="915"/>
      <c r="B10" s="917"/>
      <c r="C10" s="819" t="s">
        <v>8897</v>
      </c>
      <c r="D10" s="819" t="s">
        <v>8898</v>
      </c>
      <c r="E10" s="819" t="s">
        <v>8899</v>
      </c>
      <c r="F10" s="782"/>
      <c r="G10" s="782"/>
    </row>
    <row r="11" spans="1:7" ht="15.75" x14ac:dyDescent="0.25">
      <c r="A11" s="819">
        <v>1</v>
      </c>
      <c r="B11" s="819">
        <v>2</v>
      </c>
      <c r="C11" s="819">
        <v>3</v>
      </c>
      <c r="D11" s="820">
        <v>4</v>
      </c>
      <c r="E11" s="820">
        <v>5</v>
      </c>
      <c r="F11" s="782"/>
      <c r="G11" s="782"/>
    </row>
    <row r="12" spans="1:7" s="826" customFormat="1" ht="15.75" x14ac:dyDescent="0.25">
      <c r="A12" s="821" t="s">
        <v>423</v>
      </c>
      <c r="B12" s="822" t="s">
        <v>8854</v>
      </c>
      <c r="C12" s="823">
        <f>НМЦК!P15</f>
        <v>10459063.369999999</v>
      </c>
      <c r="D12" s="824">
        <f>C12*0.2</f>
        <v>2091812.67</v>
      </c>
      <c r="E12" s="824">
        <f>C12+D12</f>
        <v>12550876.039999999</v>
      </c>
      <c r="F12" s="825"/>
      <c r="G12" s="825"/>
    </row>
    <row r="13" spans="1:7" ht="15.75" x14ac:dyDescent="0.25">
      <c r="A13" s="827"/>
      <c r="B13" s="828" t="s">
        <v>8900</v>
      </c>
      <c r="C13" s="829"/>
      <c r="D13" s="830"/>
      <c r="E13" s="830"/>
      <c r="F13" s="782"/>
      <c r="G13" s="782"/>
    </row>
    <row r="14" spans="1:7" ht="15.75" x14ac:dyDescent="0.25">
      <c r="A14" s="827"/>
      <c r="B14" s="831" t="s">
        <v>83</v>
      </c>
      <c r="C14" s="829">
        <f>НМЦК!P17</f>
        <v>205079.67999999999</v>
      </c>
      <c r="D14" s="830">
        <f>C14*0.2</f>
        <v>41015.94</v>
      </c>
      <c r="E14" s="830">
        <f>C14+D14</f>
        <v>246095.62</v>
      </c>
      <c r="F14" s="782"/>
      <c r="G14" s="782"/>
    </row>
    <row r="15" spans="1:7" ht="31.5" x14ac:dyDescent="0.25">
      <c r="A15" s="827"/>
      <c r="B15" s="831" t="s">
        <v>8901</v>
      </c>
      <c r="C15" s="829">
        <f>НМЦК!P15-НМЦК!M15</f>
        <v>89180.99</v>
      </c>
      <c r="D15" s="830">
        <f>C15*0.2</f>
        <v>17836.2</v>
      </c>
      <c r="E15" s="830">
        <f>C15+D15</f>
        <v>107017.19</v>
      </c>
      <c r="F15" s="782"/>
      <c r="G15" s="782"/>
    </row>
    <row r="16" spans="1:7" s="826" customFormat="1" ht="47.25" x14ac:dyDescent="0.25">
      <c r="A16" s="832" t="s">
        <v>434</v>
      </c>
      <c r="B16" s="833" t="s">
        <v>6658</v>
      </c>
      <c r="C16" s="823">
        <f>НМЦК!P18</f>
        <v>138052442.19999999</v>
      </c>
      <c r="D16" s="824">
        <f>C16*0.2</f>
        <v>27610488.440000001</v>
      </c>
      <c r="E16" s="824">
        <f>C16+D16</f>
        <v>165662930.63999999</v>
      </c>
      <c r="F16" s="825"/>
      <c r="G16" s="825"/>
    </row>
    <row r="17" spans="1:7" ht="15.75" x14ac:dyDescent="0.25">
      <c r="A17" s="834"/>
      <c r="B17" s="828" t="s">
        <v>8900</v>
      </c>
      <c r="C17" s="829"/>
      <c r="D17" s="830"/>
      <c r="E17" s="830"/>
      <c r="F17" s="782"/>
      <c r="G17" s="782"/>
    </row>
    <row r="18" spans="1:7" ht="15.75" x14ac:dyDescent="0.25">
      <c r="A18" s="834"/>
      <c r="B18" s="831" t="s">
        <v>8902</v>
      </c>
      <c r="C18" s="829">
        <f>НМЦК!Q18</f>
        <v>27223235.039999999</v>
      </c>
      <c r="D18" s="830">
        <f>C18*0.2</f>
        <v>5444647.0099999998</v>
      </c>
      <c r="E18" s="830">
        <f>C18+D18</f>
        <v>32667882.050000001</v>
      </c>
      <c r="F18" s="782"/>
      <c r="G18" s="782"/>
    </row>
    <row r="19" spans="1:7" ht="15.75" x14ac:dyDescent="0.25">
      <c r="A19" s="834"/>
      <c r="B19" s="831" t="s">
        <v>83</v>
      </c>
      <c r="C19" s="829">
        <f>НМЦК!P71</f>
        <v>2714860.04</v>
      </c>
      <c r="D19" s="830">
        <f>C19*0.2</f>
        <v>542972.01</v>
      </c>
      <c r="E19" s="830">
        <f>C19+D19</f>
        <v>3257832.05</v>
      </c>
      <c r="F19" s="782"/>
      <c r="G19" s="782"/>
    </row>
    <row r="20" spans="1:7" ht="31.5" x14ac:dyDescent="0.25">
      <c r="A20" s="834"/>
      <c r="B20" s="831" t="s">
        <v>8901</v>
      </c>
      <c r="C20" s="829">
        <f>НМЦК!P18-НМЦК!M18</f>
        <v>3578924.05</v>
      </c>
      <c r="D20" s="830">
        <f>C20*0.2</f>
        <v>715784.81</v>
      </c>
      <c r="E20" s="830">
        <f>C20+D20</f>
        <v>4294708.8600000003</v>
      </c>
      <c r="F20" s="782"/>
      <c r="G20" s="782"/>
    </row>
    <row r="21" spans="1:7" ht="32.25" customHeight="1" x14ac:dyDescent="0.25">
      <c r="A21" s="835"/>
      <c r="B21" s="835" t="s">
        <v>8903</v>
      </c>
      <c r="C21" s="836">
        <f>C12+C16</f>
        <v>148511505.56999999</v>
      </c>
      <c r="D21" s="836">
        <f>D12+D16</f>
        <v>29702301.109999999</v>
      </c>
      <c r="E21" s="836">
        <f>E12+E16</f>
        <v>178213806.68000001</v>
      </c>
      <c r="F21" s="782"/>
      <c r="G21" s="782"/>
    </row>
    <row r="22" spans="1:7" s="840" customFormat="1" ht="15.75" x14ac:dyDescent="0.25">
      <c r="A22" s="828"/>
      <c r="B22" s="828" t="s">
        <v>8900</v>
      </c>
      <c r="C22" s="837"/>
      <c r="D22" s="838"/>
      <c r="E22" s="838"/>
      <c r="F22" s="839"/>
      <c r="G22" s="839"/>
    </row>
    <row r="23" spans="1:7" ht="15.75" x14ac:dyDescent="0.25">
      <c r="A23" s="841"/>
      <c r="B23" s="831" t="s">
        <v>8904</v>
      </c>
      <c r="C23" s="829">
        <f>C18</f>
        <v>27223235.039999999</v>
      </c>
      <c r="D23" s="842">
        <f>C23*20%</f>
        <v>5444647.0099999998</v>
      </c>
      <c r="E23" s="842">
        <f t="shared" ref="E23:E24" si="0">C23+D23</f>
        <v>32667882.050000001</v>
      </c>
      <c r="F23" s="782"/>
      <c r="G23" s="782"/>
    </row>
    <row r="24" spans="1:7" ht="15.75" x14ac:dyDescent="0.25">
      <c r="A24" s="843"/>
      <c r="B24" s="843" t="s">
        <v>8905</v>
      </c>
      <c r="C24" s="829">
        <f>C14+C19</f>
        <v>2919939.72</v>
      </c>
      <c r="D24" s="842">
        <f>C24*0.2</f>
        <v>583987.93999999994</v>
      </c>
      <c r="E24" s="842">
        <f t="shared" si="0"/>
        <v>3503927.66</v>
      </c>
      <c r="F24" s="782"/>
      <c r="G24" s="782"/>
    </row>
    <row r="25" spans="1:7" ht="31.5" x14ac:dyDescent="0.25">
      <c r="A25" s="844"/>
      <c r="B25" s="831" t="s">
        <v>8906</v>
      </c>
      <c r="C25" s="829">
        <f>C15+C20</f>
        <v>3668105.04</v>
      </c>
      <c r="D25" s="842">
        <f>C25*0.2</f>
        <v>733621.01</v>
      </c>
      <c r="E25" s="842">
        <f>C25+D25</f>
        <v>4401726.05</v>
      </c>
      <c r="F25" s="782"/>
      <c r="G25" s="782"/>
    </row>
  </sheetData>
  <mergeCells count="6">
    <mergeCell ref="A1:E1"/>
    <mergeCell ref="A2:E2"/>
    <mergeCell ref="A3:E3"/>
    <mergeCell ref="A9:A10"/>
    <mergeCell ref="B9:B10"/>
    <mergeCell ref="C9:E9"/>
  </mergeCells>
  <pageMargins left="0.7" right="0.7" top="0.75" bottom="0.75" header="0.3" footer="0.3"/>
  <pageSetup paperSize="9" scale="8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23"/>
  <sheetViews>
    <sheetView topLeftCell="A164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6" width="110.140625" style="335" hidden="1" customWidth="1"/>
    <col min="27" max="31" width="34.140625" style="335" hidden="1" customWidth="1"/>
    <col min="32" max="32" width="110.140625" style="335" hidden="1" customWidth="1"/>
    <col min="33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4967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8563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243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243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5818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110.69</v>
      </c>
      <c r="D28" s="352" t="s">
        <v>8564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110.69</v>
      </c>
      <c r="D30" s="352" t="s">
        <v>8564</v>
      </c>
      <c r="E30" s="340" t="s">
        <v>401</v>
      </c>
      <c r="G30" s="332" t="s">
        <v>404</v>
      </c>
      <c r="L30" s="351">
        <v>0</v>
      </c>
      <c r="M30" s="352" t="s">
        <v>8565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758" t="s">
        <v>406</v>
      </c>
      <c r="E31" s="340" t="s">
        <v>401</v>
      </c>
      <c r="G31" s="332" t="s">
        <v>407</v>
      </c>
      <c r="L31" s="759"/>
      <c r="M31" s="759">
        <v>63.44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758" t="s">
        <v>406</v>
      </c>
      <c r="E32" s="340" t="s">
        <v>401</v>
      </c>
      <c r="G32" s="332" t="s">
        <v>409</v>
      </c>
      <c r="L32" s="759"/>
      <c r="M32" s="759">
        <v>1.24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1003</v>
      </c>
      <c r="M33" s="1083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8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8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8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8" s="332" customFormat="1" ht="12" x14ac:dyDescent="0.2">
      <c r="A39" s="1073" t="s">
        <v>8566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8566</v>
      </c>
    </row>
    <row r="40" spans="1:28" s="332" customFormat="1" ht="12" x14ac:dyDescent="0.2">
      <c r="A40" s="1069" t="s">
        <v>2525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1"/>
      <c r="V40" s="361"/>
      <c r="W40" s="367" t="s">
        <v>2525</v>
      </c>
    </row>
    <row r="41" spans="1:28" s="332" customFormat="1" ht="33.75" x14ac:dyDescent="0.2">
      <c r="A41" s="362" t="s">
        <v>423</v>
      </c>
      <c r="B41" s="363" t="s">
        <v>7377</v>
      </c>
      <c r="C41" s="1068" t="s">
        <v>7378</v>
      </c>
      <c r="D41" s="1068"/>
      <c r="E41" s="1068"/>
      <c r="F41" s="364" t="s">
        <v>1026</v>
      </c>
      <c r="G41" s="364"/>
      <c r="H41" s="364"/>
      <c r="I41" s="364" t="s">
        <v>8567</v>
      </c>
      <c r="J41" s="365"/>
      <c r="K41" s="364"/>
      <c r="L41" s="365"/>
      <c r="M41" s="364"/>
      <c r="N41" s="366"/>
      <c r="V41" s="361"/>
      <c r="W41" s="367"/>
      <c r="X41" s="367" t="s">
        <v>7378</v>
      </c>
    </row>
    <row r="42" spans="1:28" s="332" customFormat="1" ht="12" x14ac:dyDescent="0.2">
      <c r="A42" s="368"/>
      <c r="B42" s="369"/>
      <c r="C42" s="1065" t="s">
        <v>8568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8568</v>
      </c>
    </row>
    <row r="43" spans="1:28" s="332" customFormat="1" ht="33.75" x14ac:dyDescent="0.2">
      <c r="A43" s="370"/>
      <c r="B43" s="371" t="s">
        <v>430</v>
      </c>
      <c r="C43" s="1065" t="s">
        <v>431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72"/>
      <c r="V43" s="361"/>
      <c r="W43" s="367"/>
      <c r="X43" s="367"/>
      <c r="Z43" s="335" t="s">
        <v>431</v>
      </c>
    </row>
    <row r="44" spans="1:28" s="332" customFormat="1" ht="12" x14ac:dyDescent="0.2">
      <c r="A44" s="372"/>
      <c r="B44" s="371" t="s">
        <v>423</v>
      </c>
      <c r="C44" s="1065" t="s">
        <v>432</v>
      </c>
      <c r="D44" s="1065"/>
      <c r="E44" s="1065"/>
      <c r="F44" s="373"/>
      <c r="G44" s="373"/>
      <c r="H44" s="373"/>
      <c r="I44" s="373"/>
      <c r="J44" s="374">
        <v>539.73</v>
      </c>
      <c r="K44" s="373" t="s">
        <v>436</v>
      </c>
      <c r="L44" s="374">
        <v>544.52</v>
      </c>
      <c r="M44" s="373"/>
      <c r="N44" s="375"/>
      <c r="V44" s="361"/>
      <c r="W44" s="367"/>
      <c r="X44" s="367"/>
      <c r="AA44" s="335" t="s">
        <v>432</v>
      </c>
    </row>
    <row r="45" spans="1:28" s="332" customFormat="1" ht="12" x14ac:dyDescent="0.2">
      <c r="A45" s="372"/>
      <c r="B45" s="371" t="s">
        <v>434</v>
      </c>
      <c r="C45" s="1065" t="s">
        <v>435</v>
      </c>
      <c r="D45" s="1065"/>
      <c r="E45" s="1065"/>
      <c r="F45" s="373"/>
      <c r="G45" s="373"/>
      <c r="H45" s="373"/>
      <c r="I45" s="373"/>
      <c r="J45" s="374">
        <v>97.75</v>
      </c>
      <c r="K45" s="373" t="s">
        <v>436</v>
      </c>
      <c r="L45" s="374">
        <v>98.62</v>
      </c>
      <c r="M45" s="373"/>
      <c r="N45" s="375"/>
      <c r="V45" s="361"/>
      <c r="W45" s="367"/>
      <c r="X45" s="367"/>
      <c r="AA45" s="335" t="s">
        <v>435</v>
      </c>
    </row>
    <row r="46" spans="1:28" s="332" customFormat="1" ht="12" x14ac:dyDescent="0.2">
      <c r="A46" s="372"/>
      <c r="B46" s="371" t="s">
        <v>437</v>
      </c>
      <c r="C46" s="1065" t="s">
        <v>438</v>
      </c>
      <c r="D46" s="1065"/>
      <c r="E46" s="1065"/>
      <c r="F46" s="373"/>
      <c r="G46" s="373"/>
      <c r="H46" s="373"/>
      <c r="I46" s="373"/>
      <c r="J46" s="374">
        <v>12.66</v>
      </c>
      <c r="K46" s="373" t="s">
        <v>436</v>
      </c>
      <c r="L46" s="374">
        <v>12.77</v>
      </c>
      <c r="M46" s="373"/>
      <c r="N46" s="375"/>
      <c r="V46" s="361"/>
      <c r="W46" s="367"/>
      <c r="X46" s="367"/>
      <c r="AA46" s="335" t="s">
        <v>438</v>
      </c>
    </row>
    <row r="47" spans="1:28" s="332" customFormat="1" ht="12" x14ac:dyDescent="0.2">
      <c r="A47" s="372"/>
      <c r="B47" s="371" t="s">
        <v>439</v>
      </c>
      <c r="C47" s="1065" t="s">
        <v>440</v>
      </c>
      <c r="D47" s="1065"/>
      <c r="E47" s="1065"/>
      <c r="F47" s="373"/>
      <c r="G47" s="373"/>
      <c r="H47" s="373"/>
      <c r="I47" s="373"/>
      <c r="J47" s="374">
        <v>28.74</v>
      </c>
      <c r="K47" s="373"/>
      <c r="L47" s="374">
        <v>23.2</v>
      </c>
      <c r="M47" s="373"/>
      <c r="N47" s="375"/>
      <c r="V47" s="361"/>
      <c r="W47" s="367"/>
      <c r="X47" s="367"/>
      <c r="AA47" s="335" t="s">
        <v>440</v>
      </c>
    </row>
    <row r="48" spans="1:28" s="332" customFormat="1" ht="12" x14ac:dyDescent="0.2">
      <c r="A48" s="368"/>
      <c r="B48" s="381" t="s">
        <v>2531</v>
      </c>
      <c r="C48" s="1076" t="s">
        <v>2532</v>
      </c>
      <c r="D48" s="1076"/>
      <c r="E48" s="1076"/>
      <c r="F48" s="382" t="s">
        <v>488</v>
      </c>
      <c r="G48" s="382" t="s">
        <v>489</v>
      </c>
      <c r="H48" s="382"/>
      <c r="I48" s="382" t="s">
        <v>489</v>
      </c>
      <c r="J48" s="371"/>
      <c r="K48" s="373"/>
      <c r="L48" s="374"/>
      <c r="M48" s="373"/>
      <c r="N48" s="383"/>
      <c r="V48" s="361"/>
      <c r="W48" s="367"/>
      <c r="X48" s="367"/>
      <c r="AB48" s="384" t="s">
        <v>2532</v>
      </c>
    </row>
    <row r="49" spans="1:31" s="332" customFormat="1" ht="12" x14ac:dyDescent="0.2">
      <c r="A49" s="368"/>
      <c r="B49" s="381" t="s">
        <v>7380</v>
      </c>
      <c r="C49" s="1076" t="s">
        <v>2787</v>
      </c>
      <c r="D49" s="1076"/>
      <c r="E49" s="1076"/>
      <c r="F49" s="382" t="s">
        <v>1003</v>
      </c>
      <c r="G49" s="382" t="s">
        <v>1004</v>
      </c>
      <c r="H49" s="382"/>
      <c r="I49" s="382" t="s">
        <v>8569</v>
      </c>
      <c r="J49" s="371"/>
      <c r="K49" s="373"/>
      <c r="L49" s="374"/>
      <c r="M49" s="373"/>
      <c r="N49" s="383"/>
      <c r="V49" s="361"/>
      <c r="W49" s="367"/>
      <c r="X49" s="367"/>
      <c r="AB49" s="384" t="s">
        <v>2787</v>
      </c>
    </row>
    <row r="50" spans="1:31" s="332" customFormat="1" ht="22.5" x14ac:dyDescent="0.2">
      <c r="A50" s="372"/>
      <c r="B50" s="371"/>
      <c r="C50" s="1065" t="s">
        <v>443</v>
      </c>
      <c r="D50" s="1065"/>
      <c r="E50" s="1065"/>
      <c r="F50" s="373" t="s">
        <v>444</v>
      </c>
      <c r="G50" s="373" t="s">
        <v>7381</v>
      </c>
      <c r="H50" s="373" t="s">
        <v>436</v>
      </c>
      <c r="I50" s="373" t="s">
        <v>8570</v>
      </c>
      <c r="J50" s="374"/>
      <c r="K50" s="373"/>
      <c r="L50" s="374"/>
      <c r="M50" s="373"/>
      <c r="N50" s="375"/>
      <c r="V50" s="361"/>
      <c r="W50" s="367"/>
      <c r="X50" s="367"/>
      <c r="AB50" s="384"/>
      <c r="AC50" s="335" t="s">
        <v>443</v>
      </c>
    </row>
    <row r="51" spans="1:31" s="332" customFormat="1" ht="12" x14ac:dyDescent="0.2">
      <c r="A51" s="372"/>
      <c r="B51" s="371"/>
      <c r="C51" s="1065" t="s">
        <v>447</v>
      </c>
      <c r="D51" s="1065"/>
      <c r="E51" s="1065"/>
      <c r="F51" s="373" t="s">
        <v>444</v>
      </c>
      <c r="G51" s="373" t="s">
        <v>7383</v>
      </c>
      <c r="H51" s="373" t="s">
        <v>436</v>
      </c>
      <c r="I51" s="373" t="s">
        <v>8571</v>
      </c>
      <c r="J51" s="374"/>
      <c r="K51" s="373"/>
      <c r="L51" s="374"/>
      <c r="M51" s="373"/>
      <c r="N51" s="375"/>
      <c r="V51" s="361"/>
      <c r="W51" s="367"/>
      <c r="X51" s="367"/>
      <c r="AB51" s="384"/>
      <c r="AC51" s="335" t="s">
        <v>447</v>
      </c>
    </row>
    <row r="52" spans="1:31" s="332" customFormat="1" ht="12" x14ac:dyDescent="0.2">
      <c r="A52" s="372"/>
      <c r="B52" s="371"/>
      <c r="C52" s="1077" t="s">
        <v>450</v>
      </c>
      <c r="D52" s="1077"/>
      <c r="E52" s="1077"/>
      <c r="F52" s="376"/>
      <c r="G52" s="376"/>
      <c r="H52" s="376"/>
      <c r="I52" s="376"/>
      <c r="J52" s="377">
        <v>666.22</v>
      </c>
      <c r="K52" s="376"/>
      <c r="L52" s="377">
        <v>666.34</v>
      </c>
      <c r="M52" s="376"/>
      <c r="N52" s="378"/>
      <c r="V52" s="361"/>
      <c r="W52" s="367"/>
      <c r="X52" s="367"/>
      <c r="AB52" s="384"/>
      <c r="AD52" s="335" t="s">
        <v>450</v>
      </c>
    </row>
    <row r="53" spans="1:31" s="332" customFormat="1" ht="12" x14ac:dyDescent="0.2">
      <c r="A53" s="372"/>
      <c r="B53" s="371"/>
      <c r="C53" s="1065" t="s">
        <v>451</v>
      </c>
      <c r="D53" s="1065"/>
      <c r="E53" s="1065"/>
      <c r="F53" s="373"/>
      <c r="G53" s="373"/>
      <c r="H53" s="373"/>
      <c r="I53" s="373"/>
      <c r="J53" s="374"/>
      <c r="K53" s="373"/>
      <c r="L53" s="374">
        <v>557.29</v>
      </c>
      <c r="M53" s="373"/>
      <c r="N53" s="375"/>
      <c r="V53" s="361"/>
      <c r="W53" s="367"/>
      <c r="X53" s="367"/>
      <c r="AB53" s="384"/>
      <c r="AC53" s="335" t="s">
        <v>451</v>
      </c>
    </row>
    <row r="54" spans="1:31" s="332" customFormat="1" ht="45" x14ac:dyDescent="0.2">
      <c r="A54" s="372"/>
      <c r="B54" s="371" t="s">
        <v>2540</v>
      </c>
      <c r="C54" s="1065" t="s">
        <v>2541</v>
      </c>
      <c r="D54" s="1065"/>
      <c r="E54" s="1065"/>
      <c r="F54" s="373" t="s">
        <v>454</v>
      </c>
      <c r="G54" s="373" t="s">
        <v>1241</v>
      </c>
      <c r="H54" s="373"/>
      <c r="I54" s="373" t="s">
        <v>1241</v>
      </c>
      <c r="J54" s="374"/>
      <c r="K54" s="373"/>
      <c r="L54" s="374">
        <v>674.32</v>
      </c>
      <c r="M54" s="373"/>
      <c r="N54" s="375"/>
      <c r="V54" s="361"/>
      <c r="W54" s="367"/>
      <c r="X54" s="367"/>
      <c r="AB54" s="384"/>
      <c r="AC54" s="335" t="s">
        <v>2541</v>
      </c>
    </row>
    <row r="55" spans="1:31" s="332" customFormat="1" ht="45" x14ac:dyDescent="0.2">
      <c r="A55" s="372"/>
      <c r="B55" s="371" t="s">
        <v>2542</v>
      </c>
      <c r="C55" s="1065" t="s">
        <v>2543</v>
      </c>
      <c r="D55" s="1065"/>
      <c r="E55" s="1065"/>
      <c r="F55" s="373" t="s">
        <v>454</v>
      </c>
      <c r="G55" s="373" t="s">
        <v>974</v>
      </c>
      <c r="H55" s="373"/>
      <c r="I55" s="373" t="s">
        <v>974</v>
      </c>
      <c r="J55" s="374"/>
      <c r="K55" s="373"/>
      <c r="L55" s="374">
        <v>401.25</v>
      </c>
      <c r="M55" s="373"/>
      <c r="N55" s="375"/>
      <c r="V55" s="361"/>
      <c r="W55" s="367"/>
      <c r="X55" s="367"/>
      <c r="AB55" s="384"/>
      <c r="AC55" s="335" t="s">
        <v>2543</v>
      </c>
    </row>
    <row r="56" spans="1:31" s="332" customFormat="1" ht="12" x14ac:dyDescent="0.2">
      <c r="A56" s="379"/>
      <c r="B56" s="380"/>
      <c r="C56" s="1068" t="s">
        <v>459</v>
      </c>
      <c r="D56" s="1068"/>
      <c r="E56" s="1068"/>
      <c r="F56" s="364"/>
      <c r="G56" s="364"/>
      <c r="H56" s="364"/>
      <c r="I56" s="364"/>
      <c r="J56" s="365"/>
      <c r="K56" s="364"/>
      <c r="L56" s="365">
        <v>1741.91</v>
      </c>
      <c r="M56" s="376"/>
      <c r="N56" s="366"/>
      <c r="V56" s="361"/>
      <c r="W56" s="367"/>
      <c r="X56" s="367"/>
      <c r="AB56" s="384"/>
      <c r="AE56" s="367" t="s">
        <v>459</v>
      </c>
    </row>
    <row r="57" spans="1:31" s="332" customFormat="1" ht="22.5" x14ac:dyDescent="0.2">
      <c r="A57" s="362" t="s">
        <v>434</v>
      </c>
      <c r="B57" s="363" t="s">
        <v>8572</v>
      </c>
      <c r="C57" s="1068" t="s">
        <v>8573</v>
      </c>
      <c r="D57" s="1068"/>
      <c r="E57" s="1068"/>
      <c r="F57" s="364" t="s">
        <v>488</v>
      </c>
      <c r="G57" s="364"/>
      <c r="H57" s="364"/>
      <c r="I57" s="364" t="s">
        <v>8574</v>
      </c>
      <c r="J57" s="365">
        <v>11.99</v>
      </c>
      <c r="K57" s="364"/>
      <c r="L57" s="365">
        <v>142.68</v>
      </c>
      <c r="M57" s="364"/>
      <c r="N57" s="366"/>
      <c r="V57" s="361"/>
      <c r="W57" s="367"/>
      <c r="X57" s="367" t="s">
        <v>8573</v>
      </c>
      <c r="AB57" s="384"/>
      <c r="AE57" s="367"/>
    </row>
    <row r="58" spans="1:31" s="332" customFormat="1" ht="12" x14ac:dyDescent="0.2">
      <c r="A58" s="379"/>
      <c r="B58" s="380"/>
      <c r="C58" s="340" t="s">
        <v>462</v>
      </c>
      <c r="D58" s="385"/>
      <c r="E58" s="385"/>
      <c r="F58" s="386"/>
      <c r="G58" s="386"/>
      <c r="H58" s="386"/>
      <c r="I58" s="386"/>
      <c r="J58" s="387"/>
      <c r="K58" s="386"/>
      <c r="L58" s="387"/>
      <c r="M58" s="388"/>
      <c r="N58" s="389"/>
      <c r="V58" s="361"/>
      <c r="W58" s="367"/>
      <c r="X58" s="367"/>
      <c r="AB58" s="384"/>
      <c r="AE58" s="367"/>
    </row>
    <row r="59" spans="1:31" s="332" customFormat="1" ht="12" x14ac:dyDescent="0.2">
      <c r="A59" s="368"/>
      <c r="B59" s="369"/>
      <c r="C59" s="1065" t="s">
        <v>8575</v>
      </c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72"/>
      <c r="V59" s="361"/>
      <c r="W59" s="367"/>
      <c r="X59" s="367"/>
      <c r="Y59" s="335" t="s">
        <v>8575</v>
      </c>
      <c r="AB59" s="384"/>
      <c r="AE59" s="367"/>
    </row>
    <row r="60" spans="1:31" s="332" customFormat="1" ht="45" x14ac:dyDescent="0.2">
      <c r="A60" s="362" t="s">
        <v>437</v>
      </c>
      <c r="B60" s="363" t="s">
        <v>7385</v>
      </c>
      <c r="C60" s="1068" t="s">
        <v>7386</v>
      </c>
      <c r="D60" s="1068"/>
      <c r="E60" s="1068"/>
      <c r="F60" s="364" t="s">
        <v>411</v>
      </c>
      <c r="G60" s="364"/>
      <c r="H60" s="364"/>
      <c r="I60" s="364" t="s">
        <v>5892</v>
      </c>
      <c r="J60" s="365">
        <v>34730.300000000003</v>
      </c>
      <c r="K60" s="364"/>
      <c r="L60" s="365">
        <v>1778.19</v>
      </c>
      <c r="M60" s="364"/>
      <c r="N60" s="366"/>
      <c r="V60" s="361"/>
      <c r="W60" s="367"/>
      <c r="X60" s="367" t="s">
        <v>7386</v>
      </c>
      <c r="AB60" s="384"/>
      <c r="AE60" s="367"/>
    </row>
    <row r="61" spans="1:31" s="332" customFormat="1" ht="12" x14ac:dyDescent="0.2">
      <c r="A61" s="379"/>
      <c r="B61" s="380"/>
      <c r="C61" s="340" t="s">
        <v>462</v>
      </c>
      <c r="D61" s="385"/>
      <c r="E61" s="385"/>
      <c r="F61" s="386"/>
      <c r="G61" s="386"/>
      <c r="H61" s="386"/>
      <c r="I61" s="386"/>
      <c r="J61" s="387"/>
      <c r="K61" s="386"/>
      <c r="L61" s="387"/>
      <c r="M61" s="388"/>
      <c r="N61" s="389"/>
      <c r="V61" s="361"/>
      <c r="W61" s="367"/>
      <c r="X61" s="367"/>
      <c r="AB61" s="384"/>
      <c r="AE61" s="367"/>
    </row>
    <row r="62" spans="1:31" s="332" customFormat="1" ht="12" x14ac:dyDescent="0.2">
      <c r="A62" s="368"/>
      <c r="B62" s="369"/>
      <c r="C62" s="1065" t="s">
        <v>8576</v>
      </c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72"/>
      <c r="V62" s="361"/>
      <c r="W62" s="367"/>
      <c r="X62" s="367"/>
      <c r="Y62" s="335" t="s">
        <v>8576</v>
      </c>
      <c r="AB62" s="384"/>
      <c r="AE62" s="367"/>
    </row>
    <row r="63" spans="1:31" s="332" customFormat="1" ht="45" x14ac:dyDescent="0.2">
      <c r="A63" s="362" t="s">
        <v>439</v>
      </c>
      <c r="B63" s="363" t="s">
        <v>7389</v>
      </c>
      <c r="C63" s="1068" t="s">
        <v>7390</v>
      </c>
      <c r="D63" s="1068"/>
      <c r="E63" s="1068"/>
      <c r="F63" s="364" t="s">
        <v>411</v>
      </c>
      <c r="G63" s="364"/>
      <c r="H63" s="364"/>
      <c r="I63" s="364" t="s">
        <v>2470</v>
      </c>
      <c r="J63" s="365">
        <v>33684.79</v>
      </c>
      <c r="K63" s="364"/>
      <c r="L63" s="365">
        <v>1970.56</v>
      </c>
      <c r="M63" s="364"/>
      <c r="N63" s="366"/>
      <c r="V63" s="361"/>
      <c r="W63" s="367"/>
      <c r="X63" s="367" t="s">
        <v>7390</v>
      </c>
      <c r="AB63" s="384"/>
      <c r="AE63" s="367"/>
    </row>
    <row r="64" spans="1:31" s="332" customFormat="1" ht="12" x14ac:dyDescent="0.2">
      <c r="A64" s="379"/>
      <c r="B64" s="380"/>
      <c r="C64" s="340" t="s">
        <v>462</v>
      </c>
      <c r="D64" s="385"/>
      <c r="E64" s="385"/>
      <c r="F64" s="386"/>
      <c r="G64" s="386"/>
      <c r="H64" s="386"/>
      <c r="I64" s="386"/>
      <c r="J64" s="387"/>
      <c r="K64" s="386"/>
      <c r="L64" s="387"/>
      <c r="M64" s="388"/>
      <c r="N64" s="389"/>
      <c r="V64" s="361"/>
      <c r="W64" s="367"/>
      <c r="X64" s="367"/>
      <c r="AB64" s="384"/>
      <c r="AE64" s="367"/>
    </row>
    <row r="65" spans="1:31" s="332" customFormat="1" ht="12" x14ac:dyDescent="0.2">
      <c r="A65" s="368"/>
      <c r="B65" s="369"/>
      <c r="C65" s="1065" t="s">
        <v>8577</v>
      </c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72"/>
      <c r="V65" s="361"/>
      <c r="W65" s="367"/>
      <c r="X65" s="367"/>
      <c r="Y65" s="335" t="s">
        <v>8577</v>
      </c>
      <c r="AB65" s="384"/>
      <c r="AE65" s="367"/>
    </row>
    <row r="66" spans="1:31" s="332" customFormat="1" ht="78.75" x14ac:dyDescent="0.2">
      <c r="A66" s="362" t="s">
        <v>472</v>
      </c>
      <c r="B66" s="363" t="s">
        <v>8578</v>
      </c>
      <c r="C66" s="1068" t="s">
        <v>8579</v>
      </c>
      <c r="D66" s="1068"/>
      <c r="E66" s="1068"/>
      <c r="F66" s="364" t="s">
        <v>1017</v>
      </c>
      <c r="G66" s="364"/>
      <c r="H66" s="364"/>
      <c r="I66" s="364" t="s">
        <v>509</v>
      </c>
      <c r="J66" s="365">
        <v>194.31</v>
      </c>
      <c r="K66" s="364"/>
      <c r="L66" s="365">
        <v>1943.1</v>
      </c>
      <c r="M66" s="364"/>
      <c r="N66" s="366"/>
      <c r="V66" s="361"/>
      <c r="W66" s="367"/>
      <c r="X66" s="367" t="s">
        <v>8579</v>
      </c>
      <c r="AB66" s="384"/>
      <c r="AE66" s="367"/>
    </row>
    <row r="67" spans="1:31" s="332" customFormat="1" ht="12" x14ac:dyDescent="0.2">
      <c r="A67" s="379"/>
      <c r="B67" s="380"/>
      <c r="C67" s="340" t="s">
        <v>462</v>
      </c>
      <c r="D67" s="385"/>
      <c r="E67" s="385"/>
      <c r="F67" s="386"/>
      <c r="G67" s="386"/>
      <c r="H67" s="386"/>
      <c r="I67" s="386"/>
      <c r="J67" s="387"/>
      <c r="K67" s="386"/>
      <c r="L67" s="387"/>
      <c r="M67" s="388"/>
      <c r="N67" s="389"/>
      <c r="V67" s="361"/>
      <c r="W67" s="367"/>
      <c r="X67" s="367"/>
      <c r="AB67" s="384"/>
      <c r="AE67" s="367"/>
    </row>
    <row r="68" spans="1:31" s="332" customFormat="1" ht="78.75" x14ac:dyDescent="0.2">
      <c r="A68" s="362" t="s">
        <v>476</v>
      </c>
      <c r="B68" s="363" t="s">
        <v>8580</v>
      </c>
      <c r="C68" s="1068" t="s">
        <v>8581</v>
      </c>
      <c r="D68" s="1068"/>
      <c r="E68" s="1068"/>
      <c r="F68" s="364" t="s">
        <v>1017</v>
      </c>
      <c r="G68" s="364"/>
      <c r="H68" s="364"/>
      <c r="I68" s="364" t="s">
        <v>437</v>
      </c>
      <c r="J68" s="365">
        <v>194.31</v>
      </c>
      <c r="K68" s="364"/>
      <c r="L68" s="365">
        <v>582.92999999999995</v>
      </c>
      <c r="M68" s="364"/>
      <c r="N68" s="366"/>
      <c r="V68" s="361"/>
      <c r="W68" s="367"/>
      <c r="X68" s="367" t="s">
        <v>8581</v>
      </c>
      <c r="AB68" s="384"/>
      <c r="AE68" s="367"/>
    </row>
    <row r="69" spans="1:31" s="332" customFormat="1" ht="12" x14ac:dyDescent="0.2">
      <c r="A69" s="379"/>
      <c r="B69" s="380"/>
      <c r="C69" s="340" t="s">
        <v>462</v>
      </c>
      <c r="D69" s="385"/>
      <c r="E69" s="385"/>
      <c r="F69" s="386"/>
      <c r="G69" s="386"/>
      <c r="H69" s="386"/>
      <c r="I69" s="386"/>
      <c r="J69" s="387"/>
      <c r="K69" s="386"/>
      <c r="L69" s="387"/>
      <c r="M69" s="388"/>
      <c r="N69" s="389"/>
      <c r="V69" s="361"/>
      <c r="W69" s="367"/>
      <c r="X69" s="367"/>
      <c r="AB69" s="384"/>
      <c r="AE69" s="367"/>
    </row>
    <row r="70" spans="1:31" s="332" customFormat="1" ht="33.75" x14ac:dyDescent="0.2">
      <c r="A70" s="362" t="s">
        <v>481</v>
      </c>
      <c r="B70" s="363" t="s">
        <v>8582</v>
      </c>
      <c r="C70" s="1068" t="s">
        <v>8583</v>
      </c>
      <c r="D70" s="1068"/>
      <c r="E70" s="1068"/>
      <c r="F70" s="364" t="s">
        <v>1017</v>
      </c>
      <c r="G70" s="364"/>
      <c r="H70" s="364"/>
      <c r="I70" s="364" t="s">
        <v>423</v>
      </c>
      <c r="J70" s="365"/>
      <c r="K70" s="364"/>
      <c r="L70" s="365"/>
      <c r="M70" s="364"/>
      <c r="N70" s="366"/>
      <c r="V70" s="361"/>
      <c r="W70" s="367"/>
      <c r="X70" s="367" t="s">
        <v>8583</v>
      </c>
      <c r="AB70" s="384"/>
      <c r="AE70" s="367"/>
    </row>
    <row r="71" spans="1:31" s="332" customFormat="1" ht="33.75" x14ac:dyDescent="0.2">
      <c r="A71" s="370"/>
      <c r="B71" s="371" t="s">
        <v>430</v>
      </c>
      <c r="C71" s="1065" t="s">
        <v>431</v>
      </c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72"/>
      <c r="V71" s="361"/>
      <c r="W71" s="367"/>
      <c r="X71" s="367"/>
      <c r="Z71" s="335" t="s">
        <v>431</v>
      </c>
      <c r="AB71" s="384"/>
      <c r="AE71" s="367"/>
    </row>
    <row r="72" spans="1:31" s="332" customFormat="1" ht="12" x14ac:dyDescent="0.2">
      <c r="A72" s="372"/>
      <c r="B72" s="371" t="s">
        <v>423</v>
      </c>
      <c r="C72" s="1065" t="s">
        <v>432</v>
      </c>
      <c r="D72" s="1065"/>
      <c r="E72" s="1065"/>
      <c r="F72" s="373"/>
      <c r="G72" s="373"/>
      <c r="H72" s="373"/>
      <c r="I72" s="373"/>
      <c r="J72" s="374">
        <v>36.92</v>
      </c>
      <c r="K72" s="373" t="s">
        <v>436</v>
      </c>
      <c r="L72" s="374">
        <v>46.15</v>
      </c>
      <c r="M72" s="373"/>
      <c r="N72" s="375"/>
      <c r="V72" s="361"/>
      <c r="W72" s="367"/>
      <c r="X72" s="367"/>
      <c r="AA72" s="335" t="s">
        <v>432</v>
      </c>
      <c r="AB72" s="384"/>
      <c r="AE72" s="367"/>
    </row>
    <row r="73" spans="1:31" s="332" customFormat="1" ht="12" x14ac:dyDescent="0.2">
      <c r="A73" s="372"/>
      <c r="B73" s="371" t="s">
        <v>434</v>
      </c>
      <c r="C73" s="1065" t="s">
        <v>435</v>
      </c>
      <c r="D73" s="1065"/>
      <c r="E73" s="1065"/>
      <c r="F73" s="373"/>
      <c r="G73" s="373"/>
      <c r="H73" s="373"/>
      <c r="I73" s="373"/>
      <c r="J73" s="374">
        <v>9.94</v>
      </c>
      <c r="K73" s="373" t="s">
        <v>436</v>
      </c>
      <c r="L73" s="374">
        <v>12.43</v>
      </c>
      <c r="M73" s="373"/>
      <c r="N73" s="375"/>
      <c r="V73" s="361"/>
      <c r="W73" s="367"/>
      <c r="X73" s="367"/>
      <c r="AA73" s="335" t="s">
        <v>435</v>
      </c>
      <c r="AB73" s="384"/>
      <c r="AE73" s="367"/>
    </row>
    <row r="74" spans="1:31" s="332" customFormat="1" ht="12" x14ac:dyDescent="0.2">
      <c r="A74" s="372"/>
      <c r="B74" s="371" t="s">
        <v>437</v>
      </c>
      <c r="C74" s="1065" t="s">
        <v>438</v>
      </c>
      <c r="D74" s="1065"/>
      <c r="E74" s="1065"/>
      <c r="F74" s="373"/>
      <c r="G74" s="373"/>
      <c r="H74" s="373"/>
      <c r="I74" s="373"/>
      <c r="J74" s="374">
        <v>0.81</v>
      </c>
      <c r="K74" s="373" t="s">
        <v>436</v>
      </c>
      <c r="L74" s="374">
        <v>1.01</v>
      </c>
      <c r="M74" s="373"/>
      <c r="N74" s="375"/>
      <c r="V74" s="361"/>
      <c r="W74" s="367"/>
      <c r="X74" s="367"/>
      <c r="AA74" s="335" t="s">
        <v>438</v>
      </c>
      <c r="AB74" s="384"/>
      <c r="AE74" s="367"/>
    </row>
    <row r="75" spans="1:31" s="332" customFormat="1" ht="12" x14ac:dyDescent="0.2">
      <c r="A75" s="372"/>
      <c r="B75" s="371" t="s">
        <v>439</v>
      </c>
      <c r="C75" s="1065" t="s">
        <v>440</v>
      </c>
      <c r="D75" s="1065"/>
      <c r="E75" s="1065"/>
      <c r="F75" s="373"/>
      <c r="G75" s="373"/>
      <c r="H75" s="373"/>
      <c r="I75" s="373"/>
      <c r="J75" s="374">
        <v>89.92</v>
      </c>
      <c r="K75" s="373"/>
      <c r="L75" s="374">
        <v>89.92</v>
      </c>
      <c r="M75" s="373"/>
      <c r="N75" s="375"/>
      <c r="V75" s="361"/>
      <c r="W75" s="367"/>
      <c r="X75" s="367"/>
      <c r="AA75" s="335" t="s">
        <v>440</v>
      </c>
      <c r="AB75" s="384"/>
      <c r="AE75" s="367"/>
    </row>
    <row r="76" spans="1:31" s="332" customFormat="1" ht="12" x14ac:dyDescent="0.2">
      <c r="A76" s="368"/>
      <c r="B76" s="381" t="s">
        <v>8584</v>
      </c>
      <c r="C76" s="1076" t="s">
        <v>8585</v>
      </c>
      <c r="D76" s="1076"/>
      <c r="E76" s="1076"/>
      <c r="F76" s="382" t="s">
        <v>1017</v>
      </c>
      <c r="G76" s="382" t="s">
        <v>423</v>
      </c>
      <c r="H76" s="382"/>
      <c r="I76" s="382" t="s">
        <v>423</v>
      </c>
      <c r="J76" s="371"/>
      <c r="K76" s="373"/>
      <c r="L76" s="374"/>
      <c r="M76" s="373"/>
      <c r="N76" s="383"/>
      <c r="V76" s="361"/>
      <c r="W76" s="367"/>
      <c r="X76" s="367"/>
      <c r="AB76" s="384" t="s">
        <v>8585</v>
      </c>
      <c r="AE76" s="367"/>
    </row>
    <row r="77" spans="1:31" s="332" customFormat="1" ht="12" x14ac:dyDescent="0.2">
      <c r="A77" s="372"/>
      <c r="B77" s="371"/>
      <c r="C77" s="1065" t="s">
        <v>443</v>
      </c>
      <c r="D77" s="1065"/>
      <c r="E77" s="1065"/>
      <c r="F77" s="373" t="s">
        <v>444</v>
      </c>
      <c r="G77" s="373" t="s">
        <v>8586</v>
      </c>
      <c r="H77" s="373" t="s">
        <v>436</v>
      </c>
      <c r="I77" s="373" t="s">
        <v>8587</v>
      </c>
      <c r="J77" s="374"/>
      <c r="K77" s="373"/>
      <c r="L77" s="374"/>
      <c r="M77" s="373"/>
      <c r="N77" s="375"/>
      <c r="V77" s="361"/>
      <c r="W77" s="367"/>
      <c r="X77" s="367"/>
      <c r="AB77" s="384"/>
      <c r="AC77" s="335" t="s">
        <v>443</v>
      </c>
      <c r="AE77" s="367"/>
    </row>
    <row r="78" spans="1:31" s="332" customFormat="1" ht="12" x14ac:dyDescent="0.2">
      <c r="A78" s="372"/>
      <c r="B78" s="371"/>
      <c r="C78" s="1065" t="s">
        <v>447</v>
      </c>
      <c r="D78" s="1065"/>
      <c r="E78" s="1065"/>
      <c r="F78" s="373" t="s">
        <v>444</v>
      </c>
      <c r="G78" s="373" t="s">
        <v>2553</v>
      </c>
      <c r="H78" s="373" t="s">
        <v>436</v>
      </c>
      <c r="I78" s="373" t="s">
        <v>8588</v>
      </c>
      <c r="J78" s="374"/>
      <c r="K78" s="373"/>
      <c r="L78" s="374"/>
      <c r="M78" s="373"/>
      <c r="N78" s="375"/>
      <c r="V78" s="361"/>
      <c r="W78" s="367"/>
      <c r="X78" s="367"/>
      <c r="AB78" s="384"/>
      <c r="AC78" s="335" t="s">
        <v>447</v>
      </c>
      <c r="AE78" s="367"/>
    </row>
    <row r="79" spans="1:31" s="332" customFormat="1" ht="12" x14ac:dyDescent="0.2">
      <c r="A79" s="372"/>
      <c r="B79" s="371"/>
      <c r="C79" s="1077" t="s">
        <v>450</v>
      </c>
      <c r="D79" s="1077"/>
      <c r="E79" s="1077"/>
      <c r="F79" s="376"/>
      <c r="G79" s="376"/>
      <c r="H79" s="376"/>
      <c r="I79" s="376"/>
      <c r="J79" s="377">
        <v>136.78</v>
      </c>
      <c r="K79" s="376"/>
      <c r="L79" s="377">
        <v>148.5</v>
      </c>
      <c r="M79" s="376"/>
      <c r="N79" s="378"/>
      <c r="V79" s="361"/>
      <c r="W79" s="367"/>
      <c r="X79" s="367"/>
      <c r="AB79" s="384"/>
      <c r="AD79" s="335" t="s">
        <v>450</v>
      </c>
      <c r="AE79" s="367"/>
    </row>
    <row r="80" spans="1:31" s="332" customFormat="1" ht="12" x14ac:dyDescent="0.2">
      <c r="A80" s="372"/>
      <c r="B80" s="371"/>
      <c r="C80" s="1065" t="s">
        <v>451</v>
      </c>
      <c r="D80" s="1065"/>
      <c r="E80" s="1065"/>
      <c r="F80" s="373"/>
      <c r="G80" s="373"/>
      <c r="H80" s="373"/>
      <c r="I80" s="373"/>
      <c r="J80" s="374"/>
      <c r="K80" s="373"/>
      <c r="L80" s="374">
        <v>47.16</v>
      </c>
      <c r="M80" s="373"/>
      <c r="N80" s="375"/>
      <c r="V80" s="361"/>
      <c r="W80" s="367"/>
      <c r="X80" s="367"/>
      <c r="AB80" s="384"/>
      <c r="AC80" s="335" t="s">
        <v>451</v>
      </c>
      <c r="AE80" s="367"/>
    </row>
    <row r="81" spans="1:31" s="332" customFormat="1" ht="45" x14ac:dyDescent="0.2">
      <c r="A81" s="372"/>
      <c r="B81" s="371" t="s">
        <v>2540</v>
      </c>
      <c r="C81" s="1065" t="s">
        <v>2541</v>
      </c>
      <c r="D81" s="1065"/>
      <c r="E81" s="1065"/>
      <c r="F81" s="373" t="s">
        <v>454</v>
      </c>
      <c r="G81" s="373" t="s">
        <v>1241</v>
      </c>
      <c r="H81" s="373"/>
      <c r="I81" s="373" t="s">
        <v>1241</v>
      </c>
      <c r="J81" s="374"/>
      <c r="K81" s="373"/>
      <c r="L81" s="374">
        <v>57.06</v>
      </c>
      <c r="M81" s="373"/>
      <c r="N81" s="375"/>
      <c r="V81" s="361"/>
      <c r="W81" s="367"/>
      <c r="X81" s="367"/>
      <c r="AB81" s="384"/>
      <c r="AC81" s="335" t="s">
        <v>2541</v>
      </c>
      <c r="AE81" s="367"/>
    </row>
    <row r="82" spans="1:31" s="332" customFormat="1" ht="45" x14ac:dyDescent="0.2">
      <c r="A82" s="372"/>
      <c r="B82" s="371" t="s">
        <v>2542</v>
      </c>
      <c r="C82" s="1065" t="s">
        <v>2543</v>
      </c>
      <c r="D82" s="1065"/>
      <c r="E82" s="1065"/>
      <c r="F82" s="373" t="s">
        <v>454</v>
      </c>
      <c r="G82" s="373" t="s">
        <v>974</v>
      </c>
      <c r="H82" s="373"/>
      <c r="I82" s="373" t="s">
        <v>974</v>
      </c>
      <c r="J82" s="374"/>
      <c r="K82" s="373"/>
      <c r="L82" s="374">
        <v>33.96</v>
      </c>
      <c r="M82" s="373"/>
      <c r="N82" s="375"/>
      <c r="V82" s="361"/>
      <c r="W82" s="367"/>
      <c r="X82" s="367"/>
      <c r="AB82" s="384"/>
      <c r="AC82" s="335" t="s">
        <v>2543</v>
      </c>
      <c r="AE82" s="367"/>
    </row>
    <row r="83" spans="1:31" s="332" customFormat="1" ht="12" x14ac:dyDescent="0.2">
      <c r="A83" s="379"/>
      <c r="B83" s="380"/>
      <c r="C83" s="1068" t="s">
        <v>459</v>
      </c>
      <c r="D83" s="1068"/>
      <c r="E83" s="1068"/>
      <c r="F83" s="364"/>
      <c r="G83" s="364"/>
      <c r="H83" s="364"/>
      <c r="I83" s="364"/>
      <c r="J83" s="365"/>
      <c r="K83" s="364"/>
      <c r="L83" s="365">
        <v>239.52</v>
      </c>
      <c r="M83" s="376"/>
      <c r="N83" s="366"/>
      <c r="V83" s="361"/>
      <c r="W83" s="367"/>
      <c r="X83" s="367"/>
      <c r="AB83" s="384"/>
      <c r="AE83" s="367" t="s">
        <v>459</v>
      </c>
    </row>
    <row r="84" spans="1:31" s="332" customFormat="1" ht="33.75" x14ac:dyDescent="0.2">
      <c r="A84" s="362" t="s">
        <v>496</v>
      </c>
      <c r="B84" s="363" t="s">
        <v>8589</v>
      </c>
      <c r="C84" s="1068" t="s">
        <v>8590</v>
      </c>
      <c r="D84" s="1068"/>
      <c r="E84" s="1068"/>
      <c r="F84" s="364" t="s">
        <v>1017</v>
      </c>
      <c r="G84" s="364"/>
      <c r="H84" s="364"/>
      <c r="I84" s="364" t="s">
        <v>423</v>
      </c>
      <c r="J84" s="365">
        <v>105.91</v>
      </c>
      <c r="K84" s="364"/>
      <c r="L84" s="365">
        <v>105.91</v>
      </c>
      <c r="M84" s="364"/>
      <c r="N84" s="366"/>
      <c r="V84" s="361"/>
      <c r="W84" s="367"/>
      <c r="X84" s="367" t="s">
        <v>8590</v>
      </c>
      <c r="AB84" s="384"/>
      <c r="AE84" s="367"/>
    </row>
    <row r="85" spans="1:31" s="332" customFormat="1" ht="12" x14ac:dyDescent="0.2">
      <c r="A85" s="379"/>
      <c r="B85" s="380"/>
      <c r="C85" s="340" t="s">
        <v>462</v>
      </c>
      <c r="D85" s="385"/>
      <c r="E85" s="385"/>
      <c r="F85" s="386"/>
      <c r="G85" s="386"/>
      <c r="H85" s="386"/>
      <c r="I85" s="386"/>
      <c r="J85" s="387"/>
      <c r="K85" s="386"/>
      <c r="L85" s="387"/>
      <c r="M85" s="388"/>
      <c r="N85" s="389"/>
      <c r="V85" s="361"/>
      <c r="W85" s="367"/>
      <c r="X85" s="367"/>
      <c r="AB85" s="384"/>
      <c r="AE85" s="367"/>
    </row>
    <row r="86" spans="1:31" s="332" customFormat="1" ht="33.75" x14ac:dyDescent="0.2">
      <c r="A86" s="362" t="s">
        <v>499</v>
      </c>
      <c r="B86" s="363" t="s">
        <v>8591</v>
      </c>
      <c r="C86" s="1068" t="s">
        <v>8592</v>
      </c>
      <c r="D86" s="1068"/>
      <c r="E86" s="1068"/>
      <c r="F86" s="364" t="s">
        <v>1017</v>
      </c>
      <c r="G86" s="364"/>
      <c r="H86" s="364"/>
      <c r="I86" s="364" t="s">
        <v>423</v>
      </c>
      <c r="J86" s="365"/>
      <c r="K86" s="364"/>
      <c r="L86" s="365"/>
      <c r="M86" s="364"/>
      <c r="N86" s="366"/>
      <c r="V86" s="361"/>
      <c r="W86" s="367"/>
      <c r="X86" s="367" t="s">
        <v>8592</v>
      </c>
      <c r="AB86" s="384"/>
      <c r="AE86" s="367"/>
    </row>
    <row r="87" spans="1:31" s="332" customFormat="1" ht="33.75" x14ac:dyDescent="0.2">
      <c r="A87" s="370"/>
      <c r="B87" s="371" t="s">
        <v>430</v>
      </c>
      <c r="C87" s="1065" t="s">
        <v>431</v>
      </c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72"/>
      <c r="V87" s="361"/>
      <c r="W87" s="367"/>
      <c r="X87" s="367"/>
      <c r="Z87" s="335" t="s">
        <v>431</v>
      </c>
      <c r="AB87" s="384"/>
      <c r="AE87" s="367"/>
    </row>
    <row r="88" spans="1:31" s="332" customFormat="1" ht="12" x14ac:dyDescent="0.2">
      <c r="A88" s="372"/>
      <c r="B88" s="371" t="s">
        <v>423</v>
      </c>
      <c r="C88" s="1065" t="s">
        <v>432</v>
      </c>
      <c r="D88" s="1065"/>
      <c r="E88" s="1065"/>
      <c r="F88" s="373"/>
      <c r="G88" s="373"/>
      <c r="H88" s="373"/>
      <c r="I88" s="373"/>
      <c r="J88" s="374">
        <v>20.88</v>
      </c>
      <c r="K88" s="373" t="s">
        <v>436</v>
      </c>
      <c r="L88" s="374">
        <v>26.1</v>
      </c>
      <c r="M88" s="373"/>
      <c r="N88" s="375"/>
      <c r="V88" s="361"/>
      <c r="W88" s="367"/>
      <c r="X88" s="367"/>
      <c r="AA88" s="335" t="s">
        <v>432</v>
      </c>
      <c r="AB88" s="384"/>
      <c r="AE88" s="367"/>
    </row>
    <row r="89" spans="1:31" s="332" customFormat="1" ht="12" x14ac:dyDescent="0.2">
      <c r="A89" s="372"/>
      <c r="B89" s="371" t="s">
        <v>434</v>
      </c>
      <c r="C89" s="1065" t="s">
        <v>435</v>
      </c>
      <c r="D89" s="1065"/>
      <c r="E89" s="1065"/>
      <c r="F89" s="373"/>
      <c r="G89" s="373"/>
      <c r="H89" s="373"/>
      <c r="I89" s="373"/>
      <c r="J89" s="374">
        <v>7.41</v>
      </c>
      <c r="K89" s="373" t="s">
        <v>436</v>
      </c>
      <c r="L89" s="374">
        <v>9.26</v>
      </c>
      <c r="M89" s="373"/>
      <c r="N89" s="375"/>
      <c r="V89" s="361"/>
      <c r="W89" s="367"/>
      <c r="X89" s="367"/>
      <c r="AA89" s="335" t="s">
        <v>435</v>
      </c>
      <c r="AB89" s="384"/>
      <c r="AE89" s="367"/>
    </row>
    <row r="90" spans="1:31" s="332" customFormat="1" ht="12" x14ac:dyDescent="0.2">
      <c r="A90" s="372"/>
      <c r="B90" s="371" t="s">
        <v>437</v>
      </c>
      <c r="C90" s="1065" t="s">
        <v>438</v>
      </c>
      <c r="D90" s="1065"/>
      <c r="E90" s="1065"/>
      <c r="F90" s="373"/>
      <c r="G90" s="373"/>
      <c r="H90" s="373"/>
      <c r="I90" s="373"/>
      <c r="J90" s="374">
        <v>0.7</v>
      </c>
      <c r="K90" s="373" t="s">
        <v>436</v>
      </c>
      <c r="L90" s="374">
        <v>0.88</v>
      </c>
      <c r="M90" s="373"/>
      <c r="N90" s="375"/>
      <c r="V90" s="361"/>
      <c r="W90" s="367"/>
      <c r="X90" s="367"/>
      <c r="AA90" s="335" t="s">
        <v>438</v>
      </c>
      <c r="AB90" s="384"/>
      <c r="AE90" s="367"/>
    </row>
    <row r="91" spans="1:31" s="332" customFormat="1" ht="12" x14ac:dyDescent="0.2">
      <c r="A91" s="372"/>
      <c r="B91" s="371" t="s">
        <v>439</v>
      </c>
      <c r="C91" s="1065" t="s">
        <v>440</v>
      </c>
      <c r="D91" s="1065"/>
      <c r="E91" s="1065"/>
      <c r="F91" s="373"/>
      <c r="G91" s="373"/>
      <c r="H91" s="373"/>
      <c r="I91" s="373"/>
      <c r="J91" s="374">
        <v>86.59</v>
      </c>
      <c r="K91" s="373"/>
      <c r="L91" s="374">
        <v>86.59</v>
      </c>
      <c r="M91" s="373"/>
      <c r="N91" s="375"/>
      <c r="V91" s="361"/>
      <c r="W91" s="367"/>
      <c r="X91" s="367"/>
      <c r="AA91" s="335" t="s">
        <v>440</v>
      </c>
      <c r="AB91" s="384"/>
      <c r="AE91" s="367"/>
    </row>
    <row r="92" spans="1:31" s="332" customFormat="1" ht="12" x14ac:dyDescent="0.2">
      <c r="A92" s="368"/>
      <c r="B92" s="381" t="s">
        <v>7406</v>
      </c>
      <c r="C92" s="1076" t="s">
        <v>8593</v>
      </c>
      <c r="D92" s="1076"/>
      <c r="E92" s="1076"/>
      <c r="F92" s="382" t="s">
        <v>1017</v>
      </c>
      <c r="G92" s="382" t="s">
        <v>423</v>
      </c>
      <c r="H92" s="382"/>
      <c r="I92" s="382" t="s">
        <v>423</v>
      </c>
      <c r="J92" s="371"/>
      <c r="K92" s="373"/>
      <c r="L92" s="374"/>
      <c r="M92" s="373"/>
      <c r="N92" s="383"/>
      <c r="V92" s="361"/>
      <c r="W92" s="367"/>
      <c r="X92" s="367"/>
      <c r="AB92" s="384" t="s">
        <v>8593</v>
      </c>
      <c r="AE92" s="367"/>
    </row>
    <row r="93" spans="1:31" s="332" customFormat="1" ht="12" x14ac:dyDescent="0.2">
      <c r="A93" s="372"/>
      <c r="B93" s="371"/>
      <c r="C93" s="1065" t="s">
        <v>443</v>
      </c>
      <c r="D93" s="1065"/>
      <c r="E93" s="1065"/>
      <c r="F93" s="373" t="s">
        <v>444</v>
      </c>
      <c r="G93" s="373" t="s">
        <v>8594</v>
      </c>
      <c r="H93" s="373" t="s">
        <v>436</v>
      </c>
      <c r="I93" s="373" t="s">
        <v>8595</v>
      </c>
      <c r="J93" s="374"/>
      <c r="K93" s="373"/>
      <c r="L93" s="374"/>
      <c r="M93" s="373"/>
      <c r="N93" s="375"/>
      <c r="V93" s="361"/>
      <c r="W93" s="367"/>
      <c r="X93" s="367"/>
      <c r="AB93" s="384"/>
      <c r="AC93" s="335" t="s">
        <v>443</v>
      </c>
      <c r="AE93" s="367"/>
    </row>
    <row r="94" spans="1:31" s="332" customFormat="1" ht="12" x14ac:dyDescent="0.2">
      <c r="A94" s="372"/>
      <c r="B94" s="371"/>
      <c r="C94" s="1065" t="s">
        <v>447</v>
      </c>
      <c r="D94" s="1065"/>
      <c r="E94" s="1065"/>
      <c r="F94" s="373" t="s">
        <v>444</v>
      </c>
      <c r="G94" s="373" t="s">
        <v>2332</v>
      </c>
      <c r="H94" s="373" t="s">
        <v>436</v>
      </c>
      <c r="I94" s="373" t="s">
        <v>1033</v>
      </c>
      <c r="J94" s="374"/>
      <c r="K94" s="373"/>
      <c r="L94" s="374"/>
      <c r="M94" s="373"/>
      <c r="N94" s="375"/>
      <c r="V94" s="361"/>
      <c r="W94" s="367"/>
      <c r="X94" s="367"/>
      <c r="AB94" s="384"/>
      <c r="AC94" s="335" t="s">
        <v>447</v>
      </c>
      <c r="AE94" s="367"/>
    </row>
    <row r="95" spans="1:31" s="332" customFormat="1" ht="12" x14ac:dyDescent="0.2">
      <c r="A95" s="372"/>
      <c r="B95" s="371"/>
      <c r="C95" s="1077" t="s">
        <v>450</v>
      </c>
      <c r="D95" s="1077"/>
      <c r="E95" s="1077"/>
      <c r="F95" s="376"/>
      <c r="G95" s="376"/>
      <c r="H95" s="376"/>
      <c r="I95" s="376"/>
      <c r="J95" s="377">
        <v>114.88</v>
      </c>
      <c r="K95" s="376"/>
      <c r="L95" s="377">
        <v>121.95</v>
      </c>
      <c r="M95" s="376"/>
      <c r="N95" s="378"/>
      <c r="V95" s="361"/>
      <c r="W95" s="367"/>
      <c r="X95" s="367"/>
      <c r="AB95" s="384"/>
      <c r="AD95" s="335" t="s">
        <v>450</v>
      </c>
      <c r="AE95" s="367"/>
    </row>
    <row r="96" spans="1:31" s="332" customFormat="1" ht="12" x14ac:dyDescent="0.2">
      <c r="A96" s="372"/>
      <c r="B96" s="371"/>
      <c r="C96" s="1065" t="s">
        <v>451</v>
      </c>
      <c r="D96" s="1065"/>
      <c r="E96" s="1065"/>
      <c r="F96" s="373"/>
      <c r="G96" s="373"/>
      <c r="H96" s="373"/>
      <c r="I96" s="373"/>
      <c r="J96" s="374"/>
      <c r="K96" s="373"/>
      <c r="L96" s="374">
        <v>26.98</v>
      </c>
      <c r="M96" s="373"/>
      <c r="N96" s="375"/>
      <c r="V96" s="361"/>
      <c r="W96" s="367"/>
      <c r="X96" s="367"/>
      <c r="AB96" s="384"/>
      <c r="AC96" s="335" t="s">
        <v>451</v>
      </c>
      <c r="AE96" s="367"/>
    </row>
    <row r="97" spans="1:32" s="332" customFormat="1" ht="45" x14ac:dyDescent="0.2">
      <c r="A97" s="372"/>
      <c r="B97" s="371" t="s">
        <v>2540</v>
      </c>
      <c r="C97" s="1065" t="s">
        <v>2541</v>
      </c>
      <c r="D97" s="1065"/>
      <c r="E97" s="1065"/>
      <c r="F97" s="373" t="s">
        <v>454</v>
      </c>
      <c r="G97" s="373" t="s">
        <v>1241</v>
      </c>
      <c r="H97" s="373"/>
      <c r="I97" s="373" t="s">
        <v>1241</v>
      </c>
      <c r="J97" s="374"/>
      <c r="K97" s="373"/>
      <c r="L97" s="374">
        <v>32.65</v>
      </c>
      <c r="M97" s="373"/>
      <c r="N97" s="375"/>
      <c r="V97" s="361"/>
      <c r="W97" s="367"/>
      <c r="X97" s="367"/>
      <c r="AB97" s="384"/>
      <c r="AC97" s="335" t="s">
        <v>2541</v>
      </c>
      <c r="AE97" s="367"/>
    </row>
    <row r="98" spans="1:32" s="332" customFormat="1" ht="45" x14ac:dyDescent="0.2">
      <c r="A98" s="372"/>
      <c r="B98" s="371" t="s">
        <v>2542</v>
      </c>
      <c r="C98" s="1065" t="s">
        <v>2543</v>
      </c>
      <c r="D98" s="1065"/>
      <c r="E98" s="1065"/>
      <c r="F98" s="373" t="s">
        <v>454</v>
      </c>
      <c r="G98" s="373" t="s">
        <v>974</v>
      </c>
      <c r="H98" s="373"/>
      <c r="I98" s="373" t="s">
        <v>974</v>
      </c>
      <c r="J98" s="374"/>
      <c r="K98" s="373"/>
      <c r="L98" s="374">
        <v>19.43</v>
      </c>
      <c r="M98" s="373"/>
      <c r="N98" s="375"/>
      <c r="V98" s="361"/>
      <c r="W98" s="367"/>
      <c r="X98" s="367"/>
      <c r="AB98" s="384"/>
      <c r="AC98" s="335" t="s">
        <v>2543</v>
      </c>
      <c r="AE98" s="367"/>
    </row>
    <row r="99" spans="1:32" s="332" customFormat="1" ht="12" x14ac:dyDescent="0.2">
      <c r="A99" s="379"/>
      <c r="B99" s="380"/>
      <c r="C99" s="1068" t="s">
        <v>459</v>
      </c>
      <c r="D99" s="1068"/>
      <c r="E99" s="1068"/>
      <c r="F99" s="364"/>
      <c r="G99" s="364"/>
      <c r="H99" s="364"/>
      <c r="I99" s="364"/>
      <c r="J99" s="365"/>
      <c r="K99" s="364"/>
      <c r="L99" s="365">
        <v>174.03</v>
      </c>
      <c r="M99" s="376"/>
      <c r="N99" s="366"/>
      <c r="V99" s="361"/>
      <c r="W99" s="367"/>
      <c r="X99" s="367"/>
      <c r="AB99" s="384"/>
      <c r="AE99" s="367" t="s">
        <v>459</v>
      </c>
    </row>
    <row r="100" spans="1:32" s="332" customFormat="1" ht="33.75" x14ac:dyDescent="0.2">
      <c r="A100" s="362" t="s">
        <v>509</v>
      </c>
      <c r="B100" s="363" t="s">
        <v>8596</v>
      </c>
      <c r="C100" s="1068" t="s">
        <v>8597</v>
      </c>
      <c r="D100" s="1068"/>
      <c r="E100" s="1068"/>
      <c r="F100" s="364" t="s">
        <v>1017</v>
      </c>
      <c r="G100" s="364"/>
      <c r="H100" s="364"/>
      <c r="I100" s="364" t="s">
        <v>423</v>
      </c>
      <c r="J100" s="365">
        <v>27491.67</v>
      </c>
      <c r="K100" s="364" t="s">
        <v>566</v>
      </c>
      <c r="L100" s="365">
        <v>2989.55</v>
      </c>
      <c r="M100" s="364" t="s">
        <v>567</v>
      </c>
      <c r="N100" s="366">
        <v>28042</v>
      </c>
      <c r="V100" s="361"/>
      <c r="W100" s="367"/>
      <c r="X100" s="367" t="s">
        <v>8597</v>
      </c>
      <c r="AB100" s="384"/>
      <c r="AE100" s="367"/>
    </row>
    <row r="101" spans="1:32" s="332" customFormat="1" ht="12" x14ac:dyDescent="0.2">
      <c r="A101" s="379"/>
      <c r="B101" s="380"/>
      <c r="C101" s="340" t="s">
        <v>462</v>
      </c>
      <c r="D101" s="385"/>
      <c r="E101" s="385"/>
      <c r="F101" s="386"/>
      <c r="G101" s="386"/>
      <c r="H101" s="386"/>
      <c r="I101" s="386"/>
      <c r="J101" s="387"/>
      <c r="K101" s="386"/>
      <c r="L101" s="387"/>
      <c r="M101" s="388"/>
      <c r="N101" s="389"/>
      <c r="V101" s="361"/>
      <c r="W101" s="367"/>
      <c r="X101" s="367"/>
      <c r="AB101" s="384"/>
      <c r="AE101" s="367"/>
    </row>
    <row r="102" spans="1:32" s="332" customFormat="1" ht="12" x14ac:dyDescent="0.2">
      <c r="A102" s="368"/>
      <c r="B102" s="369"/>
      <c r="C102" s="1065" t="s">
        <v>8598</v>
      </c>
      <c r="D102" s="1065"/>
      <c r="E102" s="1065"/>
      <c r="F102" s="1065"/>
      <c r="G102" s="1065"/>
      <c r="H102" s="1065"/>
      <c r="I102" s="1065"/>
      <c r="J102" s="1065"/>
      <c r="K102" s="1065"/>
      <c r="L102" s="1065"/>
      <c r="M102" s="1065"/>
      <c r="N102" s="1072"/>
      <c r="V102" s="361"/>
      <c r="W102" s="367"/>
      <c r="X102" s="367"/>
      <c r="AB102" s="384"/>
      <c r="AE102" s="367"/>
      <c r="AF102" s="335" t="s">
        <v>8598</v>
      </c>
    </row>
    <row r="103" spans="1:32" s="332" customFormat="1" ht="22.5" x14ac:dyDescent="0.2">
      <c r="A103" s="370"/>
      <c r="B103" s="371" t="s">
        <v>568</v>
      </c>
      <c r="C103" s="1065" t="s">
        <v>569</v>
      </c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72"/>
      <c r="V103" s="361"/>
      <c r="W103" s="367"/>
      <c r="X103" s="367"/>
      <c r="Z103" s="335" t="s">
        <v>569</v>
      </c>
      <c r="AB103" s="384"/>
      <c r="AE103" s="367"/>
    </row>
    <row r="104" spans="1:32" s="332" customFormat="1" ht="33.75" x14ac:dyDescent="0.2">
      <c r="A104" s="362" t="s">
        <v>529</v>
      </c>
      <c r="B104" s="363" t="s">
        <v>8599</v>
      </c>
      <c r="C104" s="1068" t="s">
        <v>8600</v>
      </c>
      <c r="D104" s="1068"/>
      <c r="E104" s="1068"/>
      <c r="F104" s="364" t="s">
        <v>532</v>
      </c>
      <c r="G104" s="364"/>
      <c r="H104" s="364"/>
      <c r="I104" s="364" t="s">
        <v>2083</v>
      </c>
      <c r="J104" s="365"/>
      <c r="K104" s="364"/>
      <c r="L104" s="365"/>
      <c r="M104" s="364"/>
      <c r="N104" s="366"/>
      <c r="V104" s="361"/>
      <c r="W104" s="367"/>
      <c r="X104" s="367" t="s">
        <v>8600</v>
      </c>
      <c r="AB104" s="384"/>
      <c r="AE104" s="367"/>
    </row>
    <row r="105" spans="1:32" s="332" customFormat="1" ht="12" x14ac:dyDescent="0.2">
      <c r="A105" s="368"/>
      <c r="B105" s="369"/>
      <c r="C105" s="1065" t="s">
        <v>2528</v>
      </c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72"/>
      <c r="V105" s="361"/>
      <c r="W105" s="367"/>
      <c r="X105" s="367"/>
      <c r="Y105" s="335" t="s">
        <v>2528</v>
      </c>
      <c r="AB105" s="384"/>
      <c r="AE105" s="367"/>
    </row>
    <row r="106" spans="1:32" s="332" customFormat="1" ht="12" x14ac:dyDescent="0.2">
      <c r="A106" s="370"/>
      <c r="B106" s="371" t="s">
        <v>4128</v>
      </c>
      <c r="C106" s="1065" t="s">
        <v>4129</v>
      </c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72"/>
      <c r="V106" s="361"/>
      <c r="W106" s="367"/>
      <c r="X106" s="367"/>
      <c r="Z106" s="335" t="s">
        <v>4129</v>
      </c>
      <c r="AB106" s="384"/>
      <c r="AE106" s="367"/>
    </row>
    <row r="107" spans="1:32" s="332" customFormat="1" ht="33.75" x14ac:dyDescent="0.2">
      <c r="A107" s="370"/>
      <c r="B107" s="371" t="s">
        <v>430</v>
      </c>
      <c r="C107" s="1065" t="s">
        <v>431</v>
      </c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72"/>
      <c r="V107" s="361"/>
      <c r="W107" s="367"/>
      <c r="X107" s="367"/>
      <c r="Z107" s="335" t="s">
        <v>431</v>
      </c>
      <c r="AB107" s="384"/>
      <c r="AE107" s="367"/>
    </row>
    <row r="108" spans="1:32" s="332" customFormat="1" ht="12" x14ac:dyDescent="0.2">
      <c r="A108" s="372"/>
      <c r="B108" s="371" t="s">
        <v>423</v>
      </c>
      <c r="C108" s="1065" t="s">
        <v>432</v>
      </c>
      <c r="D108" s="1065"/>
      <c r="E108" s="1065"/>
      <c r="F108" s="373"/>
      <c r="G108" s="373"/>
      <c r="H108" s="373"/>
      <c r="I108" s="373"/>
      <c r="J108" s="374">
        <v>23.04</v>
      </c>
      <c r="K108" s="373" t="s">
        <v>433</v>
      </c>
      <c r="L108" s="374">
        <v>3.17</v>
      </c>
      <c r="M108" s="373"/>
      <c r="N108" s="375"/>
      <c r="V108" s="361"/>
      <c r="W108" s="367"/>
      <c r="X108" s="367"/>
      <c r="AA108" s="335" t="s">
        <v>432</v>
      </c>
      <c r="AB108" s="384"/>
      <c r="AE108" s="367"/>
    </row>
    <row r="109" spans="1:32" s="332" customFormat="1" ht="12" x14ac:dyDescent="0.2">
      <c r="A109" s="372"/>
      <c r="B109" s="371" t="s">
        <v>434</v>
      </c>
      <c r="C109" s="1065" t="s">
        <v>435</v>
      </c>
      <c r="D109" s="1065"/>
      <c r="E109" s="1065"/>
      <c r="F109" s="373"/>
      <c r="G109" s="373"/>
      <c r="H109" s="373"/>
      <c r="I109" s="373"/>
      <c r="J109" s="374">
        <v>10.53</v>
      </c>
      <c r="K109" s="373" t="s">
        <v>436</v>
      </c>
      <c r="L109" s="374">
        <v>1.32</v>
      </c>
      <c r="M109" s="373"/>
      <c r="N109" s="375"/>
      <c r="V109" s="361"/>
      <c r="W109" s="367"/>
      <c r="X109" s="367"/>
      <c r="AA109" s="335" t="s">
        <v>435</v>
      </c>
      <c r="AB109" s="384"/>
      <c r="AE109" s="367"/>
    </row>
    <row r="110" spans="1:32" s="332" customFormat="1" ht="12" x14ac:dyDescent="0.2">
      <c r="A110" s="372"/>
      <c r="B110" s="371" t="s">
        <v>437</v>
      </c>
      <c r="C110" s="1065" t="s">
        <v>438</v>
      </c>
      <c r="D110" s="1065"/>
      <c r="E110" s="1065"/>
      <c r="F110" s="373"/>
      <c r="G110" s="373"/>
      <c r="H110" s="373"/>
      <c r="I110" s="373"/>
      <c r="J110" s="374">
        <v>0.45</v>
      </c>
      <c r="K110" s="373" t="s">
        <v>436</v>
      </c>
      <c r="L110" s="374">
        <v>0.06</v>
      </c>
      <c r="M110" s="373"/>
      <c r="N110" s="375"/>
      <c r="V110" s="361"/>
      <c r="W110" s="367"/>
      <c r="X110" s="367"/>
      <c r="AA110" s="335" t="s">
        <v>438</v>
      </c>
      <c r="AB110" s="384"/>
      <c r="AE110" s="367"/>
    </row>
    <row r="111" spans="1:32" s="332" customFormat="1" ht="12" x14ac:dyDescent="0.2">
      <c r="A111" s="372"/>
      <c r="B111" s="371" t="s">
        <v>439</v>
      </c>
      <c r="C111" s="1065" t="s">
        <v>440</v>
      </c>
      <c r="D111" s="1065"/>
      <c r="E111" s="1065"/>
      <c r="F111" s="373"/>
      <c r="G111" s="373"/>
      <c r="H111" s="373"/>
      <c r="I111" s="373"/>
      <c r="J111" s="374">
        <v>1065.3399999999999</v>
      </c>
      <c r="K111" s="373"/>
      <c r="L111" s="374">
        <v>106.53</v>
      </c>
      <c r="M111" s="373"/>
      <c r="N111" s="375"/>
      <c r="V111" s="361"/>
      <c r="W111" s="367"/>
      <c r="X111" s="367"/>
      <c r="AA111" s="335" t="s">
        <v>440</v>
      </c>
      <c r="AB111" s="384"/>
      <c r="AE111" s="367"/>
    </row>
    <row r="112" spans="1:32" s="332" customFormat="1" ht="12" x14ac:dyDescent="0.2">
      <c r="A112" s="372"/>
      <c r="B112" s="371"/>
      <c r="C112" s="1065" t="s">
        <v>443</v>
      </c>
      <c r="D112" s="1065"/>
      <c r="E112" s="1065"/>
      <c r="F112" s="373" t="s">
        <v>444</v>
      </c>
      <c r="G112" s="373" t="s">
        <v>844</v>
      </c>
      <c r="H112" s="373" t="s">
        <v>433</v>
      </c>
      <c r="I112" s="373" t="s">
        <v>8601</v>
      </c>
      <c r="J112" s="374"/>
      <c r="K112" s="373"/>
      <c r="L112" s="374"/>
      <c r="M112" s="373"/>
      <c r="N112" s="375"/>
      <c r="V112" s="361"/>
      <c r="W112" s="367"/>
      <c r="X112" s="367"/>
      <c r="AB112" s="384"/>
      <c r="AC112" s="335" t="s">
        <v>443</v>
      </c>
      <c r="AE112" s="367"/>
    </row>
    <row r="113" spans="1:34" s="332" customFormat="1" ht="12" x14ac:dyDescent="0.2">
      <c r="A113" s="372"/>
      <c r="B113" s="371"/>
      <c r="C113" s="1065" t="s">
        <v>447</v>
      </c>
      <c r="D113" s="1065"/>
      <c r="E113" s="1065"/>
      <c r="F113" s="373" t="s">
        <v>444</v>
      </c>
      <c r="G113" s="373" t="s">
        <v>935</v>
      </c>
      <c r="H113" s="373" t="s">
        <v>436</v>
      </c>
      <c r="I113" s="373" t="s">
        <v>3532</v>
      </c>
      <c r="J113" s="374"/>
      <c r="K113" s="373"/>
      <c r="L113" s="374"/>
      <c r="M113" s="373"/>
      <c r="N113" s="375"/>
      <c r="V113" s="361"/>
      <c r="W113" s="367"/>
      <c r="X113" s="367"/>
      <c r="AB113" s="384"/>
      <c r="AC113" s="335" t="s">
        <v>447</v>
      </c>
      <c r="AE113" s="367"/>
    </row>
    <row r="114" spans="1:34" s="332" customFormat="1" ht="12" x14ac:dyDescent="0.2">
      <c r="A114" s="372"/>
      <c r="B114" s="371"/>
      <c r="C114" s="1077" t="s">
        <v>450</v>
      </c>
      <c r="D114" s="1077"/>
      <c r="E114" s="1077"/>
      <c r="F114" s="376"/>
      <c r="G114" s="376"/>
      <c r="H114" s="376"/>
      <c r="I114" s="376"/>
      <c r="J114" s="377">
        <v>1098.9100000000001</v>
      </c>
      <c r="K114" s="376"/>
      <c r="L114" s="377">
        <v>111.02</v>
      </c>
      <c r="M114" s="376"/>
      <c r="N114" s="378"/>
      <c r="V114" s="361"/>
      <c r="W114" s="367"/>
      <c r="X114" s="367"/>
      <c r="AB114" s="384"/>
      <c r="AD114" s="335" t="s">
        <v>450</v>
      </c>
      <c r="AE114" s="367"/>
    </row>
    <row r="115" spans="1:34" s="332" customFormat="1" ht="12" x14ac:dyDescent="0.2">
      <c r="A115" s="372"/>
      <c r="B115" s="371"/>
      <c r="C115" s="1065" t="s">
        <v>451</v>
      </c>
      <c r="D115" s="1065"/>
      <c r="E115" s="1065"/>
      <c r="F115" s="373"/>
      <c r="G115" s="373"/>
      <c r="H115" s="373"/>
      <c r="I115" s="373"/>
      <c r="J115" s="374"/>
      <c r="K115" s="373"/>
      <c r="L115" s="374">
        <v>3.23</v>
      </c>
      <c r="M115" s="373"/>
      <c r="N115" s="375"/>
      <c r="V115" s="361"/>
      <c r="W115" s="367"/>
      <c r="X115" s="367"/>
      <c r="AB115" s="384"/>
      <c r="AC115" s="335" t="s">
        <v>451</v>
      </c>
      <c r="AE115" s="367"/>
    </row>
    <row r="116" spans="1:34" s="332" customFormat="1" ht="22.5" x14ac:dyDescent="0.2">
      <c r="A116" s="372"/>
      <c r="B116" s="371" t="s">
        <v>539</v>
      </c>
      <c r="C116" s="1065" t="s">
        <v>540</v>
      </c>
      <c r="D116" s="1065"/>
      <c r="E116" s="1065"/>
      <c r="F116" s="373" t="s">
        <v>454</v>
      </c>
      <c r="G116" s="373" t="s">
        <v>541</v>
      </c>
      <c r="H116" s="373"/>
      <c r="I116" s="373" t="s">
        <v>541</v>
      </c>
      <c r="J116" s="374"/>
      <c r="K116" s="373"/>
      <c r="L116" s="374">
        <v>3.04</v>
      </c>
      <c r="M116" s="373"/>
      <c r="N116" s="375"/>
      <c r="V116" s="361"/>
      <c r="W116" s="367"/>
      <c r="X116" s="367"/>
      <c r="AB116" s="384"/>
      <c r="AC116" s="335" t="s">
        <v>540</v>
      </c>
      <c r="AE116" s="367"/>
    </row>
    <row r="117" spans="1:34" s="332" customFormat="1" ht="22.5" x14ac:dyDescent="0.2">
      <c r="A117" s="372"/>
      <c r="B117" s="371" t="s">
        <v>542</v>
      </c>
      <c r="C117" s="1065" t="s">
        <v>543</v>
      </c>
      <c r="D117" s="1065"/>
      <c r="E117" s="1065"/>
      <c r="F117" s="373" t="s">
        <v>454</v>
      </c>
      <c r="G117" s="373" t="s">
        <v>544</v>
      </c>
      <c r="H117" s="373"/>
      <c r="I117" s="373" t="s">
        <v>544</v>
      </c>
      <c r="J117" s="374"/>
      <c r="K117" s="373"/>
      <c r="L117" s="374">
        <v>1.65</v>
      </c>
      <c r="M117" s="373"/>
      <c r="N117" s="375"/>
      <c r="V117" s="361"/>
      <c r="W117" s="367"/>
      <c r="X117" s="367"/>
      <c r="AB117" s="384"/>
      <c r="AC117" s="335" t="s">
        <v>543</v>
      </c>
      <c r="AE117" s="367"/>
    </row>
    <row r="118" spans="1:34" s="332" customFormat="1" ht="12" x14ac:dyDescent="0.2">
      <c r="A118" s="379"/>
      <c r="B118" s="380"/>
      <c r="C118" s="1068" t="s">
        <v>459</v>
      </c>
      <c r="D118" s="1068"/>
      <c r="E118" s="1068"/>
      <c r="F118" s="364"/>
      <c r="G118" s="364"/>
      <c r="H118" s="364"/>
      <c r="I118" s="364"/>
      <c r="J118" s="365"/>
      <c r="K118" s="364"/>
      <c r="L118" s="365">
        <v>115.71</v>
      </c>
      <c r="M118" s="376"/>
      <c r="N118" s="366"/>
      <c r="V118" s="361"/>
      <c r="W118" s="367"/>
      <c r="X118" s="367"/>
      <c r="AB118" s="384"/>
      <c r="AE118" s="367" t="s">
        <v>459</v>
      </c>
    </row>
    <row r="119" spans="1:34" s="332" customFormat="1" ht="1.5" customHeight="1" x14ac:dyDescent="0.2">
      <c r="A119" s="386"/>
      <c r="B119" s="380"/>
      <c r="C119" s="380"/>
      <c r="D119" s="380"/>
      <c r="E119" s="380"/>
      <c r="F119" s="386"/>
      <c r="G119" s="386"/>
      <c r="H119" s="386"/>
      <c r="I119" s="386"/>
      <c r="J119" s="390"/>
      <c r="K119" s="386"/>
      <c r="L119" s="390"/>
      <c r="M119" s="373"/>
      <c r="N119" s="390"/>
      <c r="V119" s="361"/>
      <c r="W119" s="367"/>
      <c r="X119" s="367"/>
      <c r="AB119" s="384"/>
      <c r="AE119" s="367"/>
    </row>
    <row r="120" spans="1:34" s="332" customFormat="1" ht="12" x14ac:dyDescent="0.2">
      <c r="A120" s="391"/>
      <c r="B120" s="392"/>
      <c r="C120" s="1068" t="s">
        <v>8602</v>
      </c>
      <c r="D120" s="1068"/>
      <c r="E120" s="1068"/>
      <c r="F120" s="1068"/>
      <c r="G120" s="1068"/>
      <c r="H120" s="1068"/>
      <c r="I120" s="1068"/>
      <c r="J120" s="1068"/>
      <c r="K120" s="1068"/>
      <c r="L120" s="393"/>
      <c r="M120" s="394"/>
      <c r="N120" s="395"/>
      <c r="V120" s="361"/>
      <c r="W120" s="367"/>
      <c r="X120" s="367"/>
      <c r="AB120" s="384"/>
      <c r="AE120" s="367"/>
      <c r="AG120" s="367" t="s">
        <v>8602</v>
      </c>
    </row>
    <row r="121" spans="1:34" s="332" customFormat="1" ht="12" x14ac:dyDescent="0.2">
      <c r="A121" s="396"/>
      <c r="B121" s="371"/>
      <c r="C121" s="1065" t="s">
        <v>512</v>
      </c>
      <c r="D121" s="1065"/>
      <c r="E121" s="1065"/>
      <c r="F121" s="1065"/>
      <c r="G121" s="1065"/>
      <c r="H121" s="1065"/>
      <c r="I121" s="1065"/>
      <c r="J121" s="1065"/>
      <c r="K121" s="1065"/>
      <c r="L121" s="397">
        <v>10560.73</v>
      </c>
      <c r="M121" s="398"/>
      <c r="N121" s="399"/>
      <c r="V121" s="361"/>
      <c r="W121" s="367"/>
      <c r="X121" s="367"/>
      <c r="AB121" s="384"/>
      <c r="AE121" s="367"/>
      <c r="AG121" s="367"/>
      <c r="AH121" s="335" t="s">
        <v>512</v>
      </c>
    </row>
    <row r="122" spans="1:34" s="332" customFormat="1" ht="12" x14ac:dyDescent="0.2">
      <c r="A122" s="396"/>
      <c r="B122" s="371"/>
      <c r="C122" s="1065" t="s">
        <v>513</v>
      </c>
      <c r="D122" s="1065"/>
      <c r="E122" s="1065"/>
      <c r="F122" s="1065"/>
      <c r="G122" s="1065"/>
      <c r="H122" s="1065"/>
      <c r="I122" s="1065"/>
      <c r="J122" s="1065"/>
      <c r="K122" s="1065"/>
      <c r="L122" s="397"/>
      <c r="M122" s="398"/>
      <c r="N122" s="399"/>
      <c r="V122" s="361"/>
      <c r="W122" s="367"/>
      <c r="X122" s="367"/>
      <c r="AB122" s="384"/>
      <c r="AE122" s="367"/>
      <c r="AG122" s="367"/>
      <c r="AH122" s="335" t="s">
        <v>513</v>
      </c>
    </row>
    <row r="123" spans="1:34" s="332" customFormat="1" ht="12" x14ac:dyDescent="0.2">
      <c r="A123" s="396"/>
      <c r="B123" s="371"/>
      <c r="C123" s="1065" t="s">
        <v>514</v>
      </c>
      <c r="D123" s="1065"/>
      <c r="E123" s="1065"/>
      <c r="F123" s="1065"/>
      <c r="G123" s="1065"/>
      <c r="H123" s="1065"/>
      <c r="I123" s="1065"/>
      <c r="J123" s="1065"/>
      <c r="K123" s="1065"/>
      <c r="L123" s="397">
        <v>619.94000000000005</v>
      </c>
      <c r="M123" s="398"/>
      <c r="N123" s="399"/>
      <c r="V123" s="361"/>
      <c r="W123" s="367"/>
      <c r="X123" s="367"/>
      <c r="AB123" s="384"/>
      <c r="AE123" s="367"/>
      <c r="AG123" s="367"/>
      <c r="AH123" s="335" t="s">
        <v>514</v>
      </c>
    </row>
    <row r="124" spans="1:34" s="332" customFormat="1" ht="12" x14ac:dyDescent="0.2">
      <c r="A124" s="396"/>
      <c r="B124" s="371"/>
      <c r="C124" s="1065" t="s">
        <v>515</v>
      </c>
      <c r="D124" s="1065"/>
      <c r="E124" s="1065"/>
      <c r="F124" s="1065"/>
      <c r="G124" s="1065"/>
      <c r="H124" s="1065"/>
      <c r="I124" s="1065"/>
      <c r="J124" s="1065"/>
      <c r="K124" s="1065"/>
      <c r="L124" s="397">
        <v>121.63</v>
      </c>
      <c r="M124" s="398"/>
      <c r="N124" s="399"/>
      <c r="V124" s="361"/>
      <c r="W124" s="367"/>
      <c r="X124" s="367"/>
      <c r="AB124" s="384"/>
      <c r="AE124" s="367"/>
      <c r="AG124" s="367"/>
      <c r="AH124" s="335" t="s">
        <v>515</v>
      </c>
    </row>
    <row r="125" spans="1:34" s="332" customFormat="1" ht="12" x14ac:dyDescent="0.2">
      <c r="A125" s="396"/>
      <c r="B125" s="371"/>
      <c r="C125" s="1065" t="s">
        <v>516</v>
      </c>
      <c r="D125" s="1065"/>
      <c r="E125" s="1065"/>
      <c r="F125" s="1065"/>
      <c r="G125" s="1065"/>
      <c r="H125" s="1065"/>
      <c r="I125" s="1065"/>
      <c r="J125" s="1065"/>
      <c r="K125" s="1065"/>
      <c r="L125" s="397">
        <v>14.72</v>
      </c>
      <c r="M125" s="398"/>
      <c r="N125" s="399"/>
      <c r="V125" s="361"/>
      <c r="W125" s="367"/>
      <c r="X125" s="367"/>
      <c r="AB125" s="384"/>
      <c r="AE125" s="367"/>
      <c r="AG125" s="367"/>
      <c r="AH125" s="335" t="s">
        <v>516</v>
      </c>
    </row>
    <row r="126" spans="1:34" s="332" customFormat="1" ht="12" x14ac:dyDescent="0.2">
      <c r="A126" s="396"/>
      <c r="B126" s="371"/>
      <c r="C126" s="1065" t="s">
        <v>517</v>
      </c>
      <c r="D126" s="1065"/>
      <c r="E126" s="1065"/>
      <c r="F126" s="1065"/>
      <c r="G126" s="1065"/>
      <c r="H126" s="1065"/>
      <c r="I126" s="1065"/>
      <c r="J126" s="1065"/>
      <c r="K126" s="1065"/>
      <c r="L126" s="397">
        <v>9819.16</v>
      </c>
      <c r="M126" s="398"/>
      <c r="N126" s="399"/>
      <c r="V126" s="361"/>
      <c r="W126" s="367"/>
      <c r="X126" s="367"/>
      <c r="AB126" s="384"/>
      <c r="AE126" s="367"/>
      <c r="AG126" s="367"/>
      <c r="AH126" s="335" t="s">
        <v>517</v>
      </c>
    </row>
    <row r="127" spans="1:34" s="332" customFormat="1" ht="12" x14ac:dyDescent="0.2">
      <c r="A127" s="396"/>
      <c r="B127" s="371"/>
      <c r="C127" s="1065" t="s">
        <v>518</v>
      </c>
      <c r="D127" s="1065"/>
      <c r="E127" s="1065"/>
      <c r="F127" s="1065"/>
      <c r="G127" s="1065"/>
      <c r="H127" s="1065"/>
      <c r="I127" s="1065"/>
      <c r="J127" s="1065"/>
      <c r="K127" s="1065"/>
      <c r="L127" s="397">
        <v>11784.09</v>
      </c>
      <c r="M127" s="398"/>
      <c r="N127" s="399"/>
      <c r="V127" s="361"/>
      <c r="W127" s="367"/>
      <c r="X127" s="367"/>
      <c r="AB127" s="384"/>
      <c r="AE127" s="367"/>
      <c r="AG127" s="367"/>
      <c r="AH127" s="335" t="s">
        <v>518</v>
      </c>
    </row>
    <row r="128" spans="1:34" s="332" customFormat="1" ht="12" x14ac:dyDescent="0.2">
      <c r="A128" s="396"/>
      <c r="B128" s="371"/>
      <c r="C128" s="1065" t="s">
        <v>513</v>
      </c>
      <c r="D128" s="1065"/>
      <c r="E128" s="1065"/>
      <c r="F128" s="1065"/>
      <c r="G128" s="1065"/>
      <c r="H128" s="1065"/>
      <c r="I128" s="1065"/>
      <c r="J128" s="1065"/>
      <c r="K128" s="1065"/>
      <c r="L128" s="397"/>
      <c r="M128" s="398"/>
      <c r="N128" s="399"/>
      <c r="V128" s="361"/>
      <c r="W128" s="367"/>
      <c r="X128" s="367"/>
      <c r="AB128" s="384"/>
      <c r="AE128" s="367"/>
      <c r="AG128" s="367"/>
      <c r="AH128" s="335" t="s">
        <v>513</v>
      </c>
    </row>
    <row r="129" spans="1:35" s="332" customFormat="1" ht="12" x14ac:dyDescent="0.2">
      <c r="A129" s="396"/>
      <c r="B129" s="371"/>
      <c r="C129" s="1065" t="s">
        <v>519</v>
      </c>
      <c r="D129" s="1065"/>
      <c r="E129" s="1065"/>
      <c r="F129" s="1065"/>
      <c r="G129" s="1065"/>
      <c r="H129" s="1065"/>
      <c r="I129" s="1065"/>
      <c r="J129" s="1065"/>
      <c r="K129" s="1065"/>
      <c r="L129" s="397">
        <v>619.94000000000005</v>
      </c>
      <c r="M129" s="398"/>
      <c r="N129" s="399"/>
      <c r="V129" s="361"/>
      <c r="W129" s="367"/>
      <c r="X129" s="367"/>
      <c r="AB129" s="384"/>
      <c r="AE129" s="367"/>
      <c r="AG129" s="367"/>
      <c r="AH129" s="335" t="s">
        <v>519</v>
      </c>
    </row>
    <row r="130" spans="1:35" s="332" customFormat="1" ht="12" x14ac:dyDescent="0.2">
      <c r="A130" s="396"/>
      <c r="B130" s="371"/>
      <c r="C130" s="1065" t="s">
        <v>520</v>
      </c>
      <c r="D130" s="1065"/>
      <c r="E130" s="1065"/>
      <c r="F130" s="1065"/>
      <c r="G130" s="1065"/>
      <c r="H130" s="1065"/>
      <c r="I130" s="1065"/>
      <c r="J130" s="1065"/>
      <c r="K130" s="1065"/>
      <c r="L130" s="397">
        <v>121.63</v>
      </c>
      <c r="M130" s="398"/>
      <c r="N130" s="399"/>
      <c r="V130" s="361"/>
      <c r="W130" s="367"/>
      <c r="X130" s="367"/>
      <c r="AB130" s="384"/>
      <c r="AE130" s="367"/>
      <c r="AG130" s="367"/>
      <c r="AH130" s="335" t="s">
        <v>520</v>
      </c>
    </row>
    <row r="131" spans="1:35" s="332" customFormat="1" ht="12" x14ac:dyDescent="0.2">
      <c r="A131" s="396"/>
      <c r="B131" s="371"/>
      <c r="C131" s="1065" t="s">
        <v>521</v>
      </c>
      <c r="D131" s="1065"/>
      <c r="E131" s="1065"/>
      <c r="F131" s="1065"/>
      <c r="G131" s="1065"/>
      <c r="H131" s="1065"/>
      <c r="I131" s="1065"/>
      <c r="J131" s="1065"/>
      <c r="K131" s="1065"/>
      <c r="L131" s="397">
        <v>9819.16</v>
      </c>
      <c r="M131" s="398"/>
      <c r="N131" s="399"/>
      <c r="V131" s="361"/>
      <c r="W131" s="367"/>
      <c r="X131" s="367"/>
      <c r="AB131" s="384"/>
      <c r="AE131" s="367"/>
      <c r="AG131" s="367"/>
      <c r="AH131" s="335" t="s">
        <v>521</v>
      </c>
    </row>
    <row r="132" spans="1:35" s="332" customFormat="1" ht="12" x14ac:dyDescent="0.2">
      <c r="A132" s="396"/>
      <c r="B132" s="371"/>
      <c r="C132" s="1065" t="s">
        <v>522</v>
      </c>
      <c r="D132" s="1065"/>
      <c r="E132" s="1065"/>
      <c r="F132" s="1065"/>
      <c r="G132" s="1065"/>
      <c r="H132" s="1065"/>
      <c r="I132" s="1065"/>
      <c r="J132" s="1065"/>
      <c r="K132" s="1065"/>
      <c r="L132" s="397">
        <v>767.07</v>
      </c>
      <c r="M132" s="398"/>
      <c r="N132" s="399"/>
      <c r="V132" s="361"/>
      <c r="W132" s="367"/>
      <c r="X132" s="367"/>
      <c r="AB132" s="384"/>
      <c r="AE132" s="367"/>
      <c r="AG132" s="367"/>
      <c r="AH132" s="335" t="s">
        <v>522</v>
      </c>
    </row>
    <row r="133" spans="1:35" s="332" customFormat="1" ht="12" x14ac:dyDescent="0.2">
      <c r="A133" s="396"/>
      <c r="B133" s="371"/>
      <c r="C133" s="1065" t="s">
        <v>523</v>
      </c>
      <c r="D133" s="1065"/>
      <c r="E133" s="1065"/>
      <c r="F133" s="1065"/>
      <c r="G133" s="1065"/>
      <c r="H133" s="1065"/>
      <c r="I133" s="1065"/>
      <c r="J133" s="1065"/>
      <c r="K133" s="1065"/>
      <c r="L133" s="397">
        <v>456.29</v>
      </c>
      <c r="M133" s="398"/>
      <c r="N133" s="399"/>
      <c r="V133" s="361"/>
      <c r="W133" s="367"/>
      <c r="X133" s="367"/>
      <c r="AB133" s="384"/>
      <c r="AE133" s="367"/>
      <c r="AG133" s="367"/>
      <c r="AH133" s="335" t="s">
        <v>523</v>
      </c>
    </row>
    <row r="134" spans="1:35" s="332" customFormat="1" ht="12" x14ac:dyDescent="0.2">
      <c r="A134" s="396"/>
      <c r="B134" s="371"/>
      <c r="C134" s="1065" t="s">
        <v>524</v>
      </c>
      <c r="D134" s="1065"/>
      <c r="E134" s="1065"/>
      <c r="F134" s="1065"/>
      <c r="G134" s="1065"/>
      <c r="H134" s="1065"/>
      <c r="I134" s="1065"/>
      <c r="J134" s="1065"/>
      <c r="K134" s="1065"/>
      <c r="L134" s="397">
        <v>634.66</v>
      </c>
      <c r="M134" s="398"/>
      <c r="N134" s="399"/>
      <c r="V134" s="361"/>
      <c r="W134" s="367"/>
      <c r="X134" s="367"/>
      <c r="AB134" s="384"/>
      <c r="AE134" s="367"/>
      <c r="AG134" s="367"/>
      <c r="AH134" s="335" t="s">
        <v>524</v>
      </c>
    </row>
    <row r="135" spans="1:35" s="332" customFormat="1" ht="12" x14ac:dyDescent="0.2">
      <c r="A135" s="396"/>
      <c r="B135" s="371"/>
      <c r="C135" s="1065" t="s">
        <v>525</v>
      </c>
      <c r="D135" s="1065"/>
      <c r="E135" s="1065"/>
      <c r="F135" s="1065"/>
      <c r="G135" s="1065"/>
      <c r="H135" s="1065"/>
      <c r="I135" s="1065"/>
      <c r="J135" s="1065"/>
      <c r="K135" s="1065"/>
      <c r="L135" s="397">
        <v>767.07</v>
      </c>
      <c r="M135" s="398"/>
      <c r="N135" s="399"/>
      <c r="V135" s="361"/>
      <c r="W135" s="367"/>
      <c r="X135" s="367"/>
      <c r="AB135" s="384"/>
      <c r="AE135" s="367"/>
      <c r="AG135" s="367"/>
      <c r="AH135" s="335" t="s">
        <v>525</v>
      </c>
    </row>
    <row r="136" spans="1:35" s="332" customFormat="1" ht="12" x14ac:dyDescent="0.2">
      <c r="A136" s="396"/>
      <c r="B136" s="371"/>
      <c r="C136" s="1065" t="s">
        <v>526</v>
      </c>
      <c r="D136" s="1065"/>
      <c r="E136" s="1065"/>
      <c r="F136" s="1065"/>
      <c r="G136" s="1065"/>
      <c r="H136" s="1065"/>
      <c r="I136" s="1065"/>
      <c r="J136" s="1065"/>
      <c r="K136" s="1065"/>
      <c r="L136" s="397">
        <v>456.29</v>
      </c>
      <c r="M136" s="398"/>
      <c r="N136" s="399"/>
      <c r="V136" s="361"/>
      <c r="W136" s="367"/>
      <c r="X136" s="367"/>
      <c r="AB136" s="384"/>
      <c r="AE136" s="367"/>
      <c r="AG136" s="367"/>
      <c r="AH136" s="335" t="s">
        <v>526</v>
      </c>
    </row>
    <row r="137" spans="1:35" s="332" customFormat="1" ht="12" x14ac:dyDescent="0.2">
      <c r="A137" s="396"/>
      <c r="B137" s="390"/>
      <c r="C137" s="1067" t="s">
        <v>8603</v>
      </c>
      <c r="D137" s="1067"/>
      <c r="E137" s="1067"/>
      <c r="F137" s="1067"/>
      <c r="G137" s="1067"/>
      <c r="H137" s="1067"/>
      <c r="I137" s="1067"/>
      <c r="J137" s="1067"/>
      <c r="K137" s="1067"/>
      <c r="L137" s="400">
        <v>11784.09</v>
      </c>
      <c r="M137" s="401"/>
      <c r="N137" s="402"/>
      <c r="V137" s="361"/>
      <c r="W137" s="367"/>
      <c r="X137" s="367"/>
      <c r="AB137" s="384"/>
      <c r="AE137" s="367"/>
      <c r="AG137" s="367"/>
      <c r="AI137" s="367" t="s">
        <v>8603</v>
      </c>
    </row>
    <row r="138" spans="1:35" s="332" customFormat="1" ht="12" x14ac:dyDescent="0.2">
      <c r="A138" s="396"/>
      <c r="B138" s="371"/>
      <c r="C138" s="1065" t="s">
        <v>513</v>
      </c>
      <c r="D138" s="1065"/>
      <c r="E138" s="1065"/>
      <c r="F138" s="1065"/>
      <c r="G138" s="1065"/>
      <c r="H138" s="1065"/>
      <c r="I138" s="1065"/>
      <c r="J138" s="1065"/>
      <c r="K138" s="1065"/>
      <c r="L138" s="397"/>
      <c r="M138" s="398"/>
      <c r="N138" s="399"/>
      <c r="V138" s="361"/>
      <c r="W138" s="367"/>
      <c r="X138" s="367"/>
      <c r="AB138" s="384"/>
      <c r="AE138" s="367"/>
      <c r="AG138" s="367"/>
      <c r="AH138" s="335" t="s">
        <v>513</v>
      </c>
      <c r="AI138" s="367"/>
    </row>
    <row r="139" spans="1:35" s="332" customFormat="1" ht="12" x14ac:dyDescent="0.2">
      <c r="A139" s="396"/>
      <c r="B139" s="371"/>
      <c r="C139" s="1065" t="s">
        <v>615</v>
      </c>
      <c r="D139" s="1065"/>
      <c r="E139" s="1065"/>
      <c r="F139" s="1065"/>
      <c r="G139" s="1065"/>
      <c r="H139" s="1065"/>
      <c r="I139" s="1065"/>
      <c r="J139" s="1065"/>
      <c r="K139" s="1065"/>
      <c r="L139" s="397">
        <v>2989.55</v>
      </c>
      <c r="M139" s="398"/>
      <c r="N139" s="399"/>
      <c r="V139" s="361"/>
      <c r="W139" s="367"/>
      <c r="X139" s="367"/>
      <c r="AB139" s="384"/>
      <c r="AE139" s="367"/>
      <c r="AG139" s="367"/>
      <c r="AH139" s="335" t="s">
        <v>615</v>
      </c>
      <c r="AI139" s="367"/>
    </row>
    <row r="140" spans="1:35" s="332" customFormat="1" ht="12" x14ac:dyDescent="0.2">
      <c r="A140" s="1073" t="s">
        <v>4650</v>
      </c>
      <c r="B140" s="1074"/>
      <c r="C140" s="1074"/>
      <c r="D140" s="1074"/>
      <c r="E140" s="1074"/>
      <c r="F140" s="1074"/>
      <c r="G140" s="1074"/>
      <c r="H140" s="1074"/>
      <c r="I140" s="1074"/>
      <c r="J140" s="1074"/>
      <c r="K140" s="1074"/>
      <c r="L140" s="1074"/>
      <c r="M140" s="1074"/>
      <c r="N140" s="1075"/>
      <c r="V140" s="361" t="s">
        <v>4650</v>
      </c>
      <c r="W140" s="367"/>
      <c r="X140" s="367"/>
      <c r="AB140" s="384"/>
      <c r="AE140" s="367"/>
      <c r="AG140" s="367"/>
      <c r="AI140" s="367"/>
    </row>
    <row r="141" spans="1:35" s="332" customFormat="1" ht="22.5" x14ac:dyDescent="0.2">
      <c r="A141" s="1069" t="s">
        <v>2726</v>
      </c>
      <c r="B141" s="1070"/>
      <c r="C141" s="1070"/>
      <c r="D141" s="1070"/>
      <c r="E141" s="1070"/>
      <c r="F141" s="1070"/>
      <c r="G141" s="1070"/>
      <c r="H141" s="1070"/>
      <c r="I141" s="1070"/>
      <c r="J141" s="1070"/>
      <c r="K141" s="1070"/>
      <c r="L141" s="1070"/>
      <c r="M141" s="1070"/>
      <c r="N141" s="1071"/>
      <c r="V141" s="361"/>
      <c r="W141" s="367" t="s">
        <v>2726</v>
      </c>
      <c r="X141" s="367"/>
      <c r="AB141" s="384"/>
      <c r="AE141" s="367"/>
      <c r="AG141" s="367"/>
      <c r="AI141" s="367"/>
    </row>
    <row r="142" spans="1:35" s="332" customFormat="1" ht="33.75" x14ac:dyDescent="0.2">
      <c r="A142" s="362" t="s">
        <v>545</v>
      </c>
      <c r="B142" s="363" t="s">
        <v>619</v>
      </c>
      <c r="C142" s="1068" t="s">
        <v>620</v>
      </c>
      <c r="D142" s="1068"/>
      <c r="E142" s="1068"/>
      <c r="F142" s="364" t="s">
        <v>621</v>
      </c>
      <c r="G142" s="364"/>
      <c r="H142" s="364"/>
      <c r="I142" s="364" t="s">
        <v>4656</v>
      </c>
      <c r="J142" s="365">
        <v>64.680000000000007</v>
      </c>
      <c r="K142" s="364"/>
      <c r="L142" s="365">
        <v>9.51</v>
      </c>
      <c r="M142" s="364"/>
      <c r="N142" s="366"/>
      <c r="V142" s="361"/>
      <c r="W142" s="367"/>
      <c r="X142" s="367" t="s">
        <v>620</v>
      </c>
      <c r="AB142" s="384"/>
      <c r="AE142" s="367"/>
      <c r="AG142" s="367"/>
      <c r="AI142" s="367"/>
    </row>
    <row r="143" spans="1:35" s="332" customFormat="1" ht="12" x14ac:dyDescent="0.2">
      <c r="A143" s="379"/>
      <c r="B143" s="380"/>
      <c r="C143" s="340" t="s">
        <v>623</v>
      </c>
      <c r="D143" s="385"/>
      <c r="E143" s="385"/>
      <c r="F143" s="386"/>
      <c r="G143" s="386"/>
      <c r="H143" s="386"/>
      <c r="I143" s="386"/>
      <c r="J143" s="387"/>
      <c r="K143" s="386"/>
      <c r="L143" s="387"/>
      <c r="M143" s="388"/>
      <c r="N143" s="389"/>
      <c r="V143" s="361"/>
      <c r="W143" s="367"/>
      <c r="X143" s="367"/>
      <c r="AB143" s="384"/>
      <c r="AE143" s="367"/>
      <c r="AG143" s="367"/>
      <c r="AI143" s="367"/>
    </row>
    <row r="144" spans="1:35" s="332" customFormat="1" ht="12" x14ac:dyDescent="0.2">
      <c r="A144" s="368"/>
      <c r="B144" s="369"/>
      <c r="C144" s="1065" t="s">
        <v>8604</v>
      </c>
      <c r="D144" s="1065"/>
      <c r="E144" s="1065"/>
      <c r="F144" s="1065"/>
      <c r="G144" s="1065"/>
      <c r="H144" s="1065"/>
      <c r="I144" s="1065"/>
      <c r="J144" s="1065"/>
      <c r="K144" s="1065"/>
      <c r="L144" s="1065"/>
      <c r="M144" s="1065"/>
      <c r="N144" s="1072"/>
      <c r="V144" s="361"/>
      <c r="W144" s="367"/>
      <c r="X144" s="367"/>
      <c r="Y144" s="335" t="s">
        <v>8604</v>
      </c>
      <c r="AB144" s="384"/>
      <c r="AE144" s="367"/>
      <c r="AG144" s="367"/>
      <c r="AI144" s="367"/>
    </row>
    <row r="145" spans="1:35" s="332" customFormat="1" ht="45" x14ac:dyDescent="0.2">
      <c r="A145" s="362" t="s">
        <v>562</v>
      </c>
      <c r="B145" s="363" t="s">
        <v>8605</v>
      </c>
      <c r="C145" s="1068" t="s">
        <v>8606</v>
      </c>
      <c r="D145" s="1068"/>
      <c r="E145" s="1068"/>
      <c r="F145" s="364" t="s">
        <v>1026</v>
      </c>
      <c r="G145" s="364"/>
      <c r="H145" s="364"/>
      <c r="I145" s="364" t="s">
        <v>489</v>
      </c>
      <c r="J145" s="365"/>
      <c r="K145" s="364"/>
      <c r="L145" s="365"/>
      <c r="M145" s="364"/>
      <c r="N145" s="366"/>
      <c r="V145" s="361"/>
      <c r="W145" s="367"/>
      <c r="X145" s="367" t="s">
        <v>8606</v>
      </c>
      <c r="AB145" s="384"/>
      <c r="AE145" s="367"/>
      <c r="AG145" s="367"/>
      <c r="AI145" s="367"/>
    </row>
    <row r="146" spans="1:35" s="332" customFormat="1" ht="12" x14ac:dyDescent="0.2">
      <c r="A146" s="372"/>
      <c r="B146" s="371" t="s">
        <v>423</v>
      </c>
      <c r="C146" s="1065" t="s">
        <v>432</v>
      </c>
      <c r="D146" s="1065"/>
      <c r="E146" s="1065"/>
      <c r="F146" s="373"/>
      <c r="G146" s="373"/>
      <c r="H146" s="373"/>
      <c r="I146" s="373"/>
      <c r="J146" s="374">
        <v>0.77</v>
      </c>
      <c r="K146" s="373"/>
      <c r="L146" s="374">
        <v>0</v>
      </c>
      <c r="M146" s="373"/>
      <c r="N146" s="375"/>
      <c r="V146" s="361"/>
      <c r="W146" s="367"/>
      <c r="X146" s="367"/>
      <c r="AA146" s="335" t="s">
        <v>432</v>
      </c>
      <c r="AB146" s="384"/>
      <c r="AE146" s="367"/>
      <c r="AG146" s="367"/>
      <c r="AI146" s="367"/>
    </row>
    <row r="147" spans="1:35" s="332" customFormat="1" ht="12" x14ac:dyDescent="0.2">
      <c r="A147" s="372"/>
      <c r="B147" s="371" t="s">
        <v>434</v>
      </c>
      <c r="C147" s="1065" t="s">
        <v>435</v>
      </c>
      <c r="D147" s="1065"/>
      <c r="E147" s="1065"/>
      <c r="F147" s="373"/>
      <c r="G147" s="373"/>
      <c r="H147" s="373"/>
      <c r="I147" s="373"/>
      <c r="J147" s="374">
        <v>7.4</v>
      </c>
      <c r="K147" s="373"/>
      <c r="L147" s="374">
        <v>0</v>
      </c>
      <c r="M147" s="373"/>
      <c r="N147" s="375"/>
      <c r="V147" s="361"/>
      <c r="W147" s="367"/>
      <c r="X147" s="367"/>
      <c r="AA147" s="335" t="s">
        <v>435</v>
      </c>
      <c r="AB147" s="384"/>
      <c r="AE147" s="367"/>
      <c r="AG147" s="367"/>
      <c r="AI147" s="367"/>
    </row>
    <row r="148" spans="1:35" s="332" customFormat="1" ht="12" x14ac:dyDescent="0.2">
      <c r="A148" s="372"/>
      <c r="B148" s="371" t="s">
        <v>437</v>
      </c>
      <c r="C148" s="1065" t="s">
        <v>438</v>
      </c>
      <c r="D148" s="1065"/>
      <c r="E148" s="1065"/>
      <c r="F148" s="373"/>
      <c r="G148" s="373"/>
      <c r="H148" s="373"/>
      <c r="I148" s="373"/>
      <c r="J148" s="374">
        <v>0.67</v>
      </c>
      <c r="K148" s="373"/>
      <c r="L148" s="374">
        <v>0</v>
      </c>
      <c r="M148" s="373"/>
      <c r="N148" s="375"/>
      <c r="V148" s="361"/>
      <c r="W148" s="367"/>
      <c r="X148" s="367"/>
      <c r="AA148" s="335" t="s">
        <v>438</v>
      </c>
      <c r="AB148" s="384"/>
      <c r="AE148" s="367"/>
      <c r="AG148" s="367"/>
      <c r="AI148" s="367"/>
    </row>
    <row r="149" spans="1:35" s="332" customFormat="1" ht="12" x14ac:dyDescent="0.2">
      <c r="A149" s="372"/>
      <c r="B149" s="371"/>
      <c r="C149" s="1065" t="s">
        <v>443</v>
      </c>
      <c r="D149" s="1065"/>
      <c r="E149" s="1065"/>
      <c r="F149" s="373" t="s">
        <v>444</v>
      </c>
      <c r="G149" s="373" t="s">
        <v>1990</v>
      </c>
      <c r="H149" s="373"/>
      <c r="I149" s="373"/>
      <c r="J149" s="374"/>
      <c r="K149" s="373"/>
      <c r="L149" s="374"/>
      <c r="M149" s="373"/>
      <c r="N149" s="375"/>
      <c r="V149" s="361"/>
      <c r="W149" s="367"/>
      <c r="X149" s="367"/>
      <c r="AB149" s="384"/>
      <c r="AC149" s="335" t="s">
        <v>443</v>
      </c>
      <c r="AE149" s="367"/>
      <c r="AG149" s="367"/>
      <c r="AI149" s="367"/>
    </row>
    <row r="150" spans="1:35" s="332" customFormat="1" ht="12" x14ac:dyDescent="0.2">
      <c r="A150" s="372"/>
      <c r="B150" s="371"/>
      <c r="C150" s="1065" t="s">
        <v>447</v>
      </c>
      <c r="D150" s="1065"/>
      <c r="E150" s="1065"/>
      <c r="F150" s="373" t="s">
        <v>444</v>
      </c>
      <c r="G150" s="373" t="s">
        <v>2332</v>
      </c>
      <c r="H150" s="373"/>
      <c r="I150" s="373"/>
      <c r="J150" s="374"/>
      <c r="K150" s="373"/>
      <c r="L150" s="374"/>
      <c r="M150" s="373"/>
      <c r="N150" s="375"/>
      <c r="V150" s="361"/>
      <c r="W150" s="367"/>
      <c r="X150" s="367"/>
      <c r="AB150" s="384"/>
      <c r="AC150" s="335" t="s">
        <v>447</v>
      </c>
      <c r="AE150" s="367"/>
      <c r="AG150" s="367"/>
      <c r="AI150" s="367"/>
    </row>
    <row r="151" spans="1:35" s="332" customFormat="1" ht="12" x14ac:dyDescent="0.2">
      <c r="A151" s="372"/>
      <c r="B151" s="371"/>
      <c r="C151" s="1077" t="s">
        <v>450</v>
      </c>
      <c r="D151" s="1077"/>
      <c r="E151" s="1077"/>
      <c r="F151" s="376"/>
      <c r="G151" s="376"/>
      <c r="H151" s="376"/>
      <c r="I151" s="376"/>
      <c r="J151" s="377">
        <v>8.17</v>
      </c>
      <c r="K151" s="376"/>
      <c r="L151" s="377"/>
      <c r="M151" s="376"/>
      <c r="N151" s="378"/>
      <c r="V151" s="361"/>
      <c r="W151" s="367"/>
      <c r="X151" s="367"/>
      <c r="AB151" s="384"/>
      <c r="AD151" s="335" t="s">
        <v>450</v>
      </c>
      <c r="AE151" s="367"/>
      <c r="AG151" s="367"/>
      <c r="AI151" s="367"/>
    </row>
    <row r="152" spans="1:35" s="332" customFormat="1" ht="12" x14ac:dyDescent="0.2">
      <c r="A152" s="372"/>
      <c r="B152" s="371"/>
      <c r="C152" s="1065" t="s">
        <v>451</v>
      </c>
      <c r="D152" s="1065"/>
      <c r="E152" s="1065"/>
      <c r="F152" s="373"/>
      <c r="G152" s="373"/>
      <c r="H152" s="373"/>
      <c r="I152" s="373"/>
      <c r="J152" s="374"/>
      <c r="K152" s="373"/>
      <c r="L152" s="374"/>
      <c r="M152" s="373"/>
      <c r="N152" s="375"/>
      <c r="V152" s="361"/>
      <c r="W152" s="367"/>
      <c r="X152" s="367"/>
      <c r="AB152" s="384"/>
      <c r="AC152" s="335" t="s">
        <v>451</v>
      </c>
      <c r="AE152" s="367"/>
      <c r="AG152" s="367"/>
      <c r="AI152" s="367"/>
    </row>
    <row r="153" spans="1:35" s="332" customFormat="1" ht="22.5" x14ac:dyDescent="0.2">
      <c r="A153" s="372"/>
      <c r="B153" s="371" t="s">
        <v>4990</v>
      </c>
      <c r="C153" s="1065" t="s">
        <v>4991</v>
      </c>
      <c r="D153" s="1065"/>
      <c r="E153" s="1065"/>
      <c r="F153" s="373" t="s">
        <v>454</v>
      </c>
      <c r="G153" s="373" t="s">
        <v>1754</v>
      </c>
      <c r="H153" s="373"/>
      <c r="I153" s="373" t="s">
        <v>1754</v>
      </c>
      <c r="J153" s="374"/>
      <c r="K153" s="373"/>
      <c r="L153" s="374"/>
      <c r="M153" s="373"/>
      <c r="N153" s="375"/>
      <c r="V153" s="361"/>
      <c r="W153" s="367"/>
      <c r="X153" s="367"/>
      <c r="AB153" s="384"/>
      <c r="AC153" s="335" t="s">
        <v>4991</v>
      </c>
      <c r="AE153" s="367"/>
      <c r="AG153" s="367"/>
      <c r="AI153" s="367"/>
    </row>
    <row r="154" spans="1:35" s="332" customFormat="1" ht="22.5" x14ac:dyDescent="0.2">
      <c r="A154" s="372"/>
      <c r="B154" s="371" t="s">
        <v>4992</v>
      </c>
      <c r="C154" s="1065" t="s">
        <v>4993</v>
      </c>
      <c r="D154" s="1065"/>
      <c r="E154" s="1065"/>
      <c r="F154" s="373" t="s">
        <v>454</v>
      </c>
      <c r="G154" s="373" t="s">
        <v>980</v>
      </c>
      <c r="H154" s="373"/>
      <c r="I154" s="373" t="s">
        <v>980</v>
      </c>
      <c r="J154" s="374"/>
      <c r="K154" s="373"/>
      <c r="L154" s="374"/>
      <c r="M154" s="373"/>
      <c r="N154" s="375"/>
      <c r="V154" s="361"/>
      <c r="W154" s="367"/>
      <c r="X154" s="367"/>
      <c r="AB154" s="384"/>
      <c r="AC154" s="335" t="s">
        <v>4993</v>
      </c>
      <c r="AE154" s="367"/>
      <c r="AG154" s="367"/>
      <c r="AI154" s="367"/>
    </row>
    <row r="155" spans="1:35" s="332" customFormat="1" ht="12" x14ac:dyDescent="0.2">
      <c r="A155" s="379"/>
      <c r="B155" s="380"/>
      <c r="C155" s="1068" t="s">
        <v>459</v>
      </c>
      <c r="D155" s="1068"/>
      <c r="E155" s="1068"/>
      <c r="F155" s="364"/>
      <c r="G155" s="364"/>
      <c r="H155" s="364"/>
      <c r="I155" s="364"/>
      <c r="J155" s="365"/>
      <c r="K155" s="364"/>
      <c r="L155" s="365">
        <v>0</v>
      </c>
      <c r="M155" s="376"/>
      <c r="N155" s="366"/>
      <c r="V155" s="361"/>
      <c r="W155" s="367"/>
      <c r="X155" s="367"/>
      <c r="AB155" s="384"/>
      <c r="AE155" s="367" t="s">
        <v>459</v>
      </c>
      <c r="AG155" s="367"/>
      <c r="AI155" s="367"/>
    </row>
    <row r="156" spans="1:35" s="332" customFormat="1" ht="22.5" x14ac:dyDescent="0.2">
      <c r="A156" s="1069" t="s">
        <v>2732</v>
      </c>
      <c r="B156" s="1070"/>
      <c r="C156" s="1070"/>
      <c r="D156" s="1070"/>
      <c r="E156" s="1070"/>
      <c r="F156" s="1070"/>
      <c r="G156" s="1070"/>
      <c r="H156" s="1070"/>
      <c r="I156" s="1070"/>
      <c r="J156" s="1070"/>
      <c r="K156" s="1070"/>
      <c r="L156" s="1070"/>
      <c r="M156" s="1070"/>
      <c r="N156" s="1071"/>
      <c r="V156" s="361"/>
      <c r="W156" s="367" t="s">
        <v>2732</v>
      </c>
      <c r="X156" s="367"/>
      <c r="AB156" s="384"/>
      <c r="AE156" s="367"/>
      <c r="AG156" s="367"/>
      <c r="AI156" s="367"/>
    </row>
    <row r="157" spans="1:35" s="332" customFormat="1" ht="33.75" x14ac:dyDescent="0.2">
      <c r="A157" s="362" t="s">
        <v>570</v>
      </c>
      <c r="B157" s="363" t="s">
        <v>619</v>
      </c>
      <c r="C157" s="1068" t="s">
        <v>620</v>
      </c>
      <c r="D157" s="1068"/>
      <c r="E157" s="1068"/>
      <c r="F157" s="364" t="s">
        <v>621</v>
      </c>
      <c r="G157" s="364"/>
      <c r="H157" s="364"/>
      <c r="I157" s="364" t="s">
        <v>8607</v>
      </c>
      <c r="J157" s="365">
        <v>64.680000000000007</v>
      </c>
      <c r="K157" s="364"/>
      <c r="L157" s="365">
        <v>3.3</v>
      </c>
      <c r="M157" s="364"/>
      <c r="N157" s="366"/>
      <c r="V157" s="361"/>
      <c r="W157" s="367"/>
      <c r="X157" s="367" t="s">
        <v>620</v>
      </c>
      <c r="AB157" s="384"/>
      <c r="AE157" s="367"/>
      <c r="AG157" s="367"/>
      <c r="AI157" s="367"/>
    </row>
    <row r="158" spans="1:35" s="332" customFormat="1" ht="12" x14ac:dyDescent="0.2">
      <c r="A158" s="379"/>
      <c r="B158" s="380"/>
      <c r="C158" s="340" t="s">
        <v>623</v>
      </c>
      <c r="D158" s="385"/>
      <c r="E158" s="385"/>
      <c r="F158" s="386"/>
      <c r="G158" s="386"/>
      <c r="H158" s="386"/>
      <c r="I158" s="386"/>
      <c r="J158" s="387"/>
      <c r="K158" s="386"/>
      <c r="L158" s="387"/>
      <c r="M158" s="388"/>
      <c r="N158" s="389"/>
      <c r="V158" s="361"/>
      <c r="W158" s="367"/>
      <c r="X158" s="367"/>
      <c r="AB158" s="384"/>
      <c r="AE158" s="367"/>
      <c r="AG158" s="367"/>
      <c r="AI158" s="367"/>
    </row>
    <row r="159" spans="1:35" s="332" customFormat="1" ht="22.5" x14ac:dyDescent="0.2">
      <c r="A159" s="1069" t="s">
        <v>2734</v>
      </c>
      <c r="B159" s="1070"/>
      <c r="C159" s="1070"/>
      <c r="D159" s="1070"/>
      <c r="E159" s="1070"/>
      <c r="F159" s="1070"/>
      <c r="G159" s="1070"/>
      <c r="H159" s="1070"/>
      <c r="I159" s="1070"/>
      <c r="J159" s="1070"/>
      <c r="K159" s="1070"/>
      <c r="L159" s="1070"/>
      <c r="M159" s="1070"/>
      <c r="N159" s="1071"/>
      <c r="V159" s="361"/>
      <c r="W159" s="367" t="s">
        <v>2734</v>
      </c>
      <c r="X159" s="367"/>
      <c r="AB159" s="384"/>
      <c r="AE159" s="367"/>
      <c r="AG159" s="367"/>
      <c r="AI159" s="367"/>
    </row>
    <row r="160" spans="1:35" s="332" customFormat="1" ht="33.75" x14ac:dyDescent="0.2">
      <c r="A160" s="362" t="s">
        <v>577</v>
      </c>
      <c r="B160" s="363" t="s">
        <v>2735</v>
      </c>
      <c r="C160" s="1068" t="s">
        <v>2736</v>
      </c>
      <c r="D160" s="1068"/>
      <c r="E160" s="1068"/>
      <c r="F160" s="364" t="s">
        <v>621</v>
      </c>
      <c r="G160" s="364"/>
      <c r="H160" s="364"/>
      <c r="I160" s="364" t="s">
        <v>2669</v>
      </c>
      <c r="J160" s="365">
        <v>76.09</v>
      </c>
      <c r="K160" s="364"/>
      <c r="L160" s="365">
        <v>2.0499999999999998</v>
      </c>
      <c r="M160" s="364"/>
      <c r="N160" s="366"/>
      <c r="V160" s="361"/>
      <c r="W160" s="367"/>
      <c r="X160" s="367" t="s">
        <v>2736</v>
      </c>
      <c r="AB160" s="384"/>
      <c r="AE160" s="367"/>
      <c r="AG160" s="367"/>
      <c r="AI160" s="367"/>
    </row>
    <row r="161" spans="1:37" s="332" customFormat="1" ht="12" x14ac:dyDescent="0.2">
      <c r="A161" s="379"/>
      <c r="B161" s="380"/>
      <c r="C161" s="340" t="s">
        <v>623</v>
      </c>
      <c r="D161" s="385"/>
      <c r="E161" s="385"/>
      <c r="F161" s="386"/>
      <c r="G161" s="386"/>
      <c r="H161" s="386"/>
      <c r="I161" s="386"/>
      <c r="J161" s="387"/>
      <c r="K161" s="386"/>
      <c r="L161" s="387"/>
      <c r="M161" s="388"/>
      <c r="N161" s="389"/>
      <c r="V161" s="361"/>
      <c r="W161" s="367"/>
      <c r="X161" s="367"/>
      <c r="AB161" s="384"/>
      <c r="AE161" s="367"/>
      <c r="AG161" s="367"/>
      <c r="AI161" s="367"/>
    </row>
    <row r="162" spans="1:37" s="332" customFormat="1" ht="22.5" x14ac:dyDescent="0.2">
      <c r="A162" s="1069" t="s">
        <v>2738</v>
      </c>
      <c r="B162" s="1070"/>
      <c r="C162" s="1070"/>
      <c r="D162" s="1070"/>
      <c r="E162" s="1070"/>
      <c r="F162" s="1070"/>
      <c r="G162" s="1070"/>
      <c r="H162" s="1070"/>
      <c r="I162" s="1070"/>
      <c r="J162" s="1070"/>
      <c r="K162" s="1070"/>
      <c r="L162" s="1070"/>
      <c r="M162" s="1070"/>
      <c r="N162" s="1071"/>
      <c r="V162" s="361"/>
      <c r="W162" s="367" t="s">
        <v>2738</v>
      </c>
      <c r="X162" s="367"/>
      <c r="AB162" s="384"/>
      <c r="AE162" s="367"/>
      <c r="AG162" s="367"/>
      <c r="AI162" s="367"/>
    </row>
    <row r="163" spans="1:37" s="332" customFormat="1" ht="33.75" x14ac:dyDescent="0.2">
      <c r="A163" s="362" t="s">
        <v>581</v>
      </c>
      <c r="B163" s="363" t="s">
        <v>2739</v>
      </c>
      <c r="C163" s="1068" t="s">
        <v>2740</v>
      </c>
      <c r="D163" s="1068"/>
      <c r="E163" s="1068"/>
      <c r="F163" s="364" t="s">
        <v>621</v>
      </c>
      <c r="G163" s="364"/>
      <c r="H163" s="364"/>
      <c r="I163" s="364" t="s">
        <v>4815</v>
      </c>
      <c r="J163" s="365">
        <v>106.91</v>
      </c>
      <c r="K163" s="364"/>
      <c r="L163" s="365">
        <v>1.39</v>
      </c>
      <c r="M163" s="364"/>
      <c r="N163" s="366"/>
      <c r="V163" s="361"/>
      <c r="W163" s="367"/>
      <c r="X163" s="367" t="s">
        <v>2740</v>
      </c>
      <c r="AB163" s="384"/>
      <c r="AE163" s="367"/>
      <c r="AG163" s="367"/>
      <c r="AI163" s="367"/>
    </row>
    <row r="164" spans="1:37" s="332" customFormat="1" ht="12" x14ac:dyDescent="0.2">
      <c r="A164" s="379"/>
      <c r="B164" s="380"/>
      <c r="C164" s="340" t="s">
        <v>623</v>
      </c>
      <c r="D164" s="385"/>
      <c r="E164" s="385"/>
      <c r="F164" s="386"/>
      <c r="G164" s="386"/>
      <c r="H164" s="386"/>
      <c r="I164" s="386"/>
      <c r="J164" s="387"/>
      <c r="K164" s="386"/>
      <c r="L164" s="387"/>
      <c r="M164" s="388"/>
      <c r="N164" s="389"/>
      <c r="V164" s="361"/>
      <c r="W164" s="367"/>
      <c r="X164" s="367"/>
      <c r="AB164" s="384"/>
      <c r="AE164" s="367"/>
      <c r="AG164" s="367"/>
      <c r="AI164" s="367"/>
    </row>
    <row r="165" spans="1:37" s="332" customFormat="1" ht="1.5" customHeight="1" x14ac:dyDescent="0.2">
      <c r="A165" s="386"/>
      <c r="B165" s="380"/>
      <c r="C165" s="380"/>
      <c r="D165" s="380"/>
      <c r="E165" s="380"/>
      <c r="F165" s="386"/>
      <c r="G165" s="386"/>
      <c r="H165" s="386"/>
      <c r="I165" s="386"/>
      <c r="J165" s="390"/>
      <c r="K165" s="386"/>
      <c r="L165" s="390"/>
      <c r="M165" s="373"/>
      <c r="N165" s="390"/>
      <c r="V165" s="361"/>
      <c r="W165" s="367"/>
      <c r="X165" s="367"/>
      <c r="AB165" s="384"/>
      <c r="AE165" s="367"/>
      <c r="AG165" s="367"/>
      <c r="AI165" s="367"/>
    </row>
    <row r="166" spans="1:37" s="332" customFormat="1" ht="22.5" x14ac:dyDescent="0.2">
      <c r="A166" s="391"/>
      <c r="B166" s="392"/>
      <c r="C166" s="1068" t="s">
        <v>4657</v>
      </c>
      <c r="D166" s="1068"/>
      <c r="E166" s="1068"/>
      <c r="F166" s="1068"/>
      <c r="G166" s="1068"/>
      <c r="H166" s="1068"/>
      <c r="I166" s="1068"/>
      <c r="J166" s="1068"/>
      <c r="K166" s="1068"/>
      <c r="L166" s="393"/>
      <c r="M166" s="394"/>
      <c r="N166" s="395"/>
      <c r="V166" s="361"/>
      <c r="W166" s="367"/>
      <c r="X166" s="367"/>
      <c r="AB166" s="384"/>
      <c r="AE166" s="367"/>
      <c r="AG166" s="367" t="s">
        <v>4657</v>
      </c>
      <c r="AI166" s="367"/>
    </row>
    <row r="167" spans="1:37" s="332" customFormat="1" ht="12" x14ac:dyDescent="0.2">
      <c r="A167" s="396"/>
      <c r="B167" s="371"/>
      <c r="C167" s="1065" t="s">
        <v>512</v>
      </c>
      <c r="D167" s="1065"/>
      <c r="E167" s="1065"/>
      <c r="F167" s="1065"/>
      <c r="G167" s="1065"/>
      <c r="H167" s="1065"/>
      <c r="I167" s="1065"/>
      <c r="J167" s="1065"/>
      <c r="K167" s="1065"/>
      <c r="L167" s="397">
        <v>16.25</v>
      </c>
      <c r="M167" s="398"/>
      <c r="N167" s="399"/>
      <c r="V167" s="361"/>
      <c r="W167" s="367"/>
      <c r="X167" s="367"/>
      <c r="AB167" s="384"/>
      <c r="AE167" s="367"/>
      <c r="AG167" s="367"/>
      <c r="AH167" s="335" t="s">
        <v>512</v>
      </c>
      <c r="AI167" s="367"/>
    </row>
    <row r="168" spans="1:37" s="332" customFormat="1" ht="12" x14ac:dyDescent="0.2">
      <c r="A168" s="396"/>
      <c r="B168" s="371"/>
      <c r="C168" s="1065" t="s">
        <v>513</v>
      </c>
      <c r="D168" s="1065"/>
      <c r="E168" s="1065"/>
      <c r="F168" s="1065"/>
      <c r="G168" s="1065"/>
      <c r="H168" s="1065"/>
      <c r="I168" s="1065"/>
      <c r="J168" s="1065"/>
      <c r="K168" s="1065"/>
      <c r="L168" s="397"/>
      <c r="M168" s="398"/>
      <c r="N168" s="399"/>
      <c r="V168" s="361"/>
      <c r="W168" s="367"/>
      <c r="X168" s="367"/>
      <c r="AB168" s="384"/>
      <c r="AE168" s="367"/>
      <c r="AG168" s="367"/>
      <c r="AH168" s="335" t="s">
        <v>513</v>
      </c>
      <c r="AI168" s="367"/>
    </row>
    <row r="169" spans="1:37" s="332" customFormat="1" ht="12" x14ac:dyDescent="0.2">
      <c r="A169" s="396"/>
      <c r="B169" s="371"/>
      <c r="C169" s="1065" t="s">
        <v>517</v>
      </c>
      <c r="D169" s="1065"/>
      <c r="E169" s="1065"/>
      <c r="F169" s="1065"/>
      <c r="G169" s="1065"/>
      <c r="H169" s="1065"/>
      <c r="I169" s="1065"/>
      <c r="J169" s="1065"/>
      <c r="K169" s="1065"/>
      <c r="L169" s="397">
        <v>16.25</v>
      </c>
      <c r="M169" s="398"/>
      <c r="N169" s="399"/>
      <c r="V169" s="361"/>
      <c r="W169" s="367"/>
      <c r="X169" s="367"/>
      <c r="AB169" s="384"/>
      <c r="AE169" s="367"/>
      <c r="AG169" s="367"/>
      <c r="AH169" s="335" t="s">
        <v>517</v>
      </c>
      <c r="AI169" s="367"/>
    </row>
    <row r="170" spans="1:37" s="332" customFormat="1" ht="12" x14ac:dyDescent="0.2">
      <c r="A170" s="396"/>
      <c r="B170" s="371"/>
      <c r="C170" s="1065" t="s">
        <v>518</v>
      </c>
      <c r="D170" s="1065"/>
      <c r="E170" s="1065"/>
      <c r="F170" s="1065"/>
      <c r="G170" s="1065"/>
      <c r="H170" s="1065"/>
      <c r="I170" s="1065"/>
      <c r="J170" s="1065"/>
      <c r="K170" s="1065"/>
      <c r="L170" s="397">
        <v>16.25</v>
      </c>
      <c r="M170" s="398"/>
      <c r="N170" s="399"/>
      <c r="V170" s="361"/>
      <c r="W170" s="367"/>
      <c r="X170" s="367"/>
      <c r="AB170" s="384"/>
      <c r="AE170" s="367"/>
      <c r="AG170" s="367"/>
      <c r="AH170" s="335" t="s">
        <v>518</v>
      </c>
      <c r="AI170" s="367"/>
    </row>
    <row r="171" spans="1:37" s="332" customFormat="1" ht="12" x14ac:dyDescent="0.2">
      <c r="A171" s="396"/>
      <c r="B171" s="371"/>
      <c r="C171" s="1065" t="s">
        <v>513</v>
      </c>
      <c r="D171" s="1065"/>
      <c r="E171" s="1065"/>
      <c r="F171" s="1065"/>
      <c r="G171" s="1065"/>
      <c r="H171" s="1065"/>
      <c r="I171" s="1065"/>
      <c r="J171" s="1065"/>
      <c r="K171" s="1065"/>
      <c r="L171" s="397"/>
      <c r="M171" s="398"/>
      <c r="N171" s="399"/>
      <c r="V171" s="361"/>
      <c r="W171" s="367"/>
      <c r="X171" s="367"/>
      <c r="AB171" s="384"/>
      <c r="AE171" s="367"/>
      <c r="AG171" s="367"/>
      <c r="AH171" s="335" t="s">
        <v>513</v>
      </c>
      <c r="AI171" s="367"/>
    </row>
    <row r="172" spans="1:37" s="332" customFormat="1" ht="12" x14ac:dyDescent="0.2">
      <c r="A172" s="396"/>
      <c r="B172" s="371"/>
      <c r="C172" s="1065" t="s">
        <v>521</v>
      </c>
      <c r="D172" s="1065"/>
      <c r="E172" s="1065"/>
      <c r="F172" s="1065"/>
      <c r="G172" s="1065"/>
      <c r="H172" s="1065"/>
      <c r="I172" s="1065"/>
      <c r="J172" s="1065"/>
      <c r="K172" s="1065"/>
      <c r="L172" s="397">
        <v>16.25</v>
      </c>
      <c r="M172" s="398"/>
      <c r="N172" s="399"/>
      <c r="V172" s="361"/>
      <c r="W172" s="367"/>
      <c r="X172" s="367"/>
      <c r="AB172" s="384"/>
      <c r="AE172" s="367"/>
      <c r="AG172" s="367"/>
      <c r="AH172" s="335" t="s">
        <v>521</v>
      </c>
      <c r="AI172" s="367"/>
    </row>
    <row r="173" spans="1:37" s="332" customFormat="1" ht="22.5" x14ac:dyDescent="0.2">
      <c r="A173" s="396"/>
      <c r="B173" s="390"/>
      <c r="C173" s="1067" t="s">
        <v>4658</v>
      </c>
      <c r="D173" s="1067"/>
      <c r="E173" s="1067"/>
      <c r="F173" s="1067"/>
      <c r="G173" s="1067"/>
      <c r="H173" s="1067"/>
      <c r="I173" s="1067"/>
      <c r="J173" s="1067"/>
      <c r="K173" s="1067"/>
      <c r="L173" s="400">
        <v>16.25</v>
      </c>
      <c r="M173" s="401"/>
      <c r="N173" s="402"/>
      <c r="V173" s="361"/>
      <c r="W173" s="367"/>
      <c r="X173" s="367"/>
      <c r="AB173" s="384"/>
      <c r="AE173" s="367"/>
      <c r="AG173" s="367"/>
      <c r="AI173" s="367" t="s">
        <v>4658</v>
      </c>
    </row>
    <row r="174" spans="1:37" s="332" customFormat="1" ht="2.25" customHeight="1" x14ac:dyDescent="0.2">
      <c r="B174" s="338"/>
      <c r="C174" s="338"/>
      <c r="D174" s="338"/>
      <c r="E174" s="338"/>
      <c r="F174" s="338"/>
      <c r="G174" s="338"/>
      <c r="H174" s="338"/>
      <c r="I174" s="338"/>
      <c r="J174" s="338"/>
      <c r="K174" s="338"/>
      <c r="L174" s="403"/>
      <c r="M174" s="404"/>
      <c r="N174" s="405"/>
    </row>
    <row r="175" spans="1:37" s="332" customFormat="1" x14ac:dyDescent="0.2">
      <c r="A175" s="391"/>
      <c r="B175" s="392"/>
      <c r="C175" s="1068" t="s">
        <v>636</v>
      </c>
      <c r="D175" s="1068"/>
      <c r="E175" s="1068"/>
      <c r="F175" s="1068"/>
      <c r="G175" s="1068"/>
      <c r="H175" s="1068"/>
      <c r="I175" s="1068"/>
      <c r="J175" s="1068"/>
      <c r="K175" s="1068"/>
      <c r="L175" s="393"/>
      <c r="M175" s="406"/>
      <c r="N175" s="395"/>
      <c r="AJ175" s="367" t="s">
        <v>636</v>
      </c>
    </row>
    <row r="176" spans="1:37" s="332" customFormat="1" x14ac:dyDescent="0.2">
      <c r="A176" s="396"/>
      <c r="B176" s="371"/>
      <c r="C176" s="1065" t="s">
        <v>512</v>
      </c>
      <c r="D176" s="1065"/>
      <c r="E176" s="1065"/>
      <c r="F176" s="1065"/>
      <c r="G176" s="1065"/>
      <c r="H176" s="1065"/>
      <c r="I176" s="1065"/>
      <c r="J176" s="1065"/>
      <c r="K176" s="1065"/>
      <c r="L176" s="397">
        <v>10576.98</v>
      </c>
      <c r="M176" s="407"/>
      <c r="N176" s="399"/>
      <c r="AJ176" s="367"/>
      <c r="AK176" s="335" t="s">
        <v>512</v>
      </c>
    </row>
    <row r="177" spans="1:38" x14ac:dyDescent="0.2">
      <c r="A177" s="396"/>
      <c r="B177" s="371"/>
      <c r="C177" s="1065" t="s">
        <v>513</v>
      </c>
      <c r="D177" s="1065"/>
      <c r="E177" s="1065"/>
      <c r="F177" s="1065"/>
      <c r="G177" s="1065"/>
      <c r="H177" s="1065"/>
      <c r="I177" s="1065"/>
      <c r="J177" s="1065"/>
      <c r="K177" s="1065"/>
      <c r="L177" s="397"/>
      <c r="M177" s="407"/>
      <c r="N177" s="399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2"/>
      <c r="AH177" s="332"/>
      <c r="AI177" s="332"/>
      <c r="AJ177" s="367"/>
      <c r="AK177" s="335" t="s">
        <v>513</v>
      </c>
      <c r="AL177" s="332"/>
    </row>
    <row r="178" spans="1:38" x14ac:dyDescent="0.2">
      <c r="A178" s="396"/>
      <c r="B178" s="371"/>
      <c r="C178" s="1065" t="s">
        <v>514</v>
      </c>
      <c r="D178" s="1065"/>
      <c r="E178" s="1065"/>
      <c r="F178" s="1065"/>
      <c r="G178" s="1065"/>
      <c r="H178" s="1065"/>
      <c r="I178" s="1065"/>
      <c r="J178" s="1065"/>
      <c r="K178" s="1065"/>
      <c r="L178" s="397">
        <v>619.94000000000005</v>
      </c>
      <c r="M178" s="407"/>
      <c r="N178" s="399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2"/>
      <c r="AH178" s="332"/>
      <c r="AI178" s="332"/>
      <c r="AJ178" s="367"/>
      <c r="AK178" s="335" t="s">
        <v>514</v>
      </c>
      <c r="AL178" s="332"/>
    </row>
    <row r="179" spans="1:38" x14ac:dyDescent="0.2">
      <c r="A179" s="396"/>
      <c r="B179" s="371"/>
      <c r="C179" s="1065" t="s">
        <v>515</v>
      </c>
      <c r="D179" s="1065"/>
      <c r="E179" s="1065"/>
      <c r="F179" s="1065"/>
      <c r="G179" s="1065"/>
      <c r="H179" s="1065"/>
      <c r="I179" s="1065"/>
      <c r="J179" s="1065"/>
      <c r="K179" s="1065"/>
      <c r="L179" s="397">
        <v>121.63</v>
      </c>
      <c r="M179" s="407"/>
      <c r="N179" s="399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2"/>
      <c r="AH179" s="332"/>
      <c r="AI179" s="332"/>
      <c r="AJ179" s="367"/>
      <c r="AK179" s="335" t="s">
        <v>515</v>
      </c>
      <c r="AL179" s="332"/>
    </row>
    <row r="180" spans="1:38" x14ac:dyDescent="0.2">
      <c r="A180" s="396"/>
      <c r="B180" s="371"/>
      <c r="C180" s="1065" t="s">
        <v>516</v>
      </c>
      <c r="D180" s="1065"/>
      <c r="E180" s="1065"/>
      <c r="F180" s="1065"/>
      <c r="G180" s="1065"/>
      <c r="H180" s="1065"/>
      <c r="I180" s="1065"/>
      <c r="J180" s="1065"/>
      <c r="K180" s="1065"/>
      <c r="L180" s="397">
        <v>14.72</v>
      </c>
      <c r="M180" s="407"/>
      <c r="N180" s="399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2"/>
      <c r="AH180" s="332"/>
      <c r="AI180" s="332"/>
      <c r="AJ180" s="367"/>
      <c r="AK180" s="335" t="s">
        <v>516</v>
      </c>
      <c r="AL180" s="332"/>
    </row>
    <row r="181" spans="1:38" x14ac:dyDescent="0.2">
      <c r="A181" s="396"/>
      <c r="B181" s="371"/>
      <c r="C181" s="1065" t="s">
        <v>517</v>
      </c>
      <c r="D181" s="1065"/>
      <c r="E181" s="1065"/>
      <c r="F181" s="1065"/>
      <c r="G181" s="1065"/>
      <c r="H181" s="1065"/>
      <c r="I181" s="1065"/>
      <c r="J181" s="1065"/>
      <c r="K181" s="1065"/>
      <c r="L181" s="397">
        <v>9835.41</v>
      </c>
      <c r="M181" s="407"/>
      <c r="N181" s="399"/>
      <c r="O181" s="332"/>
      <c r="P181" s="332"/>
      <c r="Q181" s="332"/>
      <c r="R181" s="332"/>
      <c r="S181" s="332"/>
      <c r="T181" s="332"/>
      <c r="U181" s="332"/>
      <c r="V181" s="332"/>
      <c r="W181" s="332"/>
      <c r="X181" s="332"/>
      <c r="Y181" s="332"/>
      <c r="Z181" s="332"/>
      <c r="AA181" s="332"/>
      <c r="AB181" s="332"/>
      <c r="AC181" s="332"/>
      <c r="AD181" s="332"/>
      <c r="AE181" s="332"/>
      <c r="AF181" s="332"/>
      <c r="AG181" s="332"/>
      <c r="AH181" s="332"/>
      <c r="AI181" s="332"/>
      <c r="AJ181" s="367"/>
      <c r="AK181" s="335" t="s">
        <v>517</v>
      </c>
      <c r="AL181" s="332"/>
    </row>
    <row r="182" spans="1:38" x14ac:dyDescent="0.2">
      <c r="A182" s="396"/>
      <c r="B182" s="371" t="s">
        <v>423</v>
      </c>
      <c r="C182" s="1065" t="s">
        <v>518</v>
      </c>
      <c r="D182" s="1065"/>
      <c r="E182" s="1065"/>
      <c r="F182" s="1065"/>
      <c r="G182" s="1065"/>
      <c r="H182" s="1065"/>
      <c r="I182" s="1065"/>
      <c r="J182" s="1065"/>
      <c r="K182" s="1065"/>
      <c r="L182" s="397">
        <v>11800.34</v>
      </c>
      <c r="M182" s="407" t="s">
        <v>567</v>
      </c>
      <c r="N182" s="399">
        <v>110687</v>
      </c>
      <c r="O182" s="332"/>
      <c r="P182" s="332"/>
      <c r="Q182" s="332"/>
      <c r="R182" s="332"/>
      <c r="S182" s="332"/>
      <c r="T182" s="332"/>
      <c r="U182" s="332"/>
      <c r="V182" s="332"/>
      <c r="W182" s="332"/>
      <c r="X182" s="332"/>
      <c r="Y182" s="332"/>
      <c r="Z182" s="332"/>
      <c r="AA182" s="332"/>
      <c r="AB182" s="332"/>
      <c r="AC182" s="332"/>
      <c r="AD182" s="332"/>
      <c r="AE182" s="332"/>
      <c r="AF182" s="332"/>
      <c r="AG182" s="332"/>
      <c r="AH182" s="332"/>
      <c r="AI182" s="332"/>
      <c r="AJ182" s="367"/>
      <c r="AK182" s="335" t="s">
        <v>518</v>
      </c>
      <c r="AL182" s="332"/>
    </row>
    <row r="183" spans="1:38" x14ac:dyDescent="0.2">
      <c r="A183" s="396"/>
      <c r="B183" s="371"/>
      <c r="C183" s="1065" t="s">
        <v>513</v>
      </c>
      <c r="D183" s="1065"/>
      <c r="E183" s="1065"/>
      <c r="F183" s="1065"/>
      <c r="G183" s="1065"/>
      <c r="H183" s="1065"/>
      <c r="I183" s="1065"/>
      <c r="J183" s="1065"/>
      <c r="K183" s="1065"/>
      <c r="L183" s="397"/>
      <c r="M183" s="407"/>
      <c r="N183" s="399"/>
      <c r="O183" s="332"/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  <c r="AA183" s="332"/>
      <c r="AB183" s="332"/>
      <c r="AC183" s="332"/>
      <c r="AD183" s="332"/>
      <c r="AE183" s="332"/>
      <c r="AF183" s="332"/>
      <c r="AG183" s="332"/>
      <c r="AH183" s="332"/>
      <c r="AI183" s="332"/>
      <c r="AJ183" s="367"/>
      <c r="AK183" s="335" t="s">
        <v>513</v>
      </c>
      <c r="AL183" s="332"/>
    </row>
    <row r="184" spans="1:38" x14ac:dyDescent="0.2">
      <c r="A184" s="396"/>
      <c r="B184" s="371"/>
      <c r="C184" s="1065" t="s">
        <v>519</v>
      </c>
      <c r="D184" s="1065"/>
      <c r="E184" s="1065"/>
      <c r="F184" s="1065"/>
      <c r="G184" s="1065"/>
      <c r="H184" s="1065"/>
      <c r="I184" s="1065"/>
      <c r="J184" s="1065"/>
      <c r="K184" s="1065"/>
      <c r="L184" s="397">
        <v>619.94000000000005</v>
      </c>
      <c r="M184" s="407"/>
      <c r="N184" s="399"/>
      <c r="O184" s="332"/>
      <c r="P184" s="332"/>
      <c r="Q184" s="332"/>
      <c r="R184" s="332"/>
      <c r="S184" s="332"/>
      <c r="T184" s="332"/>
      <c r="U184" s="332"/>
      <c r="V184" s="332"/>
      <c r="W184" s="332"/>
      <c r="X184" s="332"/>
      <c r="Y184" s="332"/>
      <c r="Z184" s="332"/>
      <c r="AA184" s="332"/>
      <c r="AB184" s="332"/>
      <c r="AC184" s="332"/>
      <c r="AD184" s="332"/>
      <c r="AE184" s="332"/>
      <c r="AF184" s="332"/>
      <c r="AG184" s="332"/>
      <c r="AH184" s="332"/>
      <c r="AI184" s="332"/>
      <c r="AJ184" s="367"/>
      <c r="AK184" s="335" t="s">
        <v>519</v>
      </c>
      <c r="AL184" s="332"/>
    </row>
    <row r="185" spans="1:38" x14ac:dyDescent="0.2">
      <c r="A185" s="396"/>
      <c r="B185" s="371"/>
      <c r="C185" s="1065" t="s">
        <v>520</v>
      </c>
      <c r="D185" s="1065"/>
      <c r="E185" s="1065"/>
      <c r="F185" s="1065"/>
      <c r="G185" s="1065"/>
      <c r="H185" s="1065"/>
      <c r="I185" s="1065"/>
      <c r="J185" s="1065"/>
      <c r="K185" s="1065"/>
      <c r="L185" s="397">
        <v>121.63</v>
      </c>
      <c r="M185" s="407"/>
      <c r="N185" s="399"/>
      <c r="O185" s="332"/>
      <c r="P185" s="332"/>
      <c r="Q185" s="332"/>
      <c r="R185" s="332"/>
      <c r="S185" s="332"/>
      <c r="T185" s="332"/>
      <c r="U185" s="332"/>
      <c r="V185" s="332"/>
      <c r="W185" s="332"/>
      <c r="X185" s="332"/>
      <c r="Y185" s="332"/>
      <c r="Z185" s="332"/>
      <c r="AA185" s="332"/>
      <c r="AB185" s="332"/>
      <c r="AC185" s="332"/>
      <c r="AD185" s="332"/>
      <c r="AE185" s="332"/>
      <c r="AF185" s="332"/>
      <c r="AG185" s="332"/>
      <c r="AH185" s="332"/>
      <c r="AI185" s="332"/>
      <c r="AJ185" s="367"/>
      <c r="AK185" s="335" t="s">
        <v>520</v>
      </c>
      <c r="AL185" s="332"/>
    </row>
    <row r="186" spans="1:38" x14ac:dyDescent="0.2">
      <c r="A186" s="396"/>
      <c r="B186" s="371"/>
      <c r="C186" s="1065" t="s">
        <v>521</v>
      </c>
      <c r="D186" s="1065"/>
      <c r="E186" s="1065"/>
      <c r="F186" s="1065"/>
      <c r="G186" s="1065"/>
      <c r="H186" s="1065"/>
      <c r="I186" s="1065"/>
      <c r="J186" s="1065"/>
      <c r="K186" s="1065"/>
      <c r="L186" s="397">
        <v>9835.41</v>
      </c>
      <c r="M186" s="407"/>
      <c r="N186" s="399"/>
      <c r="O186" s="332"/>
      <c r="P186" s="332"/>
      <c r="Q186" s="332"/>
      <c r="R186" s="332"/>
      <c r="S186" s="332"/>
      <c r="T186" s="332"/>
      <c r="U186" s="332"/>
      <c r="V186" s="332"/>
      <c r="W186" s="332"/>
      <c r="X186" s="332"/>
      <c r="Y186" s="332"/>
      <c r="Z186" s="332"/>
      <c r="AA186" s="332"/>
      <c r="AB186" s="332"/>
      <c r="AC186" s="332"/>
      <c r="AD186" s="332"/>
      <c r="AE186" s="332"/>
      <c r="AF186" s="332"/>
      <c r="AG186" s="332"/>
      <c r="AH186" s="332"/>
      <c r="AI186" s="332"/>
      <c r="AJ186" s="367"/>
      <c r="AK186" s="335" t="s">
        <v>521</v>
      </c>
      <c r="AL186" s="332"/>
    </row>
    <row r="187" spans="1:38" x14ac:dyDescent="0.2">
      <c r="A187" s="396"/>
      <c r="B187" s="371"/>
      <c r="C187" s="1065" t="s">
        <v>522</v>
      </c>
      <c r="D187" s="1065"/>
      <c r="E187" s="1065"/>
      <c r="F187" s="1065"/>
      <c r="G187" s="1065"/>
      <c r="H187" s="1065"/>
      <c r="I187" s="1065"/>
      <c r="J187" s="1065"/>
      <c r="K187" s="1065"/>
      <c r="L187" s="397">
        <v>767.07</v>
      </c>
      <c r="M187" s="407"/>
      <c r="N187" s="399"/>
      <c r="O187" s="332"/>
      <c r="P187" s="332"/>
      <c r="Q187" s="332"/>
      <c r="R187" s="332"/>
      <c r="S187" s="332"/>
      <c r="T187" s="332"/>
      <c r="U187" s="332"/>
      <c r="V187" s="332"/>
      <c r="W187" s="332"/>
      <c r="X187" s="332"/>
      <c r="Y187" s="332"/>
      <c r="Z187" s="332"/>
      <c r="AA187" s="332"/>
      <c r="AB187" s="332"/>
      <c r="AC187" s="332"/>
      <c r="AD187" s="332"/>
      <c r="AE187" s="332"/>
      <c r="AF187" s="332"/>
      <c r="AG187" s="332"/>
      <c r="AH187" s="332"/>
      <c r="AI187" s="332"/>
      <c r="AJ187" s="367"/>
      <c r="AK187" s="335" t="s">
        <v>522</v>
      </c>
      <c r="AL187" s="332"/>
    </row>
    <row r="188" spans="1:38" x14ac:dyDescent="0.2">
      <c r="A188" s="396"/>
      <c r="B188" s="371"/>
      <c r="C188" s="1065" t="s">
        <v>523</v>
      </c>
      <c r="D188" s="1065"/>
      <c r="E188" s="1065"/>
      <c r="F188" s="1065"/>
      <c r="G188" s="1065"/>
      <c r="H188" s="1065"/>
      <c r="I188" s="1065"/>
      <c r="J188" s="1065"/>
      <c r="K188" s="1065"/>
      <c r="L188" s="397">
        <v>456.29</v>
      </c>
      <c r="M188" s="407"/>
      <c r="N188" s="399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32"/>
      <c r="AE188" s="332"/>
      <c r="AF188" s="332"/>
      <c r="AG188" s="332"/>
      <c r="AH188" s="332"/>
      <c r="AI188" s="332"/>
      <c r="AJ188" s="367"/>
      <c r="AK188" s="335" t="s">
        <v>523</v>
      </c>
      <c r="AL188" s="332"/>
    </row>
    <row r="189" spans="1:38" x14ac:dyDescent="0.2">
      <c r="A189" s="396"/>
      <c r="B189" s="371"/>
      <c r="C189" s="1065" t="s">
        <v>524</v>
      </c>
      <c r="D189" s="1065"/>
      <c r="E189" s="1065"/>
      <c r="F189" s="1065"/>
      <c r="G189" s="1065"/>
      <c r="H189" s="1065"/>
      <c r="I189" s="1065"/>
      <c r="J189" s="1065"/>
      <c r="K189" s="1065"/>
      <c r="L189" s="397">
        <v>634.66</v>
      </c>
      <c r="M189" s="407"/>
      <c r="N189" s="399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2"/>
      <c r="AI189" s="332"/>
      <c r="AJ189" s="367"/>
      <c r="AK189" s="335" t="s">
        <v>524</v>
      </c>
      <c r="AL189" s="332"/>
    </row>
    <row r="190" spans="1:38" x14ac:dyDescent="0.2">
      <c r="A190" s="396"/>
      <c r="B190" s="371"/>
      <c r="C190" s="1065" t="s">
        <v>525</v>
      </c>
      <c r="D190" s="1065"/>
      <c r="E190" s="1065"/>
      <c r="F190" s="1065"/>
      <c r="G190" s="1065"/>
      <c r="H190" s="1065"/>
      <c r="I190" s="1065"/>
      <c r="J190" s="1065"/>
      <c r="K190" s="1065"/>
      <c r="L190" s="397">
        <v>767.07</v>
      </c>
      <c r="M190" s="407"/>
      <c r="N190" s="399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2"/>
      <c r="AI190" s="332"/>
      <c r="AJ190" s="367"/>
      <c r="AK190" s="335" t="s">
        <v>525</v>
      </c>
      <c r="AL190" s="332"/>
    </row>
    <row r="191" spans="1:38" x14ac:dyDescent="0.2">
      <c r="A191" s="396"/>
      <c r="B191" s="371"/>
      <c r="C191" s="1065" t="s">
        <v>526</v>
      </c>
      <c r="D191" s="1065"/>
      <c r="E191" s="1065"/>
      <c r="F191" s="1065"/>
      <c r="G191" s="1065"/>
      <c r="H191" s="1065"/>
      <c r="I191" s="1065"/>
      <c r="J191" s="1065"/>
      <c r="K191" s="1065"/>
      <c r="L191" s="397">
        <v>456.29</v>
      </c>
      <c r="M191" s="407"/>
      <c r="N191" s="399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2"/>
      <c r="AH191" s="332"/>
      <c r="AI191" s="332"/>
      <c r="AJ191" s="367"/>
      <c r="AK191" s="335" t="s">
        <v>526</v>
      </c>
      <c r="AL191" s="332"/>
    </row>
    <row r="192" spans="1:38" x14ac:dyDescent="0.2">
      <c r="A192" s="396"/>
      <c r="B192" s="390"/>
      <c r="C192" s="1067" t="s">
        <v>637</v>
      </c>
      <c r="D192" s="1067"/>
      <c r="E192" s="1067"/>
      <c r="F192" s="1067"/>
      <c r="G192" s="1067"/>
      <c r="H192" s="1067"/>
      <c r="I192" s="1067"/>
      <c r="J192" s="1067"/>
      <c r="K192" s="1067"/>
      <c r="L192" s="400">
        <v>11800.34</v>
      </c>
      <c r="M192" s="408"/>
      <c r="N192" s="409">
        <v>110687</v>
      </c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2"/>
      <c r="AH192" s="332"/>
      <c r="AI192" s="332"/>
      <c r="AJ192" s="367"/>
      <c r="AK192" s="332"/>
      <c r="AL192" s="367" t="s">
        <v>637</v>
      </c>
    </row>
    <row r="193" spans="1:38" x14ac:dyDescent="0.2">
      <c r="A193" s="396"/>
      <c r="B193" s="371"/>
      <c r="C193" s="1065" t="s">
        <v>513</v>
      </c>
      <c r="D193" s="1065"/>
      <c r="E193" s="1065"/>
      <c r="F193" s="1065"/>
      <c r="G193" s="1065"/>
      <c r="H193" s="1065"/>
      <c r="I193" s="1065"/>
      <c r="J193" s="1065"/>
      <c r="K193" s="1065"/>
      <c r="L193" s="397"/>
      <c r="M193" s="407"/>
      <c r="N193" s="399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2"/>
      <c r="AH193" s="332"/>
      <c r="AI193" s="332"/>
      <c r="AJ193" s="367"/>
      <c r="AK193" s="335" t="s">
        <v>513</v>
      </c>
      <c r="AL193" s="367"/>
    </row>
    <row r="194" spans="1:38" x14ac:dyDescent="0.2">
      <c r="A194" s="396"/>
      <c r="B194" s="371"/>
      <c r="C194" s="1065" t="s">
        <v>615</v>
      </c>
      <c r="D194" s="1065"/>
      <c r="E194" s="1065"/>
      <c r="F194" s="1065"/>
      <c r="G194" s="1065"/>
      <c r="H194" s="1065"/>
      <c r="I194" s="1065"/>
      <c r="J194" s="1065"/>
      <c r="K194" s="1065"/>
      <c r="L194" s="397"/>
      <c r="M194" s="407"/>
      <c r="N194" s="399">
        <v>28042</v>
      </c>
      <c r="O194" s="332"/>
      <c r="P194" s="332"/>
      <c r="Q194" s="332"/>
      <c r="R194" s="332"/>
      <c r="S194" s="332"/>
      <c r="T194" s="332"/>
      <c r="U194" s="332"/>
      <c r="V194" s="332"/>
      <c r="W194" s="332"/>
      <c r="X194" s="332"/>
      <c r="Y194" s="332"/>
      <c r="Z194" s="332"/>
      <c r="AA194" s="332"/>
      <c r="AB194" s="332"/>
      <c r="AC194" s="332"/>
      <c r="AD194" s="332"/>
      <c r="AE194" s="332"/>
      <c r="AF194" s="332"/>
      <c r="AG194" s="332"/>
      <c r="AH194" s="332"/>
      <c r="AI194" s="332"/>
      <c r="AJ194" s="367"/>
      <c r="AK194" s="335" t="s">
        <v>615</v>
      </c>
      <c r="AL194" s="367"/>
    </row>
    <row r="195" spans="1:38" ht="1.5" customHeight="1" x14ac:dyDescent="0.2">
      <c r="B195" s="390"/>
      <c r="C195" s="380"/>
      <c r="D195" s="380"/>
      <c r="E195" s="380"/>
      <c r="F195" s="380"/>
      <c r="G195" s="380"/>
      <c r="H195" s="380"/>
      <c r="I195" s="380"/>
      <c r="J195" s="380"/>
      <c r="K195" s="380"/>
      <c r="L195" s="400"/>
      <c r="M195" s="401"/>
      <c r="N195" s="410"/>
      <c r="O195" s="332"/>
      <c r="P195" s="332"/>
      <c r="Q195" s="332"/>
      <c r="R195" s="332"/>
      <c r="S195" s="332"/>
      <c r="T195" s="332"/>
      <c r="U195" s="332"/>
      <c r="V195" s="332"/>
      <c r="W195" s="332"/>
      <c r="X195" s="332"/>
      <c r="Y195" s="332"/>
      <c r="Z195" s="332"/>
      <c r="AA195" s="332"/>
      <c r="AB195" s="332"/>
      <c r="AC195" s="332"/>
      <c r="AD195" s="332"/>
      <c r="AE195" s="332"/>
      <c r="AF195" s="332"/>
      <c r="AG195" s="332"/>
      <c r="AH195" s="332"/>
      <c r="AI195" s="332"/>
      <c r="AJ195" s="332"/>
      <c r="AK195" s="332"/>
      <c r="AL195" s="332"/>
    </row>
    <row r="196" spans="1:38" ht="53.25" customHeight="1" x14ac:dyDescent="0.2">
      <c r="A196" s="411"/>
      <c r="B196" s="411"/>
      <c r="C196" s="411"/>
      <c r="D196" s="411"/>
      <c r="E196" s="411"/>
      <c r="F196" s="411"/>
      <c r="G196" s="411"/>
      <c r="H196" s="411"/>
      <c r="I196" s="411"/>
      <c r="J196" s="411"/>
      <c r="K196" s="411"/>
      <c r="L196" s="411"/>
      <c r="M196" s="411"/>
      <c r="N196" s="411"/>
      <c r="O196" s="332"/>
      <c r="P196" s="332"/>
      <c r="Q196" s="332"/>
      <c r="R196" s="332"/>
      <c r="S196" s="332"/>
      <c r="T196" s="332"/>
      <c r="U196" s="332"/>
      <c r="V196" s="332"/>
      <c r="W196" s="332"/>
      <c r="X196" s="332"/>
      <c r="Y196" s="332"/>
      <c r="Z196" s="332"/>
      <c r="AA196" s="332"/>
      <c r="AB196" s="332"/>
      <c r="AC196" s="332"/>
      <c r="AD196" s="332"/>
      <c r="AE196" s="332"/>
      <c r="AF196" s="332"/>
      <c r="AG196" s="332"/>
      <c r="AH196" s="332"/>
      <c r="AI196" s="332"/>
      <c r="AJ196" s="332"/>
      <c r="AK196" s="332"/>
      <c r="AL196" s="332"/>
    </row>
    <row r="197" spans="1:38" x14ac:dyDescent="0.2">
      <c r="B197" s="412" t="s">
        <v>376</v>
      </c>
      <c r="C197" s="1066" t="s">
        <v>2744</v>
      </c>
      <c r="D197" s="1066"/>
      <c r="E197" s="1066"/>
      <c r="F197" s="1066"/>
      <c r="G197" s="1066"/>
      <c r="H197" s="1066"/>
      <c r="I197" s="1066"/>
      <c r="J197" s="1066"/>
      <c r="K197" s="1066"/>
      <c r="L197" s="1066"/>
      <c r="O197" s="332"/>
      <c r="P197" s="332"/>
      <c r="Q197" s="332"/>
      <c r="R197" s="332"/>
      <c r="S197" s="332"/>
      <c r="T197" s="332"/>
      <c r="U197" s="332"/>
      <c r="V197" s="332"/>
      <c r="W197" s="332"/>
      <c r="X197" s="332"/>
      <c r="Y197" s="332"/>
      <c r="Z197" s="332"/>
      <c r="AA197" s="332"/>
      <c r="AB197" s="332"/>
      <c r="AC197" s="332"/>
      <c r="AD197" s="332"/>
      <c r="AE197" s="332"/>
      <c r="AF197" s="332"/>
      <c r="AG197" s="332"/>
      <c r="AH197" s="332"/>
      <c r="AI197" s="332"/>
      <c r="AJ197" s="332"/>
      <c r="AK197" s="332"/>
      <c r="AL197" s="332"/>
    </row>
    <row r="198" spans="1:38" ht="13.5" customHeight="1" x14ac:dyDescent="0.2">
      <c r="B198" s="333"/>
      <c r="C198" s="1064" t="s">
        <v>92</v>
      </c>
      <c r="D198" s="1064"/>
      <c r="E198" s="1064"/>
      <c r="F198" s="1064"/>
      <c r="G198" s="1064"/>
      <c r="H198" s="1064"/>
      <c r="I198" s="1064"/>
      <c r="J198" s="1064"/>
      <c r="K198" s="1064"/>
      <c r="L198" s="1064"/>
      <c r="O198" s="332"/>
      <c r="P198" s="332"/>
      <c r="Q198" s="332"/>
      <c r="R198" s="332"/>
      <c r="S198" s="332"/>
      <c r="T198" s="332"/>
      <c r="U198" s="332"/>
      <c r="V198" s="332"/>
      <c r="W198" s="332"/>
      <c r="X198" s="332"/>
      <c r="Y198" s="332"/>
      <c r="Z198" s="332"/>
      <c r="AA198" s="332"/>
      <c r="AB198" s="332"/>
      <c r="AC198" s="332"/>
      <c r="AD198" s="332"/>
      <c r="AE198" s="332"/>
      <c r="AF198" s="332"/>
      <c r="AG198" s="332"/>
      <c r="AH198" s="332"/>
      <c r="AI198" s="332"/>
      <c r="AJ198" s="332"/>
      <c r="AK198" s="332"/>
      <c r="AL198" s="332"/>
    </row>
    <row r="199" spans="1:38" ht="12.75" customHeight="1" x14ac:dyDescent="0.2">
      <c r="B199" s="412" t="s">
        <v>377</v>
      </c>
      <c r="C199" s="1066" t="s">
        <v>2745</v>
      </c>
      <c r="D199" s="1066"/>
      <c r="E199" s="1066"/>
      <c r="F199" s="1066"/>
      <c r="G199" s="1066"/>
      <c r="H199" s="1066"/>
      <c r="I199" s="1066"/>
      <c r="J199" s="1066"/>
      <c r="K199" s="1066"/>
      <c r="L199" s="1066"/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  <c r="AA199" s="332"/>
      <c r="AB199" s="332"/>
      <c r="AC199" s="332"/>
      <c r="AD199" s="332"/>
      <c r="AE199" s="332"/>
      <c r="AF199" s="332"/>
      <c r="AG199" s="332"/>
      <c r="AH199" s="332"/>
      <c r="AI199" s="332"/>
      <c r="AJ199" s="332"/>
      <c r="AK199" s="332"/>
      <c r="AL199" s="332"/>
    </row>
    <row r="200" spans="1:38" ht="13.5" customHeight="1" x14ac:dyDescent="0.2">
      <c r="C200" s="1064" t="s">
        <v>92</v>
      </c>
      <c r="D200" s="1064"/>
      <c r="E200" s="1064"/>
      <c r="F200" s="1064"/>
      <c r="G200" s="1064"/>
      <c r="H200" s="1064"/>
      <c r="I200" s="1064"/>
      <c r="J200" s="1064"/>
      <c r="K200" s="1064"/>
      <c r="L200" s="1064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  <c r="AA200" s="332"/>
      <c r="AB200" s="332"/>
      <c r="AC200" s="332"/>
      <c r="AD200" s="332"/>
      <c r="AE200" s="332"/>
      <c r="AF200" s="332"/>
      <c r="AG200" s="332"/>
      <c r="AH200" s="332"/>
      <c r="AI200" s="332"/>
      <c r="AJ200" s="332"/>
      <c r="AK200" s="332"/>
      <c r="AL200" s="332"/>
    </row>
    <row r="202" spans="1:38" x14ac:dyDescent="0.2">
      <c r="B202" s="413"/>
      <c r="D202" s="413"/>
      <c r="F202" s="413"/>
      <c r="O202" s="332"/>
      <c r="P202" s="332"/>
      <c r="Q202" s="332"/>
      <c r="R202" s="332"/>
      <c r="S202" s="332"/>
      <c r="T202" s="332"/>
      <c r="U202" s="332"/>
      <c r="V202" s="332"/>
      <c r="W202" s="332"/>
      <c r="X202" s="332"/>
      <c r="Y202" s="332"/>
      <c r="Z202" s="332"/>
      <c r="AA202" s="332"/>
      <c r="AB202" s="332"/>
      <c r="AC202" s="332"/>
      <c r="AD202" s="332"/>
      <c r="AE202" s="332"/>
      <c r="AF202" s="332"/>
      <c r="AG202" s="332"/>
      <c r="AH202" s="332"/>
      <c r="AI202" s="332"/>
      <c r="AJ202" s="332"/>
      <c r="AK202" s="332"/>
      <c r="AL202" s="332"/>
    </row>
    <row r="219" spans="15:38" x14ac:dyDescent="0.2"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2"/>
      <c r="AH219" s="332"/>
      <c r="AI219" s="332"/>
      <c r="AJ219" s="332"/>
      <c r="AK219" s="332"/>
      <c r="AL219" s="332"/>
    </row>
    <row r="220" spans="15:38" x14ac:dyDescent="0.2">
      <c r="O220" s="332"/>
      <c r="P220" s="332"/>
      <c r="Q220" s="332"/>
      <c r="R220" s="332"/>
      <c r="S220" s="332"/>
      <c r="T220" s="332"/>
      <c r="U220" s="332"/>
      <c r="V220" s="332"/>
      <c r="W220" s="332"/>
      <c r="X220" s="332"/>
      <c r="Y220" s="332"/>
      <c r="Z220" s="332"/>
      <c r="AA220" s="332"/>
      <c r="AB220" s="332"/>
      <c r="AC220" s="332"/>
      <c r="AD220" s="332"/>
      <c r="AE220" s="332"/>
      <c r="AF220" s="332"/>
      <c r="AG220" s="332"/>
      <c r="AH220" s="332"/>
      <c r="AI220" s="332"/>
      <c r="AJ220" s="332"/>
      <c r="AK220" s="332"/>
      <c r="AL220" s="332"/>
    </row>
    <row r="223" spans="15:38" x14ac:dyDescent="0.2">
      <c r="O223" s="332"/>
      <c r="P223" s="332"/>
      <c r="Q223" s="332"/>
      <c r="R223" s="332"/>
      <c r="S223" s="332"/>
      <c r="T223" s="332"/>
      <c r="U223" s="332"/>
      <c r="V223" s="332"/>
      <c r="W223" s="332"/>
      <c r="X223" s="332"/>
      <c r="Y223" s="332"/>
      <c r="Z223" s="332"/>
      <c r="AA223" s="332"/>
      <c r="AB223" s="332"/>
      <c r="AC223" s="332"/>
      <c r="AD223" s="332"/>
      <c r="AE223" s="332"/>
      <c r="AF223" s="332"/>
      <c r="AG223" s="332"/>
      <c r="AH223" s="332"/>
      <c r="AI223" s="332"/>
      <c r="AJ223" s="332"/>
      <c r="AK223" s="332"/>
      <c r="AL223" s="332"/>
    </row>
  </sheetData>
  <mergeCells count="172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A40:N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E41"/>
    <mergeCell ref="C42:N42"/>
    <mergeCell ref="C43:N43"/>
    <mergeCell ref="C44:E44"/>
    <mergeCell ref="C45:E45"/>
    <mergeCell ref="C46:E46"/>
    <mergeCell ref="C60:E60"/>
    <mergeCell ref="C62:N62"/>
    <mergeCell ref="C63:E63"/>
    <mergeCell ref="C65:N65"/>
    <mergeCell ref="C66:E66"/>
    <mergeCell ref="C68:E68"/>
    <mergeCell ref="C53:E53"/>
    <mergeCell ref="C54:E54"/>
    <mergeCell ref="C55:E55"/>
    <mergeCell ref="C56:E56"/>
    <mergeCell ref="C57:E57"/>
    <mergeCell ref="C59:N59"/>
    <mergeCell ref="C76:E76"/>
    <mergeCell ref="C77:E77"/>
    <mergeCell ref="C78:E78"/>
    <mergeCell ref="C79:E79"/>
    <mergeCell ref="C80:E80"/>
    <mergeCell ref="C81:E81"/>
    <mergeCell ref="C70:E70"/>
    <mergeCell ref="C71:N71"/>
    <mergeCell ref="C72:E72"/>
    <mergeCell ref="C73:E73"/>
    <mergeCell ref="C74:E74"/>
    <mergeCell ref="C75:E75"/>
    <mergeCell ref="C89:E89"/>
    <mergeCell ref="C90:E90"/>
    <mergeCell ref="C91:E91"/>
    <mergeCell ref="C92:E92"/>
    <mergeCell ref="C93:E93"/>
    <mergeCell ref="C94:E94"/>
    <mergeCell ref="C82:E82"/>
    <mergeCell ref="C83:E83"/>
    <mergeCell ref="C84:E84"/>
    <mergeCell ref="C86:E86"/>
    <mergeCell ref="C87:N87"/>
    <mergeCell ref="C88:E88"/>
    <mergeCell ref="C102:N102"/>
    <mergeCell ref="C103:N103"/>
    <mergeCell ref="C104:E104"/>
    <mergeCell ref="C105:N105"/>
    <mergeCell ref="C106:N106"/>
    <mergeCell ref="C107:N107"/>
    <mergeCell ref="C95:E95"/>
    <mergeCell ref="C96:E96"/>
    <mergeCell ref="C97:E97"/>
    <mergeCell ref="C98:E98"/>
    <mergeCell ref="C99:E99"/>
    <mergeCell ref="C100:E100"/>
    <mergeCell ref="C114:E114"/>
    <mergeCell ref="C115:E115"/>
    <mergeCell ref="C116:E116"/>
    <mergeCell ref="C117:E117"/>
    <mergeCell ref="C118:E118"/>
    <mergeCell ref="C120:K120"/>
    <mergeCell ref="C108:E108"/>
    <mergeCell ref="C109:E109"/>
    <mergeCell ref="C110:E110"/>
    <mergeCell ref="C111:E111"/>
    <mergeCell ref="C112:E112"/>
    <mergeCell ref="C113:E113"/>
    <mergeCell ref="C127:K127"/>
    <mergeCell ref="C128:K128"/>
    <mergeCell ref="C129:K129"/>
    <mergeCell ref="C130:K130"/>
    <mergeCell ref="C131:K131"/>
    <mergeCell ref="C132:K132"/>
    <mergeCell ref="C121:K121"/>
    <mergeCell ref="C122:K122"/>
    <mergeCell ref="C123:K123"/>
    <mergeCell ref="C124:K124"/>
    <mergeCell ref="C125:K125"/>
    <mergeCell ref="C126:K126"/>
    <mergeCell ref="C139:K139"/>
    <mergeCell ref="A140:N140"/>
    <mergeCell ref="A141:N141"/>
    <mergeCell ref="C142:E142"/>
    <mergeCell ref="C144:N144"/>
    <mergeCell ref="C145:E145"/>
    <mergeCell ref="C133:K133"/>
    <mergeCell ref="C134:K134"/>
    <mergeCell ref="C135:K135"/>
    <mergeCell ref="C136:K136"/>
    <mergeCell ref="C137:K137"/>
    <mergeCell ref="C138:K138"/>
    <mergeCell ref="C152:E152"/>
    <mergeCell ref="C153:E153"/>
    <mergeCell ref="C154:E154"/>
    <mergeCell ref="C155:E155"/>
    <mergeCell ref="A156:N156"/>
    <mergeCell ref="C157:E157"/>
    <mergeCell ref="C146:E146"/>
    <mergeCell ref="C147:E147"/>
    <mergeCell ref="C148:E148"/>
    <mergeCell ref="C149:E149"/>
    <mergeCell ref="C150:E150"/>
    <mergeCell ref="C151:E151"/>
    <mergeCell ref="C168:K168"/>
    <mergeCell ref="C169:K169"/>
    <mergeCell ref="C170:K170"/>
    <mergeCell ref="C171:K171"/>
    <mergeCell ref="C172:K172"/>
    <mergeCell ref="C173:K173"/>
    <mergeCell ref="A159:N159"/>
    <mergeCell ref="C160:E160"/>
    <mergeCell ref="A162:N162"/>
    <mergeCell ref="C163:E163"/>
    <mergeCell ref="C166:K166"/>
    <mergeCell ref="C167:K167"/>
    <mergeCell ref="C181:K181"/>
    <mergeCell ref="C182:K182"/>
    <mergeCell ref="C183:K183"/>
    <mergeCell ref="C184:K184"/>
    <mergeCell ref="C185:K185"/>
    <mergeCell ref="C186:K186"/>
    <mergeCell ref="C175:K175"/>
    <mergeCell ref="C176:K176"/>
    <mergeCell ref="C177:K177"/>
    <mergeCell ref="C178:K178"/>
    <mergeCell ref="C179:K179"/>
    <mergeCell ref="C180:K180"/>
    <mergeCell ref="C193:K193"/>
    <mergeCell ref="C194:K194"/>
    <mergeCell ref="C197:L197"/>
    <mergeCell ref="C198:L198"/>
    <mergeCell ref="C199:L199"/>
    <mergeCell ref="C200:L200"/>
    <mergeCell ref="C187:K187"/>
    <mergeCell ref="C188:K188"/>
    <mergeCell ref="C189:K189"/>
    <mergeCell ref="C190:K190"/>
    <mergeCell ref="C191:K191"/>
    <mergeCell ref="C192:K192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89" orientation="landscape" useFirstPageNumber="1" r:id="rId1"/>
  <headerFooter>
    <oddFooter>&amp;R&amp;8&amp;P</oddFooter>
  </headerFooter>
  <rowBreaks count="1" manualBreakCount="1">
    <brk id="34" max="222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47"/>
  <sheetViews>
    <sheetView topLeftCell="A693" zoomScale="115" zoomScaleNormal="115" workbookViewId="0">
      <selection activeCell="B21" sqref="B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29" width="34.140625" style="335" hidden="1" customWidth="1"/>
    <col min="30" max="32" width="84.42578125" style="335" hidden="1" customWidth="1"/>
    <col min="33" max="33" width="34.140625" style="335" hidden="1" customWidth="1"/>
    <col min="34" max="34" width="110.140625" style="335" hidden="1" customWidth="1"/>
    <col min="35" max="35" width="138.425781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8608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240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240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8609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23161.95</v>
      </c>
      <c r="D28" s="352" t="s">
        <v>8610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23161.95</v>
      </c>
      <c r="D30" s="352" t="s">
        <v>8610</v>
      </c>
      <c r="E30" s="340" t="s">
        <v>401</v>
      </c>
      <c r="G30" s="332" t="s">
        <v>404</v>
      </c>
      <c r="L30" s="351">
        <v>0</v>
      </c>
      <c r="M30" s="352" t="s">
        <v>8611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758" t="s">
        <v>406</v>
      </c>
      <c r="E31" s="340" t="s">
        <v>401</v>
      </c>
      <c r="G31" s="332" t="s">
        <v>407</v>
      </c>
      <c r="L31" s="759"/>
      <c r="M31" s="759">
        <v>4770.2700000000004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758" t="s">
        <v>406</v>
      </c>
      <c r="E32" s="340" t="s">
        <v>401</v>
      </c>
      <c r="G32" s="332" t="s">
        <v>409</v>
      </c>
      <c r="L32" s="759"/>
      <c r="M32" s="759">
        <v>616.09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411</v>
      </c>
      <c r="M33" s="1083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8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8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8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8" s="332" customFormat="1" ht="12" x14ac:dyDescent="0.2">
      <c r="A39" s="1073" t="s">
        <v>8612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8612</v>
      </c>
    </row>
    <row r="40" spans="1:28" s="332" customFormat="1" ht="56.25" x14ac:dyDescent="0.2">
      <c r="A40" s="362" t="s">
        <v>423</v>
      </c>
      <c r="B40" s="363" t="s">
        <v>8613</v>
      </c>
      <c r="C40" s="1068" t="s">
        <v>8614</v>
      </c>
      <c r="D40" s="1068"/>
      <c r="E40" s="1068"/>
      <c r="F40" s="364" t="s">
        <v>648</v>
      </c>
      <c r="G40" s="364"/>
      <c r="H40" s="364"/>
      <c r="I40" s="364" t="s">
        <v>5709</v>
      </c>
      <c r="J40" s="365"/>
      <c r="K40" s="364"/>
      <c r="L40" s="365"/>
      <c r="M40" s="364"/>
      <c r="N40" s="366"/>
      <c r="V40" s="361"/>
      <c r="W40" s="367" t="s">
        <v>8614</v>
      </c>
    </row>
    <row r="41" spans="1:28" s="332" customFormat="1" ht="12" x14ac:dyDescent="0.2">
      <c r="A41" s="368"/>
      <c r="B41" s="369"/>
      <c r="C41" s="1065" t="s">
        <v>8615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8615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4034.45</v>
      </c>
      <c r="K43" s="373" t="s">
        <v>436</v>
      </c>
      <c r="L43" s="374">
        <v>665.68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472.5</v>
      </c>
      <c r="K44" s="373" t="s">
        <v>436</v>
      </c>
      <c r="L44" s="374">
        <v>77.959999999999994</v>
      </c>
      <c r="M44" s="373"/>
      <c r="N44" s="375"/>
      <c r="V44" s="361"/>
      <c r="W44" s="367"/>
      <c r="Z44" s="335" t="s">
        <v>438</v>
      </c>
    </row>
    <row r="45" spans="1:28" s="332" customFormat="1" ht="12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170</v>
      </c>
      <c r="H45" s="373" t="s">
        <v>436</v>
      </c>
      <c r="I45" s="373" t="s">
        <v>2690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4034.45</v>
      </c>
      <c r="K46" s="376"/>
      <c r="L46" s="377">
        <v>665.68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77.959999999999994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71.72</v>
      </c>
      <c r="M48" s="373"/>
      <c r="N48" s="375"/>
      <c r="V48" s="361"/>
      <c r="W48" s="367"/>
      <c r="AA48" s="335" t="s">
        <v>653</v>
      </c>
    </row>
    <row r="49" spans="1:29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35.86</v>
      </c>
      <c r="M49" s="373"/>
      <c r="N49" s="375"/>
      <c r="V49" s="361"/>
      <c r="W49" s="367"/>
      <c r="AA49" s="335" t="s">
        <v>656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773.26</v>
      </c>
      <c r="M50" s="376"/>
      <c r="N50" s="366"/>
      <c r="V50" s="361"/>
      <c r="W50" s="367"/>
      <c r="AC50" s="367" t="s">
        <v>459</v>
      </c>
    </row>
    <row r="51" spans="1:29" s="332" customFormat="1" ht="45" x14ac:dyDescent="0.2">
      <c r="A51" s="362" t="s">
        <v>434</v>
      </c>
      <c r="B51" s="363" t="s">
        <v>658</v>
      </c>
      <c r="C51" s="1068" t="s">
        <v>659</v>
      </c>
      <c r="D51" s="1068"/>
      <c r="E51" s="1068"/>
      <c r="F51" s="364" t="s">
        <v>660</v>
      </c>
      <c r="G51" s="364"/>
      <c r="H51" s="364"/>
      <c r="I51" s="364" t="s">
        <v>2548</v>
      </c>
      <c r="J51" s="365"/>
      <c r="K51" s="364"/>
      <c r="L51" s="365"/>
      <c r="M51" s="364"/>
      <c r="N51" s="366"/>
      <c r="V51" s="361"/>
      <c r="W51" s="367" t="s">
        <v>659</v>
      </c>
      <c r="AC51" s="367"/>
    </row>
    <row r="52" spans="1:29" s="332" customFormat="1" ht="12" x14ac:dyDescent="0.2">
      <c r="A52" s="368"/>
      <c r="B52" s="369"/>
      <c r="C52" s="1065" t="s">
        <v>2559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2559</v>
      </c>
      <c r="AC52" s="367"/>
    </row>
    <row r="53" spans="1:29" s="332" customFormat="1" ht="22.5" x14ac:dyDescent="0.2">
      <c r="A53" s="370"/>
      <c r="B53" s="371" t="s">
        <v>663</v>
      </c>
      <c r="C53" s="1065" t="s">
        <v>664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664</v>
      </c>
      <c r="AC53" s="367"/>
    </row>
    <row r="54" spans="1:29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Y54" s="335" t="s">
        <v>431</v>
      </c>
      <c r="AC54" s="367"/>
    </row>
    <row r="55" spans="1:29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1934.4</v>
      </c>
      <c r="K55" s="373" t="s">
        <v>665</v>
      </c>
      <c r="L55" s="374">
        <v>464.26</v>
      </c>
      <c r="M55" s="373"/>
      <c r="N55" s="375"/>
      <c r="V55" s="361"/>
      <c r="W55" s="367"/>
      <c r="Z55" s="335" t="s">
        <v>432</v>
      </c>
      <c r="AC55" s="367"/>
    </row>
    <row r="56" spans="1:29" s="332" customFormat="1" ht="12" x14ac:dyDescent="0.2">
      <c r="A56" s="372"/>
      <c r="B56" s="371"/>
      <c r="C56" s="1065" t="s">
        <v>443</v>
      </c>
      <c r="D56" s="1065"/>
      <c r="E56" s="1065"/>
      <c r="F56" s="373" t="s">
        <v>444</v>
      </c>
      <c r="G56" s="373" t="s">
        <v>666</v>
      </c>
      <c r="H56" s="373" t="s">
        <v>665</v>
      </c>
      <c r="I56" s="373" t="s">
        <v>8616</v>
      </c>
      <c r="J56" s="374"/>
      <c r="K56" s="373"/>
      <c r="L56" s="374"/>
      <c r="M56" s="373"/>
      <c r="N56" s="375"/>
      <c r="V56" s="361"/>
      <c r="W56" s="367"/>
      <c r="AA56" s="335" t="s">
        <v>443</v>
      </c>
      <c r="AC56" s="367"/>
    </row>
    <row r="57" spans="1:29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1934.4</v>
      </c>
      <c r="K57" s="376"/>
      <c r="L57" s="377">
        <v>464.26</v>
      </c>
      <c r="M57" s="376"/>
      <c r="N57" s="378"/>
      <c r="V57" s="361"/>
      <c r="W57" s="367"/>
      <c r="AB57" s="335" t="s">
        <v>450</v>
      </c>
      <c r="AC57" s="367"/>
    </row>
    <row r="58" spans="1:29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464.26</v>
      </c>
      <c r="M58" s="373"/>
      <c r="N58" s="375"/>
      <c r="V58" s="361"/>
      <c r="W58" s="367"/>
      <c r="AA58" s="335" t="s">
        <v>451</v>
      </c>
      <c r="AC58" s="367"/>
    </row>
    <row r="59" spans="1:29" s="332" customFormat="1" ht="22.5" x14ac:dyDescent="0.2">
      <c r="A59" s="372"/>
      <c r="B59" s="371" t="s">
        <v>668</v>
      </c>
      <c r="C59" s="1065" t="s">
        <v>669</v>
      </c>
      <c r="D59" s="1065"/>
      <c r="E59" s="1065"/>
      <c r="F59" s="373" t="s">
        <v>454</v>
      </c>
      <c r="G59" s="373" t="s">
        <v>670</v>
      </c>
      <c r="H59" s="373"/>
      <c r="I59" s="373" t="s">
        <v>670</v>
      </c>
      <c r="J59" s="374"/>
      <c r="K59" s="373"/>
      <c r="L59" s="374">
        <v>413.19</v>
      </c>
      <c r="M59" s="373"/>
      <c r="N59" s="375"/>
      <c r="V59" s="361"/>
      <c r="W59" s="367"/>
      <c r="AA59" s="335" t="s">
        <v>669</v>
      </c>
      <c r="AC59" s="367"/>
    </row>
    <row r="60" spans="1:29" s="332" customFormat="1" ht="22.5" x14ac:dyDescent="0.2">
      <c r="A60" s="372"/>
      <c r="B60" s="371" t="s">
        <v>671</v>
      </c>
      <c r="C60" s="1065" t="s">
        <v>672</v>
      </c>
      <c r="D60" s="1065"/>
      <c r="E60" s="1065"/>
      <c r="F60" s="373" t="s">
        <v>454</v>
      </c>
      <c r="G60" s="373" t="s">
        <v>673</v>
      </c>
      <c r="H60" s="373"/>
      <c r="I60" s="373" t="s">
        <v>673</v>
      </c>
      <c r="J60" s="374"/>
      <c r="K60" s="373"/>
      <c r="L60" s="374">
        <v>185.7</v>
      </c>
      <c r="M60" s="373"/>
      <c r="N60" s="375"/>
      <c r="V60" s="361"/>
      <c r="W60" s="367"/>
      <c r="AA60" s="335" t="s">
        <v>672</v>
      </c>
      <c r="AC60" s="367"/>
    </row>
    <row r="61" spans="1:29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1063.1500000000001</v>
      </c>
      <c r="M61" s="376"/>
      <c r="N61" s="366"/>
      <c r="V61" s="361"/>
      <c r="W61" s="367"/>
      <c r="AC61" s="367" t="s">
        <v>459</v>
      </c>
    </row>
    <row r="62" spans="1:29" s="332" customFormat="1" ht="56.25" x14ac:dyDescent="0.2">
      <c r="A62" s="362" t="s">
        <v>437</v>
      </c>
      <c r="B62" s="363" t="s">
        <v>8613</v>
      </c>
      <c r="C62" s="1068" t="s">
        <v>8614</v>
      </c>
      <c r="D62" s="1068"/>
      <c r="E62" s="1068"/>
      <c r="F62" s="364" t="s">
        <v>648</v>
      </c>
      <c r="G62" s="364"/>
      <c r="H62" s="364"/>
      <c r="I62" s="364" t="s">
        <v>5691</v>
      </c>
      <c r="J62" s="365"/>
      <c r="K62" s="364"/>
      <c r="L62" s="365"/>
      <c r="M62" s="364"/>
      <c r="N62" s="366"/>
      <c r="V62" s="361"/>
      <c r="W62" s="367" t="s">
        <v>8614</v>
      </c>
      <c r="AC62" s="367"/>
    </row>
    <row r="63" spans="1:29" s="332" customFormat="1" ht="12" x14ac:dyDescent="0.2">
      <c r="A63" s="368"/>
      <c r="B63" s="369"/>
      <c r="C63" s="1065" t="s">
        <v>8617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8617</v>
      </c>
      <c r="AC63" s="367"/>
    </row>
    <row r="64" spans="1:29" s="332" customFormat="1" ht="33.75" x14ac:dyDescent="0.2">
      <c r="A64" s="370"/>
      <c r="B64" s="371" t="s">
        <v>430</v>
      </c>
      <c r="C64" s="1065" t="s">
        <v>431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Y64" s="335" t="s">
        <v>431</v>
      </c>
      <c r="AC64" s="367"/>
    </row>
    <row r="65" spans="1:31" s="332" customFormat="1" ht="12" x14ac:dyDescent="0.2">
      <c r="A65" s="372"/>
      <c r="B65" s="371" t="s">
        <v>434</v>
      </c>
      <c r="C65" s="1065" t="s">
        <v>435</v>
      </c>
      <c r="D65" s="1065"/>
      <c r="E65" s="1065"/>
      <c r="F65" s="373"/>
      <c r="G65" s="373"/>
      <c r="H65" s="373"/>
      <c r="I65" s="373"/>
      <c r="J65" s="374">
        <v>4034.45</v>
      </c>
      <c r="K65" s="373" t="s">
        <v>436</v>
      </c>
      <c r="L65" s="374">
        <v>161.38</v>
      </c>
      <c r="M65" s="373"/>
      <c r="N65" s="375"/>
      <c r="V65" s="361"/>
      <c r="W65" s="367"/>
      <c r="Z65" s="335" t="s">
        <v>435</v>
      </c>
      <c r="AC65" s="367"/>
    </row>
    <row r="66" spans="1:31" s="332" customFormat="1" ht="12" x14ac:dyDescent="0.2">
      <c r="A66" s="372"/>
      <c r="B66" s="371" t="s">
        <v>437</v>
      </c>
      <c r="C66" s="1065" t="s">
        <v>438</v>
      </c>
      <c r="D66" s="1065"/>
      <c r="E66" s="1065"/>
      <c r="F66" s="373"/>
      <c r="G66" s="373"/>
      <c r="H66" s="373"/>
      <c r="I66" s="373"/>
      <c r="J66" s="374">
        <v>472.5</v>
      </c>
      <c r="K66" s="373" t="s">
        <v>436</v>
      </c>
      <c r="L66" s="374">
        <v>18.899999999999999</v>
      </c>
      <c r="M66" s="373"/>
      <c r="N66" s="375"/>
      <c r="V66" s="361"/>
      <c r="W66" s="367"/>
      <c r="Z66" s="335" t="s">
        <v>438</v>
      </c>
      <c r="AC66" s="367"/>
    </row>
    <row r="67" spans="1:31" s="332" customFormat="1" ht="12" x14ac:dyDescent="0.2">
      <c r="A67" s="372"/>
      <c r="B67" s="371"/>
      <c r="C67" s="1065" t="s">
        <v>447</v>
      </c>
      <c r="D67" s="1065"/>
      <c r="E67" s="1065"/>
      <c r="F67" s="373" t="s">
        <v>444</v>
      </c>
      <c r="G67" s="373" t="s">
        <v>170</v>
      </c>
      <c r="H67" s="373" t="s">
        <v>436</v>
      </c>
      <c r="I67" s="373" t="s">
        <v>8429</v>
      </c>
      <c r="J67" s="374"/>
      <c r="K67" s="373"/>
      <c r="L67" s="374"/>
      <c r="M67" s="373"/>
      <c r="N67" s="375"/>
      <c r="V67" s="361"/>
      <c r="W67" s="367"/>
      <c r="AA67" s="335" t="s">
        <v>447</v>
      </c>
      <c r="AC67" s="367"/>
    </row>
    <row r="68" spans="1:31" s="332" customFormat="1" ht="12" x14ac:dyDescent="0.2">
      <c r="A68" s="372"/>
      <c r="B68" s="371"/>
      <c r="C68" s="1077" t="s">
        <v>450</v>
      </c>
      <c r="D68" s="1077"/>
      <c r="E68" s="1077"/>
      <c r="F68" s="376"/>
      <c r="G68" s="376"/>
      <c r="H68" s="376"/>
      <c r="I68" s="376"/>
      <c r="J68" s="377">
        <v>4034.45</v>
      </c>
      <c r="K68" s="376"/>
      <c r="L68" s="377">
        <v>161.38</v>
      </c>
      <c r="M68" s="376"/>
      <c r="N68" s="378"/>
      <c r="V68" s="361"/>
      <c r="W68" s="367"/>
      <c r="AB68" s="335" t="s">
        <v>450</v>
      </c>
      <c r="AC68" s="367"/>
    </row>
    <row r="69" spans="1:31" s="332" customFormat="1" ht="12" x14ac:dyDescent="0.2">
      <c r="A69" s="372"/>
      <c r="B69" s="371"/>
      <c r="C69" s="1065" t="s">
        <v>451</v>
      </c>
      <c r="D69" s="1065"/>
      <c r="E69" s="1065"/>
      <c r="F69" s="373"/>
      <c r="G69" s="373"/>
      <c r="H69" s="373"/>
      <c r="I69" s="373"/>
      <c r="J69" s="374"/>
      <c r="K69" s="373"/>
      <c r="L69" s="374">
        <v>18.899999999999999</v>
      </c>
      <c r="M69" s="373"/>
      <c r="N69" s="375"/>
      <c r="V69" s="361"/>
      <c r="W69" s="367"/>
      <c r="AA69" s="335" t="s">
        <v>451</v>
      </c>
      <c r="AC69" s="367"/>
    </row>
    <row r="70" spans="1:31" s="332" customFormat="1" ht="22.5" x14ac:dyDescent="0.2">
      <c r="A70" s="372"/>
      <c r="B70" s="371" t="s">
        <v>652</v>
      </c>
      <c r="C70" s="1065" t="s">
        <v>653</v>
      </c>
      <c r="D70" s="1065"/>
      <c r="E70" s="1065"/>
      <c r="F70" s="373" t="s">
        <v>454</v>
      </c>
      <c r="G70" s="373" t="s">
        <v>654</v>
      </c>
      <c r="H70" s="373"/>
      <c r="I70" s="373" t="s">
        <v>654</v>
      </c>
      <c r="J70" s="374"/>
      <c r="K70" s="373"/>
      <c r="L70" s="374">
        <v>17.39</v>
      </c>
      <c r="M70" s="373"/>
      <c r="N70" s="375"/>
      <c r="V70" s="361"/>
      <c r="W70" s="367"/>
      <c r="AA70" s="335" t="s">
        <v>653</v>
      </c>
      <c r="AC70" s="367"/>
    </row>
    <row r="71" spans="1:31" s="332" customFormat="1" ht="22.5" x14ac:dyDescent="0.2">
      <c r="A71" s="372"/>
      <c r="B71" s="371" t="s">
        <v>655</v>
      </c>
      <c r="C71" s="1065" t="s">
        <v>656</v>
      </c>
      <c r="D71" s="1065"/>
      <c r="E71" s="1065"/>
      <c r="F71" s="373" t="s">
        <v>454</v>
      </c>
      <c r="G71" s="373" t="s">
        <v>657</v>
      </c>
      <c r="H71" s="373"/>
      <c r="I71" s="373" t="s">
        <v>657</v>
      </c>
      <c r="J71" s="374"/>
      <c r="K71" s="373"/>
      <c r="L71" s="374">
        <v>8.69</v>
      </c>
      <c r="M71" s="373"/>
      <c r="N71" s="375"/>
      <c r="V71" s="361"/>
      <c r="W71" s="367"/>
      <c r="AA71" s="335" t="s">
        <v>656</v>
      </c>
      <c r="AC71" s="367"/>
    </row>
    <row r="72" spans="1:31" s="332" customFormat="1" ht="12" x14ac:dyDescent="0.2">
      <c r="A72" s="379"/>
      <c r="B72" s="380"/>
      <c r="C72" s="1068" t="s">
        <v>459</v>
      </c>
      <c r="D72" s="1068"/>
      <c r="E72" s="1068"/>
      <c r="F72" s="364"/>
      <c r="G72" s="364"/>
      <c r="H72" s="364"/>
      <c r="I72" s="364"/>
      <c r="J72" s="365"/>
      <c r="K72" s="364"/>
      <c r="L72" s="365">
        <v>187.46</v>
      </c>
      <c r="M72" s="376"/>
      <c r="N72" s="366"/>
      <c r="V72" s="361"/>
      <c r="W72" s="367"/>
      <c r="AC72" s="367" t="s">
        <v>459</v>
      </c>
    </row>
    <row r="73" spans="1:31" s="332" customFormat="1" ht="45" x14ac:dyDescent="0.2">
      <c r="A73" s="362" t="s">
        <v>439</v>
      </c>
      <c r="B73" s="363" t="s">
        <v>6140</v>
      </c>
      <c r="C73" s="1068" t="s">
        <v>8618</v>
      </c>
      <c r="D73" s="1068"/>
      <c r="E73" s="1068"/>
      <c r="F73" s="364" t="s">
        <v>621</v>
      </c>
      <c r="G73" s="364"/>
      <c r="H73" s="364"/>
      <c r="I73" s="364" t="s">
        <v>3696</v>
      </c>
      <c r="J73" s="365">
        <v>2.91</v>
      </c>
      <c r="K73" s="364" t="s">
        <v>436</v>
      </c>
      <c r="L73" s="365">
        <v>1076.7</v>
      </c>
      <c r="M73" s="364"/>
      <c r="N73" s="366"/>
      <c r="V73" s="361"/>
      <c r="W73" s="367" t="s">
        <v>8618</v>
      </c>
      <c r="AC73" s="367"/>
    </row>
    <row r="74" spans="1:31" s="332" customFormat="1" ht="12" x14ac:dyDescent="0.2">
      <c r="A74" s="368"/>
      <c r="B74" s="369"/>
      <c r="C74" s="1065" t="s">
        <v>8619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35" t="s">
        <v>8619</v>
      </c>
      <c r="AC74" s="367"/>
    </row>
    <row r="75" spans="1:31" s="332" customFormat="1" ht="33.75" x14ac:dyDescent="0.2">
      <c r="A75" s="370"/>
      <c r="B75" s="371" t="s">
        <v>430</v>
      </c>
      <c r="C75" s="1065" t="s">
        <v>431</v>
      </c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72"/>
      <c r="V75" s="361"/>
      <c r="W75" s="367"/>
      <c r="Y75" s="335" t="s">
        <v>431</v>
      </c>
      <c r="AC75" s="367"/>
    </row>
    <row r="76" spans="1:31" s="332" customFormat="1" ht="1.5" customHeight="1" x14ac:dyDescent="0.2">
      <c r="A76" s="386"/>
      <c r="B76" s="380"/>
      <c r="C76" s="380"/>
      <c r="D76" s="380"/>
      <c r="E76" s="380"/>
      <c r="F76" s="386"/>
      <c r="G76" s="386"/>
      <c r="H76" s="386"/>
      <c r="I76" s="386"/>
      <c r="J76" s="390"/>
      <c r="K76" s="386"/>
      <c r="L76" s="390"/>
      <c r="M76" s="373"/>
      <c r="N76" s="390"/>
      <c r="V76" s="361"/>
      <c r="W76" s="367"/>
      <c r="AC76" s="367"/>
    </row>
    <row r="77" spans="1:31" s="332" customFormat="1" ht="12" x14ac:dyDescent="0.2">
      <c r="A77" s="391"/>
      <c r="B77" s="392"/>
      <c r="C77" s="1068" t="s">
        <v>8620</v>
      </c>
      <c r="D77" s="1068"/>
      <c r="E77" s="1068"/>
      <c r="F77" s="1068"/>
      <c r="G77" s="1068"/>
      <c r="H77" s="1068"/>
      <c r="I77" s="1068"/>
      <c r="J77" s="1068"/>
      <c r="K77" s="1068"/>
      <c r="L77" s="393"/>
      <c r="M77" s="394"/>
      <c r="N77" s="395"/>
      <c r="V77" s="361"/>
      <c r="W77" s="367"/>
      <c r="AC77" s="367"/>
      <c r="AD77" s="367" t="s">
        <v>8620</v>
      </c>
    </row>
    <row r="78" spans="1:31" s="332" customFormat="1" ht="12" x14ac:dyDescent="0.2">
      <c r="A78" s="396"/>
      <c r="B78" s="371"/>
      <c r="C78" s="1065" t="s">
        <v>512</v>
      </c>
      <c r="D78" s="1065"/>
      <c r="E78" s="1065"/>
      <c r="F78" s="1065"/>
      <c r="G78" s="1065"/>
      <c r="H78" s="1065"/>
      <c r="I78" s="1065"/>
      <c r="J78" s="1065"/>
      <c r="K78" s="1065"/>
      <c r="L78" s="397">
        <v>2368.02</v>
      </c>
      <c r="M78" s="398"/>
      <c r="N78" s="399"/>
      <c r="V78" s="361"/>
      <c r="W78" s="367"/>
      <c r="AC78" s="367"/>
      <c r="AD78" s="367"/>
      <c r="AE78" s="335" t="s">
        <v>512</v>
      </c>
    </row>
    <row r="79" spans="1:31" s="332" customFormat="1" ht="12" x14ac:dyDescent="0.2">
      <c r="A79" s="396"/>
      <c r="B79" s="371"/>
      <c r="C79" s="1065" t="s">
        <v>513</v>
      </c>
      <c r="D79" s="1065"/>
      <c r="E79" s="1065"/>
      <c r="F79" s="1065"/>
      <c r="G79" s="1065"/>
      <c r="H79" s="1065"/>
      <c r="I79" s="1065"/>
      <c r="J79" s="1065"/>
      <c r="K79" s="1065"/>
      <c r="L79" s="397"/>
      <c r="M79" s="398"/>
      <c r="N79" s="399"/>
      <c r="V79" s="361"/>
      <c r="W79" s="367"/>
      <c r="AC79" s="367"/>
      <c r="AD79" s="367"/>
      <c r="AE79" s="335" t="s">
        <v>513</v>
      </c>
    </row>
    <row r="80" spans="1:31" s="332" customFormat="1" ht="12" x14ac:dyDescent="0.2">
      <c r="A80" s="396"/>
      <c r="B80" s="371"/>
      <c r="C80" s="1065" t="s">
        <v>514</v>
      </c>
      <c r="D80" s="1065"/>
      <c r="E80" s="1065"/>
      <c r="F80" s="1065"/>
      <c r="G80" s="1065"/>
      <c r="H80" s="1065"/>
      <c r="I80" s="1065"/>
      <c r="J80" s="1065"/>
      <c r="K80" s="1065"/>
      <c r="L80" s="397">
        <v>464.26</v>
      </c>
      <c r="M80" s="398"/>
      <c r="N80" s="399"/>
      <c r="V80" s="361"/>
      <c r="W80" s="367"/>
      <c r="AC80" s="367"/>
      <c r="AD80" s="367"/>
      <c r="AE80" s="335" t="s">
        <v>514</v>
      </c>
    </row>
    <row r="81" spans="1:32" s="332" customFormat="1" ht="12" x14ac:dyDescent="0.2">
      <c r="A81" s="396"/>
      <c r="B81" s="371"/>
      <c r="C81" s="1065" t="s">
        <v>515</v>
      </c>
      <c r="D81" s="1065"/>
      <c r="E81" s="1065"/>
      <c r="F81" s="1065"/>
      <c r="G81" s="1065"/>
      <c r="H81" s="1065"/>
      <c r="I81" s="1065"/>
      <c r="J81" s="1065"/>
      <c r="K81" s="1065"/>
      <c r="L81" s="397">
        <v>1903.76</v>
      </c>
      <c r="M81" s="398"/>
      <c r="N81" s="399"/>
      <c r="V81" s="361"/>
      <c r="W81" s="367"/>
      <c r="AC81" s="367"/>
      <c r="AD81" s="367"/>
      <c r="AE81" s="335" t="s">
        <v>515</v>
      </c>
    </row>
    <row r="82" spans="1:32" s="332" customFormat="1" ht="12" x14ac:dyDescent="0.2">
      <c r="A82" s="396"/>
      <c r="B82" s="371"/>
      <c r="C82" s="1065" t="s">
        <v>516</v>
      </c>
      <c r="D82" s="1065"/>
      <c r="E82" s="1065"/>
      <c r="F82" s="1065"/>
      <c r="G82" s="1065"/>
      <c r="H82" s="1065"/>
      <c r="I82" s="1065"/>
      <c r="J82" s="1065"/>
      <c r="K82" s="1065"/>
      <c r="L82" s="397">
        <v>96.86</v>
      </c>
      <c r="M82" s="398"/>
      <c r="N82" s="399"/>
      <c r="V82" s="361"/>
      <c r="W82" s="367"/>
      <c r="AC82" s="367"/>
      <c r="AD82" s="367"/>
      <c r="AE82" s="335" t="s">
        <v>516</v>
      </c>
    </row>
    <row r="83" spans="1:32" s="332" customFormat="1" ht="12" x14ac:dyDescent="0.2">
      <c r="A83" s="396"/>
      <c r="B83" s="371"/>
      <c r="C83" s="1065" t="s">
        <v>518</v>
      </c>
      <c r="D83" s="1065"/>
      <c r="E83" s="1065"/>
      <c r="F83" s="1065"/>
      <c r="G83" s="1065"/>
      <c r="H83" s="1065"/>
      <c r="I83" s="1065"/>
      <c r="J83" s="1065"/>
      <c r="K83" s="1065"/>
      <c r="L83" s="397">
        <v>3100.57</v>
      </c>
      <c r="M83" s="398"/>
      <c r="N83" s="399"/>
      <c r="V83" s="361"/>
      <c r="W83" s="367"/>
      <c r="AC83" s="367"/>
      <c r="AD83" s="367"/>
      <c r="AE83" s="335" t="s">
        <v>518</v>
      </c>
    </row>
    <row r="84" spans="1:32" s="332" customFormat="1" ht="12" x14ac:dyDescent="0.2">
      <c r="A84" s="396"/>
      <c r="B84" s="371"/>
      <c r="C84" s="1065" t="s">
        <v>4959</v>
      </c>
      <c r="D84" s="1065"/>
      <c r="E84" s="1065"/>
      <c r="F84" s="1065"/>
      <c r="G84" s="1065"/>
      <c r="H84" s="1065"/>
      <c r="I84" s="1065"/>
      <c r="J84" s="1065"/>
      <c r="K84" s="1065"/>
      <c r="L84" s="397">
        <v>2023.87</v>
      </c>
      <c r="M84" s="398"/>
      <c r="N84" s="399"/>
      <c r="V84" s="361"/>
      <c r="W84" s="367"/>
      <c r="AC84" s="367"/>
      <c r="AD84" s="367"/>
      <c r="AE84" s="335" t="s">
        <v>4959</v>
      </c>
    </row>
    <row r="85" spans="1:32" s="332" customFormat="1" ht="12" x14ac:dyDescent="0.2">
      <c r="A85" s="396"/>
      <c r="B85" s="371"/>
      <c r="C85" s="1065" t="s">
        <v>4960</v>
      </c>
      <c r="D85" s="1065"/>
      <c r="E85" s="1065"/>
      <c r="F85" s="1065"/>
      <c r="G85" s="1065"/>
      <c r="H85" s="1065"/>
      <c r="I85" s="1065"/>
      <c r="J85" s="1065"/>
      <c r="K85" s="1065"/>
      <c r="L85" s="397"/>
      <c r="M85" s="398"/>
      <c r="N85" s="399"/>
      <c r="V85" s="361"/>
      <c r="W85" s="367"/>
      <c r="AC85" s="367"/>
      <c r="AD85" s="367"/>
      <c r="AE85" s="335" t="s">
        <v>4960</v>
      </c>
    </row>
    <row r="86" spans="1:32" s="332" customFormat="1" ht="12" x14ac:dyDescent="0.2">
      <c r="A86" s="396"/>
      <c r="B86" s="371"/>
      <c r="C86" s="1065" t="s">
        <v>4963</v>
      </c>
      <c r="D86" s="1065"/>
      <c r="E86" s="1065"/>
      <c r="F86" s="1065"/>
      <c r="G86" s="1065"/>
      <c r="H86" s="1065"/>
      <c r="I86" s="1065"/>
      <c r="J86" s="1065"/>
      <c r="K86" s="1065"/>
      <c r="L86" s="397">
        <v>464.26</v>
      </c>
      <c r="M86" s="398"/>
      <c r="N86" s="399"/>
      <c r="V86" s="361"/>
      <c r="W86" s="367"/>
      <c r="AC86" s="367"/>
      <c r="AD86" s="367"/>
      <c r="AE86" s="335" t="s">
        <v>4963</v>
      </c>
    </row>
    <row r="87" spans="1:32" s="332" customFormat="1" ht="12" x14ac:dyDescent="0.2">
      <c r="A87" s="396"/>
      <c r="B87" s="371"/>
      <c r="C87" s="1065" t="s">
        <v>4964</v>
      </c>
      <c r="D87" s="1065"/>
      <c r="E87" s="1065"/>
      <c r="F87" s="1065"/>
      <c r="G87" s="1065"/>
      <c r="H87" s="1065"/>
      <c r="I87" s="1065"/>
      <c r="J87" s="1065"/>
      <c r="K87" s="1065"/>
      <c r="L87" s="397">
        <v>827.06</v>
      </c>
      <c r="M87" s="398"/>
      <c r="N87" s="399"/>
      <c r="V87" s="361"/>
      <c r="W87" s="367"/>
      <c r="AC87" s="367"/>
      <c r="AD87" s="367"/>
      <c r="AE87" s="335" t="s">
        <v>4964</v>
      </c>
    </row>
    <row r="88" spans="1:32" s="332" customFormat="1" ht="12" x14ac:dyDescent="0.2">
      <c r="A88" s="396"/>
      <c r="B88" s="371"/>
      <c r="C88" s="1065" t="s">
        <v>4965</v>
      </c>
      <c r="D88" s="1065"/>
      <c r="E88" s="1065"/>
      <c r="F88" s="1065"/>
      <c r="G88" s="1065"/>
      <c r="H88" s="1065"/>
      <c r="I88" s="1065"/>
      <c r="J88" s="1065"/>
      <c r="K88" s="1065"/>
      <c r="L88" s="397">
        <v>502.3</v>
      </c>
      <c r="M88" s="398"/>
      <c r="N88" s="399"/>
      <c r="V88" s="361"/>
      <c r="W88" s="367"/>
      <c r="AC88" s="367"/>
      <c r="AD88" s="367"/>
      <c r="AE88" s="335" t="s">
        <v>4965</v>
      </c>
    </row>
    <row r="89" spans="1:32" s="332" customFormat="1" ht="12" x14ac:dyDescent="0.2">
      <c r="A89" s="396"/>
      <c r="B89" s="371"/>
      <c r="C89" s="1065" t="s">
        <v>4966</v>
      </c>
      <c r="D89" s="1065"/>
      <c r="E89" s="1065"/>
      <c r="F89" s="1065"/>
      <c r="G89" s="1065"/>
      <c r="H89" s="1065"/>
      <c r="I89" s="1065"/>
      <c r="J89" s="1065"/>
      <c r="K89" s="1065"/>
      <c r="L89" s="397">
        <v>230.25</v>
      </c>
      <c r="M89" s="398"/>
      <c r="N89" s="399"/>
      <c r="V89" s="361"/>
      <c r="W89" s="367"/>
      <c r="AC89" s="367"/>
      <c r="AD89" s="367"/>
      <c r="AE89" s="335" t="s">
        <v>4966</v>
      </c>
    </row>
    <row r="90" spans="1:32" s="332" customFormat="1" ht="12" x14ac:dyDescent="0.2">
      <c r="A90" s="396"/>
      <c r="B90" s="371"/>
      <c r="C90" s="1065" t="s">
        <v>4962</v>
      </c>
      <c r="D90" s="1065"/>
      <c r="E90" s="1065"/>
      <c r="F90" s="1065"/>
      <c r="G90" s="1065"/>
      <c r="H90" s="1065"/>
      <c r="I90" s="1065"/>
      <c r="J90" s="1065"/>
      <c r="K90" s="1065"/>
      <c r="L90" s="397">
        <v>1076.7</v>
      </c>
      <c r="M90" s="398"/>
      <c r="N90" s="399"/>
      <c r="V90" s="361"/>
      <c r="W90" s="367"/>
      <c r="AC90" s="367"/>
      <c r="AD90" s="367"/>
      <c r="AE90" s="335" t="s">
        <v>4962</v>
      </c>
    </row>
    <row r="91" spans="1:32" s="332" customFormat="1" ht="12" x14ac:dyDescent="0.2">
      <c r="A91" s="396"/>
      <c r="B91" s="371"/>
      <c r="C91" s="1065" t="s">
        <v>524</v>
      </c>
      <c r="D91" s="1065"/>
      <c r="E91" s="1065"/>
      <c r="F91" s="1065"/>
      <c r="G91" s="1065"/>
      <c r="H91" s="1065"/>
      <c r="I91" s="1065"/>
      <c r="J91" s="1065"/>
      <c r="K91" s="1065"/>
      <c r="L91" s="397">
        <v>561.12</v>
      </c>
      <c r="M91" s="398"/>
      <c r="N91" s="399"/>
      <c r="V91" s="361"/>
      <c r="W91" s="367"/>
      <c r="AC91" s="367"/>
      <c r="AD91" s="367"/>
      <c r="AE91" s="335" t="s">
        <v>524</v>
      </c>
    </row>
    <row r="92" spans="1:32" s="332" customFormat="1" ht="12" x14ac:dyDescent="0.2">
      <c r="A92" s="396"/>
      <c r="B92" s="371"/>
      <c r="C92" s="1065" t="s">
        <v>525</v>
      </c>
      <c r="D92" s="1065"/>
      <c r="E92" s="1065"/>
      <c r="F92" s="1065"/>
      <c r="G92" s="1065"/>
      <c r="H92" s="1065"/>
      <c r="I92" s="1065"/>
      <c r="J92" s="1065"/>
      <c r="K92" s="1065"/>
      <c r="L92" s="397">
        <v>502.3</v>
      </c>
      <c r="M92" s="398"/>
      <c r="N92" s="399"/>
      <c r="V92" s="361"/>
      <c r="W92" s="367"/>
      <c r="AC92" s="367"/>
      <c r="AD92" s="367"/>
      <c r="AE92" s="335" t="s">
        <v>525</v>
      </c>
    </row>
    <row r="93" spans="1:32" s="332" customFormat="1" ht="12" x14ac:dyDescent="0.2">
      <c r="A93" s="396"/>
      <c r="B93" s="371"/>
      <c r="C93" s="1065" t="s">
        <v>526</v>
      </c>
      <c r="D93" s="1065"/>
      <c r="E93" s="1065"/>
      <c r="F93" s="1065"/>
      <c r="G93" s="1065"/>
      <c r="H93" s="1065"/>
      <c r="I93" s="1065"/>
      <c r="J93" s="1065"/>
      <c r="K93" s="1065"/>
      <c r="L93" s="397">
        <v>230.25</v>
      </c>
      <c r="M93" s="398"/>
      <c r="N93" s="399"/>
      <c r="V93" s="361"/>
      <c r="W93" s="367"/>
      <c r="AC93" s="367"/>
      <c r="AD93" s="367"/>
      <c r="AE93" s="335" t="s">
        <v>526</v>
      </c>
    </row>
    <row r="94" spans="1:32" s="332" customFormat="1" ht="12" x14ac:dyDescent="0.2">
      <c r="A94" s="396"/>
      <c r="B94" s="390"/>
      <c r="C94" s="1067" t="s">
        <v>8621</v>
      </c>
      <c r="D94" s="1067"/>
      <c r="E94" s="1067"/>
      <c r="F94" s="1067"/>
      <c r="G94" s="1067"/>
      <c r="H94" s="1067"/>
      <c r="I94" s="1067"/>
      <c r="J94" s="1067"/>
      <c r="K94" s="1067"/>
      <c r="L94" s="400">
        <v>3100.57</v>
      </c>
      <c r="M94" s="401"/>
      <c r="N94" s="402"/>
      <c r="V94" s="361"/>
      <c r="W94" s="367"/>
      <c r="AC94" s="367"/>
      <c r="AD94" s="367"/>
      <c r="AF94" s="367" t="s">
        <v>8621</v>
      </c>
    </row>
    <row r="95" spans="1:32" s="332" customFormat="1" ht="12" x14ac:dyDescent="0.2">
      <c r="A95" s="1073" t="s">
        <v>8622</v>
      </c>
      <c r="B95" s="1074"/>
      <c r="C95" s="1074"/>
      <c r="D95" s="1074"/>
      <c r="E95" s="1074"/>
      <c r="F95" s="1074"/>
      <c r="G95" s="1074"/>
      <c r="H95" s="1074"/>
      <c r="I95" s="1074"/>
      <c r="J95" s="1074"/>
      <c r="K95" s="1074"/>
      <c r="L95" s="1074"/>
      <c r="M95" s="1074"/>
      <c r="N95" s="1075"/>
      <c r="V95" s="361" t="s">
        <v>8622</v>
      </c>
      <c r="W95" s="367"/>
      <c r="AC95" s="367"/>
      <c r="AD95" s="367"/>
      <c r="AF95" s="367"/>
    </row>
    <row r="96" spans="1:32" s="332" customFormat="1" ht="67.5" x14ac:dyDescent="0.2">
      <c r="A96" s="362" t="s">
        <v>472</v>
      </c>
      <c r="B96" s="363" t="s">
        <v>8623</v>
      </c>
      <c r="C96" s="1068" t="s">
        <v>8624</v>
      </c>
      <c r="D96" s="1068"/>
      <c r="E96" s="1068"/>
      <c r="F96" s="364" t="s">
        <v>644</v>
      </c>
      <c r="G96" s="364"/>
      <c r="H96" s="364"/>
      <c r="I96" s="364" t="s">
        <v>8625</v>
      </c>
      <c r="J96" s="365"/>
      <c r="K96" s="364"/>
      <c r="L96" s="365"/>
      <c r="M96" s="364"/>
      <c r="N96" s="366"/>
      <c r="V96" s="361"/>
      <c r="W96" s="367" t="s">
        <v>8624</v>
      </c>
      <c r="AC96" s="367"/>
      <c r="AD96" s="367"/>
      <c r="AF96" s="367"/>
    </row>
    <row r="97" spans="1:33" s="332" customFormat="1" ht="12" x14ac:dyDescent="0.2">
      <c r="A97" s="372"/>
      <c r="B97" s="371" t="s">
        <v>423</v>
      </c>
      <c r="C97" s="1065" t="s">
        <v>432</v>
      </c>
      <c r="D97" s="1065"/>
      <c r="E97" s="1065"/>
      <c r="F97" s="373"/>
      <c r="G97" s="373"/>
      <c r="H97" s="373"/>
      <c r="I97" s="373"/>
      <c r="J97" s="374">
        <v>18.21</v>
      </c>
      <c r="K97" s="373"/>
      <c r="L97" s="374">
        <v>2090.5100000000002</v>
      </c>
      <c r="M97" s="373"/>
      <c r="N97" s="375"/>
      <c r="V97" s="361"/>
      <c r="W97" s="367"/>
      <c r="Z97" s="335" t="s">
        <v>432</v>
      </c>
      <c r="AC97" s="367"/>
      <c r="AD97" s="367"/>
      <c r="AF97" s="367"/>
    </row>
    <row r="98" spans="1:33" s="332" customFormat="1" ht="12" x14ac:dyDescent="0.2">
      <c r="A98" s="372"/>
      <c r="B98" s="371" t="s">
        <v>434</v>
      </c>
      <c r="C98" s="1065" t="s">
        <v>435</v>
      </c>
      <c r="D98" s="1065"/>
      <c r="E98" s="1065"/>
      <c r="F98" s="373"/>
      <c r="G98" s="373"/>
      <c r="H98" s="373"/>
      <c r="I98" s="373"/>
      <c r="J98" s="374">
        <v>160.11000000000001</v>
      </c>
      <c r="K98" s="373"/>
      <c r="L98" s="374">
        <v>18380.63</v>
      </c>
      <c r="M98" s="373"/>
      <c r="N98" s="375"/>
      <c r="V98" s="361"/>
      <c r="W98" s="367"/>
      <c r="Z98" s="335" t="s">
        <v>435</v>
      </c>
      <c r="AC98" s="367"/>
      <c r="AD98" s="367"/>
      <c r="AF98" s="367"/>
    </row>
    <row r="99" spans="1:33" s="332" customFormat="1" ht="12" x14ac:dyDescent="0.2">
      <c r="A99" s="372"/>
      <c r="B99" s="371" t="s">
        <v>437</v>
      </c>
      <c r="C99" s="1065" t="s">
        <v>438</v>
      </c>
      <c r="D99" s="1065"/>
      <c r="E99" s="1065"/>
      <c r="F99" s="373"/>
      <c r="G99" s="373"/>
      <c r="H99" s="373"/>
      <c r="I99" s="373"/>
      <c r="J99" s="374">
        <v>15.33</v>
      </c>
      <c r="K99" s="373"/>
      <c r="L99" s="374">
        <v>1759.88</v>
      </c>
      <c r="M99" s="373"/>
      <c r="N99" s="375"/>
      <c r="V99" s="361"/>
      <c r="W99" s="367"/>
      <c r="Z99" s="335" t="s">
        <v>438</v>
      </c>
      <c r="AC99" s="367"/>
      <c r="AD99" s="367"/>
      <c r="AF99" s="367"/>
    </row>
    <row r="100" spans="1:33" s="332" customFormat="1" ht="12" x14ac:dyDescent="0.2">
      <c r="A100" s="372"/>
      <c r="B100" s="371" t="s">
        <v>439</v>
      </c>
      <c r="C100" s="1065" t="s">
        <v>440</v>
      </c>
      <c r="D100" s="1065"/>
      <c r="E100" s="1065"/>
      <c r="F100" s="373"/>
      <c r="G100" s="373"/>
      <c r="H100" s="373"/>
      <c r="I100" s="373"/>
      <c r="J100" s="374">
        <v>183.78</v>
      </c>
      <c r="K100" s="373"/>
      <c r="L100" s="374">
        <v>21097.94</v>
      </c>
      <c r="M100" s="373"/>
      <c r="N100" s="375"/>
      <c r="V100" s="361"/>
      <c r="W100" s="367"/>
      <c r="Z100" s="335" t="s">
        <v>440</v>
      </c>
      <c r="AC100" s="367"/>
      <c r="AD100" s="367"/>
      <c r="AF100" s="367"/>
    </row>
    <row r="101" spans="1:33" s="332" customFormat="1" ht="12" x14ac:dyDescent="0.2">
      <c r="A101" s="368"/>
      <c r="B101" s="381" t="s">
        <v>8626</v>
      </c>
      <c r="C101" s="1076" t="s">
        <v>8627</v>
      </c>
      <c r="D101" s="1076"/>
      <c r="E101" s="1076"/>
      <c r="F101" s="382" t="s">
        <v>877</v>
      </c>
      <c r="G101" s="382" t="s">
        <v>489</v>
      </c>
      <c r="H101" s="382"/>
      <c r="I101" s="382" t="s">
        <v>489</v>
      </c>
      <c r="J101" s="371"/>
      <c r="K101" s="373"/>
      <c r="L101" s="374"/>
      <c r="M101" s="373"/>
      <c r="N101" s="383"/>
      <c r="V101" s="361"/>
      <c r="W101" s="367"/>
      <c r="AC101" s="367"/>
      <c r="AD101" s="367"/>
      <c r="AF101" s="367"/>
      <c r="AG101" s="384" t="s">
        <v>8627</v>
      </c>
    </row>
    <row r="102" spans="1:33" s="332" customFormat="1" ht="12" x14ac:dyDescent="0.2">
      <c r="A102" s="368"/>
      <c r="B102" s="381" t="s">
        <v>702</v>
      </c>
      <c r="C102" s="1076" t="s">
        <v>703</v>
      </c>
      <c r="D102" s="1076"/>
      <c r="E102" s="1076"/>
      <c r="F102" s="382" t="s">
        <v>644</v>
      </c>
      <c r="G102" s="382" t="s">
        <v>489</v>
      </c>
      <c r="H102" s="382"/>
      <c r="I102" s="382" t="s">
        <v>489</v>
      </c>
      <c r="J102" s="371"/>
      <c r="K102" s="373"/>
      <c r="L102" s="374"/>
      <c r="M102" s="373"/>
      <c r="N102" s="383"/>
      <c r="V102" s="361"/>
      <c r="W102" s="367"/>
      <c r="AC102" s="367"/>
      <c r="AD102" s="367"/>
      <c r="AF102" s="367"/>
      <c r="AG102" s="384" t="s">
        <v>703</v>
      </c>
    </row>
    <row r="103" spans="1:33" s="332" customFormat="1" ht="12" x14ac:dyDescent="0.2">
      <c r="A103" s="368"/>
      <c r="B103" s="381" t="s">
        <v>8628</v>
      </c>
      <c r="C103" s="1076" t="s">
        <v>8629</v>
      </c>
      <c r="D103" s="1076"/>
      <c r="E103" s="1076"/>
      <c r="F103" s="382" t="s">
        <v>411</v>
      </c>
      <c r="G103" s="382" t="s">
        <v>489</v>
      </c>
      <c r="H103" s="382"/>
      <c r="I103" s="382" t="s">
        <v>489</v>
      </c>
      <c r="J103" s="371"/>
      <c r="K103" s="373"/>
      <c r="L103" s="374"/>
      <c r="M103" s="373"/>
      <c r="N103" s="383"/>
      <c r="V103" s="361"/>
      <c r="W103" s="367"/>
      <c r="AC103" s="367"/>
      <c r="AD103" s="367"/>
      <c r="AF103" s="367"/>
      <c r="AG103" s="384" t="s">
        <v>8629</v>
      </c>
    </row>
    <row r="104" spans="1:33" s="332" customFormat="1" ht="12" x14ac:dyDescent="0.2">
      <c r="A104" s="372"/>
      <c r="B104" s="371"/>
      <c r="C104" s="1065" t="s">
        <v>443</v>
      </c>
      <c r="D104" s="1065"/>
      <c r="E104" s="1065"/>
      <c r="F104" s="373" t="s">
        <v>444</v>
      </c>
      <c r="G104" s="373" t="s">
        <v>8630</v>
      </c>
      <c r="H104" s="373"/>
      <c r="I104" s="373" t="s">
        <v>8631</v>
      </c>
      <c r="J104" s="374"/>
      <c r="K104" s="373"/>
      <c r="L104" s="374"/>
      <c r="M104" s="373"/>
      <c r="N104" s="375"/>
      <c r="V104" s="361"/>
      <c r="W104" s="367"/>
      <c r="AA104" s="335" t="s">
        <v>443</v>
      </c>
      <c r="AC104" s="367"/>
      <c r="AD104" s="367"/>
      <c r="AF104" s="367"/>
      <c r="AG104" s="384"/>
    </row>
    <row r="105" spans="1:33" s="332" customFormat="1" ht="12" x14ac:dyDescent="0.2">
      <c r="A105" s="372"/>
      <c r="B105" s="371"/>
      <c r="C105" s="1065" t="s">
        <v>447</v>
      </c>
      <c r="D105" s="1065"/>
      <c r="E105" s="1065"/>
      <c r="F105" s="373" t="s">
        <v>444</v>
      </c>
      <c r="G105" s="373" t="s">
        <v>8632</v>
      </c>
      <c r="H105" s="373"/>
      <c r="I105" s="373" t="s">
        <v>8633</v>
      </c>
      <c r="J105" s="374"/>
      <c r="K105" s="373"/>
      <c r="L105" s="374"/>
      <c r="M105" s="373"/>
      <c r="N105" s="375"/>
      <c r="V105" s="361"/>
      <c r="W105" s="367"/>
      <c r="AA105" s="335" t="s">
        <v>447</v>
      </c>
      <c r="AC105" s="367"/>
      <c r="AD105" s="367"/>
      <c r="AF105" s="367"/>
      <c r="AG105" s="384"/>
    </row>
    <row r="106" spans="1:33" s="332" customFormat="1" ht="12" x14ac:dyDescent="0.2">
      <c r="A106" s="372"/>
      <c r="B106" s="371"/>
      <c r="C106" s="1077" t="s">
        <v>450</v>
      </c>
      <c r="D106" s="1077"/>
      <c r="E106" s="1077"/>
      <c r="F106" s="376"/>
      <c r="G106" s="376"/>
      <c r="H106" s="376"/>
      <c r="I106" s="376"/>
      <c r="J106" s="377">
        <v>362.1</v>
      </c>
      <c r="K106" s="376"/>
      <c r="L106" s="377">
        <v>41569.08</v>
      </c>
      <c r="M106" s="376"/>
      <c r="N106" s="378"/>
      <c r="V106" s="361"/>
      <c r="W106" s="367"/>
      <c r="AB106" s="335" t="s">
        <v>450</v>
      </c>
      <c r="AC106" s="367"/>
      <c r="AD106" s="367"/>
      <c r="AF106" s="367"/>
      <c r="AG106" s="384"/>
    </row>
    <row r="107" spans="1:33" s="332" customFormat="1" ht="12" x14ac:dyDescent="0.2">
      <c r="A107" s="372"/>
      <c r="B107" s="371"/>
      <c r="C107" s="1065" t="s">
        <v>451</v>
      </c>
      <c r="D107" s="1065"/>
      <c r="E107" s="1065"/>
      <c r="F107" s="373"/>
      <c r="G107" s="373"/>
      <c r="H107" s="373"/>
      <c r="I107" s="373"/>
      <c r="J107" s="374"/>
      <c r="K107" s="373"/>
      <c r="L107" s="374">
        <v>3850.39</v>
      </c>
      <c r="M107" s="373"/>
      <c r="N107" s="375"/>
      <c r="V107" s="361"/>
      <c r="W107" s="367"/>
      <c r="AA107" s="335" t="s">
        <v>451</v>
      </c>
      <c r="AC107" s="367"/>
      <c r="AD107" s="367"/>
      <c r="AF107" s="367"/>
      <c r="AG107" s="384"/>
    </row>
    <row r="108" spans="1:33" s="332" customFormat="1" ht="22.5" x14ac:dyDescent="0.2">
      <c r="A108" s="372"/>
      <c r="B108" s="371" t="s">
        <v>8634</v>
      </c>
      <c r="C108" s="1065" t="s">
        <v>8635</v>
      </c>
      <c r="D108" s="1065"/>
      <c r="E108" s="1065"/>
      <c r="F108" s="373" t="s">
        <v>454</v>
      </c>
      <c r="G108" s="373" t="s">
        <v>1754</v>
      </c>
      <c r="H108" s="373"/>
      <c r="I108" s="373" t="s">
        <v>1754</v>
      </c>
      <c r="J108" s="374"/>
      <c r="K108" s="373"/>
      <c r="L108" s="374">
        <v>4504.96</v>
      </c>
      <c r="M108" s="373"/>
      <c r="N108" s="375"/>
      <c r="V108" s="361"/>
      <c r="W108" s="367"/>
      <c r="AA108" s="335" t="s">
        <v>8635</v>
      </c>
      <c r="AC108" s="367"/>
      <c r="AD108" s="367"/>
      <c r="AF108" s="367"/>
      <c r="AG108" s="384"/>
    </row>
    <row r="109" spans="1:33" s="332" customFormat="1" ht="22.5" x14ac:dyDescent="0.2">
      <c r="A109" s="372"/>
      <c r="B109" s="371" t="s">
        <v>8636</v>
      </c>
      <c r="C109" s="1065" t="s">
        <v>8637</v>
      </c>
      <c r="D109" s="1065"/>
      <c r="E109" s="1065"/>
      <c r="F109" s="373" t="s">
        <v>454</v>
      </c>
      <c r="G109" s="373" t="s">
        <v>961</v>
      </c>
      <c r="H109" s="373"/>
      <c r="I109" s="373" t="s">
        <v>961</v>
      </c>
      <c r="J109" s="374"/>
      <c r="K109" s="373"/>
      <c r="L109" s="374">
        <v>2695.27</v>
      </c>
      <c r="M109" s="373"/>
      <c r="N109" s="375"/>
      <c r="V109" s="361"/>
      <c r="W109" s="367"/>
      <c r="AA109" s="335" t="s">
        <v>8637</v>
      </c>
      <c r="AC109" s="367"/>
      <c r="AD109" s="367"/>
      <c r="AF109" s="367"/>
      <c r="AG109" s="384"/>
    </row>
    <row r="110" spans="1:33" s="332" customFormat="1" ht="12" x14ac:dyDescent="0.2">
      <c r="A110" s="379"/>
      <c r="B110" s="380"/>
      <c r="C110" s="1068" t="s">
        <v>459</v>
      </c>
      <c r="D110" s="1068"/>
      <c r="E110" s="1068"/>
      <c r="F110" s="364"/>
      <c r="G110" s="364"/>
      <c r="H110" s="364"/>
      <c r="I110" s="364"/>
      <c r="J110" s="365"/>
      <c r="K110" s="364"/>
      <c r="L110" s="365">
        <v>48769.31</v>
      </c>
      <c r="M110" s="376"/>
      <c r="N110" s="366"/>
      <c r="V110" s="361"/>
      <c r="W110" s="367"/>
      <c r="AC110" s="367" t="s">
        <v>459</v>
      </c>
      <c r="AD110" s="367"/>
      <c r="AF110" s="367"/>
      <c r="AG110" s="384"/>
    </row>
    <row r="111" spans="1:33" s="332" customFormat="1" ht="33.75" x14ac:dyDescent="0.2">
      <c r="A111" s="362" t="s">
        <v>476</v>
      </c>
      <c r="B111" s="363" t="s">
        <v>8638</v>
      </c>
      <c r="C111" s="1068" t="s">
        <v>8639</v>
      </c>
      <c r="D111" s="1068"/>
      <c r="E111" s="1068"/>
      <c r="F111" s="364" t="s">
        <v>644</v>
      </c>
      <c r="G111" s="364"/>
      <c r="H111" s="364"/>
      <c r="I111" s="364" t="s">
        <v>8640</v>
      </c>
      <c r="J111" s="365">
        <v>720</v>
      </c>
      <c r="K111" s="364"/>
      <c r="L111" s="365">
        <v>84309.119999999995</v>
      </c>
      <c r="M111" s="364"/>
      <c r="N111" s="366"/>
      <c r="V111" s="361"/>
      <c r="W111" s="367" t="s">
        <v>8639</v>
      </c>
      <c r="AC111" s="367"/>
      <c r="AD111" s="367"/>
      <c r="AF111" s="367"/>
      <c r="AG111" s="384"/>
    </row>
    <row r="112" spans="1:33" s="332" customFormat="1" ht="12" x14ac:dyDescent="0.2">
      <c r="A112" s="379"/>
      <c r="B112" s="380"/>
      <c r="C112" s="340" t="s">
        <v>8641</v>
      </c>
      <c r="D112" s="385"/>
      <c r="E112" s="385"/>
      <c r="F112" s="386"/>
      <c r="G112" s="386"/>
      <c r="H112" s="386"/>
      <c r="I112" s="386"/>
      <c r="J112" s="387"/>
      <c r="K112" s="386"/>
      <c r="L112" s="387"/>
      <c r="M112" s="388"/>
      <c r="N112" s="389"/>
      <c r="V112" s="361"/>
      <c r="W112" s="367"/>
      <c r="AC112" s="367"/>
      <c r="AD112" s="367"/>
      <c r="AF112" s="367"/>
      <c r="AG112" s="384"/>
    </row>
    <row r="113" spans="1:34" s="332" customFormat="1" ht="12" x14ac:dyDescent="0.2">
      <c r="A113" s="368"/>
      <c r="B113" s="369"/>
      <c r="C113" s="1065" t="s">
        <v>8642</v>
      </c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72"/>
      <c r="V113" s="361"/>
      <c r="W113" s="367"/>
      <c r="X113" s="335" t="s">
        <v>8642</v>
      </c>
      <c r="AC113" s="367"/>
      <c r="AD113" s="367"/>
      <c r="AF113" s="367"/>
      <c r="AG113" s="384"/>
    </row>
    <row r="114" spans="1:34" s="332" customFormat="1" ht="12" x14ac:dyDescent="0.2">
      <c r="A114" s="362" t="s">
        <v>481</v>
      </c>
      <c r="B114" s="363" t="s">
        <v>8643</v>
      </c>
      <c r="C114" s="1068" t="s">
        <v>8644</v>
      </c>
      <c r="D114" s="1068"/>
      <c r="E114" s="1068"/>
      <c r="F114" s="364" t="s">
        <v>644</v>
      </c>
      <c r="G114" s="364"/>
      <c r="H114" s="364"/>
      <c r="I114" s="364" t="s">
        <v>8625</v>
      </c>
      <c r="J114" s="365">
        <v>9.6</v>
      </c>
      <c r="K114" s="364"/>
      <c r="L114" s="365">
        <v>1102.08</v>
      </c>
      <c r="M114" s="364"/>
      <c r="N114" s="366"/>
      <c r="V114" s="361"/>
      <c r="W114" s="367" t="s">
        <v>8644</v>
      </c>
      <c r="AC114" s="367"/>
      <c r="AD114" s="367"/>
      <c r="AF114" s="367"/>
      <c r="AG114" s="384"/>
    </row>
    <row r="115" spans="1:34" s="332" customFormat="1" ht="12" x14ac:dyDescent="0.2">
      <c r="A115" s="379"/>
      <c r="B115" s="380"/>
      <c r="C115" s="340" t="s">
        <v>462</v>
      </c>
      <c r="D115" s="385"/>
      <c r="E115" s="385"/>
      <c r="F115" s="386"/>
      <c r="G115" s="386"/>
      <c r="H115" s="386"/>
      <c r="I115" s="386"/>
      <c r="J115" s="387"/>
      <c r="K115" s="386"/>
      <c r="L115" s="387"/>
      <c r="M115" s="388"/>
      <c r="N115" s="389"/>
      <c r="V115" s="361"/>
      <c r="W115" s="367"/>
      <c r="AC115" s="367"/>
      <c r="AD115" s="367"/>
      <c r="AF115" s="367"/>
      <c r="AG115" s="384"/>
    </row>
    <row r="116" spans="1:34" s="332" customFormat="1" ht="12" x14ac:dyDescent="0.2">
      <c r="A116" s="368"/>
      <c r="B116" s="369"/>
      <c r="C116" s="1065" t="s">
        <v>8645</v>
      </c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72"/>
      <c r="V116" s="361"/>
      <c r="W116" s="367"/>
      <c r="AC116" s="367"/>
      <c r="AD116" s="367"/>
      <c r="AF116" s="367"/>
      <c r="AG116" s="384"/>
      <c r="AH116" s="335" t="s">
        <v>8645</v>
      </c>
    </row>
    <row r="117" spans="1:34" s="332" customFormat="1" ht="33.75" x14ac:dyDescent="0.2">
      <c r="A117" s="362" t="s">
        <v>496</v>
      </c>
      <c r="B117" s="363" t="s">
        <v>8646</v>
      </c>
      <c r="C117" s="1068" t="s">
        <v>8647</v>
      </c>
      <c r="D117" s="1068"/>
      <c r="E117" s="1068"/>
      <c r="F117" s="364" t="s">
        <v>411</v>
      </c>
      <c r="G117" s="364"/>
      <c r="H117" s="364"/>
      <c r="I117" s="364" t="s">
        <v>8648</v>
      </c>
      <c r="J117" s="365">
        <v>5457.78</v>
      </c>
      <c r="K117" s="364"/>
      <c r="L117" s="365">
        <v>198384.85</v>
      </c>
      <c r="M117" s="364"/>
      <c r="N117" s="366"/>
      <c r="V117" s="361"/>
      <c r="W117" s="367" t="s">
        <v>8647</v>
      </c>
      <c r="AC117" s="367"/>
      <c r="AD117" s="367"/>
      <c r="AF117" s="367"/>
      <c r="AG117" s="384"/>
    </row>
    <row r="118" spans="1:34" s="332" customFormat="1" ht="12" x14ac:dyDescent="0.2">
      <c r="A118" s="379"/>
      <c r="B118" s="380"/>
      <c r="C118" s="340" t="s">
        <v>462</v>
      </c>
      <c r="D118" s="385"/>
      <c r="E118" s="385"/>
      <c r="F118" s="386"/>
      <c r="G118" s="386"/>
      <c r="H118" s="386"/>
      <c r="I118" s="386"/>
      <c r="J118" s="387"/>
      <c r="K118" s="386"/>
      <c r="L118" s="387"/>
      <c r="M118" s="388"/>
      <c r="N118" s="389"/>
      <c r="V118" s="361"/>
      <c r="W118" s="367"/>
      <c r="AC118" s="367"/>
      <c r="AD118" s="367"/>
      <c r="AF118" s="367"/>
      <c r="AG118" s="384"/>
    </row>
    <row r="119" spans="1:34" s="332" customFormat="1" ht="22.5" x14ac:dyDescent="0.2">
      <c r="A119" s="362" t="s">
        <v>499</v>
      </c>
      <c r="B119" s="363" t="s">
        <v>977</v>
      </c>
      <c r="C119" s="1068" t="s">
        <v>978</v>
      </c>
      <c r="D119" s="1068"/>
      <c r="E119" s="1068"/>
      <c r="F119" s="364" t="s">
        <v>411</v>
      </c>
      <c r="G119" s="364"/>
      <c r="H119" s="364"/>
      <c r="I119" s="364" t="s">
        <v>8649</v>
      </c>
      <c r="J119" s="365">
        <v>6780</v>
      </c>
      <c r="K119" s="364"/>
      <c r="L119" s="365">
        <v>3002.18</v>
      </c>
      <c r="M119" s="364"/>
      <c r="N119" s="366"/>
      <c r="V119" s="361"/>
      <c r="W119" s="367" t="s">
        <v>978</v>
      </c>
      <c r="AC119" s="367"/>
      <c r="AD119" s="367"/>
      <c r="AF119" s="367"/>
      <c r="AG119" s="384"/>
    </row>
    <row r="120" spans="1:34" s="332" customFormat="1" ht="12" x14ac:dyDescent="0.2">
      <c r="A120" s="379"/>
      <c r="B120" s="380"/>
      <c r="C120" s="340" t="s">
        <v>462</v>
      </c>
      <c r="D120" s="385"/>
      <c r="E120" s="385"/>
      <c r="F120" s="386"/>
      <c r="G120" s="386"/>
      <c r="H120" s="386"/>
      <c r="I120" s="386"/>
      <c r="J120" s="387"/>
      <c r="K120" s="386"/>
      <c r="L120" s="387"/>
      <c r="M120" s="388"/>
      <c r="N120" s="389"/>
      <c r="V120" s="361"/>
      <c r="W120" s="367"/>
      <c r="AC120" s="367"/>
      <c r="AD120" s="367"/>
      <c r="AF120" s="367"/>
      <c r="AG120" s="384"/>
    </row>
    <row r="121" spans="1:34" s="332" customFormat="1" ht="12" x14ac:dyDescent="0.2">
      <c r="A121" s="368"/>
      <c r="B121" s="369"/>
      <c r="C121" s="1065" t="s">
        <v>8650</v>
      </c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72"/>
      <c r="V121" s="361"/>
      <c r="W121" s="367"/>
      <c r="X121" s="335" t="s">
        <v>8650</v>
      </c>
      <c r="AC121" s="367"/>
      <c r="AD121" s="367"/>
      <c r="AF121" s="367"/>
      <c r="AG121" s="384"/>
    </row>
    <row r="122" spans="1:34" s="332" customFormat="1" ht="22.5" x14ac:dyDescent="0.2">
      <c r="A122" s="362" t="s">
        <v>509</v>
      </c>
      <c r="B122" s="363" t="s">
        <v>749</v>
      </c>
      <c r="C122" s="1068" t="s">
        <v>750</v>
      </c>
      <c r="D122" s="1068"/>
      <c r="E122" s="1068"/>
      <c r="F122" s="364" t="s">
        <v>411</v>
      </c>
      <c r="G122" s="364"/>
      <c r="H122" s="364"/>
      <c r="I122" s="364" t="s">
        <v>8651</v>
      </c>
      <c r="J122" s="365">
        <v>6726.18</v>
      </c>
      <c r="K122" s="364"/>
      <c r="L122" s="365">
        <v>12933.77</v>
      </c>
      <c r="M122" s="364"/>
      <c r="N122" s="366"/>
      <c r="V122" s="361"/>
      <c r="W122" s="367" t="s">
        <v>750</v>
      </c>
      <c r="AC122" s="367"/>
      <c r="AD122" s="367"/>
      <c r="AF122" s="367"/>
      <c r="AG122" s="384"/>
    </row>
    <row r="123" spans="1:34" s="332" customFormat="1" ht="12" x14ac:dyDescent="0.2">
      <c r="A123" s="379"/>
      <c r="B123" s="380"/>
      <c r="C123" s="340" t="s">
        <v>462</v>
      </c>
      <c r="D123" s="385"/>
      <c r="E123" s="385"/>
      <c r="F123" s="386"/>
      <c r="G123" s="386"/>
      <c r="H123" s="386"/>
      <c r="I123" s="386"/>
      <c r="J123" s="387"/>
      <c r="K123" s="386"/>
      <c r="L123" s="387"/>
      <c r="M123" s="388"/>
      <c r="N123" s="389"/>
      <c r="V123" s="361"/>
      <c r="W123" s="367"/>
      <c r="AC123" s="367"/>
      <c r="AD123" s="367"/>
      <c r="AF123" s="367"/>
      <c r="AG123" s="384"/>
    </row>
    <row r="124" spans="1:34" s="332" customFormat="1" ht="12" x14ac:dyDescent="0.2">
      <c r="A124" s="368"/>
      <c r="B124" s="369"/>
      <c r="C124" s="1065" t="s">
        <v>8652</v>
      </c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72"/>
      <c r="V124" s="361"/>
      <c r="W124" s="367"/>
      <c r="X124" s="335" t="s">
        <v>8652</v>
      </c>
      <c r="AC124" s="367"/>
      <c r="AD124" s="367"/>
      <c r="AF124" s="367"/>
      <c r="AG124" s="384"/>
    </row>
    <row r="125" spans="1:34" s="332" customFormat="1" ht="22.5" x14ac:dyDescent="0.2">
      <c r="A125" s="362" t="s">
        <v>529</v>
      </c>
      <c r="B125" s="363" t="s">
        <v>8653</v>
      </c>
      <c r="C125" s="1068" t="s">
        <v>8654</v>
      </c>
      <c r="D125" s="1068"/>
      <c r="E125" s="1068"/>
      <c r="F125" s="364" t="s">
        <v>411</v>
      </c>
      <c r="G125" s="364"/>
      <c r="H125" s="364"/>
      <c r="I125" s="364" t="s">
        <v>8655</v>
      </c>
      <c r="J125" s="365">
        <v>6712.55</v>
      </c>
      <c r="K125" s="364"/>
      <c r="L125" s="365">
        <v>5476.77</v>
      </c>
      <c r="M125" s="364"/>
      <c r="N125" s="366"/>
      <c r="V125" s="361"/>
      <c r="W125" s="367" t="s">
        <v>8654</v>
      </c>
      <c r="AC125" s="367"/>
      <c r="AD125" s="367"/>
      <c r="AF125" s="367"/>
      <c r="AG125" s="384"/>
    </row>
    <row r="126" spans="1:34" s="332" customFormat="1" ht="12" x14ac:dyDescent="0.2">
      <c r="A126" s="379"/>
      <c r="B126" s="380"/>
      <c r="C126" s="340" t="s">
        <v>462</v>
      </c>
      <c r="D126" s="385"/>
      <c r="E126" s="385"/>
      <c r="F126" s="386"/>
      <c r="G126" s="386"/>
      <c r="H126" s="386"/>
      <c r="I126" s="386"/>
      <c r="J126" s="387"/>
      <c r="K126" s="386"/>
      <c r="L126" s="387"/>
      <c r="M126" s="388"/>
      <c r="N126" s="389"/>
      <c r="V126" s="361"/>
      <c r="W126" s="367"/>
      <c r="AC126" s="367"/>
      <c r="AD126" s="367"/>
      <c r="AF126" s="367"/>
      <c r="AG126" s="384"/>
    </row>
    <row r="127" spans="1:34" s="332" customFormat="1" ht="33.75" x14ac:dyDescent="0.2">
      <c r="A127" s="362" t="s">
        <v>545</v>
      </c>
      <c r="B127" s="363" t="s">
        <v>8656</v>
      </c>
      <c r="C127" s="1068" t="s">
        <v>8657</v>
      </c>
      <c r="D127" s="1068"/>
      <c r="E127" s="1068"/>
      <c r="F127" s="364" t="s">
        <v>1017</v>
      </c>
      <c r="G127" s="364"/>
      <c r="H127" s="364"/>
      <c r="I127" s="364" t="s">
        <v>1020</v>
      </c>
      <c r="J127" s="365"/>
      <c r="K127" s="364"/>
      <c r="L127" s="365"/>
      <c r="M127" s="364"/>
      <c r="N127" s="366"/>
      <c r="V127" s="361"/>
      <c r="W127" s="367" t="s">
        <v>8657</v>
      </c>
      <c r="AC127" s="367"/>
      <c r="AD127" s="367"/>
      <c r="AF127" s="367"/>
      <c r="AG127" s="384"/>
    </row>
    <row r="128" spans="1:34" s="332" customFormat="1" ht="12" x14ac:dyDescent="0.2">
      <c r="A128" s="372"/>
      <c r="B128" s="371" t="s">
        <v>423</v>
      </c>
      <c r="C128" s="1065" t="s">
        <v>432</v>
      </c>
      <c r="D128" s="1065"/>
      <c r="E128" s="1065"/>
      <c r="F128" s="373"/>
      <c r="G128" s="373"/>
      <c r="H128" s="373"/>
      <c r="I128" s="373"/>
      <c r="J128" s="374">
        <v>13.5</v>
      </c>
      <c r="K128" s="373"/>
      <c r="L128" s="374">
        <v>1107</v>
      </c>
      <c r="M128" s="373"/>
      <c r="N128" s="375"/>
      <c r="V128" s="361"/>
      <c r="W128" s="367"/>
      <c r="Z128" s="335" t="s">
        <v>432</v>
      </c>
      <c r="AC128" s="367"/>
      <c r="AD128" s="367"/>
      <c r="AF128" s="367"/>
      <c r="AG128" s="384"/>
    </row>
    <row r="129" spans="1:33" s="332" customFormat="1" ht="12" x14ac:dyDescent="0.2">
      <c r="A129" s="372"/>
      <c r="B129" s="371" t="s">
        <v>434</v>
      </c>
      <c r="C129" s="1065" t="s">
        <v>435</v>
      </c>
      <c r="D129" s="1065"/>
      <c r="E129" s="1065"/>
      <c r="F129" s="373"/>
      <c r="G129" s="373"/>
      <c r="H129" s="373"/>
      <c r="I129" s="373"/>
      <c r="J129" s="374">
        <v>48.46</v>
      </c>
      <c r="K129" s="373"/>
      <c r="L129" s="374">
        <v>3973.72</v>
      </c>
      <c r="M129" s="373"/>
      <c r="N129" s="375"/>
      <c r="V129" s="361"/>
      <c r="W129" s="367"/>
      <c r="Z129" s="335" t="s">
        <v>435</v>
      </c>
      <c r="AC129" s="367"/>
      <c r="AD129" s="367"/>
      <c r="AF129" s="367"/>
      <c r="AG129" s="384"/>
    </row>
    <row r="130" spans="1:33" s="332" customFormat="1" ht="12" x14ac:dyDescent="0.2">
      <c r="A130" s="372"/>
      <c r="B130" s="371" t="s">
        <v>437</v>
      </c>
      <c r="C130" s="1065" t="s">
        <v>438</v>
      </c>
      <c r="D130" s="1065"/>
      <c r="E130" s="1065"/>
      <c r="F130" s="373"/>
      <c r="G130" s="373"/>
      <c r="H130" s="373"/>
      <c r="I130" s="373"/>
      <c r="J130" s="374">
        <v>5.23</v>
      </c>
      <c r="K130" s="373"/>
      <c r="L130" s="374">
        <v>428.86</v>
      </c>
      <c r="M130" s="373"/>
      <c r="N130" s="375"/>
      <c r="V130" s="361"/>
      <c r="W130" s="367"/>
      <c r="Z130" s="335" t="s">
        <v>438</v>
      </c>
      <c r="AC130" s="367"/>
      <c r="AD130" s="367"/>
      <c r="AF130" s="367"/>
      <c r="AG130" s="384"/>
    </row>
    <row r="131" spans="1:33" s="332" customFormat="1" ht="12" x14ac:dyDescent="0.2">
      <c r="A131" s="372"/>
      <c r="B131" s="371" t="s">
        <v>439</v>
      </c>
      <c r="C131" s="1065" t="s">
        <v>440</v>
      </c>
      <c r="D131" s="1065"/>
      <c r="E131" s="1065"/>
      <c r="F131" s="373"/>
      <c r="G131" s="373"/>
      <c r="H131" s="373"/>
      <c r="I131" s="373"/>
      <c r="J131" s="374">
        <v>0.78</v>
      </c>
      <c r="K131" s="373"/>
      <c r="L131" s="374">
        <v>63.96</v>
      </c>
      <c r="M131" s="373"/>
      <c r="N131" s="375"/>
      <c r="V131" s="361"/>
      <c r="W131" s="367"/>
      <c r="Z131" s="335" t="s">
        <v>440</v>
      </c>
      <c r="AC131" s="367"/>
      <c r="AD131" s="367"/>
      <c r="AF131" s="367"/>
      <c r="AG131" s="384"/>
    </row>
    <row r="132" spans="1:33" s="332" customFormat="1" ht="12" x14ac:dyDescent="0.2">
      <c r="A132" s="372"/>
      <c r="B132" s="371"/>
      <c r="C132" s="1065" t="s">
        <v>443</v>
      </c>
      <c r="D132" s="1065"/>
      <c r="E132" s="1065"/>
      <c r="F132" s="373" t="s">
        <v>444</v>
      </c>
      <c r="G132" s="373" t="s">
        <v>3295</v>
      </c>
      <c r="H132" s="373"/>
      <c r="I132" s="373" t="s">
        <v>8658</v>
      </c>
      <c r="J132" s="374"/>
      <c r="K132" s="373"/>
      <c r="L132" s="374"/>
      <c r="M132" s="373"/>
      <c r="N132" s="375"/>
      <c r="V132" s="361"/>
      <c r="W132" s="367"/>
      <c r="AA132" s="335" t="s">
        <v>443</v>
      </c>
      <c r="AC132" s="367"/>
      <c r="AD132" s="367"/>
      <c r="AF132" s="367"/>
      <c r="AG132" s="384"/>
    </row>
    <row r="133" spans="1:33" s="332" customFormat="1" ht="12" x14ac:dyDescent="0.2">
      <c r="A133" s="372"/>
      <c r="B133" s="371"/>
      <c r="C133" s="1065" t="s">
        <v>447</v>
      </c>
      <c r="D133" s="1065"/>
      <c r="E133" s="1065"/>
      <c r="F133" s="373" t="s">
        <v>444</v>
      </c>
      <c r="G133" s="373" t="s">
        <v>1671</v>
      </c>
      <c r="H133" s="373"/>
      <c r="I133" s="373" t="s">
        <v>8659</v>
      </c>
      <c r="J133" s="374"/>
      <c r="K133" s="373"/>
      <c r="L133" s="374"/>
      <c r="M133" s="373"/>
      <c r="N133" s="375"/>
      <c r="V133" s="361"/>
      <c r="W133" s="367"/>
      <c r="AA133" s="335" t="s">
        <v>447</v>
      </c>
      <c r="AC133" s="367"/>
      <c r="AD133" s="367"/>
      <c r="AF133" s="367"/>
      <c r="AG133" s="384"/>
    </row>
    <row r="134" spans="1:33" s="332" customFormat="1" ht="12" x14ac:dyDescent="0.2">
      <c r="A134" s="372"/>
      <c r="B134" s="371"/>
      <c r="C134" s="1077" t="s">
        <v>450</v>
      </c>
      <c r="D134" s="1077"/>
      <c r="E134" s="1077"/>
      <c r="F134" s="376"/>
      <c r="G134" s="376"/>
      <c r="H134" s="376"/>
      <c r="I134" s="376"/>
      <c r="J134" s="377">
        <v>62.74</v>
      </c>
      <c r="K134" s="376"/>
      <c r="L134" s="377">
        <v>5144.68</v>
      </c>
      <c r="M134" s="376"/>
      <c r="N134" s="378"/>
      <c r="V134" s="361"/>
      <c r="W134" s="367"/>
      <c r="AB134" s="335" t="s">
        <v>450</v>
      </c>
      <c r="AC134" s="367"/>
      <c r="AD134" s="367"/>
      <c r="AF134" s="367"/>
      <c r="AG134" s="384"/>
    </row>
    <row r="135" spans="1:33" s="332" customFormat="1" ht="12" x14ac:dyDescent="0.2">
      <c r="A135" s="372"/>
      <c r="B135" s="371"/>
      <c r="C135" s="1065" t="s">
        <v>451</v>
      </c>
      <c r="D135" s="1065"/>
      <c r="E135" s="1065"/>
      <c r="F135" s="373"/>
      <c r="G135" s="373"/>
      <c r="H135" s="373"/>
      <c r="I135" s="373"/>
      <c r="J135" s="374"/>
      <c r="K135" s="373"/>
      <c r="L135" s="374">
        <v>1535.86</v>
      </c>
      <c r="M135" s="373"/>
      <c r="N135" s="375"/>
      <c r="V135" s="361"/>
      <c r="W135" s="367"/>
      <c r="AA135" s="335" t="s">
        <v>451</v>
      </c>
      <c r="AC135" s="367"/>
      <c r="AD135" s="367"/>
      <c r="AF135" s="367"/>
      <c r="AG135" s="384"/>
    </row>
    <row r="136" spans="1:33" s="332" customFormat="1" ht="22.5" x14ac:dyDescent="0.2">
      <c r="A136" s="372"/>
      <c r="B136" s="371" t="s">
        <v>8634</v>
      </c>
      <c r="C136" s="1065" t="s">
        <v>8635</v>
      </c>
      <c r="D136" s="1065"/>
      <c r="E136" s="1065"/>
      <c r="F136" s="373" t="s">
        <v>454</v>
      </c>
      <c r="G136" s="373" t="s">
        <v>1754</v>
      </c>
      <c r="H136" s="373"/>
      <c r="I136" s="373" t="s">
        <v>1754</v>
      </c>
      <c r="J136" s="374"/>
      <c r="K136" s="373"/>
      <c r="L136" s="374">
        <v>1796.96</v>
      </c>
      <c r="M136" s="373"/>
      <c r="N136" s="375"/>
      <c r="V136" s="361"/>
      <c r="W136" s="367"/>
      <c r="AA136" s="335" t="s">
        <v>8635</v>
      </c>
      <c r="AC136" s="367"/>
      <c r="AD136" s="367"/>
      <c r="AF136" s="367"/>
      <c r="AG136" s="384"/>
    </row>
    <row r="137" spans="1:33" s="332" customFormat="1" ht="22.5" x14ac:dyDescent="0.2">
      <c r="A137" s="372"/>
      <c r="B137" s="371" t="s">
        <v>8636</v>
      </c>
      <c r="C137" s="1065" t="s">
        <v>8637</v>
      </c>
      <c r="D137" s="1065"/>
      <c r="E137" s="1065"/>
      <c r="F137" s="373" t="s">
        <v>454</v>
      </c>
      <c r="G137" s="373" t="s">
        <v>961</v>
      </c>
      <c r="H137" s="373"/>
      <c r="I137" s="373" t="s">
        <v>961</v>
      </c>
      <c r="J137" s="374"/>
      <c r="K137" s="373"/>
      <c r="L137" s="374">
        <v>1075.0999999999999</v>
      </c>
      <c r="M137" s="373"/>
      <c r="N137" s="375"/>
      <c r="V137" s="361"/>
      <c r="W137" s="367"/>
      <c r="AA137" s="335" t="s">
        <v>8637</v>
      </c>
      <c r="AC137" s="367"/>
      <c r="AD137" s="367"/>
      <c r="AF137" s="367"/>
      <c r="AG137" s="384"/>
    </row>
    <row r="138" spans="1:33" s="332" customFormat="1" ht="12" x14ac:dyDescent="0.2">
      <c r="A138" s="379"/>
      <c r="B138" s="380"/>
      <c r="C138" s="1068" t="s">
        <v>459</v>
      </c>
      <c r="D138" s="1068"/>
      <c r="E138" s="1068"/>
      <c r="F138" s="364"/>
      <c r="G138" s="364"/>
      <c r="H138" s="364"/>
      <c r="I138" s="364"/>
      <c r="J138" s="365"/>
      <c r="K138" s="364"/>
      <c r="L138" s="365">
        <v>8016.74</v>
      </c>
      <c r="M138" s="376"/>
      <c r="N138" s="366"/>
      <c r="V138" s="361"/>
      <c r="W138" s="367"/>
      <c r="AC138" s="367" t="s">
        <v>459</v>
      </c>
      <c r="AD138" s="367"/>
      <c r="AF138" s="367"/>
      <c r="AG138" s="384"/>
    </row>
    <row r="139" spans="1:33" s="332" customFormat="1" ht="56.25" x14ac:dyDescent="0.2">
      <c r="A139" s="362" t="s">
        <v>562</v>
      </c>
      <c r="B139" s="363" t="s">
        <v>8660</v>
      </c>
      <c r="C139" s="1068" t="s">
        <v>8661</v>
      </c>
      <c r="D139" s="1068"/>
      <c r="E139" s="1068"/>
      <c r="F139" s="364" t="s">
        <v>648</v>
      </c>
      <c r="G139" s="364"/>
      <c r="H139" s="364"/>
      <c r="I139" s="364" t="s">
        <v>979</v>
      </c>
      <c r="J139" s="365"/>
      <c r="K139" s="364"/>
      <c r="L139" s="365"/>
      <c r="M139" s="364"/>
      <c r="N139" s="366"/>
      <c r="V139" s="361"/>
      <c r="W139" s="367" t="s">
        <v>8661</v>
      </c>
      <c r="AC139" s="367"/>
      <c r="AD139" s="367"/>
      <c r="AF139" s="367"/>
      <c r="AG139" s="384"/>
    </row>
    <row r="140" spans="1:33" s="332" customFormat="1" ht="12" x14ac:dyDescent="0.2">
      <c r="A140" s="368"/>
      <c r="B140" s="369"/>
      <c r="C140" s="1065" t="s">
        <v>8662</v>
      </c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72"/>
      <c r="V140" s="361"/>
      <c r="W140" s="367"/>
      <c r="X140" s="335" t="s">
        <v>8662</v>
      </c>
      <c r="AC140" s="367"/>
      <c r="AD140" s="367"/>
      <c r="AF140" s="367"/>
      <c r="AG140" s="384"/>
    </row>
    <row r="141" spans="1:33" s="332" customFormat="1" ht="33.75" x14ac:dyDescent="0.2">
      <c r="A141" s="370"/>
      <c r="B141" s="371" t="s">
        <v>430</v>
      </c>
      <c r="C141" s="1065" t="s">
        <v>431</v>
      </c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72"/>
      <c r="V141" s="361"/>
      <c r="W141" s="367"/>
      <c r="Y141" s="335" t="s">
        <v>431</v>
      </c>
      <c r="AC141" s="367"/>
      <c r="AD141" s="367"/>
      <c r="AF141" s="367"/>
      <c r="AG141" s="384"/>
    </row>
    <row r="142" spans="1:33" s="332" customFormat="1" ht="12" x14ac:dyDescent="0.2">
      <c r="A142" s="372"/>
      <c r="B142" s="371" t="s">
        <v>423</v>
      </c>
      <c r="C142" s="1065" t="s">
        <v>432</v>
      </c>
      <c r="D142" s="1065"/>
      <c r="E142" s="1065"/>
      <c r="F142" s="373"/>
      <c r="G142" s="373"/>
      <c r="H142" s="373"/>
      <c r="I142" s="373"/>
      <c r="J142" s="374">
        <v>82.68</v>
      </c>
      <c r="K142" s="373" t="s">
        <v>436</v>
      </c>
      <c r="L142" s="374">
        <v>1.65</v>
      </c>
      <c r="M142" s="373"/>
      <c r="N142" s="375"/>
      <c r="V142" s="361"/>
      <c r="W142" s="367"/>
      <c r="Z142" s="335" t="s">
        <v>432</v>
      </c>
      <c r="AC142" s="367"/>
      <c r="AD142" s="367"/>
      <c r="AF142" s="367"/>
      <c r="AG142" s="384"/>
    </row>
    <row r="143" spans="1:33" s="332" customFormat="1" ht="12" x14ac:dyDescent="0.2">
      <c r="A143" s="372"/>
      <c r="B143" s="371" t="s">
        <v>434</v>
      </c>
      <c r="C143" s="1065" t="s">
        <v>435</v>
      </c>
      <c r="D143" s="1065"/>
      <c r="E143" s="1065"/>
      <c r="F143" s="373"/>
      <c r="G143" s="373"/>
      <c r="H143" s="373"/>
      <c r="I143" s="373"/>
      <c r="J143" s="374">
        <v>2918.84</v>
      </c>
      <c r="K143" s="373" t="s">
        <v>436</v>
      </c>
      <c r="L143" s="374">
        <v>58.38</v>
      </c>
      <c r="M143" s="373"/>
      <c r="N143" s="375"/>
      <c r="V143" s="361"/>
      <c r="W143" s="367"/>
      <c r="Z143" s="335" t="s">
        <v>435</v>
      </c>
      <c r="AC143" s="367"/>
      <c r="AD143" s="367"/>
      <c r="AF143" s="367"/>
      <c r="AG143" s="384"/>
    </row>
    <row r="144" spans="1:33" s="332" customFormat="1" ht="12" x14ac:dyDescent="0.2">
      <c r="A144" s="372"/>
      <c r="B144" s="371" t="s">
        <v>437</v>
      </c>
      <c r="C144" s="1065" t="s">
        <v>438</v>
      </c>
      <c r="D144" s="1065"/>
      <c r="E144" s="1065"/>
      <c r="F144" s="373"/>
      <c r="G144" s="373"/>
      <c r="H144" s="373"/>
      <c r="I144" s="373"/>
      <c r="J144" s="374">
        <v>415.8</v>
      </c>
      <c r="K144" s="373" t="s">
        <v>436</v>
      </c>
      <c r="L144" s="374">
        <v>8.32</v>
      </c>
      <c r="M144" s="373"/>
      <c r="N144" s="375"/>
      <c r="V144" s="361"/>
      <c r="W144" s="367"/>
      <c r="Z144" s="335" t="s">
        <v>438</v>
      </c>
      <c r="AC144" s="367"/>
      <c r="AD144" s="367"/>
      <c r="AF144" s="367"/>
      <c r="AG144" s="384"/>
    </row>
    <row r="145" spans="1:33" s="332" customFormat="1" ht="12" x14ac:dyDescent="0.2">
      <c r="A145" s="372"/>
      <c r="B145" s="371" t="s">
        <v>439</v>
      </c>
      <c r="C145" s="1065" t="s">
        <v>440</v>
      </c>
      <c r="D145" s="1065"/>
      <c r="E145" s="1065"/>
      <c r="F145" s="373"/>
      <c r="G145" s="373"/>
      <c r="H145" s="373"/>
      <c r="I145" s="373"/>
      <c r="J145" s="374">
        <v>3.25</v>
      </c>
      <c r="K145" s="373"/>
      <c r="L145" s="374">
        <v>0.05</v>
      </c>
      <c r="M145" s="373"/>
      <c r="N145" s="375"/>
      <c r="V145" s="361"/>
      <c r="W145" s="367"/>
      <c r="Z145" s="335" t="s">
        <v>440</v>
      </c>
      <c r="AC145" s="367"/>
      <c r="AD145" s="367"/>
      <c r="AF145" s="367"/>
      <c r="AG145" s="384"/>
    </row>
    <row r="146" spans="1:33" s="332" customFormat="1" ht="12" x14ac:dyDescent="0.2">
      <c r="A146" s="372"/>
      <c r="B146" s="371"/>
      <c r="C146" s="1065" t="s">
        <v>443</v>
      </c>
      <c r="D146" s="1065"/>
      <c r="E146" s="1065"/>
      <c r="F146" s="373" t="s">
        <v>444</v>
      </c>
      <c r="G146" s="373" t="s">
        <v>2927</v>
      </c>
      <c r="H146" s="373" t="s">
        <v>436</v>
      </c>
      <c r="I146" s="373" t="s">
        <v>8663</v>
      </c>
      <c r="J146" s="374"/>
      <c r="K146" s="373"/>
      <c r="L146" s="374"/>
      <c r="M146" s="373"/>
      <c r="N146" s="375"/>
      <c r="V146" s="361"/>
      <c r="W146" s="367"/>
      <c r="AA146" s="335" t="s">
        <v>443</v>
      </c>
      <c r="AC146" s="367"/>
      <c r="AD146" s="367"/>
      <c r="AF146" s="367"/>
      <c r="AG146" s="384"/>
    </row>
    <row r="147" spans="1:33" s="332" customFormat="1" ht="12" x14ac:dyDescent="0.2">
      <c r="A147" s="372"/>
      <c r="B147" s="371"/>
      <c r="C147" s="1065" t="s">
        <v>447</v>
      </c>
      <c r="D147" s="1065"/>
      <c r="E147" s="1065"/>
      <c r="F147" s="373" t="s">
        <v>444</v>
      </c>
      <c r="G147" s="373" t="s">
        <v>4115</v>
      </c>
      <c r="H147" s="373" t="s">
        <v>436</v>
      </c>
      <c r="I147" s="373" t="s">
        <v>8664</v>
      </c>
      <c r="J147" s="374"/>
      <c r="K147" s="373"/>
      <c r="L147" s="374"/>
      <c r="M147" s="373"/>
      <c r="N147" s="375"/>
      <c r="V147" s="361"/>
      <c r="W147" s="367"/>
      <c r="AA147" s="335" t="s">
        <v>447</v>
      </c>
      <c r="AC147" s="367"/>
      <c r="AD147" s="367"/>
      <c r="AF147" s="367"/>
      <c r="AG147" s="384"/>
    </row>
    <row r="148" spans="1:33" s="332" customFormat="1" ht="12" x14ac:dyDescent="0.2">
      <c r="A148" s="372"/>
      <c r="B148" s="371"/>
      <c r="C148" s="1077" t="s">
        <v>450</v>
      </c>
      <c r="D148" s="1077"/>
      <c r="E148" s="1077"/>
      <c r="F148" s="376"/>
      <c r="G148" s="376"/>
      <c r="H148" s="376"/>
      <c r="I148" s="376"/>
      <c r="J148" s="377">
        <v>3004.77</v>
      </c>
      <c r="K148" s="376"/>
      <c r="L148" s="377">
        <v>60.08</v>
      </c>
      <c r="M148" s="376"/>
      <c r="N148" s="378"/>
      <c r="V148" s="361"/>
      <c r="W148" s="367"/>
      <c r="AB148" s="335" t="s">
        <v>450</v>
      </c>
      <c r="AC148" s="367"/>
      <c r="AD148" s="367"/>
      <c r="AF148" s="367"/>
      <c r="AG148" s="384"/>
    </row>
    <row r="149" spans="1:33" s="332" customFormat="1" ht="12" x14ac:dyDescent="0.2">
      <c r="A149" s="372"/>
      <c r="B149" s="371"/>
      <c r="C149" s="1065" t="s">
        <v>451</v>
      </c>
      <c r="D149" s="1065"/>
      <c r="E149" s="1065"/>
      <c r="F149" s="373"/>
      <c r="G149" s="373"/>
      <c r="H149" s="373"/>
      <c r="I149" s="373"/>
      <c r="J149" s="374"/>
      <c r="K149" s="373"/>
      <c r="L149" s="374">
        <v>9.9700000000000006</v>
      </c>
      <c r="M149" s="373"/>
      <c r="N149" s="375"/>
      <c r="V149" s="361"/>
      <c r="W149" s="367"/>
      <c r="AA149" s="335" t="s">
        <v>451</v>
      </c>
      <c r="AC149" s="367"/>
      <c r="AD149" s="367"/>
      <c r="AF149" s="367"/>
      <c r="AG149" s="384"/>
    </row>
    <row r="150" spans="1:33" s="332" customFormat="1" ht="22.5" x14ac:dyDescent="0.2">
      <c r="A150" s="372"/>
      <c r="B150" s="371" t="s">
        <v>652</v>
      </c>
      <c r="C150" s="1065" t="s">
        <v>653</v>
      </c>
      <c r="D150" s="1065"/>
      <c r="E150" s="1065"/>
      <c r="F150" s="373" t="s">
        <v>454</v>
      </c>
      <c r="G150" s="373" t="s">
        <v>654</v>
      </c>
      <c r="H150" s="373"/>
      <c r="I150" s="373" t="s">
        <v>654</v>
      </c>
      <c r="J150" s="374"/>
      <c r="K150" s="373"/>
      <c r="L150" s="374">
        <v>9.17</v>
      </c>
      <c r="M150" s="373"/>
      <c r="N150" s="375"/>
      <c r="V150" s="361"/>
      <c r="W150" s="367"/>
      <c r="AA150" s="335" t="s">
        <v>653</v>
      </c>
      <c r="AC150" s="367"/>
      <c r="AD150" s="367"/>
      <c r="AF150" s="367"/>
      <c r="AG150" s="384"/>
    </row>
    <row r="151" spans="1:33" s="332" customFormat="1" ht="22.5" x14ac:dyDescent="0.2">
      <c r="A151" s="372"/>
      <c r="B151" s="371" t="s">
        <v>655</v>
      </c>
      <c r="C151" s="1065" t="s">
        <v>656</v>
      </c>
      <c r="D151" s="1065"/>
      <c r="E151" s="1065"/>
      <c r="F151" s="373" t="s">
        <v>454</v>
      </c>
      <c r="G151" s="373" t="s">
        <v>657</v>
      </c>
      <c r="H151" s="373"/>
      <c r="I151" s="373" t="s">
        <v>657</v>
      </c>
      <c r="J151" s="374"/>
      <c r="K151" s="373"/>
      <c r="L151" s="374">
        <v>4.59</v>
      </c>
      <c r="M151" s="373"/>
      <c r="N151" s="375"/>
      <c r="V151" s="361"/>
      <c r="W151" s="367"/>
      <c r="AA151" s="335" t="s">
        <v>656</v>
      </c>
      <c r="AC151" s="367"/>
      <c r="AD151" s="367"/>
      <c r="AF151" s="367"/>
      <c r="AG151" s="384"/>
    </row>
    <row r="152" spans="1:33" s="332" customFormat="1" ht="12" x14ac:dyDescent="0.2">
      <c r="A152" s="379"/>
      <c r="B152" s="380"/>
      <c r="C152" s="1068" t="s">
        <v>459</v>
      </c>
      <c r="D152" s="1068"/>
      <c r="E152" s="1068"/>
      <c r="F152" s="364"/>
      <c r="G152" s="364"/>
      <c r="H152" s="364"/>
      <c r="I152" s="364"/>
      <c r="J152" s="365"/>
      <c r="K152" s="364"/>
      <c r="L152" s="365">
        <v>73.84</v>
      </c>
      <c r="M152" s="376"/>
      <c r="N152" s="366"/>
      <c r="V152" s="361"/>
      <c r="W152" s="367"/>
      <c r="AC152" s="367" t="s">
        <v>459</v>
      </c>
      <c r="AD152" s="367"/>
      <c r="AF152" s="367"/>
      <c r="AG152" s="384"/>
    </row>
    <row r="153" spans="1:33" s="332" customFormat="1" ht="45" x14ac:dyDescent="0.2">
      <c r="A153" s="362" t="s">
        <v>570</v>
      </c>
      <c r="B153" s="363" t="s">
        <v>6140</v>
      </c>
      <c r="C153" s="1068" t="s">
        <v>8618</v>
      </c>
      <c r="D153" s="1068"/>
      <c r="E153" s="1068"/>
      <c r="F153" s="364" t="s">
        <v>621</v>
      </c>
      <c r="G153" s="364"/>
      <c r="H153" s="364"/>
      <c r="I153" s="364" t="s">
        <v>673</v>
      </c>
      <c r="J153" s="365">
        <v>2.91</v>
      </c>
      <c r="K153" s="364" t="s">
        <v>436</v>
      </c>
      <c r="L153" s="365">
        <v>145.5</v>
      </c>
      <c r="M153" s="364"/>
      <c r="N153" s="366"/>
      <c r="V153" s="361"/>
      <c r="W153" s="367" t="s">
        <v>8618</v>
      </c>
      <c r="AC153" s="367"/>
      <c r="AD153" s="367"/>
      <c r="AF153" s="367"/>
      <c r="AG153" s="384"/>
    </row>
    <row r="154" spans="1:33" s="332" customFormat="1" ht="33.75" x14ac:dyDescent="0.2">
      <c r="A154" s="370"/>
      <c r="B154" s="371" t="s">
        <v>430</v>
      </c>
      <c r="C154" s="1065" t="s">
        <v>431</v>
      </c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72"/>
      <c r="V154" s="361"/>
      <c r="W154" s="367"/>
      <c r="Y154" s="335" t="s">
        <v>431</v>
      </c>
      <c r="AC154" s="367"/>
      <c r="AD154" s="367"/>
      <c r="AF154" s="367"/>
      <c r="AG154" s="384"/>
    </row>
    <row r="155" spans="1:33" s="332" customFormat="1" ht="1.5" customHeight="1" x14ac:dyDescent="0.2">
      <c r="A155" s="386"/>
      <c r="B155" s="380"/>
      <c r="C155" s="380"/>
      <c r="D155" s="380"/>
      <c r="E155" s="380"/>
      <c r="F155" s="386"/>
      <c r="G155" s="386"/>
      <c r="H155" s="386"/>
      <c r="I155" s="386"/>
      <c r="J155" s="390"/>
      <c r="K155" s="386"/>
      <c r="L155" s="390"/>
      <c r="M155" s="373"/>
      <c r="N155" s="390"/>
      <c r="V155" s="361"/>
      <c r="W155" s="367"/>
      <c r="AC155" s="367"/>
      <c r="AD155" s="367"/>
      <c r="AF155" s="367"/>
      <c r="AG155" s="384"/>
    </row>
    <row r="156" spans="1:33" s="332" customFormat="1" ht="12" x14ac:dyDescent="0.2">
      <c r="A156" s="391"/>
      <c r="B156" s="392"/>
      <c r="C156" s="1068" t="s">
        <v>8665</v>
      </c>
      <c r="D156" s="1068"/>
      <c r="E156" s="1068"/>
      <c r="F156" s="1068"/>
      <c r="G156" s="1068"/>
      <c r="H156" s="1068"/>
      <c r="I156" s="1068"/>
      <c r="J156" s="1068"/>
      <c r="K156" s="1068"/>
      <c r="L156" s="393"/>
      <c r="M156" s="394"/>
      <c r="N156" s="395"/>
      <c r="V156" s="361"/>
      <c r="W156" s="367"/>
      <c r="AC156" s="367"/>
      <c r="AD156" s="367" t="s">
        <v>8665</v>
      </c>
      <c r="AF156" s="367"/>
      <c r="AG156" s="384"/>
    </row>
    <row r="157" spans="1:33" s="332" customFormat="1" ht="12" x14ac:dyDescent="0.2">
      <c r="A157" s="396"/>
      <c r="B157" s="371"/>
      <c r="C157" s="1065" t="s">
        <v>512</v>
      </c>
      <c r="D157" s="1065"/>
      <c r="E157" s="1065"/>
      <c r="F157" s="1065"/>
      <c r="G157" s="1065"/>
      <c r="H157" s="1065"/>
      <c r="I157" s="1065"/>
      <c r="J157" s="1065"/>
      <c r="K157" s="1065"/>
      <c r="L157" s="397">
        <v>352128.11</v>
      </c>
      <c r="M157" s="398"/>
      <c r="N157" s="399"/>
      <c r="V157" s="361"/>
      <c r="W157" s="367"/>
      <c r="AC157" s="367"/>
      <c r="AD157" s="367"/>
      <c r="AE157" s="335" t="s">
        <v>512</v>
      </c>
      <c r="AF157" s="367"/>
      <c r="AG157" s="384"/>
    </row>
    <row r="158" spans="1:33" s="332" customFormat="1" ht="12" x14ac:dyDescent="0.2">
      <c r="A158" s="396"/>
      <c r="B158" s="371"/>
      <c r="C158" s="1065" t="s">
        <v>513</v>
      </c>
      <c r="D158" s="1065"/>
      <c r="E158" s="1065"/>
      <c r="F158" s="1065"/>
      <c r="G158" s="1065"/>
      <c r="H158" s="1065"/>
      <c r="I158" s="1065"/>
      <c r="J158" s="1065"/>
      <c r="K158" s="1065"/>
      <c r="L158" s="397"/>
      <c r="M158" s="398"/>
      <c r="N158" s="399"/>
      <c r="V158" s="361"/>
      <c r="W158" s="367"/>
      <c r="AC158" s="367"/>
      <c r="AD158" s="367"/>
      <c r="AE158" s="335" t="s">
        <v>513</v>
      </c>
      <c r="AF158" s="367"/>
      <c r="AG158" s="384"/>
    </row>
    <row r="159" spans="1:33" s="332" customFormat="1" ht="12" x14ac:dyDescent="0.2">
      <c r="A159" s="396"/>
      <c r="B159" s="371"/>
      <c r="C159" s="1065" t="s">
        <v>514</v>
      </c>
      <c r="D159" s="1065"/>
      <c r="E159" s="1065"/>
      <c r="F159" s="1065"/>
      <c r="G159" s="1065"/>
      <c r="H159" s="1065"/>
      <c r="I159" s="1065"/>
      <c r="J159" s="1065"/>
      <c r="K159" s="1065"/>
      <c r="L159" s="397">
        <v>3199.16</v>
      </c>
      <c r="M159" s="398"/>
      <c r="N159" s="399"/>
      <c r="V159" s="361"/>
      <c r="W159" s="367"/>
      <c r="AC159" s="367"/>
      <c r="AD159" s="367"/>
      <c r="AE159" s="335" t="s">
        <v>514</v>
      </c>
      <c r="AF159" s="367"/>
      <c r="AG159" s="384"/>
    </row>
    <row r="160" spans="1:33" s="332" customFormat="1" ht="12" x14ac:dyDescent="0.2">
      <c r="A160" s="396"/>
      <c r="B160" s="371"/>
      <c r="C160" s="1065" t="s">
        <v>515</v>
      </c>
      <c r="D160" s="1065"/>
      <c r="E160" s="1065"/>
      <c r="F160" s="1065"/>
      <c r="G160" s="1065"/>
      <c r="H160" s="1065"/>
      <c r="I160" s="1065"/>
      <c r="J160" s="1065"/>
      <c r="K160" s="1065"/>
      <c r="L160" s="397">
        <v>22558.23</v>
      </c>
      <c r="M160" s="398"/>
      <c r="N160" s="399"/>
      <c r="V160" s="361"/>
      <c r="W160" s="367"/>
      <c r="AC160" s="367"/>
      <c r="AD160" s="367"/>
      <c r="AE160" s="335" t="s">
        <v>515</v>
      </c>
      <c r="AF160" s="367"/>
      <c r="AG160" s="384"/>
    </row>
    <row r="161" spans="1:33" s="332" customFormat="1" ht="12" x14ac:dyDescent="0.2">
      <c r="A161" s="396"/>
      <c r="B161" s="371"/>
      <c r="C161" s="1065" t="s">
        <v>516</v>
      </c>
      <c r="D161" s="1065"/>
      <c r="E161" s="1065"/>
      <c r="F161" s="1065"/>
      <c r="G161" s="1065"/>
      <c r="H161" s="1065"/>
      <c r="I161" s="1065"/>
      <c r="J161" s="1065"/>
      <c r="K161" s="1065"/>
      <c r="L161" s="397">
        <v>2197.06</v>
      </c>
      <c r="M161" s="398"/>
      <c r="N161" s="399"/>
      <c r="V161" s="361"/>
      <c r="W161" s="367"/>
      <c r="AC161" s="367"/>
      <c r="AD161" s="367"/>
      <c r="AE161" s="335" t="s">
        <v>516</v>
      </c>
      <c r="AF161" s="367"/>
      <c r="AG161" s="384"/>
    </row>
    <row r="162" spans="1:33" s="332" customFormat="1" ht="12" x14ac:dyDescent="0.2">
      <c r="A162" s="396"/>
      <c r="B162" s="371"/>
      <c r="C162" s="1065" t="s">
        <v>517</v>
      </c>
      <c r="D162" s="1065"/>
      <c r="E162" s="1065"/>
      <c r="F162" s="1065"/>
      <c r="G162" s="1065"/>
      <c r="H162" s="1065"/>
      <c r="I162" s="1065"/>
      <c r="J162" s="1065"/>
      <c r="K162" s="1065"/>
      <c r="L162" s="397">
        <v>326370.71999999997</v>
      </c>
      <c r="M162" s="398"/>
      <c r="N162" s="399"/>
      <c r="V162" s="361"/>
      <c r="W162" s="367"/>
      <c r="AC162" s="367"/>
      <c r="AD162" s="367"/>
      <c r="AE162" s="335" t="s">
        <v>517</v>
      </c>
      <c r="AF162" s="367"/>
      <c r="AG162" s="384"/>
    </row>
    <row r="163" spans="1:33" s="332" customFormat="1" ht="12" x14ac:dyDescent="0.2">
      <c r="A163" s="396"/>
      <c r="B163" s="371"/>
      <c r="C163" s="1065" t="s">
        <v>518</v>
      </c>
      <c r="D163" s="1065"/>
      <c r="E163" s="1065"/>
      <c r="F163" s="1065"/>
      <c r="G163" s="1065"/>
      <c r="H163" s="1065"/>
      <c r="I163" s="1065"/>
      <c r="J163" s="1065"/>
      <c r="K163" s="1065"/>
      <c r="L163" s="397">
        <v>362214.16</v>
      </c>
      <c r="M163" s="398"/>
      <c r="N163" s="399"/>
      <c r="V163" s="361"/>
      <c r="W163" s="367"/>
      <c r="AC163" s="367"/>
      <c r="AD163" s="367"/>
      <c r="AE163" s="335" t="s">
        <v>518</v>
      </c>
      <c r="AF163" s="367"/>
      <c r="AG163" s="384"/>
    </row>
    <row r="164" spans="1:33" s="332" customFormat="1" ht="12" x14ac:dyDescent="0.2">
      <c r="A164" s="396"/>
      <c r="B164" s="371"/>
      <c r="C164" s="1065" t="s">
        <v>4959</v>
      </c>
      <c r="D164" s="1065"/>
      <c r="E164" s="1065"/>
      <c r="F164" s="1065"/>
      <c r="G164" s="1065"/>
      <c r="H164" s="1065"/>
      <c r="I164" s="1065"/>
      <c r="J164" s="1065"/>
      <c r="K164" s="1065"/>
      <c r="L164" s="397">
        <v>362068.66</v>
      </c>
      <c r="M164" s="398"/>
      <c r="N164" s="399"/>
      <c r="V164" s="361"/>
      <c r="W164" s="367"/>
      <c r="AC164" s="367"/>
      <c r="AD164" s="367"/>
      <c r="AE164" s="335" t="s">
        <v>4959</v>
      </c>
      <c r="AF164" s="367"/>
      <c r="AG164" s="384"/>
    </row>
    <row r="165" spans="1:33" s="332" customFormat="1" ht="12" x14ac:dyDescent="0.2">
      <c r="A165" s="396"/>
      <c r="B165" s="371"/>
      <c r="C165" s="1065" t="s">
        <v>4960</v>
      </c>
      <c r="D165" s="1065"/>
      <c r="E165" s="1065"/>
      <c r="F165" s="1065"/>
      <c r="G165" s="1065"/>
      <c r="H165" s="1065"/>
      <c r="I165" s="1065"/>
      <c r="J165" s="1065"/>
      <c r="K165" s="1065"/>
      <c r="L165" s="397"/>
      <c r="M165" s="398"/>
      <c r="N165" s="399"/>
      <c r="V165" s="361"/>
      <c r="W165" s="367"/>
      <c r="AC165" s="367"/>
      <c r="AD165" s="367"/>
      <c r="AE165" s="335" t="s">
        <v>4960</v>
      </c>
      <c r="AF165" s="367"/>
      <c r="AG165" s="384"/>
    </row>
    <row r="166" spans="1:33" s="332" customFormat="1" ht="12" x14ac:dyDescent="0.2">
      <c r="A166" s="396"/>
      <c r="B166" s="371"/>
      <c r="C166" s="1065" t="s">
        <v>4963</v>
      </c>
      <c r="D166" s="1065"/>
      <c r="E166" s="1065"/>
      <c r="F166" s="1065"/>
      <c r="G166" s="1065"/>
      <c r="H166" s="1065"/>
      <c r="I166" s="1065"/>
      <c r="J166" s="1065"/>
      <c r="K166" s="1065"/>
      <c r="L166" s="397">
        <v>3199.16</v>
      </c>
      <c r="M166" s="398"/>
      <c r="N166" s="399"/>
      <c r="V166" s="361"/>
      <c r="W166" s="367"/>
      <c r="AC166" s="367"/>
      <c r="AD166" s="367"/>
      <c r="AE166" s="335" t="s">
        <v>4963</v>
      </c>
      <c r="AF166" s="367"/>
      <c r="AG166" s="384"/>
    </row>
    <row r="167" spans="1:33" s="332" customFormat="1" ht="12" x14ac:dyDescent="0.2">
      <c r="A167" s="396"/>
      <c r="B167" s="371"/>
      <c r="C167" s="1065" t="s">
        <v>4964</v>
      </c>
      <c r="D167" s="1065"/>
      <c r="E167" s="1065"/>
      <c r="F167" s="1065"/>
      <c r="G167" s="1065"/>
      <c r="H167" s="1065"/>
      <c r="I167" s="1065"/>
      <c r="J167" s="1065"/>
      <c r="K167" s="1065"/>
      <c r="L167" s="397">
        <v>22412.73</v>
      </c>
      <c r="M167" s="398"/>
      <c r="N167" s="399"/>
      <c r="V167" s="361"/>
      <c r="W167" s="367"/>
      <c r="AC167" s="367"/>
      <c r="AD167" s="367"/>
      <c r="AE167" s="335" t="s">
        <v>4964</v>
      </c>
      <c r="AF167" s="367"/>
      <c r="AG167" s="384"/>
    </row>
    <row r="168" spans="1:33" s="332" customFormat="1" ht="12" x14ac:dyDescent="0.2">
      <c r="A168" s="396"/>
      <c r="B168" s="371"/>
      <c r="C168" s="1065" t="s">
        <v>4961</v>
      </c>
      <c r="D168" s="1065"/>
      <c r="E168" s="1065"/>
      <c r="F168" s="1065"/>
      <c r="G168" s="1065"/>
      <c r="H168" s="1065"/>
      <c r="I168" s="1065"/>
      <c r="J168" s="1065"/>
      <c r="K168" s="1065"/>
      <c r="L168" s="397">
        <v>326370.71999999997</v>
      </c>
      <c r="M168" s="398"/>
      <c r="N168" s="399"/>
      <c r="V168" s="361"/>
      <c r="W168" s="367"/>
      <c r="AC168" s="367"/>
      <c r="AD168" s="367"/>
      <c r="AE168" s="335" t="s">
        <v>4961</v>
      </c>
      <c r="AF168" s="367"/>
      <c r="AG168" s="384"/>
    </row>
    <row r="169" spans="1:33" s="332" customFormat="1" ht="12" x14ac:dyDescent="0.2">
      <c r="A169" s="396"/>
      <c r="B169" s="371"/>
      <c r="C169" s="1065" t="s">
        <v>4965</v>
      </c>
      <c r="D169" s="1065"/>
      <c r="E169" s="1065"/>
      <c r="F169" s="1065"/>
      <c r="G169" s="1065"/>
      <c r="H169" s="1065"/>
      <c r="I169" s="1065"/>
      <c r="J169" s="1065"/>
      <c r="K169" s="1065"/>
      <c r="L169" s="397">
        <v>6311.09</v>
      </c>
      <c r="M169" s="398"/>
      <c r="N169" s="399"/>
      <c r="V169" s="361"/>
      <c r="W169" s="367"/>
      <c r="AC169" s="367"/>
      <c r="AD169" s="367"/>
      <c r="AE169" s="335" t="s">
        <v>4965</v>
      </c>
      <c r="AF169" s="367"/>
      <c r="AG169" s="384"/>
    </row>
    <row r="170" spans="1:33" s="332" customFormat="1" ht="12" x14ac:dyDescent="0.2">
      <c r="A170" s="396"/>
      <c r="B170" s="371"/>
      <c r="C170" s="1065" t="s">
        <v>4966</v>
      </c>
      <c r="D170" s="1065"/>
      <c r="E170" s="1065"/>
      <c r="F170" s="1065"/>
      <c r="G170" s="1065"/>
      <c r="H170" s="1065"/>
      <c r="I170" s="1065"/>
      <c r="J170" s="1065"/>
      <c r="K170" s="1065"/>
      <c r="L170" s="397">
        <v>3774.96</v>
      </c>
      <c r="M170" s="398"/>
      <c r="N170" s="399"/>
      <c r="V170" s="361"/>
      <c r="W170" s="367"/>
      <c r="AC170" s="367"/>
      <c r="AD170" s="367"/>
      <c r="AE170" s="335" t="s">
        <v>4966</v>
      </c>
      <c r="AF170" s="367"/>
      <c r="AG170" s="384"/>
    </row>
    <row r="171" spans="1:33" s="332" customFormat="1" ht="12" x14ac:dyDescent="0.2">
      <c r="A171" s="396"/>
      <c r="B171" s="371"/>
      <c r="C171" s="1065" t="s">
        <v>4962</v>
      </c>
      <c r="D171" s="1065"/>
      <c r="E171" s="1065"/>
      <c r="F171" s="1065"/>
      <c r="G171" s="1065"/>
      <c r="H171" s="1065"/>
      <c r="I171" s="1065"/>
      <c r="J171" s="1065"/>
      <c r="K171" s="1065"/>
      <c r="L171" s="397">
        <v>145.5</v>
      </c>
      <c r="M171" s="398"/>
      <c r="N171" s="399"/>
      <c r="V171" s="361"/>
      <c r="W171" s="367"/>
      <c r="AC171" s="367"/>
      <c r="AD171" s="367"/>
      <c r="AE171" s="335" t="s">
        <v>4962</v>
      </c>
      <c r="AF171" s="367"/>
      <c r="AG171" s="384"/>
    </row>
    <row r="172" spans="1:33" s="332" customFormat="1" ht="12" x14ac:dyDescent="0.2">
      <c r="A172" s="396"/>
      <c r="B172" s="371"/>
      <c r="C172" s="1065" t="s">
        <v>524</v>
      </c>
      <c r="D172" s="1065"/>
      <c r="E172" s="1065"/>
      <c r="F172" s="1065"/>
      <c r="G172" s="1065"/>
      <c r="H172" s="1065"/>
      <c r="I172" s="1065"/>
      <c r="J172" s="1065"/>
      <c r="K172" s="1065"/>
      <c r="L172" s="397">
        <v>5396.22</v>
      </c>
      <c r="M172" s="398"/>
      <c r="N172" s="399"/>
      <c r="V172" s="361"/>
      <c r="W172" s="367"/>
      <c r="AC172" s="367"/>
      <c r="AD172" s="367"/>
      <c r="AE172" s="335" t="s">
        <v>524</v>
      </c>
      <c r="AF172" s="367"/>
      <c r="AG172" s="384"/>
    </row>
    <row r="173" spans="1:33" s="332" customFormat="1" ht="12" x14ac:dyDescent="0.2">
      <c r="A173" s="396"/>
      <c r="B173" s="371"/>
      <c r="C173" s="1065" t="s">
        <v>525</v>
      </c>
      <c r="D173" s="1065"/>
      <c r="E173" s="1065"/>
      <c r="F173" s="1065"/>
      <c r="G173" s="1065"/>
      <c r="H173" s="1065"/>
      <c r="I173" s="1065"/>
      <c r="J173" s="1065"/>
      <c r="K173" s="1065"/>
      <c r="L173" s="397">
        <v>6311.09</v>
      </c>
      <c r="M173" s="398"/>
      <c r="N173" s="399"/>
      <c r="V173" s="361"/>
      <c r="W173" s="367"/>
      <c r="AC173" s="367"/>
      <c r="AD173" s="367"/>
      <c r="AE173" s="335" t="s">
        <v>525</v>
      </c>
      <c r="AF173" s="367"/>
      <c r="AG173" s="384"/>
    </row>
    <row r="174" spans="1:33" s="332" customFormat="1" ht="12" x14ac:dyDescent="0.2">
      <c r="A174" s="396"/>
      <c r="B174" s="371"/>
      <c r="C174" s="1065" t="s">
        <v>526</v>
      </c>
      <c r="D174" s="1065"/>
      <c r="E174" s="1065"/>
      <c r="F174" s="1065"/>
      <c r="G174" s="1065"/>
      <c r="H174" s="1065"/>
      <c r="I174" s="1065"/>
      <c r="J174" s="1065"/>
      <c r="K174" s="1065"/>
      <c r="L174" s="397">
        <v>3774.96</v>
      </c>
      <c r="M174" s="398"/>
      <c r="N174" s="399"/>
      <c r="V174" s="361"/>
      <c r="W174" s="367"/>
      <c r="AC174" s="367"/>
      <c r="AD174" s="367"/>
      <c r="AE174" s="335" t="s">
        <v>526</v>
      </c>
      <c r="AF174" s="367"/>
      <c r="AG174" s="384"/>
    </row>
    <row r="175" spans="1:33" s="332" customFormat="1" ht="12" x14ac:dyDescent="0.2">
      <c r="A175" s="396"/>
      <c r="B175" s="390"/>
      <c r="C175" s="1067" t="s">
        <v>8666</v>
      </c>
      <c r="D175" s="1067"/>
      <c r="E175" s="1067"/>
      <c r="F175" s="1067"/>
      <c r="G175" s="1067"/>
      <c r="H175" s="1067"/>
      <c r="I175" s="1067"/>
      <c r="J175" s="1067"/>
      <c r="K175" s="1067"/>
      <c r="L175" s="400">
        <v>362214.16</v>
      </c>
      <c r="M175" s="401"/>
      <c r="N175" s="402"/>
      <c r="V175" s="361"/>
      <c r="W175" s="367"/>
      <c r="AC175" s="367"/>
      <c r="AD175" s="367"/>
      <c r="AF175" s="367" t="s">
        <v>8666</v>
      </c>
      <c r="AG175" s="384"/>
    </row>
    <row r="176" spans="1:33" s="332" customFormat="1" ht="12" x14ac:dyDescent="0.2">
      <c r="A176" s="1073" t="s">
        <v>8667</v>
      </c>
      <c r="B176" s="1074"/>
      <c r="C176" s="1074"/>
      <c r="D176" s="1074"/>
      <c r="E176" s="1074"/>
      <c r="F176" s="1074"/>
      <c r="G176" s="1074"/>
      <c r="H176" s="1074"/>
      <c r="I176" s="1074"/>
      <c r="J176" s="1074"/>
      <c r="K176" s="1074"/>
      <c r="L176" s="1074"/>
      <c r="M176" s="1074"/>
      <c r="N176" s="1075"/>
      <c r="V176" s="361" t="s">
        <v>8667</v>
      </c>
      <c r="W176" s="367"/>
      <c r="AC176" s="367"/>
      <c r="AD176" s="367"/>
      <c r="AF176" s="367"/>
      <c r="AG176" s="384"/>
    </row>
    <row r="177" spans="1:33" s="332" customFormat="1" ht="12" x14ac:dyDescent="0.2">
      <c r="A177" s="362" t="s">
        <v>577</v>
      </c>
      <c r="B177" s="363" t="s">
        <v>1072</v>
      </c>
      <c r="C177" s="1068" t="s">
        <v>8668</v>
      </c>
      <c r="D177" s="1068"/>
      <c r="E177" s="1068"/>
      <c r="F177" s="364" t="s">
        <v>660</v>
      </c>
      <c r="G177" s="364"/>
      <c r="H177" s="364"/>
      <c r="I177" s="364" t="s">
        <v>911</v>
      </c>
      <c r="J177" s="365"/>
      <c r="K177" s="364"/>
      <c r="L177" s="365"/>
      <c r="M177" s="364"/>
      <c r="N177" s="366"/>
      <c r="V177" s="361"/>
      <c r="W177" s="367" t="s">
        <v>8668</v>
      </c>
      <c r="AC177" s="367"/>
      <c r="AD177" s="367"/>
      <c r="AF177" s="367"/>
      <c r="AG177" s="384"/>
    </row>
    <row r="178" spans="1:33" s="332" customFormat="1" ht="12" x14ac:dyDescent="0.2">
      <c r="A178" s="368"/>
      <c r="B178" s="369"/>
      <c r="C178" s="1065" t="s">
        <v>2241</v>
      </c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72"/>
      <c r="V178" s="361"/>
      <c r="W178" s="367"/>
      <c r="X178" s="335" t="s">
        <v>2241</v>
      </c>
      <c r="AC178" s="367"/>
      <c r="AD178" s="367"/>
      <c r="AF178" s="367"/>
      <c r="AG178" s="384"/>
    </row>
    <row r="179" spans="1:33" s="332" customFormat="1" ht="33.75" x14ac:dyDescent="0.2">
      <c r="A179" s="370"/>
      <c r="B179" s="371" t="s">
        <v>430</v>
      </c>
      <c r="C179" s="1065" t="s">
        <v>431</v>
      </c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72"/>
      <c r="V179" s="361"/>
      <c r="W179" s="367"/>
      <c r="Y179" s="335" t="s">
        <v>431</v>
      </c>
      <c r="AC179" s="367"/>
      <c r="AD179" s="367"/>
      <c r="AF179" s="367"/>
      <c r="AG179" s="384"/>
    </row>
    <row r="180" spans="1:33" s="332" customFormat="1" ht="12" x14ac:dyDescent="0.2">
      <c r="A180" s="372"/>
      <c r="B180" s="371" t="s">
        <v>423</v>
      </c>
      <c r="C180" s="1065" t="s">
        <v>432</v>
      </c>
      <c r="D180" s="1065"/>
      <c r="E180" s="1065"/>
      <c r="F180" s="373"/>
      <c r="G180" s="373"/>
      <c r="H180" s="373"/>
      <c r="I180" s="373"/>
      <c r="J180" s="374">
        <v>1053</v>
      </c>
      <c r="K180" s="373" t="s">
        <v>436</v>
      </c>
      <c r="L180" s="374">
        <v>171.11</v>
      </c>
      <c r="M180" s="373"/>
      <c r="N180" s="375"/>
      <c r="V180" s="361"/>
      <c r="W180" s="367"/>
      <c r="Z180" s="335" t="s">
        <v>432</v>
      </c>
      <c r="AC180" s="367"/>
      <c r="AD180" s="367"/>
      <c r="AF180" s="367"/>
      <c r="AG180" s="384"/>
    </row>
    <row r="181" spans="1:33" s="332" customFormat="1" ht="12" x14ac:dyDescent="0.2">
      <c r="A181" s="372"/>
      <c r="B181" s="371" t="s">
        <v>434</v>
      </c>
      <c r="C181" s="1065" t="s">
        <v>435</v>
      </c>
      <c r="D181" s="1065"/>
      <c r="E181" s="1065"/>
      <c r="F181" s="373"/>
      <c r="G181" s="373"/>
      <c r="H181" s="373"/>
      <c r="I181" s="373"/>
      <c r="J181" s="374">
        <v>1566.06</v>
      </c>
      <c r="K181" s="373" t="s">
        <v>436</v>
      </c>
      <c r="L181" s="374">
        <v>254.48</v>
      </c>
      <c r="M181" s="373"/>
      <c r="N181" s="375"/>
      <c r="V181" s="361"/>
      <c r="W181" s="367"/>
      <c r="Z181" s="335" t="s">
        <v>435</v>
      </c>
      <c r="AC181" s="367"/>
      <c r="AD181" s="367"/>
      <c r="AF181" s="367"/>
      <c r="AG181" s="384"/>
    </row>
    <row r="182" spans="1:33" s="332" customFormat="1" ht="12" x14ac:dyDescent="0.2">
      <c r="A182" s="372"/>
      <c r="B182" s="371" t="s">
        <v>437</v>
      </c>
      <c r="C182" s="1065" t="s">
        <v>438</v>
      </c>
      <c r="D182" s="1065"/>
      <c r="E182" s="1065"/>
      <c r="F182" s="373"/>
      <c r="G182" s="373"/>
      <c r="H182" s="373"/>
      <c r="I182" s="373"/>
      <c r="J182" s="374">
        <v>244.39</v>
      </c>
      <c r="K182" s="373" t="s">
        <v>436</v>
      </c>
      <c r="L182" s="374">
        <v>39.71</v>
      </c>
      <c r="M182" s="373"/>
      <c r="N182" s="375"/>
      <c r="V182" s="361"/>
      <c r="W182" s="367"/>
      <c r="Z182" s="335" t="s">
        <v>438</v>
      </c>
      <c r="AC182" s="367"/>
      <c r="AD182" s="367"/>
      <c r="AF182" s="367"/>
      <c r="AG182" s="384"/>
    </row>
    <row r="183" spans="1:33" s="332" customFormat="1" ht="12" x14ac:dyDescent="0.2">
      <c r="A183" s="372"/>
      <c r="B183" s="371" t="s">
        <v>439</v>
      </c>
      <c r="C183" s="1065" t="s">
        <v>440</v>
      </c>
      <c r="D183" s="1065"/>
      <c r="E183" s="1065"/>
      <c r="F183" s="373"/>
      <c r="G183" s="373"/>
      <c r="H183" s="373"/>
      <c r="I183" s="373"/>
      <c r="J183" s="374">
        <v>909.27</v>
      </c>
      <c r="K183" s="373"/>
      <c r="L183" s="374">
        <v>118.21</v>
      </c>
      <c r="M183" s="373"/>
      <c r="N183" s="375"/>
      <c r="V183" s="361"/>
      <c r="W183" s="367"/>
      <c r="Z183" s="335" t="s">
        <v>440</v>
      </c>
      <c r="AC183" s="367"/>
      <c r="AD183" s="367"/>
      <c r="AF183" s="367"/>
      <c r="AG183" s="384"/>
    </row>
    <row r="184" spans="1:33" s="332" customFormat="1" ht="12" x14ac:dyDescent="0.2">
      <c r="A184" s="368"/>
      <c r="B184" s="381" t="s">
        <v>702</v>
      </c>
      <c r="C184" s="1076" t="s">
        <v>703</v>
      </c>
      <c r="D184" s="1076"/>
      <c r="E184" s="1076"/>
      <c r="F184" s="382" t="s">
        <v>644</v>
      </c>
      <c r="G184" s="382" t="s">
        <v>716</v>
      </c>
      <c r="H184" s="382"/>
      <c r="I184" s="382" t="s">
        <v>2244</v>
      </c>
      <c r="J184" s="371"/>
      <c r="K184" s="373"/>
      <c r="L184" s="374"/>
      <c r="M184" s="373"/>
      <c r="N184" s="383"/>
      <c r="V184" s="361"/>
      <c r="W184" s="367"/>
      <c r="AC184" s="367"/>
      <c r="AD184" s="367"/>
      <c r="AF184" s="367"/>
      <c r="AG184" s="384" t="s">
        <v>703</v>
      </c>
    </row>
    <row r="185" spans="1:33" s="332" customFormat="1" ht="12" x14ac:dyDescent="0.2">
      <c r="A185" s="372"/>
      <c r="B185" s="371"/>
      <c r="C185" s="1065" t="s">
        <v>443</v>
      </c>
      <c r="D185" s="1065"/>
      <c r="E185" s="1065"/>
      <c r="F185" s="373" t="s">
        <v>444</v>
      </c>
      <c r="G185" s="373" t="s">
        <v>1077</v>
      </c>
      <c r="H185" s="373" t="s">
        <v>436</v>
      </c>
      <c r="I185" s="373" t="s">
        <v>2571</v>
      </c>
      <c r="J185" s="374"/>
      <c r="K185" s="373"/>
      <c r="L185" s="374"/>
      <c r="M185" s="373"/>
      <c r="N185" s="375"/>
      <c r="V185" s="361"/>
      <c r="W185" s="367"/>
      <c r="AA185" s="335" t="s">
        <v>443</v>
      </c>
      <c r="AC185" s="367"/>
      <c r="AD185" s="367"/>
      <c r="AF185" s="367"/>
      <c r="AG185" s="384"/>
    </row>
    <row r="186" spans="1:33" s="332" customFormat="1" ht="12" x14ac:dyDescent="0.2">
      <c r="A186" s="372"/>
      <c r="B186" s="371"/>
      <c r="C186" s="1065" t="s">
        <v>447</v>
      </c>
      <c r="D186" s="1065"/>
      <c r="E186" s="1065"/>
      <c r="F186" s="373" t="s">
        <v>444</v>
      </c>
      <c r="G186" s="373" t="s">
        <v>1079</v>
      </c>
      <c r="H186" s="373" t="s">
        <v>436</v>
      </c>
      <c r="I186" s="373" t="s">
        <v>8669</v>
      </c>
      <c r="J186" s="374"/>
      <c r="K186" s="373"/>
      <c r="L186" s="374"/>
      <c r="M186" s="373"/>
      <c r="N186" s="375"/>
      <c r="V186" s="361"/>
      <c r="W186" s="367"/>
      <c r="AA186" s="335" t="s">
        <v>447</v>
      </c>
      <c r="AC186" s="367"/>
      <c r="AD186" s="367"/>
      <c r="AF186" s="367"/>
      <c r="AG186" s="384"/>
    </row>
    <row r="187" spans="1:33" s="332" customFormat="1" ht="12" x14ac:dyDescent="0.2">
      <c r="A187" s="372"/>
      <c r="B187" s="371"/>
      <c r="C187" s="1077" t="s">
        <v>450</v>
      </c>
      <c r="D187" s="1077"/>
      <c r="E187" s="1077"/>
      <c r="F187" s="376"/>
      <c r="G187" s="376"/>
      <c r="H187" s="376"/>
      <c r="I187" s="376"/>
      <c r="J187" s="377">
        <v>3528.33</v>
      </c>
      <c r="K187" s="376"/>
      <c r="L187" s="377">
        <v>543.79999999999995</v>
      </c>
      <c r="M187" s="376"/>
      <c r="N187" s="378"/>
      <c r="V187" s="361"/>
      <c r="W187" s="367"/>
      <c r="AB187" s="335" t="s">
        <v>450</v>
      </c>
      <c r="AC187" s="367"/>
      <c r="AD187" s="367"/>
      <c r="AF187" s="367"/>
      <c r="AG187" s="384"/>
    </row>
    <row r="188" spans="1:33" s="332" customFormat="1" ht="12" x14ac:dyDescent="0.2">
      <c r="A188" s="372"/>
      <c r="B188" s="371"/>
      <c r="C188" s="1065" t="s">
        <v>451</v>
      </c>
      <c r="D188" s="1065"/>
      <c r="E188" s="1065"/>
      <c r="F188" s="373"/>
      <c r="G188" s="373"/>
      <c r="H188" s="373"/>
      <c r="I188" s="373"/>
      <c r="J188" s="374"/>
      <c r="K188" s="373"/>
      <c r="L188" s="374">
        <v>210.82</v>
      </c>
      <c r="M188" s="373"/>
      <c r="N188" s="375"/>
      <c r="V188" s="361"/>
      <c r="W188" s="367"/>
      <c r="AA188" s="335" t="s">
        <v>451</v>
      </c>
      <c r="AC188" s="367"/>
      <c r="AD188" s="367"/>
      <c r="AF188" s="367"/>
      <c r="AG188" s="384"/>
    </row>
    <row r="189" spans="1:33" s="332" customFormat="1" ht="33.75" x14ac:dyDescent="0.2">
      <c r="A189" s="372"/>
      <c r="B189" s="371" t="s">
        <v>714</v>
      </c>
      <c r="C189" s="1065" t="s">
        <v>715</v>
      </c>
      <c r="D189" s="1065"/>
      <c r="E189" s="1065"/>
      <c r="F189" s="373" t="s">
        <v>454</v>
      </c>
      <c r="G189" s="373" t="s">
        <v>716</v>
      </c>
      <c r="H189" s="373"/>
      <c r="I189" s="373" t="s">
        <v>716</v>
      </c>
      <c r="J189" s="374"/>
      <c r="K189" s="373"/>
      <c r="L189" s="374">
        <v>215.04</v>
      </c>
      <c r="M189" s="373"/>
      <c r="N189" s="375"/>
      <c r="V189" s="361"/>
      <c r="W189" s="367"/>
      <c r="AA189" s="335" t="s">
        <v>715</v>
      </c>
      <c r="AC189" s="367"/>
      <c r="AD189" s="367"/>
      <c r="AF189" s="367"/>
      <c r="AG189" s="384"/>
    </row>
    <row r="190" spans="1:33" s="332" customFormat="1" ht="33.75" x14ac:dyDescent="0.2">
      <c r="A190" s="372"/>
      <c r="B190" s="371" t="s">
        <v>717</v>
      </c>
      <c r="C190" s="1065" t="s">
        <v>718</v>
      </c>
      <c r="D190" s="1065"/>
      <c r="E190" s="1065"/>
      <c r="F190" s="373" t="s">
        <v>454</v>
      </c>
      <c r="G190" s="373" t="s">
        <v>719</v>
      </c>
      <c r="H190" s="373"/>
      <c r="I190" s="373" t="s">
        <v>719</v>
      </c>
      <c r="J190" s="374"/>
      <c r="K190" s="373"/>
      <c r="L190" s="374">
        <v>122.28</v>
      </c>
      <c r="M190" s="373"/>
      <c r="N190" s="375"/>
      <c r="V190" s="361"/>
      <c r="W190" s="367"/>
      <c r="AA190" s="335" t="s">
        <v>718</v>
      </c>
      <c r="AC190" s="367"/>
      <c r="AD190" s="367"/>
      <c r="AF190" s="367"/>
      <c r="AG190" s="384"/>
    </row>
    <row r="191" spans="1:33" s="332" customFormat="1" ht="12" x14ac:dyDescent="0.2">
      <c r="A191" s="379"/>
      <c r="B191" s="380"/>
      <c r="C191" s="1068" t="s">
        <v>459</v>
      </c>
      <c r="D191" s="1068"/>
      <c r="E191" s="1068"/>
      <c r="F191" s="364"/>
      <c r="G191" s="364"/>
      <c r="H191" s="364"/>
      <c r="I191" s="364"/>
      <c r="J191" s="365"/>
      <c r="K191" s="364"/>
      <c r="L191" s="365">
        <v>881.12</v>
      </c>
      <c r="M191" s="376"/>
      <c r="N191" s="366"/>
      <c r="V191" s="361"/>
      <c r="W191" s="367"/>
      <c r="AC191" s="367" t="s">
        <v>459</v>
      </c>
      <c r="AD191" s="367"/>
      <c r="AF191" s="367"/>
      <c r="AG191" s="384"/>
    </row>
    <row r="192" spans="1:33" s="332" customFormat="1" ht="22.5" x14ac:dyDescent="0.2">
      <c r="A192" s="362" t="s">
        <v>581</v>
      </c>
      <c r="B192" s="363" t="s">
        <v>1081</v>
      </c>
      <c r="C192" s="1068" t="s">
        <v>1082</v>
      </c>
      <c r="D192" s="1068"/>
      <c r="E192" s="1068"/>
      <c r="F192" s="364" t="s">
        <v>644</v>
      </c>
      <c r="G192" s="364"/>
      <c r="H192" s="364"/>
      <c r="I192" s="364" t="s">
        <v>2244</v>
      </c>
      <c r="J192" s="365">
        <v>560</v>
      </c>
      <c r="K192" s="364"/>
      <c r="L192" s="365">
        <v>7425.6</v>
      </c>
      <c r="M192" s="364"/>
      <c r="N192" s="366"/>
      <c r="V192" s="361"/>
      <c r="W192" s="367" t="s">
        <v>1082</v>
      </c>
      <c r="AC192" s="367"/>
      <c r="AD192" s="367"/>
      <c r="AF192" s="367"/>
      <c r="AG192" s="384"/>
    </row>
    <row r="193" spans="1:33" s="332" customFormat="1" ht="12" x14ac:dyDescent="0.2">
      <c r="A193" s="379"/>
      <c r="B193" s="380"/>
      <c r="C193" s="340" t="s">
        <v>462</v>
      </c>
      <c r="D193" s="385"/>
      <c r="E193" s="385"/>
      <c r="F193" s="386"/>
      <c r="G193" s="386"/>
      <c r="H193" s="386"/>
      <c r="I193" s="386"/>
      <c r="J193" s="387"/>
      <c r="K193" s="386"/>
      <c r="L193" s="387"/>
      <c r="M193" s="388"/>
      <c r="N193" s="389"/>
      <c r="V193" s="361"/>
      <c r="W193" s="367"/>
      <c r="AC193" s="367"/>
      <c r="AD193" s="367"/>
      <c r="AF193" s="367"/>
      <c r="AG193" s="384"/>
    </row>
    <row r="194" spans="1:33" s="332" customFormat="1" ht="33.75" x14ac:dyDescent="0.2">
      <c r="A194" s="362" t="s">
        <v>586</v>
      </c>
      <c r="B194" s="363" t="s">
        <v>8670</v>
      </c>
      <c r="C194" s="1068" t="s">
        <v>8671</v>
      </c>
      <c r="D194" s="1068"/>
      <c r="E194" s="1068"/>
      <c r="F194" s="364" t="s">
        <v>660</v>
      </c>
      <c r="G194" s="364"/>
      <c r="H194" s="364"/>
      <c r="I194" s="364" t="s">
        <v>6064</v>
      </c>
      <c r="J194" s="365"/>
      <c r="K194" s="364"/>
      <c r="L194" s="365"/>
      <c r="M194" s="364"/>
      <c r="N194" s="366"/>
      <c r="V194" s="361"/>
      <c r="W194" s="367" t="s">
        <v>8671</v>
      </c>
      <c r="AC194" s="367"/>
      <c r="AD194" s="367"/>
      <c r="AF194" s="367"/>
      <c r="AG194" s="384"/>
    </row>
    <row r="195" spans="1:33" s="332" customFormat="1" ht="12" x14ac:dyDescent="0.2">
      <c r="A195" s="368"/>
      <c r="B195" s="369"/>
      <c r="C195" s="1065" t="s">
        <v>8672</v>
      </c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72"/>
      <c r="V195" s="361"/>
      <c r="W195" s="367"/>
      <c r="X195" s="335" t="s">
        <v>8672</v>
      </c>
      <c r="AC195" s="367"/>
      <c r="AD195" s="367"/>
      <c r="AF195" s="367"/>
      <c r="AG195" s="384"/>
    </row>
    <row r="196" spans="1:33" s="332" customFormat="1" ht="33.75" x14ac:dyDescent="0.2">
      <c r="A196" s="370"/>
      <c r="B196" s="371" t="s">
        <v>430</v>
      </c>
      <c r="C196" s="1065" t="s">
        <v>431</v>
      </c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72"/>
      <c r="V196" s="361"/>
      <c r="W196" s="367"/>
      <c r="Y196" s="335" t="s">
        <v>431</v>
      </c>
      <c r="AC196" s="367"/>
      <c r="AD196" s="367"/>
      <c r="AF196" s="367"/>
      <c r="AG196" s="384"/>
    </row>
    <row r="197" spans="1:33" s="332" customFormat="1" ht="12" x14ac:dyDescent="0.2">
      <c r="A197" s="372"/>
      <c r="B197" s="371" t="s">
        <v>423</v>
      </c>
      <c r="C197" s="1065" t="s">
        <v>432</v>
      </c>
      <c r="D197" s="1065"/>
      <c r="E197" s="1065"/>
      <c r="F197" s="373"/>
      <c r="G197" s="373"/>
      <c r="H197" s="373"/>
      <c r="I197" s="373"/>
      <c r="J197" s="374">
        <v>3189.6</v>
      </c>
      <c r="K197" s="373" t="s">
        <v>436</v>
      </c>
      <c r="L197" s="374">
        <v>20931.75</v>
      </c>
      <c r="M197" s="373"/>
      <c r="N197" s="375"/>
      <c r="V197" s="361"/>
      <c r="W197" s="367"/>
      <c r="Z197" s="335" t="s">
        <v>432</v>
      </c>
      <c r="AC197" s="367"/>
      <c r="AD197" s="367"/>
      <c r="AF197" s="367"/>
      <c r="AG197" s="384"/>
    </row>
    <row r="198" spans="1:33" s="332" customFormat="1" ht="12" x14ac:dyDescent="0.2">
      <c r="A198" s="372"/>
      <c r="B198" s="371" t="s">
        <v>434</v>
      </c>
      <c r="C198" s="1065" t="s">
        <v>435</v>
      </c>
      <c r="D198" s="1065"/>
      <c r="E198" s="1065"/>
      <c r="F198" s="373"/>
      <c r="G198" s="373"/>
      <c r="H198" s="373"/>
      <c r="I198" s="373"/>
      <c r="J198" s="374">
        <v>3499.23</v>
      </c>
      <c r="K198" s="373" t="s">
        <v>436</v>
      </c>
      <c r="L198" s="374">
        <v>22963.7</v>
      </c>
      <c r="M198" s="373"/>
      <c r="N198" s="375"/>
      <c r="V198" s="361"/>
      <c r="W198" s="367"/>
      <c r="Z198" s="335" t="s">
        <v>435</v>
      </c>
      <c r="AC198" s="367"/>
      <c r="AD198" s="367"/>
      <c r="AF198" s="367"/>
      <c r="AG198" s="384"/>
    </row>
    <row r="199" spans="1:33" s="332" customFormat="1" ht="12" x14ac:dyDescent="0.2">
      <c r="A199" s="372"/>
      <c r="B199" s="371" t="s">
        <v>437</v>
      </c>
      <c r="C199" s="1065" t="s">
        <v>438</v>
      </c>
      <c r="D199" s="1065"/>
      <c r="E199" s="1065"/>
      <c r="F199" s="373"/>
      <c r="G199" s="373"/>
      <c r="H199" s="373"/>
      <c r="I199" s="373"/>
      <c r="J199" s="374">
        <v>405.88</v>
      </c>
      <c r="K199" s="373" t="s">
        <v>436</v>
      </c>
      <c r="L199" s="374">
        <v>2663.59</v>
      </c>
      <c r="M199" s="373"/>
      <c r="N199" s="375"/>
      <c r="V199" s="361"/>
      <c r="W199" s="367"/>
      <c r="Z199" s="335" t="s">
        <v>438</v>
      </c>
      <c r="AC199" s="367"/>
      <c r="AD199" s="367"/>
      <c r="AF199" s="367"/>
      <c r="AG199" s="384"/>
    </row>
    <row r="200" spans="1:33" s="332" customFormat="1" ht="12" x14ac:dyDescent="0.2">
      <c r="A200" s="372"/>
      <c r="B200" s="371" t="s">
        <v>439</v>
      </c>
      <c r="C200" s="1065" t="s">
        <v>440</v>
      </c>
      <c r="D200" s="1065"/>
      <c r="E200" s="1065"/>
      <c r="F200" s="373"/>
      <c r="G200" s="373"/>
      <c r="H200" s="373"/>
      <c r="I200" s="373"/>
      <c r="J200" s="374">
        <v>4013.08</v>
      </c>
      <c r="K200" s="373"/>
      <c r="L200" s="374">
        <v>21068.67</v>
      </c>
      <c r="M200" s="373"/>
      <c r="N200" s="375"/>
      <c r="V200" s="361"/>
      <c r="W200" s="367"/>
      <c r="Z200" s="335" t="s">
        <v>440</v>
      </c>
      <c r="AC200" s="367"/>
      <c r="AD200" s="367"/>
      <c r="AF200" s="367"/>
      <c r="AG200" s="384"/>
    </row>
    <row r="201" spans="1:33" s="332" customFormat="1" ht="12" x14ac:dyDescent="0.2">
      <c r="A201" s="368"/>
      <c r="B201" s="381" t="s">
        <v>702</v>
      </c>
      <c r="C201" s="1076" t="s">
        <v>703</v>
      </c>
      <c r="D201" s="1076"/>
      <c r="E201" s="1076"/>
      <c r="F201" s="382" t="s">
        <v>644</v>
      </c>
      <c r="G201" s="382" t="s">
        <v>704</v>
      </c>
      <c r="H201" s="382"/>
      <c r="I201" s="382" t="s">
        <v>8673</v>
      </c>
      <c r="J201" s="371"/>
      <c r="K201" s="373"/>
      <c r="L201" s="374"/>
      <c r="M201" s="373"/>
      <c r="N201" s="383"/>
      <c r="V201" s="361"/>
      <c r="W201" s="367"/>
      <c r="AC201" s="367"/>
      <c r="AD201" s="367"/>
      <c r="AF201" s="367"/>
      <c r="AG201" s="384" t="s">
        <v>703</v>
      </c>
    </row>
    <row r="202" spans="1:33" s="332" customFormat="1" ht="12" x14ac:dyDescent="0.2">
      <c r="A202" s="368"/>
      <c r="B202" s="381" t="s">
        <v>706</v>
      </c>
      <c r="C202" s="1076" t="s">
        <v>707</v>
      </c>
      <c r="D202" s="1076"/>
      <c r="E202" s="1076"/>
      <c r="F202" s="382" t="s">
        <v>411</v>
      </c>
      <c r="G202" s="382" t="s">
        <v>4313</v>
      </c>
      <c r="H202" s="382"/>
      <c r="I202" s="382" t="s">
        <v>8674</v>
      </c>
      <c r="J202" s="371"/>
      <c r="K202" s="373"/>
      <c r="L202" s="374"/>
      <c r="M202" s="373"/>
      <c r="N202" s="383"/>
      <c r="V202" s="361"/>
      <c r="W202" s="367"/>
      <c r="AC202" s="367"/>
      <c r="AD202" s="367"/>
      <c r="AF202" s="367"/>
      <c r="AG202" s="384" t="s">
        <v>707</v>
      </c>
    </row>
    <row r="203" spans="1:33" s="332" customFormat="1" ht="12" x14ac:dyDescent="0.2">
      <c r="A203" s="372"/>
      <c r="B203" s="371"/>
      <c r="C203" s="1065" t="s">
        <v>443</v>
      </c>
      <c r="D203" s="1065"/>
      <c r="E203" s="1065"/>
      <c r="F203" s="373" t="s">
        <v>444</v>
      </c>
      <c r="G203" s="373" t="s">
        <v>3795</v>
      </c>
      <c r="H203" s="373" t="s">
        <v>436</v>
      </c>
      <c r="I203" s="373" t="s">
        <v>8675</v>
      </c>
      <c r="J203" s="374"/>
      <c r="K203" s="373"/>
      <c r="L203" s="374"/>
      <c r="M203" s="373"/>
      <c r="N203" s="375"/>
      <c r="V203" s="361"/>
      <c r="W203" s="367"/>
      <c r="AA203" s="335" t="s">
        <v>443</v>
      </c>
      <c r="AC203" s="367"/>
      <c r="AD203" s="367"/>
      <c r="AF203" s="367"/>
      <c r="AG203" s="384"/>
    </row>
    <row r="204" spans="1:33" s="332" customFormat="1" ht="22.5" x14ac:dyDescent="0.2">
      <c r="A204" s="372"/>
      <c r="B204" s="371"/>
      <c r="C204" s="1065" t="s">
        <v>447</v>
      </c>
      <c r="D204" s="1065"/>
      <c r="E204" s="1065"/>
      <c r="F204" s="373" t="s">
        <v>444</v>
      </c>
      <c r="G204" s="373" t="s">
        <v>8676</v>
      </c>
      <c r="H204" s="373" t="s">
        <v>436</v>
      </c>
      <c r="I204" s="373" t="s">
        <v>8677</v>
      </c>
      <c r="J204" s="374"/>
      <c r="K204" s="373"/>
      <c r="L204" s="374"/>
      <c r="M204" s="373"/>
      <c r="N204" s="375"/>
      <c r="V204" s="361"/>
      <c r="W204" s="367"/>
      <c r="AA204" s="335" t="s">
        <v>447</v>
      </c>
      <c r="AC204" s="367"/>
      <c r="AD204" s="367"/>
      <c r="AF204" s="367"/>
      <c r="AG204" s="384"/>
    </row>
    <row r="205" spans="1:33" s="332" customFormat="1" ht="12" x14ac:dyDescent="0.2">
      <c r="A205" s="372"/>
      <c r="B205" s="371"/>
      <c r="C205" s="1077" t="s">
        <v>450</v>
      </c>
      <c r="D205" s="1077"/>
      <c r="E205" s="1077"/>
      <c r="F205" s="376"/>
      <c r="G205" s="376"/>
      <c r="H205" s="376"/>
      <c r="I205" s="376"/>
      <c r="J205" s="377">
        <v>10701.91</v>
      </c>
      <c r="K205" s="376"/>
      <c r="L205" s="377">
        <v>64964.12</v>
      </c>
      <c r="M205" s="376"/>
      <c r="N205" s="378"/>
      <c r="V205" s="361"/>
      <c r="W205" s="367"/>
      <c r="AB205" s="335" t="s">
        <v>450</v>
      </c>
      <c r="AC205" s="367"/>
      <c r="AD205" s="367"/>
      <c r="AF205" s="367"/>
      <c r="AG205" s="384"/>
    </row>
    <row r="206" spans="1:33" s="332" customFormat="1" ht="12" x14ac:dyDescent="0.2">
      <c r="A206" s="372"/>
      <c r="B206" s="371"/>
      <c r="C206" s="1065" t="s">
        <v>451</v>
      </c>
      <c r="D206" s="1065"/>
      <c r="E206" s="1065"/>
      <c r="F206" s="373"/>
      <c r="G206" s="373"/>
      <c r="H206" s="373"/>
      <c r="I206" s="373"/>
      <c r="J206" s="374"/>
      <c r="K206" s="373"/>
      <c r="L206" s="374">
        <v>23595.34</v>
      </c>
      <c r="M206" s="373"/>
      <c r="N206" s="375"/>
      <c r="V206" s="361"/>
      <c r="W206" s="367"/>
      <c r="AA206" s="335" t="s">
        <v>451</v>
      </c>
      <c r="AC206" s="367"/>
      <c r="AD206" s="367"/>
      <c r="AF206" s="367"/>
      <c r="AG206" s="384"/>
    </row>
    <row r="207" spans="1:33" s="332" customFormat="1" ht="33.75" x14ac:dyDescent="0.2">
      <c r="A207" s="372"/>
      <c r="B207" s="371" t="s">
        <v>714</v>
      </c>
      <c r="C207" s="1065" t="s">
        <v>715</v>
      </c>
      <c r="D207" s="1065"/>
      <c r="E207" s="1065"/>
      <c r="F207" s="373" t="s">
        <v>454</v>
      </c>
      <c r="G207" s="373" t="s">
        <v>716</v>
      </c>
      <c r="H207" s="373"/>
      <c r="I207" s="373" t="s">
        <v>716</v>
      </c>
      <c r="J207" s="374"/>
      <c r="K207" s="373"/>
      <c r="L207" s="374">
        <v>24067.25</v>
      </c>
      <c r="M207" s="373"/>
      <c r="N207" s="375"/>
      <c r="V207" s="361"/>
      <c r="W207" s="367"/>
      <c r="AA207" s="335" t="s">
        <v>715</v>
      </c>
      <c r="AC207" s="367"/>
      <c r="AD207" s="367"/>
      <c r="AF207" s="367"/>
      <c r="AG207" s="384"/>
    </row>
    <row r="208" spans="1:33" s="332" customFormat="1" ht="33.75" x14ac:dyDescent="0.2">
      <c r="A208" s="372"/>
      <c r="B208" s="371" t="s">
        <v>717</v>
      </c>
      <c r="C208" s="1065" t="s">
        <v>718</v>
      </c>
      <c r="D208" s="1065"/>
      <c r="E208" s="1065"/>
      <c r="F208" s="373" t="s">
        <v>454</v>
      </c>
      <c r="G208" s="373" t="s">
        <v>719</v>
      </c>
      <c r="H208" s="373"/>
      <c r="I208" s="373" t="s">
        <v>719</v>
      </c>
      <c r="J208" s="374"/>
      <c r="K208" s="373"/>
      <c r="L208" s="374">
        <v>13685.3</v>
      </c>
      <c r="M208" s="373"/>
      <c r="N208" s="375"/>
      <c r="V208" s="361"/>
      <c r="W208" s="367"/>
      <c r="AA208" s="335" t="s">
        <v>718</v>
      </c>
      <c r="AC208" s="367"/>
      <c r="AD208" s="367"/>
      <c r="AF208" s="367"/>
      <c r="AG208" s="384"/>
    </row>
    <row r="209" spans="1:34" s="332" customFormat="1" ht="12" x14ac:dyDescent="0.2">
      <c r="A209" s="379"/>
      <c r="B209" s="380"/>
      <c r="C209" s="1068" t="s">
        <v>459</v>
      </c>
      <c r="D209" s="1068"/>
      <c r="E209" s="1068"/>
      <c r="F209" s="364"/>
      <c r="G209" s="364"/>
      <c r="H209" s="364"/>
      <c r="I209" s="364"/>
      <c r="J209" s="365"/>
      <c r="K209" s="364"/>
      <c r="L209" s="365">
        <v>102716.67</v>
      </c>
      <c r="M209" s="376"/>
      <c r="N209" s="366"/>
      <c r="V209" s="361"/>
      <c r="W209" s="367"/>
      <c r="AC209" s="367" t="s">
        <v>459</v>
      </c>
      <c r="AD209" s="367"/>
      <c r="AF209" s="367"/>
      <c r="AG209" s="384"/>
    </row>
    <row r="210" spans="1:34" s="332" customFormat="1" ht="22.5" x14ac:dyDescent="0.2">
      <c r="A210" s="362" t="s">
        <v>592</v>
      </c>
      <c r="B210" s="363" t="s">
        <v>720</v>
      </c>
      <c r="C210" s="1068" t="s">
        <v>721</v>
      </c>
      <c r="D210" s="1068"/>
      <c r="E210" s="1068"/>
      <c r="F210" s="364" t="s">
        <v>644</v>
      </c>
      <c r="G210" s="364"/>
      <c r="H210" s="364"/>
      <c r="I210" s="364" t="s">
        <v>8673</v>
      </c>
      <c r="J210" s="365">
        <v>725.69</v>
      </c>
      <c r="K210" s="364"/>
      <c r="L210" s="365">
        <v>386702.06</v>
      </c>
      <c r="M210" s="364"/>
      <c r="N210" s="366"/>
      <c r="V210" s="361"/>
      <c r="W210" s="367" t="s">
        <v>721</v>
      </c>
      <c r="AC210" s="367"/>
      <c r="AD210" s="367"/>
      <c r="AF210" s="367"/>
      <c r="AG210" s="384"/>
    </row>
    <row r="211" spans="1:34" s="332" customFormat="1" ht="12" x14ac:dyDescent="0.2">
      <c r="A211" s="379"/>
      <c r="B211" s="380"/>
      <c r="C211" s="340" t="s">
        <v>462</v>
      </c>
      <c r="D211" s="385"/>
      <c r="E211" s="385"/>
      <c r="F211" s="386"/>
      <c r="G211" s="386"/>
      <c r="H211" s="386"/>
      <c r="I211" s="386"/>
      <c r="J211" s="387"/>
      <c r="K211" s="386"/>
      <c r="L211" s="387"/>
      <c r="M211" s="388"/>
      <c r="N211" s="389"/>
      <c r="V211" s="361"/>
      <c r="W211" s="367"/>
      <c r="AC211" s="367"/>
      <c r="AD211" s="367"/>
      <c r="AF211" s="367"/>
      <c r="AG211" s="384"/>
    </row>
    <row r="212" spans="1:34" s="332" customFormat="1" ht="12" x14ac:dyDescent="0.2">
      <c r="A212" s="362" t="s">
        <v>596</v>
      </c>
      <c r="B212" s="363" t="s">
        <v>8643</v>
      </c>
      <c r="C212" s="1068" t="s">
        <v>8644</v>
      </c>
      <c r="D212" s="1068"/>
      <c r="E212" s="1068"/>
      <c r="F212" s="364" t="s">
        <v>644</v>
      </c>
      <c r="G212" s="364"/>
      <c r="H212" s="364"/>
      <c r="I212" s="364" t="s">
        <v>4318</v>
      </c>
      <c r="J212" s="365">
        <v>9.6</v>
      </c>
      <c r="K212" s="364"/>
      <c r="L212" s="365">
        <v>5040</v>
      </c>
      <c r="M212" s="364"/>
      <c r="N212" s="366"/>
      <c r="V212" s="361"/>
      <c r="W212" s="367" t="s">
        <v>8644</v>
      </c>
      <c r="AC212" s="367"/>
      <c r="AD212" s="367"/>
      <c r="AF212" s="367"/>
      <c r="AG212" s="384"/>
    </row>
    <row r="213" spans="1:34" s="332" customFormat="1" ht="12" x14ac:dyDescent="0.2">
      <c r="A213" s="379"/>
      <c r="B213" s="380"/>
      <c r="C213" s="340" t="s">
        <v>462</v>
      </c>
      <c r="D213" s="385"/>
      <c r="E213" s="385"/>
      <c r="F213" s="386"/>
      <c r="G213" s="386"/>
      <c r="H213" s="386"/>
      <c r="I213" s="386"/>
      <c r="J213" s="387"/>
      <c r="K213" s="386"/>
      <c r="L213" s="387"/>
      <c r="M213" s="388"/>
      <c r="N213" s="389"/>
      <c r="V213" s="361"/>
      <c r="W213" s="367"/>
      <c r="AC213" s="367"/>
      <c r="AD213" s="367"/>
      <c r="AF213" s="367"/>
      <c r="AG213" s="384"/>
    </row>
    <row r="214" spans="1:34" s="332" customFormat="1" ht="12" x14ac:dyDescent="0.2">
      <c r="A214" s="368"/>
      <c r="B214" s="369"/>
      <c r="C214" s="1065" t="s">
        <v>8645</v>
      </c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72"/>
      <c r="V214" s="361"/>
      <c r="W214" s="367"/>
      <c r="AC214" s="367"/>
      <c r="AD214" s="367"/>
      <c r="AF214" s="367"/>
      <c r="AG214" s="384"/>
      <c r="AH214" s="335" t="s">
        <v>8645</v>
      </c>
    </row>
    <row r="215" spans="1:34" s="332" customFormat="1" ht="33.75" x14ac:dyDescent="0.2">
      <c r="A215" s="362" t="s">
        <v>600</v>
      </c>
      <c r="B215" s="363" t="s">
        <v>787</v>
      </c>
      <c r="C215" s="1068" t="s">
        <v>788</v>
      </c>
      <c r="D215" s="1068"/>
      <c r="E215" s="1068"/>
      <c r="F215" s="364" t="s">
        <v>411</v>
      </c>
      <c r="G215" s="364"/>
      <c r="H215" s="364"/>
      <c r="I215" s="364" t="s">
        <v>8678</v>
      </c>
      <c r="J215" s="365">
        <v>5488.69</v>
      </c>
      <c r="K215" s="364"/>
      <c r="L215" s="365">
        <v>380896.1</v>
      </c>
      <c r="M215" s="364"/>
      <c r="N215" s="366"/>
      <c r="V215" s="361"/>
      <c r="W215" s="367" t="s">
        <v>788</v>
      </c>
      <c r="AC215" s="367"/>
      <c r="AD215" s="367"/>
      <c r="AF215" s="367"/>
      <c r="AG215" s="384"/>
    </row>
    <row r="216" spans="1:34" s="332" customFormat="1" ht="12" x14ac:dyDescent="0.2">
      <c r="A216" s="379"/>
      <c r="B216" s="380"/>
      <c r="C216" s="340" t="s">
        <v>462</v>
      </c>
      <c r="D216" s="385"/>
      <c r="E216" s="385"/>
      <c r="F216" s="386"/>
      <c r="G216" s="386"/>
      <c r="H216" s="386"/>
      <c r="I216" s="386"/>
      <c r="J216" s="387"/>
      <c r="K216" s="386"/>
      <c r="L216" s="387"/>
      <c r="M216" s="388"/>
      <c r="N216" s="389"/>
      <c r="V216" s="361"/>
      <c r="W216" s="367"/>
      <c r="AC216" s="367"/>
      <c r="AD216" s="367"/>
      <c r="AF216" s="367"/>
      <c r="AG216" s="384"/>
    </row>
    <row r="217" spans="1:34" s="332" customFormat="1" ht="12" x14ac:dyDescent="0.2">
      <c r="A217" s="368"/>
      <c r="B217" s="369"/>
      <c r="C217" s="1065" t="s">
        <v>8679</v>
      </c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72"/>
      <c r="V217" s="361"/>
      <c r="W217" s="367"/>
      <c r="X217" s="335" t="s">
        <v>8679</v>
      </c>
      <c r="AC217" s="367"/>
      <c r="AD217" s="367"/>
      <c r="AF217" s="367"/>
      <c r="AG217" s="384"/>
    </row>
    <row r="218" spans="1:34" s="332" customFormat="1" ht="33.75" x14ac:dyDescent="0.2">
      <c r="A218" s="362" t="s">
        <v>607</v>
      </c>
      <c r="B218" s="363" t="s">
        <v>867</v>
      </c>
      <c r="C218" s="1068" t="s">
        <v>868</v>
      </c>
      <c r="D218" s="1068"/>
      <c r="E218" s="1068"/>
      <c r="F218" s="364" t="s">
        <v>411</v>
      </c>
      <c r="G218" s="364"/>
      <c r="H218" s="364"/>
      <c r="I218" s="364" t="s">
        <v>8680</v>
      </c>
      <c r="J218" s="365">
        <v>5802.77</v>
      </c>
      <c r="K218" s="364"/>
      <c r="L218" s="365">
        <v>39933.730000000003</v>
      </c>
      <c r="M218" s="364"/>
      <c r="N218" s="366"/>
      <c r="V218" s="361"/>
      <c r="W218" s="367" t="s">
        <v>868</v>
      </c>
      <c r="AC218" s="367"/>
      <c r="AD218" s="367"/>
      <c r="AF218" s="367"/>
      <c r="AG218" s="384"/>
    </row>
    <row r="219" spans="1:34" s="332" customFormat="1" ht="12" x14ac:dyDescent="0.2">
      <c r="A219" s="379"/>
      <c r="B219" s="380"/>
      <c r="C219" s="340" t="s">
        <v>462</v>
      </c>
      <c r="D219" s="385"/>
      <c r="E219" s="385"/>
      <c r="F219" s="386"/>
      <c r="G219" s="386"/>
      <c r="H219" s="386"/>
      <c r="I219" s="386"/>
      <c r="J219" s="387"/>
      <c r="K219" s="386"/>
      <c r="L219" s="387"/>
      <c r="M219" s="388"/>
      <c r="N219" s="389"/>
      <c r="V219" s="361"/>
      <c r="W219" s="367"/>
      <c r="AC219" s="367"/>
      <c r="AD219" s="367"/>
      <c r="AF219" s="367"/>
      <c r="AG219" s="384"/>
    </row>
    <row r="220" spans="1:34" s="332" customFormat="1" ht="12" x14ac:dyDescent="0.2">
      <c r="A220" s="368"/>
      <c r="B220" s="369"/>
      <c r="C220" s="1065" t="s">
        <v>8681</v>
      </c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72"/>
      <c r="V220" s="361"/>
      <c r="W220" s="367"/>
      <c r="X220" s="335" t="s">
        <v>8681</v>
      </c>
      <c r="AC220" s="367"/>
      <c r="AD220" s="367"/>
      <c r="AF220" s="367"/>
      <c r="AG220" s="384"/>
    </row>
    <row r="221" spans="1:34" s="332" customFormat="1" ht="22.5" x14ac:dyDescent="0.2">
      <c r="A221" s="362" t="s">
        <v>610</v>
      </c>
      <c r="B221" s="363" t="s">
        <v>977</v>
      </c>
      <c r="C221" s="1068" t="s">
        <v>978</v>
      </c>
      <c r="D221" s="1068"/>
      <c r="E221" s="1068"/>
      <c r="F221" s="364" t="s">
        <v>411</v>
      </c>
      <c r="G221" s="364"/>
      <c r="H221" s="364"/>
      <c r="I221" s="364" t="s">
        <v>8682</v>
      </c>
      <c r="J221" s="365">
        <v>6780</v>
      </c>
      <c r="K221" s="364"/>
      <c r="L221" s="365">
        <v>4789.7299999999996</v>
      </c>
      <c r="M221" s="364"/>
      <c r="N221" s="366"/>
      <c r="V221" s="361"/>
      <c r="W221" s="367" t="s">
        <v>978</v>
      </c>
      <c r="AC221" s="367"/>
      <c r="AD221" s="367"/>
      <c r="AF221" s="367"/>
      <c r="AG221" s="384"/>
    </row>
    <row r="222" spans="1:34" s="332" customFormat="1" ht="12" x14ac:dyDescent="0.2">
      <c r="A222" s="379"/>
      <c r="B222" s="380"/>
      <c r="C222" s="340" t="s">
        <v>462</v>
      </c>
      <c r="D222" s="385"/>
      <c r="E222" s="385"/>
      <c r="F222" s="386"/>
      <c r="G222" s="386"/>
      <c r="H222" s="386"/>
      <c r="I222" s="386"/>
      <c r="J222" s="387"/>
      <c r="K222" s="386"/>
      <c r="L222" s="387"/>
      <c r="M222" s="388"/>
      <c r="N222" s="389"/>
      <c r="V222" s="361"/>
      <c r="W222" s="367"/>
      <c r="AC222" s="367"/>
      <c r="AD222" s="367"/>
      <c r="AF222" s="367"/>
      <c r="AG222" s="384"/>
    </row>
    <row r="223" spans="1:34" s="332" customFormat="1" ht="12" x14ac:dyDescent="0.2">
      <c r="A223" s="368"/>
      <c r="B223" s="369"/>
      <c r="C223" s="1065" t="s">
        <v>8683</v>
      </c>
      <c r="D223" s="1065"/>
      <c r="E223" s="1065"/>
      <c r="F223" s="1065"/>
      <c r="G223" s="1065"/>
      <c r="H223" s="1065"/>
      <c r="I223" s="1065"/>
      <c r="J223" s="1065"/>
      <c r="K223" s="1065"/>
      <c r="L223" s="1065"/>
      <c r="M223" s="1065"/>
      <c r="N223" s="1072"/>
      <c r="V223" s="361"/>
      <c r="W223" s="367"/>
      <c r="X223" s="335" t="s">
        <v>8683</v>
      </c>
      <c r="AC223" s="367"/>
      <c r="AD223" s="367"/>
      <c r="AF223" s="367"/>
      <c r="AG223" s="384"/>
    </row>
    <row r="224" spans="1:34" s="332" customFormat="1" ht="33.75" x14ac:dyDescent="0.2">
      <c r="A224" s="362" t="s">
        <v>618</v>
      </c>
      <c r="B224" s="363" t="s">
        <v>8684</v>
      </c>
      <c r="C224" s="1068" t="s">
        <v>8685</v>
      </c>
      <c r="D224" s="1068"/>
      <c r="E224" s="1068"/>
      <c r="F224" s="364" t="s">
        <v>1026</v>
      </c>
      <c r="G224" s="364"/>
      <c r="H224" s="364"/>
      <c r="I224" s="364" t="s">
        <v>792</v>
      </c>
      <c r="J224" s="365"/>
      <c r="K224" s="364"/>
      <c r="L224" s="365"/>
      <c r="M224" s="364"/>
      <c r="N224" s="366"/>
      <c r="V224" s="361"/>
      <c r="W224" s="367" t="s">
        <v>8685</v>
      </c>
      <c r="AC224" s="367"/>
      <c r="AD224" s="367"/>
      <c r="AF224" s="367"/>
      <c r="AG224" s="384"/>
    </row>
    <row r="225" spans="1:33" s="332" customFormat="1" ht="12" x14ac:dyDescent="0.2">
      <c r="A225" s="368"/>
      <c r="B225" s="369"/>
      <c r="C225" s="1065" t="s">
        <v>8686</v>
      </c>
      <c r="D225" s="1065"/>
      <c r="E225" s="1065"/>
      <c r="F225" s="1065"/>
      <c r="G225" s="1065"/>
      <c r="H225" s="1065"/>
      <c r="I225" s="1065"/>
      <c r="J225" s="1065"/>
      <c r="K225" s="1065"/>
      <c r="L225" s="1065"/>
      <c r="M225" s="1065"/>
      <c r="N225" s="1072"/>
      <c r="V225" s="361"/>
      <c r="W225" s="367"/>
      <c r="X225" s="335" t="s">
        <v>8686</v>
      </c>
      <c r="AC225" s="367"/>
      <c r="AD225" s="367"/>
      <c r="AF225" s="367"/>
      <c r="AG225" s="384"/>
    </row>
    <row r="226" spans="1:33" s="332" customFormat="1" ht="33.75" x14ac:dyDescent="0.2">
      <c r="A226" s="370"/>
      <c r="B226" s="371" t="s">
        <v>430</v>
      </c>
      <c r="C226" s="1065" t="s">
        <v>431</v>
      </c>
      <c r="D226" s="1065"/>
      <c r="E226" s="1065"/>
      <c r="F226" s="1065"/>
      <c r="G226" s="1065"/>
      <c r="H226" s="1065"/>
      <c r="I226" s="1065"/>
      <c r="J226" s="1065"/>
      <c r="K226" s="1065"/>
      <c r="L226" s="1065"/>
      <c r="M226" s="1065"/>
      <c r="N226" s="1072"/>
      <c r="V226" s="361"/>
      <c r="W226" s="367"/>
      <c r="Y226" s="335" t="s">
        <v>431</v>
      </c>
      <c r="AC226" s="367"/>
      <c r="AD226" s="367"/>
      <c r="AF226" s="367"/>
      <c r="AG226" s="384"/>
    </row>
    <row r="227" spans="1:33" s="332" customFormat="1" ht="12" x14ac:dyDescent="0.2">
      <c r="A227" s="372"/>
      <c r="B227" s="371" t="s">
        <v>423</v>
      </c>
      <c r="C227" s="1065" t="s">
        <v>432</v>
      </c>
      <c r="D227" s="1065"/>
      <c r="E227" s="1065"/>
      <c r="F227" s="373"/>
      <c r="G227" s="373"/>
      <c r="H227" s="373"/>
      <c r="I227" s="373"/>
      <c r="J227" s="374">
        <v>206.37</v>
      </c>
      <c r="K227" s="373" t="s">
        <v>436</v>
      </c>
      <c r="L227" s="374">
        <v>190.89</v>
      </c>
      <c r="M227" s="373"/>
      <c r="N227" s="375"/>
      <c r="V227" s="361"/>
      <c r="W227" s="367"/>
      <c r="Z227" s="335" t="s">
        <v>432</v>
      </c>
      <c r="AC227" s="367"/>
      <c r="AD227" s="367"/>
      <c r="AF227" s="367"/>
      <c r="AG227" s="384"/>
    </row>
    <row r="228" spans="1:33" s="332" customFormat="1" ht="12" x14ac:dyDescent="0.2">
      <c r="A228" s="372"/>
      <c r="B228" s="371" t="s">
        <v>434</v>
      </c>
      <c r="C228" s="1065" t="s">
        <v>435</v>
      </c>
      <c r="D228" s="1065"/>
      <c r="E228" s="1065"/>
      <c r="F228" s="373"/>
      <c r="G228" s="373"/>
      <c r="H228" s="373"/>
      <c r="I228" s="373"/>
      <c r="J228" s="374">
        <v>15.11</v>
      </c>
      <c r="K228" s="373" t="s">
        <v>436</v>
      </c>
      <c r="L228" s="374">
        <v>13.98</v>
      </c>
      <c r="M228" s="373"/>
      <c r="N228" s="375"/>
      <c r="V228" s="361"/>
      <c r="W228" s="367"/>
      <c r="Z228" s="335" t="s">
        <v>435</v>
      </c>
      <c r="AC228" s="367"/>
      <c r="AD228" s="367"/>
      <c r="AF228" s="367"/>
      <c r="AG228" s="384"/>
    </row>
    <row r="229" spans="1:33" s="332" customFormat="1" ht="12" x14ac:dyDescent="0.2">
      <c r="A229" s="372"/>
      <c r="B229" s="371" t="s">
        <v>437</v>
      </c>
      <c r="C229" s="1065" t="s">
        <v>438</v>
      </c>
      <c r="D229" s="1065"/>
      <c r="E229" s="1065"/>
      <c r="F229" s="373"/>
      <c r="G229" s="373"/>
      <c r="H229" s="373"/>
      <c r="I229" s="373"/>
      <c r="J229" s="374">
        <v>2.67</v>
      </c>
      <c r="K229" s="373" t="s">
        <v>436</v>
      </c>
      <c r="L229" s="374">
        <v>2.4700000000000002</v>
      </c>
      <c r="M229" s="373"/>
      <c r="N229" s="375"/>
      <c r="V229" s="361"/>
      <c r="W229" s="367"/>
      <c r="Z229" s="335" t="s">
        <v>438</v>
      </c>
      <c r="AC229" s="367"/>
      <c r="AD229" s="367"/>
      <c r="AF229" s="367"/>
      <c r="AG229" s="384"/>
    </row>
    <row r="230" spans="1:33" s="332" customFormat="1" ht="12" x14ac:dyDescent="0.2">
      <c r="A230" s="372"/>
      <c r="B230" s="371" t="s">
        <v>439</v>
      </c>
      <c r="C230" s="1065" t="s">
        <v>440</v>
      </c>
      <c r="D230" s="1065"/>
      <c r="E230" s="1065"/>
      <c r="F230" s="373"/>
      <c r="G230" s="373"/>
      <c r="H230" s="373"/>
      <c r="I230" s="373"/>
      <c r="J230" s="374">
        <v>10269.719999999999</v>
      </c>
      <c r="K230" s="373"/>
      <c r="L230" s="374">
        <v>7599.59</v>
      </c>
      <c r="M230" s="373"/>
      <c r="N230" s="375"/>
      <c r="V230" s="361"/>
      <c r="W230" s="367"/>
      <c r="Z230" s="335" t="s">
        <v>440</v>
      </c>
      <c r="AC230" s="367"/>
      <c r="AD230" s="367"/>
      <c r="AF230" s="367"/>
      <c r="AG230" s="384"/>
    </row>
    <row r="231" spans="1:33" s="332" customFormat="1" ht="12" x14ac:dyDescent="0.2">
      <c r="A231" s="372"/>
      <c r="B231" s="371"/>
      <c r="C231" s="1065" t="s">
        <v>443</v>
      </c>
      <c r="D231" s="1065"/>
      <c r="E231" s="1065"/>
      <c r="F231" s="373" t="s">
        <v>444</v>
      </c>
      <c r="G231" s="373" t="s">
        <v>8687</v>
      </c>
      <c r="H231" s="373" t="s">
        <v>436</v>
      </c>
      <c r="I231" s="373" t="s">
        <v>8688</v>
      </c>
      <c r="J231" s="374"/>
      <c r="K231" s="373"/>
      <c r="L231" s="374"/>
      <c r="M231" s="373"/>
      <c r="N231" s="375"/>
      <c r="V231" s="361"/>
      <c r="W231" s="367"/>
      <c r="AA231" s="335" t="s">
        <v>443</v>
      </c>
      <c r="AC231" s="367"/>
      <c r="AD231" s="367"/>
      <c r="AF231" s="367"/>
      <c r="AG231" s="384"/>
    </row>
    <row r="232" spans="1:33" s="332" customFormat="1" ht="12" x14ac:dyDescent="0.2">
      <c r="A232" s="372"/>
      <c r="B232" s="371"/>
      <c r="C232" s="1065" t="s">
        <v>447</v>
      </c>
      <c r="D232" s="1065"/>
      <c r="E232" s="1065"/>
      <c r="F232" s="373" t="s">
        <v>444</v>
      </c>
      <c r="G232" s="373" t="s">
        <v>3478</v>
      </c>
      <c r="H232" s="373" t="s">
        <v>436</v>
      </c>
      <c r="I232" s="373" t="s">
        <v>8689</v>
      </c>
      <c r="J232" s="374"/>
      <c r="K232" s="373"/>
      <c r="L232" s="374"/>
      <c r="M232" s="373"/>
      <c r="N232" s="375"/>
      <c r="V232" s="361"/>
      <c r="W232" s="367"/>
      <c r="AA232" s="335" t="s">
        <v>447</v>
      </c>
      <c r="AC232" s="367"/>
      <c r="AD232" s="367"/>
      <c r="AF232" s="367"/>
      <c r="AG232" s="384"/>
    </row>
    <row r="233" spans="1:33" s="332" customFormat="1" ht="12" x14ac:dyDescent="0.2">
      <c r="A233" s="372"/>
      <c r="B233" s="371"/>
      <c r="C233" s="1077" t="s">
        <v>450</v>
      </c>
      <c r="D233" s="1077"/>
      <c r="E233" s="1077"/>
      <c r="F233" s="376"/>
      <c r="G233" s="376"/>
      <c r="H233" s="376"/>
      <c r="I233" s="376"/>
      <c r="J233" s="377">
        <v>10491.2</v>
      </c>
      <c r="K233" s="376"/>
      <c r="L233" s="377">
        <v>7804.46</v>
      </c>
      <c r="M233" s="376"/>
      <c r="N233" s="378"/>
      <c r="V233" s="361"/>
      <c r="W233" s="367"/>
      <c r="AB233" s="335" t="s">
        <v>450</v>
      </c>
      <c r="AC233" s="367"/>
      <c r="AD233" s="367"/>
      <c r="AF233" s="367"/>
      <c r="AG233" s="384"/>
    </row>
    <row r="234" spans="1:33" s="332" customFormat="1" ht="12" x14ac:dyDescent="0.2">
      <c r="A234" s="372"/>
      <c r="B234" s="371"/>
      <c r="C234" s="1065" t="s">
        <v>451</v>
      </c>
      <c r="D234" s="1065"/>
      <c r="E234" s="1065"/>
      <c r="F234" s="373"/>
      <c r="G234" s="373"/>
      <c r="H234" s="373"/>
      <c r="I234" s="373"/>
      <c r="J234" s="374"/>
      <c r="K234" s="373"/>
      <c r="L234" s="374">
        <v>193.36</v>
      </c>
      <c r="M234" s="373"/>
      <c r="N234" s="375"/>
      <c r="V234" s="361"/>
      <c r="W234" s="367"/>
      <c r="AA234" s="335" t="s">
        <v>451</v>
      </c>
      <c r="AC234" s="367"/>
      <c r="AD234" s="367"/>
      <c r="AF234" s="367"/>
      <c r="AG234" s="384"/>
    </row>
    <row r="235" spans="1:33" s="332" customFormat="1" ht="33.75" x14ac:dyDescent="0.2">
      <c r="A235" s="372"/>
      <c r="B235" s="371" t="s">
        <v>714</v>
      </c>
      <c r="C235" s="1065" t="s">
        <v>715</v>
      </c>
      <c r="D235" s="1065"/>
      <c r="E235" s="1065"/>
      <c r="F235" s="373" t="s">
        <v>454</v>
      </c>
      <c r="G235" s="373" t="s">
        <v>716</v>
      </c>
      <c r="H235" s="373"/>
      <c r="I235" s="373" t="s">
        <v>716</v>
      </c>
      <c r="J235" s="374"/>
      <c r="K235" s="373"/>
      <c r="L235" s="374">
        <v>197.23</v>
      </c>
      <c r="M235" s="373"/>
      <c r="N235" s="375"/>
      <c r="V235" s="361"/>
      <c r="W235" s="367"/>
      <c r="AA235" s="335" t="s">
        <v>715</v>
      </c>
      <c r="AC235" s="367"/>
      <c r="AD235" s="367"/>
      <c r="AF235" s="367"/>
      <c r="AG235" s="384"/>
    </row>
    <row r="236" spans="1:33" s="332" customFormat="1" ht="33.75" x14ac:dyDescent="0.2">
      <c r="A236" s="372"/>
      <c r="B236" s="371" t="s">
        <v>717</v>
      </c>
      <c r="C236" s="1065" t="s">
        <v>718</v>
      </c>
      <c r="D236" s="1065"/>
      <c r="E236" s="1065"/>
      <c r="F236" s="373" t="s">
        <v>454</v>
      </c>
      <c r="G236" s="373" t="s">
        <v>719</v>
      </c>
      <c r="H236" s="373"/>
      <c r="I236" s="373" t="s">
        <v>719</v>
      </c>
      <c r="J236" s="374"/>
      <c r="K236" s="373"/>
      <c r="L236" s="374">
        <v>112.15</v>
      </c>
      <c r="M236" s="373"/>
      <c r="N236" s="375"/>
      <c r="V236" s="361"/>
      <c r="W236" s="367"/>
      <c r="AA236" s="335" t="s">
        <v>718</v>
      </c>
      <c r="AC236" s="367"/>
      <c r="AD236" s="367"/>
      <c r="AF236" s="367"/>
      <c r="AG236" s="384"/>
    </row>
    <row r="237" spans="1:33" s="332" customFormat="1" ht="12" x14ac:dyDescent="0.2">
      <c r="A237" s="379"/>
      <c r="B237" s="380"/>
      <c r="C237" s="1068" t="s">
        <v>459</v>
      </c>
      <c r="D237" s="1068"/>
      <c r="E237" s="1068"/>
      <c r="F237" s="364"/>
      <c r="G237" s="364"/>
      <c r="H237" s="364"/>
      <c r="I237" s="364"/>
      <c r="J237" s="365"/>
      <c r="K237" s="364"/>
      <c r="L237" s="365">
        <v>8113.84</v>
      </c>
      <c r="M237" s="376"/>
      <c r="N237" s="366"/>
      <c r="V237" s="361"/>
      <c r="W237" s="367"/>
      <c r="AC237" s="367" t="s">
        <v>459</v>
      </c>
      <c r="AD237" s="367"/>
      <c r="AF237" s="367"/>
      <c r="AG237" s="384"/>
    </row>
    <row r="238" spans="1:33" s="332" customFormat="1" ht="33.75" x14ac:dyDescent="0.2">
      <c r="A238" s="362" t="s">
        <v>625</v>
      </c>
      <c r="B238" s="363" t="s">
        <v>8690</v>
      </c>
      <c r="C238" s="1068" t="s">
        <v>8691</v>
      </c>
      <c r="D238" s="1068"/>
      <c r="E238" s="1068"/>
      <c r="F238" s="364" t="s">
        <v>1026</v>
      </c>
      <c r="G238" s="364"/>
      <c r="H238" s="364"/>
      <c r="I238" s="364" t="s">
        <v>792</v>
      </c>
      <c r="J238" s="365"/>
      <c r="K238" s="364"/>
      <c r="L238" s="365"/>
      <c r="M238" s="364"/>
      <c r="N238" s="366"/>
      <c r="V238" s="361"/>
      <c r="W238" s="367" t="s">
        <v>8691</v>
      </c>
      <c r="AC238" s="367"/>
      <c r="AD238" s="367"/>
      <c r="AF238" s="367"/>
      <c r="AG238" s="384"/>
    </row>
    <row r="239" spans="1:33" s="332" customFormat="1" ht="12" x14ac:dyDescent="0.2">
      <c r="A239" s="368"/>
      <c r="B239" s="369"/>
      <c r="C239" s="1065" t="s">
        <v>8686</v>
      </c>
      <c r="D239" s="1065"/>
      <c r="E239" s="1065"/>
      <c r="F239" s="1065"/>
      <c r="G239" s="1065"/>
      <c r="H239" s="1065"/>
      <c r="I239" s="1065"/>
      <c r="J239" s="1065"/>
      <c r="K239" s="1065"/>
      <c r="L239" s="1065"/>
      <c r="M239" s="1065"/>
      <c r="N239" s="1072"/>
      <c r="V239" s="361"/>
      <c r="W239" s="367"/>
      <c r="X239" s="335" t="s">
        <v>8686</v>
      </c>
      <c r="AC239" s="367"/>
      <c r="AD239" s="367"/>
      <c r="AF239" s="367"/>
      <c r="AG239" s="384"/>
    </row>
    <row r="240" spans="1:33" s="332" customFormat="1" ht="12" x14ac:dyDescent="0.2">
      <c r="A240" s="372"/>
      <c r="B240" s="371" t="s">
        <v>423</v>
      </c>
      <c r="C240" s="1065" t="s">
        <v>432</v>
      </c>
      <c r="D240" s="1065"/>
      <c r="E240" s="1065"/>
      <c r="F240" s="373"/>
      <c r="G240" s="373"/>
      <c r="H240" s="373"/>
      <c r="I240" s="373"/>
      <c r="J240" s="374">
        <v>75.150000000000006</v>
      </c>
      <c r="K240" s="373"/>
      <c r="L240" s="374">
        <v>55.61</v>
      </c>
      <c r="M240" s="373"/>
      <c r="N240" s="375"/>
      <c r="V240" s="361"/>
      <c r="W240" s="367"/>
      <c r="Z240" s="335" t="s">
        <v>432</v>
      </c>
      <c r="AC240" s="367"/>
      <c r="AD240" s="367"/>
      <c r="AF240" s="367"/>
      <c r="AG240" s="384"/>
    </row>
    <row r="241" spans="1:33" s="332" customFormat="1" ht="12" x14ac:dyDescent="0.2">
      <c r="A241" s="372"/>
      <c r="B241" s="371" t="s">
        <v>434</v>
      </c>
      <c r="C241" s="1065" t="s">
        <v>435</v>
      </c>
      <c r="D241" s="1065"/>
      <c r="E241" s="1065"/>
      <c r="F241" s="373"/>
      <c r="G241" s="373"/>
      <c r="H241" s="373"/>
      <c r="I241" s="373"/>
      <c r="J241" s="374">
        <v>237.64</v>
      </c>
      <c r="K241" s="373"/>
      <c r="L241" s="374">
        <v>175.85</v>
      </c>
      <c r="M241" s="373"/>
      <c r="N241" s="375"/>
      <c r="V241" s="361"/>
      <c r="W241" s="367"/>
      <c r="Z241" s="335" t="s">
        <v>435</v>
      </c>
      <c r="AC241" s="367"/>
      <c r="AD241" s="367"/>
      <c r="AF241" s="367"/>
      <c r="AG241" s="384"/>
    </row>
    <row r="242" spans="1:33" s="332" customFormat="1" ht="12" x14ac:dyDescent="0.2">
      <c r="A242" s="372"/>
      <c r="B242" s="371" t="s">
        <v>437</v>
      </c>
      <c r="C242" s="1065" t="s">
        <v>438</v>
      </c>
      <c r="D242" s="1065"/>
      <c r="E242" s="1065"/>
      <c r="F242" s="373"/>
      <c r="G242" s="373"/>
      <c r="H242" s="373"/>
      <c r="I242" s="373"/>
      <c r="J242" s="374">
        <v>4.29</v>
      </c>
      <c r="K242" s="373"/>
      <c r="L242" s="374">
        <v>3.17</v>
      </c>
      <c r="M242" s="373"/>
      <c r="N242" s="375"/>
      <c r="V242" s="361"/>
      <c r="W242" s="367"/>
      <c r="Z242" s="335" t="s">
        <v>438</v>
      </c>
      <c r="AC242" s="367"/>
      <c r="AD242" s="367"/>
      <c r="AF242" s="367"/>
      <c r="AG242" s="384"/>
    </row>
    <row r="243" spans="1:33" s="332" customFormat="1" ht="12" x14ac:dyDescent="0.2">
      <c r="A243" s="372"/>
      <c r="B243" s="371" t="s">
        <v>439</v>
      </c>
      <c r="C243" s="1065" t="s">
        <v>440</v>
      </c>
      <c r="D243" s="1065"/>
      <c r="E243" s="1065"/>
      <c r="F243" s="373"/>
      <c r="G243" s="373"/>
      <c r="H243" s="373"/>
      <c r="I243" s="373"/>
      <c r="J243" s="374">
        <v>1064.01</v>
      </c>
      <c r="K243" s="373"/>
      <c r="L243" s="374">
        <v>787.37</v>
      </c>
      <c r="M243" s="373"/>
      <c r="N243" s="375"/>
      <c r="V243" s="361"/>
      <c r="W243" s="367"/>
      <c r="Z243" s="335" t="s">
        <v>440</v>
      </c>
      <c r="AC243" s="367"/>
      <c r="AD243" s="367"/>
      <c r="AF243" s="367"/>
      <c r="AG243" s="384"/>
    </row>
    <row r="244" spans="1:33" s="332" customFormat="1" ht="12" x14ac:dyDescent="0.2">
      <c r="A244" s="372"/>
      <c r="B244" s="371"/>
      <c r="C244" s="1065" t="s">
        <v>443</v>
      </c>
      <c r="D244" s="1065"/>
      <c r="E244" s="1065"/>
      <c r="F244" s="373" t="s">
        <v>444</v>
      </c>
      <c r="G244" s="373" t="s">
        <v>8692</v>
      </c>
      <c r="H244" s="373"/>
      <c r="I244" s="373" t="s">
        <v>8693</v>
      </c>
      <c r="J244" s="374"/>
      <c r="K244" s="373"/>
      <c r="L244" s="374"/>
      <c r="M244" s="373"/>
      <c r="N244" s="375"/>
      <c r="V244" s="361"/>
      <c r="W244" s="367"/>
      <c r="AA244" s="335" t="s">
        <v>443</v>
      </c>
      <c r="AC244" s="367"/>
      <c r="AD244" s="367"/>
      <c r="AF244" s="367"/>
      <c r="AG244" s="384"/>
    </row>
    <row r="245" spans="1:33" s="332" customFormat="1" ht="12" x14ac:dyDescent="0.2">
      <c r="A245" s="372"/>
      <c r="B245" s="371"/>
      <c r="C245" s="1065" t="s">
        <v>447</v>
      </c>
      <c r="D245" s="1065"/>
      <c r="E245" s="1065"/>
      <c r="F245" s="373" t="s">
        <v>444</v>
      </c>
      <c r="G245" s="373" t="s">
        <v>1723</v>
      </c>
      <c r="H245" s="373"/>
      <c r="I245" s="373" t="s">
        <v>8694</v>
      </c>
      <c r="J245" s="374"/>
      <c r="K245" s="373"/>
      <c r="L245" s="374"/>
      <c r="M245" s="373"/>
      <c r="N245" s="375"/>
      <c r="V245" s="361"/>
      <c r="W245" s="367"/>
      <c r="AA245" s="335" t="s">
        <v>447</v>
      </c>
      <c r="AC245" s="367"/>
      <c r="AD245" s="367"/>
      <c r="AF245" s="367"/>
      <c r="AG245" s="384"/>
    </row>
    <row r="246" spans="1:33" s="332" customFormat="1" ht="12" x14ac:dyDescent="0.2">
      <c r="A246" s="372"/>
      <c r="B246" s="371"/>
      <c r="C246" s="1077" t="s">
        <v>450</v>
      </c>
      <c r="D246" s="1077"/>
      <c r="E246" s="1077"/>
      <c r="F246" s="376"/>
      <c r="G246" s="376"/>
      <c r="H246" s="376"/>
      <c r="I246" s="376"/>
      <c r="J246" s="377">
        <v>1376.8</v>
      </c>
      <c r="K246" s="376"/>
      <c r="L246" s="377">
        <v>1018.83</v>
      </c>
      <c r="M246" s="376"/>
      <c r="N246" s="378"/>
      <c r="V246" s="361"/>
      <c r="W246" s="367"/>
      <c r="AB246" s="335" t="s">
        <v>450</v>
      </c>
      <c r="AC246" s="367"/>
      <c r="AD246" s="367"/>
      <c r="AF246" s="367"/>
      <c r="AG246" s="384"/>
    </row>
    <row r="247" spans="1:33" s="332" customFormat="1" ht="12" x14ac:dyDescent="0.2">
      <c r="A247" s="372"/>
      <c r="B247" s="371"/>
      <c r="C247" s="1065" t="s">
        <v>451</v>
      </c>
      <c r="D247" s="1065"/>
      <c r="E247" s="1065"/>
      <c r="F247" s="373"/>
      <c r="G247" s="373"/>
      <c r="H247" s="373"/>
      <c r="I247" s="373"/>
      <c r="J247" s="374"/>
      <c r="K247" s="373"/>
      <c r="L247" s="374">
        <v>58.78</v>
      </c>
      <c r="M247" s="373"/>
      <c r="N247" s="375"/>
      <c r="V247" s="361"/>
      <c r="W247" s="367"/>
      <c r="AA247" s="335" t="s">
        <v>451</v>
      </c>
      <c r="AC247" s="367"/>
      <c r="AD247" s="367"/>
      <c r="AF247" s="367"/>
      <c r="AG247" s="384"/>
    </row>
    <row r="248" spans="1:33" s="332" customFormat="1" ht="45" x14ac:dyDescent="0.2">
      <c r="A248" s="372"/>
      <c r="B248" s="371" t="s">
        <v>1009</v>
      </c>
      <c r="C248" s="1065" t="s">
        <v>1010</v>
      </c>
      <c r="D248" s="1065"/>
      <c r="E248" s="1065"/>
      <c r="F248" s="373" t="s">
        <v>454</v>
      </c>
      <c r="G248" s="373" t="s">
        <v>1011</v>
      </c>
      <c r="H248" s="373"/>
      <c r="I248" s="373" t="s">
        <v>1011</v>
      </c>
      <c r="J248" s="374"/>
      <c r="K248" s="373"/>
      <c r="L248" s="374">
        <v>68.180000000000007</v>
      </c>
      <c r="M248" s="373"/>
      <c r="N248" s="375"/>
      <c r="V248" s="361"/>
      <c r="W248" s="367"/>
      <c r="AA248" s="335" t="s">
        <v>1010</v>
      </c>
      <c r="AC248" s="367"/>
      <c r="AD248" s="367"/>
      <c r="AF248" s="367"/>
      <c r="AG248" s="384"/>
    </row>
    <row r="249" spans="1:33" s="332" customFormat="1" ht="45" x14ac:dyDescent="0.2">
      <c r="A249" s="372"/>
      <c r="B249" s="371" t="s">
        <v>1012</v>
      </c>
      <c r="C249" s="1065" t="s">
        <v>1013</v>
      </c>
      <c r="D249" s="1065"/>
      <c r="E249" s="1065"/>
      <c r="F249" s="373" t="s">
        <v>454</v>
      </c>
      <c r="G249" s="373" t="s">
        <v>1014</v>
      </c>
      <c r="H249" s="373"/>
      <c r="I249" s="373" t="s">
        <v>1014</v>
      </c>
      <c r="J249" s="374"/>
      <c r="K249" s="373"/>
      <c r="L249" s="374">
        <v>47.02</v>
      </c>
      <c r="M249" s="373"/>
      <c r="N249" s="375"/>
      <c r="V249" s="361"/>
      <c r="W249" s="367"/>
      <c r="AA249" s="335" t="s">
        <v>1013</v>
      </c>
      <c r="AC249" s="367"/>
      <c r="AD249" s="367"/>
      <c r="AF249" s="367"/>
      <c r="AG249" s="384"/>
    </row>
    <row r="250" spans="1:33" s="332" customFormat="1" ht="12" x14ac:dyDescent="0.2">
      <c r="A250" s="379"/>
      <c r="B250" s="380"/>
      <c r="C250" s="1068" t="s">
        <v>459</v>
      </c>
      <c r="D250" s="1068"/>
      <c r="E250" s="1068"/>
      <c r="F250" s="364"/>
      <c r="G250" s="364"/>
      <c r="H250" s="364"/>
      <c r="I250" s="364"/>
      <c r="J250" s="365"/>
      <c r="K250" s="364"/>
      <c r="L250" s="365">
        <v>1134.03</v>
      </c>
      <c r="M250" s="376"/>
      <c r="N250" s="366"/>
      <c r="V250" s="361"/>
      <c r="W250" s="367"/>
      <c r="AC250" s="367" t="s">
        <v>459</v>
      </c>
      <c r="AD250" s="367"/>
      <c r="AF250" s="367"/>
      <c r="AG250" s="384"/>
    </row>
    <row r="251" spans="1:33" s="332" customFormat="1" ht="22.5" x14ac:dyDescent="0.2">
      <c r="A251" s="362" t="s">
        <v>630</v>
      </c>
      <c r="B251" s="363" t="s">
        <v>8695</v>
      </c>
      <c r="C251" s="1068" t="s">
        <v>8696</v>
      </c>
      <c r="D251" s="1068"/>
      <c r="E251" s="1068"/>
      <c r="F251" s="364" t="s">
        <v>644</v>
      </c>
      <c r="G251" s="364"/>
      <c r="H251" s="364"/>
      <c r="I251" s="364" t="s">
        <v>8697</v>
      </c>
      <c r="J251" s="365">
        <v>994.4</v>
      </c>
      <c r="K251" s="364"/>
      <c r="L251" s="365">
        <v>-787.37</v>
      </c>
      <c r="M251" s="364"/>
      <c r="N251" s="366"/>
      <c r="V251" s="361"/>
      <c r="W251" s="367" t="s">
        <v>8696</v>
      </c>
      <c r="AC251" s="367"/>
      <c r="AD251" s="367"/>
      <c r="AF251" s="367"/>
      <c r="AG251" s="384"/>
    </row>
    <row r="252" spans="1:33" s="332" customFormat="1" ht="12" x14ac:dyDescent="0.2">
      <c r="A252" s="379"/>
      <c r="B252" s="380"/>
      <c r="C252" s="340" t="s">
        <v>2252</v>
      </c>
      <c r="D252" s="385"/>
      <c r="E252" s="385"/>
      <c r="F252" s="386"/>
      <c r="G252" s="386"/>
      <c r="H252" s="386"/>
      <c r="I252" s="386"/>
      <c r="J252" s="387"/>
      <c r="K252" s="386"/>
      <c r="L252" s="387"/>
      <c r="M252" s="388"/>
      <c r="N252" s="389"/>
      <c r="V252" s="361"/>
      <c r="W252" s="367"/>
      <c r="AC252" s="367"/>
      <c r="AD252" s="367"/>
      <c r="AF252" s="367"/>
      <c r="AG252" s="384"/>
    </row>
    <row r="253" spans="1:33" s="332" customFormat="1" ht="22.5" x14ac:dyDescent="0.2">
      <c r="A253" s="362" t="s">
        <v>152</v>
      </c>
      <c r="B253" s="363" t="s">
        <v>1993</v>
      </c>
      <c r="C253" s="1068" t="s">
        <v>1994</v>
      </c>
      <c r="D253" s="1068"/>
      <c r="E253" s="1068"/>
      <c r="F253" s="364" t="s">
        <v>644</v>
      </c>
      <c r="G253" s="364"/>
      <c r="H253" s="364"/>
      <c r="I253" s="364" t="s">
        <v>3098</v>
      </c>
      <c r="J253" s="365">
        <v>1418.41</v>
      </c>
      <c r="K253" s="364"/>
      <c r="L253" s="365">
        <v>1872.3</v>
      </c>
      <c r="M253" s="364"/>
      <c r="N253" s="366"/>
      <c r="V253" s="361"/>
      <c r="W253" s="367" t="s">
        <v>1994</v>
      </c>
      <c r="AC253" s="367"/>
      <c r="AD253" s="367"/>
      <c r="AF253" s="367"/>
      <c r="AG253" s="384"/>
    </row>
    <row r="254" spans="1:33" s="332" customFormat="1" ht="12" x14ac:dyDescent="0.2">
      <c r="A254" s="379"/>
      <c r="B254" s="380"/>
      <c r="C254" s="340" t="s">
        <v>2252</v>
      </c>
      <c r="D254" s="385"/>
      <c r="E254" s="385"/>
      <c r="F254" s="386"/>
      <c r="G254" s="386"/>
      <c r="H254" s="386"/>
      <c r="I254" s="386"/>
      <c r="J254" s="387"/>
      <c r="K254" s="386"/>
      <c r="L254" s="387"/>
      <c r="M254" s="388"/>
      <c r="N254" s="389"/>
      <c r="V254" s="361"/>
      <c r="W254" s="367"/>
      <c r="AC254" s="367"/>
      <c r="AD254" s="367"/>
      <c r="AF254" s="367"/>
      <c r="AG254" s="384"/>
    </row>
    <row r="255" spans="1:33" s="332" customFormat="1" ht="33.75" x14ac:dyDescent="0.2">
      <c r="A255" s="362" t="s">
        <v>159</v>
      </c>
      <c r="B255" s="363" t="s">
        <v>8698</v>
      </c>
      <c r="C255" s="1068" t="s">
        <v>8699</v>
      </c>
      <c r="D255" s="1068"/>
      <c r="E255" s="1068"/>
      <c r="F255" s="364" t="s">
        <v>1003</v>
      </c>
      <c r="G255" s="364"/>
      <c r="H255" s="364"/>
      <c r="I255" s="364" t="s">
        <v>980</v>
      </c>
      <c r="J255" s="365">
        <v>1577.5</v>
      </c>
      <c r="K255" s="364" t="s">
        <v>566</v>
      </c>
      <c r="L255" s="365">
        <v>12694.03</v>
      </c>
      <c r="M255" s="364" t="s">
        <v>567</v>
      </c>
      <c r="N255" s="366">
        <v>119070</v>
      </c>
      <c r="V255" s="361"/>
      <c r="W255" s="367" t="s">
        <v>8699</v>
      </c>
      <c r="AC255" s="367"/>
      <c r="AD255" s="367"/>
      <c r="AF255" s="367"/>
      <c r="AG255" s="384"/>
    </row>
    <row r="256" spans="1:33" s="332" customFormat="1" ht="12" x14ac:dyDescent="0.2">
      <c r="A256" s="379"/>
      <c r="B256" s="380"/>
      <c r="C256" s="340" t="s">
        <v>462</v>
      </c>
      <c r="D256" s="385"/>
      <c r="E256" s="385"/>
      <c r="F256" s="386"/>
      <c r="G256" s="386"/>
      <c r="H256" s="386"/>
      <c r="I256" s="386"/>
      <c r="J256" s="387"/>
      <c r="K256" s="386"/>
      <c r="L256" s="387"/>
      <c r="M256" s="388"/>
      <c r="N256" s="389"/>
      <c r="V256" s="361"/>
      <c r="W256" s="367"/>
      <c r="AC256" s="367"/>
      <c r="AD256" s="367"/>
      <c r="AF256" s="367"/>
      <c r="AG256" s="384"/>
    </row>
    <row r="257" spans="1:33" s="332" customFormat="1" ht="22.5" x14ac:dyDescent="0.2">
      <c r="A257" s="370"/>
      <c r="B257" s="371" t="s">
        <v>568</v>
      </c>
      <c r="C257" s="1065" t="s">
        <v>569</v>
      </c>
      <c r="D257" s="1065"/>
      <c r="E257" s="1065"/>
      <c r="F257" s="1065"/>
      <c r="G257" s="1065"/>
      <c r="H257" s="1065"/>
      <c r="I257" s="1065"/>
      <c r="J257" s="1065"/>
      <c r="K257" s="1065"/>
      <c r="L257" s="1065"/>
      <c r="M257" s="1065"/>
      <c r="N257" s="1072"/>
      <c r="V257" s="361"/>
      <c r="W257" s="367"/>
      <c r="Y257" s="335" t="s">
        <v>569</v>
      </c>
      <c r="AC257" s="367"/>
      <c r="AD257" s="367"/>
      <c r="AF257" s="367"/>
      <c r="AG257" s="384"/>
    </row>
    <row r="258" spans="1:33" s="332" customFormat="1" ht="45" x14ac:dyDescent="0.2">
      <c r="A258" s="362" t="s">
        <v>160</v>
      </c>
      <c r="B258" s="363" t="s">
        <v>687</v>
      </c>
      <c r="C258" s="1068" t="s">
        <v>688</v>
      </c>
      <c r="D258" s="1068"/>
      <c r="E258" s="1068"/>
      <c r="F258" s="364" t="s">
        <v>648</v>
      </c>
      <c r="G258" s="364"/>
      <c r="H258" s="364"/>
      <c r="I258" s="364" t="s">
        <v>4819</v>
      </c>
      <c r="J258" s="365"/>
      <c r="K258" s="364"/>
      <c r="L258" s="365"/>
      <c r="M258" s="364"/>
      <c r="N258" s="366"/>
      <c r="V258" s="361"/>
      <c r="W258" s="367" t="s">
        <v>688</v>
      </c>
      <c r="AC258" s="367"/>
      <c r="AD258" s="367"/>
      <c r="AF258" s="367"/>
      <c r="AG258" s="384"/>
    </row>
    <row r="259" spans="1:33" s="332" customFormat="1" ht="12" x14ac:dyDescent="0.2">
      <c r="A259" s="368"/>
      <c r="B259" s="369"/>
      <c r="C259" s="1065" t="s">
        <v>8700</v>
      </c>
      <c r="D259" s="1065"/>
      <c r="E259" s="1065"/>
      <c r="F259" s="1065"/>
      <c r="G259" s="1065"/>
      <c r="H259" s="1065"/>
      <c r="I259" s="1065"/>
      <c r="J259" s="1065"/>
      <c r="K259" s="1065"/>
      <c r="L259" s="1065"/>
      <c r="M259" s="1065"/>
      <c r="N259" s="1072"/>
      <c r="V259" s="361"/>
      <c r="W259" s="367"/>
      <c r="X259" s="335" t="s">
        <v>8700</v>
      </c>
      <c r="AC259" s="367"/>
      <c r="AD259" s="367"/>
      <c r="AF259" s="367"/>
      <c r="AG259" s="384"/>
    </row>
    <row r="260" spans="1:33" s="332" customFormat="1" ht="33.75" x14ac:dyDescent="0.2">
      <c r="A260" s="370"/>
      <c r="B260" s="371" t="s">
        <v>430</v>
      </c>
      <c r="C260" s="1065" t="s">
        <v>431</v>
      </c>
      <c r="D260" s="1065"/>
      <c r="E260" s="1065"/>
      <c r="F260" s="1065"/>
      <c r="G260" s="1065"/>
      <c r="H260" s="1065"/>
      <c r="I260" s="1065"/>
      <c r="J260" s="1065"/>
      <c r="K260" s="1065"/>
      <c r="L260" s="1065"/>
      <c r="M260" s="1065"/>
      <c r="N260" s="1072"/>
      <c r="V260" s="361"/>
      <c r="W260" s="367"/>
      <c r="Y260" s="335" t="s">
        <v>431</v>
      </c>
      <c r="AC260" s="367"/>
      <c r="AD260" s="367"/>
      <c r="AF260" s="367"/>
      <c r="AG260" s="384"/>
    </row>
    <row r="261" spans="1:33" s="332" customFormat="1" ht="12" x14ac:dyDescent="0.2">
      <c r="A261" s="372"/>
      <c r="B261" s="371" t="s">
        <v>434</v>
      </c>
      <c r="C261" s="1065" t="s">
        <v>435</v>
      </c>
      <c r="D261" s="1065"/>
      <c r="E261" s="1065"/>
      <c r="F261" s="373"/>
      <c r="G261" s="373"/>
      <c r="H261" s="373"/>
      <c r="I261" s="373"/>
      <c r="J261" s="374">
        <v>284.17</v>
      </c>
      <c r="K261" s="373" t="s">
        <v>436</v>
      </c>
      <c r="L261" s="374">
        <v>34.46</v>
      </c>
      <c r="M261" s="373"/>
      <c r="N261" s="375"/>
      <c r="V261" s="361"/>
      <c r="W261" s="367"/>
      <c r="Z261" s="335" t="s">
        <v>435</v>
      </c>
      <c r="AC261" s="367"/>
      <c r="AD261" s="367"/>
      <c r="AF261" s="367"/>
      <c r="AG261" s="384"/>
    </row>
    <row r="262" spans="1:33" s="332" customFormat="1" ht="12" x14ac:dyDescent="0.2">
      <c r="A262" s="372"/>
      <c r="B262" s="371" t="s">
        <v>437</v>
      </c>
      <c r="C262" s="1065" t="s">
        <v>438</v>
      </c>
      <c r="D262" s="1065"/>
      <c r="E262" s="1065"/>
      <c r="F262" s="373"/>
      <c r="G262" s="373"/>
      <c r="H262" s="373"/>
      <c r="I262" s="373"/>
      <c r="J262" s="374">
        <v>28.89</v>
      </c>
      <c r="K262" s="373" t="s">
        <v>436</v>
      </c>
      <c r="L262" s="374">
        <v>3.5</v>
      </c>
      <c r="M262" s="373"/>
      <c r="N262" s="375"/>
      <c r="V262" s="361"/>
      <c r="W262" s="367"/>
      <c r="Z262" s="335" t="s">
        <v>438</v>
      </c>
      <c r="AC262" s="367"/>
      <c r="AD262" s="367"/>
      <c r="AF262" s="367"/>
      <c r="AG262" s="384"/>
    </row>
    <row r="263" spans="1:33" s="332" customFormat="1" ht="12" x14ac:dyDescent="0.2">
      <c r="A263" s="372"/>
      <c r="B263" s="371"/>
      <c r="C263" s="1065" t="s">
        <v>447</v>
      </c>
      <c r="D263" s="1065"/>
      <c r="E263" s="1065"/>
      <c r="F263" s="373" t="s">
        <v>444</v>
      </c>
      <c r="G263" s="373" t="s">
        <v>690</v>
      </c>
      <c r="H263" s="373" t="s">
        <v>436</v>
      </c>
      <c r="I263" s="373" t="s">
        <v>8701</v>
      </c>
      <c r="J263" s="374"/>
      <c r="K263" s="373"/>
      <c r="L263" s="374"/>
      <c r="M263" s="373"/>
      <c r="N263" s="375"/>
      <c r="V263" s="361"/>
      <c r="W263" s="367"/>
      <c r="AA263" s="335" t="s">
        <v>447</v>
      </c>
      <c r="AC263" s="367"/>
      <c r="AD263" s="367"/>
      <c r="AF263" s="367"/>
      <c r="AG263" s="384"/>
    </row>
    <row r="264" spans="1:33" s="332" customFormat="1" ht="12" x14ac:dyDescent="0.2">
      <c r="A264" s="372"/>
      <c r="B264" s="371"/>
      <c r="C264" s="1077" t="s">
        <v>450</v>
      </c>
      <c r="D264" s="1077"/>
      <c r="E264" s="1077"/>
      <c r="F264" s="376"/>
      <c r="G264" s="376"/>
      <c r="H264" s="376"/>
      <c r="I264" s="376"/>
      <c r="J264" s="377">
        <v>284.17</v>
      </c>
      <c r="K264" s="376"/>
      <c r="L264" s="377">
        <v>34.46</v>
      </c>
      <c r="M264" s="376"/>
      <c r="N264" s="378"/>
      <c r="V264" s="361"/>
      <c r="W264" s="367"/>
      <c r="AB264" s="335" t="s">
        <v>450</v>
      </c>
      <c r="AC264" s="367"/>
      <c r="AD264" s="367"/>
      <c r="AF264" s="367"/>
      <c r="AG264" s="384"/>
    </row>
    <row r="265" spans="1:33" s="332" customFormat="1" ht="12" x14ac:dyDescent="0.2">
      <c r="A265" s="372"/>
      <c r="B265" s="371"/>
      <c r="C265" s="1065" t="s">
        <v>451</v>
      </c>
      <c r="D265" s="1065"/>
      <c r="E265" s="1065"/>
      <c r="F265" s="373"/>
      <c r="G265" s="373"/>
      <c r="H265" s="373"/>
      <c r="I265" s="373"/>
      <c r="J265" s="374"/>
      <c r="K265" s="373"/>
      <c r="L265" s="374">
        <v>3.5</v>
      </c>
      <c r="M265" s="373"/>
      <c r="N265" s="375"/>
      <c r="V265" s="361"/>
      <c r="W265" s="367"/>
      <c r="AA265" s="335" t="s">
        <v>451</v>
      </c>
      <c r="AC265" s="367"/>
      <c r="AD265" s="367"/>
      <c r="AF265" s="367"/>
      <c r="AG265" s="384"/>
    </row>
    <row r="266" spans="1:33" s="332" customFormat="1" ht="22.5" x14ac:dyDescent="0.2">
      <c r="A266" s="372"/>
      <c r="B266" s="371" t="s">
        <v>652</v>
      </c>
      <c r="C266" s="1065" t="s">
        <v>653</v>
      </c>
      <c r="D266" s="1065"/>
      <c r="E266" s="1065"/>
      <c r="F266" s="373" t="s">
        <v>454</v>
      </c>
      <c r="G266" s="373" t="s">
        <v>654</v>
      </c>
      <c r="H266" s="373"/>
      <c r="I266" s="373" t="s">
        <v>654</v>
      </c>
      <c r="J266" s="374"/>
      <c r="K266" s="373"/>
      <c r="L266" s="374">
        <v>3.22</v>
      </c>
      <c r="M266" s="373"/>
      <c r="N266" s="375"/>
      <c r="V266" s="361"/>
      <c r="W266" s="367"/>
      <c r="AA266" s="335" t="s">
        <v>653</v>
      </c>
      <c r="AC266" s="367"/>
      <c r="AD266" s="367"/>
      <c r="AF266" s="367"/>
      <c r="AG266" s="384"/>
    </row>
    <row r="267" spans="1:33" s="332" customFormat="1" ht="22.5" x14ac:dyDescent="0.2">
      <c r="A267" s="372"/>
      <c r="B267" s="371" t="s">
        <v>655</v>
      </c>
      <c r="C267" s="1065" t="s">
        <v>656</v>
      </c>
      <c r="D267" s="1065"/>
      <c r="E267" s="1065"/>
      <c r="F267" s="373" t="s">
        <v>454</v>
      </c>
      <c r="G267" s="373" t="s">
        <v>657</v>
      </c>
      <c r="H267" s="373"/>
      <c r="I267" s="373" t="s">
        <v>657</v>
      </c>
      <c r="J267" s="374"/>
      <c r="K267" s="373"/>
      <c r="L267" s="374">
        <v>1.61</v>
      </c>
      <c r="M267" s="373"/>
      <c r="N267" s="375"/>
      <c r="V267" s="361"/>
      <c r="W267" s="367"/>
      <c r="AA267" s="335" t="s">
        <v>656</v>
      </c>
      <c r="AC267" s="367"/>
      <c r="AD267" s="367"/>
      <c r="AF267" s="367"/>
      <c r="AG267" s="384"/>
    </row>
    <row r="268" spans="1:33" s="332" customFormat="1" ht="12" x14ac:dyDescent="0.2">
      <c r="A268" s="379"/>
      <c r="B268" s="380"/>
      <c r="C268" s="1068" t="s">
        <v>459</v>
      </c>
      <c r="D268" s="1068"/>
      <c r="E268" s="1068"/>
      <c r="F268" s="364"/>
      <c r="G268" s="364"/>
      <c r="H268" s="364"/>
      <c r="I268" s="364"/>
      <c r="J268" s="365"/>
      <c r="K268" s="364"/>
      <c r="L268" s="365">
        <v>39.29</v>
      </c>
      <c r="M268" s="376"/>
      <c r="N268" s="366"/>
      <c r="V268" s="361"/>
      <c r="W268" s="367"/>
      <c r="AC268" s="367" t="s">
        <v>459</v>
      </c>
      <c r="AD268" s="367"/>
      <c r="AF268" s="367"/>
      <c r="AG268" s="384"/>
    </row>
    <row r="269" spans="1:33" s="332" customFormat="1" ht="22.5" x14ac:dyDescent="0.2">
      <c r="A269" s="362" t="s">
        <v>161</v>
      </c>
      <c r="B269" s="363" t="s">
        <v>4495</v>
      </c>
      <c r="C269" s="1068" t="s">
        <v>4496</v>
      </c>
      <c r="D269" s="1068"/>
      <c r="E269" s="1068"/>
      <c r="F269" s="364" t="s">
        <v>660</v>
      </c>
      <c r="G269" s="364"/>
      <c r="H269" s="364"/>
      <c r="I269" s="364" t="s">
        <v>8702</v>
      </c>
      <c r="J269" s="365"/>
      <c r="K269" s="364"/>
      <c r="L269" s="365"/>
      <c r="M269" s="364"/>
      <c r="N269" s="366"/>
      <c r="V269" s="361"/>
      <c r="W269" s="367" t="s">
        <v>4496</v>
      </c>
      <c r="AC269" s="367"/>
      <c r="AD269" s="367"/>
      <c r="AF269" s="367"/>
      <c r="AG269" s="384"/>
    </row>
    <row r="270" spans="1:33" s="332" customFormat="1" ht="12" x14ac:dyDescent="0.2">
      <c r="A270" s="368"/>
      <c r="B270" s="369"/>
      <c r="C270" s="1065" t="s">
        <v>8703</v>
      </c>
      <c r="D270" s="1065"/>
      <c r="E270" s="1065"/>
      <c r="F270" s="1065"/>
      <c r="G270" s="1065"/>
      <c r="H270" s="1065"/>
      <c r="I270" s="1065"/>
      <c r="J270" s="1065"/>
      <c r="K270" s="1065"/>
      <c r="L270" s="1065"/>
      <c r="M270" s="1065"/>
      <c r="N270" s="1072"/>
      <c r="V270" s="361"/>
      <c r="W270" s="367"/>
      <c r="X270" s="335" t="s">
        <v>8703</v>
      </c>
      <c r="AC270" s="367"/>
      <c r="AD270" s="367"/>
      <c r="AF270" s="367"/>
      <c r="AG270" s="384"/>
    </row>
    <row r="271" spans="1:33" s="332" customFormat="1" ht="33.75" x14ac:dyDescent="0.2">
      <c r="A271" s="370"/>
      <c r="B271" s="371" t="s">
        <v>430</v>
      </c>
      <c r="C271" s="1065" t="s">
        <v>431</v>
      </c>
      <c r="D271" s="1065"/>
      <c r="E271" s="1065"/>
      <c r="F271" s="1065"/>
      <c r="G271" s="1065"/>
      <c r="H271" s="1065"/>
      <c r="I271" s="1065"/>
      <c r="J271" s="1065"/>
      <c r="K271" s="1065"/>
      <c r="L271" s="1065"/>
      <c r="M271" s="1065"/>
      <c r="N271" s="1072"/>
      <c r="V271" s="361"/>
      <c r="W271" s="367"/>
      <c r="Y271" s="335" t="s">
        <v>431</v>
      </c>
      <c r="AC271" s="367"/>
      <c r="AD271" s="367"/>
      <c r="AF271" s="367"/>
      <c r="AG271" s="384"/>
    </row>
    <row r="272" spans="1:33" s="332" customFormat="1" ht="12" x14ac:dyDescent="0.2">
      <c r="A272" s="372"/>
      <c r="B272" s="371" t="s">
        <v>423</v>
      </c>
      <c r="C272" s="1065" t="s">
        <v>432</v>
      </c>
      <c r="D272" s="1065"/>
      <c r="E272" s="1065"/>
      <c r="F272" s="373"/>
      <c r="G272" s="373"/>
      <c r="H272" s="373"/>
      <c r="I272" s="373"/>
      <c r="J272" s="374">
        <v>106.88</v>
      </c>
      <c r="K272" s="373" t="s">
        <v>436</v>
      </c>
      <c r="L272" s="374">
        <v>129.59</v>
      </c>
      <c r="M272" s="373"/>
      <c r="N272" s="375"/>
      <c r="V272" s="361"/>
      <c r="W272" s="367"/>
      <c r="Z272" s="335" t="s">
        <v>432</v>
      </c>
      <c r="AC272" s="367"/>
      <c r="AD272" s="367"/>
      <c r="AF272" s="367"/>
      <c r="AG272" s="384"/>
    </row>
    <row r="273" spans="1:33" s="332" customFormat="1" ht="12" x14ac:dyDescent="0.2">
      <c r="A273" s="372"/>
      <c r="B273" s="371" t="s">
        <v>434</v>
      </c>
      <c r="C273" s="1065" t="s">
        <v>435</v>
      </c>
      <c r="D273" s="1065"/>
      <c r="E273" s="1065"/>
      <c r="F273" s="373"/>
      <c r="G273" s="373"/>
      <c r="H273" s="373"/>
      <c r="I273" s="373"/>
      <c r="J273" s="374">
        <v>241.58</v>
      </c>
      <c r="K273" s="373" t="s">
        <v>436</v>
      </c>
      <c r="L273" s="374">
        <v>292.92</v>
      </c>
      <c r="M273" s="373"/>
      <c r="N273" s="375"/>
      <c r="V273" s="361"/>
      <c r="W273" s="367"/>
      <c r="Z273" s="335" t="s">
        <v>435</v>
      </c>
      <c r="AC273" s="367"/>
      <c r="AD273" s="367"/>
      <c r="AF273" s="367"/>
      <c r="AG273" s="384"/>
    </row>
    <row r="274" spans="1:33" s="332" customFormat="1" ht="12" x14ac:dyDescent="0.2">
      <c r="A274" s="372"/>
      <c r="B274" s="371" t="s">
        <v>437</v>
      </c>
      <c r="C274" s="1065" t="s">
        <v>438</v>
      </c>
      <c r="D274" s="1065"/>
      <c r="E274" s="1065"/>
      <c r="F274" s="373"/>
      <c r="G274" s="373"/>
      <c r="H274" s="373"/>
      <c r="I274" s="373"/>
      <c r="J274" s="374">
        <v>26.36</v>
      </c>
      <c r="K274" s="373" t="s">
        <v>436</v>
      </c>
      <c r="L274" s="374">
        <v>31.96</v>
      </c>
      <c r="M274" s="373"/>
      <c r="N274" s="375"/>
      <c r="V274" s="361"/>
      <c r="W274" s="367"/>
      <c r="Z274" s="335" t="s">
        <v>438</v>
      </c>
      <c r="AC274" s="367"/>
      <c r="AD274" s="367"/>
      <c r="AF274" s="367"/>
      <c r="AG274" s="384"/>
    </row>
    <row r="275" spans="1:33" s="332" customFormat="1" ht="12" x14ac:dyDescent="0.2">
      <c r="A275" s="372"/>
      <c r="B275" s="371"/>
      <c r="C275" s="1065" t="s">
        <v>443</v>
      </c>
      <c r="D275" s="1065"/>
      <c r="E275" s="1065"/>
      <c r="F275" s="373" t="s">
        <v>444</v>
      </c>
      <c r="G275" s="373" t="s">
        <v>4499</v>
      </c>
      <c r="H275" s="373" t="s">
        <v>436</v>
      </c>
      <c r="I275" s="373" t="s">
        <v>8704</v>
      </c>
      <c r="J275" s="374"/>
      <c r="K275" s="373"/>
      <c r="L275" s="374"/>
      <c r="M275" s="373"/>
      <c r="N275" s="375"/>
      <c r="V275" s="361"/>
      <c r="W275" s="367"/>
      <c r="AA275" s="335" t="s">
        <v>443</v>
      </c>
      <c r="AC275" s="367"/>
      <c r="AD275" s="367"/>
      <c r="AF275" s="367"/>
      <c r="AG275" s="384"/>
    </row>
    <row r="276" spans="1:33" s="332" customFormat="1" ht="12" x14ac:dyDescent="0.2">
      <c r="A276" s="372"/>
      <c r="B276" s="371"/>
      <c r="C276" s="1065" t="s">
        <v>447</v>
      </c>
      <c r="D276" s="1065"/>
      <c r="E276" s="1065"/>
      <c r="F276" s="373" t="s">
        <v>444</v>
      </c>
      <c r="G276" s="373" t="s">
        <v>4501</v>
      </c>
      <c r="H276" s="373" t="s">
        <v>436</v>
      </c>
      <c r="I276" s="373" t="s">
        <v>8705</v>
      </c>
      <c r="J276" s="374"/>
      <c r="K276" s="373"/>
      <c r="L276" s="374"/>
      <c r="M276" s="373"/>
      <c r="N276" s="375"/>
      <c r="V276" s="361"/>
      <c r="W276" s="367"/>
      <c r="AA276" s="335" t="s">
        <v>447</v>
      </c>
      <c r="AC276" s="367"/>
      <c r="AD276" s="367"/>
      <c r="AF276" s="367"/>
      <c r="AG276" s="384"/>
    </row>
    <row r="277" spans="1:33" s="332" customFormat="1" ht="12" x14ac:dyDescent="0.2">
      <c r="A277" s="372"/>
      <c r="B277" s="371"/>
      <c r="C277" s="1077" t="s">
        <v>450</v>
      </c>
      <c r="D277" s="1077"/>
      <c r="E277" s="1077"/>
      <c r="F277" s="376"/>
      <c r="G277" s="376"/>
      <c r="H277" s="376"/>
      <c r="I277" s="376"/>
      <c r="J277" s="377">
        <v>348.46</v>
      </c>
      <c r="K277" s="376"/>
      <c r="L277" s="377">
        <v>422.51</v>
      </c>
      <c r="M277" s="376"/>
      <c r="N277" s="378"/>
      <c r="V277" s="361"/>
      <c r="W277" s="367"/>
      <c r="AB277" s="335" t="s">
        <v>450</v>
      </c>
      <c r="AC277" s="367"/>
      <c r="AD277" s="367"/>
      <c r="AF277" s="367"/>
      <c r="AG277" s="384"/>
    </row>
    <row r="278" spans="1:33" s="332" customFormat="1" ht="12" x14ac:dyDescent="0.2">
      <c r="A278" s="372"/>
      <c r="B278" s="371"/>
      <c r="C278" s="1065" t="s">
        <v>451</v>
      </c>
      <c r="D278" s="1065"/>
      <c r="E278" s="1065"/>
      <c r="F278" s="373"/>
      <c r="G278" s="373"/>
      <c r="H278" s="373"/>
      <c r="I278" s="373"/>
      <c r="J278" s="374"/>
      <c r="K278" s="373"/>
      <c r="L278" s="374">
        <v>161.55000000000001</v>
      </c>
      <c r="M278" s="373"/>
      <c r="N278" s="375"/>
      <c r="V278" s="361"/>
      <c r="W278" s="367"/>
      <c r="AA278" s="335" t="s">
        <v>451</v>
      </c>
      <c r="AC278" s="367"/>
      <c r="AD278" s="367"/>
      <c r="AF278" s="367"/>
      <c r="AG278" s="384"/>
    </row>
    <row r="279" spans="1:33" s="332" customFormat="1" ht="22.5" x14ac:dyDescent="0.2">
      <c r="A279" s="372"/>
      <c r="B279" s="371" t="s">
        <v>652</v>
      </c>
      <c r="C279" s="1065" t="s">
        <v>653</v>
      </c>
      <c r="D279" s="1065"/>
      <c r="E279" s="1065"/>
      <c r="F279" s="373" t="s">
        <v>454</v>
      </c>
      <c r="G279" s="373" t="s">
        <v>654</v>
      </c>
      <c r="H279" s="373"/>
      <c r="I279" s="373" t="s">
        <v>654</v>
      </c>
      <c r="J279" s="374"/>
      <c r="K279" s="373"/>
      <c r="L279" s="374">
        <v>148.63</v>
      </c>
      <c r="M279" s="373"/>
      <c r="N279" s="375"/>
      <c r="V279" s="361"/>
      <c r="W279" s="367"/>
      <c r="AA279" s="335" t="s">
        <v>653</v>
      </c>
      <c r="AC279" s="367"/>
      <c r="AD279" s="367"/>
      <c r="AF279" s="367"/>
      <c r="AG279" s="384"/>
    </row>
    <row r="280" spans="1:33" s="332" customFormat="1" ht="22.5" x14ac:dyDescent="0.2">
      <c r="A280" s="372"/>
      <c r="B280" s="371" t="s">
        <v>655</v>
      </c>
      <c r="C280" s="1065" t="s">
        <v>656</v>
      </c>
      <c r="D280" s="1065"/>
      <c r="E280" s="1065"/>
      <c r="F280" s="373" t="s">
        <v>454</v>
      </c>
      <c r="G280" s="373" t="s">
        <v>657</v>
      </c>
      <c r="H280" s="373"/>
      <c r="I280" s="373" t="s">
        <v>657</v>
      </c>
      <c r="J280" s="374"/>
      <c r="K280" s="373"/>
      <c r="L280" s="374">
        <v>74.31</v>
      </c>
      <c r="M280" s="373"/>
      <c r="N280" s="375"/>
      <c r="V280" s="361"/>
      <c r="W280" s="367"/>
      <c r="AA280" s="335" t="s">
        <v>656</v>
      </c>
      <c r="AC280" s="367"/>
      <c r="AD280" s="367"/>
      <c r="AF280" s="367"/>
      <c r="AG280" s="384"/>
    </row>
    <row r="281" spans="1:33" s="332" customFormat="1" ht="12" x14ac:dyDescent="0.2">
      <c r="A281" s="379"/>
      <c r="B281" s="380"/>
      <c r="C281" s="1068" t="s">
        <v>459</v>
      </c>
      <c r="D281" s="1068"/>
      <c r="E281" s="1068"/>
      <c r="F281" s="364"/>
      <c r="G281" s="364"/>
      <c r="H281" s="364"/>
      <c r="I281" s="364"/>
      <c r="J281" s="365"/>
      <c r="K281" s="364"/>
      <c r="L281" s="365">
        <v>645.45000000000005</v>
      </c>
      <c r="M281" s="376"/>
      <c r="N281" s="366"/>
      <c r="V281" s="361"/>
      <c r="W281" s="367"/>
      <c r="AC281" s="367" t="s">
        <v>459</v>
      </c>
      <c r="AD281" s="367"/>
      <c r="AF281" s="367"/>
      <c r="AG281" s="384"/>
    </row>
    <row r="282" spans="1:33" s="332" customFormat="1" ht="33.75" x14ac:dyDescent="0.2">
      <c r="A282" s="362" t="s">
        <v>162</v>
      </c>
      <c r="B282" s="363" t="s">
        <v>2304</v>
      </c>
      <c r="C282" s="1068" t="s">
        <v>2305</v>
      </c>
      <c r="D282" s="1068"/>
      <c r="E282" s="1068"/>
      <c r="F282" s="364" t="s">
        <v>644</v>
      </c>
      <c r="G282" s="364"/>
      <c r="H282" s="364"/>
      <c r="I282" s="364" t="s">
        <v>558</v>
      </c>
      <c r="J282" s="365">
        <v>55.26</v>
      </c>
      <c r="K282" s="364"/>
      <c r="L282" s="365">
        <v>5360.22</v>
      </c>
      <c r="M282" s="364"/>
      <c r="N282" s="366"/>
      <c r="V282" s="361"/>
      <c r="W282" s="367" t="s">
        <v>2305</v>
      </c>
      <c r="AC282" s="367"/>
      <c r="AD282" s="367"/>
      <c r="AF282" s="367"/>
      <c r="AG282" s="384"/>
    </row>
    <row r="283" spans="1:33" s="332" customFormat="1" ht="12" x14ac:dyDescent="0.2">
      <c r="A283" s="379"/>
      <c r="B283" s="380"/>
      <c r="C283" s="340" t="s">
        <v>5756</v>
      </c>
      <c r="D283" s="385"/>
      <c r="E283" s="385"/>
      <c r="F283" s="386"/>
      <c r="G283" s="386"/>
      <c r="H283" s="386"/>
      <c r="I283" s="386"/>
      <c r="J283" s="387"/>
      <c r="K283" s="386"/>
      <c r="L283" s="387"/>
      <c r="M283" s="388"/>
      <c r="N283" s="389"/>
      <c r="V283" s="361"/>
      <c r="W283" s="367"/>
      <c r="AC283" s="367"/>
      <c r="AD283" s="367"/>
      <c r="AF283" s="367"/>
      <c r="AG283" s="384"/>
    </row>
    <row r="284" spans="1:33" s="332" customFormat="1" ht="33.75" x14ac:dyDescent="0.2">
      <c r="A284" s="362" t="s">
        <v>163</v>
      </c>
      <c r="B284" s="363" t="s">
        <v>8706</v>
      </c>
      <c r="C284" s="1068" t="s">
        <v>8707</v>
      </c>
      <c r="D284" s="1068"/>
      <c r="E284" s="1068"/>
      <c r="F284" s="364" t="s">
        <v>532</v>
      </c>
      <c r="G284" s="364"/>
      <c r="H284" s="364"/>
      <c r="I284" s="364" t="s">
        <v>8708</v>
      </c>
      <c r="J284" s="365"/>
      <c r="K284" s="364"/>
      <c r="L284" s="365"/>
      <c r="M284" s="364"/>
      <c r="N284" s="366"/>
      <c r="V284" s="361"/>
      <c r="W284" s="367" t="s">
        <v>8707</v>
      </c>
      <c r="AC284" s="367"/>
      <c r="AD284" s="367"/>
      <c r="AF284" s="367"/>
      <c r="AG284" s="384"/>
    </row>
    <row r="285" spans="1:33" s="332" customFormat="1" ht="12" x14ac:dyDescent="0.2">
      <c r="A285" s="368"/>
      <c r="B285" s="369"/>
      <c r="C285" s="1065" t="s">
        <v>8709</v>
      </c>
      <c r="D285" s="1065"/>
      <c r="E285" s="1065"/>
      <c r="F285" s="1065"/>
      <c r="G285" s="1065"/>
      <c r="H285" s="1065"/>
      <c r="I285" s="1065"/>
      <c r="J285" s="1065"/>
      <c r="K285" s="1065"/>
      <c r="L285" s="1065"/>
      <c r="M285" s="1065"/>
      <c r="N285" s="1072"/>
      <c r="V285" s="361"/>
      <c r="W285" s="367"/>
      <c r="X285" s="335" t="s">
        <v>8709</v>
      </c>
      <c r="AC285" s="367"/>
      <c r="AD285" s="367"/>
      <c r="AF285" s="367"/>
      <c r="AG285" s="384"/>
    </row>
    <row r="286" spans="1:33" s="332" customFormat="1" ht="12" x14ac:dyDescent="0.2">
      <c r="A286" s="370"/>
      <c r="B286" s="371"/>
      <c r="C286" s="1065" t="s">
        <v>8710</v>
      </c>
      <c r="D286" s="1065"/>
      <c r="E286" s="1065"/>
      <c r="F286" s="1065"/>
      <c r="G286" s="1065"/>
      <c r="H286" s="1065"/>
      <c r="I286" s="1065"/>
      <c r="J286" s="1065"/>
      <c r="K286" s="1065"/>
      <c r="L286" s="1065"/>
      <c r="M286" s="1065"/>
      <c r="N286" s="1072"/>
      <c r="V286" s="361"/>
      <c r="W286" s="367"/>
      <c r="Y286" s="335" t="s">
        <v>8710</v>
      </c>
      <c r="AC286" s="367"/>
      <c r="AD286" s="367"/>
      <c r="AF286" s="367"/>
      <c r="AG286" s="384"/>
    </row>
    <row r="287" spans="1:33" s="332" customFormat="1" ht="33.75" x14ac:dyDescent="0.2">
      <c r="A287" s="370"/>
      <c r="B287" s="371" t="s">
        <v>430</v>
      </c>
      <c r="C287" s="1065" t="s">
        <v>431</v>
      </c>
      <c r="D287" s="1065"/>
      <c r="E287" s="1065"/>
      <c r="F287" s="1065"/>
      <c r="G287" s="1065"/>
      <c r="H287" s="1065"/>
      <c r="I287" s="1065"/>
      <c r="J287" s="1065"/>
      <c r="K287" s="1065"/>
      <c r="L287" s="1065"/>
      <c r="M287" s="1065"/>
      <c r="N287" s="1072"/>
      <c r="V287" s="361"/>
      <c r="W287" s="367"/>
      <c r="Y287" s="335" t="s">
        <v>431</v>
      </c>
      <c r="AC287" s="367"/>
      <c r="AD287" s="367"/>
      <c r="AF287" s="367"/>
      <c r="AG287" s="384"/>
    </row>
    <row r="288" spans="1:33" s="332" customFormat="1" ht="12" x14ac:dyDescent="0.2">
      <c r="A288" s="372"/>
      <c r="B288" s="371" t="s">
        <v>423</v>
      </c>
      <c r="C288" s="1065" t="s">
        <v>432</v>
      </c>
      <c r="D288" s="1065"/>
      <c r="E288" s="1065"/>
      <c r="F288" s="373"/>
      <c r="G288" s="373"/>
      <c r="H288" s="373"/>
      <c r="I288" s="373"/>
      <c r="J288" s="374">
        <v>48.8</v>
      </c>
      <c r="K288" s="373" t="s">
        <v>1046</v>
      </c>
      <c r="L288" s="374">
        <v>2076.44</v>
      </c>
      <c r="M288" s="373"/>
      <c r="N288" s="375"/>
      <c r="V288" s="361"/>
      <c r="W288" s="367"/>
      <c r="Z288" s="335" t="s">
        <v>432</v>
      </c>
      <c r="AC288" s="367"/>
      <c r="AD288" s="367"/>
      <c r="AF288" s="367"/>
      <c r="AG288" s="384"/>
    </row>
    <row r="289" spans="1:33" s="332" customFormat="1" ht="12" x14ac:dyDescent="0.2">
      <c r="A289" s="372"/>
      <c r="B289" s="371" t="s">
        <v>434</v>
      </c>
      <c r="C289" s="1065" t="s">
        <v>435</v>
      </c>
      <c r="D289" s="1065"/>
      <c r="E289" s="1065"/>
      <c r="F289" s="373"/>
      <c r="G289" s="373"/>
      <c r="H289" s="373"/>
      <c r="I289" s="373"/>
      <c r="J289" s="374">
        <v>6.01</v>
      </c>
      <c r="K289" s="373" t="s">
        <v>1046</v>
      </c>
      <c r="L289" s="374">
        <v>255.73</v>
      </c>
      <c r="M289" s="373"/>
      <c r="N289" s="375"/>
      <c r="V289" s="361"/>
      <c r="W289" s="367"/>
      <c r="Z289" s="335" t="s">
        <v>435</v>
      </c>
      <c r="AC289" s="367"/>
      <c r="AD289" s="367"/>
      <c r="AF289" s="367"/>
      <c r="AG289" s="384"/>
    </row>
    <row r="290" spans="1:33" s="332" customFormat="1" ht="12" x14ac:dyDescent="0.2">
      <c r="A290" s="372"/>
      <c r="B290" s="371" t="s">
        <v>437</v>
      </c>
      <c r="C290" s="1065" t="s">
        <v>438</v>
      </c>
      <c r="D290" s="1065"/>
      <c r="E290" s="1065"/>
      <c r="F290" s="373"/>
      <c r="G290" s="373"/>
      <c r="H290" s="373"/>
      <c r="I290" s="373"/>
      <c r="J290" s="374">
        <v>0.22</v>
      </c>
      <c r="K290" s="373" t="s">
        <v>1046</v>
      </c>
      <c r="L290" s="374">
        <v>9.36</v>
      </c>
      <c r="M290" s="373"/>
      <c r="N290" s="375"/>
      <c r="V290" s="361"/>
      <c r="W290" s="367"/>
      <c r="Z290" s="335" t="s">
        <v>438</v>
      </c>
      <c r="AC290" s="367"/>
      <c r="AD290" s="367"/>
      <c r="AF290" s="367"/>
      <c r="AG290" s="384"/>
    </row>
    <row r="291" spans="1:33" s="332" customFormat="1" ht="12" x14ac:dyDescent="0.2">
      <c r="A291" s="372"/>
      <c r="B291" s="371" t="s">
        <v>439</v>
      </c>
      <c r="C291" s="1065" t="s">
        <v>440</v>
      </c>
      <c r="D291" s="1065"/>
      <c r="E291" s="1065"/>
      <c r="F291" s="373"/>
      <c r="G291" s="373"/>
      <c r="H291" s="373"/>
      <c r="I291" s="373"/>
      <c r="J291" s="374">
        <v>235.25</v>
      </c>
      <c r="K291" s="373" t="s">
        <v>434</v>
      </c>
      <c r="L291" s="374">
        <v>8007.91</v>
      </c>
      <c r="M291" s="373"/>
      <c r="N291" s="375"/>
      <c r="V291" s="361"/>
      <c r="W291" s="367"/>
      <c r="Z291" s="335" t="s">
        <v>440</v>
      </c>
      <c r="AC291" s="367"/>
      <c r="AD291" s="367"/>
      <c r="AF291" s="367"/>
      <c r="AG291" s="384"/>
    </row>
    <row r="292" spans="1:33" s="332" customFormat="1" ht="12" x14ac:dyDescent="0.2">
      <c r="A292" s="372"/>
      <c r="B292" s="371"/>
      <c r="C292" s="1065" t="s">
        <v>443</v>
      </c>
      <c r="D292" s="1065"/>
      <c r="E292" s="1065"/>
      <c r="F292" s="373" t="s">
        <v>444</v>
      </c>
      <c r="G292" s="373" t="s">
        <v>8711</v>
      </c>
      <c r="H292" s="373" t="s">
        <v>1046</v>
      </c>
      <c r="I292" s="373" t="s">
        <v>8712</v>
      </c>
      <c r="J292" s="374"/>
      <c r="K292" s="373"/>
      <c r="L292" s="374"/>
      <c r="M292" s="373"/>
      <c r="N292" s="375"/>
      <c r="V292" s="361"/>
      <c r="W292" s="367"/>
      <c r="AA292" s="335" t="s">
        <v>443</v>
      </c>
      <c r="AC292" s="367"/>
      <c r="AD292" s="367"/>
      <c r="AF292" s="367"/>
      <c r="AG292" s="384"/>
    </row>
    <row r="293" spans="1:33" s="332" customFormat="1" ht="12" x14ac:dyDescent="0.2">
      <c r="A293" s="372"/>
      <c r="B293" s="371"/>
      <c r="C293" s="1065" t="s">
        <v>447</v>
      </c>
      <c r="D293" s="1065"/>
      <c r="E293" s="1065"/>
      <c r="F293" s="373" t="s">
        <v>444</v>
      </c>
      <c r="G293" s="373" t="s">
        <v>537</v>
      </c>
      <c r="H293" s="373" t="s">
        <v>1046</v>
      </c>
      <c r="I293" s="373" t="s">
        <v>8713</v>
      </c>
      <c r="J293" s="374"/>
      <c r="K293" s="373"/>
      <c r="L293" s="374"/>
      <c r="M293" s="373"/>
      <c r="N293" s="375"/>
      <c r="V293" s="361"/>
      <c r="W293" s="367"/>
      <c r="AA293" s="335" t="s">
        <v>447</v>
      </c>
      <c r="AC293" s="367"/>
      <c r="AD293" s="367"/>
      <c r="AF293" s="367"/>
      <c r="AG293" s="384"/>
    </row>
    <row r="294" spans="1:33" s="332" customFormat="1" ht="12" x14ac:dyDescent="0.2">
      <c r="A294" s="372"/>
      <c r="B294" s="371"/>
      <c r="C294" s="1077" t="s">
        <v>450</v>
      </c>
      <c r="D294" s="1077"/>
      <c r="E294" s="1077"/>
      <c r="F294" s="376"/>
      <c r="G294" s="376"/>
      <c r="H294" s="376"/>
      <c r="I294" s="376"/>
      <c r="J294" s="377">
        <v>290.06</v>
      </c>
      <c r="K294" s="376"/>
      <c r="L294" s="377">
        <v>10340.08</v>
      </c>
      <c r="M294" s="376"/>
      <c r="N294" s="378"/>
      <c r="V294" s="361"/>
      <c r="W294" s="367"/>
      <c r="AB294" s="335" t="s">
        <v>450</v>
      </c>
      <c r="AC294" s="367"/>
      <c r="AD294" s="367"/>
      <c r="AF294" s="367"/>
      <c r="AG294" s="384"/>
    </row>
    <row r="295" spans="1:33" s="332" customFormat="1" ht="12" x14ac:dyDescent="0.2">
      <c r="A295" s="372"/>
      <c r="B295" s="371"/>
      <c r="C295" s="1065" t="s">
        <v>451</v>
      </c>
      <c r="D295" s="1065"/>
      <c r="E295" s="1065"/>
      <c r="F295" s="373"/>
      <c r="G295" s="373"/>
      <c r="H295" s="373"/>
      <c r="I295" s="373"/>
      <c r="J295" s="374"/>
      <c r="K295" s="373"/>
      <c r="L295" s="374">
        <v>2085.8000000000002</v>
      </c>
      <c r="M295" s="373"/>
      <c r="N295" s="375"/>
      <c r="V295" s="361"/>
      <c r="W295" s="367"/>
      <c r="AA295" s="335" t="s">
        <v>451</v>
      </c>
      <c r="AC295" s="367"/>
      <c r="AD295" s="367"/>
      <c r="AF295" s="367"/>
      <c r="AG295" s="384"/>
    </row>
    <row r="296" spans="1:33" s="332" customFormat="1" ht="22.5" x14ac:dyDescent="0.2">
      <c r="A296" s="372"/>
      <c r="B296" s="371" t="s">
        <v>539</v>
      </c>
      <c r="C296" s="1065" t="s">
        <v>540</v>
      </c>
      <c r="D296" s="1065"/>
      <c r="E296" s="1065"/>
      <c r="F296" s="373" t="s">
        <v>454</v>
      </c>
      <c r="G296" s="373" t="s">
        <v>541</v>
      </c>
      <c r="H296" s="373"/>
      <c r="I296" s="373" t="s">
        <v>541</v>
      </c>
      <c r="J296" s="374"/>
      <c r="K296" s="373"/>
      <c r="L296" s="374">
        <v>1960.65</v>
      </c>
      <c r="M296" s="373"/>
      <c r="N296" s="375"/>
      <c r="V296" s="361"/>
      <c r="W296" s="367"/>
      <c r="AA296" s="335" t="s">
        <v>540</v>
      </c>
      <c r="AC296" s="367"/>
      <c r="AD296" s="367"/>
      <c r="AF296" s="367"/>
      <c r="AG296" s="384"/>
    </row>
    <row r="297" spans="1:33" s="332" customFormat="1" ht="22.5" x14ac:dyDescent="0.2">
      <c r="A297" s="372"/>
      <c r="B297" s="371" t="s">
        <v>542</v>
      </c>
      <c r="C297" s="1065" t="s">
        <v>543</v>
      </c>
      <c r="D297" s="1065"/>
      <c r="E297" s="1065"/>
      <c r="F297" s="373" t="s">
        <v>454</v>
      </c>
      <c r="G297" s="373" t="s">
        <v>544</v>
      </c>
      <c r="H297" s="373"/>
      <c r="I297" s="373" t="s">
        <v>544</v>
      </c>
      <c r="J297" s="374"/>
      <c r="K297" s="373"/>
      <c r="L297" s="374">
        <v>1063.76</v>
      </c>
      <c r="M297" s="373"/>
      <c r="N297" s="375"/>
      <c r="V297" s="361"/>
      <c r="W297" s="367"/>
      <c r="AA297" s="335" t="s">
        <v>543</v>
      </c>
      <c r="AC297" s="367"/>
      <c r="AD297" s="367"/>
      <c r="AF297" s="367"/>
      <c r="AG297" s="384"/>
    </row>
    <row r="298" spans="1:33" s="332" customFormat="1" ht="12" x14ac:dyDescent="0.2">
      <c r="A298" s="379"/>
      <c r="B298" s="380"/>
      <c r="C298" s="1068" t="s">
        <v>459</v>
      </c>
      <c r="D298" s="1068"/>
      <c r="E298" s="1068"/>
      <c r="F298" s="364"/>
      <c r="G298" s="364"/>
      <c r="H298" s="364"/>
      <c r="I298" s="364"/>
      <c r="J298" s="365"/>
      <c r="K298" s="364"/>
      <c r="L298" s="365">
        <v>13364.49</v>
      </c>
      <c r="M298" s="376"/>
      <c r="N298" s="366"/>
      <c r="V298" s="361"/>
      <c r="W298" s="367"/>
      <c r="AC298" s="367" t="s">
        <v>459</v>
      </c>
      <c r="AD298" s="367"/>
      <c r="AF298" s="367"/>
      <c r="AG298" s="384"/>
    </row>
    <row r="299" spans="1:33" s="332" customFormat="1" ht="12" x14ac:dyDescent="0.2">
      <c r="A299" s="362" t="s">
        <v>164</v>
      </c>
      <c r="B299" s="363" t="s">
        <v>8714</v>
      </c>
      <c r="C299" s="1068" t="s">
        <v>8715</v>
      </c>
      <c r="D299" s="1068"/>
      <c r="E299" s="1068"/>
      <c r="F299" s="364" t="s">
        <v>411</v>
      </c>
      <c r="G299" s="364"/>
      <c r="H299" s="364"/>
      <c r="I299" s="364" t="s">
        <v>8716</v>
      </c>
      <c r="J299" s="365">
        <v>24950</v>
      </c>
      <c r="K299" s="364"/>
      <c r="L299" s="365">
        <v>-7643.68</v>
      </c>
      <c r="M299" s="364"/>
      <c r="N299" s="366"/>
      <c r="V299" s="361"/>
      <c r="W299" s="367" t="s">
        <v>8715</v>
      </c>
      <c r="AC299" s="367"/>
      <c r="AD299" s="367"/>
      <c r="AF299" s="367"/>
      <c r="AG299" s="384"/>
    </row>
    <row r="300" spans="1:33" s="332" customFormat="1" ht="12" x14ac:dyDescent="0.2">
      <c r="A300" s="379"/>
      <c r="B300" s="380"/>
      <c r="C300" s="340" t="s">
        <v>4138</v>
      </c>
      <c r="D300" s="385"/>
      <c r="E300" s="385"/>
      <c r="F300" s="386"/>
      <c r="G300" s="386"/>
      <c r="H300" s="386"/>
      <c r="I300" s="386"/>
      <c r="J300" s="387"/>
      <c r="K300" s="386"/>
      <c r="L300" s="387"/>
      <c r="M300" s="388"/>
      <c r="N300" s="389"/>
      <c r="V300" s="361"/>
      <c r="W300" s="367"/>
      <c r="AC300" s="367"/>
      <c r="AD300" s="367"/>
      <c r="AF300" s="367"/>
      <c r="AG300" s="384"/>
    </row>
    <row r="301" spans="1:33" s="332" customFormat="1" ht="33.75" x14ac:dyDescent="0.2">
      <c r="A301" s="362" t="s">
        <v>165</v>
      </c>
      <c r="B301" s="363" t="s">
        <v>8717</v>
      </c>
      <c r="C301" s="1068" t="s">
        <v>8718</v>
      </c>
      <c r="D301" s="1068"/>
      <c r="E301" s="1068"/>
      <c r="F301" s="364" t="s">
        <v>488</v>
      </c>
      <c r="G301" s="364"/>
      <c r="H301" s="364"/>
      <c r="I301" s="364" t="s">
        <v>8719</v>
      </c>
      <c r="J301" s="365">
        <v>404.17</v>
      </c>
      <c r="K301" s="364" t="s">
        <v>566</v>
      </c>
      <c r="L301" s="365">
        <v>22441.040000000001</v>
      </c>
      <c r="M301" s="364" t="s">
        <v>567</v>
      </c>
      <c r="N301" s="366">
        <v>210497</v>
      </c>
      <c r="V301" s="361"/>
      <c r="W301" s="367" t="s">
        <v>8718</v>
      </c>
      <c r="AC301" s="367"/>
      <c r="AD301" s="367"/>
      <c r="AF301" s="367"/>
      <c r="AG301" s="384"/>
    </row>
    <row r="302" spans="1:33" s="332" customFormat="1" ht="12" x14ac:dyDescent="0.2">
      <c r="A302" s="379"/>
      <c r="B302" s="380"/>
      <c r="C302" s="340" t="s">
        <v>462</v>
      </c>
      <c r="D302" s="385"/>
      <c r="E302" s="385"/>
      <c r="F302" s="386"/>
      <c r="G302" s="386"/>
      <c r="H302" s="386"/>
      <c r="I302" s="386"/>
      <c r="J302" s="387"/>
      <c r="K302" s="386"/>
      <c r="L302" s="387"/>
      <c r="M302" s="388"/>
      <c r="N302" s="389"/>
      <c r="V302" s="361"/>
      <c r="W302" s="367"/>
      <c r="AC302" s="367"/>
      <c r="AD302" s="367"/>
      <c r="AF302" s="367"/>
      <c r="AG302" s="384"/>
    </row>
    <row r="303" spans="1:33" s="332" customFormat="1" ht="12" x14ac:dyDescent="0.2">
      <c r="A303" s="368"/>
      <c r="B303" s="369"/>
      <c r="C303" s="1065" t="s">
        <v>8720</v>
      </c>
      <c r="D303" s="1065"/>
      <c r="E303" s="1065"/>
      <c r="F303" s="1065"/>
      <c r="G303" s="1065"/>
      <c r="H303" s="1065"/>
      <c r="I303" s="1065"/>
      <c r="J303" s="1065"/>
      <c r="K303" s="1065"/>
      <c r="L303" s="1065"/>
      <c r="M303" s="1065"/>
      <c r="N303" s="1072"/>
      <c r="V303" s="361"/>
      <c r="W303" s="367"/>
      <c r="X303" s="335" t="s">
        <v>8720</v>
      </c>
      <c r="AC303" s="367"/>
      <c r="AD303" s="367"/>
      <c r="AF303" s="367"/>
      <c r="AG303" s="384"/>
    </row>
    <row r="304" spans="1:33" s="332" customFormat="1" ht="22.5" x14ac:dyDescent="0.2">
      <c r="A304" s="370"/>
      <c r="B304" s="371" t="s">
        <v>568</v>
      </c>
      <c r="C304" s="1065" t="s">
        <v>569</v>
      </c>
      <c r="D304" s="1065"/>
      <c r="E304" s="1065"/>
      <c r="F304" s="1065"/>
      <c r="G304" s="1065"/>
      <c r="H304" s="1065"/>
      <c r="I304" s="1065"/>
      <c r="J304" s="1065"/>
      <c r="K304" s="1065"/>
      <c r="L304" s="1065"/>
      <c r="M304" s="1065"/>
      <c r="N304" s="1072"/>
      <c r="V304" s="361"/>
      <c r="W304" s="367"/>
      <c r="Y304" s="335" t="s">
        <v>569</v>
      </c>
      <c r="AC304" s="367"/>
      <c r="AD304" s="367"/>
      <c r="AF304" s="367"/>
      <c r="AG304" s="384"/>
    </row>
    <row r="305" spans="1:33" s="332" customFormat="1" ht="33.75" x14ac:dyDescent="0.2">
      <c r="A305" s="362" t="s">
        <v>166</v>
      </c>
      <c r="B305" s="363" t="s">
        <v>1050</v>
      </c>
      <c r="C305" s="1068" t="s">
        <v>1051</v>
      </c>
      <c r="D305" s="1068"/>
      <c r="E305" s="1068"/>
      <c r="F305" s="364" t="s">
        <v>532</v>
      </c>
      <c r="G305" s="364"/>
      <c r="H305" s="364"/>
      <c r="I305" s="364" t="s">
        <v>8721</v>
      </c>
      <c r="J305" s="365"/>
      <c r="K305" s="364"/>
      <c r="L305" s="365"/>
      <c r="M305" s="364"/>
      <c r="N305" s="366"/>
      <c r="V305" s="361"/>
      <c r="W305" s="367" t="s">
        <v>1051</v>
      </c>
      <c r="AC305" s="367"/>
      <c r="AD305" s="367"/>
      <c r="AF305" s="367"/>
      <c r="AG305" s="384"/>
    </row>
    <row r="306" spans="1:33" s="332" customFormat="1" ht="12" x14ac:dyDescent="0.2">
      <c r="A306" s="368"/>
      <c r="B306" s="369"/>
      <c r="C306" s="1065" t="s">
        <v>8722</v>
      </c>
      <c r="D306" s="1065"/>
      <c r="E306" s="1065"/>
      <c r="F306" s="1065"/>
      <c r="G306" s="1065"/>
      <c r="H306" s="1065"/>
      <c r="I306" s="1065"/>
      <c r="J306" s="1065"/>
      <c r="K306" s="1065"/>
      <c r="L306" s="1065"/>
      <c r="M306" s="1065"/>
      <c r="N306" s="1072"/>
      <c r="V306" s="361"/>
      <c r="W306" s="367"/>
      <c r="X306" s="335" t="s">
        <v>8722</v>
      </c>
      <c r="AC306" s="367"/>
      <c r="AD306" s="367"/>
      <c r="AF306" s="367"/>
      <c r="AG306" s="384"/>
    </row>
    <row r="307" spans="1:33" s="332" customFormat="1" ht="12" x14ac:dyDescent="0.2">
      <c r="A307" s="372"/>
      <c r="B307" s="371" t="s">
        <v>423</v>
      </c>
      <c r="C307" s="1065" t="s">
        <v>432</v>
      </c>
      <c r="D307" s="1065"/>
      <c r="E307" s="1065"/>
      <c r="F307" s="373"/>
      <c r="G307" s="373"/>
      <c r="H307" s="373"/>
      <c r="I307" s="373"/>
      <c r="J307" s="374">
        <v>170.01</v>
      </c>
      <c r="K307" s="373"/>
      <c r="L307" s="374">
        <v>365.52</v>
      </c>
      <c r="M307" s="373"/>
      <c r="N307" s="375"/>
      <c r="V307" s="361"/>
      <c r="W307" s="367"/>
      <c r="Z307" s="335" t="s">
        <v>432</v>
      </c>
      <c r="AC307" s="367"/>
      <c r="AD307" s="367"/>
      <c r="AF307" s="367"/>
      <c r="AG307" s="384"/>
    </row>
    <row r="308" spans="1:33" s="332" customFormat="1" ht="12" x14ac:dyDescent="0.2">
      <c r="A308" s="372"/>
      <c r="B308" s="371" t="s">
        <v>434</v>
      </c>
      <c r="C308" s="1065" t="s">
        <v>435</v>
      </c>
      <c r="D308" s="1065"/>
      <c r="E308" s="1065"/>
      <c r="F308" s="373"/>
      <c r="G308" s="373"/>
      <c r="H308" s="373"/>
      <c r="I308" s="373"/>
      <c r="J308" s="374">
        <v>38.6</v>
      </c>
      <c r="K308" s="373"/>
      <c r="L308" s="374">
        <v>82.99</v>
      </c>
      <c r="M308" s="373"/>
      <c r="N308" s="375"/>
      <c r="V308" s="361"/>
      <c r="W308" s="367"/>
      <c r="Z308" s="335" t="s">
        <v>435</v>
      </c>
      <c r="AC308" s="367"/>
      <c r="AD308" s="367"/>
      <c r="AF308" s="367"/>
      <c r="AG308" s="384"/>
    </row>
    <row r="309" spans="1:33" s="332" customFormat="1" ht="12" x14ac:dyDescent="0.2">
      <c r="A309" s="372"/>
      <c r="B309" s="371" t="s">
        <v>437</v>
      </c>
      <c r="C309" s="1065" t="s">
        <v>438</v>
      </c>
      <c r="D309" s="1065"/>
      <c r="E309" s="1065"/>
      <c r="F309" s="373"/>
      <c r="G309" s="373"/>
      <c r="H309" s="373"/>
      <c r="I309" s="373"/>
      <c r="J309" s="374">
        <v>9.2899999999999991</v>
      </c>
      <c r="K309" s="373"/>
      <c r="L309" s="374">
        <v>19.97</v>
      </c>
      <c r="M309" s="373"/>
      <c r="N309" s="375"/>
      <c r="V309" s="361"/>
      <c r="W309" s="367"/>
      <c r="Z309" s="335" t="s">
        <v>438</v>
      </c>
      <c r="AC309" s="367"/>
      <c r="AD309" s="367"/>
      <c r="AF309" s="367"/>
      <c r="AG309" s="384"/>
    </row>
    <row r="310" spans="1:33" s="332" customFormat="1" ht="12" x14ac:dyDescent="0.2">
      <c r="A310" s="372"/>
      <c r="B310" s="371" t="s">
        <v>439</v>
      </c>
      <c r="C310" s="1065" t="s">
        <v>440</v>
      </c>
      <c r="D310" s="1065"/>
      <c r="E310" s="1065"/>
      <c r="F310" s="373"/>
      <c r="G310" s="373"/>
      <c r="H310" s="373"/>
      <c r="I310" s="373"/>
      <c r="J310" s="374">
        <v>0.91</v>
      </c>
      <c r="K310" s="373"/>
      <c r="L310" s="374">
        <v>1.96</v>
      </c>
      <c r="M310" s="373"/>
      <c r="N310" s="375"/>
      <c r="V310" s="361"/>
      <c r="W310" s="367"/>
      <c r="Z310" s="335" t="s">
        <v>440</v>
      </c>
      <c r="AC310" s="367"/>
      <c r="AD310" s="367"/>
      <c r="AF310" s="367"/>
      <c r="AG310" s="384"/>
    </row>
    <row r="311" spans="1:33" s="332" customFormat="1" ht="12" x14ac:dyDescent="0.2">
      <c r="A311" s="368"/>
      <c r="B311" s="381" t="s">
        <v>1054</v>
      </c>
      <c r="C311" s="1076" t="s">
        <v>1055</v>
      </c>
      <c r="D311" s="1076"/>
      <c r="E311" s="1076"/>
      <c r="F311" s="382" t="s">
        <v>411</v>
      </c>
      <c r="G311" s="382" t="s">
        <v>1056</v>
      </c>
      <c r="H311" s="382"/>
      <c r="I311" s="382" t="s">
        <v>8723</v>
      </c>
      <c r="J311" s="371"/>
      <c r="K311" s="373"/>
      <c r="L311" s="374"/>
      <c r="M311" s="373"/>
      <c r="N311" s="383"/>
      <c r="V311" s="361"/>
      <c r="W311" s="367"/>
      <c r="AC311" s="367"/>
      <c r="AD311" s="367"/>
      <c r="AF311" s="367"/>
      <c r="AG311" s="384" t="s">
        <v>1055</v>
      </c>
    </row>
    <row r="312" spans="1:33" s="332" customFormat="1" ht="12" x14ac:dyDescent="0.2">
      <c r="A312" s="372"/>
      <c r="B312" s="371"/>
      <c r="C312" s="1065" t="s">
        <v>443</v>
      </c>
      <c r="D312" s="1065"/>
      <c r="E312" s="1065"/>
      <c r="F312" s="373" t="s">
        <v>444</v>
      </c>
      <c r="G312" s="373" t="s">
        <v>1058</v>
      </c>
      <c r="H312" s="373"/>
      <c r="I312" s="373" t="s">
        <v>8724</v>
      </c>
      <c r="J312" s="374"/>
      <c r="K312" s="373"/>
      <c r="L312" s="374"/>
      <c r="M312" s="373"/>
      <c r="N312" s="375"/>
      <c r="V312" s="361"/>
      <c r="W312" s="367"/>
      <c r="AA312" s="335" t="s">
        <v>443</v>
      </c>
      <c r="AC312" s="367"/>
      <c r="AD312" s="367"/>
      <c r="AF312" s="367"/>
      <c r="AG312" s="384"/>
    </row>
    <row r="313" spans="1:33" s="332" customFormat="1" ht="12" x14ac:dyDescent="0.2">
      <c r="A313" s="372"/>
      <c r="B313" s="371"/>
      <c r="C313" s="1065" t="s">
        <v>447</v>
      </c>
      <c r="D313" s="1065"/>
      <c r="E313" s="1065"/>
      <c r="F313" s="373" t="s">
        <v>444</v>
      </c>
      <c r="G313" s="373" t="s">
        <v>812</v>
      </c>
      <c r="H313" s="373"/>
      <c r="I313" s="373" t="s">
        <v>8725</v>
      </c>
      <c r="J313" s="374"/>
      <c r="K313" s="373"/>
      <c r="L313" s="374"/>
      <c r="M313" s="373"/>
      <c r="N313" s="375"/>
      <c r="V313" s="361"/>
      <c r="W313" s="367"/>
      <c r="AA313" s="335" t="s">
        <v>447</v>
      </c>
      <c r="AC313" s="367"/>
      <c r="AD313" s="367"/>
      <c r="AF313" s="367"/>
      <c r="AG313" s="384"/>
    </row>
    <row r="314" spans="1:33" s="332" customFormat="1" ht="12" x14ac:dyDescent="0.2">
      <c r="A314" s="372"/>
      <c r="B314" s="371"/>
      <c r="C314" s="1077" t="s">
        <v>450</v>
      </c>
      <c r="D314" s="1077"/>
      <c r="E314" s="1077"/>
      <c r="F314" s="376"/>
      <c r="G314" s="376"/>
      <c r="H314" s="376"/>
      <c r="I314" s="376"/>
      <c r="J314" s="377">
        <v>209.52</v>
      </c>
      <c r="K314" s="376"/>
      <c r="L314" s="377">
        <v>450.47</v>
      </c>
      <c r="M314" s="376"/>
      <c r="N314" s="378"/>
      <c r="V314" s="361"/>
      <c r="W314" s="367"/>
      <c r="AB314" s="335" t="s">
        <v>450</v>
      </c>
      <c r="AC314" s="367"/>
      <c r="AD314" s="367"/>
      <c r="AF314" s="367"/>
      <c r="AG314" s="384"/>
    </row>
    <row r="315" spans="1:33" s="332" customFormat="1" ht="12" x14ac:dyDescent="0.2">
      <c r="A315" s="372"/>
      <c r="B315" s="371"/>
      <c r="C315" s="1065" t="s">
        <v>451</v>
      </c>
      <c r="D315" s="1065"/>
      <c r="E315" s="1065"/>
      <c r="F315" s="373"/>
      <c r="G315" s="373"/>
      <c r="H315" s="373"/>
      <c r="I315" s="373"/>
      <c r="J315" s="374"/>
      <c r="K315" s="373"/>
      <c r="L315" s="374">
        <v>385.49</v>
      </c>
      <c r="M315" s="373"/>
      <c r="N315" s="375"/>
      <c r="V315" s="361"/>
      <c r="W315" s="367"/>
      <c r="AA315" s="335" t="s">
        <v>451</v>
      </c>
      <c r="AC315" s="367"/>
      <c r="AD315" s="367"/>
      <c r="AF315" s="367"/>
      <c r="AG315" s="384"/>
    </row>
    <row r="316" spans="1:33" s="332" customFormat="1" ht="22.5" x14ac:dyDescent="0.2">
      <c r="A316" s="372"/>
      <c r="B316" s="371" t="s">
        <v>1061</v>
      </c>
      <c r="C316" s="1065" t="s">
        <v>1062</v>
      </c>
      <c r="D316" s="1065"/>
      <c r="E316" s="1065"/>
      <c r="F316" s="373" t="s">
        <v>454</v>
      </c>
      <c r="G316" s="373" t="s">
        <v>1063</v>
      </c>
      <c r="H316" s="373"/>
      <c r="I316" s="373" t="s">
        <v>1063</v>
      </c>
      <c r="J316" s="374"/>
      <c r="K316" s="373"/>
      <c r="L316" s="374">
        <v>431.75</v>
      </c>
      <c r="M316" s="373"/>
      <c r="N316" s="375"/>
      <c r="V316" s="361"/>
      <c r="W316" s="367"/>
      <c r="AA316" s="335" t="s">
        <v>1062</v>
      </c>
      <c r="AC316" s="367"/>
      <c r="AD316" s="367"/>
      <c r="AF316" s="367"/>
      <c r="AG316" s="384"/>
    </row>
    <row r="317" spans="1:33" s="332" customFormat="1" ht="22.5" x14ac:dyDescent="0.2">
      <c r="A317" s="372"/>
      <c r="B317" s="371" t="s">
        <v>1064</v>
      </c>
      <c r="C317" s="1065" t="s">
        <v>1065</v>
      </c>
      <c r="D317" s="1065"/>
      <c r="E317" s="1065"/>
      <c r="F317" s="373" t="s">
        <v>454</v>
      </c>
      <c r="G317" s="373" t="s">
        <v>936</v>
      </c>
      <c r="H317" s="373"/>
      <c r="I317" s="373" t="s">
        <v>936</v>
      </c>
      <c r="J317" s="374"/>
      <c r="K317" s="373"/>
      <c r="L317" s="374">
        <v>250.57</v>
      </c>
      <c r="M317" s="373"/>
      <c r="N317" s="375"/>
      <c r="V317" s="361"/>
      <c r="W317" s="367"/>
      <c r="AA317" s="335" t="s">
        <v>1065</v>
      </c>
      <c r="AC317" s="367"/>
      <c r="AD317" s="367"/>
      <c r="AF317" s="367"/>
      <c r="AG317" s="384"/>
    </row>
    <row r="318" spans="1:33" s="332" customFormat="1" ht="12" x14ac:dyDescent="0.2">
      <c r="A318" s="379"/>
      <c r="B318" s="380"/>
      <c r="C318" s="1068" t="s">
        <v>459</v>
      </c>
      <c r="D318" s="1068"/>
      <c r="E318" s="1068"/>
      <c r="F318" s="364"/>
      <c r="G318" s="364"/>
      <c r="H318" s="364"/>
      <c r="I318" s="364"/>
      <c r="J318" s="365"/>
      <c r="K318" s="364"/>
      <c r="L318" s="365">
        <v>1132.79</v>
      </c>
      <c r="M318" s="376"/>
      <c r="N318" s="366"/>
      <c r="V318" s="361"/>
      <c r="W318" s="367"/>
      <c r="AC318" s="367" t="s">
        <v>459</v>
      </c>
      <c r="AD318" s="367"/>
      <c r="AF318" s="367"/>
      <c r="AG318" s="384"/>
    </row>
    <row r="319" spans="1:33" s="332" customFormat="1" ht="22.5" x14ac:dyDescent="0.2">
      <c r="A319" s="362" t="s">
        <v>170</v>
      </c>
      <c r="B319" s="363" t="s">
        <v>1067</v>
      </c>
      <c r="C319" s="1068" t="s">
        <v>1068</v>
      </c>
      <c r="D319" s="1068"/>
      <c r="E319" s="1068"/>
      <c r="F319" s="364" t="s">
        <v>411</v>
      </c>
      <c r="G319" s="364"/>
      <c r="H319" s="364"/>
      <c r="I319" s="364" t="s">
        <v>8723</v>
      </c>
      <c r="J319" s="365">
        <v>4812.7</v>
      </c>
      <c r="K319" s="364"/>
      <c r="L319" s="365">
        <v>2483.35</v>
      </c>
      <c r="M319" s="364"/>
      <c r="N319" s="366"/>
      <c r="V319" s="361"/>
      <c r="W319" s="367" t="s">
        <v>1068</v>
      </c>
      <c r="AC319" s="367"/>
      <c r="AD319" s="367"/>
      <c r="AF319" s="367"/>
      <c r="AG319" s="384"/>
    </row>
    <row r="320" spans="1:33" s="332" customFormat="1" ht="12" x14ac:dyDescent="0.2">
      <c r="A320" s="379"/>
      <c r="B320" s="380"/>
      <c r="C320" s="340" t="s">
        <v>1070</v>
      </c>
      <c r="D320" s="385"/>
      <c r="E320" s="385"/>
      <c r="F320" s="386"/>
      <c r="G320" s="386"/>
      <c r="H320" s="386"/>
      <c r="I320" s="386"/>
      <c r="J320" s="387"/>
      <c r="K320" s="386"/>
      <c r="L320" s="387"/>
      <c r="M320" s="388"/>
      <c r="N320" s="389"/>
      <c r="V320" s="361"/>
      <c r="W320" s="367"/>
      <c r="AC320" s="367"/>
      <c r="AD320" s="367"/>
      <c r="AF320" s="367"/>
      <c r="AG320" s="384"/>
    </row>
    <row r="321" spans="1:33" s="332" customFormat="1" ht="1.5" customHeight="1" x14ac:dyDescent="0.2">
      <c r="A321" s="386"/>
      <c r="B321" s="380"/>
      <c r="C321" s="380"/>
      <c r="D321" s="380"/>
      <c r="E321" s="380"/>
      <c r="F321" s="386"/>
      <c r="G321" s="386"/>
      <c r="H321" s="386"/>
      <c r="I321" s="386"/>
      <c r="J321" s="390"/>
      <c r="K321" s="386"/>
      <c r="L321" s="390"/>
      <c r="M321" s="373"/>
      <c r="N321" s="390"/>
      <c r="V321" s="361"/>
      <c r="W321" s="367"/>
      <c r="AC321" s="367"/>
      <c r="AD321" s="367"/>
      <c r="AF321" s="367"/>
      <c r="AG321" s="384"/>
    </row>
    <row r="322" spans="1:33" s="332" customFormat="1" ht="12" x14ac:dyDescent="0.2">
      <c r="A322" s="391"/>
      <c r="B322" s="392"/>
      <c r="C322" s="1068" t="s">
        <v>8726</v>
      </c>
      <c r="D322" s="1068"/>
      <c r="E322" s="1068"/>
      <c r="F322" s="1068"/>
      <c r="G322" s="1068"/>
      <c r="H322" s="1068"/>
      <c r="I322" s="1068"/>
      <c r="J322" s="1068"/>
      <c r="K322" s="1068"/>
      <c r="L322" s="393"/>
      <c r="M322" s="394"/>
      <c r="N322" s="395"/>
      <c r="V322" s="361"/>
      <c r="W322" s="367"/>
      <c r="AC322" s="367"/>
      <c r="AD322" s="367" t="s">
        <v>8726</v>
      </c>
      <c r="AF322" s="367"/>
      <c r="AG322" s="384"/>
    </row>
    <row r="323" spans="1:33" s="332" customFormat="1" ht="12" x14ac:dyDescent="0.2">
      <c r="A323" s="396"/>
      <c r="B323" s="371"/>
      <c r="C323" s="1065" t="s">
        <v>512</v>
      </c>
      <c r="D323" s="1065"/>
      <c r="E323" s="1065"/>
      <c r="F323" s="1065"/>
      <c r="G323" s="1065"/>
      <c r="H323" s="1065"/>
      <c r="I323" s="1065"/>
      <c r="J323" s="1065"/>
      <c r="K323" s="1065"/>
      <c r="L323" s="397">
        <v>946785.84</v>
      </c>
      <c r="M323" s="398"/>
      <c r="N323" s="399"/>
      <c r="V323" s="361"/>
      <c r="W323" s="367"/>
      <c r="AC323" s="367"/>
      <c r="AD323" s="367"/>
      <c r="AE323" s="335" t="s">
        <v>512</v>
      </c>
      <c r="AF323" s="367"/>
      <c r="AG323" s="384"/>
    </row>
    <row r="324" spans="1:33" s="332" customFormat="1" ht="12" x14ac:dyDescent="0.2">
      <c r="A324" s="396"/>
      <c r="B324" s="371"/>
      <c r="C324" s="1065" t="s">
        <v>513</v>
      </c>
      <c r="D324" s="1065"/>
      <c r="E324" s="1065"/>
      <c r="F324" s="1065"/>
      <c r="G324" s="1065"/>
      <c r="H324" s="1065"/>
      <c r="I324" s="1065"/>
      <c r="J324" s="1065"/>
      <c r="K324" s="1065"/>
      <c r="L324" s="397"/>
      <c r="M324" s="398"/>
      <c r="N324" s="399"/>
      <c r="V324" s="361"/>
      <c r="W324" s="367"/>
      <c r="AC324" s="367"/>
      <c r="AD324" s="367"/>
      <c r="AE324" s="335" t="s">
        <v>513</v>
      </c>
      <c r="AF324" s="367"/>
      <c r="AG324" s="384"/>
    </row>
    <row r="325" spans="1:33" s="332" customFormat="1" ht="12" x14ac:dyDescent="0.2">
      <c r="A325" s="396"/>
      <c r="B325" s="371"/>
      <c r="C325" s="1065" t="s">
        <v>514</v>
      </c>
      <c r="D325" s="1065"/>
      <c r="E325" s="1065"/>
      <c r="F325" s="1065"/>
      <c r="G325" s="1065"/>
      <c r="H325" s="1065"/>
      <c r="I325" s="1065"/>
      <c r="J325" s="1065"/>
      <c r="K325" s="1065"/>
      <c r="L325" s="397">
        <v>23920.91</v>
      </c>
      <c r="M325" s="398"/>
      <c r="N325" s="399"/>
      <c r="V325" s="361"/>
      <c r="W325" s="367"/>
      <c r="AC325" s="367"/>
      <c r="AD325" s="367"/>
      <c r="AE325" s="335" t="s">
        <v>514</v>
      </c>
      <c r="AF325" s="367"/>
      <c r="AG325" s="384"/>
    </row>
    <row r="326" spans="1:33" s="332" customFormat="1" ht="12" x14ac:dyDescent="0.2">
      <c r="A326" s="396"/>
      <c r="B326" s="371"/>
      <c r="C326" s="1065" t="s">
        <v>515</v>
      </c>
      <c r="D326" s="1065"/>
      <c r="E326" s="1065"/>
      <c r="F326" s="1065"/>
      <c r="G326" s="1065"/>
      <c r="H326" s="1065"/>
      <c r="I326" s="1065"/>
      <c r="J326" s="1065"/>
      <c r="K326" s="1065"/>
      <c r="L326" s="397">
        <v>24074.11</v>
      </c>
      <c r="M326" s="398"/>
      <c r="N326" s="399"/>
      <c r="V326" s="361"/>
      <c r="W326" s="367"/>
      <c r="AC326" s="367"/>
      <c r="AD326" s="367"/>
      <c r="AE326" s="335" t="s">
        <v>515</v>
      </c>
      <c r="AF326" s="367"/>
      <c r="AG326" s="384"/>
    </row>
    <row r="327" spans="1:33" s="332" customFormat="1" ht="12" x14ac:dyDescent="0.2">
      <c r="A327" s="396"/>
      <c r="B327" s="371"/>
      <c r="C327" s="1065" t="s">
        <v>516</v>
      </c>
      <c r="D327" s="1065"/>
      <c r="E327" s="1065"/>
      <c r="F327" s="1065"/>
      <c r="G327" s="1065"/>
      <c r="H327" s="1065"/>
      <c r="I327" s="1065"/>
      <c r="J327" s="1065"/>
      <c r="K327" s="1065"/>
      <c r="L327" s="397">
        <v>2773.73</v>
      </c>
      <c r="M327" s="398"/>
      <c r="N327" s="399"/>
      <c r="V327" s="361"/>
      <c r="W327" s="367"/>
      <c r="AC327" s="367"/>
      <c r="AD327" s="367"/>
      <c r="AE327" s="335" t="s">
        <v>516</v>
      </c>
      <c r="AF327" s="367"/>
      <c r="AG327" s="384"/>
    </row>
    <row r="328" spans="1:33" s="332" customFormat="1" ht="12" x14ac:dyDescent="0.2">
      <c r="A328" s="396"/>
      <c r="B328" s="371"/>
      <c r="C328" s="1065" t="s">
        <v>517</v>
      </c>
      <c r="D328" s="1065"/>
      <c r="E328" s="1065"/>
      <c r="F328" s="1065"/>
      <c r="G328" s="1065"/>
      <c r="H328" s="1065"/>
      <c r="I328" s="1065"/>
      <c r="J328" s="1065"/>
      <c r="K328" s="1065"/>
      <c r="L328" s="397">
        <v>898790.82</v>
      </c>
      <c r="M328" s="398"/>
      <c r="N328" s="399"/>
      <c r="V328" s="361"/>
      <c r="W328" s="367"/>
      <c r="AC328" s="367"/>
      <c r="AD328" s="367"/>
      <c r="AE328" s="335" t="s">
        <v>517</v>
      </c>
      <c r="AF328" s="367"/>
      <c r="AG328" s="384"/>
    </row>
    <row r="329" spans="1:33" s="332" customFormat="1" ht="12" x14ac:dyDescent="0.2">
      <c r="A329" s="396"/>
      <c r="B329" s="371"/>
      <c r="C329" s="1065" t="s">
        <v>518</v>
      </c>
      <c r="D329" s="1065"/>
      <c r="E329" s="1065"/>
      <c r="F329" s="1065"/>
      <c r="G329" s="1065"/>
      <c r="H329" s="1065"/>
      <c r="I329" s="1065"/>
      <c r="J329" s="1065"/>
      <c r="K329" s="1065"/>
      <c r="L329" s="397">
        <v>989234.79</v>
      </c>
      <c r="M329" s="398"/>
      <c r="N329" s="399"/>
      <c r="V329" s="361"/>
      <c r="W329" s="367"/>
      <c r="AC329" s="367"/>
      <c r="AD329" s="367"/>
      <c r="AE329" s="335" t="s">
        <v>518</v>
      </c>
      <c r="AF329" s="367"/>
      <c r="AG329" s="384"/>
    </row>
    <row r="330" spans="1:33" s="332" customFormat="1" ht="12" x14ac:dyDescent="0.2">
      <c r="A330" s="396"/>
      <c r="B330" s="371"/>
      <c r="C330" s="1065" t="s">
        <v>513</v>
      </c>
      <c r="D330" s="1065"/>
      <c r="E330" s="1065"/>
      <c r="F330" s="1065"/>
      <c r="G330" s="1065"/>
      <c r="H330" s="1065"/>
      <c r="I330" s="1065"/>
      <c r="J330" s="1065"/>
      <c r="K330" s="1065"/>
      <c r="L330" s="397"/>
      <c r="M330" s="398"/>
      <c r="N330" s="399"/>
      <c r="V330" s="361"/>
      <c r="W330" s="367"/>
      <c r="AC330" s="367"/>
      <c r="AD330" s="367"/>
      <c r="AE330" s="335" t="s">
        <v>513</v>
      </c>
      <c r="AF330" s="367"/>
      <c r="AG330" s="384"/>
    </row>
    <row r="331" spans="1:33" s="332" customFormat="1" ht="12" x14ac:dyDescent="0.2">
      <c r="A331" s="396"/>
      <c r="B331" s="371"/>
      <c r="C331" s="1065" t="s">
        <v>519</v>
      </c>
      <c r="D331" s="1065"/>
      <c r="E331" s="1065"/>
      <c r="F331" s="1065"/>
      <c r="G331" s="1065"/>
      <c r="H331" s="1065"/>
      <c r="I331" s="1065"/>
      <c r="J331" s="1065"/>
      <c r="K331" s="1065"/>
      <c r="L331" s="397">
        <v>23920.91</v>
      </c>
      <c r="M331" s="398"/>
      <c r="N331" s="399"/>
      <c r="V331" s="361"/>
      <c r="W331" s="367"/>
      <c r="AC331" s="367"/>
      <c r="AD331" s="367"/>
      <c r="AE331" s="335" t="s">
        <v>519</v>
      </c>
      <c r="AF331" s="367"/>
      <c r="AG331" s="384"/>
    </row>
    <row r="332" spans="1:33" s="332" customFormat="1" ht="12" x14ac:dyDescent="0.2">
      <c r="A332" s="396"/>
      <c r="B332" s="371"/>
      <c r="C332" s="1065" t="s">
        <v>520</v>
      </c>
      <c r="D332" s="1065"/>
      <c r="E332" s="1065"/>
      <c r="F332" s="1065"/>
      <c r="G332" s="1065"/>
      <c r="H332" s="1065"/>
      <c r="I332" s="1065"/>
      <c r="J332" s="1065"/>
      <c r="K332" s="1065"/>
      <c r="L332" s="397">
        <v>24074.11</v>
      </c>
      <c r="M332" s="398"/>
      <c r="N332" s="399"/>
      <c r="V332" s="361"/>
      <c r="W332" s="367"/>
      <c r="AC332" s="367"/>
      <c r="AD332" s="367"/>
      <c r="AE332" s="335" t="s">
        <v>520</v>
      </c>
      <c r="AF332" s="367"/>
      <c r="AG332" s="384"/>
    </row>
    <row r="333" spans="1:33" s="332" customFormat="1" ht="12" x14ac:dyDescent="0.2">
      <c r="A333" s="396"/>
      <c r="B333" s="371"/>
      <c r="C333" s="1065" t="s">
        <v>521</v>
      </c>
      <c r="D333" s="1065"/>
      <c r="E333" s="1065"/>
      <c r="F333" s="1065"/>
      <c r="G333" s="1065"/>
      <c r="H333" s="1065"/>
      <c r="I333" s="1065"/>
      <c r="J333" s="1065"/>
      <c r="K333" s="1065"/>
      <c r="L333" s="397">
        <v>898790.82</v>
      </c>
      <c r="M333" s="398"/>
      <c r="N333" s="399"/>
      <c r="V333" s="361"/>
      <c r="W333" s="367"/>
      <c r="AC333" s="367"/>
      <c r="AD333" s="367"/>
      <c r="AE333" s="335" t="s">
        <v>521</v>
      </c>
      <c r="AF333" s="367"/>
      <c r="AG333" s="384"/>
    </row>
    <row r="334" spans="1:33" s="332" customFormat="1" ht="12" x14ac:dyDescent="0.2">
      <c r="A334" s="396"/>
      <c r="B334" s="371"/>
      <c r="C334" s="1065" t="s">
        <v>522</v>
      </c>
      <c r="D334" s="1065"/>
      <c r="E334" s="1065"/>
      <c r="F334" s="1065"/>
      <c r="G334" s="1065"/>
      <c r="H334" s="1065"/>
      <c r="I334" s="1065"/>
      <c r="J334" s="1065"/>
      <c r="K334" s="1065"/>
      <c r="L334" s="397">
        <v>27091.95</v>
      </c>
      <c r="M334" s="398"/>
      <c r="N334" s="399"/>
      <c r="V334" s="361"/>
      <c r="W334" s="367"/>
      <c r="AC334" s="367"/>
      <c r="AD334" s="367"/>
      <c r="AE334" s="335" t="s">
        <v>522</v>
      </c>
      <c r="AF334" s="367"/>
      <c r="AG334" s="384"/>
    </row>
    <row r="335" spans="1:33" s="332" customFormat="1" ht="12" x14ac:dyDescent="0.2">
      <c r="A335" s="396"/>
      <c r="B335" s="371"/>
      <c r="C335" s="1065" t="s">
        <v>523</v>
      </c>
      <c r="D335" s="1065"/>
      <c r="E335" s="1065"/>
      <c r="F335" s="1065"/>
      <c r="G335" s="1065"/>
      <c r="H335" s="1065"/>
      <c r="I335" s="1065"/>
      <c r="J335" s="1065"/>
      <c r="K335" s="1065"/>
      <c r="L335" s="397">
        <v>15357</v>
      </c>
      <c r="M335" s="398"/>
      <c r="N335" s="399"/>
      <c r="V335" s="361"/>
      <c r="W335" s="367"/>
      <c r="AC335" s="367"/>
      <c r="AD335" s="367"/>
      <c r="AE335" s="335" t="s">
        <v>523</v>
      </c>
      <c r="AF335" s="367"/>
      <c r="AG335" s="384"/>
    </row>
    <row r="336" spans="1:33" s="332" customFormat="1" ht="12" x14ac:dyDescent="0.2">
      <c r="A336" s="396"/>
      <c r="B336" s="371"/>
      <c r="C336" s="1065" t="s">
        <v>524</v>
      </c>
      <c r="D336" s="1065"/>
      <c r="E336" s="1065"/>
      <c r="F336" s="1065"/>
      <c r="G336" s="1065"/>
      <c r="H336" s="1065"/>
      <c r="I336" s="1065"/>
      <c r="J336" s="1065"/>
      <c r="K336" s="1065"/>
      <c r="L336" s="397">
        <v>26694.639999999999</v>
      </c>
      <c r="M336" s="398"/>
      <c r="N336" s="399"/>
      <c r="V336" s="361"/>
      <c r="W336" s="367"/>
      <c r="AC336" s="367"/>
      <c r="AD336" s="367"/>
      <c r="AE336" s="335" t="s">
        <v>524</v>
      </c>
      <c r="AF336" s="367"/>
      <c r="AG336" s="384"/>
    </row>
    <row r="337" spans="1:33" s="332" customFormat="1" ht="12" x14ac:dyDescent="0.2">
      <c r="A337" s="396"/>
      <c r="B337" s="371"/>
      <c r="C337" s="1065" t="s">
        <v>525</v>
      </c>
      <c r="D337" s="1065"/>
      <c r="E337" s="1065"/>
      <c r="F337" s="1065"/>
      <c r="G337" s="1065"/>
      <c r="H337" s="1065"/>
      <c r="I337" s="1065"/>
      <c r="J337" s="1065"/>
      <c r="K337" s="1065"/>
      <c r="L337" s="397">
        <v>27091.95</v>
      </c>
      <c r="M337" s="398"/>
      <c r="N337" s="399"/>
      <c r="V337" s="361"/>
      <c r="W337" s="367"/>
      <c r="AC337" s="367"/>
      <c r="AD337" s="367"/>
      <c r="AE337" s="335" t="s">
        <v>525</v>
      </c>
      <c r="AF337" s="367"/>
      <c r="AG337" s="384"/>
    </row>
    <row r="338" spans="1:33" s="332" customFormat="1" ht="12" x14ac:dyDescent="0.2">
      <c r="A338" s="396"/>
      <c r="B338" s="371"/>
      <c r="C338" s="1065" t="s">
        <v>526</v>
      </c>
      <c r="D338" s="1065"/>
      <c r="E338" s="1065"/>
      <c r="F338" s="1065"/>
      <c r="G338" s="1065"/>
      <c r="H338" s="1065"/>
      <c r="I338" s="1065"/>
      <c r="J338" s="1065"/>
      <c r="K338" s="1065"/>
      <c r="L338" s="397">
        <v>15357</v>
      </c>
      <c r="M338" s="398"/>
      <c r="N338" s="399"/>
      <c r="V338" s="361"/>
      <c r="W338" s="367"/>
      <c r="AC338" s="367"/>
      <c r="AD338" s="367"/>
      <c r="AE338" s="335" t="s">
        <v>526</v>
      </c>
      <c r="AF338" s="367"/>
      <c r="AG338" s="384"/>
    </row>
    <row r="339" spans="1:33" s="332" customFormat="1" ht="12" x14ac:dyDescent="0.2">
      <c r="A339" s="396"/>
      <c r="B339" s="390"/>
      <c r="C339" s="1067" t="s">
        <v>8727</v>
      </c>
      <c r="D339" s="1067"/>
      <c r="E339" s="1067"/>
      <c r="F339" s="1067"/>
      <c r="G339" s="1067"/>
      <c r="H339" s="1067"/>
      <c r="I339" s="1067"/>
      <c r="J339" s="1067"/>
      <c r="K339" s="1067"/>
      <c r="L339" s="400">
        <v>989234.79</v>
      </c>
      <c r="M339" s="401"/>
      <c r="N339" s="402"/>
      <c r="V339" s="361"/>
      <c r="W339" s="367"/>
      <c r="AC339" s="367"/>
      <c r="AD339" s="367"/>
      <c r="AF339" s="367" t="s">
        <v>8727</v>
      </c>
      <c r="AG339" s="384"/>
    </row>
    <row r="340" spans="1:33" s="332" customFormat="1" ht="12" x14ac:dyDescent="0.2">
      <c r="A340" s="396"/>
      <c r="B340" s="371"/>
      <c r="C340" s="1065" t="s">
        <v>513</v>
      </c>
      <c r="D340" s="1065"/>
      <c r="E340" s="1065"/>
      <c r="F340" s="1065"/>
      <c r="G340" s="1065"/>
      <c r="H340" s="1065"/>
      <c r="I340" s="1065"/>
      <c r="J340" s="1065"/>
      <c r="K340" s="1065"/>
      <c r="L340" s="397"/>
      <c r="M340" s="398"/>
      <c r="N340" s="399"/>
      <c r="V340" s="361"/>
      <c r="W340" s="367"/>
      <c r="AC340" s="367"/>
      <c r="AD340" s="367"/>
      <c r="AE340" s="335" t="s">
        <v>513</v>
      </c>
      <c r="AF340" s="367"/>
      <c r="AG340" s="384"/>
    </row>
    <row r="341" spans="1:33" s="332" customFormat="1" ht="12" x14ac:dyDescent="0.2">
      <c r="A341" s="396"/>
      <c r="B341" s="371"/>
      <c r="C341" s="1065" t="s">
        <v>615</v>
      </c>
      <c r="D341" s="1065"/>
      <c r="E341" s="1065"/>
      <c r="F341" s="1065"/>
      <c r="G341" s="1065"/>
      <c r="H341" s="1065"/>
      <c r="I341" s="1065"/>
      <c r="J341" s="1065"/>
      <c r="K341" s="1065"/>
      <c r="L341" s="397">
        <v>35135.07</v>
      </c>
      <c r="M341" s="398"/>
      <c r="N341" s="399"/>
      <c r="V341" s="361"/>
      <c r="W341" s="367"/>
      <c r="AC341" s="367"/>
      <c r="AD341" s="367"/>
      <c r="AE341" s="335" t="s">
        <v>615</v>
      </c>
      <c r="AF341" s="367"/>
      <c r="AG341" s="384"/>
    </row>
    <row r="342" spans="1:33" s="332" customFormat="1" ht="12" x14ac:dyDescent="0.2">
      <c r="A342" s="1073" t="s">
        <v>8728</v>
      </c>
      <c r="B342" s="1074"/>
      <c r="C342" s="1074"/>
      <c r="D342" s="1074"/>
      <c r="E342" s="1074"/>
      <c r="F342" s="1074"/>
      <c r="G342" s="1074"/>
      <c r="H342" s="1074"/>
      <c r="I342" s="1074"/>
      <c r="J342" s="1074"/>
      <c r="K342" s="1074"/>
      <c r="L342" s="1074"/>
      <c r="M342" s="1074"/>
      <c r="N342" s="1075"/>
      <c r="V342" s="361" t="s">
        <v>8728</v>
      </c>
      <c r="W342" s="367"/>
      <c r="AC342" s="367"/>
      <c r="AD342" s="367"/>
      <c r="AF342" s="367"/>
      <c r="AG342" s="384"/>
    </row>
    <row r="343" spans="1:33" s="332" customFormat="1" ht="56.25" x14ac:dyDescent="0.2">
      <c r="A343" s="362" t="s">
        <v>828</v>
      </c>
      <c r="B343" s="363" t="s">
        <v>8613</v>
      </c>
      <c r="C343" s="1068" t="s">
        <v>8614</v>
      </c>
      <c r="D343" s="1068"/>
      <c r="E343" s="1068"/>
      <c r="F343" s="364" t="s">
        <v>648</v>
      </c>
      <c r="G343" s="364"/>
      <c r="H343" s="364"/>
      <c r="I343" s="364" t="s">
        <v>8729</v>
      </c>
      <c r="J343" s="365"/>
      <c r="K343" s="364"/>
      <c r="L343" s="365"/>
      <c r="M343" s="364"/>
      <c r="N343" s="366"/>
      <c r="V343" s="361"/>
      <c r="W343" s="367" t="s">
        <v>8614</v>
      </c>
      <c r="AC343" s="367"/>
      <c r="AD343" s="367"/>
      <c r="AF343" s="367"/>
      <c r="AG343" s="384"/>
    </row>
    <row r="344" spans="1:33" s="332" customFormat="1" ht="12" x14ac:dyDescent="0.2">
      <c r="A344" s="368"/>
      <c r="B344" s="369"/>
      <c r="C344" s="1065" t="s">
        <v>8730</v>
      </c>
      <c r="D344" s="1065"/>
      <c r="E344" s="1065"/>
      <c r="F344" s="1065"/>
      <c r="G344" s="1065"/>
      <c r="H344" s="1065"/>
      <c r="I344" s="1065"/>
      <c r="J344" s="1065"/>
      <c r="K344" s="1065"/>
      <c r="L344" s="1065"/>
      <c r="M344" s="1065"/>
      <c r="N344" s="1072"/>
      <c r="V344" s="361"/>
      <c r="W344" s="367"/>
      <c r="X344" s="335" t="s">
        <v>8730</v>
      </c>
      <c r="AC344" s="367"/>
      <c r="AD344" s="367"/>
      <c r="AF344" s="367"/>
      <c r="AG344" s="384"/>
    </row>
    <row r="345" spans="1:33" s="332" customFormat="1" ht="33.75" x14ac:dyDescent="0.2">
      <c r="A345" s="370"/>
      <c r="B345" s="371" t="s">
        <v>430</v>
      </c>
      <c r="C345" s="1065" t="s">
        <v>431</v>
      </c>
      <c r="D345" s="1065"/>
      <c r="E345" s="1065"/>
      <c r="F345" s="1065"/>
      <c r="G345" s="1065"/>
      <c r="H345" s="1065"/>
      <c r="I345" s="1065"/>
      <c r="J345" s="1065"/>
      <c r="K345" s="1065"/>
      <c r="L345" s="1065"/>
      <c r="M345" s="1065"/>
      <c r="N345" s="1072"/>
      <c r="V345" s="361"/>
      <c r="W345" s="367"/>
      <c r="Y345" s="335" t="s">
        <v>431</v>
      </c>
      <c r="AC345" s="367"/>
      <c r="AD345" s="367"/>
      <c r="AF345" s="367"/>
      <c r="AG345" s="384"/>
    </row>
    <row r="346" spans="1:33" s="332" customFormat="1" ht="12" x14ac:dyDescent="0.2">
      <c r="A346" s="372"/>
      <c r="B346" s="371" t="s">
        <v>434</v>
      </c>
      <c r="C346" s="1065" t="s">
        <v>435</v>
      </c>
      <c r="D346" s="1065"/>
      <c r="E346" s="1065"/>
      <c r="F346" s="373"/>
      <c r="G346" s="373"/>
      <c r="H346" s="373"/>
      <c r="I346" s="373"/>
      <c r="J346" s="374">
        <v>4034.45</v>
      </c>
      <c r="K346" s="373" t="s">
        <v>436</v>
      </c>
      <c r="L346" s="374">
        <v>393.36</v>
      </c>
      <c r="M346" s="373"/>
      <c r="N346" s="375"/>
      <c r="V346" s="361"/>
      <c r="W346" s="367"/>
      <c r="Z346" s="335" t="s">
        <v>435</v>
      </c>
      <c r="AC346" s="367"/>
      <c r="AD346" s="367"/>
      <c r="AF346" s="367"/>
      <c r="AG346" s="384"/>
    </row>
    <row r="347" spans="1:33" s="332" customFormat="1" ht="12" x14ac:dyDescent="0.2">
      <c r="A347" s="372"/>
      <c r="B347" s="371" t="s">
        <v>437</v>
      </c>
      <c r="C347" s="1065" t="s">
        <v>438</v>
      </c>
      <c r="D347" s="1065"/>
      <c r="E347" s="1065"/>
      <c r="F347" s="373"/>
      <c r="G347" s="373"/>
      <c r="H347" s="373"/>
      <c r="I347" s="373"/>
      <c r="J347" s="374">
        <v>472.5</v>
      </c>
      <c r="K347" s="373" t="s">
        <v>436</v>
      </c>
      <c r="L347" s="374">
        <v>46.07</v>
      </c>
      <c r="M347" s="373"/>
      <c r="N347" s="375"/>
      <c r="V347" s="361"/>
      <c r="W347" s="367"/>
      <c r="Z347" s="335" t="s">
        <v>438</v>
      </c>
      <c r="AC347" s="367"/>
      <c r="AD347" s="367"/>
      <c r="AF347" s="367"/>
      <c r="AG347" s="384"/>
    </row>
    <row r="348" spans="1:33" s="332" customFormat="1" ht="12" x14ac:dyDescent="0.2">
      <c r="A348" s="372"/>
      <c r="B348" s="371"/>
      <c r="C348" s="1065" t="s">
        <v>447</v>
      </c>
      <c r="D348" s="1065"/>
      <c r="E348" s="1065"/>
      <c r="F348" s="373" t="s">
        <v>444</v>
      </c>
      <c r="G348" s="373" t="s">
        <v>170</v>
      </c>
      <c r="H348" s="373" t="s">
        <v>436</v>
      </c>
      <c r="I348" s="373" t="s">
        <v>8731</v>
      </c>
      <c r="J348" s="374"/>
      <c r="K348" s="373"/>
      <c r="L348" s="374"/>
      <c r="M348" s="373"/>
      <c r="N348" s="375"/>
      <c r="V348" s="361"/>
      <c r="W348" s="367"/>
      <c r="AA348" s="335" t="s">
        <v>447</v>
      </c>
      <c r="AC348" s="367"/>
      <c r="AD348" s="367"/>
      <c r="AF348" s="367"/>
      <c r="AG348" s="384"/>
    </row>
    <row r="349" spans="1:33" s="332" customFormat="1" ht="12" x14ac:dyDescent="0.2">
      <c r="A349" s="372"/>
      <c r="B349" s="371"/>
      <c r="C349" s="1077" t="s">
        <v>450</v>
      </c>
      <c r="D349" s="1077"/>
      <c r="E349" s="1077"/>
      <c r="F349" s="376"/>
      <c r="G349" s="376"/>
      <c r="H349" s="376"/>
      <c r="I349" s="376"/>
      <c r="J349" s="377">
        <v>4034.45</v>
      </c>
      <c r="K349" s="376"/>
      <c r="L349" s="377">
        <v>393.36</v>
      </c>
      <c r="M349" s="376"/>
      <c r="N349" s="378"/>
      <c r="V349" s="361"/>
      <c r="W349" s="367"/>
      <c r="AB349" s="335" t="s">
        <v>450</v>
      </c>
      <c r="AC349" s="367"/>
      <c r="AD349" s="367"/>
      <c r="AF349" s="367"/>
      <c r="AG349" s="384"/>
    </row>
    <row r="350" spans="1:33" s="332" customFormat="1" ht="12" x14ac:dyDescent="0.2">
      <c r="A350" s="372"/>
      <c r="B350" s="371"/>
      <c r="C350" s="1065" t="s">
        <v>451</v>
      </c>
      <c r="D350" s="1065"/>
      <c r="E350" s="1065"/>
      <c r="F350" s="373"/>
      <c r="G350" s="373"/>
      <c r="H350" s="373"/>
      <c r="I350" s="373"/>
      <c r="J350" s="374"/>
      <c r="K350" s="373"/>
      <c r="L350" s="374">
        <v>46.07</v>
      </c>
      <c r="M350" s="373"/>
      <c r="N350" s="375"/>
      <c r="V350" s="361"/>
      <c r="W350" s="367"/>
      <c r="AA350" s="335" t="s">
        <v>451</v>
      </c>
      <c r="AC350" s="367"/>
      <c r="AD350" s="367"/>
      <c r="AF350" s="367"/>
      <c r="AG350" s="384"/>
    </row>
    <row r="351" spans="1:33" s="332" customFormat="1" ht="22.5" x14ac:dyDescent="0.2">
      <c r="A351" s="372"/>
      <c r="B351" s="371" t="s">
        <v>652</v>
      </c>
      <c r="C351" s="1065" t="s">
        <v>653</v>
      </c>
      <c r="D351" s="1065"/>
      <c r="E351" s="1065"/>
      <c r="F351" s="373" t="s">
        <v>454</v>
      </c>
      <c r="G351" s="373" t="s">
        <v>654</v>
      </c>
      <c r="H351" s="373"/>
      <c r="I351" s="373" t="s">
        <v>654</v>
      </c>
      <c r="J351" s="374"/>
      <c r="K351" s="373"/>
      <c r="L351" s="374">
        <v>42.38</v>
      </c>
      <c r="M351" s="373"/>
      <c r="N351" s="375"/>
      <c r="V351" s="361"/>
      <c r="W351" s="367"/>
      <c r="AA351" s="335" t="s">
        <v>653</v>
      </c>
      <c r="AC351" s="367"/>
      <c r="AD351" s="367"/>
      <c r="AF351" s="367"/>
      <c r="AG351" s="384"/>
    </row>
    <row r="352" spans="1:33" s="332" customFormat="1" ht="22.5" x14ac:dyDescent="0.2">
      <c r="A352" s="372"/>
      <c r="B352" s="371" t="s">
        <v>655</v>
      </c>
      <c r="C352" s="1065" t="s">
        <v>656</v>
      </c>
      <c r="D352" s="1065"/>
      <c r="E352" s="1065"/>
      <c r="F352" s="373" t="s">
        <v>454</v>
      </c>
      <c r="G352" s="373" t="s">
        <v>657</v>
      </c>
      <c r="H352" s="373"/>
      <c r="I352" s="373" t="s">
        <v>657</v>
      </c>
      <c r="J352" s="374"/>
      <c r="K352" s="373"/>
      <c r="L352" s="374">
        <v>21.19</v>
      </c>
      <c r="M352" s="373"/>
      <c r="N352" s="375"/>
      <c r="V352" s="361"/>
      <c r="W352" s="367"/>
      <c r="AA352" s="335" t="s">
        <v>656</v>
      </c>
      <c r="AC352" s="367"/>
      <c r="AD352" s="367"/>
      <c r="AF352" s="367"/>
      <c r="AG352" s="384"/>
    </row>
    <row r="353" spans="1:33" s="332" customFormat="1" ht="12" x14ac:dyDescent="0.2">
      <c r="A353" s="379"/>
      <c r="B353" s="380"/>
      <c r="C353" s="1068" t="s">
        <v>459</v>
      </c>
      <c r="D353" s="1068"/>
      <c r="E353" s="1068"/>
      <c r="F353" s="364"/>
      <c r="G353" s="364"/>
      <c r="H353" s="364"/>
      <c r="I353" s="364"/>
      <c r="J353" s="365"/>
      <c r="K353" s="364"/>
      <c r="L353" s="365">
        <v>456.93</v>
      </c>
      <c r="M353" s="376"/>
      <c r="N353" s="366"/>
      <c r="V353" s="361"/>
      <c r="W353" s="367"/>
      <c r="AC353" s="367" t="s">
        <v>459</v>
      </c>
      <c r="AD353" s="367"/>
      <c r="AF353" s="367"/>
      <c r="AG353" s="384"/>
    </row>
    <row r="354" spans="1:33" s="332" customFormat="1" ht="45" x14ac:dyDescent="0.2">
      <c r="A354" s="362" t="s">
        <v>832</v>
      </c>
      <c r="B354" s="363" t="s">
        <v>658</v>
      </c>
      <c r="C354" s="1068" t="s">
        <v>659</v>
      </c>
      <c r="D354" s="1068"/>
      <c r="E354" s="1068"/>
      <c r="F354" s="364" t="s">
        <v>660</v>
      </c>
      <c r="G354" s="364"/>
      <c r="H354" s="364"/>
      <c r="I354" s="364" t="s">
        <v>2083</v>
      </c>
      <c r="J354" s="365"/>
      <c r="K354" s="364"/>
      <c r="L354" s="365"/>
      <c r="M354" s="364"/>
      <c r="N354" s="366"/>
      <c r="V354" s="361"/>
      <c r="W354" s="367" t="s">
        <v>659</v>
      </c>
      <c r="AC354" s="367"/>
      <c r="AD354" s="367"/>
      <c r="AF354" s="367"/>
      <c r="AG354" s="384"/>
    </row>
    <row r="355" spans="1:33" s="332" customFormat="1" ht="12" x14ac:dyDescent="0.2">
      <c r="A355" s="368"/>
      <c r="B355" s="369"/>
      <c r="C355" s="1065" t="s">
        <v>2528</v>
      </c>
      <c r="D355" s="1065"/>
      <c r="E355" s="1065"/>
      <c r="F355" s="1065"/>
      <c r="G355" s="1065"/>
      <c r="H355" s="1065"/>
      <c r="I355" s="1065"/>
      <c r="J355" s="1065"/>
      <c r="K355" s="1065"/>
      <c r="L355" s="1065"/>
      <c r="M355" s="1065"/>
      <c r="N355" s="1072"/>
      <c r="V355" s="361"/>
      <c r="W355" s="367"/>
      <c r="X355" s="335" t="s">
        <v>2528</v>
      </c>
      <c r="AC355" s="367"/>
      <c r="AD355" s="367"/>
      <c r="AF355" s="367"/>
      <c r="AG355" s="384"/>
    </row>
    <row r="356" spans="1:33" s="332" customFormat="1" ht="22.5" x14ac:dyDescent="0.2">
      <c r="A356" s="370"/>
      <c r="B356" s="371" t="s">
        <v>663</v>
      </c>
      <c r="C356" s="1065" t="s">
        <v>664</v>
      </c>
      <c r="D356" s="1065"/>
      <c r="E356" s="1065"/>
      <c r="F356" s="1065"/>
      <c r="G356" s="1065"/>
      <c r="H356" s="1065"/>
      <c r="I356" s="1065"/>
      <c r="J356" s="1065"/>
      <c r="K356" s="1065"/>
      <c r="L356" s="1065"/>
      <c r="M356" s="1065"/>
      <c r="N356" s="1072"/>
      <c r="V356" s="361"/>
      <c r="W356" s="367"/>
      <c r="Y356" s="335" t="s">
        <v>664</v>
      </c>
      <c r="AC356" s="367"/>
      <c r="AD356" s="367"/>
      <c r="AF356" s="367"/>
      <c r="AG356" s="384"/>
    </row>
    <row r="357" spans="1:33" s="332" customFormat="1" ht="33.75" x14ac:dyDescent="0.2">
      <c r="A357" s="370"/>
      <c r="B357" s="371" t="s">
        <v>430</v>
      </c>
      <c r="C357" s="1065" t="s">
        <v>431</v>
      </c>
      <c r="D357" s="1065"/>
      <c r="E357" s="1065"/>
      <c r="F357" s="1065"/>
      <c r="G357" s="1065"/>
      <c r="H357" s="1065"/>
      <c r="I357" s="1065"/>
      <c r="J357" s="1065"/>
      <c r="K357" s="1065"/>
      <c r="L357" s="1065"/>
      <c r="M357" s="1065"/>
      <c r="N357" s="1072"/>
      <c r="V357" s="361"/>
      <c r="W357" s="367"/>
      <c r="Y357" s="335" t="s">
        <v>431</v>
      </c>
      <c r="AC357" s="367"/>
      <c r="AD357" s="367"/>
      <c r="AF357" s="367"/>
      <c r="AG357" s="384"/>
    </row>
    <row r="358" spans="1:33" s="332" customFormat="1" ht="12" x14ac:dyDescent="0.2">
      <c r="A358" s="372"/>
      <c r="B358" s="371" t="s">
        <v>423</v>
      </c>
      <c r="C358" s="1065" t="s">
        <v>432</v>
      </c>
      <c r="D358" s="1065"/>
      <c r="E358" s="1065"/>
      <c r="F358" s="373"/>
      <c r="G358" s="373"/>
      <c r="H358" s="373"/>
      <c r="I358" s="373"/>
      <c r="J358" s="374">
        <v>1934.4</v>
      </c>
      <c r="K358" s="373" t="s">
        <v>665</v>
      </c>
      <c r="L358" s="374">
        <v>290.16000000000003</v>
      </c>
      <c r="M358" s="373"/>
      <c r="N358" s="375"/>
      <c r="V358" s="361"/>
      <c r="W358" s="367"/>
      <c r="Z358" s="335" t="s">
        <v>432</v>
      </c>
      <c r="AC358" s="367"/>
      <c r="AD358" s="367"/>
      <c r="AF358" s="367"/>
      <c r="AG358" s="384"/>
    </row>
    <row r="359" spans="1:33" s="332" customFormat="1" ht="12" x14ac:dyDescent="0.2">
      <c r="A359" s="372"/>
      <c r="B359" s="371"/>
      <c r="C359" s="1065" t="s">
        <v>443</v>
      </c>
      <c r="D359" s="1065"/>
      <c r="E359" s="1065"/>
      <c r="F359" s="373" t="s">
        <v>444</v>
      </c>
      <c r="G359" s="373" t="s">
        <v>666</v>
      </c>
      <c r="H359" s="373" t="s">
        <v>665</v>
      </c>
      <c r="I359" s="373" t="s">
        <v>8732</v>
      </c>
      <c r="J359" s="374"/>
      <c r="K359" s="373"/>
      <c r="L359" s="374"/>
      <c r="M359" s="373"/>
      <c r="N359" s="375"/>
      <c r="V359" s="361"/>
      <c r="W359" s="367"/>
      <c r="AA359" s="335" t="s">
        <v>443</v>
      </c>
      <c r="AC359" s="367"/>
      <c r="AD359" s="367"/>
      <c r="AF359" s="367"/>
      <c r="AG359" s="384"/>
    </row>
    <row r="360" spans="1:33" s="332" customFormat="1" ht="12" x14ac:dyDescent="0.2">
      <c r="A360" s="372"/>
      <c r="B360" s="371"/>
      <c r="C360" s="1077" t="s">
        <v>450</v>
      </c>
      <c r="D360" s="1077"/>
      <c r="E360" s="1077"/>
      <c r="F360" s="376"/>
      <c r="G360" s="376"/>
      <c r="H360" s="376"/>
      <c r="I360" s="376"/>
      <c r="J360" s="377">
        <v>1934.4</v>
      </c>
      <c r="K360" s="376"/>
      <c r="L360" s="377">
        <v>290.16000000000003</v>
      </c>
      <c r="M360" s="376"/>
      <c r="N360" s="378"/>
      <c r="V360" s="361"/>
      <c r="W360" s="367"/>
      <c r="AB360" s="335" t="s">
        <v>450</v>
      </c>
      <c r="AC360" s="367"/>
      <c r="AD360" s="367"/>
      <c r="AF360" s="367"/>
      <c r="AG360" s="384"/>
    </row>
    <row r="361" spans="1:33" s="332" customFormat="1" ht="12" x14ac:dyDescent="0.2">
      <c r="A361" s="372"/>
      <c r="B361" s="371"/>
      <c r="C361" s="1065" t="s">
        <v>451</v>
      </c>
      <c r="D361" s="1065"/>
      <c r="E361" s="1065"/>
      <c r="F361" s="373"/>
      <c r="G361" s="373"/>
      <c r="H361" s="373"/>
      <c r="I361" s="373"/>
      <c r="J361" s="374"/>
      <c r="K361" s="373"/>
      <c r="L361" s="374">
        <v>290.16000000000003</v>
      </c>
      <c r="M361" s="373"/>
      <c r="N361" s="375"/>
      <c r="V361" s="361"/>
      <c r="W361" s="367"/>
      <c r="AA361" s="335" t="s">
        <v>451</v>
      </c>
      <c r="AC361" s="367"/>
      <c r="AD361" s="367"/>
      <c r="AF361" s="367"/>
      <c r="AG361" s="384"/>
    </row>
    <row r="362" spans="1:33" s="332" customFormat="1" ht="22.5" x14ac:dyDescent="0.2">
      <c r="A362" s="372"/>
      <c r="B362" s="371" t="s">
        <v>668</v>
      </c>
      <c r="C362" s="1065" t="s">
        <v>669</v>
      </c>
      <c r="D362" s="1065"/>
      <c r="E362" s="1065"/>
      <c r="F362" s="373" t="s">
        <v>454</v>
      </c>
      <c r="G362" s="373" t="s">
        <v>670</v>
      </c>
      <c r="H362" s="373"/>
      <c r="I362" s="373" t="s">
        <v>670</v>
      </c>
      <c r="J362" s="374"/>
      <c r="K362" s="373"/>
      <c r="L362" s="374">
        <v>258.24</v>
      </c>
      <c r="M362" s="373"/>
      <c r="N362" s="375"/>
      <c r="V362" s="361"/>
      <c r="W362" s="367"/>
      <c r="AA362" s="335" t="s">
        <v>669</v>
      </c>
      <c r="AC362" s="367"/>
      <c r="AD362" s="367"/>
      <c r="AF362" s="367"/>
      <c r="AG362" s="384"/>
    </row>
    <row r="363" spans="1:33" s="332" customFormat="1" ht="22.5" x14ac:dyDescent="0.2">
      <c r="A363" s="372"/>
      <c r="B363" s="371" t="s">
        <v>671</v>
      </c>
      <c r="C363" s="1065" t="s">
        <v>672</v>
      </c>
      <c r="D363" s="1065"/>
      <c r="E363" s="1065"/>
      <c r="F363" s="373" t="s">
        <v>454</v>
      </c>
      <c r="G363" s="373" t="s">
        <v>673</v>
      </c>
      <c r="H363" s="373"/>
      <c r="I363" s="373" t="s">
        <v>673</v>
      </c>
      <c r="J363" s="374"/>
      <c r="K363" s="373"/>
      <c r="L363" s="374">
        <v>116.06</v>
      </c>
      <c r="M363" s="373"/>
      <c r="N363" s="375"/>
      <c r="V363" s="361"/>
      <c r="W363" s="367"/>
      <c r="AA363" s="335" t="s">
        <v>672</v>
      </c>
      <c r="AC363" s="367"/>
      <c r="AD363" s="367"/>
      <c r="AF363" s="367"/>
      <c r="AG363" s="384"/>
    </row>
    <row r="364" spans="1:33" s="332" customFormat="1" ht="12" x14ac:dyDescent="0.2">
      <c r="A364" s="379"/>
      <c r="B364" s="380"/>
      <c r="C364" s="1068" t="s">
        <v>459</v>
      </c>
      <c r="D364" s="1068"/>
      <c r="E364" s="1068"/>
      <c r="F364" s="364"/>
      <c r="G364" s="364"/>
      <c r="H364" s="364"/>
      <c r="I364" s="364"/>
      <c r="J364" s="365"/>
      <c r="K364" s="364"/>
      <c r="L364" s="365">
        <v>664.46</v>
      </c>
      <c r="M364" s="376"/>
      <c r="N364" s="366"/>
      <c r="V364" s="361"/>
      <c r="W364" s="367"/>
      <c r="AC364" s="367" t="s">
        <v>459</v>
      </c>
      <c r="AD364" s="367"/>
      <c r="AF364" s="367"/>
      <c r="AG364" s="384"/>
    </row>
    <row r="365" spans="1:33" s="332" customFormat="1" ht="56.25" x14ac:dyDescent="0.2">
      <c r="A365" s="362" t="s">
        <v>841</v>
      </c>
      <c r="B365" s="363" t="s">
        <v>8613</v>
      </c>
      <c r="C365" s="1068" t="s">
        <v>8614</v>
      </c>
      <c r="D365" s="1068"/>
      <c r="E365" s="1068"/>
      <c r="F365" s="364" t="s">
        <v>648</v>
      </c>
      <c r="G365" s="364"/>
      <c r="H365" s="364"/>
      <c r="I365" s="364" t="s">
        <v>537</v>
      </c>
      <c r="J365" s="365"/>
      <c r="K365" s="364"/>
      <c r="L365" s="365"/>
      <c r="M365" s="364"/>
      <c r="N365" s="366"/>
      <c r="V365" s="361"/>
      <c r="W365" s="367" t="s">
        <v>8614</v>
      </c>
      <c r="AC365" s="367"/>
      <c r="AD365" s="367"/>
      <c r="AF365" s="367"/>
      <c r="AG365" s="384"/>
    </row>
    <row r="366" spans="1:33" s="332" customFormat="1" ht="12" x14ac:dyDescent="0.2">
      <c r="A366" s="368"/>
      <c r="B366" s="369"/>
      <c r="C366" s="1065" t="s">
        <v>8733</v>
      </c>
      <c r="D366" s="1065"/>
      <c r="E366" s="1065"/>
      <c r="F366" s="1065"/>
      <c r="G366" s="1065"/>
      <c r="H366" s="1065"/>
      <c r="I366" s="1065"/>
      <c r="J366" s="1065"/>
      <c r="K366" s="1065"/>
      <c r="L366" s="1065"/>
      <c r="M366" s="1065"/>
      <c r="N366" s="1072"/>
      <c r="V366" s="361"/>
      <c r="W366" s="367"/>
      <c r="X366" s="335" t="s">
        <v>8733</v>
      </c>
      <c r="AC366" s="367"/>
      <c r="AD366" s="367"/>
      <c r="AF366" s="367"/>
      <c r="AG366" s="384"/>
    </row>
    <row r="367" spans="1:33" s="332" customFormat="1" ht="33.75" x14ac:dyDescent="0.2">
      <c r="A367" s="370"/>
      <c r="B367" s="371" t="s">
        <v>430</v>
      </c>
      <c r="C367" s="1065" t="s">
        <v>431</v>
      </c>
      <c r="D367" s="1065"/>
      <c r="E367" s="1065"/>
      <c r="F367" s="1065"/>
      <c r="G367" s="1065"/>
      <c r="H367" s="1065"/>
      <c r="I367" s="1065"/>
      <c r="J367" s="1065"/>
      <c r="K367" s="1065"/>
      <c r="L367" s="1065"/>
      <c r="M367" s="1065"/>
      <c r="N367" s="1072"/>
      <c r="V367" s="361"/>
      <c r="W367" s="367"/>
      <c r="Y367" s="335" t="s">
        <v>431</v>
      </c>
      <c r="AC367" s="367"/>
      <c r="AD367" s="367"/>
      <c r="AF367" s="367"/>
      <c r="AG367" s="384"/>
    </row>
    <row r="368" spans="1:33" s="332" customFormat="1" ht="12" x14ac:dyDescent="0.2">
      <c r="A368" s="372"/>
      <c r="B368" s="371" t="s">
        <v>434</v>
      </c>
      <c r="C368" s="1065" t="s">
        <v>435</v>
      </c>
      <c r="D368" s="1065"/>
      <c r="E368" s="1065"/>
      <c r="F368" s="373"/>
      <c r="G368" s="373"/>
      <c r="H368" s="373"/>
      <c r="I368" s="373"/>
      <c r="J368" s="374">
        <v>4034.45</v>
      </c>
      <c r="K368" s="373" t="s">
        <v>436</v>
      </c>
      <c r="L368" s="374">
        <v>100.86</v>
      </c>
      <c r="M368" s="373"/>
      <c r="N368" s="375"/>
      <c r="V368" s="361"/>
      <c r="W368" s="367"/>
      <c r="Z368" s="335" t="s">
        <v>435</v>
      </c>
      <c r="AC368" s="367"/>
      <c r="AD368" s="367"/>
      <c r="AF368" s="367"/>
      <c r="AG368" s="384"/>
    </row>
    <row r="369" spans="1:33" s="332" customFormat="1" ht="12" x14ac:dyDescent="0.2">
      <c r="A369" s="372"/>
      <c r="B369" s="371" t="s">
        <v>437</v>
      </c>
      <c r="C369" s="1065" t="s">
        <v>438</v>
      </c>
      <c r="D369" s="1065"/>
      <c r="E369" s="1065"/>
      <c r="F369" s="373"/>
      <c r="G369" s="373"/>
      <c r="H369" s="373"/>
      <c r="I369" s="373"/>
      <c r="J369" s="374">
        <v>472.5</v>
      </c>
      <c r="K369" s="373" t="s">
        <v>436</v>
      </c>
      <c r="L369" s="374">
        <v>11.81</v>
      </c>
      <c r="M369" s="373"/>
      <c r="N369" s="375"/>
      <c r="V369" s="361"/>
      <c r="W369" s="367"/>
      <c r="Z369" s="335" t="s">
        <v>438</v>
      </c>
      <c r="AC369" s="367"/>
      <c r="AD369" s="367"/>
      <c r="AF369" s="367"/>
      <c r="AG369" s="384"/>
    </row>
    <row r="370" spans="1:33" s="332" customFormat="1" ht="12" x14ac:dyDescent="0.2">
      <c r="A370" s="372"/>
      <c r="B370" s="371"/>
      <c r="C370" s="1065" t="s">
        <v>447</v>
      </c>
      <c r="D370" s="1065"/>
      <c r="E370" s="1065"/>
      <c r="F370" s="373" t="s">
        <v>444</v>
      </c>
      <c r="G370" s="373" t="s">
        <v>170</v>
      </c>
      <c r="H370" s="373" t="s">
        <v>436</v>
      </c>
      <c r="I370" s="373" t="s">
        <v>8734</v>
      </c>
      <c r="J370" s="374"/>
      <c r="K370" s="373"/>
      <c r="L370" s="374"/>
      <c r="M370" s="373"/>
      <c r="N370" s="375"/>
      <c r="V370" s="361"/>
      <c r="W370" s="367"/>
      <c r="AA370" s="335" t="s">
        <v>447</v>
      </c>
      <c r="AC370" s="367"/>
      <c r="AD370" s="367"/>
      <c r="AF370" s="367"/>
      <c r="AG370" s="384"/>
    </row>
    <row r="371" spans="1:33" s="332" customFormat="1" ht="12" x14ac:dyDescent="0.2">
      <c r="A371" s="372"/>
      <c r="B371" s="371"/>
      <c r="C371" s="1077" t="s">
        <v>450</v>
      </c>
      <c r="D371" s="1077"/>
      <c r="E371" s="1077"/>
      <c r="F371" s="376"/>
      <c r="G371" s="376"/>
      <c r="H371" s="376"/>
      <c r="I371" s="376"/>
      <c r="J371" s="377">
        <v>4034.45</v>
      </c>
      <c r="K371" s="376"/>
      <c r="L371" s="377">
        <v>100.86</v>
      </c>
      <c r="M371" s="376"/>
      <c r="N371" s="378"/>
      <c r="V371" s="361"/>
      <c r="W371" s="367"/>
      <c r="AB371" s="335" t="s">
        <v>450</v>
      </c>
      <c r="AC371" s="367"/>
      <c r="AD371" s="367"/>
      <c r="AF371" s="367"/>
      <c r="AG371" s="384"/>
    </row>
    <row r="372" spans="1:33" s="332" customFormat="1" ht="12" x14ac:dyDescent="0.2">
      <c r="A372" s="372"/>
      <c r="B372" s="371"/>
      <c r="C372" s="1065" t="s">
        <v>451</v>
      </c>
      <c r="D372" s="1065"/>
      <c r="E372" s="1065"/>
      <c r="F372" s="373"/>
      <c r="G372" s="373"/>
      <c r="H372" s="373"/>
      <c r="I372" s="373"/>
      <c r="J372" s="374"/>
      <c r="K372" s="373"/>
      <c r="L372" s="374">
        <v>11.81</v>
      </c>
      <c r="M372" s="373"/>
      <c r="N372" s="375"/>
      <c r="V372" s="361"/>
      <c r="W372" s="367"/>
      <c r="AA372" s="335" t="s">
        <v>451</v>
      </c>
      <c r="AC372" s="367"/>
      <c r="AD372" s="367"/>
      <c r="AF372" s="367"/>
      <c r="AG372" s="384"/>
    </row>
    <row r="373" spans="1:33" s="332" customFormat="1" ht="22.5" x14ac:dyDescent="0.2">
      <c r="A373" s="372"/>
      <c r="B373" s="371" t="s">
        <v>652</v>
      </c>
      <c r="C373" s="1065" t="s">
        <v>653</v>
      </c>
      <c r="D373" s="1065"/>
      <c r="E373" s="1065"/>
      <c r="F373" s="373" t="s">
        <v>454</v>
      </c>
      <c r="G373" s="373" t="s">
        <v>654</v>
      </c>
      <c r="H373" s="373"/>
      <c r="I373" s="373" t="s">
        <v>654</v>
      </c>
      <c r="J373" s="374"/>
      <c r="K373" s="373"/>
      <c r="L373" s="374">
        <v>10.87</v>
      </c>
      <c r="M373" s="373"/>
      <c r="N373" s="375"/>
      <c r="V373" s="361"/>
      <c r="W373" s="367"/>
      <c r="AA373" s="335" t="s">
        <v>653</v>
      </c>
      <c r="AC373" s="367"/>
      <c r="AD373" s="367"/>
      <c r="AF373" s="367"/>
      <c r="AG373" s="384"/>
    </row>
    <row r="374" spans="1:33" s="332" customFormat="1" ht="22.5" x14ac:dyDescent="0.2">
      <c r="A374" s="372"/>
      <c r="B374" s="371" t="s">
        <v>655</v>
      </c>
      <c r="C374" s="1065" t="s">
        <v>656</v>
      </c>
      <c r="D374" s="1065"/>
      <c r="E374" s="1065"/>
      <c r="F374" s="373" t="s">
        <v>454</v>
      </c>
      <c r="G374" s="373" t="s">
        <v>657</v>
      </c>
      <c r="H374" s="373"/>
      <c r="I374" s="373" t="s">
        <v>657</v>
      </c>
      <c r="J374" s="374"/>
      <c r="K374" s="373"/>
      <c r="L374" s="374">
        <v>5.43</v>
      </c>
      <c r="M374" s="373"/>
      <c r="N374" s="375"/>
      <c r="V374" s="361"/>
      <c r="W374" s="367"/>
      <c r="AA374" s="335" t="s">
        <v>656</v>
      </c>
      <c r="AC374" s="367"/>
      <c r="AD374" s="367"/>
      <c r="AF374" s="367"/>
      <c r="AG374" s="384"/>
    </row>
    <row r="375" spans="1:33" s="332" customFormat="1" ht="12" x14ac:dyDescent="0.2">
      <c r="A375" s="379"/>
      <c r="B375" s="380"/>
      <c r="C375" s="1068" t="s">
        <v>459</v>
      </c>
      <c r="D375" s="1068"/>
      <c r="E375" s="1068"/>
      <c r="F375" s="364"/>
      <c r="G375" s="364"/>
      <c r="H375" s="364"/>
      <c r="I375" s="364"/>
      <c r="J375" s="365"/>
      <c r="K375" s="364"/>
      <c r="L375" s="365">
        <v>117.16</v>
      </c>
      <c r="M375" s="376"/>
      <c r="N375" s="366"/>
      <c r="V375" s="361"/>
      <c r="W375" s="367"/>
      <c r="AC375" s="367" t="s">
        <v>459</v>
      </c>
      <c r="AD375" s="367"/>
      <c r="AF375" s="367"/>
      <c r="AG375" s="384"/>
    </row>
    <row r="376" spans="1:33" s="332" customFormat="1" ht="45" x14ac:dyDescent="0.2">
      <c r="A376" s="362" t="s">
        <v>845</v>
      </c>
      <c r="B376" s="363" t="s">
        <v>6140</v>
      </c>
      <c r="C376" s="1068" t="s">
        <v>8618</v>
      </c>
      <c r="D376" s="1068"/>
      <c r="E376" s="1068"/>
      <c r="F376" s="364" t="s">
        <v>621</v>
      </c>
      <c r="G376" s="364"/>
      <c r="H376" s="364"/>
      <c r="I376" s="364" t="s">
        <v>1981</v>
      </c>
      <c r="J376" s="365">
        <v>2.91</v>
      </c>
      <c r="K376" s="364" t="s">
        <v>436</v>
      </c>
      <c r="L376" s="365">
        <v>640.20000000000005</v>
      </c>
      <c r="M376" s="364"/>
      <c r="N376" s="366"/>
      <c r="V376" s="361"/>
      <c r="W376" s="367" t="s">
        <v>8618</v>
      </c>
      <c r="AC376" s="367"/>
      <c r="AD376" s="367"/>
      <c r="AF376" s="367"/>
      <c r="AG376" s="384"/>
    </row>
    <row r="377" spans="1:33" s="332" customFormat="1" ht="12" x14ac:dyDescent="0.2">
      <c r="A377" s="368"/>
      <c r="B377" s="369"/>
      <c r="C377" s="1065" t="s">
        <v>8735</v>
      </c>
      <c r="D377" s="1065"/>
      <c r="E377" s="1065"/>
      <c r="F377" s="1065"/>
      <c r="G377" s="1065"/>
      <c r="H377" s="1065"/>
      <c r="I377" s="1065"/>
      <c r="J377" s="1065"/>
      <c r="K377" s="1065"/>
      <c r="L377" s="1065"/>
      <c r="M377" s="1065"/>
      <c r="N377" s="1072"/>
      <c r="V377" s="361"/>
      <c r="W377" s="367"/>
      <c r="X377" s="335" t="s">
        <v>8735</v>
      </c>
      <c r="AC377" s="367"/>
      <c r="AD377" s="367"/>
      <c r="AF377" s="367"/>
      <c r="AG377" s="384"/>
    </row>
    <row r="378" spans="1:33" s="332" customFormat="1" ht="33.75" x14ac:dyDescent="0.2">
      <c r="A378" s="370"/>
      <c r="B378" s="371" t="s">
        <v>430</v>
      </c>
      <c r="C378" s="1065" t="s">
        <v>431</v>
      </c>
      <c r="D378" s="1065"/>
      <c r="E378" s="1065"/>
      <c r="F378" s="1065"/>
      <c r="G378" s="1065"/>
      <c r="H378" s="1065"/>
      <c r="I378" s="1065"/>
      <c r="J378" s="1065"/>
      <c r="K378" s="1065"/>
      <c r="L378" s="1065"/>
      <c r="M378" s="1065"/>
      <c r="N378" s="1072"/>
      <c r="V378" s="361"/>
      <c r="W378" s="367"/>
      <c r="Y378" s="335" t="s">
        <v>431</v>
      </c>
      <c r="AC378" s="367"/>
      <c r="AD378" s="367"/>
      <c r="AF378" s="367"/>
      <c r="AG378" s="384"/>
    </row>
    <row r="379" spans="1:33" s="332" customFormat="1" ht="1.5" customHeight="1" x14ac:dyDescent="0.2">
      <c r="A379" s="386"/>
      <c r="B379" s="380"/>
      <c r="C379" s="380"/>
      <c r="D379" s="380"/>
      <c r="E379" s="380"/>
      <c r="F379" s="386"/>
      <c r="G379" s="386"/>
      <c r="H379" s="386"/>
      <c r="I379" s="386"/>
      <c r="J379" s="390"/>
      <c r="K379" s="386"/>
      <c r="L379" s="390"/>
      <c r="M379" s="373"/>
      <c r="N379" s="390"/>
      <c r="V379" s="361"/>
      <c r="W379" s="367"/>
      <c r="AC379" s="367"/>
      <c r="AD379" s="367"/>
      <c r="AF379" s="367"/>
      <c r="AG379" s="384"/>
    </row>
    <row r="380" spans="1:33" s="332" customFormat="1" ht="12" x14ac:dyDescent="0.2">
      <c r="A380" s="391"/>
      <c r="B380" s="392"/>
      <c r="C380" s="1068" t="s">
        <v>8736</v>
      </c>
      <c r="D380" s="1068"/>
      <c r="E380" s="1068"/>
      <c r="F380" s="1068"/>
      <c r="G380" s="1068"/>
      <c r="H380" s="1068"/>
      <c r="I380" s="1068"/>
      <c r="J380" s="1068"/>
      <c r="K380" s="1068"/>
      <c r="L380" s="393"/>
      <c r="M380" s="394"/>
      <c r="N380" s="395"/>
      <c r="V380" s="361"/>
      <c r="W380" s="367"/>
      <c r="AC380" s="367"/>
      <c r="AD380" s="367" t="s">
        <v>8736</v>
      </c>
      <c r="AF380" s="367"/>
      <c r="AG380" s="384"/>
    </row>
    <row r="381" spans="1:33" s="332" customFormat="1" ht="12" x14ac:dyDescent="0.2">
      <c r="A381" s="396"/>
      <c r="B381" s="371"/>
      <c r="C381" s="1065" t="s">
        <v>512</v>
      </c>
      <c r="D381" s="1065"/>
      <c r="E381" s="1065"/>
      <c r="F381" s="1065"/>
      <c r="G381" s="1065"/>
      <c r="H381" s="1065"/>
      <c r="I381" s="1065"/>
      <c r="J381" s="1065"/>
      <c r="K381" s="1065"/>
      <c r="L381" s="397">
        <v>1424.58</v>
      </c>
      <c r="M381" s="398"/>
      <c r="N381" s="399"/>
      <c r="V381" s="361"/>
      <c r="W381" s="367"/>
      <c r="AC381" s="367"/>
      <c r="AD381" s="367"/>
      <c r="AE381" s="335" t="s">
        <v>512</v>
      </c>
      <c r="AF381" s="367"/>
      <c r="AG381" s="384"/>
    </row>
    <row r="382" spans="1:33" s="332" customFormat="1" ht="12" x14ac:dyDescent="0.2">
      <c r="A382" s="396"/>
      <c r="B382" s="371"/>
      <c r="C382" s="1065" t="s">
        <v>513</v>
      </c>
      <c r="D382" s="1065"/>
      <c r="E382" s="1065"/>
      <c r="F382" s="1065"/>
      <c r="G382" s="1065"/>
      <c r="H382" s="1065"/>
      <c r="I382" s="1065"/>
      <c r="J382" s="1065"/>
      <c r="K382" s="1065"/>
      <c r="L382" s="397"/>
      <c r="M382" s="398"/>
      <c r="N382" s="399"/>
      <c r="V382" s="361"/>
      <c r="W382" s="367"/>
      <c r="AC382" s="367"/>
      <c r="AD382" s="367"/>
      <c r="AE382" s="335" t="s">
        <v>513</v>
      </c>
      <c r="AF382" s="367"/>
      <c r="AG382" s="384"/>
    </row>
    <row r="383" spans="1:33" s="332" customFormat="1" ht="12" x14ac:dyDescent="0.2">
      <c r="A383" s="396"/>
      <c r="B383" s="371"/>
      <c r="C383" s="1065" t="s">
        <v>514</v>
      </c>
      <c r="D383" s="1065"/>
      <c r="E383" s="1065"/>
      <c r="F383" s="1065"/>
      <c r="G383" s="1065"/>
      <c r="H383" s="1065"/>
      <c r="I383" s="1065"/>
      <c r="J383" s="1065"/>
      <c r="K383" s="1065"/>
      <c r="L383" s="397">
        <v>290.16000000000003</v>
      </c>
      <c r="M383" s="398"/>
      <c r="N383" s="399"/>
      <c r="V383" s="361"/>
      <c r="W383" s="367"/>
      <c r="AC383" s="367"/>
      <c r="AD383" s="367"/>
      <c r="AE383" s="335" t="s">
        <v>514</v>
      </c>
      <c r="AF383" s="367"/>
      <c r="AG383" s="384"/>
    </row>
    <row r="384" spans="1:33" s="332" customFormat="1" ht="12" x14ac:dyDescent="0.2">
      <c r="A384" s="396"/>
      <c r="B384" s="371"/>
      <c r="C384" s="1065" t="s">
        <v>515</v>
      </c>
      <c r="D384" s="1065"/>
      <c r="E384" s="1065"/>
      <c r="F384" s="1065"/>
      <c r="G384" s="1065"/>
      <c r="H384" s="1065"/>
      <c r="I384" s="1065"/>
      <c r="J384" s="1065"/>
      <c r="K384" s="1065"/>
      <c r="L384" s="397">
        <v>1134.42</v>
      </c>
      <c r="M384" s="398"/>
      <c r="N384" s="399"/>
      <c r="V384" s="361"/>
      <c r="W384" s="367"/>
      <c r="AC384" s="367"/>
      <c r="AD384" s="367"/>
      <c r="AE384" s="335" t="s">
        <v>515</v>
      </c>
      <c r="AF384" s="367"/>
      <c r="AG384" s="384"/>
    </row>
    <row r="385" spans="1:33" s="332" customFormat="1" ht="12" x14ac:dyDescent="0.2">
      <c r="A385" s="396"/>
      <c r="B385" s="371"/>
      <c r="C385" s="1065" t="s">
        <v>516</v>
      </c>
      <c r="D385" s="1065"/>
      <c r="E385" s="1065"/>
      <c r="F385" s="1065"/>
      <c r="G385" s="1065"/>
      <c r="H385" s="1065"/>
      <c r="I385" s="1065"/>
      <c r="J385" s="1065"/>
      <c r="K385" s="1065"/>
      <c r="L385" s="397">
        <v>57.88</v>
      </c>
      <c r="M385" s="398"/>
      <c r="N385" s="399"/>
      <c r="V385" s="361"/>
      <c r="W385" s="367"/>
      <c r="AC385" s="367"/>
      <c r="AD385" s="367"/>
      <c r="AE385" s="335" t="s">
        <v>516</v>
      </c>
      <c r="AF385" s="367"/>
      <c r="AG385" s="384"/>
    </row>
    <row r="386" spans="1:33" s="332" customFormat="1" ht="12" x14ac:dyDescent="0.2">
      <c r="A386" s="396"/>
      <c r="B386" s="371"/>
      <c r="C386" s="1065" t="s">
        <v>518</v>
      </c>
      <c r="D386" s="1065"/>
      <c r="E386" s="1065"/>
      <c r="F386" s="1065"/>
      <c r="G386" s="1065"/>
      <c r="H386" s="1065"/>
      <c r="I386" s="1065"/>
      <c r="J386" s="1065"/>
      <c r="K386" s="1065"/>
      <c r="L386" s="397">
        <v>1878.75</v>
      </c>
      <c r="M386" s="398"/>
      <c r="N386" s="399"/>
      <c r="V386" s="361"/>
      <c r="W386" s="367"/>
      <c r="AC386" s="367"/>
      <c r="AD386" s="367"/>
      <c r="AE386" s="335" t="s">
        <v>518</v>
      </c>
      <c r="AF386" s="367"/>
      <c r="AG386" s="384"/>
    </row>
    <row r="387" spans="1:33" s="332" customFormat="1" ht="12" x14ac:dyDescent="0.2">
      <c r="A387" s="396"/>
      <c r="B387" s="371"/>
      <c r="C387" s="1065" t="s">
        <v>4959</v>
      </c>
      <c r="D387" s="1065"/>
      <c r="E387" s="1065"/>
      <c r="F387" s="1065"/>
      <c r="G387" s="1065"/>
      <c r="H387" s="1065"/>
      <c r="I387" s="1065"/>
      <c r="J387" s="1065"/>
      <c r="K387" s="1065"/>
      <c r="L387" s="397">
        <v>1238.55</v>
      </c>
      <c r="M387" s="398"/>
      <c r="N387" s="399"/>
      <c r="V387" s="361"/>
      <c r="W387" s="367"/>
      <c r="AC387" s="367"/>
      <c r="AD387" s="367"/>
      <c r="AE387" s="335" t="s">
        <v>4959</v>
      </c>
      <c r="AF387" s="367"/>
      <c r="AG387" s="384"/>
    </row>
    <row r="388" spans="1:33" s="332" customFormat="1" ht="12" x14ac:dyDescent="0.2">
      <c r="A388" s="396"/>
      <c r="B388" s="371"/>
      <c r="C388" s="1065" t="s">
        <v>4960</v>
      </c>
      <c r="D388" s="1065"/>
      <c r="E388" s="1065"/>
      <c r="F388" s="1065"/>
      <c r="G388" s="1065"/>
      <c r="H388" s="1065"/>
      <c r="I388" s="1065"/>
      <c r="J388" s="1065"/>
      <c r="K388" s="1065"/>
      <c r="L388" s="397"/>
      <c r="M388" s="398"/>
      <c r="N388" s="399"/>
      <c r="V388" s="361"/>
      <c r="W388" s="367"/>
      <c r="AC388" s="367"/>
      <c r="AD388" s="367"/>
      <c r="AE388" s="335" t="s">
        <v>4960</v>
      </c>
      <c r="AF388" s="367"/>
      <c r="AG388" s="384"/>
    </row>
    <row r="389" spans="1:33" s="332" customFormat="1" ht="12" x14ac:dyDescent="0.2">
      <c r="A389" s="396"/>
      <c r="B389" s="371"/>
      <c r="C389" s="1065" t="s">
        <v>4963</v>
      </c>
      <c r="D389" s="1065"/>
      <c r="E389" s="1065"/>
      <c r="F389" s="1065"/>
      <c r="G389" s="1065"/>
      <c r="H389" s="1065"/>
      <c r="I389" s="1065"/>
      <c r="J389" s="1065"/>
      <c r="K389" s="1065"/>
      <c r="L389" s="397">
        <v>290.16000000000003</v>
      </c>
      <c r="M389" s="398"/>
      <c r="N389" s="399"/>
      <c r="V389" s="361"/>
      <c r="W389" s="367"/>
      <c r="AC389" s="367"/>
      <c r="AD389" s="367"/>
      <c r="AE389" s="335" t="s">
        <v>4963</v>
      </c>
      <c r="AF389" s="367"/>
      <c r="AG389" s="384"/>
    </row>
    <row r="390" spans="1:33" s="332" customFormat="1" ht="12" x14ac:dyDescent="0.2">
      <c r="A390" s="396"/>
      <c r="B390" s="371"/>
      <c r="C390" s="1065" t="s">
        <v>4964</v>
      </c>
      <c r="D390" s="1065"/>
      <c r="E390" s="1065"/>
      <c r="F390" s="1065"/>
      <c r="G390" s="1065"/>
      <c r="H390" s="1065"/>
      <c r="I390" s="1065"/>
      <c r="J390" s="1065"/>
      <c r="K390" s="1065"/>
      <c r="L390" s="397">
        <v>494.22</v>
      </c>
      <c r="M390" s="398"/>
      <c r="N390" s="399"/>
      <c r="V390" s="361"/>
      <c r="W390" s="367"/>
      <c r="AC390" s="367"/>
      <c r="AD390" s="367"/>
      <c r="AE390" s="335" t="s">
        <v>4964</v>
      </c>
      <c r="AF390" s="367"/>
      <c r="AG390" s="384"/>
    </row>
    <row r="391" spans="1:33" s="332" customFormat="1" ht="12" x14ac:dyDescent="0.2">
      <c r="A391" s="396"/>
      <c r="B391" s="371"/>
      <c r="C391" s="1065" t="s">
        <v>4965</v>
      </c>
      <c r="D391" s="1065"/>
      <c r="E391" s="1065"/>
      <c r="F391" s="1065"/>
      <c r="G391" s="1065"/>
      <c r="H391" s="1065"/>
      <c r="I391" s="1065"/>
      <c r="J391" s="1065"/>
      <c r="K391" s="1065"/>
      <c r="L391" s="397">
        <v>311.49</v>
      </c>
      <c r="M391" s="398"/>
      <c r="N391" s="399"/>
      <c r="V391" s="361"/>
      <c r="W391" s="367"/>
      <c r="AC391" s="367"/>
      <c r="AD391" s="367"/>
      <c r="AE391" s="335" t="s">
        <v>4965</v>
      </c>
      <c r="AF391" s="367"/>
      <c r="AG391" s="384"/>
    </row>
    <row r="392" spans="1:33" s="332" customFormat="1" ht="12" x14ac:dyDescent="0.2">
      <c r="A392" s="396"/>
      <c r="B392" s="371"/>
      <c r="C392" s="1065" t="s">
        <v>4966</v>
      </c>
      <c r="D392" s="1065"/>
      <c r="E392" s="1065"/>
      <c r="F392" s="1065"/>
      <c r="G392" s="1065"/>
      <c r="H392" s="1065"/>
      <c r="I392" s="1065"/>
      <c r="J392" s="1065"/>
      <c r="K392" s="1065"/>
      <c r="L392" s="397">
        <v>142.68</v>
      </c>
      <c r="M392" s="398"/>
      <c r="N392" s="399"/>
      <c r="V392" s="361"/>
      <c r="W392" s="367"/>
      <c r="AC392" s="367"/>
      <c r="AD392" s="367"/>
      <c r="AE392" s="335" t="s">
        <v>4966</v>
      </c>
      <c r="AF392" s="367"/>
      <c r="AG392" s="384"/>
    </row>
    <row r="393" spans="1:33" s="332" customFormat="1" ht="12" x14ac:dyDescent="0.2">
      <c r="A393" s="396"/>
      <c r="B393" s="371"/>
      <c r="C393" s="1065" t="s">
        <v>4962</v>
      </c>
      <c r="D393" s="1065"/>
      <c r="E393" s="1065"/>
      <c r="F393" s="1065"/>
      <c r="G393" s="1065"/>
      <c r="H393" s="1065"/>
      <c r="I393" s="1065"/>
      <c r="J393" s="1065"/>
      <c r="K393" s="1065"/>
      <c r="L393" s="397">
        <v>640.20000000000005</v>
      </c>
      <c r="M393" s="398"/>
      <c r="N393" s="399"/>
      <c r="V393" s="361"/>
      <c r="W393" s="367"/>
      <c r="AC393" s="367"/>
      <c r="AD393" s="367"/>
      <c r="AE393" s="335" t="s">
        <v>4962</v>
      </c>
      <c r="AF393" s="367"/>
      <c r="AG393" s="384"/>
    </row>
    <row r="394" spans="1:33" s="332" customFormat="1" ht="12" x14ac:dyDescent="0.2">
      <c r="A394" s="396"/>
      <c r="B394" s="371"/>
      <c r="C394" s="1065" t="s">
        <v>524</v>
      </c>
      <c r="D394" s="1065"/>
      <c r="E394" s="1065"/>
      <c r="F394" s="1065"/>
      <c r="G394" s="1065"/>
      <c r="H394" s="1065"/>
      <c r="I394" s="1065"/>
      <c r="J394" s="1065"/>
      <c r="K394" s="1065"/>
      <c r="L394" s="397">
        <v>348.04</v>
      </c>
      <c r="M394" s="398"/>
      <c r="N394" s="399"/>
      <c r="V394" s="361"/>
      <c r="W394" s="367"/>
      <c r="AC394" s="367"/>
      <c r="AD394" s="367"/>
      <c r="AE394" s="335" t="s">
        <v>524</v>
      </c>
      <c r="AF394" s="367"/>
      <c r="AG394" s="384"/>
    </row>
    <row r="395" spans="1:33" s="332" customFormat="1" ht="12" x14ac:dyDescent="0.2">
      <c r="A395" s="396"/>
      <c r="B395" s="371"/>
      <c r="C395" s="1065" t="s">
        <v>525</v>
      </c>
      <c r="D395" s="1065"/>
      <c r="E395" s="1065"/>
      <c r="F395" s="1065"/>
      <c r="G395" s="1065"/>
      <c r="H395" s="1065"/>
      <c r="I395" s="1065"/>
      <c r="J395" s="1065"/>
      <c r="K395" s="1065"/>
      <c r="L395" s="397">
        <v>311.49</v>
      </c>
      <c r="M395" s="398"/>
      <c r="N395" s="399"/>
      <c r="V395" s="361"/>
      <c r="W395" s="367"/>
      <c r="AC395" s="367"/>
      <c r="AD395" s="367"/>
      <c r="AE395" s="335" t="s">
        <v>525</v>
      </c>
      <c r="AF395" s="367"/>
      <c r="AG395" s="384"/>
    </row>
    <row r="396" spans="1:33" s="332" customFormat="1" ht="12" x14ac:dyDescent="0.2">
      <c r="A396" s="396"/>
      <c r="B396" s="371"/>
      <c r="C396" s="1065" t="s">
        <v>526</v>
      </c>
      <c r="D396" s="1065"/>
      <c r="E396" s="1065"/>
      <c r="F396" s="1065"/>
      <c r="G396" s="1065"/>
      <c r="H396" s="1065"/>
      <c r="I396" s="1065"/>
      <c r="J396" s="1065"/>
      <c r="K396" s="1065"/>
      <c r="L396" s="397">
        <v>142.68</v>
      </c>
      <c r="M396" s="398"/>
      <c r="N396" s="399"/>
      <c r="V396" s="361"/>
      <c r="W396" s="367"/>
      <c r="AC396" s="367"/>
      <c r="AD396" s="367"/>
      <c r="AE396" s="335" t="s">
        <v>526</v>
      </c>
      <c r="AF396" s="367"/>
      <c r="AG396" s="384"/>
    </row>
    <row r="397" spans="1:33" s="332" customFormat="1" ht="12" x14ac:dyDescent="0.2">
      <c r="A397" s="396"/>
      <c r="B397" s="390"/>
      <c r="C397" s="1067" t="s">
        <v>8737</v>
      </c>
      <c r="D397" s="1067"/>
      <c r="E397" s="1067"/>
      <c r="F397" s="1067"/>
      <c r="G397" s="1067"/>
      <c r="H397" s="1067"/>
      <c r="I397" s="1067"/>
      <c r="J397" s="1067"/>
      <c r="K397" s="1067"/>
      <c r="L397" s="400">
        <v>1878.75</v>
      </c>
      <c r="M397" s="401"/>
      <c r="N397" s="402"/>
      <c r="V397" s="361"/>
      <c r="W397" s="367"/>
      <c r="AC397" s="367"/>
      <c r="AD397" s="367"/>
      <c r="AF397" s="367" t="s">
        <v>8737</v>
      </c>
      <c r="AG397" s="384"/>
    </row>
    <row r="398" spans="1:33" s="332" customFormat="1" ht="12" x14ac:dyDescent="0.2">
      <c r="A398" s="1073" t="s">
        <v>8738</v>
      </c>
      <c r="B398" s="1074"/>
      <c r="C398" s="1074"/>
      <c r="D398" s="1074"/>
      <c r="E398" s="1074"/>
      <c r="F398" s="1074"/>
      <c r="G398" s="1074"/>
      <c r="H398" s="1074"/>
      <c r="I398" s="1074"/>
      <c r="J398" s="1074"/>
      <c r="K398" s="1074"/>
      <c r="L398" s="1074"/>
      <c r="M398" s="1074"/>
      <c r="N398" s="1075"/>
      <c r="V398" s="361" t="s">
        <v>8738</v>
      </c>
      <c r="W398" s="367"/>
      <c r="AC398" s="367"/>
      <c r="AD398" s="367"/>
      <c r="AF398" s="367"/>
      <c r="AG398" s="384"/>
    </row>
    <row r="399" spans="1:33" s="332" customFormat="1" ht="67.5" x14ac:dyDescent="0.2">
      <c r="A399" s="362" t="s">
        <v>673</v>
      </c>
      <c r="B399" s="363" t="s">
        <v>8623</v>
      </c>
      <c r="C399" s="1068" t="s">
        <v>8624</v>
      </c>
      <c r="D399" s="1068"/>
      <c r="E399" s="1068"/>
      <c r="F399" s="364" t="s">
        <v>644</v>
      </c>
      <c r="G399" s="364"/>
      <c r="H399" s="364"/>
      <c r="I399" s="364" t="s">
        <v>8739</v>
      </c>
      <c r="J399" s="365"/>
      <c r="K399" s="364"/>
      <c r="L399" s="365"/>
      <c r="M399" s="364"/>
      <c r="N399" s="366"/>
      <c r="V399" s="361"/>
      <c r="W399" s="367" t="s">
        <v>8624</v>
      </c>
      <c r="AC399" s="367"/>
      <c r="AD399" s="367"/>
      <c r="AF399" s="367"/>
      <c r="AG399" s="384"/>
    </row>
    <row r="400" spans="1:33" s="332" customFormat="1" ht="12" x14ac:dyDescent="0.2">
      <c r="A400" s="372"/>
      <c r="B400" s="371" t="s">
        <v>423</v>
      </c>
      <c r="C400" s="1065" t="s">
        <v>432</v>
      </c>
      <c r="D400" s="1065"/>
      <c r="E400" s="1065"/>
      <c r="F400" s="373"/>
      <c r="G400" s="373"/>
      <c r="H400" s="373"/>
      <c r="I400" s="373"/>
      <c r="J400" s="374">
        <v>18.21</v>
      </c>
      <c r="K400" s="373"/>
      <c r="L400" s="374">
        <v>1249.21</v>
      </c>
      <c r="M400" s="373"/>
      <c r="N400" s="375"/>
      <c r="V400" s="361"/>
      <c r="W400" s="367"/>
      <c r="Z400" s="335" t="s">
        <v>432</v>
      </c>
      <c r="AC400" s="367"/>
      <c r="AD400" s="367"/>
      <c r="AF400" s="367"/>
      <c r="AG400" s="384"/>
    </row>
    <row r="401" spans="1:33" s="332" customFormat="1" ht="12" x14ac:dyDescent="0.2">
      <c r="A401" s="372"/>
      <c r="B401" s="371" t="s">
        <v>434</v>
      </c>
      <c r="C401" s="1065" t="s">
        <v>435</v>
      </c>
      <c r="D401" s="1065"/>
      <c r="E401" s="1065"/>
      <c r="F401" s="373"/>
      <c r="G401" s="373"/>
      <c r="H401" s="373"/>
      <c r="I401" s="373"/>
      <c r="J401" s="374">
        <v>160.11000000000001</v>
      </c>
      <c r="K401" s="373"/>
      <c r="L401" s="374">
        <v>10983.55</v>
      </c>
      <c r="M401" s="373"/>
      <c r="N401" s="375"/>
      <c r="V401" s="361"/>
      <c r="W401" s="367"/>
      <c r="Z401" s="335" t="s">
        <v>435</v>
      </c>
      <c r="AC401" s="367"/>
      <c r="AD401" s="367"/>
      <c r="AF401" s="367"/>
      <c r="AG401" s="384"/>
    </row>
    <row r="402" spans="1:33" s="332" customFormat="1" ht="12" x14ac:dyDescent="0.2">
      <c r="A402" s="372"/>
      <c r="B402" s="371" t="s">
        <v>437</v>
      </c>
      <c r="C402" s="1065" t="s">
        <v>438</v>
      </c>
      <c r="D402" s="1065"/>
      <c r="E402" s="1065"/>
      <c r="F402" s="373"/>
      <c r="G402" s="373"/>
      <c r="H402" s="373"/>
      <c r="I402" s="373"/>
      <c r="J402" s="374">
        <v>15.33</v>
      </c>
      <c r="K402" s="373"/>
      <c r="L402" s="374">
        <v>1051.6400000000001</v>
      </c>
      <c r="M402" s="373"/>
      <c r="N402" s="375"/>
      <c r="V402" s="361"/>
      <c r="W402" s="367"/>
      <c r="Z402" s="335" t="s">
        <v>438</v>
      </c>
      <c r="AC402" s="367"/>
      <c r="AD402" s="367"/>
      <c r="AF402" s="367"/>
      <c r="AG402" s="384"/>
    </row>
    <row r="403" spans="1:33" s="332" customFormat="1" ht="12" x14ac:dyDescent="0.2">
      <c r="A403" s="372"/>
      <c r="B403" s="371" t="s">
        <v>439</v>
      </c>
      <c r="C403" s="1065" t="s">
        <v>440</v>
      </c>
      <c r="D403" s="1065"/>
      <c r="E403" s="1065"/>
      <c r="F403" s="373"/>
      <c r="G403" s="373"/>
      <c r="H403" s="373"/>
      <c r="I403" s="373"/>
      <c r="J403" s="374">
        <v>183.78</v>
      </c>
      <c r="K403" s="373"/>
      <c r="L403" s="374">
        <v>12607.31</v>
      </c>
      <c r="M403" s="373"/>
      <c r="N403" s="375"/>
      <c r="V403" s="361"/>
      <c r="W403" s="367"/>
      <c r="Z403" s="335" t="s">
        <v>440</v>
      </c>
      <c r="AC403" s="367"/>
      <c r="AD403" s="367"/>
      <c r="AF403" s="367"/>
      <c r="AG403" s="384"/>
    </row>
    <row r="404" spans="1:33" s="332" customFormat="1" ht="12" x14ac:dyDescent="0.2">
      <c r="A404" s="368"/>
      <c r="B404" s="381" t="s">
        <v>8626</v>
      </c>
      <c r="C404" s="1076" t="s">
        <v>8627</v>
      </c>
      <c r="D404" s="1076"/>
      <c r="E404" s="1076"/>
      <c r="F404" s="382" t="s">
        <v>877</v>
      </c>
      <c r="G404" s="382" t="s">
        <v>489</v>
      </c>
      <c r="H404" s="382"/>
      <c r="I404" s="382" t="s">
        <v>489</v>
      </c>
      <c r="J404" s="371"/>
      <c r="K404" s="373"/>
      <c r="L404" s="374"/>
      <c r="M404" s="373"/>
      <c r="N404" s="383"/>
      <c r="V404" s="361"/>
      <c r="W404" s="367"/>
      <c r="AC404" s="367"/>
      <c r="AD404" s="367"/>
      <c r="AF404" s="367"/>
      <c r="AG404" s="384" t="s">
        <v>8627</v>
      </c>
    </row>
    <row r="405" spans="1:33" s="332" customFormat="1" ht="12" x14ac:dyDescent="0.2">
      <c r="A405" s="368"/>
      <c r="B405" s="381" t="s">
        <v>702</v>
      </c>
      <c r="C405" s="1076" t="s">
        <v>703</v>
      </c>
      <c r="D405" s="1076"/>
      <c r="E405" s="1076"/>
      <c r="F405" s="382" t="s">
        <v>644</v>
      </c>
      <c r="G405" s="382" t="s">
        <v>489</v>
      </c>
      <c r="H405" s="382"/>
      <c r="I405" s="382" t="s">
        <v>489</v>
      </c>
      <c r="J405" s="371"/>
      <c r="K405" s="373"/>
      <c r="L405" s="374"/>
      <c r="M405" s="373"/>
      <c r="N405" s="383"/>
      <c r="V405" s="361"/>
      <c r="W405" s="367"/>
      <c r="AC405" s="367"/>
      <c r="AD405" s="367"/>
      <c r="AF405" s="367"/>
      <c r="AG405" s="384" t="s">
        <v>703</v>
      </c>
    </row>
    <row r="406" spans="1:33" s="332" customFormat="1" ht="12" x14ac:dyDescent="0.2">
      <c r="A406" s="368"/>
      <c r="B406" s="381" t="s">
        <v>8628</v>
      </c>
      <c r="C406" s="1076" t="s">
        <v>8629</v>
      </c>
      <c r="D406" s="1076"/>
      <c r="E406" s="1076"/>
      <c r="F406" s="382" t="s">
        <v>411</v>
      </c>
      <c r="G406" s="382" t="s">
        <v>489</v>
      </c>
      <c r="H406" s="382"/>
      <c r="I406" s="382" t="s">
        <v>489</v>
      </c>
      <c r="J406" s="371"/>
      <c r="K406" s="373"/>
      <c r="L406" s="374"/>
      <c r="M406" s="373"/>
      <c r="N406" s="383"/>
      <c r="V406" s="361"/>
      <c r="W406" s="367"/>
      <c r="AC406" s="367"/>
      <c r="AD406" s="367"/>
      <c r="AF406" s="367"/>
      <c r="AG406" s="384" t="s">
        <v>8629</v>
      </c>
    </row>
    <row r="407" spans="1:33" s="332" customFormat="1" ht="12" x14ac:dyDescent="0.2">
      <c r="A407" s="372"/>
      <c r="B407" s="371"/>
      <c r="C407" s="1065" t="s">
        <v>443</v>
      </c>
      <c r="D407" s="1065"/>
      <c r="E407" s="1065"/>
      <c r="F407" s="373" t="s">
        <v>444</v>
      </c>
      <c r="G407" s="373" t="s">
        <v>8630</v>
      </c>
      <c r="H407" s="373"/>
      <c r="I407" s="373" t="s">
        <v>8740</v>
      </c>
      <c r="J407" s="374"/>
      <c r="K407" s="373"/>
      <c r="L407" s="374"/>
      <c r="M407" s="373"/>
      <c r="N407" s="375"/>
      <c r="V407" s="361"/>
      <c r="W407" s="367"/>
      <c r="AA407" s="335" t="s">
        <v>443</v>
      </c>
      <c r="AC407" s="367"/>
      <c r="AD407" s="367"/>
      <c r="AF407" s="367"/>
      <c r="AG407" s="384"/>
    </row>
    <row r="408" spans="1:33" s="332" customFormat="1" ht="12" x14ac:dyDescent="0.2">
      <c r="A408" s="372"/>
      <c r="B408" s="371"/>
      <c r="C408" s="1065" t="s">
        <v>447</v>
      </c>
      <c r="D408" s="1065"/>
      <c r="E408" s="1065"/>
      <c r="F408" s="373" t="s">
        <v>444</v>
      </c>
      <c r="G408" s="373" t="s">
        <v>8632</v>
      </c>
      <c r="H408" s="373"/>
      <c r="I408" s="373" t="s">
        <v>8741</v>
      </c>
      <c r="J408" s="374"/>
      <c r="K408" s="373"/>
      <c r="L408" s="374"/>
      <c r="M408" s="373"/>
      <c r="N408" s="375"/>
      <c r="V408" s="361"/>
      <c r="W408" s="367"/>
      <c r="AA408" s="335" t="s">
        <v>447</v>
      </c>
      <c r="AC408" s="367"/>
      <c r="AD408" s="367"/>
      <c r="AF408" s="367"/>
      <c r="AG408" s="384"/>
    </row>
    <row r="409" spans="1:33" s="332" customFormat="1" ht="12" x14ac:dyDescent="0.2">
      <c r="A409" s="372"/>
      <c r="B409" s="371"/>
      <c r="C409" s="1077" t="s">
        <v>450</v>
      </c>
      <c r="D409" s="1077"/>
      <c r="E409" s="1077"/>
      <c r="F409" s="376"/>
      <c r="G409" s="376"/>
      <c r="H409" s="376"/>
      <c r="I409" s="376"/>
      <c r="J409" s="377">
        <v>362.1</v>
      </c>
      <c r="K409" s="376"/>
      <c r="L409" s="377">
        <v>24840.07</v>
      </c>
      <c r="M409" s="376"/>
      <c r="N409" s="378"/>
      <c r="V409" s="361"/>
      <c r="W409" s="367"/>
      <c r="AB409" s="335" t="s">
        <v>450</v>
      </c>
      <c r="AC409" s="367"/>
      <c r="AD409" s="367"/>
      <c r="AF409" s="367"/>
      <c r="AG409" s="384"/>
    </row>
    <row r="410" spans="1:33" s="332" customFormat="1" ht="12" x14ac:dyDescent="0.2">
      <c r="A410" s="372"/>
      <c r="B410" s="371"/>
      <c r="C410" s="1065" t="s">
        <v>451</v>
      </c>
      <c r="D410" s="1065"/>
      <c r="E410" s="1065"/>
      <c r="F410" s="373"/>
      <c r="G410" s="373"/>
      <c r="H410" s="373"/>
      <c r="I410" s="373"/>
      <c r="J410" s="374"/>
      <c r="K410" s="373"/>
      <c r="L410" s="374">
        <v>2300.85</v>
      </c>
      <c r="M410" s="373"/>
      <c r="N410" s="375"/>
      <c r="V410" s="361"/>
      <c r="W410" s="367"/>
      <c r="AA410" s="335" t="s">
        <v>451</v>
      </c>
      <c r="AC410" s="367"/>
      <c r="AD410" s="367"/>
      <c r="AF410" s="367"/>
      <c r="AG410" s="384"/>
    </row>
    <row r="411" spans="1:33" s="332" customFormat="1" ht="22.5" x14ac:dyDescent="0.2">
      <c r="A411" s="372"/>
      <c r="B411" s="371" t="s">
        <v>8634</v>
      </c>
      <c r="C411" s="1065" t="s">
        <v>8635</v>
      </c>
      <c r="D411" s="1065"/>
      <c r="E411" s="1065"/>
      <c r="F411" s="373" t="s">
        <v>454</v>
      </c>
      <c r="G411" s="373" t="s">
        <v>1754</v>
      </c>
      <c r="H411" s="373"/>
      <c r="I411" s="373" t="s">
        <v>1754</v>
      </c>
      <c r="J411" s="374"/>
      <c r="K411" s="373"/>
      <c r="L411" s="374">
        <v>2691.99</v>
      </c>
      <c r="M411" s="373"/>
      <c r="N411" s="375"/>
      <c r="V411" s="361"/>
      <c r="W411" s="367"/>
      <c r="AA411" s="335" t="s">
        <v>8635</v>
      </c>
      <c r="AC411" s="367"/>
      <c r="AD411" s="367"/>
      <c r="AF411" s="367"/>
      <c r="AG411" s="384"/>
    </row>
    <row r="412" spans="1:33" s="332" customFormat="1" ht="22.5" x14ac:dyDescent="0.2">
      <c r="A412" s="372"/>
      <c r="B412" s="371" t="s">
        <v>8636</v>
      </c>
      <c r="C412" s="1065" t="s">
        <v>8637</v>
      </c>
      <c r="D412" s="1065"/>
      <c r="E412" s="1065"/>
      <c r="F412" s="373" t="s">
        <v>454</v>
      </c>
      <c r="G412" s="373" t="s">
        <v>961</v>
      </c>
      <c r="H412" s="373"/>
      <c r="I412" s="373" t="s">
        <v>961</v>
      </c>
      <c r="J412" s="374"/>
      <c r="K412" s="373"/>
      <c r="L412" s="374">
        <v>1610.6</v>
      </c>
      <c r="M412" s="373"/>
      <c r="N412" s="375"/>
      <c r="V412" s="361"/>
      <c r="W412" s="367"/>
      <c r="AA412" s="335" t="s">
        <v>8637</v>
      </c>
      <c r="AC412" s="367"/>
      <c r="AD412" s="367"/>
      <c r="AF412" s="367"/>
      <c r="AG412" s="384"/>
    </row>
    <row r="413" spans="1:33" s="332" customFormat="1" ht="12" x14ac:dyDescent="0.2">
      <c r="A413" s="379"/>
      <c r="B413" s="380"/>
      <c r="C413" s="1068" t="s">
        <v>459</v>
      </c>
      <c r="D413" s="1068"/>
      <c r="E413" s="1068"/>
      <c r="F413" s="364"/>
      <c r="G413" s="364"/>
      <c r="H413" s="364"/>
      <c r="I413" s="364"/>
      <c r="J413" s="365"/>
      <c r="K413" s="364"/>
      <c r="L413" s="365">
        <v>29142.66</v>
      </c>
      <c r="M413" s="376"/>
      <c r="N413" s="366"/>
      <c r="V413" s="361"/>
      <c r="W413" s="367"/>
      <c r="AC413" s="367" t="s">
        <v>459</v>
      </c>
      <c r="AD413" s="367"/>
      <c r="AF413" s="367"/>
      <c r="AG413" s="384"/>
    </row>
    <row r="414" spans="1:33" s="332" customFormat="1" ht="33.75" x14ac:dyDescent="0.2">
      <c r="A414" s="362" t="s">
        <v>854</v>
      </c>
      <c r="B414" s="363" t="s">
        <v>8638</v>
      </c>
      <c r="C414" s="1068" t="s">
        <v>8639</v>
      </c>
      <c r="D414" s="1068"/>
      <c r="E414" s="1068"/>
      <c r="F414" s="364" t="s">
        <v>644</v>
      </c>
      <c r="G414" s="364"/>
      <c r="H414" s="364"/>
      <c r="I414" s="364" t="s">
        <v>8742</v>
      </c>
      <c r="J414" s="365">
        <v>720</v>
      </c>
      <c r="K414" s="364"/>
      <c r="L414" s="365">
        <v>50379.839999999997</v>
      </c>
      <c r="M414" s="364"/>
      <c r="N414" s="366"/>
      <c r="V414" s="361"/>
      <c r="W414" s="367" t="s">
        <v>8639</v>
      </c>
      <c r="AC414" s="367"/>
      <c r="AD414" s="367"/>
      <c r="AF414" s="367"/>
      <c r="AG414" s="384"/>
    </row>
    <row r="415" spans="1:33" s="332" customFormat="1" ht="12" x14ac:dyDescent="0.2">
      <c r="A415" s="379"/>
      <c r="B415" s="380"/>
      <c r="C415" s="340" t="s">
        <v>8641</v>
      </c>
      <c r="D415" s="385"/>
      <c r="E415" s="385"/>
      <c r="F415" s="386"/>
      <c r="G415" s="386"/>
      <c r="H415" s="386"/>
      <c r="I415" s="386"/>
      <c r="J415" s="387"/>
      <c r="K415" s="386"/>
      <c r="L415" s="387"/>
      <c r="M415" s="388"/>
      <c r="N415" s="389"/>
      <c r="V415" s="361"/>
      <c r="W415" s="367"/>
      <c r="AC415" s="367"/>
      <c r="AD415" s="367"/>
      <c r="AF415" s="367"/>
      <c r="AG415" s="384"/>
    </row>
    <row r="416" spans="1:33" s="332" customFormat="1" ht="12" x14ac:dyDescent="0.2">
      <c r="A416" s="368"/>
      <c r="B416" s="369"/>
      <c r="C416" s="1065" t="s">
        <v>8743</v>
      </c>
      <c r="D416" s="1065"/>
      <c r="E416" s="1065"/>
      <c r="F416" s="1065"/>
      <c r="G416" s="1065"/>
      <c r="H416" s="1065"/>
      <c r="I416" s="1065"/>
      <c r="J416" s="1065"/>
      <c r="K416" s="1065"/>
      <c r="L416" s="1065"/>
      <c r="M416" s="1065"/>
      <c r="N416" s="1072"/>
      <c r="V416" s="361"/>
      <c r="W416" s="367"/>
      <c r="X416" s="335" t="s">
        <v>8743</v>
      </c>
      <c r="AC416" s="367"/>
      <c r="AD416" s="367"/>
      <c r="AF416" s="367"/>
      <c r="AG416" s="384"/>
    </row>
    <row r="417" spans="1:34" s="332" customFormat="1" ht="12" x14ac:dyDescent="0.2">
      <c r="A417" s="362" t="s">
        <v>857</v>
      </c>
      <c r="B417" s="363" t="s">
        <v>8643</v>
      </c>
      <c r="C417" s="1068" t="s">
        <v>8644</v>
      </c>
      <c r="D417" s="1068"/>
      <c r="E417" s="1068"/>
      <c r="F417" s="364" t="s">
        <v>644</v>
      </c>
      <c r="G417" s="364"/>
      <c r="H417" s="364"/>
      <c r="I417" s="364" t="s">
        <v>8739</v>
      </c>
      <c r="J417" s="365">
        <v>9.6</v>
      </c>
      <c r="K417" s="364"/>
      <c r="L417" s="365">
        <v>658.56</v>
      </c>
      <c r="M417" s="364"/>
      <c r="N417" s="366"/>
      <c r="V417" s="361"/>
      <c r="W417" s="367" t="s">
        <v>8644</v>
      </c>
      <c r="AC417" s="367"/>
      <c r="AD417" s="367"/>
      <c r="AF417" s="367"/>
      <c r="AG417" s="384"/>
    </row>
    <row r="418" spans="1:34" s="332" customFormat="1" ht="12" x14ac:dyDescent="0.2">
      <c r="A418" s="379"/>
      <c r="B418" s="380"/>
      <c r="C418" s="340" t="s">
        <v>462</v>
      </c>
      <c r="D418" s="385"/>
      <c r="E418" s="385"/>
      <c r="F418" s="386"/>
      <c r="G418" s="386"/>
      <c r="H418" s="386"/>
      <c r="I418" s="386"/>
      <c r="J418" s="387"/>
      <c r="K418" s="386"/>
      <c r="L418" s="387"/>
      <c r="M418" s="388"/>
      <c r="N418" s="389"/>
      <c r="V418" s="361"/>
      <c r="W418" s="367"/>
      <c r="AC418" s="367"/>
      <c r="AD418" s="367"/>
      <c r="AF418" s="367"/>
      <c r="AG418" s="384"/>
    </row>
    <row r="419" spans="1:34" s="332" customFormat="1" ht="12" x14ac:dyDescent="0.2">
      <c r="A419" s="368"/>
      <c r="B419" s="369"/>
      <c r="C419" s="1065" t="s">
        <v>8645</v>
      </c>
      <c r="D419" s="1065"/>
      <c r="E419" s="1065"/>
      <c r="F419" s="1065"/>
      <c r="G419" s="1065"/>
      <c r="H419" s="1065"/>
      <c r="I419" s="1065"/>
      <c r="J419" s="1065"/>
      <c r="K419" s="1065"/>
      <c r="L419" s="1065"/>
      <c r="M419" s="1065"/>
      <c r="N419" s="1072"/>
      <c r="V419" s="361"/>
      <c r="W419" s="367"/>
      <c r="AC419" s="367"/>
      <c r="AD419" s="367"/>
      <c r="AF419" s="367"/>
      <c r="AG419" s="384"/>
      <c r="AH419" s="335" t="s">
        <v>8645</v>
      </c>
    </row>
    <row r="420" spans="1:34" s="332" customFormat="1" ht="33.75" x14ac:dyDescent="0.2">
      <c r="A420" s="362" t="s">
        <v>866</v>
      </c>
      <c r="B420" s="363" t="s">
        <v>8646</v>
      </c>
      <c r="C420" s="1068" t="s">
        <v>8647</v>
      </c>
      <c r="D420" s="1068"/>
      <c r="E420" s="1068"/>
      <c r="F420" s="364" t="s">
        <v>411</v>
      </c>
      <c r="G420" s="364"/>
      <c r="H420" s="364"/>
      <c r="I420" s="364" t="s">
        <v>8744</v>
      </c>
      <c r="J420" s="365">
        <v>5457.78</v>
      </c>
      <c r="K420" s="364"/>
      <c r="L420" s="365">
        <v>118546.8</v>
      </c>
      <c r="M420" s="364"/>
      <c r="N420" s="366"/>
      <c r="V420" s="361"/>
      <c r="W420" s="367" t="s">
        <v>8647</v>
      </c>
      <c r="AC420" s="367"/>
      <c r="AD420" s="367"/>
      <c r="AF420" s="367"/>
      <c r="AG420" s="384"/>
    </row>
    <row r="421" spans="1:34" s="332" customFormat="1" ht="12" x14ac:dyDescent="0.2">
      <c r="A421" s="379"/>
      <c r="B421" s="380"/>
      <c r="C421" s="340" t="s">
        <v>462</v>
      </c>
      <c r="D421" s="385"/>
      <c r="E421" s="385"/>
      <c r="F421" s="386"/>
      <c r="G421" s="386"/>
      <c r="H421" s="386"/>
      <c r="I421" s="386"/>
      <c r="J421" s="387"/>
      <c r="K421" s="386"/>
      <c r="L421" s="387"/>
      <c r="M421" s="388"/>
      <c r="N421" s="389"/>
      <c r="V421" s="361"/>
      <c r="W421" s="367"/>
      <c r="AC421" s="367"/>
      <c r="AD421" s="367"/>
      <c r="AF421" s="367"/>
      <c r="AG421" s="384"/>
    </row>
    <row r="422" spans="1:34" s="332" customFormat="1" ht="12" x14ac:dyDescent="0.2">
      <c r="A422" s="368"/>
      <c r="B422" s="369"/>
      <c r="C422" s="1065" t="s">
        <v>8745</v>
      </c>
      <c r="D422" s="1065"/>
      <c r="E422" s="1065"/>
      <c r="F422" s="1065"/>
      <c r="G422" s="1065"/>
      <c r="H422" s="1065"/>
      <c r="I422" s="1065"/>
      <c r="J422" s="1065"/>
      <c r="K422" s="1065"/>
      <c r="L422" s="1065"/>
      <c r="M422" s="1065"/>
      <c r="N422" s="1072"/>
      <c r="V422" s="361"/>
      <c r="W422" s="367"/>
      <c r="X422" s="335" t="s">
        <v>8745</v>
      </c>
      <c r="AC422" s="367"/>
      <c r="AD422" s="367"/>
      <c r="AF422" s="367"/>
      <c r="AG422" s="384"/>
    </row>
    <row r="423" spans="1:34" s="332" customFormat="1" ht="22.5" x14ac:dyDescent="0.2">
      <c r="A423" s="362" t="s">
        <v>870</v>
      </c>
      <c r="B423" s="363" t="s">
        <v>977</v>
      </c>
      <c r="C423" s="1068" t="s">
        <v>978</v>
      </c>
      <c r="D423" s="1068"/>
      <c r="E423" s="1068"/>
      <c r="F423" s="364" t="s">
        <v>411</v>
      </c>
      <c r="G423" s="364"/>
      <c r="H423" s="364"/>
      <c r="I423" s="364" t="s">
        <v>8746</v>
      </c>
      <c r="J423" s="365">
        <v>6780</v>
      </c>
      <c r="K423" s="364"/>
      <c r="L423" s="365">
        <v>1793.99</v>
      </c>
      <c r="M423" s="364"/>
      <c r="N423" s="366"/>
      <c r="V423" s="361"/>
      <c r="W423" s="367" t="s">
        <v>978</v>
      </c>
      <c r="AC423" s="367"/>
      <c r="AD423" s="367"/>
      <c r="AF423" s="367"/>
      <c r="AG423" s="384"/>
    </row>
    <row r="424" spans="1:34" s="332" customFormat="1" ht="12" x14ac:dyDescent="0.2">
      <c r="A424" s="379"/>
      <c r="B424" s="380"/>
      <c r="C424" s="340" t="s">
        <v>462</v>
      </c>
      <c r="D424" s="385"/>
      <c r="E424" s="385"/>
      <c r="F424" s="386"/>
      <c r="G424" s="386"/>
      <c r="H424" s="386"/>
      <c r="I424" s="386"/>
      <c r="J424" s="387"/>
      <c r="K424" s="386"/>
      <c r="L424" s="387"/>
      <c r="M424" s="388"/>
      <c r="N424" s="389"/>
      <c r="V424" s="361"/>
      <c r="W424" s="367"/>
      <c r="AC424" s="367"/>
      <c r="AD424" s="367"/>
      <c r="AF424" s="367"/>
      <c r="AG424" s="384"/>
    </row>
    <row r="425" spans="1:34" s="332" customFormat="1" ht="12" x14ac:dyDescent="0.2">
      <c r="A425" s="368"/>
      <c r="B425" s="369"/>
      <c r="C425" s="1065" t="s">
        <v>8747</v>
      </c>
      <c r="D425" s="1065"/>
      <c r="E425" s="1065"/>
      <c r="F425" s="1065"/>
      <c r="G425" s="1065"/>
      <c r="H425" s="1065"/>
      <c r="I425" s="1065"/>
      <c r="J425" s="1065"/>
      <c r="K425" s="1065"/>
      <c r="L425" s="1065"/>
      <c r="M425" s="1065"/>
      <c r="N425" s="1072"/>
      <c r="V425" s="361"/>
      <c r="W425" s="367"/>
      <c r="X425" s="335" t="s">
        <v>8747</v>
      </c>
      <c r="AC425" s="367"/>
      <c r="AD425" s="367"/>
      <c r="AF425" s="367"/>
      <c r="AG425" s="384"/>
    </row>
    <row r="426" spans="1:34" s="332" customFormat="1" ht="22.5" x14ac:dyDescent="0.2">
      <c r="A426" s="362" t="s">
        <v>872</v>
      </c>
      <c r="B426" s="363" t="s">
        <v>749</v>
      </c>
      <c r="C426" s="1068" t="s">
        <v>750</v>
      </c>
      <c r="D426" s="1068"/>
      <c r="E426" s="1068"/>
      <c r="F426" s="364" t="s">
        <v>411</v>
      </c>
      <c r="G426" s="364"/>
      <c r="H426" s="364"/>
      <c r="I426" s="364" t="s">
        <v>8748</v>
      </c>
      <c r="J426" s="365">
        <v>6726.18</v>
      </c>
      <c r="K426" s="364"/>
      <c r="L426" s="365">
        <v>7728.38</v>
      </c>
      <c r="M426" s="364"/>
      <c r="N426" s="366"/>
      <c r="V426" s="361"/>
      <c r="W426" s="367" t="s">
        <v>750</v>
      </c>
      <c r="AC426" s="367"/>
      <c r="AD426" s="367"/>
      <c r="AF426" s="367"/>
      <c r="AG426" s="384"/>
    </row>
    <row r="427" spans="1:34" s="332" customFormat="1" ht="12" x14ac:dyDescent="0.2">
      <c r="A427" s="379"/>
      <c r="B427" s="380"/>
      <c r="C427" s="340" t="s">
        <v>462</v>
      </c>
      <c r="D427" s="385"/>
      <c r="E427" s="385"/>
      <c r="F427" s="386"/>
      <c r="G427" s="386"/>
      <c r="H427" s="386"/>
      <c r="I427" s="386"/>
      <c r="J427" s="387"/>
      <c r="K427" s="386"/>
      <c r="L427" s="387"/>
      <c r="M427" s="388"/>
      <c r="N427" s="389"/>
      <c r="V427" s="361"/>
      <c r="W427" s="367"/>
      <c r="AC427" s="367"/>
      <c r="AD427" s="367"/>
      <c r="AF427" s="367"/>
      <c r="AG427" s="384"/>
    </row>
    <row r="428" spans="1:34" s="332" customFormat="1" ht="12" x14ac:dyDescent="0.2">
      <c r="A428" s="368"/>
      <c r="B428" s="369"/>
      <c r="C428" s="1065" t="s">
        <v>8749</v>
      </c>
      <c r="D428" s="1065"/>
      <c r="E428" s="1065"/>
      <c r="F428" s="1065"/>
      <c r="G428" s="1065"/>
      <c r="H428" s="1065"/>
      <c r="I428" s="1065"/>
      <c r="J428" s="1065"/>
      <c r="K428" s="1065"/>
      <c r="L428" s="1065"/>
      <c r="M428" s="1065"/>
      <c r="N428" s="1072"/>
      <c r="V428" s="361"/>
      <c r="W428" s="367"/>
      <c r="X428" s="335" t="s">
        <v>8749</v>
      </c>
      <c r="AC428" s="367"/>
      <c r="AD428" s="367"/>
      <c r="AF428" s="367"/>
      <c r="AG428" s="384"/>
    </row>
    <row r="429" spans="1:34" s="332" customFormat="1" ht="22.5" x14ac:dyDescent="0.2">
      <c r="A429" s="362" t="s">
        <v>657</v>
      </c>
      <c r="B429" s="363" t="s">
        <v>8653</v>
      </c>
      <c r="C429" s="1068" t="s">
        <v>8654</v>
      </c>
      <c r="D429" s="1068"/>
      <c r="E429" s="1068"/>
      <c r="F429" s="364" t="s">
        <v>411</v>
      </c>
      <c r="G429" s="364"/>
      <c r="H429" s="364"/>
      <c r="I429" s="364" t="s">
        <v>8750</v>
      </c>
      <c r="J429" s="365">
        <v>6712.55</v>
      </c>
      <c r="K429" s="364"/>
      <c r="L429" s="365">
        <v>3275.72</v>
      </c>
      <c r="M429" s="364"/>
      <c r="N429" s="366"/>
      <c r="V429" s="361"/>
      <c r="W429" s="367" t="s">
        <v>8654</v>
      </c>
      <c r="AC429" s="367"/>
      <c r="AD429" s="367"/>
      <c r="AF429" s="367"/>
      <c r="AG429" s="384"/>
    </row>
    <row r="430" spans="1:34" s="332" customFormat="1" ht="12" x14ac:dyDescent="0.2">
      <c r="A430" s="379"/>
      <c r="B430" s="380"/>
      <c r="C430" s="340" t="s">
        <v>462</v>
      </c>
      <c r="D430" s="385"/>
      <c r="E430" s="385"/>
      <c r="F430" s="386"/>
      <c r="G430" s="386"/>
      <c r="H430" s="386"/>
      <c r="I430" s="386"/>
      <c r="J430" s="387"/>
      <c r="K430" s="386"/>
      <c r="L430" s="387"/>
      <c r="M430" s="388"/>
      <c r="N430" s="389"/>
      <c r="V430" s="361"/>
      <c r="W430" s="367"/>
      <c r="AC430" s="367"/>
      <c r="AD430" s="367"/>
      <c r="AF430" s="367"/>
      <c r="AG430" s="384"/>
    </row>
    <row r="431" spans="1:34" s="332" customFormat="1" ht="33.75" x14ac:dyDescent="0.2">
      <c r="A431" s="362" t="s">
        <v>885</v>
      </c>
      <c r="B431" s="363" t="s">
        <v>8656</v>
      </c>
      <c r="C431" s="1068" t="s">
        <v>8657</v>
      </c>
      <c r="D431" s="1068"/>
      <c r="E431" s="1068"/>
      <c r="F431" s="364" t="s">
        <v>1017</v>
      </c>
      <c r="G431" s="364"/>
      <c r="H431" s="364"/>
      <c r="I431" s="364" t="s">
        <v>890</v>
      </c>
      <c r="J431" s="365"/>
      <c r="K431" s="364"/>
      <c r="L431" s="365"/>
      <c r="M431" s="364"/>
      <c r="N431" s="366"/>
      <c r="V431" s="361"/>
      <c r="W431" s="367" t="s">
        <v>8657</v>
      </c>
      <c r="AC431" s="367"/>
      <c r="AD431" s="367"/>
      <c r="AF431" s="367"/>
      <c r="AG431" s="384"/>
    </row>
    <row r="432" spans="1:34" s="332" customFormat="1" ht="12" x14ac:dyDescent="0.2">
      <c r="A432" s="372"/>
      <c r="B432" s="371" t="s">
        <v>423</v>
      </c>
      <c r="C432" s="1065" t="s">
        <v>432</v>
      </c>
      <c r="D432" s="1065"/>
      <c r="E432" s="1065"/>
      <c r="F432" s="373"/>
      <c r="G432" s="373"/>
      <c r="H432" s="373"/>
      <c r="I432" s="373"/>
      <c r="J432" s="374">
        <v>13.5</v>
      </c>
      <c r="K432" s="373"/>
      <c r="L432" s="374">
        <v>661.5</v>
      </c>
      <c r="M432" s="373"/>
      <c r="N432" s="375"/>
      <c r="V432" s="361"/>
      <c r="W432" s="367"/>
      <c r="Z432" s="335" t="s">
        <v>432</v>
      </c>
      <c r="AC432" s="367"/>
      <c r="AD432" s="367"/>
      <c r="AF432" s="367"/>
      <c r="AG432" s="384"/>
    </row>
    <row r="433" spans="1:33" s="332" customFormat="1" ht="12" x14ac:dyDescent="0.2">
      <c r="A433" s="372"/>
      <c r="B433" s="371" t="s">
        <v>434</v>
      </c>
      <c r="C433" s="1065" t="s">
        <v>435</v>
      </c>
      <c r="D433" s="1065"/>
      <c r="E433" s="1065"/>
      <c r="F433" s="373"/>
      <c r="G433" s="373"/>
      <c r="H433" s="373"/>
      <c r="I433" s="373"/>
      <c r="J433" s="374">
        <v>48.46</v>
      </c>
      <c r="K433" s="373"/>
      <c r="L433" s="374">
        <v>2374.54</v>
      </c>
      <c r="M433" s="373"/>
      <c r="N433" s="375"/>
      <c r="V433" s="361"/>
      <c r="W433" s="367"/>
      <c r="Z433" s="335" t="s">
        <v>435</v>
      </c>
      <c r="AC433" s="367"/>
      <c r="AD433" s="367"/>
      <c r="AF433" s="367"/>
      <c r="AG433" s="384"/>
    </row>
    <row r="434" spans="1:33" s="332" customFormat="1" ht="12" x14ac:dyDescent="0.2">
      <c r="A434" s="372"/>
      <c r="B434" s="371" t="s">
        <v>437</v>
      </c>
      <c r="C434" s="1065" t="s">
        <v>438</v>
      </c>
      <c r="D434" s="1065"/>
      <c r="E434" s="1065"/>
      <c r="F434" s="373"/>
      <c r="G434" s="373"/>
      <c r="H434" s="373"/>
      <c r="I434" s="373"/>
      <c r="J434" s="374">
        <v>5.23</v>
      </c>
      <c r="K434" s="373"/>
      <c r="L434" s="374">
        <v>256.27</v>
      </c>
      <c r="M434" s="373"/>
      <c r="N434" s="375"/>
      <c r="V434" s="361"/>
      <c r="W434" s="367"/>
      <c r="Z434" s="335" t="s">
        <v>438</v>
      </c>
      <c r="AC434" s="367"/>
      <c r="AD434" s="367"/>
      <c r="AF434" s="367"/>
      <c r="AG434" s="384"/>
    </row>
    <row r="435" spans="1:33" s="332" customFormat="1" ht="12" x14ac:dyDescent="0.2">
      <c r="A435" s="372"/>
      <c r="B435" s="371" t="s">
        <v>439</v>
      </c>
      <c r="C435" s="1065" t="s">
        <v>440</v>
      </c>
      <c r="D435" s="1065"/>
      <c r="E435" s="1065"/>
      <c r="F435" s="373"/>
      <c r="G435" s="373"/>
      <c r="H435" s="373"/>
      <c r="I435" s="373"/>
      <c r="J435" s="374">
        <v>0.78</v>
      </c>
      <c r="K435" s="373"/>
      <c r="L435" s="374">
        <v>38.22</v>
      </c>
      <c r="M435" s="373"/>
      <c r="N435" s="375"/>
      <c r="V435" s="361"/>
      <c r="W435" s="367"/>
      <c r="Z435" s="335" t="s">
        <v>440</v>
      </c>
      <c r="AC435" s="367"/>
      <c r="AD435" s="367"/>
      <c r="AF435" s="367"/>
      <c r="AG435" s="384"/>
    </row>
    <row r="436" spans="1:33" s="332" customFormat="1" ht="12" x14ac:dyDescent="0.2">
      <c r="A436" s="372"/>
      <c r="B436" s="371"/>
      <c r="C436" s="1065" t="s">
        <v>443</v>
      </c>
      <c r="D436" s="1065"/>
      <c r="E436" s="1065"/>
      <c r="F436" s="373" t="s">
        <v>444</v>
      </c>
      <c r="G436" s="373" t="s">
        <v>3295</v>
      </c>
      <c r="H436" s="373"/>
      <c r="I436" s="373" t="s">
        <v>8751</v>
      </c>
      <c r="J436" s="374"/>
      <c r="K436" s="373"/>
      <c r="L436" s="374"/>
      <c r="M436" s="373"/>
      <c r="N436" s="375"/>
      <c r="V436" s="361"/>
      <c r="W436" s="367"/>
      <c r="AA436" s="335" t="s">
        <v>443</v>
      </c>
      <c r="AC436" s="367"/>
      <c r="AD436" s="367"/>
      <c r="AF436" s="367"/>
      <c r="AG436" s="384"/>
    </row>
    <row r="437" spans="1:33" s="332" customFormat="1" ht="12" x14ac:dyDescent="0.2">
      <c r="A437" s="372"/>
      <c r="B437" s="371"/>
      <c r="C437" s="1065" t="s">
        <v>447</v>
      </c>
      <c r="D437" s="1065"/>
      <c r="E437" s="1065"/>
      <c r="F437" s="373" t="s">
        <v>444</v>
      </c>
      <c r="G437" s="373" t="s">
        <v>1671</v>
      </c>
      <c r="H437" s="373"/>
      <c r="I437" s="373" t="s">
        <v>8752</v>
      </c>
      <c r="J437" s="374"/>
      <c r="K437" s="373"/>
      <c r="L437" s="374"/>
      <c r="M437" s="373"/>
      <c r="N437" s="375"/>
      <c r="V437" s="361"/>
      <c r="W437" s="367"/>
      <c r="AA437" s="335" t="s">
        <v>447</v>
      </c>
      <c r="AC437" s="367"/>
      <c r="AD437" s="367"/>
      <c r="AF437" s="367"/>
      <c r="AG437" s="384"/>
    </row>
    <row r="438" spans="1:33" s="332" customFormat="1" ht="12" x14ac:dyDescent="0.2">
      <c r="A438" s="372"/>
      <c r="B438" s="371"/>
      <c r="C438" s="1077" t="s">
        <v>450</v>
      </c>
      <c r="D438" s="1077"/>
      <c r="E438" s="1077"/>
      <c r="F438" s="376"/>
      <c r="G438" s="376"/>
      <c r="H438" s="376"/>
      <c r="I438" s="376"/>
      <c r="J438" s="377">
        <v>62.74</v>
      </c>
      <c r="K438" s="376"/>
      <c r="L438" s="377">
        <v>3074.26</v>
      </c>
      <c r="M438" s="376"/>
      <c r="N438" s="378"/>
      <c r="V438" s="361"/>
      <c r="W438" s="367"/>
      <c r="AB438" s="335" t="s">
        <v>450</v>
      </c>
      <c r="AC438" s="367"/>
      <c r="AD438" s="367"/>
      <c r="AF438" s="367"/>
      <c r="AG438" s="384"/>
    </row>
    <row r="439" spans="1:33" s="332" customFormat="1" ht="12" x14ac:dyDescent="0.2">
      <c r="A439" s="372"/>
      <c r="B439" s="371"/>
      <c r="C439" s="1065" t="s">
        <v>451</v>
      </c>
      <c r="D439" s="1065"/>
      <c r="E439" s="1065"/>
      <c r="F439" s="373"/>
      <c r="G439" s="373"/>
      <c r="H439" s="373"/>
      <c r="I439" s="373"/>
      <c r="J439" s="374"/>
      <c r="K439" s="373"/>
      <c r="L439" s="374">
        <v>917.77</v>
      </c>
      <c r="M439" s="373"/>
      <c r="N439" s="375"/>
      <c r="V439" s="361"/>
      <c r="W439" s="367"/>
      <c r="AA439" s="335" t="s">
        <v>451</v>
      </c>
      <c r="AC439" s="367"/>
      <c r="AD439" s="367"/>
      <c r="AF439" s="367"/>
      <c r="AG439" s="384"/>
    </row>
    <row r="440" spans="1:33" s="332" customFormat="1" ht="22.5" x14ac:dyDescent="0.2">
      <c r="A440" s="372"/>
      <c r="B440" s="371" t="s">
        <v>8634</v>
      </c>
      <c r="C440" s="1065" t="s">
        <v>8635</v>
      </c>
      <c r="D440" s="1065"/>
      <c r="E440" s="1065"/>
      <c r="F440" s="373" t="s">
        <v>454</v>
      </c>
      <c r="G440" s="373" t="s">
        <v>1754</v>
      </c>
      <c r="H440" s="373"/>
      <c r="I440" s="373" t="s">
        <v>1754</v>
      </c>
      <c r="J440" s="374"/>
      <c r="K440" s="373"/>
      <c r="L440" s="374">
        <v>1073.79</v>
      </c>
      <c r="M440" s="373"/>
      <c r="N440" s="375"/>
      <c r="V440" s="361"/>
      <c r="W440" s="367"/>
      <c r="AA440" s="335" t="s">
        <v>8635</v>
      </c>
      <c r="AC440" s="367"/>
      <c r="AD440" s="367"/>
      <c r="AF440" s="367"/>
      <c r="AG440" s="384"/>
    </row>
    <row r="441" spans="1:33" s="332" customFormat="1" ht="22.5" x14ac:dyDescent="0.2">
      <c r="A441" s="372"/>
      <c r="B441" s="371" t="s">
        <v>8636</v>
      </c>
      <c r="C441" s="1065" t="s">
        <v>8637</v>
      </c>
      <c r="D441" s="1065"/>
      <c r="E441" s="1065"/>
      <c r="F441" s="373" t="s">
        <v>454</v>
      </c>
      <c r="G441" s="373" t="s">
        <v>961</v>
      </c>
      <c r="H441" s="373"/>
      <c r="I441" s="373" t="s">
        <v>961</v>
      </c>
      <c r="J441" s="374"/>
      <c r="K441" s="373"/>
      <c r="L441" s="374">
        <v>642.44000000000005</v>
      </c>
      <c r="M441" s="373"/>
      <c r="N441" s="375"/>
      <c r="V441" s="361"/>
      <c r="W441" s="367"/>
      <c r="AA441" s="335" t="s">
        <v>8637</v>
      </c>
      <c r="AC441" s="367"/>
      <c r="AD441" s="367"/>
      <c r="AF441" s="367"/>
      <c r="AG441" s="384"/>
    </row>
    <row r="442" spans="1:33" s="332" customFormat="1" ht="12" x14ac:dyDescent="0.2">
      <c r="A442" s="379"/>
      <c r="B442" s="380"/>
      <c r="C442" s="1068" t="s">
        <v>459</v>
      </c>
      <c r="D442" s="1068"/>
      <c r="E442" s="1068"/>
      <c r="F442" s="364"/>
      <c r="G442" s="364"/>
      <c r="H442" s="364"/>
      <c r="I442" s="364"/>
      <c r="J442" s="365"/>
      <c r="K442" s="364"/>
      <c r="L442" s="365">
        <v>4790.49</v>
      </c>
      <c r="M442" s="376"/>
      <c r="N442" s="366"/>
      <c r="V442" s="361"/>
      <c r="W442" s="367"/>
      <c r="AC442" s="367" t="s">
        <v>459</v>
      </c>
      <c r="AD442" s="367"/>
      <c r="AF442" s="367"/>
      <c r="AG442" s="384"/>
    </row>
    <row r="443" spans="1:33" s="332" customFormat="1" ht="56.25" x14ac:dyDescent="0.2">
      <c r="A443" s="362" t="s">
        <v>889</v>
      </c>
      <c r="B443" s="363" t="s">
        <v>8660</v>
      </c>
      <c r="C443" s="1068" t="s">
        <v>8661</v>
      </c>
      <c r="D443" s="1068"/>
      <c r="E443" s="1068"/>
      <c r="F443" s="364" t="s">
        <v>648</v>
      </c>
      <c r="G443" s="364"/>
      <c r="H443" s="364"/>
      <c r="I443" s="364" t="s">
        <v>8753</v>
      </c>
      <c r="J443" s="365"/>
      <c r="K443" s="364"/>
      <c r="L443" s="365"/>
      <c r="M443" s="364"/>
      <c r="N443" s="366"/>
      <c r="V443" s="361"/>
      <c r="W443" s="367" t="s">
        <v>8661</v>
      </c>
      <c r="AC443" s="367"/>
      <c r="AD443" s="367"/>
      <c r="AF443" s="367"/>
      <c r="AG443" s="384"/>
    </row>
    <row r="444" spans="1:33" s="332" customFormat="1" ht="12" x14ac:dyDescent="0.2">
      <c r="A444" s="368"/>
      <c r="B444" s="369"/>
      <c r="C444" s="1065" t="s">
        <v>8754</v>
      </c>
      <c r="D444" s="1065"/>
      <c r="E444" s="1065"/>
      <c r="F444" s="1065"/>
      <c r="G444" s="1065"/>
      <c r="H444" s="1065"/>
      <c r="I444" s="1065"/>
      <c r="J444" s="1065"/>
      <c r="K444" s="1065"/>
      <c r="L444" s="1065"/>
      <c r="M444" s="1065"/>
      <c r="N444" s="1072"/>
      <c r="V444" s="361"/>
      <c r="W444" s="367"/>
      <c r="X444" s="335" t="s">
        <v>8754</v>
      </c>
      <c r="AC444" s="367"/>
      <c r="AD444" s="367"/>
      <c r="AF444" s="367"/>
      <c r="AG444" s="384"/>
    </row>
    <row r="445" spans="1:33" s="332" customFormat="1" ht="33.75" x14ac:dyDescent="0.2">
      <c r="A445" s="370"/>
      <c r="B445" s="371" t="s">
        <v>430</v>
      </c>
      <c r="C445" s="1065" t="s">
        <v>431</v>
      </c>
      <c r="D445" s="1065"/>
      <c r="E445" s="1065"/>
      <c r="F445" s="1065"/>
      <c r="G445" s="1065"/>
      <c r="H445" s="1065"/>
      <c r="I445" s="1065"/>
      <c r="J445" s="1065"/>
      <c r="K445" s="1065"/>
      <c r="L445" s="1065"/>
      <c r="M445" s="1065"/>
      <c r="N445" s="1072"/>
      <c r="V445" s="361"/>
      <c r="W445" s="367"/>
      <c r="Y445" s="335" t="s">
        <v>431</v>
      </c>
      <c r="AC445" s="367"/>
      <c r="AD445" s="367"/>
      <c r="AF445" s="367"/>
      <c r="AG445" s="384"/>
    </row>
    <row r="446" spans="1:33" s="332" customFormat="1" ht="12" x14ac:dyDescent="0.2">
      <c r="A446" s="372"/>
      <c r="B446" s="371" t="s">
        <v>423</v>
      </c>
      <c r="C446" s="1065" t="s">
        <v>432</v>
      </c>
      <c r="D446" s="1065"/>
      <c r="E446" s="1065"/>
      <c r="F446" s="373"/>
      <c r="G446" s="373"/>
      <c r="H446" s="373"/>
      <c r="I446" s="373"/>
      <c r="J446" s="374">
        <v>82.68</v>
      </c>
      <c r="K446" s="373" t="s">
        <v>436</v>
      </c>
      <c r="L446" s="374">
        <v>0.95</v>
      </c>
      <c r="M446" s="373"/>
      <c r="N446" s="375"/>
      <c r="V446" s="361"/>
      <c r="W446" s="367"/>
      <c r="Z446" s="335" t="s">
        <v>432</v>
      </c>
      <c r="AC446" s="367"/>
      <c r="AD446" s="367"/>
      <c r="AF446" s="367"/>
      <c r="AG446" s="384"/>
    </row>
    <row r="447" spans="1:33" s="332" customFormat="1" ht="12" x14ac:dyDescent="0.2">
      <c r="A447" s="372"/>
      <c r="B447" s="371" t="s">
        <v>434</v>
      </c>
      <c r="C447" s="1065" t="s">
        <v>435</v>
      </c>
      <c r="D447" s="1065"/>
      <c r="E447" s="1065"/>
      <c r="F447" s="373"/>
      <c r="G447" s="373"/>
      <c r="H447" s="373"/>
      <c r="I447" s="373"/>
      <c r="J447" s="374">
        <v>2918.84</v>
      </c>
      <c r="K447" s="373" t="s">
        <v>436</v>
      </c>
      <c r="L447" s="374">
        <v>33.57</v>
      </c>
      <c r="M447" s="373"/>
      <c r="N447" s="375"/>
      <c r="V447" s="361"/>
      <c r="W447" s="367"/>
      <c r="Z447" s="335" t="s">
        <v>435</v>
      </c>
      <c r="AC447" s="367"/>
      <c r="AD447" s="367"/>
      <c r="AF447" s="367"/>
      <c r="AG447" s="384"/>
    </row>
    <row r="448" spans="1:33" s="332" customFormat="1" ht="12" x14ac:dyDescent="0.2">
      <c r="A448" s="372"/>
      <c r="B448" s="371" t="s">
        <v>437</v>
      </c>
      <c r="C448" s="1065" t="s">
        <v>438</v>
      </c>
      <c r="D448" s="1065"/>
      <c r="E448" s="1065"/>
      <c r="F448" s="373"/>
      <c r="G448" s="373"/>
      <c r="H448" s="373"/>
      <c r="I448" s="373"/>
      <c r="J448" s="374">
        <v>415.8</v>
      </c>
      <c r="K448" s="373" t="s">
        <v>436</v>
      </c>
      <c r="L448" s="374">
        <v>4.78</v>
      </c>
      <c r="M448" s="373"/>
      <c r="N448" s="375"/>
      <c r="V448" s="361"/>
      <c r="W448" s="367"/>
      <c r="Z448" s="335" t="s">
        <v>438</v>
      </c>
      <c r="AC448" s="367"/>
      <c r="AD448" s="367"/>
      <c r="AF448" s="367"/>
      <c r="AG448" s="384"/>
    </row>
    <row r="449" spans="1:33" s="332" customFormat="1" ht="12" x14ac:dyDescent="0.2">
      <c r="A449" s="372"/>
      <c r="B449" s="371" t="s">
        <v>439</v>
      </c>
      <c r="C449" s="1065" t="s">
        <v>440</v>
      </c>
      <c r="D449" s="1065"/>
      <c r="E449" s="1065"/>
      <c r="F449" s="373"/>
      <c r="G449" s="373"/>
      <c r="H449" s="373"/>
      <c r="I449" s="373"/>
      <c r="J449" s="374">
        <v>3.25</v>
      </c>
      <c r="K449" s="373"/>
      <c r="L449" s="374">
        <v>0.03</v>
      </c>
      <c r="M449" s="373"/>
      <c r="N449" s="375"/>
      <c r="V449" s="361"/>
      <c r="W449" s="367"/>
      <c r="Z449" s="335" t="s">
        <v>440</v>
      </c>
      <c r="AC449" s="367"/>
      <c r="AD449" s="367"/>
      <c r="AF449" s="367"/>
      <c r="AG449" s="384"/>
    </row>
    <row r="450" spans="1:33" s="332" customFormat="1" ht="12" x14ac:dyDescent="0.2">
      <c r="A450" s="372"/>
      <c r="B450" s="371"/>
      <c r="C450" s="1065" t="s">
        <v>443</v>
      </c>
      <c r="D450" s="1065"/>
      <c r="E450" s="1065"/>
      <c r="F450" s="373" t="s">
        <v>444</v>
      </c>
      <c r="G450" s="373" t="s">
        <v>2927</v>
      </c>
      <c r="H450" s="373" t="s">
        <v>436</v>
      </c>
      <c r="I450" s="373" t="s">
        <v>8755</v>
      </c>
      <c r="J450" s="374"/>
      <c r="K450" s="373"/>
      <c r="L450" s="374"/>
      <c r="M450" s="373"/>
      <c r="N450" s="375"/>
      <c r="V450" s="361"/>
      <c r="W450" s="367"/>
      <c r="AA450" s="335" t="s">
        <v>443</v>
      </c>
      <c r="AC450" s="367"/>
      <c r="AD450" s="367"/>
      <c r="AF450" s="367"/>
      <c r="AG450" s="384"/>
    </row>
    <row r="451" spans="1:33" s="332" customFormat="1" ht="12" x14ac:dyDescent="0.2">
      <c r="A451" s="372"/>
      <c r="B451" s="371"/>
      <c r="C451" s="1065" t="s">
        <v>447</v>
      </c>
      <c r="D451" s="1065"/>
      <c r="E451" s="1065"/>
      <c r="F451" s="373" t="s">
        <v>444</v>
      </c>
      <c r="G451" s="373" t="s">
        <v>4115</v>
      </c>
      <c r="H451" s="373" t="s">
        <v>436</v>
      </c>
      <c r="I451" s="373" t="s">
        <v>8756</v>
      </c>
      <c r="J451" s="374"/>
      <c r="K451" s="373"/>
      <c r="L451" s="374"/>
      <c r="M451" s="373"/>
      <c r="N451" s="375"/>
      <c r="V451" s="361"/>
      <c r="W451" s="367"/>
      <c r="AA451" s="335" t="s">
        <v>447</v>
      </c>
      <c r="AC451" s="367"/>
      <c r="AD451" s="367"/>
      <c r="AF451" s="367"/>
      <c r="AG451" s="384"/>
    </row>
    <row r="452" spans="1:33" s="332" customFormat="1" ht="12" x14ac:dyDescent="0.2">
      <c r="A452" s="372"/>
      <c r="B452" s="371"/>
      <c r="C452" s="1077" t="s">
        <v>450</v>
      </c>
      <c r="D452" s="1077"/>
      <c r="E452" s="1077"/>
      <c r="F452" s="376"/>
      <c r="G452" s="376"/>
      <c r="H452" s="376"/>
      <c r="I452" s="376"/>
      <c r="J452" s="377">
        <v>3004.77</v>
      </c>
      <c r="K452" s="376"/>
      <c r="L452" s="377">
        <v>34.549999999999997</v>
      </c>
      <c r="M452" s="376"/>
      <c r="N452" s="378"/>
      <c r="V452" s="361"/>
      <c r="W452" s="367"/>
      <c r="AB452" s="335" t="s">
        <v>450</v>
      </c>
      <c r="AC452" s="367"/>
      <c r="AD452" s="367"/>
      <c r="AF452" s="367"/>
      <c r="AG452" s="384"/>
    </row>
    <row r="453" spans="1:33" s="332" customFormat="1" ht="12" x14ac:dyDescent="0.2">
      <c r="A453" s="372"/>
      <c r="B453" s="371"/>
      <c r="C453" s="1065" t="s">
        <v>451</v>
      </c>
      <c r="D453" s="1065"/>
      <c r="E453" s="1065"/>
      <c r="F453" s="373"/>
      <c r="G453" s="373"/>
      <c r="H453" s="373"/>
      <c r="I453" s="373"/>
      <c r="J453" s="374"/>
      <c r="K453" s="373"/>
      <c r="L453" s="374">
        <v>5.73</v>
      </c>
      <c r="M453" s="373"/>
      <c r="N453" s="375"/>
      <c r="V453" s="361"/>
      <c r="W453" s="367"/>
      <c r="AA453" s="335" t="s">
        <v>451</v>
      </c>
      <c r="AC453" s="367"/>
      <c r="AD453" s="367"/>
      <c r="AF453" s="367"/>
      <c r="AG453" s="384"/>
    </row>
    <row r="454" spans="1:33" s="332" customFormat="1" ht="22.5" x14ac:dyDescent="0.2">
      <c r="A454" s="372"/>
      <c r="B454" s="371" t="s">
        <v>652</v>
      </c>
      <c r="C454" s="1065" t="s">
        <v>653</v>
      </c>
      <c r="D454" s="1065"/>
      <c r="E454" s="1065"/>
      <c r="F454" s="373" t="s">
        <v>454</v>
      </c>
      <c r="G454" s="373" t="s">
        <v>654</v>
      </c>
      <c r="H454" s="373"/>
      <c r="I454" s="373" t="s">
        <v>654</v>
      </c>
      <c r="J454" s="374"/>
      <c r="K454" s="373"/>
      <c r="L454" s="374">
        <v>5.27</v>
      </c>
      <c r="M454" s="373"/>
      <c r="N454" s="375"/>
      <c r="V454" s="361"/>
      <c r="W454" s="367"/>
      <c r="AA454" s="335" t="s">
        <v>653</v>
      </c>
      <c r="AC454" s="367"/>
      <c r="AD454" s="367"/>
      <c r="AF454" s="367"/>
      <c r="AG454" s="384"/>
    </row>
    <row r="455" spans="1:33" s="332" customFormat="1" ht="22.5" x14ac:dyDescent="0.2">
      <c r="A455" s="372"/>
      <c r="B455" s="371" t="s">
        <v>655</v>
      </c>
      <c r="C455" s="1065" t="s">
        <v>656</v>
      </c>
      <c r="D455" s="1065"/>
      <c r="E455" s="1065"/>
      <c r="F455" s="373" t="s">
        <v>454</v>
      </c>
      <c r="G455" s="373" t="s">
        <v>657</v>
      </c>
      <c r="H455" s="373"/>
      <c r="I455" s="373" t="s">
        <v>657</v>
      </c>
      <c r="J455" s="374"/>
      <c r="K455" s="373"/>
      <c r="L455" s="374">
        <v>2.64</v>
      </c>
      <c r="M455" s="373"/>
      <c r="N455" s="375"/>
      <c r="V455" s="361"/>
      <c r="W455" s="367"/>
      <c r="AA455" s="335" t="s">
        <v>656</v>
      </c>
      <c r="AC455" s="367"/>
      <c r="AD455" s="367"/>
      <c r="AF455" s="367"/>
      <c r="AG455" s="384"/>
    </row>
    <row r="456" spans="1:33" s="332" customFormat="1" ht="12" x14ac:dyDescent="0.2">
      <c r="A456" s="379"/>
      <c r="B456" s="380"/>
      <c r="C456" s="1068" t="s">
        <v>459</v>
      </c>
      <c r="D456" s="1068"/>
      <c r="E456" s="1068"/>
      <c r="F456" s="364"/>
      <c r="G456" s="364"/>
      <c r="H456" s="364"/>
      <c r="I456" s="364"/>
      <c r="J456" s="365"/>
      <c r="K456" s="364"/>
      <c r="L456" s="365">
        <v>42.46</v>
      </c>
      <c r="M456" s="376"/>
      <c r="N456" s="366"/>
      <c r="V456" s="361"/>
      <c r="W456" s="367"/>
      <c r="AC456" s="367" t="s">
        <v>459</v>
      </c>
      <c r="AD456" s="367"/>
      <c r="AF456" s="367"/>
      <c r="AG456" s="384"/>
    </row>
    <row r="457" spans="1:33" s="332" customFormat="1" ht="45" x14ac:dyDescent="0.2">
      <c r="A457" s="362" t="s">
        <v>890</v>
      </c>
      <c r="B457" s="363" t="s">
        <v>6140</v>
      </c>
      <c r="C457" s="1068" t="s">
        <v>8618</v>
      </c>
      <c r="D457" s="1068"/>
      <c r="E457" s="1068"/>
      <c r="F457" s="364" t="s">
        <v>621</v>
      </c>
      <c r="G457" s="364"/>
      <c r="H457" s="364"/>
      <c r="I457" s="364" t="s">
        <v>618</v>
      </c>
      <c r="J457" s="365">
        <v>2.91</v>
      </c>
      <c r="K457" s="364" t="s">
        <v>436</v>
      </c>
      <c r="L457" s="365">
        <v>83.66</v>
      </c>
      <c r="M457" s="364"/>
      <c r="N457" s="366"/>
      <c r="V457" s="361"/>
      <c r="W457" s="367" t="s">
        <v>8618</v>
      </c>
      <c r="AC457" s="367"/>
      <c r="AD457" s="367"/>
      <c r="AF457" s="367"/>
      <c r="AG457" s="384"/>
    </row>
    <row r="458" spans="1:33" s="332" customFormat="1" ht="33.75" x14ac:dyDescent="0.2">
      <c r="A458" s="370"/>
      <c r="B458" s="371" t="s">
        <v>430</v>
      </c>
      <c r="C458" s="1065" t="s">
        <v>431</v>
      </c>
      <c r="D458" s="1065"/>
      <c r="E458" s="1065"/>
      <c r="F458" s="1065"/>
      <c r="G458" s="1065"/>
      <c r="H458" s="1065"/>
      <c r="I458" s="1065"/>
      <c r="J458" s="1065"/>
      <c r="K458" s="1065"/>
      <c r="L458" s="1065"/>
      <c r="M458" s="1065"/>
      <c r="N458" s="1072"/>
      <c r="V458" s="361"/>
      <c r="W458" s="367"/>
      <c r="Y458" s="335" t="s">
        <v>431</v>
      </c>
      <c r="AC458" s="367"/>
      <c r="AD458" s="367"/>
      <c r="AF458" s="367"/>
      <c r="AG458" s="384"/>
    </row>
    <row r="459" spans="1:33" s="332" customFormat="1" ht="1.5" customHeight="1" x14ac:dyDescent="0.2">
      <c r="A459" s="386"/>
      <c r="B459" s="380"/>
      <c r="C459" s="380"/>
      <c r="D459" s="380"/>
      <c r="E459" s="380"/>
      <c r="F459" s="386"/>
      <c r="G459" s="386"/>
      <c r="H459" s="386"/>
      <c r="I459" s="386"/>
      <c r="J459" s="390"/>
      <c r="K459" s="386"/>
      <c r="L459" s="390"/>
      <c r="M459" s="373"/>
      <c r="N459" s="390"/>
      <c r="V459" s="361"/>
      <c r="W459" s="367"/>
      <c r="AC459" s="367"/>
      <c r="AD459" s="367"/>
      <c r="AF459" s="367"/>
      <c r="AG459" s="384"/>
    </row>
    <row r="460" spans="1:33" s="332" customFormat="1" ht="12" x14ac:dyDescent="0.2">
      <c r="A460" s="391"/>
      <c r="B460" s="392"/>
      <c r="C460" s="1068" t="s">
        <v>8757</v>
      </c>
      <c r="D460" s="1068"/>
      <c r="E460" s="1068"/>
      <c r="F460" s="1068"/>
      <c r="G460" s="1068"/>
      <c r="H460" s="1068"/>
      <c r="I460" s="1068"/>
      <c r="J460" s="1068"/>
      <c r="K460" s="1068"/>
      <c r="L460" s="393"/>
      <c r="M460" s="394"/>
      <c r="N460" s="395"/>
      <c r="V460" s="361"/>
      <c r="W460" s="367"/>
      <c r="AC460" s="367"/>
      <c r="AD460" s="367" t="s">
        <v>8757</v>
      </c>
      <c r="AF460" s="367"/>
      <c r="AG460" s="384"/>
    </row>
    <row r="461" spans="1:33" s="332" customFormat="1" ht="12" x14ac:dyDescent="0.2">
      <c r="A461" s="396"/>
      <c r="B461" s="371"/>
      <c r="C461" s="1065" t="s">
        <v>512</v>
      </c>
      <c r="D461" s="1065"/>
      <c r="E461" s="1065"/>
      <c r="F461" s="1065"/>
      <c r="G461" s="1065"/>
      <c r="H461" s="1065"/>
      <c r="I461" s="1065"/>
      <c r="J461" s="1065"/>
      <c r="K461" s="1065"/>
      <c r="L461" s="397">
        <v>210415.83</v>
      </c>
      <c r="M461" s="398"/>
      <c r="N461" s="399"/>
      <c r="V461" s="361"/>
      <c r="W461" s="367"/>
      <c r="AC461" s="367"/>
      <c r="AD461" s="367"/>
      <c r="AE461" s="335" t="s">
        <v>512</v>
      </c>
      <c r="AF461" s="367"/>
      <c r="AG461" s="384"/>
    </row>
    <row r="462" spans="1:33" s="332" customFormat="1" ht="12" x14ac:dyDescent="0.2">
      <c r="A462" s="396"/>
      <c r="B462" s="371"/>
      <c r="C462" s="1065" t="s">
        <v>513</v>
      </c>
      <c r="D462" s="1065"/>
      <c r="E462" s="1065"/>
      <c r="F462" s="1065"/>
      <c r="G462" s="1065"/>
      <c r="H462" s="1065"/>
      <c r="I462" s="1065"/>
      <c r="J462" s="1065"/>
      <c r="K462" s="1065"/>
      <c r="L462" s="397"/>
      <c r="M462" s="398"/>
      <c r="N462" s="399"/>
      <c r="V462" s="361"/>
      <c r="W462" s="367"/>
      <c r="AC462" s="367"/>
      <c r="AD462" s="367"/>
      <c r="AE462" s="335" t="s">
        <v>513</v>
      </c>
      <c r="AF462" s="367"/>
      <c r="AG462" s="384"/>
    </row>
    <row r="463" spans="1:33" s="332" customFormat="1" ht="12" x14ac:dyDescent="0.2">
      <c r="A463" s="396"/>
      <c r="B463" s="371"/>
      <c r="C463" s="1065" t="s">
        <v>514</v>
      </c>
      <c r="D463" s="1065"/>
      <c r="E463" s="1065"/>
      <c r="F463" s="1065"/>
      <c r="G463" s="1065"/>
      <c r="H463" s="1065"/>
      <c r="I463" s="1065"/>
      <c r="J463" s="1065"/>
      <c r="K463" s="1065"/>
      <c r="L463" s="397">
        <v>1911.66</v>
      </c>
      <c r="M463" s="398"/>
      <c r="N463" s="399"/>
      <c r="V463" s="361"/>
      <c r="W463" s="367"/>
      <c r="AC463" s="367"/>
      <c r="AD463" s="367"/>
      <c r="AE463" s="335" t="s">
        <v>514</v>
      </c>
      <c r="AF463" s="367"/>
      <c r="AG463" s="384"/>
    </row>
    <row r="464" spans="1:33" s="332" customFormat="1" ht="12" x14ac:dyDescent="0.2">
      <c r="A464" s="396"/>
      <c r="B464" s="371"/>
      <c r="C464" s="1065" t="s">
        <v>515</v>
      </c>
      <c r="D464" s="1065"/>
      <c r="E464" s="1065"/>
      <c r="F464" s="1065"/>
      <c r="G464" s="1065"/>
      <c r="H464" s="1065"/>
      <c r="I464" s="1065"/>
      <c r="J464" s="1065"/>
      <c r="K464" s="1065"/>
      <c r="L464" s="397">
        <v>13475.32</v>
      </c>
      <c r="M464" s="398"/>
      <c r="N464" s="399"/>
      <c r="V464" s="361"/>
      <c r="W464" s="367"/>
      <c r="AC464" s="367"/>
      <c r="AD464" s="367"/>
      <c r="AE464" s="335" t="s">
        <v>515</v>
      </c>
      <c r="AF464" s="367"/>
      <c r="AG464" s="384"/>
    </row>
    <row r="465" spans="1:33" s="332" customFormat="1" ht="12" x14ac:dyDescent="0.2">
      <c r="A465" s="396"/>
      <c r="B465" s="371"/>
      <c r="C465" s="1065" t="s">
        <v>516</v>
      </c>
      <c r="D465" s="1065"/>
      <c r="E465" s="1065"/>
      <c r="F465" s="1065"/>
      <c r="G465" s="1065"/>
      <c r="H465" s="1065"/>
      <c r="I465" s="1065"/>
      <c r="J465" s="1065"/>
      <c r="K465" s="1065"/>
      <c r="L465" s="397">
        <v>1312.69</v>
      </c>
      <c r="M465" s="398"/>
      <c r="N465" s="399"/>
      <c r="V465" s="361"/>
      <c r="W465" s="367"/>
      <c r="AC465" s="367"/>
      <c r="AD465" s="367"/>
      <c r="AE465" s="335" t="s">
        <v>516</v>
      </c>
      <c r="AF465" s="367"/>
      <c r="AG465" s="384"/>
    </row>
    <row r="466" spans="1:33" s="332" customFormat="1" ht="12" x14ac:dyDescent="0.2">
      <c r="A466" s="396"/>
      <c r="B466" s="371"/>
      <c r="C466" s="1065" t="s">
        <v>517</v>
      </c>
      <c r="D466" s="1065"/>
      <c r="E466" s="1065"/>
      <c r="F466" s="1065"/>
      <c r="G466" s="1065"/>
      <c r="H466" s="1065"/>
      <c r="I466" s="1065"/>
      <c r="J466" s="1065"/>
      <c r="K466" s="1065"/>
      <c r="L466" s="397">
        <v>195028.85</v>
      </c>
      <c r="M466" s="398"/>
      <c r="N466" s="399"/>
      <c r="V466" s="361"/>
      <c r="W466" s="367"/>
      <c r="AC466" s="367"/>
      <c r="AD466" s="367"/>
      <c r="AE466" s="335" t="s">
        <v>517</v>
      </c>
      <c r="AF466" s="367"/>
      <c r="AG466" s="384"/>
    </row>
    <row r="467" spans="1:33" s="332" customFormat="1" ht="12" x14ac:dyDescent="0.2">
      <c r="A467" s="396"/>
      <c r="B467" s="371"/>
      <c r="C467" s="1065" t="s">
        <v>518</v>
      </c>
      <c r="D467" s="1065"/>
      <c r="E467" s="1065"/>
      <c r="F467" s="1065"/>
      <c r="G467" s="1065"/>
      <c r="H467" s="1065"/>
      <c r="I467" s="1065"/>
      <c r="J467" s="1065"/>
      <c r="K467" s="1065"/>
      <c r="L467" s="397">
        <v>216442.56</v>
      </c>
      <c r="M467" s="398"/>
      <c r="N467" s="399"/>
      <c r="V467" s="361"/>
      <c r="W467" s="367"/>
      <c r="AC467" s="367"/>
      <c r="AD467" s="367"/>
      <c r="AE467" s="335" t="s">
        <v>518</v>
      </c>
      <c r="AF467" s="367"/>
      <c r="AG467" s="384"/>
    </row>
    <row r="468" spans="1:33" s="332" customFormat="1" ht="12" x14ac:dyDescent="0.2">
      <c r="A468" s="396"/>
      <c r="B468" s="371"/>
      <c r="C468" s="1065" t="s">
        <v>4959</v>
      </c>
      <c r="D468" s="1065"/>
      <c r="E468" s="1065"/>
      <c r="F468" s="1065"/>
      <c r="G468" s="1065"/>
      <c r="H468" s="1065"/>
      <c r="I468" s="1065"/>
      <c r="J468" s="1065"/>
      <c r="K468" s="1065"/>
      <c r="L468" s="397">
        <v>216358.9</v>
      </c>
      <c r="M468" s="398"/>
      <c r="N468" s="399"/>
      <c r="V468" s="361"/>
      <c r="W468" s="367"/>
      <c r="AC468" s="367"/>
      <c r="AD468" s="367"/>
      <c r="AE468" s="335" t="s">
        <v>4959</v>
      </c>
      <c r="AF468" s="367"/>
      <c r="AG468" s="384"/>
    </row>
    <row r="469" spans="1:33" s="332" customFormat="1" ht="12" x14ac:dyDescent="0.2">
      <c r="A469" s="396"/>
      <c r="B469" s="371"/>
      <c r="C469" s="1065" t="s">
        <v>4960</v>
      </c>
      <c r="D469" s="1065"/>
      <c r="E469" s="1065"/>
      <c r="F469" s="1065"/>
      <c r="G469" s="1065"/>
      <c r="H469" s="1065"/>
      <c r="I469" s="1065"/>
      <c r="J469" s="1065"/>
      <c r="K469" s="1065"/>
      <c r="L469" s="397"/>
      <c r="M469" s="398"/>
      <c r="N469" s="399"/>
      <c r="V469" s="361"/>
      <c r="W469" s="367"/>
      <c r="AC469" s="367"/>
      <c r="AD469" s="367"/>
      <c r="AE469" s="335" t="s">
        <v>4960</v>
      </c>
      <c r="AF469" s="367"/>
      <c r="AG469" s="384"/>
    </row>
    <row r="470" spans="1:33" s="332" customFormat="1" ht="12" x14ac:dyDescent="0.2">
      <c r="A470" s="396"/>
      <c r="B470" s="371"/>
      <c r="C470" s="1065" t="s">
        <v>4963</v>
      </c>
      <c r="D470" s="1065"/>
      <c r="E470" s="1065"/>
      <c r="F470" s="1065"/>
      <c r="G470" s="1065"/>
      <c r="H470" s="1065"/>
      <c r="I470" s="1065"/>
      <c r="J470" s="1065"/>
      <c r="K470" s="1065"/>
      <c r="L470" s="397">
        <v>1911.66</v>
      </c>
      <c r="M470" s="398"/>
      <c r="N470" s="399"/>
      <c r="V470" s="361"/>
      <c r="W470" s="367"/>
      <c r="AC470" s="367"/>
      <c r="AD470" s="367"/>
      <c r="AE470" s="335" t="s">
        <v>4963</v>
      </c>
      <c r="AF470" s="367"/>
      <c r="AG470" s="384"/>
    </row>
    <row r="471" spans="1:33" s="332" customFormat="1" ht="12" x14ac:dyDescent="0.2">
      <c r="A471" s="396"/>
      <c r="B471" s="371"/>
      <c r="C471" s="1065" t="s">
        <v>4964</v>
      </c>
      <c r="D471" s="1065"/>
      <c r="E471" s="1065"/>
      <c r="F471" s="1065"/>
      <c r="G471" s="1065"/>
      <c r="H471" s="1065"/>
      <c r="I471" s="1065"/>
      <c r="J471" s="1065"/>
      <c r="K471" s="1065"/>
      <c r="L471" s="397">
        <v>13391.66</v>
      </c>
      <c r="M471" s="398"/>
      <c r="N471" s="399"/>
      <c r="V471" s="361"/>
      <c r="W471" s="367"/>
      <c r="AC471" s="367"/>
      <c r="AD471" s="367"/>
      <c r="AE471" s="335" t="s">
        <v>4964</v>
      </c>
      <c r="AF471" s="367"/>
      <c r="AG471" s="384"/>
    </row>
    <row r="472" spans="1:33" s="332" customFormat="1" ht="12" x14ac:dyDescent="0.2">
      <c r="A472" s="396"/>
      <c r="B472" s="371"/>
      <c r="C472" s="1065" t="s">
        <v>4961</v>
      </c>
      <c r="D472" s="1065"/>
      <c r="E472" s="1065"/>
      <c r="F472" s="1065"/>
      <c r="G472" s="1065"/>
      <c r="H472" s="1065"/>
      <c r="I472" s="1065"/>
      <c r="J472" s="1065"/>
      <c r="K472" s="1065"/>
      <c r="L472" s="397">
        <v>195028.85</v>
      </c>
      <c r="M472" s="398"/>
      <c r="N472" s="399"/>
      <c r="V472" s="361"/>
      <c r="W472" s="367"/>
      <c r="AC472" s="367"/>
      <c r="AD472" s="367"/>
      <c r="AE472" s="335" t="s">
        <v>4961</v>
      </c>
      <c r="AF472" s="367"/>
      <c r="AG472" s="384"/>
    </row>
    <row r="473" spans="1:33" s="332" customFormat="1" ht="12" x14ac:dyDescent="0.2">
      <c r="A473" s="396"/>
      <c r="B473" s="371"/>
      <c r="C473" s="1065" t="s">
        <v>4965</v>
      </c>
      <c r="D473" s="1065"/>
      <c r="E473" s="1065"/>
      <c r="F473" s="1065"/>
      <c r="G473" s="1065"/>
      <c r="H473" s="1065"/>
      <c r="I473" s="1065"/>
      <c r="J473" s="1065"/>
      <c r="K473" s="1065"/>
      <c r="L473" s="397">
        <v>3771.05</v>
      </c>
      <c r="M473" s="398"/>
      <c r="N473" s="399"/>
      <c r="V473" s="361"/>
      <c r="W473" s="367"/>
      <c r="AC473" s="367"/>
      <c r="AD473" s="367"/>
      <c r="AE473" s="335" t="s">
        <v>4965</v>
      </c>
      <c r="AF473" s="367"/>
      <c r="AG473" s="384"/>
    </row>
    <row r="474" spans="1:33" s="332" customFormat="1" ht="12" x14ac:dyDescent="0.2">
      <c r="A474" s="396"/>
      <c r="B474" s="371"/>
      <c r="C474" s="1065" t="s">
        <v>4966</v>
      </c>
      <c r="D474" s="1065"/>
      <c r="E474" s="1065"/>
      <c r="F474" s="1065"/>
      <c r="G474" s="1065"/>
      <c r="H474" s="1065"/>
      <c r="I474" s="1065"/>
      <c r="J474" s="1065"/>
      <c r="K474" s="1065"/>
      <c r="L474" s="397">
        <v>2255.6799999999998</v>
      </c>
      <c r="M474" s="398"/>
      <c r="N474" s="399"/>
      <c r="V474" s="361"/>
      <c r="W474" s="367"/>
      <c r="AC474" s="367"/>
      <c r="AD474" s="367"/>
      <c r="AE474" s="335" t="s">
        <v>4966</v>
      </c>
      <c r="AF474" s="367"/>
      <c r="AG474" s="384"/>
    </row>
    <row r="475" spans="1:33" s="332" customFormat="1" ht="12" x14ac:dyDescent="0.2">
      <c r="A475" s="396"/>
      <c r="B475" s="371"/>
      <c r="C475" s="1065" t="s">
        <v>4962</v>
      </c>
      <c r="D475" s="1065"/>
      <c r="E475" s="1065"/>
      <c r="F475" s="1065"/>
      <c r="G475" s="1065"/>
      <c r="H475" s="1065"/>
      <c r="I475" s="1065"/>
      <c r="J475" s="1065"/>
      <c r="K475" s="1065"/>
      <c r="L475" s="397">
        <v>83.66</v>
      </c>
      <c r="M475" s="398"/>
      <c r="N475" s="399"/>
      <c r="V475" s="361"/>
      <c r="W475" s="367"/>
      <c r="AC475" s="367"/>
      <c r="AD475" s="367"/>
      <c r="AE475" s="335" t="s">
        <v>4962</v>
      </c>
      <c r="AF475" s="367"/>
      <c r="AG475" s="384"/>
    </row>
    <row r="476" spans="1:33" s="332" customFormat="1" ht="12" x14ac:dyDescent="0.2">
      <c r="A476" s="396"/>
      <c r="B476" s="371"/>
      <c r="C476" s="1065" t="s">
        <v>524</v>
      </c>
      <c r="D476" s="1065"/>
      <c r="E476" s="1065"/>
      <c r="F476" s="1065"/>
      <c r="G476" s="1065"/>
      <c r="H476" s="1065"/>
      <c r="I476" s="1065"/>
      <c r="J476" s="1065"/>
      <c r="K476" s="1065"/>
      <c r="L476" s="397">
        <v>3224.35</v>
      </c>
      <c r="M476" s="398"/>
      <c r="N476" s="399"/>
      <c r="V476" s="361"/>
      <c r="W476" s="367"/>
      <c r="AC476" s="367"/>
      <c r="AD476" s="367"/>
      <c r="AE476" s="335" t="s">
        <v>524</v>
      </c>
      <c r="AF476" s="367"/>
      <c r="AG476" s="384"/>
    </row>
    <row r="477" spans="1:33" s="332" customFormat="1" ht="12" x14ac:dyDescent="0.2">
      <c r="A477" s="396"/>
      <c r="B477" s="371"/>
      <c r="C477" s="1065" t="s">
        <v>525</v>
      </c>
      <c r="D477" s="1065"/>
      <c r="E477" s="1065"/>
      <c r="F477" s="1065"/>
      <c r="G477" s="1065"/>
      <c r="H477" s="1065"/>
      <c r="I477" s="1065"/>
      <c r="J477" s="1065"/>
      <c r="K477" s="1065"/>
      <c r="L477" s="397">
        <v>3771.05</v>
      </c>
      <c r="M477" s="398"/>
      <c r="N477" s="399"/>
      <c r="V477" s="361"/>
      <c r="W477" s="367"/>
      <c r="AC477" s="367"/>
      <c r="AD477" s="367"/>
      <c r="AE477" s="335" t="s">
        <v>525</v>
      </c>
      <c r="AF477" s="367"/>
      <c r="AG477" s="384"/>
    </row>
    <row r="478" spans="1:33" s="332" customFormat="1" ht="12" x14ac:dyDescent="0.2">
      <c r="A478" s="396"/>
      <c r="B478" s="371"/>
      <c r="C478" s="1065" t="s">
        <v>526</v>
      </c>
      <c r="D478" s="1065"/>
      <c r="E478" s="1065"/>
      <c r="F478" s="1065"/>
      <c r="G478" s="1065"/>
      <c r="H478" s="1065"/>
      <c r="I478" s="1065"/>
      <c r="J478" s="1065"/>
      <c r="K478" s="1065"/>
      <c r="L478" s="397">
        <v>2255.6799999999998</v>
      </c>
      <c r="M478" s="398"/>
      <c r="N478" s="399"/>
      <c r="V478" s="361"/>
      <c r="W478" s="367"/>
      <c r="AC478" s="367"/>
      <c r="AD478" s="367"/>
      <c r="AE478" s="335" t="s">
        <v>526</v>
      </c>
      <c r="AF478" s="367"/>
      <c r="AG478" s="384"/>
    </row>
    <row r="479" spans="1:33" s="332" customFormat="1" ht="12" x14ac:dyDescent="0.2">
      <c r="A479" s="396"/>
      <c r="B479" s="390"/>
      <c r="C479" s="1067" t="s">
        <v>8758</v>
      </c>
      <c r="D479" s="1067"/>
      <c r="E479" s="1067"/>
      <c r="F479" s="1067"/>
      <c r="G479" s="1067"/>
      <c r="H479" s="1067"/>
      <c r="I479" s="1067"/>
      <c r="J479" s="1067"/>
      <c r="K479" s="1067"/>
      <c r="L479" s="400">
        <v>216442.56</v>
      </c>
      <c r="M479" s="401"/>
      <c r="N479" s="402"/>
      <c r="V479" s="361"/>
      <c r="W479" s="367"/>
      <c r="AC479" s="367"/>
      <c r="AD479" s="367"/>
      <c r="AF479" s="367" t="s">
        <v>8758</v>
      </c>
      <c r="AG479" s="384"/>
    </row>
    <row r="480" spans="1:33" s="332" customFormat="1" ht="12" x14ac:dyDescent="0.2">
      <c r="A480" s="1073" t="s">
        <v>8759</v>
      </c>
      <c r="B480" s="1074"/>
      <c r="C480" s="1074"/>
      <c r="D480" s="1074"/>
      <c r="E480" s="1074"/>
      <c r="F480" s="1074"/>
      <c r="G480" s="1074"/>
      <c r="H480" s="1074"/>
      <c r="I480" s="1074"/>
      <c r="J480" s="1074"/>
      <c r="K480" s="1074"/>
      <c r="L480" s="1074"/>
      <c r="M480" s="1074"/>
      <c r="N480" s="1075"/>
      <c r="V480" s="361" t="s">
        <v>8759</v>
      </c>
      <c r="W480" s="367"/>
      <c r="AC480" s="367"/>
      <c r="AD480" s="367"/>
      <c r="AF480" s="367"/>
      <c r="AG480" s="384"/>
    </row>
    <row r="481" spans="1:33" s="332" customFormat="1" ht="12" x14ac:dyDescent="0.2">
      <c r="A481" s="362" t="s">
        <v>891</v>
      </c>
      <c r="B481" s="363" t="s">
        <v>1072</v>
      </c>
      <c r="C481" s="1068" t="s">
        <v>8668</v>
      </c>
      <c r="D481" s="1068"/>
      <c r="E481" s="1068"/>
      <c r="F481" s="364" t="s">
        <v>660</v>
      </c>
      <c r="G481" s="364"/>
      <c r="H481" s="364"/>
      <c r="I481" s="364" t="s">
        <v>1990</v>
      </c>
      <c r="J481" s="365"/>
      <c r="K481" s="364"/>
      <c r="L481" s="365"/>
      <c r="M481" s="364"/>
      <c r="N481" s="366"/>
      <c r="V481" s="361"/>
      <c r="W481" s="367" t="s">
        <v>8668</v>
      </c>
      <c r="AC481" s="367"/>
      <c r="AD481" s="367"/>
      <c r="AF481" s="367"/>
      <c r="AG481" s="384"/>
    </row>
    <row r="482" spans="1:33" s="332" customFormat="1" ht="12" x14ac:dyDescent="0.2">
      <c r="A482" s="368"/>
      <c r="B482" s="369"/>
      <c r="C482" s="1065" t="s">
        <v>2872</v>
      </c>
      <c r="D482" s="1065"/>
      <c r="E482" s="1065"/>
      <c r="F482" s="1065"/>
      <c r="G482" s="1065"/>
      <c r="H482" s="1065"/>
      <c r="I482" s="1065"/>
      <c r="J482" s="1065"/>
      <c r="K482" s="1065"/>
      <c r="L482" s="1065"/>
      <c r="M482" s="1065"/>
      <c r="N482" s="1072"/>
      <c r="V482" s="361"/>
      <c r="W482" s="367"/>
      <c r="X482" s="335" t="s">
        <v>2872</v>
      </c>
      <c r="AC482" s="367"/>
      <c r="AD482" s="367"/>
      <c r="AF482" s="367"/>
      <c r="AG482" s="384"/>
    </row>
    <row r="483" spans="1:33" s="332" customFormat="1" ht="33.75" x14ac:dyDescent="0.2">
      <c r="A483" s="370"/>
      <c r="B483" s="371" t="s">
        <v>430</v>
      </c>
      <c r="C483" s="1065" t="s">
        <v>431</v>
      </c>
      <c r="D483" s="1065"/>
      <c r="E483" s="1065"/>
      <c r="F483" s="1065"/>
      <c r="G483" s="1065"/>
      <c r="H483" s="1065"/>
      <c r="I483" s="1065"/>
      <c r="J483" s="1065"/>
      <c r="K483" s="1065"/>
      <c r="L483" s="1065"/>
      <c r="M483" s="1065"/>
      <c r="N483" s="1072"/>
      <c r="V483" s="361"/>
      <c r="W483" s="367"/>
      <c r="Y483" s="335" t="s">
        <v>431</v>
      </c>
      <c r="AC483" s="367"/>
      <c r="AD483" s="367"/>
      <c r="AF483" s="367"/>
      <c r="AG483" s="384"/>
    </row>
    <row r="484" spans="1:33" s="332" customFormat="1" ht="12" x14ac:dyDescent="0.2">
      <c r="A484" s="372"/>
      <c r="B484" s="371" t="s">
        <v>423</v>
      </c>
      <c r="C484" s="1065" t="s">
        <v>432</v>
      </c>
      <c r="D484" s="1065"/>
      <c r="E484" s="1065"/>
      <c r="F484" s="373"/>
      <c r="G484" s="373"/>
      <c r="H484" s="373"/>
      <c r="I484" s="373"/>
      <c r="J484" s="374">
        <v>1053</v>
      </c>
      <c r="K484" s="373" t="s">
        <v>436</v>
      </c>
      <c r="L484" s="374">
        <v>105.3</v>
      </c>
      <c r="M484" s="373"/>
      <c r="N484" s="375"/>
      <c r="V484" s="361"/>
      <c r="W484" s="367"/>
      <c r="Z484" s="335" t="s">
        <v>432</v>
      </c>
      <c r="AC484" s="367"/>
      <c r="AD484" s="367"/>
      <c r="AF484" s="367"/>
      <c r="AG484" s="384"/>
    </row>
    <row r="485" spans="1:33" s="332" customFormat="1" ht="12" x14ac:dyDescent="0.2">
      <c r="A485" s="372"/>
      <c r="B485" s="371" t="s">
        <v>434</v>
      </c>
      <c r="C485" s="1065" t="s">
        <v>435</v>
      </c>
      <c r="D485" s="1065"/>
      <c r="E485" s="1065"/>
      <c r="F485" s="373"/>
      <c r="G485" s="373"/>
      <c r="H485" s="373"/>
      <c r="I485" s="373"/>
      <c r="J485" s="374">
        <v>1566.06</v>
      </c>
      <c r="K485" s="373" t="s">
        <v>436</v>
      </c>
      <c r="L485" s="374">
        <v>156.61000000000001</v>
      </c>
      <c r="M485" s="373"/>
      <c r="N485" s="375"/>
      <c r="V485" s="361"/>
      <c r="W485" s="367"/>
      <c r="Z485" s="335" t="s">
        <v>435</v>
      </c>
      <c r="AC485" s="367"/>
      <c r="AD485" s="367"/>
      <c r="AF485" s="367"/>
      <c r="AG485" s="384"/>
    </row>
    <row r="486" spans="1:33" s="332" customFormat="1" ht="12" x14ac:dyDescent="0.2">
      <c r="A486" s="372"/>
      <c r="B486" s="371" t="s">
        <v>437</v>
      </c>
      <c r="C486" s="1065" t="s">
        <v>438</v>
      </c>
      <c r="D486" s="1065"/>
      <c r="E486" s="1065"/>
      <c r="F486" s="373"/>
      <c r="G486" s="373"/>
      <c r="H486" s="373"/>
      <c r="I486" s="373"/>
      <c r="J486" s="374">
        <v>244.39</v>
      </c>
      <c r="K486" s="373" t="s">
        <v>436</v>
      </c>
      <c r="L486" s="374">
        <v>24.44</v>
      </c>
      <c r="M486" s="373"/>
      <c r="N486" s="375"/>
      <c r="V486" s="361"/>
      <c r="W486" s="367"/>
      <c r="Z486" s="335" t="s">
        <v>438</v>
      </c>
      <c r="AC486" s="367"/>
      <c r="AD486" s="367"/>
      <c r="AF486" s="367"/>
      <c r="AG486" s="384"/>
    </row>
    <row r="487" spans="1:33" s="332" customFormat="1" ht="12" x14ac:dyDescent="0.2">
      <c r="A487" s="372"/>
      <c r="B487" s="371" t="s">
        <v>439</v>
      </c>
      <c r="C487" s="1065" t="s">
        <v>440</v>
      </c>
      <c r="D487" s="1065"/>
      <c r="E487" s="1065"/>
      <c r="F487" s="373"/>
      <c r="G487" s="373"/>
      <c r="H487" s="373"/>
      <c r="I487" s="373"/>
      <c r="J487" s="374">
        <v>909.27</v>
      </c>
      <c r="K487" s="373"/>
      <c r="L487" s="374">
        <v>72.739999999999995</v>
      </c>
      <c r="M487" s="373"/>
      <c r="N487" s="375"/>
      <c r="V487" s="361"/>
      <c r="W487" s="367"/>
      <c r="Z487" s="335" t="s">
        <v>440</v>
      </c>
      <c r="AC487" s="367"/>
      <c r="AD487" s="367"/>
      <c r="AF487" s="367"/>
      <c r="AG487" s="384"/>
    </row>
    <row r="488" spans="1:33" s="332" customFormat="1" ht="12" x14ac:dyDescent="0.2">
      <c r="A488" s="368"/>
      <c r="B488" s="381" t="s">
        <v>702</v>
      </c>
      <c r="C488" s="1076" t="s">
        <v>703</v>
      </c>
      <c r="D488" s="1076"/>
      <c r="E488" s="1076"/>
      <c r="F488" s="382" t="s">
        <v>644</v>
      </c>
      <c r="G488" s="382" t="s">
        <v>716</v>
      </c>
      <c r="H488" s="382"/>
      <c r="I488" s="382" t="s">
        <v>8760</v>
      </c>
      <c r="J488" s="371"/>
      <c r="K488" s="373"/>
      <c r="L488" s="374"/>
      <c r="M488" s="373"/>
      <c r="N488" s="383"/>
      <c r="V488" s="361"/>
      <c r="W488" s="367"/>
      <c r="AC488" s="367"/>
      <c r="AD488" s="367"/>
      <c r="AF488" s="367"/>
      <c r="AG488" s="384" t="s">
        <v>703</v>
      </c>
    </row>
    <row r="489" spans="1:33" s="332" customFormat="1" ht="12" x14ac:dyDescent="0.2">
      <c r="A489" s="372"/>
      <c r="B489" s="371"/>
      <c r="C489" s="1065" t="s">
        <v>443</v>
      </c>
      <c r="D489" s="1065"/>
      <c r="E489" s="1065"/>
      <c r="F489" s="373" t="s">
        <v>444</v>
      </c>
      <c r="G489" s="373" t="s">
        <v>1077</v>
      </c>
      <c r="H489" s="373" t="s">
        <v>436</v>
      </c>
      <c r="I489" s="373" t="s">
        <v>2942</v>
      </c>
      <c r="J489" s="374"/>
      <c r="K489" s="373"/>
      <c r="L489" s="374"/>
      <c r="M489" s="373"/>
      <c r="N489" s="375"/>
      <c r="V489" s="361"/>
      <c r="W489" s="367"/>
      <c r="AA489" s="335" t="s">
        <v>443</v>
      </c>
      <c r="AC489" s="367"/>
      <c r="AD489" s="367"/>
      <c r="AF489" s="367"/>
      <c r="AG489" s="384"/>
    </row>
    <row r="490" spans="1:33" s="332" customFormat="1" ht="12" x14ac:dyDescent="0.2">
      <c r="A490" s="372"/>
      <c r="B490" s="371"/>
      <c r="C490" s="1065" t="s">
        <v>447</v>
      </c>
      <c r="D490" s="1065"/>
      <c r="E490" s="1065"/>
      <c r="F490" s="373" t="s">
        <v>444</v>
      </c>
      <c r="G490" s="373" t="s">
        <v>1079</v>
      </c>
      <c r="H490" s="373" t="s">
        <v>436</v>
      </c>
      <c r="I490" s="373" t="s">
        <v>8761</v>
      </c>
      <c r="J490" s="374"/>
      <c r="K490" s="373"/>
      <c r="L490" s="374"/>
      <c r="M490" s="373"/>
      <c r="N490" s="375"/>
      <c r="V490" s="361"/>
      <c r="W490" s="367"/>
      <c r="AA490" s="335" t="s">
        <v>447</v>
      </c>
      <c r="AC490" s="367"/>
      <c r="AD490" s="367"/>
      <c r="AF490" s="367"/>
      <c r="AG490" s="384"/>
    </row>
    <row r="491" spans="1:33" s="332" customFormat="1" ht="12" x14ac:dyDescent="0.2">
      <c r="A491" s="372"/>
      <c r="B491" s="371"/>
      <c r="C491" s="1077" t="s">
        <v>450</v>
      </c>
      <c r="D491" s="1077"/>
      <c r="E491" s="1077"/>
      <c r="F491" s="376"/>
      <c r="G491" s="376"/>
      <c r="H491" s="376"/>
      <c r="I491" s="376"/>
      <c r="J491" s="377">
        <v>3528.33</v>
      </c>
      <c r="K491" s="376"/>
      <c r="L491" s="377">
        <v>334.65</v>
      </c>
      <c r="M491" s="376"/>
      <c r="N491" s="378"/>
      <c r="V491" s="361"/>
      <c r="W491" s="367"/>
      <c r="AB491" s="335" t="s">
        <v>450</v>
      </c>
      <c r="AC491" s="367"/>
      <c r="AD491" s="367"/>
      <c r="AF491" s="367"/>
      <c r="AG491" s="384"/>
    </row>
    <row r="492" spans="1:33" s="332" customFormat="1" ht="12" x14ac:dyDescent="0.2">
      <c r="A492" s="372"/>
      <c r="B492" s="371"/>
      <c r="C492" s="1065" t="s">
        <v>451</v>
      </c>
      <c r="D492" s="1065"/>
      <c r="E492" s="1065"/>
      <c r="F492" s="373"/>
      <c r="G492" s="373"/>
      <c r="H492" s="373"/>
      <c r="I492" s="373"/>
      <c r="J492" s="374"/>
      <c r="K492" s="373"/>
      <c r="L492" s="374">
        <v>129.74</v>
      </c>
      <c r="M492" s="373"/>
      <c r="N492" s="375"/>
      <c r="V492" s="361"/>
      <c r="W492" s="367"/>
      <c r="AA492" s="335" t="s">
        <v>451</v>
      </c>
      <c r="AC492" s="367"/>
      <c r="AD492" s="367"/>
      <c r="AF492" s="367"/>
      <c r="AG492" s="384"/>
    </row>
    <row r="493" spans="1:33" s="332" customFormat="1" ht="33.75" x14ac:dyDescent="0.2">
      <c r="A493" s="372"/>
      <c r="B493" s="371" t="s">
        <v>714</v>
      </c>
      <c r="C493" s="1065" t="s">
        <v>715</v>
      </c>
      <c r="D493" s="1065"/>
      <c r="E493" s="1065"/>
      <c r="F493" s="373" t="s">
        <v>454</v>
      </c>
      <c r="G493" s="373" t="s">
        <v>716</v>
      </c>
      <c r="H493" s="373"/>
      <c r="I493" s="373" t="s">
        <v>716</v>
      </c>
      <c r="J493" s="374"/>
      <c r="K493" s="373"/>
      <c r="L493" s="374">
        <v>132.33000000000001</v>
      </c>
      <c r="M493" s="373"/>
      <c r="N493" s="375"/>
      <c r="V493" s="361"/>
      <c r="W493" s="367"/>
      <c r="AA493" s="335" t="s">
        <v>715</v>
      </c>
      <c r="AC493" s="367"/>
      <c r="AD493" s="367"/>
      <c r="AF493" s="367"/>
      <c r="AG493" s="384"/>
    </row>
    <row r="494" spans="1:33" s="332" customFormat="1" ht="33.75" x14ac:dyDescent="0.2">
      <c r="A494" s="372"/>
      <c r="B494" s="371" t="s">
        <v>717</v>
      </c>
      <c r="C494" s="1065" t="s">
        <v>718</v>
      </c>
      <c r="D494" s="1065"/>
      <c r="E494" s="1065"/>
      <c r="F494" s="373" t="s">
        <v>454</v>
      </c>
      <c r="G494" s="373" t="s">
        <v>719</v>
      </c>
      <c r="H494" s="373"/>
      <c r="I494" s="373" t="s">
        <v>719</v>
      </c>
      <c r="J494" s="374"/>
      <c r="K494" s="373"/>
      <c r="L494" s="374">
        <v>75.25</v>
      </c>
      <c r="M494" s="373"/>
      <c r="N494" s="375"/>
      <c r="V494" s="361"/>
      <c r="W494" s="367"/>
      <c r="AA494" s="335" t="s">
        <v>718</v>
      </c>
      <c r="AC494" s="367"/>
      <c r="AD494" s="367"/>
      <c r="AF494" s="367"/>
      <c r="AG494" s="384"/>
    </row>
    <row r="495" spans="1:33" s="332" customFormat="1" ht="12" x14ac:dyDescent="0.2">
      <c r="A495" s="379"/>
      <c r="B495" s="380"/>
      <c r="C495" s="1068" t="s">
        <v>459</v>
      </c>
      <c r="D495" s="1068"/>
      <c r="E495" s="1068"/>
      <c r="F495" s="364"/>
      <c r="G495" s="364"/>
      <c r="H495" s="364"/>
      <c r="I495" s="364"/>
      <c r="J495" s="365"/>
      <c r="K495" s="364"/>
      <c r="L495" s="365">
        <v>542.23</v>
      </c>
      <c r="M495" s="376"/>
      <c r="N495" s="366"/>
      <c r="V495" s="361"/>
      <c r="W495" s="367"/>
      <c r="AC495" s="367" t="s">
        <v>459</v>
      </c>
      <c r="AD495" s="367"/>
      <c r="AF495" s="367"/>
      <c r="AG495" s="384"/>
    </row>
    <row r="496" spans="1:33" s="332" customFormat="1" ht="22.5" x14ac:dyDescent="0.2">
      <c r="A496" s="362" t="s">
        <v>544</v>
      </c>
      <c r="B496" s="363" t="s">
        <v>1081</v>
      </c>
      <c r="C496" s="1068" t="s">
        <v>1082</v>
      </c>
      <c r="D496" s="1068"/>
      <c r="E496" s="1068"/>
      <c r="F496" s="364" t="s">
        <v>644</v>
      </c>
      <c r="G496" s="364"/>
      <c r="H496" s="364"/>
      <c r="I496" s="364" t="s">
        <v>8760</v>
      </c>
      <c r="J496" s="365">
        <v>560</v>
      </c>
      <c r="K496" s="364"/>
      <c r="L496" s="365">
        <v>4569.6000000000004</v>
      </c>
      <c r="M496" s="364"/>
      <c r="N496" s="366"/>
      <c r="V496" s="361"/>
      <c r="W496" s="367" t="s">
        <v>1082</v>
      </c>
      <c r="AC496" s="367"/>
      <c r="AD496" s="367"/>
      <c r="AF496" s="367"/>
      <c r="AG496" s="384"/>
    </row>
    <row r="497" spans="1:33" s="332" customFormat="1" ht="12" x14ac:dyDescent="0.2">
      <c r="A497" s="379"/>
      <c r="B497" s="380"/>
      <c r="C497" s="340" t="s">
        <v>462</v>
      </c>
      <c r="D497" s="385"/>
      <c r="E497" s="385"/>
      <c r="F497" s="386"/>
      <c r="G497" s="386"/>
      <c r="H497" s="386"/>
      <c r="I497" s="386"/>
      <c r="J497" s="387"/>
      <c r="K497" s="386"/>
      <c r="L497" s="387"/>
      <c r="M497" s="388"/>
      <c r="N497" s="389"/>
      <c r="V497" s="361"/>
      <c r="W497" s="367"/>
      <c r="AC497" s="367"/>
      <c r="AD497" s="367"/>
      <c r="AF497" s="367"/>
      <c r="AG497" s="384"/>
    </row>
    <row r="498" spans="1:33" s="332" customFormat="1" ht="33.75" x14ac:dyDescent="0.2">
      <c r="A498" s="362" t="s">
        <v>897</v>
      </c>
      <c r="B498" s="363" t="s">
        <v>8670</v>
      </c>
      <c r="C498" s="1068" t="s">
        <v>8671</v>
      </c>
      <c r="D498" s="1068"/>
      <c r="E498" s="1068"/>
      <c r="F498" s="364" t="s">
        <v>660</v>
      </c>
      <c r="G498" s="364"/>
      <c r="H498" s="364"/>
      <c r="I498" s="364" t="s">
        <v>8762</v>
      </c>
      <c r="J498" s="365"/>
      <c r="K498" s="364"/>
      <c r="L498" s="365"/>
      <c r="M498" s="364"/>
      <c r="N498" s="366"/>
      <c r="V498" s="361"/>
      <c r="W498" s="367" t="s">
        <v>8671</v>
      </c>
      <c r="AC498" s="367"/>
      <c r="AD498" s="367"/>
      <c r="AF498" s="367"/>
      <c r="AG498" s="384"/>
    </row>
    <row r="499" spans="1:33" s="332" customFormat="1" ht="12" x14ac:dyDescent="0.2">
      <c r="A499" s="368"/>
      <c r="B499" s="369"/>
      <c r="C499" s="1065" t="s">
        <v>8763</v>
      </c>
      <c r="D499" s="1065"/>
      <c r="E499" s="1065"/>
      <c r="F499" s="1065"/>
      <c r="G499" s="1065"/>
      <c r="H499" s="1065"/>
      <c r="I499" s="1065"/>
      <c r="J499" s="1065"/>
      <c r="K499" s="1065"/>
      <c r="L499" s="1065"/>
      <c r="M499" s="1065"/>
      <c r="N499" s="1072"/>
      <c r="V499" s="361"/>
      <c r="W499" s="367"/>
      <c r="X499" s="335" t="s">
        <v>8763</v>
      </c>
      <c r="AC499" s="367"/>
      <c r="AD499" s="367"/>
      <c r="AF499" s="367"/>
      <c r="AG499" s="384"/>
    </row>
    <row r="500" spans="1:33" s="332" customFormat="1" ht="33.75" x14ac:dyDescent="0.2">
      <c r="A500" s="370"/>
      <c r="B500" s="371" t="s">
        <v>430</v>
      </c>
      <c r="C500" s="1065" t="s">
        <v>431</v>
      </c>
      <c r="D500" s="1065"/>
      <c r="E500" s="1065"/>
      <c r="F500" s="1065"/>
      <c r="G500" s="1065"/>
      <c r="H500" s="1065"/>
      <c r="I500" s="1065"/>
      <c r="J500" s="1065"/>
      <c r="K500" s="1065"/>
      <c r="L500" s="1065"/>
      <c r="M500" s="1065"/>
      <c r="N500" s="1072"/>
      <c r="V500" s="361"/>
      <c r="W500" s="367"/>
      <c r="Y500" s="335" t="s">
        <v>431</v>
      </c>
      <c r="AC500" s="367"/>
      <c r="AD500" s="367"/>
      <c r="AF500" s="367"/>
      <c r="AG500" s="384"/>
    </row>
    <row r="501" spans="1:33" s="332" customFormat="1" ht="12" x14ac:dyDescent="0.2">
      <c r="A501" s="372"/>
      <c r="B501" s="371" t="s">
        <v>423</v>
      </c>
      <c r="C501" s="1065" t="s">
        <v>432</v>
      </c>
      <c r="D501" s="1065"/>
      <c r="E501" s="1065"/>
      <c r="F501" s="373"/>
      <c r="G501" s="373"/>
      <c r="H501" s="373"/>
      <c r="I501" s="373"/>
      <c r="J501" s="374">
        <v>3189.6</v>
      </c>
      <c r="K501" s="373" t="s">
        <v>436</v>
      </c>
      <c r="L501" s="374">
        <v>11139.68</v>
      </c>
      <c r="M501" s="373"/>
      <c r="N501" s="375"/>
      <c r="V501" s="361"/>
      <c r="W501" s="367"/>
      <c r="Z501" s="335" t="s">
        <v>432</v>
      </c>
      <c r="AC501" s="367"/>
      <c r="AD501" s="367"/>
      <c r="AF501" s="367"/>
      <c r="AG501" s="384"/>
    </row>
    <row r="502" spans="1:33" s="332" customFormat="1" ht="12" x14ac:dyDescent="0.2">
      <c r="A502" s="372"/>
      <c r="B502" s="371" t="s">
        <v>434</v>
      </c>
      <c r="C502" s="1065" t="s">
        <v>435</v>
      </c>
      <c r="D502" s="1065"/>
      <c r="E502" s="1065"/>
      <c r="F502" s="373"/>
      <c r="G502" s="373"/>
      <c r="H502" s="373"/>
      <c r="I502" s="373"/>
      <c r="J502" s="374">
        <v>3499.23</v>
      </c>
      <c r="K502" s="373" t="s">
        <v>436</v>
      </c>
      <c r="L502" s="374">
        <v>12221.06</v>
      </c>
      <c r="M502" s="373"/>
      <c r="N502" s="375"/>
      <c r="V502" s="361"/>
      <c r="W502" s="367"/>
      <c r="Z502" s="335" t="s">
        <v>435</v>
      </c>
      <c r="AC502" s="367"/>
      <c r="AD502" s="367"/>
      <c r="AF502" s="367"/>
      <c r="AG502" s="384"/>
    </row>
    <row r="503" spans="1:33" s="332" customFormat="1" ht="12" x14ac:dyDescent="0.2">
      <c r="A503" s="372"/>
      <c r="B503" s="371" t="s">
        <v>437</v>
      </c>
      <c r="C503" s="1065" t="s">
        <v>438</v>
      </c>
      <c r="D503" s="1065"/>
      <c r="E503" s="1065"/>
      <c r="F503" s="373"/>
      <c r="G503" s="373"/>
      <c r="H503" s="373"/>
      <c r="I503" s="373"/>
      <c r="J503" s="374">
        <v>405.88</v>
      </c>
      <c r="K503" s="373" t="s">
        <v>436</v>
      </c>
      <c r="L503" s="374">
        <v>1417.54</v>
      </c>
      <c r="M503" s="373"/>
      <c r="N503" s="375"/>
      <c r="V503" s="361"/>
      <c r="W503" s="367"/>
      <c r="Z503" s="335" t="s">
        <v>438</v>
      </c>
      <c r="AC503" s="367"/>
      <c r="AD503" s="367"/>
      <c r="AF503" s="367"/>
      <c r="AG503" s="384"/>
    </row>
    <row r="504" spans="1:33" s="332" customFormat="1" ht="12" x14ac:dyDescent="0.2">
      <c r="A504" s="372"/>
      <c r="B504" s="371" t="s">
        <v>439</v>
      </c>
      <c r="C504" s="1065" t="s">
        <v>440</v>
      </c>
      <c r="D504" s="1065"/>
      <c r="E504" s="1065"/>
      <c r="F504" s="373"/>
      <c r="G504" s="373"/>
      <c r="H504" s="373"/>
      <c r="I504" s="373"/>
      <c r="J504" s="374">
        <v>4013.08</v>
      </c>
      <c r="K504" s="373"/>
      <c r="L504" s="374">
        <v>11212.55</v>
      </c>
      <c r="M504" s="373"/>
      <c r="N504" s="375"/>
      <c r="V504" s="361"/>
      <c r="W504" s="367"/>
      <c r="Z504" s="335" t="s">
        <v>440</v>
      </c>
      <c r="AC504" s="367"/>
      <c r="AD504" s="367"/>
      <c r="AF504" s="367"/>
      <c r="AG504" s="384"/>
    </row>
    <row r="505" spans="1:33" s="332" customFormat="1" ht="12" x14ac:dyDescent="0.2">
      <c r="A505" s="368"/>
      <c r="B505" s="381" t="s">
        <v>702</v>
      </c>
      <c r="C505" s="1076" t="s">
        <v>703</v>
      </c>
      <c r="D505" s="1076"/>
      <c r="E505" s="1076"/>
      <c r="F505" s="382" t="s">
        <v>644</v>
      </c>
      <c r="G505" s="382" t="s">
        <v>704</v>
      </c>
      <c r="H505" s="382"/>
      <c r="I505" s="382" t="s">
        <v>8764</v>
      </c>
      <c r="J505" s="371"/>
      <c r="K505" s="373"/>
      <c r="L505" s="374"/>
      <c r="M505" s="373"/>
      <c r="N505" s="383"/>
      <c r="V505" s="361"/>
      <c r="W505" s="367"/>
      <c r="AC505" s="367"/>
      <c r="AD505" s="367"/>
      <c r="AF505" s="367"/>
      <c r="AG505" s="384" t="s">
        <v>703</v>
      </c>
    </row>
    <row r="506" spans="1:33" s="332" customFormat="1" ht="12" x14ac:dyDescent="0.2">
      <c r="A506" s="368"/>
      <c r="B506" s="381" t="s">
        <v>706</v>
      </c>
      <c r="C506" s="1076" t="s">
        <v>707</v>
      </c>
      <c r="D506" s="1076"/>
      <c r="E506" s="1076"/>
      <c r="F506" s="382" t="s">
        <v>411</v>
      </c>
      <c r="G506" s="382" t="s">
        <v>4313</v>
      </c>
      <c r="H506" s="382"/>
      <c r="I506" s="382" t="s">
        <v>8765</v>
      </c>
      <c r="J506" s="371"/>
      <c r="K506" s="373"/>
      <c r="L506" s="374"/>
      <c r="M506" s="373"/>
      <c r="N506" s="383"/>
      <c r="V506" s="361"/>
      <c r="W506" s="367"/>
      <c r="AC506" s="367"/>
      <c r="AD506" s="367"/>
      <c r="AF506" s="367"/>
      <c r="AG506" s="384" t="s">
        <v>707</v>
      </c>
    </row>
    <row r="507" spans="1:33" s="332" customFormat="1" ht="12" x14ac:dyDescent="0.2">
      <c r="A507" s="372"/>
      <c r="B507" s="371"/>
      <c r="C507" s="1065" t="s">
        <v>443</v>
      </c>
      <c r="D507" s="1065"/>
      <c r="E507" s="1065"/>
      <c r="F507" s="373" t="s">
        <v>444</v>
      </c>
      <c r="G507" s="373" t="s">
        <v>3795</v>
      </c>
      <c r="H507" s="373" t="s">
        <v>436</v>
      </c>
      <c r="I507" s="373" t="s">
        <v>8766</v>
      </c>
      <c r="J507" s="374"/>
      <c r="K507" s="373"/>
      <c r="L507" s="374"/>
      <c r="M507" s="373"/>
      <c r="N507" s="375"/>
      <c r="V507" s="361"/>
      <c r="W507" s="367"/>
      <c r="AA507" s="335" t="s">
        <v>443</v>
      </c>
      <c r="AC507" s="367"/>
      <c r="AD507" s="367"/>
      <c r="AF507" s="367"/>
      <c r="AG507" s="384"/>
    </row>
    <row r="508" spans="1:33" s="332" customFormat="1" ht="22.5" x14ac:dyDescent="0.2">
      <c r="A508" s="372"/>
      <c r="B508" s="371"/>
      <c r="C508" s="1065" t="s">
        <v>447</v>
      </c>
      <c r="D508" s="1065"/>
      <c r="E508" s="1065"/>
      <c r="F508" s="373" t="s">
        <v>444</v>
      </c>
      <c r="G508" s="373" t="s">
        <v>8676</v>
      </c>
      <c r="H508" s="373" t="s">
        <v>436</v>
      </c>
      <c r="I508" s="373" t="s">
        <v>8767</v>
      </c>
      <c r="J508" s="374"/>
      <c r="K508" s="373"/>
      <c r="L508" s="374"/>
      <c r="M508" s="373"/>
      <c r="N508" s="375"/>
      <c r="V508" s="361"/>
      <c r="W508" s="367"/>
      <c r="AA508" s="335" t="s">
        <v>447</v>
      </c>
      <c r="AC508" s="367"/>
      <c r="AD508" s="367"/>
      <c r="AF508" s="367"/>
      <c r="AG508" s="384"/>
    </row>
    <row r="509" spans="1:33" s="332" customFormat="1" ht="12" x14ac:dyDescent="0.2">
      <c r="A509" s="372"/>
      <c r="B509" s="371"/>
      <c r="C509" s="1077" t="s">
        <v>450</v>
      </c>
      <c r="D509" s="1077"/>
      <c r="E509" s="1077"/>
      <c r="F509" s="376"/>
      <c r="G509" s="376"/>
      <c r="H509" s="376"/>
      <c r="I509" s="376"/>
      <c r="J509" s="377">
        <v>10701.91</v>
      </c>
      <c r="K509" s="376"/>
      <c r="L509" s="377">
        <v>34573.29</v>
      </c>
      <c r="M509" s="376"/>
      <c r="N509" s="378"/>
      <c r="V509" s="361"/>
      <c r="W509" s="367"/>
      <c r="AB509" s="335" t="s">
        <v>450</v>
      </c>
      <c r="AC509" s="367"/>
      <c r="AD509" s="367"/>
      <c r="AF509" s="367"/>
      <c r="AG509" s="384"/>
    </row>
    <row r="510" spans="1:33" s="332" customFormat="1" ht="12" x14ac:dyDescent="0.2">
      <c r="A510" s="372"/>
      <c r="B510" s="371"/>
      <c r="C510" s="1065" t="s">
        <v>451</v>
      </c>
      <c r="D510" s="1065"/>
      <c r="E510" s="1065"/>
      <c r="F510" s="373"/>
      <c r="G510" s="373"/>
      <c r="H510" s="373"/>
      <c r="I510" s="373"/>
      <c r="J510" s="374"/>
      <c r="K510" s="373"/>
      <c r="L510" s="374">
        <v>12557.22</v>
      </c>
      <c r="M510" s="373"/>
      <c r="N510" s="375"/>
      <c r="V510" s="361"/>
      <c r="W510" s="367"/>
      <c r="AA510" s="335" t="s">
        <v>451</v>
      </c>
      <c r="AC510" s="367"/>
      <c r="AD510" s="367"/>
      <c r="AF510" s="367"/>
      <c r="AG510" s="384"/>
    </row>
    <row r="511" spans="1:33" s="332" customFormat="1" ht="33.75" x14ac:dyDescent="0.2">
      <c r="A511" s="372"/>
      <c r="B511" s="371" t="s">
        <v>714</v>
      </c>
      <c r="C511" s="1065" t="s">
        <v>715</v>
      </c>
      <c r="D511" s="1065"/>
      <c r="E511" s="1065"/>
      <c r="F511" s="373" t="s">
        <v>454</v>
      </c>
      <c r="G511" s="373" t="s">
        <v>716</v>
      </c>
      <c r="H511" s="373"/>
      <c r="I511" s="373" t="s">
        <v>716</v>
      </c>
      <c r="J511" s="374"/>
      <c r="K511" s="373"/>
      <c r="L511" s="374">
        <v>12808.36</v>
      </c>
      <c r="M511" s="373"/>
      <c r="N511" s="375"/>
      <c r="V511" s="361"/>
      <c r="W511" s="367"/>
      <c r="AA511" s="335" t="s">
        <v>715</v>
      </c>
      <c r="AC511" s="367"/>
      <c r="AD511" s="367"/>
      <c r="AF511" s="367"/>
      <c r="AG511" s="384"/>
    </row>
    <row r="512" spans="1:33" s="332" customFormat="1" ht="33.75" x14ac:dyDescent="0.2">
      <c r="A512" s="372"/>
      <c r="B512" s="371" t="s">
        <v>717</v>
      </c>
      <c r="C512" s="1065" t="s">
        <v>718</v>
      </c>
      <c r="D512" s="1065"/>
      <c r="E512" s="1065"/>
      <c r="F512" s="373" t="s">
        <v>454</v>
      </c>
      <c r="G512" s="373" t="s">
        <v>719</v>
      </c>
      <c r="H512" s="373"/>
      <c r="I512" s="373" t="s">
        <v>719</v>
      </c>
      <c r="J512" s="374"/>
      <c r="K512" s="373"/>
      <c r="L512" s="374">
        <v>7283.19</v>
      </c>
      <c r="M512" s="373"/>
      <c r="N512" s="375"/>
      <c r="V512" s="361"/>
      <c r="W512" s="367"/>
      <c r="AA512" s="335" t="s">
        <v>718</v>
      </c>
      <c r="AC512" s="367"/>
      <c r="AD512" s="367"/>
      <c r="AF512" s="367"/>
      <c r="AG512" s="384"/>
    </row>
    <row r="513" spans="1:34" s="332" customFormat="1" ht="12" x14ac:dyDescent="0.2">
      <c r="A513" s="379"/>
      <c r="B513" s="380"/>
      <c r="C513" s="1068" t="s">
        <v>459</v>
      </c>
      <c r="D513" s="1068"/>
      <c r="E513" s="1068"/>
      <c r="F513" s="364"/>
      <c r="G513" s="364"/>
      <c r="H513" s="364"/>
      <c r="I513" s="364"/>
      <c r="J513" s="365"/>
      <c r="K513" s="364"/>
      <c r="L513" s="365">
        <v>54664.84</v>
      </c>
      <c r="M513" s="376"/>
      <c r="N513" s="366"/>
      <c r="V513" s="361"/>
      <c r="W513" s="367"/>
      <c r="AC513" s="367" t="s">
        <v>459</v>
      </c>
      <c r="AD513" s="367"/>
      <c r="AF513" s="367"/>
      <c r="AG513" s="384"/>
    </row>
    <row r="514" spans="1:34" s="332" customFormat="1" ht="22.5" x14ac:dyDescent="0.2">
      <c r="A514" s="362" t="s">
        <v>899</v>
      </c>
      <c r="B514" s="363" t="s">
        <v>720</v>
      </c>
      <c r="C514" s="1068" t="s">
        <v>721</v>
      </c>
      <c r="D514" s="1068"/>
      <c r="E514" s="1068"/>
      <c r="F514" s="364" t="s">
        <v>644</v>
      </c>
      <c r="G514" s="364"/>
      <c r="H514" s="364"/>
      <c r="I514" s="364" t="s">
        <v>8764</v>
      </c>
      <c r="J514" s="365">
        <v>725.69</v>
      </c>
      <c r="K514" s="364"/>
      <c r="L514" s="365">
        <v>205799.15</v>
      </c>
      <c r="M514" s="364"/>
      <c r="N514" s="366"/>
      <c r="V514" s="361"/>
      <c r="W514" s="367" t="s">
        <v>721</v>
      </c>
      <c r="AC514" s="367"/>
      <c r="AD514" s="367"/>
      <c r="AF514" s="367"/>
      <c r="AG514" s="384"/>
    </row>
    <row r="515" spans="1:34" s="332" customFormat="1" ht="12" x14ac:dyDescent="0.2">
      <c r="A515" s="379"/>
      <c r="B515" s="380"/>
      <c r="C515" s="340" t="s">
        <v>462</v>
      </c>
      <c r="D515" s="385"/>
      <c r="E515" s="385"/>
      <c r="F515" s="386"/>
      <c r="G515" s="386"/>
      <c r="H515" s="386"/>
      <c r="I515" s="386"/>
      <c r="J515" s="387"/>
      <c r="K515" s="386"/>
      <c r="L515" s="387"/>
      <c r="M515" s="388"/>
      <c r="N515" s="389"/>
      <c r="V515" s="361"/>
      <c r="W515" s="367"/>
      <c r="AC515" s="367"/>
      <c r="AD515" s="367"/>
      <c r="AF515" s="367"/>
      <c r="AG515" s="384"/>
    </row>
    <row r="516" spans="1:34" s="332" customFormat="1" ht="12" x14ac:dyDescent="0.2">
      <c r="A516" s="362" t="s">
        <v>901</v>
      </c>
      <c r="B516" s="363" t="s">
        <v>8643</v>
      </c>
      <c r="C516" s="1068" t="s">
        <v>8644</v>
      </c>
      <c r="D516" s="1068"/>
      <c r="E516" s="1068"/>
      <c r="F516" s="364" t="s">
        <v>644</v>
      </c>
      <c r="G516" s="364"/>
      <c r="H516" s="364"/>
      <c r="I516" s="364" t="s">
        <v>8768</v>
      </c>
      <c r="J516" s="365">
        <v>9.6</v>
      </c>
      <c r="K516" s="364"/>
      <c r="L516" s="365">
        <v>2682.24</v>
      </c>
      <c r="M516" s="364"/>
      <c r="N516" s="366"/>
      <c r="V516" s="361"/>
      <c r="W516" s="367" t="s">
        <v>8644</v>
      </c>
      <c r="AC516" s="367"/>
      <c r="AD516" s="367"/>
      <c r="AF516" s="367"/>
      <c r="AG516" s="384"/>
    </row>
    <row r="517" spans="1:34" s="332" customFormat="1" ht="12" x14ac:dyDescent="0.2">
      <c r="A517" s="379"/>
      <c r="B517" s="380"/>
      <c r="C517" s="340" t="s">
        <v>462</v>
      </c>
      <c r="D517" s="385"/>
      <c r="E517" s="385"/>
      <c r="F517" s="386"/>
      <c r="G517" s="386"/>
      <c r="H517" s="386"/>
      <c r="I517" s="386"/>
      <c r="J517" s="387"/>
      <c r="K517" s="386"/>
      <c r="L517" s="387"/>
      <c r="M517" s="388"/>
      <c r="N517" s="389"/>
      <c r="V517" s="361"/>
      <c r="W517" s="367"/>
      <c r="AC517" s="367"/>
      <c r="AD517" s="367"/>
      <c r="AF517" s="367"/>
      <c r="AG517" s="384"/>
    </row>
    <row r="518" spans="1:34" s="332" customFormat="1" ht="12" x14ac:dyDescent="0.2">
      <c r="A518" s="368"/>
      <c r="B518" s="369"/>
      <c r="C518" s="1065" t="s">
        <v>8645</v>
      </c>
      <c r="D518" s="1065"/>
      <c r="E518" s="1065"/>
      <c r="F518" s="1065"/>
      <c r="G518" s="1065"/>
      <c r="H518" s="1065"/>
      <c r="I518" s="1065"/>
      <c r="J518" s="1065"/>
      <c r="K518" s="1065"/>
      <c r="L518" s="1065"/>
      <c r="M518" s="1065"/>
      <c r="N518" s="1072"/>
      <c r="V518" s="361"/>
      <c r="W518" s="367"/>
      <c r="AC518" s="367"/>
      <c r="AD518" s="367"/>
      <c r="AF518" s="367"/>
      <c r="AG518" s="384"/>
      <c r="AH518" s="335" t="s">
        <v>8645</v>
      </c>
    </row>
    <row r="519" spans="1:34" s="332" customFormat="1" ht="33.75" x14ac:dyDescent="0.2">
      <c r="A519" s="362" t="s">
        <v>561</v>
      </c>
      <c r="B519" s="363" t="s">
        <v>783</v>
      </c>
      <c r="C519" s="1068" t="s">
        <v>784</v>
      </c>
      <c r="D519" s="1068"/>
      <c r="E519" s="1068"/>
      <c r="F519" s="364" t="s">
        <v>411</v>
      </c>
      <c r="G519" s="364"/>
      <c r="H519" s="364"/>
      <c r="I519" s="364" t="s">
        <v>8769</v>
      </c>
      <c r="J519" s="365">
        <v>5488.69</v>
      </c>
      <c r="K519" s="364"/>
      <c r="L519" s="365">
        <v>388580.43</v>
      </c>
      <c r="M519" s="364"/>
      <c r="N519" s="366"/>
      <c r="V519" s="361"/>
      <c r="W519" s="367" t="s">
        <v>784</v>
      </c>
      <c r="AC519" s="367"/>
      <c r="AD519" s="367"/>
      <c r="AF519" s="367"/>
      <c r="AG519" s="384"/>
    </row>
    <row r="520" spans="1:34" s="332" customFormat="1" ht="12" x14ac:dyDescent="0.2">
      <c r="A520" s="379"/>
      <c r="B520" s="380"/>
      <c r="C520" s="340" t="s">
        <v>462</v>
      </c>
      <c r="D520" s="385"/>
      <c r="E520" s="385"/>
      <c r="F520" s="386"/>
      <c r="G520" s="386"/>
      <c r="H520" s="386"/>
      <c r="I520" s="386"/>
      <c r="J520" s="387"/>
      <c r="K520" s="386"/>
      <c r="L520" s="387"/>
      <c r="M520" s="388"/>
      <c r="N520" s="389"/>
      <c r="V520" s="361"/>
      <c r="W520" s="367"/>
      <c r="AC520" s="367"/>
      <c r="AD520" s="367"/>
      <c r="AF520" s="367"/>
      <c r="AG520" s="384"/>
    </row>
    <row r="521" spans="1:34" s="332" customFormat="1" ht="12" x14ac:dyDescent="0.2">
      <c r="A521" s="368"/>
      <c r="B521" s="369"/>
      <c r="C521" s="1065" t="s">
        <v>8770</v>
      </c>
      <c r="D521" s="1065"/>
      <c r="E521" s="1065"/>
      <c r="F521" s="1065"/>
      <c r="G521" s="1065"/>
      <c r="H521" s="1065"/>
      <c r="I521" s="1065"/>
      <c r="J521" s="1065"/>
      <c r="K521" s="1065"/>
      <c r="L521" s="1065"/>
      <c r="M521" s="1065"/>
      <c r="N521" s="1072"/>
      <c r="V521" s="361"/>
      <c r="W521" s="367"/>
      <c r="X521" s="335" t="s">
        <v>8770</v>
      </c>
      <c r="AC521" s="367"/>
      <c r="AD521" s="367"/>
      <c r="AF521" s="367"/>
      <c r="AG521" s="384"/>
    </row>
    <row r="522" spans="1:34" s="332" customFormat="1" ht="33.75" x14ac:dyDescent="0.2">
      <c r="A522" s="362" t="s">
        <v>905</v>
      </c>
      <c r="B522" s="363" t="s">
        <v>867</v>
      </c>
      <c r="C522" s="1068" t="s">
        <v>868</v>
      </c>
      <c r="D522" s="1068"/>
      <c r="E522" s="1068"/>
      <c r="F522" s="364" t="s">
        <v>411</v>
      </c>
      <c r="G522" s="364"/>
      <c r="H522" s="364"/>
      <c r="I522" s="364" t="s">
        <v>8771</v>
      </c>
      <c r="J522" s="365">
        <v>5802.77</v>
      </c>
      <c r="K522" s="364"/>
      <c r="L522" s="365">
        <v>22273.119999999999</v>
      </c>
      <c r="M522" s="364"/>
      <c r="N522" s="366"/>
      <c r="V522" s="361"/>
      <c r="W522" s="367" t="s">
        <v>868</v>
      </c>
      <c r="AC522" s="367"/>
      <c r="AD522" s="367"/>
      <c r="AF522" s="367"/>
      <c r="AG522" s="384"/>
    </row>
    <row r="523" spans="1:34" s="332" customFormat="1" ht="12" x14ac:dyDescent="0.2">
      <c r="A523" s="379"/>
      <c r="B523" s="380"/>
      <c r="C523" s="340" t="s">
        <v>462</v>
      </c>
      <c r="D523" s="385"/>
      <c r="E523" s="385"/>
      <c r="F523" s="386"/>
      <c r="G523" s="386"/>
      <c r="H523" s="386"/>
      <c r="I523" s="386"/>
      <c r="J523" s="387"/>
      <c r="K523" s="386"/>
      <c r="L523" s="387"/>
      <c r="M523" s="388"/>
      <c r="N523" s="389"/>
      <c r="V523" s="361"/>
      <c r="W523" s="367"/>
      <c r="AC523" s="367"/>
      <c r="AD523" s="367"/>
      <c r="AF523" s="367"/>
      <c r="AG523" s="384"/>
    </row>
    <row r="524" spans="1:34" s="332" customFormat="1" ht="12" x14ac:dyDescent="0.2">
      <c r="A524" s="368"/>
      <c r="B524" s="369"/>
      <c r="C524" s="1065" t="s">
        <v>8772</v>
      </c>
      <c r="D524" s="1065"/>
      <c r="E524" s="1065"/>
      <c r="F524" s="1065"/>
      <c r="G524" s="1065"/>
      <c r="H524" s="1065"/>
      <c r="I524" s="1065"/>
      <c r="J524" s="1065"/>
      <c r="K524" s="1065"/>
      <c r="L524" s="1065"/>
      <c r="M524" s="1065"/>
      <c r="N524" s="1072"/>
      <c r="V524" s="361"/>
      <c r="W524" s="367"/>
      <c r="X524" s="335" t="s">
        <v>8772</v>
      </c>
      <c r="AC524" s="367"/>
      <c r="AD524" s="367"/>
      <c r="AF524" s="367"/>
      <c r="AG524" s="384"/>
    </row>
    <row r="525" spans="1:34" s="332" customFormat="1" ht="22.5" x14ac:dyDescent="0.2">
      <c r="A525" s="362" t="s">
        <v>910</v>
      </c>
      <c r="B525" s="363" t="s">
        <v>977</v>
      </c>
      <c r="C525" s="1068" t="s">
        <v>978</v>
      </c>
      <c r="D525" s="1068"/>
      <c r="E525" s="1068"/>
      <c r="F525" s="364" t="s">
        <v>411</v>
      </c>
      <c r="G525" s="364"/>
      <c r="H525" s="364"/>
      <c r="I525" s="364" t="s">
        <v>8773</v>
      </c>
      <c r="J525" s="365">
        <v>6780</v>
      </c>
      <c r="K525" s="364"/>
      <c r="L525" s="365">
        <v>2840.82</v>
      </c>
      <c r="M525" s="364"/>
      <c r="N525" s="366"/>
      <c r="V525" s="361"/>
      <c r="W525" s="367" t="s">
        <v>978</v>
      </c>
      <c r="AC525" s="367"/>
      <c r="AD525" s="367"/>
      <c r="AF525" s="367"/>
      <c r="AG525" s="384"/>
    </row>
    <row r="526" spans="1:34" s="332" customFormat="1" ht="12" x14ac:dyDescent="0.2">
      <c r="A526" s="379"/>
      <c r="B526" s="380"/>
      <c r="C526" s="340" t="s">
        <v>462</v>
      </c>
      <c r="D526" s="385"/>
      <c r="E526" s="385"/>
      <c r="F526" s="386"/>
      <c r="G526" s="386"/>
      <c r="H526" s="386"/>
      <c r="I526" s="386"/>
      <c r="J526" s="387"/>
      <c r="K526" s="386"/>
      <c r="L526" s="387"/>
      <c r="M526" s="388"/>
      <c r="N526" s="389"/>
      <c r="V526" s="361"/>
      <c r="W526" s="367"/>
      <c r="AC526" s="367"/>
      <c r="AD526" s="367"/>
      <c r="AF526" s="367"/>
      <c r="AG526" s="384"/>
    </row>
    <row r="527" spans="1:34" s="332" customFormat="1" ht="33.75" x14ac:dyDescent="0.2">
      <c r="A527" s="362" t="s">
        <v>719</v>
      </c>
      <c r="B527" s="363" t="s">
        <v>8684</v>
      </c>
      <c r="C527" s="1068" t="s">
        <v>8685</v>
      </c>
      <c r="D527" s="1068"/>
      <c r="E527" s="1068"/>
      <c r="F527" s="364" t="s">
        <v>1026</v>
      </c>
      <c r="G527" s="364"/>
      <c r="H527" s="364"/>
      <c r="I527" s="364" t="s">
        <v>1723</v>
      </c>
      <c r="J527" s="365"/>
      <c r="K527" s="364"/>
      <c r="L527" s="365"/>
      <c r="M527" s="364"/>
      <c r="N527" s="366"/>
      <c r="V527" s="361"/>
      <c r="W527" s="367" t="s">
        <v>8685</v>
      </c>
      <c r="AC527" s="367"/>
      <c r="AD527" s="367"/>
      <c r="AF527" s="367"/>
      <c r="AG527" s="384"/>
    </row>
    <row r="528" spans="1:34" s="332" customFormat="1" ht="12" x14ac:dyDescent="0.2">
      <c r="A528" s="368"/>
      <c r="B528" s="369"/>
      <c r="C528" s="1065" t="s">
        <v>4604</v>
      </c>
      <c r="D528" s="1065"/>
      <c r="E528" s="1065"/>
      <c r="F528" s="1065"/>
      <c r="G528" s="1065"/>
      <c r="H528" s="1065"/>
      <c r="I528" s="1065"/>
      <c r="J528" s="1065"/>
      <c r="K528" s="1065"/>
      <c r="L528" s="1065"/>
      <c r="M528" s="1065"/>
      <c r="N528" s="1072"/>
      <c r="V528" s="361"/>
      <c r="W528" s="367"/>
      <c r="X528" s="335" t="s">
        <v>4604</v>
      </c>
      <c r="AC528" s="367"/>
      <c r="AD528" s="367"/>
      <c r="AF528" s="367"/>
      <c r="AG528" s="384"/>
    </row>
    <row r="529" spans="1:33" s="332" customFormat="1" ht="33.75" x14ac:dyDescent="0.2">
      <c r="A529" s="370"/>
      <c r="B529" s="371" t="s">
        <v>430</v>
      </c>
      <c r="C529" s="1065" t="s">
        <v>431</v>
      </c>
      <c r="D529" s="1065"/>
      <c r="E529" s="1065"/>
      <c r="F529" s="1065"/>
      <c r="G529" s="1065"/>
      <c r="H529" s="1065"/>
      <c r="I529" s="1065"/>
      <c r="J529" s="1065"/>
      <c r="K529" s="1065"/>
      <c r="L529" s="1065"/>
      <c r="M529" s="1065"/>
      <c r="N529" s="1072"/>
      <c r="V529" s="361"/>
      <c r="W529" s="367"/>
      <c r="Y529" s="335" t="s">
        <v>431</v>
      </c>
      <c r="AC529" s="367"/>
      <c r="AD529" s="367"/>
      <c r="AF529" s="367"/>
      <c r="AG529" s="384"/>
    </row>
    <row r="530" spans="1:33" s="332" customFormat="1" ht="12" x14ac:dyDescent="0.2">
      <c r="A530" s="372"/>
      <c r="B530" s="371" t="s">
        <v>423</v>
      </c>
      <c r="C530" s="1065" t="s">
        <v>432</v>
      </c>
      <c r="D530" s="1065"/>
      <c r="E530" s="1065"/>
      <c r="F530" s="373"/>
      <c r="G530" s="373"/>
      <c r="H530" s="373"/>
      <c r="I530" s="373"/>
      <c r="J530" s="374">
        <v>206.37</v>
      </c>
      <c r="K530" s="373" t="s">
        <v>436</v>
      </c>
      <c r="L530" s="374">
        <v>95.45</v>
      </c>
      <c r="M530" s="373"/>
      <c r="N530" s="375"/>
      <c r="V530" s="361"/>
      <c r="W530" s="367"/>
      <c r="Z530" s="335" t="s">
        <v>432</v>
      </c>
      <c r="AC530" s="367"/>
      <c r="AD530" s="367"/>
      <c r="AF530" s="367"/>
      <c r="AG530" s="384"/>
    </row>
    <row r="531" spans="1:33" s="332" customFormat="1" ht="12" x14ac:dyDescent="0.2">
      <c r="A531" s="372"/>
      <c r="B531" s="371" t="s">
        <v>434</v>
      </c>
      <c r="C531" s="1065" t="s">
        <v>435</v>
      </c>
      <c r="D531" s="1065"/>
      <c r="E531" s="1065"/>
      <c r="F531" s="373"/>
      <c r="G531" s="373"/>
      <c r="H531" s="373"/>
      <c r="I531" s="373"/>
      <c r="J531" s="374">
        <v>15.11</v>
      </c>
      <c r="K531" s="373" t="s">
        <v>436</v>
      </c>
      <c r="L531" s="374">
        <v>6.99</v>
      </c>
      <c r="M531" s="373"/>
      <c r="N531" s="375"/>
      <c r="V531" s="361"/>
      <c r="W531" s="367"/>
      <c r="Z531" s="335" t="s">
        <v>435</v>
      </c>
      <c r="AC531" s="367"/>
      <c r="AD531" s="367"/>
      <c r="AF531" s="367"/>
      <c r="AG531" s="384"/>
    </row>
    <row r="532" spans="1:33" s="332" customFormat="1" ht="12" x14ac:dyDescent="0.2">
      <c r="A532" s="372"/>
      <c r="B532" s="371" t="s">
        <v>437</v>
      </c>
      <c r="C532" s="1065" t="s">
        <v>438</v>
      </c>
      <c r="D532" s="1065"/>
      <c r="E532" s="1065"/>
      <c r="F532" s="373"/>
      <c r="G532" s="373"/>
      <c r="H532" s="373"/>
      <c r="I532" s="373"/>
      <c r="J532" s="374">
        <v>2.67</v>
      </c>
      <c r="K532" s="373" t="s">
        <v>436</v>
      </c>
      <c r="L532" s="374">
        <v>1.23</v>
      </c>
      <c r="M532" s="373"/>
      <c r="N532" s="375"/>
      <c r="V532" s="361"/>
      <c r="W532" s="367"/>
      <c r="Z532" s="335" t="s">
        <v>438</v>
      </c>
      <c r="AC532" s="367"/>
      <c r="AD532" s="367"/>
      <c r="AF532" s="367"/>
      <c r="AG532" s="384"/>
    </row>
    <row r="533" spans="1:33" s="332" customFormat="1" ht="12" x14ac:dyDescent="0.2">
      <c r="A533" s="372"/>
      <c r="B533" s="371" t="s">
        <v>439</v>
      </c>
      <c r="C533" s="1065" t="s">
        <v>440</v>
      </c>
      <c r="D533" s="1065"/>
      <c r="E533" s="1065"/>
      <c r="F533" s="373"/>
      <c r="G533" s="373"/>
      <c r="H533" s="373"/>
      <c r="I533" s="373"/>
      <c r="J533" s="374">
        <v>10269.719999999999</v>
      </c>
      <c r="K533" s="373"/>
      <c r="L533" s="374">
        <v>3799.8</v>
      </c>
      <c r="M533" s="373"/>
      <c r="N533" s="375"/>
      <c r="V533" s="361"/>
      <c r="W533" s="367"/>
      <c r="Z533" s="335" t="s">
        <v>440</v>
      </c>
      <c r="AC533" s="367"/>
      <c r="AD533" s="367"/>
      <c r="AF533" s="367"/>
      <c r="AG533" s="384"/>
    </row>
    <row r="534" spans="1:33" s="332" customFormat="1" ht="12" x14ac:dyDescent="0.2">
      <c r="A534" s="372"/>
      <c r="B534" s="371"/>
      <c r="C534" s="1065" t="s">
        <v>443</v>
      </c>
      <c r="D534" s="1065"/>
      <c r="E534" s="1065"/>
      <c r="F534" s="373" t="s">
        <v>444</v>
      </c>
      <c r="G534" s="373" t="s">
        <v>8687</v>
      </c>
      <c r="H534" s="373" t="s">
        <v>436</v>
      </c>
      <c r="I534" s="373" t="s">
        <v>8774</v>
      </c>
      <c r="J534" s="374"/>
      <c r="K534" s="373"/>
      <c r="L534" s="374"/>
      <c r="M534" s="373"/>
      <c r="N534" s="375"/>
      <c r="V534" s="361"/>
      <c r="W534" s="367"/>
      <c r="AA534" s="335" t="s">
        <v>443</v>
      </c>
      <c r="AC534" s="367"/>
      <c r="AD534" s="367"/>
      <c r="AF534" s="367"/>
      <c r="AG534" s="384"/>
    </row>
    <row r="535" spans="1:33" s="332" customFormat="1" ht="12" x14ac:dyDescent="0.2">
      <c r="A535" s="372"/>
      <c r="B535" s="371"/>
      <c r="C535" s="1065" t="s">
        <v>447</v>
      </c>
      <c r="D535" s="1065"/>
      <c r="E535" s="1065"/>
      <c r="F535" s="373" t="s">
        <v>444</v>
      </c>
      <c r="G535" s="373" t="s">
        <v>3478</v>
      </c>
      <c r="H535" s="373" t="s">
        <v>436</v>
      </c>
      <c r="I535" s="373" t="s">
        <v>8775</v>
      </c>
      <c r="J535" s="374"/>
      <c r="K535" s="373"/>
      <c r="L535" s="374"/>
      <c r="M535" s="373"/>
      <c r="N535" s="375"/>
      <c r="V535" s="361"/>
      <c r="W535" s="367"/>
      <c r="AA535" s="335" t="s">
        <v>447</v>
      </c>
      <c r="AC535" s="367"/>
      <c r="AD535" s="367"/>
      <c r="AF535" s="367"/>
      <c r="AG535" s="384"/>
    </row>
    <row r="536" spans="1:33" s="332" customFormat="1" ht="12" x14ac:dyDescent="0.2">
      <c r="A536" s="372"/>
      <c r="B536" s="371"/>
      <c r="C536" s="1077" t="s">
        <v>450</v>
      </c>
      <c r="D536" s="1077"/>
      <c r="E536" s="1077"/>
      <c r="F536" s="376"/>
      <c r="G536" s="376"/>
      <c r="H536" s="376"/>
      <c r="I536" s="376"/>
      <c r="J536" s="377">
        <v>10491.2</v>
      </c>
      <c r="K536" s="376"/>
      <c r="L536" s="377">
        <v>3902.24</v>
      </c>
      <c r="M536" s="376"/>
      <c r="N536" s="378"/>
      <c r="V536" s="361"/>
      <c r="W536" s="367"/>
      <c r="AB536" s="335" t="s">
        <v>450</v>
      </c>
      <c r="AC536" s="367"/>
      <c r="AD536" s="367"/>
      <c r="AF536" s="367"/>
      <c r="AG536" s="384"/>
    </row>
    <row r="537" spans="1:33" s="332" customFormat="1" ht="12" x14ac:dyDescent="0.2">
      <c r="A537" s="372"/>
      <c r="B537" s="371"/>
      <c r="C537" s="1065" t="s">
        <v>451</v>
      </c>
      <c r="D537" s="1065"/>
      <c r="E537" s="1065"/>
      <c r="F537" s="373"/>
      <c r="G537" s="373"/>
      <c r="H537" s="373"/>
      <c r="I537" s="373"/>
      <c r="J537" s="374"/>
      <c r="K537" s="373"/>
      <c r="L537" s="374">
        <v>96.68</v>
      </c>
      <c r="M537" s="373"/>
      <c r="N537" s="375"/>
      <c r="V537" s="361"/>
      <c r="W537" s="367"/>
      <c r="AA537" s="335" t="s">
        <v>451</v>
      </c>
      <c r="AC537" s="367"/>
      <c r="AD537" s="367"/>
      <c r="AF537" s="367"/>
      <c r="AG537" s="384"/>
    </row>
    <row r="538" spans="1:33" s="332" customFormat="1" ht="33.75" x14ac:dyDescent="0.2">
      <c r="A538" s="372"/>
      <c r="B538" s="371" t="s">
        <v>714</v>
      </c>
      <c r="C538" s="1065" t="s">
        <v>715</v>
      </c>
      <c r="D538" s="1065"/>
      <c r="E538" s="1065"/>
      <c r="F538" s="373" t="s">
        <v>454</v>
      </c>
      <c r="G538" s="373" t="s">
        <v>716</v>
      </c>
      <c r="H538" s="373"/>
      <c r="I538" s="373" t="s">
        <v>716</v>
      </c>
      <c r="J538" s="374"/>
      <c r="K538" s="373"/>
      <c r="L538" s="374">
        <v>98.61</v>
      </c>
      <c r="M538" s="373"/>
      <c r="N538" s="375"/>
      <c r="V538" s="361"/>
      <c r="W538" s="367"/>
      <c r="AA538" s="335" t="s">
        <v>715</v>
      </c>
      <c r="AC538" s="367"/>
      <c r="AD538" s="367"/>
      <c r="AF538" s="367"/>
      <c r="AG538" s="384"/>
    </row>
    <row r="539" spans="1:33" s="332" customFormat="1" ht="33.75" x14ac:dyDescent="0.2">
      <c r="A539" s="372"/>
      <c r="B539" s="371" t="s">
        <v>717</v>
      </c>
      <c r="C539" s="1065" t="s">
        <v>718</v>
      </c>
      <c r="D539" s="1065"/>
      <c r="E539" s="1065"/>
      <c r="F539" s="373" t="s">
        <v>454</v>
      </c>
      <c r="G539" s="373" t="s">
        <v>719</v>
      </c>
      <c r="H539" s="373"/>
      <c r="I539" s="373" t="s">
        <v>719</v>
      </c>
      <c r="J539" s="374"/>
      <c r="K539" s="373"/>
      <c r="L539" s="374">
        <v>56.07</v>
      </c>
      <c r="M539" s="373"/>
      <c r="N539" s="375"/>
      <c r="V539" s="361"/>
      <c r="W539" s="367"/>
      <c r="AA539" s="335" t="s">
        <v>718</v>
      </c>
      <c r="AC539" s="367"/>
      <c r="AD539" s="367"/>
      <c r="AF539" s="367"/>
      <c r="AG539" s="384"/>
    </row>
    <row r="540" spans="1:33" s="332" customFormat="1" ht="12" x14ac:dyDescent="0.2">
      <c r="A540" s="379"/>
      <c r="B540" s="380"/>
      <c r="C540" s="1068" t="s">
        <v>459</v>
      </c>
      <c r="D540" s="1068"/>
      <c r="E540" s="1068"/>
      <c r="F540" s="364"/>
      <c r="G540" s="364"/>
      <c r="H540" s="364"/>
      <c r="I540" s="364"/>
      <c r="J540" s="365"/>
      <c r="K540" s="364"/>
      <c r="L540" s="365">
        <v>4056.92</v>
      </c>
      <c r="M540" s="376"/>
      <c r="N540" s="366"/>
      <c r="V540" s="361"/>
      <c r="W540" s="367"/>
      <c r="AC540" s="367" t="s">
        <v>459</v>
      </c>
      <c r="AD540" s="367"/>
      <c r="AF540" s="367"/>
      <c r="AG540" s="384"/>
    </row>
    <row r="541" spans="1:33" s="332" customFormat="1" ht="33.75" x14ac:dyDescent="0.2">
      <c r="A541" s="362" t="s">
        <v>912</v>
      </c>
      <c r="B541" s="363" t="s">
        <v>8690</v>
      </c>
      <c r="C541" s="1068" t="s">
        <v>8691</v>
      </c>
      <c r="D541" s="1068"/>
      <c r="E541" s="1068"/>
      <c r="F541" s="364" t="s">
        <v>1026</v>
      </c>
      <c r="G541" s="364"/>
      <c r="H541" s="364"/>
      <c r="I541" s="364" t="s">
        <v>1723</v>
      </c>
      <c r="J541" s="365"/>
      <c r="K541" s="364"/>
      <c r="L541" s="365"/>
      <c r="M541" s="364"/>
      <c r="N541" s="366"/>
      <c r="V541" s="361"/>
      <c r="W541" s="367" t="s">
        <v>8691</v>
      </c>
      <c r="AC541" s="367"/>
      <c r="AD541" s="367"/>
      <c r="AF541" s="367"/>
      <c r="AG541" s="384"/>
    </row>
    <row r="542" spans="1:33" s="332" customFormat="1" ht="12" x14ac:dyDescent="0.2">
      <c r="A542" s="368"/>
      <c r="B542" s="369"/>
      <c r="C542" s="1065" t="s">
        <v>4604</v>
      </c>
      <c r="D542" s="1065"/>
      <c r="E542" s="1065"/>
      <c r="F542" s="1065"/>
      <c r="G542" s="1065"/>
      <c r="H542" s="1065"/>
      <c r="I542" s="1065"/>
      <c r="J542" s="1065"/>
      <c r="K542" s="1065"/>
      <c r="L542" s="1065"/>
      <c r="M542" s="1065"/>
      <c r="N542" s="1072"/>
      <c r="V542" s="361"/>
      <c r="W542" s="367"/>
      <c r="X542" s="335" t="s">
        <v>4604</v>
      </c>
      <c r="AC542" s="367"/>
      <c r="AD542" s="367"/>
      <c r="AF542" s="367"/>
      <c r="AG542" s="384"/>
    </row>
    <row r="543" spans="1:33" s="332" customFormat="1" ht="12" x14ac:dyDescent="0.2">
      <c r="A543" s="372"/>
      <c r="B543" s="371" t="s">
        <v>423</v>
      </c>
      <c r="C543" s="1065" t="s">
        <v>432</v>
      </c>
      <c r="D543" s="1065"/>
      <c r="E543" s="1065"/>
      <c r="F543" s="373"/>
      <c r="G543" s="373"/>
      <c r="H543" s="373"/>
      <c r="I543" s="373"/>
      <c r="J543" s="374">
        <v>75.150000000000006</v>
      </c>
      <c r="K543" s="373"/>
      <c r="L543" s="374">
        <v>27.81</v>
      </c>
      <c r="M543" s="373"/>
      <c r="N543" s="375"/>
      <c r="V543" s="361"/>
      <c r="W543" s="367"/>
      <c r="Z543" s="335" t="s">
        <v>432</v>
      </c>
      <c r="AC543" s="367"/>
      <c r="AD543" s="367"/>
      <c r="AF543" s="367"/>
      <c r="AG543" s="384"/>
    </row>
    <row r="544" spans="1:33" s="332" customFormat="1" ht="12" x14ac:dyDescent="0.2">
      <c r="A544" s="372"/>
      <c r="B544" s="371" t="s">
        <v>434</v>
      </c>
      <c r="C544" s="1065" t="s">
        <v>435</v>
      </c>
      <c r="D544" s="1065"/>
      <c r="E544" s="1065"/>
      <c r="F544" s="373"/>
      <c r="G544" s="373"/>
      <c r="H544" s="373"/>
      <c r="I544" s="373"/>
      <c r="J544" s="374">
        <v>237.64</v>
      </c>
      <c r="K544" s="373"/>
      <c r="L544" s="374">
        <v>87.93</v>
      </c>
      <c r="M544" s="373"/>
      <c r="N544" s="375"/>
      <c r="V544" s="361"/>
      <c r="W544" s="367"/>
      <c r="Z544" s="335" t="s">
        <v>435</v>
      </c>
      <c r="AC544" s="367"/>
      <c r="AD544" s="367"/>
      <c r="AF544" s="367"/>
      <c r="AG544" s="384"/>
    </row>
    <row r="545" spans="1:33" s="332" customFormat="1" ht="12" x14ac:dyDescent="0.2">
      <c r="A545" s="372"/>
      <c r="B545" s="371" t="s">
        <v>437</v>
      </c>
      <c r="C545" s="1065" t="s">
        <v>438</v>
      </c>
      <c r="D545" s="1065"/>
      <c r="E545" s="1065"/>
      <c r="F545" s="373"/>
      <c r="G545" s="373"/>
      <c r="H545" s="373"/>
      <c r="I545" s="373"/>
      <c r="J545" s="374">
        <v>4.29</v>
      </c>
      <c r="K545" s="373"/>
      <c r="L545" s="374">
        <v>1.59</v>
      </c>
      <c r="M545" s="373"/>
      <c r="N545" s="375"/>
      <c r="V545" s="361"/>
      <c r="W545" s="367"/>
      <c r="Z545" s="335" t="s">
        <v>438</v>
      </c>
      <c r="AC545" s="367"/>
      <c r="AD545" s="367"/>
      <c r="AF545" s="367"/>
      <c r="AG545" s="384"/>
    </row>
    <row r="546" spans="1:33" s="332" customFormat="1" ht="12" x14ac:dyDescent="0.2">
      <c r="A546" s="372"/>
      <c r="B546" s="371" t="s">
        <v>439</v>
      </c>
      <c r="C546" s="1065" t="s">
        <v>440</v>
      </c>
      <c r="D546" s="1065"/>
      <c r="E546" s="1065"/>
      <c r="F546" s="373"/>
      <c r="G546" s="373"/>
      <c r="H546" s="373"/>
      <c r="I546" s="373"/>
      <c r="J546" s="374">
        <v>1064.01</v>
      </c>
      <c r="K546" s="373"/>
      <c r="L546" s="374">
        <v>393.68</v>
      </c>
      <c r="M546" s="373"/>
      <c r="N546" s="375"/>
      <c r="V546" s="361"/>
      <c r="W546" s="367"/>
      <c r="Z546" s="335" t="s">
        <v>440</v>
      </c>
      <c r="AC546" s="367"/>
      <c r="AD546" s="367"/>
      <c r="AF546" s="367"/>
      <c r="AG546" s="384"/>
    </row>
    <row r="547" spans="1:33" s="332" customFormat="1" ht="12" x14ac:dyDescent="0.2">
      <c r="A547" s="372"/>
      <c r="B547" s="371"/>
      <c r="C547" s="1065" t="s">
        <v>443</v>
      </c>
      <c r="D547" s="1065"/>
      <c r="E547" s="1065"/>
      <c r="F547" s="373" t="s">
        <v>444</v>
      </c>
      <c r="G547" s="373" t="s">
        <v>8692</v>
      </c>
      <c r="H547" s="373"/>
      <c r="I547" s="373" t="s">
        <v>8776</v>
      </c>
      <c r="J547" s="374"/>
      <c r="K547" s="373"/>
      <c r="L547" s="374"/>
      <c r="M547" s="373"/>
      <c r="N547" s="375"/>
      <c r="V547" s="361"/>
      <c r="W547" s="367"/>
      <c r="AA547" s="335" t="s">
        <v>443</v>
      </c>
      <c r="AC547" s="367"/>
      <c r="AD547" s="367"/>
      <c r="AF547" s="367"/>
      <c r="AG547" s="384"/>
    </row>
    <row r="548" spans="1:33" s="332" customFormat="1" ht="12" x14ac:dyDescent="0.2">
      <c r="A548" s="372"/>
      <c r="B548" s="371"/>
      <c r="C548" s="1065" t="s">
        <v>447</v>
      </c>
      <c r="D548" s="1065"/>
      <c r="E548" s="1065"/>
      <c r="F548" s="373" t="s">
        <v>444</v>
      </c>
      <c r="G548" s="373" t="s">
        <v>1723</v>
      </c>
      <c r="H548" s="373"/>
      <c r="I548" s="373" t="s">
        <v>8777</v>
      </c>
      <c r="J548" s="374"/>
      <c r="K548" s="373"/>
      <c r="L548" s="374"/>
      <c r="M548" s="373"/>
      <c r="N548" s="375"/>
      <c r="V548" s="361"/>
      <c r="W548" s="367"/>
      <c r="AA548" s="335" t="s">
        <v>447</v>
      </c>
      <c r="AC548" s="367"/>
      <c r="AD548" s="367"/>
      <c r="AF548" s="367"/>
      <c r="AG548" s="384"/>
    </row>
    <row r="549" spans="1:33" s="332" customFormat="1" ht="12" x14ac:dyDescent="0.2">
      <c r="A549" s="372"/>
      <c r="B549" s="371"/>
      <c r="C549" s="1077" t="s">
        <v>450</v>
      </c>
      <c r="D549" s="1077"/>
      <c r="E549" s="1077"/>
      <c r="F549" s="376"/>
      <c r="G549" s="376"/>
      <c r="H549" s="376"/>
      <c r="I549" s="376"/>
      <c r="J549" s="377">
        <v>1376.8</v>
      </c>
      <c r="K549" s="376"/>
      <c r="L549" s="377">
        <v>509.42</v>
      </c>
      <c r="M549" s="376"/>
      <c r="N549" s="378"/>
      <c r="V549" s="361"/>
      <c r="W549" s="367"/>
      <c r="AB549" s="335" t="s">
        <v>450</v>
      </c>
      <c r="AC549" s="367"/>
      <c r="AD549" s="367"/>
      <c r="AF549" s="367"/>
      <c r="AG549" s="384"/>
    </row>
    <row r="550" spans="1:33" s="332" customFormat="1" ht="12" x14ac:dyDescent="0.2">
      <c r="A550" s="372"/>
      <c r="B550" s="371"/>
      <c r="C550" s="1065" t="s">
        <v>451</v>
      </c>
      <c r="D550" s="1065"/>
      <c r="E550" s="1065"/>
      <c r="F550" s="373"/>
      <c r="G550" s="373"/>
      <c r="H550" s="373"/>
      <c r="I550" s="373"/>
      <c r="J550" s="374"/>
      <c r="K550" s="373"/>
      <c r="L550" s="374">
        <v>29.4</v>
      </c>
      <c r="M550" s="373"/>
      <c r="N550" s="375"/>
      <c r="V550" s="361"/>
      <c r="W550" s="367"/>
      <c r="AA550" s="335" t="s">
        <v>451</v>
      </c>
      <c r="AC550" s="367"/>
      <c r="AD550" s="367"/>
      <c r="AF550" s="367"/>
      <c r="AG550" s="384"/>
    </row>
    <row r="551" spans="1:33" s="332" customFormat="1" ht="45" x14ac:dyDescent="0.2">
      <c r="A551" s="372"/>
      <c r="B551" s="371" t="s">
        <v>1009</v>
      </c>
      <c r="C551" s="1065" t="s">
        <v>1010</v>
      </c>
      <c r="D551" s="1065"/>
      <c r="E551" s="1065"/>
      <c r="F551" s="373" t="s">
        <v>454</v>
      </c>
      <c r="G551" s="373" t="s">
        <v>1011</v>
      </c>
      <c r="H551" s="373"/>
      <c r="I551" s="373" t="s">
        <v>1011</v>
      </c>
      <c r="J551" s="374"/>
      <c r="K551" s="373"/>
      <c r="L551" s="374">
        <v>34.1</v>
      </c>
      <c r="M551" s="373"/>
      <c r="N551" s="375"/>
      <c r="V551" s="361"/>
      <c r="W551" s="367"/>
      <c r="AA551" s="335" t="s">
        <v>1010</v>
      </c>
      <c r="AC551" s="367"/>
      <c r="AD551" s="367"/>
      <c r="AF551" s="367"/>
      <c r="AG551" s="384"/>
    </row>
    <row r="552" spans="1:33" s="332" customFormat="1" ht="45" x14ac:dyDescent="0.2">
      <c r="A552" s="372"/>
      <c r="B552" s="371" t="s">
        <v>1012</v>
      </c>
      <c r="C552" s="1065" t="s">
        <v>1013</v>
      </c>
      <c r="D552" s="1065"/>
      <c r="E552" s="1065"/>
      <c r="F552" s="373" t="s">
        <v>454</v>
      </c>
      <c r="G552" s="373" t="s">
        <v>1014</v>
      </c>
      <c r="H552" s="373"/>
      <c r="I552" s="373" t="s">
        <v>1014</v>
      </c>
      <c r="J552" s="374"/>
      <c r="K552" s="373"/>
      <c r="L552" s="374">
        <v>23.52</v>
      </c>
      <c r="M552" s="373"/>
      <c r="N552" s="375"/>
      <c r="V552" s="361"/>
      <c r="W552" s="367"/>
      <c r="AA552" s="335" t="s">
        <v>1013</v>
      </c>
      <c r="AC552" s="367"/>
      <c r="AD552" s="367"/>
      <c r="AF552" s="367"/>
      <c r="AG552" s="384"/>
    </row>
    <row r="553" spans="1:33" s="332" customFormat="1" ht="12" x14ac:dyDescent="0.2">
      <c r="A553" s="379"/>
      <c r="B553" s="380"/>
      <c r="C553" s="1068" t="s">
        <v>459</v>
      </c>
      <c r="D553" s="1068"/>
      <c r="E553" s="1068"/>
      <c r="F553" s="364"/>
      <c r="G553" s="364"/>
      <c r="H553" s="364"/>
      <c r="I553" s="364"/>
      <c r="J553" s="365"/>
      <c r="K553" s="364"/>
      <c r="L553" s="365">
        <v>567.04</v>
      </c>
      <c r="M553" s="376"/>
      <c r="N553" s="366"/>
      <c r="V553" s="361"/>
      <c r="W553" s="367"/>
      <c r="AC553" s="367" t="s">
        <v>459</v>
      </c>
      <c r="AD553" s="367"/>
      <c r="AF553" s="367"/>
      <c r="AG553" s="384"/>
    </row>
    <row r="554" spans="1:33" s="332" customFormat="1" ht="22.5" x14ac:dyDescent="0.2">
      <c r="A554" s="362" t="s">
        <v>915</v>
      </c>
      <c r="B554" s="363" t="s">
        <v>8695</v>
      </c>
      <c r="C554" s="1068" t="s">
        <v>8696</v>
      </c>
      <c r="D554" s="1068"/>
      <c r="E554" s="1068"/>
      <c r="F554" s="364" t="s">
        <v>644</v>
      </c>
      <c r="G554" s="364"/>
      <c r="H554" s="364"/>
      <c r="I554" s="364" t="s">
        <v>8778</v>
      </c>
      <c r="J554" s="365">
        <v>994.4</v>
      </c>
      <c r="K554" s="364"/>
      <c r="L554" s="365">
        <v>-393.68</v>
      </c>
      <c r="M554" s="364"/>
      <c r="N554" s="366"/>
      <c r="V554" s="361"/>
      <c r="W554" s="367" t="s">
        <v>8696</v>
      </c>
      <c r="AC554" s="367"/>
      <c r="AD554" s="367"/>
      <c r="AF554" s="367"/>
      <c r="AG554" s="384"/>
    </row>
    <row r="555" spans="1:33" s="332" customFormat="1" ht="12" x14ac:dyDescent="0.2">
      <c r="A555" s="379"/>
      <c r="B555" s="380"/>
      <c r="C555" s="340" t="s">
        <v>2252</v>
      </c>
      <c r="D555" s="385"/>
      <c r="E555" s="385"/>
      <c r="F555" s="386"/>
      <c r="G555" s="386"/>
      <c r="H555" s="386"/>
      <c r="I555" s="386"/>
      <c r="J555" s="387"/>
      <c r="K555" s="386"/>
      <c r="L555" s="387"/>
      <c r="M555" s="388"/>
      <c r="N555" s="389"/>
      <c r="V555" s="361"/>
      <c r="W555" s="367"/>
      <c r="AC555" s="367"/>
      <c r="AD555" s="367"/>
      <c r="AF555" s="367"/>
      <c r="AG555" s="384"/>
    </row>
    <row r="556" spans="1:33" s="332" customFormat="1" ht="22.5" x14ac:dyDescent="0.2">
      <c r="A556" s="362" t="s">
        <v>918</v>
      </c>
      <c r="B556" s="363" t="s">
        <v>1993</v>
      </c>
      <c r="C556" s="1068" t="s">
        <v>1994</v>
      </c>
      <c r="D556" s="1068"/>
      <c r="E556" s="1068"/>
      <c r="F556" s="364" t="s">
        <v>644</v>
      </c>
      <c r="G556" s="364"/>
      <c r="H556" s="364"/>
      <c r="I556" s="364" t="s">
        <v>4786</v>
      </c>
      <c r="J556" s="365">
        <v>1418.41</v>
      </c>
      <c r="K556" s="364"/>
      <c r="L556" s="365">
        <v>978.7</v>
      </c>
      <c r="M556" s="364"/>
      <c r="N556" s="366"/>
      <c r="V556" s="361"/>
      <c r="W556" s="367" t="s">
        <v>1994</v>
      </c>
      <c r="AC556" s="367"/>
      <c r="AD556" s="367"/>
      <c r="AF556" s="367"/>
      <c r="AG556" s="384"/>
    </row>
    <row r="557" spans="1:33" s="332" customFormat="1" ht="12" x14ac:dyDescent="0.2">
      <c r="A557" s="379"/>
      <c r="B557" s="380"/>
      <c r="C557" s="340" t="s">
        <v>2252</v>
      </c>
      <c r="D557" s="385"/>
      <c r="E557" s="385"/>
      <c r="F557" s="386"/>
      <c r="G557" s="386"/>
      <c r="H557" s="386"/>
      <c r="I557" s="386"/>
      <c r="J557" s="387"/>
      <c r="K557" s="386"/>
      <c r="L557" s="387"/>
      <c r="M557" s="388"/>
      <c r="N557" s="389"/>
      <c r="V557" s="361"/>
      <c r="W557" s="367"/>
      <c r="AC557" s="367"/>
      <c r="AD557" s="367"/>
      <c r="AF557" s="367"/>
      <c r="AG557" s="384"/>
    </row>
    <row r="558" spans="1:33" s="332" customFormat="1" ht="33.75" x14ac:dyDescent="0.2">
      <c r="A558" s="362" t="s">
        <v>458</v>
      </c>
      <c r="B558" s="363" t="s">
        <v>8698</v>
      </c>
      <c r="C558" s="1068" t="s">
        <v>8699</v>
      </c>
      <c r="D558" s="1068"/>
      <c r="E558" s="1068"/>
      <c r="F558" s="364" t="s">
        <v>1003</v>
      </c>
      <c r="G558" s="364"/>
      <c r="H558" s="364"/>
      <c r="I558" s="364" t="s">
        <v>832</v>
      </c>
      <c r="J558" s="365">
        <v>1577.5</v>
      </c>
      <c r="K558" s="364" t="s">
        <v>566</v>
      </c>
      <c r="L558" s="365">
        <v>6347.01</v>
      </c>
      <c r="M558" s="364" t="s">
        <v>567</v>
      </c>
      <c r="N558" s="366">
        <v>59535</v>
      </c>
      <c r="V558" s="361"/>
      <c r="W558" s="367" t="s">
        <v>8699</v>
      </c>
      <c r="AC558" s="367"/>
      <c r="AD558" s="367"/>
      <c r="AF558" s="367"/>
      <c r="AG558" s="384"/>
    </row>
    <row r="559" spans="1:33" s="332" customFormat="1" ht="12" x14ac:dyDescent="0.2">
      <c r="A559" s="379"/>
      <c r="B559" s="380"/>
      <c r="C559" s="340" t="s">
        <v>462</v>
      </c>
      <c r="D559" s="385"/>
      <c r="E559" s="385"/>
      <c r="F559" s="386"/>
      <c r="G559" s="386"/>
      <c r="H559" s="386"/>
      <c r="I559" s="386"/>
      <c r="J559" s="387"/>
      <c r="K559" s="386"/>
      <c r="L559" s="387"/>
      <c r="M559" s="388"/>
      <c r="N559" s="389"/>
      <c r="V559" s="361"/>
      <c r="W559" s="367"/>
      <c r="AC559" s="367"/>
      <c r="AD559" s="367"/>
      <c r="AF559" s="367"/>
      <c r="AG559" s="384"/>
    </row>
    <row r="560" spans="1:33" s="332" customFormat="1" ht="22.5" x14ac:dyDescent="0.2">
      <c r="A560" s="370"/>
      <c r="B560" s="371" t="s">
        <v>568</v>
      </c>
      <c r="C560" s="1065" t="s">
        <v>569</v>
      </c>
      <c r="D560" s="1065"/>
      <c r="E560" s="1065"/>
      <c r="F560" s="1065"/>
      <c r="G560" s="1065"/>
      <c r="H560" s="1065"/>
      <c r="I560" s="1065"/>
      <c r="J560" s="1065"/>
      <c r="K560" s="1065"/>
      <c r="L560" s="1065"/>
      <c r="M560" s="1065"/>
      <c r="N560" s="1072"/>
      <c r="V560" s="361"/>
      <c r="W560" s="367"/>
      <c r="Y560" s="335" t="s">
        <v>569</v>
      </c>
      <c r="AC560" s="367"/>
      <c r="AD560" s="367"/>
      <c r="AF560" s="367"/>
      <c r="AG560" s="384"/>
    </row>
    <row r="561" spans="1:33" s="332" customFormat="1" ht="45" x14ac:dyDescent="0.2">
      <c r="A561" s="362" t="s">
        <v>930</v>
      </c>
      <c r="B561" s="363" t="s">
        <v>687</v>
      </c>
      <c r="C561" s="1068" t="s">
        <v>688</v>
      </c>
      <c r="D561" s="1068"/>
      <c r="E561" s="1068"/>
      <c r="F561" s="364" t="s">
        <v>648</v>
      </c>
      <c r="G561" s="364"/>
      <c r="H561" s="364"/>
      <c r="I561" s="364" t="s">
        <v>8779</v>
      </c>
      <c r="J561" s="365"/>
      <c r="K561" s="364"/>
      <c r="L561" s="365"/>
      <c r="M561" s="364"/>
      <c r="N561" s="366"/>
      <c r="V561" s="361"/>
      <c r="W561" s="367" t="s">
        <v>688</v>
      </c>
      <c r="AC561" s="367"/>
      <c r="AD561" s="367"/>
      <c r="AF561" s="367"/>
      <c r="AG561" s="384"/>
    </row>
    <row r="562" spans="1:33" s="332" customFormat="1" ht="12" x14ac:dyDescent="0.2">
      <c r="A562" s="368"/>
      <c r="B562" s="369"/>
      <c r="C562" s="1065" t="s">
        <v>8780</v>
      </c>
      <c r="D562" s="1065"/>
      <c r="E562" s="1065"/>
      <c r="F562" s="1065"/>
      <c r="G562" s="1065"/>
      <c r="H562" s="1065"/>
      <c r="I562" s="1065"/>
      <c r="J562" s="1065"/>
      <c r="K562" s="1065"/>
      <c r="L562" s="1065"/>
      <c r="M562" s="1065"/>
      <c r="N562" s="1072"/>
      <c r="V562" s="361"/>
      <c r="W562" s="367"/>
      <c r="X562" s="335" t="s">
        <v>8780</v>
      </c>
      <c r="AC562" s="367"/>
      <c r="AD562" s="367"/>
      <c r="AF562" s="367"/>
      <c r="AG562" s="384"/>
    </row>
    <row r="563" spans="1:33" s="332" customFormat="1" ht="33.75" x14ac:dyDescent="0.2">
      <c r="A563" s="370"/>
      <c r="B563" s="371" t="s">
        <v>430</v>
      </c>
      <c r="C563" s="1065" t="s">
        <v>431</v>
      </c>
      <c r="D563" s="1065"/>
      <c r="E563" s="1065"/>
      <c r="F563" s="1065"/>
      <c r="G563" s="1065"/>
      <c r="H563" s="1065"/>
      <c r="I563" s="1065"/>
      <c r="J563" s="1065"/>
      <c r="K563" s="1065"/>
      <c r="L563" s="1065"/>
      <c r="M563" s="1065"/>
      <c r="N563" s="1072"/>
      <c r="V563" s="361"/>
      <c r="W563" s="367"/>
      <c r="Y563" s="335" t="s">
        <v>431</v>
      </c>
      <c r="AC563" s="367"/>
      <c r="AD563" s="367"/>
      <c r="AF563" s="367"/>
      <c r="AG563" s="384"/>
    </row>
    <row r="564" spans="1:33" s="332" customFormat="1" ht="12" x14ac:dyDescent="0.2">
      <c r="A564" s="372"/>
      <c r="B564" s="371" t="s">
        <v>434</v>
      </c>
      <c r="C564" s="1065" t="s">
        <v>435</v>
      </c>
      <c r="D564" s="1065"/>
      <c r="E564" s="1065"/>
      <c r="F564" s="373"/>
      <c r="G564" s="373"/>
      <c r="H564" s="373"/>
      <c r="I564" s="373"/>
      <c r="J564" s="374">
        <v>284.17</v>
      </c>
      <c r="K564" s="373" t="s">
        <v>436</v>
      </c>
      <c r="L564" s="374">
        <v>24.51</v>
      </c>
      <c r="M564" s="373"/>
      <c r="N564" s="375"/>
      <c r="V564" s="361"/>
      <c r="W564" s="367"/>
      <c r="Z564" s="335" t="s">
        <v>435</v>
      </c>
      <c r="AC564" s="367"/>
      <c r="AD564" s="367"/>
      <c r="AF564" s="367"/>
      <c r="AG564" s="384"/>
    </row>
    <row r="565" spans="1:33" s="332" customFormat="1" ht="12" x14ac:dyDescent="0.2">
      <c r="A565" s="372"/>
      <c r="B565" s="371" t="s">
        <v>437</v>
      </c>
      <c r="C565" s="1065" t="s">
        <v>438</v>
      </c>
      <c r="D565" s="1065"/>
      <c r="E565" s="1065"/>
      <c r="F565" s="373"/>
      <c r="G565" s="373"/>
      <c r="H565" s="373"/>
      <c r="I565" s="373"/>
      <c r="J565" s="374">
        <v>28.89</v>
      </c>
      <c r="K565" s="373" t="s">
        <v>436</v>
      </c>
      <c r="L565" s="374">
        <v>2.4900000000000002</v>
      </c>
      <c r="M565" s="373"/>
      <c r="N565" s="375"/>
      <c r="V565" s="361"/>
      <c r="W565" s="367"/>
      <c r="Z565" s="335" t="s">
        <v>438</v>
      </c>
      <c r="AC565" s="367"/>
      <c r="AD565" s="367"/>
      <c r="AF565" s="367"/>
      <c r="AG565" s="384"/>
    </row>
    <row r="566" spans="1:33" s="332" customFormat="1" ht="12" x14ac:dyDescent="0.2">
      <c r="A566" s="372"/>
      <c r="B566" s="371"/>
      <c r="C566" s="1065" t="s">
        <v>447</v>
      </c>
      <c r="D566" s="1065"/>
      <c r="E566" s="1065"/>
      <c r="F566" s="373" t="s">
        <v>444</v>
      </c>
      <c r="G566" s="373" t="s">
        <v>690</v>
      </c>
      <c r="H566" s="373" t="s">
        <v>436</v>
      </c>
      <c r="I566" s="373" t="s">
        <v>8781</v>
      </c>
      <c r="J566" s="374"/>
      <c r="K566" s="373"/>
      <c r="L566" s="374"/>
      <c r="M566" s="373"/>
      <c r="N566" s="375"/>
      <c r="V566" s="361"/>
      <c r="W566" s="367"/>
      <c r="AA566" s="335" t="s">
        <v>447</v>
      </c>
      <c r="AC566" s="367"/>
      <c r="AD566" s="367"/>
      <c r="AF566" s="367"/>
      <c r="AG566" s="384"/>
    </row>
    <row r="567" spans="1:33" s="332" customFormat="1" ht="12" x14ac:dyDescent="0.2">
      <c r="A567" s="372"/>
      <c r="B567" s="371"/>
      <c r="C567" s="1077" t="s">
        <v>450</v>
      </c>
      <c r="D567" s="1077"/>
      <c r="E567" s="1077"/>
      <c r="F567" s="376"/>
      <c r="G567" s="376"/>
      <c r="H567" s="376"/>
      <c r="I567" s="376"/>
      <c r="J567" s="377">
        <v>284.17</v>
      </c>
      <c r="K567" s="376"/>
      <c r="L567" s="377">
        <v>24.51</v>
      </c>
      <c r="M567" s="376"/>
      <c r="N567" s="378"/>
      <c r="V567" s="361"/>
      <c r="W567" s="367"/>
      <c r="AB567" s="335" t="s">
        <v>450</v>
      </c>
      <c r="AC567" s="367"/>
      <c r="AD567" s="367"/>
      <c r="AF567" s="367"/>
      <c r="AG567" s="384"/>
    </row>
    <row r="568" spans="1:33" s="332" customFormat="1" ht="12" x14ac:dyDescent="0.2">
      <c r="A568" s="372"/>
      <c r="B568" s="371"/>
      <c r="C568" s="1065" t="s">
        <v>451</v>
      </c>
      <c r="D568" s="1065"/>
      <c r="E568" s="1065"/>
      <c r="F568" s="373"/>
      <c r="G568" s="373"/>
      <c r="H568" s="373"/>
      <c r="I568" s="373"/>
      <c r="J568" s="374"/>
      <c r="K568" s="373"/>
      <c r="L568" s="374">
        <v>2.4900000000000002</v>
      </c>
      <c r="M568" s="373"/>
      <c r="N568" s="375"/>
      <c r="V568" s="361"/>
      <c r="W568" s="367"/>
      <c r="AA568" s="335" t="s">
        <v>451</v>
      </c>
      <c r="AC568" s="367"/>
      <c r="AD568" s="367"/>
      <c r="AF568" s="367"/>
      <c r="AG568" s="384"/>
    </row>
    <row r="569" spans="1:33" s="332" customFormat="1" ht="22.5" x14ac:dyDescent="0.2">
      <c r="A569" s="372"/>
      <c r="B569" s="371" t="s">
        <v>652</v>
      </c>
      <c r="C569" s="1065" t="s">
        <v>653</v>
      </c>
      <c r="D569" s="1065"/>
      <c r="E569" s="1065"/>
      <c r="F569" s="373" t="s">
        <v>454</v>
      </c>
      <c r="G569" s="373" t="s">
        <v>654</v>
      </c>
      <c r="H569" s="373"/>
      <c r="I569" s="373" t="s">
        <v>654</v>
      </c>
      <c r="J569" s="374"/>
      <c r="K569" s="373"/>
      <c r="L569" s="374">
        <v>2.29</v>
      </c>
      <c r="M569" s="373"/>
      <c r="N569" s="375"/>
      <c r="V569" s="361"/>
      <c r="W569" s="367"/>
      <c r="AA569" s="335" t="s">
        <v>653</v>
      </c>
      <c r="AC569" s="367"/>
      <c r="AD569" s="367"/>
      <c r="AF569" s="367"/>
      <c r="AG569" s="384"/>
    </row>
    <row r="570" spans="1:33" s="332" customFormat="1" ht="22.5" x14ac:dyDescent="0.2">
      <c r="A570" s="372"/>
      <c r="B570" s="371" t="s">
        <v>655</v>
      </c>
      <c r="C570" s="1065" t="s">
        <v>656</v>
      </c>
      <c r="D570" s="1065"/>
      <c r="E570" s="1065"/>
      <c r="F570" s="373" t="s">
        <v>454</v>
      </c>
      <c r="G570" s="373" t="s">
        <v>657</v>
      </c>
      <c r="H570" s="373"/>
      <c r="I570" s="373" t="s">
        <v>657</v>
      </c>
      <c r="J570" s="374"/>
      <c r="K570" s="373"/>
      <c r="L570" s="374">
        <v>1.1499999999999999</v>
      </c>
      <c r="M570" s="373"/>
      <c r="N570" s="375"/>
      <c r="V570" s="361"/>
      <c r="W570" s="367"/>
      <c r="AA570" s="335" t="s">
        <v>656</v>
      </c>
      <c r="AC570" s="367"/>
      <c r="AD570" s="367"/>
      <c r="AF570" s="367"/>
      <c r="AG570" s="384"/>
    </row>
    <row r="571" spans="1:33" s="332" customFormat="1" ht="12" x14ac:dyDescent="0.2">
      <c r="A571" s="379"/>
      <c r="B571" s="380"/>
      <c r="C571" s="1068" t="s">
        <v>459</v>
      </c>
      <c r="D571" s="1068"/>
      <c r="E571" s="1068"/>
      <c r="F571" s="364"/>
      <c r="G571" s="364"/>
      <c r="H571" s="364"/>
      <c r="I571" s="364"/>
      <c r="J571" s="365"/>
      <c r="K571" s="364"/>
      <c r="L571" s="365">
        <v>27.95</v>
      </c>
      <c r="M571" s="376"/>
      <c r="N571" s="366"/>
      <c r="V571" s="361"/>
      <c r="W571" s="367"/>
      <c r="AC571" s="367" t="s">
        <v>459</v>
      </c>
      <c r="AD571" s="367"/>
      <c r="AF571" s="367"/>
      <c r="AG571" s="384"/>
    </row>
    <row r="572" spans="1:33" s="332" customFormat="1" ht="22.5" x14ac:dyDescent="0.2">
      <c r="A572" s="362" t="s">
        <v>934</v>
      </c>
      <c r="B572" s="363" t="s">
        <v>4495</v>
      </c>
      <c r="C572" s="1068" t="s">
        <v>4496</v>
      </c>
      <c r="D572" s="1068"/>
      <c r="E572" s="1068"/>
      <c r="F572" s="364" t="s">
        <v>660</v>
      </c>
      <c r="G572" s="364"/>
      <c r="H572" s="364"/>
      <c r="I572" s="364" t="s">
        <v>4786</v>
      </c>
      <c r="J572" s="365"/>
      <c r="K572" s="364"/>
      <c r="L572" s="365"/>
      <c r="M572" s="364"/>
      <c r="N572" s="366"/>
      <c r="V572" s="361"/>
      <c r="W572" s="367" t="s">
        <v>4496</v>
      </c>
      <c r="AC572" s="367"/>
      <c r="AD572" s="367"/>
      <c r="AF572" s="367"/>
      <c r="AG572" s="384"/>
    </row>
    <row r="573" spans="1:33" s="332" customFormat="1" ht="12" x14ac:dyDescent="0.2">
      <c r="A573" s="368"/>
      <c r="B573" s="369"/>
      <c r="C573" s="1065" t="s">
        <v>8782</v>
      </c>
      <c r="D573" s="1065"/>
      <c r="E573" s="1065"/>
      <c r="F573" s="1065"/>
      <c r="G573" s="1065"/>
      <c r="H573" s="1065"/>
      <c r="I573" s="1065"/>
      <c r="J573" s="1065"/>
      <c r="K573" s="1065"/>
      <c r="L573" s="1065"/>
      <c r="M573" s="1065"/>
      <c r="N573" s="1072"/>
      <c r="V573" s="361"/>
      <c r="W573" s="367"/>
      <c r="X573" s="335" t="s">
        <v>8782</v>
      </c>
      <c r="AC573" s="367"/>
      <c r="AD573" s="367"/>
      <c r="AF573" s="367"/>
      <c r="AG573" s="384"/>
    </row>
    <row r="574" spans="1:33" s="332" customFormat="1" ht="33.75" x14ac:dyDescent="0.2">
      <c r="A574" s="370"/>
      <c r="B574" s="371" t="s">
        <v>430</v>
      </c>
      <c r="C574" s="1065" t="s">
        <v>431</v>
      </c>
      <c r="D574" s="1065"/>
      <c r="E574" s="1065"/>
      <c r="F574" s="1065"/>
      <c r="G574" s="1065"/>
      <c r="H574" s="1065"/>
      <c r="I574" s="1065"/>
      <c r="J574" s="1065"/>
      <c r="K574" s="1065"/>
      <c r="L574" s="1065"/>
      <c r="M574" s="1065"/>
      <c r="N574" s="1072"/>
      <c r="V574" s="361"/>
      <c r="W574" s="367"/>
      <c r="Y574" s="335" t="s">
        <v>431</v>
      </c>
      <c r="AC574" s="367"/>
      <c r="AD574" s="367"/>
      <c r="AF574" s="367"/>
      <c r="AG574" s="384"/>
    </row>
    <row r="575" spans="1:33" s="332" customFormat="1" ht="12" x14ac:dyDescent="0.2">
      <c r="A575" s="372"/>
      <c r="B575" s="371" t="s">
        <v>423</v>
      </c>
      <c r="C575" s="1065" t="s">
        <v>432</v>
      </c>
      <c r="D575" s="1065"/>
      <c r="E575" s="1065"/>
      <c r="F575" s="373"/>
      <c r="G575" s="373"/>
      <c r="H575" s="373"/>
      <c r="I575" s="373"/>
      <c r="J575" s="374">
        <v>106.88</v>
      </c>
      <c r="K575" s="373" t="s">
        <v>436</v>
      </c>
      <c r="L575" s="374">
        <v>92.18</v>
      </c>
      <c r="M575" s="373"/>
      <c r="N575" s="375"/>
      <c r="V575" s="361"/>
      <c r="W575" s="367"/>
      <c r="Z575" s="335" t="s">
        <v>432</v>
      </c>
      <c r="AC575" s="367"/>
      <c r="AD575" s="367"/>
      <c r="AF575" s="367"/>
      <c r="AG575" s="384"/>
    </row>
    <row r="576" spans="1:33" s="332" customFormat="1" ht="12" x14ac:dyDescent="0.2">
      <c r="A576" s="372"/>
      <c r="B576" s="371" t="s">
        <v>434</v>
      </c>
      <c r="C576" s="1065" t="s">
        <v>435</v>
      </c>
      <c r="D576" s="1065"/>
      <c r="E576" s="1065"/>
      <c r="F576" s="373"/>
      <c r="G576" s="373"/>
      <c r="H576" s="373"/>
      <c r="I576" s="373"/>
      <c r="J576" s="374">
        <v>241.58</v>
      </c>
      <c r="K576" s="373" t="s">
        <v>436</v>
      </c>
      <c r="L576" s="374">
        <v>208.36</v>
      </c>
      <c r="M576" s="373"/>
      <c r="N576" s="375"/>
      <c r="V576" s="361"/>
      <c r="W576" s="367"/>
      <c r="Z576" s="335" t="s">
        <v>435</v>
      </c>
      <c r="AC576" s="367"/>
      <c r="AD576" s="367"/>
      <c r="AF576" s="367"/>
      <c r="AG576" s="384"/>
    </row>
    <row r="577" spans="1:33" s="332" customFormat="1" ht="12" x14ac:dyDescent="0.2">
      <c r="A577" s="372"/>
      <c r="B577" s="371" t="s">
        <v>437</v>
      </c>
      <c r="C577" s="1065" t="s">
        <v>438</v>
      </c>
      <c r="D577" s="1065"/>
      <c r="E577" s="1065"/>
      <c r="F577" s="373"/>
      <c r="G577" s="373"/>
      <c r="H577" s="373"/>
      <c r="I577" s="373"/>
      <c r="J577" s="374">
        <v>26.36</v>
      </c>
      <c r="K577" s="373" t="s">
        <v>436</v>
      </c>
      <c r="L577" s="374">
        <v>22.74</v>
      </c>
      <c r="M577" s="373"/>
      <c r="N577" s="375"/>
      <c r="V577" s="361"/>
      <c r="W577" s="367"/>
      <c r="Z577" s="335" t="s">
        <v>438</v>
      </c>
      <c r="AC577" s="367"/>
      <c r="AD577" s="367"/>
      <c r="AF577" s="367"/>
      <c r="AG577" s="384"/>
    </row>
    <row r="578" spans="1:33" s="332" customFormat="1" ht="12" x14ac:dyDescent="0.2">
      <c r="A578" s="372"/>
      <c r="B578" s="371"/>
      <c r="C578" s="1065" t="s">
        <v>443</v>
      </c>
      <c r="D578" s="1065"/>
      <c r="E578" s="1065"/>
      <c r="F578" s="373" t="s">
        <v>444</v>
      </c>
      <c r="G578" s="373" t="s">
        <v>4499</v>
      </c>
      <c r="H578" s="373" t="s">
        <v>436</v>
      </c>
      <c r="I578" s="373" t="s">
        <v>8783</v>
      </c>
      <c r="J578" s="374"/>
      <c r="K578" s="373"/>
      <c r="L578" s="374"/>
      <c r="M578" s="373"/>
      <c r="N578" s="375"/>
      <c r="V578" s="361"/>
      <c r="W578" s="367"/>
      <c r="AA578" s="335" t="s">
        <v>443</v>
      </c>
      <c r="AC578" s="367"/>
      <c r="AD578" s="367"/>
      <c r="AF578" s="367"/>
      <c r="AG578" s="384"/>
    </row>
    <row r="579" spans="1:33" s="332" customFormat="1" ht="12" x14ac:dyDescent="0.2">
      <c r="A579" s="372"/>
      <c r="B579" s="371"/>
      <c r="C579" s="1065" t="s">
        <v>447</v>
      </c>
      <c r="D579" s="1065"/>
      <c r="E579" s="1065"/>
      <c r="F579" s="373" t="s">
        <v>444</v>
      </c>
      <c r="G579" s="373" t="s">
        <v>4501</v>
      </c>
      <c r="H579" s="373" t="s">
        <v>436</v>
      </c>
      <c r="I579" s="373" t="s">
        <v>8784</v>
      </c>
      <c r="J579" s="374"/>
      <c r="K579" s="373"/>
      <c r="L579" s="374"/>
      <c r="M579" s="373"/>
      <c r="N579" s="375"/>
      <c r="V579" s="361"/>
      <c r="W579" s="367"/>
      <c r="AA579" s="335" t="s">
        <v>447</v>
      </c>
      <c r="AC579" s="367"/>
      <c r="AD579" s="367"/>
      <c r="AF579" s="367"/>
      <c r="AG579" s="384"/>
    </row>
    <row r="580" spans="1:33" s="332" customFormat="1" ht="12" x14ac:dyDescent="0.2">
      <c r="A580" s="372"/>
      <c r="B580" s="371"/>
      <c r="C580" s="1077" t="s">
        <v>450</v>
      </c>
      <c r="D580" s="1077"/>
      <c r="E580" s="1077"/>
      <c r="F580" s="376"/>
      <c r="G580" s="376"/>
      <c r="H580" s="376"/>
      <c r="I580" s="376"/>
      <c r="J580" s="377">
        <v>348.46</v>
      </c>
      <c r="K580" s="376"/>
      <c r="L580" s="377">
        <v>300.54000000000002</v>
      </c>
      <c r="M580" s="376"/>
      <c r="N580" s="378"/>
      <c r="V580" s="361"/>
      <c r="W580" s="367"/>
      <c r="AB580" s="335" t="s">
        <v>450</v>
      </c>
      <c r="AC580" s="367"/>
      <c r="AD580" s="367"/>
      <c r="AF580" s="367"/>
      <c r="AG580" s="384"/>
    </row>
    <row r="581" spans="1:33" s="332" customFormat="1" ht="12" x14ac:dyDescent="0.2">
      <c r="A581" s="372"/>
      <c r="B581" s="371"/>
      <c r="C581" s="1065" t="s">
        <v>451</v>
      </c>
      <c r="D581" s="1065"/>
      <c r="E581" s="1065"/>
      <c r="F581" s="373"/>
      <c r="G581" s="373"/>
      <c r="H581" s="373"/>
      <c r="I581" s="373"/>
      <c r="J581" s="374"/>
      <c r="K581" s="373"/>
      <c r="L581" s="374">
        <v>114.92</v>
      </c>
      <c r="M581" s="373"/>
      <c r="N581" s="375"/>
      <c r="V581" s="361"/>
      <c r="W581" s="367"/>
      <c r="AA581" s="335" t="s">
        <v>451</v>
      </c>
      <c r="AC581" s="367"/>
      <c r="AD581" s="367"/>
      <c r="AF581" s="367"/>
      <c r="AG581" s="384"/>
    </row>
    <row r="582" spans="1:33" s="332" customFormat="1" ht="22.5" x14ac:dyDescent="0.2">
      <c r="A582" s="372"/>
      <c r="B582" s="371" t="s">
        <v>652</v>
      </c>
      <c r="C582" s="1065" t="s">
        <v>653</v>
      </c>
      <c r="D582" s="1065"/>
      <c r="E582" s="1065"/>
      <c r="F582" s="373" t="s">
        <v>454</v>
      </c>
      <c r="G582" s="373" t="s">
        <v>654</v>
      </c>
      <c r="H582" s="373"/>
      <c r="I582" s="373" t="s">
        <v>654</v>
      </c>
      <c r="J582" s="374"/>
      <c r="K582" s="373"/>
      <c r="L582" s="374">
        <v>105.73</v>
      </c>
      <c r="M582" s="373"/>
      <c r="N582" s="375"/>
      <c r="V582" s="361"/>
      <c r="W582" s="367"/>
      <c r="AA582" s="335" t="s">
        <v>653</v>
      </c>
      <c r="AC582" s="367"/>
      <c r="AD582" s="367"/>
      <c r="AF582" s="367"/>
      <c r="AG582" s="384"/>
    </row>
    <row r="583" spans="1:33" s="332" customFormat="1" ht="22.5" x14ac:dyDescent="0.2">
      <c r="A583" s="372"/>
      <c r="B583" s="371" t="s">
        <v>655</v>
      </c>
      <c r="C583" s="1065" t="s">
        <v>656</v>
      </c>
      <c r="D583" s="1065"/>
      <c r="E583" s="1065"/>
      <c r="F583" s="373" t="s">
        <v>454</v>
      </c>
      <c r="G583" s="373" t="s">
        <v>657</v>
      </c>
      <c r="H583" s="373"/>
      <c r="I583" s="373" t="s">
        <v>657</v>
      </c>
      <c r="J583" s="374"/>
      <c r="K583" s="373"/>
      <c r="L583" s="374">
        <v>52.86</v>
      </c>
      <c r="M583" s="373"/>
      <c r="N583" s="375"/>
      <c r="V583" s="361"/>
      <c r="W583" s="367"/>
      <c r="AA583" s="335" t="s">
        <v>656</v>
      </c>
      <c r="AC583" s="367"/>
      <c r="AD583" s="367"/>
      <c r="AF583" s="367"/>
      <c r="AG583" s="384"/>
    </row>
    <row r="584" spans="1:33" s="332" customFormat="1" ht="12" x14ac:dyDescent="0.2">
      <c r="A584" s="379"/>
      <c r="B584" s="380"/>
      <c r="C584" s="1068" t="s">
        <v>459</v>
      </c>
      <c r="D584" s="1068"/>
      <c r="E584" s="1068"/>
      <c r="F584" s="364"/>
      <c r="G584" s="364"/>
      <c r="H584" s="364"/>
      <c r="I584" s="364"/>
      <c r="J584" s="365"/>
      <c r="K584" s="364"/>
      <c r="L584" s="365">
        <v>459.13</v>
      </c>
      <c r="M584" s="376"/>
      <c r="N584" s="366"/>
      <c r="V584" s="361"/>
      <c r="W584" s="367"/>
      <c r="AC584" s="367" t="s">
        <v>459</v>
      </c>
      <c r="AD584" s="367"/>
      <c r="AF584" s="367"/>
      <c r="AG584" s="384"/>
    </row>
    <row r="585" spans="1:33" s="332" customFormat="1" ht="33.75" x14ac:dyDescent="0.2">
      <c r="A585" s="362" t="s">
        <v>936</v>
      </c>
      <c r="B585" s="363" t="s">
        <v>2304</v>
      </c>
      <c r="C585" s="1068" t="s">
        <v>2305</v>
      </c>
      <c r="D585" s="1068"/>
      <c r="E585" s="1068"/>
      <c r="F585" s="364" t="s">
        <v>644</v>
      </c>
      <c r="G585" s="364"/>
      <c r="H585" s="364"/>
      <c r="I585" s="364" t="s">
        <v>959</v>
      </c>
      <c r="J585" s="365">
        <v>55.26</v>
      </c>
      <c r="K585" s="364"/>
      <c r="L585" s="365">
        <v>3812.94</v>
      </c>
      <c r="M585" s="364"/>
      <c r="N585" s="366"/>
      <c r="V585" s="361"/>
      <c r="W585" s="367" t="s">
        <v>2305</v>
      </c>
      <c r="AC585" s="367"/>
      <c r="AD585" s="367"/>
      <c r="AF585" s="367"/>
      <c r="AG585" s="384"/>
    </row>
    <row r="586" spans="1:33" s="332" customFormat="1" ht="12" x14ac:dyDescent="0.2">
      <c r="A586" s="379"/>
      <c r="B586" s="380"/>
      <c r="C586" s="340" t="s">
        <v>5756</v>
      </c>
      <c r="D586" s="385"/>
      <c r="E586" s="385"/>
      <c r="F586" s="386"/>
      <c r="G586" s="386"/>
      <c r="H586" s="386"/>
      <c r="I586" s="386"/>
      <c r="J586" s="387"/>
      <c r="K586" s="386"/>
      <c r="L586" s="387"/>
      <c r="M586" s="388"/>
      <c r="N586" s="389"/>
      <c r="V586" s="361"/>
      <c r="W586" s="367"/>
      <c r="AC586" s="367"/>
      <c r="AD586" s="367"/>
      <c r="AF586" s="367"/>
      <c r="AG586" s="384"/>
    </row>
    <row r="587" spans="1:33" s="332" customFormat="1" ht="33.75" x14ac:dyDescent="0.2">
      <c r="A587" s="362" t="s">
        <v>941</v>
      </c>
      <c r="B587" s="363" t="s">
        <v>8706</v>
      </c>
      <c r="C587" s="1068" t="s">
        <v>8707</v>
      </c>
      <c r="D587" s="1068"/>
      <c r="E587" s="1068"/>
      <c r="F587" s="364" t="s">
        <v>532</v>
      </c>
      <c r="G587" s="364"/>
      <c r="H587" s="364"/>
      <c r="I587" s="364" t="s">
        <v>8785</v>
      </c>
      <c r="J587" s="365"/>
      <c r="K587" s="364"/>
      <c r="L587" s="365"/>
      <c r="M587" s="364"/>
      <c r="N587" s="366"/>
      <c r="V587" s="361"/>
      <c r="W587" s="367" t="s">
        <v>8707</v>
      </c>
      <c r="AC587" s="367"/>
      <c r="AD587" s="367"/>
      <c r="AF587" s="367"/>
      <c r="AG587" s="384"/>
    </row>
    <row r="588" spans="1:33" s="332" customFormat="1" ht="12" x14ac:dyDescent="0.2">
      <c r="A588" s="368"/>
      <c r="B588" s="369"/>
      <c r="C588" s="1065" t="s">
        <v>8786</v>
      </c>
      <c r="D588" s="1065"/>
      <c r="E588" s="1065"/>
      <c r="F588" s="1065"/>
      <c r="G588" s="1065"/>
      <c r="H588" s="1065"/>
      <c r="I588" s="1065"/>
      <c r="J588" s="1065"/>
      <c r="K588" s="1065"/>
      <c r="L588" s="1065"/>
      <c r="M588" s="1065"/>
      <c r="N588" s="1072"/>
      <c r="V588" s="361"/>
      <c r="W588" s="367"/>
      <c r="X588" s="335" t="s">
        <v>8786</v>
      </c>
      <c r="AC588" s="367"/>
      <c r="AD588" s="367"/>
      <c r="AF588" s="367"/>
      <c r="AG588" s="384"/>
    </row>
    <row r="589" spans="1:33" s="332" customFormat="1" ht="12" x14ac:dyDescent="0.2">
      <c r="A589" s="370"/>
      <c r="B589" s="371"/>
      <c r="C589" s="1065" t="s">
        <v>8710</v>
      </c>
      <c r="D589" s="1065"/>
      <c r="E589" s="1065"/>
      <c r="F589" s="1065"/>
      <c r="G589" s="1065"/>
      <c r="H589" s="1065"/>
      <c r="I589" s="1065"/>
      <c r="J589" s="1065"/>
      <c r="K589" s="1065"/>
      <c r="L589" s="1065"/>
      <c r="M589" s="1065"/>
      <c r="N589" s="1072"/>
      <c r="V589" s="361"/>
      <c r="W589" s="367"/>
      <c r="Y589" s="335" t="s">
        <v>8710</v>
      </c>
      <c r="AC589" s="367"/>
      <c r="AD589" s="367"/>
      <c r="AF589" s="367"/>
      <c r="AG589" s="384"/>
    </row>
    <row r="590" spans="1:33" s="332" customFormat="1" ht="33.75" x14ac:dyDescent="0.2">
      <c r="A590" s="370"/>
      <c r="B590" s="371" t="s">
        <v>430</v>
      </c>
      <c r="C590" s="1065" t="s">
        <v>431</v>
      </c>
      <c r="D590" s="1065"/>
      <c r="E590" s="1065"/>
      <c r="F590" s="1065"/>
      <c r="G590" s="1065"/>
      <c r="H590" s="1065"/>
      <c r="I590" s="1065"/>
      <c r="J590" s="1065"/>
      <c r="K590" s="1065"/>
      <c r="L590" s="1065"/>
      <c r="M590" s="1065"/>
      <c r="N590" s="1072"/>
      <c r="V590" s="361"/>
      <c r="W590" s="367"/>
      <c r="Y590" s="335" t="s">
        <v>431</v>
      </c>
      <c r="AC590" s="367"/>
      <c r="AD590" s="367"/>
      <c r="AF590" s="367"/>
      <c r="AG590" s="384"/>
    </row>
    <row r="591" spans="1:33" s="332" customFormat="1" ht="12" x14ac:dyDescent="0.2">
      <c r="A591" s="372"/>
      <c r="B591" s="371" t="s">
        <v>423</v>
      </c>
      <c r="C591" s="1065" t="s">
        <v>432</v>
      </c>
      <c r="D591" s="1065"/>
      <c r="E591" s="1065"/>
      <c r="F591" s="373"/>
      <c r="G591" s="373"/>
      <c r="H591" s="373"/>
      <c r="I591" s="373"/>
      <c r="J591" s="374">
        <v>48.8</v>
      </c>
      <c r="K591" s="373" t="s">
        <v>1046</v>
      </c>
      <c r="L591" s="374">
        <v>1102.8800000000001</v>
      </c>
      <c r="M591" s="373"/>
      <c r="N591" s="375"/>
      <c r="V591" s="361"/>
      <c r="W591" s="367"/>
      <c r="Z591" s="335" t="s">
        <v>432</v>
      </c>
      <c r="AC591" s="367"/>
      <c r="AD591" s="367"/>
      <c r="AF591" s="367"/>
      <c r="AG591" s="384"/>
    </row>
    <row r="592" spans="1:33" s="332" customFormat="1" ht="12" x14ac:dyDescent="0.2">
      <c r="A592" s="372"/>
      <c r="B592" s="371" t="s">
        <v>434</v>
      </c>
      <c r="C592" s="1065" t="s">
        <v>435</v>
      </c>
      <c r="D592" s="1065"/>
      <c r="E592" s="1065"/>
      <c r="F592" s="373"/>
      <c r="G592" s="373"/>
      <c r="H592" s="373"/>
      <c r="I592" s="373"/>
      <c r="J592" s="374">
        <v>6.01</v>
      </c>
      <c r="K592" s="373" t="s">
        <v>1046</v>
      </c>
      <c r="L592" s="374">
        <v>135.83000000000001</v>
      </c>
      <c r="M592" s="373"/>
      <c r="N592" s="375"/>
      <c r="V592" s="361"/>
      <c r="W592" s="367"/>
      <c r="Z592" s="335" t="s">
        <v>435</v>
      </c>
      <c r="AC592" s="367"/>
      <c r="AD592" s="367"/>
      <c r="AF592" s="367"/>
      <c r="AG592" s="384"/>
    </row>
    <row r="593" spans="1:33" s="332" customFormat="1" ht="12" x14ac:dyDescent="0.2">
      <c r="A593" s="372"/>
      <c r="B593" s="371" t="s">
        <v>437</v>
      </c>
      <c r="C593" s="1065" t="s">
        <v>438</v>
      </c>
      <c r="D593" s="1065"/>
      <c r="E593" s="1065"/>
      <c r="F593" s="373"/>
      <c r="G593" s="373"/>
      <c r="H593" s="373"/>
      <c r="I593" s="373"/>
      <c r="J593" s="374">
        <v>0.22</v>
      </c>
      <c r="K593" s="373" t="s">
        <v>1046</v>
      </c>
      <c r="L593" s="374">
        <v>4.97</v>
      </c>
      <c r="M593" s="373"/>
      <c r="N593" s="375"/>
      <c r="V593" s="361"/>
      <c r="W593" s="367"/>
      <c r="Z593" s="335" t="s">
        <v>438</v>
      </c>
      <c r="AC593" s="367"/>
      <c r="AD593" s="367"/>
      <c r="AF593" s="367"/>
      <c r="AG593" s="384"/>
    </row>
    <row r="594" spans="1:33" s="332" customFormat="1" ht="12" x14ac:dyDescent="0.2">
      <c r="A594" s="372"/>
      <c r="B594" s="371" t="s">
        <v>439</v>
      </c>
      <c r="C594" s="1065" t="s">
        <v>440</v>
      </c>
      <c r="D594" s="1065"/>
      <c r="E594" s="1065"/>
      <c r="F594" s="373"/>
      <c r="G594" s="373"/>
      <c r="H594" s="373"/>
      <c r="I594" s="373"/>
      <c r="J594" s="374">
        <v>235.25</v>
      </c>
      <c r="K594" s="373" t="s">
        <v>434</v>
      </c>
      <c r="L594" s="374">
        <v>4253.32</v>
      </c>
      <c r="M594" s="373"/>
      <c r="N594" s="375"/>
      <c r="V594" s="361"/>
      <c r="W594" s="367"/>
      <c r="Z594" s="335" t="s">
        <v>440</v>
      </c>
      <c r="AC594" s="367"/>
      <c r="AD594" s="367"/>
      <c r="AF594" s="367"/>
      <c r="AG594" s="384"/>
    </row>
    <row r="595" spans="1:33" s="332" customFormat="1" ht="12" x14ac:dyDescent="0.2">
      <c r="A595" s="372"/>
      <c r="B595" s="371"/>
      <c r="C595" s="1065" t="s">
        <v>443</v>
      </c>
      <c r="D595" s="1065"/>
      <c r="E595" s="1065"/>
      <c r="F595" s="373" t="s">
        <v>444</v>
      </c>
      <c r="G595" s="373" t="s">
        <v>8711</v>
      </c>
      <c r="H595" s="373" t="s">
        <v>1046</v>
      </c>
      <c r="I595" s="373" t="s">
        <v>8787</v>
      </c>
      <c r="J595" s="374"/>
      <c r="K595" s="373"/>
      <c r="L595" s="374"/>
      <c r="M595" s="373"/>
      <c r="N595" s="375"/>
      <c r="V595" s="361"/>
      <c r="W595" s="367"/>
      <c r="AA595" s="335" t="s">
        <v>443</v>
      </c>
      <c r="AC595" s="367"/>
      <c r="AD595" s="367"/>
      <c r="AF595" s="367"/>
      <c r="AG595" s="384"/>
    </row>
    <row r="596" spans="1:33" s="332" customFormat="1" ht="12" x14ac:dyDescent="0.2">
      <c r="A596" s="372"/>
      <c r="B596" s="371"/>
      <c r="C596" s="1065" t="s">
        <v>447</v>
      </c>
      <c r="D596" s="1065"/>
      <c r="E596" s="1065"/>
      <c r="F596" s="373" t="s">
        <v>444</v>
      </c>
      <c r="G596" s="373" t="s">
        <v>537</v>
      </c>
      <c r="H596" s="373" t="s">
        <v>1046</v>
      </c>
      <c r="I596" s="373" t="s">
        <v>8788</v>
      </c>
      <c r="J596" s="374"/>
      <c r="K596" s="373"/>
      <c r="L596" s="374"/>
      <c r="M596" s="373"/>
      <c r="N596" s="375"/>
      <c r="V596" s="361"/>
      <c r="W596" s="367"/>
      <c r="AA596" s="335" t="s">
        <v>447</v>
      </c>
      <c r="AC596" s="367"/>
      <c r="AD596" s="367"/>
      <c r="AF596" s="367"/>
      <c r="AG596" s="384"/>
    </row>
    <row r="597" spans="1:33" s="332" customFormat="1" ht="12" x14ac:dyDescent="0.2">
      <c r="A597" s="372"/>
      <c r="B597" s="371"/>
      <c r="C597" s="1077" t="s">
        <v>450</v>
      </c>
      <c r="D597" s="1077"/>
      <c r="E597" s="1077"/>
      <c r="F597" s="376"/>
      <c r="G597" s="376"/>
      <c r="H597" s="376"/>
      <c r="I597" s="376"/>
      <c r="J597" s="377">
        <v>290.06</v>
      </c>
      <c r="K597" s="376"/>
      <c r="L597" s="377">
        <v>5492.03</v>
      </c>
      <c r="M597" s="376"/>
      <c r="N597" s="378"/>
      <c r="V597" s="361"/>
      <c r="W597" s="367"/>
      <c r="AB597" s="335" t="s">
        <v>450</v>
      </c>
      <c r="AC597" s="367"/>
      <c r="AD597" s="367"/>
      <c r="AF597" s="367"/>
      <c r="AG597" s="384"/>
    </row>
    <row r="598" spans="1:33" s="332" customFormat="1" ht="12" x14ac:dyDescent="0.2">
      <c r="A598" s="372"/>
      <c r="B598" s="371"/>
      <c r="C598" s="1065" t="s">
        <v>451</v>
      </c>
      <c r="D598" s="1065"/>
      <c r="E598" s="1065"/>
      <c r="F598" s="373"/>
      <c r="G598" s="373"/>
      <c r="H598" s="373"/>
      <c r="I598" s="373"/>
      <c r="J598" s="374"/>
      <c r="K598" s="373"/>
      <c r="L598" s="374">
        <v>1107.8499999999999</v>
      </c>
      <c r="M598" s="373"/>
      <c r="N598" s="375"/>
      <c r="V598" s="361"/>
      <c r="W598" s="367"/>
      <c r="AA598" s="335" t="s">
        <v>451</v>
      </c>
      <c r="AC598" s="367"/>
      <c r="AD598" s="367"/>
      <c r="AF598" s="367"/>
      <c r="AG598" s="384"/>
    </row>
    <row r="599" spans="1:33" s="332" customFormat="1" ht="22.5" x14ac:dyDescent="0.2">
      <c r="A599" s="372"/>
      <c r="B599" s="371" t="s">
        <v>539</v>
      </c>
      <c r="C599" s="1065" t="s">
        <v>540</v>
      </c>
      <c r="D599" s="1065"/>
      <c r="E599" s="1065"/>
      <c r="F599" s="373" t="s">
        <v>454</v>
      </c>
      <c r="G599" s="373" t="s">
        <v>541</v>
      </c>
      <c r="H599" s="373"/>
      <c r="I599" s="373" t="s">
        <v>541</v>
      </c>
      <c r="J599" s="374"/>
      <c r="K599" s="373"/>
      <c r="L599" s="374">
        <v>1041.3800000000001</v>
      </c>
      <c r="M599" s="373"/>
      <c r="N599" s="375"/>
      <c r="V599" s="361"/>
      <c r="W599" s="367"/>
      <c r="AA599" s="335" t="s">
        <v>540</v>
      </c>
      <c r="AC599" s="367"/>
      <c r="AD599" s="367"/>
      <c r="AF599" s="367"/>
      <c r="AG599" s="384"/>
    </row>
    <row r="600" spans="1:33" s="332" customFormat="1" ht="22.5" x14ac:dyDescent="0.2">
      <c r="A600" s="372"/>
      <c r="B600" s="371" t="s">
        <v>542</v>
      </c>
      <c r="C600" s="1065" t="s">
        <v>543</v>
      </c>
      <c r="D600" s="1065"/>
      <c r="E600" s="1065"/>
      <c r="F600" s="373" t="s">
        <v>454</v>
      </c>
      <c r="G600" s="373" t="s">
        <v>544</v>
      </c>
      <c r="H600" s="373"/>
      <c r="I600" s="373" t="s">
        <v>544</v>
      </c>
      <c r="J600" s="374"/>
      <c r="K600" s="373"/>
      <c r="L600" s="374">
        <v>565</v>
      </c>
      <c r="M600" s="373"/>
      <c r="N600" s="375"/>
      <c r="V600" s="361"/>
      <c r="W600" s="367"/>
      <c r="AA600" s="335" t="s">
        <v>543</v>
      </c>
      <c r="AC600" s="367"/>
      <c r="AD600" s="367"/>
      <c r="AF600" s="367"/>
      <c r="AG600" s="384"/>
    </row>
    <row r="601" spans="1:33" s="332" customFormat="1" ht="12" x14ac:dyDescent="0.2">
      <c r="A601" s="379"/>
      <c r="B601" s="380"/>
      <c r="C601" s="1068" t="s">
        <v>459</v>
      </c>
      <c r="D601" s="1068"/>
      <c r="E601" s="1068"/>
      <c r="F601" s="364"/>
      <c r="G601" s="364"/>
      <c r="H601" s="364"/>
      <c r="I601" s="364"/>
      <c r="J601" s="365"/>
      <c r="K601" s="364"/>
      <c r="L601" s="365">
        <v>7098.41</v>
      </c>
      <c r="M601" s="376"/>
      <c r="N601" s="366"/>
      <c r="V601" s="361"/>
      <c r="W601" s="367"/>
      <c r="AC601" s="367" t="s">
        <v>459</v>
      </c>
      <c r="AD601" s="367"/>
      <c r="AF601" s="367"/>
      <c r="AG601" s="384"/>
    </row>
    <row r="602" spans="1:33" s="332" customFormat="1" ht="12" x14ac:dyDescent="0.2">
      <c r="A602" s="362" t="s">
        <v>944</v>
      </c>
      <c r="B602" s="363" t="s">
        <v>8714</v>
      </c>
      <c r="C602" s="1068" t="s">
        <v>8715</v>
      </c>
      <c r="D602" s="1068"/>
      <c r="E602" s="1068"/>
      <c r="F602" s="364" t="s">
        <v>411</v>
      </c>
      <c r="G602" s="364"/>
      <c r="H602" s="364"/>
      <c r="I602" s="364" t="s">
        <v>8789</v>
      </c>
      <c r="J602" s="365">
        <v>24950</v>
      </c>
      <c r="K602" s="364"/>
      <c r="L602" s="365">
        <v>-4059.86</v>
      </c>
      <c r="M602" s="364"/>
      <c r="N602" s="366"/>
      <c r="V602" s="361"/>
      <c r="W602" s="367" t="s">
        <v>8715</v>
      </c>
      <c r="AC602" s="367"/>
      <c r="AD602" s="367"/>
      <c r="AF602" s="367"/>
      <c r="AG602" s="384"/>
    </row>
    <row r="603" spans="1:33" s="332" customFormat="1" ht="12" x14ac:dyDescent="0.2">
      <c r="A603" s="379"/>
      <c r="B603" s="380"/>
      <c r="C603" s="340" t="s">
        <v>4138</v>
      </c>
      <c r="D603" s="385"/>
      <c r="E603" s="385"/>
      <c r="F603" s="386"/>
      <c r="G603" s="386"/>
      <c r="H603" s="386"/>
      <c r="I603" s="386"/>
      <c r="J603" s="387"/>
      <c r="K603" s="386"/>
      <c r="L603" s="387"/>
      <c r="M603" s="388"/>
      <c r="N603" s="389"/>
      <c r="V603" s="361"/>
      <c r="W603" s="367"/>
      <c r="AC603" s="367"/>
      <c r="AD603" s="367"/>
      <c r="AF603" s="367"/>
      <c r="AG603" s="384"/>
    </row>
    <row r="604" spans="1:33" s="332" customFormat="1" ht="33.75" x14ac:dyDescent="0.2">
      <c r="A604" s="362" t="s">
        <v>958</v>
      </c>
      <c r="B604" s="363" t="s">
        <v>8717</v>
      </c>
      <c r="C604" s="1068" t="s">
        <v>8718</v>
      </c>
      <c r="D604" s="1068"/>
      <c r="E604" s="1068"/>
      <c r="F604" s="364" t="s">
        <v>488</v>
      </c>
      <c r="G604" s="364"/>
      <c r="H604" s="364"/>
      <c r="I604" s="364" t="s">
        <v>8790</v>
      </c>
      <c r="J604" s="365">
        <v>404.17</v>
      </c>
      <c r="K604" s="364" t="s">
        <v>566</v>
      </c>
      <c r="L604" s="365">
        <v>11919.3</v>
      </c>
      <c r="M604" s="364" t="s">
        <v>567</v>
      </c>
      <c r="N604" s="366">
        <v>111803</v>
      </c>
      <c r="V604" s="361"/>
      <c r="W604" s="367" t="s">
        <v>8718</v>
      </c>
      <c r="AC604" s="367"/>
      <c r="AD604" s="367"/>
      <c r="AF604" s="367"/>
      <c r="AG604" s="384"/>
    </row>
    <row r="605" spans="1:33" s="332" customFormat="1" ht="12" x14ac:dyDescent="0.2">
      <c r="A605" s="379"/>
      <c r="B605" s="380"/>
      <c r="C605" s="340" t="s">
        <v>462</v>
      </c>
      <c r="D605" s="385"/>
      <c r="E605" s="385"/>
      <c r="F605" s="386"/>
      <c r="G605" s="386"/>
      <c r="H605" s="386"/>
      <c r="I605" s="386"/>
      <c r="J605" s="387"/>
      <c r="K605" s="386"/>
      <c r="L605" s="387"/>
      <c r="M605" s="388"/>
      <c r="N605" s="389"/>
      <c r="V605" s="361"/>
      <c r="W605" s="367"/>
      <c r="AC605" s="367"/>
      <c r="AD605" s="367"/>
      <c r="AF605" s="367"/>
      <c r="AG605" s="384"/>
    </row>
    <row r="606" spans="1:33" s="332" customFormat="1" ht="12" x14ac:dyDescent="0.2">
      <c r="A606" s="368"/>
      <c r="B606" s="369"/>
      <c r="C606" s="1065" t="s">
        <v>8791</v>
      </c>
      <c r="D606" s="1065"/>
      <c r="E606" s="1065"/>
      <c r="F606" s="1065"/>
      <c r="G606" s="1065"/>
      <c r="H606" s="1065"/>
      <c r="I606" s="1065"/>
      <c r="J606" s="1065"/>
      <c r="K606" s="1065"/>
      <c r="L606" s="1065"/>
      <c r="M606" s="1065"/>
      <c r="N606" s="1072"/>
      <c r="V606" s="361"/>
      <c r="W606" s="367"/>
      <c r="X606" s="335" t="s">
        <v>8791</v>
      </c>
      <c r="AC606" s="367"/>
      <c r="AD606" s="367"/>
      <c r="AF606" s="367"/>
      <c r="AG606" s="384"/>
    </row>
    <row r="607" spans="1:33" s="332" customFormat="1" ht="22.5" x14ac:dyDescent="0.2">
      <c r="A607" s="370"/>
      <c r="B607" s="371" t="s">
        <v>568</v>
      </c>
      <c r="C607" s="1065" t="s">
        <v>569</v>
      </c>
      <c r="D607" s="1065"/>
      <c r="E607" s="1065"/>
      <c r="F607" s="1065"/>
      <c r="G607" s="1065"/>
      <c r="H607" s="1065"/>
      <c r="I607" s="1065"/>
      <c r="J607" s="1065"/>
      <c r="K607" s="1065"/>
      <c r="L607" s="1065"/>
      <c r="M607" s="1065"/>
      <c r="N607" s="1072"/>
      <c r="V607" s="361"/>
      <c r="W607" s="367"/>
      <c r="Y607" s="335" t="s">
        <v>569</v>
      </c>
      <c r="AC607" s="367"/>
      <c r="AD607" s="367"/>
      <c r="AF607" s="367"/>
      <c r="AG607" s="384"/>
    </row>
    <row r="608" spans="1:33" s="332" customFormat="1" ht="33.75" x14ac:dyDescent="0.2">
      <c r="A608" s="362" t="s">
        <v>959</v>
      </c>
      <c r="B608" s="363" t="s">
        <v>1050</v>
      </c>
      <c r="C608" s="1068" t="s">
        <v>1051</v>
      </c>
      <c r="D608" s="1068"/>
      <c r="E608" s="1068"/>
      <c r="F608" s="364" t="s">
        <v>532</v>
      </c>
      <c r="G608" s="364"/>
      <c r="H608" s="364"/>
      <c r="I608" s="364" t="s">
        <v>8792</v>
      </c>
      <c r="J608" s="365"/>
      <c r="K608" s="364"/>
      <c r="L608" s="365"/>
      <c r="M608" s="364"/>
      <c r="N608" s="366"/>
      <c r="V608" s="361"/>
      <c r="W608" s="367" t="s">
        <v>1051</v>
      </c>
      <c r="AC608" s="367"/>
      <c r="AD608" s="367"/>
      <c r="AF608" s="367"/>
      <c r="AG608" s="384"/>
    </row>
    <row r="609" spans="1:33" s="332" customFormat="1" ht="12" x14ac:dyDescent="0.2">
      <c r="A609" s="368"/>
      <c r="B609" s="369"/>
      <c r="C609" s="1065" t="s">
        <v>8793</v>
      </c>
      <c r="D609" s="1065"/>
      <c r="E609" s="1065"/>
      <c r="F609" s="1065"/>
      <c r="G609" s="1065"/>
      <c r="H609" s="1065"/>
      <c r="I609" s="1065"/>
      <c r="J609" s="1065"/>
      <c r="K609" s="1065"/>
      <c r="L609" s="1065"/>
      <c r="M609" s="1065"/>
      <c r="N609" s="1072"/>
      <c r="V609" s="361"/>
      <c r="W609" s="367"/>
      <c r="X609" s="335" t="s">
        <v>8793</v>
      </c>
      <c r="AC609" s="367"/>
      <c r="AD609" s="367"/>
      <c r="AF609" s="367"/>
      <c r="AG609" s="384"/>
    </row>
    <row r="610" spans="1:33" s="332" customFormat="1" ht="12" x14ac:dyDescent="0.2">
      <c r="A610" s="372"/>
      <c r="B610" s="371" t="s">
        <v>423</v>
      </c>
      <c r="C610" s="1065" t="s">
        <v>432</v>
      </c>
      <c r="D610" s="1065"/>
      <c r="E610" s="1065"/>
      <c r="F610" s="373"/>
      <c r="G610" s="373"/>
      <c r="H610" s="373"/>
      <c r="I610" s="373"/>
      <c r="J610" s="374">
        <v>170.01</v>
      </c>
      <c r="K610" s="373"/>
      <c r="L610" s="374">
        <v>200.61</v>
      </c>
      <c r="M610" s="373"/>
      <c r="N610" s="375"/>
      <c r="V610" s="361"/>
      <c r="W610" s="367"/>
      <c r="Z610" s="335" t="s">
        <v>432</v>
      </c>
      <c r="AC610" s="367"/>
      <c r="AD610" s="367"/>
      <c r="AF610" s="367"/>
      <c r="AG610" s="384"/>
    </row>
    <row r="611" spans="1:33" s="332" customFormat="1" ht="12" x14ac:dyDescent="0.2">
      <c r="A611" s="372"/>
      <c r="B611" s="371" t="s">
        <v>434</v>
      </c>
      <c r="C611" s="1065" t="s">
        <v>435</v>
      </c>
      <c r="D611" s="1065"/>
      <c r="E611" s="1065"/>
      <c r="F611" s="373"/>
      <c r="G611" s="373"/>
      <c r="H611" s="373"/>
      <c r="I611" s="373"/>
      <c r="J611" s="374">
        <v>38.6</v>
      </c>
      <c r="K611" s="373"/>
      <c r="L611" s="374">
        <v>45.55</v>
      </c>
      <c r="M611" s="373"/>
      <c r="N611" s="375"/>
      <c r="V611" s="361"/>
      <c r="W611" s="367"/>
      <c r="Z611" s="335" t="s">
        <v>435</v>
      </c>
      <c r="AC611" s="367"/>
      <c r="AD611" s="367"/>
      <c r="AF611" s="367"/>
      <c r="AG611" s="384"/>
    </row>
    <row r="612" spans="1:33" s="332" customFormat="1" ht="12" x14ac:dyDescent="0.2">
      <c r="A612" s="372"/>
      <c r="B612" s="371" t="s">
        <v>437</v>
      </c>
      <c r="C612" s="1065" t="s">
        <v>438</v>
      </c>
      <c r="D612" s="1065"/>
      <c r="E612" s="1065"/>
      <c r="F612" s="373"/>
      <c r="G612" s="373"/>
      <c r="H612" s="373"/>
      <c r="I612" s="373"/>
      <c r="J612" s="374">
        <v>9.2899999999999991</v>
      </c>
      <c r="K612" s="373"/>
      <c r="L612" s="374">
        <v>10.96</v>
      </c>
      <c r="M612" s="373"/>
      <c r="N612" s="375"/>
      <c r="V612" s="361"/>
      <c r="W612" s="367"/>
      <c r="Z612" s="335" t="s">
        <v>438</v>
      </c>
      <c r="AC612" s="367"/>
      <c r="AD612" s="367"/>
      <c r="AF612" s="367"/>
      <c r="AG612" s="384"/>
    </row>
    <row r="613" spans="1:33" s="332" customFormat="1" ht="12" x14ac:dyDescent="0.2">
      <c r="A613" s="372"/>
      <c r="B613" s="371" t="s">
        <v>439</v>
      </c>
      <c r="C613" s="1065" t="s">
        <v>440</v>
      </c>
      <c r="D613" s="1065"/>
      <c r="E613" s="1065"/>
      <c r="F613" s="373"/>
      <c r="G613" s="373"/>
      <c r="H613" s="373"/>
      <c r="I613" s="373"/>
      <c r="J613" s="374">
        <v>0.91</v>
      </c>
      <c r="K613" s="373"/>
      <c r="L613" s="374">
        <v>1.07</v>
      </c>
      <c r="M613" s="373"/>
      <c r="N613" s="375"/>
      <c r="V613" s="361"/>
      <c r="W613" s="367"/>
      <c r="Z613" s="335" t="s">
        <v>440</v>
      </c>
      <c r="AC613" s="367"/>
      <c r="AD613" s="367"/>
      <c r="AF613" s="367"/>
      <c r="AG613" s="384"/>
    </row>
    <row r="614" spans="1:33" s="332" customFormat="1" ht="12" x14ac:dyDescent="0.2">
      <c r="A614" s="368"/>
      <c r="B614" s="381" t="s">
        <v>1054</v>
      </c>
      <c r="C614" s="1076" t="s">
        <v>1055</v>
      </c>
      <c r="D614" s="1076"/>
      <c r="E614" s="1076"/>
      <c r="F614" s="382" t="s">
        <v>411</v>
      </c>
      <c r="G614" s="382" t="s">
        <v>1056</v>
      </c>
      <c r="H614" s="382"/>
      <c r="I614" s="382" t="s">
        <v>8794</v>
      </c>
      <c r="J614" s="371"/>
      <c r="K614" s="373"/>
      <c r="L614" s="374"/>
      <c r="M614" s="373"/>
      <c r="N614" s="383"/>
      <c r="V614" s="361"/>
      <c r="W614" s="367"/>
      <c r="AC614" s="367"/>
      <c r="AD614" s="367"/>
      <c r="AF614" s="367"/>
      <c r="AG614" s="384" t="s">
        <v>1055</v>
      </c>
    </row>
    <row r="615" spans="1:33" s="332" customFormat="1" ht="12" x14ac:dyDescent="0.2">
      <c r="A615" s="372"/>
      <c r="B615" s="371"/>
      <c r="C615" s="1065" t="s">
        <v>443</v>
      </c>
      <c r="D615" s="1065"/>
      <c r="E615" s="1065"/>
      <c r="F615" s="373" t="s">
        <v>444</v>
      </c>
      <c r="G615" s="373" t="s">
        <v>1058</v>
      </c>
      <c r="H615" s="373"/>
      <c r="I615" s="373" t="s">
        <v>8795</v>
      </c>
      <c r="J615" s="374"/>
      <c r="K615" s="373"/>
      <c r="L615" s="374"/>
      <c r="M615" s="373"/>
      <c r="N615" s="375"/>
      <c r="V615" s="361"/>
      <c r="W615" s="367"/>
      <c r="AA615" s="335" t="s">
        <v>443</v>
      </c>
      <c r="AC615" s="367"/>
      <c r="AD615" s="367"/>
      <c r="AF615" s="367"/>
      <c r="AG615" s="384"/>
    </row>
    <row r="616" spans="1:33" s="332" customFormat="1" ht="12" x14ac:dyDescent="0.2">
      <c r="A616" s="372"/>
      <c r="B616" s="371"/>
      <c r="C616" s="1065" t="s">
        <v>447</v>
      </c>
      <c r="D616" s="1065"/>
      <c r="E616" s="1065"/>
      <c r="F616" s="373" t="s">
        <v>444</v>
      </c>
      <c r="G616" s="373" t="s">
        <v>812</v>
      </c>
      <c r="H616" s="373"/>
      <c r="I616" s="373" t="s">
        <v>8796</v>
      </c>
      <c r="J616" s="374"/>
      <c r="K616" s="373"/>
      <c r="L616" s="374"/>
      <c r="M616" s="373"/>
      <c r="N616" s="375"/>
      <c r="V616" s="361"/>
      <c r="W616" s="367"/>
      <c r="AA616" s="335" t="s">
        <v>447</v>
      </c>
      <c r="AC616" s="367"/>
      <c r="AD616" s="367"/>
      <c r="AF616" s="367"/>
      <c r="AG616" s="384"/>
    </row>
    <row r="617" spans="1:33" s="332" customFormat="1" ht="12" x14ac:dyDescent="0.2">
      <c r="A617" s="372"/>
      <c r="B617" s="371"/>
      <c r="C617" s="1077" t="s">
        <v>450</v>
      </c>
      <c r="D617" s="1077"/>
      <c r="E617" s="1077"/>
      <c r="F617" s="376"/>
      <c r="G617" s="376"/>
      <c r="H617" s="376"/>
      <c r="I617" s="376"/>
      <c r="J617" s="377">
        <v>209.52</v>
      </c>
      <c r="K617" s="376"/>
      <c r="L617" s="377">
        <v>247.23</v>
      </c>
      <c r="M617" s="376"/>
      <c r="N617" s="378"/>
      <c r="V617" s="361"/>
      <c r="W617" s="367"/>
      <c r="AB617" s="335" t="s">
        <v>450</v>
      </c>
      <c r="AC617" s="367"/>
      <c r="AD617" s="367"/>
      <c r="AF617" s="367"/>
      <c r="AG617" s="384"/>
    </row>
    <row r="618" spans="1:33" s="332" customFormat="1" ht="12" x14ac:dyDescent="0.2">
      <c r="A618" s="372"/>
      <c r="B618" s="371"/>
      <c r="C618" s="1065" t="s">
        <v>451</v>
      </c>
      <c r="D618" s="1065"/>
      <c r="E618" s="1065"/>
      <c r="F618" s="373"/>
      <c r="G618" s="373"/>
      <c r="H618" s="373"/>
      <c r="I618" s="373"/>
      <c r="J618" s="374"/>
      <c r="K618" s="373"/>
      <c r="L618" s="374">
        <v>211.57</v>
      </c>
      <c r="M618" s="373"/>
      <c r="N618" s="375"/>
      <c r="V618" s="361"/>
      <c r="W618" s="367"/>
      <c r="AA618" s="335" t="s">
        <v>451</v>
      </c>
      <c r="AC618" s="367"/>
      <c r="AD618" s="367"/>
      <c r="AF618" s="367"/>
      <c r="AG618" s="384"/>
    </row>
    <row r="619" spans="1:33" s="332" customFormat="1" ht="22.5" x14ac:dyDescent="0.2">
      <c r="A619" s="372"/>
      <c r="B619" s="371" t="s">
        <v>1061</v>
      </c>
      <c r="C619" s="1065" t="s">
        <v>1062</v>
      </c>
      <c r="D619" s="1065"/>
      <c r="E619" s="1065"/>
      <c r="F619" s="373" t="s">
        <v>454</v>
      </c>
      <c r="G619" s="373" t="s">
        <v>1063</v>
      </c>
      <c r="H619" s="373"/>
      <c r="I619" s="373" t="s">
        <v>1063</v>
      </c>
      <c r="J619" s="374"/>
      <c r="K619" s="373"/>
      <c r="L619" s="374">
        <v>236.96</v>
      </c>
      <c r="M619" s="373"/>
      <c r="N619" s="375"/>
      <c r="V619" s="361"/>
      <c r="W619" s="367"/>
      <c r="AA619" s="335" t="s">
        <v>1062</v>
      </c>
      <c r="AC619" s="367"/>
      <c r="AD619" s="367"/>
      <c r="AF619" s="367"/>
      <c r="AG619" s="384"/>
    </row>
    <row r="620" spans="1:33" s="332" customFormat="1" ht="22.5" x14ac:dyDescent="0.2">
      <c r="A620" s="372"/>
      <c r="B620" s="371" t="s">
        <v>1064</v>
      </c>
      <c r="C620" s="1065" t="s">
        <v>1065</v>
      </c>
      <c r="D620" s="1065"/>
      <c r="E620" s="1065"/>
      <c r="F620" s="373" t="s">
        <v>454</v>
      </c>
      <c r="G620" s="373" t="s">
        <v>936</v>
      </c>
      <c r="H620" s="373"/>
      <c r="I620" s="373" t="s">
        <v>936</v>
      </c>
      <c r="J620" s="374"/>
      <c r="K620" s="373"/>
      <c r="L620" s="374">
        <v>137.52000000000001</v>
      </c>
      <c r="M620" s="373"/>
      <c r="N620" s="375"/>
      <c r="V620" s="361"/>
      <c r="W620" s="367"/>
      <c r="AA620" s="335" t="s">
        <v>1065</v>
      </c>
      <c r="AC620" s="367"/>
      <c r="AD620" s="367"/>
      <c r="AF620" s="367"/>
      <c r="AG620" s="384"/>
    </row>
    <row r="621" spans="1:33" s="332" customFormat="1" ht="12" x14ac:dyDescent="0.2">
      <c r="A621" s="379"/>
      <c r="B621" s="380"/>
      <c r="C621" s="1068" t="s">
        <v>459</v>
      </c>
      <c r="D621" s="1068"/>
      <c r="E621" s="1068"/>
      <c r="F621" s="364"/>
      <c r="G621" s="364"/>
      <c r="H621" s="364"/>
      <c r="I621" s="364"/>
      <c r="J621" s="365"/>
      <c r="K621" s="364"/>
      <c r="L621" s="365">
        <v>621.71</v>
      </c>
      <c r="M621" s="376"/>
      <c r="N621" s="366"/>
      <c r="V621" s="361"/>
      <c r="W621" s="367"/>
      <c r="AC621" s="367" t="s">
        <v>459</v>
      </c>
      <c r="AD621" s="367"/>
      <c r="AF621" s="367"/>
      <c r="AG621" s="384"/>
    </row>
    <row r="622" spans="1:33" s="332" customFormat="1" ht="22.5" x14ac:dyDescent="0.2">
      <c r="A622" s="362" t="s">
        <v>961</v>
      </c>
      <c r="B622" s="363" t="s">
        <v>1067</v>
      </c>
      <c r="C622" s="1068" t="s">
        <v>1068</v>
      </c>
      <c r="D622" s="1068"/>
      <c r="E622" s="1068"/>
      <c r="F622" s="364" t="s">
        <v>411</v>
      </c>
      <c r="G622" s="364"/>
      <c r="H622" s="364"/>
      <c r="I622" s="364" t="s">
        <v>8794</v>
      </c>
      <c r="J622" s="365">
        <v>4812.7</v>
      </c>
      <c r="K622" s="364"/>
      <c r="L622" s="365">
        <v>1362.96</v>
      </c>
      <c r="M622" s="364"/>
      <c r="N622" s="366"/>
      <c r="V622" s="361"/>
      <c r="W622" s="367" t="s">
        <v>1068</v>
      </c>
      <c r="AC622" s="367"/>
      <c r="AD622" s="367"/>
      <c r="AF622" s="367"/>
      <c r="AG622" s="384"/>
    </row>
    <row r="623" spans="1:33" s="332" customFormat="1" ht="12" x14ac:dyDescent="0.2">
      <c r="A623" s="379"/>
      <c r="B623" s="380"/>
      <c r="C623" s="340" t="s">
        <v>1070</v>
      </c>
      <c r="D623" s="385"/>
      <c r="E623" s="385"/>
      <c r="F623" s="386"/>
      <c r="G623" s="386"/>
      <c r="H623" s="386"/>
      <c r="I623" s="386"/>
      <c r="J623" s="387"/>
      <c r="K623" s="386"/>
      <c r="L623" s="387"/>
      <c r="M623" s="388"/>
      <c r="N623" s="389"/>
      <c r="V623" s="361"/>
      <c r="W623" s="367"/>
      <c r="AC623" s="367"/>
      <c r="AD623" s="367"/>
      <c r="AF623" s="367"/>
      <c r="AG623" s="384"/>
    </row>
    <row r="624" spans="1:33" s="332" customFormat="1" ht="45" x14ac:dyDescent="0.2">
      <c r="A624" s="362" t="s">
        <v>973</v>
      </c>
      <c r="B624" s="363" t="s">
        <v>1150</v>
      </c>
      <c r="C624" s="1068" t="s">
        <v>8797</v>
      </c>
      <c r="D624" s="1068"/>
      <c r="E624" s="1068"/>
      <c r="F624" s="364" t="s">
        <v>411</v>
      </c>
      <c r="G624" s="364"/>
      <c r="H624" s="364"/>
      <c r="I624" s="364" t="s">
        <v>8798</v>
      </c>
      <c r="J624" s="365"/>
      <c r="K624" s="364"/>
      <c r="L624" s="365"/>
      <c r="M624" s="364"/>
      <c r="N624" s="366"/>
      <c r="V624" s="361"/>
      <c r="W624" s="367" t="s">
        <v>8797</v>
      </c>
      <c r="AC624" s="367"/>
      <c r="AD624" s="367"/>
      <c r="AF624" s="367"/>
      <c r="AG624" s="384"/>
    </row>
    <row r="625" spans="1:33" s="332" customFormat="1" ht="12" x14ac:dyDescent="0.2">
      <c r="A625" s="368"/>
      <c r="B625" s="369"/>
      <c r="C625" s="1065" t="s">
        <v>8799</v>
      </c>
      <c r="D625" s="1065"/>
      <c r="E625" s="1065"/>
      <c r="F625" s="1065"/>
      <c r="G625" s="1065"/>
      <c r="H625" s="1065"/>
      <c r="I625" s="1065"/>
      <c r="J625" s="1065"/>
      <c r="K625" s="1065"/>
      <c r="L625" s="1065"/>
      <c r="M625" s="1065"/>
      <c r="N625" s="1072"/>
      <c r="V625" s="361"/>
      <c r="W625" s="367"/>
      <c r="X625" s="335" t="s">
        <v>8799</v>
      </c>
      <c r="AC625" s="367"/>
      <c r="AD625" s="367"/>
      <c r="AF625" s="367"/>
      <c r="AG625" s="384"/>
    </row>
    <row r="626" spans="1:33" s="332" customFormat="1" ht="33.75" x14ac:dyDescent="0.2">
      <c r="A626" s="370"/>
      <c r="B626" s="371" t="s">
        <v>430</v>
      </c>
      <c r="C626" s="1065" t="s">
        <v>431</v>
      </c>
      <c r="D626" s="1065"/>
      <c r="E626" s="1065"/>
      <c r="F626" s="1065"/>
      <c r="G626" s="1065"/>
      <c r="H626" s="1065"/>
      <c r="I626" s="1065"/>
      <c r="J626" s="1065"/>
      <c r="K626" s="1065"/>
      <c r="L626" s="1065"/>
      <c r="M626" s="1065"/>
      <c r="N626" s="1072"/>
      <c r="V626" s="361"/>
      <c r="W626" s="367"/>
      <c r="Y626" s="335" t="s">
        <v>431</v>
      </c>
      <c r="AC626" s="367"/>
      <c r="AD626" s="367"/>
      <c r="AF626" s="367"/>
      <c r="AG626" s="384"/>
    </row>
    <row r="627" spans="1:33" s="332" customFormat="1" ht="12" x14ac:dyDescent="0.2">
      <c r="A627" s="372"/>
      <c r="B627" s="371" t="s">
        <v>423</v>
      </c>
      <c r="C627" s="1065" t="s">
        <v>432</v>
      </c>
      <c r="D627" s="1065"/>
      <c r="E627" s="1065"/>
      <c r="F627" s="373"/>
      <c r="G627" s="373"/>
      <c r="H627" s="373"/>
      <c r="I627" s="373"/>
      <c r="J627" s="374">
        <v>408.85</v>
      </c>
      <c r="K627" s="373" t="s">
        <v>436</v>
      </c>
      <c r="L627" s="374">
        <v>41.9</v>
      </c>
      <c r="M627" s="373"/>
      <c r="N627" s="375"/>
      <c r="V627" s="361"/>
      <c r="W627" s="367"/>
      <c r="Z627" s="335" t="s">
        <v>432</v>
      </c>
      <c r="AC627" s="367"/>
      <c r="AD627" s="367"/>
      <c r="AF627" s="367"/>
      <c r="AG627" s="384"/>
    </row>
    <row r="628" spans="1:33" s="332" customFormat="1" ht="12" x14ac:dyDescent="0.2">
      <c r="A628" s="372"/>
      <c r="B628" s="371" t="s">
        <v>434</v>
      </c>
      <c r="C628" s="1065" t="s">
        <v>435</v>
      </c>
      <c r="D628" s="1065"/>
      <c r="E628" s="1065"/>
      <c r="F628" s="373"/>
      <c r="G628" s="373"/>
      <c r="H628" s="373"/>
      <c r="I628" s="373"/>
      <c r="J628" s="374">
        <v>425.84</v>
      </c>
      <c r="K628" s="373" t="s">
        <v>436</v>
      </c>
      <c r="L628" s="374">
        <v>43.64</v>
      </c>
      <c r="M628" s="373"/>
      <c r="N628" s="375"/>
      <c r="V628" s="361"/>
      <c r="W628" s="367"/>
      <c r="Z628" s="335" t="s">
        <v>435</v>
      </c>
      <c r="AC628" s="367"/>
      <c r="AD628" s="367"/>
      <c r="AF628" s="367"/>
      <c r="AG628" s="384"/>
    </row>
    <row r="629" spans="1:33" s="332" customFormat="1" ht="12" x14ac:dyDescent="0.2">
      <c r="A629" s="372"/>
      <c r="B629" s="371" t="s">
        <v>437</v>
      </c>
      <c r="C629" s="1065" t="s">
        <v>438</v>
      </c>
      <c r="D629" s="1065"/>
      <c r="E629" s="1065"/>
      <c r="F629" s="373"/>
      <c r="G629" s="373"/>
      <c r="H629" s="373"/>
      <c r="I629" s="373"/>
      <c r="J629" s="374">
        <v>51.59</v>
      </c>
      <c r="K629" s="373" t="s">
        <v>436</v>
      </c>
      <c r="L629" s="374">
        <v>5.29</v>
      </c>
      <c r="M629" s="373"/>
      <c r="N629" s="375"/>
      <c r="V629" s="361"/>
      <c r="W629" s="367"/>
      <c r="Z629" s="335" t="s">
        <v>438</v>
      </c>
      <c r="AC629" s="367"/>
      <c r="AD629" s="367"/>
      <c r="AF629" s="367"/>
      <c r="AG629" s="384"/>
    </row>
    <row r="630" spans="1:33" s="332" customFormat="1" ht="12" x14ac:dyDescent="0.2">
      <c r="A630" s="372"/>
      <c r="B630" s="371" t="s">
        <v>439</v>
      </c>
      <c r="C630" s="1065" t="s">
        <v>440</v>
      </c>
      <c r="D630" s="1065"/>
      <c r="E630" s="1065"/>
      <c r="F630" s="373"/>
      <c r="G630" s="373"/>
      <c r="H630" s="373"/>
      <c r="I630" s="373"/>
      <c r="J630" s="374">
        <v>72.209999999999994</v>
      </c>
      <c r="K630" s="373"/>
      <c r="L630" s="374">
        <v>5.92</v>
      </c>
      <c r="M630" s="373"/>
      <c r="N630" s="375"/>
      <c r="V630" s="361"/>
      <c r="W630" s="367"/>
      <c r="Z630" s="335" t="s">
        <v>440</v>
      </c>
      <c r="AC630" s="367"/>
      <c r="AD630" s="367"/>
      <c r="AF630" s="367"/>
      <c r="AG630" s="384"/>
    </row>
    <row r="631" spans="1:33" s="332" customFormat="1" ht="12" x14ac:dyDescent="0.2">
      <c r="A631" s="368"/>
      <c r="B631" s="381" t="s">
        <v>950</v>
      </c>
      <c r="C631" s="1076" t="s">
        <v>442</v>
      </c>
      <c r="D631" s="1076"/>
      <c r="E631" s="1076"/>
      <c r="F631" s="382" t="s">
        <v>411</v>
      </c>
      <c r="G631" s="382" t="s">
        <v>423</v>
      </c>
      <c r="H631" s="382"/>
      <c r="I631" s="382" t="s">
        <v>8798</v>
      </c>
      <c r="J631" s="371"/>
      <c r="K631" s="373"/>
      <c r="L631" s="374"/>
      <c r="M631" s="373"/>
      <c r="N631" s="383"/>
      <c r="V631" s="361"/>
      <c r="W631" s="367"/>
      <c r="AC631" s="367"/>
      <c r="AD631" s="367"/>
      <c r="AF631" s="367"/>
      <c r="AG631" s="384" t="s">
        <v>442</v>
      </c>
    </row>
    <row r="632" spans="1:33" s="332" customFormat="1" ht="12" x14ac:dyDescent="0.2">
      <c r="A632" s="372"/>
      <c r="B632" s="371"/>
      <c r="C632" s="1065" t="s">
        <v>443</v>
      </c>
      <c r="D632" s="1065"/>
      <c r="E632" s="1065"/>
      <c r="F632" s="373" t="s">
        <v>444</v>
      </c>
      <c r="G632" s="373" t="s">
        <v>1154</v>
      </c>
      <c r="H632" s="373" t="s">
        <v>436</v>
      </c>
      <c r="I632" s="373" t="s">
        <v>8800</v>
      </c>
      <c r="J632" s="374"/>
      <c r="K632" s="373"/>
      <c r="L632" s="374"/>
      <c r="M632" s="373"/>
      <c r="N632" s="375"/>
      <c r="V632" s="361"/>
      <c r="W632" s="367"/>
      <c r="AA632" s="335" t="s">
        <v>443</v>
      </c>
      <c r="AC632" s="367"/>
      <c r="AD632" s="367"/>
      <c r="AF632" s="367"/>
      <c r="AG632" s="384"/>
    </row>
    <row r="633" spans="1:33" s="332" customFormat="1" ht="12" x14ac:dyDescent="0.2">
      <c r="A633" s="372"/>
      <c r="B633" s="371"/>
      <c r="C633" s="1065" t="s">
        <v>447</v>
      </c>
      <c r="D633" s="1065"/>
      <c r="E633" s="1065"/>
      <c r="F633" s="373" t="s">
        <v>444</v>
      </c>
      <c r="G633" s="373" t="s">
        <v>1156</v>
      </c>
      <c r="H633" s="373" t="s">
        <v>436</v>
      </c>
      <c r="I633" s="373" t="s">
        <v>8801</v>
      </c>
      <c r="J633" s="374"/>
      <c r="K633" s="373"/>
      <c r="L633" s="374"/>
      <c r="M633" s="373"/>
      <c r="N633" s="375"/>
      <c r="V633" s="361"/>
      <c r="W633" s="367"/>
      <c r="AA633" s="335" t="s">
        <v>447</v>
      </c>
      <c r="AC633" s="367"/>
      <c r="AD633" s="367"/>
      <c r="AF633" s="367"/>
      <c r="AG633" s="384"/>
    </row>
    <row r="634" spans="1:33" s="332" customFormat="1" ht="12" x14ac:dyDescent="0.2">
      <c r="A634" s="372"/>
      <c r="B634" s="371"/>
      <c r="C634" s="1077" t="s">
        <v>450</v>
      </c>
      <c r="D634" s="1077"/>
      <c r="E634" s="1077"/>
      <c r="F634" s="376"/>
      <c r="G634" s="376"/>
      <c r="H634" s="376"/>
      <c r="I634" s="376"/>
      <c r="J634" s="377">
        <v>906.9</v>
      </c>
      <c r="K634" s="376"/>
      <c r="L634" s="377">
        <v>91.46</v>
      </c>
      <c r="M634" s="376"/>
      <c r="N634" s="378"/>
      <c r="V634" s="361"/>
      <c r="W634" s="367"/>
      <c r="AB634" s="335" t="s">
        <v>450</v>
      </c>
      <c r="AC634" s="367"/>
      <c r="AD634" s="367"/>
      <c r="AF634" s="367"/>
      <c r="AG634" s="384"/>
    </row>
    <row r="635" spans="1:33" s="332" customFormat="1" ht="12" x14ac:dyDescent="0.2">
      <c r="A635" s="372"/>
      <c r="B635" s="371"/>
      <c r="C635" s="1065" t="s">
        <v>451</v>
      </c>
      <c r="D635" s="1065"/>
      <c r="E635" s="1065"/>
      <c r="F635" s="373"/>
      <c r="G635" s="373"/>
      <c r="H635" s="373"/>
      <c r="I635" s="373"/>
      <c r="J635" s="374"/>
      <c r="K635" s="373"/>
      <c r="L635" s="374">
        <v>47.19</v>
      </c>
      <c r="M635" s="373"/>
      <c r="N635" s="375"/>
      <c r="V635" s="361"/>
      <c r="W635" s="367"/>
      <c r="AA635" s="335" t="s">
        <v>451</v>
      </c>
      <c r="AC635" s="367"/>
      <c r="AD635" s="367"/>
      <c r="AF635" s="367"/>
      <c r="AG635" s="384"/>
    </row>
    <row r="636" spans="1:33" s="332" customFormat="1" ht="33.75" x14ac:dyDescent="0.2">
      <c r="A636" s="372"/>
      <c r="B636" s="371" t="s">
        <v>714</v>
      </c>
      <c r="C636" s="1065" t="s">
        <v>715</v>
      </c>
      <c r="D636" s="1065"/>
      <c r="E636" s="1065"/>
      <c r="F636" s="373" t="s">
        <v>454</v>
      </c>
      <c r="G636" s="373" t="s">
        <v>716</v>
      </c>
      <c r="H636" s="373"/>
      <c r="I636" s="373" t="s">
        <v>716</v>
      </c>
      <c r="J636" s="374"/>
      <c r="K636" s="373"/>
      <c r="L636" s="374">
        <v>48.13</v>
      </c>
      <c r="M636" s="373"/>
      <c r="N636" s="375"/>
      <c r="V636" s="361"/>
      <c r="W636" s="367"/>
      <c r="AA636" s="335" t="s">
        <v>715</v>
      </c>
      <c r="AC636" s="367"/>
      <c r="AD636" s="367"/>
      <c r="AF636" s="367"/>
      <c r="AG636" s="384"/>
    </row>
    <row r="637" spans="1:33" s="332" customFormat="1" ht="33.75" x14ac:dyDescent="0.2">
      <c r="A637" s="372"/>
      <c r="B637" s="371" t="s">
        <v>717</v>
      </c>
      <c r="C637" s="1065" t="s">
        <v>718</v>
      </c>
      <c r="D637" s="1065"/>
      <c r="E637" s="1065"/>
      <c r="F637" s="373" t="s">
        <v>454</v>
      </c>
      <c r="G637" s="373" t="s">
        <v>719</v>
      </c>
      <c r="H637" s="373"/>
      <c r="I637" s="373" t="s">
        <v>719</v>
      </c>
      <c r="J637" s="374"/>
      <c r="K637" s="373"/>
      <c r="L637" s="374">
        <v>27.37</v>
      </c>
      <c r="M637" s="373"/>
      <c r="N637" s="375"/>
      <c r="V637" s="361"/>
      <c r="W637" s="367"/>
      <c r="AA637" s="335" t="s">
        <v>718</v>
      </c>
      <c r="AC637" s="367"/>
      <c r="AD637" s="367"/>
      <c r="AF637" s="367"/>
      <c r="AG637" s="384"/>
    </row>
    <row r="638" spans="1:33" s="332" customFormat="1" ht="12" x14ac:dyDescent="0.2">
      <c r="A638" s="379"/>
      <c r="B638" s="380"/>
      <c r="C638" s="1068" t="s">
        <v>459</v>
      </c>
      <c r="D638" s="1068"/>
      <c r="E638" s="1068"/>
      <c r="F638" s="364"/>
      <c r="G638" s="364"/>
      <c r="H638" s="364"/>
      <c r="I638" s="364"/>
      <c r="J638" s="365"/>
      <c r="K638" s="364"/>
      <c r="L638" s="365">
        <v>166.96</v>
      </c>
      <c r="M638" s="376"/>
      <c r="N638" s="366"/>
      <c r="V638" s="361"/>
      <c r="W638" s="367"/>
      <c r="AC638" s="367" t="s">
        <v>459</v>
      </c>
      <c r="AD638" s="367"/>
      <c r="AF638" s="367"/>
      <c r="AG638" s="384"/>
    </row>
    <row r="639" spans="1:33" s="332" customFormat="1" ht="45" x14ac:dyDescent="0.2">
      <c r="A639" s="362" t="s">
        <v>974</v>
      </c>
      <c r="B639" s="363" t="s">
        <v>8802</v>
      </c>
      <c r="C639" s="1068" t="s">
        <v>8803</v>
      </c>
      <c r="D639" s="1068"/>
      <c r="E639" s="1068"/>
      <c r="F639" s="364" t="s">
        <v>1003</v>
      </c>
      <c r="G639" s="364"/>
      <c r="H639" s="364"/>
      <c r="I639" s="364" t="s">
        <v>2345</v>
      </c>
      <c r="J639" s="365">
        <v>66.22</v>
      </c>
      <c r="K639" s="364"/>
      <c r="L639" s="365">
        <v>1112.5</v>
      </c>
      <c r="M639" s="364"/>
      <c r="N639" s="366"/>
      <c r="V639" s="361"/>
      <c r="W639" s="367" t="s">
        <v>8803</v>
      </c>
      <c r="AC639" s="367"/>
      <c r="AD639" s="367"/>
      <c r="AF639" s="367"/>
      <c r="AG639" s="384"/>
    </row>
    <row r="640" spans="1:33" s="332" customFormat="1" ht="12" x14ac:dyDescent="0.2">
      <c r="A640" s="379"/>
      <c r="B640" s="380"/>
      <c r="C640" s="340" t="s">
        <v>462</v>
      </c>
      <c r="D640" s="385"/>
      <c r="E640" s="385"/>
      <c r="F640" s="386"/>
      <c r="G640" s="386"/>
      <c r="H640" s="386"/>
      <c r="I640" s="386"/>
      <c r="J640" s="387"/>
      <c r="K640" s="386"/>
      <c r="L640" s="387"/>
      <c r="M640" s="388"/>
      <c r="N640" s="389"/>
      <c r="V640" s="361"/>
      <c r="W640" s="367"/>
      <c r="AC640" s="367"/>
      <c r="AD640" s="367"/>
      <c r="AF640" s="367"/>
      <c r="AG640" s="384"/>
    </row>
    <row r="641" spans="1:33" s="332" customFormat="1" ht="1.5" customHeight="1" x14ac:dyDescent="0.2">
      <c r="A641" s="386"/>
      <c r="B641" s="380"/>
      <c r="C641" s="380"/>
      <c r="D641" s="380"/>
      <c r="E641" s="380"/>
      <c r="F641" s="386"/>
      <c r="G641" s="386"/>
      <c r="H641" s="386"/>
      <c r="I641" s="386"/>
      <c r="J641" s="390"/>
      <c r="K641" s="386"/>
      <c r="L641" s="390"/>
      <c r="M641" s="373"/>
      <c r="N641" s="390"/>
      <c r="V641" s="361"/>
      <c r="W641" s="367"/>
      <c r="AC641" s="367"/>
      <c r="AD641" s="367"/>
      <c r="AF641" s="367"/>
      <c r="AG641" s="384"/>
    </row>
    <row r="642" spans="1:33" s="332" customFormat="1" ht="12" x14ac:dyDescent="0.2">
      <c r="A642" s="391"/>
      <c r="B642" s="392"/>
      <c r="C642" s="1068" t="s">
        <v>8804</v>
      </c>
      <c r="D642" s="1068"/>
      <c r="E642" s="1068"/>
      <c r="F642" s="1068"/>
      <c r="G642" s="1068"/>
      <c r="H642" s="1068"/>
      <c r="I642" s="1068"/>
      <c r="J642" s="1068"/>
      <c r="K642" s="1068"/>
      <c r="L642" s="393"/>
      <c r="M642" s="394"/>
      <c r="N642" s="395"/>
      <c r="V642" s="361"/>
      <c r="W642" s="367"/>
      <c r="AC642" s="367"/>
      <c r="AD642" s="367" t="s">
        <v>8804</v>
      </c>
      <c r="AF642" s="367"/>
      <c r="AG642" s="384"/>
    </row>
    <row r="643" spans="1:33" s="332" customFormat="1" ht="12" x14ac:dyDescent="0.2">
      <c r="A643" s="396"/>
      <c r="B643" s="371"/>
      <c r="C643" s="1065" t="s">
        <v>512</v>
      </c>
      <c r="D643" s="1065"/>
      <c r="E643" s="1065"/>
      <c r="F643" s="1065"/>
      <c r="G643" s="1065"/>
      <c r="H643" s="1065"/>
      <c r="I643" s="1065"/>
      <c r="J643" s="1065"/>
      <c r="K643" s="1065"/>
      <c r="L643" s="397">
        <v>693300.6</v>
      </c>
      <c r="M643" s="398"/>
      <c r="N643" s="399"/>
      <c r="V643" s="361"/>
      <c r="W643" s="367"/>
      <c r="AC643" s="367"/>
      <c r="AD643" s="367"/>
      <c r="AE643" s="335" t="s">
        <v>512</v>
      </c>
      <c r="AF643" s="367"/>
      <c r="AG643" s="384"/>
    </row>
    <row r="644" spans="1:33" s="332" customFormat="1" ht="12" x14ac:dyDescent="0.2">
      <c r="A644" s="396"/>
      <c r="B644" s="371"/>
      <c r="C644" s="1065" t="s">
        <v>513</v>
      </c>
      <c r="D644" s="1065"/>
      <c r="E644" s="1065"/>
      <c r="F644" s="1065"/>
      <c r="G644" s="1065"/>
      <c r="H644" s="1065"/>
      <c r="I644" s="1065"/>
      <c r="J644" s="1065"/>
      <c r="K644" s="1065"/>
      <c r="L644" s="397"/>
      <c r="M644" s="398"/>
      <c r="N644" s="399"/>
      <c r="V644" s="361"/>
      <c r="W644" s="367"/>
      <c r="AC644" s="367"/>
      <c r="AD644" s="367"/>
      <c r="AE644" s="335" t="s">
        <v>513</v>
      </c>
      <c r="AF644" s="367"/>
      <c r="AG644" s="384"/>
    </row>
    <row r="645" spans="1:33" s="332" customFormat="1" ht="12" x14ac:dyDescent="0.2">
      <c r="A645" s="396"/>
      <c r="B645" s="371"/>
      <c r="C645" s="1065" t="s">
        <v>514</v>
      </c>
      <c r="D645" s="1065"/>
      <c r="E645" s="1065"/>
      <c r="F645" s="1065"/>
      <c r="G645" s="1065"/>
      <c r="H645" s="1065"/>
      <c r="I645" s="1065"/>
      <c r="J645" s="1065"/>
      <c r="K645" s="1065"/>
      <c r="L645" s="397">
        <v>12805.81</v>
      </c>
      <c r="M645" s="398"/>
      <c r="N645" s="399"/>
      <c r="V645" s="361"/>
      <c r="W645" s="367"/>
      <c r="AC645" s="367"/>
      <c r="AD645" s="367"/>
      <c r="AE645" s="335" t="s">
        <v>514</v>
      </c>
      <c r="AF645" s="367"/>
      <c r="AG645" s="384"/>
    </row>
    <row r="646" spans="1:33" s="332" customFormat="1" ht="12" x14ac:dyDescent="0.2">
      <c r="A646" s="396"/>
      <c r="B646" s="371"/>
      <c r="C646" s="1065" t="s">
        <v>515</v>
      </c>
      <c r="D646" s="1065"/>
      <c r="E646" s="1065"/>
      <c r="F646" s="1065"/>
      <c r="G646" s="1065"/>
      <c r="H646" s="1065"/>
      <c r="I646" s="1065"/>
      <c r="J646" s="1065"/>
      <c r="K646" s="1065"/>
      <c r="L646" s="397">
        <v>12930.48</v>
      </c>
      <c r="M646" s="398"/>
      <c r="N646" s="399"/>
      <c r="V646" s="361"/>
      <c r="W646" s="367"/>
      <c r="AC646" s="367"/>
      <c r="AD646" s="367"/>
      <c r="AE646" s="335" t="s">
        <v>515</v>
      </c>
      <c r="AF646" s="367"/>
      <c r="AG646" s="384"/>
    </row>
    <row r="647" spans="1:33" s="332" customFormat="1" ht="12" x14ac:dyDescent="0.2">
      <c r="A647" s="396"/>
      <c r="B647" s="371"/>
      <c r="C647" s="1065" t="s">
        <v>516</v>
      </c>
      <c r="D647" s="1065"/>
      <c r="E647" s="1065"/>
      <c r="F647" s="1065"/>
      <c r="G647" s="1065"/>
      <c r="H647" s="1065"/>
      <c r="I647" s="1065"/>
      <c r="J647" s="1065"/>
      <c r="K647" s="1065"/>
      <c r="L647" s="397">
        <v>1491.25</v>
      </c>
      <c r="M647" s="398"/>
      <c r="N647" s="399"/>
      <c r="V647" s="361"/>
      <c r="W647" s="367"/>
      <c r="AC647" s="367"/>
      <c r="AD647" s="367"/>
      <c r="AE647" s="335" t="s">
        <v>516</v>
      </c>
      <c r="AF647" s="367"/>
      <c r="AG647" s="384"/>
    </row>
    <row r="648" spans="1:33" s="332" customFormat="1" ht="12" x14ac:dyDescent="0.2">
      <c r="A648" s="396"/>
      <c r="B648" s="371"/>
      <c r="C648" s="1065" t="s">
        <v>517</v>
      </c>
      <c r="D648" s="1065"/>
      <c r="E648" s="1065"/>
      <c r="F648" s="1065"/>
      <c r="G648" s="1065"/>
      <c r="H648" s="1065"/>
      <c r="I648" s="1065"/>
      <c r="J648" s="1065"/>
      <c r="K648" s="1065"/>
      <c r="L648" s="397">
        <v>667564.31000000006</v>
      </c>
      <c r="M648" s="398"/>
      <c r="N648" s="399"/>
      <c r="V648" s="361"/>
      <c r="W648" s="367"/>
      <c r="AC648" s="367"/>
      <c r="AD648" s="367"/>
      <c r="AE648" s="335" t="s">
        <v>517</v>
      </c>
      <c r="AF648" s="367"/>
      <c r="AG648" s="384"/>
    </row>
    <row r="649" spans="1:33" s="332" customFormat="1" ht="12" x14ac:dyDescent="0.2">
      <c r="A649" s="396"/>
      <c r="B649" s="371"/>
      <c r="C649" s="1065" t="s">
        <v>518</v>
      </c>
      <c r="D649" s="1065"/>
      <c r="E649" s="1065"/>
      <c r="F649" s="1065"/>
      <c r="G649" s="1065"/>
      <c r="H649" s="1065"/>
      <c r="I649" s="1065"/>
      <c r="J649" s="1065"/>
      <c r="K649" s="1065"/>
      <c r="L649" s="397">
        <v>716030.42</v>
      </c>
      <c r="M649" s="398"/>
      <c r="N649" s="399"/>
      <c r="V649" s="361"/>
      <c r="W649" s="367"/>
      <c r="AC649" s="367"/>
      <c r="AD649" s="367"/>
      <c r="AE649" s="335" t="s">
        <v>518</v>
      </c>
      <c r="AF649" s="367"/>
      <c r="AG649" s="384"/>
    </row>
    <row r="650" spans="1:33" s="332" customFormat="1" ht="12" x14ac:dyDescent="0.2">
      <c r="A650" s="396"/>
      <c r="B650" s="371"/>
      <c r="C650" s="1065" t="s">
        <v>513</v>
      </c>
      <c r="D650" s="1065"/>
      <c r="E650" s="1065"/>
      <c r="F650" s="1065"/>
      <c r="G650" s="1065"/>
      <c r="H650" s="1065"/>
      <c r="I650" s="1065"/>
      <c r="J650" s="1065"/>
      <c r="K650" s="1065"/>
      <c r="L650" s="397"/>
      <c r="M650" s="398"/>
      <c r="N650" s="399"/>
      <c r="V650" s="361"/>
      <c r="W650" s="367"/>
      <c r="AC650" s="367"/>
      <c r="AD650" s="367"/>
      <c r="AE650" s="335" t="s">
        <v>513</v>
      </c>
      <c r="AF650" s="367"/>
      <c r="AG650" s="384"/>
    </row>
    <row r="651" spans="1:33" s="332" customFormat="1" ht="12" x14ac:dyDescent="0.2">
      <c r="A651" s="396"/>
      <c r="B651" s="371"/>
      <c r="C651" s="1065" t="s">
        <v>519</v>
      </c>
      <c r="D651" s="1065"/>
      <c r="E651" s="1065"/>
      <c r="F651" s="1065"/>
      <c r="G651" s="1065"/>
      <c r="H651" s="1065"/>
      <c r="I651" s="1065"/>
      <c r="J651" s="1065"/>
      <c r="K651" s="1065"/>
      <c r="L651" s="397">
        <v>12805.81</v>
      </c>
      <c r="M651" s="398"/>
      <c r="N651" s="399"/>
      <c r="V651" s="361"/>
      <c r="W651" s="367"/>
      <c r="AC651" s="367"/>
      <c r="AD651" s="367"/>
      <c r="AE651" s="335" t="s">
        <v>519</v>
      </c>
      <c r="AF651" s="367"/>
      <c r="AG651" s="384"/>
    </row>
    <row r="652" spans="1:33" s="332" customFormat="1" ht="12" x14ac:dyDescent="0.2">
      <c r="A652" s="396"/>
      <c r="B652" s="371"/>
      <c r="C652" s="1065" t="s">
        <v>520</v>
      </c>
      <c r="D652" s="1065"/>
      <c r="E652" s="1065"/>
      <c r="F652" s="1065"/>
      <c r="G652" s="1065"/>
      <c r="H652" s="1065"/>
      <c r="I652" s="1065"/>
      <c r="J652" s="1065"/>
      <c r="K652" s="1065"/>
      <c r="L652" s="397">
        <v>12930.48</v>
      </c>
      <c r="M652" s="398"/>
      <c r="N652" s="399"/>
      <c r="V652" s="361"/>
      <c r="W652" s="367"/>
      <c r="AC652" s="367"/>
      <c r="AD652" s="367"/>
      <c r="AE652" s="335" t="s">
        <v>520</v>
      </c>
      <c r="AF652" s="367"/>
      <c r="AG652" s="384"/>
    </row>
    <row r="653" spans="1:33" s="332" customFormat="1" ht="12" x14ac:dyDescent="0.2">
      <c r="A653" s="396"/>
      <c r="B653" s="371"/>
      <c r="C653" s="1065" t="s">
        <v>521</v>
      </c>
      <c r="D653" s="1065"/>
      <c r="E653" s="1065"/>
      <c r="F653" s="1065"/>
      <c r="G653" s="1065"/>
      <c r="H653" s="1065"/>
      <c r="I653" s="1065"/>
      <c r="J653" s="1065"/>
      <c r="K653" s="1065"/>
      <c r="L653" s="397">
        <v>667564.31000000006</v>
      </c>
      <c r="M653" s="398"/>
      <c r="N653" s="399"/>
      <c r="V653" s="361"/>
      <c r="W653" s="367"/>
      <c r="AC653" s="367"/>
      <c r="AD653" s="367"/>
      <c r="AE653" s="335" t="s">
        <v>521</v>
      </c>
      <c r="AF653" s="367"/>
      <c r="AG653" s="384"/>
    </row>
    <row r="654" spans="1:33" s="332" customFormat="1" ht="12" x14ac:dyDescent="0.2">
      <c r="A654" s="396"/>
      <c r="B654" s="371"/>
      <c r="C654" s="1065" t="s">
        <v>522</v>
      </c>
      <c r="D654" s="1065"/>
      <c r="E654" s="1065"/>
      <c r="F654" s="1065"/>
      <c r="G654" s="1065"/>
      <c r="H654" s="1065"/>
      <c r="I654" s="1065"/>
      <c r="J654" s="1065"/>
      <c r="K654" s="1065"/>
      <c r="L654" s="397">
        <v>14507.89</v>
      </c>
      <c r="M654" s="398"/>
      <c r="N654" s="399"/>
      <c r="V654" s="361"/>
      <c r="W654" s="367"/>
      <c r="AC654" s="367"/>
      <c r="AD654" s="367"/>
      <c r="AE654" s="335" t="s">
        <v>522</v>
      </c>
      <c r="AF654" s="367"/>
      <c r="AG654" s="384"/>
    </row>
    <row r="655" spans="1:33" s="332" customFormat="1" ht="12" x14ac:dyDescent="0.2">
      <c r="A655" s="396"/>
      <c r="B655" s="371"/>
      <c r="C655" s="1065" t="s">
        <v>523</v>
      </c>
      <c r="D655" s="1065"/>
      <c r="E655" s="1065"/>
      <c r="F655" s="1065"/>
      <c r="G655" s="1065"/>
      <c r="H655" s="1065"/>
      <c r="I655" s="1065"/>
      <c r="J655" s="1065"/>
      <c r="K655" s="1065"/>
      <c r="L655" s="397">
        <v>8221.93</v>
      </c>
      <c r="M655" s="398"/>
      <c r="N655" s="399"/>
      <c r="V655" s="361"/>
      <c r="W655" s="367"/>
      <c r="AC655" s="367"/>
      <c r="AD655" s="367"/>
      <c r="AE655" s="335" t="s">
        <v>523</v>
      </c>
      <c r="AF655" s="367"/>
      <c r="AG655" s="384"/>
    </row>
    <row r="656" spans="1:33" s="332" customFormat="1" ht="12" x14ac:dyDescent="0.2">
      <c r="A656" s="396"/>
      <c r="B656" s="371"/>
      <c r="C656" s="1065" t="s">
        <v>524</v>
      </c>
      <c r="D656" s="1065"/>
      <c r="E656" s="1065"/>
      <c r="F656" s="1065"/>
      <c r="G656" s="1065"/>
      <c r="H656" s="1065"/>
      <c r="I656" s="1065"/>
      <c r="J656" s="1065"/>
      <c r="K656" s="1065"/>
      <c r="L656" s="397">
        <v>14297.06</v>
      </c>
      <c r="M656" s="398"/>
      <c r="N656" s="399"/>
      <c r="V656" s="361"/>
      <c r="W656" s="367"/>
      <c r="AC656" s="367"/>
      <c r="AD656" s="367"/>
      <c r="AE656" s="335" t="s">
        <v>524</v>
      </c>
      <c r="AF656" s="367"/>
      <c r="AG656" s="384"/>
    </row>
    <row r="657" spans="1:35" s="332" customFormat="1" ht="12" x14ac:dyDescent="0.2">
      <c r="A657" s="396"/>
      <c r="B657" s="371"/>
      <c r="C657" s="1065" t="s">
        <v>525</v>
      </c>
      <c r="D657" s="1065"/>
      <c r="E657" s="1065"/>
      <c r="F657" s="1065"/>
      <c r="G657" s="1065"/>
      <c r="H657" s="1065"/>
      <c r="I657" s="1065"/>
      <c r="J657" s="1065"/>
      <c r="K657" s="1065"/>
      <c r="L657" s="397">
        <v>14507.89</v>
      </c>
      <c r="M657" s="398"/>
      <c r="N657" s="399"/>
      <c r="V657" s="361"/>
      <c r="W657" s="367"/>
      <c r="AC657" s="367"/>
      <c r="AD657" s="367"/>
      <c r="AE657" s="335" t="s">
        <v>525</v>
      </c>
      <c r="AF657" s="367"/>
      <c r="AG657" s="384"/>
    </row>
    <row r="658" spans="1:35" s="332" customFormat="1" ht="12" x14ac:dyDescent="0.2">
      <c r="A658" s="396"/>
      <c r="B658" s="371"/>
      <c r="C658" s="1065" t="s">
        <v>526</v>
      </c>
      <c r="D658" s="1065"/>
      <c r="E658" s="1065"/>
      <c r="F658" s="1065"/>
      <c r="G658" s="1065"/>
      <c r="H658" s="1065"/>
      <c r="I658" s="1065"/>
      <c r="J658" s="1065"/>
      <c r="K658" s="1065"/>
      <c r="L658" s="397">
        <v>8221.93</v>
      </c>
      <c r="M658" s="398"/>
      <c r="N658" s="399"/>
      <c r="V658" s="361"/>
      <c r="W658" s="367"/>
      <c r="AC658" s="367"/>
      <c r="AD658" s="367"/>
      <c r="AE658" s="335" t="s">
        <v>526</v>
      </c>
      <c r="AF658" s="367"/>
      <c r="AG658" s="384"/>
    </row>
    <row r="659" spans="1:35" s="332" customFormat="1" ht="12" x14ac:dyDescent="0.2">
      <c r="A659" s="396"/>
      <c r="B659" s="390"/>
      <c r="C659" s="1067" t="s">
        <v>8805</v>
      </c>
      <c r="D659" s="1067"/>
      <c r="E659" s="1067"/>
      <c r="F659" s="1067"/>
      <c r="G659" s="1067"/>
      <c r="H659" s="1067"/>
      <c r="I659" s="1067"/>
      <c r="J659" s="1067"/>
      <c r="K659" s="1067"/>
      <c r="L659" s="400">
        <v>716030.42</v>
      </c>
      <c r="M659" s="401"/>
      <c r="N659" s="402"/>
      <c r="V659" s="361"/>
      <c r="W659" s="367"/>
      <c r="AC659" s="367"/>
      <c r="AD659" s="367"/>
      <c r="AF659" s="367" t="s">
        <v>8805</v>
      </c>
      <c r="AG659" s="384"/>
    </row>
    <row r="660" spans="1:35" s="332" customFormat="1" ht="12" x14ac:dyDescent="0.2">
      <c r="A660" s="396"/>
      <c r="B660" s="371"/>
      <c r="C660" s="1065" t="s">
        <v>513</v>
      </c>
      <c r="D660" s="1065"/>
      <c r="E660" s="1065"/>
      <c r="F660" s="1065"/>
      <c r="G660" s="1065"/>
      <c r="H660" s="1065"/>
      <c r="I660" s="1065"/>
      <c r="J660" s="1065"/>
      <c r="K660" s="1065"/>
      <c r="L660" s="397"/>
      <c r="M660" s="398"/>
      <c r="N660" s="399"/>
      <c r="V660" s="361"/>
      <c r="W660" s="367"/>
      <c r="AC660" s="367"/>
      <c r="AD660" s="367"/>
      <c r="AE660" s="335" t="s">
        <v>513</v>
      </c>
      <c r="AF660" s="367"/>
      <c r="AG660" s="384"/>
    </row>
    <row r="661" spans="1:35" s="332" customFormat="1" ht="12" x14ac:dyDescent="0.2">
      <c r="A661" s="396"/>
      <c r="B661" s="371"/>
      <c r="C661" s="1065" t="s">
        <v>615</v>
      </c>
      <c r="D661" s="1065"/>
      <c r="E661" s="1065"/>
      <c r="F661" s="1065"/>
      <c r="G661" s="1065"/>
      <c r="H661" s="1065"/>
      <c r="I661" s="1065"/>
      <c r="J661" s="1065"/>
      <c r="K661" s="1065"/>
      <c r="L661" s="397">
        <v>18266.310000000001</v>
      </c>
      <c r="M661" s="398"/>
      <c r="N661" s="399"/>
      <c r="V661" s="361"/>
      <c r="W661" s="367"/>
      <c r="AC661" s="367"/>
      <c r="AD661" s="367"/>
      <c r="AE661" s="335" t="s">
        <v>615</v>
      </c>
      <c r="AF661" s="367"/>
      <c r="AG661" s="384"/>
    </row>
    <row r="662" spans="1:35" s="332" customFormat="1" ht="12" x14ac:dyDescent="0.2">
      <c r="A662" s="1073" t="s">
        <v>7955</v>
      </c>
      <c r="B662" s="1074"/>
      <c r="C662" s="1074"/>
      <c r="D662" s="1074"/>
      <c r="E662" s="1074"/>
      <c r="F662" s="1074"/>
      <c r="G662" s="1074"/>
      <c r="H662" s="1074"/>
      <c r="I662" s="1074"/>
      <c r="J662" s="1074"/>
      <c r="K662" s="1074"/>
      <c r="L662" s="1074"/>
      <c r="M662" s="1074"/>
      <c r="N662" s="1075"/>
      <c r="V662" s="361" t="s">
        <v>7955</v>
      </c>
      <c r="W662" s="367"/>
      <c r="AC662" s="367"/>
      <c r="AD662" s="367"/>
      <c r="AF662" s="367"/>
      <c r="AG662" s="384"/>
    </row>
    <row r="663" spans="1:35" s="332" customFormat="1" ht="22.5" x14ac:dyDescent="0.2">
      <c r="A663" s="1069" t="s">
        <v>617</v>
      </c>
      <c r="B663" s="1070"/>
      <c r="C663" s="1070"/>
      <c r="D663" s="1070"/>
      <c r="E663" s="1070"/>
      <c r="F663" s="1070"/>
      <c r="G663" s="1070"/>
      <c r="H663" s="1070"/>
      <c r="I663" s="1070"/>
      <c r="J663" s="1070"/>
      <c r="K663" s="1070"/>
      <c r="L663" s="1070"/>
      <c r="M663" s="1070"/>
      <c r="N663" s="1071"/>
      <c r="V663" s="361"/>
      <c r="W663" s="367"/>
      <c r="AC663" s="367"/>
      <c r="AD663" s="367"/>
      <c r="AF663" s="367"/>
      <c r="AG663" s="384"/>
      <c r="AI663" s="367" t="s">
        <v>617</v>
      </c>
    </row>
    <row r="664" spans="1:35" s="332" customFormat="1" ht="33.75" x14ac:dyDescent="0.2">
      <c r="A664" s="362" t="s">
        <v>976</v>
      </c>
      <c r="B664" s="363" t="s">
        <v>619</v>
      </c>
      <c r="C664" s="1068" t="s">
        <v>620</v>
      </c>
      <c r="D664" s="1068"/>
      <c r="E664" s="1068"/>
      <c r="F664" s="364" t="s">
        <v>621</v>
      </c>
      <c r="G664" s="364"/>
      <c r="H664" s="364"/>
      <c r="I664" s="364" t="s">
        <v>8806</v>
      </c>
      <c r="J664" s="365">
        <v>64.680000000000007</v>
      </c>
      <c r="K664" s="364"/>
      <c r="L664" s="365">
        <v>33470.480000000003</v>
      </c>
      <c r="M664" s="364"/>
      <c r="N664" s="366"/>
      <c r="V664" s="361"/>
      <c r="W664" s="367" t="s">
        <v>620</v>
      </c>
      <c r="AC664" s="367"/>
      <c r="AD664" s="367"/>
      <c r="AF664" s="367"/>
      <c r="AG664" s="384"/>
      <c r="AI664" s="367"/>
    </row>
    <row r="665" spans="1:35" s="332" customFormat="1" ht="12" x14ac:dyDescent="0.2">
      <c r="A665" s="379"/>
      <c r="B665" s="380"/>
      <c r="C665" s="340" t="s">
        <v>623</v>
      </c>
      <c r="D665" s="385"/>
      <c r="E665" s="385"/>
      <c r="F665" s="386"/>
      <c r="G665" s="386"/>
      <c r="H665" s="386"/>
      <c r="I665" s="386"/>
      <c r="J665" s="387"/>
      <c r="K665" s="386"/>
      <c r="L665" s="387"/>
      <c r="M665" s="388"/>
      <c r="N665" s="389"/>
      <c r="V665" s="361"/>
      <c r="W665" s="367"/>
      <c r="AC665" s="367"/>
      <c r="AD665" s="367"/>
      <c r="AF665" s="367"/>
      <c r="AG665" s="384"/>
      <c r="AI665" s="367"/>
    </row>
    <row r="666" spans="1:35" s="332" customFormat="1" ht="12" x14ac:dyDescent="0.2">
      <c r="A666" s="368"/>
      <c r="B666" s="369"/>
      <c r="C666" s="1065" t="s">
        <v>8807</v>
      </c>
      <c r="D666" s="1065"/>
      <c r="E666" s="1065"/>
      <c r="F666" s="1065"/>
      <c r="G666" s="1065"/>
      <c r="H666" s="1065"/>
      <c r="I666" s="1065"/>
      <c r="J666" s="1065"/>
      <c r="K666" s="1065"/>
      <c r="L666" s="1065"/>
      <c r="M666" s="1065"/>
      <c r="N666" s="1072"/>
      <c r="V666" s="361"/>
      <c r="W666" s="367"/>
      <c r="X666" s="335" t="s">
        <v>8807</v>
      </c>
      <c r="AC666" s="367"/>
      <c r="AD666" s="367"/>
      <c r="AF666" s="367"/>
      <c r="AG666" s="384"/>
      <c r="AI666" s="367"/>
    </row>
    <row r="667" spans="1:35" s="332" customFormat="1" ht="22.5" x14ac:dyDescent="0.2">
      <c r="A667" s="1069" t="s">
        <v>1176</v>
      </c>
      <c r="B667" s="1070"/>
      <c r="C667" s="1070"/>
      <c r="D667" s="1070"/>
      <c r="E667" s="1070"/>
      <c r="F667" s="1070"/>
      <c r="G667" s="1070"/>
      <c r="H667" s="1070"/>
      <c r="I667" s="1070"/>
      <c r="J667" s="1070"/>
      <c r="K667" s="1070"/>
      <c r="L667" s="1070"/>
      <c r="M667" s="1070"/>
      <c r="N667" s="1071"/>
      <c r="V667" s="361"/>
      <c r="W667" s="367"/>
      <c r="AC667" s="367"/>
      <c r="AD667" s="367"/>
      <c r="AF667" s="367"/>
      <c r="AG667" s="384"/>
      <c r="AI667" s="367" t="s">
        <v>1176</v>
      </c>
    </row>
    <row r="668" spans="1:35" s="332" customFormat="1" ht="45" x14ac:dyDescent="0.2">
      <c r="A668" s="362" t="s">
        <v>980</v>
      </c>
      <c r="B668" s="363" t="s">
        <v>1177</v>
      </c>
      <c r="C668" s="1068" t="s">
        <v>1178</v>
      </c>
      <c r="D668" s="1068"/>
      <c r="E668" s="1068"/>
      <c r="F668" s="364" t="s">
        <v>621</v>
      </c>
      <c r="G668" s="364"/>
      <c r="H668" s="364"/>
      <c r="I668" s="364" t="s">
        <v>8808</v>
      </c>
      <c r="J668" s="365">
        <v>38.729999999999997</v>
      </c>
      <c r="K668" s="364"/>
      <c r="L668" s="365">
        <v>96908.31</v>
      </c>
      <c r="M668" s="364"/>
      <c r="N668" s="366"/>
      <c r="V668" s="361"/>
      <c r="W668" s="367" t="s">
        <v>1178</v>
      </c>
      <c r="AC668" s="367"/>
      <c r="AD668" s="367"/>
      <c r="AF668" s="367"/>
      <c r="AG668" s="384"/>
      <c r="AI668" s="367"/>
    </row>
    <row r="669" spans="1:35" s="332" customFormat="1" ht="12" x14ac:dyDescent="0.2">
      <c r="A669" s="379"/>
      <c r="B669" s="380"/>
      <c r="C669" s="340" t="s">
        <v>623</v>
      </c>
      <c r="D669" s="385"/>
      <c r="E669" s="385"/>
      <c r="F669" s="386"/>
      <c r="G669" s="386"/>
      <c r="H669" s="386"/>
      <c r="I669" s="386"/>
      <c r="J669" s="387"/>
      <c r="K669" s="386"/>
      <c r="L669" s="387"/>
      <c r="M669" s="388"/>
      <c r="N669" s="389"/>
      <c r="V669" s="361"/>
      <c r="W669" s="367"/>
      <c r="AC669" s="367"/>
      <c r="AD669" s="367"/>
      <c r="AF669" s="367"/>
      <c r="AG669" s="384"/>
      <c r="AI669" s="367"/>
    </row>
    <row r="670" spans="1:35" s="332" customFormat="1" ht="12" x14ac:dyDescent="0.2">
      <c r="A670" s="368"/>
      <c r="B670" s="369"/>
      <c r="C670" s="1065" t="s">
        <v>8809</v>
      </c>
      <c r="D670" s="1065"/>
      <c r="E670" s="1065"/>
      <c r="F670" s="1065"/>
      <c r="G670" s="1065"/>
      <c r="H670" s="1065"/>
      <c r="I670" s="1065"/>
      <c r="J670" s="1065"/>
      <c r="K670" s="1065"/>
      <c r="L670" s="1065"/>
      <c r="M670" s="1065"/>
      <c r="N670" s="1072"/>
      <c r="V670" s="361"/>
      <c r="W670" s="367"/>
      <c r="X670" s="335" t="s">
        <v>8809</v>
      </c>
      <c r="AC670" s="367"/>
      <c r="AD670" s="367"/>
      <c r="AF670" s="367"/>
      <c r="AG670" s="384"/>
      <c r="AI670" s="367"/>
    </row>
    <row r="671" spans="1:35" s="332" customFormat="1" ht="33.75" x14ac:dyDescent="0.2">
      <c r="A671" s="362" t="s">
        <v>984</v>
      </c>
      <c r="B671" s="363" t="s">
        <v>1182</v>
      </c>
      <c r="C671" s="1068" t="s">
        <v>1183</v>
      </c>
      <c r="D671" s="1068"/>
      <c r="E671" s="1068"/>
      <c r="F671" s="364" t="s">
        <v>621</v>
      </c>
      <c r="G671" s="364"/>
      <c r="H671" s="364"/>
      <c r="I671" s="364" t="s">
        <v>8808</v>
      </c>
      <c r="J671" s="365">
        <v>0.59</v>
      </c>
      <c r="K671" s="364"/>
      <c r="L671" s="365">
        <v>38383</v>
      </c>
      <c r="M671" s="364"/>
      <c r="N671" s="366"/>
      <c r="V671" s="361"/>
      <c r="W671" s="367" t="s">
        <v>1183</v>
      </c>
      <c r="AC671" s="367"/>
      <c r="AD671" s="367"/>
      <c r="AF671" s="367"/>
      <c r="AG671" s="384"/>
      <c r="AI671" s="367"/>
    </row>
    <row r="672" spans="1:35" s="332" customFormat="1" ht="12" x14ac:dyDescent="0.2">
      <c r="A672" s="379"/>
      <c r="B672" s="380"/>
      <c r="C672" s="340" t="s">
        <v>623</v>
      </c>
      <c r="D672" s="385"/>
      <c r="E672" s="385"/>
      <c r="F672" s="386"/>
      <c r="G672" s="386"/>
      <c r="H672" s="386"/>
      <c r="I672" s="386"/>
      <c r="J672" s="387"/>
      <c r="K672" s="386"/>
      <c r="L672" s="387"/>
      <c r="M672" s="388"/>
      <c r="N672" s="389"/>
      <c r="V672" s="361"/>
      <c r="W672" s="367"/>
      <c r="AC672" s="367"/>
      <c r="AD672" s="367"/>
      <c r="AF672" s="367"/>
      <c r="AG672" s="384"/>
      <c r="AI672" s="367"/>
    </row>
    <row r="673" spans="1:35" s="332" customFormat="1" ht="12" x14ac:dyDescent="0.2">
      <c r="A673" s="368"/>
      <c r="B673" s="369"/>
      <c r="C673" s="1065" t="s">
        <v>8809</v>
      </c>
      <c r="D673" s="1065"/>
      <c r="E673" s="1065"/>
      <c r="F673" s="1065"/>
      <c r="G673" s="1065"/>
      <c r="H673" s="1065"/>
      <c r="I673" s="1065"/>
      <c r="J673" s="1065"/>
      <c r="K673" s="1065"/>
      <c r="L673" s="1065"/>
      <c r="M673" s="1065"/>
      <c r="N673" s="1072"/>
      <c r="V673" s="361"/>
      <c r="W673" s="367"/>
      <c r="X673" s="335" t="s">
        <v>8809</v>
      </c>
      <c r="AC673" s="367"/>
      <c r="AD673" s="367"/>
      <c r="AF673" s="367"/>
      <c r="AG673" s="384"/>
      <c r="AI673" s="367"/>
    </row>
    <row r="674" spans="1:35" s="332" customFormat="1" ht="12" x14ac:dyDescent="0.2">
      <c r="A674" s="370"/>
      <c r="B674" s="371"/>
      <c r="C674" s="1065" t="s">
        <v>2731</v>
      </c>
      <c r="D674" s="1065"/>
      <c r="E674" s="1065"/>
      <c r="F674" s="1065"/>
      <c r="G674" s="1065"/>
      <c r="H674" s="1065"/>
      <c r="I674" s="1065"/>
      <c r="J674" s="1065"/>
      <c r="K674" s="1065"/>
      <c r="L674" s="1065"/>
      <c r="M674" s="1065"/>
      <c r="N674" s="1072"/>
      <c r="V674" s="361"/>
      <c r="W674" s="367"/>
      <c r="Y674" s="335" t="s">
        <v>2731</v>
      </c>
      <c r="AC674" s="367"/>
      <c r="AD674" s="367"/>
      <c r="AF674" s="367"/>
      <c r="AG674" s="384"/>
      <c r="AI674" s="367"/>
    </row>
    <row r="675" spans="1:35" s="332" customFormat="1" ht="22.5" x14ac:dyDescent="0.2">
      <c r="A675" s="1069" t="s">
        <v>4722</v>
      </c>
      <c r="B675" s="1070"/>
      <c r="C675" s="1070"/>
      <c r="D675" s="1070"/>
      <c r="E675" s="1070"/>
      <c r="F675" s="1070"/>
      <c r="G675" s="1070"/>
      <c r="H675" s="1070"/>
      <c r="I675" s="1070"/>
      <c r="J675" s="1070"/>
      <c r="K675" s="1070"/>
      <c r="L675" s="1070"/>
      <c r="M675" s="1070"/>
      <c r="N675" s="1071"/>
      <c r="V675" s="361"/>
      <c r="W675" s="367"/>
      <c r="AC675" s="367"/>
      <c r="AD675" s="367"/>
      <c r="AF675" s="367"/>
      <c r="AG675" s="384"/>
      <c r="AI675" s="367" t="s">
        <v>4722</v>
      </c>
    </row>
    <row r="676" spans="1:35" s="332" customFormat="1" ht="33.75" x14ac:dyDescent="0.2">
      <c r="A676" s="362" t="s">
        <v>985</v>
      </c>
      <c r="B676" s="363" t="s">
        <v>2490</v>
      </c>
      <c r="C676" s="1068" t="s">
        <v>2491</v>
      </c>
      <c r="D676" s="1068"/>
      <c r="E676" s="1068"/>
      <c r="F676" s="364" t="s">
        <v>621</v>
      </c>
      <c r="G676" s="364"/>
      <c r="H676" s="364"/>
      <c r="I676" s="364" t="s">
        <v>2432</v>
      </c>
      <c r="J676" s="365">
        <v>43.32</v>
      </c>
      <c r="K676" s="364"/>
      <c r="L676" s="365">
        <v>10786.68</v>
      </c>
      <c r="M676" s="364"/>
      <c r="N676" s="366"/>
      <c r="V676" s="361"/>
      <c r="W676" s="367" t="s">
        <v>2491</v>
      </c>
      <c r="AC676" s="367"/>
      <c r="AD676" s="367"/>
      <c r="AF676" s="367"/>
      <c r="AG676" s="384"/>
      <c r="AI676" s="367"/>
    </row>
    <row r="677" spans="1:35" s="332" customFormat="1" ht="12" x14ac:dyDescent="0.2">
      <c r="A677" s="379"/>
      <c r="B677" s="380"/>
      <c r="C677" s="340" t="s">
        <v>623</v>
      </c>
      <c r="D677" s="385"/>
      <c r="E677" s="385"/>
      <c r="F677" s="386"/>
      <c r="G677" s="386"/>
      <c r="H677" s="386"/>
      <c r="I677" s="386"/>
      <c r="J677" s="387"/>
      <c r="K677" s="386"/>
      <c r="L677" s="387"/>
      <c r="M677" s="388"/>
      <c r="N677" s="389"/>
      <c r="V677" s="361"/>
      <c r="W677" s="367"/>
      <c r="AC677" s="367"/>
      <c r="AD677" s="367"/>
      <c r="AF677" s="367"/>
      <c r="AG677" s="384"/>
      <c r="AI677" s="367"/>
    </row>
    <row r="678" spans="1:35" s="332" customFormat="1" ht="22.5" x14ac:dyDescent="0.2">
      <c r="A678" s="1069" t="s">
        <v>624</v>
      </c>
      <c r="B678" s="1070"/>
      <c r="C678" s="1070"/>
      <c r="D678" s="1070"/>
      <c r="E678" s="1070"/>
      <c r="F678" s="1070"/>
      <c r="G678" s="1070"/>
      <c r="H678" s="1070"/>
      <c r="I678" s="1070"/>
      <c r="J678" s="1070"/>
      <c r="K678" s="1070"/>
      <c r="L678" s="1070"/>
      <c r="M678" s="1070"/>
      <c r="N678" s="1071"/>
      <c r="V678" s="361"/>
      <c r="W678" s="367"/>
      <c r="AC678" s="367"/>
      <c r="AD678" s="367"/>
      <c r="AF678" s="367"/>
      <c r="AG678" s="384"/>
      <c r="AI678" s="367" t="s">
        <v>624</v>
      </c>
    </row>
    <row r="679" spans="1:35" s="332" customFormat="1" ht="33.75" x14ac:dyDescent="0.2">
      <c r="A679" s="362" t="s">
        <v>993</v>
      </c>
      <c r="B679" s="363" t="s">
        <v>626</v>
      </c>
      <c r="C679" s="1068" t="s">
        <v>627</v>
      </c>
      <c r="D679" s="1068"/>
      <c r="E679" s="1068"/>
      <c r="F679" s="364" t="s">
        <v>621</v>
      </c>
      <c r="G679" s="364"/>
      <c r="H679" s="364"/>
      <c r="I679" s="364" t="s">
        <v>8810</v>
      </c>
      <c r="J679" s="365">
        <v>72.510000000000005</v>
      </c>
      <c r="K679" s="364"/>
      <c r="L679" s="365">
        <v>825.09</v>
      </c>
      <c r="M679" s="364"/>
      <c r="N679" s="366"/>
      <c r="V679" s="361"/>
      <c r="W679" s="367" t="s">
        <v>627</v>
      </c>
      <c r="AC679" s="367"/>
      <c r="AD679" s="367"/>
      <c r="AF679" s="367"/>
      <c r="AG679" s="384"/>
      <c r="AI679" s="367"/>
    </row>
    <row r="680" spans="1:35" s="332" customFormat="1" ht="12" x14ac:dyDescent="0.2">
      <c r="A680" s="379"/>
      <c r="B680" s="380"/>
      <c r="C680" s="340" t="s">
        <v>623</v>
      </c>
      <c r="D680" s="385"/>
      <c r="E680" s="385"/>
      <c r="F680" s="386"/>
      <c r="G680" s="386"/>
      <c r="H680" s="386"/>
      <c r="I680" s="386"/>
      <c r="J680" s="387"/>
      <c r="K680" s="386"/>
      <c r="L680" s="387"/>
      <c r="M680" s="388"/>
      <c r="N680" s="389"/>
      <c r="V680" s="361"/>
      <c r="W680" s="367"/>
      <c r="AC680" s="367"/>
      <c r="AD680" s="367"/>
      <c r="AF680" s="367"/>
      <c r="AG680" s="384"/>
      <c r="AI680" s="367"/>
    </row>
    <row r="681" spans="1:35" s="332" customFormat="1" ht="22.5" x14ac:dyDescent="0.2">
      <c r="A681" s="1069" t="s">
        <v>629</v>
      </c>
      <c r="B681" s="1070"/>
      <c r="C681" s="1070"/>
      <c r="D681" s="1070"/>
      <c r="E681" s="1070"/>
      <c r="F681" s="1070"/>
      <c r="G681" s="1070"/>
      <c r="H681" s="1070"/>
      <c r="I681" s="1070"/>
      <c r="J681" s="1070"/>
      <c r="K681" s="1070"/>
      <c r="L681" s="1070"/>
      <c r="M681" s="1070"/>
      <c r="N681" s="1071"/>
      <c r="V681" s="361"/>
      <c r="W681" s="367"/>
      <c r="AC681" s="367"/>
      <c r="AD681" s="367"/>
      <c r="AF681" s="367"/>
      <c r="AG681" s="384"/>
      <c r="AI681" s="367" t="s">
        <v>629</v>
      </c>
    </row>
    <row r="682" spans="1:35" s="332" customFormat="1" ht="33.75" x14ac:dyDescent="0.2">
      <c r="A682" s="362" t="s">
        <v>994</v>
      </c>
      <c r="B682" s="363" t="s">
        <v>631</v>
      </c>
      <c r="C682" s="1068" t="s">
        <v>632</v>
      </c>
      <c r="D682" s="1068"/>
      <c r="E682" s="1068"/>
      <c r="F682" s="364" t="s">
        <v>621</v>
      </c>
      <c r="G682" s="364"/>
      <c r="H682" s="364"/>
      <c r="I682" s="364" t="s">
        <v>4330</v>
      </c>
      <c r="J682" s="365">
        <v>101.87</v>
      </c>
      <c r="K682" s="364"/>
      <c r="L682" s="365">
        <v>8.4600000000000009</v>
      </c>
      <c r="M682" s="364"/>
      <c r="N682" s="366"/>
      <c r="V682" s="361"/>
      <c r="W682" s="367" t="s">
        <v>632</v>
      </c>
      <c r="AC682" s="367"/>
      <c r="AD682" s="367"/>
      <c r="AF682" s="367"/>
      <c r="AG682" s="384"/>
      <c r="AI682" s="367"/>
    </row>
    <row r="683" spans="1:35" s="332" customFormat="1" ht="12" x14ac:dyDescent="0.2">
      <c r="A683" s="379"/>
      <c r="B683" s="380"/>
      <c r="C683" s="340" t="s">
        <v>623</v>
      </c>
      <c r="D683" s="385"/>
      <c r="E683" s="385"/>
      <c r="F683" s="386"/>
      <c r="G683" s="386"/>
      <c r="H683" s="386"/>
      <c r="I683" s="386"/>
      <c r="J683" s="387"/>
      <c r="K683" s="386"/>
      <c r="L683" s="387"/>
      <c r="M683" s="388"/>
      <c r="N683" s="389"/>
      <c r="V683" s="361"/>
      <c r="W683" s="367"/>
      <c r="AC683" s="367"/>
      <c r="AD683" s="367"/>
      <c r="AF683" s="367"/>
      <c r="AG683" s="384"/>
      <c r="AI683" s="367"/>
    </row>
    <row r="684" spans="1:35" s="332" customFormat="1" ht="22.5" x14ac:dyDescent="0.2">
      <c r="A684" s="1069" t="s">
        <v>2510</v>
      </c>
      <c r="B684" s="1070"/>
      <c r="C684" s="1070"/>
      <c r="D684" s="1070"/>
      <c r="E684" s="1070"/>
      <c r="F684" s="1070"/>
      <c r="G684" s="1070"/>
      <c r="H684" s="1070"/>
      <c r="I684" s="1070"/>
      <c r="J684" s="1070"/>
      <c r="K684" s="1070"/>
      <c r="L684" s="1070"/>
      <c r="M684" s="1070"/>
      <c r="N684" s="1071"/>
      <c r="V684" s="361"/>
      <c r="W684" s="367"/>
      <c r="AC684" s="367"/>
      <c r="AD684" s="367"/>
      <c r="AF684" s="367"/>
      <c r="AG684" s="384"/>
      <c r="AI684" s="367" t="s">
        <v>2510</v>
      </c>
    </row>
    <row r="685" spans="1:35" s="332" customFormat="1" ht="33.75" x14ac:dyDescent="0.2">
      <c r="A685" s="362" t="s">
        <v>995</v>
      </c>
      <c r="B685" s="363" t="s">
        <v>2512</v>
      </c>
      <c r="C685" s="1068" t="s">
        <v>2513</v>
      </c>
      <c r="D685" s="1068"/>
      <c r="E685" s="1068"/>
      <c r="F685" s="364" t="s">
        <v>621</v>
      </c>
      <c r="G685" s="364"/>
      <c r="H685" s="364"/>
      <c r="I685" s="364" t="s">
        <v>5706</v>
      </c>
      <c r="J685" s="365">
        <v>136.94999999999999</v>
      </c>
      <c r="K685" s="364"/>
      <c r="L685" s="365">
        <v>7.67</v>
      </c>
      <c r="M685" s="364"/>
      <c r="N685" s="366"/>
      <c r="V685" s="361"/>
      <c r="W685" s="367" t="s">
        <v>2513</v>
      </c>
      <c r="AC685" s="367"/>
      <c r="AD685" s="367"/>
      <c r="AF685" s="367"/>
      <c r="AG685" s="384"/>
      <c r="AI685" s="367"/>
    </row>
    <row r="686" spans="1:35" s="332" customFormat="1" ht="12" x14ac:dyDescent="0.2">
      <c r="A686" s="379"/>
      <c r="B686" s="380"/>
      <c r="C686" s="340" t="s">
        <v>623</v>
      </c>
      <c r="D686" s="385"/>
      <c r="E686" s="385"/>
      <c r="F686" s="386"/>
      <c r="G686" s="386"/>
      <c r="H686" s="386"/>
      <c r="I686" s="386"/>
      <c r="J686" s="387"/>
      <c r="K686" s="386"/>
      <c r="L686" s="387"/>
      <c r="M686" s="388"/>
      <c r="N686" s="389"/>
      <c r="V686" s="361"/>
      <c r="W686" s="367"/>
      <c r="AC686" s="367"/>
      <c r="AD686" s="367"/>
      <c r="AF686" s="367"/>
      <c r="AG686" s="384"/>
      <c r="AI686" s="367"/>
    </row>
    <row r="687" spans="1:35" s="332" customFormat="1" ht="1.5" customHeight="1" x14ac:dyDescent="0.2">
      <c r="A687" s="386"/>
      <c r="B687" s="380"/>
      <c r="C687" s="380"/>
      <c r="D687" s="380"/>
      <c r="E687" s="380"/>
      <c r="F687" s="386"/>
      <c r="G687" s="386"/>
      <c r="H687" s="386"/>
      <c r="I687" s="386"/>
      <c r="J687" s="390"/>
      <c r="K687" s="386"/>
      <c r="L687" s="390"/>
      <c r="M687" s="373"/>
      <c r="N687" s="390"/>
      <c r="V687" s="361"/>
      <c r="W687" s="367"/>
      <c r="AC687" s="367"/>
      <c r="AD687" s="367"/>
      <c r="AF687" s="367"/>
      <c r="AG687" s="384"/>
      <c r="AI687" s="367"/>
    </row>
    <row r="688" spans="1:35" s="332" customFormat="1" ht="22.5" x14ac:dyDescent="0.2">
      <c r="A688" s="391"/>
      <c r="B688" s="392"/>
      <c r="C688" s="1068" t="s">
        <v>7960</v>
      </c>
      <c r="D688" s="1068"/>
      <c r="E688" s="1068"/>
      <c r="F688" s="1068"/>
      <c r="G688" s="1068"/>
      <c r="H688" s="1068"/>
      <c r="I688" s="1068"/>
      <c r="J688" s="1068"/>
      <c r="K688" s="1068"/>
      <c r="L688" s="393"/>
      <c r="M688" s="394"/>
      <c r="N688" s="395"/>
      <c r="V688" s="361"/>
      <c r="W688" s="367"/>
      <c r="AC688" s="367"/>
      <c r="AD688" s="367" t="s">
        <v>7960</v>
      </c>
      <c r="AF688" s="367"/>
      <c r="AG688" s="384"/>
      <c r="AI688" s="367"/>
    </row>
    <row r="689" spans="1:37" s="332" customFormat="1" ht="12" x14ac:dyDescent="0.2">
      <c r="A689" s="396"/>
      <c r="B689" s="371"/>
      <c r="C689" s="1065" t="s">
        <v>512</v>
      </c>
      <c r="D689" s="1065"/>
      <c r="E689" s="1065"/>
      <c r="F689" s="1065"/>
      <c r="G689" s="1065"/>
      <c r="H689" s="1065"/>
      <c r="I689" s="1065"/>
      <c r="J689" s="1065"/>
      <c r="K689" s="1065"/>
      <c r="L689" s="397">
        <v>180389.69</v>
      </c>
      <c r="M689" s="398"/>
      <c r="N689" s="399"/>
      <c r="V689" s="361"/>
      <c r="W689" s="367"/>
      <c r="AC689" s="367"/>
      <c r="AD689" s="367"/>
      <c r="AE689" s="335" t="s">
        <v>512</v>
      </c>
      <c r="AF689" s="367"/>
      <c r="AG689" s="384"/>
      <c r="AI689" s="367"/>
    </row>
    <row r="690" spans="1:37" s="332" customFormat="1" ht="12" x14ac:dyDescent="0.2">
      <c r="A690" s="396"/>
      <c r="B690" s="371"/>
      <c r="C690" s="1065" t="s">
        <v>513</v>
      </c>
      <c r="D690" s="1065"/>
      <c r="E690" s="1065"/>
      <c r="F690" s="1065"/>
      <c r="G690" s="1065"/>
      <c r="H690" s="1065"/>
      <c r="I690" s="1065"/>
      <c r="J690" s="1065"/>
      <c r="K690" s="1065"/>
      <c r="L690" s="397"/>
      <c r="M690" s="398"/>
      <c r="N690" s="399"/>
      <c r="V690" s="361"/>
      <c r="W690" s="367"/>
      <c r="AC690" s="367"/>
      <c r="AD690" s="367"/>
      <c r="AE690" s="335" t="s">
        <v>513</v>
      </c>
      <c r="AF690" s="367"/>
      <c r="AG690" s="384"/>
      <c r="AI690" s="367"/>
    </row>
    <row r="691" spans="1:37" s="332" customFormat="1" ht="12" x14ac:dyDescent="0.2">
      <c r="A691" s="396"/>
      <c r="B691" s="371"/>
      <c r="C691" s="1065" t="s">
        <v>517</v>
      </c>
      <c r="D691" s="1065"/>
      <c r="E691" s="1065"/>
      <c r="F691" s="1065"/>
      <c r="G691" s="1065"/>
      <c r="H691" s="1065"/>
      <c r="I691" s="1065"/>
      <c r="J691" s="1065"/>
      <c r="K691" s="1065"/>
      <c r="L691" s="397">
        <v>180389.69</v>
      </c>
      <c r="M691" s="398"/>
      <c r="N691" s="399"/>
      <c r="V691" s="361"/>
      <c r="W691" s="367"/>
      <c r="AC691" s="367"/>
      <c r="AD691" s="367"/>
      <c r="AE691" s="335" t="s">
        <v>517</v>
      </c>
      <c r="AF691" s="367"/>
      <c r="AG691" s="384"/>
      <c r="AI691" s="367"/>
    </row>
    <row r="692" spans="1:37" s="332" customFormat="1" ht="12" x14ac:dyDescent="0.2">
      <c r="A692" s="396"/>
      <c r="B692" s="371"/>
      <c r="C692" s="1065" t="s">
        <v>518</v>
      </c>
      <c r="D692" s="1065"/>
      <c r="E692" s="1065"/>
      <c r="F692" s="1065"/>
      <c r="G692" s="1065"/>
      <c r="H692" s="1065"/>
      <c r="I692" s="1065"/>
      <c r="J692" s="1065"/>
      <c r="K692" s="1065"/>
      <c r="L692" s="397">
        <v>180389.69</v>
      </c>
      <c r="M692" s="398"/>
      <c r="N692" s="399"/>
      <c r="V692" s="361"/>
      <c r="W692" s="367"/>
      <c r="AC692" s="367"/>
      <c r="AD692" s="367"/>
      <c r="AE692" s="335" t="s">
        <v>518</v>
      </c>
      <c r="AF692" s="367"/>
      <c r="AG692" s="384"/>
      <c r="AI692" s="367"/>
    </row>
    <row r="693" spans="1:37" s="332" customFormat="1" ht="12" x14ac:dyDescent="0.2">
      <c r="A693" s="396"/>
      <c r="B693" s="371"/>
      <c r="C693" s="1065" t="s">
        <v>513</v>
      </c>
      <c r="D693" s="1065"/>
      <c r="E693" s="1065"/>
      <c r="F693" s="1065"/>
      <c r="G693" s="1065"/>
      <c r="H693" s="1065"/>
      <c r="I693" s="1065"/>
      <c r="J693" s="1065"/>
      <c r="K693" s="1065"/>
      <c r="L693" s="397"/>
      <c r="M693" s="398"/>
      <c r="N693" s="399"/>
      <c r="V693" s="361"/>
      <c r="W693" s="367"/>
      <c r="AC693" s="367"/>
      <c r="AD693" s="367"/>
      <c r="AE693" s="335" t="s">
        <v>513</v>
      </c>
      <c r="AF693" s="367"/>
      <c r="AG693" s="384"/>
      <c r="AI693" s="367"/>
    </row>
    <row r="694" spans="1:37" s="332" customFormat="1" ht="12" x14ac:dyDescent="0.2">
      <c r="A694" s="396"/>
      <c r="B694" s="371"/>
      <c r="C694" s="1065" t="s">
        <v>521</v>
      </c>
      <c r="D694" s="1065"/>
      <c r="E694" s="1065"/>
      <c r="F694" s="1065"/>
      <c r="G694" s="1065"/>
      <c r="H694" s="1065"/>
      <c r="I694" s="1065"/>
      <c r="J694" s="1065"/>
      <c r="K694" s="1065"/>
      <c r="L694" s="397">
        <v>180389.69</v>
      </c>
      <c r="M694" s="398"/>
      <c r="N694" s="399"/>
      <c r="V694" s="361"/>
      <c r="W694" s="367"/>
      <c r="AC694" s="367"/>
      <c r="AD694" s="367"/>
      <c r="AE694" s="335" t="s">
        <v>521</v>
      </c>
      <c r="AF694" s="367"/>
      <c r="AG694" s="384"/>
      <c r="AI694" s="367"/>
    </row>
    <row r="695" spans="1:37" s="332" customFormat="1" ht="22.5" x14ac:dyDescent="0.2">
      <c r="A695" s="396"/>
      <c r="B695" s="390"/>
      <c r="C695" s="1067" t="s">
        <v>7961</v>
      </c>
      <c r="D695" s="1067"/>
      <c r="E695" s="1067"/>
      <c r="F695" s="1067"/>
      <c r="G695" s="1067"/>
      <c r="H695" s="1067"/>
      <c r="I695" s="1067"/>
      <c r="J695" s="1067"/>
      <c r="K695" s="1067"/>
      <c r="L695" s="400">
        <v>180389.69</v>
      </c>
      <c r="M695" s="401"/>
      <c r="N695" s="402"/>
      <c r="V695" s="361"/>
      <c r="W695" s="367"/>
      <c r="AC695" s="367"/>
      <c r="AD695" s="367"/>
      <c r="AF695" s="367" t="s">
        <v>7961</v>
      </c>
      <c r="AG695" s="384"/>
      <c r="AI695" s="367"/>
    </row>
    <row r="696" spans="1:37" s="332" customFormat="1" ht="2.25" customHeight="1" x14ac:dyDescent="0.2">
      <c r="B696" s="338"/>
      <c r="C696" s="338"/>
      <c r="D696" s="338"/>
      <c r="E696" s="338"/>
      <c r="F696" s="338"/>
      <c r="G696" s="338"/>
      <c r="H696" s="338"/>
      <c r="I696" s="338"/>
      <c r="J696" s="338"/>
      <c r="K696" s="338"/>
      <c r="L696" s="403"/>
      <c r="M696" s="404"/>
      <c r="N696" s="405"/>
    </row>
    <row r="697" spans="1:37" s="332" customFormat="1" x14ac:dyDescent="0.2">
      <c r="A697" s="391"/>
      <c r="B697" s="392"/>
      <c r="C697" s="1068" t="s">
        <v>636</v>
      </c>
      <c r="D697" s="1068"/>
      <c r="E697" s="1068"/>
      <c r="F697" s="1068"/>
      <c r="G697" s="1068"/>
      <c r="H697" s="1068"/>
      <c r="I697" s="1068"/>
      <c r="J697" s="1068"/>
      <c r="K697" s="1068"/>
      <c r="L697" s="393"/>
      <c r="M697" s="406"/>
      <c r="N697" s="395"/>
      <c r="AJ697" s="367" t="s">
        <v>636</v>
      </c>
    </row>
    <row r="698" spans="1:37" s="332" customFormat="1" x14ac:dyDescent="0.2">
      <c r="A698" s="396"/>
      <c r="B698" s="371"/>
      <c r="C698" s="1065" t="s">
        <v>512</v>
      </c>
      <c r="D698" s="1065"/>
      <c r="E698" s="1065"/>
      <c r="F698" s="1065"/>
      <c r="G698" s="1065"/>
      <c r="H698" s="1065"/>
      <c r="I698" s="1065"/>
      <c r="J698" s="1065"/>
      <c r="K698" s="1065"/>
      <c r="L698" s="397">
        <v>2386812.67</v>
      </c>
      <c r="M698" s="407"/>
      <c r="N698" s="399"/>
      <c r="AJ698" s="367"/>
      <c r="AK698" s="335" t="s">
        <v>512</v>
      </c>
    </row>
    <row r="699" spans="1:37" s="332" customFormat="1" x14ac:dyDescent="0.2">
      <c r="A699" s="396"/>
      <c r="B699" s="371"/>
      <c r="C699" s="1065" t="s">
        <v>513</v>
      </c>
      <c r="D699" s="1065"/>
      <c r="E699" s="1065"/>
      <c r="F699" s="1065"/>
      <c r="G699" s="1065"/>
      <c r="H699" s="1065"/>
      <c r="I699" s="1065"/>
      <c r="J699" s="1065"/>
      <c r="K699" s="1065"/>
      <c r="L699" s="397"/>
      <c r="M699" s="407"/>
      <c r="N699" s="399"/>
      <c r="AJ699" s="367"/>
      <c r="AK699" s="335" t="s">
        <v>513</v>
      </c>
    </row>
    <row r="700" spans="1:37" s="332" customFormat="1" x14ac:dyDescent="0.2">
      <c r="A700" s="396"/>
      <c r="B700" s="371"/>
      <c r="C700" s="1065" t="s">
        <v>514</v>
      </c>
      <c r="D700" s="1065"/>
      <c r="E700" s="1065"/>
      <c r="F700" s="1065"/>
      <c r="G700" s="1065"/>
      <c r="H700" s="1065"/>
      <c r="I700" s="1065"/>
      <c r="J700" s="1065"/>
      <c r="K700" s="1065"/>
      <c r="L700" s="397">
        <v>42591.96</v>
      </c>
      <c r="M700" s="407"/>
      <c r="N700" s="399"/>
      <c r="AJ700" s="367"/>
      <c r="AK700" s="335" t="s">
        <v>514</v>
      </c>
    </row>
    <row r="701" spans="1:37" s="332" customFormat="1" x14ac:dyDescent="0.2">
      <c r="A701" s="396"/>
      <c r="B701" s="371"/>
      <c r="C701" s="1065" t="s">
        <v>515</v>
      </c>
      <c r="D701" s="1065"/>
      <c r="E701" s="1065"/>
      <c r="F701" s="1065"/>
      <c r="G701" s="1065"/>
      <c r="H701" s="1065"/>
      <c r="I701" s="1065"/>
      <c r="J701" s="1065"/>
      <c r="K701" s="1065"/>
      <c r="L701" s="397">
        <v>76076.320000000007</v>
      </c>
      <c r="M701" s="407"/>
      <c r="N701" s="399"/>
      <c r="AJ701" s="367"/>
      <c r="AK701" s="335" t="s">
        <v>515</v>
      </c>
    </row>
    <row r="702" spans="1:37" s="332" customFormat="1" x14ac:dyDescent="0.2">
      <c r="A702" s="396"/>
      <c r="B702" s="371"/>
      <c r="C702" s="1065" t="s">
        <v>516</v>
      </c>
      <c r="D702" s="1065"/>
      <c r="E702" s="1065"/>
      <c r="F702" s="1065"/>
      <c r="G702" s="1065"/>
      <c r="H702" s="1065"/>
      <c r="I702" s="1065"/>
      <c r="J702" s="1065"/>
      <c r="K702" s="1065"/>
      <c r="L702" s="397">
        <v>7929.47</v>
      </c>
      <c r="M702" s="407"/>
      <c r="N702" s="399"/>
      <c r="AJ702" s="367"/>
      <c r="AK702" s="335" t="s">
        <v>516</v>
      </c>
    </row>
    <row r="703" spans="1:37" s="332" customFormat="1" x14ac:dyDescent="0.2">
      <c r="A703" s="396"/>
      <c r="B703" s="371"/>
      <c r="C703" s="1065" t="s">
        <v>517</v>
      </c>
      <c r="D703" s="1065"/>
      <c r="E703" s="1065"/>
      <c r="F703" s="1065"/>
      <c r="G703" s="1065"/>
      <c r="H703" s="1065"/>
      <c r="I703" s="1065"/>
      <c r="J703" s="1065"/>
      <c r="K703" s="1065"/>
      <c r="L703" s="397">
        <v>2268144.39</v>
      </c>
      <c r="M703" s="407"/>
      <c r="N703" s="399"/>
      <c r="AJ703" s="367"/>
      <c r="AK703" s="335" t="s">
        <v>517</v>
      </c>
    </row>
    <row r="704" spans="1:37" s="332" customFormat="1" x14ac:dyDescent="0.2">
      <c r="A704" s="396"/>
      <c r="B704" s="371"/>
      <c r="C704" s="1065" t="s">
        <v>518</v>
      </c>
      <c r="D704" s="1065"/>
      <c r="E704" s="1065"/>
      <c r="F704" s="1065"/>
      <c r="G704" s="1065"/>
      <c r="H704" s="1065"/>
      <c r="I704" s="1065"/>
      <c r="J704" s="1065"/>
      <c r="K704" s="1065"/>
      <c r="L704" s="397">
        <v>2469290.94</v>
      </c>
      <c r="M704" s="407"/>
      <c r="N704" s="399">
        <v>23161949</v>
      </c>
      <c r="AJ704" s="367"/>
      <c r="AK704" s="335" t="s">
        <v>518</v>
      </c>
    </row>
    <row r="705" spans="1:38" x14ac:dyDescent="0.2">
      <c r="A705" s="396"/>
      <c r="B705" s="371" t="s">
        <v>423</v>
      </c>
      <c r="C705" s="1065" t="s">
        <v>4959</v>
      </c>
      <c r="D705" s="1065"/>
      <c r="E705" s="1065"/>
      <c r="F705" s="1065"/>
      <c r="G705" s="1065"/>
      <c r="H705" s="1065"/>
      <c r="I705" s="1065"/>
      <c r="J705" s="1065"/>
      <c r="K705" s="1065"/>
      <c r="L705" s="397">
        <v>2467344.88</v>
      </c>
      <c r="M705" s="407" t="s">
        <v>567</v>
      </c>
      <c r="N705" s="399">
        <v>23143695</v>
      </c>
      <c r="O705" s="332"/>
      <c r="P705" s="332"/>
      <c r="Q705" s="332"/>
      <c r="R705" s="332"/>
      <c r="S705" s="332"/>
      <c r="T705" s="332"/>
      <c r="U705" s="332"/>
      <c r="V705" s="332"/>
      <c r="W705" s="332"/>
      <c r="X705" s="332"/>
      <c r="Y705" s="332"/>
      <c r="Z705" s="332"/>
      <c r="AA705" s="332"/>
      <c r="AB705" s="332"/>
      <c r="AC705" s="332"/>
      <c r="AD705" s="332"/>
      <c r="AE705" s="332"/>
      <c r="AF705" s="332"/>
      <c r="AG705" s="332"/>
      <c r="AH705" s="332"/>
      <c r="AI705" s="332"/>
      <c r="AJ705" s="367"/>
      <c r="AK705" s="335" t="s">
        <v>4959</v>
      </c>
      <c r="AL705" s="332"/>
    </row>
    <row r="706" spans="1:38" x14ac:dyDescent="0.2">
      <c r="A706" s="396"/>
      <c r="B706" s="371"/>
      <c r="C706" s="1065" t="s">
        <v>4960</v>
      </c>
      <c r="D706" s="1065"/>
      <c r="E706" s="1065"/>
      <c r="F706" s="1065"/>
      <c r="G706" s="1065"/>
      <c r="H706" s="1065"/>
      <c r="I706" s="1065"/>
      <c r="J706" s="1065"/>
      <c r="K706" s="1065"/>
      <c r="L706" s="397"/>
      <c r="M706" s="407"/>
      <c r="N706" s="399"/>
      <c r="O706" s="332"/>
      <c r="P706" s="332"/>
      <c r="Q706" s="332"/>
      <c r="R706" s="332"/>
      <c r="S706" s="332"/>
      <c r="T706" s="332"/>
      <c r="U706" s="332"/>
      <c r="V706" s="332"/>
      <c r="W706" s="332"/>
      <c r="X706" s="332"/>
      <c r="Y706" s="332"/>
      <c r="Z706" s="332"/>
      <c r="AA706" s="332"/>
      <c r="AB706" s="332"/>
      <c r="AC706" s="332"/>
      <c r="AD706" s="332"/>
      <c r="AE706" s="332"/>
      <c r="AF706" s="332"/>
      <c r="AG706" s="332"/>
      <c r="AH706" s="332"/>
      <c r="AI706" s="332"/>
      <c r="AJ706" s="367"/>
      <c r="AK706" s="335" t="s">
        <v>4960</v>
      </c>
      <c r="AL706" s="332"/>
    </row>
    <row r="707" spans="1:38" x14ac:dyDescent="0.2">
      <c r="A707" s="396"/>
      <c r="B707" s="371"/>
      <c r="C707" s="1065" t="s">
        <v>4963</v>
      </c>
      <c r="D707" s="1065"/>
      <c r="E707" s="1065"/>
      <c r="F707" s="1065"/>
      <c r="G707" s="1065"/>
      <c r="H707" s="1065"/>
      <c r="I707" s="1065"/>
      <c r="J707" s="1065"/>
      <c r="K707" s="1065"/>
      <c r="L707" s="397">
        <v>42591.96</v>
      </c>
      <c r="M707" s="407"/>
      <c r="N707" s="399"/>
      <c r="O707" s="332"/>
      <c r="P707" s="332"/>
      <c r="Q707" s="332"/>
      <c r="R707" s="332"/>
      <c r="S707" s="332"/>
      <c r="T707" s="332"/>
      <c r="U707" s="332"/>
      <c r="V707" s="332"/>
      <c r="W707" s="332"/>
      <c r="X707" s="332"/>
      <c r="Y707" s="332"/>
      <c r="Z707" s="332"/>
      <c r="AA707" s="332"/>
      <c r="AB707" s="332"/>
      <c r="AC707" s="332"/>
      <c r="AD707" s="332"/>
      <c r="AE707" s="332"/>
      <c r="AF707" s="332"/>
      <c r="AG707" s="332"/>
      <c r="AH707" s="332"/>
      <c r="AI707" s="332"/>
      <c r="AJ707" s="367"/>
      <c r="AK707" s="335" t="s">
        <v>4963</v>
      </c>
      <c r="AL707" s="332"/>
    </row>
    <row r="708" spans="1:38" x14ac:dyDescent="0.2">
      <c r="A708" s="396"/>
      <c r="B708" s="371"/>
      <c r="C708" s="1065" t="s">
        <v>4964</v>
      </c>
      <c r="D708" s="1065"/>
      <c r="E708" s="1065"/>
      <c r="F708" s="1065"/>
      <c r="G708" s="1065"/>
      <c r="H708" s="1065"/>
      <c r="I708" s="1065"/>
      <c r="J708" s="1065"/>
      <c r="K708" s="1065"/>
      <c r="L708" s="397">
        <v>74130.259999999995</v>
      </c>
      <c r="M708" s="407"/>
      <c r="N708" s="399"/>
      <c r="O708" s="332"/>
      <c r="P708" s="332"/>
      <c r="Q708" s="332"/>
      <c r="R708" s="332"/>
      <c r="S708" s="332"/>
      <c r="T708" s="332"/>
      <c r="U708" s="332"/>
      <c r="V708" s="332"/>
      <c r="W708" s="332"/>
      <c r="X708" s="332"/>
      <c r="Y708" s="332"/>
      <c r="Z708" s="332"/>
      <c r="AA708" s="332"/>
      <c r="AB708" s="332"/>
      <c r="AC708" s="332"/>
      <c r="AD708" s="332"/>
      <c r="AE708" s="332"/>
      <c r="AF708" s="332"/>
      <c r="AG708" s="332"/>
      <c r="AH708" s="332"/>
      <c r="AI708" s="332"/>
      <c r="AJ708" s="367"/>
      <c r="AK708" s="335" t="s">
        <v>4964</v>
      </c>
      <c r="AL708" s="332"/>
    </row>
    <row r="709" spans="1:38" x14ac:dyDescent="0.2">
      <c r="A709" s="396"/>
      <c r="B709" s="371"/>
      <c r="C709" s="1065" t="s">
        <v>4961</v>
      </c>
      <c r="D709" s="1065"/>
      <c r="E709" s="1065"/>
      <c r="F709" s="1065"/>
      <c r="G709" s="1065"/>
      <c r="H709" s="1065"/>
      <c r="I709" s="1065"/>
      <c r="J709" s="1065"/>
      <c r="K709" s="1065"/>
      <c r="L709" s="397">
        <v>2268144.39</v>
      </c>
      <c r="M709" s="407"/>
      <c r="N709" s="399"/>
      <c r="O709" s="332"/>
      <c r="P709" s="332"/>
      <c r="Q709" s="332"/>
      <c r="R709" s="332"/>
      <c r="S709" s="332"/>
      <c r="T709" s="332"/>
      <c r="U709" s="332"/>
      <c r="V709" s="332"/>
      <c r="W709" s="332"/>
      <c r="X709" s="332"/>
      <c r="Y709" s="332"/>
      <c r="Z709" s="332"/>
      <c r="AA709" s="332"/>
      <c r="AB709" s="332"/>
      <c r="AC709" s="332"/>
      <c r="AD709" s="332"/>
      <c r="AE709" s="332"/>
      <c r="AF709" s="332"/>
      <c r="AG709" s="332"/>
      <c r="AH709" s="332"/>
      <c r="AI709" s="332"/>
      <c r="AJ709" s="367"/>
      <c r="AK709" s="335" t="s">
        <v>4961</v>
      </c>
      <c r="AL709" s="332"/>
    </row>
    <row r="710" spans="1:38" x14ac:dyDescent="0.2">
      <c r="A710" s="396"/>
      <c r="B710" s="371"/>
      <c r="C710" s="1065" t="s">
        <v>4965</v>
      </c>
      <c r="D710" s="1065"/>
      <c r="E710" s="1065"/>
      <c r="F710" s="1065"/>
      <c r="G710" s="1065"/>
      <c r="H710" s="1065"/>
      <c r="I710" s="1065"/>
      <c r="J710" s="1065"/>
      <c r="K710" s="1065"/>
      <c r="L710" s="397">
        <v>52495.77</v>
      </c>
      <c r="M710" s="407"/>
      <c r="N710" s="399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  <c r="AA710" s="332"/>
      <c r="AB710" s="332"/>
      <c r="AC710" s="332"/>
      <c r="AD710" s="332"/>
      <c r="AE710" s="332"/>
      <c r="AF710" s="332"/>
      <c r="AG710" s="332"/>
      <c r="AH710" s="332"/>
      <c r="AI710" s="332"/>
      <c r="AJ710" s="367"/>
      <c r="AK710" s="335" t="s">
        <v>4965</v>
      </c>
      <c r="AL710" s="332"/>
    </row>
    <row r="711" spans="1:38" x14ac:dyDescent="0.2">
      <c r="A711" s="396"/>
      <c r="B711" s="371"/>
      <c r="C711" s="1065" t="s">
        <v>4966</v>
      </c>
      <c r="D711" s="1065"/>
      <c r="E711" s="1065"/>
      <c r="F711" s="1065"/>
      <c r="G711" s="1065"/>
      <c r="H711" s="1065"/>
      <c r="I711" s="1065"/>
      <c r="J711" s="1065"/>
      <c r="K711" s="1065"/>
      <c r="L711" s="397">
        <v>29982.5</v>
      </c>
      <c r="M711" s="407"/>
      <c r="N711" s="399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  <c r="AA711" s="332"/>
      <c r="AB711" s="332"/>
      <c r="AC711" s="332"/>
      <c r="AD711" s="332"/>
      <c r="AE711" s="332"/>
      <c r="AF711" s="332"/>
      <c r="AG711" s="332"/>
      <c r="AH711" s="332"/>
      <c r="AI711" s="332"/>
      <c r="AJ711" s="367"/>
      <c r="AK711" s="335" t="s">
        <v>4966</v>
      </c>
      <c r="AL711" s="332"/>
    </row>
    <row r="712" spans="1:38" x14ac:dyDescent="0.2">
      <c r="A712" s="396"/>
      <c r="B712" s="371" t="s">
        <v>423</v>
      </c>
      <c r="C712" s="1065" t="s">
        <v>4962</v>
      </c>
      <c r="D712" s="1065"/>
      <c r="E712" s="1065"/>
      <c r="F712" s="1065"/>
      <c r="G712" s="1065"/>
      <c r="H712" s="1065"/>
      <c r="I712" s="1065"/>
      <c r="J712" s="1065"/>
      <c r="K712" s="1065"/>
      <c r="L712" s="397">
        <v>1946.06</v>
      </c>
      <c r="M712" s="407" t="s">
        <v>567</v>
      </c>
      <c r="N712" s="399">
        <v>18254</v>
      </c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  <c r="AA712" s="332"/>
      <c r="AB712" s="332"/>
      <c r="AC712" s="332"/>
      <c r="AD712" s="332"/>
      <c r="AE712" s="332"/>
      <c r="AF712" s="332"/>
      <c r="AG712" s="332"/>
      <c r="AH712" s="332"/>
      <c r="AI712" s="332"/>
      <c r="AJ712" s="367"/>
      <c r="AK712" s="335" t="s">
        <v>4962</v>
      </c>
      <c r="AL712" s="332"/>
    </row>
    <row r="713" spans="1:38" x14ac:dyDescent="0.2">
      <c r="A713" s="396"/>
      <c r="B713" s="371"/>
      <c r="C713" s="1065" t="s">
        <v>524</v>
      </c>
      <c r="D713" s="1065"/>
      <c r="E713" s="1065"/>
      <c r="F713" s="1065"/>
      <c r="G713" s="1065"/>
      <c r="H713" s="1065"/>
      <c r="I713" s="1065"/>
      <c r="J713" s="1065"/>
      <c r="K713" s="1065"/>
      <c r="L713" s="397">
        <v>50521.43</v>
      </c>
      <c r="M713" s="407"/>
      <c r="N713" s="399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  <c r="AA713" s="332"/>
      <c r="AB713" s="332"/>
      <c r="AC713" s="332"/>
      <c r="AD713" s="332"/>
      <c r="AE713" s="332"/>
      <c r="AF713" s="332"/>
      <c r="AG713" s="332"/>
      <c r="AH713" s="332"/>
      <c r="AI713" s="332"/>
      <c r="AJ713" s="367"/>
      <c r="AK713" s="335" t="s">
        <v>524</v>
      </c>
      <c r="AL713" s="332"/>
    </row>
    <row r="714" spans="1:38" x14ac:dyDescent="0.2">
      <c r="A714" s="396"/>
      <c r="B714" s="371"/>
      <c r="C714" s="1065" t="s">
        <v>525</v>
      </c>
      <c r="D714" s="1065"/>
      <c r="E714" s="1065"/>
      <c r="F714" s="1065"/>
      <c r="G714" s="1065"/>
      <c r="H714" s="1065"/>
      <c r="I714" s="1065"/>
      <c r="J714" s="1065"/>
      <c r="K714" s="1065"/>
      <c r="L714" s="397">
        <v>52495.77</v>
      </c>
      <c r="M714" s="407"/>
      <c r="N714" s="399"/>
      <c r="O714" s="332"/>
      <c r="P714" s="332"/>
      <c r="Q714" s="332"/>
      <c r="R714" s="332"/>
      <c r="S714" s="332"/>
      <c r="T714" s="332"/>
      <c r="U714" s="332"/>
      <c r="V714" s="332"/>
      <c r="W714" s="332"/>
      <c r="X714" s="332"/>
      <c r="Y714" s="332"/>
      <c r="Z714" s="332"/>
      <c r="AA714" s="332"/>
      <c r="AB714" s="332"/>
      <c r="AC714" s="332"/>
      <c r="AD714" s="332"/>
      <c r="AE714" s="332"/>
      <c r="AF714" s="332"/>
      <c r="AG714" s="332"/>
      <c r="AH714" s="332"/>
      <c r="AI714" s="332"/>
      <c r="AJ714" s="367"/>
      <c r="AK714" s="335" t="s">
        <v>525</v>
      </c>
      <c r="AL714" s="332"/>
    </row>
    <row r="715" spans="1:38" x14ac:dyDescent="0.2">
      <c r="A715" s="396"/>
      <c r="B715" s="371"/>
      <c r="C715" s="1065" t="s">
        <v>526</v>
      </c>
      <c r="D715" s="1065"/>
      <c r="E715" s="1065"/>
      <c r="F715" s="1065"/>
      <c r="G715" s="1065"/>
      <c r="H715" s="1065"/>
      <c r="I715" s="1065"/>
      <c r="J715" s="1065"/>
      <c r="K715" s="1065"/>
      <c r="L715" s="397">
        <v>29982.5</v>
      </c>
      <c r="M715" s="407"/>
      <c r="N715" s="399"/>
      <c r="O715" s="332"/>
      <c r="P715" s="332"/>
      <c r="Q715" s="332"/>
      <c r="R715" s="332"/>
      <c r="S715" s="332"/>
      <c r="T715" s="332"/>
      <c r="U715" s="332"/>
      <c r="V715" s="332"/>
      <c r="W715" s="332"/>
      <c r="X715" s="332"/>
      <c r="Y715" s="332"/>
      <c r="Z715" s="332"/>
      <c r="AA715" s="332"/>
      <c r="AB715" s="332"/>
      <c r="AC715" s="332"/>
      <c r="AD715" s="332"/>
      <c r="AE715" s="332"/>
      <c r="AF715" s="332"/>
      <c r="AG715" s="332"/>
      <c r="AH715" s="332"/>
      <c r="AI715" s="332"/>
      <c r="AJ715" s="367"/>
      <c r="AK715" s="335" t="s">
        <v>526</v>
      </c>
      <c r="AL715" s="332"/>
    </row>
    <row r="716" spans="1:38" x14ac:dyDescent="0.2">
      <c r="A716" s="396"/>
      <c r="B716" s="390"/>
      <c r="C716" s="1067" t="s">
        <v>637</v>
      </c>
      <c r="D716" s="1067"/>
      <c r="E716" s="1067"/>
      <c r="F716" s="1067"/>
      <c r="G716" s="1067"/>
      <c r="H716" s="1067"/>
      <c r="I716" s="1067"/>
      <c r="J716" s="1067"/>
      <c r="K716" s="1067"/>
      <c r="L716" s="400">
        <v>2469290.94</v>
      </c>
      <c r="M716" s="408"/>
      <c r="N716" s="409">
        <v>23161949</v>
      </c>
      <c r="O716" s="332"/>
      <c r="P716" s="332"/>
      <c r="Q716" s="332"/>
      <c r="R716" s="332"/>
      <c r="S716" s="332"/>
      <c r="T716" s="332"/>
      <c r="U716" s="332"/>
      <c r="V716" s="332"/>
      <c r="W716" s="332"/>
      <c r="X716" s="332"/>
      <c r="Y716" s="332"/>
      <c r="Z716" s="332"/>
      <c r="AA716" s="332"/>
      <c r="AB716" s="332"/>
      <c r="AC716" s="332"/>
      <c r="AD716" s="332"/>
      <c r="AE716" s="332"/>
      <c r="AF716" s="332"/>
      <c r="AG716" s="332"/>
      <c r="AH716" s="332"/>
      <c r="AI716" s="332"/>
      <c r="AJ716" s="367"/>
      <c r="AK716" s="332"/>
      <c r="AL716" s="367" t="s">
        <v>637</v>
      </c>
    </row>
    <row r="717" spans="1:38" x14ac:dyDescent="0.2">
      <c r="A717" s="396"/>
      <c r="B717" s="371"/>
      <c r="C717" s="1065" t="s">
        <v>513</v>
      </c>
      <c r="D717" s="1065"/>
      <c r="E717" s="1065"/>
      <c r="F717" s="1065"/>
      <c r="G717" s="1065"/>
      <c r="H717" s="1065"/>
      <c r="I717" s="1065"/>
      <c r="J717" s="1065"/>
      <c r="K717" s="1065"/>
      <c r="L717" s="397"/>
      <c r="M717" s="407"/>
      <c r="N717" s="399"/>
      <c r="O717" s="332"/>
      <c r="P717" s="332"/>
      <c r="Q717" s="332"/>
      <c r="R717" s="332"/>
      <c r="S717" s="332"/>
      <c r="T717" s="332"/>
      <c r="U717" s="332"/>
      <c r="V717" s="332"/>
      <c r="W717" s="332"/>
      <c r="X717" s="332"/>
      <c r="Y717" s="332"/>
      <c r="Z717" s="332"/>
      <c r="AA717" s="332"/>
      <c r="AB717" s="332"/>
      <c r="AC717" s="332"/>
      <c r="AD717" s="332"/>
      <c r="AE717" s="332"/>
      <c r="AF717" s="332"/>
      <c r="AG717" s="332"/>
      <c r="AH717" s="332"/>
      <c r="AI717" s="332"/>
      <c r="AJ717" s="367"/>
      <c r="AK717" s="335" t="s">
        <v>513</v>
      </c>
      <c r="AL717" s="367"/>
    </row>
    <row r="718" spans="1:38" x14ac:dyDescent="0.2">
      <c r="A718" s="396"/>
      <c r="B718" s="371"/>
      <c r="C718" s="1065" t="s">
        <v>615</v>
      </c>
      <c r="D718" s="1065"/>
      <c r="E718" s="1065"/>
      <c r="F718" s="1065"/>
      <c r="G718" s="1065"/>
      <c r="H718" s="1065"/>
      <c r="I718" s="1065"/>
      <c r="J718" s="1065"/>
      <c r="K718" s="1065"/>
      <c r="L718" s="397"/>
      <c r="M718" s="407"/>
      <c r="N718" s="399">
        <v>500905</v>
      </c>
      <c r="O718" s="332"/>
      <c r="P718" s="332"/>
      <c r="Q718" s="332"/>
      <c r="R718" s="332"/>
      <c r="S718" s="332"/>
      <c r="T718" s="332"/>
      <c r="U718" s="332"/>
      <c r="V718" s="332"/>
      <c r="W718" s="332"/>
      <c r="X718" s="332"/>
      <c r="Y718" s="332"/>
      <c r="Z718" s="332"/>
      <c r="AA718" s="332"/>
      <c r="AB718" s="332"/>
      <c r="AC718" s="332"/>
      <c r="AD718" s="332"/>
      <c r="AE718" s="332"/>
      <c r="AF718" s="332"/>
      <c r="AG718" s="332"/>
      <c r="AH718" s="332"/>
      <c r="AI718" s="332"/>
      <c r="AJ718" s="367"/>
      <c r="AK718" s="335" t="s">
        <v>615</v>
      </c>
      <c r="AL718" s="367"/>
    </row>
    <row r="719" spans="1:38" ht="1.5" customHeight="1" x14ac:dyDescent="0.2">
      <c r="B719" s="390"/>
      <c r="C719" s="380"/>
      <c r="D719" s="380"/>
      <c r="E719" s="380"/>
      <c r="F719" s="380"/>
      <c r="G719" s="380"/>
      <c r="H719" s="380"/>
      <c r="I719" s="380"/>
      <c r="J719" s="380"/>
      <c r="K719" s="380"/>
      <c r="L719" s="400"/>
      <c r="M719" s="401"/>
      <c r="N719" s="410"/>
      <c r="O719" s="332"/>
      <c r="P719" s="332"/>
      <c r="Q719" s="332"/>
      <c r="R719" s="332"/>
      <c r="S719" s="332"/>
      <c r="T719" s="332"/>
      <c r="U719" s="332"/>
      <c r="V719" s="332"/>
      <c r="W719" s="332"/>
      <c r="X719" s="332"/>
      <c r="Y719" s="332"/>
      <c r="Z719" s="332"/>
      <c r="AA719" s="332"/>
      <c r="AB719" s="332"/>
      <c r="AC719" s="332"/>
      <c r="AD719" s="332"/>
      <c r="AE719" s="332"/>
      <c r="AF719" s="332"/>
      <c r="AG719" s="332"/>
      <c r="AH719" s="332"/>
      <c r="AI719" s="332"/>
      <c r="AJ719" s="332"/>
      <c r="AK719" s="332"/>
      <c r="AL719" s="332"/>
    </row>
    <row r="720" spans="1:38" ht="53.25" customHeight="1" x14ac:dyDescent="0.2">
      <c r="A720" s="411"/>
      <c r="B720" s="411"/>
      <c r="C720" s="411"/>
      <c r="D720" s="411"/>
      <c r="E720" s="411"/>
      <c r="F720" s="411"/>
      <c r="G720" s="411"/>
      <c r="H720" s="411"/>
      <c r="I720" s="411"/>
      <c r="J720" s="411"/>
      <c r="K720" s="411"/>
      <c r="L720" s="411"/>
      <c r="M720" s="411"/>
      <c r="N720" s="411"/>
      <c r="O720" s="332"/>
      <c r="P720" s="332"/>
      <c r="Q720" s="332"/>
      <c r="R720" s="332"/>
      <c r="S720" s="332"/>
      <c r="T720" s="332"/>
      <c r="U720" s="332"/>
      <c r="V720" s="332"/>
      <c r="W720" s="332"/>
      <c r="X720" s="332"/>
      <c r="Y720" s="332"/>
      <c r="Z720" s="332"/>
      <c r="AA720" s="332"/>
      <c r="AB720" s="332"/>
      <c r="AC720" s="332"/>
      <c r="AD720" s="332"/>
      <c r="AE720" s="332"/>
      <c r="AF720" s="332"/>
      <c r="AG720" s="332"/>
      <c r="AH720" s="332"/>
      <c r="AI720" s="332"/>
      <c r="AJ720" s="332"/>
      <c r="AK720" s="332"/>
      <c r="AL720" s="332"/>
    </row>
    <row r="721" spans="2:38" x14ac:dyDescent="0.2">
      <c r="B721" s="412" t="s">
        <v>376</v>
      </c>
      <c r="C721" s="1066" t="s">
        <v>638</v>
      </c>
      <c r="D721" s="1066"/>
      <c r="E721" s="1066"/>
      <c r="F721" s="1066"/>
      <c r="G721" s="1066"/>
      <c r="H721" s="1066"/>
      <c r="I721" s="1066"/>
      <c r="J721" s="1066"/>
      <c r="K721" s="1066"/>
      <c r="L721" s="1066"/>
      <c r="O721" s="332"/>
      <c r="P721" s="332"/>
      <c r="Q721" s="332"/>
      <c r="R721" s="332"/>
      <c r="S721" s="332"/>
      <c r="T721" s="332"/>
      <c r="U721" s="332"/>
      <c r="V721" s="332"/>
      <c r="W721" s="332"/>
      <c r="X721" s="332"/>
      <c r="Y721" s="332"/>
      <c r="Z721" s="332"/>
      <c r="AA721" s="332"/>
      <c r="AB721" s="332"/>
      <c r="AC721" s="332"/>
      <c r="AD721" s="332"/>
      <c r="AE721" s="332"/>
      <c r="AF721" s="332"/>
      <c r="AG721" s="332"/>
      <c r="AH721" s="332"/>
      <c r="AI721" s="332"/>
      <c r="AJ721" s="332"/>
      <c r="AK721" s="332"/>
      <c r="AL721" s="332"/>
    </row>
    <row r="722" spans="2:38" ht="13.5" customHeight="1" x14ac:dyDescent="0.2">
      <c r="B722" s="333"/>
      <c r="C722" s="1064" t="s">
        <v>92</v>
      </c>
      <c r="D722" s="1064"/>
      <c r="E722" s="1064"/>
      <c r="F722" s="1064"/>
      <c r="G722" s="1064"/>
      <c r="H722" s="1064"/>
      <c r="I722" s="1064"/>
      <c r="J722" s="1064"/>
      <c r="K722" s="1064"/>
      <c r="L722" s="1064"/>
      <c r="O722" s="332"/>
      <c r="P722" s="332"/>
      <c r="Q722" s="332"/>
      <c r="R722" s="332"/>
      <c r="S722" s="332"/>
      <c r="T722" s="332"/>
      <c r="U722" s="332"/>
      <c r="V722" s="332"/>
      <c r="W722" s="332"/>
      <c r="X722" s="332"/>
      <c r="Y722" s="332"/>
      <c r="Z722" s="332"/>
      <c r="AA722" s="332"/>
      <c r="AB722" s="332"/>
      <c r="AC722" s="332"/>
      <c r="AD722" s="332"/>
      <c r="AE722" s="332"/>
      <c r="AF722" s="332"/>
      <c r="AG722" s="332"/>
      <c r="AH722" s="332"/>
      <c r="AI722" s="332"/>
      <c r="AJ722" s="332"/>
      <c r="AK722" s="332"/>
      <c r="AL722" s="332"/>
    </row>
    <row r="723" spans="2:38" ht="12.75" customHeight="1" x14ac:dyDescent="0.2">
      <c r="B723" s="412" t="s">
        <v>377</v>
      </c>
      <c r="C723" s="1066" t="s">
        <v>639</v>
      </c>
      <c r="D723" s="1066"/>
      <c r="E723" s="1066"/>
      <c r="F723" s="1066"/>
      <c r="G723" s="1066"/>
      <c r="H723" s="1066"/>
      <c r="I723" s="1066"/>
      <c r="J723" s="1066"/>
      <c r="K723" s="1066"/>
      <c r="L723" s="1066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  <c r="AA723" s="332"/>
      <c r="AB723" s="332"/>
      <c r="AC723" s="332"/>
      <c r="AD723" s="332"/>
      <c r="AE723" s="332"/>
      <c r="AF723" s="332"/>
      <c r="AG723" s="332"/>
      <c r="AH723" s="332"/>
      <c r="AI723" s="332"/>
      <c r="AJ723" s="332"/>
      <c r="AK723" s="332"/>
      <c r="AL723" s="332"/>
    </row>
    <row r="724" spans="2:38" ht="13.5" customHeight="1" x14ac:dyDescent="0.2">
      <c r="C724" s="1064" t="s">
        <v>92</v>
      </c>
      <c r="D724" s="1064"/>
      <c r="E724" s="1064"/>
      <c r="F724" s="1064"/>
      <c r="G724" s="1064"/>
      <c r="H724" s="1064"/>
      <c r="I724" s="1064"/>
      <c r="J724" s="1064"/>
      <c r="K724" s="1064"/>
      <c r="L724" s="1064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  <c r="AA724" s="332"/>
      <c r="AB724" s="332"/>
      <c r="AC724" s="332"/>
      <c r="AD724" s="332"/>
      <c r="AE724" s="332"/>
      <c r="AF724" s="332"/>
      <c r="AG724" s="332"/>
      <c r="AH724" s="332"/>
      <c r="AI724" s="332"/>
      <c r="AJ724" s="332"/>
      <c r="AK724" s="332"/>
      <c r="AL724" s="332"/>
    </row>
    <row r="726" spans="2:38" x14ac:dyDescent="0.2">
      <c r="B726" s="413"/>
      <c r="D726" s="413"/>
      <c r="F726" s="413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  <c r="AA726" s="332"/>
      <c r="AB726" s="332"/>
      <c r="AC726" s="332"/>
      <c r="AD726" s="332"/>
      <c r="AE726" s="332"/>
      <c r="AF726" s="332"/>
      <c r="AG726" s="332"/>
      <c r="AH726" s="332"/>
      <c r="AI726" s="332"/>
      <c r="AJ726" s="332"/>
      <c r="AK726" s="332"/>
      <c r="AL726" s="332"/>
    </row>
    <row r="743" spans="15:38" x14ac:dyDescent="0.2">
      <c r="O743" s="332"/>
      <c r="P743" s="332"/>
      <c r="Q743" s="332"/>
      <c r="R743" s="332"/>
      <c r="S743" s="332"/>
      <c r="T743" s="332"/>
      <c r="U743" s="332"/>
      <c r="V743" s="332"/>
      <c r="W743" s="332"/>
      <c r="X743" s="332"/>
      <c r="Y743" s="332"/>
      <c r="Z743" s="332"/>
      <c r="AA743" s="332"/>
      <c r="AB743" s="332"/>
      <c r="AC743" s="332"/>
      <c r="AD743" s="332"/>
      <c r="AE743" s="332"/>
      <c r="AF743" s="332"/>
      <c r="AG743" s="332"/>
      <c r="AH743" s="332"/>
      <c r="AI743" s="332"/>
      <c r="AJ743" s="332"/>
      <c r="AK743" s="332"/>
      <c r="AL743" s="332"/>
    </row>
    <row r="744" spans="15:38" x14ac:dyDescent="0.2">
      <c r="O744" s="332"/>
      <c r="P744" s="332"/>
      <c r="Q744" s="332"/>
      <c r="R744" s="332"/>
      <c r="S744" s="332"/>
      <c r="T744" s="332"/>
      <c r="U744" s="332"/>
      <c r="V744" s="332"/>
      <c r="W744" s="332"/>
      <c r="X744" s="332"/>
      <c r="Y744" s="332"/>
      <c r="Z744" s="332"/>
      <c r="AA744" s="332"/>
      <c r="AB744" s="332"/>
      <c r="AC744" s="332"/>
      <c r="AD744" s="332"/>
      <c r="AE744" s="332"/>
      <c r="AF744" s="332"/>
      <c r="AG744" s="332"/>
      <c r="AH744" s="332"/>
      <c r="AI744" s="332"/>
      <c r="AJ744" s="332"/>
      <c r="AK744" s="332"/>
      <c r="AL744" s="332"/>
    </row>
    <row r="747" spans="15:38" x14ac:dyDescent="0.2">
      <c r="O747" s="332"/>
      <c r="P747" s="332"/>
      <c r="Q747" s="332"/>
      <c r="R747" s="332"/>
      <c r="S747" s="332"/>
      <c r="T747" s="332"/>
      <c r="U747" s="332"/>
      <c r="V747" s="332"/>
      <c r="W747" s="332"/>
      <c r="X747" s="332"/>
      <c r="Y747" s="332"/>
      <c r="Z747" s="332"/>
      <c r="AA747" s="332"/>
      <c r="AB747" s="332"/>
      <c r="AC747" s="332"/>
      <c r="AD747" s="332"/>
      <c r="AE747" s="332"/>
      <c r="AF747" s="332"/>
      <c r="AG747" s="332"/>
      <c r="AH747" s="332"/>
      <c r="AI747" s="332"/>
      <c r="AJ747" s="332"/>
      <c r="AK747" s="332"/>
      <c r="AL747" s="332"/>
    </row>
  </sheetData>
  <mergeCells count="656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N53"/>
    <mergeCell ref="C54:N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78:K78"/>
    <mergeCell ref="C79:K79"/>
    <mergeCell ref="C80:K80"/>
    <mergeCell ref="C81:K81"/>
    <mergeCell ref="C82:K82"/>
    <mergeCell ref="C83:K83"/>
    <mergeCell ref="C71:E71"/>
    <mergeCell ref="C72:E72"/>
    <mergeCell ref="C73:E73"/>
    <mergeCell ref="C74:N74"/>
    <mergeCell ref="C75:N75"/>
    <mergeCell ref="C77:K77"/>
    <mergeCell ref="C90:K90"/>
    <mergeCell ref="C91:K91"/>
    <mergeCell ref="C92:K92"/>
    <mergeCell ref="C93:K93"/>
    <mergeCell ref="C94:K94"/>
    <mergeCell ref="A95:N95"/>
    <mergeCell ref="C84:K84"/>
    <mergeCell ref="C85:K85"/>
    <mergeCell ref="C86:K86"/>
    <mergeCell ref="C87:K87"/>
    <mergeCell ref="C88:K88"/>
    <mergeCell ref="C89:K89"/>
    <mergeCell ref="C102:E102"/>
    <mergeCell ref="C103:E103"/>
    <mergeCell ref="C104:E104"/>
    <mergeCell ref="C105:E105"/>
    <mergeCell ref="C106:E106"/>
    <mergeCell ref="C107:E107"/>
    <mergeCell ref="C96:E96"/>
    <mergeCell ref="C97:E97"/>
    <mergeCell ref="C98:E98"/>
    <mergeCell ref="C99:E99"/>
    <mergeCell ref="C100:E100"/>
    <mergeCell ref="C101:E101"/>
    <mergeCell ref="C116:N116"/>
    <mergeCell ref="C117:E117"/>
    <mergeCell ref="C119:E119"/>
    <mergeCell ref="C121:N121"/>
    <mergeCell ref="C122:E122"/>
    <mergeCell ref="C124:N124"/>
    <mergeCell ref="C108:E108"/>
    <mergeCell ref="C109:E109"/>
    <mergeCell ref="C110:E110"/>
    <mergeCell ref="C111:E111"/>
    <mergeCell ref="C113:N113"/>
    <mergeCell ref="C114:E114"/>
    <mergeCell ref="C132:E132"/>
    <mergeCell ref="C133:E133"/>
    <mergeCell ref="C134:E134"/>
    <mergeCell ref="C135:E135"/>
    <mergeCell ref="C136:E136"/>
    <mergeCell ref="C137:E137"/>
    <mergeCell ref="C125:E125"/>
    <mergeCell ref="C127:E127"/>
    <mergeCell ref="C128:E128"/>
    <mergeCell ref="C129:E129"/>
    <mergeCell ref="C130:E130"/>
    <mergeCell ref="C131:E131"/>
    <mergeCell ref="C144:E144"/>
    <mergeCell ref="C145:E145"/>
    <mergeCell ref="C146:E146"/>
    <mergeCell ref="C147:E147"/>
    <mergeCell ref="C148:E148"/>
    <mergeCell ref="C149:E149"/>
    <mergeCell ref="C138:E138"/>
    <mergeCell ref="C139:E139"/>
    <mergeCell ref="C140:N140"/>
    <mergeCell ref="C141:N141"/>
    <mergeCell ref="C142:E142"/>
    <mergeCell ref="C143:E143"/>
    <mergeCell ref="C157:K157"/>
    <mergeCell ref="C158:K158"/>
    <mergeCell ref="C159:K159"/>
    <mergeCell ref="C160:K160"/>
    <mergeCell ref="C161:K161"/>
    <mergeCell ref="C162:K162"/>
    <mergeCell ref="C150:E150"/>
    <mergeCell ref="C151:E151"/>
    <mergeCell ref="C152:E152"/>
    <mergeCell ref="C153:E153"/>
    <mergeCell ref="C154:N154"/>
    <mergeCell ref="C156:K156"/>
    <mergeCell ref="C169:K169"/>
    <mergeCell ref="C170:K170"/>
    <mergeCell ref="C171:K171"/>
    <mergeCell ref="C172:K172"/>
    <mergeCell ref="C173:K173"/>
    <mergeCell ref="C174:K174"/>
    <mergeCell ref="C163:K163"/>
    <mergeCell ref="C164:K164"/>
    <mergeCell ref="C165:K165"/>
    <mergeCell ref="C166:K166"/>
    <mergeCell ref="C167:K167"/>
    <mergeCell ref="C168:K168"/>
    <mergeCell ref="C181:E181"/>
    <mergeCell ref="C182:E182"/>
    <mergeCell ref="C183:E183"/>
    <mergeCell ref="C184:E184"/>
    <mergeCell ref="C185:E185"/>
    <mergeCell ref="C186:E186"/>
    <mergeCell ref="C175:K175"/>
    <mergeCell ref="A176:N176"/>
    <mergeCell ref="C177:E177"/>
    <mergeCell ref="C178:N178"/>
    <mergeCell ref="C179:N179"/>
    <mergeCell ref="C180:E180"/>
    <mergeCell ref="C194:E194"/>
    <mergeCell ref="C195:N195"/>
    <mergeCell ref="C196:N196"/>
    <mergeCell ref="C197:E197"/>
    <mergeCell ref="C198:E198"/>
    <mergeCell ref="C199:E199"/>
    <mergeCell ref="C187:E187"/>
    <mergeCell ref="C188:E188"/>
    <mergeCell ref="C189:E189"/>
    <mergeCell ref="C190:E190"/>
    <mergeCell ref="C191:E191"/>
    <mergeCell ref="C192:E192"/>
    <mergeCell ref="C206:E206"/>
    <mergeCell ref="C207:E207"/>
    <mergeCell ref="C208:E208"/>
    <mergeCell ref="C209:E209"/>
    <mergeCell ref="C210:E210"/>
    <mergeCell ref="C212:E212"/>
    <mergeCell ref="C200:E200"/>
    <mergeCell ref="C201:E201"/>
    <mergeCell ref="C202:E202"/>
    <mergeCell ref="C203:E203"/>
    <mergeCell ref="C204:E204"/>
    <mergeCell ref="C205:E205"/>
    <mergeCell ref="C223:N223"/>
    <mergeCell ref="C224:E224"/>
    <mergeCell ref="C225:N225"/>
    <mergeCell ref="C226:N226"/>
    <mergeCell ref="C227:E227"/>
    <mergeCell ref="C228:E228"/>
    <mergeCell ref="C214:N214"/>
    <mergeCell ref="C215:E215"/>
    <mergeCell ref="C217:N217"/>
    <mergeCell ref="C218:E218"/>
    <mergeCell ref="C220:N220"/>
    <mergeCell ref="C221:E221"/>
    <mergeCell ref="C235:E235"/>
    <mergeCell ref="C236:E236"/>
    <mergeCell ref="C237:E237"/>
    <mergeCell ref="C238:E238"/>
    <mergeCell ref="C239:N239"/>
    <mergeCell ref="C240:E240"/>
    <mergeCell ref="C229:E229"/>
    <mergeCell ref="C230:E230"/>
    <mergeCell ref="C231:E231"/>
    <mergeCell ref="C232:E232"/>
    <mergeCell ref="C233:E233"/>
    <mergeCell ref="C234:E234"/>
    <mergeCell ref="C247:E247"/>
    <mergeCell ref="C248:E248"/>
    <mergeCell ref="C249:E249"/>
    <mergeCell ref="C250:E250"/>
    <mergeCell ref="C251:E251"/>
    <mergeCell ref="C253:E253"/>
    <mergeCell ref="C241:E241"/>
    <mergeCell ref="C242:E242"/>
    <mergeCell ref="C243:E243"/>
    <mergeCell ref="C244:E244"/>
    <mergeCell ref="C245:E245"/>
    <mergeCell ref="C246:E246"/>
    <mergeCell ref="C262:E262"/>
    <mergeCell ref="C263:E263"/>
    <mergeCell ref="C264:E264"/>
    <mergeCell ref="C265:E265"/>
    <mergeCell ref="C266:E266"/>
    <mergeCell ref="C267:E267"/>
    <mergeCell ref="C255:E255"/>
    <mergeCell ref="C257:N257"/>
    <mergeCell ref="C258:E258"/>
    <mergeCell ref="C259:N259"/>
    <mergeCell ref="C260:N260"/>
    <mergeCell ref="C261:E261"/>
    <mergeCell ref="C274:E274"/>
    <mergeCell ref="C275:E275"/>
    <mergeCell ref="C276:E276"/>
    <mergeCell ref="C277:E277"/>
    <mergeCell ref="C278:E278"/>
    <mergeCell ref="C279:E279"/>
    <mergeCell ref="C268:E268"/>
    <mergeCell ref="C269:E269"/>
    <mergeCell ref="C270:N270"/>
    <mergeCell ref="C271:N271"/>
    <mergeCell ref="C272:E272"/>
    <mergeCell ref="C273:E273"/>
    <mergeCell ref="C287:N287"/>
    <mergeCell ref="C288:E288"/>
    <mergeCell ref="C289:E289"/>
    <mergeCell ref="C290:E290"/>
    <mergeCell ref="C291:E291"/>
    <mergeCell ref="C292:E292"/>
    <mergeCell ref="C280:E280"/>
    <mergeCell ref="C281:E281"/>
    <mergeCell ref="C282:E282"/>
    <mergeCell ref="C284:E284"/>
    <mergeCell ref="C285:N285"/>
    <mergeCell ref="C286:N286"/>
    <mergeCell ref="C299:E299"/>
    <mergeCell ref="C301:E301"/>
    <mergeCell ref="C303:N303"/>
    <mergeCell ref="C304:N304"/>
    <mergeCell ref="C305:E305"/>
    <mergeCell ref="C306:N306"/>
    <mergeCell ref="C293:E293"/>
    <mergeCell ref="C294:E294"/>
    <mergeCell ref="C295:E295"/>
    <mergeCell ref="C296:E296"/>
    <mergeCell ref="C297:E297"/>
    <mergeCell ref="C298:E298"/>
    <mergeCell ref="C313:E313"/>
    <mergeCell ref="C314:E314"/>
    <mergeCell ref="C315:E315"/>
    <mergeCell ref="C316:E316"/>
    <mergeCell ref="C317:E317"/>
    <mergeCell ref="C318:E318"/>
    <mergeCell ref="C307:E307"/>
    <mergeCell ref="C308:E308"/>
    <mergeCell ref="C309:E309"/>
    <mergeCell ref="C310:E310"/>
    <mergeCell ref="C311:E311"/>
    <mergeCell ref="C312:E312"/>
    <mergeCell ref="C327:K327"/>
    <mergeCell ref="C328:K328"/>
    <mergeCell ref="C329:K329"/>
    <mergeCell ref="C330:K330"/>
    <mergeCell ref="C331:K331"/>
    <mergeCell ref="C332:K332"/>
    <mergeCell ref="C319:E319"/>
    <mergeCell ref="C322:K322"/>
    <mergeCell ref="C323:K323"/>
    <mergeCell ref="C324:K324"/>
    <mergeCell ref="C325:K325"/>
    <mergeCell ref="C326:K326"/>
    <mergeCell ref="C339:K339"/>
    <mergeCell ref="C340:K340"/>
    <mergeCell ref="C341:K341"/>
    <mergeCell ref="A342:N342"/>
    <mergeCell ref="C343:E343"/>
    <mergeCell ref="C344:N344"/>
    <mergeCell ref="C333:K333"/>
    <mergeCell ref="C334:K334"/>
    <mergeCell ref="C335:K335"/>
    <mergeCell ref="C336:K336"/>
    <mergeCell ref="C337:K337"/>
    <mergeCell ref="C338:K338"/>
    <mergeCell ref="C351:E351"/>
    <mergeCell ref="C352:E352"/>
    <mergeCell ref="C353:E353"/>
    <mergeCell ref="C354:E354"/>
    <mergeCell ref="C355:N355"/>
    <mergeCell ref="C356:N356"/>
    <mergeCell ref="C345:N345"/>
    <mergeCell ref="C346:E346"/>
    <mergeCell ref="C347:E347"/>
    <mergeCell ref="C348:E348"/>
    <mergeCell ref="C349:E349"/>
    <mergeCell ref="C350:E350"/>
    <mergeCell ref="C363:E363"/>
    <mergeCell ref="C364:E364"/>
    <mergeCell ref="C365:E365"/>
    <mergeCell ref="C366:N366"/>
    <mergeCell ref="C367:N367"/>
    <mergeCell ref="C368:E368"/>
    <mergeCell ref="C357:N357"/>
    <mergeCell ref="C358:E358"/>
    <mergeCell ref="C359:E359"/>
    <mergeCell ref="C360:E360"/>
    <mergeCell ref="C361:E361"/>
    <mergeCell ref="C362:E362"/>
    <mergeCell ref="C375:E375"/>
    <mergeCell ref="C376:E376"/>
    <mergeCell ref="C377:N377"/>
    <mergeCell ref="C378:N378"/>
    <mergeCell ref="C380:K380"/>
    <mergeCell ref="C381:K381"/>
    <mergeCell ref="C369:E369"/>
    <mergeCell ref="C370:E370"/>
    <mergeCell ref="C371:E371"/>
    <mergeCell ref="C372:E372"/>
    <mergeCell ref="C373:E373"/>
    <mergeCell ref="C374:E374"/>
    <mergeCell ref="C388:K388"/>
    <mergeCell ref="C389:K389"/>
    <mergeCell ref="C390:K390"/>
    <mergeCell ref="C391:K391"/>
    <mergeCell ref="C392:K392"/>
    <mergeCell ref="C393:K393"/>
    <mergeCell ref="C382:K382"/>
    <mergeCell ref="C383:K383"/>
    <mergeCell ref="C384:K384"/>
    <mergeCell ref="C385:K385"/>
    <mergeCell ref="C386:K386"/>
    <mergeCell ref="C387:K387"/>
    <mergeCell ref="C400:E400"/>
    <mergeCell ref="C401:E401"/>
    <mergeCell ref="C402:E402"/>
    <mergeCell ref="C403:E403"/>
    <mergeCell ref="C404:E404"/>
    <mergeCell ref="C405:E405"/>
    <mergeCell ref="C394:K394"/>
    <mergeCell ref="C395:K395"/>
    <mergeCell ref="C396:K396"/>
    <mergeCell ref="C397:K397"/>
    <mergeCell ref="A398:N398"/>
    <mergeCell ref="C399:E399"/>
    <mergeCell ref="C412:E412"/>
    <mergeCell ref="C413:E413"/>
    <mergeCell ref="C414:E414"/>
    <mergeCell ref="C416:N416"/>
    <mergeCell ref="C417:E417"/>
    <mergeCell ref="C419:N419"/>
    <mergeCell ref="C406:E406"/>
    <mergeCell ref="C407:E407"/>
    <mergeCell ref="C408:E408"/>
    <mergeCell ref="C409:E409"/>
    <mergeCell ref="C410:E410"/>
    <mergeCell ref="C411:E411"/>
    <mergeCell ref="C429:E429"/>
    <mergeCell ref="C431:E431"/>
    <mergeCell ref="C432:E432"/>
    <mergeCell ref="C433:E433"/>
    <mergeCell ref="C434:E434"/>
    <mergeCell ref="C435:E435"/>
    <mergeCell ref="C420:E420"/>
    <mergeCell ref="C422:N422"/>
    <mergeCell ref="C423:E423"/>
    <mergeCell ref="C425:N425"/>
    <mergeCell ref="C426:E426"/>
    <mergeCell ref="C428:N428"/>
    <mergeCell ref="C442:E442"/>
    <mergeCell ref="C443:E443"/>
    <mergeCell ref="C444:N444"/>
    <mergeCell ref="C445:N445"/>
    <mergeCell ref="C446:E446"/>
    <mergeCell ref="C447:E447"/>
    <mergeCell ref="C436:E436"/>
    <mergeCell ref="C437:E437"/>
    <mergeCell ref="C438:E438"/>
    <mergeCell ref="C439:E439"/>
    <mergeCell ref="C440:E440"/>
    <mergeCell ref="C441:E441"/>
    <mergeCell ref="C454:E454"/>
    <mergeCell ref="C455:E455"/>
    <mergeCell ref="C456:E456"/>
    <mergeCell ref="C457:E457"/>
    <mergeCell ref="C458:N458"/>
    <mergeCell ref="C460:K460"/>
    <mergeCell ref="C448:E448"/>
    <mergeCell ref="C449:E449"/>
    <mergeCell ref="C450:E450"/>
    <mergeCell ref="C451:E451"/>
    <mergeCell ref="C452:E452"/>
    <mergeCell ref="C453:E453"/>
    <mergeCell ref="C467:K467"/>
    <mergeCell ref="C468:K468"/>
    <mergeCell ref="C469:K469"/>
    <mergeCell ref="C470:K470"/>
    <mergeCell ref="C471:K471"/>
    <mergeCell ref="C472:K472"/>
    <mergeCell ref="C461:K461"/>
    <mergeCell ref="C462:K462"/>
    <mergeCell ref="C463:K463"/>
    <mergeCell ref="C464:K464"/>
    <mergeCell ref="C465:K465"/>
    <mergeCell ref="C466:K466"/>
    <mergeCell ref="C479:K479"/>
    <mergeCell ref="A480:N480"/>
    <mergeCell ref="C481:E481"/>
    <mergeCell ref="C482:N482"/>
    <mergeCell ref="C483:N483"/>
    <mergeCell ref="C484:E484"/>
    <mergeCell ref="C473:K473"/>
    <mergeCell ref="C474:K474"/>
    <mergeCell ref="C475:K475"/>
    <mergeCell ref="C476:K476"/>
    <mergeCell ref="C477:K477"/>
    <mergeCell ref="C478:K478"/>
    <mergeCell ref="C491:E491"/>
    <mergeCell ref="C492:E492"/>
    <mergeCell ref="C493:E493"/>
    <mergeCell ref="C494:E494"/>
    <mergeCell ref="C495:E495"/>
    <mergeCell ref="C496:E496"/>
    <mergeCell ref="C485:E485"/>
    <mergeCell ref="C486:E486"/>
    <mergeCell ref="C487:E487"/>
    <mergeCell ref="C488:E488"/>
    <mergeCell ref="C489:E489"/>
    <mergeCell ref="C490:E490"/>
    <mergeCell ref="C504:E504"/>
    <mergeCell ref="C505:E505"/>
    <mergeCell ref="C506:E506"/>
    <mergeCell ref="C507:E507"/>
    <mergeCell ref="C508:E508"/>
    <mergeCell ref="C509:E509"/>
    <mergeCell ref="C498:E498"/>
    <mergeCell ref="C499:N499"/>
    <mergeCell ref="C500:N500"/>
    <mergeCell ref="C501:E501"/>
    <mergeCell ref="C502:E502"/>
    <mergeCell ref="C503:E503"/>
    <mergeCell ref="C518:N518"/>
    <mergeCell ref="C519:E519"/>
    <mergeCell ref="C521:N521"/>
    <mergeCell ref="C522:E522"/>
    <mergeCell ref="C524:N524"/>
    <mergeCell ref="C525:E525"/>
    <mergeCell ref="C510:E510"/>
    <mergeCell ref="C511:E511"/>
    <mergeCell ref="C512:E512"/>
    <mergeCell ref="C513:E513"/>
    <mergeCell ref="C514:E514"/>
    <mergeCell ref="C516:E516"/>
    <mergeCell ref="C533:E533"/>
    <mergeCell ref="C534:E534"/>
    <mergeCell ref="C535:E535"/>
    <mergeCell ref="C536:E536"/>
    <mergeCell ref="C537:E537"/>
    <mergeCell ref="C538:E538"/>
    <mergeCell ref="C527:E527"/>
    <mergeCell ref="C528:N528"/>
    <mergeCell ref="C529:N529"/>
    <mergeCell ref="C530:E530"/>
    <mergeCell ref="C531:E531"/>
    <mergeCell ref="C532:E532"/>
    <mergeCell ref="C545:E545"/>
    <mergeCell ref="C546:E546"/>
    <mergeCell ref="C547:E547"/>
    <mergeCell ref="C548:E548"/>
    <mergeCell ref="C549:E549"/>
    <mergeCell ref="C550:E550"/>
    <mergeCell ref="C539:E539"/>
    <mergeCell ref="C540:E540"/>
    <mergeCell ref="C541:E541"/>
    <mergeCell ref="C542:N542"/>
    <mergeCell ref="C543:E543"/>
    <mergeCell ref="C544:E544"/>
    <mergeCell ref="C560:N560"/>
    <mergeCell ref="C561:E561"/>
    <mergeCell ref="C562:N562"/>
    <mergeCell ref="C563:N563"/>
    <mergeCell ref="C564:E564"/>
    <mergeCell ref="C565:E565"/>
    <mergeCell ref="C551:E551"/>
    <mergeCell ref="C552:E552"/>
    <mergeCell ref="C553:E553"/>
    <mergeCell ref="C554:E554"/>
    <mergeCell ref="C556:E556"/>
    <mergeCell ref="C558:E558"/>
    <mergeCell ref="C572:E572"/>
    <mergeCell ref="C573:N573"/>
    <mergeCell ref="C574:N574"/>
    <mergeCell ref="C575:E575"/>
    <mergeCell ref="C576:E576"/>
    <mergeCell ref="C577:E577"/>
    <mergeCell ref="C566:E566"/>
    <mergeCell ref="C567:E567"/>
    <mergeCell ref="C568:E568"/>
    <mergeCell ref="C569:E569"/>
    <mergeCell ref="C570:E570"/>
    <mergeCell ref="C571:E571"/>
    <mergeCell ref="C584:E584"/>
    <mergeCell ref="C585:E585"/>
    <mergeCell ref="C587:E587"/>
    <mergeCell ref="C588:N588"/>
    <mergeCell ref="C589:N589"/>
    <mergeCell ref="C590:N590"/>
    <mergeCell ref="C578:E578"/>
    <mergeCell ref="C579:E579"/>
    <mergeCell ref="C580:E580"/>
    <mergeCell ref="C581:E581"/>
    <mergeCell ref="C582:E582"/>
    <mergeCell ref="C583:E583"/>
    <mergeCell ref="C597:E597"/>
    <mergeCell ref="C598:E598"/>
    <mergeCell ref="C599:E599"/>
    <mergeCell ref="C600:E600"/>
    <mergeCell ref="C601:E601"/>
    <mergeCell ref="C602:E602"/>
    <mergeCell ref="C591:E591"/>
    <mergeCell ref="C592:E592"/>
    <mergeCell ref="C593:E593"/>
    <mergeCell ref="C594:E594"/>
    <mergeCell ref="C595:E595"/>
    <mergeCell ref="C596:E596"/>
    <mergeCell ref="C611:E611"/>
    <mergeCell ref="C612:E612"/>
    <mergeCell ref="C613:E613"/>
    <mergeCell ref="C614:E614"/>
    <mergeCell ref="C615:E615"/>
    <mergeCell ref="C616:E616"/>
    <mergeCell ref="C604:E604"/>
    <mergeCell ref="C606:N606"/>
    <mergeCell ref="C607:N607"/>
    <mergeCell ref="C608:E608"/>
    <mergeCell ref="C609:N609"/>
    <mergeCell ref="C610:E610"/>
    <mergeCell ref="C624:E624"/>
    <mergeCell ref="C625:N625"/>
    <mergeCell ref="C626:N626"/>
    <mergeCell ref="C627:E627"/>
    <mergeCell ref="C628:E628"/>
    <mergeCell ref="C629:E629"/>
    <mergeCell ref="C617:E617"/>
    <mergeCell ref="C618:E618"/>
    <mergeCell ref="C619:E619"/>
    <mergeCell ref="C620:E620"/>
    <mergeCell ref="C621:E621"/>
    <mergeCell ref="C622:E622"/>
    <mergeCell ref="C636:E636"/>
    <mergeCell ref="C637:E637"/>
    <mergeCell ref="C638:E638"/>
    <mergeCell ref="C639:E639"/>
    <mergeCell ref="C642:K642"/>
    <mergeCell ref="C643:K643"/>
    <mergeCell ref="C630:E630"/>
    <mergeCell ref="C631:E631"/>
    <mergeCell ref="C632:E632"/>
    <mergeCell ref="C633:E633"/>
    <mergeCell ref="C634:E634"/>
    <mergeCell ref="C635:E635"/>
    <mergeCell ref="C650:K650"/>
    <mergeCell ref="C651:K651"/>
    <mergeCell ref="C652:K652"/>
    <mergeCell ref="C653:K653"/>
    <mergeCell ref="C654:K654"/>
    <mergeCell ref="C655:K655"/>
    <mergeCell ref="C644:K644"/>
    <mergeCell ref="C645:K645"/>
    <mergeCell ref="C646:K646"/>
    <mergeCell ref="C647:K647"/>
    <mergeCell ref="C648:K648"/>
    <mergeCell ref="C649:K649"/>
    <mergeCell ref="A662:N662"/>
    <mergeCell ref="A663:N663"/>
    <mergeCell ref="C664:E664"/>
    <mergeCell ref="C666:N666"/>
    <mergeCell ref="A667:N667"/>
    <mergeCell ref="C668:E668"/>
    <mergeCell ref="C656:K656"/>
    <mergeCell ref="C657:K657"/>
    <mergeCell ref="C658:K658"/>
    <mergeCell ref="C659:K659"/>
    <mergeCell ref="C660:K660"/>
    <mergeCell ref="C661:K661"/>
    <mergeCell ref="A678:N678"/>
    <mergeCell ref="C679:E679"/>
    <mergeCell ref="A681:N681"/>
    <mergeCell ref="C682:E682"/>
    <mergeCell ref="A684:N684"/>
    <mergeCell ref="C685:E685"/>
    <mergeCell ref="C670:N670"/>
    <mergeCell ref="C671:E671"/>
    <mergeCell ref="C673:N673"/>
    <mergeCell ref="C674:N674"/>
    <mergeCell ref="A675:N675"/>
    <mergeCell ref="C676:E676"/>
    <mergeCell ref="C694:K694"/>
    <mergeCell ref="C695:K695"/>
    <mergeCell ref="C697:K697"/>
    <mergeCell ref="C698:K698"/>
    <mergeCell ref="C699:K699"/>
    <mergeCell ref="C700:K700"/>
    <mergeCell ref="C688:K688"/>
    <mergeCell ref="C689:K689"/>
    <mergeCell ref="C690:K690"/>
    <mergeCell ref="C691:K691"/>
    <mergeCell ref="C692:K692"/>
    <mergeCell ref="C693:K693"/>
    <mergeCell ref="C707:K707"/>
    <mergeCell ref="C708:K708"/>
    <mergeCell ref="C709:K709"/>
    <mergeCell ref="C710:K710"/>
    <mergeCell ref="C711:K711"/>
    <mergeCell ref="C712:K712"/>
    <mergeCell ref="C701:K701"/>
    <mergeCell ref="C702:K702"/>
    <mergeCell ref="C703:K703"/>
    <mergeCell ref="C704:K704"/>
    <mergeCell ref="C705:K705"/>
    <mergeCell ref="C706:K706"/>
    <mergeCell ref="C721:L721"/>
    <mergeCell ref="C722:L722"/>
    <mergeCell ref="C723:L723"/>
    <mergeCell ref="C724:L724"/>
    <mergeCell ref="C713:K713"/>
    <mergeCell ref="C714:K714"/>
    <mergeCell ref="C715:K715"/>
    <mergeCell ref="C716:K716"/>
    <mergeCell ref="C717:K717"/>
    <mergeCell ref="C718:K718"/>
  </mergeCells>
  <printOptions horizontalCentered="1"/>
  <pageMargins left="0.39370078740157483" right="0.23622047244094491" top="0.35433070866141736" bottom="0.51181102362204722" header="0.11811023622047245" footer="0.31496062992125984"/>
  <pageSetup paperSize="9" firstPageNumber="196" orientation="landscape" useFirstPageNumber="1" r:id="rId1"/>
  <headerFooter>
    <oddFooter>&amp;R&amp;8&amp;P</oddFooter>
  </headerFooter>
  <rowBreaks count="1" manualBreakCount="1">
    <brk id="34" max="74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0"/>
  <sheetViews>
    <sheetView topLeftCell="A4" zoomScale="115" zoomScaleNormal="115" workbookViewId="0">
      <selection activeCell="A21" sqref="A21:N21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4" width="110.140625" style="335" hidden="1" customWidth="1"/>
    <col min="25" max="27" width="84.42578125" style="335" hidden="1" customWidth="1"/>
    <col min="2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108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8811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373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373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1192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1130.18</v>
      </c>
      <c r="D28" s="352" t="s">
        <v>8812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</v>
      </c>
      <c r="D30" s="352" t="s">
        <v>406</v>
      </c>
      <c r="E30" s="340" t="s">
        <v>401</v>
      </c>
      <c r="G30" s="332" t="s">
        <v>404</v>
      </c>
      <c r="L30" s="351">
        <v>0</v>
      </c>
      <c r="M30" s="352" t="s">
        <v>406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758" t="s">
        <v>406</v>
      </c>
      <c r="E31" s="340" t="s">
        <v>401</v>
      </c>
      <c r="G31" s="332" t="s">
        <v>407</v>
      </c>
      <c r="L31" s="759"/>
      <c r="M31" s="759"/>
      <c r="N31" s="341" t="s">
        <v>408</v>
      </c>
    </row>
    <row r="32" spans="1:21" s="332" customFormat="1" ht="12.75" customHeight="1" x14ac:dyDescent="0.2">
      <c r="B32" s="332" t="s">
        <v>11</v>
      </c>
      <c r="C32" s="351">
        <v>1130.18</v>
      </c>
      <c r="D32" s="758" t="s">
        <v>8812</v>
      </c>
      <c r="E32" s="340" t="s">
        <v>401</v>
      </c>
      <c r="G32" s="332" t="s">
        <v>409</v>
      </c>
      <c r="L32" s="759"/>
      <c r="M32" s="759"/>
      <c r="N32" s="341" t="s">
        <v>408</v>
      </c>
    </row>
    <row r="33" spans="1:24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083" t="s">
        <v>347</v>
      </c>
      <c r="M33" s="1083"/>
    </row>
    <row r="34" spans="1:24" s="332" customFormat="1" ht="9.75" customHeight="1" x14ac:dyDescent="0.2">
      <c r="A34" s="358"/>
    </row>
    <row r="35" spans="1:24" s="332" customFormat="1" ht="36" customHeight="1" x14ac:dyDescent="0.2">
      <c r="A35" s="1078" t="s">
        <v>412</v>
      </c>
      <c r="B35" s="1078" t="s">
        <v>8</v>
      </c>
      <c r="C35" s="1078" t="s">
        <v>413</v>
      </c>
      <c r="D35" s="1078"/>
      <c r="E35" s="1078"/>
      <c r="F35" s="1078" t="s">
        <v>414</v>
      </c>
      <c r="G35" s="1078" t="s">
        <v>415</v>
      </c>
      <c r="H35" s="1078"/>
      <c r="I35" s="1078"/>
      <c r="J35" s="1078" t="s">
        <v>416</v>
      </c>
      <c r="K35" s="1078"/>
      <c r="L35" s="1078"/>
      <c r="M35" s="1078" t="s">
        <v>417</v>
      </c>
      <c r="N35" s="1078" t="s">
        <v>418</v>
      </c>
    </row>
    <row r="36" spans="1:24" s="332" customFormat="1" ht="36.75" customHeight="1" x14ac:dyDescent="0.2">
      <c r="A36" s="1078"/>
      <c r="B36" s="1078"/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</row>
    <row r="37" spans="1:24" s="332" customFormat="1" ht="42.75" customHeight="1" x14ac:dyDescent="0.2">
      <c r="A37" s="1078"/>
      <c r="B37" s="1078"/>
      <c r="C37" s="1078"/>
      <c r="D37" s="1078"/>
      <c r="E37" s="1078"/>
      <c r="F37" s="1078"/>
      <c r="G37" s="760" t="s">
        <v>419</v>
      </c>
      <c r="H37" s="760" t="s">
        <v>420</v>
      </c>
      <c r="I37" s="760" t="s">
        <v>421</v>
      </c>
      <c r="J37" s="760" t="s">
        <v>419</v>
      </c>
      <c r="K37" s="760" t="s">
        <v>420</v>
      </c>
      <c r="L37" s="760" t="s">
        <v>13</v>
      </c>
      <c r="M37" s="1078"/>
      <c r="N37" s="1078"/>
    </row>
    <row r="38" spans="1:24" s="332" customFormat="1" x14ac:dyDescent="0.2">
      <c r="A38" s="761">
        <v>1</v>
      </c>
      <c r="B38" s="761">
        <v>2</v>
      </c>
      <c r="C38" s="1079">
        <v>3</v>
      </c>
      <c r="D38" s="1079"/>
      <c r="E38" s="1079"/>
      <c r="F38" s="761">
        <v>4</v>
      </c>
      <c r="G38" s="761">
        <v>5</v>
      </c>
      <c r="H38" s="761">
        <v>6</v>
      </c>
      <c r="I38" s="761">
        <v>7</v>
      </c>
      <c r="J38" s="761">
        <v>8</v>
      </c>
      <c r="K38" s="761">
        <v>9</v>
      </c>
      <c r="L38" s="761">
        <v>10</v>
      </c>
      <c r="M38" s="761">
        <v>11</v>
      </c>
      <c r="N38" s="761">
        <v>12</v>
      </c>
    </row>
    <row r="39" spans="1:24" s="332" customFormat="1" ht="12" x14ac:dyDescent="0.2">
      <c r="A39" s="1073" t="s">
        <v>8813</v>
      </c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5"/>
      <c r="V39" s="361" t="s">
        <v>8813</v>
      </c>
    </row>
    <row r="40" spans="1:24" s="332" customFormat="1" ht="33.75" x14ac:dyDescent="0.2">
      <c r="A40" s="362" t="s">
        <v>8814</v>
      </c>
      <c r="B40" s="363" t="s">
        <v>8815</v>
      </c>
      <c r="C40" s="1068" t="s">
        <v>8816</v>
      </c>
      <c r="D40" s="1068"/>
      <c r="E40" s="1068"/>
      <c r="F40" s="364" t="s">
        <v>1017</v>
      </c>
      <c r="G40" s="364"/>
      <c r="H40" s="364"/>
      <c r="I40" s="364" t="s">
        <v>866</v>
      </c>
      <c r="J40" s="365">
        <v>15636.67</v>
      </c>
      <c r="K40" s="364" t="s">
        <v>8817</v>
      </c>
      <c r="L40" s="365">
        <v>138558.47</v>
      </c>
      <c r="M40" s="364" t="s">
        <v>1362</v>
      </c>
      <c r="N40" s="366">
        <v>687250</v>
      </c>
      <c r="V40" s="361"/>
      <c r="W40" s="367" t="s">
        <v>8816</v>
      </c>
    </row>
    <row r="41" spans="1:24" s="332" customFormat="1" ht="12" x14ac:dyDescent="0.2">
      <c r="A41" s="379"/>
      <c r="B41" s="380"/>
      <c r="C41" s="340" t="s">
        <v>7433</v>
      </c>
      <c r="D41" s="385"/>
      <c r="E41" s="385"/>
      <c r="F41" s="386"/>
      <c r="G41" s="386"/>
      <c r="H41" s="386"/>
      <c r="I41" s="386"/>
      <c r="J41" s="387"/>
      <c r="K41" s="386"/>
      <c r="L41" s="387"/>
      <c r="M41" s="388"/>
      <c r="N41" s="389"/>
      <c r="V41" s="361"/>
      <c r="W41" s="367"/>
    </row>
    <row r="42" spans="1:24" s="332" customFormat="1" ht="22.5" x14ac:dyDescent="0.2">
      <c r="A42" s="370"/>
      <c r="B42" s="371" t="s">
        <v>1365</v>
      </c>
      <c r="C42" s="1065" t="s">
        <v>1366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35" t="s">
        <v>1366</v>
      </c>
    </row>
    <row r="43" spans="1:24" s="332" customFormat="1" ht="33.75" x14ac:dyDescent="0.2">
      <c r="A43" s="370"/>
      <c r="B43" s="371" t="s">
        <v>8818</v>
      </c>
      <c r="C43" s="1065" t="s">
        <v>8819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72"/>
      <c r="V43" s="361"/>
      <c r="W43" s="367"/>
      <c r="X43" s="335" t="s">
        <v>8819</v>
      </c>
    </row>
    <row r="44" spans="1:24" s="332" customFormat="1" ht="33.75" x14ac:dyDescent="0.2">
      <c r="A44" s="362" t="s">
        <v>2768</v>
      </c>
      <c r="B44" s="363" t="s">
        <v>8820</v>
      </c>
      <c r="C44" s="1068" t="s">
        <v>8821</v>
      </c>
      <c r="D44" s="1068"/>
      <c r="E44" s="1068"/>
      <c r="F44" s="364" t="s">
        <v>1017</v>
      </c>
      <c r="G44" s="364"/>
      <c r="H44" s="364"/>
      <c r="I44" s="364" t="s">
        <v>439</v>
      </c>
      <c r="J44" s="365">
        <v>8645</v>
      </c>
      <c r="K44" s="364" t="s">
        <v>8817</v>
      </c>
      <c r="L44" s="365">
        <v>7126.01</v>
      </c>
      <c r="M44" s="364" t="s">
        <v>1362</v>
      </c>
      <c r="N44" s="366">
        <v>35345</v>
      </c>
      <c r="V44" s="361"/>
      <c r="W44" s="367" t="s">
        <v>8821</v>
      </c>
    </row>
    <row r="45" spans="1:24" s="332" customFormat="1" ht="12" x14ac:dyDescent="0.2">
      <c r="A45" s="379"/>
      <c r="B45" s="380"/>
      <c r="C45" s="340" t="s">
        <v>7433</v>
      </c>
      <c r="D45" s="385"/>
      <c r="E45" s="385"/>
      <c r="F45" s="386"/>
      <c r="G45" s="386"/>
      <c r="H45" s="386"/>
      <c r="I45" s="386"/>
      <c r="J45" s="387"/>
      <c r="K45" s="386"/>
      <c r="L45" s="387"/>
      <c r="M45" s="388"/>
      <c r="N45" s="389"/>
      <c r="V45" s="361"/>
      <c r="W45" s="367"/>
    </row>
    <row r="46" spans="1:24" s="332" customFormat="1" ht="22.5" x14ac:dyDescent="0.2">
      <c r="A46" s="370"/>
      <c r="B46" s="371" t="s">
        <v>1365</v>
      </c>
      <c r="C46" s="1065" t="s">
        <v>1366</v>
      </c>
      <c r="D46" s="1065"/>
      <c r="E46" s="1065"/>
      <c r="F46" s="1065"/>
      <c r="G46" s="1065"/>
      <c r="H46" s="1065"/>
      <c r="I46" s="1065"/>
      <c r="J46" s="1065"/>
      <c r="K46" s="1065"/>
      <c r="L46" s="1065"/>
      <c r="M46" s="1065"/>
      <c r="N46" s="1072"/>
      <c r="V46" s="361"/>
      <c r="W46" s="367"/>
      <c r="X46" s="335" t="s">
        <v>1366</v>
      </c>
    </row>
    <row r="47" spans="1:24" s="332" customFormat="1" ht="33.75" x14ac:dyDescent="0.2">
      <c r="A47" s="370"/>
      <c r="B47" s="371" t="s">
        <v>8818</v>
      </c>
      <c r="C47" s="1065" t="s">
        <v>8819</v>
      </c>
      <c r="D47" s="1065"/>
      <c r="E47" s="1065"/>
      <c r="F47" s="1065"/>
      <c r="G47" s="1065"/>
      <c r="H47" s="1065"/>
      <c r="I47" s="1065"/>
      <c r="J47" s="1065"/>
      <c r="K47" s="1065"/>
      <c r="L47" s="1065"/>
      <c r="M47" s="1065"/>
      <c r="N47" s="1072"/>
      <c r="V47" s="361"/>
      <c r="W47" s="367"/>
      <c r="X47" s="335" t="s">
        <v>8819</v>
      </c>
    </row>
    <row r="48" spans="1:24" s="332" customFormat="1" ht="56.25" x14ac:dyDescent="0.2">
      <c r="A48" s="362" t="s">
        <v>8161</v>
      </c>
      <c r="B48" s="363" t="s">
        <v>8822</v>
      </c>
      <c r="C48" s="1068" t="s">
        <v>8823</v>
      </c>
      <c r="D48" s="1068"/>
      <c r="E48" s="1068"/>
      <c r="F48" s="364" t="s">
        <v>1017</v>
      </c>
      <c r="G48" s="364"/>
      <c r="H48" s="364"/>
      <c r="I48" s="364" t="s">
        <v>423</v>
      </c>
      <c r="J48" s="365">
        <v>12019.28</v>
      </c>
      <c r="K48" s="364" t="s">
        <v>8817</v>
      </c>
      <c r="L48" s="365">
        <v>2476.81</v>
      </c>
      <c r="M48" s="364" t="s">
        <v>1362</v>
      </c>
      <c r="N48" s="366">
        <v>12285</v>
      </c>
      <c r="V48" s="361"/>
      <c r="W48" s="367" t="s">
        <v>8823</v>
      </c>
    </row>
    <row r="49" spans="1:24" s="332" customFormat="1" ht="12" x14ac:dyDescent="0.2">
      <c r="A49" s="379"/>
      <c r="B49" s="380"/>
      <c r="C49" s="340" t="s">
        <v>7433</v>
      </c>
      <c r="D49" s="385"/>
      <c r="E49" s="385"/>
      <c r="F49" s="386"/>
      <c r="G49" s="386"/>
      <c r="H49" s="386"/>
      <c r="I49" s="386"/>
      <c r="J49" s="387"/>
      <c r="K49" s="386"/>
      <c r="L49" s="387"/>
      <c r="M49" s="388"/>
      <c r="N49" s="389"/>
      <c r="V49" s="361"/>
      <c r="W49" s="367"/>
    </row>
    <row r="50" spans="1:24" s="332" customFormat="1" ht="22.5" x14ac:dyDescent="0.2">
      <c r="A50" s="370"/>
      <c r="B50" s="371" t="s">
        <v>1365</v>
      </c>
      <c r="C50" s="1065" t="s">
        <v>1366</v>
      </c>
      <c r="D50" s="1065"/>
      <c r="E50" s="1065"/>
      <c r="F50" s="1065"/>
      <c r="G50" s="1065"/>
      <c r="H50" s="1065"/>
      <c r="I50" s="1065"/>
      <c r="J50" s="1065"/>
      <c r="K50" s="1065"/>
      <c r="L50" s="1065"/>
      <c r="M50" s="1065"/>
      <c r="N50" s="1072"/>
      <c r="V50" s="361"/>
      <c r="W50" s="367"/>
      <c r="X50" s="335" t="s">
        <v>1366</v>
      </c>
    </row>
    <row r="51" spans="1:24" s="332" customFormat="1" ht="33.75" x14ac:dyDescent="0.2">
      <c r="A51" s="370"/>
      <c r="B51" s="371" t="s">
        <v>8818</v>
      </c>
      <c r="C51" s="1065" t="s">
        <v>8819</v>
      </c>
      <c r="D51" s="1065"/>
      <c r="E51" s="1065"/>
      <c r="F51" s="1065"/>
      <c r="G51" s="1065"/>
      <c r="H51" s="1065"/>
      <c r="I51" s="1065"/>
      <c r="J51" s="1065"/>
      <c r="K51" s="1065"/>
      <c r="L51" s="1065"/>
      <c r="M51" s="1065"/>
      <c r="N51" s="1072"/>
      <c r="V51" s="361"/>
      <c r="W51" s="367"/>
      <c r="X51" s="335" t="s">
        <v>8819</v>
      </c>
    </row>
    <row r="52" spans="1:24" s="332" customFormat="1" ht="33.75" x14ac:dyDescent="0.2">
      <c r="A52" s="362" t="s">
        <v>2777</v>
      </c>
      <c r="B52" s="363" t="s">
        <v>8824</v>
      </c>
      <c r="C52" s="1068" t="s">
        <v>8825</v>
      </c>
      <c r="D52" s="1068"/>
      <c r="E52" s="1068"/>
      <c r="F52" s="364" t="s">
        <v>1017</v>
      </c>
      <c r="G52" s="364"/>
      <c r="H52" s="364"/>
      <c r="I52" s="364" t="s">
        <v>439</v>
      </c>
      <c r="J52" s="365">
        <v>31698.33</v>
      </c>
      <c r="K52" s="364" t="s">
        <v>8817</v>
      </c>
      <c r="L52" s="365">
        <v>26128.63</v>
      </c>
      <c r="M52" s="364" t="s">
        <v>1362</v>
      </c>
      <c r="N52" s="366">
        <v>129598</v>
      </c>
      <c r="V52" s="361"/>
      <c r="W52" s="367" t="s">
        <v>8825</v>
      </c>
    </row>
    <row r="53" spans="1:24" s="332" customFormat="1" ht="12" x14ac:dyDescent="0.2">
      <c r="A53" s="379"/>
      <c r="B53" s="380"/>
      <c r="C53" s="340" t="s">
        <v>7433</v>
      </c>
      <c r="D53" s="385"/>
      <c r="E53" s="385"/>
      <c r="F53" s="386"/>
      <c r="G53" s="386"/>
      <c r="H53" s="386"/>
      <c r="I53" s="386"/>
      <c r="J53" s="387"/>
      <c r="K53" s="386"/>
      <c r="L53" s="387"/>
      <c r="M53" s="388"/>
      <c r="N53" s="389"/>
      <c r="V53" s="361"/>
      <c r="W53" s="367"/>
    </row>
    <row r="54" spans="1:24" s="332" customFormat="1" ht="22.5" x14ac:dyDescent="0.2">
      <c r="A54" s="370"/>
      <c r="B54" s="371" t="s">
        <v>1365</v>
      </c>
      <c r="C54" s="1065" t="s">
        <v>1366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X54" s="335" t="s">
        <v>1366</v>
      </c>
    </row>
    <row r="55" spans="1:24" s="332" customFormat="1" ht="33.75" x14ac:dyDescent="0.2">
      <c r="A55" s="370"/>
      <c r="B55" s="371" t="s">
        <v>8818</v>
      </c>
      <c r="C55" s="1065" t="s">
        <v>8819</v>
      </c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72"/>
      <c r="V55" s="361"/>
      <c r="W55" s="367"/>
      <c r="X55" s="335" t="s">
        <v>8819</v>
      </c>
    </row>
    <row r="56" spans="1:24" s="332" customFormat="1" ht="33.75" x14ac:dyDescent="0.2">
      <c r="A56" s="362" t="s">
        <v>8166</v>
      </c>
      <c r="B56" s="363" t="s">
        <v>8826</v>
      </c>
      <c r="C56" s="1068" t="s">
        <v>8827</v>
      </c>
      <c r="D56" s="1068"/>
      <c r="E56" s="1068"/>
      <c r="F56" s="364" t="s">
        <v>1017</v>
      </c>
      <c r="G56" s="364"/>
      <c r="H56" s="364"/>
      <c r="I56" s="364" t="s">
        <v>439</v>
      </c>
      <c r="J56" s="365">
        <v>9565.83</v>
      </c>
      <c r="K56" s="364" t="s">
        <v>8817</v>
      </c>
      <c r="L56" s="365">
        <v>7885.08</v>
      </c>
      <c r="M56" s="364" t="s">
        <v>1362</v>
      </c>
      <c r="N56" s="366">
        <v>39110</v>
      </c>
      <c r="V56" s="361"/>
      <c r="W56" s="367" t="s">
        <v>8827</v>
      </c>
    </row>
    <row r="57" spans="1:24" s="332" customFormat="1" ht="12" x14ac:dyDescent="0.2">
      <c r="A57" s="379"/>
      <c r="B57" s="380"/>
      <c r="C57" s="340" t="s">
        <v>7433</v>
      </c>
      <c r="D57" s="385"/>
      <c r="E57" s="385"/>
      <c r="F57" s="386"/>
      <c r="G57" s="386"/>
      <c r="H57" s="386"/>
      <c r="I57" s="386"/>
      <c r="J57" s="387"/>
      <c r="K57" s="386"/>
      <c r="L57" s="387"/>
      <c r="M57" s="388"/>
      <c r="N57" s="389"/>
      <c r="V57" s="361"/>
      <c r="W57" s="367"/>
    </row>
    <row r="58" spans="1:24" s="332" customFormat="1" ht="22.5" x14ac:dyDescent="0.2">
      <c r="A58" s="370"/>
      <c r="B58" s="371" t="s">
        <v>1365</v>
      </c>
      <c r="C58" s="1065" t="s">
        <v>1366</v>
      </c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72"/>
      <c r="V58" s="361"/>
      <c r="W58" s="367"/>
      <c r="X58" s="335" t="s">
        <v>1366</v>
      </c>
    </row>
    <row r="59" spans="1:24" s="332" customFormat="1" ht="33.75" x14ac:dyDescent="0.2">
      <c r="A59" s="370"/>
      <c r="B59" s="371" t="s">
        <v>8818</v>
      </c>
      <c r="C59" s="1065" t="s">
        <v>8819</v>
      </c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72"/>
      <c r="V59" s="361"/>
      <c r="W59" s="367"/>
      <c r="X59" s="335" t="s">
        <v>8819</v>
      </c>
    </row>
    <row r="60" spans="1:24" s="332" customFormat="1" ht="33.75" x14ac:dyDescent="0.2">
      <c r="A60" s="362" t="s">
        <v>7265</v>
      </c>
      <c r="B60" s="363" t="s">
        <v>8828</v>
      </c>
      <c r="C60" s="1068" t="s">
        <v>8829</v>
      </c>
      <c r="D60" s="1068"/>
      <c r="E60" s="1068"/>
      <c r="F60" s="364" t="s">
        <v>1017</v>
      </c>
      <c r="G60" s="364"/>
      <c r="H60" s="364"/>
      <c r="I60" s="364" t="s">
        <v>472</v>
      </c>
      <c r="J60" s="365">
        <v>9305.83</v>
      </c>
      <c r="K60" s="364" t="s">
        <v>8817</v>
      </c>
      <c r="L60" s="365">
        <v>9588.31</v>
      </c>
      <c r="M60" s="364" t="s">
        <v>1362</v>
      </c>
      <c r="N60" s="366">
        <v>47558</v>
      </c>
      <c r="V60" s="361"/>
      <c r="W60" s="367" t="s">
        <v>8829</v>
      </c>
    </row>
    <row r="61" spans="1:24" s="332" customFormat="1" ht="12" x14ac:dyDescent="0.2">
      <c r="A61" s="379"/>
      <c r="B61" s="380"/>
      <c r="C61" s="340" t="s">
        <v>7433</v>
      </c>
      <c r="D61" s="385"/>
      <c r="E61" s="385"/>
      <c r="F61" s="386"/>
      <c r="G61" s="386"/>
      <c r="H61" s="386"/>
      <c r="I61" s="386"/>
      <c r="J61" s="387"/>
      <c r="K61" s="386"/>
      <c r="L61" s="387"/>
      <c r="M61" s="388"/>
      <c r="N61" s="389"/>
      <c r="V61" s="361"/>
      <c r="W61" s="367"/>
    </row>
    <row r="62" spans="1:24" s="332" customFormat="1" ht="22.5" x14ac:dyDescent="0.2">
      <c r="A62" s="370"/>
      <c r="B62" s="371" t="s">
        <v>1365</v>
      </c>
      <c r="C62" s="1065" t="s">
        <v>1366</v>
      </c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72"/>
      <c r="V62" s="361"/>
      <c r="W62" s="367"/>
      <c r="X62" s="335" t="s">
        <v>1366</v>
      </c>
    </row>
    <row r="63" spans="1:24" s="332" customFormat="1" ht="33.75" x14ac:dyDescent="0.2">
      <c r="A63" s="370"/>
      <c r="B63" s="371" t="s">
        <v>8818</v>
      </c>
      <c r="C63" s="1065" t="s">
        <v>8819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8819</v>
      </c>
    </row>
    <row r="64" spans="1:24" s="332" customFormat="1" ht="33.75" x14ac:dyDescent="0.2">
      <c r="A64" s="362" t="s">
        <v>7490</v>
      </c>
      <c r="B64" s="363" t="s">
        <v>8830</v>
      </c>
      <c r="C64" s="1068" t="s">
        <v>8831</v>
      </c>
      <c r="D64" s="1068"/>
      <c r="E64" s="1068"/>
      <c r="F64" s="364" t="s">
        <v>1017</v>
      </c>
      <c r="G64" s="364"/>
      <c r="H64" s="364"/>
      <c r="I64" s="364" t="s">
        <v>439</v>
      </c>
      <c r="J64" s="365">
        <v>3989.17</v>
      </c>
      <c r="K64" s="364" t="s">
        <v>8817</v>
      </c>
      <c r="L64" s="365">
        <v>3288.31</v>
      </c>
      <c r="M64" s="364" t="s">
        <v>1362</v>
      </c>
      <c r="N64" s="366">
        <v>16310</v>
      </c>
      <c r="V64" s="361"/>
      <c r="W64" s="367" t="s">
        <v>8831</v>
      </c>
    </row>
    <row r="65" spans="1:24" s="332" customFormat="1" ht="12" x14ac:dyDescent="0.2">
      <c r="A65" s="379"/>
      <c r="B65" s="380"/>
      <c r="C65" s="340" t="s">
        <v>7433</v>
      </c>
      <c r="D65" s="385"/>
      <c r="E65" s="385"/>
      <c r="F65" s="386"/>
      <c r="G65" s="386"/>
      <c r="H65" s="386"/>
      <c r="I65" s="386"/>
      <c r="J65" s="387"/>
      <c r="K65" s="386"/>
      <c r="L65" s="387"/>
      <c r="M65" s="388"/>
      <c r="N65" s="389"/>
      <c r="V65" s="361"/>
      <c r="W65" s="367"/>
    </row>
    <row r="66" spans="1:24" s="332" customFormat="1" ht="22.5" x14ac:dyDescent="0.2">
      <c r="A66" s="370"/>
      <c r="B66" s="371" t="s">
        <v>1365</v>
      </c>
      <c r="C66" s="1065" t="s">
        <v>1366</v>
      </c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72"/>
      <c r="V66" s="361"/>
      <c r="W66" s="367"/>
      <c r="X66" s="335" t="s">
        <v>1366</v>
      </c>
    </row>
    <row r="67" spans="1:24" s="332" customFormat="1" ht="33.75" x14ac:dyDescent="0.2">
      <c r="A67" s="370"/>
      <c r="B67" s="371" t="s">
        <v>8818</v>
      </c>
      <c r="C67" s="1065" t="s">
        <v>8819</v>
      </c>
      <c r="D67" s="1065"/>
      <c r="E67" s="1065"/>
      <c r="F67" s="1065"/>
      <c r="G67" s="1065"/>
      <c r="H67" s="1065"/>
      <c r="I67" s="1065"/>
      <c r="J67" s="1065"/>
      <c r="K67" s="1065"/>
      <c r="L67" s="1065"/>
      <c r="M67" s="1065"/>
      <c r="N67" s="1072"/>
      <c r="V67" s="361"/>
      <c r="W67" s="367"/>
      <c r="X67" s="335" t="s">
        <v>8819</v>
      </c>
    </row>
    <row r="68" spans="1:24" s="332" customFormat="1" ht="90" x14ac:dyDescent="0.2">
      <c r="A68" s="362" t="s">
        <v>7270</v>
      </c>
      <c r="B68" s="363" t="s">
        <v>8832</v>
      </c>
      <c r="C68" s="1068" t="s">
        <v>8833</v>
      </c>
      <c r="D68" s="1068"/>
      <c r="E68" s="1068"/>
      <c r="F68" s="364" t="s">
        <v>1017</v>
      </c>
      <c r="G68" s="364"/>
      <c r="H68" s="364"/>
      <c r="I68" s="364" t="s">
        <v>423</v>
      </c>
      <c r="J68" s="365">
        <v>63916.67</v>
      </c>
      <c r="K68" s="364" t="s">
        <v>8817</v>
      </c>
      <c r="L68" s="365">
        <v>13171.57</v>
      </c>
      <c r="M68" s="364" t="s">
        <v>1362</v>
      </c>
      <c r="N68" s="366">
        <v>65331</v>
      </c>
      <c r="V68" s="361"/>
      <c r="W68" s="367" t="s">
        <v>8833</v>
      </c>
    </row>
    <row r="69" spans="1:24" s="332" customFormat="1" ht="12" x14ac:dyDescent="0.2">
      <c r="A69" s="379"/>
      <c r="B69" s="380"/>
      <c r="C69" s="340" t="s">
        <v>7433</v>
      </c>
      <c r="D69" s="385"/>
      <c r="E69" s="385"/>
      <c r="F69" s="386"/>
      <c r="G69" s="386"/>
      <c r="H69" s="386"/>
      <c r="I69" s="386"/>
      <c r="J69" s="387"/>
      <c r="K69" s="386"/>
      <c r="L69" s="387"/>
      <c r="M69" s="388"/>
      <c r="N69" s="389"/>
      <c r="V69" s="361"/>
      <c r="W69" s="367"/>
    </row>
    <row r="70" spans="1:24" s="332" customFormat="1" ht="22.5" x14ac:dyDescent="0.2">
      <c r="A70" s="370"/>
      <c r="B70" s="371" t="s">
        <v>1365</v>
      </c>
      <c r="C70" s="1065" t="s">
        <v>1366</v>
      </c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72"/>
      <c r="V70" s="361"/>
      <c r="W70" s="367"/>
      <c r="X70" s="335" t="s">
        <v>1366</v>
      </c>
    </row>
    <row r="71" spans="1:24" s="332" customFormat="1" ht="33.75" x14ac:dyDescent="0.2">
      <c r="A71" s="370"/>
      <c r="B71" s="371" t="s">
        <v>8818</v>
      </c>
      <c r="C71" s="1065" t="s">
        <v>8819</v>
      </c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72"/>
      <c r="V71" s="361"/>
      <c r="W71" s="367"/>
      <c r="X71" s="335" t="s">
        <v>8819</v>
      </c>
    </row>
    <row r="72" spans="1:24" s="332" customFormat="1" ht="33.75" x14ac:dyDescent="0.2">
      <c r="A72" s="362" t="s">
        <v>7495</v>
      </c>
      <c r="B72" s="363" t="s">
        <v>8834</v>
      </c>
      <c r="C72" s="1068" t="s">
        <v>8835</v>
      </c>
      <c r="D72" s="1068"/>
      <c r="E72" s="1068"/>
      <c r="F72" s="364" t="s">
        <v>1017</v>
      </c>
      <c r="G72" s="364"/>
      <c r="H72" s="364"/>
      <c r="I72" s="364" t="s">
        <v>600</v>
      </c>
      <c r="J72" s="365">
        <v>3239.17</v>
      </c>
      <c r="K72" s="364" t="s">
        <v>8817</v>
      </c>
      <c r="L72" s="365">
        <v>13350</v>
      </c>
      <c r="M72" s="364" t="s">
        <v>1362</v>
      </c>
      <c r="N72" s="366">
        <v>66216</v>
      </c>
      <c r="V72" s="361"/>
      <c r="W72" s="367" t="s">
        <v>8835</v>
      </c>
    </row>
    <row r="73" spans="1:24" s="332" customFormat="1" ht="12" x14ac:dyDescent="0.2">
      <c r="A73" s="379"/>
      <c r="B73" s="380"/>
      <c r="C73" s="340" t="s">
        <v>7433</v>
      </c>
      <c r="D73" s="385"/>
      <c r="E73" s="385"/>
      <c r="F73" s="386"/>
      <c r="G73" s="386"/>
      <c r="H73" s="386"/>
      <c r="I73" s="386"/>
      <c r="J73" s="387"/>
      <c r="K73" s="386"/>
      <c r="L73" s="387"/>
      <c r="M73" s="388"/>
      <c r="N73" s="389"/>
      <c r="V73" s="361"/>
      <c r="W73" s="367"/>
    </row>
    <row r="74" spans="1:24" s="332" customFormat="1" ht="22.5" x14ac:dyDescent="0.2">
      <c r="A74" s="370"/>
      <c r="B74" s="371" t="s">
        <v>1365</v>
      </c>
      <c r="C74" s="1065" t="s">
        <v>1366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35" t="s">
        <v>1366</v>
      </c>
    </row>
    <row r="75" spans="1:24" s="332" customFormat="1" ht="33.75" x14ac:dyDescent="0.2">
      <c r="A75" s="370"/>
      <c r="B75" s="371" t="s">
        <v>8818</v>
      </c>
      <c r="C75" s="1065" t="s">
        <v>8819</v>
      </c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72"/>
      <c r="V75" s="361"/>
      <c r="W75" s="367"/>
      <c r="X75" s="335" t="s">
        <v>8819</v>
      </c>
    </row>
    <row r="76" spans="1:24" s="332" customFormat="1" ht="33.75" x14ac:dyDescent="0.2">
      <c r="A76" s="362" t="s">
        <v>7275</v>
      </c>
      <c r="B76" s="363" t="s">
        <v>8836</v>
      </c>
      <c r="C76" s="1068" t="s">
        <v>8837</v>
      </c>
      <c r="D76" s="1068"/>
      <c r="E76" s="1068"/>
      <c r="F76" s="364" t="s">
        <v>1017</v>
      </c>
      <c r="G76" s="364"/>
      <c r="H76" s="364"/>
      <c r="I76" s="364" t="s">
        <v>434</v>
      </c>
      <c r="J76" s="365">
        <v>6770.83</v>
      </c>
      <c r="K76" s="364" t="s">
        <v>8817</v>
      </c>
      <c r="L76" s="365">
        <v>2790.52</v>
      </c>
      <c r="M76" s="364" t="s">
        <v>1362</v>
      </c>
      <c r="N76" s="366">
        <v>13841</v>
      </c>
      <c r="V76" s="361"/>
      <c r="W76" s="367" t="s">
        <v>8837</v>
      </c>
    </row>
    <row r="77" spans="1:24" s="332" customFormat="1" ht="12" x14ac:dyDescent="0.2">
      <c r="A77" s="379"/>
      <c r="B77" s="380"/>
      <c r="C77" s="340" t="s">
        <v>7433</v>
      </c>
      <c r="D77" s="385"/>
      <c r="E77" s="385"/>
      <c r="F77" s="386"/>
      <c r="G77" s="386"/>
      <c r="H77" s="386"/>
      <c r="I77" s="386"/>
      <c r="J77" s="387"/>
      <c r="K77" s="386"/>
      <c r="L77" s="387"/>
      <c r="M77" s="388"/>
      <c r="N77" s="389"/>
      <c r="V77" s="361"/>
      <c r="W77" s="367"/>
    </row>
    <row r="78" spans="1:24" s="332" customFormat="1" ht="22.5" x14ac:dyDescent="0.2">
      <c r="A78" s="370"/>
      <c r="B78" s="371" t="s">
        <v>1365</v>
      </c>
      <c r="C78" s="1065" t="s">
        <v>1366</v>
      </c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72"/>
      <c r="V78" s="361"/>
      <c r="W78" s="367"/>
      <c r="X78" s="335" t="s">
        <v>1366</v>
      </c>
    </row>
    <row r="79" spans="1:24" s="332" customFormat="1" ht="33.75" x14ac:dyDescent="0.2">
      <c r="A79" s="370"/>
      <c r="B79" s="371" t="s">
        <v>8818</v>
      </c>
      <c r="C79" s="1065" t="s">
        <v>8819</v>
      </c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72"/>
      <c r="V79" s="361"/>
      <c r="W79" s="367"/>
      <c r="X79" s="335" t="s">
        <v>8819</v>
      </c>
    </row>
    <row r="80" spans="1:24" s="332" customFormat="1" ht="33.75" x14ac:dyDescent="0.2">
      <c r="A80" s="362" t="s">
        <v>7280</v>
      </c>
      <c r="B80" s="363" t="s">
        <v>8838</v>
      </c>
      <c r="C80" s="1068" t="s">
        <v>8839</v>
      </c>
      <c r="D80" s="1068"/>
      <c r="E80" s="1068"/>
      <c r="F80" s="364" t="s">
        <v>1017</v>
      </c>
      <c r="G80" s="364"/>
      <c r="H80" s="364"/>
      <c r="I80" s="364" t="s">
        <v>434</v>
      </c>
      <c r="J80" s="365">
        <v>8482.5</v>
      </c>
      <c r="K80" s="364" t="s">
        <v>8817</v>
      </c>
      <c r="L80" s="365">
        <v>3495.97</v>
      </c>
      <c r="M80" s="364" t="s">
        <v>1362</v>
      </c>
      <c r="N80" s="366">
        <v>17340</v>
      </c>
      <c r="V80" s="361"/>
      <c r="W80" s="367" t="s">
        <v>8839</v>
      </c>
    </row>
    <row r="81" spans="1:27" ht="12" x14ac:dyDescent="0.2">
      <c r="A81" s="379"/>
      <c r="B81" s="380"/>
      <c r="C81" s="340" t="s">
        <v>7433</v>
      </c>
      <c r="D81" s="385"/>
      <c r="E81" s="385"/>
      <c r="F81" s="386"/>
      <c r="G81" s="386"/>
      <c r="H81" s="386"/>
      <c r="I81" s="386"/>
      <c r="J81" s="387"/>
      <c r="K81" s="386"/>
      <c r="L81" s="387"/>
      <c r="M81" s="388"/>
      <c r="N81" s="389"/>
      <c r="O81" s="332"/>
      <c r="P81" s="332"/>
      <c r="Q81" s="332"/>
      <c r="R81" s="332"/>
      <c r="S81" s="332"/>
      <c r="T81" s="332"/>
      <c r="U81" s="332"/>
      <c r="V81" s="361"/>
      <c r="W81" s="367"/>
      <c r="X81" s="332"/>
      <c r="Y81" s="332"/>
      <c r="Z81" s="332"/>
      <c r="AA81" s="332"/>
    </row>
    <row r="82" spans="1:27" ht="22.5" x14ac:dyDescent="0.2">
      <c r="A82" s="370"/>
      <c r="B82" s="371" t="s">
        <v>1365</v>
      </c>
      <c r="C82" s="1065" t="s">
        <v>1366</v>
      </c>
      <c r="D82" s="1065"/>
      <c r="E82" s="1065"/>
      <c r="F82" s="1065"/>
      <c r="G82" s="1065"/>
      <c r="H82" s="1065"/>
      <c r="I82" s="1065"/>
      <c r="J82" s="1065"/>
      <c r="K82" s="1065"/>
      <c r="L82" s="1065"/>
      <c r="M82" s="1065"/>
      <c r="N82" s="1072"/>
      <c r="O82" s="332"/>
      <c r="P82" s="332"/>
      <c r="Q82" s="332"/>
      <c r="R82" s="332"/>
      <c r="S82" s="332"/>
      <c r="T82" s="332"/>
      <c r="U82" s="332"/>
      <c r="V82" s="361"/>
      <c r="W82" s="367"/>
      <c r="X82" s="335" t="s">
        <v>1366</v>
      </c>
      <c r="Y82" s="332"/>
      <c r="Z82" s="332"/>
      <c r="AA82" s="332"/>
    </row>
    <row r="83" spans="1:27" ht="33.75" x14ac:dyDescent="0.2">
      <c r="A83" s="370"/>
      <c r="B83" s="371" t="s">
        <v>8818</v>
      </c>
      <c r="C83" s="1065" t="s">
        <v>8819</v>
      </c>
      <c r="D83" s="1065"/>
      <c r="E83" s="1065"/>
      <c r="F83" s="1065"/>
      <c r="G83" s="1065"/>
      <c r="H83" s="1065"/>
      <c r="I83" s="1065"/>
      <c r="J83" s="1065"/>
      <c r="K83" s="1065"/>
      <c r="L83" s="1065"/>
      <c r="M83" s="1065"/>
      <c r="N83" s="1072"/>
      <c r="O83" s="332"/>
      <c r="P83" s="332"/>
      <c r="Q83" s="332"/>
      <c r="R83" s="332"/>
      <c r="S83" s="332"/>
      <c r="T83" s="332"/>
      <c r="U83" s="332"/>
      <c r="V83" s="361"/>
      <c r="W83" s="367"/>
      <c r="X83" s="335" t="s">
        <v>8819</v>
      </c>
      <c r="Y83" s="332"/>
      <c r="Z83" s="332"/>
      <c r="AA83" s="332"/>
    </row>
    <row r="84" spans="1:27" ht="1.5" customHeight="1" x14ac:dyDescent="0.2">
      <c r="A84" s="386"/>
      <c r="B84" s="380"/>
      <c r="C84" s="380"/>
      <c r="D84" s="380"/>
      <c r="E84" s="380"/>
      <c r="F84" s="386"/>
      <c r="G84" s="386"/>
      <c r="H84" s="386"/>
      <c r="I84" s="386"/>
      <c r="J84" s="390"/>
      <c r="K84" s="386"/>
      <c r="L84" s="390"/>
      <c r="M84" s="373"/>
      <c r="N84" s="390"/>
      <c r="O84" s="332"/>
      <c r="P84" s="332"/>
      <c r="Q84" s="332"/>
      <c r="R84" s="332"/>
      <c r="S84" s="332"/>
      <c r="T84" s="332"/>
      <c r="U84" s="332"/>
      <c r="V84" s="361"/>
      <c r="W84" s="367"/>
      <c r="X84" s="332"/>
      <c r="Y84" s="332"/>
      <c r="Z84" s="332"/>
      <c r="AA84" s="332"/>
    </row>
    <row r="85" spans="1:27" ht="2.25" customHeight="1" x14ac:dyDescent="0.2">
      <c r="B85" s="338"/>
      <c r="C85" s="338"/>
      <c r="D85" s="338"/>
      <c r="E85" s="338"/>
      <c r="F85" s="338"/>
      <c r="G85" s="338"/>
      <c r="H85" s="338"/>
      <c r="I85" s="338"/>
      <c r="J85" s="338"/>
      <c r="K85" s="338"/>
      <c r="L85" s="403"/>
      <c r="M85" s="404"/>
      <c r="N85" s="405"/>
      <c r="O85" s="332"/>
      <c r="P85" s="332"/>
      <c r="Q85" s="332"/>
      <c r="R85" s="332"/>
      <c r="S85" s="332"/>
      <c r="T85" s="332"/>
      <c r="U85" s="332"/>
      <c r="V85" s="332"/>
      <c r="W85" s="332"/>
      <c r="X85" s="332"/>
      <c r="Y85" s="332"/>
      <c r="Z85" s="332"/>
      <c r="AA85" s="332"/>
    </row>
    <row r="86" spans="1:27" x14ac:dyDescent="0.2">
      <c r="A86" s="391"/>
      <c r="B86" s="392"/>
      <c r="C86" s="1068" t="s">
        <v>636</v>
      </c>
      <c r="D86" s="1068"/>
      <c r="E86" s="1068"/>
      <c r="F86" s="1068"/>
      <c r="G86" s="1068"/>
      <c r="H86" s="1068"/>
      <c r="I86" s="1068"/>
      <c r="J86" s="1068"/>
      <c r="K86" s="1068"/>
      <c r="L86" s="393"/>
      <c r="M86" s="406"/>
      <c r="N86" s="395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67" t="s">
        <v>636</v>
      </c>
      <c r="Z86" s="332"/>
      <c r="AA86" s="332"/>
    </row>
    <row r="87" spans="1:27" x14ac:dyDescent="0.2">
      <c r="A87" s="396"/>
      <c r="B87" s="371"/>
      <c r="C87" s="1065" t="s">
        <v>1374</v>
      </c>
      <c r="D87" s="1065"/>
      <c r="E87" s="1065"/>
      <c r="F87" s="1065"/>
      <c r="G87" s="1065"/>
      <c r="H87" s="1065"/>
      <c r="I87" s="1065"/>
      <c r="J87" s="1065"/>
      <c r="K87" s="1065"/>
      <c r="L87" s="397">
        <v>227859.68</v>
      </c>
      <c r="M87" s="407"/>
      <c r="N87" s="399">
        <v>1130184</v>
      </c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67"/>
      <c r="Z87" s="335" t="s">
        <v>1374</v>
      </c>
      <c r="AA87" s="332"/>
    </row>
    <row r="88" spans="1:27" x14ac:dyDescent="0.2">
      <c r="A88" s="396"/>
      <c r="B88" s="371" t="s">
        <v>434</v>
      </c>
      <c r="C88" s="1065" t="s">
        <v>7443</v>
      </c>
      <c r="D88" s="1065"/>
      <c r="E88" s="1065"/>
      <c r="F88" s="1065"/>
      <c r="G88" s="1065"/>
      <c r="H88" s="1065"/>
      <c r="I88" s="1065"/>
      <c r="J88" s="1065"/>
      <c r="K88" s="1065"/>
      <c r="L88" s="397">
        <v>227859.68</v>
      </c>
      <c r="M88" s="407" t="s">
        <v>1362</v>
      </c>
      <c r="N88" s="399">
        <v>1130184</v>
      </c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67"/>
      <c r="Z88" s="335" t="s">
        <v>7443</v>
      </c>
      <c r="AA88" s="332"/>
    </row>
    <row r="89" spans="1:27" x14ac:dyDescent="0.2">
      <c r="A89" s="396"/>
      <c r="B89" s="390"/>
      <c r="C89" s="1067" t="s">
        <v>637</v>
      </c>
      <c r="D89" s="1067"/>
      <c r="E89" s="1067"/>
      <c r="F89" s="1067"/>
      <c r="G89" s="1067"/>
      <c r="H89" s="1067"/>
      <c r="I89" s="1067"/>
      <c r="J89" s="1067"/>
      <c r="K89" s="1067"/>
      <c r="L89" s="400">
        <v>227859.68</v>
      </c>
      <c r="M89" s="408"/>
      <c r="N89" s="409">
        <v>1130184</v>
      </c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67"/>
      <c r="Z89" s="332"/>
      <c r="AA89" s="367" t="s">
        <v>637</v>
      </c>
    </row>
    <row r="90" spans="1:27" x14ac:dyDescent="0.2">
      <c r="A90" s="396"/>
      <c r="B90" s="371"/>
      <c r="C90" s="1065" t="s">
        <v>513</v>
      </c>
      <c r="D90" s="1065"/>
      <c r="E90" s="1065"/>
      <c r="F90" s="1065"/>
      <c r="G90" s="1065"/>
      <c r="H90" s="1065"/>
      <c r="I90" s="1065"/>
      <c r="J90" s="1065"/>
      <c r="K90" s="1065"/>
      <c r="L90" s="397"/>
      <c r="M90" s="407"/>
      <c r="N90" s="399"/>
      <c r="O90" s="332"/>
      <c r="P90" s="332"/>
      <c r="Q90" s="332"/>
      <c r="R90" s="332"/>
      <c r="S90" s="332"/>
      <c r="T90" s="332"/>
      <c r="U90" s="332"/>
      <c r="V90" s="332"/>
      <c r="W90" s="332"/>
      <c r="X90" s="332"/>
      <c r="Y90" s="367"/>
      <c r="Z90" s="335" t="s">
        <v>513</v>
      </c>
      <c r="AA90" s="367"/>
    </row>
    <row r="91" spans="1:27" x14ac:dyDescent="0.2">
      <c r="A91" s="396"/>
      <c r="B91" s="371"/>
      <c r="C91" s="1065" t="s">
        <v>1376</v>
      </c>
      <c r="D91" s="1065"/>
      <c r="E91" s="1065"/>
      <c r="F91" s="1065"/>
      <c r="G91" s="1065"/>
      <c r="H91" s="1065"/>
      <c r="I91" s="1065"/>
      <c r="J91" s="1065"/>
      <c r="K91" s="1065"/>
      <c r="L91" s="397"/>
      <c r="M91" s="407"/>
      <c r="N91" s="399">
        <v>1112844</v>
      </c>
      <c r="O91" s="332"/>
      <c r="P91" s="332"/>
      <c r="Q91" s="332"/>
      <c r="R91" s="332"/>
      <c r="S91" s="332"/>
      <c r="T91" s="332"/>
      <c r="U91" s="332"/>
      <c r="V91" s="332"/>
      <c r="W91" s="332"/>
      <c r="X91" s="332"/>
      <c r="Y91" s="367"/>
      <c r="Z91" s="335" t="s">
        <v>1376</v>
      </c>
      <c r="AA91" s="367"/>
    </row>
    <row r="92" spans="1:27" ht="1.5" customHeight="1" x14ac:dyDescent="0.2">
      <c r="B92" s="390"/>
      <c r="C92" s="380"/>
      <c r="D92" s="380"/>
      <c r="E92" s="380"/>
      <c r="F92" s="380"/>
      <c r="G92" s="380"/>
      <c r="H92" s="380"/>
      <c r="I92" s="380"/>
      <c r="J92" s="380"/>
      <c r="K92" s="380"/>
      <c r="L92" s="400"/>
      <c r="M92" s="401"/>
      <c r="N92" s="410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</row>
    <row r="93" spans="1:27" ht="53.25" customHeight="1" x14ac:dyDescent="0.2">
      <c r="A93" s="411"/>
      <c r="B93" s="411"/>
      <c r="C93" s="411"/>
      <c r="D93" s="411"/>
      <c r="E93" s="411"/>
      <c r="F93" s="411"/>
      <c r="G93" s="411"/>
      <c r="H93" s="411"/>
      <c r="I93" s="411"/>
      <c r="J93" s="411"/>
      <c r="K93" s="411"/>
      <c r="L93" s="411"/>
      <c r="M93" s="411"/>
      <c r="N93" s="411"/>
      <c r="O93" s="332"/>
      <c r="P93" s="332"/>
      <c r="Q93" s="332"/>
      <c r="R93" s="332"/>
      <c r="S93" s="332"/>
      <c r="T93" s="332"/>
      <c r="U93" s="332"/>
      <c r="V93" s="332"/>
      <c r="W93" s="332"/>
      <c r="X93" s="332"/>
      <c r="Y93" s="332"/>
      <c r="Z93" s="332"/>
      <c r="AA93" s="332"/>
    </row>
    <row r="94" spans="1:27" x14ac:dyDescent="0.2">
      <c r="B94" s="412" t="s">
        <v>376</v>
      </c>
      <c r="C94" s="1066" t="s">
        <v>638</v>
      </c>
      <c r="D94" s="1066"/>
      <c r="E94" s="1066"/>
      <c r="F94" s="1066"/>
      <c r="G94" s="1066"/>
      <c r="H94" s="1066"/>
      <c r="I94" s="1066"/>
      <c r="J94" s="1066"/>
      <c r="K94" s="1066"/>
      <c r="L94" s="1066"/>
      <c r="O94" s="332"/>
      <c r="P94" s="332"/>
      <c r="Q94" s="332"/>
      <c r="R94" s="332"/>
      <c r="S94" s="332"/>
      <c r="T94" s="332"/>
      <c r="U94" s="332"/>
      <c r="V94" s="332"/>
      <c r="W94" s="332"/>
      <c r="X94" s="332"/>
      <c r="Y94" s="332"/>
      <c r="Z94" s="332"/>
      <c r="AA94" s="332"/>
    </row>
    <row r="95" spans="1:27" ht="13.5" customHeight="1" x14ac:dyDescent="0.2">
      <c r="B95" s="333"/>
      <c r="C95" s="1064" t="s">
        <v>92</v>
      </c>
      <c r="D95" s="1064"/>
      <c r="E95" s="1064"/>
      <c r="F95" s="1064"/>
      <c r="G95" s="1064"/>
      <c r="H95" s="1064"/>
      <c r="I95" s="1064"/>
      <c r="J95" s="1064"/>
      <c r="K95" s="1064"/>
      <c r="L95" s="1064"/>
      <c r="O95" s="332"/>
      <c r="P95" s="332"/>
      <c r="Q95" s="332"/>
      <c r="R95" s="332"/>
      <c r="S95" s="332"/>
      <c r="T95" s="332"/>
      <c r="U95" s="332"/>
      <c r="V95" s="332"/>
      <c r="W95" s="332"/>
      <c r="X95" s="332"/>
      <c r="Y95" s="332"/>
      <c r="Z95" s="332"/>
      <c r="AA95" s="332"/>
    </row>
    <row r="96" spans="1:27" ht="12.75" customHeight="1" x14ac:dyDescent="0.2">
      <c r="B96" s="412" t="s">
        <v>377</v>
      </c>
      <c r="C96" s="1066" t="s">
        <v>639</v>
      </c>
      <c r="D96" s="1066"/>
      <c r="E96" s="1066"/>
      <c r="F96" s="1066"/>
      <c r="G96" s="1066"/>
      <c r="H96" s="1066"/>
      <c r="I96" s="1066"/>
      <c r="J96" s="1066"/>
      <c r="K96" s="1066"/>
      <c r="L96" s="1066"/>
      <c r="O96" s="332"/>
      <c r="P96" s="332"/>
      <c r="Q96" s="332"/>
      <c r="R96" s="332"/>
      <c r="S96" s="332"/>
      <c r="T96" s="332"/>
      <c r="U96" s="332"/>
      <c r="V96" s="332"/>
      <c r="W96" s="332"/>
      <c r="X96" s="332"/>
      <c r="Y96" s="332"/>
      <c r="Z96" s="332"/>
      <c r="AA96" s="332"/>
    </row>
    <row r="97" spans="2:27" ht="13.5" customHeight="1" x14ac:dyDescent="0.2">
      <c r="C97" s="1064" t="s">
        <v>92</v>
      </c>
      <c r="D97" s="1064"/>
      <c r="E97" s="1064"/>
      <c r="F97" s="1064"/>
      <c r="G97" s="1064"/>
      <c r="H97" s="1064"/>
      <c r="I97" s="1064"/>
      <c r="J97" s="1064"/>
      <c r="K97" s="1064"/>
      <c r="L97" s="1064"/>
      <c r="O97" s="332"/>
      <c r="P97" s="332"/>
      <c r="Q97" s="332"/>
      <c r="R97" s="332"/>
      <c r="S97" s="332"/>
      <c r="T97" s="332"/>
      <c r="U97" s="332"/>
      <c r="V97" s="332"/>
      <c r="W97" s="332"/>
      <c r="X97" s="332"/>
      <c r="Y97" s="332"/>
      <c r="Z97" s="332"/>
      <c r="AA97" s="332"/>
    </row>
    <row r="99" spans="2:27" x14ac:dyDescent="0.2">
      <c r="B99" s="413"/>
      <c r="D99" s="413"/>
      <c r="F99" s="413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</row>
    <row r="116" spans="15:27" x14ac:dyDescent="0.2">
      <c r="O116" s="332"/>
      <c r="P116" s="332"/>
      <c r="Q116" s="332"/>
      <c r="R116" s="332"/>
      <c r="S116" s="332"/>
      <c r="T116" s="332"/>
      <c r="U116" s="332"/>
      <c r="V116" s="332"/>
      <c r="W116" s="332"/>
      <c r="X116" s="332"/>
      <c r="Y116" s="332"/>
      <c r="Z116" s="332"/>
      <c r="AA116" s="332"/>
    </row>
    <row r="117" spans="15:27" x14ac:dyDescent="0.2">
      <c r="O117" s="332"/>
      <c r="P117" s="332"/>
      <c r="Q117" s="332"/>
      <c r="R117" s="332"/>
      <c r="S117" s="332"/>
      <c r="T117" s="332"/>
      <c r="U117" s="332"/>
      <c r="V117" s="332"/>
      <c r="W117" s="332"/>
      <c r="X117" s="332"/>
      <c r="Y117" s="332"/>
      <c r="Z117" s="332"/>
      <c r="AA117" s="332"/>
    </row>
    <row r="120" spans="15:27" x14ac:dyDescent="0.2">
      <c r="O120" s="332"/>
      <c r="P120" s="332"/>
      <c r="Q120" s="332"/>
      <c r="R120" s="332"/>
      <c r="S120" s="332"/>
      <c r="T120" s="332"/>
      <c r="U120" s="332"/>
      <c r="V120" s="332"/>
      <c r="W120" s="332"/>
      <c r="X120" s="332"/>
      <c r="Y120" s="332"/>
      <c r="Z120" s="332"/>
      <c r="AA120" s="332"/>
    </row>
  </sheetData>
  <mergeCells count="70">
    <mergeCell ref="D10:N10"/>
    <mergeCell ref="A13:N13"/>
    <mergeCell ref="A14:N14"/>
    <mergeCell ref="A16:N16"/>
    <mergeCell ref="A17:N17"/>
    <mergeCell ref="A4:C4"/>
    <mergeCell ref="K4:N4"/>
    <mergeCell ref="A5:D5"/>
    <mergeCell ref="J5:N5"/>
    <mergeCell ref="A6:D6"/>
    <mergeCell ref="J6:N6"/>
    <mergeCell ref="C35:E37"/>
    <mergeCell ref="F35:F37"/>
    <mergeCell ref="J35:L36"/>
    <mergeCell ref="M35:M37"/>
    <mergeCell ref="A18:N18"/>
    <mergeCell ref="A20:N20"/>
    <mergeCell ref="A21:N21"/>
    <mergeCell ref="B23:F23"/>
    <mergeCell ref="B24:F24"/>
    <mergeCell ref="L33:M33"/>
    <mergeCell ref="C59:N59"/>
    <mergeCell ref="C60:E60"/>
    <mergeCell ref="C62:N62"/>
    <mergeCell ref="C63:N63"/>
    <mergeCell ref="N35:N37"/>
    <mergeCell ref="C38:E38"/>
    <mergeCell ref="A39:N39"/>
    <mergeCell ref="G35:I36"/>
    <mergeCell ref="C47:N47"/>
    <mergeCell ref="C42:N42"/>
    <mergeCell ref="C43:N43"/>
    <mergeCell ref="C44:E44"/>
    <mergeCell ref="C46:N46"/>
    <mergeCell ref="C40:E40"/>
    <mergeCell ref="A35:A37"/>
    <mergeCell ref="B35:B37"/>
    <mergeCell ref="C52:E52"/>
    <mergeCell ref="C54:N54"/>
    <mergeCell ref="C55:N55"/>
    <mergeCell ref="C56:E56"/>
    <mergeCell ref="C58:N58"/>
    <mergeCell ref="C48:E48"/>
    <mergeCell ref="C80:E80"/>
    <mergeCell ref="C66:N66"/>
    <mergeCell ref="C67:N67"/>
    <mergeCell ref="C68:E68"/>
    <mergeCell ref="C70:N70"/>
    <mergeCell ref="C71:N71"/>
    <mergeCell ref="C72:E72"/>
    <mergeCell ref="C74:N74"/>
    <mergeCell ref="C75:N75"/>
    <mergeCell ref="C76:E76"/>
    <mergeCell ref="C78:N78"/>
    <mergeCell ref="C79:N79"/>
    <mergeCell ref="C64:E64"/>
    <mergeCell ref="C50:N50"/>
    <mergeCell ref="C51:N51"/>
    <mergeCell ref="C97:L97"/>
    <mergeCell ref="C82:N82"/>
    <mergeCell ref="C83:N83"/>
    <mergeCell ref="C86:K86"/>
    <mergeCell ref="C87:K87"/>
    <mergeCell ref="C88:K88"/>
    <mergeCell ref="C89:K89"/>
    <mergeCell ref="C90:K90"/>
    <mergeCell ref="C91:K91"/>
    <mergeCell ref="C94:L94"/>
    <mergeCell ref="C95:L95"/>
    <mergeCell ref="C96:L96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219" orientation="landscape" useFirstPageNumber="1" r:id="rId1"/>
  <headerFooter>
    <oddFooter>&amp;R&amp;8&amp;P</oddFooter>
  </headerFooter>
  <rowBreaks count="1" manualBreakCount="1">
    <brk id="34" max="11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M39" sqref="M39"/>
    </sheetView>
  </sheetViews>
  <sheetFormatPr defaultRowHeight="15" x14ac:dyDescent="0.25"/>
  <cols>
    <col min="1" max="16384" width="9.140625" style="246"/>
  </cols>
  <sheetData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O46" sqref="O46"/>
    </sheetView>
  </sheetViews>
  <sheetFormatPr defaultRowHeight="15" x14ac:dyDescent="0.25"/>
  <cols>
    <col min="1" max="16384" width="9.140625" style="246"/>
  </cols>
  <sheetData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workbookViewId="0"/>
  </sheetViews>
  <sheetFormatPr defaultRowHeight="15" x14ac:dyDescent="0.25"/>
  <cols>
    <col min="1" max="1" width="5.140625" style="247" customWidth="1"/>
    <col min="2" max="2" width="19.7109375" style="250" customWidth="1"/>
    <col min="3" max="3" width="63.28515625" style="247" customWidth="1"/>
    <col min="4" max="4" width="15.7109375" style="262" customWidth="1"/>
    <col min="5" max="16384" width="9.140625" style="249"/>
  </cols>
  <sheetData>
    <row r="1" spans="1:7" x14ac:dyDescent="0.25">
      <c r="B1" s="1091" t="s">
        <v>99</v>
      </c>
      <c r="C1" s="1091"/>
      <c r="D1" s="248"/>
    </row>
    <row r="2" spans="1:7" x14ac:dyDescent="0.25">
      <c r="C2" s="251" t="s">
        <v>4331</v>
      </c>
      <c r="D2" s="248"/>
    </row>
    <row r="3" spans="1:7" ht="25.5" x14ac:dyDescent="0.25">
      <c r="A3" s="252" t="s">
        <v>412</v>
      </c>
      <c r="B3" s="253" t="s">
        <v>4332</v>
      </c>
      <c r="C3" s="253" t="s">
        <v>4333</v>
      </c>
      <c r="D3" s="253" t="s">
        <v>4334</v>
      </c>
    </row>
    <row r="4" spans="1:7" s="256" customFormat="1" x14ac:dyDescent="0.25">
      <c r="A4" s="254">
        <v>1</v>
      </c>
      <c r="B4" s="255">
        <v>2</v>
      </c>
      <c r="C4" s="255">
        <v>3</v>
      </c>
      <c r="D4" s="254">
        <v>4</v>
      </c>
    </row>
    <row r="5" spans="1:7" x14ac:dyDescent="0.25">
      <c r="A5" s="1089" t="s">
        <v>4335</v>
      </c>
      <c r="B5" s="1089"/>
      <c r="C5" s="1089"/>
      <c r="D5" s="1089"/>
    </row>
    <row r="6" spans="1:7" ht="22.5" customHeight="1" x14ac:dyDescent="0.25">
      <c r="A6" s="252">
        <v>1</v>
      </c>
      <c r="B6" s="257" t="s">
        <v>4336</v>
      </c>
      <c r="C6" s="122" t="s">
        <v>4337</v>
      </c>
      <c r="D6" s="258">
        <v>3</v>
      </c>
    </row>
    <row r="7" spans="1:7" ht="27.75" customHeight="1" x14ac:dyDescent="0.25">
      <c r="A7" s="252">
        <v>2</v>
      </c>
      <c r="B7" s="117" t="s">
        <v>16</v>
      </c>
      <c r="C7" s="122" t="s">
        <v>17</v>
      </c>
      <c r="D7" s="123">
        <v>4</v>
      </c>
    </row>
    <row r="8" spans="1:7" x14ac:dyDescent="0.25">
      <c r="A8" s="1089" t="s">
        <v>4338</v>
      </c>
      <c r="B8" s="1089"/>
      <c r="C8" s="1089"/>
      <c r="D8" s="1089"/>
    </row>
    <row r="9" spans="1:7" s="260" customFormat="1" x14ac:dyDescent="0.25">
      <c r="A9" s="252">
        <v>2</v>
      </c>
      <c r="B9" s="257" t="s">
        <v>4339</v>
      </c>
      <c r="C9" s="259" t="s">
        <v>4340</v>
      </c>
      <c r="D9" s="258">
        <v>5</v>
      </c>
    </row>
    <row r="10" spans="1:7" s="260" customFormat="1" x14ac:dyDescent="0.25">
      <c r="A10" s="252">
        <v>3</v>
      </c>
      <c r="B10" s="257" t="s">
        <v>4341</v>
      </c>
      <c r="C10" s="259" t="s">
        <v>4342</v>
      </c>
      <c r="D10" s="258">
        <v>6</v>
      </c>
    </row>
    <row r="11" spans="1:7" ht="21" customHeight="1" x14ac:dyDescent="0.25">
      <c r="A11" s="252">
        <v>4</v>
      </c>
      <c r="B11" s="257" t="s">
        <v>4343</v>
      </c>
      <c r="C11" s="122" t="s">
        <v>327</v>
      </c>
      <c r="D11" s="258">
        <v>7</v>
      </c>
    </row>
    <row r="12" spans="1:7" ht="18.75" customHeight="1" x14ac:dyDescent="0.25">
      <c r="A12" s="252">
        <v>5</v>
      </c>
      <c r="B12" s="257" t="s">
        <v>4344</v>
      </c>
      <c r="C12" s="122" t="s">
        <v>4345</v>
      </c>
      <c r="D12" s="258">
        <v>22</v>
      </c>
      <c r="F12" s="260"/>
      <c r="G12" s="260"/>
    </row>
    <row r="13" spans="1:7" x14ac:dyDescent="0.25">
      <c r="A13" s="1089" t="s">
        <v>4346</v>
      </c>
      <c r="B13" s="1089"/>
      <c r="C13" s="1089"/>
      <c r="D13" s="1089"/>
    </row>
    <row r="14" spans="1:7" ht="21" customHeight="1" x14ac:dyDescent="0.25">
      <c r="A14" s="252">
        <v>6</v>
      </c>
      <c r="B14" s="257" t="s">
        <v>4347</v>
      </c>
      <c r="C14" s="122" t="s">
        <v>139</v>
      </c>
      <c r="D14" s="258">
        <v>27</v>
      </c>
    </row>
    <row r="15" spans="1:7" x14ac:dyDescent="0.25">
      <c r="A15" s="1089" t="s">
        <v>4348</v>
      </c>
      <c r="B15" s="1090"/>
      <c r="C15" s="1090"/>
      <c r="D15" s="1090"/>
    </row>
    <row r="16" spans="1:7" x14ac:dyDescent="0.25">
      <c r="A16" s="252">
        <v>7</v>
      </c>
      <c r="B16" s="257" t="s">
        <v>4349</v>
      </c>
      <c r="C16" s="118" t="s">
        <v>4350</v>
      </c>
      <c r="D16" s="258">
        <v>35</v>
      </c>
    </row>
    <row r="17" spans="1:7" x14ac:dyDescent="0.25">
      <c r="A17" s="252">
        <v>8</v>
      </c>
      <c r="B17" s="257" t="s">
        <v>4351</v>
      </c>
      <c r="C17" s="118" t="s">
        <v>4352</v>
      </c>
      <c r="D17" s="258">
        <v>36</v>
      </c>
    </row>
    <row r="18" spans="1:7" ht="22.5" customHeight="1" x14ac:dyDescent="0.25">
      <c r="A18" s="252">
        <v>9</v>
      </c>
      <c r="B18" s="257" t="s">
        <v>4353</v>
      </c>
      <c r="C18" s="122" t="s">
        <v>325</v>
      </c>
      <c r="D18" s="258">
        <v>37</v>
      </c>
    </row>
    <row r="19" spans="1:7" ht="21" customHeight="1" x14ac:dyDescent="0.25">
      <c r="A19" s="252">
        <v>10</v>
      </c>
      <c r="B19" s="257" t="s">
        <v>4354</v>
      </c>
      <c r="C19" s="122" t="s">
        <v>327</v>
      </c>
      <c r="D19" s="258">
        <v>45</v>
      </c>
    </row>
    <row r="20" spans="1:7" ht="21" customHeight="1" x14ac:dyDescent="0.25">
      <c r="A20" s="252">
        <v>11</v>
      </c>
      <c r="B20" s="257" t="s">
        <v>4355</v>
      </c>
      <c r="C20" s="122" t="s">
        <v>34</v>
      </c>
      <c r="D20" s="258">
        <v>55</v>
      </c>
    </row>
    <row r="21" spans="1:7" x14ac:dyDescent="0.25">
      <c r="A21" s="1089" t="s">
        <v>4356</v>
      </c>
      <c r="B21" s="1090"/>
      <c r="C21" s="1090"/>
      <c r="D21" s="1090"/>
    </row>
    <row r="22" spans="1:7" ht="31.5" customHeight="1" x14ac:dyDescent="0.25">
      <c r="A22" s="252">
        <v>12</v>
      </c>
      <c r="B22" s="257" t="s">
        <v>4357</v>
      </c>
      <c r="C22" s="122" t="s">
        <v>4358</v>
      </c>
      <c r="D22" s="258">
        <v>65</v>
      </c>
      <c r="G22" s="125"/>
    </row>
    <row r="23" spans="1:7" ht="21" customHeight="1" x14ac:dyDescent="0.25">
      <c r="A23" s="252">
        <v>13</v>
      </c>
      <c r="B23" s="257" t="s">
        <v>4359</v>
      </c>
      <c r="C23" s="122" t="s">
        <v>4360</v>
      </c>
      <c r="D23" s="258">
        <v>86</v>
      </c>
      <c r="G23" s="125"/>
    </row>
    <row r="24" spans="1:7" ht="18" customHeight="1" x14ac:dyDescent="0.25">
      <c r="A24" s="252">
        <v>14</v>
      </c>
      <c r="B24" s="257" t="s">
        <v>4361</v>
      </c>
      <c r="C24" s="122" t="s">
        <v>4362</v>
      </c>
      <c r="D24" s="258">
        <v>100</v>
      </c>
      <c r="G24" s="125"/>
    </row>
    <row r="25" spans="1:7" ht="16.5" customHeight="1" x14ac:dyDescent="0.25">
      <c r="A25" s="252">
        <v>15</v>
      </c>
      <c r="B25" s="257" t="s">
        <v>4363</v>
      </c>
      <c r="C25" s="122" t="s">
        <v>4364</v>
      </c>
      <c r="D25" s="258">
        <v>114</v>
      </c>
      <c r="G25" s="125"/>
    </row>
    <row r="26" spans="1:7" ht="16.5" customHeight="1" x14ac:dyDescent="0.25">
      <c r="A26" s="252">
        <v>16</v>
      </c>
      <c r="B26" s="257" t="s">
        <v>4365</v>
      </c>
      <c r="C26" s="122" t="s">
        <v>42</v>
      </c>
      <c r="D26" s="258">
        <v>134</v>
      </c>
      <c r="G26" s="125"/>
    </row>
    <row r="27" spans="1:7" ht="16.5" customHeight="1" x14ac:dyDescent="0.25">
      <c r="A27" s="252">
        <v>17</v>
      </c>
      <c r="B27" s="257" t="s">
        <v>4366</v>
      </c>
      <c r="C27" s="122" t="s">
        <v>44</v>
      </c>
      <c r="D27" s="258">
        <v>149</v>
      </c>
      <c r="G27" s="125"/>
    </row>
    <row r="28" spans="1:7" ht="16.5" customHeight="1" x14ac:dyDescent="0.25">
      <c r="A28" s="252">
        <v>18</v>
      </c>
      <c r="B28" s="257" t="s">
        <v>4367</v>
      </c>
      <c r="C28" s="122" t="s">
        <v>144</v>
      </c>
      <c r="D28" s="258">
        <v>161</v>
      </c>
      <c r="G28" s="260"/>
    </row>
    <row r="29" spans="1:7" x14ac:dyDescent="0.25">
      <c r="A29" s="1089" t="s">
        <v>4368</v>
      </c>
      <c r="B29" s="1090"/>
      <c r="C29" s="1090"/>
      <c r="D29" s="1090"/>
    </row>
    <row r="30" spans="1:7" x14ac:dyDescent="0.25">
      <c r="A30" s="252">
        <v>19</v>
      </c>
      <c r="B30" s="257" t="s">
        <v>4369</v>
      </c>
      <c r="C30" s="118" t="s">
        <v>4370</v>
      </c>
      <c r="D30" s="258">
        <v>175</v>
      </c>
      <c r="G30" s="260"/>
    </row>
    <row r="31" spans="1:7" x14ac:dyDescent="0.25">
      <c r="A31" s="252">
        <v>20</v>
      </c>
      <c r="B31" s="257" t="s">
        <v>4371</v>
      </c>
      <c r="C31" s="118" t="s">
        <v>4372</v>
      </c>
      <c r="D31" s="258">
        <v>176</v>
      </c>
      <c r="G31" s="260"/>
    </row>
    <row r="32" spans="1:7" ht="24" customHeight="1" x14ac:dyDescent="0.25">
      <c r="A32" s="252">
        <v>21</v>
      </c>
      <c r="B32" s="257" t="s">
        <v>4373</v>
      </c>
      <c r="C32" s="122" t="s">
        <v>4374</v>
      </c>
      <c r="D32" s="258">
        <v>177</v>
      </c>
      <c r="G32" s="260"/>
    </row>
    <row r="33" spans="1:7" ht="20.25" customHeight="1" x14ac:dyDescent="0.25">
      <c r="A33" s="252">
        <v>22</v>
      </c>
      <c r="B33" s="257" t="s">
        <v>4375</v>
      </c>
      <c r="C33" s="122" t="s">
        <v>4376</v>
      </c>
      <c r="D33" s="258">
        <v>185</v>
      </c>
      <c r="G33" s="260"/>
    </row>
    <row r="34" spans="1:7" ht="21.75" customHeight="1" x14ac:dyDescent="0.25">
      <c r="A34" s="252">
        <v>23</v>
      </c>
      <c r="B34" s="257" t="s">
        <v>4377</v>
      </c>
      <c r="C34" s="122" t="s">
        <v>4378</v>
      </c>
      <c r="D34" s="258">
        <v>191</v>
      </c>
      <c r="G34" s="260"/>
    </row>
    <row r="35" spans="1:7" ht="23.25" customHeight="1" x14ac:dyDescent="0.25">
      <c r="A35" s="252">
        <v>24</v>
      </c>
      <c r="B35" s="257" t="s">
        <v>4379</v>
      </c>
      <c r="C35" s="122" t="s">
        <v>145</v>
      </c>
      <c r="D35" s="258">
        <v>196</v>
      </c>
      <c r="G35" s="260"/>
    </row>
    <row r="36" spans="1:7" s="261" customFormat="1" ht="18.75" customHeight="1" x14ac:dyDescent="0.25">
      <c r="A36" s="252">
        <v>25</v>
      </c>
      <c r="B36" s="257" t="s">
        <v>4380</v>
      </c>
      <c r="C36" s="122" t="s">
        <v>146</v>
      </c>
      <c r="D36" s="258">
        <v>205</v>
      </c>
    </row>
    <row r="37" spans="1:7" x14ac:dyDescent="0.25">
      <c r="A37" s="1089" t="s">
        <v>4381</v>
      </c>
      <c r="B37" s="1090"/>
      <c r="C37" s="1090"/>
      <c r="D37" s="1090"/>
    </row>
    <row r="38" spans="1:7" x14ac:dyDescent="0.25">
      <c r="A38" s="252">
        <v>26</v>
      </c>
      <c r="B38" s="257" t="s">
        <v>4382</v>
      </c>
      <c r="C38" s="118" t="s">
        <v>4383</v>
      </c>
      <c r="D38" s="258">
        <v>214</v>
      </c>
    </row>
    <row r="39" spans="1:7" x14ac:dyDescent="0.25">
      <c r="A39" s="252">
        <v>27</v>
      </c>
      <c r="B39" s="257" t="s">
        <v>4384</v>
      </c>
      <c r="C39" s="118" t="s">
        <v>4385</v>
      </c>
      <c r="D39" s="258">
        <v>215</v>
      </c>
    </row>
    <row r="40" spans="1:7" ht="30" customHeight="1" x14ac:dyDescent="0.25">
      <c r="A40" s="252">
        <v>28</v>
      </c>
      <c r="B40" s="257" t="s">
        <v>4386</v>
      </c>
      <c r="C40" s="122" t="s">
        <v>4387</v>
      </c>
      <c r="D40" s="258">
        <v>216</v>
      </c>
    </row>
    <row r="41" spans="1:7" ht="21" customHeight="1" x14ac:dyDescent="0.25">
      <c r="A41" s="252">
        <v>29</v>
      </c>
      <c r="B41" s="257" t="s">
        <v>4388</v>
      </c>
      <c r="C41" s="122" t="s">
        <v>4389</v>
      </c>
      <c r="D41" s="258">
        <v>254</v>
      </c>
    </row>
    <row r="42" spans="1:7" ht="24" customHeight="1" x14ac:dyDescent="0.25">
      <c r="A42" s="252">
        <v>30</v>
      </c>
      <c r="B42" s="117" t="s">
        <v>60</v>
      </c>
      <c r="C42" s="122" t="s">
        <v>61</v>
      </c>
      <c r="D42" s="123">
        <v>262</v>
      </c>
    </row>
    <row r="43" spans="1:7" ht="33" customHeight="1" x14ac:dyDescent="0.25">
      <c r="A43" s="252">
        <v>31</v>
      </c>
      <c r="B43" s="117" t="s">
        <v>62</v>
      </c>
      <c r="C43" s="122" t="s">
        <v>113</v>
      </c>
      <c r="D43" s="123">
        <v>263</v>
      </c>
    </row>
    <row r="44" spans="1:7" ht="24" customHeight="1" x14ac:dyDescent="0.25">
      <c r="A44" s="252">
        <v>32</v>
      </c>
      <c r="B44" s="257" t="s">
        <v>4390</v>
      </c>
      <c r="C44" s="122" t="s">
        <v>4391</v>
      </c>
      <c r="D44" s="258">
        <v>265</v>
      </c>
    </row>
    <row r="45" spans="1:7" x14ac:dyDescent="0.25">
      <c r="A45" s="1089" t="s">
        <v>4392</v>
      </c>
      <c r="B45" s="1089"/>
      <c r="C45" s="1089"/>
      <c r="D45" s="1089"/>
    </row>
    <row r="46" spans="1:7" ht="27.75" customHeight="1" x14ac:dyDescent="0.25">
      <c r="A46" s="252">
        <v>33</v>
      </c>
      <c r="B46" s="117" t="s">
        <v>63</v>
      </c>
      <c r="C46" s="122" t="s">
        <v>176</v>
      </c>
      <c r="D46" s="123">
        <v>266</v>
      </c>
    </row>
    <row r="47" spans="1:7" ht="24" customHeight="1" x14ac:dyDescent="0.25">
      <c r="A47" s="252">
        <v>34</v>
      </c>
      <c r="B47" s="117" t="s">
        <v>65</v>
      </c>
      <c r="C47" s="122" t="s">
        <v>4393</v>
      </c>
      <c r="D47" s="123">
        <v>268</v>
      </c>
    </row>
  </sheetData>
  <mergeCells count="9">
    <mergeCell ref="A29:D29"/>
    <mergeCell ref="A37:D37"/>
    <mergeCell ref="A45:D45"/>
    <mergeCell ref="B1:C1"/>
    <mergeCell ref="A5:D5"/>
    <mergeCell ref="A8:D8"/>
    <mergeCell ref="A13:D13"/>
    <mergeCell ref="A15:D15"/>
    <mergeCell ref="A21:D21"/>
  </mergeCells>
  <hyperlinks>
    <hyperlink ref="B6" location="'СР-1'!A1" display="CР-1"/>
    <hyperlink ref="B7" location="'СР-2'!A1" display="СР-2"/>
    <hyperlink ref="B9" location="'ОСР-03-01-БЦ изм.1'!A1" display="ОС 03-01-БЦ изм.1"/>
    <hyperlink ref="B10" location="'ОСР-03-01-ТЦ изм.1'!A1" display="ОС 03-01-ТЦ изм.1"/>
    <hyperlink ref="B11" location="'03-01-01 изм.1'!A1" display="ЛСР 03-01-01 изм.1"/>
    <hyperlink ref="B12" location="'03-01-02 изм.1'!A1" display="ЛСР 03-01-02 изм.1"/>
    <hyperlink ref="B14" location="'04-01-01 изм.1'!A1" display="ЛСР 04-01-01 изм.1"/>
    <hyperlink ref="B16" location="'ОСР-05-01-БЦ изм.1'!A1" display="ОС 05-01-БЦ изм.1"/>
    <hyperlink ref="B17" location="'ОСР-05-01ТЦ изм.1'!A1" display="ОС 05-01-ТЦ изм.1"/>
    <hyperlink ref="B18" location="'05-01-01 изм.1 '!A1" display="ЛСР 05-01-01 изм.1"/>
    <hyperlink ref="B19" location="'05-01-02 изм.1 '!A1" display="ЛСР 05-01-02 изм.1"/>
    <hyperlink ref="B20" location="'05-02-01 '!A1" display="ЛСР 05-02-01"/>
    <hyperlink ref="B22" location="'06-01-01 изм.1'!A1" display="ЛСР 06-01-01 изм.1"/>
    <hyperlink ref="B23" location="'06-02-01 изм.1'!A1" display="ЛСР 06-02-01 изм.1"/>
    <hyperlink ref="B24" location="'06-03-01 изм.1'!A1" display="ЛСР 06-03-01 изм.1"/>
    <hyperlink ref="B25" location="'06-04-01 изм.1 '!A1" display="ЛСР 06-04-01 изм.1"/>
    <hyperlink ref="B26" location="'06-05-01 изм.1'!A1" display="ЛСР 06-05-01 изм.1"/>
    <hyperlink ref="B27" location="'06-06-01 изм.1'!A1" display="ЛСР 06-06-01 изм.1"/>
    <hyperlink ref="B28" location="'06-07-01 изм.1'!A1" display="ЛСР 06-07-01 изм.1"/>
    <hyperlink ref="B30" location="'ОСР-07-01-БЦ изм.1'!A1" display="ОС 07-01-БЦ изм.1"/>
    <hyperlink ref="B31" location="'ОСР-07-01-ТЦ изм.1'!A1" display="ОС 07-01-ТЦ изм.1"/>
    <hyperlink ref="B32" location="'07-01-01 изм.1'!A1" display="ЛСР 07-01-01 изм.1"/>
    <hyperlink ref="B33" location="'07-01-02 изм.1 '!A1" display="ЛСР 07-01-02 изм.1"/>
    <hyperlink ref="B34" location="'07-01-03 изм.1'!A1" display="ЛСР 07-01-03 изм.1"/>
    <hyperlink ref="B35" location="'07-02-01 изм.1'!A1" display="ЛСР 07-02-01 изм.1"/>
    <hyperlink ref="B36" location="'07-03-01 изм.1'!A1" display="ЛСР 07-03-01 изм.1"/>
    <hyperlink ref="B38" location="'ОСР-09-01-БЦ изм.1'!A1" display="ОС 09-01-БЦ изм.1"/>
    <hyperlink ref="B39" location="'ОСР-09-01-ТЦ изм.1'!A1" display="ОС 09-01-ТЦ изм.1"/>
    <hyperlink ref="B40" location="'09-01-01 изм.1 '!A1" display="ЛСР 09-01-01 изм.1"/>
    <hyperlink ref="B41" location="'09-01-02 изм.1 '!A1" display="ЛСР 09-01-02 изм.1"/>
    <hyperlink ref="B42" location="'СР-3'!A1" display="СР-3"/>
    <hyperlink ref="B43" location="'СР-4'!A1" display="СР-4"/>
    <hyperlink ref="B44" location="'СР-7'!A1" display="СР-7"/>
    <hyperlink ref="B46" location="'СР-5'!A1" display="СР-5"/>
    <hyperlink ref="B47" location="'СР-6'!A1" display="СР-6"/>
    <hyperlink ref="D6" location="'СР-1'!A1" display="'СР-1'!A1"/>
    <hyperlink ref="D7" location="'СР-2'!A1" display="'СР-2'!A1"/>
    <hyperlink ref="D9" location="'ОСР-03-01-БЦ изм.1'!A1" display="'ОСР-03-01-БЦ изм.1'!A1"/>
    <hyperlink ref="D10" location="'ОСР-03-01-ТЦ изм.1'!A1" display="'ОСР-03-01-ТЦ изм.1'!A1"/>
    <hyperlink ref="D11" location="'03-01-01 изм.1'!A1" display="'03-01-01 изм.1'!A1"/>
    <hyperlink ref="D12" location="'03-01-02 изм.1'!A1" display="'03-01-02 изм.1'!A1"/>
    <hyperlink ref="D14" location="'04-01-01 изм.1'!A1" display="'04-01-01 изм.1'!A1"/>
    <hyperlink ref="D16" location="'ОСР-05-01-БЦ изм.1'!A1" display="'ОСР-05-01-БЦ изм.1'!A1"/>
    <hyperlink ref="D17" location="'ОСР-05-01ТЦ изм.1'!A1" display="'ОСР-05-01ТЦ изм.1'!A1"/>
    <hyperlink ref="D18" location="'05-01-01 изм.1 '!A1" display="'05-01-01 изм.1 '!A1"/>
    <hyperlink ref="D19" location="'05-01-02 изм.1 '!A1" display="'05-01-02 изм.1 '!A1"/>
    <hyperlink ref="D20" location="'05-02-01 '!A1" display="'05-02-01 '!A1"/>
    <hyperlink ref="D22" location="'06-01-01 изм.1'!A1" display="'06-01-01 изм.1'!A1"/>
    <hyperlink ref="D23" location="'06-02-01 изм.1'!A1" display="'06-02-01 изм.1'!A1"/>
    <hyperlink ref="D24" location="'06-03-01 изм.1'!A1" display="'06-03-01 изм.1'!A1"/>
    <hyperlink ref="D25" location="'06-04-01 изм.1 '!A1" display="'06-04-01 изм.1 '!A1"/>
    <hyperlink ref="D26" location="'06-05-01 изм.1'!A1" display="'06-05-01 изм.1'!A1"/>
    <hyperlink ref="D27" location="'06-06-01 изм.1'!A1" display="'06-06-01 изм.1'!A1"/>
    <hyperlink ref="D28" location="'06-07-01 изм.1'!A1" display="'06-07-01 изм.1'!A1"/>
    <hyperlink ref="D30" location="'ОСР-07-01-БЦ изм.1'!A1" display="'ОСР-07-01-БЦ изм.1'!A1"/>
    <hyperlink ref="D31" location="'ОСР-07-01-ТЦ изм.1'!A1" display="'ОСР-07-01-ТЦ изм.1'!A1"/>
    <hyperlink ref="D32" location="'07-01-01 изм.1'!A1" display="'07-01-01 изм.1'!A1"/>
    <hyperlink ref="D33" location="'07-01-02 изм.1 '!A1" display="'07-01-02 изм.1 '!A1"/>
    <hyperlink ref="D34" location="'07-01-03 изм.1'!A1" display="'07-01-03 изм.1'!A1"/>
    <hyperlink ref="D35" location="'07-02-01 изм.1'!A1" display="'07-02-01 изм.1'!A1"/>
    <hyperlink ref="D36" location="'07-03-01 изм.1'!A1" display="'07-03-01 изм.1'!A1"/>
    <hyperlink ref="D38" location="'ОСР-09-01-БЦ изм.1'!A1" display="'ОСР-09-01-БЦ изм.1'!A1"/>
    <hyperlink ref="D39" location="'ОСР-09-01-ТЦ изм.1'!A1" display="'ОСР-09-01-ТЦ изм.1'!A1"/>
    <hyperlink ref="D40" location="'09-01-01 изм.1 '!A1" display="'09-01-01 изм.1 '!A1"/>
    <hyperlink ref="D41" location="'09-01-02 изм.1 '!A1" display="'09-01-02 изм.1 '!A1"/>
    <hyperlink ref="D42" location="'СР-3'!A1" display="'СР-3'!A1"/>
    <hyperlink ref="D43" location="'СР-4'!A1" display="'СР-4'!A1"/>
    <hyperlink ref="D44" location="'СР-7'!A1" display="'СР-7'!A1"/>
    <hyperlink ref="D46" location="'СР-5'!A1" display="'СР-5'!A1"/>
    <hyperlink ref="D47" location="'СР-6'!A1" display="'СР-6'!A1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58"/>
  <sheetViews>
    <sheetView view="pageBreakPreview" zoomScale="80" zoomScaleNormal="85" zoomScaleSheetLayoutView="80" workbookViewId="0">
      <selection sqref="A1:K1"/>
    </sheetView>
  </sheetViews>
  <sheetFormatPr defaultRowHeight="15" x14ac:dyDescent="0.25"/>
  <cols>
    <col min="1" max="1" width="6.42578125" style="263" bestFit="1" customWidth="1"/>
    <col min="2" max="2" width="22.5703125" style="263" customWidth="1"/>
    <col min="3" max="3" width="12" style="263" customWidth="1"/>
    <col min="4" max="4" width="22.7109375" style="263" customWidth="1"/>
    <col min="5" max="5" width="14.7109375" style="263" customWidth="1"/>
    <col min="6" max="6" width="13.5703125" style="263" customWidth="1"/>
    <col min="7" max="7" width="34.28515625" style="263" customWidth="1"/>
    <col min="8" max="8" width="20.28515625" style="263" customWidth="1"/>
    <col min="9" max="9" width="24.7109375" style="263" customWidth="1"/>
    <col min="10" max="10" width="24.5703125" style="263" customWidth="1"/>
    <col min="11" max="11" width="29.28515625" style="263" customWidth="1"/>
    <col min="12" max="16384" width="9.140625" style="263"/>
  </cols>
  <sheetData>
    <row r="1" spans="1:11" x14ac:dyDescent="0.25">
      <c r="A1" s="1092"/>
      <c r="B1" s="1092"/>
      <c r="C1" s="1092"/>
      <c r="D1" s="1092"/>
      <c r="E1" s="1092"/>
      <c r="F1" s="1092"/>
      <c r="G1" s="1092"/>
      <c r="H1" s="1092"/>
      <c r="I1" s="1092"/>
      <c r="J1" s="1092"/>
      <c r="K1" s="1092"/>
    </row>
    <row r="2" spans="1:11" x14ac:dyDescent="0.25">
      <c r="A2" s="1093" t="s">
        <v>4394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</row>
    <row r="3" spans="1:11" ht="73.5" customHeight="1" x14ac:dyDescent="0.25">
      <c r="A3" s="1094" t="s">
        <v>4395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</row>
    <row r="4" spans="1:11" ht="27.75" customHeight="1" x14ac:dyDescent="0.25">
      <c r="A4" s="264"/>
      <c r="B4" s="265" t="s">
        <v>4396</v>
      </c>
      <c r="C4" s="266"/>
      <c r="D4" s="266"/>
      <c r="E4" s="266"/>
      <c r="F4" s="266"/>
      <c r="G4" s="266"/>
      <c r="H4" s="266"/>
      <c r="I4" s="266"/>
      <c r="J4" s="266"/>
      <c r="K4" s="266"/>
    </row>
    <row r="5" spans="1:11" ht="20.25" customHeight="1" x14ac:dyDescent="0.25">
      <c r="A5" s="264"/>
      <c r="B5" s="265"/>
      <c r="C5" s="266"/>
      <c r="D5" s="266"/>
      <c r="E5" s="266"/>
      <c r="F5" s="266"/>
      <c r="G5" s="266"/>
      <c r="H5" s="266"/>
      <c r="I5" s="266"/>
      <c r="J5" s="266"/>
      <c r="K5" s="266"/>
    </row>
    <row r="6" spans="1:11" ht="20.25" customHeight="1" x14ac:dyDescent="0.25">
      <c r="A6" s="264"/>
      <c r="B6" s="265"/>
      <c r="C6" s="266"/>
      <c r="D6" s="266"/>
      <c r="E6" s="266"/>
      <c r="F6" s="266"/>
      <c r="G6" s="266"/>
      <c r="H6" s="266"/>
      <c r="I6" s="266"/>
      <c r="J6" s="267"/>
      <c r="K6" s="266"/>
    </row>
    <row r="7" spans="1:11" ht="42" customHeight="1" x14ac:dyDescent="0.25">
      <c r="A7" s="264"/>
      <c r="B7" s="266"/>
      <c r="C7" s="266"/>
      <c r="D7" s="266"/>
      <c r="E7" s="266"/>
      <c r="F7" s="266"/>
      <c r="G7" s="266"/>
      <c r="H7" s="266"/>
      <c r="I7" s="266"/>
      <c r="J7" s="268"/>
      <c r="K7" s="266"/>
    </row>
    <row r="8" spans="1:11" ht="45" x14ac:dyDescent="0.25">
      <c r="A8" s="269" t="s">
        <v>4397</v>
      </c>
      <c r="B8" s="270" t="s">
        <v>4398</v>
      </c>
      <c r="C8" s="271" t="s">
        <v>4399</v>
      </c>
      <c r="D8" s="271" t="s">
        <v>4400</v>
      </c>
      <c r="E8" s="271" t="s">
        <v>4401</v>
      </c>
      <c r="F8" s="271" t="s">
        <v>4402</v>
      </c>
      <c r="G8" s="269" t="s">
        <v>4403</v>
      </c>
      <c r="H8" s="269" t="s">
        <v>4404</v>
      </c>
      <c r="I8" s="269" t="s">
        <v>4405</v>
      </c>
      <c r="J8" s="269" t="s">
        <v>4406</v>
      </c>
      <c r="K8" s="269" t="s">
        <v>4407</v>
      </c>
    </row>
    <row r="9" spans="1:11" ht="76.150000000000006" customHeight="1" x14ac:dyDescent="0.25">
      <c r="A9" s="272">
        <v>1</v>
      </c>
      <c r="B9" s="273" t="s">
        <v>4408</v>
      </c>
      <c r="C9" s="274">
        <v>9112</v>
      </c>
      <c r="D9" s="275">
        <v>3264.45</v>
      </c>
      <c r="E9" s="276">
        <v>1565156</v>
      </c>
      <c r="F9" s="275">
        <f>ROUND((C9/E9*D9),2)</f>
        <v>19</v>
      </c>
      <c r="G9" s="277" t="s">
        <v>4409</v>
      </c>
      <c r="H9" s="277" t="s">
        <v>4410</v>
      </c>
      <c r="I9" s="277" t="s">
        <v>4411</v>
      </c>
      <c r="J9" s="277" t="s">
        <v>4412</v>
      </c>
      <c r="K9" s="272" t="s">
        <v>4413</v>
      </c>
    </row>
    <row r="10" spans="1:11" x14ac:dyDescent="0.25">
      <c r="A10" s="278"/>
      <c r="B10" s="278" t="s">
        <v>4414</v>
      </c>
      <c r="C10" s="279">
        <f>SUM(C9:C9)</f>
        <v>9112</v>
      </c>
      <c r="D10" s="280">
        <f>SUM(D9:D9)</f>
        <v>3264.45</v>
      </c>
      <c r="E10" s="279">
        <f>SUM(E9:E9)</f>
        <v>1565156</v>
      </c>
      <c r="F10" s="281">
        <f>SUM(F9:F9)</f>
        <v>19</v>
      </c>
      <c r="G10" s="282" t="s">
        <v>4415</v>
      </c>
      <c r="H10" s="283"/>
      <c r="I10" s="283"/>
      <c r="J10" s="283"/>
      <c r="K10" s="283"/>
    </row>
    <row r="11" spans="1:11" x14ac:dyDescent="0.25">
      <c r="A11" s="284"/>
      <c r="B11" s="283"/>
      <c r="C11" s="283"/>
      <c r="D11" s="283"/>
      <c r="E11" s="283"/>
      <c r="F11" s="285">
        <f>F10/12*7</f>
        <v>11.08</v>
      </c>
      <c r="G11" s="286" t="s">
        <v>4416</v>
      </c>
      <c r="H11" s="283"/>
      <c r="I11" s="283"/>
      <c r="J11" s="283"/>
      <c r="K11" s="283"/>
    </row>
    <row r="12" spans="1:11" x14ac:dyDescent="0.25">
      <c r="A12" s="287"/>
    </row>
    <row r="13" spans="1:11" x14ac:dyDescent="0.25">
      <c r="A13" s="287"/>
    </row>
    <row r="14" spans="1:11" x14ac:dyDescent="0.25">
      <c r="A14" s="287"/>
      <c r="B14" s="288" t="s">
        <v>174</v>
      </c>
      <c r="D14" s="289"/>
      <c r="E14" s="288" t="s">
        <v>173</v>
      </c>
    </row>
    <row r="15" spans="1:11" x14ac:dyDescent="0.25">
      <c r="A15" s="287"/>
    </row>
    <row r="16" spans="1:11" x14ac:dyDescent="0.25">
      <c r="A16" s="290"/>
      <c r="B16" s="263" t="s">
        <v>4417</v>
      </c>
      <c r="D16" s="289"/>
      <c r="E16" s="288" t="s">
        <v>104</v>
      </c>
    </row>
    <row r="17" spans="1:3" x14ac:dyDescent="0.25">
      <c r="A17" s="287"/>
    </row>
    <row r="18" spans="1:3" x14ac:dyDescent="0.25">
      <c r="A18" s="287"/>
    </row>
    <row r="19" spans="1:3" x14ac:dyDescent="0.25">
      <c r="A19" s="290"/>
    </row>
    <row r="20" spans="1:3" x14ac:dyDescent="0.25">
      <c r="A20" s="287"/>
    </row>
    <row r="21" spans="1:3" x14ac:dyDescent="0.25">
      <c r="A21" s="287"/>
      <c r="C21" s="288"/>
    </row>
    <row r="22" spans="1:3" x14ac:dyDescent="0.25">
      <c r="A22" s="290"/>
    </row>
    <row r="23" spans="1:3" x14ac:dyDescent="0.25">
      <c r="A23" s="287"/>
    </row>
    <row r="24" spans="1:3" x14ac:dyDescent="0.25">
      <c r="A24" s="287"/>
    </row>
    <row r="25" spans="1:3" x14ac:dyDescent="0.25">
      <c r="A25" s="290"/>
    </row>
    <row r="26" spans="1:3" x14ac:dyDescent="0.25">
      <c r="A26" s="287"/>
    </row>
    <row r="27" spans="1:3" x14ac:dyDescent="0.25">
      <c r="A27" s="287"/>
    </row>
    <row r="28" spans="1:3" x14ac:dyDescent="0.25">
      <c r="A28" s="290"/>
    </row>
    <row r="29" spans="1:3" x14ac:dyDescent="0.25">
      <c r="A29" s="287"/>
    </row>
    <row r="30" spans="1:3" x14ac:dyDescent="0.25">
      <c r="A30" s="287"/>
    </row>
    <row r="31" spans="1:3" x14ac:dyDescent="0.25">
      <c r="A31" s="290"/>
    </row>
    <row r="32" spans="1:3" x14ac:dyDescent="0.25">
      <c r="A32" s="287"/>
    </row>
    <row r="33" spans="1:1" x14ac:dyDescent="0.25">
      <c r="A33" s="287"/>
    </row>
    <row r="34" spans="1:1" x14ac:dyDescent="0.25">
      <c r="A34" s="290"/>
    </row>
    <row r="35" spans="1:1" x14ac:dyDescent="0.25">
      <c r="A35" s="287"/>
    </row>
    <row r="36" spans="1:1" x14ac:dyDescent="0.25">
      <c r="A36" s="287"/>
    </row>
    <row r="37" spans="1:1" x14ac:dyDescent="0.25">
      <c r="A37" s="290"/>
    </row>
    <row r="38" spans="1:1" x14ac:dyDescent="0.25">
      <c r="A38" s="287"/>
    </row>
    <row r="39" spans="1:1" x14ac:dyDescent="0.25">
      <c r="A39" s="287"/>
    </row>
    <row r="40" spans="1:1" x14ac:dyDescent="0.25">
      <c r="A40" s="290"/>
    </row>
    <row r="41" spans="1:1" x14ac:dyDescent="0.25">
      <c r="A41" s="287"/>
    </row>
    <row r="42" spans="1:1" x14ac:dyDescent="0.25">
      <c r="A42" s="287"/>
    </row>
    <row r="43" spans="1:1" x14ac:dyDescent="0.25">
      <c r="A43" s="290"/>
    </row>
    <row r="44" spans="1:1" x14ac:dyDescent="0.25">
      <c r="A44" s="287"/>
    </row>
    <row r="45" spans="1:1" x14ac:dyDescent="0.25">
      <c r="A45" s="287"/>
    </row>
    <row r="46" spans="1:1" x14ac:dyDescent="0.25">
      <c r="A46" s="290"/>
    </row>
    <row r="47" spans="1:1" x14ac:dyDescent="0.25">
      <c r="A47" s="287"/>
    </row>
    <row r="48" spans="1:1" x14ac:dyDescent="0.25">
      <c r="A48" s="287"/>
    </row>
    <row r="49" spans="1:1" x14ac:dyDescent="0.25">
      <c r="A49" s="290"/>
    </row>
    <row r="50" spans="1:1" x14ac:dyDescent="0.25">
      <c r="A50" s="287"/>
    </row>
    <row r="51" spans="1:1" x14ac:dyDescent="0.25">
      <c r="A51" s="287"/>
    </row>
    <row r="52" spans="1:1" x14ac:dyDescent="0.25">
      <c r="A52" s="290"/>
    </row>
    <row r="53" spans="1:1" x14ac:dyDescent="0.25">
      <c r="A53" s="287"/>
    </row>
    <row r="54" spans="1:1" x14ac:dyDescent="0.25">
      <c r="A54" s="287"/>
    </row>
    <row r="55" spans="1:1" x14ac:dyDescent="0.25">
      <c r="A55" s="290"/>
    </row>
    <row r="56" spans="1:1" x14ac:dyDescent="0.25">
      <c r="A56" s="287"/>
    </row>
    <row r="57" spans="1:1" x14ac:dyDescent="0.25">
      <c r="A57" s="287"/>
    </row>
    <row r="58" spans="1:1" x14ac:dyDescent="0.25">
      <c r="A58" s="291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paperSize="9" scale="58" firstPageNumber="3" fitToHeight="0" orientation="landscape" useFirstPageNumber="1" r:id="rId1"/>
  <headerFooter>
    <oddFooter>&amp;R&amp;P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40"/>
  <sheetViews>
    <sheetView view="pageBreakPreview" zoomScaleNormal="100" zoomScaleSheetLayoutView="100" workbookViewId="0">
      <selection sqref="A1:N1"/>
    </sheetView>
  </sheetViews>
  <sheetFormatPr defaultColWidth="9.140625" defaultRowHeight="15" x14ac:dyDescent="0.25"/>
  <cols>
    <col min="1" max="1" width="3.7109375" style="293" customWidth="1"/>
    <col min="2" max="2" width="14.42578125" style="310" customWidth="1"/>
    <col min="3" max="3" width="5.140625" style="310" customWidth="1"/>
    <col min="4" max="4" width="25.140625" style="310" customWidth="1"/>
    <col min="5" max="5" width="3.5703125" style="310" customWidth="1"/>
    <col min="6" max="6" width="6.140625" style="310" customWidth="1"/>
    <col min="7" max="7" width="12.140625" style="310" customWidth="1"/>
    <col min="8" max="8" width="15.140625" style="310" customWidth="1"/>
    <col min="9" max="11" width="6.85546875" style="310" customWidth="1"/>
    <col min="12" max="12" width="9" style="310" customWidth="1"/>
    <col min="13" max="13" width="11.28515625" style="310" customWidth="1"/>
    <col min="14" max="14" width="9.140625" style="310" customWidth="1"/>
    <col min="15" max="15" width="11.5703125" style="310" customWidth="1"/>
    <col min="16" max="16" width="9.85546875" style="310" customWidth="1"/>
    <col min="17" max="17" width="9.140625" style="310"/>
    <col min="18" max="18" width="10.7109375" style="310" customWidth="1"/>
    <col min="19" max="16384" width="9.140625" style="310"/>
  </cols>
  <sheetData>
    <row r="1" spans="1:17" s="293" customFormat="1" ht="28.15" customHeight="1" x14ac:dyDescent="0.25">
      <c r="A1" s="1184" t="s">
        <v>4418</v>
      </c>
      <c r="B1" s="1184"/>
      <c r="C1" s="1184"/>
      <c r="D1" s="1184"/>
      <c r="E1" s="1184"/>
      <c r="F1" s="1184"/>
      <c r="G1" s="1184"/>
      <c r="H1" s="1184"/>
      <c r="I1" s="1184"/>
      <c r="J1" s="1184"/>
      <c r="K1" s="1184"/>
      <c r="L1" s="1184"/>
      <c r="M1" s="1184"/>
      <c r="N1" s="1184"/>
      <c r="O1" s="292"/>
      <c r="P1" s="292"/>
      <c r="Q1" s="292"/>
    </row>
    <row r="2" spans="1:17" s="293" customFormat="1" ht="9" customHeight="1" x14ac:dyDescent="0.25">
      <c r="A2" s="294"/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2"/>
      <c r="P2" s="292"/>
      <c r="Q2" s="292"/>
    </row>
    <row r="3" spans="1:17" s="293" customFormat="1" ht="39" customHeight="1" x14ac:dyDescent="0.25">
      <c r="A3" s="1185" t="s">
        <v>4419</v>
      </c>
      <c r="B3" s="1186"/>
      <c r="C3" s="1186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292"/>
      <c r="P3" s="292"/>
      <c r="Q3" s="292"/>
    </row>
    <row r="4" spans="1:17" s="293" customFormat="1" ht="21" customHeight="1" x14ac:dyDescent="0.25">
      <c r="A4" s="1187" t="s">
        <v>4420</v>
      </c>
      <c r="B4" s="1187"/>
      <c r="C4" s="1187"/>
      <c r="D4" s="1187"/>
      <c r="E4" s="1187"/>
      <c r="F4" s="1187"/>
      <c r="G4" s="1187"/>
      <c r="H4" s="1187"/>
      <c r="I4" s="1187"/>
      <c r="J4" s="1187"/>
      <c r="K4" s="1187"/>
      <c r="L4" s="1187"/>
      <c r="M4" s="1187"/>
      <c r="N4" s="1187"/>
      <c r="O4" s="292"/>
      <c r="P4" s="292"/>
      <c r="Q4" s="292"/>
    </row>
    <row r="5" spans="1:17" s="293" customFormat="1" ht="22.5" x14ac:dyDescent="0.25">
      <c r="A5" s="295" t="s">
        <v>412</v>
      </c>
      <c r="B5" s="1188" t="s">
        <v>413</v>
      </c>
      <c r="C5" s="1164"/>
      <c r="D5" s="1116"/>
      <c r="E5" s="1188" t="s">
        <v>4421</v>
      </c>
      <c r="F5" s="1116"/>
      <c r="G5" s="296" t="s">
        <v>4422</v>
      </c>
      <c r="H5" s="296" t="s">
        <v>4423</v>
      </c>
      <c r="I5" s="1188" t="s">
        <v>4424</v>
      </c>
      <c r="J5" s="1189"/>
      <c r="K5" s="1189"/>
      <c r="L5" s="1116"/>
      <c r="M5" s="1190" t="s">
        <v>4425</v>
      </c>
      <c r="N5" s="1191"/>
      <c r="O5" s="1173"/>
      <c r="P5" s="1173"/>
      <c r="Q5" s="292"/>
    </row>
    <row r="6" spans="1:17" s="301" customFormat="1" ht="12" x14ac:dyDescent="0.25">
      <c r="A6" s="297">
        <v>1</v>
      </c>
      <c r="B6" s="1174">
        <v>2</v>
      </c>
      <c r="C6" s="1175"/>
      <c r="D6" s="1176"/>
      <c r="E6" s="1174">
        <v>3</v>
      </c>
      <c r="F6" s="1176"/>
      <c r="G6" s="298">
        <v>4</v>
      </c>
      <c r="H6" s="298">
        <v>5</v>
      </c>
      <c r="I6" s="1177">
        <v>6</v>
      </c>
      <c r="J6" s="1178"/>
      <c r="K6" s="1178"/>
      <c r="L6" s="1176"/>
      <c r="M6" s="1179">
        <v>7</v>
      </c>
      <c r="N6" s="1180"/>
      <c r="O6" s="299"/>
      <c r="P6" s="299"/>
      <c r="Q6" s="300"/>
    </row>
    <row r="7" spans="1:17" ht="66" customHeight="1" x14ac:dyDescent="0.2">
      <c r="A7" s="302">
        <v>1</v>
      </c>
      <c r="B7" s="1181" t="s">
        <v>4426</v>
      </c>
      <c r="C7" s="1182"/>
      <c r="D7" s="1183"/>
      <c r="E7" s="1115" t="s">
        <v>4427</v>
      </c>
      <c r="F7" s="1116"/>
      <c r="G7" s="303">
        <v>1.593</v>
      </c>
      <c r="H7" s="304" t="s">
        <v>4428</v>
      </c>
      <c r="I7" s="305">
        <v>3458</v>
      </c>
      <c r="J7" s="306">
        <v>1.1000000000000001</v>
      </c>
      <c r="K7" s="306">
        <v>1.2</v>
      </c>
      <c r="L7" s="307">
        <f>G7</f>
        <v>1.593</v>
      </c>
      <c r="M7" s="1122">
        <f>I7*J7*K7*L7</f>
        <v>7271.34</v>
      </c>
      <c r="N7" s="1123"/>
      <c r="O7" s="308"/>
      <c r="P7" s="308"/>
      <c r="Q7" s="309"/>
    </row>
    <row r="8" spans="1:17" ht="16.5" customHeight="1" x14ac:dyDescent="0.25">
      <c r="A8" s="1135">
        <v>2</v>
      </c>
      <c r="B8" s="1138" t="s">
        <v>4429</v>
      </c>
      <c r="C8" s="1139"/>
      <c r="D8" s="1140"/>
      <c r="E8" s="1147" t="s">
        <v>4430</v>
      </c>
      <c r="F8" s="1148"/>
      <c r="G8" s="1167">
        <v>2</v>
      </c>
      <c r="H8" s="1170" t="s">
        <v>4431</v>
      </c>
      <c r="I8" s="1165"/>
      <c r="J8" s="1166"/>
      <c r="K8" s="1166"/>
      <c r="L8" s="1116"/>
      <c r="M8" s="1159"/>
      <c r="N8" s="1160"/>
      <c r="O8" s="308"/>
      <c r="P8" s="308"/>
      <c r="Q8" s="309"/>
    </row>
    <row r="9" spans="1:17" x14ac:dyDescent="0.25">
      <c r="A9" s="1136"/>
      <c r="B9" s="1141"/>
      <c r="C9" s="1142"/>
      <c r="D9" s="1143"/>
      <c r="E9" s="1149"/>
      <c r="F9" s="1150"/>
      <c r="G9" s="1168"/>
      <c r="H9" s="1171"/>
      <c r="I9" s="305">
        <v>1638</v>
      </c>
      <c r="J9" s="306">
        <v>1.1000000000000001</v>
      </c>
      <c r="K9" s="311"/>
      <c r="L9" s="312">
        <f>G8</f>
        <v>2</v>
      </c>
      <c r="M9" s="313" t="s">
        <v>4432</v>
      </c>
      <c r="N9" s="314">
        <f>I9*J9*L9</f>
        <v>3603.6</v>
      </c>
      <c r="O9" s="308"/>
      <c r="P9" s="308"/>
      <c r="Q9" s="309"/>
    </row>
    <row r="10" spans="1:17" ht="21" customHeight="1" x14ac:dyDescent="0.25">
      <c r="A10" s="1137"/>
      <c r="B10" s="1144"/>
      <c r="C10" s="1145"/>
      <c r="D10" s="1146"/>
      <c r="E10" s="1151"/>
      <c r="F10" s="1152"/>
      <c r="G10" s="1169"/>
      <c r="H10" s="1172"/>
      <c r="I10" s="305">
        <v>355</v>
      </c>
      <c r="J10" s="311"/>
      <c r="K10" s="311"/>
      <c r="L10" s="312">
        <f>G8</f>
        <v>2</v>
      </c>
      <c r="M10" s="313" t="s">
        <v>4433</v>
      </c>
      <c r="N10" s="314">
        <f>I10*L10</f>
        <v>710</v>
      </c>
      <c r="O10" s="308"/>
      <c r="P10" s="308"/>
      <c r="Q10" s="309"/>
    </row>
    <row r="11" spans="1:17" ht="44.25" customHeight="1" x14ac:dyDescent="0.25">
      <c r="A11" s="315">
        <v>3</v>
      </c>
      <c r="B11" s="1107" t="s">
        <v>4434</v>
      </c>
      <c r="C11" s="1108"/>
      <c r="D11" s="1109"/>
      <c r="E11" s="1115" t="s">
        <v>4435</v>
      </c>
      <c r="F11" s="1161"/>
      <c r="G11" s="316">
        <v>6</v>
      </c>
      <c r="H11" s="304" t="s">
        <v>4436</v>
      </c>
      <c r="I11" s="305">
        <v>213</v>
      </c>
      <c r="J11" s="311">
        <v>1.1000000000000001</v>
      </c>
      <c r="K11" s="311"/>
      <c r="L11" s="312">
        <v>12</v>
      </c>
      <c r="M11" s="1162">
        <f>I11*J11*L11</f>
        <v>2811.6</v>
      </c>
      <c r="N11" s="1163"/>
      <c r="O11" s="308"/>
      <c r="P11" s="308"/>
      <c r="Q11" s="309"/>
    </row>
    <row r="12" spans="1:17" ht="60" customHeight="1" x14ac:dyDescent="0.25">
      <c r="A12" s="315">
        <v>4</v>
      </c>
      <c r="B12" s="1107" t="s">
        <v>4437</v>
      </c>
      <c r="C12" s="1164"/>
      <c r="D12" s="1116"/>
      <c r="E12" s="1115" t="s">
        <v>4438</v>
      </c>
      <c r="F12" s="1116"/>
      <c r="G12" s="317">
        <v>38</v>
      </c>
      <c r="H12" s="304" t="s">
        <v>4439</v>
      </c>
      <c r="I12" s="318">
        <v>41</v>
      </c>
      <c r="J12" s="319">
        <v>1.1000000000000001</v>
      </c>
      <c r="K12" s="320"/>
      <c r="L12" s="312">
        <f>G12</f>
        <v>38</v>
      </c>
      <c r="M12" s="1122">
        <f>I12*J12*L12</f>
        <v>1713.8</v>
      </c>
      <c r="N12" s="1123"/>
      <c r="O12" s="321"/>
      <c r="P12" s="292"/>
      <c r="Q12" s="309"/>
    </row>
    <row r="13" spans="1:17" ht="50.25" customHeight="1" x14ac:dyDescent="0.25">
      <c r="A13" s="322">
        <v>5</v>
      </c>
      <c r="B13" s="1107" t="s">
        <v>4440</v>
      </c>
      <c r="C13" s="1108"/>
      <c r="D13" s="1109"/>
      <c r="E13" s="1134" t="s">
        <v>4427</v>
      </c>
      <c r="F13" s="1116"/>
      <c r="G13" s="323" t="s">
        <v>4441</v>
      </c>
      <c r="H13" s="323" t="s">
        <v>4442</v>
      </c>
      <c r="I13" s="318">
        <v>1555</v>
      </c>
      <c r="J13" s="318">
        <v>1.2</v>
      </c>
      <c r="K13" s="324">
        <v>1.1000000000000001</v>
      </c>
      <c r="L13" s="312" t="str">
        <f>G13</f>
        <v>1,00</v>
      </c>
      <c r="M13" s="1122">
        <f>I13*J13*K13*L13</f>
        <v>2052.6</v>
      </c>
      <c r="N13" s="1123"/>
      <c r="O13" s="321"/>
      <c r="P13" s="292"/>
      <c r="Q13" s="309"/>
    </row>
    <row r="14" spans="1:17" ht="15.75" customHeight="1" x14ac:dyDescent="0.25">
      <c r="A14" s="1135">
        <v>6</v>
      </c>
      <c r="B14" s="1138" t="s">
        <v>4443</v>
      </c>
      <c r="C14" s="1139"/>
      <c r="D14" s="1140"/>
      <c r="E14" s="1147" t="s">
        <v>4427</v>
      </c>
      <c r="F14" s="1148"/>
      <c r="G14" s="1153" t="s">
        <v>4441</v>
      </c>
      <c r="H14" s="1156" t="s">
        <v>4444</v>
      </c>
      <c r="I14" s="325"/>
      <c r="J14" s="326"/>
      <c r="K14" s="326"/>
      <c r="L14" s="327"/>
      <c r="M14" s="1159"/>
      <c r="N14" s="1160"/>
      <c r="O14" s="321"/>
      <c r="P14" s="292"/>
      <c r="Q14" s="309"/>
    </row>
    <row r="15" spans="1:17" x14ac:dyDescent="0.25">
      <c r="A15" s="1136"/>
      <c r="B15" s="1141"/>
      <c r="C15" s="1142"/>
      <c r="D15" s="1143"/>
      <c r="E15" s="1149"/>
      <c r="F15" s="1150"/>
      <c r="G15" s="1154"/>
      <c r="H15" s="1157"/>
      <c r="I15" s="305">
        <v>814</v>
      </c>
      <c r="J15" s="306">
        <v>1.1000000000000001</v>
      </c>
      <c r="K15" s="311"/>
      <c r="L15" s="312" t="str">
        <f>G14</f>
        <v>1,00</v>
      </c>
      <c r="M15" s="313" t="s">
        <v>4432</v>
      </c>
      <c r="N15" s="314">
        <f>I15*J15*L15</f>
        <v>895.4</v>
      </c>
      <c r="O15" s="321"/>
      <c r="P15" s="292"/>
      <c r="Q15" s="309"/>
    </row>
    <row r="16" spans="1:17" ht="11.25" customHeight="1" x14ac:dyDescent="0.25">
      <c r="A16" s="1137"/>
      <c r="B16" s="1144"/>
      <c r="C16" s="1145"/>
      <c r="D16" s="1146"/>
      <c r="E16" s="1151"/>
      <c r="F16" s="1152"/>
      <c r="G16" s="1155"/>
      <c r="H16" s="1158"/>
      <c r="I16" s="305">
        <v>49</v>
      </c>
      <c r="J16" s="306"/>
      <c r="K16" s="306"/>
      <c r="L16" s="312" t="str">
        <f>G14</f>
        <v>1,00</v>
      </c>
      <c r="M16" s="313" t="s">
        <v>4445</v>
      </c>
      <c r="N16" s="314">
        <f>84*G14</f>
        <v>84</v>
      </c>
      <c r="O16" s="321"/>
      <c r="P16" s="292"/>
      <c r="Q16" s="309"/>
    </row>
    <row r="17" spans="1:17" ht="15" customHeight="1" x14ac:dyDescent="0.2">
      <c r="A17" s="315"/>
      <c r="B17" s="1125" t="s">
        <v>4446</v>
      </c>
      <c r="C17" s="1126"/>
      <c r="D17" s="1126"/>
      <c r="E17" s="1126"/>
      <c r="F17" s="1126"/>
      <c r="G17" s="1126"/>
      <c r="H17" s="1126"/>
      <c r="I17" s="1126"/>
      <c r="J17" s="1126"/>
      <c r="K17" s="1126"/>
      <c r="L17" s="1127"/>
      <c r="M17" s="1128">
        <f>M7+N9+M12+N15+M13+M11*0.85</f>
        <v>17926.599999999999</v>
      </c>
      <c r="N17" s="1129"/>
      <c r="O17" s="328"/>
      <c r="P17" s="329"/>
      <c r="Q17" s="309"/>
    </row>
    <row r="18" spans="1:17" ht="15" customHeight="1" x14ac:dyDescent="0.25">
      <c r="A18" s="315"/>
      <c r="B18" s="1130" t="s">
        <v>4447</v>
      </c>
      <c r="C18" s="1131"/>
      <c r="D18" s="1131"/>
      <c r="E18" s="1131"/>
      <c r="F18" s="1131"/>
      <c r="G18" s="1131"/>
      <c r="H18" s="1131"/>
      <c r="I18" s="1131"/>
      <c r="J18" s="1131"/>
      <c r="K18" s="1131"/>
      <c r="L18" s="1132"/>
      <c r="M18" s="1128">
        <f>N10+N16</f>
        <v>794</v>
      </c>
      <c r="N18" s="1129"/>
      <c r="O18" s="328"/>
      <c r="P18" s="329"/>
      <c r="Q18" s="309"/>
    </row>
    <row r="19" spans="1:17" ht="25.5" customHeight="1" x14ac:dyDescent="0.25">
      <c r="A19" s="315">
        <v>7</v>
      </c>
      <c r="B19" s="1112" t="s">
        <v>4448</v>
      </c>
      <c r="C19" s="1113"/>
      <c r="D19" s="1114"/>
      <c r="E19" s="1115" t="s">
        <v>4449</v>
      </c>
      <c r="F19" s="1116"/>
      <c r="G19" s="317">
        <f>M17+M18</f>
        <v>18720.599999999999</v>
      </c>
      <c r="H19" s="304" t="s">
        <v>4450</v>
      </c>
      <c r="I19" s="1120">
        <v>3.4000000000000002E-2</v>
      </c>
      <c r="J19" s="1121"/>
      <c r="K19" s="1121"/>
      <c r="L19" s="1116"/>
      <c r="M19" s="1133">
        <f>G19*I19</f>
        <v>636.5</v>
      </c>
      <c r="N19" s="1123"/>
      <c r="O19" s="328"/>
      <c r="P19" s="329"/>
      <c r="Q19" s="309"/>
    </row>
    <row r="20" spans="1:17" ht="22.5" customHeight="1" x14ac:dyDescent="0.25">
      <c r="A20" s="315">
        <v>8</v>
      </c>
      <c r="B20" s="1112" t="s">
        <v>4451</v>
      </c>
      <c r="C20" s="1113"/>
      <c r="D20" s="1114"/>
      <c r="E20" s="1115" t="s">
        <v>4452</v>
      </c>
      <c r="F20" s="1116"/>
      <c r="G20" s="317">
        <f>M17+M18</f>
        <v>18720.599999999999</v>
      </c>
      <c r="H20" s="304" t="s">
        <v>4453</v>
      </c>
      <c r="I20" s="1120">
        <v>6.6000000000000003E-2</v>
      </c>
      <c r="J20" s="1121"/>
      <c r="K20" s="1121"/>
      <c r="L20" s="1116"/>
      <c r="M20" s="1122">
        <f>G20*I20</f>
        <v>1235.56</v>
      </c>
      <c r="N20" s="1123"/>
      <c r="O20" s="328"/>
      <c r="P20" s="329"/>
      <c r="Q20" s="309"/>
    </row>
    <row r="21" spans="1:17" ht="24.75" customHeight="1" x14ac:dyDescent="0.25">
      <c r="A21" s="315">
        <v>9</v>
      </c>
      <c r="B21" s="1112" t="s">
        <v>4454</v>
      </c>
      <c r="C21" s="1113"/>
      <c r="D21" s="1114"/>
      <c r="E21" s="1115" t="s">
        <v>108</v>
      </c>
      <c r="F21" s="1116"/>
      <c r="G21" s="317">
        <f>M17</f>
        <v>17926.599999999999</v>
      </c>
      <c r="H21" s="304" t="s">
        <v>4455</v>
      </c>
      <c r="I21" s="1120">
        <v>0.13750000000000001</v>
      </c>
      <c r="J21" s="1121"/>
      <c r="K21" s="1121"/>
      <c r="L21" s="1116"/>
      <c r="M21" s="1122">
        <f>G21*I21</f>
        <v>2464.91</v>
      </c>
      <c r="N21" s="1123"/>
      <c r="O21" s="328"/>
      <c r="P21" s="329"/>
      <c r="Q21" s="309"/>
    </row>
    <row r="22" spans="1:17" ht="65.25" customHeight="1" x14ac:dyDescent="0.25">
      <c r="A22" s="315">
        <v>10</v>
      </c>
      <c r="B22" s="1112" t="s">
        <v>4456</v>
      </c>
      <c r="C22" s="1113"/>
      <c r="D22" s="1114"/>
      <c r="E22" s="1115" t="s">
        <v>108</v>
      </c>
      <c r="F22" s="1116"/>
      <c r="G22" s="317">
        <f>M17+M21</f>
        <v>20391.509999999998</v>
      </c>
      <c r="H22" s="304" t="s">
        <v>4457</v>
      </c>
      <c r="I22" s="1120">
        <v>0.19600000000000001</v>
      </c>
      <c r="J22" s="1121"/>
      <c r="K22" s="1121"/>
      <c r="L22" s="1116"/>
      <c r="M22" s="1122">
        <f>G22*I22</f>
        <v>3996.74</v>
      </c>
      <c r="N22" s="1123"/>
      <c r="O22" s="328"/>
      <c r="P22" s="329"/>
      <c r="Q22" s="309"/>
    </row>
    <row r="23" spans="1:17" ht="25.5" customHeight="1" x14ac:dyDescent="0.25">
      <c r="A23" s="315">
        <v>11</v>
      </c>
      <c r="B23" s="1112" t="s">
        <v>4458</v>
      </c>
      <c r="C23" s="1113"/>
      <c r="D23" s="1114"/>
      <c r="E23" s="1115" t="s">
        <v>108</v>
      </c>
      <c r="F23" s="1116"/>
      <c r="G23" s="317">
        <f>M17+M21</f>
        <v>20391.509999999998</v>
      </c>
      <c r="H23" s="304" t="s">
        <v>4459</v>
      </c>
      <c r="I23" s="1124">
        <v>0.06</v>
      </c>
      <c r="J23" s="1121"/>
      <c r="K23" s="1121"/>
      <c r="L23" s="1116"/>
      <c r="M23" s="1122">
        <f>G23*I23</f>
        <v>1223.49</v>
      </c>
      <c r="N23" s="1123"/>
      <c r="O23" s="328"/>
      <c r="P23" s="329"/>
      <c r="Q23" s="309"/>
    </row>
    <row r="24" spans="1:17" ht="15" customHeight="1" x14ac:dyDescent="0.25">
      <c r="A24" s="315"/>
      <c r="B24" s="1107" t="s">
        <v>4460</v>
      </c>
      <c r="C24" s="1108"/>
      <c r="D24" s="1108"/>
      <c r="E24" s="1108"/>
      <c r="F24" s="1108"/>
      <c r="G24" s="1108"/>
      <c r="H24" s="1108"/>
      <c r="I24" s="1108"/>
      <c r="J24" s="1108"/>
      <c r="K24" s="1108"/>
      <c r="L24" s="1109"/>
      <c r="M24" s="1110">
        <f>M17+M18+M19+M20+M21+M22+M23</f>
        <v>28277.8</v>
      </c>
      <c r="N24" s="1111"/>
      <c r="O24" s="328"/>
      <c r="P24" s="329"/>
      <c r="Q24" s="309"/>
    </row>
    <row r="25" spans="1:17" x14ac:dyDescent="0.25">
      <c r="A25" s="315"/>
      <c r="B25" s="1112" t="s">
        <v>4461</v>
      </c>
      <c r="C25" s="1113"/>
      <c r="D25" s="1114"/>
      <c r="E25" s="1115" t="s">
        <v>108</v>
      </c>
      <c r="F25" s="1116"/>
      <c r="G25" s="304" t="s">
        <v>108</v>
      </c>
      <c r="H25" s="304" t="s">
        <v>108</v>
      </c>
      <c r="I25" s="1117" t="s">
        <v>4462</v>
      </c>
      <c r="J25" s="1118"/>
      <c r="K25" s="1118"/>
      <c r="L25" s="1119"/>
      <c r="M25" s="1110">
        <f>M24/1.266</f>
        <v>22336.33</v>
      </c>
      <c r="N25" s="1111"/>
      <c r="O25" s="328"/>
      <c r="P25" s="329"/>
      <c r="Q25" s="309"/>
    </row>
    <row r="26" spans="1:17" ht="48" customHeight="1" x14ac:dyDescent="0.25">
      <c r="A26" s="330"/>
      <c r="B26" s="1095" t="s">
        <v>4463</v>
      </c>
      <c r="C26" s="1096"/>
      <c r="D26" s="1097"/>
      <c r="E26" s="1098" t="s">
        <v>4464</v>
      </c>
      <c r="F26" s="1099"/>
      <c r="G26" s="1100"/>
      <c r="H26" s="1101"/>
      <c r="I26" s="1102" t="s">
        <v>4465</v>
      </c>
      <c r="J26" s="1103"/>
      <c r="K26" s="1103"/>
      <c r="L26" s="1104"/>
      <c r="M26" s="1105">
        <f>M24*4.89</f>
        <v>138278.44</v>
      </c>
      <c r="N26" s="1106"/>
      <c r="O26" s="328"/>
      <c r="P26" s="329"/>
      <c r="Q26" s="309"/>
    </row>
    <row r="27" spans="1:17" x14ac:dyDescent="0.25">
      <c r="A27" s="331"/>
      <c r="B27" s="331"/>
      <c r="C27" s="331"/>
      <c r="D27" s="331"/>
      <c r="E27" s="331"/>
      <c r="F27" s="331"/>
      <c r="G27" s="331"/>
      <c r="H27" s="331"/>
      <c r="I27" s="331"/>
      <c r="J27" s="331"/>
      <c r="K27" s="331"/>
      <c r="L27" s="331"/>
      <c r="M27" s="331"/>
      <c r="N27" s="331"/>
    </row>
    <row r="28" spans="1:17" x14ac:dyDescent="0.25">
      <c r="D28" s="288" t="s">
        <v>174</v>
      </c>
      <c r="E28" s="263"/>
      <c r="F28" s="289"/>
      <c r="G28" s="288" t="s">
        <v>173</v>
      </c>
    </row>
    <row r="29" spans="1:17" x14ac:dyDescent="0.25">
      <c r="D29" s="263"/>
      <c r="E29" s="263"/>
      <c r="F29" s="263"/>
      <c r="G29" s="263"/>
    </row>
    <row r="30" spans="1:17" x14ac:dyDescent="0.25">
      <c r="D30" s="263" t="s">
        <v>4417</v>
      </c>
      <c r="E30" s="263"/>
      <c r="F30" s="289"/>
      <c r="G30" s="288" t="s">
        <v>104</v>
      </c>
    </row>
    <row r="40" ht="63" customHeight="1" x14ac:dyDescent="0.25"/>
  </sheetData>
  <mergeCells count="71">
    <mergeCell ref="B7:D7"/>
    <mergeCell ref="E7:F7"/>
    <mergeCell ref="M7:N7"/>
    <mergeCell ref="A1:N1"/>
    <mergeCell ref="A3:N3"/>
    <mergeCell ref="A4:N4"/>
    <mergeCell ref="B5:D5"/>
    <mergeCell ref="E5:F5"/>
    <mergeCell ref="I5:L5"/>
    <mergeCell ref="M5:N5"/>
    <mergeCell ref="O5:P5"/>
    <mergeCell ref="B6:D6"/>
    <mergeCell ref="E6:F6"/>
    <mergeCell ref="I6:L6"/>
    <mergeCell ref="M6:N6"/>
    <mergeCell ref="A8:A10"/>
    <mergeCell ref="B8:D10"/>
    <mergeCell ref="E8:F10"/>
    <mergeCell ref="G8:G10"/>
    <mergeCell ref="H8:H10"/>
    <mergeCell ref="M8:N8"/>
    <mergeCell ref="B11:D11"/>
    <mergeCell ref="E11:F11"/>
    <mergeCell ref="M11:N11"/>
    <mergeCell ref="B12:D12"/>
    <mergeCell ref="E12:F12"/>
    <mergeCell ref="M12:N12"/>
    <mergeCell ref="I8:L8"/>
    <mergeCell ref="B13:D13"/>
    <mergeCell ref="E13:F13"/>
    <mergeCell ref="M13:N13"/>
    <mergeCell ref="A14:A16"/>
    <mergeCell ref="B14:D16"/>
    <mergeCell ref="E14:F16"/>
    <mergeCell ref="G14:G16"/>
    <mergeCell ref="H14:H16"/>
    <mergeCell ref="M14:N14"/>
    <mergeCell ref="B17:L17"/>
    <mergeCell ref="M17:N17"/>
    <mergeCell ref="B18:L18"/>
    <mergeCell ref="M18:N18"/>
    <mergeCell ref="B19:D19"/>
    <mergeCell ref="E19:F19"/>
    <mergeCell ref="I19:L19"/>
    <mergeCell ref="M19:N19"/>
    <mergeCell ref="B20:D20"/>
    <mergeCell ref="E20:F20"/>
    <mergeCell ref="I20:L20"/>
    <mergeCell ref="M20:N20"/>
    <mergeCell ref="B21:D21"/>
    <mergeCell ref="E21:F21"/>
    <mergeCell ref="I21:L21"/>
    <mergeCell ref="M21:N21"/>
    <mergeCell ref="B22:D22"/>
    <mergeCell ref="E22:F22"/>
    <mergeCell ref="I22:L22"/>
    <mergeCell ref="M22:N22"/>
    <mergeCell ref="B23:D23"/>
    <mergeCell ref="E23:F23"/>
    <mergeCell ref="I23:L23"/>
    <mergeCell ref="M23:N23"/>
    <mergeCell ref="B26:D26"/>
    <mergeCell ref="E26:H26"/>
    <mergeCell ref="I26:L26"/>
    <mergeCell ref="M26:N26"/>
    <mergeCell ref="B24:L24"/>
    <mergeCell ref="M24:N24"/>
    <mergeCell ref="B25:D25"/>
    <mergeCell ref="E25:F25"/>
    <mergeCell ref="I25:L25"/>
    <mergeCell ref="M25:N25"/>
  </mergeCells>
  <pageMargins left="0.70866141732283472" right="0.70866141732283472" top="0.74803149606299213" bottom="0.74803149606299213" header="0.31496062992125984" footer="0.31496062992125984"/>
  <pageSetup paperSize="2058" scale="65" firstPageNumber="4" fitToHeight="0" orientation="portrait" useFirstPageNumber="1" horizontalDpi="4294967294" verticalDpi="4294967294" r:id="rId1"/>
  <headerFooter>
    <oddFooter>&amp;R&amp;P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39"/>
  <sheetViews>
    <sheetView showGridLines="0" topLeftCell="B1" zoomScale="115" zoomScaleNormal="115" workbookViewId="0"/>
  </sheetViews>
  <sheetFormatPr defaultRowHeight="12.75" x14ac:dyDescent="0.2"/>
  <cols>
    <col min="1" max="1" width="0" style="54" hidden="1" customWidth="1"/>
    <col min="2" max="2" width="5.5703125" style="54" customWidth="1"/>
    <col min="3" max="3" width="17" style="54" customWidth="1"/>
    <col min="4" max="4" width="37.85546875" style="54" customWidth="1"/>
    <col min="5" max="5" width="17.5703125" style="54" customWidth="1"/>
    <col min="6" max="6" width="15" style="54" customWidth="1"/>
    <col min="7" max="7" width="15.28515625" style="54" customWidth="1"/>
    <col min="8" max="8" width="13.85546875" style="54" customWidth="1"/>
    <col min="9" max="9" width="15.5703125" style="54" customWidth="1"/>
    <col min="10" max="16384" width="9.140625" style="54"/>
  </cols>
  <sheetData>
    <row r="1" spans="2:9" x14ac:dyDescent="0.2">
      <c r="I1" s="37" t="s">
        <v>336</v>
      </c>
    </row>
    <row r="2" spans="2:9" x14ac:dyDescent="0.2">
      <c r="B2" s="126"/>
      <c r="C2" s="40"/>
      <c r="D2" s="39"/>
      <c r="E2" s="38"/>
      <c r="F2" s="38"/>
      <c r="G2" s="38"/>
      <c r="H2" s="38"/>
      <c r="I2" s="37" t="s">
        <v>1</v>
      </c>
    </row>
    <row r="3" spans="2:9" ht="30" customHeight="1" x14ac:dyDescent="0.2">
      <c r="B3" s="126"/>
      <c r="C3" s="1032" t="s">
        <v>5</v>
      </c>
      <c r="D3" s="1032"/>
      <c r="E3" s="1032"/>
      <c r="F3" s="1032"/>
      <c r="G3" s="1032"/>
      <c r="H3" s="1032"/>
      <c r="I3" s="127"/>
    </row>
    <row r="4" spans="2:9" x14ac:dyDescent="0.2">
      <c r="B4" s="126"/>
      <c r="C4" s="40"/>
      <c r="D4" s="1033" t="s">
        <v>6</v>
      </c>
      <c r="E4" s="1033"/>
      <c r="F4" s="1033"/>
      <c r="G4" s="1033"/>
      <c r="H4" s="38"/>
      <c r="I4" s="38"/>
    </row>
    <row r="5" spans="2:9" ht="27" customHeight="1" x14ac:dyDescent="0.2">
      <c r="B5" s="126"/>
      <c r="C5" s="1032" t="s">
        <v>25</v>
      </c>
      <c r="D5" s="1032"/>
      <c r="E5" s="1032"/>
      <c r="F5" s="1032"/>
      <c r="G5" s="1032"/>
      <c r="H5" s="1032"/>
      <c r="I5" s="38"/>
    </row>
    <row r="6" spans="2:9" x14ac:dyDescent="0.2">
      <c r="B6" s="126"/>
      <c r="C6" s="40"/>
      <c r="D6" s="1033" t="s">
        <v>339</v>
      </c>
      <c r="E6" s="1033"/>
      <c r="F6" s="1033"/>
      <c r="G6" s="1033"/>
      <c r="H6" s="38"/>
      <c r="I6" s="38"/>
    </row>
    <row r="7" spans="2:9" x14ac:dyDescent="0.2">
      <c r="B7" s="126"/>
      <c r="C7" s="40"/>
      <c r="D7" s="128"/>
      <c r="E7" s="38"/>
      <c r="F7" s="38"/>
      <c r="G7" s="38"/>
      <c r="H7" s="38"/>
      <c r="I7" s="38"/>
    </row>
    <row r="8" spans="2:9" x14ac:dyDescent="0.2">
      <c r="B8" s="126"/>
      <c r="C8" s="40"/>
      <c r="D8" s="39"/>
      <c r="E8" s="129" t="s">
        <v>4466</v>
      </c>
      <c r="G8" s="38"/>
      <c r="H8" s="38"/>
      <c r="I8" s="38"/>
    </row>
    <row r="9" spans="2:9" x14ac:dyDescent="0.2">
      <c r="B9" s="126"/>
      <c r="C9" s="40"/>
      <c r="D9" s="39"/>
      <c r="E9" s="38"/>
      <c r="F9" s="38"/>
      <c r="G9" s="38"/>
      <c r="H9" s="38"/>
      <c r="I9" s="38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031" t="s">
        <v>342</v>
      </c>
      <c r="C11" s="1031"/>
      <c r="D11" s="1031"/>
      <c r="E11" s="1031"/>
      <c r="F11" s="1031"/>
      <c r="G11" s="1031"/>
      <c r="H11" s="1031"/>
      <c r="I11" s="1031"/>
    </row>
    <row r="12" spans="2:9" x14ac:dyDescent="0.2">
      <c r="B12" s="126"/>
      <c r="C12" s="131" t="s">
        <v>343</v>
      </c>
      <c r="D12" s="132"/>
      <c r="E12" s="133"/>
      <c r="F12" s="133"/>
      <c r="G12" s="134">
        <v>1834.34</v>
      </c>
      <c r="H12" s="135" t="s">
        <v>344</v>
      </c>
      <c r="I12" s="38"/>
    </row>
    <row r="13" spans="2:9" x14ac:dyDescent="0.2">
      <c r="B13" s="126"/>
      <c r="C13" s="40"/>
      <c r="E13" s="136"/>
      <c r="F13" s="38"/>
      <c r="G13" s="38"/>
      <c r="H13" s="38"/>
      <c r="I13" s="38"/>
    </row>
    <row r="14" spans="2:9" ht="14.25" customHeight="1" x14ac:dyDescent="0.2">
      <c r="B14" s="126"/>
      <c r="C14" s="137" t="s">
        <v>345</v>
      </c>
      <c r="E14" s="136"/>
      <c r="F14" s="38"/>
      <c r="G14" s="38"/>
      <c r="H14" s="38"/>
      <c r="I14" s="38"/>
    </row>
    <row r="15" spans="2:9" x14ac:dyDescent="0.2">
      <c r="B15" s="126"/>
      <c r="C15" s="138" t="s">
        <v>346</v>
      </c>
      <c r="E15" s="139"/>
      <c r="F15" s="140"/>
      <c r="G15" s="141" t="s">
        <v>347</v>
      </c>
      <c r="H15" s="38"/>
      <c r="I15" s="38"/>
    </row>
    <row r="16" spans="2:9" x14ac:dyDescent="0.2">
      <c r="B16" s="126"/>
      <c r="C16" s="126" t="s">
        <v>348</v>
      </c>
      <c r="E16" s="136"/>
      <c r="F16" s="38"/>
      <c r="G16" s="38"/>
      <c r="H16" s="38"/>
      <c r="I16" s="38"/>
    </row>
    <row r="17" spans="2:9" x14ac:dyDescent="0.2">
      <c r="B17" s="126"/>
      <c r="C17" s="138" t="s">
        <v>346</v>
      </c>
      <c r="E17" s="139"/>
      <c r="F17" s="140"/>
      <c r="G17" s="141" t="s">
        <v>4467</v>
      </c>
      <c r="H17" s="38"/>
      <c r="I17" s="38"/>
    </row>
    <row r="18" spans="2:9" x14ac:dyDescent="0.2">
      <c r="B18" s="126"/>
      <c r="C18" s="142" t="s">
        <v>7</v>
      </c>
      <c r="D18" s="142"/>
      <c r="E18" s="142"/>
      <c r="F18" s="142"/>
      <c r="G18" s="38"/>
      <c r="H18" s="38"/>
      <c r="I18" s="38"/>
    </row>
    <row r="19" spans="2:9" x14ac:dyDescent="0.2">
      <c r="B19" s="126"/>
      <c r="C19" s="40"/>
      <c r="D19" s="39"/>
      <c r="E19" s="38"/>
      <c r="F19" s="38"/>
      <c r="G19" s="38"/>
      <c r="H19" s="38"/>
      <c r="I19" s="38"/>
    </row>
    <row r="20" spans="2:9" x14ac:dyDescent="0.2">
      <c r="B20" s="1026" t="s">
        <v>121</v>
      </c>
      <c r="C20" s="1027" t="s">
        <v>8</v>
      </c>
      <c r="D20" s="1026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026"/>
      <c r="C21" s="1027"/>
      <c r="D21" s="1026"/>
      <c r="E21" s="1026" t="s">
        <v>351</v>
      </c>
      <c r="F21" s="1026" t="s">
        <v>10</v>
      </c>
      <c r="G21" s="1026" t="s">
        <v>11</v>
      </c>
      <c r="H21" s="1026" t="s">
        <v>12</v>
      </c>
      <c r="I21" s="1026" t="s">
        <v>13</v>
      </c>
    </row>
    <row r="22" spans="2:9" ht="30.75" customHeight="1" x14ac:dyDescent="0.2">
      <c r="B22" s="1026"/>
      <c r="C22" s="1027"/>
      <c r="D22" s="1026"/>
      <c r="E22" s="1026"/>
      <c r="F22" s="1026"/>
      <c r="G22" s="1026"/>
      <c r="H22" s="1026"/>
      <c r="I22" s="1026"/>
    </row>
    <row r="23" spans="2:9" ht="39.75" customHeight="1" x14ac:dyDescent="0.2">
      <c r="B23" s="1026"/>
      <c r="C23" s="1027"/>
      <c r="D23" s="1026"/>
      <c r="E23" s="1026"/>
      <c r="F23" s="1026"/>
      <c r="G23" s="1026"/>
      <c r="H23" s="1026"/>
      <c r="I23" s="1026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023" t="s">
        <v>352</v>
      </c>
      <c r="C25" s="1024"/>
      <c r="D25" s="1024"/>
      <c r="E25" s="1024"/>
      <c r="F25" s="1024"/>
      <c r="G25" s="1024"/>
      <c r="H25" s="1024"/>
      <c r="I25" s="1024"/>
    </row>
    <row r="26" spans="2:9" x14ac:dyDescent="0.2">
      <c r="B26" s="144">
        <v>1</v>
      </c>
      <c r="C26" s="145" t="s">
        <v>4468</v>
      </c>
      <c r="D26" s="146" t="s">
        <v>222</v>
      </c>
      <c r="E26" s="147">
        <v>185.7</v>
      </c>
      <c r="F26" s="147">
        <v>0.83</v>
      </c>
      <c r="G26" s="147"/>
      <c r="H26" s="147"/>
      <c r="I26" s="147">
        <v>186.53</v>
      </c>
    </row>
    <row r="27" spans="2:9" x14ac:dyDescent="0.2">
      <c r="B27" s="144">
        <v>2</v>
      </c>
      <c r="C27" s="145" t="s">
        <v>4469</v>
      </c>
      <c r="D27" s="146" t="s">
        <v>231</v>
      </c>
      <c r="E27" s="147">
        <v>0.06</v>
      </c>
      <c r="F27" s="147">
        <v>27.05</v>
      </c>
      <c r="G27" s="147">
        <v>1620.7</v>
      </c>
      <c r="H27" s="147"/>
      <c r="I27" s="147">
        <v>1647.81</v>
      </c>
    </row>
    <row r="28" spans="2:9" x14ac:dyDescent="0.2">
      <c r="B28" s="144" t="s">
        <v>108</v>
      </c>
      <c r="C28" s="145" t="s">
        <v>108</v>
      </c>
      <c r="D28" s="146" t="s">
        <v>374</v>
      </c>
      <c r="E28" s="147">
        <v>185.76</v>
      </c>
      <c r="F28" s="147">
        <v>27.88</v>
      </c>
      <c r="G28" s="147">
        <v>1620.7</v>
      </c>
      <c r="H28" s="147"/>
      <c r="I28" s="147">
        <v>1834.34</v>
      </c>
    </row>
    <row r="29" spans="2:9" x14ac:dyDescent="0.2">
      <c r="B29" s="148"/>
      <c r="C29" s="149"/>
      <c r="D29" s="150"/>
      <c r="E29" s="151"/>
      <c r="F29" s="151"/>
      <c r="G29" s="151"/>
      <c r="H29" s="151"/>
      <c r="I29" s="151"/>
    </row>
    <row r="32" spans="2:9" x14ac:dyDescent="0.2">
      <c r="B32" s="152" t="s">
        <v>90</v>
      </c>
      <c r="D32" s="153"/>
      <c r="F32" s="153"/>
      <c r="G32" s="153" t="s">
        <v>104</v>
      </c>
      <c r="I32" s="154"/>
    </row>
    <row r="33" spans="2:9" hidden="1" x14ac:dyDescent="0.2">
      <c r="D33" s="992" t="s">
        <v>89</v>
      </c>
      <c r="E33" s="992"/>
      <c r="F33" s="992"/>
      <c r="G33" s="992"/>
      <c r="H33" s="992"/>
      <c r="I33" s="1025"/>
    </row>
    <row r="34" spans="2:9" hidden="1" x14ac:dyDescent="0.2">
      <c r="B34" s="152" t="s">
        <v>91</v>
      </c>
      <c r="D34" s="153"/>
      <c r="E34" s="152"/>
      <c r="F34" s="153"/>
      <c r="G34" s="153"/>
      <c r="I34" s="154"/>
    </row>
    <row r="35" spans="2:9" x14ac:dyDescent="0.2">
      <c r="D35" s="107" t="s">
        <v>103</v>
      </c>
      <c r="E35" s="11" t="s">
        <v>375</v>
      </c>
      <c r="F35" s="155"/>
      <c r="H35" s="155"/>
      <c r="I35" s="156"/>
    </row>
    <row r="36" spans="2:9" ht="15" x14ac:dyDescent="0.2">
      <c r="B36" s="152" t="s">
        <v>376</v>
      </c>
      <c r="D36" s="153"/>
      <c r="E36" s="157"/>
      <c r="F36" s="153"/>
      <c r="G36" s="153" t="s">
        <v>173</v>
      </c>
      <c r="I36" s="154"/>
    </row>
    <row r="37" spans="2:9" ht="15" x14ac:dyDescent="0.2">
      <c r="C37" s="158"/>
      <c r="D37" s="992" t="s">
        <v>92</v>
      </c>
      <c r="E37" s="992"/>
      <c r="F37" s="992"/>
      <c r="G37" s="992"/>
      <c r="H37" s="992"/>
      <c r="I37" s="992"/>
    </row>
    <row r="38" spans="2:9" ht="15" x14ac:dyDescent="0.2">
      <c r="B38" s="152" t="s">
        <v>377</v>
      </c>
      <c r="D38" s="153"/>
      <c r="E38" s="157"/>
      <c r="F38" s="159"/>
      <c r="G38" s="159" t="s">
        <v>378</v>
      </c>
      <c r="H38" s="157"/>
      <c r="I38" s="154"/>
    </row>
    <row r="39" spans="2:9" x14ac:dyDescent="0.2">
      <c r="D39" s="992" t="s">
        <v>92</v>
      </c>
      <c r="E39" s="992"/>
      <c r="F39" s="992"/>
      <c r="G39" s="992"/>
      <c r="H39" s="992"/>
      <c r="I39" s="992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33:I33"/>
    <mergeCell ref="D37:I37"/>
    <mergeCell ref="D39:I39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5" fitToHeight="0" orientation="portrait" useFirstPageNumber="1" r:id="rId1"/>
  <headerFooter alignWithMargins="0">
    <oddFooter>&amp;R&amp;P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39"/>
  <sheetViews>
    <sheetView showGridLines="0" topLeftCell="B3" zoomScale="115" zoomScaleNormal="115" workbookViewId="0">
      <selection activeCell="B26" sqref="A26:XFD27"/>
    </sheetView>
  </sheetViews>
  <sheetFormatPr defaultRowHeight="12.75" x14ac:dyDescent="0.2"/>
  <cols>
    <col min="1" max="1" width="0" style="54" hidden="1" customWidth="1"/>
    <col min="2" max="2" width="5.5703125" style="54" customWidth="1"/>
    <col min="3" max="3" width="17" style="54" customWidth="1"/>
    <col min="4" max="4" width="37.85546875" style="54" customWidth="1"/>
    <col min="5" max="5" width="17.5703125" style="54" customWidth="1"/>
    <col min="6" max="6" width="15" style="54" customWidth="1"/>
    <col min="7" max="7" width="15.28515625" style="54" customWidth="1"/>
    <col min="8" max="8" width="13.85546875" style="54" customWidth="1"/>
    <col min="9" max="9" width="15.5703125" style="54" customWidth="1"/>
    <col min="10" max="16384" width="9.140625" style="54"/>
  </cols>
  <sheetData>
    <row r="1" spans="2:9" x14ac:dyDescent="0.2">
      <c r="I1" s="37" t="s">
        <v>336</v>
      </c>
    </row>
    <row r="2" spans="2:9" x14ac:dyDescent="0.2">
      <c r="B2" s="126"/>
      <c r="C2" s="40"/>
      <c r="D2" s="39"/>
      <c r="E2" s="38"/>
      <c r="F2" s="38"/>
      <c r="G2" s="38"/>
      <c r="H2" s="38"/>
      <c r="I2" s="37" t="s">
        <v>1</v>
      </c>
    </row>
    <row r="3" spans="2:9" ht="30" customHeight="1" x14ac:dyDescent="0.2">
      <c r="B3" s="126"/>
      <c r="C3" s="1032" t="s">
        <v>5</v>
      </c>
      <c r="D3" s="1032"/>
      <c r="E3" s="1032"/>
      <c r="F3" s="1032"/>
      <c r="G3" s="1032"/>
      <c r="H3" s="1032"/>
      <c r="I3" s="127"/>
    </row>
    <row r="4" spans="2:9" x14ac:dyDescent="0.2">
      <c r="B4" s="126"/>
      <c r="C4" s="40"/>
      <c r="D4" s="1033" t="s">
        <v>6</v>
      </c>
      <c r="E4" s="1033"/>
      <c r="F4" s="1033"/>
      <c r="G4" s="1033"/>
      <c r="H4" s="38"/>
      <c r="I4" s="38"/>
    </row>
    <row r="5" spans="2:9" ht="27" customHeight="1" x14ac:dyDescent="0.2">
      <c r="B5" s="126"/>
      <c r="C5" s="1032" t="s">
        <v>25</v>
      </c>
      <c r="D5" s="1032"/>
      <c r="E5" s="1032"/>
      <c r="F5" s="1032"/>
      <c r="G5" s="1032"/>
      <c r="H5" s="1032"/>
      <c r="I5" s="38"/>
    </row>
    <row r="6" spans="2:9" x14ac:dyDescent="0.2">
      <c r="B6" s="126"/>
      <c r="C6" s="40"/>
      <c r="D6" s="1033" t="s">
        <v>339</v>
      </c>
      <c r="E6" s="1033"/>
      <c r="F6" s="1033"/>
      <c r="G6" s="1033"/>
      <c r="H6" s="38"/>
      <c r="I6" s="38"/>
    </row>
    <row r="7" spans="2:9" x14ac:dyDescent="0.2">
      <c r="B7" s="126"/>
      <c r="C7" s="40"/>
      <c r="D7" s="128"/>
      <c r="E7" s="38"/>
      <c r="F7" s="38"/>
      <c r="G7" s="38"/>
      <c r="H7" s="38"/>
      <c r="I7" s="38"/>
    </row>
    <row r="8" spans="2:9" x14ac:dyDescent="0.2">
      <c r="B8" s="126"/>
      <c r="C8" s="40"/>
      <c r="D8" s="39"/>
      <c r="E8" s="129" t="s">
        <v>4466</v>
      </c>
      <c r="G8" s="38"/>
      <c r="H8" s="38"/>
      <c r="I8" s="38"/>
    </row>
    <row r="9" spans="2:9" x14ac:dyDescent="0.2">
      <c r="B9" s="126"/>
      <c r="C9" s="40"/>
      <c r="D9" s="39"/>
      <c r="E9" s="38"/>
      <c r="F9" s="38"/>
      <c r="G9" s="38"/>
      <c r="H9" s="38"/>
      <c r="I9" s="38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031" t="s">
        <v>342</v>
      </c>
      <c r="C11" s="1031"/>
      <c r="D11" s="1031"/>
      <c r="E11" s="1031"/>
      <c r="F11" s="1031"/>
      <c r="G11" s="1031"/>
      <c r="H11" s="1031"/>
      <c r="I11" s="1031"/>
    </row>
    <row r="12" spans="2:9" x14ac:dyDescent="0.2">
      <c r="B12" s="126"/>
      <c r="C12" s="131" t="s">
        <v>343</v>
      </c>
      <c r="D12" s="132"/>
      <c r="E12" s="133"/>
      <c r="F12" s="133"/>
      <c r="G12" s="134">
        <v>10042.59</v>
      </c>
      <c r="H12" s="135" t="s">
        <v>344</v>
      </c>
      <c r="I12" s="38"/>
    </row>
    <row r="13" spans="2:9" x14ac:dyDescent="0.2">
      <c r="B13" s="126"/>
      <c r="C13" s="40"/>
      <c r="E13" s="136"/>
      <c r="F13" s="38"/>
      <c r="G13" s="38"/>
      <c r="H13" s="38"/>
      <c r="I13" s="38"/>
    </row>
    <row r="14" spans="2:9" ht="14.25" customHeight="1" x14ac:dyDescent="0.2">
      <c r="B14" s="126"/>
      <c r="C14" s="137" t="s">
        <v>345</v>
      </c>
      <c r="E14" s="136"/>
      <c r="F14" s="38"/>
      <c r="G14" s="38"/>
      <c r="H14" s="38"/>
      <c r="I14" s="38"/>
    </row>
    <row r="15" spans="2:9" x14ac:dyDescent="0.2">
      <c r="B15" s="126"/>
      <c r="C15" s="138" t="s">
        <v>346</v>
      </c>
      <c r="E15" s="139"/>
      <c r="F15" s="140"/>
      <c r="G15" s="141" t="s">
        <v>347</v>
      </c>
      <c r="H15" s="38"/>
      <c r="I15" s="38"/>
    </row>
    <row r="16" spans="2:9" x14ac:dyDescent="0.2">
      <c r="B16" s="126"/>
      <c r="C16" s="126" t="s">
        <v>348</v>
      </c>
      <c r="E16" s="136"/>
      <c r="F16" s="38"/>
      <c r="G16" s="38"/>
      <c r="H16" s="38"/>
      <c r="I16" s="38"/>
    </row>
    <row r="17" spans="2:9" x14ac:dyDescent="0.2">
      <c r="B17" s="126"/>
      <c r="C17" s="138" t="s">
        <v>346</v>
      </c>
      <c r="E17" s="139"/>
      <c r="F17" s="140"/>
      <c r="G17" s="141" t="s">
        <v>4470</v>
      </c>
      <c r="H17" s="38"/>
      <c r="I17" s="38"/>
    </row>
    <row r="18" spans="2:9" x14ac:dyDescent="0.2">
      <c r="B18" s="126"/>
      <c r="C18" s="142" t="s">
        <v>4471</v>
      </c>
      <c r="D18" s="142"/>
      <c r="E18" s="142"/>
      <c r="F18" s="142"/>
      <c r="G18" s="38"/>
      <c r="H18" s="38"/>
      <c r="I18" s="38"/>
    </row>
    <row r="19" spans="2:9" x14ac:dyDescent="0.2">
      <c r="B19" s="126"/>
      <c r="C19" s="40"/>
      <c r="D19" s="39"/>
      <c r="E19" s="38"/>
      <c r="F19" s="38"/>
      <c r="G19" s="38"/>
      <c r="H19" s="38"/>
      <c r="I19" s="38"/>
    </row>
    <row r="20" spans="2:9" x14ac:dyDescent="0.2">
      <c r="B20" s="1026" t="s">
        <v>121</v>
      </c>
      <c r="C20" s="1027" t="s">
        <v>8</v>
      </c>
      <c r="D20" s="1026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026"/>
      <c r="C21" s="1027"/>
      <c r="D21" s="1026"/>
      <c r="E21" s="1026" t="s">
        <v>351</v>
      </c>
      <c r="F21" s="1026" t="s">
        <v>10</v>
      </c>
      <c r="G21" s="1026" t="s">
        <v>11</v>
      </c>
      <c r="H21" s="1026" t="s">
        <v>12</v>
      </c>
      <c r="I21" s="1026" t="s">
        <v>13</v>
      </c>
    </row>
    <row r="22" spans="2:9" ht="30.75" customHeight="1" x14ac:dyDescent="0.2">
      <c r="B22" s="1026"/>
      <c r="C22" s="1027"/>
      <c r="D22" s="1026"/>
      <c r="E22" s="1026"/>
      <c r="F22" s="1026"/>
      <c r="G22" s="1026"/>
      <c r="H22" s="1026"/>
      <c r="I22" s="1026"/>
    </row>
    <row r="23" spans="2:9" ht="39.75" customHeight="1" x14ac:dyDescent="0.2">
      <c r="B23" s="1026"/>
      <c r="C23" s="1027"/>
      <c r="D23" s="1026"/>
      <c r="E23" s="1026"/>
      <c r="F23" s="1026"/>
      <c r="G23" s="1026"/>
      <c r="H23" s="1026"/>
      <c r="I23" s="1026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023" t="s">
        <v>352</v>
      </c>
      <c r="C25" s="1024"/>
      <c r="D25" s="1024"/>
      <c r="E25" s="1024"/>
      <c r="F25" s="1024"/>
      <c r="G25" s="1024"/>
      <c r="H25" s="1024"/>
      <c r="I25" s="1024"/>
    </row>
    <row r="26" spans="2:9" x14ac:dyDescent="0.2">
      <c r="B26" s="144">
        <v>1</v>
      </c>
      <c r="C26" s="145" t="s">
        <v>4468</v>
      </c>
      <c r="D26" s="146" t="s">
        <v>222</v>
      </c>
      <c r="E26" s="147">
        <v>1741.9</v>
      </c>
      <c r="F26" s="147">
        <v>7.81</v>
      </c>
      <c r="G26" s="147"/>
      <c r="H26" s="147"/>
      <c r="I26" s="147">
        <v>1749.71</v>
      </c>
    </row>
    <row r="27" spans="2:9" x14ac:dyDescent="0.2">
      <c r="B27" s="144">
        <v>2</v>
      </c>
      <c r="C27" s="145" t="s">
        <v>4469</v>
      </c>
      <c r="D27" s="146" t="s">
        <v>231</v>
      </c>
      <c r="E27" s="147">
        <v>0.52</v>
      </c>
      <c r="F27" s="147">
        <v>253.71</v>
      </c>
      <c r="G27" s="147">
        <v>8038.65</v>
      </c>
      <c r="H27" s="147"/>
      <c r="I27" s="147">
        <v>8292.8799999999992</v>
      </c>
    </row>
    <row r="28" spans="2:9" x14ac:dyDescent="0.2">
      <c r="B28" s="144" t="s">
        <v>108</v>
      </c>
      <c r="C28" s="145" t="s">
        <v>108</v>
      </c>
      <c r="D28" s="146" t="s">
        <v>374</v>
      </c>
      <c r="E28" s="147">
        <v>1742.42</v>
      </c>
      <c r="F28" s="147">
        <v>261.52</v>
      </c>
      <c r="G28" s="147">
        <v>8038.65</v>
      </c>
      <c r="H28" s="147"/>
      <c r="I28" s="147">
        <v>10042.59</v>
      </c>
    </row>
    <row r="29" spans="2:9" x14ac:dyDescent="0.2">
      <c r="B29" s="148"/>
      <c r="C29" s="149"/>
      <c r="D29" s="150"/>
      <c r="E29" s="151"/>
      <c r="F29" s="151"/>
      <c r="G29" s="151"/>
      <c r="H29" s="151"/>
      <c r="I29" s="151"/>
    </row>
    <row r="32" spans="2:9" x14ac:dyDescent="0.2">
      <c r="B32" s="152" t="s">
        <v>90</v>
      </c>
      <c r="D32" s="153"/>
      <c r="F32" s="153"/>
      <c r="G32" s="153" t="s">
        <v>104</v>
      </c>
      <c r="I32" s="154"/>
    </row>
    <row r="33" spans="2:9" hidden="1" x14ac:dyDescent="0.2">
      <c r="D33" s="992" t="s">
        <v>89</v>
      </c>
      <c r="E33" s="992"/>
      <c r="F33" s="992"/>
      <c r="G33" s="992"/>
      <c r="H33" s="992"/>
      <c r="I33" s="1025"/>
    </row>
    <row r="34" spans="2:9" hidden="1" x14ac:dyDescent="0.2">
      <c r="B34" s="152" t="s">
        <v>91</v>
      </c>
      <c r="D34" s="153"/>
      <c r="E34" s="152"/>
      <c r="F34" s="153"/>
      <c r="G34" s="153"/>
      <c r="I34" s="154"/>
    </row>
    <row r="35" spans="2:9" x14ac:dyDescent="0.2">
      <c r="D35" s="107" t="s">
        <v>103</v>
      </c>
      <c r="E35" s="11" t="s">
        <v>375</v>
      </c>
      <c r="F35" s="155"/>
      <c r="H35" s="155"/>
      <c r="I35" s="156"/>
    </row>
    <row r="36" spans="2:9" ht="15" x14ac:dyDescent="0.2">
      <c r="B36" s="152" t="s">
        <v>376</v>
      </c>
      <c r="D36" s="153"/>
      <c r="E36" s="157"/>
      <c r="F36" s="153"/>
      <c r="G36" s="153" t="s">
        <v>173</v>
      </c>
      <c r="I36" s="154"/>
    </row>
    <row r="37" spans="2:9" ht="15" x14ac:dyDescent="0.2">
      <c r="C37" s="158"/>
      <c r="D37" s="992" t="s">
        <v>92</v>
      </c>
      <c r="E37" s="992"/>
      <c r="F37" s="992"/>
      <c r="G37" s="992"/>
      <c r="H37" s="992"/>
      <c r="I37" s="992"/>
    </row>
    <row r="38" spans="2:9" ht="15" x14ac:dyDescent="0.2">
      <c r="B38" s="152" t="s">
        <v>377</v>
      </c>
      <c r="D38" s="153"/>
      <c r="E38" s="157"/>
      <c r="F38" s="159"/>
      <c r="G38" s="159" t="s">
        <v>378</v>
      </c>
      <c r="H38" s="157"/>
      <c r="I38" s="154"/>
    </row>
    <row r="39" spans="2:9" x14ac:dyDescent="0.2">
      <c r="D39" s="992" t="s">
        <v>92</v>
      </c>
      <c r="E39" s="992"/>
      <c r="F39" s="992"/>
      <c r="G39" s="992"/>
      <c r="H39" s="992"/>
      <c r="I39" s="992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33:I33"/>
    <mergeCell ref="D37:I37"/>
    <mergeCell ref="D39:I39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6" fitToHeight="0" orientation="portrait" useFirstPageNumber="1" r:id="rId1"/>
  <headerFooter alignWithMargins="0">
    <oddFooter>&amp;R&amp;P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69"/>
  <sheetViews>
    <sheetView showGridLines="0" view="pageBreakPreview" zoomScaleNormal="100" zoomScaleSheetLayoutView="100" workbookViewId="0">
      <selection activeCell="F69" sqref="F69:L69"/>
    </sheetView>
  </sheetViews>
  <sheetFormatPr defaultRowHeight="38.25" customHeight="1" outlineLevelRow="1" x14ac:dyDescent="0.25"/>
  <cols>
    <col min="1" max="1" width="8.7109375" style="707" customWidth="1"/>
    <col min="2" max="2" width="46.5703125" style="707" customWidth="1"/>
    <col min="3" max="4" width="13.42578125" style="707" customWidth="1"/>
    <col min="5" max="6" width="15.42578125" style="707" customWidth="1"/>
    <col min="7" max="8" width="14.28515625" style="707" customWidth="1"/>
    <col min="9" max="16384" width="9.140625" style="707"/>
  </cols>
  <sheetData>
    <row r="1" spans="1:8" s="126" customFormat="1" ht="21.75" customHeight="1" x14ac:dyDescent="0.25">
      <c r="A1" s="919" t="s">
        <v>8842</v>
      </c>
      <c r="B1" s="919"/>
      <c r="C1" s="919"/>
      <c r="D1" s="919"/>
      <c r="E1" s="919"/>
      <c r="F1" s="919"/>
      <c r="G1" s="919"/>
      <c r="H1" s="919"/>
    </row>
    <row r="2" spans="1:8" s="126" customFormat="1" ht="12.75" x14ac:dyDescent="0.2">
      <c r="A2" s="41"/>
      <c r="B2" s="39"/>
    </row>
    <row r="3" spans="1:8" s="126" customFormat="1" ht="35.25" customHeight="1" x14ac:dyDescent="0.2">
      <c r="A3" s="706" t="s">
        <v>6650</v>
      </c>
      <c r="B3" s="920" t="str">
        <f>'ССРСС-ТЦ изм.1'!D13</f>
        <v>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</v>
      </c>
      <c r="C3" s="920"/>
      <c r="D3" s="920"/>
      <c r="E3" s="920"/>
      <c r="F3" s="920"/>
      <c r="G3" s="920"/>
      <c r="H3" s="920"/>
    </row>
    <row r="4" spans="1:8" ht="15.75" x14ac:dyDescent="0.25">
      <c r="A4" s="704"/>
      <c r="B4" s="706"/>
    </row>
    <row r="5" spans="1:8" ht="21.75" customHeight="1" x14ac:dyDescent="0.25">
      <c r="A5" s="921" t="s">
        <v>412</v>
      </c>
      <c r="B5" s="921" t="s">
        <v>413</v>
      </c>
      <c r="C5" s="923" t="s">
        <v>414</v>
      </c>
      <c r="D5" s="923" t="s">
        <v>6747</v>
      </c>
      <c r="E5" s="918" t="s">
        <v>8843</v>
      </c>
      <c r="F5" s="918"/>
      <c r="G5" s="918" t="s">
        <v>6648</v>
      </c>
      <c r="H5" s="918"/>
    </row>
    <row r="6" spans="1:8" ht="36.75" customHeight="1" x14ac:dyDescent="0.25">
      <c r="A6" s="922"/>
      <c r="B6" s="922"/>
      <c r="C6" s="924"/>
      <c r="D6" s="924"/>
      <c r="E6" s="768" t="s">
        <v>8844</v>
      </c>
      <c r="F6" s="699" t="s">
        <v>8845</v>
      </c>
      <c r="G6" s="768" t="s">
        <v>8844</v>
      </c>
      <c r="H6" s="699" t="s">
        <v>8845</v>
      </c>
    </row>
    <row r="7" spans="1:8" ht="15.75" x14ac:dyDescent="0.25">
      <c r="A7" s="731">
        <v>1</v>
      </c>
      <c r="B7" s="731">
        <v>2</v>
      </c>
      <c r="C7" s="714">
        <v>3</v>
      </c>
      <c r="D7" s="714">
        <v>4</v>
      </c>
      <c r="E7" s="774">
        <v>5</v>
      </c>
      <c r="F7" s="774">
        <v>6</v>
      </c>
      <c r="G7" s="774">
        <v>7</v>
      </c>
      <c r="H7" s="774">
        <v>8</v>
      </c>
    </row>
    <row r="8" spans="1:8" s="711" customFormat="1" ht="15.75" x14ac:dyDescent="0.25">
      <c r="A8" s="708">
        <v>1</v>
      </c>
      <c r="B8" s="709" t="s">
        <v>6642</v>
      </c>
      <c r="C8" s="710" t="s">
        <v>6748</v>
      </c>
      <c r="D8" s="710">
        <v>1</v>
      </c>
      <c r="E8" s="851">
        <f>SUM(E9:E10)</f>
        <v>10459063.369999999</v>
      </c>
      <c r="F8" s="851">
        <f>SUM(F9:F10)</f>
        <v>10459063.369999999</v>
      </c>
      <c r="G8" s="851">
        <f>SUM(G9:G10)</f>
        <v>0</v>
      </c>
      <c r="H8" s="851">
        <f>SUM(H9:H10)</f>
        <v>0</v>
      </c>
    </row>
    <row r="9" spans="1:8" ht="15.75" x14ac:dyDescent="0.25">
      <c r="A9" s="712" t="s">
        <v>6659</v>
      </c>
      <c r="B9" s="713" t="s">
        <v>77</v>
      </c>
      <c r="C9" s="714" t="s">
        <v>6748</v>
      </c>
      <c r="D9" s="714">
        <v>1</v>
      </c>
      <c r="E9" s="847">
        <f>НМЦК!P16</f>
        <v>10253983.689999999</v>
      </c>
      <c r="F9" s="847">
        <f>D9*E9</f>
        <v>10253983.689999999</v>
      </c>
      <c r="G9" s="847">
        <f>НМЦК!Q16</f>
        <v>0</v>
      </c>
      <c r="H9" s="847">
        <f>D9*G9</f>
        <v>0</v>
      </c>
    </row>
    <row r="10" spans="1:8" s="718" customFormat="1" ht="47.25" x14ac:dyDescent="0.25">
      <c r="A10" s="715" t="s">
        <v>6643</v>
      </c>
      <c r="B10" s="716" t="s">
        <v>85</v>
      </c>
      <c r="C10" s="717" t="s">
        <v>6748</v>
      </c>
      <c r="D10" s="717">
        <v>1</v>
      </c>
      <c r="E10" s="847">
        <f>НМЦК!P17</f>
        <v>205079.67999999999</v>
      </c>
      <c r="F10" s="847">
        <f>D10*E10</f>
        <v>205079.67999999999</v>
      </c>
      <c r="G10" s="847">
        <f>НМЦК!Q17</f>
        <v>0</v>
      </c>
      <c r="H10" s="847">
        <f>D10*G10</f>
        <v>0</v>
      </c>
    </row>
    <row r="11" spans="1:8" s="711" customFormat="1" ht="31.5" x14ac:dyDescent="0.25">
      <c r="A11" s="719">
        <v>2</v>
      </c>
      <c r="B11" s="709" t="s">
        <v>6658</v>
      </c>
      <c r="C11" s="710" t="s">
        <v>6748</v>
      </c>
      <c r="D11" s="710">
        <v>1</v>
      </c>
      <c r="E11" s="851">
        <f>E12+E13+E34+E37+E38+E41+E42+E43+E44+E45+E46+E47+E48+E49+E53+E54+E55+E58+E59+E60+E61+E62+E63+E64</f>
        <v>138052442.19999999</v>
      </c>
      <c r="F11" s="851">
        <f>F12+F13+F34+F37+F38+F41+F42+F43+F44+F45+F46+F47+F48+F49+F53+F54+F55+F58+F59+F60+F61+F62+F63+F64</f>
        <v>138052442.19999999</v>
      </c>
      <c r="G11" s="851">
        <f>G12+G13+G34+G37+G38+G41+G42+G43+G44+G45+G46+G47+G48+G49+G53+G54+G55+G58+G59+G60+G61+G62+G63+G64</f>
        <v>27223235.039999999</v>
      </c>
      <c r="H11" s="851">
        <f>H12+H13+H34+H37+H38+H41+H42+H43+H44+H45+H46+H47+H48+H49+H53+H54+H55+H58+H59+H60+H61+H62+H63+H64</f>
        <v>27223235.039999999</v>
      </c>
    </row>
    <row r="12" spans="1:8" ht="15.75" x14ac:dyDescent="0.25">
      <c r="A12" s="712" t="s">
        <v>6660</v>
      </c>
      <c r="B12" s="713" t="s">
        <v>17</v>
      </c>
      <c r="C12" s="714" t="s">
        <v>6748</v>
      </c>
      <c r="D12" s="714">
        <v>1</v>
      </c>
      <c r="E12" s="847">
        <f>НМЦК!P19</f>
        <v>146243.79</v>
      </c>
      <c r="F12" s="847">
        <f>D12*E12</f>
        <v>146243.79</v>
      </c>
      <c r="G12" s="847">
        <f>НМЦК!Q19</f>
        <v>0</v>
      </c>
      <c r="H12" s="847">
        <f>D12*G12</f>
        <v>0</v>
      </c>
    </row>
    <row r="13" spans="1:8" ht="15.75" x14ac:dyDescent="0.25">
      <c r="A13" s="712" t="s">
        <v>6661</v>
      </c>
      <c r="B13" s="713" t="s">
        <v>21</v>
      </c>
      <c r="C13" s="714" t="s">
        <v>6748</v>
      </c>
      <c r="D13" s="714">
        <v>1</v>
      </c>
      <c r="E13" s="847">
        <f>SUM(E14:E33)</f>
        <v>98793754.849999994</v>
      </c>
      <c r="F13" s="847">
        <f>SUM(F14:F33)</f>
        <v>98793754.849999994</v>
      </c>
      <c r="G13" s="847">
        <f>SUM(G14:G33)</f>
        <v>17650486.170000002</v>
      </c>
      <c r="H13" s="847">
        <f>SUM(H14:H33)</f>
        <v>17650486.170000002</v>
      </c>
    </row>
    <row r="14" spans="1:8" s="724" customFormat="1" ht="15.75" outlineLevel="1" x14ac:dyDescent="0.25">
      <c r="A14" s="720" t="s">
        <v>6691</v>
      </c>
      <c r="B14" s="722" t="s">
        <v>225</v>
      </c>
      <c r="C14" s="723" t="s">
        <v>6748</v>
      </c>
      <c r="D14" s="723">
        <v>1</v>
      </c>
      <c r="E14" s="852">
        <f>НМЦК!P21</f>
        <v>15290490.210000001</v>
      </c>
      <c r="F14" s="852">
        <f>D14*E14</f>
        <v>15290490.210000001</v>
      </c>
      <c r="G14" s="852">
        <f>НМЦК!Q21</f>
        <v>0</v>
      </c>
      <c r="H14" s="852">
        <f>D14*G14</f>
        <v>0</v>
      </c>
    </row>
    <row r="15" spans="1:8" s="724" customFormat="1" ht="15.75" outlineLevel="1" x14ac:dyDescent="0.25">
      <c r="A15" s="720" t="s">
        <v>6692</v>
      </c>
      <c r="B15" s="722" t="s">
        <v>222</v>
      </c>
      <c r="C15" s="723" t="s">
        <v>6748</v>
      </c>
      <c r="D15" s="723">
        <v>1</v>
      </c>
      <c r="E15" s="852">
        <f>НМЦК!P22</f>
        <v>15678855.73</v>
      </c>
      <c r="F15" s="852">
        <f t="shared" ref="F15:F33" si="0">D15*E15</f>
        <v>15678855.73</v>
      </c>
      <c r="G15" s="852">
        <f>НМЦК!Q22</f>
        <v>0</v>
      </c>
      <c r="H15" s="852">
        <f t="shared" ref="H15:H33" si="1">D15*G15</f>
        <v>0</v>
      </c>
    </row>
    <row r="16" spans="1:8" s="724" customFormat="1" ht="15.75" outlineLevel="1" x14ac:dyDescent="0.25">
      <c r="A16" s="720" t="s">
        <v>6693</v>
      </c>
      <c r="B16" s="722" t="s">
        <v>284</v>
      </c>
      <c r="C16" s="723" t="s">
        <v>6748</v>
      </c>
      <c r="D16" s="723">
        <v>1</v>
      </c>
      <c r="E16" s="852">
        <f>НМЦК!P23</f>
        <v>16404706.449999999</v>
      </c>
      <c r="F16" s="852">
        <f t="shared" si="0"/>
        <v>16404706.449999999</v>
      </c>
      <c r="G16" s="852">
        <f>НМЦК!Q23</f>
        <v>227908.3</v>
      </c>
      <c r="H16" s="852">
        <f t="shared" si="1"/>
        <v>227908.3</v>
      </c>
    </row>
    <row r="17" spans="1:8" s="724" customFormat="1" ht="15.75" outlineLevel="1" x14ac:dyDescent="0.25">
      <c r="A17" s="720" t="s">
        <v>6694</v>
      </c>
      <c r="B17" s="722" t="s">
        <v>281</v>
      </c>
      <c r="C17" s="723" t="s">
        <v>6748</v>
      </c>
      <c r="D17" s="723">
        <v>1</v>
      </c>
      <c r="E17" s="852">
        <f>НМЦК!P24</f>
        <v>333151.28000000003</v>
      </c>
      <c r="F17" s="852">
        <f t="shared" si="0"/>
        <v>333151.28000000003</v>
      </c>
      <c r="G17" s="852">
        <f>НМЦК!Q24</f>
        <v>19418.66</v>
      </c>
      <c r="H17" s="852">
        <f t="shared" si="1"/>
        <v>19418.66</v>
      </c>
    </row>
    <row r="18" spans="1:8" s="724" customFormat="1" ht="15.75" outlineLevel="1" x14ac:dyDescent="0.25">
      <c r="A18" s="720" t="s">
        <v>6695</v>
      </c>
      <c r="B18" s="722" t="s">
        <v>278</v>
      </c>
      <c r="C18" s="723" t="s">
        <v>6748</v>
      </c>
      <c r="D18" s="723">
        <v>1</v>
      </c>
      <c r="E18" s="852">
        <f>НМЦК!P25</f>
        <v>2375973.52</v>
      </c>
      <c r="F18" s="852">
        <f t="shared" si="0"/>
        <v>2375973.52</v>
      </c>
      <c r="G18" s="852">
        <f>НМЦК!Q25</f>
        <v>1805348.5</v>
      </c>
      <c r="H18" s="852">
        <f t="shared" si="1"/>
        <v>1805348.5</v>
      </c>
    </row>
    <row r="19" spans="1:8" s="724" customFormat="1" ht="31.5" outlineLevel="1" x14ac:dyDescent="0.25">
      <c r="A19" s="720" t="s">
        <v>6696</v>
      </c>
      <c r="B19" s="722" t="s">
        <v>275</v>
      </c>
      <c r="C19" s="723" t="s">
        <v>6748</v>
      </c>
      <c r="D19" s="723">
        <v>1</v>
      </c>
      <c r="E19" s="852">
        <f>НМЦК!P26</f>
        <v>6569300.7199999997</v>
      </c>
      <c r="F19" s="852">
        <f t="shared" si="0"/>
        <v>6569300.7199999997</v>
      </c>
      <c r="G19" s="852">
        <f>НМЦК!Q26</f>
        <v>4986521.9800000004</v>
      </c>
      <c r="H19" s="852">
        <f t="shared" si="1"/>
        <v>4986521.9800000004</v>
      </c>
    </row>
    <row r="20" spans="1:8" s="724" customFormat="1" ht="15.75" outlineLevel="1" x14ac:dyDescent="0.25">
      <c r="A20" s="720" t="s">
        <v>6697</v>
      </c>
      <c r="B20" s="722" t="s">
        <v>231</v>
      </c>
      <c r="C20" s="723" t="s">
        <v>6748</v>
      </c>
      <c r="D20" s="723">
        <v>1</v>
      </c>
      <c r="E20" s="852">
        <f>НМЦК!P27</f>
        <v>6794926.2599999998</v>
      </c>
      <c r="F20" s="852">
        <f t="shared" si="0"/>
        <v>6794926.2599999998</v>
      </c>
      <c r="G20" s="852">
        <f>НМЦК!Q27</f>
        <v>5981959.71</v>
      </c>
      <c r="H20" s="852">
        <f t="shared" si="1"/>
        <v>5981959.71</v>
      </c>
    </row>
    <row r="21" spans="1:8" s="724" customFormat="1" ht="15.75" outlineLevel="1" x14ac:dyDescent="0.25">
      <c r="A21" s="720" t="s">
        <v>6698</v>
      </c>
      <c r="B21" s="722" t="s">
        <v>270</v>
      </c>
      <c r="C21" s="723" t="s">
        <v>6748</v>
      </c>
      <c r="D21" s="723">
        <v>1</v>
      </c>
      <c r="E21" s="852">
        <f>НМЦК!P28</f>
        <v>63064.69</v>
      </c>
      <c r="F21" s="852">
        <f t="shared" si="0"/>
        <v>63064.69</v>
      </c>
      <c r="G21" s="852">
        <f>НМЦК!Q28</f>
        <v>57192.03</v>
      </c>
      <c r="H21" s="852">
        <f t="shared" si="1"/>
        <v>57192.03</v>
      </c>
    </row>
    <row r="22" spans="1:8" s="724" customFormat="1" ht="15.75" outlineLevel="1" x14ac:dyDescent="0.25">
      <c r="A22" s="720" t="s">
        <v>6699</v>
      </c>
      <c r="B22" s="722" t="s">
        <v>267</v>
      </c>
      <c r="C22" s="723" t="s">
        <v>6748</v>
      </c>
      <c r="D22" s="723">
        <v>1</v>
      </c>
      <c r="E22" s="852">
        <f>НМЦК!P29</f>
        <v>4741001</v>
      </c>
      <c r="F22" s="852">
        <f t="shared" si="0"/>
        <v>4741001</v>
      </c>
      <c r="G22" s="852">
        <f>НМЦК!Q29</f>
        <v>1472143.06</v>
      </c>
      <c r="H22" s="852">
        <f t="shared" si="1"/>
        <v>1472143.06</v>
      </c>
    </row>
    <row r="23" spans="1:8" s="724" customFormat="1" ht="15.75" outlineLevel="1" x14ac:dyDescent="0.25">
      <c r="A23" s="720" t="s">
        <v>6700</v>
      </c>
      <c r="B23" s="722" t="s">
        <v>264</v>
      </c>
      <c r="C23" s="723" t="s">
        <v>6748</v>
      </c>
      <c r="D23" s="723">
        <v>1</v>
      </c>
      <c r="E23" s="852">
        <f>НМЦК!P30</f>
        <v>453262.01</v>
      </c>
      <c r="F23" s="852">
        <f t="shared" si="0"/>
        <v>453262.01</v>
      </c>
      <c r="G23" s="852">
        <f>НМЦК!Q30</f>
        <v>186880.68</v>
      </c>
      <c r="H23" s="852">
        <f t="shared" si="1"/>
        <v>186880.68</v>
      </c>
    </row>
    <row r="24" spans="1:8" s="724" customFormat="1" ht="31.5" outlineLevel="1" x14ac:dyDescent="0.25">
      <c r="A24" s="720" t="s">
        <v>6701</v>
      </c>
      <c r="B24" s="722" t="s">
        <v>261</v>
      </c>
      <c r="C24" s="723" t="s">
        <v>6748</v>
      </c>
      <c r="D24" s="723">
        <v>1</v>
      </c>
      <c r="E24" s="852">
        <f>НМЦК!P31</f>
        <v>110364.4</v>
      </c>
      <c r="F24" s="852">
        <f t="shared" si="0"/>
        <v>110364.4</v>
      </c>
      <c r="G24" s="852">
        <f>НМЦК!Q31</f>
        <v>40191.050000000003</v>
      </c>
      <c r="H24" s="852">
        <f t="shared" si="1"/>
        <v>40191.050000000003</v>
      </c>
    </row>
    <row r="25" spans="1:8" s="724" customFormat="1" ht="47.25" outlineLevel="1" x14ac:dyDescent="0.25">
      <c r="A25" s="720" t="s">
        <v>6702</v>
      </c>
      <c r="B25" s="722" t="s">
        <v>259</v>
      </c>
      <c r="C25" s="723" t="s">
        <v>6748</v>
      </c>
      <c r="D25" s="723">
        <v>1</v>
      </c>
      <c r="E25" s="852">
        <f>НМЦК!P32</f>
        <v>1361136.57</v>
      </c>
      <c r="F25" s="852">
        <f t="shared" si="0"/>
        <v>1361136.57</v>
      </c>
      <c r="G25" s="852">
        <f>НМЦК!Q32</f>
        <v>204306.82</v>
      </c>
      <c r="H25" s="852">
        <f t="shared" si="1"/>
        <v>204306.82</v>
      </c>
    </row>
    <row r="26" spans="1:8" s="724" customFormat="1" ht="15.75" outlineLevel="1" x14ac:dyDescent="0.25">
      <c r="A26" s="720" t="s">
        <v>6703</v>
      </c>
      <c r="B26" s="722" t="s">
        <v>256</v>
      </c>
      <c r="C26" s="723" t="s">
        <v>6748</v>
      </c>
      <c r="D26" s="723">
        <v>1</v>
      </c>
      <c r="E26" s="852">
        <f>НМЦК!P33</f>
        <v>320784.27</v>
      </c>
      <c r="F26" s="852">
        <f t="shared" si="0"/>
        <v>320784.27</v>
      </c>
      <c r="G26" s="852">
        <f>НМЦК!Q33</f>
        <v>201609.93</v>
      </c>
      <c r="H26" s="852">
        <f t="shared" si="1"/>
        <v>201609.93</v>
      </c>
    </row>
    <row r="27" spans="1:8" s="724" customFormat="1" ht="31.5" outlineLevel="1" x14ac:dyDescent="0.25">
      <c r="A27" s="720" t="s">
        <v>6704</v>
      </c>
      <c r="B27" s="722" t="s">
        <v>253</v>
      </c>
      <c r="C27" s="723" t="s">
        <v>6748</v>
      </c>
      <c r="D27" s="723">
        <v>1</v>
      </c>
      <c r="E27" s="852">
        <f>НМЦК!P34</f>
        <v>83859.539999999994</v>
      </c>
      <c r="F27" s="852">
        <f t="shared" si="0"/>
        <v>83859.539999999994</v>
      </c>
      <c r="G27" s="852">
        <f>НМЦК!Q34</f>
        <v>16512.37</v>
      </c>
      <c r="H27" s="852">
        <f t="shared" si="1"/>
        <v>16512.37</v>
      </c>
    </row>
    <row r="28" spans="1:8" s="724" customFormat="1" ht="15.75" outlineLevel="1" x14ac:dyDescent="0.25">
      <c r="A28" s="720" t="s">
        <v>6705</v>
      </c>
      <c r="B28" s="722" t="s">
        <v>251</v>
      </c>
      <c r="C28" s="723" t="s">
        <v>6748</v>
      </c>
      <c r="D28" s="723">
        <v>1</v>
      </c>
      <c r="E28" s="852">
        <f>НМЦК!P35</f>
        <v>212684.69</v>
      </c>
      <c r="F28" s="852">
        <f t="shared" si="0"/>
        <v>212684.69</v>
      </c>
      <c r="G28" s="852">
        <f>НМЦК!Q35</f>
        <v>111519.02</v>
      </c>
      <c r="H28" s="852">
        <f t="shared" si="1"/>
        <v>111519.02</v>
      </c>
    </row>
    <row r="29" spans="1:8" s="724" customFormat="1" ht="15.75" outlineLevel="1" x14ac:dyDescent="0.25">
      <c r="A29" s="720" t="s">
        <v>6706</v>
      </c>
      <c r="B29" s="722" t="s">
        <v>249</v>
      </c>
      <c r="C29" s="723" t="s">
        <v>6748</v>
      </c>
      <c r="D29" s="723">
        <v>1</v>
      </c>
      <c r="E29" s="852">
        <f>НМЦК!P36</f>
        <v>751139.14</v>
      </c>
      <c r="F29" s="852">
        <f t="shared" si="0"/>
        <v>751139.14</v>
      </c>
      <c r="G29" s="852">
        <f>НМЦК!Q36</f>
        <v>604625.67000000004</v>
      </c>
      <c r="H29" s="852">
        <f t="shared" si="1"/>
        <v>604625.67000000004</v>
      </c>
    </row>
    <row r="30" spans="1:8" s="724" customFormat="1" ht="31.5" outlineLevel="1" x14ac:dyDescent="0.25">
      <c r="A30" s="720" t="s">
        <v>6707</v>
      </c>
      <c r="B30" s="722" t="s">
        <v>246</v>
      </c>
      <c r="C30" s="723" t="s">
        <v>6748</v>
      </c>
      <c r="D30" s="723">
        <v>1</v>
      </c>
      <c r="E30" s="852">
        <f>НМЦК!P37</f>
        <v>795577.42</v>
      </c>
      <c r="F30" s="852">
        <f t="shared" si="0"/>
        <v>795577.42</v>
      </c>
      <c r="G30" s="852">
        <f>НМЦК!Q37</f>
        <v>539061.65</v>
      </c>
      <c r="H30" s="852">
        <f t="shared" si="1"/>
        <v>539061.65</v>
      </c>
    </row>
    <row r="31" spans="1:8" s="724" customFormat="1" ht="15.75" outlineLevel="1" x14ac:dyDescent="0.25">
      <c r="A31" s="720" t="s">
        <v>6708</v>
      </c>
      <c r="B31" s="722" t="s">
        <v>243</v>
      </c>
      <c r="C31" s="723" t="s">
        <v>6748</v>
      </c>
      <c r="D31" s="723">
        <v>1</v>
      </c>
      <c r="E31" s="852">
        <f>НМЦК!P38</f>
        <v>120130.49</v>
      </c>
      <c r="F31" s="852">
        <f t="shared" si="0"/>
        <v>120130.49</v>
      </c>
      <c r="G31" s="852">
        <f>НМЦК!Q38</f>
        <v>0</v>
      </c>
      <c r="H31" s="852">
        <f t="shared" si="1"/>
        <v>0</v>
      </c>
    </row>
    <row r="32" spans="1:8" s="724" customFormat="1" ht="15.75" outlineLevel="1" x14ac:dyDescent="0.25">
      <c r="A32" s="720" t="s">
        <v>6709</v>
      </c>
      <c r="B32" s="722" t="s">
        <v>240</v>
      </c>
      <c r="C32" s="723" t="s">
        <v>6748</v>
      </c>
      <c r="D32" s="723">
        <v>1</v>
      </c>
      <c r="E32" s="852">
        <f>НМЦК!P39</f>
        <v>25138059.710000001</v>
      </c>
      <c r="F32" s="852">
        <f t="shared" si="0"/>
        <v>25138059.710000001</v>
      </c>
      <c r="G32" s="852">
        <f>НМЦК!Q39</f>
        <v>0</v>
      </c>
      <c r="H32" s="852">
        <f t="shared" si="1"/>
        <v>0</v>
      </c>
    </row>
    <row r="33" spans="1:8" s="724" customFormat="1" ht="15.75" outlineLevel="1" x14ac:dyDescent="0.25">
      <c r="A33" s="720" t="s">
        <v>6710</v>
      </c>
      <c r="B33" s="722" t="s">
        <v>373</v>
      </c>
      <c r="C33" s="723" t="s">
        <v>6748</v>
      </c>
      <c r="D33" s="723">
        <v>1</v>
      </c>
      <c r="E33" s="852">
        <f>НМЦК!P40</f>
        <v>1195286.75</v>
      </c>
      <c r="F33" s="852">
        <f t="shared" si="0"/>
        <v>1195286.75</v>
      </c>
      <c r="G33" s="852">
        <f>НМЦК!Q40</f>
        <v>1195286.74</v>
      </c>
      <c r="H33" s="852">
        <f t="shared" si="1"/>
        <v>1195286.74</v>
      </c>
    </row>
    <row r="34" spans="1:8" ht="15.75" x14ac:dyDescent="0.25">
      <c r="A34" s="712" t="s">
        <v>6711</v>
      </c>
      <c r="B34" s="713" t="s">
        <v>25</v>
      </c>
      <c r="C34" s="714" t="s">
        <v>6748</v>
      </c>
      <c r="D34" s="714">
        <v>1</v>
      </c>
      <c r="E34" s="847">
        <f>SUM(E35:E36)</f>
        <v>10676607.359999999</v>
      </c>
      <c r="F34" s="847">
        <f t="shared" ref="F34:H34" si="2">SUM(F35:F36)</f>
        <v>10676607.359999999</v>
      </c>
      <c r="G34" s="847">
        <f t="shared" si="2"/>
        <v>8501708.9199999999</v>
      </c>
      <c r="H34" s="847">
        <f t="shared" si="2"/>
        <v>8501708.9199999999</v>
      </c>
    </row>
    <row r="35" spans="1:8" s="724" customFormat="1" ht="15.75" outlineLevel="1" x14ac:dyDescent="0.25">
      <c r="A35" s="720" t="s">
        <v>6712</v>
      </c>
      <c r="B35" s="722" t="s">
        <v>222</v>
      </c>
      <c r="C35" s="723" t="s">
        <v>6748</v>
      </c>
      <c r="D35" s="723">
        <v>1</v>
      </c>
      <c r="E35" s="852">
        <f>НМЦК!P42</f>
        <v>1898984.78</v>
      </c>
      <c r="F35" s="852">
        <f t="shared" ref="F35:F36" si="3">D35*E35</f>
        <v>1898984.78</v>
      </c>
      <c r="G35" s="852">
        <f>НМЦК!Q42</f>
        <v>0</v>
      </c>
      <c r="H35" s="852">
        <f t="shared" ref="H35:H36" si="4">D35*G35</f>
        <v>0</v>
      </c>
    </row>
    <row r="36" spans="1:8" s="724" customFormat="1" ht="15.75" outlineLevel="1" x14ac:dyDescent="0.25">
      <c r="A36" s="720" t="s">
        <v>6713</v>
      </c>
      <c r="B36" s="722" t="s">
        <v>231</v>
      </c>
      <c r="C36" s="723" t="s">
        <v>6748</v>
      </c>
      <c r="D36" s="723">
        <v>1</v>
      </c>
      <c r="E36" s="852">
        <f>НМЦК!P43</f>
        <v>8777622.5800000001</v>
      </c>
      <c r="F36" s="852">
        <f t="shared" si="3"/>
        <v>8777622.5800000001</v>
      </c>
      <c r="G36" s="852">
        <f>НМЦК!Q43</f>
        <v>8501708.9199999999</v>
      </c>
      <c r="H36" s="852">
        <f t="shared" si="4"/>
        <v>8501708.9199999999</v>
      </c>
    </row>
    <row r="37" spans="1:8" ht="15.75" x14ac:dyDescent="0.25">
      <c r="A37" s="712" t="s">
        <v>6714</v>
      </c>
      <c r="B37" s="713" t="s">
        <v>139</v>
      </c>
      <c r="C37" s="714" t="s">
        <v>6748</v>
      </c>
      <c r="D37" s="714">
        <v>1</v>
      </c>
      <c r="E37" s="847">
        <f>НМЦК!P44</f>
        <v>267072.65999999997</v>
      </c>
      <c r="F37" s="847">
        <f t="shared" ref="F37" si="5">D37*E37</f>
        <v>267072.65999999997</v>
      </c>
      <c r="G37" s="847">
        <f>НМЦК!Q44</f>
        <v>0</v>
      </c>
      <c r="H37" s="847">
        <f t="shared" ref="H37" si="6">D37*G37</f>
        <v>0</v>
      </c>
    </row>
    <row r="38" spans="1:8" ht="15.75" x14ac:dyDescent="0.25">
      <c r="A38" s="712" t="s">
        <v>6715</v>
      </c>
      <c r="B38" s="713" t="s">
        <v>32</v>
      </c>
      <c r="C38" s="714" t="s">
        <v>6748</v>
      </c>
      <c r="D38" s="714">
        <v>1</v>
      </c>
      <c r="E38" s="847">
        <f>SUM(E39:E40)</f>
        <v>2171739.09</v>
      </c>
      <c r="F38" s="847">
        <f t="shared" ref="F38" si="7">SUM(F39:F40)</f>
        <v>2171739.09</v>
      </c>
      <c r="G38" s="847">
        <f t="shared" ref="G38" si="8">SUM(G39:G40)</f>
        <v>0</v>
      </c>
      <c r="H38" s="847">
        <f t="shared" ref="H38" si="9">SUM(H39:H40)</f>
        <v>0</v>
      </c>
    </row>
    <row r="39" spans="1:8" s="724" customFormat="1" ht="15.75" outlineLevel="1" x14ac:dyDescent="0.25">
      <c r="A39" s="720" t="s">
        <v>6716</v>
      </c>
      <c r="B39" s="722" t="s">
        <v>225</v>
      </c>
      <c r="C39" s="723" t="s">
        <v>6748</v>
      </c>
      <c r="D39" s="723">
        <v>1</v>
      </c>
      <c r="E39" s="852">
        <f>НМЦК!P46</f>
        <v>1491125.87</v>
      </c>
      <c r="F39" s="852">
        <f t="shared" ref="F39:F40" si="10">D39*E39</f>
        <v>1491125.87</v>
      </c>
      <c r="G39" s="852">
        <f>НМЦК!Q46</f>
        <v>0</v>
      </c>
      <c r="H39" s="852">
        <f t="shared" ref="H39:H40" si="11">D39*G39</f>
        <v>0</v>
      </c>
    </row>
    <row r="40" spans="1:8" s="724" customFormat="1" ht="15.75" outlineLevel="1" x14ac:dyDescent="0.25">
      <c r="A40" s="720" t="s">
        <v>6717</v>
      </c>
      <c r="B40" s="722" t="s">
        <v>222</v>
      </c>
      <c r="C40" s="723" t="s">
        <v>6748</v>
      </c>
      <c r="D40" s="723">
        <v>1</v>
      </c>
      <c r="E40" s="852">
        <f>НМЦК!P47</f>
        <v>680613.22</v>
      </c>
      <c r="F40" s="852">
        <f t="shared" si="10"/>
        <v>680613.22</v>
      </c>
      <c r="G40" s="852">
        <f>НМЦК!Q47</f>
        <v>0</v>
      </c>
      <c r="H40" s="852">
        <f t="shared" si="11"/>
        <v>0</v>
      </c>
    </row>
    <row r="41" spans="1:8" ht="15.75" x14ac:dyDescent="0.25">
      <c r="A41" s="712" t="s">
        <v>6718</v>
      </c>
      <c r="B41" s="713" t="s">
        <v>34</v>
      </c>
      <c r="C41" s="714" t="s">
        <v>6748</v>
      </c>
      <c r="D41" s="714">
        <v>1</v>
      </c>
      <c r="E41" s="847">
        <f>НМЦК!P48</f>
        <v>4189723.48</v>
      </c>
      <c r="F41" s="847">
        <f t="shared" ref="F41" si="12">D41*E41</f>
        <v>4189723.48</v>
      </c>
      <c r="G41" s="847">
        <f>НМЦК!Q48</f>
        <v>0</v>
      </c>
      <c r="H41" s="847">
        <f t="shared" ref="H41" si="13">D41*G41</f>
        <v>0</v>
      </c>
    </row>
    <row r="42" spans="1:8" ht="31.5" x14ac:dyDescent="0.25">
      <c r="A42" s="712" t="s">
        <v>6719</v>
      </c>
      <c r="B42" s="713" t="s">
        <v>140</v>
      </c>
      <c r="C42" s="714" t="s">
        <v>6748</v>
      </c>
      <c r="D42" s="714">
        <v>1</v>
      </c>
      <c r="E42" s="847">
        <f>НМЦК!P49</f>
        <v>1390623.34</v>
      </c>
      <c r="F42" s="847">
        <f t="shared" ref="F42:F48" si="14">D42*E42</f>
        <v>1390623.34</v>
      </c>
      <c r="G42" s="847">
        <f>НМЦК!Q49</f>
        <v>0</v>
      </c>
      <c r="H42" s="847">
        <f t="shared" ref="H42:H48" si="15">D42*G42</f>
        <v>0</v>
      </c>
    </row>
    <row r="43" spans="1:8" ht="31.5" x14ac:dyDescent="0.25">
      <c r="A43" s="712" t="s">
        <v>6720</v>
      </c>
      <c r="B43" s="713" t="s">
        <v>141</v>
      </c>
      <c r="C43" s="714" t="s">
        <v>6748</v>
      </c>
      <c r="D43" s="714">
        <v>1</v>
      </c>
      <c r="E43" s="847">
        <f>НМЦК!P50</f>
        <v>682985.72</v>
      </c>
      <c r="F43" s="847">
        <f t="shared" si="14"/>
        <v>682985.72</v>
      </c>
      <c r="G43" s="847">
        <f>НМЦК!Q50</f>
        <v>0</v>
      </c>
      <c r="H43" s="847">
        <f t="shared" si="15"/>
        <v>0</v>
      </c>
    </row>
    <row r="44" spans="1:8" ht="31.5" x14ac:dyDescent="0.25">
      <c r="A44" s="712" t="s">
        <v>6721</v>
      </c>
      <c r="B44" s="713" t="s">
        <v>142</v>
      </c>
      <c r="C44" s="714" t="s">
        <v>6748</v>
      </c>
      <c r="D44" s="714">
        <v>1</v>
      </c>
      <c r="E44" s="847">
        <f>НМЦК!P51</f>
        <v>491574.85</v>
      </c>
      <c r="F44" s="847">
        <f t="shared" si="14"/>
        <v>491574.85</v>
      </c>
      <c r="G44" s="847">
        <f>НМЦК!Q51</f>
        <v>0</v>
      </c>
      <c r="H44" s="847">
        <f t="shared" si="15"/>
        <v>0</v>
      </c>
    </row>
    <row r="45" spans="1:8" ht="31.5" x14ac:dyDescent="0.25">
      <c r="A45" s="712" t="s">
        <v>6722</v>
      </c>
      <c r="B45" s="713" t="s">
        <v>143</v>
      </c>
      <c r="C45" s="714" t="s">
        <v>6748</v>
      </c>
      <c r="D45" s="714">
        <v>1</v>
      </c>
      <c r="E45" s="847">
        <f>НМЦК!P52</f>
        <v>3489930.09</v>
      </c>
      <c r="F45" s="847">
        <f t="shared" si="14"/>
        <v>3489930.09</v>
      </c>
      <c r="G45" s="847">
        <f>НМЦК!Q52</f>
        <v>351365.55</v>
      </c>
      <c r="H45" s="847">
        <f t="shared" si="15"/>
        <v>351365.55</v>
      </c>
    </row>
    <row r="46" spans="1:8" ht="15.75" x14ac:dyDescent="0.25">
      <c r="A46" s="712" t="s">
        <v>6723</v>
      </c>
      <c r="B46" s="713" t="s">
        <v>42</v>
      </c>
      <c r="C46" s="714" t="s">
        <v>6748</v>
      </c>
      <c r="D46" s="714">
        <v>1</v>
      </c>
      <c r="E46" s="847">
        <f>НМЦК!P53</f>
        <v>1704578.45</v>
      </c>
      <c r="F46" s="847">
        <f t="shared" si="14"/>
        <v>1704578.45</v>
      </c>
      <c r="G46" s="847">
        <f>НМЦК!Q53</f>
        <v>0</v>
      </c>
      <c r="H46" s="847">
        <f t="shared" si="15"/>
        <v>0</v>
      </c>
    </row>
    <row r="47" spans="1:8" ht="15.75" x14ac:dyDescent="0.25">
      <c r="A47" s="712" t="s">
        <v>6724</v>
      </c>
      <c r="B47" s="713" t="s">
        <v>44</v>
      </c>
      <c r="C47" s="714" t="s">
        <v>6748</v>
      </c>
      <c r="D47" s="714">
        <v>1</v>
      </c>
      <c r="E47" s="847">
        <f>НМЦК!P54</f>
        <v>2134049.29</v>
      </c>
      <c r="F47" s="847">
        <f t="shared" si="14"/>
        <v>2134049.29</v>
      </c>
      <c r="G47" s="847">
        <f>НМЦК!Q54</f>
        <v>0</v>
      </c>
      <c r="H47" s="847">
        <f t="shared" si="15"/>
        <v>0</v>
      </c>
    </row>
    <row r="48" spans="1:8" ht="15.75" x14ac:dyDescent="0.25">
      <c r="A48" s="712" t="s">
        <v>6725</v>
      </c>
      <c r="B48" s="713" t="s">
        <v>144</v>
      </c>
      <c r="C48" s="714" t="s">
        <v>6748</v>
      </c>
      <c r="D48" s="714">
        <v>1</v>
      </c>
      <c r="E48" s="847">
        <f>НМЦК!P55</f>
        <v>307048.21999999997</v>
      </c>
      <c r="F48" s="847">
        <f t="shared" si="14"/>
        <v>307048.21999999997</v>
      </c>
      <c r="G48" s="847">
        <f>НМЦК!Q55</f>
        <v>160326.37</v>
      </c>
      <c r="H48" s="847">
        <f t="shared" si="15"/>
        <v>160326.37</v>
      </c>
    </row>
    <row r="49" spans="1:8" ht="15.75" x14ac:dyDescent="0.25">
      <c r="A49" s="712" t="s">
        <v>6726</v>
      </c>
      <c r="B49" s="713" t="s">
        <v>49</v>
      </c>
      <c r="C49" s="714" t="s">
        <v>6748</v>
      </c>
      <c r="D49" s="714">
        <v>1</v>
      </c>
      <c r="E49" s="847">
        <f>SUM(E50:E52)</f>
        <v>3946792.62</v>
      </c>
      <c r="F49" s="847">
        <f t="shared" ref="F49:H49" si="16">SUM(F50:F52)</f>
        <v>3946792.62</v>
      </c>
      <c r="G49" s="847">
        <f t="shared" si="16"/>
        <v>0</v>
      </c>
      <c r="H49" s="847">
        <f t="shared" si="16"/>
        <v>0</v>
      </c>
    </row>
    <row r="50" spans="1:8" s="724" customFormat="1" ht="15.75" outlineLevel="1" x14ac:dyDescent="0.25">
      <c r="A50" s="720" t="s">
        <v>6727</v>
      </c>
      <c r="B50" s="722" t="s">
        <v>4374</v>
      </c>
      <c r="C50" s="723" t="s">
        <v>6748</v>
      </c>
      <c r="D50" s="723">
        <v>1</v>
      </c>
      <c r="E50" s="852">
        <f>НМЦК!P57</f>
        <v>299872.05</v>
      </c>
      <c r="F50" s="852">
        <f t="shared" ref="F50" si="17">D50*E50</f>
        <v>299872.05</v>
      </c>
      <c r="G50" s="852">
        <f>НМЦК!Q57</f>
        <v>0</v>
      </c>
      <c r="H50" s="852">
        <f t="shared" ref="H50" si="18">D50*G50</f>
        <v>0</v>
      </c>
    </row>
    <row r="51" spans="1:8" s="724" customFormat="1" ht="15.75" outlineLevel="1" x14ac:dyDescent="0.25">
      <c r="A51" s="720" t="s">
        <v>6728</v>
      </c>
      <c r="B51" s="722" t="s">
        <v>202</v>
      </c>
      <c r="C51" s="723" t="s">
        <v>6748</v>
      </c>
      <c r="D51" s="723">
        <v>1</v>
      </c>
      <c r="E51" s="852">
        <f>НМЦК!P58</f>
        <v>410932.54</v>
      </c>
      <c r="F51" s="852">
        <f t="shared" ref="F51:F52" si="19">D51*E51</f>
        <v>410932.54</v>
      </c>
      <c r="G51" s="852">
        <f>НМЦК!Q58</f>
        <v>0</v>
      </c>
      <c r="H51" s="852">
        <f t="shared" ref="H51:H52" si="20">D51*G51</f>
        <v>0</v>
      </c>
    </row>
    <row r="52" spans="1:8" s="724" customFormat="1" ht="15.75" outlineLevel="1" x14ac:dyDescent="0.25">
      <c r="A52" s="720" t="s">
        <v>6729</v>
      </c>
      <c r="B52" s="722" t="s">
        <v>199</v>
      </c>
      <c r="C52" s="723" t="s">
        <v>6748</v>
      </c>
      <c r="D52" s="723">
        <v>1</v>
      </c>
      <c r="E52" s="852">
        <f>НМЦК!P59</f>
        <v>3235988.03</v>
      </c>
      <c r="F52" s="852">
        <f t="shared" si="19"/>
        <v>3235988.03</v>
      </c>
      <c r="G52" s="852">
        <f>НМЦК!Q59</f>
        <v>0</v>
      </c>
      <c r="H52" s="852">
        <f t="shared" si="20"/>
        <v>0</v>
      </c>
    </row>
    <row r="53" spans="1:8" ht="15.75" x14ac:dyDescent="0.25">
      <c r="A53" s="712" t="s">
        <v>6730</v>
      </c>
      <c r="B53" s="713" t="s">
        <v>145</v>
      </c>
      <c r="C53" s="714" t="s">
        <v>6748</v>
      </c>
      <c r="D53" s="714">
        <v>1</v>
      </c>
      <c r="E53" s="847">
        <f>НМЦК!P60</f>
        <v>848958.93</v>
      </c>
      <c r="F53" s="847">
        <f t="shared" ref="F53" si="21">D53*E53</f>
        <v>848958.93</v>
      </c>
      <c r="G53" s="847">
        <f>НМЦК!Q60</f>
        <v>0</v>
      </c>
      <c r="H53" s="847">
        <f t="shared" ref="H53" si="22">D53*G53</f>
        <v>0</v>
      </c>
    </row>
    <row r="54" spans="1:8" ht="15.75" x14ac:dyDescent="0.25">
      <c r="A54" s="712" t="s">
        <v>6731</v>
      </c>
      <c r="B54" s="713" t="s">
        <v>146</v>
      </c>
      <c r="C54" s="714" t="s">
        <v>6748</v>
      </c>
      <c r="D54" s="714">
        <v>1</v>
      </c>
      <c r="E54" s="847">
        <f>НМЦК!P61</f>
        <v>577957.31000000006</v>
      </c>
      <c r="F54" s="847">
        <f t="shared" ref="F54" si="23">D54*E54</f>
        <v>577957.31000000006</v>
      </c>
      <c r="G54" s="847">
        <f>НМЦК!Q61</f>
        <v>25559.11</v>
      </c>
      <c r="H54" s="847">
        <f t="shared" ref="H54" si="24">D54*G54</f>
        <v>25559.11</v>
      </c>
    </row>
    <row r="55" spans="1:8" ht="15.75" x14ac:dyDescent="0.25">
      <c r="A55" s="712" t="s">
        <v>6732</v>
      </c>
      <c r="B55" s="725" t="s">
        <v>59</v>
      </c>
      <c r="C55" s="714" t="s">
        <v>6748</v>
      </c>
      <c r="D55" s="714">
        <v>1</v>
      </c>
      <c r="E55" s="847">
        <f>SUM(E56:E57)</f>
        <v>1351400.69</v>
      </c>
      <c r="F55" s="847">
        <f t="shared" ref="F55:H55" si="25">SUM(F56:F57)</f>
        <v>1351400.69</v>
      </c>
      <c r="G55" s="847">
        <f t="shared" si="25"/>
        <v>0</v>
      </c>
      <c r="H55" s="847">
        <f t="shared" si="25"/>
        <v>0</v>
      </c>
    </row>
    <row r="56" spans="1:8" s="730" customFormat="1" ht="31.5" outlineLevel="1" x14ac:dyDescent="0.25">
      <c r="A56" s="726" t="s">
        <v>6733</v>
      </c>
      <c r="B56" s="728" t="s">
        <v>190</v>
      </c>
      <c r="C56" s="729" t="s">
        <v>6748</v>
      </c>
      <c r="D56" s="729">
        <v>1</v>
      </c>
      <c r="E56" s="853">
        <f>НМЦК!P63</f>
        <v>729053.8</v>
      </c>
      <c r="F56" s="853">
        <f t="shared" ref="F56" si="26">D56*E56</f>
        <v>729053.8</v>
      </c>
      <c r="G56" s="853">
        <f>НМЦК!Q63</f>
        <v>0</v>
      </c>
      <c r="H56" s="853">
        <f t="shared" ref="H56" si="27">D56*G56</f>
        <v>0</v>
      </c>
    </row>
    <row r="57" spans="1:8" s="730" customFormat="1" ht="31.5" outlineLevel="1" x14ac:dyDescent="0.25">
      <c r="A57" s="726" t="s">
        <v>6734</v>
      </c>
      <c r="B57" s="728" t="s">
        <v>184</v>
      </c>
      <c r="C57" s="729" t="s">
        <v>6748</v>
      </c>
      <c r="D57" s="729">
        <v>1</v>
      </c>
      <c r="E57" s="853">
        <f>НМЦК!P64</f>
        <v>622346.89</v>
      </c>
      <c r="F57" s="853">
        <f t="shared" ref="F57" si="28">D57*E57</f>
        <v>622346.89</v>
      </c>
      <c r="G57" s="853">
        <f>НМЦК!Q64</f>
        <v>0</v>
      </c>
      <c r="H57" s="853">
        <f t="shared" ref="H57" si="29">D57*G57</f>
        <v>0</v>
      </c>
    </row>
    <row r="58" spans="1:8" ht="31.5" x14ac:dyDescent="0.25">
      <c r="A58" s="712" t="s">
        <v>6735</v>
      </c>
      <c r="B58" s="713" t="s">
        <v>61</v>
      </c>
      <c r="C58" s="714" t="s">
        <v>6748</v>
      </c>
      <c r="D58" s="714">
        <v>1</v>
      </c>
      <c r="E58" s="847">
        <f>НМЦК!P65</f>
        <v>431424</v>
      </c>
      <c r="F58" s="847">
        <f t="shared" ref="F58" si="30">D58*E58</f>
        <v>431424</v>
      </c>
      <c r="G58" s="847">
        <f>НМЦК!Q65</f>
        <v>0</v>
      </c>
      <c r="H58" s="847">
        <f t="shared" ref="H58" si="31">D58*G58</f>
        <v>0</v>
      </c>
    </row>
    <row r="59" spans="1:8" ht="47.25" x14ac:dyDescent="0.25">
      <c r="A59" s="712" t="s">
        <v>6736</v>
      </c>
      <c r="B59" s="713" t="s">
        <v>117</v>
      </c>
      <c r="C59" s="714" t="s">
        <v>6748</v>
      </c>
      <c r="D59" s="714">
        <v>1</v>
      </c>
      <c r="E59" s="847">
        <f>НМЦК!P66</f>
        <v>222.1</v>
      </c>
      <c r="F59" s="847">
        <f t="shared" ref="F59:F64" si="32">D59*E59</f>
        <v>222.1</v>
      </c>
      <c r="G59" s="847">
        <f>НМЦК!Q66</f>
        <v>0</v>
      </c>
      <c r="H59" s="847">
        <f t="shared" ref="H59:H64" si="33">D59*G59</f>
        <v>0</v>
      </c>
    </row>
    <row r="60" spans="1:8" ht="31.5" x14ac:dyDescent="0.25">
      <c r="A60" s="712" t="s">
        <v>6737</v>
      </c>
      <c r="B60" s="713" t="s">
        <v>64</v>
      </c>
      <c r="C60" s="714" t="s">
        <v>6748</v>
      </c>
      <c r="D60" s="714">
        <v>1</v>
      </c>
      <c r="E60" s="847">
        <f>НМЦК!P67</f>
        <v>7787.46</v>
      </c>
      <c r="F60" s="847">
        <f t="shared" si="32"/>
        <v>7787.46</v>
      </c>
      <c r="G60" s="847">
        <f>НМЦК!Q67</f>
        <v>0</v>
      </c>
      <c r="H60" s="847">
        <f t="shared" si="33"/>
        <v>0</v>
      </c>
    </row>
    <row r="61" spans="1:8" ht="31.5" x14ac:dyDescent="0.25">
      <c r="A61" s="712" t="s">
        <v>6738</v>
      </c>
      <c r="B61" s="713" t="s">
        <v>66</v>
      </c>
      <c r="C61" s="714" t="s">
        <v>6748</v>
      </c>
      <c r="D61" s="714">
        <v>1</v>
      </c>
      <c r="E61" s="847">
        <f>НМЦК!P68</f>
        <v>44324.98</v>
      </c>
      <c r="F61" s="847">
        <f t="shared" si="32"/>
        <v>44324.98</v>
      </c>
      <c r="G61" s="847">
        <f>НМЦК!Q68</f>
        <v>0</v>
      </c>
      <c r="H61" s="847">
        <f t="shared" si="33"/>
        <v>0</v>
      </c>
    </row>
    <row r="62" spans="1:8" ht="94.5" x14ac:dyDescent="0.25">
      <c r="A62" s="712" t="s">
        <v>6739</v>
      </c>
      <c r="B62" s="725" t="s">
        <v>6750</v>
      </c>
      <c r="C62" s="714" t="s">
        <v>6748</v>
      </c>
      <c r="D62" s="714">
        <v>1</v>
      </c>
      <c r="E62" s="847">
        <f>НМЦК!P69</f>
        <v>1542787.29</v>
      </c>
      <c r="F62" s="847">
        <f t="shared" si="32"/>
        <v>1542787.29</v>
      </c>
      <c r="G62" s="847">
        <f>НМЦК!Q69</f>
        <v>0</v>
      </c>
      <c r="H62" s="847">
        <f t="shared" si="33"/>
        <v>0</v>
      </c>
    </row>
    <row r="63" spans="1:8" ht="31.5" x14ac:dyDescent="0.25">
      <c r="A63" s="712" t="s">
        <v>6740</v>
      </c>
      <c r="B63" s="713" t="s">
        <v>113</v>
      </c>
      <c r="C63" s="714" t="s">
        <v>6748</v>
      </c>
      <c r="D63" s="714">
        <v>1</v>
      </c>
      <c r="E63" s="847">
        <f>НМЦК!P70</f>
        <v>139995.59</v>
      </c>
      <c r="F63" s="847">
        <f t="shared" si="32"/>
        <v>139995.59</v>
      </c>
      <c r="G63" s="847">
        <f>НМЦК!Q70</f>
        <v>0</v>
      </c>
      <c r="H63" s="847">
        <f t="shared" si="33"/>
        <v>0</v>
      </c>
    </row>
    <row r="64" spans="1:8" ht="47.25" x14ac:dyDescent="0.25">
      <c r="A64" s="712" t="s">
        <v>6741</v>
      </c>
      <c r="B64" s="713" t="s">
        <v>85</v>
      </c>
      <c r="C64" s="714" t="s">
        <v>6748</v>
      </c>
      <c r="D64" s="714">
        <v>1</v>
      </c>
      <c r="E64" s="847">
        <f>НМЦК!P71</f>
        <v>2714860.04</v>
      </c>
      <c r="F64" s="847">
        <f t="shared" si="32"/>
        <v>2714860.04</v>
      </c>
      <c r="G64" s="847">
        <f>НМЦК!Q71</f>
        <v>533788.92000000004</v>
      </c>
      <c r="H64" s="847">
        <f t="shared" si="33"/>
        <v>533788.92000000004</v>
      </c>
    </row>
    <row r="65" spans="1:12" s="126" customFormat="1" ht="15.75" x14ac:dyDescent="0.25">
      <c r="A65" s="769"/>
      <c r="B65" s="770" t="s">
        <v>6742</v>
      </c>
      <c r="C65" s="769"/>
      <c r="D65" s="769"/>
      <c r="E65" s="848">
        <f>E8+E11</f>
        <v>148511505.56999999</v>
      </c>
      <c r="F65" s="848">
        <f t="shared" ref="F65:H65" si="34">F8+F11</f>
        <v>148511505.56999999</v>
      </c>
      <c r="G65" s="848">
        <f t="shared" si="34"/>
        <v>27223235.039999999</v>
      </c>
      <c r="H65" s="848">
        <f t="shared" si="34"/>
        <v>27223235.039999999</v>
      </c>
    </row>
    <row r="66" spans="1:12" s="126" customFormat="1" ht="15.75" x14ac:dyDescent="0.25">
      <c r="A66" s="771"/>
      <c r="B66" s="772" t="s">
        <v>8847</v>
      </c>
      <c r="C66" s="771"/>
      <c r="D66" s="771"/>
      <c r="E66" s="849">
        <f>E65*20%</f>
        <v>29702301.109999999</v>
      </c>
      <c r="F66" s="849">
        <f>F65*20%</f>
        <v>29702301.109999999</v>
      </c>
      <c r="G66" s="849">
        <f>G65*20%</f>
        <v>5444647.0099999998</v>
      </c>
      <c r="H66" s="849">
        <f>H65*20%</f>
        <v>5444647.0099999998</v>
      </c>
    </row>
    <row r="67" spans="1:12" s="126" customFormat="1" ht="15.75" x14ac:dyDescent="0.25">
      <c r="A67" s="773"/>
      <c r="B67" s="770" t="s">
        <v>8848</v>
      </c>
      <c r="C67" s="773"/>
      <c r="D67" s="773"/>
      <c r="E67" s="850">
        <f>E65+E66</f>
        <v>178213806.68000001</v>
      </c>
      <c r="F67" s="850">
        <f>F65+F66</f>
        <v>178213806.68000001</v>
      </c>
      <c r="G67" s="850">
        <f>G65+G66</f>
        <v>32667882.050000001</v>
      </c>
      <c r="H67" s="850">
        <f>H65+H66</f>
        <v>32667882.050000001</v>
      </c>
    </row>
    <row r="69" spans="1:12" ht="38.25" customHeight="1" x14ac:dyDescent="0.25">
      <c r="F69" s="866">
        <f>(F11-F12-F55-F58-F59-F60-F61-F62-F63-F64)*1.02*1.2</f>
        <v>161168237.02000001</v>
      </c>
      <c r="G69" s="867" t="s">
        <v>8945</v>
      </c>
      <c r="H69" s="867"/>
      <c r="I69" s="867"/>
      <c r="J69" s="867"/>
      <c r="K69" s="867"/>
      <c r="L69" s="867"/>
    </row>
  </sheetData>
  <mergeCells count="8">
    <mergeCell ref="E5:F5"/>
    <mergeCell ref="G5:H5"/>
    <mergeCell ref="A1:H1"/>
    <mergeCell ref="B3:H3"/>
    <mergeCell ref="A5:A6"/>
    <mergeCell ref="B5:B6"/>
    <mergeCell ref="C5:C6"/>
    <mergeCell ref="D5:D6"/>
  </mergeCells>
  <pageMargins left="0.78740157480314965" right="0.39370078740157483" top="0.39370078740157483" bottom="0.59055118110236227" header="0.19685039370078741" footer="0.19685039370078741"/>
  <pageSetup paperSize="9" scale="63" firstPageNumber="6" fitToHeight="0" orientation="portrait" useFirstPageNumber="1" r:id="rId1"/>
  <headerFooter alignWithMargins="0">
    <oddFooter>&amp;R&amp;P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93"/>
  <sheetViews>
    <sheetView topLeftCell="A429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30" width="34.140625" style="335" hidden="1" customWidth="1"/>
    <col min="31" max="33" width="84.42578125" style="335" hidden="1" customWidth="1"/>
    <col min="34" max="34" width="138.42578125" style="335" hidden="1" customWidth="1"/>
    <col min="35" max="37" width="84.42578125" style="335" hidden="1" customWidth="1"/>
    <col min="3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4472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25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4473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222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222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4474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1749.71</v>
      </c>
      <c r="D28" s="352" t="s">
        <v>4475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1741.9</v>
      </c>
      <c r="D30" s="352" t="s">
        <v>4476</v>
      </c>
      <c r="E30" s="340" t="s">
        <v>401</v>
      </c>
      <c r="G30" s="332" t="s">
        <v>404</v>
      </c>
      <c r="L30" s="351">
        <v>0</v>
      </c>
      <c r="M30" s="352" t="s">
        <v>4477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7.81</v>
      </c>
      <c r="D31" s="356" t="s">
        <v>4478</v>
      </c>
      <c r="E31" s="340" t="s">
        <v>401</v>
      </c>
      <c r="G31" s="332" t="s">
        <v>407</v>
      </c>
      <c r="L31" s="357"/>
      <c r="M31" s="357">
        <v>442.33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77.069999999999993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644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4479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4479</v>
      </c>
    </row>
    <row r="40" spans="1:28" s="332" customFormat="1" ht="45" x14ac:dyDescent="0.2">
      <c r="A40" s="362" t="s">
        <v>423</v>
      </c>
      <c r="B40" s="363" t="s">
        <v>4480</v>
      </c>
      <c r="C40" s="1068" t="s">
        <v>4481</v>
      </c>
      <c r="D40" s="1068"/>
      <c r="E40" s="1068"/>
      <c r="F40" s="364" t="s">
        <v>648</v>
      </c>
      <c r="G40" s="364"/>
      <c r="H40" s="364"/>
      <c r="I40" s="364" t="s">
        <v>4482</v>
      </c>
      <c r="J40" s="365"/>
      <c r="K40" s="364"/>
      <c r="L40" s="365"/>
      <c r="M40" s="364"/>
      <c r="N40" s="366"/>
      <c r="V40" s="361"/>
      <c r="W40" s="367" t="s">
        <v>4481</v>
      </c>
    </row>
    <row r="41" spans="1:28" s="332" customFormat="1" ht="12" x14ac:dyDescent="0.2">
      <c r="A41" s="368"/>
      <c r="B41" s="369"/>
      <c r="C41" s="1065" t="s">
        <v>4483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4483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3285.2</v>
      </c>
      <c r="K43" s="373" t="s">
        <v>436</v>
      </c>
      <c r="L43" s="374">
        <v>1782.22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384.75</v>
      </c>
      <c r="K44" s="373" t="s">
        <v>436</v>
      </c>
      <c r="L44" s="374">
        <v>208.73</v>
      </c>
      <c r="M44" s="373"/>
      <c r="N44" s="375"/>
      <c r="V44" s="361"/>
      <c r="W44" s="367"/>
      <c r="Z44" s="335" t="s">
        <v>438</v>
      </c>
    </row>
    <row r="45" spans="1:28" s="332" customFormat="1" ht="12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4484</v>
      </c>
      <c r="H45" s="373" t="s">
        <v>436</v>
      </c>
      <c r="I45" s="373" t="s">
        <v>4485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3285.2</v>
      </c>
      <c r="K46" s="376"/>
      <c r="L46" s="377">
        <v>1782.22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208.73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192.03</v>
      </c>
      <c r="M48" s="373"/>
      <c r="N48" s="375"/>
      <c r="V48" s="361"/>
      <c r="W48" s="367"/>
      <c r="AA48" s="335" t="s">
        <v>653</v>
      </c>
    </row>
    <row r="49" spans="1:29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96.02</v>
      </c>
      <c r="M49" s="373"/>
      <c r="N49" s="375"/>
      <c r="V49" s="361"/>
      <c r="W49" s="367"/>
      <c r="AA49" s="335" t="s">
        <v>656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2070.27</v>
      </c>
      <c r="M50" s="376"/>
      <c r="N50" s="366"/>
      <c r="V50" s="361"/>
      <c r="W50" s="367"/>
      <c r="AC50" s="367" t="s">
        <v>459</v>
      </c>
    </row>
    <row r="51" spans="1:29" s="332" customFormat="1" ht="45" x14ac:dyDescent="0.2">
      <c r="A51" s="362" t="s">
        <v>434</v>
      </c>
      <c r="B51" s="363" t="s">
        <v>658</v>
      </c>
      <c r="C51" s="1068" t="s">
        <v>659</v>
      </c>
      <c r="D51" s="1068"/>
      <c r="E51" s="1068"/>
      <c r="F51" s="364" t="s">
        <v>660</v>
      </c>
      <c r="G51" s="364"/>
      <c r="H51" s="364"/>
      <c r="I51" s="364" t="s">
        <v>537</v>
      </c>
      <c r="J51" s="365"/>
      <c r="K51" s="364"/>
      <c r="L51" s="365"/>
      <c r="M51" s="364"/>
      <c r="N51" s="366"/>
      <c r="V51" s="361"/>
      <c r="W51" s="367" t="s">
        <v>659</v>
      </c>
      <c r="AC51" s="367"/>
    </row>
    <row r="52" spans="1:29" s="332" customFormat="1" ht="12" x14ac:dyDescent="0.2">
      <c r="A52" s="368"/>
      <c r="B52" s="369"/>
      <c r="C52" s="1065" t="s">
        <v>2700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2700</v>
      </c>
      <c r="AC52" s="367"/>
    </row>
    <row r="53" spans="1:29" s="332" customFormat="1" ht="22.5" x14ac:dyDescent="0.2">
      <c r="A53" s="370"/>
      <c r="B53" s="371" t="s">
        <v>663</v>
      </c>
      <c r="C53" s="1065" t="s">
        <v>664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664</v>
      </c>
      <c r="AC53" s="367"/>
    </row>
    <row r="54" spans="1:29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Y54" s="335" t="s">
        <v>431</v>
      </c>
      <c r="AC54" s="367"/>
    </row>
    <row r="55" spans="1:29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1934.4</v>
      </c>
      <c r="K55" s="373" t="s">
        <v>665</v>
      </c>
      <c r="L55" s="374">
        <v>58.03</v>
      </c>
      <c r="M55" s="373"/>
      <c r="N55" s="375"/>
      <c r="V55" s="361"/>
      <c r="W55" s="367"/>
      <c r="Z55" s="335" t="s">
        <v>432</v>
      </c>
      <c r="AC55" s="367"/>
    </row>
    <row r="56" spans="1:29" s="332" customFormat="1" ht="12" x14ac:dyDescent="0.2">
      <c r="A56" s="372"/>
      <c r="B56" s="371"/>
      <c r="C56" s="1065" t="s">
        <v>443</v>
      </c>
      <c r="D56" s="1065"/>
      <c r="E56" s="1065"/>
      <c r="F56" s="373" t="s">
        <v>444</v>
      </c>
      <c r="G56" s="373" t="s">
        <v>666</v>
      </c>
      <c r="H56" s="373" t="s">
        <v>665</v>
      </c>
      <c r="I56" s="373" t="s">
        <v>4486</v>
      </c>
      <c r="J56" s="374"/>
      <c r="K56" s="373"/>
      <c r="L56" s="374"/>
      <c r="M56" s="373"/>
      <c r="N56" s="375"/>
      <c r="V56" s="361"/>
      <c r="W56" s="367"/>
      <c r="AA56" s="335" t="s">
        <v>443</v>
      </c>
      <c r="AC56" s="367"/>
    </row>
    <row r="57" spans="1:29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1934.4</v>
      </c>
      <c r="K57" s="376"/>
      <c r="L57" s="377">
        <v>58.03</v>
      </c>
      <c r="M57" s="376"/>
      <c r="N57" s="378"/>
      <c r="V57" s="361"/>
      <c r="W57" s="367"/>
      <c r="AB57" s="335" t="s">
        <v>450</v>
      </c>
      <c r="AC57" s="367"/>
    </row>
    <row r="58" spans="1:29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58.03</v>
      </c>
      <c r="M58" s="373"/>
      <c r="N58" s="375"/>
      <c r="V58" s="361"/>
      <c r="W58" s="367"/>
      <c r="AA58" s="335" t="s">
        <v>451</v>
      </c>
      <c r="AC58" s="367"/>
    </row>
    <row r="59" spans="1:29" s="332" customFormat="1" ht="22.5" x14ac:dyDescent="0.2">
      <c r="A59" s="372"/>
      <c r="B59" s="371" t="s">
        <v>668</v>
      </c>
      <c r="C59" s="1065" t="s">
        <v>669</v>
      </c>
      <c r="D59" s="1065"/>
      <c r="E59" s="1065"/>
      <c r="F59" s="373" t="s">
        <v>454</v>
      </c>
      <c r="G59" s="373" t="s">
        <v>670</v>
      </c>
      <c r="H59" s="373"/>
      <c r="I59" s="373" t="s">
        <v>670</v>
      </c>
      <c r="J59" s="374"/>
      <c r="K59" s="373"/>
      <c r="L59" s="374">
        <v>51.65</v>
      </c>
      <c r="M59" s="373"/>
      <c r="N59" s="375"/>
      <c r="V59" s="361"/>
      <c r="W59" s="367"/>
      <c r="AA59" s="335" t="s">
        <v>669</v>
      </c>
      <c r="AC59" s="367"/>
    </row>
    <row r="60" spans="1:29" s="332" customFormat="1" ht="22.5" x14ac:dyDescent="0.2">
      <c r="A60" s="372"/>
      <c r="B60" s="371" t="s">
        <v>671</v>
      </c>
      <c r="C60" s="1065" t="s">
        <v>672</v>
      </c>
      <c r="D60" s="1065"/>
      <c r="E60" s="1065"/>
      <c r="F60" s="373" t="s">
        <v>454</v>
      </c>
      <c r="G60" s="373" t="s">
        <v>673</v>
      </c>
      <c r="H60" s="373"/>
      <c r="I60" s="373" t="s">
        <v>673</v>
      </c>
      <c r="J60" s="374"/>
      <c r="K60" s="373"/>
      <c r="L60" s="374">
        <v>23.21</v>
      </c>
      <c r="M60" s="373"/>
      <c r="N60" s="375"/>
      <c r="V60" s="361"/>
      <c r="W60" s="367"/>
      <c r="AA60" s="335" t="s">
        <v>672</v>
      </c>
      <c r="AC60" s="367"/>
    </row>
    <row r="61" spans="1:29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132.88999999999999</v>
      </c>
      <c r="M61" s="376"/>
      <c r="N61" s="366"/>
      <c r="V61" s="361"/>
      <c r="W61" s="367"/>
      <c r="AC61" s="367" t="s">
        <v>459</v>
      </c>
    </row>
    <row r="62" spans="1:29" s="332" customFormat="1" ht="33.75" x14ac:dyDescent="0.2">
      <c r="A62" s="362" t="s">
        <v>437</v>
      </c>
      <c r="B62" s="363" t="s">
        <v>674</v>
      </c>
      <c r="C62" s="1068" t="s">
        <v>675</v>
      </c>
      <c r="D62" s="1068"/>
      <c r="E62" s="1068"/>
      <c r="F62" s="364" t="s">
        <v>648</v>
      </c>
      <c r="G62" s="364"/>
      <c r="H62" s="364"/>
      <c r="I62" s="364" t="s">
        <v>4487</v>
      </c>
      <c r="J62" s="365"/>
      <c r="K62" s="364"/>
      <c r="L62" s="365"/>
      <c r="M62" s="364"/>
      <c r="N62" s="366"/>
      <c r="V62" s="361"/>
      <c r="W62" s="367" t="s">
        <v>675</v>
      </c>
      <c r="AC62" s="367"/>
    </row>
    <row r="63" spans="1:29" s="332" customFormat="1" ht="12" x14ac:dyDescent="0.2">
      <c r="A63" s="368"/>
      <c r="B63" s="369"/>
      <c r="C63" s="1065" t="s">
        <v>4488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4488</v>
      </c>
      <c r="AC63" s="367"/>
    </row>
    <row r="64" spans="1:29" s="332" customFormat="1" ht="33.75" x14ac:dyDescent="0.2">
      <c r="A64" s="370"/>
      <c r="B64" s="371" t="s">
        <v>430</v>
      </c>
      <c r="C64" s="1065" t="s">
        <v>431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Y64" s="335" t="s">
        <v>431</v>
      </c>
      <c r="AC64" s="367"/>
    </row>
    <row r="65" spans="1:29" s="332" customFormat="1" ht="12" x14ac:dyDescent="0.2">
      <c r="A65" s="372"/>
      <c r="B65" s="371" t="s">
        <v>434</v>
      </c>
      <c r="C65" s="1065" t="s">
        <v>435</v>
      </c>
      <c r="D65" s="1065"/>
      <c r="E65" s="1065"/>
      <c r="F65" s="373"/>
      <c r="G65" s="373"/>
      <c r="H65" s="373"/>
      <c r="I65" s="373"/>
      <c r="J65" s="374">
        <v>504.6</v>
      </c>
      <c r="K65" s="373" t="s">
        <v>436</v>
      </c>
      <c r="L65" s="374">
        <v>170.62</v>
      </c>
      <c r="M65" s="373"/>
      <c r="N65" s="375"/>
      <c r="V65" s="361"/>
      <c r="W65" s="367"/>
      <c r="Z65" s="335" t="s">
        <v>435</v>
      </c>
      <c r="AC65" s="367"/>
    </row>
    <row r="66" spans="1:29" s="332" customFormat="1" ht="12" x14ac:dyDescent="0.2">
      <c r="A66" s="372"/>
      <c r="B66" s="371" t="s">
        <v>437</v>
      </c>
      <c r="C66" s="1065" t="s">
        <v>438</v>
      </c>
      <c r="D66" s="1065"/>
      <c r="E66" s="1065"/>
      <c r="F66" s="373"/>
      <c r="G66" s="373"/>
      <c r="H66" s="373"/>
      <c r="I66" s="373"/>
      <c r="J66" s="374">
        <v>51.3</v>
      </c>
      <c r="K66" s="373" t="s">
        <v>436</v>
      </c>
      <c r="L66" s="374">
        <v>17.350000000000001</v>
      </c>
      <c r="M66" s="373"/>
      <c r="N66" s="375"/>
      <c r="V66" s="361"/>
      <c r="W66" s="367"/>
      <c r="Z66" s="335" t="s">
        <v>438</v>
      </c>
      <c r="AC66" s="367"/>
    </row>
    <row r="67" spans="1:29" s="332" customFormat="1" ht="12" x14ac:dyDescent="0.2">
      <c r="A67" s="372"/>
      <c r="B67" s="371"/>
      <c r="C67" s="1065" t="s">
        <v>447</v>
      </c>
      <c r="D67" s="1065"/>
      <c r="E67" s="1065"/>
      <c r="F67" s="373" t="s">
        <v>444</v>
      </c>
      <c r="G67" s="373" t="s">
        <v>678</v>
      </c>
      <c r="H67" s="373" t="s">
        <v>436</v>
      </c>
      <c r="I67" s="373" t="s">
        <v>4489</v>
      </c>
      <c r="J67" s="374"/>
      <c r="K67" s="373"/>
      <c r="L67" s="374"/>
      <c r="M67" s="373"/>
      <c r="N67" s="375"/>
      <c r="V67" s="361"/>
      <c r="W67" s="367"/>
      <c r="AA67" s="335" t="s">
        <v>447</v>
      </c>
      <c r="AC67" s="367"/>
    </row>
    <row r="68" spans="1:29" s="332" customFormat="1" ht="12" x14ac:dyDescent="0.2">
      <c r="A68" s="372"/>
      <c r="B68" s="371"/>
      <c r="C68" s="1077" t="s">
        <v>450</v>
      </c>
      <c r="D68" s="1077"/>
      <c r="E68" s="1077"/>
      <c r="F68" s="376"/>
      <c r="G68" s="376"/>
      <c r="H68" s="376"/>
      <c r="I68" s="376"/>
      <c r="J68" s="377">
        <v>504.6</v>
      </c>
      <c r="K68" s="376"/>
      <c r="L68" s="377">
        <v>170.62</v>
      </c>
      <c r="M68" s="376"/>
      <c r="N68" s="378"/>
      <c r="V68" s="361"/>
      <c r="W68" s="367"/>
      <c r="AB68" s="335" t="s">
        <v>450</v>
      </c>
      <c r="AC68" s="367"/>
    </row>
    <row r="69" spans="1:29" s="332" customFormat="1" ht="12" x14ac:dyDescent="0.2">
      <c r="A69" s="372"/>
      <c r="B69" s="371"/>
      <c r="C69" s="1065" t="s">
        <v>451</v>
      </c>
      <c r="D69" s="1065"/>
      <c r="E69" s="1065"/>
      <c r="F69" s="373"/>
      <c r="G69" s="373"/>
      <c r="H69" s="373"/>
      <c r="I69" s="373"/>
      <c r="J69" s="374"/>
      <c r="K69" s="373"/>
      <c r="L69" s="374">
        <v>17.350000000000001</v>
      </c>
      <c r="M69" s="373"/>
      <c r="N69" s="375"/>
      <c r="V69" s="361"/>
      <c r="W69" s="367"/>
      <c r="AA69" s="335" t="s">
        <v>451</v>
      </c>
      <c r="AC69" s="367"/>
    </row>
    <row r="70" spans="1:29" s="332" customFormat="1" ht="22.5" x14ac:dyDescent="0.2">
      <c r="A70" s="372"/>
      <c r="B70" s="371" t="s">
        <v>652</v>
      </c>
      <c r="C70" s="1065" t="s">
        <v>653</v>
      </c>
      <c r="D70" s="1065"/>
      <c r="E70" s="1065"/>
      <c r="F70" s="373" t="s">
        <v>454</v>
      </c>
      <c r="G70" s="373" t="s">
        <v>654</v>
      </c>
      <c r="H70" s="373"/>
      <c r="I70" s="373" t="s">
        <v>654</v>
      </c>
      <c r="J70" s="374"/>
      <c r="K70" s="373"/>
      <c r="L70" s="374">
        <v>15.96</v>
      </c>
      <c r="M70" s="373"/>
      <c r="N70" s="375"/>
      <c r="V70" s="361"/>
      <c r="W70" s="367"/>
      <c r="AA70" s="335" t="s">
        <v>653</v>
      </c>
      <c r="AC70" s="367"/>
    </row>
    <row r="71" spans="1:29" s="332" customFormat="1" ht="22.5" x14ac:dyDescent="0.2">
      <c r="A71" s="372"/>
      <c r="B71" s="371" t="s">
        <v>655</v>
      </c>
      <c r="C71" s="1065" t="s">
        <v>656</v>
      </c>
      <c r="D71" s="1065"/>
      <c r="E71" s="1065"/>
      <c r="F71" s="373" t="s">
        <v>454</v>
      </c>
      <c r="G71" s="373" t="s">
        <v>657</v>
      </c>
      <c r="H71" s="373"/>
      <c r="I71" s="373" t="s">
        <v>657</v>
      </c>
      <c r="J71" s="374"/>
      <c r="K71" s="373"/>
      <c r="L71" s="374">
        <v>7.98</v>
      </c>
      <c r="M71" s="373"/>
      <c r="N71" s="375"/>
      <c r="V71" s="361"/>
      <c r="W71" s="367"/>
      <c r="AA71" s="335" t="s">
        <v>656</v>
      </c>
      <c r="AC71" s="367"/>
    </row>
    <row r="72" spans="1:29" s="332" customFormat="1" ht="12" x14ac:dyDescent="0.2">
      <c r="A72" s="379"/>
      <c r="B72" s="380"/>
      <c r="C72" s="1068" t="s">
        <v>459</v>
      </c>
      <c r="D72" s="1068"/>
      <c r="E72" s="1068"/>
      <c r="F72" s="364"/>
      <c r="G72" s="364"/>
      <c r="H72" s="364"/>
      <c r="I72" s="364"/>
      <c r="J72" s="365"/>
      <c r="K72" s="364"/>
      <c r="L72" s="365">
        <v>194.56</v>
      </c>
      <c r="M72" s="376"/>
      <c r="N72" s="366"/>
      <c r="V72" s="361"/>
      <c r="W72" s="367"/>
      <c r="AC72" s="367" t="s">
        <v>459</v>
      </c>
    </row>
    <row r="73" spans="1:29" s="332" customFormat="1" ht="45" x14ac:dyDescent="0.2">
      <c r="A73" s="362" t="s">
        <v>439</v>
      </c>
      <c r="B73" s="363" t="s">
        <v>683</v>
      </c>
      <c r="C73" s="1068" t="s">
        <v>684</v>
      </c>
      <c r="D73" s="1068"/>
      <c r="E73" s="1068"/>
      <c r="F73" s="364" t="s">
        <v>648</v>
      </c>
      <c r="G73" s="364"/>
      <c r="H73" s="364"/>
      <c r="I73" s="364" t="s">
        <v>4487</v>
      </c>
      <c r="J73" s="365"/>
      <c r="K73" s="364"/>
      <c r="L73" s="365"/>
      <c r="M73" s="364"/>
      <c r="N73" s="366"/>
      <c r="V73" s="361"/>
      <c r="W73" s="367" t="s">
        <v>684</v>
      </c>
      <c r="AC73" s="367"/>
    </row>
    <row r="74" spans="1:29" s="332" customFormat="1" ht="12" x14ac:dyDescent="0.2">
      <c r="A74" s="368"/>
      <c r="B74" s="369"/>
      <c r="C74" s="1065" t="s">
        <v>4488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35" t="s">
        <v>4488</v>
      </c>
      <c r="AC74" s="367"/>
    </row>
    <row r="75" spans="1:29" s="332" customFormat="1" ht="12" x14ac:dyDescent="0.2">
      <c r="A75" s="370"/>
      <c r="B75" s="371"/>
      <c r="C75" s="1065" t="s">
        <v>685</v>
      </c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72"/>
      <c r="V75" s="361"/>
      <c r="W75" s="367"/>
      <c r="Y75" s="335" t="s">
        <v>685</v>
      </c>
      <c r="AC75" s="367"/>
    </row>
    <row r="76" spans="1:29" s="332" customFormat="1" ht="33.75" x14ac:dyDescent="0.2">
      <c r="A76" s="370"/>
      <c r="B76" s="371" t="s">
        <v>430</v>
      </c>
      <c r="C76" s="1065" t="s">
        <v>431</v>
      </c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72"/>
      <c r="V76" s="361"/>
      <c r="W76" s="367"/>
      <c r="Y76" s="335" t="s">
        <v>431</v>
      </c>
      <c r="AC76" s="367"/>
    </row>
    <row r="77" spans="1:29" s="332" customFormat="1" ht="12" x14ac:dyDescent="0.2">
      <c r="A77" s="372"/>
      <c r="B77" s="371" t="s">
        <v>434</v>
      </c>
      <c r="C77" s="1065" t="s">
        <v>435</v>
      </c>
      <c r="D77" s="1065"/>
      <c r="E77" s="1065"/>
      <c r="F77" s="373"/>
      <c r="G77" s="373"/>
      <c r="H77" s="373"/>
      <c r="I77" s="373"/>
      <c r="J77" s="374">
        <v>398.37</v>
      </c>
      <c r="K77" s="373" t="s">
        <v>472</v>
      </c>
      <c r="L77" s="374">
        <v>538.79999999999995</v>
      </c>
      <c r="M77" s="373"/>
      <c r="N77" s="375"/>
      <c r="V77" s="361"/>
      <c r="W77" s="367"/>
      <c r="Z77" s="335" t="s">
        <v>435</v>
      </c>
      <c r="AC77" s="367"/>
    </row>
    <row r="78" spans="1:29" s="332" customFormat="1" ht="12" x14ac:dyDescent="0.2">
      <c r="A78" s="372"/>
      <c r="B78" s="371" t="s">
        <v>437</v>
      </c>
      <c r="C78" s="1065" t="s">
        <v>438</v>
      </c>
      <c r="D78" s="1065"/>
      <c r="E78" s="1065"/>
      <c r="F78" s="373"/>
      <c r="G78" s="373"/>
      <c r="H78" s="373"/>
      <c r="I78" s="373"/>
      <c r="J78" s="374">
        <v>40.5</v>
      </c>
      <c r="K78" s="373" t="s">
        <v>472</v>
      </c>
      <c r="L78" s="374">
        <v>54.78</v>
      </c>
      <c r="M78" s="373"/>
      <c r="N78" s="375"/>
      <c r="V78" s="361"/>
      <c r="W78" s="367"/>
      <c r="Z78" s="335" t="s">
        <v>438</v>
      </c>
      <c r="AC78" s="367"/>
    </row>
    <row r="79" spans="1:29" s="332" customFormat="1" ht="12" x14ac:dyDescent="0.2">
      <c r="A79" s="372"/>
      <c r="B79" s="371"/>
      <c r="C79" s="1065" t="s">
        <v>447</v>
      </c>
      <c r="D79" s="1065"/>
      <c r="E79" s="1065"/>
      <c r="F79" s="373" t="s">
        <v>444</v>
      </c>
      <c r="G79" s="373" t="s">
        <v>437</v>
      </c>
      <c r="H79" s="373" t="s">
        <v>472</v>
      </c>
      <c r="I79" s="373" t="s">
        <v>4490</v>
      </c>
      <c r="J79" s="374"/>
      <c r="K79" s="373"/>
      <c r="L79" s="374"/>
      <c r="M79" s="373"/>
      <c r="N79" s="375"/>
      <c r="V79" s="361"/>
      <c r="W79" s="367"/>
      <c r="AA79" s="335" t="s">
        <v>447</v>
      </c>
      <c r="AC79" s="367"/>
    </row>
    <row r="80" spans="1:29" s="332" customFormat="1" ht="12" x14ac:dyDescent="0.2">
      <c r="A80" s="372"/>
      <c r="B80" s="371"/>
      <c r="C80" s="1077" t="s">
        <v>450</v>
      </c>
      <c r="D80" s="1077"/>
      <c r="E80" s="1077"/>
      <c r="F80" s="376"/>
      <c r="G80" s="376"/>
      <c r="H80" s="376"/>
      <c r="I80" s="376"/>
      <c r="J80" s="377">
        <v>398.37</v>
      </c>
      <c r="K80" s="376"/>
      <c r="L80" s="377">
        <v>538.79999999999995</v>
      </c>
      <c r="M80" s="376"/>
      <c r="N80" s="378"/>
      <c r="V80" s="361"/>
      <c r="W80" s="367"/>
      <c r="AB80" s="335" t="s">
        <v>450</v>
      </c>
      <c r="AC80" s="367"/>
    </row>
    <row r="81" spans="1:29" s="332" customFormat="1" ht="12" x14ac:dyDescent="0.2">
      <c r="A81" s="372"/>
      <c r="B81" s="371"/>
      <c r="C81" s="1065" t="s">
        <v>451</v>
      </c>
      <c r="D81" s="1065"/>
      <c r="E81" s="1065"/>
      <c r="F81" s="373"/>
      <c r="G81" s="373"/>
      <c r="H81" s="373"/>
      <c r="I81" s="373"/>
      <c r="J81" s="374"/>
      <c r="K81" s="373"/>
      <c r="L81" s="374">
        <v>54.78</v>
      </c>
      <c r="M81" s="373"/>
      <c r="N81" s="375"/>
      <c r="V81" s="361"/>
      <c r="W81" s="367"/>
      <c r="AA81" s="335" t="s">
        <v>451</v>
      </c>
      <c r="AC81" s="367"/>
    </row>
    <row r="82" spans="1:29" s="332" customFormat="1" ht="22.5" x14ac:dyDescent="0.2">
      <c r="A82" s="372"/>
      <c r="B82" s="371" t="s">
        <v>652</v>
      </c>
      <c r="C82" s="1065" t="s">
        <v>653</v>
      </c>
      <c r="D82" s="1065"/>
      <c r="E82" s="1065"/>
      <c r="F82" s="373" t="s">
        <v>454</v>
      </c>
      <c r="G82" s="373" t="s">
        <v>654</v>
      </c>
      <c r="H82" s="373"/>
      <c r="I82" s="373" t="s">
        <v>654</v>
      </c>
      <c r="J82" s="374"/>
      <c r="K82" s="373"/>
      <c r="L82" s="374">
        <v>50.4</v>
      </c>
      <c r="M82" s="373"/>
      <c r="N82" s="375"/>
      <c r="V82" s="361"/>
      <c r="W82" s="367"/>
      <c r="AA82" s="335" t="s">
        <v>653</v>
      </c>
      <c r="AC82" s="367"/>
    </row>
    <row r="83" spans="1:29" s="332" customFormat="1" ht="22.5" x14ac:dyDescent="0.2">
      <c r="A83" s="372"/>
      <c r="B83" s="371" t="s">
        <v>655</v>
      </c>
      <c r="C83" s="1065" t="s">
        <v>656</v>
      </c>
      <c r="D83" s="1065"/>
      <c r="E83" s="1065"/>
      <c r="F83" s="373" t="s">
        <v>454</v>
      </c>
      <c r="G83" s="373" t="s">
        <v>657</v>
      </c>
      <c r="H83" s="373"/>
      <c r="I83" s="373" t="s">
        <v>657</v>
      </c>
      <c r="J83" s="374"/>
      <c r="K83" s="373"/>
      <c r="L83" s="374">
        <v>25.2</v>
      </c>
      <c r="M83" s="373"/>
      <c r="N83" s="375"/>
      <c r="V83" s="361"/>
      <c r="W83" s="367"/>
      <c r="AA83" s="335" t="s">
        <v>656</v>
      </c>
      <c r="AC83" s="367"/>
    </row>
    <row r="84" spans="1:29" s="332" customFormat="1" ht="12" x14ac:dyDescent="0.2">
      <c r="A84" s="379"/>
      <c r="B84" s="380"/>
      <c r="C84" s="1068" t="s">
        <v>459</v>
      </c>
      <c r="D84" s="1068"/>
      <c r="E84" s="1068"/>
      <c r="F84" s="364"/>
      <c r="G84" s="364"/>
      <c r="H84" s="364"/>
      <c r="I84" s="364"/>
      <c r="J84" s="365"/>
      <c r="K84" s="364"/>
      <c r="L84" s="365">
        <v>614.4</v>
      </c>
      <c r="M84" s="376"/>
      <c r="N84" s="366"/>
      <c r="V84" s="361"/>
      <c r="W84" s="367"/>
      <c r="AC84" s="367" t="s">
        <v>459</v>
      </c>
    </row>
    <row r="85" spans="1:29" s="332" customFormat="1" ht="45" x14ac:dyDescent="0.2">
      <c r="A85" s="362" t="s">
        <v>472</v>
      </c>
      <c r="B85" s="363" t="s">
        <v>687</v>
      </c>
      <c r="C85" s="1068" t="s">
        <v>688</v>
      </c>
      <c r="D85" s="1068"/>
      <c r="E85" s="1068"/>
      <c r="F85" s="364" t="s">
        <v>648</v>
      </c>
      <c r="G85" s="364"/>
      <c r="H85" s="364"/>
      <c r="I85" s="364" t="s">
        <v>4491</v>
      </c>
      <c r="J85" s="365"/>
      <c r="K85" s="364"/>
      <c r="L85" s="365"/>
      <c r="M85" s="364"/>
      <c r="N85" s="366"/>
      <c r="V85" s="361"/>
      <c r="W85" s="367" t="s">
        <v>688</v>
      </c>
      <c r="AC85" s="367"/>
    </row>
    <row r="86" spans="1:29" s="332" customFormat="1" ht="12" x14ac:dyDescent="0.2">
      <c r="A86" s="368"/>
      <c r="B86" s="369"/>
      <c r="C86" s="1065" t="s">
        <v>4492</v>
      </c>
      <c r="D86" s="1065"/>
      <c r="E86" s="1065"/>
      <c r="F86" s="1065"/>
      <c r="G86" s="1065"/>
      <c r="H86" s="1065"/>
      <c r="I86" s="1065"/>
      <c r="J86" s="1065"/>
      <c r="K86" s="1065"/>
      <c r="L86" s="1065"/>
      <c r="M86" s="1065"/>
      <c r="N86" s="1072"/>
      <c r="V86" s="361"/>
      <c r="W86" s="367"/>
      <c r="X86" s="335" t="s">
        <v>4492</v>
      </c>
      <c r="AC86" s="367"/>
    </row>
    <row r="87" spans="1:29" s="332" customFormat="1" ht="33.75" x14ac:dyDescent="0.2">
      <c r="A87" s="370"/>
      <c r="B87" s="371" t="s">
        <v>430</v>
      </c>
      <c r="C87" s="1065" t="s">
        <v>431</v>
      </c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72"/>
      <c r="V87" s="361"/>
      <c r="W87" s="367"/>
      <c r="Y87" s="335" t="s">
        <v>431</v>
      </c>
      <c r="AC87" s="367"/>
    </row>
    <row r="88" spans="1:29" s="332" customFormat="1" ht="12" x14ac:dyDescent="0.2">
      <c r="A88" s="372"/>
      <c r="B88" s="371" t="s">
        <v>434</v>
      </c>
      <c r="C88" s="1065" t="s">
        <v>435</v>
      </c>
      <c r="D88" s="1065"/>
      <c r="E88" s="1065"/>
      <c r="F88" s="373"/>
      <c r="G88" s="373"/>
      <c r="H88" s="373"/>
      <c r="I88" s="373"/>
      <c r="J88" s="374">
        <v>284.17</v>
      </c>
      <c r="K88" s="373" t="s">
        <v>436</v>
      </c>
      <c r="L88" s="374">
        <v>58.79</v>
      </c>
      <c r="M88" s="373"/>
      <c r="N88" s="375"/>
      <c r="V88" s="361"/>
      <c r="W88" s="367"/>
      <c r="Z88" s="335" t="s">
        <v>435</v>
      </c>
      <c r="AC88" s="367"/>
    </row>
    <row r="89" spans="1:29" s="332" customFormat="1" ht="12" x14ac:dyDescent="0.2">
      <c r="A89" s="372"/>
      <c r="B89" s="371" t="s">
        <v>437</v>
      </c>
      <c r="C89" s="1065" t="s">
        <v>438</v>
      </c>
      <c r="D89" s="1065"/>
      <c r="E89" s="1065"/>
      <c r="F89" s="373"/>
      <c r="G89" s="373"/>
      <c r="H89" s="373"/>
      <c r="I89" s="373"/>
      <c r="J89" s="374">
        <v>28.89</v>
      </c>
      <c r="K89" s="373" t="s">
        <v>436</v>
      </c>
      <c r="L89" s="374">
        <v>5.98</v>
      </c>
      <c r="M89" s="373"/>
      <c r="N89" s="375"/>
      <c r="V89" s="361"/>
      <c r="W89" s="367"/>
      <c r="Z89" s="335" t="s">
        <v>438</v>
      </c>
      <c r="AC89" s="367"/>
    </row>
    <row r="90" spans="1:29" s="332" customFormat="1" ht="12" x14ac:dyDescent="0.2">
      <c r="A90" s="372"/>
      <c r="B90" s="371"/>
      <c r="C90" s="1065" t="s">
        <v>447</v>
      </c>
      <c r="D90" s="1065"/>
      <c r="E90" s="1065"/>
      <c r="F90" s="373" t="s">
        <v>444</v>
      </c>
      <c r="G90" s="373" t="s">
        <v>690</v>
      </c>
      <c r="H90" s="373" t="s">
        <v>436</v>
      </c>
      <c r="I90" s="373" t="s">
        <v>4493</v>
      </c>
      <c r="J90" s="374"/>
      <c r="K90" s="373"/>
      <c r="L90" s="374"/>
      <c r="M90" s="373"/>
      <c r="N90" s="375"/>
      <c r="V90" s="361"/>
      <c r="W90" s="367"/>
      <c r="AA90" s="335" t="s">
        <v>447</v>
      </c>
      <c r="AC90" s="367"/>
    </row>
    <row r="91" spans="1:29" s="332" customFormat="1" ht="12" x14ac:dyDescent="0.2">
      <c r="A91" s="372"/>
      <c r="B91" s="371"/>
      <c r="C91" s="1077" t="s">
        <v>450</v>
      </c>
      <c r="D91" s="1077"/>
      <c r="E91" s="1077"/>
      <c r="F91" s="376"/>
      <c r="G91" s="376"/>
      <c r="H91" s="376"/>
      <c r="I91" s="376"/>
      <c r="J91" s="377">
        <v>284.17</v>
      </c>
      <c r="K91" s="376"/>
      <c r="L91" s="377">
        <v>58.79</v>
      </c>
      <c r="M91" s="376"/>
      <c r="N91" s="378"/>
      <c r="V91" s="361"/>
      <c r="W91" s="367"/>
      <c r="AB91" s="335" t="s">
        <v>450</v>
      </c>
      <c r="AC91" s="367"/>
    </row>
    <row r="92" spans="1:29" s="332" customFormat="1" ht="12" x14ac:dyDescent="0.2">
      <c r="A92" s="372"/>
      <c r="B92" s="371"/>
      <c r="C92" s="1065" t="s">
        <v>451</v>
      </c>
      <c r="D92" s="1065"/>
      <c r="E92" s="1065"/>
      <c r="F92" s="373"/>
      <c r="G92" s="373"/>
      <c r="H92" s="373"/>
      <c r="I92" s="373"/>
      <c r="J92" s="374"/>
      <c r="K92" s="373"/>
      <c r="L92" s="374">
        <v>5.98</v>
      </c>
      <c r="M92" s="373"/>
      <c r="N92" s="375"/>
      <c r="V92" s="361"/>
      <c r="W92" s="367"/>
      <c r="AA92" s="335" t="s">
        <v>451</v>
      </c>
      <c r="AC92" s="367"/>
    </row>
    <row r="93" spans="1:29" s="332" customFormat="1" ht="22.5" x14ac:dyDescent="0.2">
      <c r="A93" s="372"/>
      <c r="B93" s="371" t="s">
        <v>652</v>
      </c>
      <c r="C93" s="1065" t="s">
        <v>653</v>
      </c>
      <c r="D93" s="1065"/>
      <c r="E93" s="1065"/>
      <c r="F93" s="373" t="s">
        <v>454</v>
      </c>
      <c r="G93" s="373" t="s">
        <v>654</v>
      </c>
      <c r="H93" s="373"/>
      <c r="I93" s="373" t="s">
        <v>654</v>
      </c>
      <c r="J93" s="374"/>
      <c r="K93" s="373"/>
      <c r="L93" s="374">
        <v>5.5</v>
      </c>
      <c r="M93" s="373"/>
      <c r="N93" s="375"/>
      <c r="V93" s="361"/>
      <c r="W93" s="367"/>
      <c r="AA93" s="335" t="s">
        <v>653</v>
      </c>
      <c r="AC93" s="367"/>
    </row>
    <row r="94" spans="1:29" s="332" customFormat="1" ht="22.5" x14ac:dyDescent="0.2">
      <c r="A94" s="372"/>
      <c r="B94" s="371" t="s">
        <v>655</v>
      </c>
      <c r="C94" s="1065" t="s">
        <v>656</v>
      </c>
      <c r="D94" s="1065"/>
      <c r="E94" s="1065"/>
      <c r="F94" s="373" t="s">
        <v>454</v>
      </c>
      <c r="G94" s="373" t="s">
        <v>657</v>
      </c>
      <c r="H94" s="373"/>
      <c r="I94" s="373" t="s">
        <v>657</v>
      </c>
      <c r="J94" s="374"/>
      <c r="K94" s="373"/>
      <c r="L94" s="374">
        <v>2.75</v>
      </c>
      <c r="M94" s="373"/>
      <c r="N94" s="375"/>
      <c r="V94" s="361"/>
      <c r="W94" s="367"/>
      <c r="AA94" s="335" t="s">
        <v>656</v>
      </c>
      <c r="AC94" s="367"/>
    </row>
    <row r="95" spans="1:29" s="332" customFormat="1" ht="12" x14ac:dyDescent="0.2">
      <c r="A95" s="379"/>
      <c r="B95" s="380"/>
      <c r="C95" s="1068" t="s">
        <v>459</v>
      </c>
      <c r="D95" s="1068"/>
      <c r="E95" s="1068"/>
      <c r="F95" s="364"/>
      <c r="G95" s="364"/>
      <c r="H95" s="364"/>
      <c r="I95" s="364"/>
      <c r="J95" s="365"/>
      <c r="K95" s="364"/>
      <c r="L95" s="365">
        <v>67.040000000000006</v>
      </c>
      <c r="M95" s="376"/>
      <c r="N95" s="366"/>
      <c r="V95" s="361"/>
      <c r="W95" s="367"/>
      <c r="AC95" s="367" t="s">
        <v>459</v>
      </c>
    </row>
    <row r="96" spans="1:29" s="332" customFormat="1" ht="33.75" x14ac:dyDescent="0.2">
      <c r="A96" s="362" t="s">
        <v>476</v>
      </c>
      <c r="B96" s="363" t="s">
        <v>692</v>
      </c>
      <c r="C96" s="1068" t="s">
        <v>693</v>
      </c>
      <c r="D96" s="1068"/>
      <c r="E96" s="1068"/>
      <c r="F96" s="364" t="s">
        <v>648</v>
      </c>
      <c r="G96" s="364"/>
      <c r="H96" s="364"/>
      <c r="I96" s="364" t="s">
        <v>4491</v>
      </c>
      <c r="J96" s="365"/>
      <c r="K96" s="364"/>
      <c r="L96" s="365"/>
      <c r="M96" s="364"/>
      <c r="N96" s="366"/>
      <c r="V96" s="361"/>
      <c r="W96" s="367" t="s">
        <v>693</v>
      </c>
      <c r="AC96" s="367"/>
    </row>
    <row r="97" spans="1:29" s="332" customFormat="1" ht="12" x14ac:dyDescent="0.2">
      <c r="A97" s="368"/>
      <c r="B97" s="369"/>
      <c r="C97" s="1065" t="s">
        <v>4492</v>
      </c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72"/>
      <c r="V97" s="361"/>
      <c r="W97" s="367"/>
      <c r="X97" s="335" t="s">
        <v>4492</v>
      </c>
      <c r="AC97" s="367"/>
    </row>
    <row r="98" spans="1:29" s="332" customFormat="1" ht="33.75" x14ac:dyDescent="0.2">
      <c r="A98" s="370"/>
      <c r="B98" s="371" t="s">
        <v>430</v>
      </c>
      <c r="C98" s="1065" t="s">
        <v>431</v>
      </c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72"/>
      <c r="V98" s="361"/>
      <c r="W98" s="367"/>
      <c r="Y98" s="335" t="s">
        <v>431</v>
      </c>
      <c r="AC98" s="367"/>
    </row>
    <row r="99" spans="1:29" s="332" customFormat="1" ht="12" x14ac:dyDescent="0.2">
      <c r="A99" s="372"/>
      <c r="B99" s="371" t="s">
        <v>434</v>
      </c>
      <c r="C99" s="1065" t="s">
        <v>435</v>
      </c>
      <c r="D99" s="1065"/>
      <c r="E99" s="1065"/>
      <c r="F99" s="373"/>
      <c r="G99" s="373"/>
      <c r="H99" s="373"/>
      <c r="I99" s="373"/>
      <c r="J99" s="374">
        <v>132.79</v>
      </c>
      <c r="K99" s="373" t="s">
        <v>436</v>
      </c>
      <c r="L99" s="374">
        <v>27.47</v>
      </c>
      <c r="M99" s="373"/>
      <c r="N99" s="375"/>
      <c r="V99" s="361"/>
      <c r="W99" s="367"/>
      <c r="Z99" s="335" t="s">
        <v>435</v>
      </c>
      <c r="AC99" s="367"/>
    </row>
    <row r="100" spans="1:29" s="332" customFormat="1" ht="12" x14ac:dyDescent="0.2">
      <c r="A100" s="372"/>
      <c r="B100" s="371" t="s">
        <v>437</v>
      </c>
      <c r="C100" s="1065" t="s">
        <v>438</v>
      </c>
      <c r="D100" s="1065"/>
      <c r="E100" s="1065"/>
      <c r="F100" s="373"/>
      <c r="G100" s="373"/>
      <c r="H100" s="373"/>
      <c r="I100" s="373"/>
      <c r="J100" s="374">
        <v>13.5</v>
      </c>
      <c r="K100" s="373" t="s">
        <v>436</v>
      </c>
      <c r="L100" s="374">
        <v>2.79</v>
      </c>
      <c r="M100" s="373"/>
      <c r="N100" s="375"/>
      <c r="V100" s="361"/>
      <c r="W100" s="367"/>
      <c r="Z100" s="335" t="s">
        <v>438</v>
      </c>
      <c r="AC100" s="367"/>
    </row>
    <row r="101" spans="1:29" s="332" customFormat="1" ht="12" x14ac:dyDescent="0.2">
      <c r="A101" s="372"/>
      <c r="B101" s="371"/>
      <c r="C101" s="1065" t="s">
        <v>447</v>
      </c>
      <c r="D101" s="1065"/>
      <c r="E101" s="1065"/>
      <c r="F101" s="373" t="s">
        <v>444</v>
      </c>
      <c r="G101" s="373" t="s">
        <v>423</v>
      </c>
      <c r="H101" s="373" t="s">
        <v>436</v>
      </c>
      <c r="I101" s="373" t="s">
        <v>4494</v>
      </c>
      <c r="J101" s="374"/>
      <c r="K101" s="373"/>
      <c r="L101" s="374"/>
      <c r="M101" s="373"/>
      <c r="N101" s="375"/>
      <c r="V101" s="361"/>
      <c r="W101" s="367"/>
      <c r="AA101" s="335" t="s">
        <v>447</v>
      </c>
      <c r="AC101" s="367"/>
    </row>
    <row r="102" spans="1:29" s="332" customFormat="1" ht="12" x14ac:dyDescent="0.2">
      <c r="A102" s="372"/>
      <c r="B102" s="371"/>
      <c r="C102" s="1077" t="s">
        <v>450</v>
      </c>
      <c r="D102" s="1077"/>
      <c r="E102" s="1077"/>
      <c r="F102" s="376"/>
      <c r="G102" s="376"/>
      <c r="H102" s="376"/>
      <c r="I102" s="376"/>
      <c r="J102" s="377">
        <v>132.79</v>
      </c>
      <c r="K102" s="376"/>
      <c r="L102" s="377">
        <v>27.47</v>
      </c>
      <c r="M102" s="376"/>
      <c r="N102" s="378"/>
      <c r="V102" s="361"/>
      <c r="W102" s="367"/>
      <c r="AB102" s="335" t="s">
        <v>450</v>
      </c>
      <c r="AC102" s="367"/>
    </row>
    <row r="103" spans="1:29" s="332" customFormat="1" ht="12" x14ac:dyDescent="0.2">
      <c r="A103" s="372"/>
      <c r="B103" s="371"/>
      <c r="C103" s="1065" t="s">
        <v>451</v>
      </c>
      <c r="D103" s="1065"/>
      <c r="E103" s="1065"/>
      <c r="F103" s="373"/>
      <c r="G103" s="373"/>
      <c r="H103" s="373"/>
      <c r="I103" s="373"/>
      <c r="J103" s="374"/>
      <c r="K103" s="373"/>
      <c r="L103" s="374">
        <v>2.79</v>
      </c>
      <c r="M103" s="373"/>
      <c r="N103" s="375"/>
      <c r="V103" s="361"/>
      <c r="W103" s="367"/>
      <c r="AA103" s="335" t="s">
        <v>451</v>
      </c>
      <c r="AC103" s="367"/>
    </row>
    <row r="104" spans="1:29" s="332" customFormat="1" ht="22.5" x14ac:dyDescent="0.2">
      <c r="A104" s="372"/>
      <c r="B104" s="371" t="s">
        <v>652</v>
      </c>
      <c r="C104" s="1065" t="s">
        <v>653</v>
      </c>
      <c r="D104" s="1065"/>
      <c r="E104" s="1065"/>
      <c r="F104" s="373" t="s">
        <v>454</v>
      </c>
      <c r="G104" s="373" t="s">
        <v>654</v>
      </c>
      <c r="H104" s="373"/>
      <c r="I104" s="373" t="s">
        <v>654</v>
      </c>
      <c r="J104" s="374"/>
      <c r="K104" s="373"/>
      <c r="L104" s="374">
        <v>2.57</v>
      </c>
      <c r="M104" s="373"/>
      <c r="N104" s="375"/>
      <c r="V104" s="361"/>
      <c r="W104" s="367"/>
      <c r="AA104" s="335" t="s">
        <v>653</v>
      </c>
      <c r="AC104" s="367"/>
    </row>
    <row r="105" spans="1:29" s="332" customFormat="1" ht="22.5" x14ac:dyDescent="0.2">
      <c r="A105" s="372"/>
      <c r="B105" s="371" t="s">
        <v>655</v>
      </c>
      <c r="C105" s="1065" t="s">
        <v>656</v>
      </c>
      <c r="D105" s="1065"/>
      <c r="E105" s="1065"/>
      <c r="F105" s="373" t="s">
        <v>454</v>
      </c>
      <c r="G105" s="373" t="s">
        <v>657</v>
      </c>
      <c r="H105" s="373"/>
      <c r="I105" s="373" t="s">
        <v>657</v>
      </c>
      <c r="J105" s="374"/>
      <c r="K105" s="373"/>
      <c r="L105" s="374">
        <v>1.28</v>
      </c>
      <c r="M105" s="373"/>
      <c r="N105" s="375"/>
      <c r="V105" s="361"/>
      <c r="W105" s="367"/>
      <c r="AA105" s="335" t="s">
        <v>656</v>
      </c>
      <c r="AC105" s="367"/>
    </row>
    <row r="106" spans="1:29" s="332" customFormat="1" ht="12" x14ac:dyDescent="0.2">
      <c r="A106" s="379"/>
      <c r="B106" s="380"/>
      <c r="C106" s="1068" t="s">
        <v>459</v>
      </c>
      <c r="D106" s="1068"/>
      <c r="E106" s="1068"/>
      <c r="F106" s="364"/>
      <c r="G106" s="364"/>
      <c r="H106" s="364"/>
      <c r="I106" s="364"/>
      <c r="J106" s="365"/>
      <c r="K106" s="364"/>
      <c r="L106" s="365">
        <v>31.32</v>
      </c>
      <c r="M106" s="376"/>
      <c r="N106" s="366"/>
      <c r="V106" s="361"/>
      <c r="W106" s="367"/>
      <c r="AC106" s="367" t="s">
        <v>459</v>
      </c>
    </row>
    <row r="107" spans="1:29" s="332" customFormat="1" ht="22.5" x14ac:dyDescent="0.2">
      <c r="A107" s="362" t="s">
        <v>481</v>
      </c>
      <c r="B107" s="363" t="s">
        <v>4495</v>
      </c>
      <c r="C107" s="1068" t="s">
        <v>4496</v>
      </c>
      <c r="D107" s="1068"/>
      <c r="E107" s="1068"/>
      <c r="F107" s="364" t="s">
        <v>660</v>
      </c>
      <c r="G107" s="364"/>
      <c r="H107" s="364"/>
      <c r="I107" s="364" t="s">
        <v>4497</v>
      </c>
      <c r="J107" s="365"/>
      <c r="K107" s="364"/>
      <c r="L107" s="365"/>
      <c r="M107" s="364"/>
      <c r="N107" s="366"/>
      <c r="V107" s="361"/>
      <c r="W107" s="367" t="s">
        <v>4496</v>
      </c>
      <c r="AC107" s="367"/>
    </row>
    <row r="108" spans="1:29" s="332" customFormat="1" ht="12" x14ac:dyDescent="0.2">
      <c r="A108" s="368"/>
      <c r="B108" s="369"/>
      <c r="C108" s="1065" t="s">
        <v>4498</v>
      </c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72"/>
      <c r="V108" s="361"/>
      <c r="W108" s="367"/>
      <c r="X108" s="335" t="s">
        <v>4498</v>
      </c>
      <c r="AC108" s="367"/>
    </row>
    <row r="109" spans="1:29" s="332" customFormat="1" ht="33.75" x14ac:dyDescent="0.2">
      <c r="A109" s="370"/>
      <c r="B109" s="371" t="s">
        <v>430</v>
      </c>
      <c r="C109" s="1065" t="s">
        <v>431</v>
      </c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72"/>
      <c r="V109" s="361"/>
      <c r="W109" s="367"/>
      <c r="Y109" s="335" t="s">
        <v>431</v>
      </c>
      <c r="AC109" s="367"/>
    </row>
    <row r="110" spans="1:29" s="332" customFormat="1" ht="12" x14ac:dyDescent="0.2">
      <c r="A110" s="372"/>
      <c r="B110" s="371" t="s">
        <v>423</v>
      </c>
      <c r="C110" s="1065" t="s">
        <v>432</v>
      </c>
      <c r="D110" s="1065"/>
      <c r="E110" s="1065"/>
      <c r="F110" s="373"/>
      <c r="G110" s="373"/>
      <c r="H110" s="373"/>
      <c r="I110" s="373"/>
      <c r="J110" s="374">
        <v>106.88</v>
      </c>
      <c r="K110" s="373" t="s">
        <v>436</v>
      </c>
      <c r="L110" s="374">
        <v>221.11</v>
      </c>
      <c r="M110" s="373"/>
      <c r="N110" s="375"/>
      <c r="V110" s="361"/>
      <c r="W110" s="367"/>
      <c r="Z110" s="335" t="s">
        <v>432</v>
      </c>
      <c r="AC110" s="367"/>
    </row>
    <row r="111" spans="1:29" s="332" customFormat="1" ht="12" x14ac:dyDescent="0.2">
      <c r="A111" s="372"/>
      <c r="B111" s="371" t="s">
        <v>434</v>
      </c>
      <c r="C111" s="1065" t="s">
        <v>435</v>
      </c>
      <c r="D111" s="1065"/>
      <c r="E111" s="1065"/>
      <c r="F111" s="373"/>
      <c r="G111" s="373"/>
      <c r="H111" s="373"/>
      <c r="I111" s="373"/>
      <c r="J111" s="374">
        <v>241.58</v>
      </c>
      <c r="K111" s="373" t="s">
        <v>436</v>
      </c>
      <c r="L111" s="374">
        <v>499.77</v>
      </c>
      <c r="M111" s="373"/>
      <c r="N111" s="375"/>
      <c r="V111" s="361"/>
      <c r="W111" s="367"/>
      <c r="Z111" s="335" t="s">
        <v>435</v>
      </c>
      <c r="AC111" s="367"/>
    </row>
    <row r="112" spans="1:29" s="332" customFormat="1" ht="12" x14ac:dyDescent="0.2">
      <c r="A112" s="372"/>
      <c r="B112" s="371" t="s">
        <v>437</v>
      </c>
      <c r="C112" s="1065" t="s">
        <v>438</v>
      </c>
      <c r="D112" s="1065"/>
      <c r="E112" s="1065"/>
      <c r="F112" s="373"/>
      <c r="G112" s="373"/>
      <c r="H112" s="373"/>
      <c r="I112" s="373"/>
      <c r="J112" s="374">
        <v>26.36</v>
      </c>
      <c r="K112" s="373" t="s">
        <v>436</v>
      </c>
      <c r="L112" s="374">
        <v>54.53</v>
      </c>
      <c r="M112" s="373"/>
      <c r="N112" s="375"/>
      <c r="V112" s="361"/>
      <c r="W112" s="367"/>
      <c r="Z112" s="335" t="s">
        <v>438</v>
      </c>
      <c r="AC112" s="367"/>
    </row>
    <row r="113" spans="1:30" s="332" customFormat="1" ht="22.5" x14ac:dyDescent="0.2">
      <c r="A113" s="372"/>
      <c r="B113" s="371"/>
      <c r="C113" s="1065" t="s">
        <v>443</v>
      </c>
      <c r="D113" s="1065"/>
      <c r="E113" s="1065"/>
      <c r="F113" s="373" t="s">
        <v>444</v>
      </c>
      <c r="G113" s="373" t="s">
        <v>4499</v>
      </c>
      <c r="H113" s="373" t="s">
        <v>436</v>
      </c>
      <c r="I113" s="373" t="s">
        <v>4500</v>
      </c>
      <c r="J113" s="374"/>
      <c r="K113" s="373"/>
      <c r="L113" s="374"/>
      <c r="M113" s="373"/>
      <c r="N113" s="375"/>
      <c r="V113" s="361"/>
      <c r="W113" s="367"/>
      <c r="AA113" s="335" t="s">
        <v>443</v>
      </c>
      <c r="AC113" s="367"/>
    </row>
    <row r="114" spans="1:30" s="332" customFormat="1" ht="12" x14ac:dyDescent="0.2">
      <c r="A114" s="372"/>
      <c r="B114" s="371"/>
      <c r="C114" s="1065" t="s">
        <v>447</v>
      </c>
      <c r="D114" s="1065"/>
      <c r="E114" s="1065"/>
      <c r="F114" s="373" t="s">
        <v>444</v>
      </c>
      <c r="G114" s="373" t="s">
        <v>4501</v>
      </c>
      <c r="H114" s="373" t="s">
        <v>436</v>
      </c>
      <c r="I114" s="373" t="s">
        <v>4502</v>
      </c>
      <c r="J114" s="374"/>
      <c r="K114" s="373"/>
      <c r="L114" s="374"/>
      <c r="M114" s="373"/>
      <c r="N114" s="375"/>
      <c r="V114" s="361"/>
      <c r="W114" s="367"/>
      <c r="AA114" s="335" t="s">
        <v>447</v>
      </c>
      <c r="AC114" s="367"/>
    </row>
    <row r="115" spans="1:30" s="332" customFormat="1" ht="12" x14ac:dyDescent="0.2">
      <c r="A115" s="372"/>
      <c r="B115" s="371"/>
      <c r="C115" s="1077" t="s">
        <v>450</v>
      </c>
      <c r="D115" s="1077"/>
      <c r="E115" s="1077"/>
      <c r="F115" s="376"/>
      <c r="G115" s="376"/>
      <c r="H115" s="376"/>
      <c r="I115" s="376"/>
      <c r="J115" s="377">
        <v>348.46</v>
      </c>
      <c r="K115" s="376"/>
      <c r="L115" s="377">
        <v>720.88</v>
      </c>
      <c r="M115" s="376"/>
      <c r="N115" s="378"/>
      <c r="V115" s="361"/>
      <c r="W115" s="367"/>
      <c r="AB115" s="335" t="s">
        <v>450</v>
      </c>
      <c r="AC115" s="367"/>
    </row>
    <row r="116" spans="1:30" s="332" customFormat="1" ht="12" x14ac:dyDescent="0.2">
      <c r="A116" s="372"/>
      <c r="B116" s="371"/>
      <c r="C116" s="1065" t="s">
        <v>451</v>
      </c>
      <c r="D116" s="1065"/>
      <c r="E116" s="1065"/>
      <c r="F116" s="373"/>
      <c r="G116" s="373"/>
      <c r="H116" s="373"/>
      <c r="I116" s="373"/>
      <c r="J116" s="374"/>
      <c r="K116" s="373"/>
      <c r="L116" s="374">
        <v>275.64</v>
      </c>
      <c r="M116" s="373"/>
      <c r="N116" s="375"/>
      <c r="V116" s="361"/>
      <c r="W116" s="367"/>
      <c r="AA116" s="335" t="s">
        <v>451</v>
      </c>
      <c r="AC116" s="367"/>
    </row>
    <row r="117" spans="1:30" s="332" customFormat="1" ht="22.5" x14ac:dyDescent="0.2">
      <c r="A117" s="372"/>
      <c r="B117" s="371" t="s">
        <v>652</v>
      </c>
      <c r="C117" s="1065" t="s">
        <v>653</v>
      </c>
      <c r="D117" s="1065"/>
      <c r="E117" s="1065"/>
      <c r="F117" s="373" t="s">
        <v>454</v>
      </c>
      <c r="G117" s="373" t="s">
        <v>654</v>
      </c>
      <c r="H117" s="373"/>
      <c r="I117" s="373" t="s">
        <v>654</v>
      </c>
      <c r="J117" s="374"/>
      <c r="K117" s="373"/>
      <c r="L117" s="374">
        <v>253.59</v>
      </c>
      <c r="M117" s="373"/>
      <c r="N117" s="375"/>
      <c r="V117" s="361"/>
      <c r="W117" s="367"/>
      <c r="AA117" s="335" t="s">
        <v>653</v>
      </c>
      <c r="AC117" s="367"/>
    </row>
    <row r="118" spans="1:30" s="332" customFormat="1" ht="22.5" x14ac:dyDescent="0.2">
      <c r="A118" s="372"/>
      <c r="B118" s="371" t="s">
        <v>655</v>
      </c>
      <c r="C118" s="1065" t="s">
        <v>656</v>
      </c>
      <c r="D118" s="1065"/>
      <c r="E118" s="1065"/>
      <c r="F118" s="373" t="s">
        <v>454</v>
      </c>
      <c r="G118" s="373" t="s">
        <v>657</v>
      </c>
      <c r="H118" s="373"/>
      <c r="I118" s="373" t="s">
        <v>657</v>
      </c>
      <c r="J118" s="374"/>
      <c r="K118" s="373"/>
      <c r="L118" s="374">
        <v>126.79</v>
      </c>
      <c r="M118" s="373"/>
      <c r="N118" s="375"/>
      <c r="V118" s="361"/>
      <c r="W118" s="367"/>
      <c r="AA118" s="335" t="s">
        <v>656</v>
      </c>
      <c r="AC118" s="367"/>
    </row>
    <row r="119" spans="1:30" s="332" customFormat="1" ht="12" x14ac:dyDescent="0.2">
      <c r="A119" s="379"/>
      <c r="B119" s="380"/>
      <c r="C119" s="1068" t="s">
        <v>459</v>
      </c>
      <c r="D119" s="1068"/>
      <c r="E119" s="1068"/>
      <c r="F119" s="364"/>
      <c r="G119" s="364"/>
      <c r="H119" s="364"/>
      <c r="I119" s="364"/>
      <c r="J119" s="365"/>
      <c r="K119" s="364"/>
      <c r="L119" s="365">
        <v>1101.26</v>
      </c>
      <c r="M119" s="376"/>
      <c r="N119" s="366"/>
      <c r="V119" s="361"/>
      <c r="W119" s="367"/>
      <c r="AC119" s="367" t="s">
        <v>459</v>
      </c>
    </row>
    <row r="120" spans="1:30" s="332" customFormat="1" ht="33.75" x14ac:dyDescent="0.2">
      <c r="A120" s="362" t="s">
        <v>496</v>
      </c>
      <c r="B120" s="363" t="s">
        <v>4503</v>
      </c>
      <c r="C120" s="1068" t="s">
        <v>4504</v>
      </c>
      <c r="D120" s="1068"/>
      <c r="E120" s="1068"/>
      <c r="F120" s="364" t="s">
        <v>644</v>
      </c>
      <c r="G120" s="364"/>
      <c r="H120" s="364"/>
      <c r="I120" s="364" t="s">
        <v>1077</v>
      </c>
      <c r="J120" s="365"/>
      <c r="K120" s="364"/>
      <c r="L120" s="365"/>
      <c r="M120" s="364"/>
      <c r="N120" s="366"/>
      <c r="V120" s="361"/>
      <c r="W120" s="367" t="s">
        <v>4504</v>
      </c>
      <c r="AC120" s="367"/>
    </row>
    <row r="121" spans="1:30" s="332" customFormat="1" ht="33.75" x14ac:dyDescent="0.2">
      <c r="A121" s="370"/>
      <c r="B121" s="371" t="s">
        <v>430</v>
      </c>
      <c r="C121" s="1065" t="s">
        <v>431</v>
      </c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72"/>
      <c r="V121" s="361"/>
      <c r="W121" s="367"/>
      <c r="Y121" s="335" t="s">
        <v>431</v>
      </c>
      <c r="AC121" s="367"/>
    </row>
    <row r="122" spans="1:30" s="332" customFormat="1" ht="12" x14ac:dyDescent="0.2">
      <c r="A122" s="372"/>
      <c r="B122" s="371" t="s">
        <v>423</v>
      </c>
      <c r="C122" s="1065" t="s">
        <v>432</v>
      </c>
      <c r="D122" s="1065"/>
      <c r="E122" s="1065"/>
      <c r="F122" s="373"/>
      <c r="G122" s="373"/>
      <c r="H122" s="373"/>
      <c r="I122" s="373"/>
      <c r="J122" s="374">
        <v>6.75</v>
      </c>
      <c r="K122" s="373" t="s">
        <v>436</v>
      </c>
      <c r="L122" s="374">
        <v>1139.06</v>
      </c>
      <c r="M122" s="373"/>
      <c r="N122" s="375"/>
      <c r="V122" s="361"/>
      <c r="W122" s="367"/>
      <c r="Z122" s="335" t="s">
        <v>432</v>
      </c>
      <c r="AC122" s="367"/>
    </row>
    <row r="123" spans="1:30" s="332" customFormat="1" ht="12" x14ac:dyDescent="0.2">
      <c r="A123" s="372"/>
      <c r="B123" s="371" t="s">
        <v>434</v>
      </c>
      <c r="C123" s="1065" t="s">
        <v>435</v>
      </c>
      <c r="D123" s="1065"/>
      <c r="E123" s="1065"/>
      <c r="F123" s="373"/>
      <c r="G123" s="373"/>
      <c r="H123" s="373"/>
      <c r="I123" s="373"/>
      <c r="J123" s="374">
        <v>8.2899999999999991</v>
      </c>
      <c r="K123" s="373" t="s">
        <v>436</v>
      </c>
      <c r="L123" s="374">
        <v>1398.94</v>
      </c>
      <c r="M123" s="373"/>
      <c r="N123" s="375"/>
      <c r="V123" s="361"/>
      <c r="W123" s="367"/>
      <c r="Z123" s="335" t="s">
        <v>435</v>
      </c>
      <c r="AC123" s="367"/>
    </row>
    <row r="124" spans="1:30" s="332" customFormat="1" ht="12" x14ac:dyDescent="0.2">
      <c r="A124" s="372"/>
      <c r="B124" s="371" t="s">
        <v>437</v>
      </c>
      <c r="C124" s="1065" t="s">
        <v>438</v>
      </c>
      <c r="D124" s="1065"/>
      <c r="E124" s="1065"/>
      <c r="F124" s="373"/>
      <c r="G124" s="373"/>
      <c r="H124" s="373"/>
      <c r="I124" s="373"/>
      <c r="J124" s="374">
        <v>0.81</v>
      </c>
      <c r="K124" s="373" t="s">
        <v>436</v>
      </c>
      <c r="L124" s="374">
        <v>136.69</v>
      </c>
      <c r="M124" s="373"/>
      <c r="N124" s="375"/>
      <c r="V124" s="361"/>
      <c r="W124" s="367"/>
      <c r="Z124" s="335" t="s">
        <v>438</v>
      </c>
      <c r="AC124" s="367"/>
    </row>
    <row r="125" spans="1:30" s="332" customFormat="1" ht="12" x14ac:dyDescent="0.2">
      <c r="A125" s="372"/>
      <c r="B125" s="371" t="s">
        <v>439</v>
      </c>
      <c r="C125" s="1065" t="s">
        <v>440</v>
      </c>
      <c r="D125" s="1065"/>
      <c r="E125" s="1065"/>
      <c r="F125" s="373"/>
      <c r="G125" s="373"/>
      <c r="H125" s="373"/>
      <c r="I125" s="373"/>
      <c r="J125" s="374">
        <v>0.37</v>
      </c>
      <c r="K125" s="373"/>
      <c r="L125" s="374">
        <v>49.95</v>
      </c>
      <c r="M125" s="373"/>
      <c r="N125" s="375"/>
      <c r="V125" s="361"/>
      <c r="W125" s="367"/>
      <c r="Z125" s="335" t="s">
        <v>440</v>
      </c>
      <c r="AC125" s="367"/>
    </row>
    <row r="126" spans="1:30" s="332" customFormat="1" ht="12" x14ac:dyDescent="0.2">
      <c r="A126" s="368"/>
      <c r="B126" s="381" t="s">
        <v>4505</v>
      </c>
      <c r="C126" s="1076" t="s">
        <v>4506</v>
      </c>
      <c r="D126" s="1076"/>
      <c r="E126" s="1076"/>
      <c r="F126" s="382" t="s">
        <v>644</v>
      </c>
      <c r="G126" s="382" t="s">
        <v>3211</v>
      </c>
      <c r="H126" s="382"/>
      <c r="I126" s="382" t="s">
        <v>4507</v>
      </c>
      <c r="J126" s="371"/>
      <c r="K126" s="373"/>
      <c r="L126" s="374"/>
      <c r="M126" s="373"/>
      <c r="N126" s="383"/>
      <c r="V126" s="361"/>
      <c r="W126" s="367"/>
      <c r="AC126" s="367"/>
      <c r="AD126" s="384" t="s">
        <v>4506</v>
      </c>
    </row>
    <row r="127" spans="1:30" s="332" customFormat="1" ht="12" x14ac:dyDescent="0.2">
      <c r="A127" s="372"/>
      <c r="B127" s="371"/>
      <c r="C127" s="1065" t="s">
        <v>443</v>
      </c>
      <c r="D127" s="1065"/>
      <c r="E127" s="1065"/>
      <c r="F127" s="373" t="s">
        <v>444</v>
      </c>
      <c r="G127" s="373" t="s">
        <v>1922</v>
      </c>
      <c r="H127" s="373" t="s">
        <v>436</v>
      </c>
      <c r="I127" s="373" t="s">
        <v>4508</v>
      </c>
      <c r="J127" s="374"/>
      <c r="K127" s="373"/>
      <c r="L127" s="374"/>
      <c r="M127" s="373"/>
      <c r="N127" s="375"/>
      <c r="V127" s="361"/>
      <c r="W127" s="367"/>
      <c r="AA127" s="335" t="s">
        <v>443</v>
      </c>
      <c r="AC127" s="367"/>
      <c r="AD127" s="384"/>
    </row>
    <row r="128" spans="1:30" s="332" customFormat="1" ht="12" x14ac:dyDescent="0.2">
      <c r="A128" s="372"/>
      <c r="B128" s="371"/>
      <c r="C128" s="1065" t="s">
        <v>447</v>
      </c>
      <c r="D128" s="1065"/>
      <c r="E128" s="1065"/>
      <c r="F128" s="373" t="s">
        <v>444</v>
      </c>
      <c r="G128" s="373" t="s">
        <v>2553</v>
      </c>
      <c r="H128" s="373" t="s">
        <v>436</v>
      </c>
      <c r="I128" s="373" t="s">
        <v>4509</v>
      </c>
      <c r="J128" s="374"/>
      <c r="K128" s="373"/>
      <c r="L128" s="374"/>
      <c r="M128" s="373"/>
      <c r="N128" s="375"/>
      <c r="V128" s="361"/>
      <c r="W128" s="367"/>
      <c r="AA128" s="335" t="s">
        <v>447</v>
      </c>
      <c r="AC128" s="367"/>
      <c r="AD128" s="384"/>
    </row>
    <row r="129" spans="1:32" s="332" customFormat="1" ht="12" x14ac:dyDescent="0.2">
      <c r="A129" s="372"/>
      <c r="B129" s="371"/>
      <c r="C129" s="1077" t="s">
        <v>450</v>
      </c>
      <c r="D129" s="1077"/>
      <c r="E129" s="1077"/>
      <c r="F129" s="376"/>
      <c r="G129" s="376"/>
      <c r="H129" s="376"/>
      <c r="I129" s="376"/>
      <c r="J129" s="377">
        <v>15.41</v>
      </c>
      <c r="K129" s="376"/>
      <c r="L129" s="377">
        <v>2587.9499999999998</v>
      </c>
      <c r="M129" s="376"/>
      <c r="N129" s="378"/>
      <c r="V129" s="361"/>
      <c r="W129" s="367"/>
      <c r="AB129" s="335" t="s">
        <v>450</v>
      </c>
      <c r="AC129" s="367"/>
      <c r="AD129" s="384"/>
    </row>
    <row r="130" spans="1:32" s="332" customFormat="1" ht="12" x14ac:dyDescent="0.2">
      <c r="A130" s="372"/>
      <c r="B130" s="371"/>
      <c r="C130" s="1065" t="s">
        <v>451</v>
      </c>
      <c r="D130" s="1065"/>
      <c r="E130" s="1065"/>
      <c r="F130" s="373"/>
      <c r="G130" s="373"/>
      <c r="H130" s="373"/>
      <c r="I130" s="373"/>
      <c r="J130" s="374"/>
      <c r="K130" s="373"/>
      <c r="L130" s="374">
        <v>1275.75</v>
      </c>
      <c r="M130" s="373"/>
      <c r="N130" s="375"/>
      <c r="V130" s="361"/>
      <c r="W130" s="367"/>
      <c r="AA130" s="335" t="s">
        <v>451</v>
      </c>
      <c r="AC130" s="367"/>
      <c r="AD130" s="384"/>
    </row>
    <row r="131" spans="1:32" s="332" customFormat="1" ht="22.5" x14ac:dyDescent="0.2">
      <c r="A131" s="372"/>
      <c r="B131" s="371" t="s">
        <v>1245</v>
      </c>
      <c r="C131" s="1065" t="s">
        <v>1246</v>
      </c>
      <c r="D131" s="1065"/>
      <c r="E131" s="1065"/>
      <c r="F131" s="373" t="s">
        <v>454</v>
      </c>
      <c r="G131" s="373" t="s">
        <v>1169</v>
      </c>
      <c r="H131" s="373"/>
      <c r="I131" s="373" t="s">
        <v>1169</v>
      </c>
      <c r="J131" s="374"/>
      <c r="K131" s="373"/>
      <c r="L131" s="374">
        <v>1403.33</v>
      </c>
      <c r="M131" s="373"/>
      <c r="N131" s="375"/>
      <c r="V131" s="361"/>
      <c r="W131" s="367"/>
      <c r="AA131" s="335" t="s">
        <v>1246</v>
      </c>
      <c r="AC131" s="367"/>
      <c r="AD131" s="384"/>
    </row>
    <row r="132" spans="1:32" s="332" customFormat="1" ht="22.5" x14ac:dyDescent="0.2">
      <c r="A132" s="372"/>
      <c r="B132" s="371" t="s">
        <v>1247</v>
      </c>
      <c r="C132" s="1065" t="s">
        <v>1248</v>
      </c>
      <c r="D132" s="1065"/>
      <c r="E132" s="1065"/>
      <c r="F132" s="373" t="s">
        <v>454</v>
      </c>
      <c r="G132" s="373" t="s">
        <v>959</v>
      </c>
      <c r="H132" s="373"/>
      <c r="I132" s="373" t="s">
        <v>959</v>
      </c>
      <c r="J132" s="374"/>
      <c r="K132" s="373"/>
      <c r="L132" s="374">
        <v>880.27</v>
      </c>
      <c r="M132" s="373"/>
      <c r="N132" s="375"/>
      <c r="V132" s="361"/>
      <c r="W132" s="367"/>
      <c r="AA132" s="335" t="s">
        <v>1248</v>
      </c>
      <c r="AC132" s="367"/>
      <c r="AD132" s="384"/>
    </row>
    <row r="133" spans="1:32" s="332" customFormat="1" ht="12" x14ac:dyDescent="0.2">
      <c r="A133" s="379"/>
      <c r="B133" s="380"/>
      <c r="C133" s="1068" t="s">
        <v>459</v>
      </c>
      <c r="D133" s="1068"/>
      <c r="E133" s="1068"/>
      <c r="F133" s="364"/>
      <c r="G133" s="364"/>
      <c r="H133" s="364"/>
      <c r="I133" s="364"/>
      <c r="J133" s="365"/>
      <c r="K133" s="364"/>
      <c r="L133" s="365">
        <v>4871.55</v>
      </c>
      <c r="M133" s="376"/>
      <c r="N133" s="366"/>
      <c r="V133" s="361"/>
      <c r="W133" s="367"/>
      <c r="AC133" s="367" t="s">
        <v>459</v>
      </c>
      <c r="AD133" s="384"/>
    </row>
    <row r="134" spans="1:32" s="332" customFormat="1" ht="12" x14ac:dyDescent="0.2">
      <c r="A134" s="362" t="s">
        <v>499</v>
      </c>
      <c r="B134" s="363" t="s">
        <v>4510</v>
      </c>
      <c r="C134" s="1068" t="s">
        <v>4511</v>
      </c>
      <c r="D134" s="1068"/>
      <c r="E134" s="1068"/>
      <c r="F134" s="364" t="s">
        <v>644</v>
      </c>
      <c r="G134" s="364"/>
      <c r="H134" s="364"/>
      <c r="I134" s="364" t="s">
        <v>4507</v>
      </c>
      <c r="J134" s="365">
        <v>60</v>
      </c>
      <c r="K134" s="364"/>
      <c r="L134" s="365">
        <v>9315</v>
      </c>
      <c r="M134" s="364"/>
      <c r="N134" s="366"/>
      <c r="V134" s="361"/>
      <c r="W134" s="367" t="s">
        <v>4511</v>
      </c>
      <c r="AC134" s="367"/>
      <c r="AD134" s="384"/>
    </row>
    <row r="135" spans="1:32" s="332" customFormat="1" ht="12" x14ac:dyDescent="0.2">
      <c r="A135" s="379"/>
      <c r="B135" s="380"/>
      <c r="C135" s="340" t="s">
        <v>462</v>
      </c>
      <c r="D135" s="385"/>
      <c r="E135" s="385"/>
      <c r="F135" s="386"/>
      <c r="G135" s="386"/>
      <c r="H135" s="386"/>
      <c r="I135" s="386"/>
      <c r="J135" s="387"/>
      <c r="K135" s="386"/>
      <c r="L135" s="387"/>
      <c r="M135" s="388"/>
      <c r="N135" s="389"/>
      <c r="V135" s="361"/>
      <c r="W135" s="367"/>
      <c r="AC135" s="367"/>
      <c r="AD135" s="384"/>
    </row>
    <row r="136" spans="1:32" s="332" customFormat="1" ht="1.5" customHeight="1" x14ac:dyDescent="0.2">
      <c r="A136" s="386"/>
      <c r="B136" s="380"/>
      <c r="C136" s="380"/>
      <c r="D136" s="380"/>
      <c r="E136" s="380"/>
      <c r="F136" s="386"/>
      <c r="G136" s="386"/>
      <c r="H136" s="386"/>
      <c r="I136" s="386"/>
      <c r="J136" s="390"/>
      <c r="K136" s="386"/>
      <c r="L136" s="390"/>
      <c r="M136" s="373"/>
      <c r="N136" s="390"/>
      <c r="V136" s="361"/>
      <c r="W136" s="367"/>
      <c r="AC136" s="367"/>
      <c r="AD136" s="384"/>
    </row>
    <row r="137" spans="1:32" s="332" customFormat="1" ht="12" x14ac:dyDescent="0.2">
      <c r="A137" s="391"/>
      <c r="B137" s="392"/>
      <c r="C137" s="1068" t="s">
        <v>4512</v>
      </c>
      <c r="D137" s="1068"/>
      <c r="E137" s="1068"/>
      <c r="F137" s="1068"/>
      <c r="G137" s="1068"/>
      <c r="H137" s="1068"/>
      <c r="I137" s="1068"/>
      <c r="J137" s="1068"/>
      <c r="K137" s="1068"/>
      <c r="L137" s="393"/>
      <c r="M137" s="394"/>
      <c r="N137" s="395"/>
      <c r="V137" s="361"/>
      <c r="W137" s="367"/>
      <c r="AC137" s="367"/>
      <c r="AD137" s="384"/>
      <c r="AE137" s="367" t="s">
        <v>4512</v>
      </c>
    </row>
    <row r="138" spans="1:32" s="332" customFormat="1" ht="12" x14ac:dyDescent="0.2">
      <c r="A138" s="396"/>
      <c r="B138" s="371"/>
      <c r="C138" s="1065" t="s">
        <v>512</v>
      </c>
      <c r="D138" s="1065"/>
      <c r="E138" s="1065"/>
      <c r="F138" s="1065"/>
      <c r="G138" s="1065"/>
      <c r="H138" s="1065"/>
      <c r="I138" s="1065"/>
      <c r="J138" s="1065"/>
      <c r="K138" s="1065"/>
      <c r="L138" s="397">
        <v>15259.76</v>
      </c>
      <c r="M138" s="398"/>
      <c r="N138" s="399"/>
      <c r="V138" s="361"/>
      <c r="W138" s="367"/>
      <c r="AC138" s="367"/>
      <c r="AD138" s="384"/>
      <c r="AE138" s="367"/>
      <c r="AF138" s="335" t="s">
        <v>512</v>
      </c>
    </row>
    <row r="139" spans="1:32" s="332" customFormat="1" ht="12" x14ac:dyDescent="0.2">
      <c r="A139" s="396"/>
      <c r="B139" s="371"/>
      <c r="C139" s="1065" t="s">
        <v>513</v>
      </c>
      <c r="D139" s="1065"/>
      <c r="E139" s="1065"/>
      <c r="F139" s="1065"/>
      <c r="G139" s="1065"/>
      <c r="H139" s="1065"/>
      <c r="I139" s="1065"/>
      <c r="J139" s="1065"/>
      <c r="K139" s="1065"/>
      <c r="L139" s="397"/>
      <c r="M139" s="398"/>
      <c r="N139" s="399"/>
      <c r="V139" s="361"/>
      <c r="W139" s="367"/>
      <c r="AC139" s="367"/>
      <c r="AD139" s="384"/>
      <c r="AE139" s="367"/>
      <c r="AF139" s="335" t="s">
        <v>513</v>
      </c>
    </row>
    <row r="140" spans="1:32" s="332" customFormat="1" ht="12" x14ac:dyDescent="0.2">
      <c r="A140" s="396"/>
      <c r="B140" s="371"/>
      <c r="C140" s="1065" t="s">
        <v>514</v>
      </c>
      <c r="D140" s="1065"/>
      <c r="E140" s="1065"/>
      <c r="F140" s="1065"/>
      <c r="G140" s="1065"/>
      <c r="H140" s="1065"/>
      <c r="I140" s="1065"/>
      <c r="J140" s="1065"/>
      <c r="K140" s="1065"/>
      <c r="L140" s="397">
        <v>1418.2</v>
      </c>
      <c r="M140" s="398"/>
      <c r="N140" s="399"/>
      <c r="V140" s="361"/>
      <c r="W140" s="367"/>
      <c r="AC140" s="367"/>
      <c r="AD140" s="384"/>
      <c r="AE140" s="367"/>
      <c r="AF140" s="335" t="s">
        <v>514</v>
      </c>
    </row>
    <row r="141" spans="1:32" s="332" customFormat="1" ht="12" x14ac:dyDescent="0.2">
      <c r="A141" s="396"/>
      <c r="B141" s="371"/>
      <c r="C141" s="1065" t="s">
        <v>515</v>
      </c>
      <c r="D141" s="1065"/>
      <c r="E141" s="1065"/>
      <c r="F141" s="1065"/>
      <c r="G141" s="1065"/>
      <c r="H141" s="1065"/>
      <c r="I141" s="1065"/>
      <c r="J141" s="1065"/>
      <c r="K141" s="1065"/>
      <c r="L141" s="397">
        <v>4476.6099999999997</v>
      </c>
      <c r="M141" s="398"/>
      <c r="N141" s="399"/>
      <c r="V141" s="361"/>
      <c r="W141" s="367"/>
      <c r="AC141" s="367"/>
      <c r="AD141" s="384"/>
      <c r="AE141" s="367"/>
      <c r="AF141" s="335" t="s">
        <v>515</v>
      </c>
    </row>
    <row r="142" spans="1:32" s="332" customFormat="1" ht="12" x14ac:dyDescent="0.2">
      <c r="A142" s="396"/>
      <c r="B142" s="371"/>
      <c r="C142" s="1065" t="s">
        <v>516</v>
      </c>
      <c r="D142" s="1065"/>
      <c r="E142" s="1065"/>
      <c r="F142" s="1065"/>
      <c r="G142" s="1065"/>
      <c r="H142" s="1065"/>
      <c r="I142" s="1065"/>
      <c r="J142" s="1065"/>
      <c r="K142" s="1065"/>
      <c r="L142" s="397">
        <v>480.85</v>
      </c>
      <c r="M142" s="398"/>
      <c r="N142" s="399"/>
      <c r="V142" s="361"/>
      <c r="W142" s="367"/>
      <c r="AC142" s="367"/>
      <c r="AD142" s="384"/>
      <c r="AE142" s="367"/>
      <c r="AF142" s="335" t="s">
        <v>516</v>
      </c>
    </row>
    <row r="143" spans="1:32" s="332" customFormat="1" ht="12" x14ac:dyDescent="0.2">
      <c r="A143" s="396"/>
      <c r="B143" s="371"/>
      <c r="C143" s="1065" t="s">
        <v>517</v>
      </c>
      <c r="D143" s="1065"/>
      <c r="E143" s="1065"/>
      <c r="F143" s="1065"/>
      <c r="G143" s="1065"/>
      <c r="H143" s="1065"/>
      <c r="I143" s="1065"/>
      <c r="J143" s="1065"/>
      <c r="K143" s="1065"/>
      <c r="L143" s="397">
        <v>9364.9500000000007</v>
      </c>
      <c r="M143" s="398"/>
      <c r="N143" s="399"/>
      <c r="V143" s="361"/>
      <c r="W143" s="367"/>
      <c r="AC143" s="367"/>
      <c r="AD143" s="384"/>
      <c r="AE143" s="367"/>
      <c r="AF143" s="335" t="s">
        <v>517</v>
      </c>
    </row>
    <row r="144" spans="1:32" s="332" customFormat="1" ht="12" x14ac:dyDescent="0.2">
      <c r="A144" s="396"/>
      <c r="B144" s="371"/>
      <c r="C144" s="1065" t="s">
        <v>518</v>
      </c>
      <c r="D144" s="1065"/>
      <c r="E144" s="1065"/>
      <c r="F144" s="1065"/>
      <c r="G144" s="1065"/>
      <c r="H144" s="1065"/>
      <c r="I144" s="1065"/>
      <c r="J144" s="1065"/>
      <c r="K144" s="1065"/>
      <c r="L144" s="397">
        <v>18398.29</v>
      </c>
      <c r="M144" s="398"/>
      <c r="N144" s="399"/>
      <c r="V144" s="361"/>
      <c r="W144" s="367"/>
      <c r="AC144" s="367"/>
      <c r="AD144" s="384"/>
      <c r="AE144" s="367"/>
      <c r="AF144" s="335" t="s">
        <v>518</v>
      </c>
    </row>
    <row r="145" spans="1:33" s="332" customFormat="1" ht="12" x14ac:dyDescent="0.2">
      <c r="A145" s="396"/>
      <c r="B145" s="371"/>
      <c r="C145" s="1065" t="s">
        <v>513</v>
      </c>
      <c r="D145" s="1065"/>
      <c r="E145" s="1065"/>
      <c r="F145" s="1065"/>
      <c r="G145" s="1065"/>
      <c r="H145" s="1065"/>
      <c r="I145" s="1065"/>
      <c r="J145" s="1065"/>
      <c r="K145" s="1065"/>
      <c r="L145" s="397"/>
      <c r="M145" s="398"/>
      <c r="N145" s="399"/>
      <c r="V145" s="361"/>
      <c r="W145" s="367"/>
      <c r="AC145" s="367"/>
      <c r="AD145" s="384"/>
      <c r="AE145" s="367"/>
      <c r="AF145" s="335" t="s">
        <v>513</v>
      </c>
    </row>
    <row r="146" spans="1:33" s="332" customFormat="1" ht="12" x14ac:dyDescent="0.2">
      <c r="A146" s="396"/>
      <c r="B146" s="371"/>
      <c r="C146" s="1065" t="s">
        <v>519</v>
      </c>
      <c r="D146" s="1065"/>
      <c r="E146" s="1065"/>
      <c r="F146" s="1065"/>
      <c r="G146" s="1065"/>
      <c r="H146" s="1065"/>
      <c r="I146" s="1065"/>
      <c r="J146" s="1065"/>
      <c r="K146" s="1065"/>
      <c r="L146" s="397">
        <v>1418.2</v>
      </c>
      <c r="M146" s="398"/>
      <c r="N146" s="399"/>
      <c r="V146" s="361"/>
      <c r="W146" s="367"/>
      <c r="AC146" s="367"/>
      <c r="AD146" s="384"/>
      <c r="AE146" s="367"/>
      <c r="AF146" s="335" t="s">
        <v>519</v>
      </c>
    </row>
    <row r="147" spans="1:33" s="332" customFormat="1" ht="12" x14ac:dyDescent="0.2">
      <c r="A147" s="396"/>
      <c r="B147" s="371"/>
      <c r="C147" s="1065" t="s">
        <v>520</v>
      </c>
      <c r="D147" s="1065"/>
      <c r="E147" s="1065"/>
      <c r="F147" s="1065"/>
      <c r="G147" s="1065"/>
      <c r="H147" s="1065"/>
      <c r="I147" s="1065"/>
      <c r="J147" s="1065"/>
      <c r="K147" s="1065"/>
      <c r="L147" s="397">
        <v>4476.6099999999997</v>
      </c>
      <c r="M147" s="398"/>
      <c r="N147" s="399"/>
      <c r="V147" s="361"/>
      <c r="W147" s="367"/>
      <c r="AC147" s="367"/>
      <c r="AD147" s="384"/>
      <c r="AE147" s="367"/>
      <c r="AF147" s="335" t="s">
        <v>520</v>
      </c>
    </row>
    <row r="148" spans="1:33" s="332" customFormat="1" ht="12" x14ac:dyDescent="0.2">
      <c r="A148" s="396"/>
      <c r="B148" s="371"/>
      <c r="C148" s="1065" t="s">
        <v>521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9364.9500000000007</v>
      </c>
      <c r="M148" s="398"/>
      <c r="N148" s="399"/>
      <c r="V148" s="361"/>
      <c r="W148" s="367"/>
      <c r="AC148" s="367"/>
      <c r="AD148" s="384"/>
      <c r="AE148" s="367"/>
      <c r="AF148" s="335" t="s">
        <v>521</v>
      </c>
    </row>
    <row r="149" spans="1:33" s="332" customFormat="1" ht="12" x14ac:dyDescent="0.2">
      <c r="A149" s="396"/>
      <c r="B149" s="371"/>
      <c r="C149" s="1065" t="s">
        <v>522</v>
      </c>
      <c r="D149" s="1065"/>
      <c r="E149" s="1065"/>
      <c r="F149" s="1065"/>
      <c r="G149" s="1065"/>
      <c r="H149" s="1065"/>
      <c r="I149" s="1065"/>
      <c r="J149" s="1065"/>
      <c r="K149" s="1065"/>
      <c r="L149" s="397">
        <v>1975.03</v>
      </c>
      <c r="M149" s="398"/>
      <c r="N149" s="399"/>
      <c r="V149" s="361"/>
      <c r="W149" s="367"/>
      <c r="AC149" s="367"/>
      <c r="AD149" s="384"/>
      <c r="AE149" s="367"/>
      <c r="AF149" s="335" t="s">
        <v>522</v>
      </c>
    </row>
    <row r="150" spans="1:33" s="332" customFormat="1" ht="12" x14ac:dyDescent="0.2">
      <c r="A150" s="396"/>
      <c r="B150" s="371"/>
      <c r="C150" s="1065" t="s">
        <v>523</v>
      </c>
      <c r="D150" s="1065"/>
      <c r="E150" s="1065"/>
      <c r="F150" s="1065"/>
      <c r="G150" s="1065"/>
      <c r="H150" s="1065"/>
      <c r="I150" s="1065"/>
      <c r="J150" s="1065"/>
      <c r="K150" s="1065"/>
      <c r="L150" s="397">
        <v>1163.5</v>
      </c>
      <c r="M150" s="398"/>
      <c r="N150" s="399"/>
      <c r="V150" s="361"/>
      <c r="W150" s="367"/>
      <c r="AC150" s="367"/>
      <c r="AD150" s="384"/>
      <c r="AE150" s="367"/>
      <c r="AF150" s="335" t="s">
        <v>523</v>
      </c>
    </row>
    <row r="151" spans="1:33" s="332" customFormat="1" ht="12" x14ac:dyDescent="0.2">
      <c r="A151" s="396"/>
      <c r="B151" s="371"/>
      <c r="C151" s="1065" t="s">
        <v>524</v>
      </c>
      <c r="D151" s="1065"/>
      <c r="E151" s="1065"/>
      <c r="F151" s="1065"/>
      <c r="G151" s="1065"/>
      <c r="H151" s="1065"/>
      <c r="I151" s="1065"/>
      <c r="J151" s="1065"/>
      <c r="K151" s="1065"/>
      <c r="L151" s="397">
        <v>1899.05</v>
      </c>
      <c r="M151" s="398"/>
      <c r="N151" s="399"/>
      <c r="V151" s="361"/>
      <c r="W151" s="367"/>
      <c r="AC151" s="367"/>
      <c r="AD151" s="384"/>
      <c r="AE151" s="367"/>
      <c r="AF151" s="335" t="s">
        <v>524</v>
      </c>
    </row>
    <row r="152" spans="1:33" s="332" customFormat="1" ht="12" x14ac:dyDescent="0.2">
      <c r="A152" s="396"/>
      <c r="B152" s="371"/>
      <c r="C152" s="1065" t="s">
        <v>525</v>
      </c>
      <c r="D152" s="1065"/>
      <c r="E152" s="1065"/>
      <c r="F152" s="1065"/>
      <c r="G152" s="1065"/>
      <c r="H152" s="1065"/>
      <c r="I152" s="1065"/>
      <c r="J152" s="1065"/>
      <c r="K152" s="1065"/>
      <c r="L152" s="397">
        <v>1975.03</v>
      </c>
      <c r="M152" s="398"/>
      <c r="N152" s="399"/>
      <c r="V152" s="361"/>
      <c r="W152" s="367"/>
      <c r="AC152" s="367"/>
      <c r="AD152" s="384"/>
      <c r="AE152" s="367"/>
      <c r="AF152" s="335" t="s">
        <v>525</v>
      </c>
    </row>
    <row r="153" spans="1:33" s="332" customFormat="1" ht="12" x14ac:dyDescent="0.2">
      <c r="A153" s="396"/>
      <c r="B153" s="371"/>
      <c r="C153" s="1065" t="s">
        <v>526</v>
      </c>
      <c r="D153" s="1065"/>
      <c r="E153" s="1065"/>
      <c r="F153" s="1065"/>
      <c r="G153" s="1065"/>
      <c r="H153" s="1065"/>
      <c r="I153" s="1065"/>
      <c r="J153" s="1065"/>
      <c r="K153" s="1065"/>
      <c r="L153" s="397">
        <v>1163.5</v>
      </c>
      <c r="M153" s="398"/>
      <c r="N153" s="399"/>
      <c r="V153" s="361"/>
      <c r="W153" s="367"/>
      <c r="AC153" s="367"/>
      <c r="AD153" s="384"/>
      <c r="AE153" s="367"/>
      <c r="AF153" s="335" t="s">
        <v>526</v>
      </c>
    </row>
    <row r="154" spans="1:33" s="332" customFormat="1" ht="12" x14ac:dyDescent="0.2">
      <c r="A154" s="396"/>
      <c r="B154" s="390"/>
      <c r="C154" s="1067" t="s">
        <v>4513</v>
      </c>
      <c r="D154" s="1067"/>
      <c r="E154" s="1067"/>
      <c r="F154" s="1067"/>
      <c r="G154" s="1067"/>
      <c r="H154" s="1067"/>
      <c r="I154" s="1067"/>
      <c r="J154" s="1067"/>
      <c r="K154" s="1067"/>
      <c r="L154" s="400">
        <v>18398.29</v>
      </c>
      <c r="M154" s="401"/>
      <c r="N154" s="402"/>
      <c r="V154" s="361"/>
      <c r="W154" s="367"/>
      <c r="AC154" s="367"/>
      <c r="AD154" s="384"/>
      <c r="AE154" s="367"/>
      <c r="AG154" s="367" t="s">
        <v>4513</v>
      </c>
    </row>
    <row r="155" spans="1:33" s="332" customFormat="1" ht="12" x14ac:dyDescent="0.2">
      <c r="A155" s="1195" t="s">
        <v>4514</v>
      </c>
      <c r="B155" s="1196"/>
      <c r="C155" s="1196"/>
      <c r="D155" s="1196"/>
      <c r="E155" s="1196"/>
      <c r="F155" s="1196"/>
      <c r="G155" s="1196"/>
      <c r="H155" s="1196"/>
      <c r="I155" s="1196"/>
      <c r="J155" s="1196"/>
      <c r="K155" s="1196"/>
      <c r="L155" s="1196"/>
      <c r="M155" s="1196"/>
      <c r="N155" s="1197"/>
      <c r="V155" s="361" t="s">
        <v>4514</v>
      </c>
      <c r="W155" s="367"/>
      <c r="AC155" s="367"/>
      <c r="AD155" s="384"/>
      <c r="AE155" s="367"/>
      <c r="AG155" s="367"/>
    </row>
    <row r="156" spans="1:33" s="332" customFormat="1" ht="22.5" x14ac:dyDescent="0.2">
      <c r="A156" s="362" t="s">
        <v>509</v>
      </c>
      <c r="B156" s="363" t="s">
        <v>1072</v>
      </c>
      <c r="C156" s="1068" t="s">
        <v>4515</v>
      </c>
      <c r="D156" s="1068"/>
      <c r="E156" s="1068"/>
      <c r="F156" s="364" t="s">
        <v>660</v>
      </c>
      <c r="G156" s="364"/>
      <c r="H156" s="364"/>
      <c r="I156" s="364" t="s">
        <v>4516</v>
      </c>
      <c r="J156" s="365"/>
      <c r="K156" s="364"/>
      <c r="L156" s="365"/>
      <c r="M156" s="364"/>
      <c r="N156" s="366"/>
      <c r="V156" s="361"/>
      <c r="W156" s="367" t="s">
        <v>4515</v>
      </c>
      <c r="AC156" s="367"/>
      <c r="AD156" s="384"/>
      <c r="AE156" s="367"/>
      <c r="AG156" s="367"/>
    </row>
    <row r="157" spans="1:33" s="332" customFormat="1" ht="12" x14ac:dyDescent="0.2">
      <c r="A157" s="368"/>
      <c r="B157" s="369"/>
      <c r="C157" s="1065" t="s">
        <v>4517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X157" s="335" t="s">
        <v>4517</v>
      </c>
      <c r="AC157" s="367"/>
      <c r="AD157" s="384"/>
      <c r="AE157" s="367"/>
      <c r="AG157" s="367"/>
    </row>
    <row r="158" spans="1:33" s="332" customFormat="1" ht="33.75" x14ac:dyDescent="0.2">
      <c r="A158" s="370"/>
      <c r="B158" s="371" t="s">
        <v>430</v>
      </c>
      <c r="C158" s="1065" t="s">
        <v>431</v>
      </c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72"/>
      <c r="V158" s="361"/>
      <c r="W158" s="367"/>
      <c r="Y158" s="335" t="s">
        <v>431</v>
      </c>
      <c r="AC158" s="367"/>
      <c r="AD158" s="384"/>
      <c r="AE158" s="367"/>
      <c r="AG158" s="367"/>
    </row>
    <row r="159" spans="1:33" s="332" customFormat="1" ht="12" x14ac:dyDescent="0.2">
      <c r="A159" s="372"/>
      <c r="B159" s="371" t="s">
        <v>423</v>
      </c>
      <c r="C159" s="1065" t="s">
        <v>432</v>
      </c>
      <c r="D159" s="1065"/>
      <c r="E159" s="1065"/>
      <c r="F159" s="373"/>
      <c r="G159" s="373"/>
      <c r="H159" s="373"/>
      <c r="I159" s="373"/>
      <c r="J159" s="374">
        <v>1053</v>
      </c>
      <c r="K159" s="373" t="s">
        <v>436</v>
      </c>
      <c r="L159" s="374">
        <v>64.5</v>
      </c>
      <c r="M159" s="373"/>
      <c r="N159" s="375"/>
      <c r="V159" s="361"/>
      <c r="W159" s="367"/>
      <c r="Z159" s="335" t="s">
        <v>432</v>
      </c>
      <c r="AC159" s="367"/>
      <c r="AD159" s="384"/>
      <c r="AE159" s="367"/>
      <c r="AG159" s="367"/>
    </row>
    <row r="160" spans="1:33" s="332" customFormat="1" ht="12" x14ac:dyDescent="0.2">
      <c r="A160" s="372"/>
      <c r="B160" s="371" t="s">
        <v>434</v>
      </c>
      <c r="C160" s="1065" t="s">
        <v>435</v>
      </c>
      <c r="D160" s="1065"/>
      <c r="E160" s="1065"/>
      <c r="F160" s="373"/>
      <c r="G160" s="373"/>
      <c r="H160" s="373"/>
      <c r="I160" s="373"/>
      <c r="J160" s="374">
        <v>1566.06</v>
      </c>
      <c r="K160" s="373" t="s">
        <v>436</v>
      </c>
      <c r="L160" s="374">
        <v>95.92</v>
      </c>
      <c r="M160" s="373"/>
      <c r="N160" s="375"/>
      <c r="V160" s="361"/>
      <c r="W160" s="367"/>
      <c r="Z160" s="335" t="s">
        <v>435</v>
      </c>
      <c r="AC160" s="367"/>
      <c r="AD160" s="384"/>
      <c r="AE160" s="367"/>
      <c r="AG160" s="367"/>
    </row>
    <row r="161" spans="1:33" s="332" customFormat="1" ht="12" x14ac:dyDescent="0.2">
      <c r="A161" s="372"/>
      <c r="B161" s="371" t="s">
        <v>437</v>
      </c>
      <c r="C161" s="1065" t="s">
        <v>438</v>
      </c>
      <c r="D161" s="1065"/>
      <c r="E161" s="1065"/>
      <c r="F161" s="373"/>
      <c r="G161" s="373"/>
      <c r="H161" s="373"/>
      <c r="I161" s="373"/>
      <c r="J161" s="374">
        <v>244.39</v>
      </c>
      <c r="K161" s="373" t="s">
        <v>436</v>
      </c>
      <c r="L161" s="374">
        <v>14.97</v>
      </c>
      <c r="M161" s="373"/>
      <c r="N161" s="375"/>
      <c r="V161" s="361"/>
      <c r="W161" s="367"/>
      <c r="Z161" s="335" t="s">
        <v>438</v>
      </c>
      <c r="AC161" s="367"/>
      <c r="AD161" s="384"/>
      <c r="AE161" s="367"/>
      <c r="AG161" s="367"/>
    </row>
    <row r="162" spans="1:33" s="332" customFormat="1" ht="12" x14ac:dyDescent="0.2">
      <c r="A162" s="372"/>
      <c r="B162" s="371" t="s">
        <v>439</v>
      </c>
      <c r="C162" s="1065" t="s">
        <v>440</v>
      </c>
      <c r="D162" s="1065"/>
      <c r="E162" s="1065"/>
      <c r="F162" s="373"/>
      <c r="G162" s="373"/>
      <c r="H162" s="373"/>
      <c r="I162" s="373"/>
      <c r="J162" s="374">
        <v>909.27</v>
      </c>
      <c r="K162" s="373"/>
      <c r="L162" s="374">
        <v>44.55</v>
      </c>
      <c r="M162" s="373"/>
      <c r="N162" s="375"/>
      <c r="V162" s="361"/>
      <c r="W162" s="367"/>
      <c r="Z162" s="335" t="s">
        <v>440</v>
      </c>
      <c r="AC162" s="367"/>
      <c r="AD162" s="384"/>
      <c r="AE162" s="367"/>
      <c r="AG162" s="367"/>
    </row>
    <row r="163" spans="1:33" s="332" customFormat="1" ht="12" x14ac:dyDescent="0.2">
      <c r="A163" s="368"/>
      <c r="B163" s="381" t="s">
        <v>702</v>
      </c>
      <c r="C163" s="1076" t="s">
        <v>703</v>
      </c>
      <c r="D163" s="1076"/>
      <c r="E163" s="1076"/>
      <c r="F163" s="382" t="s">
        <v>644</v>
      </c>
      <c r="G163" s="382" t="s">
        <v>716</v>
      </c>
      <c r="H163" s="382"/>
      <c r="I163" s="382" t="s">
        <v>4518</v>
      </c>
      <c r="J163" s="371"/>
      <c r="K163" s="373"/>
      <c r="L163" s="374"/>
      <c r="M163" s="373"/>
      <c r="N163" s="383"/>
      <c r="V163" s="361"/>
      <c r="W163" s="367"/>
      <c r="AC163" s="367"/>
      <c r="AD163" s="384" t="s">
        <v>703</v>
      </c>
      <c r="AE163" s="367"/>
      <c r="AG163" s="367"/>
    </row>
    <row r="164" spans="1:33" s="332" customFormat="1" ht="12" x14ac:dyDescent="0.2">
      <c r="A164" s="372"/>
      <c r="B164" s="371"/>
      <c r="C164" s="1065" t="s">
        <v>443</v>
      </c>
      <c r="D164" s="1065"/>
      <c r="E164" s="1065"/>
      <c r="F164" s="373" t="s">
        <v>444</v>
      </c>
      <c r="G164" s="373" t="s">
        <v>1077</v>
      </c>
      <c r="H164" s="373" t="s">
        <v>436</v>
      </c>
      <c r="I164" s="373" t="s">
        <v>4519</v>
      </c>
      <c r="J164" s="374"/>
      <c r="K164" s="373"/>
      <c r="L164" s="374"/>
      <c r="M164" s="373"/>
      <c r="N164" s="375"/>
      <c r="V164" s="361"/>
      <c r="W164" s="367"/>
      <c r="AA164" s="335" t="s">
        <v>443</v>
      </c>
      <c r="AC164" s="367"/>
      <c r="AD164" s="384"/>
      <c r="AE164" s="367"/>
      <c r="AG164" s="367"/>
    </row>
    <row r="165" spans="1:33" s="332" customFormat="1" ht="12" x14ac:dyDescent="0.2">
      <c r="A165" s="372"/>
      <c r="B165" s="371"/>
      <c r="C165" s="1065" t="s">
        <v>447</v>
      </c>
      <c r="D165" s="1065"/>
      <c r="E165" s="1065"/>
      <c r="F165" s="373" t="s">
        <v>444</v>
      </c>
      <c r="G165" s="373" t="s">
        <v>1079</v>
      </c>
      <c r="H165" s="373" t="s">
        <v>436</v>
      </c>
      <c r="I165" s="373" t="s">
        <v>4520</v>
      </c>
      <c r="J165" s="374"/>
      <c r="K165" s="373"/>
      <c r="L165" s="374"/>
      <c r="M165" s="373"/>
      <c r="N165" s="375"/>
      <c r="V165" s="361"/>
      <c r="W165" s="367"/>
      <c r="AA165" s="335" t="s">
        <v>447</v>
      </c>
      <c r="AC165" s="367"/>
      <c r="AD165" s="384"/>
      <c r="AE165" s="367"/>
      <c r="AG165" s="367"/>
    </row>
    <row r="166" spans="1:33" s="332" customFormat="1" ht="12" x14ac:dyDescent="0.2">
      <c r="A166" s="372"/>
      <c r="B166" s="371"/>
      <c r="C166" s="1077" t="s">
        <v>450</v>
      </c>
      <c r="D166" s="1077"/>
      <c r="E166" s="1077"/>
      <c r="F166" s="376"/>
      <c r="G166" s="376"/>
      <c r="H166" s="376"/>
      <c r="I166" s="376"/>
      <c r="J166" s="377">
        <v>3528.33</v>
      </c>
      <c r="K166" s="376"/>
      <c r="L166" s="377">
        <v>204.97</v>
      </c>
      <c r="M166" s="376"/>
      <c r="N166" s="378"/>
      <c r="V166" s="361"/>
      <c r="W166" s="367"/>
      <c r="AB166" s="335" t="s">
        <v>450</v>
      </c>
      <c r="AC166" s="367"/>
      <c r="AD166" s="384"/>
      <c r="AE166" s="367"/>
      <c r="AG166" s="367"/>
    </row>
    <row r="167" spans="1:33" s="332" customFormat="1" ht="12" x14ac:dyDescent="0.2">
      <c r="A167" s="372"/>
      <c r="B167" s="371"/>
      <c r="C167" s="1065" t="s">
        <v>451</v>
      </c>
      <c r="D167" s="1065"/>
      <c r="E167" s="1065"/>
      <c r="F167" s="373"/>
      <c r="G167" s="373"/>
      <c r="H167" s="373"/>
      <c r="I167" s="373"/>
      <c r="J167" s="374"/>
      <c r="K167" s="373"/>
      <c r="L167" s="374">
        <v>79.47</v>
      </c>
      <c r="M167" s="373"/>
      <c r="N167" s="375"/>
      <c r="V167" s="361"/>
      <c r="W167" s="367"/>
      <c r="AA167" s="335" t="s">
        <v>451</v>
      </c>
      <c r="AC167" s="367"/>
      <c r="AD167" s="384"/>
      <c r="AE167" s="367"/>
      <c r="AG167" s="367"/>
    </row>
    <row r="168" spans="1:33" s="332" customFormat="1" ht="33.75" x14ac:dyDescent="0.2">
      <c r="A168" s="372"/>
      <c r="B168" s="371" t="s">
        <v>714</v>
      </c>
      <c r="C168" s="1065" t="s">
        <v>715</v>
      </c>
      <c r="D168" s="1065"/>
      <c r="E168" s="1065"/>
      <c r="F168" s="373" t="s">
        <v>454</v>
      </c>
      <c r="G168" s="373" t="s">
        <v>716</v>
      </c>
      <c r="H168" s="373"/>
      <c r="I168" s="373" t="s">
        <v>716</v>
      </c>
      <c r="J168" s="374"/>
      <c r="K168" s="373"/>
      <c r="L168" s="374">
        <v>81.06</v>
      </c>
      <c r="M168" s="373"/>
      <c r="N168" s="375"/>
      <c r="V168" s="361"/>
      <c r="W168" s="367"/>
      <c r="AA168" s="335" t="s">
        <v>715</v>
      </c>
      <c r="AC168" s="367"/>
      <c r="AD168" s="384"/>
      <c r="AE168" s="367"/>
      <c r="AG168" s="367"/>
    </row>
    <row r="169" spans="1:33" s="332" customFormat="1" ht="33.75" x14ac:dyDescent="0.2">
      <c r="A169" s="372"/>
      <c r="B169" s="371" t="s">
        <v>717</v>
      </c>
      <c r="C169" s="1065" t="s">
        <v>718</v>
      </c>
      <c r="D169" s="1065"/>
      <c r="E169" s="1065"/>
      <c r="F169" s="373" t="s">
        <v>454</v>
      </c>
      <c r="G169" s="373" t="s">
        <v>719</v>
      </c>
      <c r="H169" s="373"/>
      <c r="I169" s="373" t="s">
        <v>719</v>
      </c>
      <c r="J169" s="374"/>
      <c r="K169" s="373"/>
      <c r="L169" s="374">
        <v>46.09</v>
      </c>
      <c r="M169" s="373"/>
      <c r="N169" s="375"/>
      <c r="V169" s="361"/>
      <c r="W169" s="367"/>
      <c r="AA169" s="335" t="s">
        <v>718</v>
      </c>
      <c r="AC169" s="367"/>
      <c r="AD169" s="384"/>
      <c r="AE169" s="367"/>
      <c r="AG169" s="367"/>
    </row>
    <row r="170" spans="1:33" s="332" customFormat="1" ht="12" x14ac:dyDescent="0.2">
      <c r="A170" s="379"/>
      <c r="B170" s="380"/>
      <c r="C170" s="1068" t="s">
        <v>459</v>
      </c>
      <c r="D170" s="1068"/>
      <c r="E170" s="1068"/>
      <c r="F170" s="364"/>
      <c r="G170" s="364"/>
      <c r="H170" s="364"/>
      <c r="I170" s="364"/>
      <c r="J170" s="365"/>
      <c r="K170" s="364"/>
      <c r="L170" s="365">
        <v>332.12</v>
      </c>
      <c r="M170" s="376"/>
      <c r="N170" s="366"/>
      <c r="V170" s="361"/>
      <c r="W170" s="367"/>
      <c r="AC170" s="367" t="s">
        <v>459</v>
      </c>
      <c r="AD170" s="384"/>
      <c r="AE170" s="367"/>
      <c r="AG170" s="367"/>
    </row>
    <row r="171" spans="1:33" s="332" customFormat="1" ht="22.5" x14ac:dyDescent="0.2">
      <c r="A171" s="362" t="s">
        <v>529</v>
      </c>
      <c r="B171" s="363" t="s">
        <v>1081</v>
      </c>
      <c r="C171" s="1068" t="s">
        <v>1082</v>
      </c>
      <c r="D171" s="1068"/>
      <c r="E171" s="1068"/>
      <c r="F171" s="364" t="s">
        <v>644</v>
      </c>
      <c r="G171" s="364"/>
      <c r="H171" s="364"/>
      <c r="I171" s="364" t="s">
        <v>4518</v>
      </c>
      <c r="J171" s="365">
        <v>560</v>
      </c>
      <c r="K171" s="364"/>
      <c r="L171" s="365">
        <v>2798.88</v>
      </c>
      <c r="M171" s="364"/>
      <c r="N171" s="366"/>
      <c r="V171" s="361"/>
      <c r="W171" s="367" t="s">
        <v>1082</v>
      </c>
      <c r="AC171" s="367"/>
      <c r="AD171" s="384"/>
      <c r="AE171" s="367"/>
      <c r="AG171" s="367"/>
    </row>
    <row r="172" spans="1:33" s="332" customFormat="1" ht="12" x14ac:dyDescent="0.2">
      <c r="A172" s="379"/>
      <c r="B172" s="380"/>
      <c r="C172" s="340" t="s">
        <v>462</v>
      </c>
      <c r="D172" s="385"/>
      <c r="E172" s="385"/>
      <c r="F172" s="386"/>
      <c r="G172" s="386"/>
      <c r="H172" s="386"/>
      <c r="I172" s="386"/>
      <c r="J172" s="387"/>
      <c r="K172" s="386"/>
      <c r="L172" s="387"/>
      <c r="M172" s="388"/>
      <c r="N172" s="389"/>
      <c r="V172" s="361"/>
      <c r="W172" s="367"/>
      <c r="AC172" s="367"/>
      <c r="AD172" s="384"/>
      <c r="AE172" s="367"/>
      <c r="AG172" s="367"/>
    </row>
    <row r="173" spans="1:33" s="332" customFormat="1" ht="33.75" x14ac:dyDescent="0.2">
      <c r="A173" s="362" t="s">
        <v>545</v>
      </c>
      <c r="B173" s="363" t="s">
        <v>698</v>
      </c>
      <c r="C173" s="1068" t="s">
        <v>4521</v>
      </c>
      <c r="D173" s="1068"/>
      <c r="E173" s="1068"/>
      <c r="F173" s="364" t="s">
        <v>660</v>
      </c>
      <c r="G173" s="364"/>
      <c r="H173" s="364"/>
      <c r="I173" s="364" t="s">
        <v>4522</v>
      </c>
      <c r="J173" s="365"/>
      <c r="K173" s="364"/>
      <c r="L173" s="365"/>
      <c r="M173" s="364"/>
      <c r="N173" s="366"/>
      <c r="V173" s="361"/>
      <c r="W173" s="367" t="s">
        <v>4521</v>
      </c>
      <c r="AC173" s="367"/>
      <c r="AD173" s="384"/>
      <c r="AE173" s="367"/>
      <c r="AG173" s="367"/>
    </row>
    <row r="174" spans="1:33" s="332" customFormat="1" ht="12" x14ac:dyDescent="0.2">
      <c r="A174" s="368"/>
      <c r="B174" s="369"/>
      <c r="C174" s="1065" t="s">
        <v>4523</v>
      </c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72"/>
      <c r="V174" s="361"/>
      <c r="W174" s="367"/>
      <c r="X174" s="335" t="s">
        <v>4523</v>
      </c>
      <c r="AC174" s="367"/>
      <c r="AD174" s="384"/>
      <c r="AE174" s="367"/>
      <c r="AG174" s="367"/>
    </row>
    <row r="175" spans="1:33" s="332" customFormat="1" ht="33.75" x14ac:dyDescent="0.2">
      <c r="A175" s="370"/>
      <c r="B175" s="371" t="s">
        <v>430</v>
      </c>
      <c r="C175" s="1065" t="s">
        <v>431</v>
      </c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72"/>
      <c r="V175" s="361"/>
      <c r="W175" s="367"/>
      <c r="Y175" s="335" t="s">
        <v>431</v>
      </c>
      <c r="AC175" s="367"/>
      <c r="AD175" s="384"/>
      <c r="AE175" s="367"/>
      <c r="AG175" s="367"/>
    </row>
    <row r="176" spans="1:33" s="332" customFormat="1" ht="12" x14ac:dyDescent="0.2">
      <c r="A176" s="372"/>
      <c r="B176" s="371" t="s">
        <v>423</v>
      </c>
      <c r="C176" s="1065" t="s">
        <v>432</v>
      </c>
      <c r="D176" s="1065"/>
      <c r="E176" s="1065"/>
      <c r="F176" s="373"/>
      <c r="G176" s="373"/>
      <c r="H176" s="373"/>
      <c r="I176" s="373"/>
      <c r="J176" s="374">
        <v>1526.87</v>
      </c>
      <c r="K176" s="373" t="s">
        <v>436</v>
      </c>
      <c r="L176" s="374">
        <v>1047.81</v>
      </c>
      <c r="M176" s="373"/>
      <c r="N176" s="375"/>
      <c r="V176" s="361"/>
      <c r="W176" s="367"/>
      <c r="Z176" s="335" t="s">
        <v>432</v>
      </c>
      <c r="AC176" s="367"/>
      <c r="AD176" s="384"/>
      <c r="AE176" s="367"/>
      <c r="AG176" s="367"/>
    </row>
    <row r="177" spans="1:33" s="332" customFormat="1" ht="12" x14ac:dyDescent="0.2">
      <c r="A177" s="372"/>
      <c r="B177" s="371" t="s">
        <v>434</v>
      </c>
      <c r="C177" s="1065" t="s">
        <v>435</v>
      </c>
      <c r="D177" s="1065"/>
      <c r="E177" s="1065"/>
      <c r="F177" s="373"/>
      <c r="G177" s="373"/>
      <c r="H177" s="373"/>
      <c r="I177" s="373"/>
      <c r="J177" s="374">
        <v>2518.58</v>
      </c>
      <c r="K177" s="373" t="s">
        <v>436</v>
      </c>
      <c r="L177" s="374">
        <v>1728.38</v>
      </c>
      <c r="M177" s="373"/>
      <c r="N177" s="375"/>
      <c r="V177" s="361"/>
      <c r="W177" s="367"/>
      <c r="Z177" s="335" t="s">
        <v>435</v>
      </c>
      <c r="AC177" s="367"/>
      <c r="AD177" s="384"/>
      <c r="AE177" s="367"/>
      <c r="AG177" s="367"/>
    </row>
    <row r="178" spans="1:33" s="332" customFormat="1" ht="12" x14ac:dyDescent="0.2">
      <c r="A178" s="372"/>
      <c r="B178" s="371" t="s">
        <v>437</v>
      </c>
      <c r="C178" s="1065" t="s">
        <v>438</v>
      </c>
      <c r="D178" s="1065"/>
      <c r="E178" s="1065"/>
      <c r="F178" s="373"/>
      <c r="G178" s="373"/>
      <c r="H178" s="373"/>
      <c r="I178" s="373"/>
      <c r="J178" s="374">
        <v>382.14</v>
      </c>
      <c r="K178" s="373" t="s">
        <v>436</v>
      </c>
      <c r="L178" s="374">
        <v>262.24</v>
      </c>
      <c r="M178" s="373"/>
      <c r="N178" s="375"/>
      <c r="V178" s="361"/>
      <c r="W178" s="367"/>
      <c r="Z178" s="335" t="s">
        <v>438</v>
      </c>
      <c r="AC178" s="367"/>
      <c r="AD178" s="384"/>
      <c r="AE178" s="367"/>
      <c r="AG178" s="367"/>
    </row>
    <row r="179" spans="1:33" s="332" customFormat="1" ht="12" x14ac:dyDescent="0.2">
      <c r="A179" s="372"/>
      <c r="B179" s="371" t="s">
        <v>439</v>
      </c>
      <c r="C179" s="1065" t="s">
        <v>440</v>
      </c>
      <c r="D179" s="1065"/>
      <c r="E179" s="1065"/>
      <c r="F179" s="373"/>
      <c r="G179" s="373"/>
      <c r="H179" s="373"/>
      <c r="I179" s="373"/>
      <c r="J179" s="374">
        <v>488.42</v>
      </c>
      <c r="K179" s="373"/>
      <c r="L179" s="374">
        <v>268.14</v>
      </c>
      <c r="M179" s="373"/>
      <c r="N179" s="375"/>
      <c r="V179" s="361"/>
      <c r="W179" s="367"/>
      <c r="Z179" s="335" t="s">
        <v>440</v>
      </c>
      <c r="AC179" s="367"/>
      <c r="AD179" s="384"/>
      <c r="AE179" s="367"/>
      <c r="AG179" s="367"/>
    </row>
    <row r="180" spans="1:33" s="332" customFormat="1" ht="12" x14ac:dyDescent="0.2">
      <c r="A180" s="368"/>
      <c r="B180" s="381" t="s">
        <v>702</v>
      </c>
      <c r="C180" s="1076" t="s">
        <v>703</v>
      </c>
      <c r="D180" s="1076"/>
      <c r="E180" s="1076"/>
      <c r="F180" s="382" t="s">
        <v>644</v>
      </c>
      <c r="G180" s="382" t="s">
        <v>704</v>
      </c>
      <c r="H180" s="382"/>
      <c r="I180" s="382" t="s">
        <v>4524</v>
      </c>
      <c r="J180" s="371"/>
      <c r="K180" s="373"/>
      <c r="L180" s="374"/>
      <c r="M180" s="373"/>
      <c r="N180" s="383"/>
      <c r="V180" s="361"/>
      <c r="W180" s="367"/>
      <c r="AC180" s="367"/>
      <c r="AD180" s="384" t="s">
        <v>703</v>
      </c>
      <c r="AE180" s="367"/>
      <c r="AG180" s="367"/>
    </row>
    <row r="181" spans="1:33" s="332" customFormat="1" ht="12" x14ac:dyDescent="0.2">
      <c r="A181" s="368"/>
      <c r="B181" s="381" t="s">
        <v>706</v>
      </c>
      <c r="C181" s="1076" t="s">
        <v>707</v>
      </c>
      <c r="D181" s="1076"/>
      <c r="E181" s="1076"/>
      <c r="F181" s="382" t="s">
        <v>411</v>
      </c>
      <c r="G181" s="382" t="s">
        <v>708</v>
      </c>
      <c r="H181" s="382"/>
      <c r="I181" s="382" t="s">
        <v>4525</v>
      </c>
      <c r="J181" s="371"/>
      <c r="K181" s="373"/>
      <c r="L181" s="374"/>
      <c r="M181" s="373"/>
      <c r="N181" s="383"/>
      <c r="V181" s="361"/>
      <c r="W181" s="367"/>
      <c r="AC181" s="367"/>
      <c r="AD181" s="384" t="s">
        <v>707</v>
      </c>
      <c r="AE181" s="367"/>
      <c r="AG181" s="367"/>
    </row>
    <row r="182" spans="1:33" s="332" customFormat="1" ht="12" x14ac:dyDescent="0.2">
      <c r="A182" s="372"/>
      <c r="B182" s="371"/>
      <c r="C182" s="1065" t="s">
        <v>443</v>
      </c>
      <c r="D182" s="1065"/>
      <c r="E182" s="1065"/>
      <c r="F182" s="373" t="s">
        <v>444</v>
      </c>
      <c r="G182" s="373" t="s">
        <v>710</v>
      </c>
      <c r="H182" s="373" t="s">
        <v>436</v>
      </c>
      <c r="I182" s="373" t="s">
        <v>4526</v>
      </c>
      <c r="J182" s="374"/>
      <c r="K182" s="373"/>
      <c r="L182" s="374"/>
      <c r="M182" s="373"/>
      <c r="N182" s="375"/>
      <c r="V182" s="361"/>
      <c r="W182" s="367"/>
      <c r="AA182" s="335" t="s">
        <v>443</v>
      </c>
      <c r="AC182" s="367"/>
      <c r="AD182" s="384"/>
      <c r="AE182" s="367"/>
      <c r="AG182" s="367"/>
    </row>
    <row r="183" spans="1:33" s="332" customFormat="1" ht="12" x14ac:dyDescent="0.2">
      <c r="A183" s="372"/>
      <c r="B183" s="371"/>
      <c r="C183" s="1065" t="s">
        <v>447</v>
      </c>
      <c r="D183" s="1065"/>
      <c r="E183" s="1065"/>
      <c r="F183" s="373" t="s">
        <v>444</v>
      </c>
      <c r="G183" s="373" t="s">
        <v>712</v>
      </c>
      <c r="H183" s="373" t="s">
        <v>436</v>
      </c>
      <c r="I183" s="373" t="s">
        <v>4527</v>
      </c>
      <c r="J183" s="374"/>
      <c r="K183" s="373"/>
      <c r="L183" s="374"/>
      <c r="M183" s="373"/>
      <c r="N183" s="375"/>
      <c r="V183" s="361"/>
      <c r="W183" s="367"/>
      <c r="AA183" s="335" t="s">
        <v>447</v>
      </c>
      <c r="AC183" s="367"/>
      <c r="AD183" s="384"/>
      <c r="AE183" s="367"/>
      <c r="AG183" s="367"/>
    </row>
    <row r="184" spans="1:33" s="332" customFormat="1" ht="12" x14ac:dyDescent="0.2">
      <c r="A184" s="372"/>
      <c r="B184" s="371"/>
      <c r="C184" s="1077" t="s">
        <v>450</v>
      </c>
      <c r="D184" s="1077"/>
      <c r="E184" s="1077"/>
      <c r="F184" s="376"/>
      <c r="G184" s="376"/>
      <c r="H184" s="376"/>
      <c r="I184" s="376"/>
      <c r="J184" s="377">
        <v>4533.87</v>
      </c>
      <c r="K184" s="376"/>
      <c r="L184" s="377">
        <v>3044.33</v>
      </c>
      <c r="M184" s="376"/>
      <c r="N184" s="378"/>
      <c r="V184" s="361"/>
      <c r="W184" s="367"/>
      <c r="AB184" s="335" t="s">
        <v>450</v>
      </c>
      <c r="AC184" s="367"/>
      <c r="AD184" s="384"/>
      <c r="AE184" s="367"/>
      <c r="AG184" s="367"/>
    </row>
    <row r="185" spans="1:33" s="332" customFormat="1" ht="12" x14ac:dyDescent="0.2">
      <c r="A185" s="372"/>
      <c r="B185" s="371"/>
      <c r="C185" s="1065" t="s">
        <v>451</v>
      </c>
      <c r="D185" s="1065"/>
      <c r="E185" s="1065"/>
      <c r="F185" s="373"/>
      <c r="G185" s="373"/>
      <c r="H185" s="373"/>
      <c r="I185" s="373"/>
      <c r="J185" s="374"/>
      <c r="K185" s="373"/>
      <c r="L185" s="374">
        <v>1310.05</v>
      </c>
      <c r="M185" s="373"/>
      <c r="N185" s="375"/>
      <c r="V185" s="361"/>
      <c r="W185" s="367"/>
      <c r="AA185" s="335" t="s">
        <v>451</v>
      </c>
      <c r="AC185" s="367"/>
      <c r="AD185" s="384"/>
      <c r="AE185" s="367"/>
      <c r="AG185" s="367"/>
    </row>
    <row r="186" spans="1:33" s="332" customFormat="1" ht="33.75" x14ac:dyDescent="0.2">
      <c r="A186" s="372"/>
      <c r="B186" s="371" t="s">
        <v>714</v>
      </c>
      <c r="C186" s="1065" t="s">
        <v>715</v>
      </c>
      <c r="D186" s="1065"/>
      <c r="E186" s="1065"/>
      <c r="F186" s="373" t="s">
        <v>454</v>
      </c>
      <c r="G186" s="373" t="s">
        <v>716</v>
      </c>
      <c r="H186" s="373"/>
      <c r="I186" s="373" t="s">
        <v>716</v>
      </c>
      <c r="J186" s="374"/>
      <c r="K186" s="373"/>
      <c r="L186" s="374">
        <v>1336.25</v>
      </c>
      <c r="M186" s="373"/>
      <c r="N186" s="375"/>
      <c r="V186" s="361"/>
      <c r="W186" s="367"/>
      <c r="AA186" s="335" t="s">
        <v>715</v>
      </c>
      <c r="AC186" s="367"/>
      <c r="AD186" s="384"/>
      <c r="AE186" s="367"/>
      <c r="AG186" s="367"/>
    </row>
    <row r="187" spans="1:33" s="332" customFormat="1" ht="33.75" x14ac:dyDescent="0.2">
      <c r="A187" s="372"/>
      <c r="B187" s="371" t="s">
        <v>717</v>
      </c>
      <c r="C187" s="1065" t="s">
        <v>718</v>
      </c>
      <c r="D187" s="1065"/>
      <c r="E187" s="1065"/>
      <c r="F187" s="373" t="s">
        <v>454</v>
      </c>
      <c r="G187" s="373" t="s">
        <v>719</v>
      </c>
      <c r="H187" s="373"/>
      <c r="I187" s="373" t="s">
        <v>719</v>
      </c>
      <c r="J187" s="374"/>
      <c r="K187" s="373"/>
      <c r="L187" s="374">
        <v>759.83</v>
      </c>
      <c r="M187" s="373"/>
      <c r="N187" s="375"/>
      <c r="V187" s="361"/>
      <c r="W187" s="367"/>
      <c r="AA187" s="335" t="s">
        <v>718</v>
      </c>
      <c r="AC187" s="367"/>
      <c r="AD187" s="384"/>
      <c r="AE187" s="367"/>
      <c r="AG187" s="367"/>
    </row>
    <row r="188" spans="1:33" s="332" customFormat="1" ht="12" x14ac:dyDescent="0.2">
      <c r="A188" s="379"/>
      <c r="B188" s="380"/>
      <c r="C188" s="1068" t="s">
        <v>459</v>
      </c>
      <c r="D188" s="1068"/>
      <c r="E188" s="1068"/>
      <c r="F188" s="364"/>
      <c r="G188" s="364"/>
      <c r="H188" s="364"/>
      <c r="I188" s="364"/>
      <c r="J188" s="365"/>
      <c r="K188" s="364"/>
      <c r="L188" s="365">
        <v>5140.41</v>
      </c>
      <c r="M188" s="376"/>
      <c r="N188" s="366"/>
      <c r="V188" s="361"/>
      <c r="W188" s="367"/>
      <c r="AC188" s="367" t="s">
        <v>459</v>
      </c>
      <c r="AD188" s="384"/>
      <c r="AE188" s="367"/>
      <c r="AG188" s="367"/>
    </row>
    <row r="189" spans="1:33" s="332" customFormat="1" ht="22.5" x14ac:dyDescent="0.2">
      <c r="A189" s="362" t="s">
        <v>562</v>
      </c>
      <c r="B189" s="363" t="s">
        <v>720</v>
      </c>
      <c r="C189" s="1068" t="s">
        <v>721</v>
      </c>
      <c r="D189" s="1068"/>
      <c r="E189" s="1068"/>
      <c r="F189" s="364" t="s">
        <v>644</v>
      </c>
      <c r="G189" s="364"/>
      <c r="H189" s="364"/>
      <c r="I189" s="364" t="s">
        <v>4524</v>
      </c>
      <c r="J189" s="365">
        <v>725.69</v>
      </c>
      <c r="K189" s="364"/>
      <c r="L189" s="365">
        <v>40437.99</v>
      </c>
      <c r="M189" s="364"/>
      <c r="N189" s="366"/>
      <c r="V189" s="361"/>
      <c r="W189" s="367" t="s">
        <v>721</v>
      </c>
      <c r="AC189" s="367"/>
      <c r="AD189" s="384"/>
      <c r="AE189" s="367"/>
      <c r="AG189" s="367"/>
    </row>
    <row r="190" spans="1:33" s="332" customFormat="1" ht="12" x14ac:dyDescent="0.2">
      <c r="A190" s="379"/>
      <c r="B190" s="380"/>
      <c r="C190" s="340" t="s">
        <v>462</v>
      </c>
      <c r="D190" s="385"/>
      <c r="E190" s="385"/>
      <c r="F190" s="386"/>
      <c r="G190" s="386"/>
      <c r="H190" s="386"/>
      <c r="I190" s="386"/>
      <c r="J190" s="387"/>
      <c r="K190" s="386"/>
      <c r="L190" s="387"/>
      <c r="M190" s="388"/>
      <c r="N190" s="389"/>
      <c r="V190" s="361"/>
      <c r="W190" s="367"/>
      <c r="AC190" s="367"/>
      <c r="AD190" s="384"/>
      <c r="AE190" s="367"/>
      <c r="AG190" s="367"/>
    </row>
    <row r="191" spans="1:33" s="332" customFormat="1" ht="33.75" x14ac:dyDescent="0.2">
      <c r="A191" s="362" t="s">
        <v>570</v>
      </c>
      <c r="B191" s="363" t="s">
        <v>931</v>
      </c>
      <c r="C191" s="1068" t="s">
        <v>932</v>
      </c>
      <c r="D191" s="1068"/>
      <c r="E191" s="1068"/>
      <c r="F191" s="364" t="s">
        <v>411</v>
      </c>
      <c r="G191" s="364"/>
      <c r="H191" s="364"/>
      <c r="I191" s="364" t="s">
        <v>4528</v>
      </c>
      <c r="J191" s="365">
        <v>5584.58</v>
      </c>
      <c r="K191" s="364"/>
      <c r="L191" s="365">
        <v>22114.94</v>
      </c>
      <c r="M191" s="364"/>
      <c r="N191" s="366"/>
      <c r="V191" s="361"/>
      <c r="W191" s="367" t="s">
        <v>932</v>
      </c>
      <c r="AC191" s="367"/>
      <c r="AD191" s="384"/>
      <c r="AE191" s="367"/>
      <c r="AG191" s="367"/>
    </row>
    <row r="192" spans="1:33" s="332" customFormat="1" ht="12" x14ac:dyDescent="0.2">
      <c r="A192" s="379"/>
      <c r="B192" s="380"/>
      <c r="C192" s="340" t="s">
        <v>462</v>
      </c>
      <c r="D192" s="385"/>
      <c r="E192" s="385"/>
      <c r="F192" s="386"/>
      <c r="G192" s="386"/>
      <c r="H192" s="386"/>
      <c r="I192" s="386"/>
      <c r="J192" s="387"/>
      <c r="K192" s="386"/>
      <c r="L192" s="387"/>
      <c r="M192" s="388"/>
      <c r="N192" s="389"/>
      <c r="V192" s="361"/>
      <c r="W192" s="367"/>
      <c r="AC192" s="367"/>
      <c r="AD192" s="384"/>
      <c r="AE192" s="367"/>
      <c r="AG192" s="367"/>
    </row>
    <row r="193" spans="1:33" s="332" customFormat="1" ht="22.5" x14ac:dyDescent="0.2">
      <c r="A193" s="362" t="s">
        <v>577</v>
      </c>
      <c r="B193" s="363" t="s">
        <v>1072</v>
      </c>
      <c r="C193" s="1068" t="s">
        <v>4515</v>
      </c>
      <c r="D193" s="1068"/>
      <c r="E193" s="1068"/>
      <c r="F193" s="364" t="s">
        <v>660</v>
      </c>
      <c r="G193" s="364"/>
      <c r="H193" s="364"/>
      <c r="I193" s="364" t="s">
        <v>4529</v>
      </c>
      <c r="J193" s="365"/>
      <c r="K193" s="364"/>
      <c r="L193" s="365"/>
      <c r="M193" s="364"/>
      <c r="N193" s="366"/>
      <c r="V193" s="361"/>
      <c r="W193" s="367" t="s">
        <v>4515</v>
      </c>
      <c r="AC193" s="367"/>
      <c r="AD193" s="384"/>
      <c r="AE193" s="367"/>
      <c r="AG193" s="367"/>
    </row>
    <row r="194" spans="1:33" s="332" customFormat="1" ht="12" x14ac:dyDescent="0.2">
      <c r="A194" s="368"/>
      <c r="B194" s="369"/>
      <c r="C194" s="1065" t="s">
        <v>4530</v>
      </c>
      <c r="D194" s="1065"/>
      <c r="E194" s="1065"/>
      <c r="F194" s="1065"/>
      <c r="G194" s="1065"/>
      <c r="H194" s="1065"/>
      <c r="I194" s="1065"/>
      <c r="J194" s="1065"/>
      <c r="K194" s="1065"/>
      <c r="L194" s="1065"/>
      <c r="M194" s="1065"/>
      <c r="N194" s="1072"/>
      <c r="V194" s="361"/>
      <c r="W194" s="367"/>
      <c r="X194" s="335" t="s">
        <v>4530</v>
      </c>
      <c r="AC194" s="367"/>
      <c r="AD194" s="384"/>
      <c r="AE194" s="367"/>
      <c r="AG194" s="367"/>
    </row>
    <row r="195" spans="1:33" s="332" customFormat="1" ht="33.75" x14ac:dyDescent="0.2">
      <c r="A195" s="370"/>
      <c r="B195" s="371" t="s">
        <v>430</v>
      </c>
      <c r="C195" s="1065" t="s">
        <v>431</v>
      </c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72"/>
      <c r="V195" s="361"/>
      <c r="W195" s="367"/>
      <c r="Y195" s="335" t="s">
        <v>431</v>
      </c>
      <c r="AC195" s="367"/>
      <c r="AD195" s="384"/>
      <c r="AE195" s="367"/>
      <c r="AG195" s="367"/>
    </row>
    <row r="196" spans="1:33" s="332" customFormat="1" ht="12" x14ac:dyDescent="0.2">
      <c r="A196" s="372"/>
      <c r="B196" s="371" t="s">
        <v>423</v>
      </c>
      <c r="C196" s="1065" t="s">
        <v>432</v>
      </c>
      <c r="D196" s="1065"/>
      <c r="E196" s="1065"/>
      <c r="F196" s="373"/>
      <c r="G196" s="373"/>
      <c r="H196" s="373"/>
      <c r="I196" s="373"/>
      <c r="J196" s="374">
        <v>1053</v>
      </c>
      <c r="K196" s="373" t="s">
        <v>436</v>
      </c>
      <c r="L196" s="374">
        <v>30.41</v>
      </c>
      <c r="M196" s="373"/>
      <c r="N196" s="375"/>
      <c r="V196" s="361"/>
      <c r="W196" s="367"/>
      <c r="Z196" s="335" t="s">
        <v>432</v>
      </c>
      <c r="AC196" s="367"/>
      <c r="AD196" s="384"/>
      <c r="AE196" s="367"/>
      <c r="AG196" s="367"/>
    </row>
    <row r="197" spans="1:33" s="332" customFormat="1" ht="12" x14ac:dyDescent="0.2">
      <c r="A197" s="372"/>
      <c r="B197" s="371" t="s">
        <v>434</v>
      </c>
      <c r="C197" s="1065" t="s">
        <v>435</v>
      </c>
      <c r="D197" s="1065"/>
      <c r="E197" s="1065"/>
      <c r="F197" s="373"/>
      <c r="G197" s="373"/>
      <c r="H197" s="373"/>
      <c r="I197" s="373"/>
      <c r="J197" s="374">
        <v>1566.06</v>
      </c>
      <c r="K197" s="373" t="s">
        <v>436</v>
      </c>
      <c r="L197" s="374">
        <v>45.22</v>
      </c>
      <c r="M197" s="373"/>
      <c r="N197" s="375"/>
      <c r="V197" s="361"/>
      <c r="W197" s="367"/>
      <c r="Z197" s="335" t="s">
        <v>435</v>
      </c>
      <c r="AC197" s="367"/>
      <c r="AD197" s="384"/>
      <c r="AE197" s="367"/>
      <c r="AG197" s="367"/>
    </row>
    <row r="198" spans="1:33" s="332" customFormat="1" ht="12" x14ac:dyDescent="0.2">
      <c r="A198" s="372"/>
      <c r="B198" s="371" t="s">
        <v>437</v>
      </c>
      <c r="C198" s="1065" t="s">
        <v>438</v>
      </c>
      <c r="D198" s="1065"/>
      <c r="E198" s="1065"/>
      <c r="F198" s="373"/>
      <c r="G198" s="373"/>
      <c r="H198" s="373"/>
      <c r="I198" s="373"/>
      <c r="J198" s="374">
        <v>244.39</v>
      </c>
      <c r="K198" s="373" t="s">
        <v>436</v>
      </c>
      <c r="L198" s="374">
        <v>7.06</v>
      </c>
      <c r="M198" s="373"/>
      <c r="N198" s="375"/>
      <c r="V198" s="361"/>
      <c r="W198" s="367"/>
      <c r="Z198" s="335" t="s">
        <v>438</v>
      </c>
      <c r="AC198" s="367"/>
      <c r="AD198" s="384"/>
      <c r="AE198" s="367"/>
      <c r="AG198" s="367"/>
    </row>
    <row r="199" spans="1:33" s="332" customFormat="1" ht="12" x14ac:dyDescent="0.2">
      <c r="A199" s="372"/>
      <c r="B199" s="371" t="s">
        <v>439</v>
      </c>
      <c r="C199" s="1065" t="s">
        <v>440</v>
      </c>
      <c r="D199" s="1065"/>
      <c r="E199" s="1065"/>
      <c r="F199" s="373"/>
      <c r="G199" s="373"/>
      <c r="H199" s="373"/>
      <c r="I199" s="373"/>
      <c r="J199" s="374">
        <v>909.27</v>
      </c>
      <c r="K199" s="373"/>
      <c r="L199" s="374">
        <v>21</v>
      </c>
      <c r="M199" s="373"/>
      <c r="N199" s="375"/>
      <c r="V199" s="361"/>
      <c r="W199" s="367"/>
      <c r="Z199" s="335" t="s">
        <v>440</v>
      </c>
      <c r="AC199" s="367"/>
      <c r="AD199" s="384"/>
      <c r="AE199" s="367"/>
      <c r="AG199" s="367"/>
    </row>
    <row r="200" spans="1:33" s="332" customFormat="1" ht="12" x14ac:dyDescent="0.2">
      <c r="A200" s="368"/>
      <c r="B200" s="381" t="s">
        <v>702</v>
      </c>
      <c r="C200" s="1076" t="s">
        <v>703</v>
      </c>
      <c r="D200" s="1076"/>
      <c r="E200" s="1076"/>
      <c r="F200" s="382" t="s">
        <v>644</v>
      </c>
      <c r="G200" s="382" t="s">
        <v>716</v>
      </c>
      <c r="H200" s="382"/>
      <c r="I200" s="382" t="s">
        <v>4531</v>
      </c>
      <c r="J200" s="371"/>
      <c r="K200" s="373"/>
      <c r="L200" s="374"/>
      <c r="M200" s="373"/>
      <c r="N200" s="383"/>
      <c r="V200" s="361"/>
      <c r="W200" s="367"/>
      <c r="AC200" s="367"/>
      <c r="AD200" s="384" t="s">
        <v>703</v>
      </c>
      <c r="AE200" s="367"/>
      <c r="AG200" s="367"/>
    </row>
    <row r="201" spans="1:33" s="332" customFormat="1" ht="12" x14ac:dyDescent="0.2">
      <c r="A201" s="372"/>
      <c r="B201" s="371"/>
      <c r="C201" s="1065" t="s">
        <v>443</v>
      </c>
      <c r="D201" s="1065"/>
      <c r="E201" s="1065"/>
      <c r="F201" s="373" t="s">
        <v>444</v>
      </c>
      <c r="G201" s="373" t="s">
        <v>1077</v>
      </c>
      <c r="H201" s="373" t="s">
        <v>436</v>
      </c>
      <c r="I201" s="373" t="s">
        <v>4532</v>
      </c>
      <c r="J201" s="374"/>
      <c r="K201" s="373"/>
      <c r="L201" s="374"/>
      <c r="M201" s="373"/>
      <c r="N201" s="375"/>
      <c r="V201" s="361"/>
      <c r="W201" s="367"/>
      <c r="AA201" s="335" t="s">
        <v>443</v>
      </c>
      <c r="AC201" s="367"/>
      <c r="AD201" s="384"/>
      <c r="AE201" s="367"/>
      <c r="AG201" s="367"/>
    </row>
    <row r="202" spans="1:33" s="332" customFormat="1" ht="12" x14ac:dyDescent="0.2">
      <c r="A202" s="372"/>
      <c r="B202" s="371"/>
      <c r="C202" s="1065" t="s">
        <v>447</v>
      </c>
      <c r="D202" s="1065"/>
      <c r="E202" s="1065"/>
      <c r="F202" s="373" t="s">
        <v>444</v>
      </c>
      <c r="G202" s="373" t="s">
        <v>1079</v>
      </c>
      <c r="H202" s="373" t="s">
        <v>436</v>
      </c>
      <c r="I202" s="373" t="s">
        <v>4533</v>
      </c>
      <c r="J202" s="374"/>
      <c r="K202" s="373"/>
      <c r="L202" s="374"/>
      <c r="M202" s="373"/>
      <c r="N202" s="375"/>
      <c r="V202" s="361"/>
      <c r="W202" s="367"/>
      <c r="AA202" s="335" t="s">
        <v>447</v>
      </c>
      <c r="AC202" s="367"/>
      <c r="AD202" s="384"/>
      <c r="AE202" s="367"/>
      <c r="AG202" s="367"/>
    </row>
    <row r="203" spans="1:33" s="332" customFormat="1" ht="12" x14ac:dyDescent="0.2">
      <c r="A203" s="372"/>
      <c r="B203" s="371"/>
      <c r="C203" s="1077" t="s">
        <v>450</v>
      </c>
      <c r="D203" s="1077"/>
      <c r="E203" s="1077"/>
      <c r="F203" s="376"/>
      <c r="G203" s="376"/>
      <c r="H203" s="376"/>
      <c r="I203" s="376"/>
      <c r="J203" s="377">
        <v>3528.33</v>
      </c>
      <c r="K203" s="376"/>
      <c r="L203" s="377">
        <v>96.63</v>
      </c>
      <c r="M203" s="376"/>
      <c r="N203" s="378"/>
      <c r="V203" s="361"/>
      <c r="W203" s="367"/>
      <c r="AB203" s="335" t="s">
        <v>450</v>
      </c>
      <c r="AC203" s="367"/>
      <c r="AD203" s="384"/>
      <c r="AE203" s="367"/>
      <c r="AG203" s="367"/>
    </row>
    <row r="204" spans="1:33" s="332" customFormat="1" ht="12" x14ac:dyDescent="0.2">
      <c r="A204" s="372"/>
      <c r="B204" s="371"/>
      <c r="C204" s="1065" t="s">
        <v>451</v>
      </c>
      <c r="D204" s="1065"/>
      <c r="E204" s="1065"/>
      <c r="F204" s="373"/>
      <c r="G204" s="373"/>
      <c r="H204" s="373"/>
      <c r="I204" s="373"/>
      <c r="J204" s="374"/>
      <c r="K204" s="373"/>
      <c r="L204" s="374">
        <v>37.47</v>
      </c>
      <c r="M204" s="373"/>
      <c r="N204" s="375"/>
      <c r="V204" s="361"/>
      <c r="W204" s="367"/>
      <c r="AA204" s="335" t="s">
        <v>451</v>
      </c>
      <c r="AC204" s="367"/>
      <c r="AD204" s="384"/>
      <c r="AE204" s="367"/>
      <c r="AG204" s="367"/>
    </row>
    <row r="205" spans="1:33" s="332" customFormat="1" ht="33.75" x14ac:dyDescent="0.2">
      <c r="A205" s="372"/>
      <c r="B205" s="371" t="s">
        <v>714</v>
      </c>
      <c r="C205" s="1065" t="s">
        <v>715</v>
      </c>
      <c r="D205" s="1065"/>
      <c r="E205" s="1065"/>
      <c r="F205" s="373" t="s">
        <v>454</v>
      </c>
      <c r="G205" s="373" t="s">
        <v>716</v>
      </c>
      <c r="H205" s="373"/>
      <c r="I205" s="373" t="s">
        <v>716</v>
      </c>
      <c r="J205" s="374"/>
      <c r="K205" s="373"/>
      <c r="L205" s="374">
        <v>38.22</v>
      </c>
      <c r="M205" s="373"/>
      <c r="N205" s="375"/>
      <c r="V205" s="361"/>
      <c r="W205" s="367"/>
      <c r="AA205" s="335" t="s">
        <v>715</v>
      </c>
      <c r="AC205" s="367"/>
      <c r="AD205" s="384"/>
      <c r="AE205" s="367"/>
      <c r="AG205" s="367"/>
    </row>
    <row r="206" spans="1:33" s="332" customFormat="1" ht="33.75" x14ac:dyDescent="0.2">
      <c r="A206" s="372"/>
      <c r="B206" s="371" t="s">
        <v>717</v>
      </c>
      <c r="C206" s="1065" t="s">
        <v>718</v>
      </c>
      <c r="D206" s="1065"/>
      <c r="E206" s="1065"/>
      <c r="F206" s="373" t="s">
        <v>454</v>
      </c>
      <c r="G206" s="373" t="s">
        <v>719</v>
      </c>
      <c r="H206" s="373"/>
      <c r="I206" s="373" t="s">
        <v>719</v>
      </c>
      <c r="J206" s="374"/>
      <c r="K206" s="373"/>
      <c r="L206" s="374">
        <v>21.73</v>
      </c>
      <c r="M206" s="373"/>
      <c r="N206" s="375"/>
      <c r="V206" s="361"/>
      <c r="W206" s="367"/>
      <c r="AA206" s="335" t="s">
        <v>718</v>
      </c>
      <c r="AC206" s="367"/>
      <c r="AD206" s="384"/>
      <c r="AE206" s="367"/>
      <c r="AG206" s="367"/>
    </row>
    <row r="207" spans="1:33" s="332" customFormat="1" ht="12" x14ac:dyDescent="0.2">
      <c r="A207" s="379"/>
      <c r="B207" s="380"/>
      <c r="C207" s="1068" t="s">
        <v>459</v>
      </c>
      <c r="D207" s="1068"/>
      <c r="E207" s="1068"/>
      <c r="F207" s="364"/>
      <c r="G207" s="364"/>
      <c r="H207" s="364"/>
      <c r="I207" s="364"/>
      <c r="J207" s="365"/>
      <c r="K207" s="364"/>
      <c r="L207" s="365">
        <v>156.58000000000001</v>
      </c>
      <c r="M207" s="376"/>
      <c r="N207" s="366"/>
      <c r="V207" s="361"/>
      <c r="W207" s="367"/>
      <c r="AC207" s="367" t="s">
        <v>459</v>
      </c>
      <c r="AD207" s="384"/>
      <c r="AE207" s="367"/>
      <c r="AG207" s="367"/>
    </row>
    <row r="208" spans="1:33" s="332" customFormat="1" ht="22.5" x14ac:dyDescent="0.2">
      <c r="A208" s="362" t="s">
        <v>581</v>
      </c>
      <c r="B208" s="363" t="s">
        <v>1081</v>
      </c>
      <c r="C208" s="1068" t="s">
        <v>1082</v>
      </c>
      <c r="D208" s="1068"/>
      <c r="E208" s="1068"/>
      <c r="F208" s="364" t="s">
        <v>644</v>
      </c>
      <c r="G208" s="364"/>
      <c r="H208" s="364"/>
      <c r="I208" s="364" t="s">
        <v>4531</v>
      </c>
      <c r="J208" s="365">
        <v>560</v>
      </c>
      <c r="K208" s="364"/>
      <c r="L208" s="365">
        <v>1319.47</v>
      </c>
      <c r="M208" s="364"/>
      <c r="N208" s="366"/>
      <c r="V208" s="361"/>
      <c r="W208" s="367" t="s">
        <v>1082</v>
      </c>
      <c r="AC208" s="367"/>
      <c r="AD208" s="384"/>
      <c r="AE208" s="367"/>
      <c r="AG208" s="367"/>
    </row>
    <row r="209" spans="1:33" s="332" customFormat="1" ht="12" x14ac:dyDescent="0.2">
      <c r="A209" s="379"/>
      <c r="B209" s="380"/>
      <c r="C209" s="340" t="s">
        <v>462</v>
      </c>
      <c r="D209" s="385"/>
      <c r="E209" s="385"/>
      <c r="F209" s="386"/>
      <c r="G209" s="386"/>
      <c r="H209" s="386"/>
      <c r="I209" s="386"/>
      <c r="J209" s="387"/>
      <c r="K209" s="386"/>
      <c r="L209" s="387"/>
      <c r="M209" s="388"/>
      <c r="N209" s="389"/>
      <c r="V209" s="361"/>
      <c r="W209" s="367"/>
      <c r="AC209" s="367"/>
      <c r="AD209" s="384"/>
      <c r="AE209" s="367"/>
      <c r="AG209" s="367"/>
    </row>
    <row r="210" spans="1:33" s="332" customFormat="1" ht="33.75" x14ac:dyDescent="0.2">
      <c r="A210" s="362" t="s">
        <v>586</v>
      </c>
      <c r="B210" s="363" t="s">
        <v>698</v>
      </c>
      <c r="C210" s="1068" t="s">
        <v>4534</v>
      </c>
      <c r="D210" s="1068"/>
      <c r="E210" s="1068"/>
      <c r="F210" s="364" t="s">
        <v>660</v>
      </c>
      <c r="G210" s="364"/>
      <c r="H210" s="364"/>
      <c r="I210" s="364" t="s">
        <v>1422</v>
      </c>
      <c r="J210" s="365"/>
      <c r="K210" s="364"/>
      <c r="L210" s="365"/>
      <c r="M210" s="364"/>
      <c r="N210" s="366"/>
      <c r="V210" s="361"/>
      <c r="W210" s="367" t="s">
        <v>4534</v>
      </c>
      <c r="AC210" s="367"/>
      <c r="AD210" s="384"/>
      <c r="AE210" s="367"/>
      <c r="AG210" s="367"/>
    </row>
    <row r="211" spans="1:33" s="332" customFormat="1" ht="12" x14ac:dyDescent="0.2">
      <c r="A211" s="368"/>
      <c r="B211" s="369"/>
      <c r="C211" s="1065" t="s">
        <v>4535</v>
      </c>
      <c r="D211" s="1065"/>
      <c r="E211" s="1065"/>
      <c r="F211" s="1065"/>
      <c r="G211" s="1065"/>
      <c r="H211" s="1065"/>
      <c r="I211" s="1065"/>
      <c r="J211" s="1065"/>
      <c r="K211" s="1065"/>
      <c r="L211" s="1065"/>
      <c r="M211" s="1065"/>
      <c r="N211" s="1072"/>
      <c r="V211" s="361"/>
      <c r="W211" s="367"/>
      <c r="X211" s="335" t="s">
        <v>4535</v>
      </c>
      <c r="AC211" s="367"/>
      <c r="AD211" s="384"/>
      <c r="AE211" s="367"/>
      <c r="AG211" s="367"/>
    </row>
    <row r="212" spans="1:33" s="332" customFormat="1" ht="33.75" x14ac:dyDescent="0.2">
      <c r="A212" s="370"/>
      <c r="B212" s="371" t="s">
        <v>430</v>
      </c>
      <c r="C212" s="1065" t="s">
        <v>431</v>
      </c>
      <c r="D212" s="1065"/>
      <c r="E212" s="1065"/>
      <c r="F212" s="1065"/>
      <c r="G212" s="1065"/>
      <c r="H212" s="1065"/>
      <c r="I212" s="1065"/>
      <c r="J212" s="1065"/>
      <c r="K212" s="1065"/>
      <c r="L212" s="1065"/>
      <c r="M212" s="1065"/>
      <c r="N212" s="1072"/>
      <c r="V212" s="361"/>
      <c r="W212" s="367"/>
      <c r="Y212" s="335" t="s">
        <v>431</v>
      </c>
      <c r="AC212" s="367"/>
      <c r="AD212" s="384"/>
      <c r="AE212" s="367"/>
      <c r="AG212" s="367"/>
    </row>
    <row r="213" spans="1:33" s="332" customFormat="1" ht="12" x14ac:dyDescent="0.2">
      <c r="A213" s="372"/>
      <c r="B213" s="371" t="s">
        <v>423</v>
      </c>
      <c r="C213" s="1065" t="s">
        <v>432</v>
      </c>
      <c r="D213" s="1065"/>
      <c r="E213" s="1065"/>
      <c r="F213" s="373"/>
      <c r="G213" s="373"/>
      <c r="H213" s="373"/>
      <c r="I213" s="373"/>
      <c r="J213" s="374">
        <v>1526.87</v>
      </c>
      <c r="K213" s="373" t="s">
        <v>436</v>
      </c>
      <c r="L213" s="374">
        <v>120.24</v>
      </c>
      <c r="M213" s="373"/>
      <c r="N213" s="375"/>
      <c r="V213" s="361"/>
      <c r="W213" s="367"/>
      <c r="Z213" s="335" t="s">
        <v>432</v>
      </c>
      <c r="AC213" s="367"/>
      <c r="AD213" s="384"/>
      <c r="AE213" s="367"/>
      <c r="AG213" s="367"/>
    </row>
    <row r="214" spans="1:33" s="332" customFormat="1" ht="12" x14ac:dyDescent="0.2">
      <c r="A214" s="372"/>
      <c r="B214" s="371" t="s">
        <v>434</v>
      </c>
      <c r="C214" s="1065" t="s">
        <v>435</v>
      </c>
      <c r="D214" s="1065"/>
      <c r="E214" s="1065"/>
      <c r="F214" s="373"/>
      <c r="G214" s="373"/>
      <c r="H214" s="373"/>
      <c r="I214" s="373"/>
      <c r="J214" s="374">
        <v>2518.58</v>
      </c>
      <c r="K214" s="373" t="s">
        <v>436</v>
      </c>
      <c r="L214" s="374">
        <v>198.34</v>
      </c>
      <c r="M214" s="373"/>
      <c r="N214" s="375"/>
      <c r="V214" s="361"/>
      <c r="W214" s="367"/>
      <c r="Z214" s="335" t="s">
        <v>435</v>
      </c>
      <c r="AC214" s="367"/>
      <c r="AD214" s="384"/>
      <c r="AE214" s="367"/>
      <c r="AG214" s="367"/>
    </row>
    <row r="215" spans="1:33" s="332" customFormat="1" ht="12" x14ac:dyDescent="0.2">
      <c r="A215" s="372"/>
      <c r="B215" s="371" t="s">
        <v>437</v>
      </c>
      <c r="C215" s="1065" t="s">
        <v>438</v>
      </c>
      <c r="D215" s="1065"/>
      <c r="E215" s="1065"/>
      <c r="F215" s="373"/>
      <c r="G215" s="373"/>
      <c r="H215" s="373"/>
      <c r="I215" s="373"/>
      <c r="J215" s="374">
        <v>382.14</v>
      </c>
      <c r="K215" s="373" t="s">
        <v>436</v>
      </c>
      <c r="L215" s="374">
        <v>30.09</v>
      </c>
      <c r="M215" s="373"/>
      <c r="N215" s="375"/>
      <c r="V215" s="361"/>
      <c r="W215" s="367"/>
      <c r="Z215" s="335" t="s">
        <v>438</v>
      </c>
      <c r="AC215" s="367"/>
      <c r="AD215" s="384"/>
      <c r="AE215" s="367"/>
      <c r="AG215" s="367"/>
    </row>
    <row r="216" spans="1:33" s="332" customFormat="1" ht="12" x14ac:dyDescent="0.2">
      <c r="A216" s="372"/>
      <c r="B216" s="371" t="s">
        <v>439</v>
      </c>
      <c r="C216" s="1065" t="s">
        <v>440</v>
      </c>
      <c r="D216" s="1065"/>
      <c r="E216" s="1065"/>
      <c r="F216" s="373"/>
      <c r="G216" s="373"/>
      <c r="H216" s="373"/>
      <c r="I216" s="373"/>
      <c r="J216" s="374">
        <v>488.42</v>
      </c>
      <c r="K216" s="373"/>
      <c r="L216" s="374">
        <v>30.77</v>
      </c>
      <c r="M216" s="373"/>
      <c r="N216" s="375"/>
      <c r="V216" s="361"/>
      <c r="W216" s="367"/>
      <c r="Z216" s="335" t="s">
        <v>440</v>
      </c>
      <c r="AC216" s="367"/>
      <c r="AD216" s="384"/>
      <c r="AE216" s="367"/>
      <c r="AG216" s="367"/>
    </row>
    <row r="217" spans="1:33" s="332" customFormat="1" ht="12" x14ac:dyDescent="0.2">
      <c r="A217" s="368"/>
      <c r="B217" s="381" t="s">
        <v>702</v>
      </c>
      <c r="C217" s="1076" t="s">
        <v>703</v>
      </c>
      <c r="D217" s="1076"/>
      <c r="E217" s="1076"/>
      <c r="F217" s="382" t="s">
        <v>644</v>
      </c>
      <c r="G217" s="382" t="s">
        <v>704</v>
      </c>
      <c r="H217" s="382"/>
      <c r="I217" s="382" t="s">
        <v>4536</v>
      </c>
      <c r="J217" s="371"/>
      <c r="K217" s="373"/>
      <c r="L217" s="374"/>
      <c r="M217" s="373"/>
      <c r="N217" s="383"/>
      <c r="V217" s="361"/>
      <c r="W217" s="367"/>
      <c r="AC217" s="367"/>
      <c r="AD217" s="384" t="s">
        <v>703</v>
      </c>
      <c r="AE217" s="367"/>
      <c r="AG217" s="367"/>
    </row>
    <row r="218" spans="1:33" s="332" customFormat="1" ht="12" x14ac:dyDescent="0.2">
      <c r="A218" s="368"/>
      <c r="B218" s="381" t="s">
        <v>706</v>
      </c>
      <c r="C218" s="1076" t="s">
        <v>707</v>
      </c>
      <c r="D218" s="1076"/>
      <c r="E218" s="1076"/>
      <c r="F218" s="382" t="s">
        <v>411</v>
      </c>
      <c r="G218" s="382" t="s">
        <v>708</v>
      </c>
      <c r="H218" s="382"/>
      <c r="I218" s="382" t="s">
        <v>4537</v>
      </c>
      <c r="J218" s="371"/>
      <c r="K218" s="373"/>
      <c r="L218" s="374"/>
      <c r="M218" s="373"/>
      <c r="N218" s="383"/>
      <c r="V218" s="361"/>
      <c r="W218" s="367"/>
      <c r="AC218" s="367"/>
      <c r="AD218" s="384" t="s">
        <v>707</v>
      </c>
      <c r="AE218" s="367"/>
      <c r="AG218" s="367"/>
    </row>
    <row r="219" spans="1:33" s="332" customFormat="1" ht="12" x14ac:dyDescent="0.2">
      <c r="A219" s="372"/>
      <c r="B219" s="371"/>
      <c r="C219" s="1065" t="s">
        <v>443</v>
      </c>
      <c r="D219" s="1065"/>
      <c r="E219" s="1065"/>
      <c r="F219" s="373" t="s">
        <v>444</v>
      </c>
      <c r="G219" s="373" t="s">
        <v>710</v>
      </c>
      <c r="H219" s="373" t="s">
        <v>436</v>
      </c>
      <c r="I219" s="373" t="s">
        <v>4538</v>
      </c>
      <c r="J219" s="374"/>
      <c r="K219" s="373"/>
      <c r="L219" s="374"/>
      <c r="M219" s="373"/>
      <c r="N219" s="375"/>
      <c r="V219" s="361"/>
      <c r="W219" s="367"/>
      <c r="AA219" s="335" t="s">
        <v>443</v>
      </c>
      <c r="AC219" s="367"/>
      <c r="AD219" s="384"/>
      <c r="AE219" s="367"/>
      <c r="AG219" s="367"/>
    </row>
    <row r="220" spans="1:33" s="332" customFormat="1" ht="12" x14ac:dyDescent="0.2">
      <c r="A220" s="372"/>
      <c r="B220" s="371"/>
      <c r="C220" s="1065" t="s">
        <v>447</v>
      </c>
      <c r="D220" s="1065"/>
      <c r="E220" s="1065"/>
      <c r="F220" s="373" t="s">
        <v>444</v>
      </c>
      <c r="G220" s="373" t="s">
        <v>712</v>
      </c>
      <c r="H220" s="373" t="s">
        <v>436</v>
      </c>
      <c r="I220" s="373" t="s">
        <v>4539</v>
      </c>
      <c r="J220" s="374"/>
      <c r="K220" s="373"/>
      <c r="L220" s="374"/>
      <c r="M220" s="373"/>
      <c r="N220" s="375"/>
      <c r="V220" s="361"/>
      <c r="W220" s="367"/>
      <c r="AA220" s="335" t="s">
        <v>447</v>
      </c>
      <c r="AC220" s="367"/>
      <c r="AD220" s="384"/>
      <c r="AE220" s="367"/>
      <c r="AG220" s="367"/>
    </row>
    <row r="221" spans="1:33" s="332" customFormat="1" ht="12" x14ac:dyDescent="0.2">
      <c r="A221" s="372"/>
      <c r="B221" s="371"/>
      <c r="C221" s="1077" t="s">
        <v>450</v>
      </c>
      <c r="D221" s="1077"/>
      <c r="E221" s="1077"/>
      <c r="F221" s="376"/>
      <c r="G221" s="376"/>
      <c r="H221" s="376"/>
      <c r="I221" s="376"/>
      <c r="J221" s="377">
        <v>4533.87</v>
      </c>
      <c r="K221" s="376"/>
      <c r="L221" s="377">
        <v>349.35</v>
      </c>
      <c r="M221" s="376"/>
      <c r="N221" s="378"/>
      <c r="V221" s="361"/>
      <c r="W221" s="367"/>
      <c r="AB221" s="335" t="s">
        <v>450</v>
      </c>
      <c r="AC221" s="367"/>
      <c r="AD221" s="384"/>
      <c r="AE221" s="367"/>
      <c r="AG221" s="367"/>
    </row>
    <row r="222" spans="1:33" s="332" customFormat="1" ht="12" x14ac:dyDescent="0.2">
      <c r="A222" s="372"/>
      <c r="B222" s="371"/>
      <c r="C222" s="1065" t="s">
        <v>451</v>
      </c>
      <c r="D222" s="1065"/>
      <c r="E222" s="1065"/>
      <c r="F222" s="373"/>
      <c r="G222" s="373"/>
      <c r="H222" s="373"/>
      <c r="I222" s="373"/>
      <c r="J222" s="374"/>
      <c r="K222" s="373"/>
      <c r="L222" s="374">
        <v>150.33000000000001</v>
      </c>
      <c r="M222" s="373"/>
      <c r="N222" s="375"/>
      <c r="V222" s="361"/>
      <c r="W222" s="367"/>
      <c r="AA222" s="335" t="s">
        <v>451</v>
      </c>
      <c r="AC222" s="367"/>
      <c r="AD222" s="384"/>
      <c r="AE222" s="367"/>
      <c r="AG222" s="367"/>
    </row>
    <row r="223" spans="1:33" s="332" customFormat="1" ht="33.75" x14ac:dyDescent="0.2">
      <c r="A223" s="372"/>
      <c r="B223" s="371" t="s">
        <v>714</v>
      </c>
      <c r="C223" s="1065" t="s">
        <v>715</v>
      </c>
      <c r="D223" s="1065"/>
      <c r="E223" s="1065"/>
      <c r="F223" s="373" t="s">
        <v>454</v>
      </c>
      <c r="G223" s="373" t="s">
        <v>716</v>
      </c>
      <c r="H223" s="373"/>
      <c r="I223" s="373" t="s">
        <v>716</v>
      </c>
      <c r="J223" s="374"/>
      <c r="K223" s="373"/>
      <c r="L223" s="374">
        <v>153.34</v>
      </c>
      <c r="M223" s="373"/>
      <c r="N223" s="375"/>
      <c r="V223" s="361"/>
      <c r="W223" s="367"/>
      <c r="AA223" s="335" t="s">
        <v>715</v>
      </c>
      <c r="AC223" s="367"/>
      <c r="AD223" s="384"/>
      <c r="AE223" s="367"/>
      <c r="AG223" s="367"/>
    </row>
    <row r="224" spans="1:33" s="332" customFormat="1" ht="33.75" x14ac:dyDescent="0.2">
      <c r="A224" s="372"/>
      <c r="B224" s="371" t="s">
        <v>717</v>
      </c>
      <c r="C224" s="1065" t="s">
        <v>718</v>
      </c>
      <c r="D224" s="1065"/>
      <c r="E224" s="1065"/>
      <c r="F224" s="373" t="s">
        <v>454</v>
      </c>
      <c r="G224" s="373" t="s">
        <v>719</v>
      </c>
      <c r="H224" s="373"/>
      <c r="I224" s="373" t="s">
        <v>719</v>
      </c>
      <c r="J224" s="374"/>
      <c r="K224" s="373"/>
      <c r="L224" s="374">
        <v>87.19</v>
      </c>
      <c r="M224" s="373"/>
      <c r="N224" s="375"/>
      <c r="V224" s="361"/>
      <c r="W224" s="367"/>
      <c r="AA224" s="335" t="s">
        <v>718</v>
      </c>
      <c r="AC224" s="367"/>
      <c r="AD224" s="384"/>
      <c r="AE224" s="367"/>
      <c r="AG224" s="367"/>
    </row>
    <row r="225" spans="1:33" s="332" customFormat="1" ht="12" x14ac:dyDescent="0.2">
      <c r="A225" s="379"/>
      <c r="B225" s="380"/>
      <c r="C225" s="1068" t="s">
        <v>459</v>
      </c>
      <c r="D225" s="1068"/>
      <c r="E225" s="1068"/>
      <c r="F225" s="364"/>
      <c r="G225" s="364"/>
      <c r="H225" s="364"/>
      <c r="I225" s="364"/>
      <c r="J225" s="365"/>
      <c r="K225" s="364"/>
      <c r="L225" s="365">
        <v>589.88</v>
      </c>
      <c r="M225" s="376"/>
      <c r="N225" s="366"/>
      <c r="V225" s="361"/>
      <c r="W225" s="367"/>
      <c r="AC225" s="367" t="s">
        <v>459</v>
      </c>
      <c r="AD225" s="384"/>
      <c r="AE225" s="367"/>
      <c r="AG225" s="367"/>
    </row>
    <row r="226" spans="1:33" s="332" customFormat="1" ht="22.5" x14ac:dyDescent="0.2">
      <c r="A226" s="362" t="s">
        <v>592</v>
      </c>
      <c r="B226" s="363" t="s">
        <v>720</v>
      </c>
      <c r="C226" s="1068" t="s">
        <v>721</v>
      </c>
      <c r="D226" s="1068"/>
      <c r="E226" s="1068"/>
      <c r="F226" s="364" t="s">
        <v>644</v>
      </c>
      <c r="G226" s="364"/>
      <c r="H226" s="364"/>
      <c r="I226" s="364" t="s">
        <v>4540</v>
      </c>
      <c r="J226" s="365">
        <v>725.69</v>
      </c>
      <c r="K226" s="364"/>
      <c r="L226" s="365">
        <v>4641.08</v>
      </c>
      <c r="M226" s="364"/>
      <c r="N226" s="366"/>
      <c r="V226" s="361"/>
      <c r="W226" s="367" t="s">
        <v>721</v>
      </c>
      <c r="AC226" s="367"/>
      <c r="AD226" s="384"/>
      <c r="AE226" s="367"/>
      <c r="AG226" s="367"/>
    </row>
    <row r="227" spans="1:33" s="332" customFormat="1" ht="12" x14ac:dyDescent="0.2">
      <c r="A227" s="379"/>
      <c r="B227" s="380"/>
      <c r="C227" s="340" t="s">
        <v>462</v>
      </c>
      <c r="D227" s="385"/>
      <c r="E227" s="385"/>
      <c r="F227" s="386"/>
      <c r="G227" s="386"/>
      <c r="H227" s="386"/>
      <c r="I227" s="386"/>
      <c r="J227" s="387"/>
      <c r="K227" s="386"/>
      <c r="L227" s="387"/>
      <c r="M227" s="388"/>
      <c r="N227" s="389"/>
      <c r="V227" s="361"/>
      <c r="W227" s="367"/>
      <c r="AC227" s="367"/>
      <c r="AD227" s="384"/>
      <c r="AE227" s="367"/>
      <c r="AG227" s="367"/>
    </row>
    <row r="228" spans="1:33" s="332" customFormat="1" ht="33.75" x14ac:dyDescent="0.2">
      <c r="A228" s="362" t="s">
        <v>596</v>
      </c>
      <c r="B228" s="363" t="s">
        <v>931</v>
      </c>
      <c r="C228" s="1068" t="s">
        <v>932</v>
      </c>
      <c r="D228" s="1068"/>
      <c r="E228" s="1068"/>
      <c r="F228" s="364" t="s">
        <v>411</v>
      </c>
      <c r="G228" s="364"/>
      <c r="H228" s="364"/>
      <c r="I228" s="364" t="s">
        <v>1671</v>
      </c>
      <c r="J228" s="365">
        <v>5584.58</v>
      </c>
      <c r="K228" s="364"/>
      <c r="L228" s="365">
        <v>2903.98</v>
      </c>
      <c r="M228" s="364"/>
      <c r="N228" s="366"/>
      <c r="V228" s="361"/>
      <c r="W228" s="367" t="s">
        <v>932</v>
      </c>
      <c r="AC228" s="367"/>
      <c r="AD228" s="384"/>
      <c r="AE228" s="367"/>
      <c r="AG228" s="367"/>
    </row>
    <row r="229" spans="1:33" s="332" customFormat="1" ht="12" x14ac:dyDescent="0.2">
      <c r="A229" s="379"/>
      <c r="B229" s="380"/>
      <c r="C229" s="340" t="s">
        <v>462</v>
      </c>
      <c r="D229" s="385"/>
      <c r="E229" s="385"/>
      <c r="F229" s="386"/>
      <c r="G229" s="386"/>
      <c r="H229" s="386"/>
      <c r="I229" s="386"/>
      <c r="J229" s="387"/>
      <c r="K229" s="386"/>
      <c r="L229" s="387"/>
      <c r="M229" s="388"/>
      <c r="N229" s="389"/>
      <c r="V229" s="361"/>
      <c r="W229" s="367"/>
      <c r="AC229" s="367"/>
      <c r="AD229" s="384"/>
      <c r="AE229" s="367"/>
      <c r="AG229" s="367"/>
    </row>
    <row r="230" spans="1:33" s="332" customFormat="1" ht="22.5" x14ac:dyDescent="0.2">
      <c r="A230" s="362" t="s">
        <v>600</v>
      </c>
      <c r="B230" s="363" t="s">
        <v>1072</v>
      </c>
      <c r="C230" s="1068" t="s">
        <v>4515</v>
      </c>
      <c r="D230" s="1068"/>
      <c r="E230" s="1068"/>
      <c r="F230" s="364" t="s">
        <v>660</v>
      </c>
      <c r="G230" s="364"/>
      <c r="H230" s="364"/>
      <c r="I230" s="364" t="s">
        <v>4541</v>
      </c>
      <c r="J230" s="365"/>
      <c r="K230" s="364"/>
      <c r="L230" s="365"/>
      <c r="M230" s="364"/>
      <c r="N230" s="366"/>
      <c r="V230" s="361"/>
      <c r="W230" s="367" t="s">
        <v>4515</v>
      </c>
      <c r="AC230" s="367"/>
      <c r="AD230" s="384"/>
      <c r="AE230" s="367"/>
      <c r="AG230" s="367"/>
    </row>
    <row r="231" spans="1:33" s="332" customFormat="1" ht="12" x14ac:dyDescent="0.2">
      <c r="A231" s="368"/>
      <c r="B231" s="369"/>
      <c r="C231" s="1065" t="s">
        <v>4542</v>
      </c>
      <c r="D231" s="1065"/>
      <c r="E231" s="1065"/>
      <c r="F231" s="1065"/>
      <c r="G231" s="1065"/>
      <c r="H231" s="1065"/>
      <c r="I231" s="1065"/>
      <c r="J231" s="1065"/>
      <c r="K231" s="1065"/>
      <c r="L231" s="1065"/>
      <c r="M231" s="1065"/>
      <c r="N231" s="1072"/>
      <c r="V231" s="361"/>
      <c r="W231" s="367"/>
      <c r="X231" s="335" t="s">
        <v>4542</v>
      </c>
      <c r="AC231" s="367"/>
      <c r="AD231" s="384"/>
      <c r="AE231" s="367"/>
      <c r="AG231" s="367"/>
    </row>
    <row r="232" spans="1:33" s="332" customFormat="1" ht="33.75" x14ac:dyDescent="0.2">
      <c r="A232" s="370"/>
      <c r="B232" s="371" t="s">
        <v>430</v>
      </c>
      <c r="C232" s="1065" t="s">
        <v>431</v>
      </c>
      <c r="D232" s="1065"/>
      <c r="E232" s="1065"/>
      <c r="F232" s="1065"/>
      <c r="G232" s="1065"/>
      <c r="H232" s="1065"/>
      <c r="I232" s="1065"/>
      <c r="J232" s="1065"/>
      <c r="K232" s="1065"/>
      <c r="L232" s="1065"/>
      <c r="M232" s="1065"/>
      <c r="N232" s="1072"/>
      <c r="V232" s="361"/>
      <c r="W232" s="367"/>
      <c r="Y232" s="335" t="s">
        <v>431</v>
      </c>
      <c r="AC232" s="367"/>
      <c r="AD232" s="384"/>
      <c r="AE232" s="367"/>
      <c r="AG232" s="367"/>
    </row>
    <row r="233" spans="1:33" s="332" customFormat="1" ht="12" x14ac:dyDescent="0.2">
      <c r="A233" s="372"/>
      <c r="B233" s="371" t="s">
        <v>423</v>
      </c>
      <c r="C233" s="1065" t="s">
        <v>432</v>
      </c>
      <c r="D233" s="1065"/>
      <c r="E233" s="1065"/>
      <c r="F233" s="373"/>
      <c r="G233" s="373"/>
      <c r="H233" s="373"/>
      <c r="I233" s="373"/>
      <c r="J233" s="374">
        <v>1053</v>
      </c>
      <c r="K233" s="373" t="s">
        <v>436</v>
      </c>
      <c r="L233" s="374">
        <v>106.62</v>
      </c>
      <c r="M233" s="373"/>
      <c r="N233" s="375"/>
      <c r="V233" s="361"/>
      <c r="W233" s="367"/>
      <c r="Z233" s="335" t="s">
        <v>432</v>
      </c>
      <c r="AC233" s="367"/>
      <c r="AD233" s="384"/>
      <c r="AE233" s="367"/>
      <c r="AG233" s="367"/>
    </row>
    <row r="234" spans="1:33" s="332" customFormat="1" ht="12" x14ac:dyDescent="0.2">
      <c r="A234" s="372"/>
      <c r="B234" s="371" t="s">
        <v>434</v>
      </c>
      <c r="C234" s="1065" t="s">
        <v>435</v>
      </c>
      <c r="D234" s="1065"/>
      <c r="E234" s="1065"/>
      <c r="F234" s="373"/>
      <c r="G234" s="373"/>
      <c r="H234" s="373"/>
      <c r="I234" s="373"/>
      <c r="J234" s="374">
        <v>1566.06</v>
      </c>
      <c r="K234" s="373" t="s">
        <v>436</v>
      </c>
      <c r="L234" s="374">
        <v>158.56</v>
      </c>
      <c r="M234" s="373"/>
      <c r="N234" s="375"/>
      <c r="V234" s="361"/>
      <c r="W234" s="367"/>
      <c r="Z234" s="335" t="s">
        <v>435</v>
      </c>
      <c r="AC234" s="367"/>
      <c r="AD234" s="384"/>
      <c r="AE234" s="367"/>
      <c r="AG234" s="367"/>
    </row>
    <row r="235" spans="1:33" s="332" customFormat="1" ht="12" x14ac:dyDescent="0.2">
      <c r="A235" s="372"/>
      <c r="B235" s="371" t="s">
        <v>437</v>
      </c>
      <c r="C235" s="1065" t="s">
        <v>438</v>
      </c>
      <c r="D235" s="1065"/>
      <c r="E235" s="1065"/>
      <c r="F235" s="373"/>
      <c r="G235" s="373"/>
      <c r="H235" s="373"/>
      <c r="I235" s="373"/>
      <c r="J235" s="374">
        <v>244.39</v>
      </c>
      <c r="K235" s="373" t="s">
        <v>436</v>
      </c>
      <c r="L235" s="374">
        <v>24.74</v>
      </c>
      <c r="M235" s="373"/>
      <c r="N235" s="375"/>
      <c r="V235" s="361"/>
      <c r="W235" s="367"/>
      <c r="Z235" s="335" t="s">
        <v>438</v>
      </c>
      <c r="AC235" s="367"/>
      <c r="AD235" s="384"/>
      <c r="AE235" s="367"/>
      <c r="AG235" s="367"/>
    </row>
    <row r="236" spans="1:33" s="332" customFormat="1" ht="12" x14ac:dyDescent="0.2">
      <c r="A236" s="372"/>
      <c r="B236" s="371" t="s">
        <v>439</v>
      </c>
      <c r="C236" s="1065" t="s">
        <v>440</v>
      </c>
      <c r="D236" s="1065"/>
      <c r="E236" s="1065"/>
      <c r="F236" s="373"/>
      <c r="G236" s="373"/>
      <c r="H236" s="373"/>
      <c r="I236" s="373"/>
      <c r="J236" s="374">
        <v>909.27</v>
      </c>
      <c r="K236" s="373"/>
      <c r="L236" s="374">
        <v>73.650000000000006</v>
      </c>
      <c r="M236" s="373"/>
      <c r="N236" s="375"/>
      <c r="V236" s="361"/>
      <c r="W236" s="367"/>
      <c r="Z236" s="335" t="s">
        <v>440</v>
      </c>
      <c r="AC236" s="367"/>
      <c r="AD236" s="384"/>
      <c r="AE236" s="367"/>
      <c r="AG236" s="367"/>
    </row>
    <row r="237" spans="1:33" s="332" customFormat="1" ht="12" x14ac:dyDescent="0.2">
      <c r="A237" s="368"/>
      <c r="B237" s="381" t="s">
        <v>702</v>
      </c>
      <c r="C237" s="1076" t="s">
        <v>703</v>
      </c>
      <c r="D237" s="1076"/>
      <c r="E237" s="1076"/>
      <c r="F237" s="382" t="s">
        <v>644</v>
      </c>
      <c r="G237" s="382" t="s">
        <v>716</v>
      </c>
      <c r="H237" s="382"/>
      <c r="I237" s="382" t="s">
        <v>4543</v>
      </c>
      <c r="J237" s="371"/>
      <c r="K237" s="373"/>
      <c r="L237" s="374"/>
      <c r="M237" s="373"/>
      <c r="N237" s="383"/>
      <c r="V237" s="361"/>
      <c r="W237" s="367"/>
      <c r="AC237" s="367"/>
      <c r="AD237" s="384" t="s">
        <v>703</v>
      </c>
      <c r="AE237" s="367"/>
      <c r="AG237" s="367"/>
    </row>
    <row r="238" spans="1:33" s="332" customFormat="1" ht="12" x14ac:dyDescent="0.2">
      <c r="A238" s="372"/>
      <c r="B238" s="371"/>
      <c r="C238" s="1065" t="s">
        <v>443</v>
      </c>
      <c r="D238" s="1065"/>
      <c r="E238" s="1065"/>
      <c r="F238" s="373" t="s">
        <v>444</v>
      </c>
      <c r="G238" s="373" t="s">
        <v>1077</v>
      </c>
      <c r="H238" s="373" t="s">
        <v>436</v>
      </c>
      <c r="I238" s="373" t="s">
        <v>4544</v>
      </c>
      <c r="J238" s="374"/>
      <c r="K238" s="373"/>
      <c r="L238" s="374"/>
      <c r="M238" s="373"/>
      <c r="N238" s="375"/>
      <c r="V238" s="361"/>
      <c r="W238" s="367"/>
      <c r="AA238" s="335" t="s">
        <v>443</v>
      </c>
      <c r="AC238" s="367"/>
      <c r="AD238" s="384"/>
      <c r="AE238" s="367"/>
      <c r="AG238" s="367"/>
    </row>
    <row r="239" spans="1:33" s="332" customFormat="1" ht="12" x14ac:dyDescent="0.2">
      <c r="A239" s="372"/>
      <c r="B239" s="371"/>
      <c r="C239" s="1065" t="s">
        <v>447</v>
      </c>
      <c r="D239" s="1065"/>
      <c r="E239" s="1065"/>
      <c r="F239" s="373" t="s">
        <v>444</v>
      </c>
      <c r="G239" s="373" t="s">
        <v>1079</v>
      </c>
      <c r="H239" s="373" t="s">
        <v>436</v>
      </c>
      <c r="I239" s="373" t="s">
        <v>4545</v>
      </c>
      <c r="J239" s="374"/>
      <c r="K239" s="373"/>
      <c r="L239" s="374"/>
      <c r="M239" s="373"/>
      <c r="N239" s="375"/>
      <c r="V239" s="361"/>
      <c r="W239" s="367"/>
      <c r="AA239" s="335" t="s">
        <v>447</v>
      </c>
      <c r="AC239" s="367"/>
      <c r="AD239" s="384"/>
      <c r="AE239" s="367"/>
      <c r="AG239" s="367"/>
    </row>
    <row r="240" spans="1:33" s="332" customFormat="1" ht="12" x14ac:dyDescent="0.2">
      <c r="A240" s="372"/>
      <c r="B240" s="371"/>
      <c r="C240" s="1077" t="s">
        <v>450</v>
      </c>
      <c r="D240" s="1077"/>
      <c r="E240" s="1077"/>
      <c r="F240" s="376"/>
      <c r="G240" s="376"/>
      <c r="H240" s="376"/>
      <c r="I240" s="376"/>
      <c r="J240" s="377">
        <v>3528.33</v>
      </c>
      <c r="K240" s="376"/>
      <c r="L240" s="377">
        <v>338.83</v>
      </c>
      <c r="M240" s="376"/>
      <c r="N240" s="378"/>
      <c r="V240" s="361"/>
      <c r="W240" s="367"/>
      <c r="AB240" s="335" t="s">
        <v>450</v>
      </c>
      <c r="AC240" s="367"/>
      <c r="AD240" s="384"/>
      <c r="AE240" s="367"/>
      <c r="AG240" s="367"/>
    </row>
    <row r="241" spans="1:33" s="332" customFormat="1" ht="12" x14ac:dyDescent="0.2">
      <c r="A241" s="372"/>
      <c r="B241" s="371"/>
      <c r="C241" s="1065" t="s">
        <v>451</v>
      </c>
      <c r="D241" s="1065"/>
      <c r="E241" s="1065"/>
      <c r="F241" s="373"/>
      <c r="G241" s="373"/>
      <c r="H241" s="373"/>
      <c r="I241" s="373"/>
      <c r="J241" s="374"/>
      <c r="K241" s="373"/>
      <c r="L241" s="374">
        <v>131.36000000000001</v>
      </c>
      <c r="M241" s="373"/>
      <c r="N241" s="375"/>
      <c r="V241" s="361"/>
      <c r="W241" s="367"/>
      <c r="AA241" s="335" t="s">
        <v>451</v>
      </c>
      <c r="AC241" s="367"/>
      <c r="AD241" s="384"/>
      <c r="AE241" s="367"/>
      <c r="AG241" s="367"/>
    </row>
    <row r="242" spans="1:33" s="332" customFormat="1" ht="33.75" x14ac:dyDescent="0.2">
      <c r="A242" s="372"/>
      <c r="B242" s="371" t="s">
        <v>714</v>
      </c>
      <c r="C242" s="1065" t="s">
        <v>715</v>
      </c>
      <c r="D242" s="1065"/>
      <c r="E242" s="1065"/>
      <c r="F242" s="373" t="s">
        <v>454</v>
      </c>
      <c r="G242" s="373" t="s">
        <v>716</v>
      </c>
      <c r="H242" s="373"/>
      <c r="I242" s="373" t="s">
        <v>716</v>
      </c>
      <c r="J242" s="374"/>
      <c r="K242" s="373"/>
      <c r="L242" s="374">
        <v>133.99</v>
      </c>
      <c r="M242" s="373"/>
      <c r="N242" s="375"/>
      <c r="V242" s="361"/>
      <c r="W242" s="367"/>
      <c r="AA242" s="335" t="s">
        <v>715</v>
      </c>
      <c r="AC242" s="367"/>
      <c r="AD242" s="384"/>
      <c r="AE242" s="367"/>
      <c r="AG242" s="367"/>
    </row>
    <row r="243" spans="1:33" s="332" customFormat="1" ht="33.75" x14ac:dyDescent="0.2">
      <c r="A243" s="372"/>
      <c r="B243" s="371" t="s">
        <v>717</v>
      </c>
      <c r="C243" s="1065" t="s">
        <v>718</v>
      </c>
      <c r="D243" s="1065"/>
      <c r="E243" s="1065"/>
      <c r="F243" s="373" t="s">
        <v>454</v>
      </c>
      <c r="G243" s="373" t="s">
        <v>719</v>
      </c>
      <c r="H243" s="373"/>
      <c r="I243" s="373" t="s">
        <v>719</v>
      </c>
      <c r="J243" s="374"/>
      <c r="K243" s="373"/>
      <c r="L243" s="374">
        <v>76.19</v>
      </c>
      <c r="M243" s="373"/>
      <c r="N243" s="375"/>
      <c r="V243" s="361"/>
      <c r="W243" s="367"/>
      <c r="AA243" s="335" t="s">
        <v>718</v>
      </c>
      <c r="AC243" s="367"/>
      <c r="AD243" s="384"/>
      <c r="AE243" s="367"/>
      <c r="AG243" s="367"/>
    </row>
    <row r="244" spans="1:33" s="332" customFormat="1" ht="12" x14ac:dyDescent="0.2">
      <c r="A244" s="379"/>
      <c r="B244" s="380"/>
      <c r="C244" s="1068" t="s">
        <v>459</v>
      </c>
      <c r="D244" s="1068"/>
      <c r="E244" s="1068"/>
      <c r="F244" s="364"/>
      <c r="G244" s="364"/>
      <c r="H244" s="364"/>
      <c r="I244" s="364"/>
      <c r="J244" s="365"/>
      <c r="K244" s="364"/>
      <c r="L244" s="365">
        <v>549.01</v>
      </c>
      <c r="M244" s="376"/>
      <c r="N244" s="366"/>
      <c r="V244" s="361"/>
      <c r="W244" s="367"/>
      <c r="AC244" s="367" t="s">
        <v>459</v>
      </c>
      <c r="AD244" s="384"/>
      <c r="AE244" s="367"/>
      <c r="AG244" s="367"/>
    </row>
    <row r="245" spans="1:33" s="332" customFormat="1" ht="22.5" x14ac:dyDescent="0.2">
      <c r="A245" s="362" t="s">
        <v>607</v>
      </c>
      <c r="B245" s="363" t="s">
        <v>1081</v>
      </c>
      <c r="C245" s="1068" t="s">
        <v>1082</v>
      </c>
      <c r="D245" s="1068"/>
      <c r="E245" s="1068"/>
      <c r="F245" s="364" t="s">
        <v>644</v>
      </c>
      <c r="G245" s="364"/>
      <c r="H245" s="364"/>
      <c r="I245" s="364" t="s">
        <v>4543</v>
      </c>
      <c r="J245" s="365">
        <v>560</v>
      </c>
      <c r="K245" s="364"/>
      <c r="L245" s="365">
        <v>4626.72</v>
      </c>
      <c r="M245" s="364"/>
      <c r="N245" s="366"/>
      <c r="V245" s="361"/>
      <c r="W245" s="367" t="s">
        <v>1082</v>
      </c>
      <c r="AC245" s="367"/>
      <c r="AD245" s="384"/>
      <c r="AE245" s="367"/>
      <c r="AG245" s="367"/>
    </row>
    <row r="246" spans="1:33" s="332" customFormat="1" ht="12" x14ac:dyDescent="0.2">
      <c r="A246" s="379"/>
      <c r="B246" s="380"/>
      <c r="C246" s="340" t="s">
        <v>462</v>
      </c>
      <c r="D246" s="385"/>
      <c r="E246" s="385"/>
      <c r="F246" s="386"/>
      <c r="G246" s="386"/>
      <c r="H246" s="386"/>
      <c r="I246" s="386"/>
      <c r="J246" s="387"/>
      <c r="K246" s="386"/>
      <c r="L246" s="387"/>
      <c r="M246" s="388"/>
      <c r="N246" s="389"/>
      <c r="V246" s="361"/>
      <c r="W246" s="367"/>
      <c r="AC246" s="367"/>
      <c r="AD246" s="384"/>
      <c r="AE246" s="367"/>
      <c r="AG246" s="367"/>
    </row>
    <row r="247" spans="1:33" s="332" customFormat="1" ht="33.75" x14ac:dyDescent="0.2">
      <c r="A247" s="362" t="s">
        <v>610</v>
      </c>
      <c r="B247" s="363" t="s">
        <v>698</v>
      </c>
      <c r="C247" s="1068" t="s">
        <v>4546</v>
      </c>
      <c r="D247" s="1068"/>
      <c r="E247" s="1068"/>
      <c r="F247" s="364" t="s">
        <v>660</v>
      </c>
      <c r="G247" s="364"/>
      <c r="H247" s="364"/>
      <c r="I247" s="364" t="s">
        <v>4547</v>
      </c>
      <c r="J247" s="365"/>
      <c r="K247" s="364"/>
      <c r="L247" s="365"/>
      <c r="M247" s="364"/>
      <c r="N247" s="366"/>
      <c r="V247" s="361"/>
      <c r="W247" s="367" t="s">
        <v>4546</v>
      </c>
      <c r="AC247" s="367"/>
      <c r="AD247" s="384"/>
      <c r="AE247" s="367"/>
      <c r="AG247" s="367"/>
    </row>
    <row r="248" spans="1:33" s="332" customFormat="1" ht="12" x14ac:dyDescent="0.2">
      <c r="A248" s="368"/>
      <c r="B248" s="369"/>
      <c r="C248" s="1065" t="s">
        <v>4548</v>
      </c>
      <c r="D248" s="1065"/>
      <c r="E248" s="1065"/>
      <c r="F248" s="1065"/>
      <c r="G248" s="1065"/>
      <c r="H248" s="1065"/>
      <c r="I248" s="1065"/>
      <c r="J248" s="1065"/>
      <c r="K248" s="1065"/>
      <c r="L248" s="1065"/>
      <c r="M248" s="1065"/>
      <c r="N248" s="1072"/>
      <c r="V248" s="361"/>
      <c r="W248" s="367"/>
      <c r="X248" s="335" t="s">
        <v>4548</v>
      </c>
      <c r="AC248" s="367"/>
      <c r="AD248" s="384"/>
      <c r="AE248" s="367"/>
      <c r="AG248" s="367"/>
    </row>
    <row r="249" spans="1:33" s="332" customFormat="1" ht="33.75" x14ac:dyDescent="0.2">
      <c r="A249" s="370"/>
      <c r="B249" s="371" t="s">
        <v>430</v>
      </c>
      <c r="C249" s="1065" t="s">
        <v>431</v>
      </c>
      <c r="D249" s="1065"/>
      <c r="E249" s="1065"/>
      <c r="F249" s="1065"/>
      <c r="G249" s="1065"/>
      <c r="H249" s="1065"/>
      <c r="I249" s="1065"/>
      <c r="J249" s="1065"/>
      <c r="K249" s="1065"/>
      <c r="L249" s="1065"/>
      <c r="M249" s="1065"/>
      <c r="N249" s="1072"/>
      <c r="V249" s="361"/>
      <c r="W249" s="367"/>
      <c r="Y249" s="335" t="s">
        <v>431</v>
      </c>
      <c r="AC249" s="367"/>
      <c r="AD249" s="384"/>
      <c r="AE249" s="367"/>
      <c r="AG249" s="367"/>
    </row>
    <row r="250" spans="1:33" s="332" customFormat="1" ht="12" x14ac:dyDescent="0.2">
      <c r="A250" s="372"/>
      <c r="B250" s="371" t="s">
        <v>423</v>
      </c>
      <c r="C250" s="1065" t="s">
        <v>432</v>
      </c>
      <c r="D250" s="1065"/>
      <c r="E250" s="1065"/>
      <c r="F250" s="373"/>
      <c r="G250" s="373"/>
      <c r="H250" s="373"/>
      <c r="I250" s="373"/>
      <c r="J250" s="374">
        <v>1526.87</v>
      </c>
      <c r="K250" s="373" t="s">
        <v>436</v>
      </c>
      <c r="L250" s="374">
        <v>593.57000000000005</v>
      </c>
      <c r="M250" s="373"/>
      <c r="N250" s="375"/>
      <c r="V250" s="361"/>
      <c r="W250" s="367"/>
      <c r="Z250" s="335" t="s">
        <v>432</v>
      </c>
      <c r="AC250" s="367"/>
      <c r="AD250" s="384"/>
      <c r="AE250" s="367"/>
      <c r="AG250" s="367"/>
    </row>
    <row r="251" spans="1:33" s="332" customFormat="1" ht="12" x14ac:dyDescent="0.2">
      <c r="A251" s="372"/>
      <c r="B251" s="371" t="s">
        <v>434</v>
      </c>
      <c r="C251" s="1065" t="s">
        <v>435</v>
      </c>
      <c r="D251" s="1065"/>
      <c r="E251" s="1065"/>
      <c r="F251" s="373"/>
      <c r="G251" s="373"/>
      <c r="H251" s="373"/>
      <c r="I251" s="373"/>
      <c r="J251" s="374">
        <v>2518.58</v>
      </c>
      <c r="K251" s="373" t="s">
        <v>436</v>
      </c>
      <c r="L251" s="374">
        <v>979.1</v>
      </c>
      <c r="M251" s="373"/>
      <c r="N251" s="375"/>
      <c r="V251" s="361"/>
      <c r="W251" s="367"/>
      <c r="Z251" s="335" t="s">
        <v>435</v>
      </c>
      <c r="AC251" s="367"/>
      <c r="AD251" s="384"/>
      <c r="AE251" s="367"/>
      <c r="AG251" s="367"/>
    </row>
    <row r="252" spans="1:33" s="332" customFormat="1" ht="12" x14ac:dyDescent="0.2">
      <c r="A252" s="372"/>
      <c r="B252" s="371" t="s">
        <v>437</v>
      </c>
      <c r="C252" s="1065" t="s">
        <v>438</v>
      </c>
      <c r="D252" s="1065"/>
      <c r="E252" s="1065"/>
      <c r="F252" s="373"/>
      <c r="G252" s="373"/>
      <c r="H252" s="373"/>
      <c r="I252" s="373"/>
      <c r="J252" s="374">
        <v>382.14</v>
      </c>
      <c r="K252" s="373" t="s">
        <v>436</v>
      </c>
      <c r="L252" s="374">
        <v>148.56</v>
      </c>
      <c r="M252" s="373"/>
      <c r="N252" s="375"/>
      <c r="V252" s="361"/>
      <c r="W252" s="367"/>
      <c r="Z252" s="335" t="s">
        <v>438</v>
      </c>
      <c r="AC252" s="367"/>
      <c r="AD252" s="384"/>
      <c r="AE252" s="367"/>
      <c r="AG252" s="367"/>
    </row>
    <row r="253" spans="1:33" s="332" customFormat="1" ht="12" x14ac:dyDescent="0.2">
      <c r="A253" s="372"/>
      <c r="B253" s="371" t="s">
        <v>439</v>
      </c>
      <c r="C253" s="1065" t="s">
        <v>440</v>
      </c>
      <c r="D253" s="1065"/>
      <c r="E253" s="1065"/>
      <c r="F253" s="373"/>
      <c r="G253" s="373"/>
      <c r="H253" s="373"/>
      <c r="I253" s="373"/>
      <c r="J253" s="374">
        <v>488.42</v>
      </c>
      <c r="K253" s="373"/>
      <c r="L253" s="374">
        <v>151.9</v>
      </c>
      <c r="M253" s="373"/>
      <c r="N253" s="375"/>
      <c r="V253" s="361"/>
      <c r="W253" s="367"/>
      <c r="Z253" s="335" t="s">
        <v>440</v>
      </c>
      <c r="AC253" s="367"/>
      <c r="AD253" s="384"/>
      <c r="AE253" s="367"/>
      <c r="AG253" s="367"/>
    </row>
    <row r="254" spans="1:33" s="332" customFormat="1" ht="12" x14ac:dyDescent="0.2">
      <c r="A254" s="368"/>
      <c r="B254" s="381" t="s">
        <v>702</v>
      </c>
      <c r="C254" s="1076" t="s">
        <v>703</v>
      </c>
      <c r="D254" s="1076"/>
      <c r="E254" s="1076"/>
      <c r="F254" s="382" t="s">
        <v>644</v>
      </c>
      <c r="G254" s="382" t="s">
        <v>704</v>
      </c>
      <c r="H254" s="382"/>
      <c r="I254" s="382" t="s">
        <v>4549</v>
      </c>
      <c r="J254" s="371"/>
      <c r="K254" s="373"/>
      <c r="L254" s="374"/>
      <c r="M254" s="373"/>
      <c r="N254" s="383"/>
      <c r="V254" s="361"/>
      <c r="W254" s="367"/>
      <c r="AC254" s="367"/>
      <c r="AD254" s="384" t="s">
        <v>703</v>
      </c>
      <c r="AE254" s="367"/>
      <c r="AG254" s="367"/>
    </row>
    <row r="255" spans="1:33" s="332" customFormat="1" ht="12" x14ac:dyDescent="0.2">
      <c r="A255" s="368"/>
      <c r="B255" s="381" t="s">
        <v>706</v>
      </c>
      <c r="C255" s="1076" t="s">
        <v>707</v>
      </c>
      <c r="D255" s="1076"/>
      <c r="E255" s="1076"/>
      <c r="F255" s="382" t="s">
        <v>411</v>
      </c>
      <c r="G255" s="382" t="s">
        <v>708</v>
      </c>
      <c r="H255" s="382"/>
      <c r="I255" s="382" t="s">
        <v>4550</v>
      </c>
      <c r="J255" s="371"/>
      <c r="K255" s="373"/>
      <c r="L255" s="374"/>
      <c r="M255" s="373"/>
      <c r="N255" s="383"/>
      <c r="V255" s="361"/>
      <c r="W255" s="367"/>
      <c r="AC255" s="367"/>
      <c r="AD255" s="384" t="s">
        <v>707</v>
      </c>
      <c r="AE255" s="367"/>
      <c r="AG255" s="367"/>
    </row>
    <row r="256" spans="1:33" s="332" customFormat="1" ht="12" x14ac:dyDescent="0.2">
      <c r="A256" s="372"/>
      <c r="B256" s="371"/>
      <c r="C256" s="1065" t="s">
        <v>443</v>
      </c>
      <c r="D256" s="1065"/>
      <c r="E256" s="1065"/>
      <c r="F256" s="373" t="s">
        <v>444</v>
      </c>
      <c r="G256" s="373" t="s">
        <v>710</v>
      </c>
      <c r="H256" s="373" t="s">
        <v>436</v>
      </c>
      <c r="I256" s="373" t="s">
        <v>4551</v>
      </c>
      <c r="J256" s="374"/>
      <c r="K256" s="373"/>
      <c r="L256" s="374"/>
      <c r="M256" s="373"/>
      <c r="N256" s="375"/>
      <c r="V256" s="361"/>
      <c r="W256" s="367"/>
      <c r="AA256" s="335" t="s">
        <v>443</v>
      </c>
      <c r="AC256" s="367"/>
      <c r="AD256" s="384"/>
      <c r="AE256" s="367"/>
      <c r="AG256" s="367"/>
    </row>
    <row r="257" spans="1:33" s="332" customFormat="1" ht="12" x14ac:dyDescent="0.2">
      <c r="A257" s="372"/>
      <c r="B257" s="371"/>
      <c r="C257" s="1065" t="s">
        <v>447</v>
      </c>
      <c r="D257" s="1065"/>
      <c r="E257" s="1065"/>
      <c r="F257" s="373" t="s">
        <v>444</v>
      </c>
      <c r="G257" s="373" t="s">
        <v>712</v>
      </c>
      <c r="H257" s="373" t="s">
        <v>436</v>
      </c>
      <c r="I257" s="373" t="s">
        <v>4552</v>
      </c>
      <c r="J257" s="374"/>
      <c r="K257" s="373"/>
      <c r="L257" s="374"/>
      <c r="M257" s="373"/>
      <c r="N257" s="375"/>
      <c r="V257" s="361"/>
      <c r="W257" s="367"/>
      <c r="AA257" s="335" t="s">
        <v>447</v>
      </c>
      <c r="AC257" s="367"/>
      <c r="AD257" s="384"/>
      <c r="AE257" s="367"/>
      <c r="AG257" s="367"/>
    </row>
    <row r="258" spans="1:33" s="332" customFormat="1" ht="12" x14ac:dyDescent="0.2">
      <c r="A258" s="372"/>
      <c r="B258" s="371"/>
      <c r="C258" s="1077" t="s">
        <v>450</v>
      </c>
      <c r="D258" s="1077"/>
      <c r="E258" s="1077"/>
      <c r="F258" s="376"/>
      <c r="G258" s="376"/>
      <c r="H258" s="376"/>
      <c r="I258" s="376"/>
      <c r="J258" s="377">
        <v>4533.87</v>
      </c>
      <c r="K258" s="376"/>
      <c r="L258" s="377">
        <v>1724.57</v>
      </c>
      <c r="M258" s="376"/>
      <c r="N258" s="378"/>
      <c r="V258" s="361"/>
      <c r="W258" s="367"/>
      <c r="AB258" s="335" t="s">
        <v>450</v>
      </c>
      <c r="AC258" s="367"/>
      <c r="AD258" s="384"/>
      <c r="AE258" s="367"/>
      <c r="AG258" s="367"/>
    </row>
    <row r="259" spans="1:33" s="332" customFormat="1" ht="12" x14ac:dyDescent="0.2">
      <c r="A259" s="372"/>
      <c r="B259" s="371"/>
      <c r="C259" s="1065" t="s">
        <v>451</v>
      </c>
      <c r="D259" s="1065"/>
      <c r="E259" s="1065"/>
      <c r="F259" s="373"/>
      <c r="G259" s="373"/>
      <c r="H259" s="373"/>
      <c r="I259" s="373"/>
      <c r="J259" s="374"/>
      <c r="K259" s="373"/>
      <c r="L259" s="374">
        <v>742.13</v>
      </c>
      <c r="M259" s="373"/>
      <c r="N259" s="375"/>
      <c r="V259" s="361"/>
      <c r="W259" s="367"/>
      <c r="AA259" s="335" t="s">
        <v>451</v>
      </c>
      <c r="AC259" s="367"/>
      <c r="AD259" s="384"/>
      <c r="AE259" s="367"/>
      <c r="AG259" s="367"/>
    </row>
    <row r="260" spans="1:33" s="332" customFormat="1" ht="33.75" x14ac:dyDescent="0.2">
      <c r="A260" s="372"/>
      <c r="B260" s="371" t="s">
        <v>714</v>
      </c>
      <c r="C260" s="1065" t="s">
        <v>715</v>
      </c>
      <c r="D260" s="1065"/>
      <c r="E260" s="1065"/>
      <c r="F260" s="373" t="s">
        <v>454</v>
      </c>
      <c r="G260" s="373" t="s">
        <v>716</v>
      </c>
      <c r="H260" s="373"/>
      <c r="I260" s="373" t="s">
        <v>716</v>
      </c>
      <c r="J260" s="374"/>
      <c r="K260" s="373"/>
      <c r="L260" s="374">
        <v>756.97</v>
      </c>
      <c r="M260" s="373"/>
      <c r="N260" s="375"/>
      <c r="V260" s="361"/>
      <c r="W260" s="367"/>
      <c r="AA260" s="335" t="s">
        <v>715</v>
      </c>
      <c r="AC260" s="367"/>
      <c r="AD260" s="384"/>
      <c r="AE260" s="367"/>
      <c r="AG260" s="367"/>
    </row>
    <row r="261" spans="1:33" s="332" customFormat="1" ht="33.75" x14ac:dyDescent="0.2">
      <c r="A261" s="372"/>
      <c r="B261" s="371" t="s">
        <v>717</v>
      </c>
      <c r="C261" s="1065" t="s">
        <v>718</v>
      </c>
      <c r="D261" s="1065"/>
      <c r="E261" s="1065"/>
      <c r="F261" s="373" t="s">
        <v>454</v>
      </c>
      <c r="G261" s="373" t="s">
        <v>719</v>
      </c>
      <c r="H261" s="373"/>
      <c r="I261" s="373" t="s">
        <v>719</v>
      </c>
      <c r="J261" s="374"/>
      <c r="K261" s="373"/>
      <c r="L261" s="374">
        <v>430.44</v>
      </c>
      <c r="M261" s="373"/>
      <c r="N261" s="375"/>
      <c r="V261" s="361"/>
      <c r="W261" s="367"/>
      <c r="AA261" s="335" t="s">
        <v>718</v>
      </c>
      <c r="AC261" s="367"/>
      <c r="AD261" s="384"/>
      <c r="AE261" s="367"/>
      <c r="AG261" s="367"/>
    </row>
    <row r="262" spans="1:33" s="332" customFormat="1" ht="12" x14ac:dyDescent="0.2">
      <c r="A262" s="379"/>
      <c r="B262" s="380"/>
      <c r="C262" s="1068" t="s">
        <v>459</v>
      </c>
      <c r="D262" s="1068"/>
      <c r="E262" s="1068"/>
      <c r="F262" s="364"/>
      <c r="G262" s="364"/>
      <c r="H262" s="364"/>
      <c r="I262" s="364"/>
      <c r="J262" s="365"/>
      <c r="K262" s="364"/>
      <c r="L262" s="365">
        <v>2911.98</v>
      </c>
      <c r="M262" s="376"/>
      <c r="N262" s="366"/>
      <c r="V262" s="361"/>
      <c r="W262" s="367"/>
      <c r="AC262" s="367" t="s">
        <v>459</v>
      </c>
      <c r="AD262" s="384"/>
      <c r="AE262" s="367"/>
      <c r="AG262" s="367"/>
    </row>
    <row r="263" spans="1:33" s="332" customFormat="1" ht="22.5" x14ac:dyDescent="0.2">
      <c r="A263" s="362" t="s">
        <v>618</v>
      </c>
      <c r="B263" s="363" t="s">
        <v>720</v>
      </c>
      <c r="C263" s="1068" t="s">
        <v>721</v>
      </c>
      <c r="D263" s="1068"/>
      <c r="E263" s="1068"/>
      <c r="F263" s="364" t="s">
        <v>644</v>
      </c>
      <c r="G263" s="364"/>
      <c r="H263" s="364"/>
      <c r="I263" s="364" t="s">
        <v>4549</v>
      </c>
      <c r="J263" s="365">
        <v>725.69</v>
      </c>
      <c r="K263" s="364"/>
      <c r="L263" s="365">
        <v>22907.49</v>
      </c>
      <c r="M263" s="364"/>
      <c r="N263" s="366"/>
      <c r="V263" s="361"/>
      <c r="W263" s="367" t="s">
        <v>721</v>
      </c>
      <c r="AC263" s="367"/>
      <c r="AD263" s="384"/>
      <c r="AE263" s="367"/>
      <c r="AG263" s="367"/>
    </row>
    <row r="264" spans="1:33" s="332" customFormat="1" ht="12" x14ac:dyDescent="0.2">
      <c r="A264" s="379"/>
      <c r="B264" s="380"/>
      <c r="C264" s="340" t="s">
        <v>462</v>
      </c>
      <c r="D264" s="385"/>
      <c r="E264" s="385"/>
      <c r="F264" s="386"/>
      <c r="G264" s="386"/>
      <c r="H264" s="386"/>
      <c r="I264" s="386"/>
      <c r="J264" s="387"/>
      <c r="K264" s="386"/>
      <c r="L264" s="387"/>
      <c r="M264" s="388"/>
      <c r="N264" s="389"/>
      <c r="V264" s="361"/>
      <c r="W264" s="367"/>
      <c r="AC264" s="367"/>
      <c r="AD264" s="384"/>
      <c r="AE264" s="367"/>
      <c r="AG264" s="367"/>
    </row>
    <row r="265" spans="1:33" s="332" customFormat="1" ht="33.75" x14ac:dyDescent="0.2">
      <c r="A265" s="362" t="s">
        <v>625</v>
      </c>
      <c r="B265" s="363" t="s">
        <v>931</v>
      </c>
      <c r="C265" s="1068" t="s">
        <v>932</v>
      </c>
      <c r="D265" s="1068"/>
      <c r="E265" s="1068"/>
      <c r="F265" s="364" t="s">
        <v>411</v>
      </c>
      <c r="G265" s="364"/>
      <c r="H265" s="364"/>
      <c r="I265" s="364" t="s">
        <v>4553</v>
      </c>
      <c r="J265" s="365">
        <v>5584.58</v>
      </c>
      <c r="K265" s="364"/>
      <c r="L265" s="365">
        <v>10163.94</v>
      </c>
      <c r="M265" s="364"/>
      <c r="N265" s="366"/>
      <c r="V265" s="361"/>
      <c r="W265" s="367" t="s">
        <v>932</v>
      </c>
      <c r="AC265" s="367"/>
      <c r="AD265" s="384"/>
      <c r="AE265" s="367"/>
      <c r="AG265" s="367"/>
    </row>
    <row r="266" spans="1:33" s="332" customFormat="1" ht="12" x14ac:dyDescent="0.2">
      <c r="A266" s="379"/>
      <c r="B266" s="380"/>
      <c r="C266" s="340" t="s">
        <v>462</v>
      </c>
      <c r="D266" s="385"/>
      <c r="E266" s="385"/>
      <c r="F266" s="386"/>
      <c r="G266" s="386"/>
      <c r="H266" s="386"/>
      <c r="I266" s="386"/>
      <c r="J266" s="387"/>
      <c r="K266" s="386"/>
      <c r="L266" s="387"/>
      <c r="M266" s="388"/>
      <c r="N266" s="389"/>
      <c r="V266" s="361"/>
      <c r="W266" s="367"/>
      <c r="AC266" s="367"/>
      <c r="AD266" s="384"/>
      <c r="AE266" s="367"/>
      <c r="AG266" s="367"/>
    </row>
    <row r="267" spans="1:33" s="332" customFormat="1" ht="22.5" x14ac:dyDescent="0.2">
      <c r="A267" s="362" t="s">
        <v>630</v>
      </c>
      <c r="B267" s="363" t="s">
        <v>4554</v>
      </c>
      <c r="C267" s="1068" t="s">
        <v>4555</v>
      </c>
      <c r="D267" s="1068"/>
      <c r="E267" s="1068"/>
      <c r="F267" s="364" t="s">
        <v>769</v>
      </c>
      <c r="G267" s="364"/>
      <c r="H267" s="364"/>
      <c r="I267" s="364" t="s">
        <v>2649</v>
      </c>
      <c r="J267" s="365"/>
      <c r="K267" s="364"/>
      <c r="L267" s="365"/>
      <c r="M267" s="364"/>
      <c r="N267" s="366"/>
      <c r="V267" s="361"/>
      <c r="W267" s="367" t="s">
        <v>4555</v>
      </c>
      <c r="AC267" s="367"/>
      <c r="AD267" s="384"/>
      <c r="AE267" s="367"/>
      <c r="AG267" s="367"/>
    </row>
    <row r="268" spans="1:33" s="332" customFormat="1" ht="12" x14ac:dyDescent="0.2">
      <c r="A268" s="368"/>
      <c r="B268" s="369"/>
      <c r="C268" s="1065" t="s">
        <v>3210</v>
      </c>
      <c r="D268" s="1065"/>
      <c r="E268" s="1065"/>
      <c r="F268" s="1065"/>
      <c r="G268" s="1065"/>
      <c r="H268" s="1065"/>
      <c r="I268" s="1065"/>
      <c r="J268" s="1065"/>
      <c r="K268" s="1065"/>
      <c r="L268" s="1065"/>
      <c r="M268" s="1065"/>
      <c r="N268" s="1072"/>
      <c r="V268" s="361"/>
      <c r="W268" s="367"/>
      <c r="X268" s="335" t="s">
        <v>3210</v>
      </c>
      <c r="AC268" s="367"/>
      <c r="AD268" s="384"/>
      <c r="AE268" s="367"/>
      <c r="AG268" s="367"/>
    </row>
    <row r="269" spans="1:33" s="332" customFormat="1" ht="12" x14ac:dyDescent="0.2">
      <c r="A269" s="372"/>
      <c r="B269" s="371" t="s">
        <v>423</v>
      </c>
      <c r="C269" s="1065" t="s">
        <v>432</v>
      </c>
      <c r="D269" s="1065"/>
      <c r="E269" s="1065"/>
      <c r="F269" s="373"/>
      <c r="G269" s="373"/>
      <c r="H269" s="373"/>
      <c r="I269" s="373"/>
      <c r="J269" s="374">
        <v>583.83000000000004</v>
      </c>
      <c r="K269" s="373"/>
      <c r="L269" s="374">
        <v>5.84</v>
      </c>
      <c r="M269" s="373"/>
      <c r="N269" s="375"/>
      <c r="V269" s="361"/>
      <c r="W269" s="367"/>
      <c r="Z269" s="335" t="s">
        <v>432</v>
      </c>
      <c r="AC269" s="367"/>
      <c r="AD269" s="384"/>
      <c r="AE269" s="367"/>
      <c r="AG269" s="367"/>
    </row>
    <row r="270" spans="1:33" s="332" customFormat="1" ht="12" x14ac:dyDescent="0.2">
      <c r="A270" s="372"/>
      <c r="B270" s="371" t="s">
        <v>434</v>
      </c>
      <c r="C270" s="1065" t="s">
        <v>435</v>
      </c>
      <c r="D270" s="1065"/>
      <c r="E270" s="1065"/>
      <c r="F270" s="373"/>
      <c r="G270" s="373"/>
      <c r="H270" s="373"/>
      <c r="I270" s="373"/>
      <c r="J270" s="374">
        <v>2524.4699999999998</v>
      </c>
      <c r="K270" s="373"/>
      <c r="L270" s="374">
        <v>25.24</v>
      </c>
      <c r="M270" s="373"/>
      <c r="N270" s="375"/>
      <c r="V270" s="361"/>
      <c r="W270" s="367"/>
      <c r="Z270" s="335" t="s">
        <v>435</v>
      </c>
      <c r="AC270" s="367"/>
      <c r="AD270" s="384"/>
      <c r="AE270" s="367"/>
      <c r="AG270" s="367"/>
    </row>
    <row r="271" spans="1:33" s="332" customFormat="1" ht="12" x14ac:dyDescent="0.2">
      <c r="A271" s="372"/>
      <c r="B271" s="371" t="s">
        <v>437</v>
      </c>
      <c r="C271" s="1065" t="s">
        <v>438</v>
      </c>
      <c r="D271" s="1065"/>
      <c r="E271" s="1065"/>
      <c r="F271" s="373"/>
      <c r="G271" s="373"/>
      <c r="H271" s="373"/>
      <c r="I271" s="373"/>
      <c r="J271" s="374">
        <v>355.32</v>
      </c>
      <c r="K271" s="373"/>
      <c r="L271" s="374">
        <v>3.55</v>
      </c>
      <c r="M271" s="373"/>
      <c r="N271" s="375"/>
      <c r="V271" s="361"/>
      <c r="W271" s="367"/>
      <c r="Z271" s="335" t="s">
        <v>438</v>
      </c>
      <c r="AC271" s="367"/>
      <c r="AD271" s="384"/>
      <c r="AE271" s="367"/>
      <c r="AG271" s="367"/>
    </row>
    <row r="272" spans="1:33" s="332" customFormat="1" ht="12" x14ac:dyDescent="0.2">
      <c r="A272" s="372"/>
      <c r="B272" s="371" t="s">
        <v>439</v>
      </c>
      <c r="C272" s="1065" t="s">
        <v>440</v>
      </c>
      <c r="D272" s="1065"/>
      <c r="E272" s="1065"/>
      <c r="F272" s="373"/>
      <c r="G272" s="373"/>
      <c r="H272" s="373"/>
      <c r="I272" s="373"/>
      <c r="J272" s="374">
        <v>857.67</v>
      </c>
      <c r="K272" s="373"/>
      <c r="L272" s="374">
        <v>8.58</v>
      </c>
      <c r="M272" s="373"/>
      <c r="N272" s="375"/>
      <c r="V272" s="361"/>
      <c r="W272" s="367"/>
      <c r="Z272" s="335" t="s">
        <v>440</v>
      </c>
      <c r="AC272" s="367"/>
      <c r="AD272" s="384"/>
      <c r="AE272" s="367"/>
      <c r="AG272" s="367"/>
    </row>
    <row r="273" spans="1:33" s="332" customFormat="1" ht="12" x14ac:dyDescent="0.2">
      <c r="A273" s="368"/>
      <c r="B273" s="381" t="s">
        <v>702</v>
      </c>
      <c r="C273" s="1076" t="s">
        <v>703</v>
      </c>
      <c r="D273" s="1076"/>
      <c r="E273" s="1076"/>
      <c r="F273" s="382" t="s">
        <v>644</v>
      </c>
      <c r="G273" s="382" t="s">
        <v>1094</v>
      </c>
      <c r="H273" s="382"/>
      <c r="I273" s="382" t="s">
        <v>4556</v>
      </c>
      <c r="J273" s="371"/>
      <c r="K273" s="373"/>
      <c r="L273" s="374"/>
      <c r="M273" s="373"/>
      <c r="N273" s="383"/>
      <c r="V273" s="361"/>
      <c r="W273" s="367"/>
      <c r="AC273" s="367"/>
      <c r="AD273" s="384" t="s">
        <v>703</v>
      </c>
      <c r="AE273" s="367"/>
      <c r="AG273" s="367"/>
    </row>
    <row r="274" spans="1:33" s="332" customFormat="1" ht="12" x14ac:dyDescent="0.2">
      <c r="A274" s="368"/>
      <c r="B274" s="381" t="s">
        <v>4557</v>
      </c>
      <c r="C274" s="1076" t="s">
        <v>4558</v>
      </c>
      <c r="D274" s="1076"/>
      <c r="E274" s="1076"/>
      <c r="F274" s="382" t="s">
        <v>1017</v>
      </c>
      <c r="G274" s="382" t="s">
        <v>1004</v>
      </c>
      <c r="H274" s="382"/>
      <c r="I274" s="382" t="s">
        <v>423</v>
      </c>
      <c r="J274" s="371"/>
      <c r="K274" s="373"/>
      <c r="L274" s="374"/>
      <c r="M274" s="373"/>
      <c r="N274" s="383"/>
      <c r="V274" s="361"/>
      <c r="W274" s="367"/>
      <c r="AC274" s="367"/>
      <c r="AD274" s="384" t="s">
        <v>4558</v>
      </c>
      <c r="AE274" s="367"/>
      <c r="AG274" s="367"/>
    </row>
    <row r="275" spans="1:33" s="332" customFormat="1" ht="12" x14ac:dyDescent="0.2">
      <c r="A275" s="372"/>
      <c r="B275" s="371"/>
      <c r="C275" s="1065" t="s">
        <v>443</v>
      </c>
      <c r="D275" s="1065"/>
      <c r="E275" s="1065"/>
      <c r="F275" s="373" t="s">
        <v>444</v>
      </c>
      <c r="G275" s="373" t="s">
        <v>4559</v>
      </c>
      <c r="H275" s="373"/>
      <c r="I275" s="373" t="s">
        <v>4560</v>
      </c>
      <c r="J275" s="374"/>
      <c r="K275" s="373"/>
      <c r="L275" s="374"/>
      <c r="M275" s="373"/>
      <c r="N275" s="375"/>
      <c r="V275" s="361"/>
      <c r="W275" s="367"/>
      <c r="AA275" s="335" t="s">
        <v>443</v>
      </c>
      <c r="AC275" s="367"/>
      <c r="AD275" s="384"/>
      <c r="AE275" s="367"/>
      <c r="AG275" s="367"/>
    </row>
    <row r="276" spans="1:33" s="332" customFormat="1" ht="12" x14ac:dyDescent="0.2">
      <c r="A276" s="372"/>
      <c r="B276" s="371"/>
      <c r="C276" s="1065" t="s">
        <v>447</v>
      </c>
      <c r="D276" s="1065"/>
      <c r="E276" s="1065"/>
      <c r="F276" s="373" t="s">
        <v>444</v>
      </c>
      <c r="G276" s="373" t="s">
        <v>4561</v>
      </c>
      <c r="H276" s="373"/>
      <c r="I276" s="373" t="s">
        <v>4562</v>
      </c>
      <c r="J276" s="374"/>
      <c r="K276" s="373"/>
      <c r="L276" s="374"/>
      <c r="M276" s="373"/>
      <c r="N276" s="375"/>
      <c r="V276" s="361"/>
      <c r="W276" s="367"/>
      <c r="AA276" s="335" t="s">
        <v>447</v>
      </c>
      <c r="AC276" s="367"/>
      <c r="AD276" s="384"/>
      <c r="AE276" s="367"/>
      <c r="AG276" s="367"/>
    </row>
    <row r="277" spans="1:33" s="332" customFormat="1" ht="12" x14ac:dyDescent="0.2">
      <c r="A277" s="372"/>
      <c r="B277" s="371"/>
      <c r="C277" s="1077" t="s">
        <v>450</v>
      </c>
      <c r="D277" s="1077"/>
      <c r="E277" s="1077"/>
      <c r="F277" s="376"/>
      <c r="G277" s="376"/>
      <c r="H277" s="376"/>
      <c r="I277" s="376"/>
      <c r="J277" s="377">
        <v>3965.97</v>
      </c>
      <c r="K277" s="376"/>
      <c r="L277" s="377">
        <v>39.659999999999997</v>
      </c>
      <c r="M277" s="376"/>
      <c r="N277" s="378"/>
      <c r="V277" s="361"/>
      <c r="W277" s="367"/>
      <c r="AB277" s="335" t="s">
        <v>450</v>
      </c>
      <c r="AC277" s="367"/>
      <c r="AD277" s="384"/>
      <c r="AE277" s="367"/>
      <c r="AG277" s="367"/>
    </row>
    <row r="278" spans="1:33" s="332" customFormat="1" ht="12" x14ac:dyDescent="0.2">
      <c r="A278" s="372"/>
      <c r="B278" s="371"/>
      <c r="C278" s="1065" t="s">
        <v>451</v>
      </c>
      <c r="D278" s="1065"/>
      <c r="E278" s="1065"/>
      <c r="F278" s="373"/>
      <c r="G278" s="373"/>
      <c r="H278" s="373"/>
      <c r="I278" s="373"/>
      <c r="J278" s="374"/>
      <c r="K278" s="373"/>
      <c r="L278" s="374">
        <v>9.39</v>
      </c>
      <c r="M278" s="373"/>
      <c r="N278" s="375"/>
      <c r="V278" s="361"/>
      <c r="W278" s="367"/>
      <c r="AA278" s="335" t="s">
        <v>451</v>
      </c>
      <c r="AC278" s="367"/>
      <c r="AD278" s="384"/>
      <c r="AE278" s="367"/>
      <c r="AG278" s="367"/>
    </row>
    <row r="279" spans="1:33" s="332" customFormat="1" ht="45" x14ac:dyDescent="0.2">
      <c r="A279" s="372"/>
      <c r="B279" s="371" t="s">
        <v>1009</v>
      </c>
      <c r="C279" s="1065" t="s">
        <v>1010</v>
      </c>
      <c r="D279" s="1065"/>
      <c r="E279" s="1065"/>
      <c r="F279" s="373" t="s">
        <v>454</v>
      </c>
      <c r="G279" s="373" t="s">
        <v>1011</v>
      </c>
      <c r="H279" s="373"/>
      <c r="I279" s="373" t="s">
        <v>1011</v>
      </c>
      <c r="J279" s="374"/>
      <c r="K279" s="373"/>
      <c r="L279" s="374">
        <v>10.89</v>
      </c>
      <c r="M279" s="373"/>
      <c r="N279" s="375"/>
      <c r="V279" s="361"/>
      <c r="W279" s="367"/>
      <c r="AA279" s="335" t="s">
        <v>1010</v>
      </c>
      <c r="AC279" s="367"/>
      <c r="AD279" s="384"/>
      <c r="AE279" s="367"/>
      <c r="AG279" s="367"/>
    </row>
    <row r="280" spans="1:33" s="332" customFormat="1" ht="45" x14ac:dyDescent="0.2">
      <c r="A280" s="372"/>
      <c r="B280" s="371" t="s">
        <v>1012</v>
      </c>
      <c r="C280" s="1065" t="s">
        <v>1013</v>
      </c>
      <c r="D280" s="1065"/>
      <c r="E280" s="1065"/>
      <c r="F280" s="373" t="s">
        <v>454</v>
      </c>
      <c r="G280" s="373" t="s">
        <v>1014</v>
      </c>
      <c r="H280" s="373"/>
      <c r="I280" s="373" t="s">
        <v>1014</v>
      </c>
      <c r="J280" s="374"/>
      <c r="K280" s="373"/>
      <c r="L280" s="374">
        <v>7.51</v>
      </c>
      <c r="M280" s="373"/>
      <c r="N280" s="375"/>
      <c r="V280" s="361"/>
      <c r="W280" s="367"/>
      <c r="AA280" s="335" t="s">
        <v>1013</v>
      </c>
      <c r="AC280" s="367"/>
      <c r="AD280" s="384"/>
      <c r="AE280" s="367"/>
      <c r="AG280" s="367"/>
    </row>
    <row r="281" spans="1:33" s="332" customFormat="1" ht="12" x14ac:dyDescent="0.2">
      <c r="A281" s="379"/>
      <c r="B281" s="380"/>
      <c r="C281" s="1068" t="s">
        <v>459</v>
      </c>
      <c r="D281" s="1068"/>
      <c r="E281" s="1068"/>
      <c r="F281" s="364"/>
      <c r="G281" s="364"/>
      <c r="H281" s="364"/>
      <c r="I281" s="364"/>
      <c r="J281" s="365"/>
      <c r="K281" s="364"/>
      <c r="L281" s="365">
        <v>58.06</v>
      </c>
      <c r="M281" s="376"/>
      <c r="N281" s="366"/>
      <c r="V281" s="361"/>
      <c r="W281" s="367"/>
      <c r="AC281" s="367" t="s">
        <v>459</v>
      </c>
      <c r="AD281" s="384"/>
      <c r="AE281" s="367"/>
      <c r="AG281" s="367"/>
    </row>
    <row r="282" spans="1:33" s="332" customFormat="1" ht="22.5" x14ac:dyDescent="0.2">
      <c r="A282" s="362" t="s">
        <v>152</v>
      </c>
      <c r="B282" s="363" t="s">
        <v>720</v>
      </c>
      <c r="C282" s="1068" t="s">
        <v>721</v>
      </c>
      <c r="D282" s="1068"/>
      <c r="E282" s="1068"/>
      <c r="F282" s="364" t="s">
        <v>644</v>
      </c>
      <c r="G282" s="364"/>
      <c r="H282" s="364"/>
      <c r="I282" s="364" t="s">
        <v>4556</v>
      </c>
      <c r="J282" s="365">
        <v>725.69</v>
      </c>
      <c r="K282" s="364"/>
      <c r="L282" s="365">
        <v>5.15</v>
      </c>
      <c r="M282" s="364"/>
      <c r="N282" s="366"/>
      <c r="V282" s="361"/>
      <c r="W282" s="367" t="s">
        <v>721</v>
      </c>
      <c r="AC282" s="367"/>
      <c r="AD282" s="384"/>
      <c r="AE282" s="367"/>
      <c r="AG282" s="367"/>
    </row>
    <row r="283" spans="1:33" s="332" customFormat="1" ht="12" x14ac:dyDescent="0.2">
      <c r="A283" s="379"/>
      <c r="B283" s="380"/>
      <c r="C283" s="340" t="s">
        <v>462</v>
      </c>
      <c r="D283" s="385"/>
      <c r="E283" s="385"/>
      <c r="F283" s="386"/>
      <c r="G283" s="386"/>
      <c r="H283" s="386"/>
      <c r="I283" s="386"/>
      <c r="J283" s="387"/>
      <c r="K283" s="386"/>
      <c r="L283" s="387"/>
      <c r="M283" s="388"/>
      <c r="N283" s="389"/>
      <c r="V283" s="361"/>
      <c r="W283" s="367"/>
      <c r="AC283" s="367"/>
      <c r="AD283" s="384"/>
      <c r="AE283" s="367"/>
      <c r="AG283" s="367"/>
    </row>
    <row r="284" spans="1:33" s="332" customFormat="1" ht="45" x14ac:dyDescent="0.2">
      <c r="A284" s="362" t="s">
        <v>159</v>
      </c>
      <c r="B284" s="363" t="s">
        <v>4563</v>
      </c>
      <c r="C284" s="1068" t="s">
        <v>4564</v>
      </c>
      <c r="D284" s="1068"/>
      <c r="E284" s="1068"/>
      <c r="F284" s="364" t="s">
        <v>1017</v>
      </c>
      <c r="G284" s="364"/>
      <c r="H284" s="364"/>
      <c r="I284" s="364" t="s">
        <v>423</v>
      </c>
      <c r="J284" s="365">
        <v>164.3</v>
      </c>
      <c r="K284" s="364"/>
      <c r="L284" s="365">
        <v>164.3</v>
      </c>
      <c r="M284" s="364"/>
      <c r="N284" s="366"/>
      <c r="V284" s="361"/>
      <c r="W284" s="367" t="s">
        <v>4564</v>
      </c>
      <c r="AC284" s="367"/>
      <c r="AD284" s="384"/>
      <c r="AE284" s="367"/>
      <c r="AG284" s="367"/>
    </row>
    <row r="285" spans="1:33" s="332" customFormat="1" ht="12" x14ac:dyDescent="0.2">
      <c r="A285" s="379"/>
      <c r="B285" s="380"/>
      <c r="C285" s="340" t="s">
        <v>462</v>
      </c>
      <c r="D285" s="385"/>
      <c r="E285" s="385"/>
      <c r="F285" s="386"/>
      <c r="G285" s="386"/>
      <c r="H285" s="386"/>
      <c r="I285" s="386"/>
      <c r="J285" s="387"/>
      <c r="K285" s="386"/>
      <c r="L285" s="387"/>
      <c r="M285" s="388"/>
      <c r="N285" s="389"/>
      <c r="V285" s="361"/>
      <c r="W285" s="367"/>
      <c r="AC285" s="367"/>
      <c r="AD285" s="384"/>
      <c r="AE285" s="367"/>
      <c r="AG285" s="367"/>
    </row>
    <row r="286" spans="1:33" s="332" customFormat="1" ht="22.5" x14ac:dyDescent="0.2">
      <c r="A286" s="362" t="s">
        <v>160</v>
      </c>
      <c r="B286" s="363" t="s">
        <v>4565</v>
      </c>
      <c r="C286" s="1068" t="s">
        <v>4566</v>
      </c>
      <c r="D286" s="1068"/>
      <c r="E286" s="1068"/>
      <c r="F286" s="364" t="s">
        <v>769</v>
      </c>
      <c r="G286" s="364"/>
      <c r="H286" s="364"/>
      <c r="I286" s="364" t="s">
        <v>2649</v>
      </c>
      <c r="J286" s="365"/>
      <c r="K286" s="364"/>
      <c r="L286" s="365"/>
      <c r="M286" s="364"/>
      <c r="N286" s="366"/>
      <c r="V286" s="361"/>
      <c r="W286" s="367" t="s">
        <v>4566</v>
      </c>
      <c r="AC286" s="367"/>
      <c r="AD286" s="384"/>
      <c r="AE286" s="367"/>
      <c r="AG286" s="367"/>
    </row>
    <row r="287" spans="1:33" s="332" customFormat="1" ht="12" x14ac:dyDescent="0.2">
      <c r="A287" s="368"/>
      <c r="B287" s="369"/>
      <c r="C287" s="1065" t="s">
        <v>3210</v>
      </c>
      <c r="D287" s="1065"/>
      <c r="E287" s="1065"/>
      <c r="F287" s="1065"/>
      <c r="G287" s="1065"/>
      <c r="H287" s="1065"/>
      <c r="I287" s="1065"/>
      <c r="J287" s="1065"/>
      <c r="K287" s="1065"/>
      <c r="L287" s="1065"/>
      <c r="M287" s="1065"/>
      <c r="N287" s="1072"/>
      <c r="V287" s="361"/>
      <c r="W287" s="367"/>
      <c r="X287" s="335" t="s">
        <v>3210</v>
      </c>
      <c r="AC287" s="367"/>
      <c r="AD287" s="384"/>
      <c r="AE287" s="367"/>
      <c r="AG287" s="367"/>
    </row>
    <row r="288" spans="1:33" s="332" customFormat="1" ht="12" x14ac:dyDescent="0.2">
      <c r="A288" s="372"/>
      <c r="B288" s="371" t="s">
        <v>423</v>
      </c>
      <c r="C288" s="1065" t="s">
        <v>432</v>
      </c>
      <c r="D288" s="1065"/>
      <c r="E288" s="1065"/>
      <c r="F288" s="373"/>
      <c r="G288" s="373"/>
      <c r="H288" s="373"/>
      <c r="I288" s="373"/>
      <c r="J288" s="374">
        <v>840.49</v>
      </c>
      <c r="K288" s="373"/>
      <c r="L288" s="374">
        <v>8.4</v>
      </c>
      <c r="M288" s="373"/>
      <c r="N288" s="375"/>
      <c r="V288" s="361"/>
      <c r="W288" s="367"/>
      <c r="Z288" s="335" t="s">
        <v>432</v>
      </c>
      <c r="AC288" s="367"/>
      <c r="AD288" s="384"/>
      <c r="AE288" s="367"/>
      <c r="AG288" s="367"/>
    </row>
    <row r="289" spans="1:33" s="332" customFormat="1" ht="12" x14ac:dyDescent="0.2">
      <c r="A289" s="372"/>
      <c r="B289" s="371" t="s">
        <v>434</v>
      </c>
      <c r="C289" s="1065" t="s">
        <v>435</v>
      </c>
      <c r="D289" s="1065"/>
      <c r="E289" s="1065"/>
      <c r="F289" s="373"/>
      <c r="G289" s="373"/>
      <c r="H289" s="373"/>
      <c r="I289" s="373"/>
      <c r="J289" s="374">
        <v>3992.41</v>
      </c>
      <c r="K289" s="373"/>
      <c r="L289" s="374">
        <v>39.92</v>
      </c>
      <c r="M289" s="373"/>
      <c r="N289" s="375"/>
      <c r="V289" s="361"/>
      <c r="W289" s="367"/>
      <c r="Z289" s="335" t="s">
        <v>435</v>
      </c>
      <c r="AC289" s="367"/>
      <c r="AD289" s="384"/>
      <c r="AE289" s="367"/>
      <c r="AG289" s="367"/>
    </row>
    <row r="290" spans="1:33" s="332" customFormat="1" ht="12" x14ac:dyDescent="0.2">
      <c r="A290" s="372"/>
      <c r="B290" s="371" t="s">
        <v>437</v>
      </c>
      <c r="C290" s="1065" t="s">
        <v>438</v>
      </c>
      <c r="D290" s="1065"/>
      <c r="E290" s="1065"/>
      <c r="F290" s="373"/>
      <c r="G290" s="373"/>
      <c r="H290" s="373"/>
      <c r="I290" s="373"/>
      <c r="J290" s="374">
        <v>562.87</v>
      </c>
      <c r="K290" s="373"/>
      <c r="L290" s="374">
        <v>5.63</v>
      </c>
      <c r="M290" s="373"/>
      <c r="N290" s="375"/>
      <c r="V290" s="361"/>
      <c r="W290" s="367"/>
      <c r="Z290" s="335" t="s">
        <v>438</v>
      </c>
      <c r="AC290" s="367"/>
      <c r="AD290" s="384"/>
      <c r="AE290" s="367"/>
      <c r="AG290" s="367"/>
    </row>
    <row r="291" spans="1:33" s="332" customFormat="1" ht="12" x14ac:dyDescent="0.2">
      <c r="A291" s="372"/>
      <c r="B291" s="371" t="s">
        <v>439</v>
      </c>
      <c r="C291" s="1065" t="s">
        <v>440</v>
      </c>
      <c r="D291" s="1065"/>
      <c r="E291" s="1065"/>
      <c r="F291" s="373"/>
      <c r="G291" s="373"/>
      <c r="H291" s="373"/>
      <c r="I291" s="373"/>
      <c r="J291" s="374">
        <v>1533.41</v>
      </c>
      <c r="K291" s="373"/>
      <c r="L291" s="374">
        <v>15.33</v>
      </c>
      <c r="M291" s="373"/>
      <c r="N291" s="375"/>
      <c r="V291" s="361"/>
      <c r="W291" s="367"/>
      <c r="Z291" s="335" t="s">
        <v>440</v>
      </c>
      <c r="AC291" s="367"/>
      <c r="AD291" s="384"/>
      <c r="AE291" s="367"/>
      <c r="AG291" s="367"/>
    </row>
    <row r="292" spans="1:33" s="332" customFormat="1" ht="12" x14ac:dyDescent="0.2">
      <c r="A292" s="368"/>
      <c r="B292" s="381" t="s">
        <v>702</v>
      </c>
      <c r="C292" s="1076" t="s">
        <v>703</v>
      </c>
      <c r="D292" s="1076"/>
      <c r="E292" s="1076"/>
      <c r="F292" s="382" t="s">
        <v>644</v>
      </c>
      <c r="G292" s="382" t="s">
        <v>4567</v>
      </c>
      <c r="H292" s="382"/>
      <c r="I292" s="382" t="s">
        <v>4568</v>
      </c>
      <c r="J292" s="371"/>
      <c r="K292" s="373"/>
      <c r="L292" s="374"/>
      <c r="M292" s="373"/>
      <c r="N292" s="383"/>
      <c r="V292" s="361"/>
      <c r="W292" s="367"/>
      <c r="AC292" s="367"/>
      <c r="AD292" s="384" t="s">
        <v>703</v>
      </c>
      <c r="AE292" s="367"/>
      <c r="AG292" s="367"/>
    </row>
    <row r="293" spans="1:33" s="332" customFormat="1" ht="12" x14ac:dyDescent="0.2">
      <c r="A293" s="368"/>
      <c r="B293" s="381" t="s">
        <v>4557</v>
      </c>
      <c r="C293" s="1076" t="s">
        <v>4558</v>
      </c>
      <c r="D293" s="1076"/>
      <c r="E293" s="1076"/>
      <c r="F293" s="382" t="s">
        <v>1017</v>
      </c>
      <c r="G293" s="382" t="s">
        <v>1004</v>
      </c>
      <c r="H293" s="382"/>
      <c r="I293" s="382" t="s">
        <v>423</v>
      </c>
      <c r="J293" s="371"/>
      <c r="K293" s="373"/>
      <c r="L293" s="374"/>
      <c r="M293" s="373"/>
      <c r="N293" s="383"/>
      <c r="V293" s="361"/>
      <c r="W293" s="367"/>
      <c r="AC293" s="367"/>
      <c r="AD293" s="384" t="s">
        <v>4558</v>
      </c>
      <c r="AE293" s="367"/>
      <c r="AG293" s="367"/>
    </row>
    <row r="294" spans="1:33" s="332" customFormat="1" ht="12" x14ac:dyDescent="0.2">
      <c r="A294" s="372"/>
      <c r="B294" s="371"/>
      <c r="C294" s="1065" t="s">
        <v>443</v>
      </c>
      <c r="D294" s="1065"/>
      <c r="E294" s="1065"/>
      <c r="F294" s="373" t="s">
        <v>444</v>
      </c>
      <c r="G294" s="373" t="s">
        <v>4569</v>
      </c>
      <c r="H294" s="373"/>
      <c r="I294" s="373" t="s">
        <v>4570</v>
      </c>
      <c r="J294" s="374"/>
      <c r="K294" s="373"/>
      <c r="L294" s="374"/>
      <c r="M294" s="373"/>
      <c r="N294" s="375"/>
      <c r="V294" s="361"/>
      <c r="W294" s="367"/>
      <c r="AA294" s="335" t="s">
        <v>443</v>
      </c>
      <c r="AC294" s="367"/>
      <c r="AD294" s="384"/>
      <c r="AE294" s="367"/>
      <c r="AG294" s="367"/>
    </row>
    <row r="295" spans="1:33" s="332" customFormat="1" ht="12" x14ac:dyDescent="0.2">
      <c r="A295" s="372"/>
      <c r="B295" s="371"/>
      <c r="C295" s="1065" t="s">
        <v>447</v>
      </c>
      <c r="D295" s="1065"/>
      <c r="E295" s="1065"/>
      <c r="F295" s="373" t="s">
        <v>444</v>
      </c>
      <c r="G295" s="373" t="s">
        <v>4571</v>
      </c>
      <c r="H295" s="373"/>
      <c r="I295" s="373" t="s">
        <v>4572</v>
      </c>
      <c r="J295" s="374"/>
      <c r="K295" s="373"/>
      <c r="L295" s="374"/>
      <c r="M295" s="373"/>
      <c r="N295" s="375"/>
      <c r="V295" s="361"/>
      <c r="W295" s="367"/>
      <c r="AA295" s="335" t="s">
        <v>447</v>
      </c>
      <c r="AC295" s="367"/>
      <c r="AD295" s="384"/>
      <c r="AE295" s="367"/>
      <c r="AG295" s="367"/>
    </row>
    <row r="296" spans="1:33" s="332" customFormat="1" ht="12" x14ac:dyDescent="0.2">
      <c r="A296" s="372"/>
      <c r="B296" s="371"/>
      <c r="C296" s="1077" t="s">
        <v>450</v>
      </c>
      <c r="D296" s="1077"/>
      <c r="E296" s="1077"/>
      <c r="F296" s="376"/>
      <c r="G296" s="376"/>
      <c r="H296" s="376"/>
      <c r="I296" s="376"/>
      <c r="J296" s="377">
        <v>6366.31</v>
      </c>
      <c r="K296" s="376"/>
      <c r="L296" s="377">
        <v>63.65</v>
      </c>
      <c r="M296" s="376"/>
      <c r="N296" s="378"/>
      <c r="V296" s="361"/>
      <c r="W296" s="367"/>
      <c r="AB296" s="335" t="s">
        <v>450</v>
      </c>
      <c r="AC296" s="367"/>
      <c r="AD296" s="384"/>
      <c r="AE296" s="367"/>
      <c r="AG296" s="367"/>
    </row>
    <row r="297" spans="1:33" s="332" customFormat="1" ht="12" x14ac:dyDescent="0.2">
      <c r="A297" s="372"/>
      <c r="B297" s="371"/>
      <c r="C297" s="1065" t="s">
        <v>451</v>
      </c>
      <c r="D297" s="1065"/>
      <c r="E297" s="1065"/>
      <c r="F297" s="373"/>
      <c r="G297" s="373"/>
      <c r="H297" s="373"/>
      <c r="I297" s="373"/>
      <c r="J297" s="374"/>
      <c r="K297" s="373"/>
      <c r="L297" s="374">
        <v>14.03</v>
      </c>
      <c r="M297" s="373"/>
      <c r="N297" s="375"/>
      <c r="V297" s="361"/>
      <c r="W297" s="367"/>
      <c r="AA297" s="335" t="s">
        <v>451</v>
      </c>
      <c r="AC297" s="367"/>
      <c r="AD297" s="384"/>
      <c r="AE297" s="367"/>
      <c r="AG297" s="367"/>
    </row>
    <row r="298" spans="1:33" s="332" customFormat="1" ht="45" x14ac:dyDescent="0.2">
      <c r="A298" s="372"/>
      <c r="B298" s="371" t="s">
        <v>1009</v>
      </c>
      <c r="C298" s="1065" t="s">
        <v>1010</v>
      </c>
      <c r="D298" s="1065"/>
      <c r="E298" s="1065"/>
      <c r="F298" s="373" t="s">
        <v>454</v>
      </c>
      <c r="G298" s="373" t="s">
        <v>1011</v>
      </c>
      <c r="H298" s="373"/>
      <c r="I298" s="373" t="s">
        <v>1011</v>
      </c>
      <c r="J298" s="374"/>
      <c r="K298" s="373"/>
      <c r="L298" s="374">
        <v>16.27</v>
      </c>
      <c r="M298" s="373"/>
      <c r="N298" s="375"/>
      <c r="V298" s="361"/>
      <c r="W298" s="367"/>
      <c r="AA298" s="335" t="s">
        <v>1010</v>
      </c>
      <c r="AC298" s="367"/>
      <c r="AD298" s="384"/>
      <c r="AE298" s="367"/>
      <c r="AG298" s="367"/>
    </row>
    <row r="299" spans="1:33" s="332" customFormat="1" ht="45" x14ac:dyDescent="0.2">
      <c r="A299" s="372"/>
      <c r="B299" s="371" t="s">
        <v>1012</v>
      </c>
      <c r="C299" s="1065" t="s">
        <v>1013</v>
      </c>
      <c r="D299" s="1065"/>
      <c r="E299" s="1065"/>
      <c r="F299" s="373" t="s">
        <v>454</v>
      </c>
      <c r="G299" s="373" t="s">
        <v>1014</v>
      </c>
      <c r="H299" s="373"/>
      <c r="I299" s="373" t="s">
        <v>1014</v>
      </c>
      <c r="J299" s="374"/>
      <c r="K299" s="373"/>
      <c r="L299" s="374">
        <v>11.22</v>
      </c>
      <c r="M299" s="373"/>
      <c r="N299" s="375"/>
      <c r="V299" s="361"/>
      <c r="W299" s="367"/>
      <c r="AA299" s="335" t="s">
        <v>1013</v>
      </c>
      <c r="AC299" s="367"/>
      <c r="AD299" s="384"/>
      <c r="AE299" s="367"/>
      <c r="AG299" s="367"/>
    </row>
    <row r="300" spans="1:33" s="332" customFormat="1" ht="12" x14ac:dyDescent="0.2">
      <c r="A300" s="379"/>
      <c r="B300" s="380"/>
      <c r="C300" s="1068" t="s">
        <v>459</v>
      </c>
      <c r="D300" s="1068"/>
      <c r="E300" s="1068"/>
      <c r="F300" s="364"/>
      <c r="G300" s="364"/>
      <c r="H300" s="364"/>
      <c r="I300" s="364"/>
      <c r="J300" s="365"/>
      <c r="K300" s="364"/>
      <c r="L300" s="365">
        <v>91.14</v>
      </c>
      <c r="M300" s="376"/>
      <c r="N300" s="366"/>
      <c r="V300" s="361"/>
      <c r="W300" s="367"/>
      <c r="AC300" s="367" t="s">
        <v>459</v>
      </c>
      <c r="AD300" s="384"/>
      <c r="AE300" s="367"/>
      <c r="AG300" s="367"/>
    </row>
    <row r="301" spans="1:33" s="332" customFormat="1" ht="22.5" x14ac:dyDescent="0.2">
      <c r="A301" s="362" t="s">
        <v>161</v>
      </c>
      <c r="B301" s="363" t="s">
        <v>720</v>
      </c>
      <c r="C301" s="1068" t="s">
        <v>721</v>
      </c>
      <c r="D301" s="1068"/>
      <c r="E301" s="1068"/>
      <c r="F301" s="364" t="s">
        <v>644</v>
      </c>
      <c r="G301" s="364"/>
      <c r="H301" s="364"/>
      <c r="I301" s="364" t="s">
        <v>4568</v>
      </c>
      <c r="J301" s="365">
        <v>725.69</v>
      </c>
      <c r="K301" s="364"/>
      <c r="L301" s="365">
        <v>3.41</v>
      </c>
      <c r="M301" s="364"/>
      <c r="N301" s="366"/>
      <c r="V301" s="361"/>
      <c r="W301" s="367" t="s">
        <v>721</v>
      </c>
      <c r="AC301" s="367"/>
      <c r="AD301" s="384"/>
      <c r="AE301" s="367"/>
      <c r="AG301" s="367"/>
    </row>
    <row r="302" spans="1:33" s="332" customFormat="1" ht="12" x14ac:dyDescent="0.2">
      <c r="A302" s="379"/>
      <c r="B302" s="380"/>
      <c r="C302" s="340" t="s">
        <v>462</v>
      </c>
      <c r="D302" s="385"/>
      <c r="E302" s="385"/>
      <c r="F302" s="386"/>
      <c r="G302" s="386"/>
      <c r="H302" s="386"/>
      <c r="I302" s="386"/>
      <c r="J302" s="387"/>
      <c r="K302" s="386"/>
      <c r="L302" s="387"/>
      <c r="M302" s="388"/>
      <c r="N302" s="389"/>
      <c r="V302" s="361"/>
      <c r="W302" s="367"/>
      <c r="AC302" s="367"/>
      <c r="AD302" s="384"/>
      <c r="AE302" s="367"/>
      <c r="AG302" s="367"/>
    </row>
    <row r="303" spans="1:33" s="332" customFormat="1" ht="45" x14ac:dyDescent="0.2">
      <c r="A303" s="362" t="s">
        <v>162</v>
      </c>
      <c r="B303" s="363" t="s">
        <v>4573</v>
      </c>
      <c r="C303" s="1068" t="s">
        <v>4574</v>
      </c>
      <c r="D303" s="1068"/>
      <c r="E303" s="1068"/>
      <c r="F303" s="364" t="s">
        <v>1017</v>
      </c>
      <c r="G303" s="364"/>
      <c r="H303" s="364"/>
      <c r="I303" s="364" t="s">
        <v>423</v>
      </c>
      <c r="J303" s="365">
        <v>314.94</v>
      </c>
      <c r="K303" s="364"/>
      <c r="L303" s="365">
        <v>314.94</v>
      </c>
      <c r="M303" s="364"/>
      <c r="N303" s="366"/>
      <c r="V303" s="361"/>
      <c r="W303" s="367" t="s">
        <v>4574</v>
      </c>
      <c r="AC303" s="367"/>
      <c r="AD303" s="384"/>
      <c r="AE303" s="367"/>
      <c r="AG303" s="367"/>
    </row>
    <row r="304" spans="1:33" s="332" customFormat="1" ht="12" x14ac:dyDescent="0.2">
      <c r="A304" s="379"/>
      <c r="B304" s="380"/>
      <c r="C304" s="340" t="s">
        <v>462</v>
      </c>
      <c r="D304" s="385"/>
      <c r="E304" s="385"/>
      <c r="F304" s="386"/>
      <c r="G304" s="386"/>
      <c r="H304" s="386"/>
      <c r="I304" s="386"/>
      <c r="J304" s="387"/>
      <c r="K304" s="386"/>
      <c r="L304" s="387"/>
      <c r="M304" s="388"/>
      <c r="N304" s="389"/>
      <c r="V304" s="361"/>
      <c r="W304" s="367"/>
      <c r="AC304" s="367"/>
      <c r="AD304" s="384"/>
      <c r="AE304" s="367"/>
      <c r="AG304" s="367"/>
    </row>
    <row r="305" spans="1:33" s="332" customFormat="1" ht="56.25" x14ac:dyDescent="0.2">
      <c r="A305" s="362" t="s">
        <v>163</v>
      </c>
      <c r="B305" s="363" t="s">
        <v>4575</v>
      </c>
      <c r="C305" s="1068" t="s">
        <v>4576</v>
      </c>
      <c r="D305" s="1068"/>
      <c r="E305" s="1068"/>
      <c r="F305" s="364" t="s">
        <v>660</v>
      </c>
      <c r="G305" s="364"/>
      <c r="H305" s="364"/>
      <c r="I305" s="364" t="s">
        <v>4577</v>
      </c>
      <c r="J305" s="365"/>
      <c r="K305" s="364"/>
      <c r="L305" s="365"/>
      <c r="M305" s="364"/>
      <c r="N305" s="366"/>
      <c r="V305" s="361"/>
      <c r="W305" s="367" t="s">
        <v>4576</v>
      </c>
      <c r="AC305" s="367"/>
      <c r="AD305" s="384"/>
      <c r="AE305" s="367"/>
      <c r="AG305" s="367"/>
    </row>
    <row r="306" spans="1:33" s="332" customFormat="1" ht="12" x14ac:dyDescent="0.2">
      <c r="A306" s="368"/>
      <c r="B306" s="369"/>
      <c r="C306" s="1065" t="s">
        <v>4578</v>
      </c>
      <c r="D306" s="1065"/>
      <c r="E306" s="1065"/>
      <c r="F306" s="1065"/>
      <c r="G306" s="1065"/>
      <c r="H306" s="1065"/>
      <c r="I306" s="1065"/>
      <c r="J306" s="1065"/>
      <c r="K306" s="1065"/>
      <c r="L306" s="1065"/>
      <c r="M306" s="1065"/>
      <c r="N306" s="1072"/>
      <c r="V306" s="361"/>
      <c r="W306" s="367"/>
      <c r="X306" s="335" t="s">
        <v>4578</v>
      </c>
      <c r="AC306" s="367"/>
      <c r="AD306" s="384"/>
      <c r="AE306" s="367"/>
      <c r="AG306" s="367"/>
    </row>
    <row r="307" spans="1:33" s="332" customFormat="1" ht="33.75" x14ac:dyDescent="0.2">
      <c r="A307" s="370"/>
      <c r="B307" s="371" t="s">
        <v>430</v>
      </c>
      <c r="C307" s="1065" t="s">
        <v>431</v>
      </c>
      <c r="D307" s="1065"/>
      <c r="E307" s="1065"/>
      <c r="F307" s="1065"/>
      <c r="G307" s="1065"/>
      <c r="H307" s="1065"/>
      <c r="I307" s="1065"/>
      <c r="J307" s="1065"/>
      <c r="K307" s="1065"/>
      <c r="L307" s="1065"/>
      <c r="M307" s="1065"/>
      <c r="N307" s="1072"/>
      <c r="V307" s="361"/>
      <c r="W307" s="367"/>
      <c r="Y307" s="335" t="s">
        <v>431</v>
      </c>
      <c r="AC307" s="367"/>
      <c r="AD307" s="384"/>
      <c r="AE307" s="367"/>
      <c r="AG307" s="367"/>
    </row>
    <row r="308" spans="1:33" s="332" customFormat="1" ht="12" x14ac:dyDescent="0.2">
      <c r="A308" s="372"/>
      <c r="B308" s="371" t="s">
        <v>423</v>
      </c>
      <c r="C308" s="1065" t="s">
        <v>432</v>
      </c>
      <c r="D308" s="1065"/>
      <c r="E308" s="1065"/>
      <c r="F308" s="373"/>
      <c r="G308" s="373"/>
      <c r="H308" s="373"/>
      <c r="I308" s="373"/>
      <c r="J308" s="374">
        <v>5408.02</v>
      </c>
      <c r="K308" s="373" t="s">
        <v>436</v>
      </c>
      <c r="L308" s="374">
        <v>116.95</v>
      </c>
      <c r="M308" s="373"/>
      <c r="N308" s="375"/>
      <c r="V308" s="361"/>
      <c r="W308" s="367"/>
      <c r="Z308" s="335" t="s">
        <v>432</v>
      </c>
      <c r="AC308" s="367"/>
      <c r="AD308" s="384"/>
      <c r="AE308" s="367"/>
      <c r="AG308" s="367"/>
    </row>
    <row r="309" spans="1:33" s="332" customFormat="1" ht="12" x14ac:dyDescent="0.2">
      <c r="A309" s="372"/>
      <c r="B309" s="371" t="s">
        <v>434</v>
      </c>
      <c r="C309" s="1065" t="s">
        <v>435</v>
      </c>
      <c r="D309" s="1065"/>
      <c r="E309" s="1065"/>
      <c r="F309" s="373"/>
      <c r="G309" s="373"/>
      <c r="H309" s="373"/>
      <c r="I309" s="373"/>
      <c r="J309" s="374">
        <v>2828.36</v>
      </c>
      <c r="K309" s="373" t="s">
        <v>436</v>
      </c>
      <c r="L309" s="374">
        <v>61.16</v>
      </c>
      <c r="M309" s="373"/>
      <c r="N309" s="375"/>
      <c r="V309" s="361"/>
      <c r="W309" s="367"/>
      <c r="Z309" s="335" t="s">
        <v>435</v>
      </c>
      <c r="AC309" s="367"/>
      <c r="AD309" s="384"/>
      <c r="AE309" s="367"/>
      <c r="AG309" s="367"/>
    </row>
    <row r="310" spans="1:33" s="332" customFormat="1" ht="12" x14ac:dyDescent="0.2">
      <c r="A310" s="372"/>
      <c r="B310" s="371" t="s">
        <v>437</v>
      </c>
      <c r="C310" s="1065" t="s">
        <v>438</v>
      </c>
      <c r="D310" s="1065"/>
      <c r="E310" s="1065"/>
      <c r="F310" s="373"/>
      <c r="G310" s="373"/>
      <c r="H310" s="373"/>
      <c r="I310" s="373"/>
      <c r="J310" s="374">
        <v>431.06</v>
      </c>
      <c r="K310" s="373" t="s">
        <v>436</v>
      </c>
      <c r="L310" s="374">
        <v>9.32</v>
      </c>
      <c r="M310" s="373"/>
      <c r="N310" s="375"/>
      <c r="V310" s="361"/>
      <c r="W310" s="367"/>
      <c r="Z310" s="335" t="s">
        <v>438</v>
      </c>
      <c r="AC310" s="367"/>
      <c r="AD310" s="384"/>
      <c r="AE310" s="367"/>
      <c r="AG310" s="367"/>
    </row>
    <row r="311" spans="1:33" s="332" customFormat="1" ht="12" x14ac:dyDescent="0.2">
      <c r="A311" s="372"/>
      <c r="B311" s="371" t="s">
        <v>439</v>
      </c>
      <c r="C311" s="1065" t="s">
        <v>440</v>
      </c>
      <c r="D311" s="1065"/>
      <c r="E311" s="1065"/>
      <c r="F311" s="373"/>
      <c r="G311" s="373"/>
      <c r="H311" s="373"/>
      <c r="I311" s="373"/>
      <c r="J311" s="374">
        <v>4148.05</v>
      </c>
      <c r="K311" s="373"/>
      <c r="L311" s="374">
        <v>71.760000000000005</v>
      </c>
      <c r="M311" s="373"/>
      <c r="N311" s="375"/>
      <c r="V311" s="361"/>
      <c r="W311" s="367"/>
      <c r="Z311" s="335" t="s">
        <v>440</v>
      </c>
      <c r="AC311" s="367"/>
      <c r="AD311" s="384"/>
      <c r="AE311" s="367"/>
      <c r="AG311" s="367"/>
    </row>
    <row r="312" spans="1:33" s="332" customFormat="1" ht="12" x14ac:dyDescent="0.2">
      <c r="A312" s="368"/>
      <c r="B312" s="381" t="s">
        <v>702</v>
      </c>
      <c r="C312" s="1076" t="s">
        <v>703</v>
      </c>
      <c r="D312" s="1076"/>
      <c r="E312" s="1076"/>
      <c r="F312" s="382" t="s">
        <v>644</v>
      </c>
      <c r="G312" s="382" t="s">
        <v>704</v>
      </c>
      <c r="H312" s="382"/>
      <c r="I312" s="382" t="s">
        <v>4579</v>
      </c>
      <c r="J312" s="371"/>
      <c r="K312" s="373"/>
      <c r="L312" s="374"/>
      <c r="M312" s="373"/>
      <c r="N312" s="383"/>
      <c r="V312" s="361"/>
      <c r="W312" s="367"/>
      <c r="AC312" s="367"/>
      <c r="AD312" s="384" t="s">
        <v>703</v>
      </c>
      <c r="AE312" s="367"/>
      <c r="AG312" s="367"/>
    </row>
    <row r="313" spans="1:33" s="332" customFormat="1" ht="12" x14ac:dyDescent="0.2">
      <c r="A313" s="368"/>
      <c r="B313" s="381" t="s">
        <v>706</v>
      </c>
      <c r="C313" s="1076" t="s">
        <v>707</v>
      </c>
      <c r="D313" s="1076"/>
      <c r="E313" s="1076"/>
      <c r="F313" s="382" t="s">
        <v>411</v>
      </c>
      <c r="G313" s="382" t="s">
        <v>1856</v>
      </c>
      <c r="H313" s="382"/>
      <c r="I313" s="382" t="s">
        <v>4580</v>
      </c>
      <c r="J313" s="371"/>
      <c r="K313" s="373"/>
      <c r="L313" s="374"/>
      <c r="M313" s="373"/>
      <c r="N313" s="383"/>
      <c r="V313" s="361"/>
      <c r="W313" s="367"/>
      <c r="AC313" s="367"/>
      <c r="AD313" s="384" t="s">
        <v>707</v>
      </c>
      <c r="AE313" s="367"/>
      <c r="AG313" s="367"/>
    </row>
    <row r="314" spans="1:33" s="332" customFormat="1" ht="12" x14ac:dyDescent="0.2">
      <c r="A314" s="372"/>
      <c r="B314" s="371"/>
      <c r="C314" s="1065" t="s">
        <v>443</v>
      </c>
      <c r="D314" s="1065"/>
      <c r="E314" s="1065"/>
      <c r="F314" s="373" t="s">
        <v>444</v>
      </c>
      <c r="G314" s="373" t="s">
        <v>4581</v>
      </c>
      <c r="H314" s="373" t="s">
        <v>436</v>
      </c>
      <c r="I314" s="373" t="s">
        <v>4582</v>
      </c>
      <c r="J314" s="374"/>
      <c r="K314" s="373"/>
      <c r="L314" s="374"/>
      <c r="M314" s="373"/>
      <c r="N314" s="375"/>
      <c r="V314" s="361"/>
      <c r="W314" s="367"/>
      <c r="AA314" s="335" t="s">
        <v>443</v>
      </c>
      <c r="AC314" s="367"/>
      <c r="AD314" s="384"/>
      <c r="AE314" s="367"/>
      <c r="AG314" s="367"/>
    </row>
    <row r="315" spans="1:33" s="332" customFormat="1" ht="12" x14ac:dyDescent="0.2">
      <c r="A315" s="372"/>
      <c r="B315" s="371"/>
      <c r="C315" s="1065" t="s">
        <v>447</v>
      </c>
      <c r="D315" s="1065"/>
      <c r="E315" s="1065"/>
      <c r="F315" s="373" t="s">
        <v>444</v>
      </c>
      <c r="G315" s="373" t="s">
        <v>4583</v>
      </c>
      <c r="H315" s="373" t="s">
        <v>436</v>
      </c>
      <c r="I315" s="373" t="s">
        <v>4584</v>
      </c>
      <c r="J315" s="374"/>
      <c r="K315" s="373"/>
      <c r="L315" s="374"/>
      <c r="M315" s="373"/>
      <c r="N315" s="375"/>
      <c r="V315" s="361"/>
      <c r="W315" s="367"/>
      <c r="AA315" s="335" t="s">
        <v>447</v>
      </c>
      <c r="AC315" s="367"/>
      <c r="AD315" s="384"/>
      <c r="AE315" s="367"/>
      <c r="AG315" s="367"/>
    </row>
    <row r="316" spans="1:33" s="332" customFormat="1" ht="12" x14ac:dyDescent="0.2">
      <c r="A316" s="372"/>
      <c r="B316" s="371"/>
      <c r="C316" s="1077" t="s">
        <v>450</v>
      </c>
      <c r="D316" s="1077"/>
      <c r="E316" s="1077"/>
      <c r="F316" s="376"/>
      <c r="G316" s="376"/>
      <c r="H316" s="376"/>
      <c r="I316" s="376"/>
      <c r="J316" s="377">
        <v>12384.43</v>
      </c>
      <c r="K316" s="376"/>
      <c r="L316" s="377">
        <v>249.87</v>
      </c>
      <c r="M316" s="376"/>
      <c r="N316" s="378"/>
      <c r="V316" s="361"/>
      <c r="W316" s="367"/>
      <c r="AB316" s="335" t="s">
        <v>450</v>
      </c>
      <c r="AC316" s="367"/>
      <c r="AD316" s="384"/>
      <c r="AE316" s="367"/>
      <c r="AG316" s="367"/>
    </row>
    <row r="317" spans="1:33" s="332" customFormat="1" ht="12" x14ac:dyDescent="0.2">
      <c r="A317" s="372"/>
      <c r="B317" s="371"/>
      <c r="C317" s="1065" t="s">
        <v>451</v>
      </c>
      <c r="D317" s="1065"/>
      <c r="E317" s="1065"/>
      <c r="F317" s="373"/>
      <c r="G317" s="373"/>
      <c r="H317" s="373"/>
      <c r="I317" s="373"/>
      <c r="J317" s="374"/>
      <c r="K317" s="373"/>
      <c r="L317" s="374">
        <v>126.27</v>
      </c>
      <c r="M317" s="373"/>
      <c r="N317" s="375"/>
      <c r="V317" s="361"/>
      <c r="W317" s="367"/>
      <c r="AA317" s="335" t="s">
        <v>451</v>
      </c>
      <c r="AC317" s="367"/>
      <c r="AD317" s="384"/>
      <c r="AE317" s="367"/>
      <c r="AG317" s="367"/>
    </row>
    <row r="318" spans="1:33" s="332" customFormat="1" ht="33.75" x14ac:dyDescent="0.2">
      <c r="A318" s="372"/>
      <c r="B318" s="371" t="s">
        <v>714</v>
      </c>
      <c r="C318" s="1065" t="s">
        <v>715</v>
      </c>
      <c r="D318" s="1065"/>
      <c r="E318" s="1065"/>
      <c r="F318" s="373" t="s">
        <v>454</v>
      </c>
      <c r="G318" s="373" t="s">
        <v>716</v>
      </c>
      <c r="H318" s="373"/>
      <c r="I318" s="373" t="s">
        <v>716</v>
      </c>
      <c r="J318" s="374"/>
      <c r="K318" s="373"/>
      <c r="L318" s="374">
        <v>128.80000000000001</v>
      </c>
      <c r="M318" s="373"/>
      <c r="N318" s="375"/>
      <c r="V318" s="361"/>
      <c r="W318" s="367"/>
      <c r="AA318" s="335" t="s">
        <v>715</v>
      </c>
      <c r="AC318" s="367"/>
      <c r="AD318" s="384"/>
      <c r="AE318" s="367"/>
      <c r="AG318" s="367"/>
    </row>
    <row r="319" spans="1:33" s="332" customFormat="1" ht="33.75" x14ac:dyDescent="0.2">
      <c r="A319" s="372"/>
      <c r="B319" s="371" t="s">
        <v>717</v>
      </c>
      <c r="C319" s="1065" t="s">
        <v>718</v>
      </c>
      <c r="D319" s="1065"/>
      <c r="E319" s="1065"/>
      <c r="F319" s="373" t="s">
        <v>454</v>
      </c>
      <c r="G319" s="373" t="s">
        <v>719</v>
      </c>
      <c r="H319" s="373"/>
      <c r="I319" s="373" t="s">
        <v>719</v>
      </c>
      <c r="J319" s="374"/>
      <c r="K319" s="373"/>
      <c r="L319" s="374">
        <v>73.239999999999995</v>
      </c>
      <c r="M319" s="373"/>
      <c r="N319" s="375"/>
      <c r="V319" s="361"/>
      <c r="W319" s="367"/>
      <c r="AA319" s="335" t="s">
        <v>718</v>
      </c>
      <c r="AC319" s="367"/>
      <c r="AD319" s="384"/>
      <c r="AE319" s="367"/>
      <c r="AG319" s="367"/>
    </row>
    <row r="320" spans="1:33" s="332" customFormat="1" ht="12" x14ac:dyDescent="0.2">
      <c r="A320" s="379"/>
      <c r="B320" s="380"/>
      <c r="C320" s="1068" t="s">
        <v>459</v>
      </c>
      <c r="D320" s="1068"/>
      <c r="E320" s="1068"/>
      <c r="F320" s="364"/>
      <c r="G320" s="364"/>
      <c r="H320" s="364"/>
      <c r="I320" s="364"/>
      <c r="J320" s="365"/>
      <c r="K320" s="364"/>
      <c r="L320" s="365">
        <v>451.91</v>
      </c>
      <c r="M320" s="376"/>
      <c r="N320" s="366"/>
      <c r="V320" s="361"/>
      <c r="W320" s="367"/>
      <c r="AC320" s="367" t="s">
        <v>459</v>
      </c>
      <c r="AD320" s="384"/>
      <c r="AE320" s="367"/>
      <c r="AG320" s="367"/>
    </row>
    <row r="321" spans="1:33" s="332" customFormat="1" ht="22.5" x14ac:dyDescent="0.2">
      <c r="A321" s="362" t="s">
        <v>164</v>
      </c>
      <c r="B321" s="363" t="s">
        <v>720</v>
      </c>
      <c r="C321" s="1068" t="s">
        <v>721</v>
      </c>
      <c r="D321" s="1068"/>
      <c r="E321" s="1068"/>
      <c r="F321" s="364" t="s">
        <v>644</v>
      </c>
      <c r="G321" s="364"/>
      <c r="H321" s="364"/>
      <c r="I321" s="364" t="s">
        <v>4579</v>
      </c>
      <c r="J321" s="365">
        <v>725.69</v>
      </c>
      <c r="K321" s="364"/>
      <c r="L321" s="365">
        <v>1274.28</v>
      </c>
      <c r="M321" s="364"/>
      <c r="N321" s="366"/>
      <c r="V321" s="361"/>
      <c r="W321" s="367" t="s">
        <v>721</v>
      </c>
      <c r="AC321" s="367"/>
      <c r="AD321" s="384"/>
      <c r="AE321" s="367"/>
      <c r="AG321" s="367"/>
    </row>
    <row r="322" spans="1:33" s="332" customFormat="1" ht="12" x14ac:dyDescent="0.2">
      <c r="A322" s="379"/>
      <c r="B322" s="380"/>
      <c r="C322" s="340" t="s">
        <v>462</v>
      </c>
      <c r="D322" s="385"/>
      <c r="E322" s="385"/>
      <c r="F322" s="386"/>
      <c r="G322" s="386"/>
      <c r="H322" s="386"/>
      <c r="I322" s="386"/>
      <c r="J322" s="387"/>
      <c r="K322" s="386"/>
      <c r="L322" s="387"/>
      <c r="M322" s="388"/>
      <c r="N322" s="389"/>
      <c r="V322" s="361"/>
      <c r="W322" s="367"/>
      <c r="AC322" s="367"/>
      <c r="AD322" s="384"/>
      <c r="AE322" s="367"/>
      <c r="AG322" s="367"/>
    </row>
    <row r="323" spans="1:33" s="332" customFormat="1" ht="33.75" x14ac:dyDescent="0.2">
      <c r="A323" s="362" t="s">
        <v>165</v>
      </c>
      <c r="B323" s="363" t="s">
        <v>931</v>
      </c>
      <c r="C323" s="1068" t="s">
        <v>932</v>
      </c>
      <c r="D323" s="1068"/>
      <c r="E323" s="1068"/>
      <c r="F323" s="364" t="s">
        <v>411</v>
      </c>
      <c r="G323" s="364"/>
      <c r="H323" s="364"/>
      <c r="I323" s="364" t="s">
        <v>4585</v>
      </c>
      <c r="J323" s="365">
        <v>5584.58</v>
      </c>
      <c r="K323" s="364"/>
      <c r="L323" s="365">
        <v>340.66</v>
      </c>
      <c r="M323" s="364"/>
      <c r="N323" s="366"/>
      <c r="V323" s="361"/>
      <c r="W323" s="367" t="s">
        <v>932</v>
      </c>
      <c r="AC323" s="367"/>
      <c r="AD323" s="384"/>
      <c r="AE323" s="367"/>
      <c r="AG323" s="367"/>
    </row>
    <row r="324" spans="1:33" s="332" customFormat="1" ht="12" x14ac:dyDescent="0.2">
      <c r="A324" s="379"/>
      <c r="B324" s="380"/>
      <c r="C324" s="340" t="s">
        <v>462</v>
      </c>
      <c r="D324" s="385"/>
      <c r="E324" s="385"/>
      <c r="F324" s="386"/>
      <c r="G324" s="386"/>
      <c r="H324" s="386"/>
      <c r="I324" s="386"/>
      <c r="J324" s="387"/>
      <c r="K324" s="386"/>
      <c r="L324" s="387"/>
      <c r="M324" s="388"/>
      <c r="N324" s="389"/>
      <c r="V324" s="361"/>
      <c r="W324" s="367"/>
      <c r="AC324" s="367"/>
      <c r="AD324" s="384"/>
      <c r="AE324" s="367"/>
      <c r="AG324" s="367"/>
    </row>
    <row r="325" spans="1:33" s="332" customFormat="1" ht="1.5" customHeight="1" x14ac:dyDescent="0.2">
      <c r="A325" s="386"/>
      <c r="B325" s="380"/>
      <c r="C325" s="380"/>
      <c r="D325" s="380"/>
      <c r="E325" s="380"/>
      <c r="F325" s="386"/>
      <c r="G325" s="386"/>
      <c r="H325" s="386"/>
      <c r="I325" s="386"/>
      <c r="J325" s="390"/>
      <c r="K325" s="386"/>
      <c r="L325" s="390"/>
      <c r="M325" s="373"/>
      <c r="N325" s="390"/>
      <c r="V325" s="361"/>
      <c r="W325" s="367"/>
      <c r="AC325" s="367"/>
      <c r="AD325" s="384"/>
      <c r="AE325" s="367"/>
      <c r="AG325" s="367"/>
    </row>
    <row r="326" spans="1:33" s="332" customFormat="1" ht="12" x14ac:dyDescent="0.2">
      <c r="A326" s="391"/>
      <c r="B326" s="392"/>
      <c r="C326" s="1068" t="s">
        <v>4586</v>
      </c>
      <c r="D326" s="1068"/>
      <c r="E326" s="1068"/>
      <c r="F326" s="1068"/>
      <c r="G326" s="1068"/>
      <c r="H326" s="1068"/>
      <c r="I326" s="1068"/>
      <c r="J326" s="1068"/>
      <c r="K326" s="1068"/>
      <c r="L326" s="393"/>
      <c r="M326" s="394"/>
      <c r="N326" s="395"/>
      <c r="V326" s="361"/>
      <c r="W326" s="367"/>
      <c r="AC326" s="367"/>
      <c r="AD326" s="384"/>
      <c r="AE326" s="367" t="s">
        <v>4586</v>
      </c>
      <c r="AG326" s="367"/>
    </row>
    <row r="327" spans="1:33" s="332" customFormat="1" ht="12" x14ac:dyDescent="0.2">
      <c r="A327" s="396"/>
      <c r="B327" s="371"/>
      <c r="C327" s="1065" t="s">
        <v>512</v>
      </c>
      <c r="D327" s="1065"/>
      <c r="E327" s="1065"/>
      <c r="F327" s="1065"/>
      <c r="G327" s="1065"/>
      <c r="H327" s="1065"/>
      <c r="I327" s="1065"/>
      <c r="J327" s="1065"/>
      <c r="K327" s="1065"/>
      <c r="L327" s="397">
        <v>120129.09</v>
      </c>
      <c r="M327" s="398"/>
      <c r="N327" s="399"/>
      <c r="V327" s="361"/>
      <c r="W327" s="367"/>
      <c r="AC327" s="367"/>
      <c r="AD327" s="384"/>
      <c r="AE327" s="367"/>
      <c r="AF327" s="335" t="s">
        <v>512</v>
      </c>
      <c r="AG327" s="367"/>
    </row>
    <row r="328" spans="1:33" s="332" customFormat="1" ht="12" x14ac:dyDescent="0.2">
      <c r="A328" s="396"/>
      <c r="B328" s="371"/>
      <c r="C328" s="1065" t="s">
        <v>513</v>
      </c>
      <c r="D328" s="1065"/>
      <c r="E328" s="1065"/>
      <c r="F328" s="1065"/>
      <c r="G328" s="1065"/>
      <c r="H328" s="1065"/>
      <c r="I328" s="1065"/>
      <c r="J328" s="1065"/>
      <c r="K328" s="1065"/>
      <c r="L328" s="397"/>
      <c r="M328" s="398"/>
      <c r="N328" s="399"/>
      <c r="V328" s="361"/>
      <c r="W328" s="367"/>
      <c r="AC328" s="367"/>
      <c r="AD328" s="384"/>
      <c r="AE328" s="367"/>
      <c r="AF328" s="335" t="s">
        <v>513</v>
      </c>
      <c r="AG328" s="367"/>
    </row>
    <row r="329" spans="1:33" s="332" customFormat="1" ht="12" x14ac:dyDescent="0.2">
      <c r="A329" s="396"/>
      <c r="B329" s="371"/>
      <c r="C329" s="1065" t="s">
        <v>514</v>
      </c>
      <c r="D329" s="1065"/>
      <c r="E329" s="1065"/>
      <c r="F329" s="1065"/>
      <c r="G329" s="1065"/>
      <c r="H329" s="1065"/>
      <c r="I329" s="1065"/>
      <c r="J329" s="1065"/>
      <c r="K329" s="1065"/>
      <c r="L329" s="397">
        <v>2094.34</v>
      </c>
      <c r="M329" s="398"/>
      <c r="N329" s="399"/>
      <c r="V329" s="361"/>
      <c r="W329" s="367"/>
      <c r="AC329" s="367"/>
      <c r="AD329" s="384"/>
      <c r="AE329" s="367"/>
      <c r="AF329" s="335" t="s">
        <v>514</v>
      </c>
      <c r="AG329" s="367"/>
    </row>
    <row r="330" spans="1:33" s="332" customFormat="1" ht="12" x14ac:dyDescent="0.2">
      <c r="A330" s="396"/>
      <c r="B330" s="371"/>
      <c r="C330" s="1065" t="s">
        <v>515</v>
      </c>
      <c r="D330" s="1065"/>
      <c r="E330" s="1065"/>
      <c r="F330" s="1065"/>
      <c r="G330" s="1065"/>
      <c r="H330" s="1065"/>
      <c r="I330" s="1065"/>
      <c r="J330" s="1065"/>
      <c r="K330" s="1065"/>
      <c r="L330" s="397">
        <v>3331.84</v>
      </c>
      <c r="M330" s="398"/>
      <c r="N330" s="399"/>
      <c r="V330" s="361"/>
      <c r="W330" s="367"/>
      <c r="AC330" s="367"/>
      <c r="AD330" s="384"/>
      <c r="AE330" s="367"/>
      <c r="AF330" s="335" t="s">
        <v>515</v>
      </c>
      <c r="AG330" s="367"/>
    </row>
    <row r="331" spans="1:33" s="332" customFormat="1" ht="12" x14ac:dyDescent="0.2">
      <c r="A331" s="396"/>
      <c r="B331" s="371"/>
      <c r="C331" s="1065" t="s">
        <v>516</v>
      </c>
      <c r="D331" s="1065"/>
      <c r="E331" s="1065"/>
      <c r="F331" s="1065"/>
      <c r="G331" s="1065"/>
      <c r="H331" s="1065"/>
      <c r="I331" s="1065"/>
      <c r="J331" s="1065"/>
      <c r="K331" s="1065"/>
      <c r="L331" s="397">
        <v>506.16</v>
      </c>
      <c r="M331" s="398"/>
      <c r="N331" s="399"/>
      <c r="V331" s="361"/>
      <c r="W331" s="367"/>
      <c r="AC331" s="367"/>
      <c r="AD331" s="384"/>
      <c r="AE331" s="367"/>
      <c r="AF331" s="335" t="s">
        <v>516</v>
      </c>
      <c r="AG331" s="367"/>
    </row>
    <row r="332" spans="1:33" s="332" customFormat="1" ht="12" x14ac:dyDescent="0.2">
      <c r="A332" s="396"/>
      <c r="B332" s="371"/>
      <c r="C332" s="1065" t="s">
        <v>517</v>
      </c>
      <c r="D332" s="1065"/>
      <c r="E332" s="1065"/>
      <c r="F332" s="1065"/>
      <c r="G332" s="1065"/>
      <c r="H332" s="1065"/>
      <c r="I332" s="1065"/>
      <c r="J332" s="1065"/>
      <c r="K332" s="1065"/>
      <c r="L332" s="397">
        <v>114702.91</v>
      </c>
      <c r="M332" s="398"/>
      <c r="N332" s="399"/>
      <c r="V332" s="361"/>
      <c r="W332" s="367"/>
      <c r="AC332" s="367"/>
      <c r="AD332" s="384"/>
      <c r="AE332" s="367"/>
      <c r="AF332" s="335" t="s">
        <v>517</v>
      </c>
      <c r="AG332" s="367"/>
    </row>
    <row r="333" spans="1:33" s="332" customFormat="1" ht="12" x14ac:dyDescent="0.2">
      <c r="A333" s="396"/>
      <c r="B333" s="371"/>
      <c r="C333" s="1065" t="s">
        <v>518</v>
      </c>
      <c r="D333" s="1065"/>
      <c r="E333" s="1065"/>
      <c r="F333" s="1065"/>
      <c r="G333" s="1065"/>
      <c r="H333" s="1065"/>
      <c r="I333" s="1065"/>
      <c r="J333" s="1065"/>
      <c r="K333" s="1065"/>
      <c r="L333" s="397">
        <v>124298.32</v>
      </c>
      <c r="M333" s="398"/>
      <c r="N333" s="399"/>
      <c r="V333" s="361"/>
      <c r="W333" s="367"/>
      <c r="AC333" s="367"/>
      <c r="AD333" s="384"/>
      <c r="AE333" s="367"/>
      <c r="AF333" s="335" t="s">
        <v>518</v>
      </c>
      <c r="AG333" s="367"/>
    </row>
    <row r="334" spans="1:33" s="332" customFormat="1" ht="12" x14ac:dyDescent="0.2">
      <c r="A334" s="396"/>
      <c r="B334" s="371"/>
      <c r="C334" s="1065" t="s">
        <v>513</v>
      </c>
      <c r="D334" s="1065"/>
      <c r="E334" s="1065"/>
      <c r="F334" s="1065"/>
      <c r="G334" s="1065"/>
      <c r="H334" s="1065"/>
      <c r="I334" s="1065"/>
      <c r="J334" s="1065"/>
      <c r="K334" s="1065"/>
      <c r="L334" s="397"/>
      <c r="M334" s="398"/>
      <c r="N334" s="399"/>
      <c r="V334" s="361"/>
      <c r="W334" s="367"/>
      <c r="AC334" s="367"/>
      <c r="AD334" s="384"/>
      <c r="AE334" s="367"/>
      <c r="AF334" s="335" t="s">
        <v>513</v>
      </c>
      <c r="AG334" s="367"/>
    </row>
    <row r="335" spans="1:33" s="332" customFormat="1" ht="12" x14ac:dyDescent="0.2">
      <c r="A335" s="396"/>
      <c r="B335" s="371"/>
      <c r="C335" s="1065" t="s">
        <v>519</v>
      </c>
      <c r="D335" s="1065"/>
      <c r="E335" s="1065"/>
      <c r="F335" s="1065"/>
      <c r="G335" s="1065"/>
      <c r="H335" s="1065"/>
      <c r="I335" s="1065"/>
      <c r="J335" s="1065"/>
      <c r="K335" s="1065"/>
      <c r="L335" s="397">
        <v>2094.34</v>
      </c>
      <c r="M335" s="398"/>
      <c r="N335" s="399"/>
      <c r="V335" s="361"/>
      <c r="W335" s="367"/>
      <c r="AC335" s="367"/>
      <c r="AD335" s="384"/>
      <c r="AE335" s="367"/>
      <c r="AF335" s="335" t="s">
        <v>519</v>
      </c>
      <c r="AG335" s="367"/>
    </row>
    <row r="336" spans="1:33" s="332" customFormat="1" ht="12" x14ac:dyDescent="0.2">
      <c r="A336" s="396"/>
      <c r="B336" s="371"/>
      <c r="C336" s="1065" t="s">
        <v>520</v>
      </c>
      <c r="D336" s="1065"/>
      <c r="E336" s="1065"/>
      <c r="F336" s="1065"/>
      <c r="G336" s="1065"/>
      <c r="H336" s="1065"/>
      <c r="I336" s="1065"/>
      <c r="J336" s="1065"/>
      <c r="K336" s="1065"/>
      <c r="L336" s="397">
        <v>3331.84</v>
      </c>
      <c r="M336" s="398"/>
      <c r="N336" s="399"/>
      <c r="V336" s="361"/>
      <c r="W336" s="367"/>
      <c r="AC336" s="367"/>
      <c r="AD336" s="384"/>
      <c r="AE336" s="367"/>
      <c r="AF336" s="335" t="s">
        <v>520</v>
      </c>
      <c r="AG336" s="367"/>
    </row>
    <row r="337" spans="1:33" s="332" customFormat="1" ht="12" x14ac:dyDescent="0.2">
      <c r="A337" s="396"/>
      <c r="B337" s="371"/>
      <c r="C337" s="1065" t="s">
        <v>521</v>
      </c>
      <c r="D337" s="1065"/>
      <c r="E337" s="1065"/>
      <c r="F337" s="1065"/>
      <c r="G337" s="1065"/>
      <c r="H337" s="1065"/>
      <c r="I337" s="1065"/>
      <c r="J337" s="1065"/>
      <c r="K337" s="1065"/>
      <c r="L337" s="397">
        <v>114702.91</v>
      </c>
      <c r="M337" s="398"/>
      <c r="N337" s="399"/>
      <c r="V337" s="361"/>
      <c r="W337" s="367"/>
      <c r="AC337" s="367"/>
      <c r="AD337" s="384"/>
      <c r="AE337" s="367"/>
      <c r="AF337" s="335" t="s">
        <v>521</v>
      </c>
      <c r="AG337" s="367"/>
    </row>
    <row r="338" spans="1:33" s="332" customFormat="1" ht="12" x14ac:dyDescent="0.2">
      <c r="A338" s="396"/>
      <c r="B338" s="371"/>
      <c r="C338" s="1065" t="s">
        <v>522</v>
      </c>
      <c r="D338" s="1065"/>
      <c r="E338" s="1065"/>
      <c r="F338" s="1065"/>
      <c r="G338" s="1065"/>
      <c r="H338" s="1065"/>
      <c r="I338" s="1065"/>
      <c r="J338" s="1065"/>
      <c r="K338" s="1065"/>
      <c r="L338" s="397">
        <v>2655.79</v>
      </c>
      <c r="M338" s="398"/>
      <c r="N338" s="399"/>
      <c r="V338" s="361"/>
      <c r="W338" s="367"/>
      <c r="AC338" s="367"/>
      <c r="AD338" s="384"/>
      <c r="AE338" s="367"/>
      <c r="AF338" s="335" t="s">
        <v>522</v>
      </c>
      <c r="AG338" s="367"/>
    </row>
    <row r="339" spans="1:33" s="332" customFormat="1" ht="12" x14ac:dyDescent="0.2">
      <c r="A339" s="396"/>
      <c r="B339" s="371"/>
      <c r="C339" s="1065" t="s">
        <v>523</v>
      </c>
      <c r="D339" s="1065"/>
      <c r="E339" s="1065"/>
      <c r="F339" s="1065"/>
      <c r="G339" s="1065"/>
      <c r="H339" s="1065"/>
      <c r="I339" s="1065"/>
      <c r="J339" s="1065"/>
      <c r="K339" s="1065"/>
      <c r="L339" s="397">
        <v>1513.44</v>
      </c>
      <c r="M339" s="398"/>
      <c r="N339" s="399"/>
      <c r="V339" s="361"/>
      <c r="W339" s="367"/>
      <c r="AC339" s="367"/>
      <c r="AD339" s="384"/>
      <c r="AE339" s="367"/>
      <c r="AF339" s="335" t="s">
        <v>523</v>
      </c>
      <c r="AG339" s="367"/>
    </row>
    <row r="340" spans="1:33" s="332" customFormat="1" ht="12" x14ac:dyDescent="0.2">
      <c r="A340" s="396"/>
      <c r="B340" s="371"/>
      <c r="C340" s="1065" t="s">
        <v>524</v>
      </c>
      <c r="D340" s="1065"/>
      <c r="E340" s="1065"/>
      <c r="F340" s="1065"/>
      <c r="G340" s="1065"/>
      <c r="H340" s="1065"/>
      <c r="I340" s="1065"/>
      <c r="J340" s="1065"/>
      <c r="K340" s="1065"/>
      <c r="L340" s="397">
        <v>2600.5</v>
      </c>
      <c r="M340" s="398"/>
      <c r="N340" s="399"/>
      <c r="V340" s="361"/>
      <c r="W340" s="367"/>
      <c r="AC340" s="367"/>
      <c r="AD340" s="384"/>
      <c r="AE340" s="367"/>
      <c r="AF340" s="335" t="s">
        <v>524</v>
      </c>
      <c r="AG340" s="367"/>
    </row>
    <row r="341" spans="1:33" s="332" customFormat="1" ht="12" x14ac:dyDescent="0.2">
      <c r="A341" s="396"/>
      <c r="B341" s="371"/>
      <c r="C341" s="1065" t="s">
        <v>525</v>
      </c>
      <c r="D341" s="1065"/>
      <c r="E341" s="1065"/>
      <c r="F341" s="1065"/>
      <c r="G341" s="1065"/>
      <c r="H341" s="1065"/>
      <c r="I341" s="1065"/>
      <c r="J341" s="1065"/>
      <c r="K341" s="1065"/>
      <c r="L341" s="397">
        <v>2655.79</v>
      </c>
      <c r="M341" s="398"/>
      <c r="N341" s="399"/>
      <c r="V341" s="361"/>
      <c r="W341" s="367"/>
      <c r="AC341" s="367"/>
      <c r="AD341" s="384"/>
      <c r="AE341" s="367"/>
      <c r="AF341" s="335" t="s">
        <v>525</v>
      </c>
      <c r="AG341" s="367"/>
    </row>
    <row r="342" spans="1:33" s="332" customFormat="1" ht="12" x14ac:dyDescent="0.2">
      <c r="A342" s="396"/>
      <c r="B342" s="371"/>
      <c r="C342" s="1065" t="s">
        <v>526</v>
      </c>
      <c r="D342" s="1065"/>
      <c r="E342" s="1065"/>
      <c r="F342" s="1065"/>
      <c r="G342" s="1065"/>
      <c r="H342" s="1065"/>
      <c r="I342" s="1065"/>
      <c r="J342" s="1065"/>
      <c r="K342" s="1065"/>
      <c r="L342" s="397">
        <v>1513.44</v>
      </c>
      <c r="M342" s="398"/>
      <c r="N342" s="399"/>
      <c r="V342" s="361"/>
      <c r="W342" s="367"/>
      <c r="AC342" s="367"/>
      <c r="AD342" s="384"/>
      <c r="AE342" s="367"/>
      <c r="AF342" s="335" t="s">
        <v>526</v>
      </c>
      <c r="AG342" s="367"/>
    </row>
    <row r="343" spans="1:33" s="332" customFormat="1" ht="12" x14ac:dyDescent="0.2">
      <c r="A343" s="396"/>
      <c r="B343" s="390"/>
      <c r="C343" s="1067" t="s">
        <v>4587</v>
      </c>
      <c r="D343" s="1067"/>
      <c r="E343" s="1067"/>
      <c r="F343" s="1067"/>
      <c r="G343" s="1067"/>
      <c r="H343" s="1067"/>
      <c r="I343" s="1067"/>
      <c r="J343" s="1067"/>
      <c r="K343" s="1067"/>
      <c r="L343" s="400">
        <v>124298.32</v>
      </c>
      <c r="M343" s="401"/>
      <c r="N343" s="402"/>
      <c r="V343" s="361"/>
      <c r="W343" s="367"/>
      <c r="AC343" s="367"/>
      <c r="AD343" s="384"/>
      <c r="AE343" s="367"/>
      <c r="AG343" s="367" t="s">
        <v>4587</v>
      </c>
    </row>
    <row r="344" spans="1:33" s="332" customFormat="1" ht="12" x14ac:dyDescent="0.2">
      <c r="A344" s="1195" t="s">
        <v>4588</v>
      </c>
      <c r="B344" s="1196"/>
      <c r="C344" s="1196"/>
      <c r="D344" s="1196"/>
      <c r="E344" s="1196"/>
      <c r="F344" s="1196"/>
      <c r="G344" s="1196"/>
      <c r="H344" s="1196"/>
      <c r="I344" s="1196"/>
      <c r="J344" s="1196"/>
      <c r="K344" s="1196"/>
      <c r="L344" s="1196"/>
      <c r="M344" s="1196"/>
      <c r="N344" s="1197"/>
      <c r="V344" s="361" t="s">
        <v>4588</v>
      </c>
      <c r="W344" s="367"/>
      <c r="AC344" s="367"/>
      <c r="AD344" s="384"/>
      <c r="AE344" s="367"/>
      <c r="AG344" s="367"/>
    </row>
    <row r="345" spans="1:33" s="332" customFormat="1" ht="45" x14ac:dyDescent="0.2">
      <c r="A345" s="362" t="s">
        <v>166</v>
      </c>
      <c r="B345" s="363" t="s">
        <v>4589</v>
      </c>
      <c r="C345" s="1068" t="s">
        <v>4590</v>
      </c>
      <c r="D345" s="1068"/>
      <c r="E345" s="1068"/>
      <c r="F345" s="364" t="s">
        <v>532</v>
      </c>
      <c r="G345" s="364"/>
      <c r="H345" s="364"/>
      <c r="I345" s="364" t="s">
        <v>1635</v>
      </c>
      <c r="J345" s="365"/>
      <c r="K345" s="364"/>
      <c r="L345" s="365"/>
      <c r="M345" s="364"/>
      <c r="N345" s="366"/>
      <c r="V345" s="361"/>
      <c r="W345" s="367" t="s">
        <v>4590</v>
      </c>
      <c r="AC345" s="367"/>
      <c r="AD345" s="384"/>
      <c r="AE345" s="367"/>
      <c r="AG345" s="367"/>
    </row>
    <row r="346" spans="1:33" s="332" customFormat="1" ht="12" x14ac:dyDescent="0.2">
      <c r="A346" s="368"/>
      <c r="B346" s="369"/>
      <c r="C346" s="1065" t="s">
        <v>4591</v>
      </c>
      <c r="D346" s="1065"/>
      <c r="E346" s="1065"/>
      <c r="F346" s="1065"/>
      <c r="G346" s="1065"/>
      <c r="H346" s="1065"/>
      <c r="I346" s="1065"/>
      <c r="J346" s="1065"/>
      <c r="K346" s="1065"/>
      <c r="L346" s="1065"/>
      <c r="M346" s="1065"/>
      <c r="N346" s="1072"/>
      <c r="V346" s="361"/>
      <c r="W346" s="367"/>
      <c r="X346" s="335" t="s">
        <v>4591</v>
      </c>
      <c r="AC346" s="367"/>
      <c r="AD346" s="384"/>
      <c r="AE346" s="367"/>
      <c r="AG346" s="367"/>
    </row>
    <row r="347" spans="1:33" s="332" customFormat="1" ht="33.75" x14ac:dyDescent="0.2">
      <c r="A347" s="370"/>
      <c r="B347" s="371" t="s">
        <v>430</v>
      </c>
      <c r="C347" s="1065" t="s">
        <v>431</v>
      </c>
      <c r="D347" s="1065"/>
      <c r="E347" s="1065"/>
      <c r="F347" s="1065"/>
      <c r="G347" s="1065"/>
      <c r="H347" s="1065"/>
      <c r="I347" s="1065"/>
      <c r="J347" s="1065"/>
      <c r="K347" s="1065"/>
      <c r="L347" s="1065"/>
      <c r="M347" s="1065"/>
      <c r="N347" s="1072"/>
      <c r="V347" s="361"/>
      <c r="W347" s="367"/>
      <c r="Y347" s="335" t="s">
        <v>431</v>
      </c>
      <c r="AC347" s="367"/>
      <c r="AD347" s="384"/>
      <c r="AE347" s="367"/>
      <c r="AG347" s="367"/>
    </row>
    <row r="348" spans="1:33" s="332" customFormat="1" ht="12" x14ac:dyDescent="0.2">
      <c r="A348" s="372"/>
      <c r="B348" s="371" t="s">
        <v>423</v>
      </c>
      <c r="C348" s="1065" t="s">
        <v>432</v>
      </c>
      <c r="D348" s="1065"/>
      <c r="E348" s="1065"/>
      <c r="F348" s="373"/>
      <c r="G348" s="373"/>
      <c r="H348" s="373"/>
      <c r="I348" s="373"/>
      <c r="J348" s="374">
        <v>201.61</v>
      </c>
      <c r="K348" s="373" t="s">
        <v>436</v>
      </c>
      <c r="L348" s="374">
        <v>110.89</v>
      </c>
      <c r="M348" s="373"/>
      <c r="N348" s="375"/>
      <c r="V348" s="361"/>
      <c r="W348" s="367"/>
      <c r="Z348" s="335" t="s">
        <v>432</v>
      </c>
      <c r="AC348" s="367"/>
      <c r="AD348" s="384"/>
      <c r="AE348" s="367"/>
      <c r="AG348" s="367"/>
    </row>
    <row r="349" spans="1:33" s="332" customFormat="1" ht="12" x14ac:dyDescent="0.2">
      <c r="A349" s="372"/>
      <c r="B349" s="371" t="s">
        <v>434</v>
      </c>
      <c r="C349" s="1065" t="s">
        <v>435</v>
      </c>
      <c r="D349" s="1065"/>
      <c r="E349" s="1065"/>
      <c r="F349" s="373"/>
      <c r="G349" s="373"/>
      <c r="H349" s="373"/>
      <c r="I349" s="373"/>
      <c r="J349" s="374">
        <v>71.64</v>
      </c>
      <c r="K349" s="373" t="s">
        <v>436</v>
      </c>
      <c r="L349" s="374">
        <v>39.4</v>
      </c>
      <c r="M349" s="373"/>
      <c r="N349" s="375"/>
      <c r="V349" s="361"/>
      <c r="W349" s="367"/>
      <c r="Z349" s="335" t="s">
        <v>435</v>
      </c>
      <c r="AC349" s="367"/>
      <c r="AD349" s="384"/>
      <c r="AE349" s="367"/>
      <c r="AG349" s="367"/>
    </row>
    <row r="350" spans="1:33" s="332" customFormat="1" ht="12" x14ac:dyDescent="0.2">
      <c r="A350" s="372"/>
      <c r="B350" s="371" t="s">
        <v>437</v>
      </c>
      <c r="C350" s="1065" t="s">
        <v>438</v>
      </c>
      <c r="D350" s="1065"/>
      <c r="E350" s="1065"/>
      <c r="F350" s="373"/>
      <c r="G350" s="373"/>
      <c r="H350" s="373"/>
      <c r="I350" s="373"/>
      <c r="J350" s="374">
        <v>2.3199999999999998</v>
      </c>
      <c r="K350" s="373" t="s">
        <v>436</v>
      </c>
      <c r="L350" s="374">
        <v>1.28</v>
      </c>
      <c r="M350" s="373"/>
      <c r="N350" s="375"/>
      <c r="V350" s="361"/>
      <c r="W350" s="367"/>
      <c r="Z350" s="335" t="s">
        <v>438</v>
      </c>
      <c r="AC350" s="367"/>
      <c r="AD350" s="384"/>
      <c r="AE350" s="367"/>
      <c r="AG350" s="367"/>
    </row>
    <row r="351" spans="1:33" s="332" customFormat="1" ht="12" x14ac:dyDescent="0.2">
      <c r="A351" s="372"/>
      <c r="B351" s="371" t="s">
        <v>439</v>
      </c>
      <c r="C351" s="1065" t="s">
        <v>440</v>
      </c>
      <c r="D351" s="1065"/>
      <c r="E351" s="1065"/>
      <c r="F351" s="373"/>
      <c r="G351" s="373"/>
      <c r="H351" s="373"/>
      <c r="I351" s="373"/>
      <c r="J351" s="374">
        <v>62.75</v>
      </c>
      <c r="K351" s="373"/>
      <c r="L351" s="374">
        <v>27.61</v>
      </c>
      <c r="M351" s="373"/>
      <c r="N351" s="375"/>
      <c r="V351" s="361"/>
      <c r="W351" s="367"/>
      <c r="Z351" s="335" t="s">
        <v>440</v>
      </c>
      <c r="AC351" s="367"/>
      <c r="AD351" s="384"/>
      <c r="AE351" s="367"/>
      <c r="AG351" s="367"/>
    </row>
    <row r="352" spans="1:33" s="332" customFormat="1" ht="12" x14ac:dyDescent="0.2">
      <c r="A352" s="368"/>
      <c r="B352" s="381" t="s">
        <v>4592</v>
      </c>
      <c r="C352" s="1076" t="s">
        <v>4593</v>
      </c>
      <c r="D352" s="1076"/>
      <c r="E352" s="1076"/>
      <c r="F352" s="382" t="s">
        <v>411</v>
      </c>
      <c r="G352" s="382" t="s">
        <v>979</v>
      </c>
      <c r="H352" s="382"/>
      <c r="I352" s="382" t="s">
        <v>4594</v>
      </c>
      <c r="J352" s="371"/>
      <c r="K352" s="373"/>
      <c r="L352" s="374"/>
      <c r="M352" s="373"/>
      <c r="N352" s="383"/>
      <c r="V352" s="361"/>
      <c r="W352" s="367"/>
      <c r="AC352" s="367"/>
      <c r="AD352" s="384" t="s">
        <v>4593</v>
      </c>
      <c r="AE352" s="367"/>
      <c r="AG352" s="367"/>
    </row>
    <row r="353" spans="1:33" s="332" customFormat="1" ht="12" x14ac:dyDescent="0.2">
      <c r="A353" s="368"/>
      <c r="B353" s="381" t="s">
        <v>4595</v>
      </c>
      <c r="C353" s="1076" t="s">
        <v>4596</v>
      </c>
      <c r="D353" s="1076"/>
      <c r="E353" s="1076"/>
      <c r="F353" s="382" t="s">
        <v>411</v>
      </c>
      <c r="G353" s="382" t="s">
        <v>1056</v>
      </c>
      <c r="H353" s="382"/>
      <c r="I353" s="382" t="s">
        <v>4597</v>
      </c>
      <c r="J353" s="371"/>
      <c r="K353" s="373"/>
      <c r="L353" s="374"/>
      <c r="M353" s="373"/>
      <c r="N353" s="383"/>
      <c r="V353" s="361"/>
      <c r="W353" s="367"/>
      <c r="AC353" s="367"/>
      <c r="AD353" s="384" t="s">
        <v>4596</v>
      </c>
      <c r="AE353" s="367"/>
      <c r="AG353" s="367"/>
    </row>
    <row r="354" spans="1:33" s="332" customFormat="1" ht="12" x14ac:dyDescent="0.2">
      <c r="A354" s="372"/>
      <c r="B354" s="371"/>
      <c r="C354" s="1065" t="s">
        <v>443</v>
      </c>
      <c r="D354" s="1065"/>
      <c r="E354" s="1065"/>
      <c r="F354" s="373" t="s">
        <v>444</v>
      </c>
      <c r="G354" s="373" t="s">
        <v>4598</v>
      </c>
      <c r="H354" s="373" t="s">
        <v>436</v>
      </c>
      <c r="I354" s="373" t="s">
        <v>4599</v>
      </c>
      <c r="J354" s="374"/>
      <c r="K354" s="373"/>
      <c r="L354" s="374"/>
      <c r="M354" s="373"/>
      <c r="N354" s="375"/>
      <c r="V354" s="361"/>
      <c r="W354" s="367"/>
      <c r="AA354" s="335" t="s">
        <v>443</v>
      </c>
      <c r="AC354" s="367"/>
      <c r="AD354" s="384"/>
      <c r="AE354" s="367"/>
      <c r="AG354" s="367"/>
    </row>
    <row r="355" spans="1:33" s="332" customFormat="1" ht="12" x14ac:dyDescent="0.2">
      <c r="A355" s="372"/>
      <c r="B355" s="371"/>
      <c r="C355" s="1065" t="s">
        <v>447</v>
      </c>
      <c r="D355" s="1065"/>
      <c r="E355" s="1065"/>
      <c r="F355" s="373" t="s">
        <v>444</v>
      </c>
      <c r="G355" s="373" t="s">
        <v>2696</v>
      </c>
      <c r="H355" s="373" t="s">
        <v>436</v>
      </c>
      <c r="I355" s="373" t="s">
        <v>1256</v>
      </c>
      <c r="J355" s="374"/>
      <c r="K355" s="373"/>
      <c r="L355" s="374"/>
      <c r="M355" s="373"/>
      <c r="N355" s="375"/>
      <c r="V355" s="361"/>
      <c r="W355" s="367"/>
      <c r="AA355" s="335" t="s">
        <v>447</v>
      </c>
      <c r="AC355" s="367"/>
      <c r="AD355" s="384"/>
      <c r="AE355" s="367"/>
      <c r="AG355" s="367"/>
    </row>
    <row r="356" spans="1:33" s="332" customFormat="1" ht="12" x14ac:dyDescent="0.2">
      <c r="A356" s="372"/>
      <c r="B356" s="371"/>
      <c r="C356" s="1077" t="s">
        <v>450</v>
      </c>
      <c r="D356" s="1077"/>
      <c r="E356" s="1077"/>
      <c r="F356" s="376"/>
      <c r="G356" s="376"/>
      <c r="H356" s="376"/>
      <c r="I356" s="376"/>
      <c r="J356" s="377">
        <v>336</v>
      </c>
      <c r="K356" s="376"/>
      <c r="L356" s="377">
        <v>177.9</v>
      </c>
      <c r="M356" s="376"/>
      <c r="N356" s="378"/>
      <c r="V356" s="361"/>
      <c r="W356" s="367"/>
      <c r="AB356" s="335" t="s">
        <v>450</v>
      </c>
      <c r="AC356" s="367"/>
      <c r="AD356" s="384"/>
      <c r="AE356" s="367"/>
      <c r="AG356" s="367"/>
    </row>
    <row r="357" spans="1:33" s="332" customFormat="1" ht="12" x14ac:dyDescent="0.2">
      <c r="A357" s="372"/>
      <c r="B357" s="371"/>
      <c r="C357" s="1065" t="s">
        <v>451</v>
      </c>
      <c r="D357" s="1065"/>
      <c r="E357" s="1065"/>
      <c r="F357" s="373"/>
      <c r="G357" s="373"/>
      <c r="H357" s="373"/>
      <c r="I357" s="373"/>
      <c r="J357" s="374"/>
      <c r="K357" s="373"/>
      <c r="L357" s="374">
        <v>112.17</v>
      </c>
      <c r="M357" s="373"/>
      <c r="N357" s="375"/>
      <c r="V357" s="361"/>
      <c r="W357" s="367"/>
      <c r="AA357" s="335" t="s">
        <v>451</v>
      </c>
      <c r="AC357" s="367"/>
      <c r="AD357" s="384"/>
      <c r="AE357" s="367"/>
      <c r="AG357" s="367"/>
    </row>
    <row r="358" spans="1:33" s="332" customFormat="1" ht="22.5" x14ac:dyDescent="0.2">
      <c r="A358" s="372"/>
      <c r="B358" s="371" t="s">
        <v>1245</v>
      </c>
      <c r="C358" s="1065" t="s">
        <v>1246</v>
      </c>
      <c r="D358" s="1065"/>
      <c r="E358" s="1065"/>
      <c r="F358" s="373" t="s">
        <v>454</v>
      </c>
      <c r="G358" s="373" t="s">
        <v>1169</v>
      </c>
      <c r="H358" s="373"/>
      <c r="I358" s="373" t="s">
        <v>1169</v>
      </c>
      <c r="J358" s="374"/>
      <c r="K358" s="373"/>
      <c r="L358" s="374">
        <v>123.39</v>
      </c>
      <c r="M358" s="373"/>
      <c r="N358" s="375"/>
      <c r="V358" s="361"/>
      <c r="W358" s="367"/>
      <c r="AA358" s="335" t="s">
        <v>1246</v>
      </c>
      <c r="AC358" s="367"/>
      <c r="AD358" s="384"/>
      <c r="AE358" s="367"/>
      <c r="AG358" s="367"/>
    </row>
    <row r="359" spans="1:33" s="332" customFormat="1" ht="22.5" x14ac:dyDescent="0.2">
      <c r="A359" s="372"/>
      <c r="B359" s="371" t="s">
        <v>1247</v>
      </c>
      <c r="C359" s="1065" t="s">
        <v>1248</v>
      </c>
      <c r="D359" s="1065"/>
      <c r="E359" s="1065"/>
      <c r="F359" s="373" t="s">
        <v>454</v>
      </c>
      <c r="G359" s="373" t="s">
        <v>959</v>
      </c>
      <c r="H359" s="373"/>
      <c r="I359" s="373" t="s">
        <v>959</v>
      </c>
      <c r="J359" s="374"/>
      <c r="K359" s="373"/>
      <c r="L359" s="374">
        <v>77.400000000000006</v>
      </c>
      <c r="M359" s="373"/>
      <c r="N359" s="375"/>
      <c r="V359" s="361"/>
      <c r="W359" s="367"/>
      <c r="AA359" s="335" t="s">
        <v>1248</v>
      </c>
      <c r="AC359" s="367"/>
      <c r="AD359" s="384"/>
      <c r="AE359" s="367"/>
      <c r="AG359" s="367"/>
    </row>
    <row r="360" spans="1:33" s="332" customFormat="1" ht="12" x14ac:dyDescent="0.2">
      <c r="A360" s="379"/>
      <c r="B360" s="380"/>
      <c r="C360" s="1068" t="s">
        <v>459</v>
      </c>
      <c r="D360" s="1068"/>
      <c r="E360" s="1068"/>
      <c r="F360" s="364"/>
      <c r="G360" s="364"/>
      <c r="H360" s="364"/>
      <c r="I360" s="364"/>
      <c r="J360" s="365"/>
      <c r="K360" s="364"/>
      <c r="L360" s="365">
        <v>378.69</v>
      </c>
      <c r="M360" s="376"/>
      <c r="N360" s="366"/>
      <c r="V360" s="361"/>
      <c r="W360" s="367"/>
      <c r="AC360" s="367" t="s">
        <v>459</v>
      </c>
      <c r="AD360" s="384"/>
      <c r="AE360" s="367"/>
      <c r="AG360" s="367"/>
    </row>
    <row r="361" spans="1:33" s="332" customFormat="1" ht="22.5" x14ac:dyDescent="0.2">
      <c r="A361" s="362" t="s">
        <v>170</v>
      </c>
      <c r="B361" s="363" t="s">
        <v>1067</v>
      </c>
      <c r="C361" s="1068" t="s">
        <v>1068</v>
      </c>
      <c r="D361" s="1068"/>
      <c r="E361" s="1068"/>
      <c r="F361" s="364" t="s">
        <v>411</v>
      </c>
      <c r="G361" s="364"/>
      <c r="H361" s="364"/>
      <c r="I361" s="364" t="s">
        <v>4597</v>
      </c>
      <c r="J361" s="365">
        <v>4812.7</v>
      </c>
      <c r="K361" s="364"/>
      <c r="L361" s="365">
        <v>508.22</v>
      </c>
      <c r="M361" s="364"/>
      <c r="N361" s="366"/>
      <c r="V361" s="361"/>
      <c r="W361" s="367" t="s">
        <v>1068</v>
      </c>
      <c r="AC361" s="367"/>
      <c r="AD361" s="384"/>
      <c r="AE361" s="367"/>
      <c r="AG361" s="367"/>
    </row>
    <row r="362" spans="1:33" s="332" customFormat="1" ht="12" x14ac:dyDescent="0.2">
      <c r="A362" s="379"/>
      <c r="B362" s="380"/>
      <c r="C362" s="340" t="s">
        <v>462</v>
      </c>
      <c r="D362" s="385"/>
      <c r="E362" s="385"/>
      <c r="F362" s="386"/>
      <c r="G362" s="386"/>
      <c r="H362" s="386"/>
      <c r="I362" s="386"/>
      <c r="J362" s="387"/>
      <c r="K362" s="386"/>
      <c r="L362" s="387"/>
      <c r="M362" s="388"/>
      <c r="N362" s="389"/>
      <c r="V362" s="361"/>
      <c r="W362" s="367"/>
      <c r="AC362" s="367"/>
      <c r="AD362" s="384"/>
      <c r="AE362" s="367"/>
      <c r="AG362" s="367"/>
    </row>
    <row r="363" spans="1:33" s="332" customFormat="1" ht="22.5" x14ac:dyDescent="0.2">
      <c r="A363" s="362" t="s">
        <v>828</v>
      </c>
      <c r="B363" s="363" t="s">
        <v>4600</v>
      </c>
      <c r="C363" s="1068" t="s">
        <v>4601</v>
      </c>
      <c r="D363" s="1068"/>
      <c r="E363" s="1068"/>
      <c r="F363" s="364" t="s">
        <v>411</v>
      </c>
      <c r="G363" s="364"/>
      <c r="H363" s="364"/>
      <c r="I363" s="364" t="s">
        <v>4594</v>
      </c>
      <c r="J363" s="365">
        <v>1596</v>
      </c>
      <c r="K363" s="364"/>
      <c r="L363" s="365">
        <v>11.24</v>
      </c>
      <c r="M363" s="364"/>
      <c r="N363" s="366"/>
      <c r="V363" s="361"/>
      <c r="W363" s="367" t="s">
        <v>4601</v>
      </c>
      <c r="AC363" s="367"/>
      <c r="AD363" s="384"/>
      <c r="AE363" s="367"/>
      <c r="AG363" s="367"/>
    </row>
    <row r="364" spans="1:33" s="332" customFormat="1" ht="12" x14ac:dyDescent="0.2">
      <c r="A364" s="379"/>
      <c r="B364" s="380"/>
      <c r="C364" s="340" t="s">
        <v>462</v>
      </c>
      <c r="D364" s="385"/>
      <c r="E364" s="385"/>
      <c r="F364" s="386"/>
      <c r="G364" s="386"/>
      <c r="H364" s="386"/>
      <c r="I364" s="386"/>
      <c r="J364" s="387"/>
      <c r="K364" s="386"/>
      <c r="L364" s="387"/>
      <c r="M364" s="388"/>
      <c r="N364" s="389"/>
      <c r="V364" s="361"/>
      <c r="W364" s="367"/>
      <c r="AC364" s="367"/>
      <c r="AD364" s="384"/>
      <c r="AE364" s="367"/>
      <c r="AG364" s="367"/>
    </row>
    <row r="365" spans="1:33" s="332" customFormat="1" ht="33.75" x14ac:dyDescent="0.2">
      <c r="A365" s="362" t="s">
        <v>832</v>
      </c>
      <c r="B365" s="363" t="s">
        <v>4602</v>
      </c>
      <c r="C365" s="1068" t="s">
        <v>4603</v>
      </c>
      <c r="D365" s="1068"/>
      <c r="E365" s="1068"/>
      <c r="F365" s="364" t="s">
        <v>1026</v>
      </c>
      <c r="G365" s="364"/>
      <c r="H365" s="364"/>
      <c r="I365" s="364" t="s">
        <v>1723</v>
      </c>
      <c r="J365" s="365"/>
      <c r="K365" s="364"/>
      <c r="L365" s="365"/>
      <c r="M365" s="364"/>
      <c r="N365" s="366"/>
      <c r="V365" s="361"/>
      <c r="W365" s="367" t="s">
        <v>4603</v>
      </c>
      <c r="AC365" s="367"/>
      <c r="AD365" s="384"/>
      <c r="AE365" s="367"/>
      <c r="AG365" s="367"/>
    </row>
    <row r="366" spans="1:33" s="332" customFormat="1" ht="12" x14ac:dyDescent="0.2">
      <c r="A366" s="368"/>
      <c r="B366" s="369"/>
      <c r="C366" s="1065" t="s">
        <v>4604</v>
      </c>
      <c r="D366" s="1065"/>
      <c r="E366" s="1065"/>
      <c r="F366" s="1065"/>
      <c r="G366" s="1065"/>
      <c r="H366" s="1065"/>
      <c r="I366" s="1065"/>
      <c r="J366" s="1065"/>
      <c r="K366" s="1065"/>
      <c r="L366" s="1065"/>
      <c r="M366" s="1065"/>
      <c r="N366" s="1072"/>
      <c r="V366" s="361"/>
      <c r="W366" s="367"/>
      <c r="X366" s="335" t="s">
        <v>4604</v>
      </c>
      <c r="AC366" s="367"/>
      <c r="AD366" s="384"/>
      <c r="AE366" s="367"/>
      <c r="AG366" s="367"/>
    </row>
    <row r="367" spans="1:33" s="332" customFormat="1" ht="33.75" x14ac:dyDescent="0.2">
      <c r="A367" s="370"/>
      <c r="B367" s="371" t="s">
        <v>430</v>
      </c>
      <c r="C367" s="1065" t="s">
        <v>431</v>
      </c>
      <c r="D367" s="1065"/>
      <c r="E367" s="1065"/>
      <c r="F367" s="1065"/>
      <c r="G367" s="1065"/>
      <c r="H367" s="1065"/>
      <c r="I367" s="1065"/>
      <c r="J367" s="1065"/>
      <c r="K367" s="1065"/>
      <c r="L367" s="1065"/>
      <c r="M367" s="1065"/>
      <c r="N367" s="1072"/>
      <c r="V367" s="361"/>
      <c r="W367" s="367"/>
      <c r="Y367" s="335" t="s">
        <v>431</v>
      </c>
      <c r="AC367" s="367"/>
      <c r="AD367" s="384"/>
      <c r="AE367" s="367"/>
      <c r="AG367" s="367"/>
    </row>
    <row r="368" spans="1:33" s="332" customFormat="1" ht="12" x14ac:dyDescent="0.2">
      <c r="A368" s="372"/>
      <c r="B368" s="371" t="s">
        <v>423</v>
      </c>
      <c r="C368" s="1065" t="s">
        <v>432</v>
      </c>
      <c r="D368" s="1065"/>
      <c r="E368" s="1065"/>
      <c r="F368" s="373"/>
      <c r="G368" s="373"/>
      <c r="H368" s="373"/>
      <c r="I368" s="373"/>
      <c r="J368" s="374">
        <v>125.96</v>
      </c>
      <c r="K368" s="373" t="s">
        <v>436</v>
      </c>
      <c r="L368" s="374">
        <v>58.26</v>
      </c>
      <c r="M368" s="373"/>
      <c r="N368" s="375"/>
      <c r="V368" s="361"/>
      <c r="W368" s="367"/>
      <c r="Z368" s="335" t="s">
        <v>432</v>
      </c>
      <c r="AC368" s="367"/>
      <c r="AD368" s="384"/>
      <c r="AE368" s="367"/>
      <c r="AG368" s="367"/>
    </row>
    <row r="369" spans="1:33" s="332" customFormat="1" ht="12" x14ac:dyDescent="0.2">
      <c r="A369" s="372"/>
      <c r="B369" s="371" t="s">
        <v>434</v>
      </c>
      <c r="C369" s="1065" t="s">
        <v>435</v>
      </c>
      <c r="D369" s="1065"/>
      <c r="E369" s="1065"/>
      <c r="F369" s="373"/>
      <c r="G369" s="373"/>
      <c r="H369" s="373"/>
      <c r="I369" s="373"/>
      <c r="J369" s="374">
        <v>140.78</v>
      </c>
      <c r="K369" s="373" t="s">
        <v>436</v>
      </c>
      <c r="L369" s="374">
        <v>65.11</v>
      </c>
      <c r="M369" s="373"/>
      <c r="N369" s="375"/>
      <c r="V369" s="361"/>
      <c r="W369" s="367"/>
      <c r="Z369" s="335" t="s">
        <v>435</v>
      </c>
      <c r="AC369" s="367"/>
      <c r="AD369" s="384"/>
      <c r="AE369" s="367"/>
      <c r="AG369" s="367"/>
    </row>
    <row r="370" spans="1:33" s="332" customFormat="1" ht="12" x14ac:dyDescent="0.2">
      <c r="A370" s="372"/>
      <c r="B370" s="371" t="s">
        <v>437</v>
      </c>
      <c r="C370" s="1065" t="s">
        <v>438</v>
      </c>
      <c r="D370" s="1065"/>
      <c r="E370" s="1065"/>
      <c r="F370" s="373"/>
      <c r="G370" s="373"/>
      <c r="H370" s="373"/>
      <c r="I370" s="373"/>
      <c r="J370" s="374">
        <v>12.55</v>
      </c>
      <c r="K370" s="373" t="s">
        <v>436</v>
      </c>
      <c r="L370" s="374">
        <v>5.8</v>
      </c>
      <c r="M370" s="373"/>
      <c r="N370" s="375"/>
      <c r="V370" s="361"/>
      <c r="W370" s="367"/>
      <c r="Z370" s="335" t="s">
        <v>438</v>
      </c>
      <c r="AC370" s="367"/>
      <c r="AD370" s="384"/>
      <c r="AE370" s="367"/>
      <c r="AG370" s="367"/>
    </row>
    <row r="371" spans="1:33" s="332" customFormat="1" ht="12" x14ac:dyDescent="0.2">
      <c r="A371" s="372"/>
      <c r="B371" s="371" t="s">
        <v>439</v>
      </c>
      <c r="C371" s="1065" t="s">
        <v>440</v>
      </c>
      <c r="D371" s="1065"/>
      <c r="E371" s="1065"/>
      <c r="F371" s="373"/>
      <c r="G371" s="373"/>
      <c r="H371" s="373"/>
      <c r="I371" s="373"/>
      <c r="J371" s="374">
        <v>901.81</v>
      </c>
      <c r="K371" s="373"/>
      <c r="L371" s="374">
        <v>333.67</v>
      </c>
      <c r="M371" s="373"/>
      <c r="N371" s="375"/>
      <c r="V371" s="361"/>
      <c r="W371" s="367"/>
      <c r="Z371" s="335" t="s">
        <v>440</v>
      </c>
      <c r="AC371" s="367"/>
      <c r="AD371" s="384"/>
      <c r="AE371" s="367"/>
      <c r="AG371" s="367"/>
    </row>
    <row r="372" spans="1:33" s="332" customFormat="1" ht="12" x14ac:dyDescent="0.2">
      <c r="A372" s="372"/>
      <c r="B372" s="371"/>
      <c r="C372" s="1065" t="s">
        <v>443</v>
      </c>
      <c r="D372" s="1065"/>
      <c r="E372" s="1065"/>
      <c r="F372" s="373" t="s">
        <v>444</v>
      </c>
      <c r="G372" s="373" t="s">
        <v>4605</v>
      </c>
      <c r="H372" s="373" t="s">
        <v>436</v>
      </c>
      <c r="I372" s="373" t="s">
        <v>4606</v>
      </c>
      <c r="J372" s="374"/>
      <c r="K372" s="373"/>
      <c r="L372" s="374"/>
      <c r="M372" s="373"/>
      <c r="N372" s="375"/>
      <c r="V372" s="361"/>
      <c r="W372" s="367"/>
      <c r="AA372" s="335" t="s">
        <v>443</v>
      </c>
      <c r="AC372" s="367"/>
      <c r="AD372" s="384"/>
      <c r="AE372" s="367"/>
      <c r="AG372" s="367"/>
    </row>
    <row r="373" spans="1:33" s="332" customFormat="1" ht="12" x14ac:dyDescent="0.2">
      <c r="A373" s="372"/>
      <c r="B373" s="371"/>
      <c r="C373" s="1065" t="s">
        <v>447</v>
      </c>
      <c r="D373" s="1065"/>
      <c r="E373" s="1065"/>
      <c r="F373" s="373" t="s">
        <v>444</v>
      </c>
      <c r="G373" s="373" t="s">
        <v>423</v>
      </c>
      <c r="H373" s="373" t="s">
        <v>436</v>
      </c>
      <c r="I373" s="373" t="s">
        <v>794</v>
      </c>
      <c r="J373" s="374"/>
      <c r="K373" s="373"/>
      <c r="L373" s="374"/>
      <c r="M373" s="373"/>
      <c r="N373" s="375"/>
      <c r="V373" s="361"/>
      <c r="W373" s="367"/>
      <c r="AA373" s="335" t="s">
        <v>447</v>
      </c>
      <c r="AC373" s="367"/>
      <c r="AD373" s="384"/>
      <c r="AE373" s="367"/>
      <c r="AG373" s="367"/>
    </row>
    <row r="374" spans="1:33" s="332" customFormat="1" ht="12" x14ac:dyDescent="0.2">
      <c r="A374" s="372"/>
      <c r="B374" s="371"/>
      <c r="C374" s="1077" t="s">
        <v>450</v>
      </c>
      <c r="D374" s="1077"/>
      <c r="E374" s="1077"/>
      <c r="F374" s="376"/>
      <c r="G374" s="376"/>
      <c r="H374" s="376"/>
      <c r="I374" s="376"/>
      <c r="J374" s="377">
        <v>1168.55</v>
      </c>
      <c r="K374" s="376"/>
      <c r="L374" s="377">
        <v>457.04</v>
      </c>
      <c r="M374" s="376"/>
      <c r="N374" s="378"/>
      <c r="V374" s="361"/>
      <c r="W374" s="367"/>
      <c r="AB374" s="335" t="s">
        <v>450</v>
      </c>
      <c r="AC374" s="367"/>
      <c r="AD374" s="384"/>
      <c r="AE374" s="367"/>
      <c r="AG374" s="367"/>
    </row>
    <row r="375" spans="1:33" s="332" customFormat="1" ht="12" x14ac:dyDescent="0.2">
      <c r="A375" s="372"/>
      <c r="B375" s="371"/>
      <c r="C375" s="1065" t="s">
        <v>451</v>
      </c>
      <c r="D375" s="1065"/>
      <c r="E375" s="1065"/>
      <c r="F375" s="373"/>
      <c r="G375" s="373"/>
      <c r="H375" s="373"/>
      <c r="I375" s="373"/>
      <c r="J375" s="374"/>
      <c r="K375" s="373"/>
      <c r="L375" s="374">
        <v>64.06</v>
      </c>
      <c r="M375" s="373"/>
      <c r="N375" s="375"/>
      <c r="V375" s="361"/>
      <c r="W375" s="367"/>
      <c r="AA375" s="335" t="s">
        <v>451</v>
      </c>
      <c r="AC375" s="367"/>
      <c r="AD375" s="384"/>
      <c r="AE375" s="367"/>
      <c r="AG375" s="367"/>
    </row>
    <row r="376" spans="1:33" s="332" customFormat="1" ht="22.5" x14ac:dyDescent="0.2">
      <c r="A376" s="372"/>
      <c r="B376" s="371" t="s">
        <v>3147</v>
      </c>
      <c r="C376" s="1065" t="s">
        <v>3148</v>
      </c>
      <c r="D376" s="1065"/>
      <c r="E376" s="1065"/>
      <c r="F376" s="373" t="s">
        <v>454</v>
      </c>
      <c r="G376" s="373" t="s">
        <v>558</v>
      </c>
      <c r="H376" s="373"/>
      <c r="I376" s="373" t="s">
        <v>558</v>
      </c>
      <c r="J376" s="374"/>
      <c r="K376" s="373"/>
      <c r="L376" s="374">
        <v>62.14</v>
      </c>
      <c r="M376" s="373"/>
      <c r="N376" s="375"/>
      <c r="V376" s="361"/>
      <c r="W376" s="367"/>
      <c r="AA376" s="335" t="s">
        <v>3148</v>
      </c>
      <c r="AC376" s="367"/>
      <c r="AD376" s="384"/>
      <c r="AE376" s="367"/>
      <c r="AG376" s="367"/>
    </row>
    <row r="377" spans="1:33" s="332" customFormat="1" ht="22.5" x14ac:dyDescent="0.2">
      <c r="A377" s="372"/>
      <c r="B377" s="371" t="s">
        <v>3149</v>
      </c>
      <c r="C377" s="1065" t="s">
        <v>3150</v>
      </c>
      <c r="D377" s="1065"/>
      <c r="E377" s="1065"/>
      <c r="F377" s="373" t="s">
        <v>454</v>
      </c>
      <c r="G377" s="373" t="s">
        <v>544</v>
      </c>
      <c r="H377" s="373"/>
      <c r="I377" s="373" t="s">
        <v>544</v>
      </c>
      <c r="J377" s="374"/>
      <c r="K377" s="373"/>
      <c r="L377" s="374">
        <v>32.67</v>
      </c>
      <c r="M377" s="373"/>
      <c r="N377" s="375"/>
      <c r="V377" s="361"/>
      <c r="W377" s="367"/>
      <c r="AA377" s="335" t="s">
        <v>3150</v>
      </c>
      <c r="AC377" s="367"/>
      <c r="AD377" s="384"/>
      <c r="AE377" s="367"/>
      <c r="AG377" s="367"/>
    </row>
    <row r="378" spans="1:33" s="332" customFormat="1" ht="12" x14ac:dyDescent="0.2">
      <c r="A378" s="379"/>
      <c r="B378" s="380"/>
      <c r="C378" s="1068" t="s">
        <v>459</v>
      </c>
      <c r="D378" s="1068"/>
      <c r="E378" s="1068"/>
      <c r="F378" s="364"/>
      <c r="G378" s="364"/>
      <c r="H378" s="364"/>
      <c r="I378" s="364"/>
      <c r="J378" s="365"/>
      <c r="K378" s="364"/>
      <c r="L378" s="365">
        <v>551.85</v>
      </c>
      <c r="M378" s="376"/>
      <c r="N378" s="366"/>
      <c r="V378" s="361"/>
      <c r="W378" s="367"/>
      <c r="AC378" s="367" t="s">
        <v>459</v>
      </c>
      <c r="AD378" s="384"/>
      <c r="AE378" s="367"/>
      <c r="AG378" s="367"/>
    </row>
    <row r="379" spans="1:33" s="332" customFormat="1" ht="22.5" x14ac:dyDescent="0.2">
      <c r="A379" s="362" t="s">
        <v>841</v>
      </c>
      <c r="B379" s="363" t="s">
        <v>4607</v>
      </c>
      <c r="C379" s="1068" t="s">
        <v>4608</v>
      </c>
      <c r="D379" s="1068"/>
      <c r="E379" s="1068"/>
      <c r="F379" s="364" t="s">
        <v>411</v>
      </c>
      <c r="G379" s="364"/>
      <c r="H379" s="364"/>
      <c r="I379" s="364" t="s">
        <v>4609</v>
      </c>
      <c r="J379" s="365">
        <v>6100</v>
      </c>
      <c r="K379" s="364"/>
      <c r="L379" s="365">
        <v>280.60000000000002</v>
      </c>
      <c r="M379" s="364"/>
      <c r="N379" s="366"/>
      <c r="V379" s="361"/>
      <c r="W379" s="367" t="s">
        <v>4608</v>
      </c>
      <c r="AC379" s="367"/>
      <c r="AD379" s="384"/>
      <c r="AE379" s="367"/>
      <c r="AG379" s="367"/>
    </row>
    <row r="380" spans="1:33" s="332" customFormat="1" ht="12" x14ac:dyDescent="0.2">
      <c r="A380" s="379"/>
      <c r="B380" s="380"/>
      <c r="C380" s="340" t="s">
        <v>2932</v>
      </c>
      <c r="D380" s="385"/>
      <c r="E380" s="385"/>
      <c r="F380" s="386"/>
      <c r="G380" s="386"/>
      <c r="H380" s="386"/>
      <c r="I380" s="386"/>
      <c r="J380" s="387"/>
      <c r="K380" s="386"/>
      <c r="L380" s="387"/>
      <c r="M380" s="388"/>
      <c r="N380" s="389"/>
      <c r="V380" s="361"/>
      <c r="W380" s="367"/>
      <c r="AC380" s="367"/>
      <c r="AD380" s="384"/>
      <c r="AE380" s="367"/>
      <c r="AG380" s="367"/>
    </row>
    <row r="381" spans="1:33" s="332" customFormat="1" ht="1.5" customHeight="1" x14ac:dyDescent="0.2">
      <c r="A381" s="386"/>
      <c r="B381" s="380"/>
      <c r="C381" s="380"/>
      <c r="D381" s="380"/>
      <c r="E381" s="380"/>
      <c r="F381" s="386"/>
      <c r="G381" s="386"/>
      <c r="H381" s="386"/>
      <c r="I381" s="386"/>
      <c r="J381" s="390"/>
      <c r="K381" s="386"/>
      <c r="L381" s="390"/>
      <c r="M381" s="373"/>
      <c r="N381" s="390"/>
      <c r="V381" s="361"/>
      <c r="W381" s="367"/>
      <c r="AC381" s="367"/>
      <c r="AD381" s="384"/>
      <c r="AE381" s="367"/>
      <c r="AG381" s="367"/>
    </row>
    <row r="382" spans="1:33" s="332" customFormat="1" ht="12" x14ac:dyDescent="0.2">
      <c r="A382" s="391"/>
      <c r="B382" s="392"/>
      <c r="C382" s="1068" t="s">
        <v>4610</v>
      </c>
      <c r="D382" s="1068"/>
      <c r="E382" s="1068"/>
      <c r="F382" s="1068"/>
      <c r="G382" s="1068"/>
      <c r="H382" s="1068"/>
      <c r="I382" s="1068"/>
      <c r="J382" s="1068"/>
      <c r="K382" s="1068"/>
      <c r="L382" s="393"/>
      <c r="M382" s="394"/>
      <c r="N382" s="395"/>
      <c r="V382" s="361"/>
      <c r="W382" s="367"/>
      <c r="AC382" s="367"/>
      <c r="AD382" s="384"/>
      <c r="AE382" s="367" t="s">
        <v>4610</v>
      </c>
      <c r="AG382" s="367"/>
    </row>
    <row r="383" spans="1:33" s="332" customFormat="1" ht="12" x14ac:dyDescent="0.2">
      <c r="A383" s="396"/>
      <c r="B383" s="371"/>
      <c r="C383" s="1065" t="s">
        <v>512</v>
      </c>
      <c r="D383" s="1065"/>
      <c r="E383" s="1065"/>
      <c r="F383" s="1065"/>
      <c r="G383" s="1065"/>
      <c r="H383" s="1065"/>
      <c r="I383" s="1065"/>
      <c r="J383" s="1065"/>
      <c r="K383" s="1065"/>
      <c r="L383" s="397">
        <v>1435</v>
      </c>
      <c r="M383" s="398"/>
      <c r="N383" s="399"/>
      <c r="V383" s="361"/>
      <c r="W383" s="367"/>
      <c r="AC383" s="367"/>
      <c r="AD383" s="384"/>
      <c r="AE383" s="367"/>
      <c r="AF383" s="335" t="s">
        <v>512</v>
      </c>
      <c r="AG383" s="367"/>
    </row>
    <row r="384" spans="1:33" s="332" customFormat="1" ht="12" x14ac:dyDescent="0.2">
      <c r="A384" s="396"/>
      <c r="B384" s="371"/>
      <c r="C384" s="1065" t="s">
        <v>513</v>
      </c>
      <c r="D384" s="1065"/>
      <c r="E384" s="1065"/>
      <c r="F384" s="1065"/>
      <c r="G384" s="1065"/>
      <c r="H384" s="1065"/>
      <c r="I384" s="1065"/>
      <c r="J384" s="1065"/>
      <c r="K384" s="1065"/>
      <c r="L384" s="397"/>
      <c r="M384" s="398"/>
      <c r="N384" s="399"/>
      <c r="V384" s="361"/>
      <c r="W384" s="367"/>
      <c r="AC384" s="367"/>
      <c r="AD384" s="384"/>
      <c r="AE384" s="367"/>
      <c r="AF384" s="335" t="s">
        <v>513</v>
      </c>
      <c r="AG384" s="367"/>
    </row>
    <row r="385" spans="1:33" s="332" customFormat="1" ht="12" x14ac:dyDescent="0.2">
      <c r="A385" s="396"/>
      <c r="B385" s="371"/>
      <c r="C385" s="1065" t="s">
        <v>514</v>
      </c>
      <c r="D385" s="1065"/>
      <c r="E385" s="1065"/>
      <c r="F385" s="1065"/>
      <c r="G385" s="1065"/>
      <c r="H385" s="1065"/>
      <c r="I385" s="1065"/>
      <c r="J385" s="1065"/>
      <c r="K385" s="1065"/>
      <c r="L385" s="397">
        <v>169.15</v>
      </c>
      <c r="M385" s="398"/>
      <c r="N385" s="399"/>
      <c r="V385" s="361"/>
      <c r="W385" s="367"/>
      <c r="AC385" s="367"/>
      <c r="AD385" s="384"/>
      <c r="AE385" s="367"/>
      <c r="AF385" s="335" t="s">
        <v>514</v>
      </c>
      <c r="AG385" s="367"/>
    </row>
    <row r="386" spans="1:33" s="332" customFormat="1" ht="12" x14ac:dyDescent="0.2">
      <c r="A386" s="396"/>
      <c r="B386" s="371"/>
      <c r="C386" s="1065" t="s">
        <v>515</v>
      </c>
      <c r="D386" s="1065"/>
      <c r="E386" s="1065"/>
      <c r="F386" s="1065"/>
      <c r="G386" s="1065"/>
      <c r="H386" s="1065"/>
      <c r="I386" s="1065"/>
      <c r="J386" s="1065"/>
      <c r="K386" s="1065"/>
      <c r="L386" s="397">
        <v>104.51</v>
      </c>
      <c r="M386" s="398"/>
      <c r="N386" s="399"/>
      <c r="V386" s="361"/>
      <c r="W386" s="367"/>
      <c r="AC386" s="367"/>
      <c r="AD386" s="384"/>
      <c r="AE386" s="367"/>
      <c r="AF386" s="335" t="s">
        <v>515</v>
      </c>
      <c r="AG386" s="367"/>
    </row>
    <row r="387" spans="1:33" s="332" customFormat="1" ht="12" x14ac:dyDescent="0.2">
      <c r="A387" s="396"/>
      <c r="B387" s="371"/>
      <c r="C387" s="1065" t="s">
        <v>516</v>
      </c>
      <c r="D387" s="1065"/>
      <c r="E387" s="1065"/>
      <c r="F387" s="1065"/>
      <c r="G387" s="1065"/>
      <c r="H387" s="1065"/>
      <c r="I387" s="1065"/>
      <c r="J387" s="1065"/>
      <c r="K387" s="1065"/>
      <c r="L387" s="397">
        <v>7.08</v>
      </c>
      <c r="M387" s="398"/>
      <c r="N387" s="399"/>
      <c r="V387" s="361"/>
      <c r="W387" s="367"/>
      <c r="AC387" s="367"/>
      <c r="AD387" s="384"/>
      <c r="AE387" s="367"/>
      <c r="AF387" s="335" t="s">
        <v>516</v>
      </c>
      <c r="AG387" s="367"/>
    </row>
    <row r="388" spans="1:33" s="332" customFormat="1" ht="12" x14ac:dyDescent="0.2">
      <c r="A388" s="396"/>
      <c r="B388" s="371"/>
      <c r="C388" s="1065" t="s">
        <v>517</v>
      </c>
      <c r="D388" s="1065"/>
      <c r="E388" s="1065"/>
      <c r="F388" s="1065"/>
      <c r="G388" s="1065"/>
      <c r="H388" s="1065"/>
      <c r="I388" s="1065"/>
      <c r="J388" s="1065"/>
      <c r="K388" s="1065"/>
      <c r="L388" s="397">
        <v>1161.3399999999999</v>
      </c>
      <c r="M388" s="398"/>
      <c r="N388" s="399"/>
      <c r="V388" s="361"/>
      <c r="W388" s="367"/>
      <c r="AC388" s="367"/>
      <c r="AD388" s="384"/>
      <c r="AE388" s="367"/>
      <c r="AF388" s="335" t="s">
        <v>517</v>
      </c>
      <c r="AG388" s="367"/>
    </row>
    <row r="389" spans="1:33" s="332" customFormat="1" ht="12" x14ac:dyDescent="0.2">
      <c r="A389" s="396"/>
      <c r="B389" s="371"/>
      <c r="C389" s="1065" t="s">
        <v>518</v>
      </c>
      <c r="D389" s="1065"/>
      <c r="E389" s="1065"/>
      <c r="F389" s="1065"/>
      <c r="G389" s="1065"/>
      <c r="H389" s="1065"/>
      <c r="I389" s="1065"/>
      <c r="J389" s="1065"/>
      <c r="K389" s="1065"/>
      <c r="L389" s="397">
        <v>898.15</v>
      </c>
      <c r="M389" s="398"/>
      <c r="N389" s="399"/>
      <c r="V389" s="361"/>
      <c r="W389" s="367"/>
      <c r="AC389" s="367"/>
      <c r="AD389" s="384"/>
      <c r="AE389" s="367"/>
      <c r="AF389" s="335" t="s">
        <v>518</v>
      </c>
      <c r="AG389" s="367"/>
    </row>
    <row r="390" spans="1:33" s="332" customFormat="1" ht="12" x14ac:dyDescent="0.2">
      <c r="A390" s="396"/>
      <c r="B390" s="371"/>
      <c r="C390" s="1065" t="s">
        <v>513</v>
      </c>
      <c r="D390" s="1065"/>
      <c r="E390" s="1065"/>
      <c r="F390" s="1065"/>
      <c r="G390" s="1065"/>
      <c r="H390" s="1065"/>
      <c r="I390" s="1065"/>
      <c r="J390" s="1065"/>
      <c r="K390" s="1065"/>
      <c r="L390" s="397"/>
      <c r="M390" s="398"/>
      <c r="N390" s="399"/>
      <c r="V390" s="361"/>
      <c r="W390" s="367"/>
      <c r="AC390" s="367"/>
      <c r="AD390" s="384"/>
      <c r="AE390" s="367"/>
      <c r="AF390" s="335" t="s">
        <v>513</v>
      </c>
      <c r="AG390" s="367"/>
    </row>
    <row r="391" spans="1:33" s="332" customFormat="1" ht="12" x14ac:dyDescent="0.2">
      <c r="A391" s="396"/>
      <c r="B391" s="371"/>
      <c r="C391" s="1065" t="s">
        <v>519</v>
      </c>
      <c r="D391" s="1065"/>
      <c r="E391" s="1065"/>
      <c r="F391" s="1065"/>
      <c r="G391" s="1065"/>
      <c r="H391" s="1065"/>
      <c r="I391" s="1065"/>
      <c r="J391" s="1065"/>
      <c r="K391" s="1065"/>
      <c r="L391" s="397">
        <v>110.89</v>
      </c>
      <c r="M391" s="398"/>
      <c r="N391" s="399"/>
      <c r="V391" s="361"/>
      <c r="W391" s="367"/>
      <c r="AC391" s="367"/>
      <c r="AD391" s="384"/>
      <c r="AE391" s="367"/>
      <c r="AF391" s="335" t="s">
        <v>519</v>
      </c>
      <c r="AG391" s="367"/>
    </row>
    <row r="392" spans="1:33" s="332" customFormat="1" ht="12" x14ac:dyDescent="0.2">
      <c r="A392" s="396"/>
      <c r="B392" s="371"/>
      <c r="C392" s="1065" t="s">
        <v>520</v>
      </c>
      <c r="D392" s="1065"/>
      <c r="E392" s="1065"/>
      <c r="F392" s="1065"/>
      <c r="G392" s="1065"/>
      <c r="H392" s="1065"/>
      <c r="I392" s="1065"/>
      <c r="J392" s="1065"/>
      <c r="K392" s="1065"/>
      <c r="L392" s="397">
        <v>39.4</v>
      </c>
      <c r="M392" s="398"/>
      <c r="N392" s="399"/>
      <c r="V392" s="361"/>
      <c r="W392" s="367"/>
      <c r="AC392" s="367"/>
      <c r="AD392" s="384"/>
      <c r="AE392" s="367"/>
      <c r="AF392" s="335" t="s">
        <v>520</v>
      </c>
      <c r="AG392" s="367"/>
    </row>
    <row r="393" spans="1:33" s="332" customFormat="1" ht="12" x14ac:dyDescent="0.2">
      <c r="A393" s="396"/>
      <c r="B393" s="371"/>
      <c r="C393" s="1065" t="s">
        <v>521</v>
      </c>
      <c r="D393" s="1065"/>
      <c r="E393" s="1065"/>
      <c r="F393" s="1065"/>
      <c r="G393" s="1065"/>
      <c r="H393" s="1065"/>
      <c r="I393" s="1065"/>
      <c r="J393" s="1065"/>
      <c r="K393" s="1065"/>
      <c r="L393" s="397">
        <v>547.07000000000005</v>
      </c>
      <c r="M393" s="398"/>
      <c r="N393" s="399"/>
      <c r="V393" s="361"/>
      <c r="W393" s="367"/>
      <c r="AC393" s="367"/>
      <c r="AD393" s="384"/>
      <c r="AE393" s="367"/>
      <c r="AF393" s="335" t="s">
        <v>521</v>
      </c>
      <c r="AG393" s="367"/>
    </row>
    <row r="394" spans="1:33" s="332" customFormat="1" ht="12" x14ac:dyDescent="0.2">
      <c r="A394" s="396"/>
      <c r="B394" s="371"/>
      <c r="C394" s="1065" t="s">
        <v>522</v>
      </c>
      <c r="D394" s="1065"/>
      <c r="E394" s="1065"/>
      <c r="F394" s="1065"/>
      <c r="G394" s="1065"/>
      <c r="H394" s="1065"/>
      <c r="I394" s="1065"/>
      <c r="J394" s="1065"/>
      <c r="K394" s="1065"/>
      <c r="L394" s="397">
        <v>123.39</v>
      </c>
      <c r="M394" s="398"/>
      <c r="N394" s="399"/>
      <c r="V394" s="361"/>
      <c r="W394" s="367"/>
      <c r="AC394" s="367"/>
      <c r="AD394" s="384"/>
      <c r="AE394" s="367"/>
      <c r="AF394" s="335" t="s">
        <v>522</v>
      </c>
      <c r="AG394" s="367"/>
    </row>
    <row r="395" spans="1:33" s="332" customFormat="1" ht="12" x14ac:dyDescent="0.2">
      <c r="A395" s="396"/>
      <c r="B395" s="371"/>
      <c r="C395" s="1065" t="s">
        <v>523</v>
      </c>
      <c r="D395" s="1065"/>
      <c r="E395" s="1065"/>
      <c r="F395" s="1065"/>
      <c r="G395" s="1065"/>
      <c r="H395" s="1065"/>
      <c r="I395" s="1065"/>
      <c r="J395" s="1065"/>
      <c r="K395" s="1065"/>
      <c r="L395" s="397">
        <v>77.400000000000006</v>
      </c>
      <c r="M395" s="398"/>
      <c r="N395" s="399"/>
      <c r="V395" s="361"/>
      <c r="W395" s="367"/>
      <c r="AC395" s="367"/>
      <c r="AD395" s="384"/>
      <c r="AE395" s="367"/>
      <c r="AF395" s="335" t="s">
        <v>523</v>
      </c>
      <c r="AG395" s="367"/>
    </row>
    <row r="396" spans="1:33" s="332" customFormat="1" ht="12" x14ac:dyDescent="0.2">
      <c r="A396" s="396"/>
      <c r="B396" s="371"/>
      <c r="C396" s="1065" t="s">
        <v>3041</v>
      </c>
      <c r="D396" s="1065"/>
      <c r="E396" s="1065"/>
      <c r="F396" s="1065"/>
      <c r="G396" s="1065"/>
      <c r="H396" s="1065"/>
      <c r="I396" s="1065"/>
      <c r="J396" s="1065"/>
      <c r="K396" s="1065"/>
      <c r="L396" s="397">
        <v>832.45</v>
      </c>
      <c r="M396" s="398"/>
      <c r="N396" s="399"/>
      <c r="V396" s="361"/>
      <c r="W396" s="367"/>
      <c r="AC396" s="367"/>
      <c r="AD396" s="384"/>
      <c r="AE396" s="367"/>
      <c r="AF396" s="335" t="s">
        <v>3041</v>
      </c>
      <c r="AG396" s="367"/>
    </row>
    <row r="397" spans="1:33" s="332" customFormat="1" ht="12" x14ac:dyDescent="0.2">
      <c r="A397" s="396"/>
      <c r="B397" s="371"/>
      <c r="C397" s="1065" t="s">
        <v>513</v>
      </c>
      <c r="D397" s="1065"/>
      <c r="E397" s="1065"/>
      <c r="F397" s="1065"/>
      <c r="G397" s="1065"/>
      <c r="H397" s="1065"/>
      <c r="I397" s="1065"/>
      <c r="J397" s="1065"/>
      <c r="K397" s="1065"/>
      <c r="L397" s="397"/>
      <c r="M397" s="398"/>
      <c r="N397" s="399"/>
      <c r="V397" s="361"/>
      <c r="W397" s="367"/>
      <c r="AC397" s="367"/>
      <c r="AD397" s="384"/>
      <c r="AE397" s="367"/>
      <c r="AF397" s="335" t="s">
        <v>513</v>
      </c>
      <c r="AG397" s="367"/>
    </row>
    <row r="398" spans="1:33" s="332" customFormat="1" ht="12" x14ac:dyDescent="0.2">
      <c r="A398" s="396"/>
      <c r="B398" s="371"/>
      <c r="C398" s="1065" t="s">
        <v>519</v>
      </c>
      <c r="D398" s="1065"/>
      <c r="E398" s="1065"/>
      <c r="F398" s="1065"/>
      <c r="G398" s="1065"/>
      <c r="H398" s="1065"/>
      <c r="I398" s="1065"/>
      <c r="J398" s="1065"/>
      <c r="K398" s="1065"/>
      <c r="L398" s="397">
        <v>58.26</v>
      </c>
      <c r="M398" s="398"/>
      <c r="N398" s="399"/>
      <c r="V398" s="361"/>
      <c r="W398" s="367"/>
      <c r="AC398" s="367"/>
      <c r="AD398" s="384"/>
      <c r="AE398" s="367"/>
      <c r="AF398" s="335" t="s">
        <v>519</v>
      </c>
      <c r="AG398" s="367"/>
    </row>
    <row r="399" spans="1:33" s="332" customFormat="1" ht="12" x14ac:dyDescent="0.2">
      <c r="A399" s="396"/>
      <c r="B399" s="371"/>
      <c r="C399" s="1065" t="s">
        <v>520</v>
      </c>
      <c r="D399" s="1065"/>
      <c r="E399" s="1065"/>
      <c r="F399" s="1065"/>
      <c r="G399" s="1065"/>
      <c r="H399" s="1065"/>
      <c r="I399" s="1065"/>
      <c r="J399" s="1065"/>
      <c r="K399" s="1065"/>
      <c r="L399" s="397">
        <v>65.11</v>
      </c>
      <c r="M399" s="398"/>
      <c r="N399" s="399"/>
      <c r="V399" s="361"/>
      <c r="W399" s="367"/>
      <c r="AC399" s="367"/>
      <c r="AD399" s="384"/>
      <c r="AE399" s="367"/>
      <c r="AF399" s="335" t="s">
        <v>520</v>
      </c>
      <c r="AG399" s="367"/>
    </row>
    <row r="400" spans="1:33" s="332" customFormat="1" ht="12" x14ac:dyDescent="0.2">
      <c r="A400" s="396"/>
      <c r="B400" s="371"/>
      <c r="C400" s="1065" t="s">
        <v>521</v>
      </c>
      <c r="D400" s="1065"/>
      <c r="E400" s="1065"/>
      <c r="F400" s="1065"/>
      <c r="G400" s="1065"/>
      <c r="H400" s="1065"/>
      <c r="I400" s="1065"/>
      <c r="J400" s="1065"/>
      <c r="K400" s="1065"/>
      <c r="L400" s="397">
        <v>614.27</v>
      </c>
      <c r="M400" s="398"/>
      <c r="N400" s="399"/>
      <c r="V400" s="361"/>
      <c r="W400" s="367"/>
      <c r="AC400" s="367"/>
      <c r="AD400" s="384"/>
      <c r="AE400" s="367"/>
      <c r="AF400" s="335" t="s">
        <v>521</v>
      </c>
      <c r="AG400" s="367"/>
    </row>
    <row r="401" spans="1:34" s="332" customFormat="1" ht="12" x14ac:dyDescent="0.2">
      <c r="A401" s="396"/>
      <c r="B401" s="371"/>
      <c r="C401" s="1065" t="s">
        <v>522</v>
      </c>
      <c r="D401" s="1065"/>
      <c r="E401" s="1065"/>
      <c r="F401" s="1065"/>
      <c r="G401" s="1065"/>
      <c r="H401" s="1065"/>
      <c r="I401" s="1065"/>
      <c r="J401" s="1065"/>
      <c r="K401" s="1065"/>
      <c r="L401" s="397">
        <v>62.14</v>
      </c>
      <c r="M401" s="398"/>
      <c r="N401" s="399"/>
      <c r="V401" s="361"/>
      <c r="W401" s="367"/>
      <c r="AC401" s="367"/>
      <c r="AD401" s="384"/>
      <c r="AE401" s="367"/>
      <c r="AF401" s="335" t="s">
        <v>522</v>
      </c>
      <c r="AG401" s="367"/>
    </row>
    <row r="402" spans="1:34" s="332" customFormat="1" ht="12" x14ac:dyDescent="0.2">
      <c r="A402" s="396"/>
      <c r="B402" s="371"/>
      <c r="C402" s="1065" t="s">
        <v>523</v>
      </c>
      <c r="D402" s="1065"/>
      <c r="E402" s="1065"/>
      <c r="F402" s="1065"/>
      <c r="G402" s="1065"/>
      <c r="H402" s="1065"/>
      <c r="I402" s="1065"/>
      <c r="J402" s="1065"/>
      <c r="K402" s="1065"/>
      <c r="L402" s="397">
        <v>32.67</v>
      </c>
      <c r="M402" s="398"/>
      <c r="N402" s="399"/>
      <c r="V402" s="361"/>
      <c r="W402" s="367"/>
      <c r="AC402" s="367"/>
      <c r="AD402" s="384"/>
      <c r="AE402" s="367"/>
      <c r="AF402" s="335" t="s">
        <v>523</v>
      </c>
      <c r="AG402" s="367"/>
    </row>
    <row r="403" spans="1:34" s="332" customFormat="1" ht="12" x14ac:dyDescent="0.2">
      <c r="A403" s="396"/>
      <c r="B403" s="371"/>
      <c r="C403" s="1065" t="s">
        <v>524</v>
      </c>
      <c r="D403" s="1065"/>
      <c r="E403" s="1065"/>
      <c r="F403" s="1065"/>
      <c r="G403" s="1065"/>
      <c r="H403" s="1065"/>
      <c r="I403" s="1065"/>
      <c r="J403" s="1065"/>
      <c r="K403" s="1065"/>
      <c r="L403" s="397">
        <v>176.23</v>
      </c>
      <c r="M403" s="398"/>
      <c r="N403" s="399"/>
      <c r="V403" s="361"/>
      <c r="W403" s="367"/>
      <c r="AC403" s="367"/>
      <c r="AD403" s="384"/>
      <c r="AE403" s="367"/>
      <c r="AF403" s="335" t="s">
        <v>524</v>
      </c>
      <c r="AG403" s="367"/>
    </row>
    <row r="404" spans="1:34" s="332" customFormat="1" ht="12" x14ac:dyDescent="0.2">
      <c r="A404" s="396"/>
      <c r="B404" s="371"/>
      <c r="C404" s="1065" t="s">
        <v>525</v>
      </c>
      <c r="D404" s="1065"/>
      <c r="E404" s="1065"/>
      <c r="F404" s="1065"/>
      <c r="G404" s="1065"/>
      <c r="H404" s="1065"/>
      <c r="I404" s="1065"/>
      <c r="J404" s="1065"/>
      <c r="K404" s="1065"/>
      <c r="L404" s="397">
        <v>185.53</v>
      </c>
      <c r="M404" s="398"/>
      <c r="N404" s="399"/>
      <c r="V404" s="361"/>
      <c r="W404" s="367"/>
      <c r="AC404" s="367"/>
      <c r="AD404" s="384"/>
      <c r="AE404" s="367"/>
      <c r="AF404" s="335" t="s">
        <v>525</v>
      </c>
      <c r="AG404" s="367"/>
    </row>
    <row r="405" spans="1:34" s="332" customFormat="1" ht="12" x14ac:dyDescent="0.2">
      <c r="A405" s="396"/>
      <c r="B405" s="371"/>
      <c r="C405" s="1065" t="s">
        <v>526</v>
      </c>
      <c r="D405" s="1065"/>
      <c r="E405" s="1065"/>
      <c r="F405" s="1065"/>
      <c r="G405" s="1065"/>
      <c r="H405" s="1065"/>
      <c r="I405" s="1065"/>
      <c r="J405" s="1065"/>
      <c r="K405" s="1065"/>
      <c r="L405" s="397">
        <v>110.07</v>
      </c>
      <c r="M405" s="398"/>
      <c r="N405" s="399"/>
      <c r="V405" s="361"/>
      <c r="W405" s="367"/>
      <c r="AC405" s="367"/>
      <c r="AD405" s="384"/>
      <c r="AE405" s="367"/>
      <c r="AF405" s="335" t="s">
        <v>526</v>
      </c>
      <c r="AG405" s="367"/>
    </row>
    <row r="406" spans="1:34" s="332" customFormat="1" ht="12" x14ac:dyDescent="0.2">
      <c r="A406" s="396"/>
      <c r="B406" s="390"/>
      <c r="C406" s="1067" t="s">
        <v>4611</v>
      </c>
      <c r="D406" s="1067"/>
      <c r="E406" s="1067"/>
      <c r="F406" s="1067"/>
      <c r="G406" s="1067"/>
      <c r="H406" s="1067"/>
      <c r="I406" s="1067"/>
      <c r="J406" s="1067"/>
      <c r="K406" s="1067"/>
      <c r="L406" s="400">
        <v>1730.6</v>
      </c>
      <c r="M406" s="401"/>
      <c r="N406" s="402"/>
      <c r="V406" s="361"/>
      <c r="W406" s="367"/>
      <c r="AC406" s="367"/>
      <c r="AD406" s="384"/>
      <c r="AE406" s="367"/>
      <c r="AG406" s="367" t="s">
        <v>4611</v>
      </c>
    </row>
    <row r="407" spans="1:34" s="332" customFormat="1" ht="12" x14ac:dyDescent="0.2">
      <c r="A407" s="1195" t="s">
        <v>2723</v>
      </c>
      <c r="B407" s="1196"/>
      <c r="C407" s="1196"/>
      <c r="D407" s="1196"/>
      <c r="E407" s="1196"/>
      <c r="F407" s="1196"/>
      <c r="G407" s="1196"/>
      <c r="H407" s="1196"/>
      <c r="I407" s="1196"/>
      <c r="J407" s="1196"/>
      <c r="K407" s="1196"/>
      <c r="L407" s="1196"/>
      <c r="M407" s="1196"/>
      <c r="N407" s="1197"/>
      <c r="V407" s="361" t="s">
        <v>2723</v>
      </c>
      <c r="W407" s="367"/>
      <c r="AC407" s="367"/>
      <c r="AD407" s="384"/>
      <c r="AE407" s="367"/>
      <c r="AG407" s="367"/>
    </row>
    <row r="408" spans="1:34" s="332" customFormat="1" ht="22.5" x14ac:dyDescent="0.2">
      <c r="A408" s="1192" t="s">
        <v>617</v>
      </c>
      <c r="B408" s="1193"/>
      <c r="C408" s="1193"/>
      <c r="D408" s="1193"/>
      <c r="E408" s="1193"/>
      <c r="F408" s="1193"/>
      <c r="G408" s="1193"/>
      <c r="H408" s="1193"/>
      <c r="I408" s="1193"/>
      <c r="J408" s="1193"/>
      <c r="K408" s="1193"/>
      <c r="L408" s="1193"/>
      <c r="M408" s="1193"/>
      <c r="N408" s="1194"/>
      <c r="V408" s="361"/>
      <c r="W408" s="367"/>
      <c r="AC408" s="367"/>
      <c r="AD408" s="384"/>
      <c r="AE408" s="367"/>
      <c r="AG408" s="367"/>
      <c r="AH408" s="367" t="s">
        <v>617</v>
      </c>
    </row>
    <row r="409" spans="1:34" s="332" customFormat="1" ht="33.75" x14ac:dyDescent="0.2">
      <c r="A409" s="362" t="s">
        <v>845</v>
      </c>
      <c r="B409" s="363" t="s">
        <v>619</v>
      </c>
      <c r="C409" s="1068" t="s">
        <v>620</v>
      </c>
      <c r="D409" s="1068"/>
      <c r="E409" s="1068"/>
      <c r="F409" s="364" t="s">
        <v>621</v>
      </c>
      <c r="G409" s="364"/>
      <c r="H409" s="364"/>
      <c r="I409" s="364" t="s">
        <v>4612</v>
      </c>
      <c r="J409" s="365">
        <v>64.680000000000007</v>
      </c>
      <c r="K409" s="364"/>
      <c r="L409" s="365">
        <v>16489.580000000002</v>
      </c>
      <c r="M409" s="364"/>
      <c r="N409" s="366"/>
      <c r="V409" s="361"/>
      <c r="W409" s="367" t="s">
        <v>620</v>
      </c>
      <c r="AC409" s="367"/>
      <c r="AD409" s="384"/>
      <c r="AE409" s="367"/>
      <c r="AG409" s="367"/>
      <c r="AH409" s="367"/>
    </row>
    <row r="410" spans="1:34" s="332" customFormat="1" ht="12" x14ac:dyDescent="0.2">
      <c r="A410" s="379"/>
      <c r="B410" s="380"/>
      <c r="C410" s="340" t="s">
        <v>623</v>
      </c>
      <c r="D410" s="385"/>
      <c r="E410" s="385"/>
      <c r="F410" s="386"/>
      <c r="G410" s="386"/>
      <c r="H410" s="386"/>
      <c r="I410" s="386"/>
      <c r="J410" s="387"/>
      <c r="K410" s="386"/>
      <c r="L410" s="387"/>
      <c r="M410" s="388"/>
      <c r="N410" s="389"/>
      <c r="V410" s="361"/>
      <c r="W410" s="367"/>
      <c r="AC410" s="367"/>
      <c r="AD410" s="384"/>
      <c r="AE410" s="367"/>
      <c r="AG410" s="367"/>
      <c r="AH410" s="367"/>
    </row>
    <row r="411" spans="1:34" s="332" customFormat="1" ht="12" x14ac:dyDescent="0.2">
      <c r="A411" s="368"/>
      <c r="B411" s="369"/>
      <c r="C411" s="1065" t="s">
        <v>4613</v>
      </c>
      <c r="D411" s="1065"/>
      <c r="E411" s="1065"/>
      <c r="F411" s="1065"/>
      <c r="G411" s="1065"/>
      <c r="H411" s="1065"/>
      <c r="I411" s="1065"/>
      <c r="J411" s="1065"/>
      <c r="K411" s="1065"/>
      <c r="L411" s="1065"/>
      <c r="M411" s="1065"/>
      <c r="N411" s="1072"/>
      <c r="V411" s="361"/>
      <c r="W411" s="367"/>
      <c r="X411" s="335" t="s">
        <v>4613</v>
      </c>
      <c r="AC411" s="367"/>
      <c r="AD411" s="384"/>
      <c r="AE411" s="367"/>
      <c r="AG411" s="367"/>
      <c r="AH411" s="367"/>
    </row>
    <row r="412" spans="1:34" s="332" customFormat="1" ht="22.5" x14ac:dyDescent="0.2">
      <c r="A412" s="1192" t="s">
        <v>1172</v>
      </c>
      <c r="B412" s="1193"/>
      <c r="C412" s="1193"/>
      <c r="D412" s="1193"/>
      <c r="E412" s="1193"/>
      <c r="F412" s="1193"/>
      <c r="G412" s="1193"/>
      <c r="H412" s="1193"/>
      <c r="I412" s="1193"/>
      <c r="J412" s="1193"/>
      <c r="K412" s="1193"/>
      <c r="L412" s="1193"/>
      <c r="M412" s="1193"/>
      <c r="N412" s="1194"/>
      <c r="V412" s="361"/>
      <c r="W412" s="367"/>
      <c r="AC412" s="367"/>
      <c r="AD412" s="384"/>
      <c r="AE412" s="367"/>
      <c r="AG412" s="367"/>
      <c r="AH412" s="367" t="s">
        <v>1172</v>
      </c>
    </row>
    <row r="413" spans="1:34" s="332" customFormat="1" ht="33.75" x14ac:dyDescent="0.2">
      <c r="A413" s="362" t="s">
        <v>673</v>
      </c>
      <c r="B413" s="363" t="s">
        <v>619</v>
      </c>
      <c r="C413" s="1068" t="s">
        <v>620</v>
      </c>
      <c r="D413" s="1068"/>
      <c r="E413" s="1068"/>
      <c r="F413" s="364" t="s">
        <v>621</v>
      </c>
      <c r="G413" s="364"/>
      <c r="H413" s="364"/>
      <c r="I413" s="364" t="s">
        <v>4614</v>
      </c>
      <c r="J413" s="365">
        <v>64.680000000000007</v>
      </c>
      <c r="K413" s="364"/>
      <c r="L413" s="365">
        <v>125.48</v>
      </c>
      <c r="M413" s="364"/>
      <c r="N413" s="366"/>
      <c r="V413" s="361"/>
      <c r="W413" s="367" t="s">
        <v>620</v>
      </c>
      <c r="AC413" s="367"/>
      <c r="AD413" s="384"/>
      <c r="AE413" s="367"/>
      <c r="AG413" s="367"/>
      <c r="AH413" s="367"/>
    </row>
    <row r="414" spans="1:34" s="332" customFormat="1" ht="12" x14ac:dyDescent="0.2">
      <c r="A414" s="379"/>
      <c r="B414" s="380"/>
      <c r="C414" s="340" t="s">
        <v>623</v>
      </c>
      <c r="D414" s="385"/>
      <c r="E414" s="385"/>
      <c r="F414" s="386"/>
      <c r="G414" s="386"/>
      <c r="H414" s="386"/>
      <c r="I414" s="386"/>
      <c r="J414" s="387"/>
      <c r="K414" s="386"/>
      <c r="L414" s="387"/>
      <c r="M414" s="388"/>
      <c r="N414" s="389"/>
      <c r="V414" s="361"/>
      <c r="W414" s="367"/>
      <c r="AC414" s="367"/>
      <c r="AD414" s="384"/>
      <c r="AE414" s="367"/>
      <c r="AG414" s="367"/>
      <c r="AH414" s="367"/>
    </row>
    <row r="415" spans="1:34" s="332" customFormat="1" ht="12" x14ac:dyDescent="0.2">
      <c r="A415" s="368"/>
      <c r="B415" s="369"/>
      <c r="C415" s="1065" t="s">
        <v>4615</v>
      </c>
      <c r="D415" s="1065"/>
      <c r="E415" s="1065"/>
      <c r="F415" s="1065"/>
      <c r="G415" s="1065"/>
      <c r="H415" s="1065"/>
      <c r="I415" s="1065"/>
      <c r="J415" s="1065"/>
      <c r="K415" s="1065"/>
      <c r="L415" s="1065"/>
      <c r="M415" s="1065"/>
      <c r="N415" s="1072"/>
      <c r="V415" s="361"/>
      <c r="W415" s="367"/>
      <c r="X415" s="335" t="s">
        <v>4615</v>
      </c>
      <c r="AC415" s="367"/>
      <c r="AD415" s="384"/>
      <c r="AE415" s="367"/>
      <c r="AG415" s="367"/>
      <c r="AH415" s="367"/>
    </row>
    <row r="416" spans="1:34" s="332" customFormat="1" ht="22.5" x14ac:dyDescent="0.2">
      <c r="A416" s="1192" t="s">
        <v>1176</v>
      </c>
      <c r="B416" s="1193"/>
      <c r="C416" s="1193"/>
      <c r="D416" s="1193"/>
      <c r="E416" s="1193"/>
      <c r="F416" s="1193"/>
      <c r="G416" s="1193"/>
      <c r="H416" s="1193"/>
      <c r="I416" s="1193"/>
      <c r="J416" s="1193"/>
      <c r="K416" s="1193"/>
      <c r="L416" s="1193"/>
      <c r="M416" s="1193"/>
      <c r="N416" s="1194"/>
      <c r="V416" s="361"/>
      <c r="W416" s="367"/>
      <c r="AC416" s="367"/>
      <c r="AD416" s="384"/>
      <c r="AE416" s="367"/>
      <c r="AG416" s="367"/>
      <c r="AH416" s="367" t="s">
        <v>1176</v>
      </c>
    </row>
    <row r="417" spans="1:34" s="332" customFormat="1" ht="45" x14ac:dyDescent="0.2">
      <c r="A417" s="362" t="s">
        <v>854</v>
      </c>
      <c r="B417" s="363" t="s">
        <v>1177</v>
      </c>
      <c r="C417" s="1068" t="s">
        <v>1178</v>
      </c>
      <c r="D417" s="1068"/>
      <c r="E417" s="1068"/>
      <c r="F417" s="364" t="s">
        <v>621</v>
      </c>
      <c r="G417" s="364"/>
      <c r="H417" s="364"/>
      <c r="I417" s="364" t="s">
        <v>4616</v>
      </c>
      <c r="J417" s="365">
        <v>38.729999999999997</v>
      </c>
      <c r="K417" s="364"/>
      <c r="L417" s="365">
        <v>10539.21</v>
      </c>
      <c r="M417" s="364"/>
      <c r="N417" s="366"/>
      <c r="V417" s="361"/>
      <c r="W417" s="367" t="s">
        <v>1178</v>
      </c>
      <c r="AC417" s="367"/>
      <c r="AD417" s="384"/>
      <c r="AE417" s="367"/>
      <c r="AG417" s="367"/>
      <c r="AH417" s="367"/>
    </row>
    <row r="418" spans="1:34" s="332" customFormat="1" ht="12" x14ac:dyDescent="0.2">
      <c r="A418" s="379"/>
      <c r="B418" s="380"/>
      <c r="C418" s="340" t="s">
        <v>623</v>
      </c>
      <c r="D418" s="385"/>
      <c r="E418" s="385"/>
      <c r="F418" s="386"/>
      <c r="G418" s="386"/>
      <c r="H418" s="386"/>
      <c r="I418" s="386"/>
      <c r="J418" s="387"/>
      <c r="K418" s="386"/>
      <c r="L418" s="387"/>
      <c r="M418" s="388"/>
      <c r="N418" s="389"/>
      <c r="V418" s="361"/>
      <c r="W418" s="367"/>
      <c r="AC418" s="367"/>
      <c r="AD418" s="384"/>
      <c r="AE418" s="367"/>
      <c r="AG418" s="367"/>
      <c r="AH418" s="367"/>
    </row>
    <row r="419" spans="1:34" s="332" customFormat="1" ht="12" x14ac:dyDescent="0.2">
      <c r="A419" s="368"/>
      <c r="B419" s="369"/>
      <c r="C419" s="1065" t="s">
        <v>4617</v>
      </c>
      <c r="D419" s="1065"/>
      <c r="E419" s="1065"/>
      <c r="F419" s="1065"/>
      <c r="G419" s="1065"/>
      <c r="H419" s="1065"/>
      <c r="I419" s="1065"/>
      <c r="J419" s="1065"/>
      <c r="K419" s="1065"/>
      <c r="L419" s="1065"/>
      <c r="M419" s="1065"/>
      <c r="N419" s="1072"/>
      <c r="V419" s="361"/>
      <c r="W419" s="367"/>
      <c r="X419" s="335" t="s">
        <v>4617</v>
      </c>
      <c r="AC419" s="367"/>
      <c r="AD419" s="384"/>
      <c r="AE419" s="367"/>
      <c r="AG419" s="367"/>
      <c r="AH419" s="367"/>
    </row>
    <row r="420" spans="1:34" s="332" customFormat="1" ht="33.75" x14ac:dyDescent="0.2">
      <c r="A420" s="362" t="s">
        <v>857</v>
      </c>
      <c r="B420" s="363" t="s">
        <v>1182</v>
      </c>
      <c r="C420" s="1068" t="s">
        <v>1183</v>
      </c>
      <c r="D420" s="1068"/>
      <c r="E420" s="1068"/>
      <c r="F420" s="364" t="s">
        <v>621</v>
      </c>
      <c r="G420" s="364"/>
      <c r="H420" s="364"/>
      <c r="I420" s="364" t="s">
        <v>4616</v>
      </c>
      <c r="J420" s="365">
        <v>0.59</v>
      </c>
      <c r="K420" s="364"/>
      <c r="L420" s="365">
        <v>4174.32</v>
      </c>
      <c r="M420" s="364"/>
      <c r="N420" s="366"/>
      <c r="V420" s="361"/>
      <c r="W420" s="367" t="s">
        <v>1183</v>
      </c>
      <c r="AC420" s="367"/>
      <c r="AD420" s="384"/>
      <c r="AE420" s="367"/>
      <c r="AG420" s="367"/>
      <c r="AH420" s="367"/>
    </row>
    <row r="421" spans="1:34" s="332" customFormat="1" ht="12" x14ac:dyDescent="0.2">
      <c r="A421" s="379"/>
      <c r="B421" s="380"/>
      <c r="C421" s="340" t="s">
        <v>623</v>
      </c>
      <c r="D421" s="385"/>
      <c r="E421" s="385"/>
      <c r="F421" s="386"/>
      <c r="G421" s="386"/>
      <c r="H421" s="386"/>
      <c r="I421" s="386"/>
      <c r="J421" s="387"/>
      <c r="K421" s="386"/>
      <c r="L421" s="387"/>
      <c r="M421" s="388"/>
      <c r="N421" s="389"/>
      <c r="V421" s="361"/>
      <c r="W421" s="367"/>
      <c r="AC421" s="367"/>
      <c r="AD421" s="384"/>
      <c r="AE421" s="367"/>
      <c r="AG421" s="367"/>
      <c r="AH421" s="367"/>
    </row>
    <row r="422" spans="1:34" s="332" customFormat="1" ht="12" x14ac:dyDescent="0.2">
      <c r="A422" s="370"/>
      <c r="B422" s="371"/>
      <c r="C422" s="1065" t="s">
        <v>2731</v>
      </c>
      <c r="D422" s="1065"/>
      <c r="E422" s="1065"/>
      <c r="F422" s="1065"/>
      <c r="G422" s="1065"/>
      <c r="H422" s="1065"/>
      <c r="I422" s="1065"/>
      <c r="J422" s="1065"/>
      <c r="K422" s="1065"/>
      <c r="L422" s="1065"/>
      <c r="M422" s="1065"/>
      <c r="N422" s="1072"/>
      <c r="V422" s="361"/>
      <c r="W422" s="367"/>
      <c r="Y422" s="335" t="s">
        <v>2731</v>
      </c>
      <c r="AC422" s="367"/>
      <c r="AD422" s="384"/>
      <c r="AE422" s="367"/>
      <c r="AG422" s="367"/>
      <c r="AH422" s="367"/>
    </row>
    <row r="423" spans="1:34" s="332" customFormat="1" ht="22.5" x14ac:dyDescent="0.2">
      <c r="A423" s="1192" t="s">
        <v>2488</v>
      </c>
      <c r="B423" s="1193"/>
      <c r="C423" s="1193"/>
      <c r="D423" s="1193"/>
      <c r="E423" s="1193"/>
      <c r="F423" s="1193"/>
      <c r="G423" s="1193"/>
      <c r="H423" s="1193"/>
      <c r="I423" s="1193"/>
      <c r="J423" s="1193"/>
      <c r="K423" s="1193"/>
      <c r="L423" s="1193"/>
      <c r="M423" s="1193"/>
      <c r="N423" s="1194"/>
      <c r="V423" s="361"/>
      <c r="W423" s="367"/>
      <c r="AC423" s="367"/>
      <c r="AD423" s="384"/>
      <c r="AE423" s="367"/>
      <c r="AG423" s="367"/>
      <c r="AH423" s="367" t="s">
        <v>2488</v>
      </c>
    </row>
    <row r="424" spans="1:34" s="332" customFormat="1" ht="33.75" x14ac:dyDescent="0.2">
      <c r="A424" s="362" t="s">
        <v>866</v>
      </c>
      <c r="B424" s="363" t="s">
        <v>2490</v>
      </c>
      <c r="C424" s="1068" t="s">
        <v>2491</v>
      </c>
      <c r="D424" s="1068"/>
      <c r="E424" s="1068"/>
      <c r="F424" s="364" t="s">
        <v>621</v>
      </c>
      <c r="G424" s="364"/>
      <c r="H424" s="364"/>
      <c r="I424" s="364" t="s">
        <v>4618</v>
      </c>
      <c r="J424" s="365">
        <v>43.32</v>
      </c>
      <c r="K424" s="364"/>
      <c r="L424" s="365">
        <v>10760.69</v>
      </c>
      <c r="M424" s="364"/>
      <c r="N424" s="366"/>
      <c r="V424" s="361"/>
      <c r="W424" s="367" t="s">
        <v>2491</v>
      </c>
      <c r="AC424" s="367"/>
      <c r="AD424" s="384"/>
      <c r="AE424" s="367"/>
      <c r="AG424" s="367"/>
      <c r="AH424" s="367"/>
    </row>
    <row r="425" spans="1:34" s="332" customFormat="1" ht="12" x14ac:dyDescent="0.2">
      <c r="A425" s="379"/>
      <c r="B425" s="380"/>
      <c r="C425" s="340" t="s">
        <v>623</v>
      </c>
      <c r="D425" s="385"/>
      <c r="E425" s="385"/>
      <c r="F425" s="386"/>
      <c r="G425" s="386"/>
      <c r="H425" s="386"/>
      <c r="I425" s="386"/>
      <c r="J425" s="387"/>
      <c r="K425" s="386"/>
      <c r="L425" s="387"/>
      <c r="M425" s="388"/>
      <c r="N425" s="389"/>
      <c r="V425" s="361"/>
      <c r="W425" s="367"/>
      <c r="AC425" s="367"/>
      <c r="AD425" s="384"/>
      <c r="AE425" s="367"/>
      <c r="AG425" s="367"/>
      <c r="AH425" s="367"/>
    </row>
    <row r="426" spans="1:34" s="332" customFormat="1" ht="12" x14ac:dyDescent="0.2">
      <c r="A426" s="368"/>
      <c r="B426" s="369"/>
      <c r="C426" s="1065" t="s">
        <v>4619</v>
      </c>
      <c r="D426" s="1065"/>
      <c r="E426" s="1065"/>
      <c r="F426" s="1065"/>
      <c r="G426" s="1065"/>
      <c r="H426" s="1065"/>
      <c r="I426" s="1065"/>
      <c r="J426" s="1065"/>
      <c r="K426" s="1065"/>
      <c r="L426" s="1065"/>
      <c r="M426" s="1065"/>
      <c r="N426" s="1072"/>
      <c r="V426" s="361"/>
      <c r="W426" s="367"/>
      <c r="X426" s="335" t="s">
        <v>4619</v>
      </c>
      <c r="AC426" s="367"/>
      <c r="AD426" s="384"/>
      <c r="AE426" s="367"/>
      <c r="AG426" s="367"/>
      <c r="AH426" s="367"/>
    </row>
    <row r="427" spans="1:34" s="332" customFormat="1" ht="22.5" x14ac:dyDescent="0.2">
      <c r="A427" s="1192" t="s">
        <v>624</v>
      </c>
      <c r="B427" s="1193"/>
      <c r="C427" s="1193"/>
      <c r="D427" s="1193"/>
      <c r="E427" s="1193"/>
      <c r="F427" s="1193"/>
      <c r="G427" s="1193"/>
      <c r="H427" s="1193"/>
      <c r="I427" s="1193"/>
      <c r="J427" s="1193"/>
      <c r="K427" s="1193"/>
      <c r="L427" s="1193"/>
      <c r="M427" s="1193"/>
      <c r="N427" s="1194"/>
      <c r="V427" s="361"/>
      <c r="W427" s="367"/>
      <c r="AC427" s="367"/>
      <c r="AD427" s="384"/>
      <c r="AE427" s="367"/>
      <c r="AG427" s="367"/>
      <c r="AH427" s="367" t="s">
        <v>624</v>
      </c>
    </row>
    <row r="428" spans="1:34" s="332" customFormat="1" ht="33.75" x14ac:dyDescent="0.2">
      <c r="A428" s="362" t="s">
        <v>870</v>
      </c>
      <c r="B428" s="363" t="s">
        <v>626</v>
      </c>
      <c r="C428" s="1068" t="s">
        <v>627</v>
      </c>
      <c r="D428" s="1068"/>
      <c r="E428" s="1068"/>
      <c r="F428" s="364" t="s">
        <v>621</v>
      </c>
      <c r="G428" s="364"/>
      <c r="H428" s="364"/>
      <c r="I428" s="364" t="s">
        <v>4620</v>
      </c>
      <c r="J428" s="365">
        <v>72.510000000000005</v>
      </c>
      <c r="K428" s="364"/>
      <c r="L428" s="365">
        <v>19.29</v>
      </c>
      <c r="M428" s="364"/>
      <c r="N428" s="366"/>
      <c r="V428" s="361"/>
      <c r="W428" s="367" t="s">
        <v>627</v>
      </c>
      <c r="AC428" s="367"/>
      <c r="AD428" s="384"/>
      <c r="AE428" s="367"/>
      <c r="AG428" s="367"/>
      <c r="AH428" s="367"/>
    </row>
    <row r="429" spans="1:34" s="332" customFormat="1" ht="12" x14ac:dyDescent="0.2">
      <c r="A429" s="379"/>
      <c r="B429" s="380"/>
      <c r="C429" s="340" t="s">
        <v>623</v>
      </c>
      <c r="D429" s="385"/>
      <c r="E429" s="385"/>
      <c r="F429" s="386"/>
      <c r="G429" s="386"/>
      <c r="H429" s="386"/>
      <c r="I429" s="386"/>
      <c r="J429" s="387"/>
      <c r="K429" s="386"/>
      <c r="L429" s="387"/>
      <c r="M429" s="388"/>
      <c r="N429" s="389"/>
      <c r="V429" s="361"/>
      <c r="W429" s="367"/>
      <c r="AC429" s="367"/>
      <c r="AD429" s="384"/>
      <c r="AE429" s="367"/>
      <c r="AG429" s="367"/>
      <c r="AH429" s="367"/>
    </row>
    <row r="430" spans="1:34" s="332" customFormat="1" ht="1.5" customHeight="1" x14ac:dyDescent="0.2">
      <c r="A430" s="386"/>
      <c r="B430" s="380"/>
      <c r="C430" s="380"/>
      <c r="D430" s="380"/>
      <c r="E430" s="380"/>
      <c r="F430" s="386"/>
      <c r="G430" s="386"/>
      <c r="H430" s="386"/>
      <c r="I430" s="386"/>
      <c r="J430" s="390"/>
      <c r="K430" s="386"/>
      <c r="L430" s="390"/>
      <c r="M430" s="373"/>
      <c r="N430" s="390"/>
      <c r="V430" s="361"/>
      <c r="W430" s="367"/>
      <c r="AC430" s="367"/>
      <c r="AD430" s="384"/>
      <c r="AE430" s="367"/>
      <c r="AG430" s="367"/>
      <c r="AH430" s="367"/>
    </row>
    <row r="431" spans="1:34" s="332" customFormat="1" ht="22.5" x14ac:dyDescent="0.2">
      <c r="A431" s="391"/>
      <c r="B431" s="392"/>
      <c r="C431" s="1068" t="s">
        <v>2742</v>
      </c>
      <c r="D431" s="1068"/>
      <c r="E431" s="1068"/>
      <c r="F431" s="1068"/>
      <c r="G431" s="1068"/>
      <c r="H431" s="1068"/>
      <c r="I431" s="1068"/>
      <c r="J431" s="1068"/>
      <c r="K431" s="1068"/>
      <c r="L431" s="393"/>
      <c r="M431" s="394"/>
      <c r="N431" s="395"/>
      <c r="V431" s="361"/>
      <c r="W431" s="367"/>
      <c r="AC431" s="367"/>
      <c r="AD431" s="384"/>
      <c r="AE431" s="367" t="s">
        <v>2742</v>
      </c>
      <c r="AG431" s="367"/>
      <c r="AH431" s="367"/>
    </row>
    <row r="432" spans="1:34" s="332" customFormat="1" ht="12" x14ac:dyDescent="0.2">
      <c r="A432" s="396"/>
      <c r="B432" s="371"/>
      <c r="C432" s="1065" t="s">
        <v>512</v>
      </c>
      <c r="D432" s="1065"/>
      <c r="E432" s="1065"/>
      <c r="F432" s="1065"/>
      <c r="G432" s="1065"/>
      <c r="H432" s="1065"/>
      <c r="I432" s="1065"/>
      <c r="J432" s="1065"/>
      <c r="K432" s="1065"/>
      <c r="L432" s="397">
        <v>42108.57</v>
      </c>
      <c r="M432" s="398"/>
      <c r="N432" s="399"/>
      <c r="V432" s="361"/>
      <c r="W432" s="367"/>
      <c r="AC432" s="367"/>
      <c r="AD432" s="384"/>
      <c r="AE432" s="367"/>
      <c r="AF432" s="335" t="s">
        <v>512</v>
      </c>
      <c r="AG432" s="367"/>
      <c r="AH432" s="367"/>
    </row>
    <row r="433" spans="1:36" s="332" customFormat="1" ht="12" x14ac:dyDescent="0.2">
      <c r="A433" s="396"/>
      <c r="B433" s="371"/>
      <c r="C433" s="1065" t="s">
        <v>513</v>
      </c>
      <c r="D433" s="1065"/>
      <c r="E433" s="1065"/>
      <c r="F433" s="1065"/>
      <c r="G433" s="1065"/>
      <c r="H433" s="1065"/>
      <c r="I433" s="1065"/>
      <c r="J433" s="1065"/>
      <c r="K433" s="1065"/>
      <c r="L433" s="397"/>
      <c r="M433" s="398"/>
      <c r="N433" s="399"/>
      <c r="V433" s="361"/>
      <c r="W433" s="367"/>
      <c r="AC433" s="367"/>
      <c r="AD433" s="384"/>
      <c r="AE433" s="367"/>
      <c r="AF433" s="335" t="s">
        <v>513</v>
      </c>
      <c r="AG433" s="367"/>
      <c r="AH433" s="367"/>
    </row>
    <row r="434" spans="1:36" s="332" customFormat="1" ht="12" x14ac:dyDescent="0.2">
      <c r="A434" s="396"/>
      <c r="B434" s="371"/>
      <c r="C434" s="1065" t="s">
        <v>517</v>
      </c>
      <c r="D434" s="1065"/>
      <c r="E434" s="1065"/>
      <c r="F434" s="1065"/>
      <c r="G434" s="1065"/>
      <c r="H434" s="1065"/>
      <c r="I434" s="1065"/>
      <c r="J434" s="1065"/>
      <c r="K434" s="1065"/>
      <c r="L434" s="397">
        <v>42108.57</v>
      </c>
      <c r="M434" s="398"/>
      <c r="N434" s="399"/>
      <c r="V434" s="361"/>
      <c r="W434" s="367"/>
      <c r="AC434" s="367"/>
      <c r="AD434" s="384"/>
      <c r="AE434" s="367"/>
      <c r="AF434" s="335" t="s">
        <v>517</v>
      </c>
      <c r="AG434" s="367"/>
      <c r="AH434" s="367"/>
    </row>
    <row r="435" spans="1:36" s="332" customFormat="1" ht="12" x14ac:dyDescent="0.2">
      <c r="A435" s="396"/>
      <c r="B435" s="371"/>
      <c r="C435" s="1065" t="s">
        <v>518</v>
      </c>
      <c r="D435" s="1065"/>
      <c r="E435" s="1065"/>
      <c r="F435" s="1065"/>
      <c r="G435" s="1065"/>
      <c r="H435" s="1065"/>
      <c r="I435" s="1065"/>
      <c r="J435" s="1065"/>
      <c r="K435" s="1065"/>
      <c r="L435" s="397">
        <v>42108.57</v>
      </c>
      <c r="M435" s="398"/>
      <c r="N435" s="399"/>
      <c r="V435" s="361"/>
      <c r="W435" s="367"/>
      <c r="AC435" s="367"/>
      <c r="AD435" s="384"/>
      <c r="AE435" s="367"/>
      <c r="AF435" s="335" t="s">
        <v>518</v>
      </c>
      <c r="AG435" s="367"/>
      <c r="AH435" s="367"/>
    </row>
    <row r="436" spans="1:36" s="332" customFormat="1" ht="12" x14ac:dyDescent="0.2">
      <c r="A436" s="396"/>
      <c r="B436" s="371"/>
      <c r="C436" s="1065" t="s">
        <v>513</v>
      </c>
      <c r="D436" s="1065"/>
      <c r="E436" s="1065"/>
      <c r="F436" s="1065"/>
      <c r="G436" s="1065"/>
      <c r="H436" s="1065"/>
      <c r="I436" s="1065"/>
      <c r="J436" s="1065"/>
      <c r="K436" s="1065"/>
      <c r="L436" s="397"/>
      <c r="M436" s="398"/>
      <c r="N436" s="399"/>
      <c r="V436" s="361"/>
      <c r="W436" s="367"/>
      <c r="AC436" s="367"/>
      <c r="AD436" s="384"/>
      <c r="AE436" s="367"/>
      <c r="AF436" s="335" t="s">
        <v>513</v>
      </c>
      <c r="AG436" s="367"/>
      <c r="AH436" s="367"/>
    </row>
    <row r="437" spans="1:36" s="332" customFormat="1" ht="12" x14ac:dyDescent="0.2">
      <c r="A437" s="396"/>
      <c r="B437" s="371"/>
      <c r="C437" s="1065" t="s">
        <v>521</v>
      </c>
      <c r="D437" s="1065"/>
      <c r="E437" s="1065"/>
      <c r="F437" s="1065"/>
      <c r="G437" s="1065"/>
      <c r="H437" s="1065"/>
      <c r="I437" s="1065"/>
      <c r="J437" s="1065"/>
      <c r="K437" s="1065"/>
      <c r="L437" s="397">
        <v>42108.57</v>
      </c>
      <c r="M437" s="398"/>
      <c r="N437" s="399"/>
      <c r="V437" s="361"/>
      <c r="W437" s="367"/>
      <c r="AC437" s="367"/>
      <c r="AD437" s="384"/>
      <c r="AE437" s="367"/>
      <c r="AF437" s="335" t="s">
        <v>521</v>
      </c>
      <c r="AG437" s="367"/>
      <c r="AH437" s="367"/>
    </row>
    <row r="438" spans="1:36" s="332" customFormat="1" ht="22.5" x14ac:dyDescent="0.2">
      <c r="A438" s="396"/>
      <c r="B438" s="390"/>
      <c r="C438" s="1067" t="s">
        <v>2743</v>
      </c>
      <c r="D438" s="1067"/>
      <c r="E438" s="1067"/>
      <c r="F438" s="1067"/>
      <c r="G438" s="1067"/>
      <c r="H438" s="1067"/>
      <c r="I438" s="1067"/>
      <c r="J438" s="1067"/>
      <c r="K438" s="1067"/>
      <c r="L438" s="400">
        <v>42108.57</v>
      </c>
      <c r="M438" s="401"/>
      <c r="N438" s="402"/>
      <c r="V438" s="361"/>
      <c r="W438" s="367"/>
      <c r="AC438" s="367"/>
      <c r="AD438" s="384"/>
      <c r="AE438" s="367"/>
      <c r="AG438" s="367" t="s">
        <v>2743</v>
      </c>
      <c r="AH438" s="367"/>
    </row>
    <row r="439" spans="1:36" s="332" customFormat="1" ht="2.25" customHeight="1" x14ac:dyDescent="0.2">
      <c r="B439" s="338"/>
      <c r="C439" s="338"/>
      <c r="D439" s="338"/>
      <c r="E439" s="338"/>
      <c r="F439" s="338"/>
      <c r="G439" s="338"/>
      <c r="H439" s="338"/>
      <c r="I439" s="338"/>
      <c r="J439" s="338"/>
      <c r="K439" s="338"/>
      <c r="L439" s="403"/>
      <c r="M439" s="404"/>
      <c r="N439" s="405"/>
    </row>
    <row r="440" spans="1:36" s="332" customFormat="1" x14ac:dyDescent="0.2">
      <c r="A440" s="391"/>
      <c r="B440" s="392"/>
      <c r="C440" s="1068" t="s">
        <v>636</v>
      </c>
      <c r="D440" s="1068"/>
      <c r="E440" s="1068"/>
      <c r="F440" s="1068"/>
      <c r="G440" s="1068"/>
      <c r="H440" s="1068"/>
      <c r="I440" s="1068"/>
      <c r="J440" s="1068"/>
      <c r="K440" s="1068"/>
      <c r="L440" s="393"/>
      <c r="M440" s="406"/>
      <c r="N440" s="395"/>
      <c r="AI440" s="367" t="s">
        <v>636</v>
      </c>
    </row>
    <row r="441" spans="1:36" s="332" customFormat="1" x14ac:dyDescent="0.2">
      <c r="A441" s="396"/>
      <c r="B441" s="371"/>
      <c r="C441" s="1065" t="s">
        <v>512</v>
      </c>
      <c r="D441" s="1065"/>
      <c r="E441" s="1065"/>
      <c r="F441" s="1065"/>
      <c r="G441" s="1065"/>
      <c r="H441" s="1065"/>
      <c r="I441" s="1065"/>
      <c r="J441" s="1065"/>
      <c r="K441" s="1065"/>
      <c r="L441" s="397">
        <v>178932.42</v>
      </c>
      <c r="M441" s="407"/>
      <c r="N441" s="399"/>
      <c r="AI441" s="367"/>
      <c r="AJ441" s="335" t="s">
        <v>512</v>
      </c>
    </row>
    <row r="442" spans="1:36" s="332" customFormat="1" x14ac:dyDescent="0.2">
      <c r="A442" s="396"/>
      <c r="B442" s="371"/>
      <c r="C442" s="1065" t="s">
        <v>513</v>
      </c>
      <c r="D442" s="1065"/>
      <c r="E442" s="1065"/>
      <c r="F442" s="1065"/>
      <c r="G442" s="1065"/>
      <c r="H442" s="1065"/>
      <c r="I442" s="1065"/>
      <c r="J442" s="1065"/>
      <c r="K442" s="1065"/>
      <c r="L442" s="397"/>
      <c r="M442" s="407"/>
      <c r="N442" s="399"/>
      <c r="AI442" s="367"/>
      <c r="AJ442" s="335" t="s">
        <v>513</v>
      </c>
    </row>
    <row r="443" spans="1:36" s="332" customFormat="1" x14ac:dyDescent="0.2">
      <c r="A443" s="396"/>
      <c r="B443" s="371"/>
      <c r="C443" s="1065" t="s">
        <v>514</v>
      </c>
      <c r="D443" s="1065"/>
      <c r="E443" s="1065"/>
      <c r="F443" s="1065"/>
      <c r="G443" s="1065"/>
      <c r="H443" s="1065"/>
      <c r="I443" s="1065"/>
      <c r="J443" s="1065"/>
      <c r="K443" s="1065"/>
      <c r="L443" s="397">
        <v>3681.69</v>
      </c>
      <c r="M443" s="407"/>
      <c r="N443" s="399"/>
      <c r="AI443" s="367"/>
      <c r="AJ443" s="335" t="s">
        <v>514</v>
      </c>
    </row>
    <row r="444" spans="1:36" s="332" customFormat="1" x14ac:dyDescent="0.2">
      <c r="A444" s="396"/>
      <c r="B444" s="371"/>
      <c r="C444" s="1065" t="s">
        <v>515</v>
      </c>
      <c r="D444" s="1065"/>
      <c r="E444" s="1065"/>
      <c r="F444" s="1065"/>
      <c r="G444" s="1065"/>
      <c r="H444" s="1065"/>
      <c r="I444" s="1065"/>
      <c r="J444" s="1065"/>
      <c r="K444" s="1065"/>
      <c r="L444" s="397">
        <v>7912.96</v>
      </c>
      <c r="M444" s="407"/>
      <c r="N444" s="399"/>
      <c r="AI444" s="367"/>
      <c r="AJ444" s="335" t="s">
        <v>515</v>
      </c>
    </row>
    <row r="445" spans="1:36" s="332" customFormat="1" x14ac:dyDescent="0.2">
      <c r="A445" s="396"/>
      <c r="B445" s="371"/>
      <c r="C445" s="1065" t="s">
        <v>516</v>
      </c>
      <c r="D445" s="1065"/>
      <c r="E445" s="1065"/>
      <c r="F445" s="1065"/>
      <c r="G445" s="1065"/>
      <c r="H445" s="1065"/>
      <c r="I445" s="1065"/>
      <c r="J445" s="1065"/>
      <c r="K445" s="1065"/>
      <c r="L445" s="397">
        <v>994.09</v>
      </c>
      <c r="M445" s="407"/>
      <c r="N445" s="399"/>
      <c r="AI445" s="367"/>
      <c r="AJ445" s="335" t="s">
        <v>516</v>
      </c>
    </row>
    <row r="446" spans="1:36" s="332" customFormat="1" x14ac:dyDescent="0.2">
      <c r="A446" s="396"/>
      <c r="B446" s="371"/>
      <c r="C446" s="1065" t="s">
        <v>517</v>
      </c>
      <c r="D446" s="1065"/>
      <c r="E446" s="1065"/>
      <c r="F446" s="1065"/>
      <c r="G446" s="1065"/>
      <c r="H446" s="1065"/>
      <c r="I446" s="1065"/>
      <c r="J446" s="1065"/>
      <c r="K446" s="1065"/>
      <c r="L446" s="397">
        <v>167337.76999999999</v>
      </c>
      <c r="M446" s="407"/>
      <c r="N446" s="399"/>
      <c r="AI446" s="367"/>
      <c r="AJ446" s="335" t="s">
        <v>517</v>
      </c>
    </row>
    <row r="447" spans="1:36" s="332" customFormat="1" ht="45" x14ac:dyDescent="0.2">
      <c r="A447" s="396"/>
      <c r="B447" s="371" t="s">
        <v>4621</v>
      </c>
      <c r="C447" s="1065" t="s">
        <v>518</v>
      </c>
      <c r="D447" s="1065"/>
      <c r="E447" s="1065"/>
      <c r="F447" s="1065"/>
      <c r="G447" s="1065"/>
      <c r="H447" s="1065"/>
      <c r="I447" s="1065"/>
      <c r="J447" s="1065"/>
      <c r="K447" s="1065"/>
      <c r="L447" s="397">
        <v>185703.33</v>
      </c>
      <c r="M447" s="407" t="s">
        <v>567</v>
      </c>
      <c r="N447" s="399">
        <v>1741897</v>
      </c>
      <c r="AI447" s="367"/>
      <c r="AJ447" s="335" t="s">
        <v>518</v>
      </c>
    </row>
    <row r="448" spans="1:36" s="332" customFormat="1" x14ac:dyDescent="0.2">
      <c r="A448" s="396"/>
      <c r="B448" s="371"/>
      <c r="C448" s="1065" t="s">
        <v>513</v>
      </c>
      <c r="D448" s="1065"/>
      <c r="E448" s="1065"/>
      <c r="F448" s="1065"/>
      <c r="G448" s="1065"/>
      <c r="H448" s="1065"/>
      <c r="I448" s="1065"/>
      <c r="J448" s="1065"/>
      <c r="K448" s="1065"/>
      <c r="L448" s="397"/>
      <c r="M448" s="407"/>
      <c r="N448" s="399"/>
      <c r="AI448" s="367"/>
      <c r="AJ448" s="335" t="s">
        <v>513</v>
      </c>
    </row>
    <row r="449" spans="1:37" x14ac:dyDescent="0.2">
      <c r="A449" s="396"/>
      <c r="B449" s="371"/>
      <c r="C449" s="1065" t="s">
        <v>519</v>
      </c>
      <c r="D449" s="1065"/>
      <c r="E449" s="1065"/>
      <c r="F449" s="1065"/>
      <c r="G449" s="1065"/>
      <c r="H449" s="1065"/>
      <c r="I449" s="1065"/>
      <c r="J449" s="1065"/>
      <c r="K449" s="1065"/>
      <c r="L449" s="397">
        <v>3623.43</v>
      </c>
      <c r="M449" s="407"/>
      <c r="N449" s="399"/>
      <c r="O449" s="332"/>
      <c r="P449" s="332"/>
      <c r="Q449" s="332"/>
      <c r="R449" s="332"/>
      <c r="S449" s="332"/>
      <c r="T449" s="332"/>
      <c r="U449" s="332"/>
      <c r="V449" s="332"/>
      <c r="W449" s="332"/>
      <c r="X449" s="332"/>
      <c r="Y449" s="332"/>
      <c r="Z449" s="332"/>
      <c r="AA449" s="332"/>
      <c r="AB449" s="332"/>
      <c r="AC449" s="332"/>
      <c r="AD449" s="332"/>
      <c r="AE449" s="332"/>
      <c r="AF449" s="332"/>
      <c r="AG449" s="332"/>
      <c r="AH449" s="332"/>
      <c r="AI449" s="367"/>
      <c r="AJ449" s="335" t="s">
        <v>519</v>
      </c>
      <c r="AK449" s="332"/>
    </row>
    <row r="450" spans="1:37" x14ac:dyDescent="0.2">
      <c r="A450" s="396"/>
      <c r="B450" s="371"/>
      <c r="C450" s="1065" t="s">
        <v>520</v>
      </c>
      <c r="D450" s="1065"/>
      <c r="E450" s="1065"/>
      <c r="F450" s="1065"/>
      <c r="G450" s="1065"/>
      <c r="H450" s="1065"/>
      <c r="I450" s="1065"/>
      <c r="J450" s="1065"/>
      <c r="K450" s="1065"/>
      <c r="L450" s="397">
        <v>7847.85</v>
      </c>
      <c r="M450" s="407"/>
      <c r="N450" s="399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2"/>
      <c r="AH450" s="332"/>
      <c r="AI450" s="367"/>
      <c r="AJ450" s="335" t="s">
        <v>520</v>
      </c>
      <c r="AK450" s="332"/>
    </row>
    <row r="451" spans="1:37" x14ac:dyDescent="0.2">
      <c r="A451" s="396"/>
      <c r="B451" s="371"/>
      <c r="C451" s="1065" t="s">
        <v>521</v>
      </c>
      <c r="D451" s="1065"/>
      <c r="E451" s="1065"/>
      <c r="F451" s="1065"/>
      <c r="G451" s="1065"/>
      <c r="H451" s="1065"/>
      <c r="I451" s="1065"/>
      <c r="J451" s="1065"/>
      <c r="K451" s="1065"/>
      <c r="L451" s="397">
        <v>166723.5</v>
      </c>
      <c r="M451" s="407"/>
      <c r="N451" s="399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2"/>
      <c r="AH451" s="332"/>
      <c r="AI451" s="367"/>
      <c r="AJ451" s="335" t="s">
        <v>521</v>
      </c>
      <c r="AK451" s="332"/>
    </row>
    <row r="452" spans="1:37" x14ac:dyDescent="0.2">
      <c r="A452" s="396"/>
      <c r="B452" s="371"/>
      <c r="C452" s="1065" t="s">
        <v>522</v>
      </c>
      <c r="D452" s="1065"/>
      <c r="E452" s="1065"/>
      <c r="F452" s="1065"/>
      <c r="G452" s="1065"/>
      <c r="H452" s="1065"/>
      <c r="I452" s="1065"/>
      <c r="J452" s="1065"/>
      <c r="K452" s="1065"/>
      <c r="L452" s="397">
        <v>4754.21</v>
      </c>
      <c r="M452" s="407"/>
      <c r="N452" s="399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2"/>
      <c r="AH452" s="332"/>
      <c r="AI452" s="367"/>
      <c r="AJ452" s="335" t="s">
        <v>522</v>
      </c>
      <c r="AK452" s="332"/>
    </row>
    <row r="453" spans="1:37" x14ac:dyDescent="0.2">
      <c r="A453" s="396"/>
      <c r="B453" s="371"/>
      <c r="C453" s="1065" t="s">
        <v>523</v>
      </c>
      <c r="D453" s="1065"/>
      <c r="E453" s="1065"/>
      <c r="F453" s="1065"/>
      <c r="G453" s="1065"/>
      <c r="H453" s="1065"/>
      <c r="I453" s="1065"/>
      <c r="J453" s="1065"/>
      <c r="K453" s="1065"/>
      <c r="L453" s="397">
        <v>2754.34</v>
      </c>
      <c r="M453" s="407"/>
      <c r="N453" s="399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2"/>
      <c r="AH453" s="332"/>
      <c r="AI453" s="367"/>
      <c r="AJ453" s="335" t="s">
        <v>523</v>
      </c>
      <c r="AK453" s="332"/>
    </row>
    <row r="454" spans="1:37" ht="45" x14ac:dyDescent="0.2">
      <c r="A454" s="396"/>
      <c r="B454" s="371" t="s">
        <v>4621</v>
      </c>
      <c r="C454" s="1065" t="s">
        <v>3041</v>
      </c>
      <c r="D454" s="1065"/>
      <c r="E454" s="1065"/>
      <c r="F454" s="1065"/>
      <c r="G454" s="1065"/>
      <c r="H454" s="1065"/>
      <c r="I454" s="1065"/>
      <c r="J454" s="1065"/>
      <c r="K454" s="1065"/>
      <c r="L454" s="397">
        <v>832.45</v>
      </c>
      <c r="M454" s="407" t="s">
        <v>567</v>
      </c>
      <c r="N454" s="399">
        <v>7808</v>
      </c>
      <c r="O454" s="332"/>
      <c r="P454" s="332"/>
      <c r="Q454" s="332"/>
      <c r="R454" s="332"/>
      <c r="S454" s="332"/>
      <c r="T454" s="332"/>
      <c r="U454" s="332"/>
      <c r="V454" s="332"/>
      <c r="W454" s="332"/>
      <c r="X454" s="332"/>
      <c r="Y454" s="332"/>
      <c r="Z454" s="332"/>
      <c r="AA454" s="332"/>
      <c r="AB454" s="332"/>
      <c r="AC454" s="332"/>
      <c r="AD454" s="332"/>
      <c r="AE454" s="332"/>
      <c r="AF454" s="332"/>
      <c r="AG454" s="332"/>
      <c r="AH454" s="332"/>
      <c r="AI454" s="367"/>
      <c r="AJ454" s="335" t="s">
        <v>3041</v>
      </c>
      <c r="AK454" s="332"/>
    </row>
    <row r="455" spans="1:37" x14ac:dyDescent="0.2">
      <c r="A455" s="396"/>
      <c r="B455" s="371"/>
      <c r="C455" s="1065" t="s">
        <v>513</v>
      </c>
      <c r="D455" s="1065"/>
      <c r="E455" s="1065"/>
      <c r="F455" s="1065"/>
      <c r="G455" s="1065"/>
      <c r="H455" s="1065"/>
      <c r="I455" s="1065"/>
      <c r="J455" s="1065"/>
      <c r="K455" s="1065"/>
      <c r="L455" s="397"/>
      <c r="M455" s="407"/>
      <c r="N455" s="399"/>
      <c r="O455" s="332"/>
      <c r="P455" s="332"/>
      <c r="Q455" s="332"/>
      <c r="R455" s="332"/>
      <c r="S455" s="332"/>
      <c r="T455" s="332"/>
      <c r="U455" s="332"/>
      <c r="V455" s="332"/>
      <c r="W455" s="332"/>
      <c r="X455" s="332"/>
      <c r="Y455" s="332"/>
      <c r="Z455" s="332"/>
      <c r="AA455" s="332"/>
      <c r="AB455" s="332"/>
      <c r="AC455" s="332"/>
      <c r="AD455" s="332"/>
      <c r="AE455" s="332"/>
      <c r="AF455" s="332"/>
      <c r="AG455" s="332"/>
      <c r="AH455" s="332"/>
      <c r="AI455" s="367"/>
      <c r="AJ455" s="335" t="s">
        <v>513</v>
      </c>
      <c r="AK455" s="332"/>
    </row>
    <row r="456" spans="1:37" x14ac:dyDescent="0.2">
      <c r="A456" s="396"/>
      <c r="B456" s="371"/>
      <c r="C456" s="1065" t="s">
        <v>519</v>
      </c>
      <c r="D456" s="1065"/>
      <c r="E456" s="1065"/>
      <c r="F456" s="1065"/>
      <c r="G456" s="1065"/>
      <c r="H456" s="1065"/>
      <c r="I456" s="1065"/>
      <c r="J456" s="1065"/>
      <c r="K456" s="1065"/>
      <c r="L456" s="397">
        <v>58.26</v>
      </c>
      <c r="M456" s="407"/>
      <c r="N456" s="399"/>
      <c r="O456" s="332"/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67"/>
      <c r="AJ456" s="335" t="s">
        <v>519</v>
      </c>
      <c r="AK456" s="332"/>
    </row>
    <row r="457" spans="1:37" x14ac:dyDescent="0.2">
      <c r="A457" s="396"/>
      <c r="B457" s="371"/>
      <c r="C457" s="1065" t="s">
        <v>520</v>
      </c>
      <c r="D457" s="1065"/>
      <c r="E457" s="1065"/>
      <c r="F457" s="1065"/>
      <c r="G457" s="1065"/>
      <c r="H457" s="1065"/>
      <c r="I457" s="1065"/>
      <c r="J457" s="1065"/>
      <c r="K457" s="1065"/>
      <c r="L457" s="397">
        <v>65.11</v>
      </c>
      <c r="M457" s="407"/>
      <c r="N457" s="399"/>
      <c r="O457" s="332"/>
      <c r="P457" s="332"/>
      <c r="Q457" s="332"/>
      <c r="R457" s="332"/>
      <c r="S457" s="332"/>
      <c r="T457" s="332"/>
      <c r="U457" s="332"/>
      <c r="V457" s="332"/>
      <c r="W457" s="332"/>
      <c r="X457" s="332"/>
      <c r="Y457" s="332"/>
      <c r="Z457" s="332"/>
      <c r="AA457" s="332"/>
      <c r="AB457" s="332"/>
      <c r="AC457" s="332"/>
      <c r="AD457" s="332"/>
      <c r="AE457" s="332"/>
      <c r="AF457" s="332"/>
      <c r="AG457" s="332"/>
      <c r="AH457" s="332"/>
      <c r="AI457" s="367"/>
      <c r="AJ457" s="335" t="s">
        <v>520</v>
      </c>
      <c r="AK457" s="332"/>
    </row>
    <row r="458" spans="1:37" x14ac:dyDescent="0.2">
      <c r="A458" s="396"/>
      <c r="B458" s="371"/>
      <c r="C458" s="1065" t="s">
        <v>521</v>
      </c>
      <c r="D458" s="1065"/>
      <c r="E458" s="1065"/>
      <c r="F458" s="1065"/>
      <c r="G458" s="1065"/>
      <c r="H458" s="1065"/>
      <c r="I458" s="1065"/>
      <c r="J458" s="1065"/>
      <c r="K458" s="1065"/>
      <c r="L458" s="397">
        <v>614.27</v>
      </c>
      <c r="M458" s="407"/>
      <c r="N458" s="399"/>
      <c r="O458" s="332"/>
      <c r="P458" s="332"/>
      <c r="Q458" s="332"/>
      <c r="R458" s="332"/>
      <c r="S458" s="332"/>
      <c r="T458" s="332"/>
      <c r="U458" s="332"/>
      <c r="V458" s="332"/>
      <c r="W458" s="332"/>
      <c r="X458" s="332"/>
      <c r="Y458" s="332"/>
      <c r="Z458" s="332"/>
      <c r="AA458" s="332"/>
      <c r="AB458" s="332"/>
      <c r="AC458" s="332"/>
      <c r="AD458" s="332"/>
      <c r="AE458" s="332"/>
      <c r="AF458" s="332"/>
      <c r="AG458" s="332"/>
      <c r="AH458" s="332"/>
      <c r="AI458" s="367"/>
      <c r="AJ458" s="335" t="s">
        <v>521</v>
      </c>
      <c r="AK458" s="332"/>
    </row>
    <row r="459" spans="1:37" x14ac:dyDescent="0.2">
      <c r="A459" s="396"/>
      <c r="B459" s="371"/>
      <c r="C459" s="1065" t="s">
        <v>522</v>
      </c>
      <c r="D459" s="1065"/>
      <c r="E459" s="1065"/>
      <c r="F459" s="1065"/>
      <c r="G459" s="1065"/>
      <c r="H459" s="1065"/>
      <c r="I459" s="1065"/>
      <c r="J459" s="1065"/>
      <c r="K459" s="1065"/>
      <c r="L459" s="397">
        <v>62.14</v>
      </c>
      <c r="M459" s="407"/>
      <c r="N459" s="399"/>
      <c r="O459" s="332"/>
      <c r="P459" s="332"/>
      <c r="Q459" s="332"/>
      <c r="R459" s="332"/>
      <c r="S459" s="332"/>
      <c r="T459" s="332"/>
      <c r="U459" s="332"/>
      <c r="V459" s="332"/>
      <c r="W459" s="332"/>
      <c r="X459" s="332"/>
      <c r="Y459" s="332"/>
      <c r="Z459" s="332"/>
      <c r="AA459" s="332"/>
      <c r="AB459" s="332"/>
      <c r="AC459" s="332"/>
      <c r="AD459" s="332"/>
      <c r="AE459" s="332"/>
      <c r="AF459" s="332"/>
      <c r="AG459" s="332"/>
      <c r="AH459" s="332"/>
      <c r="AI459" s="367"/>
      <c r="AJ459" s="335" t="s">
        <v>522</v>
      </c>
      <c r="AK459" s="332"/>
    </row>
    <row r="460" spans="1:37" x14ac:dyDescent="0.2">
      <c r="A460" s="396"/>
      <c r="B460" s="371"/>
      <c r="C460" s="1065" t="s">
        <v>523</v>
      </c>
      <c r="D460" s="1065"/>
      <c r="E460" s="1065"/>
      <c r="F460" s="1065"/>
      <c r="G460" s="1065"/>
      <c r="H460" s="1065"/>
      <c r="I460" s="1065"/>
      <c r="J460" s="1065"/>
      <c r="K460" s="1065"/>
      <c r="L460" s="397">
        <v>32.67</v>
      </c>
      <c r="M460" s="407"/>
      <c r="N460" s="399"/>
      <c r="O460" s="332"/>
      <c r="P460" s="332"/>
      <c r="Q460" s="332"/>
      <c r="R460" s="332"/>
      <c r="S460" s="332"/>
      <c r="T460" s="332"/>
      <c r="U460" s="332"/>
      <c r="V460" s="332"/>
      <c r="W460" s="332"/>
      <c r="X460" s="332"/>
      <c r="Y460" s="332"/>
      <c r="Z460" s="332"/>
      <c r="AA460" s="332"/>
      <c r="AB460" s="332"/>
      <c r="AC460" s="332"/>
      <c r="AD460" s="332"/>
      <c r="AE460" s="332"/>
      <c r="AF460" s="332"/>
      <c r="AG460" s="332"/>
      <c r="AH460" s="332"/>
      <c r="AI460" s="367"/>
      <c r="AJ460" s="335" t="s">
        <v>523</v>
      </c>
      <c r="AK460" s="332"/>
    </row>
    <row r="461" spans="1:37" x14ac:dyDescent="0.2">
      <c r="A461" s="396"/>
      <c r="B461" s="371"/>
      <c r="C461" s="1065" t="s">
        <v>524</v>
      </c>
      <c r="D461" s="1065"/>
      <c r="E461" s="1065"/>
      <c r="F461" s="1065"/>
      <c r="G461" s="1065"/>
      <c r="H461" s="1065"/>
      <c r="I461" s="1065"/>
      <c r="J461" s="1065"/>
      <c r="K461" s="1065"/>
      <c r="L461" s="397">
        <v>4675.78</v>
      </c>
      <c r="M461" s="407"/>
      <c r="N461" s="399"/>
      <c r="O461" s="332"/>
      <c r="P461" s="332"/>
      <c r="Q461" s="332"/>
      <c r="R461" s="332"/>
      <c r="S461" s="332"/>
      <c r="T461" s="332"/>
      <c r="U461" s="332"/>
      <c r="V461" s="332"/>
      <c r="W461" s="332"/>
      <c r="X461" s="332"/>
      <c r="Y461" s="332"/>
      <c r="Z461" s="332"/>
      <c r="AA461" s="332"/>
      <c r="AB461" s="332"/>
      <c r="AC461" s="332"/>
      <c r="AD461" s="332"/>
      <c r="AE461" s="332"/>
      <c r="AF461" s="332"/>
      <c r="AG461" s="332"/>
      <c r="AH461" s="332"/>
      <c r="AI461" s="367"/>
      <c r="AJ461" s="335" t="s">
        <v>524</v>
      </c>
      <c r="AK461" s="332"/>
    </row>
    <row r="462" spans="1:37" x14ac:dyDescent="0.2">
      <c r="A462" s="396"/>
      <c r="B462" s="371"/>
      <c r="C462" s="1065" t="s">
        <v>525</v>
      </c>
      <c r="D462" s="1065"/>
      <c r="E462" s="1065"/>
      <c r="F462" s="1065"/>
      <c r="G462" s="1065"/>
      <c r="H462" s="1065"/>
      <c r="I462" s="1065"/>
      <c r="J462" s="1065"/>
      <c r="K462" s="1065"/>
      <c r="L462" s="397">
        <v>4816.3500000000004</v>
      </c>
      <c r="M462" s="407"/>
      <c r="N462" s="399"/>
      <c r="O462" s="332"/>
      <c r="P462" s="332"/>
      <c r="Q462" s="332"/>
      <c r="R462" s="332"/>
      <c r="S462" s="332"/>
      <c r="T462" s="332"/>
      <c r="U462" s="332"/>
      <c r="V462" s="332"/>
      <c r="W462" s="332"/>
      <c r="X462" s="332"/>
      <c r="Y462" s="332"/>
      <c r="Z462" s="332"/>
      <c r="AA462" s="332"/>
      <c r="AB462" s="332"/>
      <c r="AC462" s="332"/>
      <c r="AD462" s="332"/>
      <c r="AE462" s="332"/>
      <c r="AF462" s="332"/>
      <c r="AG462" s="332"/>
      <c r="AH462" s="332"/>
      <c r="AI462" s="367"/>
      <c r="AJ462" s="335" t="s">
        <v>525</v>
      </c>
      <c r="AK462" s="332"/>
    </row>
    <row r="463" spans="1:37" x14ac:dyDescent="0.2">
      <c r="A463" s="396"/>
      <c r="B463" s="371"/>
      <c r="C463" s="1065" t="s">
        <v>526</v>
      </c>
      <c r="D463" s="1065"/>
      <c r="E463" s="1065"/>
      <c r="F463" s="1065"/>
      <c r="G463" s="1065"/>
      <c r="H463" s="1065"/>
      <c r="I463" s="1065"/>
      <c r="J463" s="1065"/>
      <c r="K463" s="1065"/>
      <c r="L463" s="397">
        <v>2787.01</v>
      </c>
      <c r="M463" s="407"/>
      <c r="N463" s="399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2"/>
      <c r="AH463" s="332"/>
      <c r="AI463" s="367"/>
      <c r="AJ463" s="335" t="s">
        <v>526</v>
      </c>
      <c r="AK463" s="332"/>
    </row>
    <row r="464" spans="1:37" x14ac:dyDescent="0.2">
      <c r="A464" s="396"/>
      <c r="B464" s="390"/>
      <c r="C464" s="1067" t="s">
        <v>637</v>
      </c>
      <c r="D464" s="1067"/>
      <c r="E464" s="1067"/>
      <c r="F464" s="1067"/>
      <c r="G464" s="1067"/>
      <c r="H464" s="1067"/>
      <c r="I464" s="1067"/>
      <c r="J464" s="1067"/>
      <c r="K464" s="1067"/>
      <c r="L464" s="400">
        <v>186535.78</v>
      </c>
      <c r="M464" s="408"/>
      <c r="N464" s="409">
        <v>1749705</v>
      </c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2"/>
      <c r="AH464" s="332"/>
      <c r="AI464" s="367"/>
      <c r="AJ464" s="332"/>
      <c r="AK464" s="367" t="s">
        <v>637</v>
      </c>
    </row>
    <row r="465" spans="1:37" ht="1.5" customHeight="1" x14ac:dyDescent="0.2">
      <c r="B465" s="390"/>
      <c r="C465" s="380"/>
      <c r="D465" s="380"/>
      <c r="E465" s="380"/>
      <c r="F465" s="380"/>
      <c r="G465" s="380"/>
      <c r="H465" s="380"/>
      <c r="I465" s="380"/>
      <c r="J465" s="380"/>
      <c r="K465" s="380"/>
      <c r="L465" s="400"/>
      <c r="M465" s="401"/>
      <c r="N465" s="410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2"/>
      <c r="AH465" s="332"/>
      <c r="AI465" s="332"/>
      <c r="AJ465" s="332"/>
      <c r="AK465" s="332"/>
    </row>
    <row r="466" spans="1:37" ht="53.25" customHeight="1" x14ac:dyDescent="0.2">
      <c r="A466" s="411"/>
      <c r="B466" s="411"/>
      <c r="C466" s="411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2"/>
      <c r="AH466" s="332"/>
      <c r="AI466" s="332"/>
      <c r="AJ466" s="332"/>
      <c r="AK466" s="332"/>
    </row>
    <row r="467" spans="1:37" x14ac:dyDescent="0.2">
      <c r="B467" s="412" t="s">
        <v>376</v>
      </c>
      <c r="C467" s="1066" t="s">
        <v>638</v>
      </c>
      <c r="D467" s="1066"/>
      <c r="E467" s="1066"/>
      <c r="F467" s="1066"/>
      <c r="G467" s="1066"/>
      <c r="H467" s="1066"/>
      <c r="I467" s="1066"/>
      <c r="J467" s="1066"/>
      <c r="K467" s="1066"/>
      <c r="L467" s="1066"/>
      <c r="O467" s="332"/>
      <c r="P467" s="332"/>
      <c r="Q467" s="332"/>
      <c r="R467" s="332"/>
      <c r="S467" s="332"/>
      <c r="T467" s="332"/>
      <c r="U467" s="332"/>
      <c r="V467" s="332"/>
      <c r="W467" s="332"/>
      <c r="X467" s="332"/>
      <c r="Y467" s="332"/>
      <c r="Z467" s="332"/>
      <c r="AA467" s="332"/>
      <c r="AB467" s="332"/>
      <c r="AC467" s="332"/>
      <c r="AD467" s="332"/>
      <c r="AE467" s="332"/>
      <c r="AF467" s="332"/>
      <c r="AG467" s="332"/>
      <c r="AH467" s="332"/>
      <c r="AI467" s="332"/>
      <c r="AJ467" s="332"/>
      <c r="AK467" s="332"/>
    </row>
    <row r="468" spans="1:37" ht="13.5" customHeight="1" x14ac:dyDescent="0.2">
      <c r="B468" s="333"/>
      <c r="C468" s="1064" t="s">
        <v>92</v>
      </c>
      <c r="D468" s="1064"/>
      <c r="E468" s="1064"/>
      <c r="F468" s="1064"/>
      <c r="G468" s="1064"/>
      <c r="H468" s="1064"/>
      <c r="I468" s="1064"/>
      <c r="J468" s="1064"/>
      <c r="K468" s="1064"/>
      <c r="L468" s="1064"/>
      <c r="O468" s="332"/>
      <c r="P468" s="332"/>
      <c r="Q468" s="332"/>
      <c r="R468" s="332"/>
      <c r="S468" s="332"/>
      <c r="T468" s="332"/>
      <c r="U468" s="332"/>
      <c r="V468" s="332"/>
      <c r="W468" s="332"/>
      <c r="X468" s="332"/>
      <c r="Y468" s="332"/>
      <c r="Z468" s="332"/>
      <c r="AA468" s="332"/>
      <c r="AB468" s="332"/>
      <c r="AC468" s="332"/>
      <c r="AD468" s="332"/>
      <c r="AE468" s="332"/>
      <c r="AF468" s="332"/>
      <c r="AG468" s="332"/>
      <c r="AH468" s="332"/>
      <c r="AI468" s="332"/>
      <c r="AJ468" s="332"/>
      <c r="AK468" s="332"/>
    </row>
    <row r="469" spans="1:37" ht="12.75" customHeight="1" x14ac:dyDescent="0.2">
      <c r="B469" s="412" t="s">
        <v>377</v>
      </c>
      <c r="C469" s="1066" t="s">
        <v>639</v>
      </c>
      <c r="D469" s="1066"/>
      <c r="E469" s="1066"/>
      <c r="F469" s="1066"/>
      <c r="G469" s="1066"/>
      <c r="H469" s="1066"/>
      <c r="I469" s="1066"/>
      <c r="J469" s="1066"/>
      <c r="K469" s="1066"/>
      <c r="L469" s="1066"/>
      <c r="O469" s="332"/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Z469" s="332"/>
      <c r="AA469" s="332"/>
      <c r="AB469" s="332"/>
      <c r="AC469" s="332"/>
      <c r="AD469" s="332"/>
      <c r="AE469" s="332"/>
      <c r="AF469" s="332"/>
      <c r="AG469" s="332"/>
      <c r="AH469" s="332"/>
      <c r="AI469" s="332"/>
      <c r="AJ469" s="332"/>
      <c r="AK469" s="332"/>
    </row>
    <row r="470" spans="1:37" ht="13.5" customHeight="1" x14ac:dyDescent="0.2">
      <c r="C470" s="1064" t="s">
        <v>92</v>
      </c>
      <c r="D470" s="1064"/>
      <c r="E470" s="1064"/>
      <c r="F470" s="1064"/>
      <c r="G470" s="1064"/>
      <c r="H470" s="1064"/>
      <c r="I470" s="1064"/>
      <c r="J470" s="1064"/>
      <c r="K470" s="1064"/>
      <c r="L470" s="1064"/>
      <c r="O470" s="332"/>
      <c r="P470" s="332"/>
      <c r="Q470" s="332"/>
      <c r="R470" s="332"/>
      <c r="S470" s="332"/>
      <c r="T470" s="332"/>
      <c r="U470" s="332"/>
      <c r="V470" s="332"/>
      <c r="W470" s="332"/>
      <c r="X470" s="332"/>
      <c r="Y470" s="332"/>
      <c r="Z470" s="332"/>
      <c r="AA470" s="332"/>
      <c r="AB470" s="332"/>
      <c r="AC470" s="332"/>
      <c r="AD470" s="332"/>
      <c r="AE470" s="332"/>
      <c r="AF470" s="332"/>
      <c r="AG470" s="332"/>
      <c r="AH470" s="332"/>
      <c r="AI470" s="332"/>
      <c r="AJ470" s="332"/>
      <c r="AK470" s="332"/>
    </row>
    <row r="472" spans="1:37" x14ac:dyDescent="0.2">
      <c r="B472" s="413"/>
      <c r="D472" s="413"/>
      <c r="F472" s="413"/>
      <c r="O472" s="332"/>
      <c r="P472" s="332"/>
      <c r="Q472" s="332"/>
      <c r="R472" s="332"/>
      <c r="S472" s="332"/>
      <c r="T472" s="332"/>
      <c r="U472" s="332"/>
      <c r="V472" s="332"/>
      <c r="W472" s="332"/>
      <c r="X472" s="332"/>
      <c r="Y472" s="332"/>
      <c r="Z472" s="332"/>
      <c r="AA472" s="332"/>
      <c r="AB472" s="332"/>
      <c r="AC472" s="332"/>
      <c r="AD472" s="332"/>
      <c r="AE472" s="332"/>
      <c r="AF472" s="332"/>
      <c r="AG472" s="332"/>
      <c r="AH472" s="332"/>
      <c r="AI472" s="332"/>
      <c r="AJ472" s="332"/>
      <c r="AK472" s="332"/>
    </row>
    <row r="489" spans="15:37" x14ac:dyDescent="0.2"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  <c r="AA489" s="332"/>
      <c r="AB489" s="332"/>
      <c r="AC489" s="332"/>
      <c r="AD489" s="332"/>
      <c r="AE489" s="332"/>
      <c r="AF489" s="332"/>
      <c r="AG489" s="332"/>
      <c r="AH489" s="332"/>
      <c r="AI489" s="332"/>
      <c r="AJ489" s="332"/>
      <c r="AK489" s="332"/>
    </row>
    <row r="490" spans="15:37" x14ac:dyDescent="0.2"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  <c r="AA490" s="332"/>
      <c r="AB490" s="332"/>
      <c r="AC490" s="332"/>
      <c r="AD490" s="332"/>
      <c r="AE490" s="332"/>
      <c r="AF490" s="332"/>
      <c r="AG490" s="332"/>
      <c r="AH490" s="332"/>
      <c r="AI490" s="332"/>
      <c r="AJ490" s="332"/>
      <c r="AK490" s="332"/>
    </row>
    <row r="493" spans="15:37" x14ac:dyDescent="0.2">
      <c r="O493" s="332"/>
      <c r="P493" s="332"/>
      <c r="Q493" s="332"/>
      <c r="R493" s="332"/>
      <c r="S493" s="332"/>
      <c r="T493" s="332"/>
      <c r="U493" s="332"/>
      <c r="V493" s="332"/>
      <c r="W493" s="332"/>
      <c r="X493" s="332"/>
      <c r="Y493" s="332"/>
      <c r="Z493" s="332"/>
      <c r="AA493" s="332"/>
      <c r="AB493" s="332"/>
      <c r="AC493" s="332"/>
      <c r="AD493" s="332"/>
      <c r="AE493" s="332"/>
      <c r="AF493" s="332"/>
      <c r="AG493" s="332"/>
      <c r="AH493" s="332"/>
      <c r="AI493" s="332"/>
      <c r="AJ493" s="332"/>
      <c r="AK493" s="332"/>
    </row>
  </sheetData>
  <mergeCells count="426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C59:E59"/>
    <mergeCell ref="C60:E60"/>
    <mergeCell ref="C61:E61"/>
    <mergeCell ref="C62:E62"/>
    <mergeCell ref="C63:N63"/>
    <mergeCell ref="C64:N64"/>
    <mergeCell ref="C53:N53"/>
    <mergeCell ref="C54:N54"/>
    <mergeCell ref="C55:E55"/>
    <mergeCell ref="C56:E56"/>
    <mergeCell ref="C57:E57"/>
    <mergeCell ref="C58:E58"/>
    <mergeCell ref="C71:E71"/>
    <mergeCell ref="C72:E72"/>
    <mergeCell ref="C73:E73"/>
    <mergeCell ref="C74:N74"/>
    <mergeCell ref="C75:N75"/>
    <mergeCell ref="C76:N76"/>
    <mergeCell ref="C65:E65"/>
    <mergeCell ref="C66:E66"/>
    <mergeCell ref="C67:E67"/>
    <mergeCell ref="C68:E68"/>
    <mergeCell ref="C69:E69"/>
    <mergeCell ref="C70:E70"/>
    <mergeCell ref="C83:E83"/>
    <mergeCell ref="C84:E84"/>
    <mergeCell ref="C85:E85"/>
    <mergeCell ref="C86:N86"/>
    <mergeCell ref="C87:N87"/>
    <mergeCell ref="C88:E88"/>
    <mergeCell ref="C77:E77"/>
    <mergeCell ref="C78:E78"/>
    <mergeCell ref="C79:E79"/>
    <mergeCell ref="C80:E80"/>
    <mergeCell ref="C81:E81"/>
    <mergeCell ref="C82:E82"/>
    <mergeCell ref="C95:E95"/>
    <mergeCell ref="C96:E96"/>
    <mergeCell ref="C97:N97"/>
    <mergeCell ref="C98:N98"/>
    <mergeCell ref="C99:E99"/>
    <mergeCell ref="C100:E100"/>
    <mergeCell ref="C89:E89"/>
    <mergeCell ref="C90:E90"/>
    <mergeCell ref="C91:E91"/>
    <mergeCell ref="C92:E92"/>
    <mergeCell ref="C93:E93"/>
    <mergeCell ref="C94:E94"/>
    <mergeCell ref="C107:E107"/>
    <mergeCell ref="C108:N108"/>
    <mergeCell ref="C109:N109"/>
    <mergeCell ref="C110:E110"/>
    <mergeCell ref="C111:E111"/>
    <mergeCell ref="C112:E112"/>
    <mergeCell ref="C101:E101"/>
    <mergeCell ref="C102:E102"/>
    <mergeCell ref="C103:E103"/>
    <mergeCell ref="C104:E104"/>
    <mergeCell ref="C105:E105"/>
    <mergeCell ref="C106:E106"/>
    <mergeCell ref="C119:E119"/>
    <mergeCell ref="C120:E120"/>
    <mergeCell ref="C121:N121"/>
    <mergeCell ref="C122:E122"/>
    <mergeCell ref="C123:E123"/>
    <mergeCell ref="C124:E124"/>
    <mergeCell ref="C113:E113"/>
    <mergeCell ref="C114:E114"/>
    <mergeCell ref="C115:E115"/>
    <mergeCell ref="C116:E116"/>
    <mergeCell ref="C117:E117"/>
    <mergeCell ref="C118:E118"/>
    <mergeCell ref="C131:E131"/>
    <mergeCell ref="C132:E132"/>
    <mergeCell ref="C133:E133"/>
    <mergeCell ref="C134:E134"/>
    <mergeCell ref="C137:K137"/>
    <mergeCell ref="C138:K138"/>
    <mergeCell ref="C125:E125"/>
    <mergeCell ref="C126:E126"/>
    <mergeCell ref="C127:E127"/>
    <mergeCell ref="C128:E128"/>
    <mergeCell ref="C129:E129"/>
    <mergeCell ref="C130:E130"/>
    <mergeCell ref="C145:K145"/>
    <mergeCell ref="C146:K146"/>
    <mergeCell ref="C147:K147"/>
    <mergeCell ref="C148:K148"/>
    <mergeCell ref="C149:K149"/>
    <mergeCell ref="C150:K150"/>
    <mergeCell ref="C139:K139"/>
    <mergeCell ref="C140:K140"/>
    <mergeCell ref="C141:K141"/>
    <mergeCell ref="C142:K142"/>
    <mergeCell ref="C143:K143"/>
    <mergeCell ref="C144:K144"/>
    <mergeCell ref="C157:N157"/>
    <mergeCell ref="C158:N158"/>
    <mergeCell ref="C159:E159"/>
    <mergeCell ref="C160:E160"/>
    <mergeCell ref="C161:E161"/>
    <mergeCell ref="C162:E162"/>
    <mergeCell ref="C151:K151"/>
    <mergeCell ref="C152:K152"/>
    <mergeCell ref="C153:K153"/>
    <mergeCell ref="C154:K154"/>
    <mergeCell ref="A155:N155"/>
    <mergeCell ref="C156:E156"/>
    <mergeCell ref="C169:E169"/>
    <mergeCell ref="C170:E170"/>
    <mergeCell ref="C171:E171"/>
    <mergeCell ref="C173:E173"/>
    <mergeCell ref="C174:N174"/>
    <mergeCell ref="C175:N175"/>
    <mergeCell ref="C163:E163"/>
    <mergeCell ref="C164:E164"/>
    <mergeCell ref="C165:E165"/>
    <mergeCell ref="C166:E166"/>
    <mergeCell ref="C167:E167"/>
    <mergeCell ref="C168:E168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6:E196"/>
    <mergeCell ref="C197:E197"/>
    <mergeCell ref="C198:E198"/>
    <mergeCell ref="C199:E199"/>
    <mergeCell ref="C200:E200"/>
    <mergeCell ref="C201:E201"/>
    <mergeCell ref="C188:E188"/>
    <mergeCell ref="C189:E189"/>
    <mergeCell ref="C191:E191"/>
    <mergeCell ref="C193:E193"/>
    <mergeCell ref="C194:N194"/>
    <mergeCell ref="C195:N195"/>
    <mergeCell ref="C208:E208"/>
    <mergeCell ref="C210:E210"/>
    <mergeCell ref="C211:N211"/>
    <mergeCell ref="C212:N212"/>
    <mergeCell ref="C213:E213"/>
    <mergeCell ref="C214:E214"/>
    <mergeCell ref="C202:E202"/>
    <mergeCell ref="C203:E203"/>
    <mergeCell ref="C204:E204"/>
    <mergeCell ref="C205:E205"/>
    <mergeCell ref="C206:E206"/>
    <mergeCell ref="C207:E207"/>
    <mergeCell ref="C221:E221"/>
    <mergeCell ref="C222:E222"/>
    <mergeCell ref="C223:E223"/>
    <mergeCell ref="C224:E224"/>
    <mergeCell ref="C225:E225"/>
    <mergeCell ref="C226:E226"/>
    <mergeCell ref="C215:E215"/>
    <mergeCell ref="C216:E216"/>
    <mergeCell ref="C217:E217"/>
    <mergeCell ref="C218:E218"/>
    <mergeCell ref="C219:E219"/>
    <mergeCell ref="C220:E220"/>
    <mergeCell ref="C235:E235"/>
    <mergeCell ref="C236:E236"/>
    <mergeCell ref="C237:E237"/>
    <mergeCell ref="C238:E238"/>
    <mergeCell ref="C239:E239"/>
    <mergeCell ref="C240:E240"/>
    <mergeCell ref="C228:E228"/>
    <mergeCell ref="C230:E230"/>
    <mergeCell ref="C231:N231"/>
    <mergeCell ref="C232:N232"/>
    <mergeCell ref="C233:E233"/>
    <mergeCell ref="C234:E234"/>
    <mergeCell ref="C248:N248"/>
    <mergeCell ref="C249:N249"/>
    <mergeCell ref="C250:E250"/>
    <mergeCell ref="C251:E251"/>
    <mergeCell ref="C252:E252"/>
    <mergeCell ref="C253:E253"/>
    <mergeCell ref="C241:E241"/>
    <mergeCell ref="C242:E242"/>
    <mergeCell ref="C243:E243"/>
    <mergeCell ref="C244:E244"/>
    <mergeCell ref="C245:E245"/>
    <mergeCell ref="C247:E247"/>
    <mergeCell ref="C260:E260"/>
    <mergeCell ref="C261:E261"/>
    <mergeCell ref="C262:E262"/>
    <mergeCell ref="C263:E263"/>
    <mergeCell ref="C265:E265"/>
    <mergeCell ref="C267:E267"/>
    <mergeCell ref="C254:E254"/>
    <mergeCell ref="C255:E255"/>
    <mergeCell ref="C256:E256"/>
    <mergeCell ref="C257:E257"/>
    <mergeCell ref="C258:E258"/>
    <mergeCell ref="C259:E259"/>
    <mergeCell ref="C274:E274"/>
    <mergeCell ref="C275:E275"/>
    <mergeCell ref="C276:E276"/>
    <mergeCell ref="C277:E277"/>
    <mergeCell ref="C278:E278"/>
    <mergeCell ref="C279:E279"/>
    <mergeCell ref="C268:N268"/>
    <mergeCell ref="C269:E269"/>
    <mergeCell ref="C270:E270"/>
    <mergeCell ref="C271:E271"/>
    <mergeCell ref="C272:E272"/>
    <mergeCell ref="C273:E273"/>
    <mergeCell ref="C288:E288"/>
    <mergeCell ref="C289:E289"/>
    <mergeCell ref="C290:E290"/>
    <mergeCell ref="C291:E291"/>
    <mergeCell ref="C292:E292"/>
    <mergeCell ref="C293:E293"/>
    <mergeCell ref="C280:E280"/>
    <mergeCell ref="C281:E281"/>
    <mergeCell ref="C282:E282"/>
    <mergeCell ref="C284:E284"/>
    <mergeCell ref="C286:E286"/>
    <mergeCell ref="C287:N287"/>
    <mergeCell ref="C300:E300"/>
    <mergeCell ref="C301:E301"/>
    <mergeCell ref="C303:E303"/>
    <mergeCell ref="C305:E305"/>
    <mergeCell ref="C306:N306"/>
    <mergeCell ref="C307:N307"/>
    <mergeCell ref="C294:E294"/>
    <mergeCell ref="C295:E295"/>
    <mergeCell ref="C296:E296"/>
    <mergeCell ref="C297:E297"/>
    <mergeCell ref="C298:E298"/>
    <mergeCell ref="C299:E299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9:K329"/>
    <mergeCell ref="C330:K330"/>
    <mergeCell ref="C331:K331"/>
    <mergeCell ref="C332:K332"/>
    <mergeCell ref="C333:K333"/>
    <mergeCell ref="C334:K334"/>
    <mergeCell ref="C320:E320"/>
    <mergeCell ref="C321:E321"/>
    <mergeCell ref="C323:E323"/>
    <mergeCell ref="C326:K326"/>
    <mergeCell ref="C327:K327"/>
    <mergeCell ref="C328:K328"/>
    <mergeCell ref="C341:K341"/>
    <mergeCell ref="C342:K342"/>
    <mergeCell ref="C343:K343"/>
    <mergeCell ref="A344:N344"/>
    <mergeCell ref="C345:E345"/>
    <mergeCell ref="C346:N346"/>
    <mergeCell ref="C335:K335"/>
    <mergeCell ref="C336:K336"/>
    <mergeCell ref="C337:K337"/>
    <mergeCell ref="C338:K338"/>
    <mergeCell ref="C339:K339"/>
    <mergeCell ref="C340:K340"/>
    <mergeCell ref="C353:E353"/>
    <mergeCell ref="C354:E354"/>
    <mergeCell ref="C355:E355"/>
    <mergeCell ref="C356:E356"/>
    <mergeCell ref="C357:E357"/>
    <mergeCell ref="C358:E358"/>
    <mergeCell ref="C347:N347"/>
    <mergeCell ref="C348:E348"/>
    <mergeCell ref="C349:E349"/>
    <mergeCell ref="C350:E350"/>
    <mergeCell ref="C351:E351"/>
    <mergeCell ref="C352:E352"/>
    <mergeCell ref="C367:N367"/>
    <mergeCell ref="C368:E368"/>
    <mergeCell ref="C369:E369"/>
    <mergeCell ref="C370:E370"/>
    <mergeCell ref="C371:E371"/>
    <mergeCell ref="C372:E372"/>
    <mergeCell ref="C359:E359"/>
    <mergeCell ref="C360:E360"/>
    <mergeCell ref="C361:E361"/>
    <mergeCell ref="C363:E363"/>
    <mergeCell ref="C365:E365"/>
    <mergeCell ref="C366:N366"/>
    <mergeCell ref="C379:E379"/>
    <mergeCell ref="C382:K382"/>
    <mergeCell ref="C383:K383"/>
    <mergeCell ref="C384:K384"/>
    <mergeCell ref="C385:K385"/>
    <mergeCell ref="C386:K386"/>
    <mergeCell ref="C373:E373"/>
    <mergeCell ref="C374:E374"/>
    <mergeCell ref="C375:E375"/>
    <mergeCell ref="C376:E376"/>
    <mergeCell ref="C377:E377"/>
    <mergeCell ref="C378:E378"/>
    <mergeCell ref="C393:K393"/>
    <mergeCell ref="C394:K394"/>
    <mergeCell ref="C395:K395"/>
    <mergeCell ref="C396:K396"/>
    <mergeCell ref="C397:K397"/>
    <mergeCell ref="C398:K398"/>
    <mergeCell ref="C387:K387"/>
    <mergeCell ref="C388:K388"/>
    <mergeCell ref="C389:K389"/>
    <mergeCell ref="C390:K390"/>
    <mergeCell ref="C391:K391"/>
    <mergeCell ref="C392:K392"/>
    <mergeCell ref="C405:K405"/>
    <mergeCell ref="C406:K406"/>
    <mergeCell ref="A407:N407"/>
    <mergeCell ref="A408:N408"/>
    <mergeCell ref="C409:E409"/>
    <mergeCell ref="C411:N411"/>
    <mergeCell ref="C399:K399"/>
    <mergeCell ref="C400:K400"/>
    <mergeCell ref="C401:K401"/>
    <mergeCell ref="C402:K402"/>
    <mergeCell ref="C403:K403"/>
    <mergeCell ref="C404:K404"/>
    <mergeCell ref="C420:E420"/>
    <mergeCell ref="C422:N422"/>
    <mergeCell ref="A423:N423"/>
    <mergeCell ref="C424:E424"/>
    <mergeCell ref="C426:N426"/>
    <mergeCell ref="A427:N427"/>
    <mergeCell ref="A412:N412"/>
    <mergeCell ref="C413:E413"/>
    <mergeCell ref="C415:N415"/>
    <mergeCell ref="A416:N416"/>
    <mergeCell ref="C417:E417"/>
    <mergeCell ref="C419:N419"/>
    <mergeCell ref="C436:K436"/>
    <mergeCell ref="C437:K437"/>
    <mergeCell ref="C438:K438"/>
    <mergeCell ref="C440:K440"/>
    <mergeCell ref="C441:K441"/>
    <mergeCell ref="C442:K442"/>
    <mergeCell ref="C428:E428"/>
    <mergeCell ref="C431:K431"/>
    <mergeCell ref="C432:K432"/>
    <mergeCell ref="C433:K433"/>
    <mergeCell ref="C434:K434"/>
    <mergeCell ref="C435:K435"/>
    <mergeCell ref="C449:K449"/>
    <mergeCell ref="C450:K450"/>
    <mergeCell ref="C451:K451"/>
    <mergeCell ref="C452:K452"/>
    <mergeCell ref="C453:K453"/>
    <mergeCell ref="C454:K454"/>
    <mergeCell ref="C443:K443"/>
    <mergeCell ref="C444:K444"/>
    <mergeCell ref="C445:K445"/>
    <mergeCell ref="C446:K446"/>
    <mergeCell ref="C447:K447"/>
    <mergeCell ref="C448:K448"/>
    <mergeCell ref="C469:L469"/>
    <mergeCell ref="C470:L470"/>
    <mergeCell ref="C461:K461"/>
    <mergeCell ref="C462:K462"/>
    <mergeCell ref="C463:K463"/>
    <mergeCell ref="C464:K464"/>
    <mergeCell ref="C467:L467"/>
    <mergeCell ref="C468:L468"/>
    <mergeCell ref="C455:K455"/>
    <mergeCell ref="C456:K456"/>
    <mergeCell ref="C457:K457"/>
    <mergeCell ref="C458:K458"/>
    <mergeCell ref="C459:K459"/>
    <mergeCell ref="C460:K460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7" orientation="landscape" useFirstPageNumber="1" r:id="rId1"/>
  <headerFooter>
    <oddFooter>&amp;R&amp;8&amp;P</oddFooter>
  </headerFooter>
  <rowBreaks count="1" manualBreakCount="1">
    <brk id="34" max="492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3"/>
  <sheetViews>
    <sheetView topLeftCell="A116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5" width="110.140625" style="335" hidden="1" customWidth="1"/>
    <col min="26" max="29" width="34.140625" style="335" hidden="1" customWidth="1"/>
    <col min="30" max="30" width="110.140625" style="335" hidden="1" customWidth="1"/>
    <col min="31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4472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25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4622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231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231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4623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8292.8799999999992</v>
      </c>
      <c r="D28" s="352" t="s">
        <v>4624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0.52</v>
      </c>
      <c r="D30" s="352" t="s">
        <v>4625</v>
      </c>
      <c r="E30" s="340" t="s">
        <v>401</v>
      </c>
      <c r="G30" s="332" t="s">
        <v>404</v>
      </c>
      <c r="L30" s="351">
        <v>0</v>
      </c>
      <c r="M30" s="352" t="s">
        <v>4626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253.71</v>
      </c>
      <c r="D31" s="356" t="s">
        <v>4627</v>
      </c>
      <c r="E31" s="340" t="s">
        <v>401</v>
      </c>
      <c r="G31" s="332" t="s">
        <v>407</v>
      </c>
      <c r="L31" s="357"/>
      <c r="M31" s="357">
        <v>433.88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8038.65</v>
      </c>
      <c r="D32" s="356" t="s">
        <v>4628</v>
      </c>
      <c r="E32" s="340" t="s">
        <v>401</v>
      </c>
      <c r="G32" s="332" t="s">
        <v>409</v>
      </c>
      <c r="L32" s="357"/>
      <c r="M32" s="357">
        <v>60.9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4629</v>
      </c>
      <c r="M33" s="1200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7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7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7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7" s="332" customFormat="1" ht="12" x14ac:dyDescent="0.2">
      <c r="A39" s="1195" t="s">
        <v>4630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4630</v>
      </c>
    </row>
    <row r="40" spans="1:27" s="332" customFormat="1" ht="12" x14ac:dyDescent="0.2">
      <c r="A40" s="1192" t="s">
        <v>25</v>
      </c>
      <c r="B40" s="1193"/>
      <c r="C40" s="1193"/>
      <c r="D40" s="1193"/>
      <c r="E40" s="1193"/>
      <c r="F40" s="1193"/>
      <c r="G40" s="1193"/>
      <c r="H40" s="1193"/>
      <c r="I40" s="1193"/>
      <c r="J40" s="1193"/>
      <c r="K40" s="1193"/>
      <c r="L40" s="1193"/>
      <c r="M40" s="1193"/>
      <c r="N40" s="1194"/>
      <c r="V40" s="361"/>
      <c r="W40" s="367" t="s">
        <v>25</v>
      </c>
    </row>
    <row r="41" spans="1:27" s="332" customFormat="1" ht="67.5" x14ac:dyDescent="0.2">
      <c r="A41" s="362" t="s">
        <v>423</v>
      </c>
      <c r="B41" s="363" t="s">
        <v>4631</v>
      </c>
      <c r="C41" s="1068" t="s">
        <v>4632</v>
      </c>
      <c r="D41" s="1068"/>
      <c r="E41" s="1068"/>
      <c r="F41" s="364" t="s">
        <v>1017</v>
      </c>
      <c r="G41" s="364"/>
      <c r="H41" s="364"/>
      <c r="I41" s="364" t="s">
        <v>423</v>
      </c>
      <c r="J41" s="365"/>
      <c r="K41" s="364"/>
      <c r="L41" s="365"/>
      <c r="M41" s="364"/>
      <c r="N41" s="366"/>
      <c r="V41" s="361"/>
      <c r="W41" s="367"/>
      <c r="X41" s="367" t="s">
        <v>4632</v>
      </c>
    </row>
    <row r="42" spans="1:27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431</v>
      </c>
    </row>
    <row r="43" spans="1:27" s="332" customFormat="1" ht="12" x14ac:dyDescent="0.2">
      <c r="A43" s="372"/>
      <c r="B43" s="371" t="s">
        <v>423</v>
      </c>
      <c r="C43" s="1065" t="s">
        <v>432</v>
      </c>
      <c r="D43" s="1065"/>
      <c r="E43" s="1065"/>
      <c r="F43" s="373"/>
      <c r="G43" s="373"/>
      <c r="H43" s="373"/>
      <c r="I43" s="373"/>
      <c r="J43" s="374">
        <v>2030.4</v>
      </c>
      <c r="K43" s="373" t="s">
        <v>436</v>
      </c>
      <c r="L43" s="374">
        <v>2538</v>
      </c>
      <c r="M43" s="373"/>
      <c r="N43" s="375"/>
      <c r="V43" s="361"/>
      <c r="W43" s="367"/>
      <c r="X43" s="367"/>
      <c r="Z43" s="335" t="s">
        <v>432</v>
      </c>
    </row>
    <row r="44" spans="1:27" s="332" customFormat="1" ht="12" x14ac:dyDescent="0.2">
      <c r="A44" s="372"/>
      <c r="B44" s="371" t="s">
        <v>434</v>
      </c>
      <c r="C44" s="1065" t="s">
        <v>435</v>
      </c>
      <c r="D44" s="1065"/>
      <c r="E44" s="1065"/>
      <c r="F44" s="373"/>
      <c r="G44" s="373"/>
      <c r="H44" s="373"/>
      <c r="I44" s="373"/>
      <c r="J44" s="374">
        <v>5983.91</v>
      </c>
      <c r="K44" s="373" t="s">
        <v>436</v>
      </c>
      <c r="L44" s="374">
        <v>7479.89</v>
      </c>
      <c r="M44" s="373"/>
      <c r="N44" s="375"/>
      <c r="V44" s="361"/>
      <c r="W44" s="367"/>
      <c r="X44" s="367"/>
      <c r="Z44" s="335" t="s">
        <v>435</v>
      </c>
    </row>
    <row r="45" spans="1:27" s="332" customFormat="1" ht="12" x14ac:dyDescent="0.2">
      <c r="A45" s="372"/>
      <c r="B45" s="371" t="s">
        <v>437</v>
      </c>
      <c r="C45" s="1065" t="s">
        <v>438</v>
      </c>
      <c r="D45" s="1065"/>
      <c r="E45" s="1065"/>
      <c r="F45" s="373"/>
      <c r="G45" s="373"/>
      <c r="H45" s="373"/>
      <c r="I45" s="373"/>
      <c r="J45" s="374">
        <v>390.54</v>
      </c>
      <c r="K45" s="373" t="s">
        <v>436</v>
      </c>
      <c r="L45" s="374">
        <v>488.18</v>
      </c>
      <c r="M45" s="373"/>
      <c r="N45" s="375"/>
      <c r="V45" s="361"/>
      <c r="W45" s="367"/>
      <c r="X45" s="367"/>
      <c r="Z45" s="335" t="s">
        <v>438</v>
      </c>
    </row>
    <row r="46" spans="1:27" s="332" customFormat="1" ht="12" x14ac:dyDescent="0.2">
      <c r="A46" s="372"/>
      <c r="B46" s="371" t="s">
        <v>439</v>
      </c>
      <c r="C46" s="1065" t="s">
        <v>440</v>
      </c>
      <c r="D46" s="1065"/>
      <c r="E46" s="1065"/>
      <c r="F46" s="373"/>
      <c r="G46" s="373"/>
      <c r="H46" s="373"/>
      <c r="I46" s="373"/>
      <c r="J46" s="374">
        <v>2033.52</v>
      </c>
      <c r="K46" s="373"/>
      <c r="L46" s="374">
        <v>2033.52</v>
      </c>
      <c r="M46" s="373"/>
      <c r="N46" s="375"/>
      <c r="V46" s="361"/>
      <c r="W46" s="367"/>
      <c r="X46" s="367"/>
      <c r="Z46" s="335" t="s">
        <v>440</v>
      </c>
    </row>
    <row r="47" spans="1:27" s="332" customFormat="1" ht="12" x14ac:dyDescent="0.2">
      <c r="A47" s="372"/>
      <c r="B47" s="371"/>
      <c r="C47" s="1065" t="s">
        <v>443</v>
      </c>
      <c r="D47" s="1065"/>
      <c r="E47" s="1065"/>
      <c r="F47" s="373" t="s">
        <v>444</v>
      </c>
      <c r="G47" s="373" t="s">
        <v>2257</v>
      </c>
      <c r="H47" s="373" t="s">
        <v>436</v>
      </c>
      <c r="I47" s="373" t="s">
        <v>831</v>
      </c>
      <c r="J47" s="374"/>
      <c r="K47" s="373"/>
      <c r="L47" s="374"/>
      <c r="M47" s="373"/>
      <c r="N47" s="375"/>
      <c r="V47" s="361"/>
      <c r="W47" s="367"/>
      <c r="X47" s="367"/>
      <c r="AA47" s="335" t="s">
        <v>443</v>
      </c>
    </row>
    <row r="48" spans="1:27" s="332" customFormat="1" ht="12" x14ac:dyDescent="0.2">
      <c r="A48" s="372"/>
      <c r="B48" s="371"/>
      <c r="C48" s="1065" t="s">
        <v>447</v>
      </c>
      <c r="D48" s="1065"/>
      <c r="E48" s="1065"/>
      <c r="F48" s="373" t="s">
        <v>444</v>
      </c>
      <c r="G48" s="373" t="s">
        <v>4633</v>
      </c>
      <c r="H48" s="373" t="s">
        <v>436</v>
      </c>
      <c r="I48" s="373" t="s">
        <v>4634</v>
      </c>
      <c r="J48" s="374"/>
      <c r="K48" s="373"/>
      <c r="L48" s="374"/>
      <c r="M48" s="373"/>
      <c r="N48" s="375"/>
      <c r="V48" s="361"/>
      <c r="W48" s="367"/>
      <c r="X48" s="367"/>
      <c r="AA48" s="335" t="s">
        <v>447</v>
      </c>
    </row>
    <row r="49" spans="1:30" s="332" customFormat="1" ht="12" x14ac:dyDescent="0.2">
      <c r="A49" s="372"/>
      <c r="B49" s="371"/>
      <c r="C49" s="1077" t="s">
        <v>450</v>
      </c>
      <c r="D49" s="1077"/>
      <c r="E49" s="1077"/>
      <c r="F49" s="376"/>
      <c r="G49" s="376"/>
      <c r="H49" s="376"/>
      <c r="I49" s="376"/>
      <c r="J49" s="377">
        <v>10047.83</v>
      </c>
      <c r="K49" s="376"/>
      <c r="L49" s="377">
        <v>12051.41</v>
      </c>
      <c r="M49" s="376"/>
      <c r="N49" s="378"/>
      <c r="V49" s="361"/>
      <c r="W49" s="367"/>
      <c r="X49" s="367"/>
      <c r="AB49" s="335" t="s">
        <v>450</v>
      </c>
    </row>
    <row r="50" spans="1:30" s="332" customFormat="1" ht="12" x14ac:dyDescent="0.2">
      <c r="A50" s="372"/>
      <c r="B50" s="371"/>
      <c r="C50" s="1065" t="s">
        <v>451</v>
      </c>
      <c r="D50" s="1065"/>
      <c r="E50" s="1065"/>
      <c r="F50" s="373"/>
      <c r="G50" s="373"/>
      <c r="H50" s="373"/>
      <c r="I50" s="373"/>
      <c r="J50" s="374"/>
      <c r="K50" s="373"/>
      <c r="L50" s="374">
        <v>3026.18</v>
      </c>
      <c r="M50" s="373"/>
      <c r="N50" s="375"/>
      <c r="V50" s="361"/>
      <c r="W50" s="367"/>
      <c r="X50" s="367"/>
      <c r="AA50" s="335" t="s">
        <v>451</v>
      </c>
    </row>
    <row r="51" spans="1:30" s="332" customFormat="1" ht="22.5" x14ac:dyDescent="0.2">
      <c r="A51" s="372"/>
      <c r="B51" s="371" t="s">
        <v>2764</v>
      </c>
      <c r="C51" s="1065" t="s">
        <v>2765</v>
      </c>
      <c r="D51" s="1065"/>
      <c r="E51" s="1065"/>
      <c r="F51" s="373" t="s">
        <v>454</v>
      </c>
      <c r="G51" s="373" t="s">
        <v>654</v>
      </c>
      <c r="H51" s="373"/>
      <c r="I51" s="373" t="s">
        <v>654</v>
      </c>
      <c r="J51" s="374"/>
      <c r="K51" s="373"/>
      <c r="L51" s="374">
        <v>2784.09</v>
      </c>
      <c r="M51" s="373"/>
      <c r="N51" s="375"/>
      <c r="V51" s="361"/>
      <c r="W51" s="367"/>
      <c r="X51" s="367"/>
      <c r="AA51" s="335" t="s">
        <v>2765</v>
      </c>
    </row>
    <row r="52" spans="1:30" s="332" customFormat="1" ht="22.5" x14ac:dyDescent="0.2">
      <c r="A52" s="372"/>
      <c r="B52" s="371" t="s">
        <v>2766</v>
      </c>
      <c r="C52" s="1065" t="s">
        <v>2767</v>
      </c>
      <c r="D52" s="1065"/>
      <c r="E52" s="1065"/>
      <c r="F52" s="373" t="s">
        <v>454</v>
      </c>
      <c r="G52" s="373" t="s">
        <v>890</v>
      </c>
      <c r="H52" s="373"/>
      <c r="I52" s="373" t="s">
        <v>890</v>
      </c>
      <c r="J52" s="374"/>
      <c r="K52" s="373"/>
      <c r="L52" s="374">
        <v>1482.83</v>
      </c>
      <c r="M52" s="373"/>
      <c r="N52" s="375"/>
      <c r="V52" s="361"/>
      <c r="W52" s="367"/>
      <c r="X52" s="367"/>
      <c r="AA52" s="335" t="s">
        <v>2767</v>
      </c>
    </row>
    <row r="53" spans="1:30" s="332" customFormat="1" ht="12" x14ac:dyDescent="0.2">
      <c r="A53" s="379"/>
      <c r="B53" s="380"/>
      <c r="C53" s="1068" t="s">
        <v>459</v>
      </c>
      <c r="D53" s="1068"/>
      <c r="E53" s="1068"/>
      <c r="F53" s="364"/>
      <c r="G53" s="364"/>
      <c r="H53" s="364"/>
      <c r="I53" s="364"/>
      <c r="J53" s="365"/>
      <c r="K53" s="364"/>
      <c r="L53" s="365">
        <v>16318.33</v>
      </c>
      <c r="M53" s="376"/>
      <c r="N53" s="366"/>
      <c r="V53" s="361"/>
      <c r="W53" s="367"/>
      <c r="X53" s="367"/>
      <c r="AC53" s="367" t="s">
        <v>459</v>
      </c>
    </row>
    <row r="54" spans="1:30" s="332" customFormat="1" ht="33.75" x14ac:dyDescent="0.2">
      <c r="A54" s="362" t="s">
        <v>2768</v>
      </c>
      <c r="B54" s="363" t="s">
        <v>4635</v>
      </c>
      <c r="C54" s="1068" t="s">
        <v>4636</v>
      </c>
      <c r="D54" s="1068"/>
      <c r="E54" s="1068"/>
      <c r="F54" s="364" t="s">
        <v>4629</v>
      </c>
      <c r="G54" s="364"/>
      <c r="H54" s="364"/>
      <c r="I54" s="364" t="s">
        <v>423</v>
      </c>
      <c r="J54" s="365">
        <v>7083333.3300000001</v>
      </c>
      <c r="K54" s="364" t="s">
        <v>1361</v>
      </c>
      <c r="L54" s="365">
        <v>1445228.43</v>
      </c>
      <c r="M54" s="364" t="s">
        <v>1362</v>
      </c>
      <c r="N54" s="366">
        <v>7168333</v>
      </c>
      <c r="V54" s="361"/>
      <c r="W54" s="367"/>
      <c r="X54" s="367" t="s">
        <v>4636</v>
      </c>
      <c r="AC54" s="367"/>
    </row>
    <row r="55" spans="1:30" s="332" customFormat="1" ht="12" x14ac:dyDescent="0.2">
      <c r="A55" s="379"/>
      <c r="B55" s="380"/>
      <c r="C55" s="340" t="s">
        <v>4637</v>
      </c>
      <c r="D55" s="385"/>
      <c r="E55" s="385"/>
      <c r="F55" s="386"/>
      <c r="G55" s="386"/>
      <c r="H55" s="386"/>
      <c r="I55" s="386"/>
      <c r="J55" s="387"/>
      <c r="K55" s="386"/>
      <c r="L55" s="387"/>
      <c r="M55" s="388"/>
      <c r="N55" s="389"/>
      <c r="V55" s="361"/>
      <c r="W55" s="367"/>
      <c r="X55" s="367"/>
      <c r="AC55" s="367"/>
    </row>
    <row r="56" spans="1:30" s="332" customFormat="1" ht="12" x14ac:dyDescent="0.2">
      <c r="A56" s="368"/>
      <c r="B56" s="369"/>
      <c r="C56" s="1065" t="s">
        <v>4638</v>
      </c>
      <c r="D56" s="1065"/>
      <c r="E56" s="1065"/>
      <c r="F56" s="1065"/>
      <c r="G56" s="1065"/>
      <c r="H56" s="1065"/>
      <c r="I56" s="1065"/>
      <c r="J56" s="1065"/>
      <c r="K56" s="1065"/>
      <c r="L56" s="1065"/>
      <c r="M56" s="1065"/>
      <c r="N56" s="1072"/>
      <c r="V56" s="361"/>
      <c r="W56" s="367"/>
      <c r="X56" s="367"/>
      <c r="AC56" s="367"/>
      <c r="AD56" s="335" t="s">
        <v>4638</v>
      </c>
    </row>
    <row r="57" spans="1:30" s="332" customFormat="1" ht="22.5" x14ac:dyDescent="0.2">
      <c r="A57" s="370"/>
      <c r="B57" s="371" t="s">
        <v>1365</v>
      </c>
      <c r="C57" s="1065" t="s">
        <v>1366</v>
      </c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72"/>
      <c r="V57" s="361"/>
      <c r="W57" s="367"/>
      <c r="X57" s="367"/>
      <c r="Y57" s="335" t="s">
        <v>1366</v>
      </c>
      <c r="AC57" s="367"/>
    </row>
    <row r="58" spans="1:30" s="332" customFormat="1" ht="12" x14ac:dyDescent="0.2">
      <c r="A58" s="1192" t="s">
        <v>4639</v>
      </c>
      <c r="B58" s="1193"/>
      <c r="C58" s="1193"/>
      <c r="D58" s="1193"/>
      <c r="E58" s="1193"/>
      <c r="F58" s="1193"/>
      <c r="G58" s="1193"/>
      <c r="H58" s="1193"/>
      <c r="I58" s="1193"/>
      <c r="J58" s="1193"/>
      <c r="K58" s="1193"/>
      <c r="L58" s="1193"/>
      <c r="M58" s="1193"/>
      <c r="N58" s="1194"/>
      <c r="V58" s="361"/>
      <c r="W58" s="367" t="s">
        <v>4639</v>
      </c>
      <c r="X58" s="367"/>
      <c r="AC58" s="367"/>
    </row>
    <row r="59" spans="1:30" s="332" customFormat="1" ht="67.5" x14ac:dyDescent="0.2">
      <c r="A59" s="362" t="s">
        <v>437</v>
      </c>
      <c r="B59" s="363" t="s">
        <v>4640</v>
      </c>
      <c r="C59" s="1068" t="s">
        <v>4641</v>
      </c>
      <c r="D59" s="1068"/>
      <c r="E59" s="1068"/>
      <c r="F59" s="364" t="s">
        <v>1017</v>
      </c>
      <c r="G59" s="364"/>
      <c r="H59" s="364"/>
      <c r="I59" s="364" t="s">
        <v>423</v>
      </c>
      <c r="J59" s="365"/>
      <c r="K59" s="364"/>
      <c r="L59" s="365"/>
      <c r="M59" s="364"/>
      <c r="N59" s="366"/>
      <c r="V59" s="361"/>
      <c r="W59" s="367"/>
      <c r="X59" s="367" t="s">
        <v>4641</v>
      </c>
      <c r="AC59" s="367"/>
    </row>
    <row r="60" spans="1:30" s="332" customFormat="1" ht="22.5" x14ac:dyDescent="0.2">
      <c r="A60" s="370"/>
      <c r="B60" s="371" t="s">
        <v>2757</v>
      </c>
      <c r="C60" s="1065" t="s">
        <v>2758</v>
      </c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72"/>
      <c r="V60" s="361"/>
      <c r="W60" s="367"/>
      <c r="X60" s="367"/>
      <c r="Y60" s="335" t="s">
        <v>2758</v>
      </c>
      <c r="AC60" s="367"/>
    </row>
    <row r="61" spans="1:30" s="332" customFormat="1" ht="33.75" x14ac:dyDescent="0.2">
      <c r="A61" s="370"/>
      <c r="B61" s="371" t="s">
        <v>430</v>
      </c>
      <c r="C61" s="1065" t="s">
        <v>431</v>
      </c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72"/>
      <c r="V61" s="361"/>
      <c r="W61" s="367"/>
      <c r="X61" s="367"/>
      <c r="Y61" s="335" t="s">
        <v>431</v>
      </c>
      <c r="AC61" s="367"/>
    </row>
    <row r="62" spans="1:30" s="332" customFormat="1" ht="12" x14ac:dyDescent="0.2">
      <c r="A62" s="372"/>
      <c r="B62" s="371" t="s">
        <v>423</v>
      </c>
      <c r="C62" s="1065" t="s">
        <v>432</v>
      </c>
      <c r="D62" s="1065"/>
      <c r="E62" s="1065"/>
      <c r="F62" s="373"/>
      <c r="G62" s="373"/>
      <c r="H62" s="373"/>
      <c r="I62" s="373"/>
      <c r="J62" s="374">
        <v>1266.8399999999999</v>
      </c>
      <c r="K62" s="373" t="s">
        <v>2759</v>
      </c>
      <c r="L62" s="374">
        <v>1504.37</v>
      </c>
      <c r="M62" s="373"/>
      <c r="N62" s="375"/>
      <c r="V62" s="361"/>
      <c r="W62" s="367"/>
      <c r="X62" s="367"/>
      <c r="Z62" s="335" t="s">
        <v>432</v>
      </c>
      <c r="AC62" s="367"/>
    </row>
    <row r="63" spans="1:30" s="332" customFormat="1" ht="12" x14ac:dyDescent="0.2">
      <c r="A63" s="372"/>
      <c r="B63" s="371" t="s">
        <v>434</v>
      </c>
      <c r="C63" s="1065" t="s">
        <v>435</v>
      </c>
      <c r="D63" s="1065"/>
      <c r="E63" s="1065"/>
      <c r="F63" s="373"/>
      <c r="G63" s="373"/>
      <c r="H63" s="373"/>
      <c r="I63" s="373"/>
      <c r="J63" s="374">
        <v>4439.1499999999996</v>
      </c>
      <c r="K63" s="373" t="s">
        <v>2759</v>
      </c>
      <c r="L63" s="374">
        <v>5271.49</v>
      </c>
      <c r="M63" s="373"/>
      <c r="N63" s="375"/>
      <c r="V63" s="361"/>
      <c r="W63" s="367"/>
      <c r="X63" s="367"/>
      <c r="Z63" s="335" t="s">
        <v>435</v>
      </c>
      <c r="AC63" s="367"/>
    </row>
    <row r="64" spans="1:30" s="332" customFormat="1" ht="12" x14ac:dyDescent="0.2">
      <c r="A64" s="372"/>
      <c r="B64" s="371" t="s">
        <v>437</v>
      </c>
      <c r="C64" s="1065" t="s">
        <v>438</v>
      </c>
      <c r="D64" s="1065"/>
      <c r="E64" s="1065"/>
      <c r="F64" s="373"/>
      <c r="G64" s="373"/>
      <c r="H64" s="373"/>
      <c r="I64" s="373"/>
      <c r="J64" s="374">
        <v>297.72000000000003</v>
      </c>
      <c r="K64" s="373" t="s">
        <v>2759</v>
      </c>
      <c r="L64" s="374">
        <v>353.54</v>
      </c>
      <c r="M64" s="373"/>
      <c r="N64" s="375"/>
      <c r="V64" s="361"/>
      <c r="W64" s="367"/>
      <c r="X64" s="367"/>
      <c r="Z64" s="335" t="s">
        <v>438</v>
      </c>
      <c r="AC64" s="367"/>
    </row>
    <row r="65" spans="1:32" s="332" customFormat="1" ht="12" x14ac:dyDescent="0.2">
      <c r="A65" s="372"/>
      <c r="B65" s="371" t="s">
        <v>439</v>
      </c>
      <c r="C65" s="1065" t="s">
        <v>440</v>
      </c>
      <c r="D65" s="1065"/>
      <c r="E65" s="1065"/>
      <c r="F65" s="373"/>
      <c r="G65" s="373"/>
      <c r="H65" s="373"/>
      <c r="I65" s="373"/>
      <c r="J65" s="374">
        <v>1403.79</v>
      </c>
      <c r="K65" s="373" t="s">
        <v>2760</v>
      </c>
      <c r="L65" s="374">
        <v>1333.6</v>
      </c>
      <c r="M65" s="373"/>
      <c r="N65" s="375"/>
      <c r="V65" s="361"/>
      <c r="W65" s="367"/>
      <c r="X65" s="367"/>
      <c r="Z65" s="335" t="s">
        <v>440</v>
      </c>
      <c r="AC65" s="367"/>
    </row>
    <row r="66" spans="1:32" s="332" customFormat="1" ht="12" x14ac:dyDescent="0.2">
      <c r="A66" s="372"/>
      <c r="B66" s="371"/>
      <c r="C66" s="1065" t="s">
        <v>443</v>
      </c>
      <c r="D66" s="1065"/>
      <c r="E66" s="1065"/>
      <c r="F66" s="373" t="s">
        <v>444</v>
      </c>
      <c r="G66" s="373" t="s">
        <v>1819</v>
      </c>
      <c r="H66" s="373" t="s">
        <v>2759</v>
      </c>
      <c r="I66" s="373" t="s">
        <v>4642</v>
      </c>
      <c r="J66" s="374"/>
      <c r="K66" s="373"/>
      <c r="L66" s="374"/>
      <c r="M66" s="373"/>
      <c r="N66" s="375"/>
      <c r="V66" s="361"/>
      <c r="W66" s="367"/>
      <c r="X66" s="367"/>
      <c r="AA66" s="335" t="s">
        <v>443</v>
      </c>
      <c r="AC66" s="367"/>
    </row>
    <row r="67" spans="1:32" s="332" customFormat="1" ht="12" x14ac:dyDescent="0.2">
      <c r="A67" s="372"/>
      <c r="B67" s="371"/>
      <c r="C67" s="1065" t="s">
        <v>447</v>
      </c>
      <c r="D67" s="1065"/>
      <c r="E67" s="1065"/>
      <c r="F67" s="373" t="s">
        <v>444</v>
      </c>
      <c r="G67" s="373" t="s">
        <v>2280</v>
      </c>
      <c r="H67" s="373" t="s">
        <v>2759</v>
      </c>
      <c r="I67" s="373" t="s">
        <v>4643</v>
      </c>
      <c r="J67" s="374"/>
      <c r="K67" s="373"/>
      <c r="L67" s="374"/>
      <c r="M67" s="373"/>
      <c r="N67" s="375"/>
      <c r="V67" s="361"/>
      <c r="W67" s="367"/>
      <c r="X67" s="367"/>
      <c r="AA67" s="335" t="s">
        <v>447</v>
      </c>
      <c r="AC67" s="367"/>
    </row>
    <row r="68" spans="1:32" s="332" customFormat="1" ht="12" x14ac:dyDescent="0.2">
      <c r="A68" s="372"/>
      <c r="B68" s="371"/>
      <c r="C68" s="1077" t="s">
        <v>450</v>
      </c>
      <c r="D68" s="1077"/>
      <c r="E68" s="1077"/>
      <c r="F68" s="376"/>
      <c r="G68" s="376"/>
      <c r="H68" s="376"/>
      <c r="I68" s="376"/>
      <c r="J68" s="377">
        <v>7109.78</v>
      </c>
      <c r="K68" s="376"/>
      <c r="L68" s="377">
        <v>8109.46</v>
      </c>
      <c r="M68" s="376"/>
      <c r="N68" s="378"/>
      <c r="V68" s="361"/>
      <c r="W68" s="367"/>
      <c r="X68" s="367"/>
      <c r="AB68" s="335" t="s">
        <v>450</v>
      </c>
      <c r="AC68" s="367"/>
    </row>
    <row r="69" spans="1:32" s="332" customFormat="1" ht="12" x14ac:dyDescent="0.2">
      <c r="A69" s="372"/>
      <c r="B69" s="371"/>
      <c r="C69" s="1065" t="s">
        <v>451</v>
      </c>
      <c r="D69" s="1065"/>
      <c r="E69" s="1065"/>
      <c r="F69" s="373"/>
      <c r="G69" s="373"/>
      <c r="H69" s="373"/>
      <c r="I69" s="373"/>
      <c r="J69" s="374"/>
      <c r="K69" s="373"/>
      <c r="L69" s="374">
        <v>1857.91</v>
      </c>
      <c r="M69" s="373"/>
      <c r="N69" s="375"/>
      <c r="V69" s="361"/>
      <c r="W69" s="367"/>
      <c r="X69" s="367"/>
      <c r="AA69" s="335" t="s">
        <v>451</v>
      </c>
      <c r="AC69" s="367"/>
    </row>
    <row r="70" spans="1:32" s="332" customFormat="1" ht="22.5" x14ac:dyDescent="0.2">
      <c r="A70" s="372"/>
      <c r="B70" s="371" t="s">
        <v>2764</v>
      </c>
      <c r="C70" s="1065" t="s">
        <v>2765</v>
      </c>
      <c r="D70" s="1065"/>
      <c r="E70" s="1065"/>
      <c r="F70" s="373" t="s">
        <v>454</v>
      </c>
      <c r="G70" s="373" t="s">
        <v>654</v>
      </c>
      <c r="H70" s="373"/>
      <c r="I70" s="373" t="s">
        <v>654</v>
      </c>
      <c r="J70" s="374"/>
      <c r="K70" s="373"/>
      <c r="L70" s="374">
        <v>1709.28</v>
      </c>
      <c r="M70" s="373"/>
      <c r="N70" s="375"/>
      <c r="V70" s="361"/>
      <c r="W70" s="367"/>
      <c r="X70" s="367"/>
      <c r="AA70" s="335" t="s">
        <v>2765</v>
      </c>
      <c r="AC70" s="367"/>
    </row>
    <row r="71" spans="1:32" s="332" customFormat="1" ht="22.5" x14ac:dyDescent="0.2">
      <c r="A71" s="372"/>
      <c r="B71" s="371" t="s">
        <v>2766</v>
      </c>
      <c r="C71" s="1065" t="s">
        <v>2767</v>
      </c>
      <c r="D71" s="1065"/>
      <c r="E71" s="1065"/>
      <c r="F71" s="373" t="s">
        <v>454</v>
      </c>
      <c r="G71" s="373" t="s">
        <v>890</v>
      </c>
      <c r="H71" s="373"/>
      <c r="I71" s="373" t="s">
        <v>890</v>
      </c>
      <c r="J71" s="374"/>
      <c r="K71" s="373"/>
      <c r="L71" s="374">
        <v>910.38</v>
      </c>
      <c r="M71" s="373"/>
      <c r="N71" s="375"/>
      <c r="V71" s="361"/>
      <c r="W71" s="367"/>
      <c r="X71" s="367"/>
      <c r="AA71" s="335" t="s">
        <v>2767</v>
      </c>
      <c r="AC71" s="367"/>
    </row>
    <row r="72" spans="1:32" s="332" customFormat="1" ht="12" x14ac:dyDescent="0.2">
      <c r="A72" s="379"/>
      <c r="B72" s="380"/>
      <c r="C72" s="1068" t="s">
        <v>459</v>
      </c>
      <c r="D72" s="1068"/>
      <c r="E72" s="1068"/>
      <c r="F72" s="364"/>
      <c r="G72" s="364"/>
      <c r="H72" s="364"/>
      <c r="I72" s="364"/>
      <c r="J72" s="365"/>
      <c r="K72" s="364"/>
      <c r="L72" s="365">
        <v>10729.12</v>
      </c>
      <c r="M72" s="376"/>
      <c r="N72" s="366"/>
      <c r="V72" s="361"/>
      <c r="W72" s="367"/>
      <c r="X72" s="367"/>
      <c r="AC72" s="367" t="s">
        <v>459</v>
      </c>
    </row>
    <row r="73" spans="1:32" s="332" customFormat="1" ht="33.75" x14ac:dyDescent="0.2">
      <c r="A73" s="362" t="s">
        <v>2777</v>
      </c>
      <c r="B73" s="363" t="s">
        <v>4644</v>
      </c>
      <c r="C73" s="1068" t="s">
        <v>4645</v>
      </c>
      <c r="D73" s="1068"/>
      <c r="E73" s="1068"/>
      <c r="F73" s="364" t="s">
        <v>4629</v>
      </c>
      <c r="G73" s="364"/>
      <c r="H73" s="364"/>
      <c r="I73" s="364" t="s">
        <v>423</v>
      </c>
      <c r="J73" s="365">
        <v>860000</v>
      </c>
      <c r="K73" s="364" t="s">
        <v>1361</v>
      </c>
      <c r="L73" s="365">
        <v>175467.74</v>
      </c>
      <c r="M73" s="364" t="s">
        <v>1362</v>
      </c>
      <c r="N73" s="366">
        <v>870320</v>
      </c>
      <c r="V73" s="361"/>
      <c r="W73" s="367"/>
      <c r="X73" s="367" t="s">
        <v>4645</v>
      </c>
      <c r="AC73" s="367"/>
    </row>
    <row r="74" spans="1:32" s="332" customFormat="1" ht="12" x14ac:dyDescent="0.2">
      <c r="A74" s="379"/>
      <c r="B74" s="380"/>
      <c r="C74" s="340" t="s">
        <v>4637</v>
      </c>
      <c r="D74" s="385"/>
      <c r="E74" s="385"/>
      <c r="F74" s="386"/>
      <c r="G74" s="386"/>
      <c r="H74" s="386"/>
      <c r="I74" s="386"/>
      <c r="J74" s="387"/>
      <c r="K74" s="386"/>
      <c r="L74" s="387"/>
      <c r="M74" s="388"/>
      <c r="N74" s="389"/>
      <c r="V74" s="361"/>
      <c r="W74" s="367"/>
      <c r="X74" s="367"/>
      <c r="AC74" s="367"/>
    </row>
    <row r="75" spans="1:32" s="332" customFormat="1" ht="12" x14ac:dyDescent="0.2">
      <c r="A75" s="368"/>
      <c r="B75" s="369"/>
      <c r="C75" s="1065" t="s">
        <v>4646</v>
      </c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72"/>
      <c r="V75" s="361"/>
      <c r="W75" s="367"/>
      <c r="X75" s="367"/>
      <c r="AC75" s="367"/>
      <c r="AD75" s="335" t="s">
        <v>4646</v>
      </c>
    </row>
    <row r="76" spans="1:32" s="332" customFormat="1" ht="22.5" x14ac:dyDescent="0.2">
      <c r="A76" s="370"/>
      <c r="B76" s="371" t="s">
        <v>1365</v>
      </c>
      <c r="C76" s="1065" t="s">
        <v>1366</v>
      </c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72"/>
      <c r="V76" s="361"/>
      <c r="W76" s="367"/>
      <c r="X76" s="367"/>
      <c r="Y76" s="335" t="s">
        <v>1366</v>
      </c>
      <c r="AC76" s="367"/>
    </row>
    <row r="77" spans="1:32" s="332" customFormat="1" ht="1.5" customHeight="1" x14ac:dyDescent="0.2">
      <c r="A77" s="386"/>
      <c r="B77" s="380"/>
      <c r="C77" s="380"/>
      <c r="D77" s="380"/>
      <c r="E77" s="380"/>
      <c r="F77" s="386"/>
      <c r="G77" s="386"/>
      <c r="H77" s="386"/>
      <c r="I77" s="386"/>
      <c r="J77" s="390"/>
      <c r="K77" s="386"/>
      <c r="L77" s="390"/>
      <c r="M77" s="373"/>
      <c r="N77" s="390"/>
      <c r="V77" s="361"/>
      <c r="W77" s="367"/>
      <c r="X77" s="367"/>
      <c r="AC77" s="367"/>
    </row>
    <row r="78" spans="1:32" s="332" customFormat="1" ht="12" x14ac:dyDescent="0.2">
      <c r="A78" s="391"/>
      <c r="B78" s="392"/>
      <c r="C78" s="1068" t="s">
        <v>4647</v>
      </c>
      <c r="D78" s="1068"/>
      <c r="E78" s="1068"/>
      <c r="F78" s="1068"/>
      <c r="G78" s="1068"/>
      <c r="H78" s="1068"/>
      <c r="I78" s="1068"/>
      <c r="J78" s="1068"/>
      <c r="K78" s="1068"/>
      <c r="L78" s="393"/>
      <c r="M78" s="394"/>
      <c r="N78" s="395"/>
      <c r="V78" s="361"/>
      <c r="W78" s="367"/>
      <c r="X78" s="367"/>
      <c r="AC78" s="367"/>
      <c r="AE78" s="367" t="s">
        <v>4647</v>
      </c>
    </row>
    <row r="79" spans="1:32" s="332" customFormat="1" ht="12" x14ac:dyDescent="0.2">
      <c r="A79" s="396"/>
      <c r="B79" s="371"/>
      <c r="C79" s="1065" t="s">
        <v>512</v>
      </c>
      <c r="D79" s="1065"/>
      <c r="E79" s="1065"/>
      <c r="F79" s="1065"/>
      <c r="G79" s="1065"/>
      <c r="H79" s="1065"/>
      <c r="I79" s="1065"/>
      <c r="J79" s="1065"/>
      <c r="K79" s="1065"/>
      <c r="L79" s="397">
        <v>20160.87</v>
      </c>
      <c r="M79" s="398"/>
      <c r="N79" s="399"/>
      <c r="V79" s="361"/>
      <c r="W79" s="367"/>
      <c r="X79" s="367"/>
      <c r="AC79" s="367"/>
      <c r="AE79" s="367"/>
      <c r="AF79" s="335" t="s">
        <v>512</v>
      </c>
    </row>
    <row r="80" spans="1:32" s="332" customFormat="1" ht="12" x14ac:dyDescent="0.2">
      <c r="A80" s="396"/>
      <c r="B80" s="371"/>
      <c r="C80" s="1065" t="s">
        <v>513</v>
      </c>
      <c r="D80" s="1065"/>
      <c r="E80" s="1065"/>
      <c r="F80" s="1065"/>
      <c r="G80" s="1065"/>
      <c r="H80" s="1065"/>
      <c r="I80" s="1065"/>
      <c r="J80" s="1065"/>
      <c r="K80" s="1065"/>
      <c r="L80" s="397"/>
      <c r="M80" s="398"/>
      <c r="N80" s="399"/>
      <c r="V80" s="361"/>
      <c r="W80" s="367"/>
      <c r="X80" s="367"/>
      <c r="AC80" s="367"/>
      <c r="AE80" s="367"/>
      <c r="AF80" s="335" t="s">
        <v>513</v>
      </c>
    </row>
    <row r="81" spans="1:32" s="332" customFormat="1" ht="12" x14ac:dyDescent="0.2">
      <c r="A81" s="396"/>
      <c r="B81" s="371"/>
      <c r="C81" s="1065" t="s">
        <v>514</v>
      </c>
      <c r="D81" s="1065"/>
      <c r="E81" s="1065"/>
      <c r="F81" s="1065"/>
      <c r="G81" s="1065"/>
      <c r="H81" s="1065"/>
      <c r="I81" s="1065"/>
      <c r="J81" s="1065"/>
      <c r="K81" s="1065"/>
      <c r="L81" s="397">
        <v>4042.37</v>
      </c>
      <c r="M81" s="398"/>
      <c r="N81" s="399"/>
      <c r="V81" s="361"/>
      <c r="W81" s="367"/>
      <c r="X81" s="367"/>
      <c r="AC81" s="367"/>
      <c r="AE81" s="367"/>
      <c r="AF81" s="335" t="s">
        <v>514</v>
      </c>
    </row>
    <row r="82" spans="1:32" s="332" customFormat="1" ht="12" x14ac:dyDescent="0.2">
      <c r="A82" s="396"/>
      <c r="B82" s="371"/>
      <c r="C82" s="1065" t="s">
        <v>515</v>
      </c>
      <c r="D82" s="1065"/>
      <c r="E82" s="1065"/>
      <c r="F82" s="1065"/>
      <c r="G82" s="1065"/>
      <c r="H82" s="1065"/>
      <c r="I82" s="1065"/>
      <c r="J82" s="1065"/>
      <c r="K82" s="1065"/>
      <c r="L82" s="397">
        <v>12751.38</v>
      </c>
      <c r="M82" s="398"/>
      <c r="N82" s="399"/>
      <c r="V82" s="361"/>
      <c r="W82" s="367"/>
      <c r="X82" s="367"/>
      <c r="AC82" s="367"/>
      <c r="AE82" s="367"/>
      <c r="AF82" s="335" t="s">
        <v>515</v>
      </c>
    </row>
    <row r="83" spans="1:32" s="332" customFormat="1" ht="12" x14ac:dyDescent="0.2">
      <c r="A83" s="396"/>
      <c r="B83" s="371"/>
      <c r="C83" s="1065" t="s">
        <v>516</v>
      </c>
      <c r="D83" s="1065"/>
      <c r="E83" s="1065"/>
      <c r="F83" s="1065"/>
      <c r="G83" s="1065"/>
      <c r="H83" s="1065"/>
      <c r="I83" s="1065"/>
      <c r="J83" s="1065"/>
      <c r="K83" s="1065"/>
      <c r="L83" s="397">
        <v>841.72</v>
      </c>
      <c r="M83" s="398"/>
      <c r="N83" s="399"/>
      <c r="V83" s="361"/>
      <c r="W83" s="367"/>
      <c r="X83" s="367"/>
      <c r="AC83" s="367"/>
      <c r="AE83" s="367"/>
      <c r="AF83" s="335" t="s">
        <v>516</v>
      </c>
    </row>
    <row r="84" spans="1:32" s="332" customFormat="1" ht="12" x14ac:dyDescent="0.2">
      <c r="A84" s="396"/>
      <c r="B84" s="371"/>
      <c r="C84" s="1065" t="s">
        <v>517</v>
      </c>
      <c r="D84" s="1065"/>
      <c r="E84" s="1065"/>
      <c r="F84" s="1065"/>
      <c r="G84" s="1065"/>
      <c r="H84" s="1065"/>
      <c r="I84" s="1065"/>
      <c r="J84" s="1065"/>
      <c r="K84" s="1065"/>
      <c r="L84" s="397">
        <v>3367.12</v>
      </c>
      <c r="M84" s="398"/>
      <c r="N84" s="399"/>
      <c r="V84" s="361"/>
      <c r="W84" s="367"/>
      <c r="X84" s="367"/>
      <c r="AC84" s="367"/>
      <c r="AE84" s="367"/>
      <c r="AF84" s="335" t="s">
        <v>517</v>
      </c>
    </row>
    <row r="85" spans="1:32" s="332" customFormat="1" ht="12" x14ac:dyDescent="0.2">
      <c r="A85" s="396"/>
      <c r="B85" s="371"/>
      <c r="C85" s="1065" t="s">
        <v>3041</v>
      </c>
      <c r="D85" s="1065"/>
      <c r="E85" s="1065"/>
      <c r="F85" s="1065"/>
      <c r="G85" s="1065"/>
      <c r="H85" s="1065"/>
      <c r="I85" s="1065"/>
      <c r="J85" s="1065"/>
      <c r="K85" s="1065"/>
      <c r="L85" s="397">
        <v>27047.45</v>
      </c>
      <c r="M85" s="398"/>
      <c r="N85" s="399"/>
      <c r="V85" s="361"/>
      <c r="W85" s="367"/>
      <c r="X85" s="367"/>
      <c r="AC85" s="367"/>
      <c r="AE85" s="367"/>
      <c r="AF85" s="335" t="s">
        <v>3041</v>
      </c>
    </row>
    <row r="86" spans="1:32" s="332" customFormat="1" ht="12" x14ac:dyDescent="0.2">
      <c r="A86" s="396"/>
      <c r="B86" s="371"/>
      <c r="C86" s="1065" t="s">
        <v>513</v>
      </c>
      <c r="D86" s="1065"/>
      <c r="E86" s="1065"/>
      <c r="F86" s="1065"/>
      <c r="G86" s="1065"/>
      <c r="H86" s="1065"/>
      <c r="I86" s="1065"/>
      <c r="J86" s="1065"/>
      <c r="K86" s="1065"/>
      <c r="L86" s="397"/>
      <c r="M86" s="398"/>
      <c r="N86" s="399"/>
      <c r="V86" s="361"/>
      <c r="W86" s="367"/>
      <c r="X86" s="367"/>
      <c r="AC86" s="367"/>
      <c r="AE86" s="367"/>
      <c r="AF86" s="335" t="s">
        <v>513</v>
      </c>
    </row>
    <row r="87" spans="1:32" s="332" customFormat="1" ht="12" x14ac:dyDescent="0.2">
      <c r="A87" s="396"/>
      <c r="B87" s="371"/>
      <c r="C87" s="1065" t="s">
        <v>519</v>
      </c>
      <c r="D87" s="1065"/>
      <c r="E87" s="1065"/>
      <c r="F87" s="1065"/>
      <c r="G87" s="1065"/>
      <c r="H87" s="1065"/>
      <c r="I87" s="1065"/>
      <c r="J87" s="1065"/>
      <c r="K87" s="1065"/>
      <c r="L87" s="397">
        <v>4042.37</v>
      </c>
      <c r="M87" s="398"/>
      <c r="N87" s="399"/>
      <c r="V87" s="361"/>
      <c r="W87" s="367"/>
      <c r="X87" s="367"/>
      <c r="AC87" s="367"/>
      <c r="AE87" s="367"/>
      <c r="AF87" s="335" t="s">
        <v>519</v>
      </c>
    </row>
    <row r="88" spans="1:32" s="332" customFormat="1" ht="12" x14ac:dyDescent="0.2">
      <c r="A88" s="396"/>
      <c r="B88" s="371"/>
      <c r="C88" s="1065" t="s">
        <v>520</v>
      </c>
      <c r="D88" s="1065"/>
      <c r="E88" s="1065"/>
      <c r="F88" s="1065"/>
      <c r="G88" s="1065"/>
      <c r="H88" s="1065"/>
      <c r="I88" s="1065"/>
      <c r="J88" s="1065"/>
      <c r="K88" s="1065"/>
      <c r="L88" s="397">
        <v>12751.38</v>
      </c>
      <c r="M88" s="398"/>
      <c r="N88" s="399"/>
      <c r="V88" s="361"/>
      <c r="W88" s="367"/>
      <c r="X88" s="367"/>
      <c r="AC88" s="367"/>
      <c r="AE88" s="367"/>
      <c r="AF88" s="335" t="s">
        <v>520</v>
      </c>
    </row>
    <row r="89" spans="1:32" s="332" customFormat="1" ht="12" x14ac:dyDescent="0.2">
      <c r="A89" s="396"/>
      <c r="B89" s="371"/>
      <c r="C89" s="1065" t="s">
        <v>521</v>
      </c>
      <c r="D89" s="1065"/>
      <c r="E89" s="1065"/>
      <c r="F89" s="1065"/>
      <c r="G89" s="1065"/>
      <c r="H89" s="1065"/>
      <c r="I89" s="1065"/>
      <c r="J89" s="1065"/>
      <c r="K89" s="1065"/>
      <c r="L89" s="397">
        <v>3367.12</v>
      </c>
      <c r="M89" s="398"/>
      <c r="N89" s="399"/>
      <c r="V89" s="361"/>
      <c r="W89" s="367"/>
      <c r="X89" s="367"/>
      <c r="AC89" s="367"/>
      <c r="AE89" s="367"/>
      <c r="AF89" s="335" t="s">
        <v>521</v>
      </c>
    </row>
    <row r="90" spans="1:32" s="332" customFormat="1" ht="12" x14ac:dyDescent="0.2">
      <c r="A90" s="396"/>
      <c r="B90" s="371"/>
      <c r="C90" s="1065" t="s">
        <v>522</v>
      </c>
      <c r="D90" s="1065"/>
      <c r="E90" s="1065"/>
      <c r="F90" s="1065"/>
      <c r="G90" s="1065"/>
      <c r="H90" s="1065"/>
      <c r="I90" s="1065"/>
      <c r="J90" s="1065"/>
      <c r="K90" s="1065"/>
      <c r="L90" s="397">
        <v>4493.37</v>
      </c>
      <c r="M90" s="398"/>
      <c r="N90" s="399"/>
      <c r="V90" s="361"/>
      <c r="W90" s="367"/>
      <c r="X90" s="367"/>
      <c r="AC90" s="367"/>
      <c r="AE90" s="367"/>
      <c r="AF90" s="335" t="s">
        <v>522</v>
      </c>
    </row>
    <row r="91" spans="1:32" s="332" customFormat="1" ht="12" x14ac:dyDescent="0.2">
      <c r="A91" s="396"/>
      <c r="B91" s="371"/>
      <c r="C91" s="1065" t="s">
        <v>523</v>
      </c>
      <c r="D91" s="1065"/>
      <c r="E91" s="1065"/>
      <c r="F91" s="1065"/>
      <c r="G91" s="1065"/>
      <c r="H91" s="1065"/>
      <c r="I91" s="1065"/>
      <c r="J91" s="1065"/>
      <c r="K91" s="1065"/>
      <c r="L91" s="397">
        <v>2393.21</v>
      </c>
      <c r="M91" s="398"/>
      <c r="N91" s="399"/>
      <c r="V91" s="361"/>
      <c r="W91" s="367"/>
      <c r="X91" s="367"/>
      <c r="AC91" s="367"/>
      <c r="AE91" s="367"/>
      <c r="AF91" s="335" t="s">
        <v>523</v>
      </c>
    </row>
    <row r="92" spans="1:32" s="332" customFormat="1" ht="12" x14ac:dyDescent="0.2">
      <c r="A92" s="396"/>
      <c r="B92" s="371"/>
      <c r="C92" s="1065" t="s">
        <v>1374</v>
      </c>
      <c r="D92" s="1065"/>
      <c r="E92" s="1065"/>
      <c r="F92" s="1065"/>
      <c r="G92" s="1065"/>
      <c r="H92" s="1065"/>
      <c r="I92" s="1065"/>
      <c r="J92" s="1065"/>
      <c r="K92" s="1065"/>
      <c r="L92" s="397">
        <v>1620696.17</v>
      </c>
      <c r="M92" s="398"/>
      <c r="N92" s="399"/>
      <c r="V92" s="361"/>
      <c r="W92" s="367"/>
      <c r="X92" s="367"/>
      <c r="AC92" s="367"/>
      <c r="AE92" s="367"/>
      <c r="AF92" s="335" t="s">
        <v>1374</v>
      </c>
    </row>
    <row r="93" spans="1:32" s="332" customFormat="1" ht="12" x14ac:dyDescent="0.2">
      <c r="A93" s="396"/>
      <c r="B93" s="371"/>
      <c r="C93" s="1065" t="s">
        <v>4648</v>
      </c>
      <c r="D93" s="1065"/>
      <c r="E93" s="1065"/>
      <c r="F93" s="1065"/>
      <c r="G93" s="1065"/>
      <c r="H93" s="1065"/>
      <c r="I93" s="1065"/>
      <c r="J93" s="1065"/>
      <c r="K93" s="1065"/>
      <c r="L93" s="397">
        <v>1620696.17</v>
      </c>
      <c r="M93" s="398"/>
      <c r="N93" s="399"/>
      <c r="V93" s="361"/>
      <c r="W93" s="367"/>
      <c r="X93" s="367"/>
      <c r="AC93" s="367"/>
      <c r="AE93" s="367"/>
      <c r="AF93" s="335" t="s">
        <v>4648</v>
      </c>
    </row>
    <row r="94" spans="1:32" s="332" customFormat="1" ht="12" x14ac:dyDescent="0.2">
      <c r="A94" s="396"/>
      <c r="B94" s="371"/>
      <c r="C94" s="1065" t="s">
        <v>524</v>
      </c>
      <c r="D94" s="1065"/>
      <c r="E94" s="1065"/>
      <c r="F94" s="1065"/>
      <c r="G94" s="1065"/>
      <c r="H94" s="1065"/>
      <c r="I94" s="1065"/>
      <c r="J94" s="1065"/>
      <c r="K94" s="1065"/>
      <c r="L94" s="397">
        <v>4884.09</v>
      </c>
      <c r="M94" s="398"/>
      <c r="N94" s="399"/>
      <c r="V94" s="361"/>
      <c r="W94" s="367"/>
      <c r="X94" s="367"/>
      <c r="AC94" s="367"/>
      <c r="AE94" s="367"/>
      <c r="AF94" s="335" t="s">
        <v>524</v>
      </c>
    </row>
    <row r="95" spans="1:32" s="332" customFormat="1" ht="12" x14ac:dyDescent="0.2">
      <c r="A95" s="396"/>
      <c r="B95" s="371"/>
      <c r="C95" s="1065" t="s">
        <v>525</v>
      </c>
      <c r="D95" s="1065"/>
      <c r="E95" s="1065"/>
      <c r="F95" s="1065"/>
      <c r="G95" s="1065"/>
      <c r="H95" s="1065"/>
      <c r="I95" s="1065"/>
      <c r="J95" s="1065"/>
      <c r="K95" s="1065"/>
      <c r="L95" s="397">
        <v>4493.37</v>
      </c>
      <c r="M95" s="398"/>
      <c r="N95" s="399"/>
      <c r="V95" s="361"/>
      <c r="W95" s="367"/>
      <c r="X95" s="367"/>
      <c r="AC95" s="367"/>
      <c r="AE95" s="367"/>
      <c r="AF95" s="335" t="s">
        <v>525</v>
      </c>
    </row>
    <row r="96" spans="1:32" s="332" customFormat="1" ht="12" x14ac:dyDescent="0.2">
      <c r="A96" s="396"/>
      <c r="B96" s="371"/>
      <c r="C96" s="1065" t="s">
        <v>526</v>
      </c>
      <c r="D96" s="1065"/>
      <c r="E96" s="1065"/>
      <c r="F96" s="1065"/>
      <c r="G96" s="1065"/>
      <c r="H96" s="1065"/>
      <c r="I96" s="1065"/>
      <c r="J96" s="1065"/>
      <c r="K96" s="1065"/>
      <c r="L96" s="397">
        <v>2393.21</v>
      </c>
      <c r="M96" s="398"/>
      <c r="N96" s="399"/>
      <c r="V96" s="361"/>
      <c r="W96" s="367"/>
      <c r="X96" s="367"/>
      <c r="AC96" s="367"/>
      <c r="AE96" s="367"/>
      <c r="AF96" s="335" t="s">
        <v>526</v>
      </c>
    </row>
    <row r="97" spans="1:33" s="332" customFormat="1" ht="12" x14ac:dyDescent="0.2">
      <c r="A97" s="396"/>
      <c r="B97" s="390"/>
      <c r="C97" s="1067" t="s">
        <v>4649</v>
      </c>
      <c r="D97" s="1067"/>
      <c r="E97" s="1067"/>
      <c r="F97" s="1067"/>
      <c r="G97" s="1067"/>
      <c r="H97" s="1067"/>
      <c r="I97" s="1067"/>
      <c r="J97" s="1067"/>
      <c r="K97" s="1067"/>
      <c r="L97" s="400">
        <v>1647743.62</v>
      </c>
      <c r="M97" s="401"/>
      <c r="N97" s="402"/>
      <c r="V97" s="361"/>
      <c r="W97" s="367"/>
      <c r="X97" s="367"/>
      <c r="AC97" s="367"/>
      <c r="AE97" s="367"/>
      <c r="AG97" s="367" t="s">
        <v>4649</v>
      </c>
    </row>
    <row r="98" spans="1:33" s="332" customFormat="1" ht="12" x14ac:dyDescent="0.2">
      <c r="A98" s="396"/>
      <c r="B98" s="371"/>
      <c r="C98" s="1065" t="s">
        <v>513</v>
      </c>
      <c r="D98" s="1065"/>
      <c r="E98" s="1065"/>
      <c r="F98" s="1065"/>
      <c r="G98" s="1065"/>
      <c r="H98" s="1065"/>
      <c r="I98" s="1065"/>
      <c r="J98" s="1065"/>
      <c r="K98" s="1065"/>
      <c r="L98" s="397"/>
      <c r="M98" s="398"/>
      <c r="N98" s="399"/>
      <c r="V98" s="361"/>
      <c r="W98" s="367"/>
      <c r="X98" s="367"/>
      <c r="AC98" s="367"/>
      <c r="AE98" s="367"/>
      <c r="AF98" s="335" t="s">
        <v>513</v>
      </c>
      <c r="AG98" s="367"/>
    </row>
    <row r="99" spans="1:33" s="332" customFormat="1" ht="12" x14ac:dyDescent="0.2">
      <c r="A99" s="396"/>
      <c r="B99" s="371"/>
      <c r="C99" s="1065" t="s">
        <v>1376</v>
      </c>
      <c r="D99" s="1065"/>
      <c r="E99" s="1065"/>
      <c r="F99" s="1065"/>
      <c r="G99" s="1065"/>
      <c r="H99" s="1065"/>
      <c r="I99" s="1065"/>
      <c r="J99" s="1065"/>
      <c r="K99" s="1065"/>
      <c r="L99" s="397">
        <v>1620696.17</v>
      </c>
      <c r="M99" s="398"/>
      <c r="N99" s="399"/>
      <c r="V99" s="361"/>
      <c r="W99" s="367"/>
      <c r="X99" s="367"/>
      <c r="AC99" s="367"/>
      <c r="AE99" s="367"/>
      <c r="AF99" s="335" t="s">
        <v>1376</v>
      </c>
      <c r="AG99" s="367"/>
    </row>
    <row r="100" spans="1:33" s="332" customFormat="1" ht="12" x14ac:dyDescent="0.2">
      <c r="A100" s="1195" t="s">
        <v>4650</v>
      </c>
      <c r="B100" s="1196"/>
      <c r="C100" s="1196"/>
      <c r="D100" s="1196"/>
      <c r="E100" s="1196"/>
      <c r="F100" s="1196"/>
      <c r="G100" s="1196"/>
      <c r="H100" s="1196"/>
      <c r="I100" s="1196"/>
      <c r="J100" s="1196"/>
      <c r="K100" s="1196"/>
      <c r="L100" s="1196"/>
      <c r="M100" s="1196"/>
      <c r="N100" s="1197"/>
      <c r="V100" s="361" t="s">
        <v>4650</v>
      </c>
      <c r="W100" s="367"/>
      <c r="X100" s="367"/>
      <c r="AC100" s="367"/>
      <c r="AE100" s="367"/>
      <c r="AG100" s="367"/>
    </row>
    <row r="101" spans="1:33" s="332" customFormat="1" ht="22.5" x14ac:dyDescent="0.2">
      <c r="A101" s="1192" t="s">
        <v>4651</v>
      </c>
      <c r="B101" s="1193"/>
      <c r="C101" s="1193"/>
      <c r="D101" s="1193"/>
      <c r="E101" s="1193"/>
      <c r="F101" s="1193"/>
      <c r="G101" s="1193"/>
      <c r="H101" s="1193"/>
      <c r="I101" s="1193"/>
      <c r="J101" s="1193"/>
      <c r="K101" s="1193"/>
      <c r="L101" s="1193"/>
      <c r="M101" s="1193"/>
      <c r="N101" s="1194"/>
      <c r="V101" s="361"/>
      <c r="W101" s="367" t="s">
        <v>4651</v>
      </c>
      <c r="X101" s="367"/>
      <c r="AC101" s="367"/>
      <c r="AE101" s="367"/>
      <c r="AG101" s="367"/>
    </row>
    <row r="102" spans="1:33" s="332" customFormat="1" ht="33.75" x14ac:dyDescent="0.2">
      <c r="A102" s="362" t="s">
        <v>472</v>
      </c>
      <c r="B102" s="363" t="s">
        <v>619</v>
      </c>
      <c r="C102" s="1068" t="s">
        <v>620</v>
      </c>
      <c r="D102" s="1068"/>
      <c r="E102" s="1068"/>
      <c r="F102" s="364" t="s">
        <v>621</v>
      </c>
      <c r="G102" s="364"/>
      <c r="H102" s="364"/>
      <c r="I102" s="364" t="s">
        <v>4652</v>
      </c>
      <c r="J102" s="365">
        <v>64.680000000000007</v>
      </c>
      <c r="K102" s="364"/>
      <c r="L102" s="365">
        <v>38.03</v>
      </c>
      <c r="M102" s="364"/>
      <c r="N102" s="366"/>
      <c r="V102" s="361"/>
      <c r="W102" s="367"/>
      <c r="X102" s="367" t="s">
        <v>620</v>
      </c>
      <c r="AC102" s="367"/>
      <c r="AE102" s="367"/>
      <c r="AG102" s="367"/>
    </row>
    <row r="103" spans="1:33" s="332" customFormat="1" ht="12" x14ac:dyDescent="0.2">
      <c r="A103" s="379"/>
      <c r="B103" s="380"/>
      <c r="C103" s="340" t="s">
        <v>623</v>
      </c>
      <c r="D103" s="385"/>
      <c r="E103" s="385"/>
      <c r="F103" s="386"/>
      <c r="G103" s="386"/>
      <c r="H103" s="386"/>
      <c r="I103" s="386"/>
      <c r="J103" s="387"/>
      <c r="K103" s="386"/>
      <c r="L103" s="387"/>
      <c r="M103" s="388"/>
      <c r="N103" s="389"/>
      <c r="V103" s="361"/>
      <c r="W103" s="367"/>
      <c r="X103" s="367"/>
      <c r="AC103" s="367"/>
      <c r="AE103" s="367"/>
      <c r="AG103" s="367"/>
    </row>
    <row r="104" spans="1:33" s="332" customFormat="1" ht="22.5" x14ac:dyDescent="0.2">
      <c r="A104" s="1192" t="s">
        <v>4653</v>
      </c>
      <c r="B104" s="1193"/>
      <c r="C104" s="1193"/>
      <c r="D104" s="1193"/>
      <c r="E104" s="1193"/>
      <c r="F104" s="1193"/>
      <c r="G104" s="1193"/>
      <c r="H104" s="1193"/>
      <c r="I104" s="1193"/>
      <c r="J104" s="1193"/>
      <c r="K104" s="1193"/>
      <c r="L104" s="1193"/>
      <c r="M104" s="1193"/>
      <c r="N104" s="1194"/>
      <c r="V104" s="361"/>
      <c r="W104" s="367" t="s">
        <v>4653</v>
      </c>
      <c r="X104" s="367"/>
      <c r="AC104" s="367"/>
      <c r="AE104" s="367"/>
      <c r="AG104" s="367"/>
    </row>
    <row r="105" spans="1:33" s="332" customFormat="1" ht="33.75" x14ac:dyDescent="0.2">
      <c r="A105" s="362" t="s">
        <v>476</v>
      </c>
      <c r="B105" s="363" t="s">
        <v>2735</v>
      </c>
      <c r="C105" s="1068" t="s">
        <v>2736</v>
      </c>
      <c r="D105" s="1068"/>
      <c r="E105" s="1068"/>
      <c r="F105" s="364" t="s">
        <v>621</v>
      </c>
      <c r="G105" s="364"/>
      <c r="H105" s="364"/>
      <c r="I105" s="364" t="s">
        <v>4654</v>
      </c>
      <c r="J105" s="365">
        <v>76.09</v>
      </c>
      <c r="K105" s="364"/>
      <c r="L105" s="365">
        <v>1.6</v>
      </c>
      <c r="M105" s="364"/>
      <c r="N105" s="366"/>
      <c r="V105" s="361"/>
      <c r="W105" s="367"/>
      <c r="X105" s="367" t="s">
        <v>2736</v>
      </c>
      <c r="AC105" s="367"/>
      <c r="AE105" s="367"/>
      <c r="AG105" s="367"/>
    </row>
    <row r="106" spans="1:33" s="332" customFormat="1" ht="12" x14ac:dyDescent="0.2">
      <c r="A106" s="379"/>
      <c r="B106" s="380"/>
      <c r="C106" s="340" t="s">
        <v>623</v>
      </c>
      <c r="D106" s="385"/>
      <c r="E106" s="385"/>
      <c r="F106" s="386"/>
      <c r="G106" s="386"/>
      <c r="H106" s="386"/>
      <c r="I106" s="386"/>
      <c r="J106" s="387"/>
      <c r="K106" s="386"/>
      <c r="L106" s="387"/>
      <c r="M106" s="388"/>
      <c r="N106" s="389"/>
      <c r="V106" s="361"/>
      <c r="W106" s="367"/>
      <c r="X106" s="367"/>
      <c r="AC106" s="367"/>
      <c r="AE106" s="367"/>
      <c r="AG106" s="367"/>
    </row>
    <row r="107" spans="1:33" s="332" customFormat="1" ht="22.5" x14ac:dyDescent="0.2">
      <c r="A107" s="1192" t="s">
        <v>4655</v>
      </c>
      <c r="B107" s="1193"/>
      <c r="C107" s="1193"/>
      <c r="D107" s="1193"/>
      <c r="E107" s="1193"/>
      <c r="F107" s="1193"/>
      <c r="G107" s="1193"/>
      <c r="H107" s="1193"/>
      <c r="I107" s="1193"/>
      <c r="J107" s="1193"/>
      <c r="K107" s="1193"/>
      <c r="L107" s="1193"/>
      <c r="M107" s="1193"/>
      <c r="N107" s="1194"/>
      <c r="V107" s="361"/>
      <c r="W107" s="367" t="s">
        <v>4655</v>
      </c>
      <c r="X107" s="367"/>
      <c r="AC107" s="367"/>
      <c r="AE107" s="367"/>
      <c r="AG107" s="367"/>
    </row>
    <row r="108" spans="1:33" s="332" customFormat="1" ht="33.75" x14ac:dyDescent="0.2">
      <c r="A108" s="362" t="s">
        <v>481</v>
      </c>
      <c r="B108" s="363" t="s">
        <v>2739</v>
      </c>
      <c r="C108" s="1068" t="s">
        <v>2740</v>
      </c>
      <c r="D108" s="1068"/>
      <c r="E108" s="1068"/>
      <c r="F108" s="364" t="s">
        <v>621</v>
      </c>
      <c r="G108" s="364"/>
      <c r="H108" s="364"/>
      <c r="I108" s="364" t="s">
        <v>4656</v>
      </c>
      <c r="J108" s="365">
        <v>106.91</v>
      </c>
      <c r="K108" s="364"/>
      <c r="L108" s="365">
        <v>15.72</v>
      </c>
      <c r="M108" s="364"/>
      <c r="N108" s="366"/>
      <c r="V108" s="361"/>
      <c r="W108" s="367"/>
      <c r="X108" s="367" t="s">
        <v>2740</v>
      </c>
      <c r="AC108" s="367"/>
      <c r="AE108" s="367"/>
      <c r="AG108" s="367"/>
    </row>
    <row r="109" spans="1:33" s="332" customFormat="1" ht="12" x14ac:dyDescent="0.2">
      <c r="A109" s="379"/>
      <c r="B109" s="380"/>
      <c r="C109" s="340" t="s">
        <v>623</v>
      </c>
      <c r="D109" s="385"/>
      <c r="E109" s="385"/>
      <c r="F109" s="386"/>
      <c r="G109" s="386"/>
      <c r="H109" s="386"/>
      <c r="I109" s="386"/>
      <c r="J109" s="387"/>
      <c r="K109" s="386"/>
      <c r="L109" s="387"/>
      <c r="M109" s="388"/>
      <c r="N109" s="389"/>
      <c r="V109" s="361"/>
      <c r="W109" s="367"/>
      <c r="X109" s="367"/>
      <c r="AC109" s="367"/>
      <c r="AE109" s="367"/>
      <c r="AG109" s="367"/>
    </row>
    <row r="110" spans="1:33" s="332" customFormat="1" ht="1.5" customHeight="1" x14ac:dyDescent="0.2">
      <c r="A110" s="386"/>
      <c r="B110" s="380"/>
      <c r="C110" s="380"/>
      <c r="D110" s="380"/>
      <c r="E110" s="380"/>
      <c r="F110" s="386"/>
      <c r="G110" s="386"/>
      <c r="H110" s="386"/>
      <c r="I110" s="386"/>
      <c r="J110" s="390"/>
      <c r="K110" s="386"/>
      <c r="L110" s="390"/>
      <c r="M110" s="373"/>
      <c r="N110" s="390"/>
      <c r="V110" s="361"/>
      <c r="W110" s="367"/>
      <c r="X110" s="367"/>
      <c r="AC110" s="367"/>
      <c r="AE110" s="367"/>
      <c r="AG110" s="367"/>
    </row>
    <row r="111" spans="1:33" s="332" customFormat="1" ht="22.5" x14ac:dyDescent="0.2">
      <c r="A111" s="391"/>
      <c r="B111" s="392"/>
      <c r="C111" s="1068" t="s">
        <v>4657</v>
      </c>
      <c r="D111" s="1068"/>
      <c r="E111" s="1068"/>
      <c r="F111" s="1068"/>
      <c r="G111" s="1068"/>
      <c r="H111" s="1068"/>
      <c r="I111" s="1068"/>
      <c r="J111" s="1068"/>
      <c r="K111" s="1068"/>
      <c r="L111" s="393"/>
      <c r="M111" s="394"/>
      <c r="N111" s="395"/>
      <c r="V111" s="361"/>
      <c r="W111" s="367"/>
      <c r="X111" s="367"/>
      <c r="AC111" s="367"/>
      <c r="AE111" s="367" t="s">
        <v>4657</v>
      </c>
      <c r="AG111" s="367"/>
    </row>
    <row r="112" spans="1:33" s="332" customFormat="1" ht="12" x14ac:dyDescent="0.2">
      <c r="A112" s="396"/>
      <c r="B112" s="371"/>
      <c r="C112" s="1065" t="s">
        <v>512</v>
      </c>
      <c r="D112" s="1065"/>
      <c r="E112" s="1065"/>
      <c r="F112" s="1065"/>
      <c r="G112" s="1065"/>
      <c r="H112" s="1065"/>
      <c r="I112" s="1065"/>
      <c r="J112" s="1065"/>
      <c r="K112" s="1065"/>
      <c r="L112" s="397">
        <v>55.35</v>
      </c>
      <c r="M112" s="398"/>
      <c r="N112" s="399"/>
      <c r="V112" s="361"/>
      <c r="W112" s="367"/>
      <c r="X112" s="367"/>
      <c r="AC112" s="367"/>
      <c r="AE112" s="367"/>
      <c r="AF112" s="335" t="s">
        <v>512</v>
      </c>
      <c r="AG112" s="367"/>
    </row>
    <row r="113" spans="1:35" s="332" customFormat="1" ht="12" x14ac:dyDescent="0.2">
      <c r="A113" s="396"/>
      <c r="B113" s="371"/>
      <c r="C113" s="1065" t="s">
        <v>513</v>
      </c>
      <c r="D113" s="1065"/>
      <c r="E113" s="1065"/>
      <c r="F113" s="1065"/>
      <c r="G113" s="1065"/>
      <c r="H113" s="1065"/>
      <c r="I113" s="1065"/>
      <c r="J113" s="1065"/>
      <c r="K113" s="1065"/>
      <c r="L113" s="397"/>
      <c r="M113" s="398"/>
      <c r="N113" s="399"/>
      <c r="V113" s="361"/>
      <c r="W113" s="367"/>
      <c r="X113" s="367"/>
      <c r="AC113" s="367"/>
      <c r="AE113" s="367"/>
      <c r="AF113" s="335" t="s">
        <v>513</v>
      </c>
      <c r="AG113" s="367"/>
    </row>
    <row r="114" spans="1:35" s="332" customFormat="1" ht="12" x14ac:dyDescent="0.2">
      <c r="A114" s="396"/>
      <c r="B114" s="371"/>
      <c r="C114" s="1065" t="s">
        <v>517</v>
      </c>
      <c r="D114" s="1065"/>
      <c r="E114" s="1065"/>
      <c r="F114" s="1065"/>
      <c r="G114" s="1065"/>
      <c r="H114" s="1065"/>
      <c r="I114" s="1065"/>
      <c r="J114" s="1065"/>
      <c r="K114" s="1065"/>
      <c r="L114" s="397">
        <v>55.35</v>
      </c>
      <c r="M114" s="398"/>
      <c r="N114" s="399"/>
      <c r="V114" s="361"/>
      <c r="W114" s="367"/>
      <c r="X114" s="367"/>
      <c r="AC114" s="367"/>
      <c r="AE114" s="367"/>
      <c r="AF114" s="335" t="s">
        <v>517</v>
      </c>
      <c r="AG114" s="367"/>
    </row>
    <row r="115" spans="1:35" s="332" customFormat="1" ht="12" x14ac:dyDescent="0.2">
      <c r="A115" s="396"/>
      <c r="B115" s="371"/>
      <c r="C115" s="1065" t="s">
        <v>518</v>
      </c>
      <c r="D115" s="1065"/>
      <c r="E115" s="1065"/>
      <c r="F115" s="1065"/>
      <c r="G115" s="1065"/>
      <c r="H115" s="1065"/>
      <c r="I115" s="1065"/>
      <c r="J115" s="1065"/>
      <c r="K115" s="1065"/>
      <c r="L115" s="397">
        <v>55.35</v>
      </c>
      <c r="M115" s="398"/>
      <c r="N115" s="399"/>
      <c r="V115" s="361"/>
      <c r="W115" s="367"/>
      <c r="X115" s="367"/>
      <c r="AC115" s="367"/>
      <c r="AE115" s="367"/>
      <c r="AF115" s="335" t="s">
        <v>518</v>
      </c>
      <c r="AG115" s="367"/>
    </row>
    <row r="116" spans="1:35" s="332" customFormat="1" ht="12" x14ac:dyDescent="0.2">
      <c r="A116" s="396"/>
      <c r="B116" s="371"/>
      <c r="C116" s="1065" t="s">
        <v>513</v>
      </c>
      <c r="D116" s="1065"/>
      <c r="E116" s="1065"/>
      <c r="F116" s="1065"/>
      <c r="G116" s="1065"/>
      <c r="H116" s="1065"/>
      <c r="I116" s="1065"/>
      <c r="J116" s="1065"/>
      <c r="K116" s="1065"/>
      <c r="L116" s="397"/>
      <c r="M116" s="398"/>
      <c r="N116" s="399"/>
      <c r="V116" s="361"/>
      <c r="W116" s="367"/>
      <c r="X116" s="367"/>
      <c r="AC116" s="367"/>
      <c r="AE116" s="367"/>
      <c r="AF116" s="335" t="s">
        <v>513</v>
      </c>
      <c r="AG116" s="367"/>
    </row>
    <row r="117" spans="1:35" s="332" customFormat="1" ht="12" x14ac:dyDescent="0.2">
      <c r="A117" s="396"/>
      <c r="B117" s="371"/>
      <c r="C117" s="1065" t="s">
        <v>521</v>
      </c>
      <c r="D117" s="1065"/>
      <c r="E117" s="1065"/>
      <c r="F117" s="1065"/>
      <c r="G117" s="1065"/>
      <c r="H117" s="1065"/>
      <c r="I117" s="1065"/>
      <c r="J117" s="1065"/>
      <c r="K117" s="1065"/>
      <c r="L117" s="397">
        <v>55.35</v>
      </c>
      <c r="M117" s="398"/>
      <c r="N117" s="399"/>
      <c r="V117" s="361"/>
      <c r="W117" s="367"/>
      <c r="X117" s="367"/>
      <c r="AC117" s="367"/>
      <c r="AE117" s="367"/>
      <c r="AF117" s="335" t="s">
        <v>521</v>
      </c>
      <c r="AG117" s="367"/>
    </row>
    <row r="118" spans="1:35" s="332" customFormat="1" ht="22.5" x14ac:dyDescent="0.2">
      <c r="A118" s="396"/>
      <c r="B118" s="390"/>
      <c r="C118" s="1067" t="s">
        <v>4658</v>
      </c>
      <c r="D118" s="1067"/>
      <c r="E118" s="1067"/>
      <c r="F118" s="1067"/>
      <c r="G118" s="1067"/>
      <c r="H118" s="1067"/>
      <c r="I118" s="1067"/>
      <c r="J118" s="1067"/>
      <c r="K118" s="1067"/>
      <c r="L118" s="400">
        <v>55.35</v>
      </c>
      <c r="M118" s="401"/>
      <c r="N118" s="402"/>
      <c r="V118" s="361"/>
      <c r="W118" s="367"/>
      <c r="X118" s="367"/>
      <c r="AC118" s="367"/>
      <c r="AE118" s="367"/>
      <c r="AG118" s="367" t="s">
        <v>4658</v>
      </c>
    </row>
    <row r="119" spans="1:35" s="332" customFormat="1" ht="2.25" customHeight="1" x14ac:dyDescent="0.2">
      <c r="B119" s="338"/>
      <c r="C119" s="338"/>
      <c r="D119" s="338"/>
      <c r="E119" s="338"/>
      <c r="F119" s="338"/>
      <c r="G119" s="338"/>
      <c r="H119" s="338"/>
      <c r="I119" s="338"/>
      <c r="J119" s="338"/>
      <c r="K119" s="338"/>
      <c r="L119" s="403"/>
      <c r="M119" s="404"/>
      <c r="N119" s="405"/>
    </row>
    <row r="120" spans="1:35" s="332" customFormat="1" x14ac:dyDescent="0.2">
      <c r="A120" s="391"/>
      <c r="B120" s="392"/>
      <c r="C120" s="1068" t="s">
        <v>636</v>
      </c>
      <c r="D120" s="1068"/>
      <c r="E120" s="1068"/>
      <c r="F120" s="1068"/>
      <c r="G120" s="1068"/>
      <c r="H120" s="1068"/>
      <c r="I120" s="1068"/>
      <c r="J120" s="1068"/>
      <c r="K120" s="1068"/>
      <c r="L120" s="393"/>
      <c r="M120" s="406"/>
      <c r="N120" s="395"/>
      <c r="AH120" s="367" t="s">
        <v>636</v>
      </c>
    </row>
    <row r="121" spans="1:35" s="332" customFormat="1" x14ac:dyDescent="0.2">
      <c r="A121" s="396"/>
      <c r="B121" s="371"/>
      <c r="C121" s="1065" t="s">
        <v>512</v>
      </c>
      <c r="D121" s="1065"/>
      <c r="E121" s="1065"/>
      <c r="F121" s="1065"/>
      <c r="G121" s="1065"/>
      <c r="H121" s="1065"/>
      <c r="I121" s="1065"/>
      <c r="J121" s="1065"/>
      <c r="K121" s="1065"/>
      <c r="L121" s="397">
        <v>20216.22</v>
      </c>
      <c r="M121" s="407"/>
      <c r="N121" s="399"/>
      <c r="AH121" s="367"/>
      <c r="AI121" s="335" t="s">
        <v>512</v>
      </c>
    </row>
    <row r="122" spans="1:35" s="332" customFormat="1" x14ac:dyDescent="0.2">
      <c r="A122" s="396"/>
      <c r="B122" s="371"/>
      <c r="C122" s="1065" t="s">
        <v>513</v>
      </c>
      <c r="D122" s="1065"/>
      <c r="E122" s="1065"/>
      <c r="F122" s="1065"/>
      <c r="G122" s="1065"/>
      <c r="H122" s="1065"/>
      <c r="I122" s="1065"/>
      <c r="J122" s="1065"/>
      <c r="K122" s="1065"/>
      <c r="L122" s="397"/>
      <c r="M122" s="407"/>
      <c r="N122" s="399"/>
      <c r="AH122" s="367"/>
      <c r="AI122" s="335" t="s">
        <v>513</v>
      </c>
    </row>
    <row r="123" spans="1:35" s="332" customFormat="1" x14ac:dyDescent="0.2">
      <c r="A123" s="396"/>
      <c r="B123" s="371"/>
      <c r="C123" s="1065" t="s">
        <v>514</v>
      </c>
      <c r="D123" s="1065"/>
      <c r="E123" s="1065"/>
      <c r="F123" s="1065"/>
      <c r="G123" s="1065"/>
      <c r="H123" s="1065"/>
      <c r="I123" s="1065"/>
      <c r="J123" s="1065"/>
      <c r="K123" s="1065"/>
      <c r="L123" s="397">
        <v>4042.37</v>
      </c>
      <c r="M123" s="407"/>
      <c r="N123" s="399"/>
      <c r="AH123" s="367"/>
      <c r="AI123" s="335" t="s">
        <v>514</v>
      </c>
    </row>
    <row r="124" spans="1:35" s="332" customFormat="1" x14ac:dyDescent="0.2">
      <c r="A124" s="396"/>
      <c r="B124" s="371"/>
      <c r="C124" s="1065" t="s">
        <v>515</v>
      </c>
      <c r="D124" s="1065"/>
      <c r="E124" s="1065"/>
      <c r="F124" s="1065"/>
      <c r="G124" s="1065"/>
      <c r="H124" s="1065"/>
      <c r="I124" s="1065"/>
      <c r="J124" s="1065"/>
      <c r="K124" s="1065"/>
      <c r="L124" s="397">
        <v>12751.38</v>
      </c>
      <c r="M124" s="407"/>
      <c r="N124" s="399"/>
      <c r="AH124" s="367"/>
      <c r="AI124" s="335" t="s">
        <v>515</v>
      </c>
    </row>
    <row r="125" spans="1:35" s="332" customFormat="1" x14ac:dyDescent="0.2">
      <c r="A125" s="396"/>
      <c r="B125" s="371"/>
      <c r="C125" s="1065" t="s">
        <v>516</v>
      </c>
      <c r="D125" s="1065"/>
      <c r="E125" s="1065"/>
      <c r="F125" s="1065"/>
      <c r="G125" s="1065"/>
      <c r="H125" s="1065"/>
      <c r="I125" s="1065"/>
      <c r="J125" s="1065"/>
      <c r="K125" s="1065"/>
      <c r="L125" s="397">
        <v>841.72</v>
      </c>
      <c r="M125" s="407"/>
      <c r="N125" s="399"/>
      <c r="AH125" s="367"/>
      <c r="AI125" s="335" t="s">
        <v>516</v>
      </c>
    </row>
    <row r="126" spans="1:35" s="332" customFormat="1" x14ac:dyDescent="0.2">
      <c r="A126" s="396"/>
      <c r="B126" s="371"/>
      <c r="C126" s="1065" t="s">
        <v>517</v>
      </c>
      <c r="D126" s="1065"/>
      <c r="E126" s="1065"/>
      <c r="F126" s="1065"/>
      <c r="G126" s="1065"/>
      <c r="H126" s="1065"/>
      <c r="I126" s="1065"/>
      <c r="J126" s="1065"/>
      <c r="K126" s="1065"/>
      <c r="L126" s="397">
        <v>3422.47</v>
      </c>
      <c r="M126" s="407"/>
      <c r="N126" s="399"/>
      <c r="AH126" s="367"/>
      <c r="AI126" s="335" t="s">
        <v>517</v>
      </c>
    </row>
    <row r="127" spans="1:35" s="332" customFormat="1" x14ac:dyDescent="0.2">
      <c r="A127" s="396"/>
      <c r="B127" s="371" t="s">
        <v>423</v>
      </c>
      <c r="C127" s="1065" t="s">
        <v>518</v>
      </c>
      <c r="D127" s="1065"/>
      <c r="E127" s="1065"/>
      <c r="F127" s="1065"/>
      <c r="G127" s="1065"/>
      <c r="H127" s="1065"/>
      <c r="I127" s="1065"/>
      <c r="J127" s="1065"/>
      <c r="K127" s="1065"/>
      <c r="L127" s="397">
        <v>55.35</v>
      </c>
      <c r="M127" s="407" t="s">
        <v>567</v>
      </c>
      <c r="N127" s="399">
        <v>519</v>
      </c>
      <c r="AH127" s="367"/>
      <c r="AI127" s="335" t="s">
        <v>518</v>
      </c>
    </row>
    <row r="128" spans="1:35" s="332" customFormat="1" x14ac:dyDescent="0.2">
      <c r="A128" s="396"/>
      <c r="B128" s="371"/>
      <c r="C128" s="1065" t="s">
        <v>513</v>
      </c>
      <c r="D128" s="1065"/>
      <c r="E128" s="1065"/>
      <c r="F128" s="1065"/>
      <c r="G128" s="1065"/>
      <c r="H128" s="1065"/>
      <c r="I128" s="1065"/>
      <c r="J128" s="1065"/>
      <c r="K128" s="1065"/>
      <c r="L128" s="397"/>
      <c r="M128" s="407"/>
      <c r="N128" s="399"/>
      <c r="AH128" s="367"/>
      <c r="AI128" s="335" t="s">
        <v>513</v>
      </c>
    </row>
    <row r="129" spans="1:36" x14ac:dyDescent="0.2">
      <c r="A129" s="396"/>
      <c r="B129" s="371"/>
      <c r="C129" s="1065" t="s">
        <v>521</v>
      </c>
      <c r="D129" s="1065"/>
      <c r="E129" s="1065"/>
      <c r="F129" s="1065"/>
      <c r="G129" s="1065"/>
      <c r="H129" s="1065"/>
      <c r="I129" s="1065"/>
      <c r="J129" s="1065"/>
      <c r="K129" s="1065"/>
      <c r="L129" s="397">
        <v>55.35</v>
      </c>
      <c r="M129" s="407"/>
      <c r="N129" s="399"/>
      <c r="O129" s="332"/>
      <c r="P129" s="332"/>
      <c r="Q129" s="332"/>
      <c r="R129" s="332"/>
      <c r="S129" s="332"/>
      <c r="T129" s="332"/>
      <c r="U129" s="332"/>
      <c r="V129" s="332"/>
      <c r="W129" s="332"/>
      <c r="X129" s="332"/>
      <c r="Y129" s="332"/>
      <c r="Z129" s="332"/>
      <c r="AA129" s="332"/>
      <c r="AB129" s="332"/>
      <c r="AC129" s="332"/>
      <c r="AD129" s="332"/>
      <c r="AE129" s="332"/>
      <c r="AF129" s="332"/>
      <c r="AG129" s="332"/>
      <c r="AH129" s="367"/>
      <c r="AI129" s="335" t="s">
        <v>521</v>
      </c>
      <c r="AJ129" s="332"/>
    </row>
    <row r="130" spans="1:36" x14ac:dyDescent="0.2">
      <c r="A130" s="396"/>
      <c r="B130" s="371" t="s">
        <v>423</v>
      </c>
      <c r="C130" s="1065" t="s">
        <v>3041</v>
      </c>
      <c r="D130" s="1065"/>
      <c r="E130" s="1065"/>
      <c r="F130" s="1065"/>
      <c r="G130" s="1065"/>
      <c r="H130" s="1065"/>
      <c r="I130" s="1065"/>
      <c r="J130" s="1065"/>
      <c r="K130" s="1065"/>
      <c r="L130" s="397">
        <v>27047.45</v>
      </c>
      <c r="M130" s="407" t="s">
        <v>567</v>
      </c>
      <c r="N130" s="399">
        <v>253705</v>
      </c>
      <c r="O130" s="332"/>
      <c r="P130" s="332"/>
      <c r="Q130" s="332"/>
      <c r="R130" s="332"/>
      <c r="S130" s="332"/>
      <c r="T130" s="332"/>
      <c r="U130" s="332"/>
      <c r="V130" s="332"/>
      <c r="W130" s="332"/>
      <c r="X130" s="332"/>
      <c r="Y130" s="332"/>
      <c r="Z130" s="332"/>
      <c r="AA130" s="332"/>
      <c r="AB130" s="332"/>
      <c r="AC130" s="332"/>
      <c r="AD130" s="332"/>
      <c r="AE130" s="332"/>
      <c r="AF130" s="332"/>
      <c r="AG130" s="332"/>
      <c r="AH130" s="367"/>
      <c r="AI130" s="335" t="s">
        <v>3041</v>
      </c>
      <c r="AJ130" s="332"/>
    </row>
    <row r="131" spans="1:36" x14ac:dyDescent="0.2">
      <c r="A131" s="396"/>
      <c r="B131" s="371"/>
      <c r="C131" s="1065" t="s">
        <v>513</v>
      </c>
      <c r="D131" s="1065"/>
      <c r="E131" s="1065"/>
      <c r="F131" s="1065"/>
      <c r="G131" s="1065"/>
      <c r="H131" s="1065"/>
      <c r="I131" s="1065"/>
      <c r="J131" s="1065"/>
      <c r="K131" s="1065"/>
      <c r="L131" s="397"/>
      <c r="M131" s="407"/>
      <c r="N131" s="399"/>
      <c r="O131" s="332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  <c r="AA131" s="332"/>
      <c r="AB131" s="332"/>
      <c r="AC131" s="332"/>
      <c r="AD131" s="332"/>
      <c r="AE131" s="332"/>
      <c r="AF131" s="332"/>
      <c r="AG131" s="332"/>
      <c r="AH131" s="367"/>
      <c r="AI131" s="335" t="s">
        <v>513</v>
      </c>
      <c r="AJ131" s="332"/>
    </row>
    <row r="132" spans="1:36" x14ac:dyDescent="0.2">
      <c r="A132" s="396"/>
      <c r="B132" s="371"/>
      <c r="C132" s="1065" t="s">
        <v>519</v>
      </c>
      <c r="D132" s="1065"/>
      <c r="E132" s="1065"/>
      <c r="F132" s="1065"/>
      <c r="G132" s="1065"/>
      <c r="H132" s="1065"/>
      <c r="I132" s="1065"/>
      <c r="J132" s="1065"/>
      <c r="K132" s="1065"/>
      <c r="L132" s="397">
        <v>4042.37</v>
      </c>
      <c r="M132" s="407"/>
      <c r="N132" s="399"/>
      <c r="O132" s="332"/>
      <c r="P132" s="332"/>
      <c r="Q132" s="332"/>
      <c r="R132" s="332"/>
      <c r="S132" s="332"/>
      <c r="T132" s="332"/>
      <c r="U132" s="332"/>
      <c r="V132" s="332"/>
      <c r="W132" s="332"/>
      <c r="X132" s="332"/>
      <c r="Y132" s="332"/>
      <c r="Z132" s="332"/>
      <c r="AA132" s="332"/>
      <c r="AB132" s="332"/>
      <c r="AC132" s="332"/>
      <c r="AD132" s="332"/>
      <c r="AE132" s="332"/>
      <c r="AF132" s="332"/>
      <c r="AG132" s="332"/>
      <c r="AH132" s="367"/>
      <c r="AI132" s="335" t="s">
        <v>519</v>
      </c>
      <c r="AJ132" s="332"/>
    </row>
    <row r="133" spans="1:36" x14ac:dyDescent="0.2">
      <c r="A133" s="396"/>
      <c r="B133" s="371"/>
      <c r="C133" s="1065" t="s">
        <v>520</v>
      </c>
      <c r="D133" s="1065"/>
      <c r="E133" s="1065"/>
      <c r="F133" s="1065"/>
      <c r="G133" s="1065"/>
      <c r="H133" s="1065"/>
      <c r="I133" s="1065"/>
      <c r="J133" s="1065"/>
      <c r="K133" s="1065"/>
      <c r="L133" s="397">
        <v>12751.38</v>
      </c>
      <c r="M133" s="407"/>
      <c r="N133" s="399"/>
      <c r="O133" s="332"/>
      <c r="P133" s="332"/>
      <c r="Q133" s="332"/>
      <c r="R133" s="332"/>
      <c r="S133" s="332"/>
      <c r="T133" s="332"/>
      <c r="U133" s="332"/>
      <c r="V133" s="332"/>
      <c r="W133" s="332"/>
      <c r="X133" s="332"/>
      <c r="Y133" s="332"/>
      <c r="Z133" s="332"/>
      <c r="AA133" s="332"/>
      <c r="AB133" s="332"/>
      <c r="AC133" s="332"/>
      <c r="AD133" s="332"/>
      <c r="AE133" s="332"/>
      <c r="AF133" s="332"/>
      <c r="AG133" s="332"/>
      <c r="AH133" s="367"/>
      <c r="AI133" s="335" t="s">
        <v>520</v>
      </c>
      <c r="AJ133" s="332"/>
    </row>
    <row r="134" spans="1:36" x14ac:dyDescent="0.2">
      <c r="A134" s="396"/>
      <c r="B134" s="371"/>
      <c r="C134" s="1065" t="s">
        <v>521</v>
      </c>
      <c r="D134" s="1065"/>
      <c r="E134" s="1065"/>
      <c r="F134" s="1065"/>
      <c r="G134" s="1065"/>
      <c r="H134" s="1065"/>
      <c r="I134" s="1065"/>
      <c r="J134" s="1065"/>
      <c r="K134" s="1065"/>
      <c r="L134" s="397">
        <v>3367.12</v>
      </c>
      <c r="M134" s="407"/>
      <c r="N134" s="399"/>
      <c r="O134" s="332"/>
      <c r="P134" s="332"/>
      <c r="Q134" s="332"/>
      <c r="R134" s="332"/>
      <c r="S134" s="332"/>
      <c r="T134" s="332"/>
      <c r="U134" s="332"/>
      <c r="V134" s="332"/>
      <c r="W134" s="332"/>
      <c r="X134" s="332"/>
      <c r="Y134" s="332"/>
      <c r="Z134" s="332"/>
      <c r="AA134" s="332"/>
      <c r="AB134" s="332"/>
      <c r="AC134" s="332"/>
      <c r="AD134" s="332"/>
      <c r="AE134" s="332"/>
      <c r="AF134" s="332"/>
      <c r="AG134" s="332"/>
      <c r="AH134" s="367"/>
      <c r="AI134" s="335" t="s">
        <v>521</v>
      </c>
      <c r="AJ134" s="332"/>
    </row>
    <row r="135" spans="1:36" x14ac:dyDescent="0.2">
      <c r="A135" s="396"/>
      <c r="B135" s="371"/>
      <c r="C135" s="1065" t="s">
        <v>522</v>
      </c>
      <c r="D135" s="1065"/>
      <c r="E135" s="1065"/>
      <c r="F135" s="1065"/>
      <c r="G135" s="1065"/>
      <c r="H135" s="1065"/>
      <c r="I135" s="1065"/>
      <c r="J135" s="1065"/>
      <c r="K135" s="1065"/>
      <c r="L135" s="397">
        <v>4493.37</v>
      </c>
      <c r="M135" s="407"/>
      <c r="N135" s="399"/>
      <c r="O135" s="332"/>
      <c r="P135" s="332"/>
      <c r="Q135" s="332"/>
      <c r="R135" s="332"/>
      <c r="S135" s="332"/>
      <c r="T135" s="332"/>
      <c r="U135" s="332"/>
      <c r="V135" s="332"/>
      <c r="W135" s="332"/>
      <c r="X135" s="332"/>
      <c r="Y135" s="332"/>
      <c r="Z135" s="332"/>
      <c r="AA135" s="332"/>
      <c r="AB135" s="332"/>
      <c r="AC135" s="332"/>
      <c r="AD135" s="332"/>
      <c r="AE135" s="332"/>
      <c r="AF135" s="332"/>
      <c r="AG135" s="332"/>
      <c r="AH135" s="367"/>
      <c r="AI135" s="335" t="s">
        <v>522</v>
      </c>
      <c r="AJ135" s="332"/>
    </row>
    <row r="136" spans="1:36" x14ac:dyDescent="0.2">
      <c r="A136" s="396"/>
      <c r="B136" s="371"/>
      <c r="C136" s="1065" t="s">
        <v>523</v>
      </c>
      <c r="D136" s="1065"/>
      <c r="E136" s="1065"/>
      <c r="F136" s="1065"/>
      <c r="G136" s="1065"/>
      <c r="H136" s="1065"/>
      <c r="I136" s="1065"/>
      <c r="J136" s="1065"/>
      <c r="K136" s="1065"/>
      <c r="L136" s="397">
        <v>2393.21</v>
      </c>
      <c r="M136" s="407"/>
      <c r="N136" s="399"/>
      <c r="O136" s="332"/>
      <c r="P136" s="332"/>
      <c r="Q136" s="332"/>
      <c r="R136" s="332"/>
      <c r="S136" s="332"/>
      <c r="T136" s="332"/>
      <c r="U136" s="332"/>
      <c r="V136" s="332"/>
      <c r="W136" s="332"/>
      <c r="X136" s="332"/>
      <c r="Y136" s="332"/>
      <c r="Z136" s="332"/>
      <c r="AA136" s="332"/>
      <c r="AB136" s="332"/>
      <c r="AC136" s="332"/>
      <c r="AD136" s="332"/>
      <c r="AE136" s="332"/>
      <c r="AF136" s="332"/>
      <c r="AG136" s="332"/>
      <c r="AH136" s="367"/>
      <c r="AI136" s="335" t="s">
        <v>523</v>
      </c>
      <c r="AJ136" s="332"/>
    </row>
    <row r="137" spans="1:36" x14ac:dyDescent="0.2">
      <c r="A137" s="396"/>
      <c r="B137" s="371"/>
      <c r="C137" s="1065" t="s">
        <v>1374</v>
      </c>
      <c r="D137" s="1065"/>
      <c r="E137" s="1065"/>
      <c r="F137" s="1065"/>
      <c r="G137" s="1065"/>
      <c r="H137" s="1065"/>
      <c r="I137" s="1065"/>
      <c r="J137" s="1065"/>
      <c r="K137" s="1065"/>
      <c r="L137" s="397">
        <v>1620696.17</v>
      </c>
      <c r="M137" s="407"/>
      <c r="N137" s="399">
        <v>8038653</v>
      </c>
      <c r="O137" s="332"/>
      <c r="P137" s="332"/>
      <c r="Q137" s="332"/>
      <c r="R137" s="332"/>
      <c r="S137" s="332"/>
      <c r="T137" s="332"/>
      <c r="U137" s="332"/>
      <c r="V137" s="332"/>
      <c r="W137" s="332"/>
      <c r="X137" s="332"/>
      <c r="Y137" s="332"/>
      <c r="Z137" s="332"/>
      <c r="AA137" s="332"/>
      <c r="AB137" s="332"/>
      <c r="AC137" s="332"/>
      <c r="AD137" s="332"/>
      <c r="AE137" s="332"/>
      <c r="AF137" s="332"/>
      <c r="AG137" s="332"/>
      <c r="AH137" s="367"/>
      <c r="AI137" s="335" t="s">
        <v>1374</v>
      </c>
      <c r="AJ137" s="332"/>
    </row>
    <row r="138" spans="1:36" x14ac:dyDescent="0.2">
      <c r="A138" s="396"/>
      <c r="B138" s="371" t="s">
        <v>434</v>
      </c>
      <c r="C138" s="1065" t="s">
        <v>4648</v>
      </c>
      <c r="D138" s="1065"/>
      <c r="E138" s="1065"/>
      <c r="F138" s="1065"/>
      <c r="G138" s="1065"/>
      <c r="H138" s="1065"/>
      <c r="I138" s="1065"/>
      <c r="J138" s="1065"/>
      <c r="K138" s="1065"/>
      <c r="L138" s="397">
        <v>1620696.17</v>
      </c>
      <c r="M138" s="407" t="s">
        <v>1362</v>
      </c>
      <c r="N138" s="399">
        <v>8038653</v>
      </c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2"/>
      <c r="AH138" s="367"/>
      <c r="AI138" s="335" t="s">
        <v>4648</v>
      </c>
      <c r="AJ138" s="332"/>
    </row>
    <row r="139" spans="1:36" x14ac:dyDescent="0.2">
      <c r="A139" s="396"/>
      <c r="B139" s="371"/>
      <c r="C139" s="1065" t="s">
        <v>524</v>
      </c>
      <c r="D139" s="1065"/>
      <c r="E139" s="1065"/>
      <c r="F139" s="1065"/>
      <c r="G139" s="1065"/>
      <c r="H139" s="1065"/>
      <c r="I139" s="1065"/>
      <c r="J139" s="1065"/>
      <c r="K139" s="1065"/>
      <c r="L139" s="397">
        <v>4884.09</v>
      </c>
      <c r="M139" s="407"/>
      <c r="N139" s="399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67"/>
      <c r="AI139" s="335" t="s">
        <v>524</v>
      </c>
      <c r="AJ139" s="332"/>
    </row>
    <row r="140" spans="1:36" x14ac:dyDescent="0.2">
      <c r="A140" s="396"/>
      <c r="B140" s="371"/>
      <c r="C140" s="1065" t="s">
        <v>525</v>
      </c>
      <c r="D140" s="1065"/>
      <c r="E140" s="1065"/>
      <c r="F140" s="1065"/>
      <c r="G140" s="1065"/>
      <c r="H140" s="1065"/>
      <c r="I140" s="1065"/>
      <c r="J140" s="1065"/>
      <c r="K140" s="1065"/>
      <c r="L140" s="397">
        <v>4493.37</v>
      </c>
      <c r="M140" s="407"/>
      <c r="N140" s="399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67"/>
      <c r="AI140" s="335" t="s">
        <v>525</v>
      </c>
      <c r="AJ140" s="332"/>
    </row>
    <row r="141" spans="1:36" x14ac:dyDescent="0.2">
      <c r="A141" s="396"/>
      <c r="B141" s="371"/>
      <c r="C141" s="1065" t="s">
        <v>526</v>
      </c>
      <c r="D141" s="1065"/>
      <c r="E141" s="1065"/>
      <c r="F141" s="1065"/>
      <c r="G141" s="1065"/>
      <c r="H141" s="1065"/>
      <c r="I141" s="1065"/>
      <c r="J141" s="1065"/>
      <c r="K141" s="1065"/>
      <c r="L141" s="397">
        <v>2393.21</v>
      </c>
      <c r="M141" s="407"/>
      <c r="N141" s="399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2"/>
      <c r="AH141" s="367"/>
      <c r="AI141" s="335" t="s">
        <v>526</v>
      </c>
      <c r="AJ141" s="332"/>
    </row>
    <row r="142" spans="1:36" x14ac:dyDescent="0.2">
      <c r="A142" s="396"/>
      <c r="B142" s="390"/>
      <c r="C142" s="1067" t="s">
        <v>637</v>
      </c>
      <c r="D142" s="1067"/>
      <c r="E142" s="1067"/>
      <c r="F142" s="1067"/>
      <c r="G142" s="1067"/>
      <c r="H142" s="1067"/>
      <c r="I142" s="1067"/>
      <c r="J142" s="1067"/>
      <c r="K142" s="1067"/>
      <c r="L142" s="400">
        <v>1647798.97</v>
      </c>
      <c r="M142" s="408"/>
      <c r="N142" s="409">
        <v>8292877</v>
      </c>
      <c r="O142" s="332"/>
      <c r="P142" s="332"/>
      <c r="Q142" s="332"/>
      <c r="R142" s="332"/>
      <c r="S142" s="332"/>
      <c r="T142" s="332"/>
      <c r="U142" s="332"/>
      <c r="V142" s="332"/>
      <c r="W142" s="332"/>
      <c r="X142" s="332"/>
      <c r="Y142" s="332"/>
      <c r="Z142" s="332"/>
      <c r="AA142" s="332"/>
      <c r="AB142" s="332"/>
      <c r="AC142" s="332"/>
      <c r="AD142" s="332"/>
      <c r="AE142" s="332"/>
      <c r="AF142" s="332"/>
      <c r="AG142" s="332"/>
      <c r="AH142" s="367"/>
      <c r="AI142" s="332"/>
      <c r="AJ142" s="367" t="s">
        <v>637</v>
      </c>
    </row>
    <row r="143" spans="1:36" x14ac:dyDescent="0.2">
      <c r="A143" s="396"/>
      <c r="B143" s="371"/>
      <c r="C143" s="1065" t="s">
        <v>513</v>
      </c>
      <c r="D143" s="1065"/>
      <c r="E143" s="1065"/>
      <c r="F143" s="1065"/>
      <c r="G143" s="1065"/>
      <c r="H143" s="1065"/>
      <c r="I143" s="1065"/>
      <c r="J143" s="1065"/>
      <c r="K143" s="1065"/>
      <c r="L143" s="397"/>
      <c r="M143" s="407"/>
      <c r="N143" s="399"/>
      <c r="O143" s="332"/>
      <c r="P143" s="332"/>
      <c r="Q143" s="332"/>
      <c r="R143" s="332"/>
      <c r="S143" s="332"/>
      <c r="T143" s="332"/>
      <c r="U143" s="332"/>
      <c r="V143" s="332"/>
      <c r="W143" s="332"/>
      <c r="X143" s="332"/>
      <c r="Y143" s="332"/>
      <c r="Z143" s="332"/>
      <c r="AA143" s="332"/>
      <c r="AB143" s="332"/>
      <c r="AC143" s="332"/>
      <c r="AD143" s="332"/>
      <c r="AE143" s="332"/>
      <c r="AF143" s="332"/>
      <c r="AG143" s="332"/>
      <c r="AH143" s="367"/>
      <c r="AI143" s="335" t="s">
        <v>513</v>
      </c>
      <c r="AJ143" s="367"/>
    </row>
    <row r="144" spans="1:36" x14ac:dyDescent="0.2">
      <c r="A144" s="396"/>
      <c r="B144" s="371"/>
      <c r="C144" s="1065" t="s">
        <v>1376</v>
      </c>
      <c r="D144" s="1065"/>
      <c r="E144" s="1065"/>
      <c r="F144" s="1065"/>
      <c r="G144" s="1065"/>
      <c r="H144" s="1065"/>
      <c r="I144" s="1065"/>
      <c r="J144" s="1065"/>
      <c r="K144" s="1065"/>
      <c r="L144" s="397"/>
      <c r="M144" s="407"/>
      <c r="N144" s="399">
        <v>8038653</v>
      </c>
      <c r="O144" s="332"/>
      <c r="P144" s="332"/>
      <c r="Q144" s="332"/>
      <c r="R144" s="332"/>
      <c r="S144" s="332"/>
      <c r="T144" s="332"/>
      <c r="U144" s="332"/>
      <c r="V144" s="332"/>
      <c r="W144" s="332"/>
      <c r="X144" s="332"/>
      <c r="Y144" s="332"/>
      <c r="Z144" s="332"/>
      <c r="AA144" s="332"/>
      <c r="AB144" s="332"/>
      <c r="AC144" s="332"/>
      <c r="AD144" s="332"/>
      <c r="AE144" s="332"/>
      <c r="AF144" s="332"/>
      <c r="AG144" s="332"/>
      <c r="AH144" s="367"/>
      <c r="AI144" s="335" t="s">
        <v>1376</v>
      </c>
      <c r="AJ144" s="367"/>
    </row>
    <row r="145" spans="1:36" ht="1.5" customHeight="1" x14ac:dyDescent="0.2">
      <c r="B145" s="390"/>
      <c r="C145" s="380"/>
      <c r="D145" s="380"/>
      <c r="E145" s="380"/>
      <c r="F145" s="380"/>
      <c r="G145" s="380"/>
      <c r="H145" s="380"/>
      <c r="I145" s="380"/>
      <c r="J145" s="380"/>
      <c r="K145" s="380"/>
      <c r="L145" s="400"/>
      <c r="M145" s="401"/>
      <c r="N145" s="410"/>
      <c r="O145" s="332"/>
      <c r="P145" s="332"/>
      <c r="Q145" s="332"/>
      <c r="R145" s="332"/>
      <c r="S145" s="332"/>
      <c r="T145" s="332"/>
      <c r="U145" s="332"/>
      <c r="V145" s="332"/>
      <c r="W145" s="332"/>
      <c r="X145" s="332"/>
      <c r="Y145" s="332"/>
      <c r="Z145" s="332"/>
      <c r="AA145" s="332"/>
      <c r="AB145" s="332"/>
      <c r="AC145" s="332"/>
      <c r="AD145" s="332"/>
      <c r="AE145" s="332"/>
      <c r="AF145" s="332"/>
      <c r="AG145" s="332"/>
      <c r="AH145" s="332"/>
      <c r="AI145" s="332"/>
      <c r="AJ145" s="332"/>
    </row>
    <row r="146" spans="1:36" ht="53.25" customHeight="1" x14ac:dyDescent="0.2">
      <c r="A146" s="411"/>
      <c r="B146" s="411"/>
      <c r="C146" s="411"/>
      <c r="D146" s="411"/>
      <c r="E146" s="411"/>
      <c r="F146" s="411"/>
      <c r="G146" s="411"/>
      <c r="H146" s="411"/>
      <c r="I146" s="411"/>
      <c r="J146" s="411"/>
      <c r="K146" s="411"/>
      <c r="L146" s="411"/>
      <c r="M146" s="411"/>
      <c r="N146" s="411"/>
      <c r="O146" s="332"/>
      <c r="P146" s="332"/>
      <c r="Q146" s="332"/>
      <c r="R146" s="332"/>
      <c r="S146" s="332"/>
      <c r="T146" s="332"/>
      <c r="U146" s="332"/>
      <c r="V146" s="332"/>
      <c r="W146" s="332"/>
      <c r="X146" s="332"/>
      <c r="Y146" s="332"/>
      <c r="Z146" s="332"/>
      <c r="AA146" s="332"/>
      <c r="AB146" s="332"/>
      <c r="AC146" s="332"/>
      <c r="AD146" s="332"/>
      <c r="AE146" s="332"/>
      <c r="AF146" s="332"/>
      <c r="AG146" s="332"/>
      <c r="AH146" s="332"/>
      <c r="AI146" s="332"/>
      <c r="AJ146" s="332"/>
    </row>
    <row r="147" spans="1:36" x14ac:dyDescent="0.2">
      <c r="B147" s="412" t="s">
        <v>376</v>
      </c>
      <c r="C147" s="1066" t="s">
        <v>2744</v>
      </c>
      <c r="D147" s="1066"/>
      <c r="E147" s="1066"/>
      <c r="F147" s="1066"/>
      <c r="G147" s="1066"/>
      <c r="H147" s="1066"/>
      <c r="I147" s="1066"/>
      <c r="J147" s="1066"/>
      <c r="K147" s="1066"/>
      <c r="L147" s="1066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</row>
    <row r="148" spans="1:36" ht="13.5" customHeight="1" x14ac:dyDescent="0.2">
      <c r="B148" s="333"/>
      <c r="C148" s="1064" t="s">
        <v>92</v>
      </c>
      <c r="D148" s="1064"/>
      <c r="E148" s="1064"/>
      <c r="F148" s="1064"/>
      <c r="G148" s="1064"/>
      <c r="H148" s="1064"/>
      <c r="I148" s="1064"/>
      <c r="J148" s="1064"/>
      <c r="K148" s="1064"/>
      <c r="L148" s="1064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</row>
    <row r="149" spans="1:36" ht="12.75" customHeight="1" x14ac:dyDescent="0.2">
      <c r="B149" s="412" t="s">
        <v>377</v>
      </c>
      <c r="C149" s="1066" t="s">
        <v>2745</v>
      </c>
      <c r="D149" s="1066"/>
      <c r="E149" s="1066"/>
      <c r="F149" s="1066"/>
      <c r="G149" s="1066"/>
      <c r="H149" s="1066"/>
      <c r="I149" s="1066"/>
      <c r="J149" s="1066"/>
      <c r="K149" s="1066"/>
      <c r="L149" s="1066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</row>
    <row r="150" spans="1:36" ht="13.5" customHeight="1" x14ac:dyDescent="0.2">
      <c r="C150" s="1064" t="s">
        <v>92</v>
      </c>
      <c r="D150" s="1064"/>
      <c r="E150" s="1064"/>
      <c r="F150" s="1064"/>
      <c r="G150" s="1064"/>
      <c r="H150" s="1064"/>
      <c r="I150" s="1064"/>
      <c r="J150" s="1064"/>
      <c r="K150" s="1064"/>
      <c r="L150" s="1064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</row>
    <row r="152" spans="1:36" x14ac:dyDescent="0.2">
      <c r="B152" s="413"/>
      <c r="D152" s="413"/>
      <c r="F152" s="413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2"/>
      <c r="AH152" s="332"/>
      <c r="AI152" s="332"/>
      <c r="AJ152" s="332"/>
    </row>
    <row r="169" spans="15:36" x14ac:dyDescent="0.2">
      <c r="O169" s="332"/>
      <c r="P169" s="332"/>
      <c r="Q169" s="332"/>
      <c r="R169" s="332"/>
      <c r="S169" s="332"/>
      <c r="T169" s="332"/>
      <c r="U169" s="332"/>
      <c r="V169" s="332"/>
      <c r="W169" s="332"/>
      <c r="X169" s="332"/>
      <c r="Y169" s="332"/>
      <c r="Z169" s="332"/>
      <c r="AA169" s="332"/>
      <c r="AB169" s="332"/>
      <c r="AC169" s="332"/>
      <c r="AD169" s="332"/>
      <c r="AE169" s="332"/>
      <c r="AF169" s="332"/>
      <c r="AG169" s="332"/>
      <c r="AH169" s="332"/>
      <c r="AI169" s="332"/>
      <c r="AJ169" s="332"/>
    </row>
    <row r="170" spans="15:36" x14ac:dyDescent="0.2">
      <c r="O170" s="332"/>
      <c r="P170" s="332"/>
      <c r="Q170" s="332"/>
      <c r="R170" s="332"/>
      <c r="S170" s="332"/>
      <c r="T170" s="332"/>
      <c r="U170" s="332"/>
      <c r="V170" s="332"/>
      <c r="W170" s="332"/>
      <c r="X170" s="332"/>
      <c r="Y170" s="332"/>
      <c r="Z170" s="332"/>
      <c r="AA170" s="332"/>
      <c r="AB170" s="332"/>
      <c r="AC170" s="332"/>
      <c r="AD170" s="332"/>
      <c r="AE170" s="332"/>
      <c r="AF170" s="332"/>
      <c r="AG170" s="332"/>
      <c r="AH170" s="332"/>
      <c r="AI170" s="332"/>
      <c r="AJ170" s="332"/>
    </row>
    <row r="173" spans="15:36" x14ac:dyDescent="0.2">
      <c r="O173" s="332"/>
      <c r="P173" s="332"/>
      <c r="Q173" s="332"/>
      <c r="R173" s="332"/>
      <c r="S173" s="332"/>
      <c r="T173" s="332"/>
      <c r="U173" s="332"/>
      <c r="V173" s="332"/>
      <c r="W173" s="332"/>
      <c r="X173" s="332"/>
      <c r="Y173" s="332"/>
      <c r="Z173" s="332"/>
      <c r="AA173" s="332"/>
      <c r="AB173" s="332"/>
      <c r="AC173" s="332"/>
      <c r="AD173" s="332"/>
      <c r="AE173" s="332"/>
      <c r="AF173" s="332"/>
      <c r="AG173" s="332"/>
      <c r="AH173" s="332"/>
      <c r="AI173" s="332"/>
      <c r="AJ173" s="332"/>
    </row>
  </sheetData>
  <mergeCells count="128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3:E53"/>
    <mergeCell ref="C54:E54"/>
    <mergeCell ref="C56:N56"/>
    <mergeCell ref="C57:N57"/>
    <mergeCell ref="A58:N58"/>
    <mergeCell ref="C59:E59"/>
    <mergeCell ref="C47:E47"/>
    <mergeCell ref="C48:E48"/>
    <mergeCell ref="C49:E49"/>
    <mergeCell ref="C50:E50"/>
    <mergeCell ref="C51:E51"/>
    <mergeCell ref="C52:E52"/>
    <mergeCell ref="C66:E66"/>
    <mergeCell ref="C67:E67"/>
    <mergeCell ref="C68:E68"/>
    <mergeCell ref="C69:E69"/>
    <mergeCell ref="C70:E70"/>
    <mergeCell ref="C71:E71"/>
    <mergeCell ref="C60:N60"/>
    <mergeCell ref="C61:N61"/>
    <mergeCell ref="C62:E62"/>
    <mergeCell ref="C63:E63"/>
    <mergeCell ref="C64:E64"/>
    <mergeCell ref="C65:E65"/>
    <mergeCell ref="C80:K80"/>
    <mergeCell ref="C81:K81"/>
    <mergeCell ref="C82:K82"/>
    <mergeCell ref="C83:K83"/>
    <mergeCell ref="C84:K84"/>
    <mergeCell ref="C85:K85"/>
    <mergeCell ref="C72:E72"/>
    <mergeCell ref="C73:E73"/>
    <mergeCell ref="C75:N75"/>
    <mergeCell ref="C76:N76"/>
    <mergeCell ref="C78:K78"/>
    <mergeCell ref="C79:K79"/>
    <mergeCell ref="C92:K92"/>
    <mergeCell ref="C93:K93"/>
    <mergeCell ref="C94:K94"/>
    <mergeCell ref="C95:K95"/>
    <mergeCell ref="C96:K96"/>
    <mergeCell ref="C97:K97"/>
    <mergeCell ref="C86:K86"/>
    <mergeCell ref="C87:K87"/>
    <mergeCell ref="C88:K88"/>
    <mergeCell ref="C89:K89"/>
    <mergeCell ref="C90:K90"/>
    <mergeCell ref="C91:K91"/>
    <mergeCell ref="C105:E105"/>
    <mergeCell ref="A107:N107"/>
    <mergeCell ref="C108:E108"/>
    <mergeCell ref="C111:K111"/>
    <mergeCell ref="C112:K112"/>
    <mergeCell ref="C113:K113"/>
    <mergeCell ref="C98:K98"/>
    <mergeCell ref="C99:K99"/>
    <mergeCell ref="A100:N100"/>
    <mergeCell ref="A101:N101"/>
    <mergeCell ref="C102:E102"/>
    <mergeCell ref="A104:N104"/>
    <mergeCell ref="C121:K121"/>
    <mergeCell ref="C122:K122"/>
    <mergeCell ref="C123:K123"/>
    <mergeCell ref="C124:K124"/>
    <mergeCell ref="C125:K125"/>
    <mergeCell ref="C126:K126"/>
    <mergeCell ref="C114:K114"/>
    <mergeCell ref="C115:K115"/>
    <mergeCell ref="C116:K116"/>
    <mergeCell ref="C117:K117"/>
    <mergeCell ref="C118:K118"/>
    <mergeCell ref="C120:K120"/>
    <mergeCell ref="C133:K133"/>
    <mergeCell ref="C134:K134"/>
    <mergeCell ref="C135:K135"/>
    <mergeCell ref="C136:K136"/>
    <mergeCell ref="C137:K137"/>
    <mergeCell ref="C138:K138"/>
    <mergeCell ref="C127:K127"/>
    <mergeCell ref="C128:K128"/>
    <mergeCell ref="C129:K129"/>
    <mergeCell ref="C130:K130"/>
    <mergeCell ref="C131:K131"/>
    <mergeCell ref="C132:K132"/>
    <mergeCell ref="C147:L147"/>
    <mergeCell ref="C148:L148"/>
    <mergeCell ref="C149:L149"/>
    <mergeCell ref="C150:L150"/>
    <mergeCell ref="C139:K139"/>
    <mergeCell ref="C140:K140"/>
    <mergeCell ref="C141:K141"/>
    <mergeCell ref="C142:K142"/>
    <mergeCell ref="C143:K143"/>
    <mergeCell ref="C144:K144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22" orientation="landscape" useFirstPageNumber="1" r:id="rId1"/>
  <headerFooter>
    <oddFooter>&amp;R&amp;8&amp;P</oddFooter>
  </headerFooter>
  <rowBreaks count="1" manualBreakCount="1">
    <brk id="34" max="172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1"/>
  <sheetViews>
    <sheetView topLeftCell="A202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6" width="110.140625" style="335" hidden="1" customWidth="1"/>
    <col min="27" max="30" width="34.140625" style="335" hidden="1" customWidth="1"/>
    <col min="31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4659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4660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4660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4661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246.08</v>
      </c>
      <c r="D28" s="352" t="s">
        <v>4662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58.49</v>
      </c>
      <c r="D30" s="352" t="s">
        <v>4663</v>
      </c>
      <c r="E30" s="340" t="s">
        <v>401</v>
      </c>
      <c r="G30" s="332" t="s">
        <v>404</v>
      </c>
      <c r="L30" s="351">
        <v>0</v>
      </c>
      <c r="M30" s="352" t="s">
        <v>4664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187.59</v>
      </c>
      <c r="D31" s="356" t="s">
        <v>4665</v>
      </c>
      <c r="E31" s="340" t="s">
        <v>401</v>
      </c>
      <c r="G31" s="332" t="s">
        <v>407</v>
      </c>
      <c r="L31" s="357"/>
      <c r="M31" s="357">
        <v>288.72000000000003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17.29</v>
      </c>
      <c r="N32" s="341" t="s">
        <v>408</v>
      </c>
    </row>
    <row r="33" spans="1:29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9" s="332" customFormat="1" ht="9.75" customHeight="1" x14ac:dyDescent="0.2">
      <c r="A34" s="358"/>
    </row>
    <row r="35" spans="1:29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9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9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9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9" s="332" customFormat="1" ht="12" x14ac:dyDescent="0.2">
      <c r="A39" s="1195" t="s">
        <v>4666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4666</v>
      </c>
    </row>
    <row r="40" spans="1:29" s="332" customFormat="1" ht="12" x14ac:dyDescent="0.2">
      <c r="A40" s="1192" t="s">
        <v>4667</v>
      </c>
      <c r="B40" s="1193"/>
      <c r="C40" s="1193"/>
      <c r="D40" s="1193"/>
      <c r="E40" s="1193"/>
      <c r="F40" s="1193"/>
      <c r="G40" s="1193"/>
      <c r="H40" s="1193"/>
      <c r="I40" s="1193"/>
      <c r="J40" s="1193"/>
      <c r="K40" s="1193"/>
      <c r="L40" s="1193"/>
      <c r="M40" s="1193"/>
      <c r="N40" s="1194"/>
      <c r="V40" s="361"/>
      <c r="W40" s="367" t="s">
        <v>4667</v>
      </c>
    </row>
    <row r="41" spans="1:29" s="332" customFormat="1" ht="33.75" x14ac:dyDescent="0.2">
      <c r="A41" s="362" t="s">
        <v>423</v>
      </c>
      <c r="B41" s="363" t="s">
        <v>4668</v>
      </c>
      <c r="C41" s="1068" t="s">
        <v>4669</v>
      </c>
      <c r="D41" s="1068"/>
      <c r="E41" s="1068"/>
      <c r="F41" s="364" t="s">
        <v>648</v>
      </c>
      <c r="G41" s="364"/>
      <c r="H41" s="364"/>
      <c r="I41" s="364" t="s">
        <v>4309</v>
      </c>
      <c r="J41" s="365"/>
      <c r="K41" s="364"/>
      <c r="L41" s="365"/>
      <c r="M41" s="364"/>
      <c r="N41" s="366"/>
      <c r="V41" s="361"/>
      <c r="W41" s="367"/>
      <c r="X41" s="367" t="s">
        <v>4669</v>
      </c>
    </row>
    <row r="42" spans="1:29" s="332" customFormat="1" ht="12" x14ac:dyDescent="0.2">
      <c r="A42" s="368"/>
      <c r="B42" s="369"/>
      <c r="C42" s="1065" t="s">
        <v>4670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4670</v>
      </c>
    </row>
    <row r="43" spans="1:29" s="332" customFormat="1" ht="33.75" x14ac:dyDescent="0.2">
      <c r="A43" s="370"/>
      <c r="B43" s="371" t="s">
        <v>430</v>
      </c>
      <c r="C43" s="1065" t="s">
        <v>431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72"/>
      <c r="V43" s="361"/>
      <c r="W43" s="367"/>
      <c r="X43" s="367"/>
      <c r="Z43" s="335" t="s">
        <v>431</v>
      </c>
    </row>
    <row r="44" spans="1:29" s="332" customFormat="1" ht="12" x14ac:dyDescent="0.2">
      <c r="A44" s="372"/>
      <c r="B44" s="371" t="s">
        <v>434</v>
      </c>
      <c r="C44" s="1065" t="s">
        <v>435</v>
      </c>
      <c r="D44" s="1065"/>
      <c r="E44" s="1065"/>
      <c r="F44" s="373"/>
      <c r="G44" s="373"/>
      <c r="H44" s="373"/>
      <c r="I44" s="373"/>
      <c r="J44" s="374">
        <v>4433.7299999999996</v>
      </c>
      <c r="K44" s="373" t="s">
        <v>436</v>
      </c>
      <c r="L44" s="374">
        <v>159.61000000000001</v>
      </c>
      <c r="M44" s="373"/>
      <c r="N44" s="375"/>
      <c r="V44" s="361"/>
      <c r="W44" s="367"/>
      <c r="X44" s="367"/>
      <c r="AA44" s="335" t="s">
        <v>435</v>
      </c>
    </row>
    <row r="45" spans="1:29" s="332" customFormat="1" ht="12" x14ac:dyDescent="0.2">
      <c r="A45" s="372"/>
      <c r="B45" s="371" t="s">
        <v>437</v>
      </c>
      <c r="C45" s="1065" t="s">
        <v>438</v>
      </c>
      <c r="D45" s="1065"/>
      <c r="E45" s="1065"/>
      <c r="F45" s="373"/>
      <c r="G45" s="373"/>
      <c r="H45" s="373"/>
      <c r="I45" s="373"/>
      <c r="J45" s="374">
        <v>734.63</v>
      </c>
      <c r="K45" s="373" t="s">
        <v>436</v>
      </c>
      <c r="L45" s="374">
        <v>26.45</v>
      </c>
      <c r="M45" s="373"/>
      <c r="N45" s="375"/>
      <c r="V45" s="361"/>
      <c r="W45" s="367"/>
      <c r="X45" s="367"/>
      <c r="AA45" s="335" t="s">
        <v>438</v>
      </c>
    </row>
    <row r="46" spans="1:29" s="332" customFormat="1" ht="12" x14ac:dyDescent="0.2">
      <c r="A46" s="372"/>
      <c r="B46" s="371"/>
      <c r="C46" s="1065" t="s">
        <v>447</v>
      </c>
      <c r="D46" s="1065"/>
      <c r="E46" s="1065"/>
      <c r="F46" s="373" t="s">
        <v>444</v>
      </c>
      <c r="G46" s="373" t="s">
        <v>4671</v>
      </c>
      <c r="H46" s="373" t="s">
        <v>436</v>
      </c>
      <c r="I46" s="373" t="s">
        <v>4672</v>
      </c>
      <c r="J46" s="374"/>
      <c r="K46" s="373"/>
      <c r="L46" s="374"/>
      <c r="M46" s="373"/>
      <c r="N46" s="375"/>
      <c r="V46" s="361"/>
      <c r="W46" s="367"/>
      <c r="X46" s="367"/>
      <c r="AB46" s="335" t="s">
        <v>447</v>
      </c>
    </row>
    <row r="47" spans="1:29" s="332" customFormat="1" ht="12" x14ac:dyDescent="0.2">
      <c r="A47" s="372"/>
      <c r="B47" s="371"/>
      <c r="C47" s="1077" t="s">
        <v>450</v>
      </c>
      <c r="D47" s="1077"/>
      <c r="E47" s="1077"/>
      <c r="F47" s="376"/>
      <c r="G47" s="376"/>
      <c r="H47" s="376"/>
      <c r="I47" s="376"/>
      <c r="J47" s="377">
        <v>4433.7299999999996</v>
      </c>
      <c r="K47" s="376"/>
      <c r="L47" s="377">
        <v>159.61000000000001</v>
      </c>
      <c r="M47" s="376"/>
      <c r="N47" s="378"/>
      <c r="V47" s="361"/>
      <c r="W47" s="367"/>
      <c r="X47" s="367"/>
      <c r="AC47" s="335" t="s">
        <v>450</v>
      </c>
    </row>
    <row r="48" spans="1:29" s="332" customFormat="1" ht="12" x14ac:dyDescent="0.2">
      <c r="A48" s="372"/>
      <c r="B48" s="371"/>
      <c r="C48" s="1065" t="s">
        <v>451</v>
      </c>
      <c r="D48" s="1065"/>
      <c r="E48" s="1065"/>
      <c r="F48" s="373"/>
      <c r="G48" s="373"/>
      <c r="H48" s="373"/>
      <c r="I48" s="373"/>
      <c r="J48" s="374"/>
      <c r="K48" s="373"/>
      <c r="L48" s="374">
        <v>26.45</v>
      </c>
      <c r="M48" s="373"/>
      <c r="N48" s="375"/>
      <c r="V48" s="361"/>
      <c r="W48" s="367"/>
      <c r="X48" s="367"/>
      <c r="AB48" s="335" t="s">
        <v>451</v>
      </c>
    </row>
    <row r="49" spans="1:30" s="332" customFormat="1" ht="33.75" x14ac:dyDescent="0.2">
      <c r="A49" s="372"/>
      <c r="B49" s="371" t="s">
        <v>4673</v>
      </c>
      <c r="C49" s="1065" t="s">
        <v>653</v>
      </c>
      <c r="D49" s="1065"/>
      <c r="E49" s="1065"/>
      <c r="F49" s="373" t="s">
        <v>454</v>
      </c>
      <c r="G49" s="373" t="s">
        <v>654</v>
      </c>
      <c r="H49" s="373"/>
      <c r="I49" s="373" t="s">
        <v>654</v>
      </c>
      <c r="J49" s="374"/>
      <c r="K49" s="373"/>
      <c r="L49" s="374">
        <v>24.33</v>
      </c>
      <c r="M49" s="373"/>
      <c r="N49" s="375"/>
      <c r="V49" s="361"/>
      <c r="W49" s="367"/>
      <c r="X49" s="367"/>
      <c r="AB49" s="335" t="s">
        <v>653</v>
      </c>
    </row>
    <row r="50" spans="1:30" s="332" customFormat="1" ht="33.75" x14ac:dyDescent="0.2">
      <c r="A50" s="372"/>
      <c r="B50" s="371" t="s">
        <v>4674</v>
      </c>
      <c r="C50" s="1065" t="s">
        <v>656</v>
      </c>
      <c r="D50" s="1065"/>
      <c r="E50" s="1065"/>
      <c r="F50" s="373" t="s">
        <v>454</v>
      </c>
      <c r="G50" s="373" t="s">
        <v>657</v>
      </c>
      <c r="H50" s="373"/>
      <c r="I50" s="373" t="s">
        <v>657</v>
      </c>
      <c r="J50" s="374"/>
      <c r="K50" s="373"/>
      <c r="L50" s="374">
        <v>12.17</v>
      </c>
      <c r="M50" s="373"/>
      <c r="N50" s="375"/>
      <c r="V50" s="361"/>
      <c r="W50" s="367"/>
      <c r="X50" s="367"/>
      <c r="AB50" s="335" t="s">
        <v>656</v>
      </c>
    </row>
    <row r="51" spans="1:30" s="332" customFormat="1" ht="12" x14ac:dyDescent="0.2">
      <c r="A51" s="379"/>
      <c r="B51" s="380"/>
      <c r="C51" s="1068" t="s">
        <v>459</v>
      </c>
      <c r="D51" s="1068"/>
      <c r="E51" s="1068"/>
      <c r="F51" s="364"/>
      <c r="G51" s="364"/>
      <c r="H51" s="364"/>
      <c r="I51" s="364"/>
      <c r="J51" s="365"/>
      <c r="K51" s="364"/>
      <c r="L51" s="365">
        <v>196.11</v>
      </c>
      <c r="M51" s="376"/>
      <c r="N51" s="366"/>
      <c r="V51" s="361"/>
      <c r="W51" s="367"/>
      <c r="X51" s="367"/>
      <c r="AD51" s="367" t="s">
        <v>459</v>
      </c>
    </row>
    <row r="52" spans="1:30" s="332" customFormat="1" ht="45" x14ac:dyDescent="0.2">
      <c r="A52" s="362" t="s">
        <v>434</v>
      </c>
      <c r="B52" s="363" t="s">
        <v>658</v>
      </c>
      <c r="C52" s="1068" t="s">
        <v>659</v>
      </c>
      <c r="D52" s="1068"/>
      <c r="E52" s="1068"/>
      <c r="F52" s="364" t="s">
        <v>660</v>
      </c>
      <c r="G52" s="364"/>
      <c r="H52" s="364"/>
      <c r="I52" s="364" t="s">
        <v>757</v>
      </c>
      <c r="J52" s="365"/>
      <c r="K52" s="364"/>
      <c r="L52" s="365"/>
      <c r="M52" s="364"/>
      <c r="N52" s="366"/>
      <c r="V52" s="361"/>
      <c r="W52" s="367"/>
      <c r="X52" s="367" t="s">
        <v>659</v>
      </c>
      <c r="AD52" s="367"/>
    </row>
    <row r="53" spans="1:30" s="332" customFormat="1" ht="12" x14ac:dyDescent="0.2">
      <c r="A53" s="368"/>
      <c r="B53" s="369"/>
      <c r="C53" s="1065" t="s">
        <v>4675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X53" s="367"/>
      <c r="Y53" s="335" t="s">
        <v>4675</v>
      </c>
      <c r="AD53" s="367"/>
    </row>
    <row r="54" spans="1:30" s="332" customFormat="1" ht="22.5" x14ac:dyDescent="0.2">
      <c r="A54" s="370"/>
      <c r="B54" s="371" t="s">
        <v>663</v>
      </c>
      <c r="C54" s="1065" t="s">
        <v>664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X54" s="367"/>
      <c r="Z54" s="335" t="s">
        <v>664</v>
      </c>
      <c r="AD54" s="367"/>
    </row>
    <row r="55" spans="1:30" s="332" customFormat="1" ht="33.75" x14ac:dyDescent="0.2">
      <c r="A55" s="370"/>
      <c r="B55" s="371" t="s">
        <v>430</v>
      </c>
      <c r="C55" s="1065" t="s">
        <v>431</v>
      </c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72"/>
      <c r="V55" s="361"/>
      <c r="W55" s="367"/>
      <c r="X55" s="367"/>
      <c r="Z55" s="335" t="s">
        <v>431</v>
      </c>
      <c r="AD55" s="367"/>
    </row>
    <row r="56" spans="1:30" s="332" customFormat="1" ht="12" x14ac:dyDescent="0.2">
      <c r="A56" s="372"/>
      <c r="B56" s="371" t="s">
        <v>423</v>
      </c>
      <c r="C56" s="1065" t="s">
        <v>432</v>
      </c>
      <c r="D56" s="1065"/>
      <c r="E56" s="1065"/>
      <c r="F56" s="373"/>
      <c r="G56" s="373"/>
      <c r="H56" s="373"/>
      <c r="I56" s="373"/>
      <c r="J56" s="374">
        <v>1934.4</v>
      </c>
      <c r="K56" s="373" t="s">
        <v>665</v>
      </c>
      <c r="L56" s="374">
        <v>1450.8</v>
      </c>
      <c r="M56" s="373"/>
      <c r="N56" s="375"/>
      <c r="V56" s="361"/>
      <c r="W56" s="367"/>
      <c r="X56" s="367"/>
      <c r="AA56" s="335" t="s">
        <v>432</v>
      </c>
      <c r="AD56" s="367"/>
    </row>
    <row r="57" spans="1:30" s="332" customFormat="1" ht="12" x14ac:dyDescent="0.2">
      <c r="A57" s="372"/>
      <c r="B57" s="371"/>
      <c r="C57" s="1065" t="s">
        <v>443</v>
      </c>
      <c r="D57" s="1065"/>
      <c r="E57" s="1065"/>
      <c r="F57" s="373" t="s">
        <v>444</v>
      </c>
      <c r="G57" s="373" t="s">
        <v>666</v>
      </c>
      <c r="H57" s="373" t="s">
        <v>665</v>
      </c>
      <c r="I57" s="373" t="s">
        <v>2072</v>
      </c>
      <c r="J57" s="374"/>
      <c r="K57" s="373"/>
      <c r="L57" s="374"/>
      <c r="M57" s="373"/>
      <c r="N57" s="375"/>
      <c r="V57" s="361"/>
      <c r="W57" s="367"/>
      <c r="X57" s="367"/>
      <c r="AB57" s="335" t="s">
        <v>443</v>
      </c>
      <c r="AD57" s="367"/>
    </row>
    <row r="58" spans="1:30" s="332" customFormat="1" ht="12" x14ac:dyDescent="0.2">
      <c r="A58" s="372"/>
      <c r="B58" s="371"/>
      <c r="C58" s="1077" t="s">
        <v>450</v>
      </c>
      <c r="D58" s="1077"/>
      <c r="E58" s="1077"/>
      <c r="F58" s="376"/>
      <c r="G58" s="376"/>
      <c r="H58" s="376"/>
      <c r="I58" s="376"/>
      <c r="J58" s="377">
        <v>1934.4</v>
      </c>
      <c r="K58" s="376"/>
      <c r="L58" s="377">
        <v>1450.8</v>
      </c>
      <c r="M58" s="376"/>
      <c r="N58" s="378"/>
      <c r="V58" s="361"/>
      <c r="W58" s="367"/>
      <c r="X58" s="367"/>
      <c r="AC58" s="335" t="s">
        <v>450</v>
      </c>
      <c r="AD58" s="367"/>
    </row>
    <row r="59" spans="1:30" s="332" customFormat="1" ht="12" x14ac:dyDescent="0.2">
      <c r="A59" s="372"/>
      <c r="B59" s="371"/>
      <c r="C59" s="1065" t="s">
        <v>451</v>
      </c>
      <c r="D59" s="1065"/>
      <c r="E59" s="1065"/>
      <c r="F59" s="373"/>
      <c r="G59" s="373"/>
      <c r="H59" s="373"/>
      <c r="I59" s="373"/>
      <c r="J59" s="374"/>
      <c r="K59" s="373"/>
      <c r="L59" s="374">
        <v>1450.8</v>
      </c>
      <c r="M59" s="373"/>
      <c r="N59" s="375"/>
      <c r="V59" s="361"/>
      <c r="W59" s="367"/>
      <c r="X59" s="367"/>
      <c r="AB59" s="335" t="s">
        <v>451</v>
      </c>
      <c r="AD59" s="367"/>
    </row>
    <row r="60" spans="1:30" s="332" customFormat="1" ht="33.75" x14ac:dyDescent="0.2">
      <c r="A60" s="372"/>
      <c r="B60" s="371" t="s">
        <v>4676</v>
      </c>
      <c r="C60" s="1065" t="s">
        <v>669</v>
      </c>
      <c r="D60" s="1065"/>
      <c r="E60" s="1065"/>
      <c r="F60" s="373" t="s">
        <v>454</v>
      </c>
      <c r="G60" s="373" t="s">
        <v>670</v>
      </c>
      <c r="H60" s="373"/>
      <c r="I60" s="373" t="s">
        <v>670</v>
      </c>
      <c r="J60" s="374"/>
      <c r="K60" s="373"/>
      <c r="L60" s="374">
        <v>1291.21</v>
      </c>
      <c r="M60" s="373"/>
      <c r="N60" s="375"/>
      <c r="V60" s="361"/>
      <c r="W60" s="367"/>
      <c r="X60" s="367"/>
      <c r="AB60" s="335" t="s">
        <v>669</v>
      </c>
      <c r="AD60" s="367"/>
    </row>
    <row r="61" spans="1:30" s="332" customFormat="1" ht="33.75" x14ac:dyDescent="0.2">
      <c r="A61" s="372"/>
      <c r="B61" s="371" t="s">
        <v>4677</v>
      </c>
      <c r="C61" s="1065" t="s">
        <v>672</v>
      </c>
      <c r="D61" s="1065"/>
      <c r="E61" s="1065"/>
      <c r="F61" s="373" t="s">
        <v>454</v>
      </c>
      <c r="G61" s="373" t="s">
        <v>673</v>
      </c>
      <c r="H61" s="373"/>
      <c r="I61" s="373" t="s">
        <v>673</v>
      </c>
      <c r="J61" s="374"/>
      <c r="K61" s="373"/>
      <c r="L61" s="374">
        <v>580.32000000000005</v>
      </c>
      <c r="M61" s="373"/>
      <c r="N61" s="375"/>
      <c r="V61" s="361"/>
      <c r="W61" s="367"/>
      <c r="X61" s="367"/>
      <c r="AB61" s="335" t="s">
        <v>672</v>
      </c>
      <c r="AD61" s="367"/>
    </row>
    <row r="62" spans="1:30" s="332" customFormat="1" ht="12" x14ac:dyDescent="0.2">
      <c r="A62" s="379"/>
      <c r="B62" s="380"/>
      <c r="C62" s="1068" t="s">
        <v>459</v>
      </c>
      <c r="D62" s="1068"/>
      <c r="E62" s="1068"/>
      <c r="F62" s="364"/>
      <c r="G62" s="364"/>
      <c r="H62" s="364"/>
      <c r="I62" s="364"/>
      <c r="J62" s="365"/>
      <c r="K62" s="364"/>
      <c r="L62" s="365">
        <v>3322.33</v>
      </c>
      <c r="M62" s="376"/>
      <c r="N62" s="366"/>
      <c r="V62" s="361"/>
      <c r="W62" s="367"/>
      <c r="X62" s="367"/>
      <c r="AD62" s="367" t="s">
        <v>459</v>
      </c>
    </row>
    <row r="63" spans="1:30" s="332" customFormat="1" ht="22.5" x14ac:dyDescent="0.2">
      <c r="A63" s="362" t="s">
        <v>437</v>
      </c>
      <c r="B63" s="363" t="s">
        <v>4678</v>
      </c>
      <c r="C63" s="1068" t="s">
        <v>4679</v>
      </c>
      <c r="D63" s="1068"/>
      <c r="E63" s="1068"/>
      <c r="F63" s="364" t="s">
        <v>660</v>
      </c>
      <c r="G63" s="364"/>
      <c r="H63" s="364"/>
      <c r="I63" s="364" t="s">
        <v>4680</v>
      </c>
      <c r="J63" s="365"/>
      <c r="K63" s="364"/>
      <c r="L63" s="365"/>
      <c r="M63" s="364"/>
      <c r="N63" s="366"/>
      <c r="V63" s="361"/>
      <c r="W63" s="367"/>
      <c r="X63" s="367" t="s">
        <v>4679</v>
      </c>
      <c r="AD63" s="367"/>
    </row>
    <row r="64" spans="1:30" s="332" customFormat="1" ht="12" x14ac:dyDescent="0.2">
      <c r="A64" s="368"/>
      <c r="B64" s="369"/>
      <c r="C64" s="1065" t="s">
        <v>4681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X64" s="367"/>
      <c r="Y64" s="335" t="s">
        <v>4681</v>
      </c>
      <c r="AD64" s="367"/>
    </row>
    <row r="65" spans="1:30" s="332" customFormat="1" ht="33.75" x14ac:dyDescent="0.2">
      <c r="A65" s="370"/>
      <c r="B65" s="371" t="s">
        <v>430</v>
      </c>
      <c r="C65" s="1065" t="s">
        <v>431</v>
      </c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72"/>
      <c r="V65" s="361"/>
      <c r="W65" s="367"/>
      <c r="X65" s="367"/>
      <c r="Z65" s="335" t="s">
        <v>431</v>
      </c>
      <c r="AD65" s="367"/>
    </row>
    <row r="66" spans="1:30" s="332" customFormat="1" ht="12" x14ac:dyDescent="0.2">
      <c r="A66" s="372"/>
      <c r="B66" s="371" t="s">
        <v>423</v>
      </c>
      <c r="C66" s="1065" t="s">
        <v>432</v>
      </c>
      <c r="D66" s="1065"/>
      <c r="E66" s="1065"/>
      <c r="F66" s="373"/>
      <c r="G66" s="373"/>
      <c r="H66" s="373"/>
      <c r="I66" s="373"/>
      <c r="J66" s="374">
        <v>729</v>
      </c>
      <c r="K66" s="373" t="s">
        <v>436</v>
      </c>
      <c r="L66" s="374">
        <v>435.58</v>
      </c>
      <c r="M66" s="373"/>
      <c r="N66" s="375"/>
      <c r="V66" s="361"/>
      <c r="W66" s="367"/>
      <c r="X66" s="367"/>
      <c r="AA66" s="335" t="s">
        <v>432</v>
      </c>
      <c r="AD66" s="367"/>
    </row>
    <row r="67" spans="1:30" s="332" customFormat="1" ht="12" x14ac:dyDescent="0.2">
      <c r="A67" s="372"/>
      <c r="B67" s="371"/>
      <c r="C67" s="1065" t="s">
        <v>443</v>
      </c>
      <c r="D67" s="1065"/>
      <c r="E67" s="1065"/>
      <c r="F67" s="373" t="s">
        <v>444</v>
      </c>
      <c r="G67" s="373" t="s">
        <v>1524</v>
      </c>
      <c r="H67" s="373" t="s">
        <v>436</v>
      </c>
      <c r="I67" s="373" t="s">
        <v>4682</v>
      </c>
      <c r="J67" s="374"/>
      <c r="K67" s="373"/>
      <c r="L67" s="374"/>
      <c r="M67" s="373"/>
      <c r="N67" s="375"/>
      <c r="V67" s="361"/>
      <c r="W67" s="367"/>
      <c r="X67" s="367"/>
      <c r="AB67" s="335" t="s">
        <v>443</v>
      </c>
      <c r="AD67" s="367"/>
    </row>
    <row r="68" spans="1:30" s="332" customFormat="1" ht="12" x14ac:dyDescent="0.2">
      <c r="A68" s="372"/>
      <c r="B68" s="371"/>
      <c r="C68" s="1077" t="s">
        <v>450</v>
      </c>
      <c r="D68" s="1077"/>
      <c r="E68" s="1077"/>
      <c r="F68" s="376"/>
      <c r="G68" s="376"/>
      <c r="H68" s="376"/>
      <c r="I68" s="376"/>
      <c r="J68" s="377">
        <v>729</v>
      </c>
      <c r="K68" s="376"/>
      <c r="L68" s="377">
        <v>435.58</v>
      </c>
      <c r="M68" s="376"/>
      <c r="N68" s="378"/>
      <c r="V68" s="361"/>
      <c r="W68" s="367"/>
      <c r="X68" s="367"/>
      <c r="AC68" s="335" t="s">
        <v>450</v>
      </c>
      <c r="AD68" s="367"/>
    </row>
    <row r="69" spans="1:30" s="332" customFormat="1" ht="12" x14ac:dyDescent="0.2">
      <c r="A69" s="372"/>
      <c r="B69" s="371"/>
      <c r="C69" s="1065" t="s">
        <v>451</v>
      </c>
      <c r="D69" s="1065"/>
      <c r="E69" s="1065"/>
      <c r="F69" s="373"/>
      <c r="G69" s="373"/>
      <c r="H69" s="373"/>
      <c r="I69" s="373"/>
      <c r="J69" s="374"/>
      <c r="K69" s="373"/>
      <c r="L69" s="374">
        <v>435.58</v>
      </c>
      <c r="M69" s="373"/>
      <c r="N69" s="375"/>
      <c r="V69" s="361"/>
      <c r="W69" s="367"/>
      <c r="X69" s="367"/>
      <c r="AB69" s="335" t="s">
        <v>451</v>
      </c>
      <c r="AD69" s="367"/>
    </row>
    <row r="70" spans="1:30" s="332" customFormat="1" ht="33.75" x14ac:dyDescent="0.2">
      <c r="A70" s="372"/>
      <c r="B70" s="371" t="s">
        <v>4676</v>
      </c>
      <c r="C70" s="1065" t="s">
        <v>669</v>
      </c>
      <c r="D70" s="1065"/>
      <c r="E70" s="1065"/>
      <c r="F70" s="373" t="s">
        <v>454</v>
      </c>
      <c r="G70" s="373" t="s">
        <v>670</v>
      </c>
      <c r="H70" s="373"/>
      <c r="I70" s="373" t="s">
        <v>670</v>
      </c>
      <c r="J70" s="374"/>
      <c r="K70" s="373"/>
      <c r="L70" s="374">
        <v>387.67</v>
      </c>
      <c r="M70" s="373"/>
      <c r="N70" s="375"/>
      <c r="V70" s="361"/>
      <c r="W70" s="367"/>
      <c r="X70" s="367"/>
      <c r="AB70" s="335" t="s">
        <v>669</v>
      </c>
      <c r="AD70" s="367"/>
    </row>
    <row r="71" spans="1:30" s="332" customFormat="1" ht="33.75" x14ac:dyDescent="0.2">
      <c r="A71" s="372"/>
      <c r="B71" s="371" t="s">
        <v>4677</v>
      </c>
      <c r="C71" s="1065" t="s">
        <v>672</v>
      </c>
      <c r="D71" s="1065"/>
      <c r="E71" s="1065"/>
      <c r="F71" s="373" t="s">
        <v>454</v>
      </c>
      <c r="G71" s="373" t="s">
        <v>673</v>
      </c>
      <c r="H71" s="373"/>
      <c r="I71" s="373" t="s">
        <v>673</v>
      </c>
      <c r="J71" s="374"/>
      <c r="K71" s="373"/>
      <c r="L71" s="374">
        <v>174.23</v>
      </c>
      <c r="M71" s="373"/>
      <c r="N71" s="375"/>
      <c r="V71" s="361"/>
      <c r="W71" s="367"/>
      <c r="X71" s="367"/>
      <c r="AB71" s="335" t="s">
        <v>672</v>
      </c>
      <c r="AD71" s="367"/>
    </row>
    <row r="72" spans="1:30" s="332" customFormat="1" ht="12" x14ac:dyDescent="0.2">
      <c r="A72" s="379"/>
      <c r="B72" s="380"/>
      <c r="C72" s="1068" t="s">
        <v>459</v>
      </c>
      <c r="D72" s="1068"/>
      <c r="E72" s="1068"/>
      <c r="F72" s="364"/>
      <c r="G72" s="364"/>
      <c r="H72" s="364"/>
      <c r="I72" s="364"/>
      <c r="J72" s="365"/>
      <c r="K72" s="364"/>
      <c r="L72" s="365">
        <v>997.48</v>
      </c>
      <c r="M72" s="376"/>
      <c r="N72" s="366"/>
      <c r="V72" s="361"/>
      <c r="W72" s="367"/>
      <c r="X72" s="367"/>
      <c r="AD72" s="367" t="s">
        <v>459</v>
      </c>
    </row>
    <row r="73" spans="1:30" s="332" customFormat="1" ht="45" x14ac:dyDescent="0.2">
      <c r="A73" s="362" t="s">
        <v>439</v>
      </c>
      <c r="B73" s="363" t="s">
        <v>687</v>
      </c>
      <c r="C73" s="1068" t="s">
        <v>688</v>
      </c>
      <c r="D73" s="1068"/>
      <c r="E73" s="1068"/>
      <c r="F73" s="364" t="s">
        <v>648</v>
      </c>
      <c r="G73" s="364"/>
      <c r="H73" s="364"/>
      <c r="I73" s="364" t="s">
        <v>4683</v>
      </c>
      <c r="J73" s="365"/>
      <c r="K73" s="364"/>
      <c r="L73" s="365"/>
      <c r="M73" s="364"/>
      <c r="N73" s="366"/>
      <c r="V73" s="361"/>
      <c r="W73" s="367"/>
      <c r="X73" s="367" t="s">
        <v>688</v>
      </c>
      <c r="AD73" s="367"/>
    </row>
    <row r="74" spans="1:30" s="332" customFormat="1" ht="12" x14ac:dyDescent="0.2">
      <c r="A74" s="368"/>
      <c r="B74" s="369"/>
      <c r="C74" s="1065" t="s">
        <v>4684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67"/>
      <c r="Y74" s="335" t="s">
        <v>4684</v>
      </c>
      <c r="AD74" s="367"/>
    </row>
    <row r="75" spans="1:30" s="332" customFormat="1" ht="33.75" x14ac:dyDescent="0.2">
      <c r="A75" s="370"/>
      <c r="B75" s="371" t="s">
        <v>430</v>
      </c>
      <c r="C75" s="1065" t="s">
        <v>431</v>
      </c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72"/>
      <c r="V75" s="361"/>
      <c r="W75" s="367"/>
      <c r="X75" s="367"/>
      <c r="Z75" s="335" t="s">
        <v>431</v>
      </c>
      <c r="AD75" s="367"/>
    </row>
    <row r="76" spans="1:30" s="332" customFormat="1" ht="12" x14ac:dyDescent="0.2">
      <c r="A76" s="372"/>
      <c r="B76" s="371" t="s">
        <v>434</v>
      </c>
      <c r="C76" s="1065" t="s">
        <v>435</v>
      </c>
      <c r="D76" s="1065"/>
      <c r="E76" s="1065"/>
      <c r="F76" s="373"/>
      <c r="G76" s="373"/>
      <c r="H76" s="373"/>
      <c r="I76" s="373"/>
      <c r="J76" s="374">
        <v>284.17</v>
      </c>
      <c r="K76" s="373" t="s">
        <v>436</v>
      </c>
      <c r="L76" s="374">
        <v>11.01</v>
      </c>
      <c r="M76" s="373"/>
      <c r="N76" s="375"/>
      <c r="V76" s="361"/>
      <c r="W76" s="367"/>
      <c r="X76" s="367"/>
      <c r="AA76" s="335" t="s">
        <v>435</v>
      </c>
      <c r="AD76" s="367"/>
    </row>
    <row r="77" spans="1:30" s="332" customFormat="1" ht="12" x14ac:dyDescent="0.2">
      <c r="A77" s="372"/>
      <c r="B77" s="371" t="s">
        <v>437</v>
      </c>
      <c r="C77" s="1065" t="s">
        <v>438</v>
      </c>
      <c r="D77" s="1065"/>
      <c r="E77" s="1065"/>
      <c r="F77" s="373"/>
      <c r="G77" s="373"/>
      <c r="H77" s="373"/>
      <c r="I77" s="373"/>
      <c r="J77" s="374">
        <v>28.89</v>
      </c>
      <c r="K77" s="373" t="s">
        <v>436</v>
      </c>
      <c r="L77" s="374">
        <v>1.1200000000000001</v>
      </c>
      <c r="M77" s="373"/>
      <c r="N77" s="375"/>
      <c r="V77" s="361"/>
      <c r="W77" s="367"/>
      <c r="X77" s="367"/>
      <c r="AA77" s="335" t="s">
        <v>438</v>
      </c>
      <c r="AD77" s="367"/>
    </row>
    <row r="78" spans="1:30" s="332" customFormat="1" ht="12" x14ac:dyDescent="0.2">
      <c r="A78" s="372"/>
      <c r="B78" s="371"/>
      <c r="C78" s="1065" t="s">
        <v>447</v>
      </c>
      <c r="D78" s="1065"/>
      <c r="E78" s="1065"/>
      <c r="F78" s="373" t="s">
        <v>444</v>
      </c>
      <c r="G78" s="373" t="s">
        <v>690</v>
      </c>
      <c r="H78" s="373" t="s">
        <v>436</v>
      </c>
      <c r="I78" s="373" t="s">
        <v>4685</v>
      </c>
      <c r="J78" s="374"/>
      <c r="K78" s="373"/>
      <c r="L78" s="374"/>
      <c r="M78" s="373"/>
      <c r="N78" s="375"/>
      <c r="V78" s="361"/>
      <c r="W78" s="367"/>
      <c r="X78" s="367"/>
      <c r="AB78" s="335" t="s">
        <v>447</v>
      </c>
      <c r="AD78" s="367"/>
    </row>
    <row r="79" spans="1:30" s="332" customFormat="1" ht="12" x14ac:dyDescent="0.2">
      <c r="A79" s="372"/>
      <c r="B79" s="371"/>
      <c r="C79" s="1077" t="s">
        <v>450</v>
      </c>
      <c r="D79" s="1077"/>
      <c r="E79" s="1077"/>
      <c r="F79" s="376"/>
      <c r="G79" s="376"/>
      <c r="H79" s="376"/>
      <c r="I79" s="376"/>
      <c r="J79" s="377">
        <v>284.17</v>
      </c>
      <c r="K79" s="376"/>
      <c r="L79" s="377">
        <v>11.01</v>
      </c>
      <c r="M79" s="376"/>
      <c r="N79" s="378"/>
      <c r="V79" s="361"/>
      <c r="W79" s="367"/>
      <c r="X79" s="367"/>
      <c r="AC79" s="335" t="s">
        <v>450</v>
      </c>
      <c r="AD79" s="367"/>
    </row>
    <row r="80" spans="1:30" s="332" customFormat="1" ht="12" x14ac:dyDescent="0.2">
      <c r="A80" s="372"/>
      <c r="B80" s="371"/>
      <c r="C80" s="1065" t="s">
        <v>451</v>
      </c>
      <c r="D80" s="1065"/>
      <c r="E80" s="1065"/>
      <c r="F80" s="373"/>
      <c r="G80" s="373"/>
      <c r="H80" s="373"/>
      <c r="I80" s="373"/>
      <c r="J80" s="374"/>
      <c r="K80" s="373"/>
      <c r="L80" s="374">
        <v>1.1200000000000001</v>
      </c>
      <c r="M80" s="373"/>
      <c r="N80" s="375"/>
      <c r="V80" s="361"/>
      <c r="W80" s="367"/>
      <c r="X80" s="367"/>
      <c r="AB80" s="335" t="s">
        <v>451</v>
      </c>
      <c r="AD80" s="367"/>
    </row>
    <row r="81" spans="1:30" s="332" customFormat="1" ht="33.75" x14ac:dyDescent="0.2">
      <c r="A81" s="372"/>
      <c r="B81" s="371" t="s">
        <v>4673</v>
      </c>
      <c r="C81" s="1065" t="s">
        <v>653</v>
      </c>
      <c r="D81" s="1065"/>
      <c r="E81" s="1065"/>
      <c r="F81" s="373" t="s">
        <v>454</v>
      </c>
      <c r="G81" s="373" t="s">
        <v>654</v>
      </c>
      <c r="H81" s="373"/>
      <c r="I81" s="373" t="s">
        <v>654</v>
      </c>
      <c r="J81" s="374"/>
      <c r="K81" s="373"/>
      <c r="L81" s="374">
        <v>1.03</v>
      </c>
      <c r="M81" s="373"/>
      <c r="N81" s="375"/>
      <c r="V81" s="361"/>
      <c r="W81" s="367"/>
      <c r="X81" s="367"/>
      <c r="AB81" s="335" t="s">
        <v>653</v>
      </c>
      <c r="AD81" s="367"/>
    </row>
    <row r="82" spans="1:30" s="332" customFormat="1" ht="33.75" x14ac:dyDescent="0.2">
      <c r="A82" s="372"/>
      <c r="B82" s="371" t="s">
        <v>4674</v>
      </c>
      <c r="C82" s="1065" t="s">
        <v>656</v>
      </c>
      <c r="D82" s="1065"/>
      <c r="E82" s="1065"/>
      <c r="F82" s="373" t="s">
        <v>454</v>
      </c>
      <c r="G82" s="373" t="s">
        <v>657</v>
      </c>
      <c r="H82" s="373"/>
      <c r="I82" s="373" t="s">
        <v>657</v>
      </c>
      <c r="J82" s="374"/>
      <c r="K82" s="373"/>
      <c r="L82" s="374">
        <v>0.52</v>
      </c>
      <c r="M82" s="373"/>
      <c r="N82" s="375"/>
      <c r="V82" s="361"/>
      <c r="W82" s="367"/>
      <c r="X82" s="367"/>
      <c r="AB82" s="335" t="s">
        <v>656</v>
      </c>
      <c r="AD82" s="367"/>
    </row>
    <row r="83" spans="1:30" s="332" customFormat="1" ht="12" x14ac:dyDescent="0.2">
      <c r="A83" s="379"/>
      <c r="B83" s="380"/>
      <c r="C83" s="1068" t="s">
        <v>459</v>
      </c>
      <c r="D83" s="1068"/>
      <c r="E83" s="1068"/>
      <c r="F83" s="364"/>
      <c r="G83" s="364"/>
      <c r="H83" s="364"/>
      <c r="I83" s="364"/>
      <c r="J83" s="365"/>
      <c r="K83" s="364"/>
      <c r="L83" s="365">
        <v>12.56</v>
      </c>
      <c r="M83" s="376"/>
      <c r="N83" s="366"/>
      <c r="V83" s="361"/>
      <c r="W83" s="367"/>
      <c r="X83" s="367"/>
      <c r="AD83" s="367" t="s">
        <v>459</v>
      </c>
    </row>
    <row r="84" spans="1:30" s="332" customFormat="1" ht="56.25" x14ac:dyDescent="0.2">
      <c r="A84" s="362" t="s">
        <v>472</v>
      </c>
      <c r="B84" s="363" t="s">
        <v>692</v>
      </c>
      <c r="C84" s="1068" t="s">
        <v>4686</v>
      </c>
      <c r="D84" s="1068"/>
      <c r="E84" s="1068"/>
      <c r="F84" s="364" t="s">
        <v>648</v>
      </c>
      <c r="G84" s="364"/>
      <c r="H84" s="364"/>
      <c r="I84" s="364" t="s">
        <v>4683</v>
      </c>
      <c r="J84" s="365"/>
      <c r="K84" s="364"/>
      <c r="L84" s="365"/>
      <c r="M84" s="364"/>
      <c r="N84" s="366"/>
      <c r="V84" s="361"/>
      <c r="W84" s="367"/>
      <c r="X84" s="367" t="s">
        <v>4686</v>
      </c>
      <c r="AD84" s="367"/>
    </row>
    <row r="85" spans="1:30" s="332" customFormat="1" ht="12" x14ac:dyDescent="0.2">
      <c r="A85" s="368"/>
      <c r="B85" s="369"/>
      <c r="C85" s="1065" t="s">
        <v>4684</v>
      </c>
      <c r="D85" s="1065"/>
      <c r="E85" s="1065"/>
      <c r="F85" s="1065"/>
      <c r="G85" s="1065"/>
      <c r="H85" s="1065"/>
      <c r="I85" s="1065"/>
      <c r="J85" s="1065"/>
      <c r="K85" s="1065"/>
      <c r="L85" s="1065"/>
      <c r="M85" s="1065"/>
      <c r="N85" s="1072"/>
      <c r="V85" s="361"/>
      <c r="W85" s="367"/>
      <c r="X85" s="367"/>
      <c r="Y85" s="335" t="s">
        <v>4684</v>
      </c>
      <c r="AD85" s="367"/>
    </row>
    <row r="86" spans="1:30" s="332" customFormat="1" ht="12" x14ac:dyDescent="0.2">
      <c r="A86" s="370"/>
      <c r="B86" s="371"/>
      <c r="C86" s="1065" t="s">
        <v>4687</v>
      </c>
      <c r="D86" s="1065"/>
      <c r="E86" s="1065"/>
      <c r="F86" s="1065"/>
      <c r="G86" s="1065"/>
      <c r="H86" s="1065"/>
      <c r="I86" s="1065"/>
      <c r="J86" s="1065"/>
      <c r="K86" s="1065"/>
      <c r="L86" s="1065"/>
      <c r="M86" s="1065"/>
      <c r="N86" s="1072"/>
      <c r="V86" s="361"/>
      <c r="W86" s="367"/>
      <c r="X86" s="367"/>
      <c r="Z86" s="335" t="s">
        <v>4687</v>
      </c>
      <c r="AD86" s="367"/>
    </row>
    <row r="87" spans="1:30" s="332" customFormat="1" ht="33.75" x14ac:dyDescent="0.2">
      <c r="A87" s="370"/>
      <c r="B87" s="371" t="s">
        <v>430</v>
      </c>
      <c r="C87" s="1065" t="s">
        <v>431</v>
      </c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72"/>
      <c r="V87" s="361"/>
      <c r="W87" s="367"/>
      <c r="X87" s="367"/>
      <c r="Z87" s="335" t="s">
        <v>431</v>
      </c>
      <c r="AD87" s="367"/>
    </row>
    <row r="88" spans="1:30" s="332" customFormat="1" ht="12" x14ac:dyDescent="0.2">
      <c r="A88" s="372"/>
      <c r="B88" s="371" t="s">
        <v>434</v>
      </c>
      <c r="C88" s="1065" t="s">
        <v>435</v>
      </c>
      <c r="D88" s="1065"/>
      <c r="E88" s="1065"/>
      <c r="F88" s="373"/>
      <c r="G88" s="373"/>
      <c r="H88" s="373"/>
      <c r="I88" s="373"/>
      <c r="J88" s="374">
        <v>132.79</v>
      </c>
      <c r="K88" s="373" t="s">
        <v>4688</v>
      </c>
      <c r="L88" s="374">
        <v>97.77</v>
      </c>
      <c r="M88" s="373"/>
      <c r="N88" s="375"/>
      <c r="V88" s="361"/>
      <c r="W88" s="367"/>
      <c r="X88" s="367"/>
      <c r="AA88" s="335" t="s">
        <v>435</v>
      </c>
      <c r="AD88" s="367"/>
    </row>
    <row r="89" spans="1:30" s="332" customFormat="1" ht="12" x14ac:dyDescent="0.2">
      <c r="A89" s="372"/>
      <c r="B89" s="371" t="s">
        <v>437</v>
      </c>
      <c r="C89" s="1065" t="s">
        <v>438</v>
      </c>
      <c r="D89" s="1065"/>
      <c r="E89" s="1065"/>
      <c r="F89" s="373"/>
      <c r="G89" s="373"/>
      <c r="H89" s="373"/>
      <c r="I89" s="373"/>
      <c r="J89" s="374">
        <v>13.5</v>
      </c>
      <c r="K89" s="373" t="s">
        <v>4688</v>
      </c>
      <c r="L89" s="374">
        <v>9.94</v>
      </c>
      <c r="M89" s="373"/>
      <c r="N89" s="375"/>
      <c r="V89" s="361"/>
      <c r="W89" s="367"/>
      <c r="X89" s="367"/>
      <c r="AA89" s="335" t="s">
        <v>438</v>
      </c>
      <c r="AD89" s="367"/>
    </row>
    <row r="90" spans="1:30" s="332" customFormat="1" ht="12" x14ac:dyDescent="0.2">
      <c r="A90" s="372"/>
      <c r="B90" s="371"/>
      <c r="C90" s="1065" t="s">
        <v>447</v>
      </c>
      <c r="D90" s="1065"/>
      <c r="E90" s="1065"/>
      <c r="F90" s="373" t="s">
        <v>444</v>
      </c>
      <c r="G90" s="373" t="s">
        <v>423</v>
      </c>
      <c r="H90" s="373" t="s">
        <v>4688</v>
      </c>
      <c r="I90" s="373" t="s">
        <v>4689</v>
      </c>
      <c r="J90" s="374"/>
      <c r="K90" s="373"/>
      <c r="L90" s="374"/>
      <c r="M90" s="373"/>
      <c r="N90" s="375"/>
      <c r="V90" s="361"/>
      <c r="W90" s="367"/>
      <c r="X90" s="367"/>
      <c r="AB90" s="335" t="s">
        <v>447</v>
      </c>
      <c r="AD90" s="367"/>
    </row>
    <row r="91" spans="1:30" s="332" customFormat="1" ht="12" x14ac:dyDescent="0.2">
      <c r="A91" s="372"/>
      <c r="B91" s="371"/>
      <c r="C91" s="1077" t="s">
        <v>450</v>
      </c>
      <c r="D91" s="1077"/>
      <c r="E91" s="1077"/>
      <c r="F91" s="376"/>
      <c r="G91" s="376"/>
      <c r="H91" s="376"/>
      <c r="I91" s="376"/>
      <c r="J91" s="377">
        <v>132.79</v>
      </c>
      <c r="K91" s="376"/>
      <c r="L91" s="377">
        <v>97.77</v>
      </c>
      <c r="M91" s="376"/>
      <c r="N91" s="378"/>
      <c r="V91" s="361"/>
      <c r="W91" s="367"/>
      <c r="X91" s="367"/>
      <c r="AC91" s="335" t="s">
        <v>450</v>
      </c>
      <c r="AD91" s="367"/>
    </row>
    <row r="92" spans="1:30" s="332" customFormat="1" ht="12" x14ac:dyDescent="0.2">
      <c r="A92" s="372"/>
      <c r="B92" s="371"/>
      <c r="C92" s="1065" t="s">
        <v>451</v>
      </c>
      <c r="D92" s="1065"/>
      <c r="E92" s="1065"/>
      <c r="F92" s="373"/>
      <c r="G92" s="373"/>
      <c r="H92" s="373"/>
      <c r="I92" s="373"/>
      <c r="J92" s="374"/>
      <c r="K92" s="373"/>
      <c r="L92" s="374">
        <v>9.94</v>
      </c>
      <c r="M92" s="373"/>
      <c r="N92" s="375"/>
      <c r="V92" s="361"/>
      <c r="W92" s="367"/>
      <c r="X92" s="367"/>
      <c r="AB92" s="335" t="s">
        <v>451</v>
      </c>
      <c r="AD92" s="367"/>
    </row>
    <row r="93" spans="1:30" s="332" customFormat="1" ht="33.75" x14ac:dyDescent="0.2">
      <c r="A93" s="372"/>
      <c r="B93" s="371" t="s">
        <v>4673</v>
      </c>
      <c r="C93" s="1065" t="s">
        <v>653</v>
      </c>
      <c r="D93" s="1065"/>
      <c r="E93" s="1065"/>
      <c r="F93" s="373" t="s">
        <v>454</v>
      </c>
      <c r="G93" s="373" t="s">
        <v>654</v>
      </c>
      <c r="H93" s="373"/>
      <c r="I93" s="373" t="s">
        <v>654</v>
      </c>
      <c r="J93" s="374"/>
      <c r="K93" s="373"/>
      <c r="L93" s="374">
        <v>9.14</v>
      </c>
      <c r="M93" s="373"/>
      <c r="N93" s="375"/>
      <c r="V93" s="361"/>
      <c r="W93" s="367"/>
      <c r="X93" s="367"/>
      <c r="AB93" s="335" t="s">
        <v>653</v>
      </c>
      <c r="AD93" s="367"/>
    </row>
    <row r="94" spans="1:30" s="332" customFormat="1" ht="33.75" x14ac:dyDescent="0.2">
      <c r="A94" s="372"/>
      <c r="B94" s="371" t="s">
        <v>4674</v>
      </c>
      <c r="C94" s="1065" t="s">
        <v>656</v>
      </c>
      <c r="D94" s="1065"/>
      <c r="E94" s="1065"/>
      <c r="F94" s="373" t="s">
        <v>454</v>
      </c>
      <c r="G94" s="373" t="s">
        <v>657</v>
      </c>
      <c r="H94" s="373"/>
      <c r="I94" s="373" t="s">
        <v>657</v>
      </c>
      <c r="J94" s="374"/>
      <c r="K94" s="373"/>
      <c r="L94" s="374">
        <v>4.57</v>
      </c>
      <c r="M94" s="373"/>
      <c r="N94" s="375"/>
      <c r="V94" s="361"/>
      <c r="W94" s="367"/>
      <c r="X94" s="367"/>
      <c r="AB94" s="335" t="s">
        <v>656</v>
      </c>
      <c r="AD94" s="367"/>
    </row>
    <row r="95" spans="1:30" s="332" customFormat="1" ht="12" x14ac:dyDescent="0.2">
      <c r="A95" s="379"/>
      <c r="B95" s="380"/>
      <c r="C95" s="1068" t="s">
        <v>459</v>
      </c>
      <c r="D95" s="1068"/>
      <c r="E95" s="1068"/>
      <c r="F95" s="364"/>
      <c r="G95" s="364"/>
      <c r="H95" s="364"/>
      <c r="I95" s="364"/>
      <c r="J95" s="365"/>
      <c r="K95" s="364"/>
      <c r="L95" s="365">
        <v>111.48</v>
      </c>
      <c r="M95" s="376"/>
      <c r="N95" s="366"/>
      <c r="V95" s="361"/>
      <c r="W95" s="367"/>
      <c r="X95" s="367"/>
      <c r="AD95" s="367" t="s">
        <v>459</v>
      </c>
    </row>
    <row r="96" spans="1:30" s="332" customFormat="1" ht="22.5" x14ac:dyDescent="0.2">
      <c r="A96" s="362" t="s">
        <v>476</v>
      </c>
      <c r="B96" s="363" t="s">
        <v>4690</v>
      </c>
      <c r="C96" s="1068" t="s">
        <v>4691</v>
      </c>
      <c r="D96" s="1068"/>
      <c r="E96" s="1068"/>
      <c r="F96" s="364" t="s">
        <v>1026</v>
      </c>
      <c r="G96" s="364"/>
      <c r="H96" s="364"/>
      <c r="I96" s="364" t="s">
        <v>1046</v>
      </c>
      <c r="J96" s="365"/>
      <c r="K96" s="364"/>
      <c r="L96" s="365"/>
      <c r="M96" s="364"/>
      <c r="N96" s="366"/>
      <c r="V96" s="361"/>
      <c r="W96" s="367"/>
      <c r="X96" s="367" t="s">
        <v>4691</v>
      </c>
      <c r="AD96" s="367"/>
    </row>
    <row r="97" spans="1:30" s="332" customFormat="1" ht="12" x14ac:dyDescent="0.2">
      <c r="A97" s="368"/>
      <c r="B97" s="369"/>
      <c r="C97" s="1065" t="s">
        <v>4692</v>
      </c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72"/>
      <c r="V97" s="361"/>
      <c r="W97" s="367"/>
      <c r="X97" s="367"/>
      <c r="Y97" s="335" t="s">
        <v>4692</v>
      </c>
      <c r="AD97" s="367"/>
    </row>
    <row r="98" spans="1:30" s="332" customFormat="1" ht="33.75" x14ac:dyDescent="0.2">
      <c r="A98" s="370"/>
      <c r="B98" s="371" t="s">
        <v>430</v>
      </c>
      <c r="C98" s="1065" t="s">
        <v>431</v>
      </c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72"/>
      <c r="V98" s="361"/>
      <c r="W98" s="367"/>
      <c r="X98" s="367"/>
      <c r="Z98" s="335" t="s">
        <v>431</v>
      </c>
      <c r="AD98" s="367"/>
    </row>
    <row r="99" spans="1:30" s="332" customFormat="1" ht="12" x14ac:dyDescent="0.2">
      <c r="A99" s="372"/>
      <c r="B99" s="371" t="s">
        <v>423</v>
      </c>
      <c r="C99" s="1065" t="s">
        <v>432</v>
      </c>
      <c r="D99" s="1065"/>
      <c r="E99" s="1065"/>
      <c r="F99" s="373"/>
      <c r="G99" s="373"/>
      <c r="H99" s="373"/>
      <c r="I99" s="373"/>
      <c r="J99" s="374">
        <v>49.82</v>
      </c>
      <c r="K99" s="373" t="s">
        <v>436</v>
      </c>
      <c r="L99" s="374">
        <v>155.69</v>
      </c>
      <c r="M99" s="373"/>
      <c r="N99" s="375"/>
      <c r="V99" s="361"/>
      <c r="W99" s="367"/>
      <c r="X99" s="367"/>
      <c r="AA99" s="335" t="s">
        <v>432</v>
      </c>
      <c r="AD99" s="367"/>
    </row>
    <row r="100" spans="1:30" s="332" customFormat="1" ht="12" x14ac:dyDescent="0.2">
      <c r="A100" s="372"/>
      <c r="B100" s="371" t="s">
        <v>434</v>
      </c>
      <c r="C100" s="1065" t="s">
        <v>435</v>
      </c>
      <c r="D100" s="1065"/>
      <c r="E100" s="1065"/>
      <c r="F100" s="373"/>
      <c r="G100" s="373"/>
      <c r="H100" s="373"/>
      <c r="I100" s="373"/>
      <c r="J100" s="374">
        <v>256.27</v>
      </c>
      <c r="K100" s="373" t="s">
        <v>436</v>
      </c>
      <c r="L100" s="374">
        <v>800.84</v>
      </c>
      <c r="M100" s="373"/>
      <c r="N100" s="375"/>
      <c r="V100" s="361"/>
      <c r="W100" s="367"/>
      <c r="X100" s="367"/>
      <c r="AA100" s="335" t="s">
        <v>435</v>
      </c>
      <c r="AD100" s="367"/>
    </row>
    <row r="101" spans="1:30" s="332" customFormat="1" ht="12" x14ac:dyDescent="0.2">
      <c r="A101" s="372"/>
      <c r="B101" s="371" t="s">
        <v>437</v>
      </c>
      <c r="C101" s="1065" t="s">
        <v>438</v>
      </c>
      <c r="D101" s="1065"/>
      <c r="E101" s="1065"/>
      <c r="F101" s="373"/>
      <c r="G101" s="373"/>
      <c r="H101" s="373"/>
      <c r="I101" s="373"/>
      <c r="J101" s="374">
        <v>45.24</v>
      </c>
      <c r="K101" s="373" t="s">
        <v>436</v>
      </c>
      <c r="L101" s="374">
        <v>141.38</v>
      </c>
      <c r="M101" s="373"/>
      <c r="N101" s="375"/>
      <c r="V101" s="361"/>
      <c r="W101" s="367"/>
      <c r="X101" s="367"/>
      <c r="AA101" s="335" t="s">
        <v>438</v>
      </c>
      <c r="AD101" s="367"/>
    </row>
    <row r="102" spans="1:30" s="332" customFormat="1" ht="12" x14ac:dyDescent="0.2">
      <c r="A102" s="372"/>
      <c r="B102" s="371" t="s">
        <v>439</v>
      </c>
      <c r="C102" s="1065" t="s">
        <v>440</v>
      </c>
      <c r="D102" s="1065"/>
      <c r="E102" s="1065"/>
      <c r="F102" s="373"/>
      <c r="G102" s="373"/>
      <c r="H102" s="373"/>
      <c r="I102" s="373"/>
      <c r="J102" s="374">
        <v>1</v>
      </c>
      <c r="K102" s="373"/>
      <c r="L102" s="374">
        <v>2.5</v>
      </c>
      <c r="M102" s="373"/>
      <c r="N102" s="375"/>
      <c r="V102" s="361"/>
      <c r="W102" s="367"/>
      <c r="X102" s="367"/>
      <c r="AA102" s="335" t="s">
        <v>440</v>
      </c>
      <c r="AD102" s="367"/>
    </row>
    <row r="103" spans="1:30" s="332" customFormat="1" ht="12" x14ac:dyDescent="0.2">
      <c r="A103" s="372"/>
      <c r="B103" s="371"/>
      <c r="C103" s="1065" t="s">
        <v>443</v>
      </c>
      <c r="D103" s="1065"/>
      <c r="E103" s="1065"/>
      <c r="F103" s="373" t="s">
        <v>444</v>
      </c>
      <c r="G103" s="373" t="s">
        <v>1547</v>
      </c>
      <c r="H103" s="373" t="s">
        <v>436</v>
      </c>
      <c r="I103" s="373" t="s">
        <v>4693</v>
      </c>
      <c r="J103" s="374"/>
      <c r="K103" s="373"/>
      <c r="L103" s="374"/>
      <c r="M103" s="373"/>
      <c r="N103" s="375"/>
      <c r="V103" s="361"/>
      <c r="W103" s="367"/>
      <c r="X103" s="367"/>
      <c r="AB103" s="335" t="s">
        <v>443</v>
      </c>
      <c r="AD103" s="367"/>
    </row>
    <row r="104" spans="1:30" s="332" customFormat="1" ht="12" x14ac:dyDescent="0.2">
      <c r="A104" s="372"/>
      <c r="B104" s="371"/>
      <c r="C104" s="1065" t="s">
        <v>447</v>
      </c>
      <c r="D104" s="1065"/>
      <c r="E104" s="1065"/>
      <c r="F104" s="373" t="s">
        <v>444</v>
      </c>
      <c r="G104" s="373" t="s">
        <v>4694</v>
      </c>
      <c r="H104" s="373" t="s">
        <v>436</v>
      </c>
      <c r="I104" s="373" t="s">
        <v>4695</v>
      </c>
      <c r="J104" s="374"/>
      <c r="K104" s="373"/>
      <c r="L104" s="374"/>
      <c r="M104" s="373"/>
      <c r="N104" s="375"/>
      <c r="V104" s="361"/>
      <c r="W104" s="367"/>
      <c r="X104" s="367"/>
      <c r="AB104" s="335" t="s">
        <v>447</v>
      </c>
      <c r="AD104" s="367"/>
    </row>
    <row r="105" spans="1:30" s="332" customFormat="1" ht="12" x14ac:dyDescent="0.2">
      <c r="A105" s="372"/>
      <c r="B105" s="371"/>
      <c r="C105" s="1077" t="s">
        <v>450</v>
      </c>
      <c r="D105" s="1077"/>
      <c r="E105" s="1077"/>
      <c r="F105" s="376"/>
      <c r="G105" s="376"/>
      <c r="H105" s="376"/>
      <c r="I105" s="376"/>
      <c r="J105" s="377">
        <v>307.08999999999997</v>
      </c>
      <c r="K105" s="376"/>
      <c r="L105" s="377">
        <v>959.03</v>
      </c>
      <c r="M105" s="376"/>
      <c r="N105" s="378"/>
      <c r="V105" s="361"/>
      <c r="W105" s="367"/>
      <c r="X105" s="367"/>
      <c r="AC105" s="335" t="s">
        <v>450</v>
      </c>
      <c r="AD105" s="367"/>
    </row>
    <row r="106" spans="1:30" s="332" customFormat="1" ht="12" x14ac:dyDescent="0.2">
      <c r="A106" s="372"/>
      <c r="B106" s="371"/>
      <c r="C106" s="1065" t="s">
        <v>451</v>
      </c>
      <c r="D106" s="1065"/>
      <c r="E106" s="1065"/>
      <c r="F106" s="373"/>
      <c r="G106" s="373"/>
      <c r="H106" s="373"/>
      <c r="I106" s="373"/>
      <c r="J106" s="374"/>
      <c r="K106" s="373"/>
      <c r="L106" s="374">
        <v>297.07</v>
      </c>
      <c r="M106" s="373"/>
      <c r="N106" s="375"/>
      <c r="V106" s="361"/>
      <c r="W106" s="367"/>
      <c r="X106" s="367"/>
      <c r="AB106" s="335" t="s">
        <v>451</v>
      </c>
      <c r="AD106" s="367"/>
    </row>
    <row r="107" spans="1:30" s="332" customFormat="1" ht="33.75" x14ac:dyDescent="0.2">
      <c r="A107" s="372"/>
      <c r="B107" s="371" t="s">
        <v>4696</v>
      </c>
      <c r="C107" s="1065" t="s">
        <v>3148</v>
      </c>
      <c r="D107" s="1065"/>
      <c r="E107" s="1065"/>
      <c r="F107" s="373" t="s">
        <v>454</v>
      </c>
      <c r="G107" s="373" t="s">
        <v>558</v>
      </c>
      <c r="H107" s="373"/>
      <c r="I107" s="373" t="s">
        <v>558</v>
      </c>
      <c r="J107" s="374"/>
      <c r="K107" s="373"/>
      <c r="L107" s="374">
        <v>288.16000000000003</v>
      </c>
      <c r="M107" s="373"/>
      <c r="N107" s="375"/>
      <c r="V107" s="361"/>
      <c r="W107" s="367"/>
      <c r="X107" s="367"/>
      <c r="AB107" s="335" t="s">
        <v>3148</v>
      </c>
      <c r="AD107" s="367"/>
    </row>
    <row r="108" spans="1:30" s="332" customFormat="1" ht="33.75" x14ac:dyDescent="0.2">
      <c r="A108" s="372"/>
      <c r="B108" s="371" t="s">
        <v>4697</v>
      </c>
      <c r="C108" s="1065" t="s">
        <v>3150</v>
      </c>
      <c r="D108" s="1065"/>
      <c r="E108" s="1065"/>
      <c r="F108" s="373" t="s">
        <v>454</v>
      </c>
      <c r="G108" s="373" t="s">
        <v>544</v>
      </c>
      <c r="H108" s="373"/>
      <c r="I108" s="373" t="s">
        <v>544</v>
      </c>
      <c r="J108" s="374"/>
      <c r="K108" s="373"/>
      <c r="L108" s="374">
        <v>151.51</v>
      </c>
      <c r="M108" s="373"/>
      <c r="N108" s="375"/>
      <c r="V108" s="361"/>
      <c r="W108" s="367"/>
      <c r="X108" s="367"/>
      <c r="AB108" s="335" t="s">
        <v>3150</v>
      </c>
      <c r="AD108" s="367"/>
    </row>
    <row r="109" spans="1:30" s="332" customFormat="1" ht="12" x14ac:dyDescent="0.2">
      <c r="A109" s="379"/>
      <c r="B109" s="380"/>
      <c r="C109" s="1068" t="s">
        <v>459</v>
      </c>
      <c r="D109" s="1068"/>
      <c r="E109" s="1068"/>
      <c r="F109" s="364"/>
      <c r="G109" s="364"/>
      <c r="H109" s="364"/>
      <c r="I109" s="364"/>
      <c r="J109" s="365"/>
      <c r="K109" s="364"/>
      <c r="L109" s="365">
        <v>1398.7</v>
      </c>
      <c r="M109" s="376"/>
      <c r="N109" s="366"/>
      <c r="V109" s="361"/>
      <c r="W109" s="367"/>
      <c r="X109" s="367"/>
      <c r="AD109" s="367" t="s">
        <v>459</v>
      </c>
    </row>
    <row r="110" spans="1:30" s="332" customFormat="1" ht="33.75" x14ac:dyDescent="0.2">
      <c r="A110" s="362" t="s">
        <v>481</v>
      </c>
      <c r="B110" s="363" t="s">
        <v>2304</v>
      </c>
      <c r="C110" s="1068" t="s">
        <v>2305</v>
      </c>
      <c r="D110" s="1068"/>
      <c r="E110" s="1068"/>
      <c r="F110" s="364" t="s">
        <v>644</v>
      </c>
      <c r="G110" s="364"/>
      <c r="H110" s="364"/>
      <c r="I110" s="364" t="s">
        <v>163</v>
      </c>
      <c r="J110" s="365">
        <v>55.26</v>
      </c>
      <c r="K110" s="364"/>
      <c r="L110" s="365">
        <v>1713.06</v>
      </c>
      <c r="M110" s="364"/>
      <c r="N110" s="366"/>
      <c r="V110" s="361"/>
      <c r="W110" s="367"/>
      <c r="X110" s="367" t="s">
        <v>2305</v>
      </c>
      <c r="AD110" s="367"/>
    </row>
    <row r="111" spans="1:30" s="332" customFormat="1" ht="12" x14ac:dyDescent="0.2">
      <c r="A111" s="379"/>
      <c r="B111" s="380"/>
      <c r="C111" s="340" t="s">
        <v>462</v>
      </c>
      <c r="D111" s="385"/>
      <c r="E111" s="385"/>
      <c r="F111" s="386"/>
      <c r="G111" s="386"/>
      <c r="H111" s="386"/>
      <c r="I111" s="386"/>
      <c r="J111" s="387"/>
      <c r="K111" s="386"/>
      <c r="L111" s="387"/>
      <c r="M111" s="388"/>
      <c r="N111" s="389"/>
      <c r="V111" s="361"/>
      <c r="W111" s="367"/>
      <c r="X111" s="367"/>
      <c r="AD111" s="367"/>
    </row>
    <row r="112" spans="1:30" s="332" customFormat="1" ht="1.5" customHeight="1" x14ac:dyDescent="0.2">
      <c r="A112" s="386"/>
      <c r="B112" s="380"/>
      <c r="C112" s="380"/>
      <c r="D112" s="380"/>
      <c r="E112" s="380"/>
      <c r="F112" s="386"/>
      <c r="G112" s="386"/>
      <c r="H112" s="386"/>
      <c r="I112" s="386"/>
      <c r="J112" s="390"/>
      <c r="K112" s="386"/>
      <c r="L112" s="390"/>
      <c r="M112" s="373"/>
      <c r="N112" s="390"/>
      <c r="V112" s="361"/>
      <c r="W112" s="367"/>
      <c r="X112" s="367"/>
      <c r="AD112" s="367"/>
    </row>
    <row r="113" spans="1:32" s="332" customFormat="1" ht="12" x14ac:dyDescent="0.2">
      <c r="A113" s="391"/>
      <c r="B113" s="392"/>
      <c r="C113" s="1068" t="s">
        <v>4698</v>
      </c>
      <c r="D113" s="1068"/>
      <c r="E113" s="1068"/>
      <c r="F113" s="1068"/>
      <c r="G113" s="1068"/>
      <c r="H113" s="1068"/>
      <c r="I113" s="1068"/>
      <c r="J113" s="1068"/>
      <c r="K113" s="1068"/>
      <c r="L113" s="393"/>
      <c r="M113" s="394"/>
      <c r="N113" s="395"/>
      <c r="V113" s="361"/>
      <c r="W113" s="367"/>
      <c r="X113" s="367"/>
      <c r="AD113" s="367"/>
      <c r="AE113" s="367" t="s">
        <v>4698</v>
      </c>
    </row>
    <row r="114" spans="1:32" s="332" customFormat="1" ht="12" x14ac:dyDescent="0.2">
      <c r="A114" s="396"/>
      <c r="B114" s="371"/>
      <c r="C114" s="1065" t="s">
        <v>512</v>
      </c>
      <c r="D114" s="1065"/>
      <c r="E114" s="1065"/>
      <c r="F114" s="1065"/>
      <c r="G114" s="1065"/>
      <c r="H114" s="1065"/>
      <c r="I114" s="1065"/>
      <c r="J114" s="1065"/>
      <c r="K114" s="1065"/>
      <c r="L114" s="397">
        <v>4826.8599999999997</v>
      </c>
      <c r="M114" s="398"/>
      <c r="N114" s="399"/>
      <c r="V114" s="361"/>
      <c r="W114" s="367"/>
      <c r="X114" s="367"/>
      <c r="AD114" s="367"/>
      <c r="AE114" s="367"/>
      <c r="AF114" s="335" t="s">
        <v>512</v>
      </c>
    </row>
    <row r="115" spans="1:32" s="332" customFormat="1" ht="12" x14ac:dyDescent="0.2">
      <c r="A115" s="396"/>
      <c r="B115" s="371"/>
      <c r="C115" s="1065" t="s">
        <v>513</v>
      </c>
      <c r="D115" s="1065"/>
      <c r="E115" s="1065"/>
      <c r="F115" s="1065"/>
      <c r="G115" s="1065"/>
      <c r="H115" s="1065"/>
      <c r="I115" s="1065"/>
      <c r="J115" s="1065"/>
      <c r="K115" s="1065"/>
      <c r="L115" s="397"/>
      <c r="M115" s="398"/>
      <c r="N115" s="399"/>
      <c r="V115" s="361"/>
      <c r="W115" s="367"/>
      <c r="X115" s="367"/>
      <c r="AD115" s="367"/>
      <c r="AE115" s="367"/>
      <c r="AF115" s="335" t="s">
        <v>513</v>
      </c>
    </row>
    <row r="116" spans="1:32" s="332" customFormat="1" ht="12" x14ac:dyDescent="0.2">
      <c r="A116" s="396"/>
      <c r="B116" s="371"/>
      <c r="C116" s="1065" t="s">
        <v>514</v>
      </c>
      <c r="D116" s="1065"/>
      <c r="E116" s="1065"/>
      <c r="F116" s="1065"/>
      <c r="G116" s="1065"/>
      <c r="H116" s="1065"/>
      <c r="I116" s="1065"/>
      <c r="J116" s="1065"/>
      <c r="K116" s="1065"/>
      <c r="L116" s="397">
        <v>2042.07</v>
      </c>
      <c r="M116" s="398"/>
      <c r="N116" s="399"/>
      <c r="V116" s="361"/>
      <c r="W116" s="367"/>
      <c r="X116" s="367"/>
      <c r="AD116" s="367"/>
      <c r="AE116" s="367"/>
      <c r="AF116" s="335" t="s">
        <v>514</v>
      </c>
    </row>
    <row r="117" spans="1:32" s="332" customFormat="1" ht="12" x14ac:dyDescent="0.2">
      <c r="A117" s="396"/>
      <c r="B117" s="371"/>
      <c r="C117" s="1065" t="s">
        <v>515</v>
      </c>
      <c r="D117" s="1065"/>
      <c r="E117" s="1065"/>
      <c r="F117" s="1065"/>
      <c r="G117" s="1065"/>
      <c r="H117" s="1065"/>
      <c r="I117" s="1065"/>
      <c r="J117" s="1065"/>
      <c r="K117" s="1065"/>
      <c r="L117" s="397">
        <v>1069.23</v>
      </c>
      <c r="M117" s="398"/>
      <c r="N117" s="399"/>
      <c r="V117" s="361"/>
      <c r="W117" s="367"/>
      <c r="X117" s="367"/>
      <c r="AD117" s="367"/>
      <c r="AE117" s="367"/>
      <c r="AF117" s="335" t="s">
        <v>515</v>
      </c>
    </row>
    <row r="118" spans="1:32" s="332" customFormat="1" ht="12" x14ac:dyDescent="0.2">
      <c r="A118" s="396"/>
      <c r="B118" s="371"/>
      <c r="C118" s="1065" t="s">
        <v>516</v>
      </c>
      <c r="D118" s="1065"/>
      <c r="E118" s="1065"/>
      <c r="F118" s="1065"/>
      <c r="G118" s="1065"/>
      <c r="H118" s="1065"/>
      <c r="I118" s="1065"/>
      <c r="J118" s="1065"/>
      <c r="K118" s="1065"/>
      <c r="L118" s="397">
        <v>178.89</v>
      </c>
      <c r="M118" s="398"/>
      <c r="N118" s="399"/>
      <c r="V118" s="361"/>
      <c r="W118" s="367"/>
      <c r="X118" s="367"/>
      <c r="AD118" s="367"/>
      <c r="AE118" s="367"/>
      <c r="AF118" s="335" t="s">
        <v>516</v>
      </c>
    </row>
    <row r="119" spans="1:32" s="332" customFormat="1" ht="12" x14ac:dyDescent="0.2">
      <c r="A119" s="396"/>
      <c r="B119" s="371"/>
      <c r="C119" s="1065" t="s">
        <v>517</v>
      </c>
      <c r="D119" s="1065"/>
      <c r="E119" s="1065"/>
      <c r="F119" s="1065"/>
      <c r="G119" s="1065"/>
      <c r="H119" s="1065"/>
      <c r="I119" s="1065"/>
      <c r="J119" s="1065"/>
      <c r="K119" s="1065"/>
      <c r="L119" s="397">
        <v>1715.56</v>
      </c>
      <c r="M119" s="398"/>
      <c r="N119" s="399"/>
      <c r="V119" s="361"/>
      <c r="W119" s="367"/>
      <c r="X119" s="367"/>
      <c r="AD119" s="367"/>
      <c r="AE119" s="367"/>
      <c r="AF119" s="335" t="s">
        <v>517</v>
      </c>
    </row>
    <row r="120" spans="1:32" s="332" customFormat="1" ht="12" x14ac:dyDescent="0.2">
      <c r="A120" s="396"/>
      <c r="B120" s="371"/>
      <c r="C120" s="1065" t="s">
        <v>518</v>
      </c>
      <c r="D120" s="1065"/>
      <c r="E120" s="1065"/>
      <c r="F120" s="1065"/>
      <c r="G120" s="1065"/>
      <c r="H120" s="1065"/>
      <c r="I120" s="1065"/>
      <c r="J120" s="1065"/>
      <c r="K120" s="1065"/>
      <c r="L120" s="397">
        <v>6353.02</v>
      </c>
      <c r="M120" s="398"/>
      <c r="N120" s="399"/>
      <c r="V120" s="361"/>
      <c r="W120" s="367"/>
      <c r="X120" s="367"/>
      <c r="AD120" s="367"/>
      <c r="AE120" s="367"/>
      <c r="AF120" s="335" t="s">
        <v>518</v>
      </c>
    </row>
    <row r="121" spans="1:32" s="332" customFormat="1" ht="12" x14ac:dyDescent="0.2">
      <c r="A121" s="396"/>
      <c r="B121" s="371"/>
      <c r="C121" s="1065" t="s">
        <v>513</v>
      </c>
      <c r="D121" s="1065"/>
      <c r="E121" s="1065"/>
      <c r="F121" s="1065"/>
      <c r="G121" s="1065"/>
      <c r="H121" s="1065"/>
      <c r="I121" s="1065"/>
      <c r="J121" s="1065"/>
      <c r="K121" s="1065"/>
      <c r="L121" s="397"/>
      <c r="M121" s="398"/>
      <c r="N121" s="399"/>
      <c r="V121" s="361"/>
      <c r="W121" s="367"/>
      <c r="X121" s="367"/>
      <c r="AD121" s="367"/>
      <c r="AE121" s="367"/>
      <c r="AF121" s="335" t="s">
        <v>513</v>
      </c>
    </row>
    <row r="122" spans="1:32" s="332" customFormat="1" ht="12" x14ac:dyDescent="0.2">
      <c r="A122" s="396"/>
      <c r="B122" s="371"/>
      <c r="C122" s="1065" t="s">
        <v>519</v>
      </c>
      <c r="D122" s="1065"/>
      <c r="E122" s="1065"/>
      <c r="F122" s="1065"/>
      <c r="G122" s="1065"/>
      <c r="H122" s="1065"/>
      <c r="I122" s="1065"/>
      <c r="J122" s="1065"/>
      <c r="K122" s="1065"/>
      <c r="L122" s="397">
        <v>1886.38</v>
      </c>
      <c r="M122" s="398"/>
      <c r="N122" s="399"/>
      <c r="V122" s="361"/>
      <c r="W122" s="367"/>
      <c r="X122" s="367"/>
      <c r="AD122" s="367"/>
      <c r="AE122" s="367"/>
      <c r="AF122" s="335" t="s">
        <v>519</v>
      </c>
    </row>
    <row r="123" spans="1:32" s="332" customFormat="1" ht="12" x14ac:dyDescent="0.2">
      <c r="A123" s="396"/>
      <c r="B123" s="371"/>
      <c r="C123" s="1065" t="s">
        <v>520</v>
      </c>
      <c r="D123" s="1065"/>
      <c r="E123" s="1065"/>
      <c r="F123" s="1065"/>
      <c r="G123" s="1065"/>
      <c r="H123" s="1065"/>
      <c r="I123" s="1065"/>
      <c r="J123" s="1065"/>
      <c r="K123" s="1065"/>
      <c r="L123" s="397">
        <v>268.39</v>
      </c>
      <c r="M123" s="398"/>
      <c r="N123" s="399"/>
      <c r="V123" s="361"/>
      <c r="W123" s="367"/>
      <c r="X123" s="367"/>
      <c r="AD123" s="367"/>
      <c r="AE123" s="367"/>
      <c r="AF123" s="335" t="s">
        <v>520</v>
      </c>
    </row>
    <row r="124" spans="1:32" s="332" customFormat="1" ht="12" x14ac:dyDescent="0.2">
      <c r="A124" s="396"/>
      <c r="B124" s="371"/>
      <c r="C124" s="1065" t="s">
        <v>521</v>
      </c>
      <c r="D124" s="1065"/>
      <c r="E124" s="1065"/>
      <c r="F124" s="1065"/>
      <c r="G124" s="1065"/>
      <c r="H124" s="1065"/>
      <c r="I124" s="1065"/>
      <c r="J124" s="1065"/>
      <c r="K124" s="1065"/>
      <c r="L124" s="397">
        <v>1713.06</v>
      </c>
      <c r="M124" s="398"/>
      <c r="N124" s="399"/>
      <c r="V124" s="361"/>
      <c r="W124" s="367"/>
      <c r="X124" s="367"/>
      <c r="AD124" s="367"/>
      <c r="AE124" s="367"/>
      <c r="AF124" s="335" t="s">
        <v>521</v>
      </c>
    </row>
    <row r="125" spans="1:32" s="332" customFormat="1" ht="12" x14ac:dyDescent="0.2">
      <c r="A125" s="396"/>
      <c r="B125" s="371"/>
      <c r="C125" s="1065" t="s">
        <v>522</v>
      </c>
      <c r="D125" s="1065"/>
      <c r="E125" s="1065"/>
      <c r="F125" s="1065"/>
      <c r="G125" s="1065"/>
      <c r="H125" s="1065"/>
      <c r="I125" s="1065"/>
      <c r="J125" s="1065"/>
      <c r="K125" s="1065"/>
      <c r="L125" s="397">
        <v>1713.38</v>
      </c>
      <c r="M125" s="398"/>
      <c r="N125" s="399"/>
      <c r="V125" s="361"/>
      <c r="W125" s="367"/>
      <c r="X125" s="367"/>
      <c r="AD125" s="367"/>
      <c r="AE125" s="367"/>
      <c r="AF125" s="335" t="s">
        <v>522</v>
      </c>
    </row>
    <row r="126" spans="1:32" s="332" customFormat="1" ht="12" x14ac:dyDescent="0.2">
      <c r="A126" s="396"/>
      <c r="B126" s="371"/>
      <c r="C126" s="1065" t="s">
        <v>523</v>
      </c>
      <c r="D126" s="1065"/>
      <c r="E126" s="1065"/>
      <c r="F126" s="1065"/>
      <c r="G126" s="1065"/>
      <c r="H126" s="1065"/>
      <c r="I126" s="1065"/>
      <c r="J126" s="1065"/>
      <c r="K126" s="1065"/>
      <c r="L126" s="397">
        <v>771.81</v>
      </c>
      <c r="M126" s="398"/>
      <c r="N126" s="399"/>
      <c r="V126" s="361"/>
      <c r="W126" s="367"/>
      <c r="X126" s="367"/>
      <c r="AD126" s="367"/>
      <c r="AE126" s="367"/>
      <c r="AF126" s="335" t="s">
        <v>523</v>
      </c>
    </row>
    <row r="127" spans="1:32" s="332" customFormat="1" ht="12" x14ac:dyDescent="0.2">
      <c r="A127" s="396"/>
      <c r="B127" s="371"/>
      <c r="C127" s="1065" t="s">
        <v>3041</v>
      </c>
      <c r="D127" s="1065"/>
      <c r="E127" s="1065"/>
      <c r="F127" s="1065"/>
      <c r="G127" s="1065"/>
      <c r="H127" s="1065"/>
      <c r="I127" s="1065"/>
      <c r="J127" s="1065"/>
      <c r="K127" s="1065"/>
      <c r="L127" s="397">
        <v>1398.7</v>
      </c>
      <c r="M127" s="398"/>
      <c r="N127" s="399"/>
      <c r="V127" s="361"/>
      <c r="W127" s="367"/>
      <c r="X127" s="367"/>
      <c r="AD127" s="367"/>
      <c r="AE127" s="367"/>
      <c r="AF127" s="335" t="s">
        <v>3041</v>
      </c>
    </row>
    <row r="128" spans="1:32" s="332" customFormat="1" ht="12" x14ac:dyDescent="0.2">
      <c r="A128" s="396"/>
      <c r="B128" s="371"/>
      <c r="C128" s="1065" t="s">
        <v>513</v>
      </c>
      <c r="D128" s="1065"/>
      <c r="E128" s="1065"/>
      <c r="F128" s="1065"/>
      <c r="G128" s="1065"/>
      <c r="H128" s="1065"/>
      <c r="I128" s="1065"/>
      <c r="J128" s="1065"/>
      <c r="K128" s="1065"/>
      <c r="L128" s="397"/>
      <c r="M128" s="398"/>
      <c r="N128" s="399"/>
      <c r="V128" s="361"/>
      <c r="W128" s="367"/>
      <c r="X128" s="367"/>
      <c r="AD128" s="367"/>
      <c r="AE128" s="367"/>
      <c r="AF128" s="335" t="s">
        <v>513</v>
      </c>
    </row>
    <row r="129" spans="1:33" s="332" customFormat="1" ht="12" x14ac:dyDescent="0.2">
      <c r="A129" s="396"/>
      <c r="B129" s="371"/>
      <c r="C129" s="1065" t="s">
        <v>519</v>
      </c>
      <c r="D129" s="1065"/>
      <c r="E129" s="1065"/>
      <c r="F129" s="1065"/>
      <c r="G129" s="1065"/>
      <c r="H129" s="1065"/>
      <c r="I129" s="1065"/>
      <c r="J129" s="1065"/>
      <c r="K129" s="1065"/>
      <c r="L129" s="397">
        <v>155.69</v>
      </c>
      <c r="M129" s="398"/>
      <c r="N129" s="399"/>
      <c r="V129" s="361"/>
      <c r="W129" s="367"/>
      <c r="X129" s="367"/>
      <c r="AD129" s="367"/>
      <c r="AE129" s="367"/>
      <c r="AF129" s="335" t="s">
        <v>519</v>
      </c>
    </row>
    <row r="130" spans="1:33" s="332" customFormat="1" ht="12" x14ac:dyDescent="0.2">
      <c r="A130" s="396"/>
      <c r="B130" s="371"/>
      <c r="C130" s="1065" t="s">
        <v>520</v>
      </c>
      <c r="D130" s="1065"/>
      <c r="E130" s="1065"/>
      <c r="F130" s="1065"/>
      <c r="G130" s="1065"/>
      <c r="H130" s="1065"/>
      <c r="I130" s="1065"/>
      <c r="J130" s="1065"/>
      <c r="K130" s="1065"/>
      <c r="L130" s="397">
        <v>800.84</v>
      </c>
      <c r="M130" s="398"/>
      <c r="N130" s="399"/>
      <c r="V130" s="361"/>
      <c r="W130" s="367"/>
      <c r="X130" s="367"/>
      <c r="AD130" s="367"/>
      <c r="AE130" s="367"/>
      <c r="AF130" s="335" t="s">
        <v>520</v>
      </c>
    </row>
    <row r="131" spans="1:33" s="332" customFormat="1" ht="12" x14ac:dyDescent="0.2">
      <c r="A131" s="396"/>
      <c r="B131" s="371"/>
      <c r="C131" s="1065" t="s">
        <v>521</v>
      </c>
      <c r="D131" s="1065"/>
      <c r="E131" s="1065"/>
      <c r="F131" s="1065"/>
      <c r="G131" s="1065"/>
      <c r="H131" s="1065"/>
      <c r="I131" s="1065"/>
      <c r="J131" s="1065"/>
      <c r="K131" s="1065"/>
      <c r="L131" s="397">
        <v>2.5</v>
      </c>
      <c r="M131" s="398"/>
      <c r="N131" s="399"/>
      <c r="V131" s="361"/>
      <c r="W131" s="367"/>
      <c r="X131" s="367"/>
      <c r="AD131" s="367"/>
      <c r="AE131" s="367"/>
      <c r="AF131" s="335" t="s">
        <v>521</v>
      </c>
    </row>
    <row r="132" spans="1:33" s="332" customFormat="1" ht="12" x14ac:dyDescent="0.2">
      <c r="A132" s="396"/>
      <c r="B132" s="371"/>
      <c r="C132" s="1065" t="s">
        <v>522</v>
      </c>
      <c r="D132" s="1065"/>
      <c r="E132" s="1065"/>
      <c r="F132" s="1065"/>
      <c r="G132" s="1065"/>
      <c r="H132" s="1065"/>
      <c r="I132" s="1065"/>
      <c r="J132" s="1065"/>
      <c r="K132" s="1065"/>
      <c r="L132" s="397">
        <v>288.16000000000003</v>
      </c>
      <c r="M132" s="398"/>
      <c r="N132" s="399"/>
      <c r="V132" s="361"/>
      <c r="W132" s="367"/>
      <c r="X132" s="367"/>
      <c r="AD132" s="367"/>
      <c r="AE132" s="367"/>
      <c r="AF132" s="335" t="s">
        <v>522</v>
      </c>
    </row>
    <row r="133" spans="1:33" s="332" customFormat="1" ht="12" x14ac:dyDescent="0.2">
      <c r="A133" s="396"/>
      <c r="B133" s="371"/>
      <c r="C133" s="1065" t="s">
        <v>523</v>
      </c>
      <c r="D133" s="1065"/>
      <c r="E133" s="1065"/>
      <c r="F133" s="1065"/>
      <c r="G133" s="1065"/>
      <c r="H133" s="1065"/>
      <c r="I133" s="1065"/>
      <c r="J133" s="1065"/>
      <c r="K133" s="1065"/>
      <c r="L133" s="397">
        <v>151.51</v>
      </c>
      <c r="M133" s="398"/>
      <c r="N133" s="399"/>
      <c r="V133" s="361"/>
      <c r="W133" s="367"/>
      <c r="X133" s="367"/>
      <c r="AD133" s="367"/>
      <c r="AE133" s="367"/>
      <c r="AF133" s="335" t="s">
        <v>523</v>
      </c>
    </row>
    <row r="134" spans="1:33" s="332" customFormat="1" ht="12" x14ac:dyDescent="0.2">
      <c r="A134" s="396"/>
      <c r="B134" s="371"/>
      <c r="C134" s="1065" t="s">
        <v>524</v>
      </c>
      <c r="D134" s="1065"/>
      <c r="E134" s="1065"/>
      <c r="F134" s="1065"/>
      <c r="G134" s="1065"/>
      <c r="H134" s="1065"/>
      <c r="I134" s="1065"/>
      <c r="J134" s="1065"/>
      <c r="K134" s="1065"/>
      <c r="L134" s="397">
        <v>2220.96</v>
      </c>
      <c r="M134" s="398"/>
      <c r="N134" s="399"/>
      <c r="V134" s="361"/>
      <c r="W134" s="367"/>
      <c r="X134" s="367"/>
      <c r="AD134" s="367"/>
      <c r="AE134" s="367"/>
      <c r="AF134" s="335" t="s">
        <v>524</v>
      </c>
    </row>
    <row r="135" spans="1:33" s="332" customFormat="1" ht="12" x14ac:dyDescent="0.2">
      <c r="A135" s="396"/>
      <c r="B135" s="371"/>
      <c r="C135" s="1065" t="s">
        <v>525</v>
      </c>
      <c r="D135" s="1065"/>
      <c r="E135" s="1065"/>
      <c r="F135" s="1065"/>
      <c r="G135" s="1065"/>
      <c r="H135" s="1065"/>
      <c r="I135" s="1065"/>
      <c r="J135" s="1065"/>
      <c r="K135" s="1065"/>
      <c r="L135" s="397">
        <v>2001.54</v>
      </c>
      <c r="M135" s="398"/>
      <c r="N135" s="399"/>
      <c r="V135" s="361"/>
      <c r="W135" s="367"/>
      <c r="X135" s="367"/>
      <c r="AD135" s="367"/>
      <c r="AE135" s="367"/>
      <c r="AF135" s="335" t="s">
        <v>525</v>
      </c>
    </row>
    <row r="136" spans="1:33" s="332" customFormat="1" ht="12" x14ac:dyDescent="0.2">
      <c r="A136" s="396"/>
      <c r="B136" s="371"/>
      <c r="C136" s="1065" t="s">
        <v>526</v>
      </c>
      <c r="D136" s="1065"/>
      <c r="E136" s="1065"/>
      <c r="F136" s="1065"/>
      <c r="G136" s="1065"/>
      <c r="H136" s="1065"/>
      <c r="I136" s="1065"/>
      <c r="J136" s="1065"/>
      <c r="K136" s="1065"/>
      <c r="L136" s="397">
        <v>923.32</v>
      </c>
      <c r="M136" s="398"/>
      <c r="N136" s="399"/>
      <c r="V136" s="361"/>
      <c r="W136" s="367"/>
      <c r="X136" s="367"/>
      <c r="AD136" s="367"/>
      <c r="AE136" s="367"/>
      <c r="AF136" s="335" t="s">
        <v>526</v>
      </c>
    </row>
    <row r="137" spans="1:33" s="332" customFormat="1" ht="12" x14ac:dyDescent="0.2">
      <c r="A137" s="396"/>
      <c r="B137" s="390"/>
      <c r="C137" s="1067" t="s">
        <v>4699</v>
      </c>
      <c r="D137" s="1067"/>
      <c r="E137" s="1067"/>
      <c r="F137" s="1067"/>
      <c r="G137" s="1067"/>
      <c r="H137" s="1067"/>
      <c r="I137" s="1067"/>
      <c r="J137" s="1067"/>
      <c r="K137" s="1067"/>
      <c r="L137" s="400">
        <v>7751.72</v>
      </c>
      <c r="M137" s="401"/>
      <c r="N137" s="402"/>
      <c r="V137" s="361"/>
      <c r="W137" s="367"/>
      <c r="X137" s="367"/>
      <c r="AD137" s="367"/>
      <c r="AE137" s="367"/>
      <c r="AG137" s="367" t="s">
        <v>4699</v>
      </c>
    </row>
    <row r="138" spans="1:33" s="332" customFormat="1" ht="12" x14ac:dyDescent="0.2">
      <c r="A138" s="1195" t="s">
        <v>4700</v>
      </c>
      <c r="B138" s="1196"/>
      <c r="C138" s="1196"/>
      <c r="D138" s="1196"/>
      <c r="E138" s="1196"/>
      <c r="F138" s="1196"/>
      <c r="G138" s="1196"/>
      <c r="H138" s="1196"/>
      <c r="I138" s="1196"/>
      <c r="J138" s="1196"/>
      <c r="K138" s="1196"/>
      <c r="L138" s="1196"/>
      <c r="M138" s="1196"/>
      <c r="N138" s="1197"/>
      <c r="V138" s="361" t="s">
        <v>4700</v>
      </c>
      <c r="W138" s="367"/>
      <c r="X138" s="367"/>
      <c r="AD138" s="367"/>
      <c r="AE138" s="367"/>
      <c r="AG138" s="367"/>
    </row>
    <row r="139" spans="1:33" s="332" customFormat="1" ht="22.5" x14ac:dyDescent="0.2">
      <c r="A139" s="362" t="s">
        <v>496</v>
      </c>
      <c r="B139" s="363" t="s">
        <v>4701</v>
      </c>
      <c r="C139" s="1068" t="s">
        <v>4702</v>
      </c>
      <c r="D139" s="1068"/>
      <c r="E139" s="1068"/>
      <c r="F139" s="364" t="s">
        <v>1026</v>
      </c>
      <c r="G139" s="364"/>
      <c r="H139" s="364"/>
      <c r="I139" s="364" t="s">
        <v>3084</v>
      </c>
      <c r="J139" s="365"/>
      <c r="K139" s="364"/>
      <c r="L139" s="365"/>
      <c r="M139" s="364"/>
      <c r="N139" s="366"/>
      <c r="V139" s="361"/>
      <c r="W139" s="367"/>
      <c r="X139" s="367" t="s">
        <v>4702</v>
      </c>
      <c r="AD139" s="367"/>
      <c r="AE139" s="367"/>
      <c r="AG139" s="367"/>
    </row>
    <row r="140" spans="1:33" s="332" customFormat="1" ht="12" x14ac:dyDescent="0.2">
      <c r="A140" s="368"/>
      <c r="B140" s="369"/>
      <c r="C140" s="1065" t="s">
        <v>4703</v>
      </c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72"/>
      <c r="V140" s="361"/>
      <c r="W140" s="367"/>
      <c r="X140" s="367"/>
      <c r="Y140" s="335" t="s">
        <v>4703</v>
      </c>
      <c r="AD140" s="367"/>
      <c r="AE140" s="367"/>
      <c r="AG140" s="367"/>
    </row>
    <row r="141" spans="1:33" s="332" customFormat="1" ht="33.75" x14ac:dyDescent="0.2">
      <c r="A141" s="370"/>
      <c r="B141" s="371" t="s">
        <v>430</v>
      </c>
      <c r="C141" s="1065" t="s">
        <v>431</v>
      </c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72"/>
      <c r="V141" s="361"/>
      <c r="W141" s="367"/>
      <c r="X141" s="367"/>
      <c r="Z141" s="335" t="s">
        <v>431</v>
      </c>
      <c r="AD141" s="367"/>
      <c r="AE141" s="367"/>
      <c r="AG141" s="367"/>
    </row>
    <row r="142" spans="1:33" s="332" customFormat="1" ht="12" x14ac:dyDescent="0.2">
      <c r="A142" s="372"/>
      <c r="B142" s="371" t="s">
        <v>423</v>
      </c>
      <c r="C142" s="1065" t="s">
        <v>432</v>
      </c>
      <c r="D142" s="1065"/>
      <c r="E142" s="1065"/>
      <c r="F142" s="373"/>
      <c r="G142" s="373"/>
      <c r="H142" s="373"/>
      <c r="I142" s="373"/>
      <c r="J142" s="374">
        <v>103.02</v>
      </c>
      <c r="K142" s="373" t="s">
        <v>436</v>
      </c>
      <c r="L142" s="374">
        <v>206.04</v>
      </c>
      <c r="M142" s="373"/>
      <c r="N142" s="375"/>
      <c r="V142" s="361"/>
      <c r="W142" s="367"/>
      <c r="X142" s="367"/>
      <c r="AA142" s="335" t="s">
        <v>432</v>
      </c>
      <c r="AD142" s="367"/>
      <c r="AE142" s="367"/>
      <c r="AG142" s="367"/>
    </row>
    <row r="143" spans="1:33" s="332" customFormat="1" ht="12" x14ac:dyDescent="0.2">
      <c r="A143" s="372"/>
      <c r="B143" s="371" t="s">
        <v>434</v>
      </c>
      <c r="C143" s="1065" t="s">
        <v>435</v>
      </c>
      <c r="D143" s="1065"/>
      <c r="E143" s="1065"/>
      <c r="F143" s="373"/>
      <c r="G143" s="373"/>
      <c r="H143" s="373"/>
      <c r="I143" s="373"/>
      <c r="J143" s="374">
        <v>92.28</v>
      </c>
      <c r="K143" s="373" t="s">
        <v>436</v>
      </c>
      <c r="L143" s="374">
        <v>184.56</v>
      </c>
      <c r="M143" s="373"/>
      <c r="N143" s="375"/>
      <c r="V143" s="361"/>
      <c r="W143" s="367"/>
      <c r="X143" s="367"/>
      <c r="AA143" s="335" t="s">
        <v>435</v>
      </c>
      <c r="AD143" s="367"/>
      <c r="AE143" s="367"/>
      <c r="AG143" s="367"/>
    </row>
    <row r="144" spans="1:33" s="332" customFormat="1" ht="12" x14ac:dyDescent="0.2">
      <c r="A144" s="372"/>
      <c r="B144" s="371" t="s">
        <v>437</v>
      </c>
      <c r="C144" s="1065" t="s">
        <v>438</v>
      </c>
      <c r="D144" s="1065"/>
      <c r="E144" s="1065"/>
      <c r="F144" s="373"/>
      <c r="G144" s="373"/>
      <c r="H144" s="373"/>
      <c r="I144" s="373"/>
      <c r="J144" s="374">
        <v>11.3</v>
      </c>
      <c r="K144" s="373" t="s">
        <v>436</v>
      </c>
      <c r="L144" s="374">
        <v>22.6</v>
      </c>
      <c r="M144" s="373"/>
      <c r="N144" s="375"/>
      <c r="V144" s="361"/>
      <c r="W144" s="367"/>
      <c r="X144" s="367"/>
      <c r="AA144" s="335" t="s">
        <v>438</v>
      </c>
      <c r="AD144" s="367"/>
      <c r="AE144" s="367"/>
      <c r="AG144" s="367"/>
    </row>
    <row r="145" spans="1:33" s="332" customFormat="1" ht="12" x14ac:dyDescent="0.2">
      <c r="A145" s="372"/>
      <c r="B145" s="371" t="s">
        <v>439</v>
      </c>
      <c r="C145" s="1065" t="s">
        <v>440</v>
      </c>
      <c r="D145" s="1065"/>
      <c r="E145" s="1065"/>
      <c r="F145" s="373"/>
      <c r="G145" s="373"/>
      <c r="H145" s="373"/>
      <c r="I145" s="373"/>
      <c r="J145" s="374">
        <v>72.97</v>
      </c>
      <c r="K145" s="373"/>
      <c r="L145" s="374">
        <v>116.75</v>
      </c>
      <c r="M145" s="373"/>
      <c r="N145" s="375"/>
      <c r="V145" s="361"/>
      <c r="W145" s="367"/>
      <c r="X145" s="367"/>
      <c r="AA145" s="335" t="s">
        <v>440</v>
      </c>
      <c r="AD145" s="367"/>
      <c r="AE145" s="367"/>
      <c r="AG145" s="367"/>
    </row>
    <row r="146" spans="1:33" s="332" customFormat="1" ht="12" x14ac:dyDescent="0.2">
      <c r="A146" s="372"/>
      <c r="B146" s="371"/>
      <c r="C146" s="1065" t="s">
        <v>443</v>
      </c>
      <c r="D146" s="1065"/>
      <c r="E146" s="1065"/>
      <c r="F146" s="373" t="s">
        <v>444</v>
      </c>
      <c r="G146" s="373" t="s">
        <v>4704</v>
      </c>
      <c r="H146" s="373" t="s">
        <v>436</v>
      </c>
      <c r="I146" s="373" t="s">
        <v>4705</v>
      </c>
      <c r="J146" s="374"/>
      <c r="K146" s="373"/>
      <c r="L146" s="374"/>
      <c r="M146" s="373"/>
      <c r="N146" s="375"/>
      <c r="V146" s="361"/>
      <c r="W146" s="367"/>
      <c r="X146" s="367"/>
      <c r="AB146" s="335" t="s">
        <v>443</v>
      </c>
      <c r="AD146" s="367"/>
      <c r="AE146" s="367"/>
      <c r="AG146" s="367"/>
    </row>
    <row r="147" spans="1:33" s="332" customFormat="1" ht="12" x14ac:dyDescent="0.2">
      <c r="A147" s="372"/>
      <c r="B147" s="371"/>
      <c r="C147" s="1065" t="s">
        <v>447</v>
      </c>
      <c r="D147" s="1065"/>
      <c r="E147" s="1065"/>
      <c r="F147" s="373" t="s">
        <v>444</v>
      </c>
      <c r="G147" s="373" t="s">
        <v>2567</v>
      </c>
      <c r="H147" s="373" t="s">
        <v>436</v>
      </c>
      <c r="I147" s="373" t="s">
        <v>2707</v>
      </c>
      <c r="J147" s="374"/>
      <c r="K147" s="373"/>
      <c r="L147" s="374"/>
      <c r="M147" s="373"/>
      <c r="N147" s="375"/>
      <c r="V147" s="361"/>
      <c r="W147" s="367"/>
      <c r="X147" s="367"/>
      <c r="AB147" s="335" t="s">
        <v>447</v>
      </c>
      <c r="AD147" s="367"/>
      <c r="AE147" s="367"/>
      <c r="AG147" s="367"/>
    </row>
    <row r="148" spans="1:33" s="332" customFormat="1" ht="12" x14ac:dyDescent="0.2">
      <c r="A148" s="372"/>
      <c r="B148" s="371"/>
      <c r="C148" s="1077" t="s">
        <v>450</v>
      </c>
      <c r="D148" s="1077"/>
      <c r="E148" s="1077"/>
      <c r="F148" s="376"/>
      <c r="G148" s="376"/>
      <c r="H148" s="376"/>
      <c r="I148" s="376"/>
      <c r="J148" s="377">
        <v>268.27</v>
      </c>
      <c r="K148" s="376"/>
      <c r="L148" s="377">
        <v>507.35</v>
      </c>
      <c r="M148" s="376"/>
      <c r="N148" s="378"/>
      <c r="V148" s="361"/>
      <c r="W148" s="367"/>
      <c r="X148" s="367"/>
      <c r="AC148" s="335" t="s">
        <v>450</v>
      </c>
      <c r="AD148" s="367"/>
      <c r="AE148" s="367"/>
      <c r="AG148" s="367"/>
    </row>
    <row r="149" spans="1:33" s="332" customFormat="1" ht="12" x14ac:dyDescent="0.2">
      <c r="A149" s="372"/>
      <c r="B149" s="371"/>
      <c r="C149" s="1065" t="s">
        <v>451</v>
      </c>
      <c r="D149" s="1065"/>
      <c r="E149" s="1065"/>
      <c r="F149" s="373"/>
      <c r="G149" s="373"/>
      <c r="H149" s="373"/>
      <c r="I149" s="373"/>
      <c r="J149" s="374"/>
      <c r="K149" s="373"/>
      <c r="L149" s="374">
        <v>228.64</v>
      </c>
      <c r="M149" s="373"/>
      <c r="N149" s="375"/>
      <c r="V149" s="361"/>
      <c r="W149" s="367"/>
      <c r="X149" s="367"/>
      <c r="AB149" s="335" t="s">
        <v>451</v>
      </c>
      <c r="AD149" s="367"/>
      <c r="AE149" s="367"/>
      <c r="AG149" s="367"/>
    </row>
    <row r="150" spans="1:33" s="332" customFormat="1" ht="33.75" x14ac:dyDescent="0.2">
      <c r="A150" s="372"/>
      <c r="B150" s="371" t="s">
        <v>4696</v>
      </c>
      <c r="C150" s="1065" t="s">
        <v>3148</v>
      </c>
      <c r="D150" s="1065"/>
      <c r="E150" s="1065"/>
      <c r="F150" s="373" t="s">
        <v>454</v>
      </c>
      <c r="G150" s="373" t="s">
        <v>558</v>
      </c>
      <c r="H150" s="373"/>
      <c r="I150" s="373" t="s">
        <v>558</v>
      </c>
      <c r="J150" s="374"/>
      <c r="K150" s="373"/>
      <c r="L150" s="374">
        <v>221.78</v>
      </c>
      <c r="M150" s="373"/>
      <c r="N150" s="375"/>
      <c r="V150" s="361"/>
      <c r="W150" s="367"/>
      <c r="X150" s="367"/>
      <c r="AB150" s="335" t="s">
        <v>3148</v>
      </c>
      <c r="AD150" s="367"/>
      <c r="AE150" s="367"/>
      <c r="AG150" s="367"/>
    </row>
    <row r="151" spans="1:33" s="332" customFormat="1" ht="33.75" x14ac:dyDescent="0.2">
      <c r="A151" s="372"/>
      <c r="B151" s="371" t="s">
        <v>4697</v>
      </c>
      <c r="C151" s="1065" t="s">
        <v>3150</v>
      </c>
      <c r="D151" s="1065"/>
      <c r="E151" s="1065"/>
      <c r="F151" s="373" t="s">
        <v>454</v>
      </c>
      <c r="G151" s="373" t="s">
        <v>544</v>
      </c>
      <c r="H151" s="373"/>
      <c r="I151" s="373" t="s">
        <v>544</v>
      </c>
      <c r="J151" s="374"/>
      <c r="K151" s="373"/>
      <c r="L151" s="374">
        <v>116.61</v>
      </c>
      <c r="M151" s="373"/>
      <c r="N151" s="375"/>
      <c r="V151" s="361"/>
      <c r="W151" s="367"/>
      <c r="X151" s="367"/>
      <c r="AB151" s="335" t="s">
        <v>3150</v>
      </c>
      <c r="AD151" s="367"/>
      <c r="AE151" s="367"/>
      <c r="AG151" s="367"/>
    </row>
    <row r="152" spans="1:33" s="332" customFormat="1" ht="12" x14ac:dyDescent="0.2">
      <c r="A152" s="379"/>
      <c r="B152" s="380"/>
      <c r="C152" s="1068" t="s">
        <v>459</v>
      </c>
      <c r="D152" s="1068"/>
      <c r="E152" s="1068"/>
      <c r="F152" s="364"/>
      <c r="G152" s="364"/>
      <c r="H152" s="364"/>
      <c r="I152" s="364"/>
      <c r="J152" s="365"/>
      <c r="K152" s="364"/>
      <c r="L152" s="365">
        <v>845.74</v>
      </c>
      <c r="M152" s="376"/>
      <c r="N152" s="366"/>
      <c r="V152" s="361"/>
      <c r="W152" s="367"/>
      <c r="X152" s="367"/>
      <c r="AD152" s="367" t="s">
        <v>459</v>
      </c>
      <c r="AE152" s="367"/>
      <c r="AG152" s="367"/>
    </row>
    <row r="153" spans="1:33" s="332" customFormat="1" ht="45" x14ac:dyDescent="0.2">
      <c r="A153" s="362" t="s">
        <v>499</v>
      </c>
      <c r="B153" s="363" t="s">
        <v>4706</v>
      </c>
      <c r="C153" s="1068" t="s">
        <v>4707</v>
      </c>
      <c r="D153" s="1068"/>
      <c r="E153" s="1068"/>
      <c r="F153" s="364" t="s">
        <v>1026</v>
      </c>
      <c r="G153" s="364"/>
      <c r="H153" s="364"/>
      <c r="I153" s="364" t="s">
        <v>847</v>
      </c>
      <c r="J153" s="365"/>
      <c r="K153" s="364"/>
      <c r="L153" s="365"/>
      <c r="M153" s="364"/>
      <c r="N153" s="366"/>
      <c r="V153" s="361"/>
      <c r="W153" s="367"/>
      <c r="X153" s="367" t="s">
        <v>4707</v>
      </c>
      <c r="AD153" s="367"/>
      <c r="AE153" s="367"/>
      <c r="AG153" s="367"/>
    </row>
    <row r="154" spans="1:33" s="332" customFormat="1" ht="12" x14ac:dyDescent="0.2">
      <c r="A154" s="368"/>
      <c r="B154" s="369"/>
      <c r="C154" s="1065" t="s">
        <v>4708</v>
      </c>
      <c r="D154" s="1065"/>
      <c r="E154" s="1065"/>
      <c r="F154" s="1065"/>
      <c r="G154" s="1065"/>
      <c r="H154" s="1065"/>
      <c r="I154" s="1065"/>
      <c r="J154" s="1065"/>
      <c r="K154" s="1065"/>
      <c r="L154" s="1065"/>
      <c r="M154" s="1065"/>
      <c r="N154" s="1072"/>
      <c r="V154" s="361"/>
      <c r="W154" s="367"/>
      <c r="X154" s="367"/>
      <c r="Y154" s="335" t="s">
        <v>4708</v>
      </c>
      <c r="AD154" s="367"/>
      <c r="AE154" s="367"/>
      <c r="AG154" s="367"/>
    </row>
    <row r="155" spans="1:33" s="332" customFormat="1" ht="33.75" x14ac:dyDescent="0.2">
      <c r="A155" s="370"/>
      <c r="B155" s="371" t="s">
        <v>430</v>
      </c>
      <c r="C155" s="1065" t="s">
        <v>431</v>
      </c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72"/>
      <c r="V155" s="361"/>
      <c r="W155" s="367"/>
      <c r="X155" s="367"/>
      <c r="Z155" s="335" t="s">
        <v>431</v>
      </c>
      <c r="AD155" s="367"/>
      <c r="AE155" s="367"/>
      <c r="AG155" s="367"/>
    </row>
    <row r="156" spans="1:33" s="332" customFormat="1" ht="12" x14ac:dyDescent="0.2">
      <c r="A156" s="372"/>
      <c r="B156" s="371" t="s">
        <v>423</v>
      </c>
      <c r="C156" s="1065" t="s">
        <v>432</v>
      </c>
      <c r="D156" s="1065"/>
      <c r="E156" s="1065"/>
      <c r="F156" s="373"/>
      <c r="G156" s="373"/>
      <c r="H156" s="373"/>
      <c r="I156" s="373"/>
      <c r="J156" s="374">
        <v>115.81</v>
      </c>
      <c r="K156" s="373" t="s">
        <v>436</v>
      </c>
      <c r="L156" s="374">
        <v>57.91</v>
      </c>
      <c r="M156" s="373"/>
      <c r="N156" s="375"/>
      <c r="V156" s="361"/>
      <c r="W156" s="367"/>
      <c r="X156" s="367"/>
      <c r="AA156" s="335" t="s">
        <v>432</v>
      </c>
      <c r="AD156" s="367"/>
      <c r="AE156" s="367"/>
      <c r="AG156" s="367"/>
    </row>
    <row r="157" spans="1:33" s="332" customFormat="1" ht="12" x14ac:dyDescent="0.2">
      <c r="A157" s="372"/>
      <c r="B157" s="371" t="s">
        <v>434</v>
      </c>
      <c r="C157" s="1065" t="s">
        <v>435</v>
      </c>
      <c r="D157" s="1065"/>
      <c r="E157" s="1065"/>
      <c r="F157" s="373"/>
      <c r="G157" s="373"/>
      <c r="H157" s="373"/>
      <c r="I157" s="373"/>
      <c r="J157" s="374">
        <v>48.26</v>
      </c>
      <c r="K157" s="373" t="s">
        <v>436</v>
      </c>
      <c r="L157" s="374">
        <v>24.13</v>
      </c>
      <c r="M157" s="373"/>
      <c r="N157" s="375"/>
      <c r="V157" s="361"/>
      <c r="W157" s="367"/>
      <c r="X157" s="367"/>
      <c r="AA157" s="335" t="s">
        <v>435</v>
      </c>
      <c r="AD157" s="367"/>
      <c r="AE157" s="367"/>
      <c r="AG157" s="367"/>
    </row>
    <row r="158" spans="1:33" s="332" customFormat="1" ht="12" x14ac:dyDescent="0.2">
      <c r="A158" s="372"/>
      <c r="B158" s="371" t="s">
        <v>437</v>
      </c>
      <c r="C158" s="1065" t="s">
        <v>438</v>
      </c>
      <c r="D158" s="1065"/>
      <c r="E158" s="1065"/>
      <c r="F158" s="373"/>
      <c r="G158" s="373"/>
      <c r="H158" s="373"/>
      <c r="I158" s="373"/>
      <c r="J158" s="374">
        <v>5.0199999999999996</v>
      </c>
      <c r="K158" s="373" t="s">
        <v>436</v>
      </c>
      <c r="L158" s="374">
        <v>2.5099999999999998</v>
      </c>
      <c r="M158" s="373"/>
      <c r="N158" s="375"/>
      <c r="V158" s="361"/>
      <c r="W158" s="367"/>
      <c r="X158" s="367"/>
      <c r="AA158" s="335" t="s">
        <v>438</v>
      </c>
      <c r="AD158" s="367"/>
      <c r="AE158" s="367"/>
      <c r="AG158" s="367"/>
    </row>
    <row r="159" spans="1:33" s="332" customFormat="1" ht="12" x14ac:dyDescent="0.2">
      <c r="A159" s="372"/>
      <c r="B159" s="371" t="s">
        <v>439</v>
      </c>
      <c r="C159" s="1065" t="s">
        <v>440</v>
      </c>
      <c r="D159" s="1065"/>
      <c r="E159" s="1065"/>
      <c r="F159" s="373"/>
      <c r="G159" s="373"/>
      <c r="H159" s="373"/>
      <c r="I159" s="373"/>
      <c r="J159" s="374">
        <v>28.03</v>
      </c>
      <c r="K159" s="373"/>
      <c r="L159" s="374">
        <v>11.21</v>
      </c>
      <c r="M159" s="373"/>
      <c r="N159" s="375"/>
      <c r="V159" s="361"/>
      <c r="W159" s="367"/>
      <c r="X159" s="367"/>
      <c r="AA159" s="335" t="s">
        <v>440</v>
      </c>
      <c r="AD159" s="367"/>
      <c r="AE159" s="367"/>
      <c r="AG159" s="367"/>
    </row>
    <row r="160" spans="1:33" s="332" customFormat="1" ht="12" x14ac:dyDescent="0.2">
      <c r="A160" s="372"/>
      <c r="B160" s="371"/>
      <c r="C160" s="1065" t="s">
        <v>443</v>
      </c>
      <c r="D160" s="1065"/>
      <c r="E160" s="1065"/>
      <c r="F160" s="373" t="s">
        <v>444</v>
      </c>
      <c r="G160" s="373" t="s">
        <v>4709</v>
      </c>
      <c r="H160" s="373" t="s">
        <v>436</v>
      </c>
      <c r="I160" s="373" t="s">
        <v>4710</v>
      </c>
      <c r="J160" s="374"/>
      <c r="K160" s="373"/>
      <c r="L160" s="374"/>
      <c r="M160" s="373"/>
      <c r="N160" s="375"/>
      <c r="V160" s="361"/>
      <c r="W160" s="367"/>
      <c r="X160" s="367"/>
      <c r="AB160" s="335" t="s">
        <v>443</v>
      </c>
      <c r="AD160" s="367"/>
      <c r="AE160" s="367"/>
      <c r="AG160" s="367"/>
    </row>
    <row r="161" spans="1:33" s="332" customFormat="1" ht="12" x14ac:dyDescent="0.2">
      <c r="A161" s="372"/>
      <c r="B161" s="371"/>
      <c r="C161" s="1065" t="s">
        <v>447</v>
      </c>
      <c r="D161" s="1065"/>
      <c r="E161" s="1065"/>
      <c r="F161" s="373" t="s">
        <v>444</v>
      </c>
      <c r="G161" s="373" t="s">
        <v>847</v>
      </c>
      <c r="H161" s="373" t="s">
        <v>436</v>
      </c>
      <c r="I161" s="373" t="s">
        <v>2696</v>
      </c>
      <c r="J161" s="374"/>
      <c r="K161" s="373"/>
      <c r="L161" s="374"/>
      <c r="M161" s="373"/>
      <c r="N161" s="375"/>
      <c r="V161" s="361"/>
      <c r="W161" s="367"/>
      <c r="X161" s="367"/>
      <c r="AB161" s="335" t="s">
        <v>447</v>
      </c>
      <c r="AD161" s="367"/>
      <c r="AE161" s="367"/>
      <c r="AG161" s="367"/>
    </row>
    <row r="162" spans="1:33" s="332" customFormat="1" ht="12" x14ac:dyDescent="0.2">
      <c r="A162" s="372"/>
      <c r="B162" s="371"/>
      <c r="C162" s="1077" t="s">
        <v>450</v>
      </c>
      <c r="D162" s="1077"/>
      <c r="E162" s="1077"/>
      <c r="F162" s="376"/>
      <c r="G162" s="376"/>
      <c r="H162" s="376"/>
      <c r="I162" s="376"/>
      <c r="J162" s="377">
        <v>192.1</v>
      </c>
      <c r="K162" s="376"/>
      <c r="L162" s="377">
        <v>93.25</v>
      </c>
      <c r="M162" s="376"/>
      <c r="N162" s="378"/>
      <c r="V162" s="361"/>
      <c r="W162" s="367"/>
      <c r="X162" s="367"/>
      <c r="AC162" s="335" t="s">
        <v>450</v>
      </c>
      <c r="AD162" s="367"/>
      <c r="AE162" s="367"/>
      <c r="AG162" s="367"/>
    </row>
    <row r="163" spans="1:33" s="332" customFormat="1" ht="12" x14ac:dyDescent="0.2">
      <c r="A163" s="372"/>
      <c r="B163" s="371"/>
      <c r="C163" s="1065" t="s">
        <v>451</v>
      </c>
      <c r="D163" s="1065"/>
      <c r="E163" s="1065"/>
      <c r="F163" s="373"/>
      <c r="G163" s="373"/>
      <c r="H163" s="373"/>
      <c r="I163" s="373"/>
      <c r="J163" s="374"/>
      <c r="K163" s="373"/>
      <c r="L163" s="374">
        <v>60.42</v>
      </c>
      <c r="M163" s="373"/>
      <c r="N163" s="375"/>
      <c r="V163" s="361"/>
      <c r="W163" s="367"/>
      <c r="X163" s="367"/>
      <c r="AB163" s="335" t="s">
        <v>451</v>
      </c>
      <c r="AD163" s="367"/>
      <c r="AE163" s="367"/>
      <c r="AG163" s="367"/>
    </row>
    <row r="164" spans="1:33" s="332" customFormat="1" ht="33.75" x14ac:dyDescent="0.2">
      <c r="A164" s="372"/>
      <c r="B164" s="371" t="s">
        <v>4696</v>
      </c>
      <c r="C164" s="1065" t="s">
        <v>3148</v>
      </c>
      <c r="D164" s="1065"/>
      <c r="E164" s="1065"/>
      <c r="F164" s="373" t="s">
        <v>454</v>
      </c>
      <c r="G164" s="373" t="s">
        <v>558</v>
      </c>
      <c r="H164" s="373"/>
      <c r="I164" s="373" t="s">
        <v>558</v>
      </c>
      <c r="J164" s="374"/>
      <c r="K164" s="373"/>
      <c r="L164" s="374">
        <v>58.61</v>
      </c>
      <c r="M164" s="373"/>
      <c r="N164" s="375"/>
      <c r="V164" s="361"/>
      <c r="W164" s="367"/>
      <c r="X164" s="367"/>
      <c r="AB164" s="335" t="s">
        <v>3148</v>
      </c>
      <c r="AD164" s="367"/>
      <c r="AE164" s="367"/>
      <c r="AG164" s="367"/>
    </row>
    <row r="165" spans="1:33" s="332" customFormat="1" ht="33.75" x14ac:dyDescent="0.2">
      <c r="A165" s="372"/>
      <c r="B165" s="371" t="s">
        <v>4697</v>
      </c>
      <c r="C165" s="1065" t="s">
        <v>3150</v>
      </c>
      <c r="D165" s="1065"/>
      <c r="E165" s="1065"/>
      <c r="F165" s="373" t="s">
        <v>454</v>
      </c>
      <c r="G165" s="373" t="s">
        <v>544</v>
      </c>
      <c r="H165" s="373"/>
      <c r="I165" s="373" t="s">
        <v>544</v>
      </c>
      <c r="J165" s="374"/>
      <c r="K165" s="373"/>
      <c r="L165" s="374">
        <v>30.81</v>
      </c>
      <c r="M165" s="373"/>
      <c r="N165" s="375"/>
      <c r="V165" s="361"/>
      <c r="W165" s="367"/>
      <c r="X165" s="367"/>
      <c r="AB165" s="335" t="s">
        <v>3150</v>
      </c>
      <c r="AD165" s="367"/>
      <c r="AE165" s="367"/>
      <c r="AG165" s="367"/>
    </row>
    <row r="166" spans="1:33" s="332" customFormat="1" ht="12" x14ac:dyDescent="0.2">
      <c r="A166" s="379"/>
      <c r="B166" s="380"/>
      <c r="C166" s="1068" t="s">
        <v>459</v>
      </c>
      <c r="D166" s="1068"/>
      <c r="E166" s="1068"/>
      <c r="F166" s="364"/>
      <c r="G166" s="364"/>
      <c r="H166" s="364"/>
      <c r="I166" s="364"/>
      <c r="J166" s="365"/>
      <c r="K166" s="364"/>
      <c r="L166" s="365">
        <v>182.67</v>
      </c>
      <c r="M166" s="376"/>
      <c r="N166" s="366"/>
      <c r="V166" s="361"/>
      <c r="W166" s="367"/>
      <c r="X166" s="367"/>
      <c r="AD166" s="367" t="s">
        <v>459</v>
      </c>
      <c r="AE166" s="367"/>
      <c r="AG166" s="367"/>
    </row>
    <row r="167" spans="1:33" s="332" customFormat="1" ht="78.75" x14ac:dyDescent="0.2">
      <c r="A167" s="362" t="s">
        <v>509</v>
      </c>
      <c r="B167" s="363" t="s">
        <v>4711</v>
      </c>
      <c r="C167" s="1068" t="s">
        <v>4712</v>
      </c>
      <c r="D167" s="1068"/>
      <c r="E167" s="1068"/>
      <c r="F167" s="364" t="s">
        <v>1003</v>
      </c>
      <c r="G167" s="364"/>
      <c r="H167" s="364"/>
      <c r="I167" s="364" t="s">
        <v>4713</v>
      </c>
      <c r="J167" s="365">
        <v>950</v>
      </c>
      <c r="K167" s="364" t="s">
        <v>566</v>
      </c>
      <c r="L167" s="365">
        <v>5655.94</v>
      </c>
      <c r="M167" s="364" t="s">
        <v>4714</v>
      </c>
      <c r="N167" s="366">
        <v>39535</v>
      </c>
      <c r="V167" s="361"/>
      <c r="W167" s="367"/>
      <c r="X167" s="367" t="s">
        <v>4712</v>
      </c>
      <c r="AD167" s="367"/>
      <c r="AE167" s="367"/>
      <c r="AG167" s="367"/>
    </row>
    <row r="168" spans="1:33" s="332" customFormat="1" ht="12" x14ac:dyDescent="0.2">
      <c r="A168" s="379"/>
      <c r="B168" s="380"/>
      <c r="C168" s="340" t="s">
        <v>2932</v>
      </c>
      <c r="D168" s="385"/>
      <c r="E168" s="385"/>
      <c r="F168" s="386"/>
      <c r="G168" s="386"/>
      <c r="H168" s="386"/>
      <c r="I168" s="386"/>
      <c r="J168" s="387"/>
      <c r="K168" s="386"/>
      <c r="L168" s="387"/>
      <c r="M168" s="388"/>
      <c r="N168" s="389"/>
      <c r="V168" s="361"/>
      <c r="W168" s="367"/>
      <c r="X168" s="367"/>
      <c r="AD168" s="367"/>
      <c r="AE168" s="367"/>
      <c r="AG168" s="367"/>
    </row>
    <row r="169" spans="1:33" s="332" customFormat="1" ht="12" x14ac:dyDescent="0.2">
      <c r="A169" s="368"/>
      <c r="B169" s="369"/>
      <c r="C169" s="1065" t="s">
        <v>4715</v>
      </c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72"/>
      <c r="V169" s="361"/>
      <c r="W169" s="367"/>
      <c r="X169" s="367"/>
      <c r="Y169" s="335" t="s">
        <v>4715</v>
      </c>
      <c r="AD169" s="367"/>
      <c r="AE169" s="367"/>
      <c r="AG169" s="367"/>
    </row>
    <row r="170" spans="1:33" s="332" customFormat="1" ht="22.5" x14ac:dyDescent="0.2">
      <c r="A170" s="370"/>
      <c r="B170" s="371" t="s">
        <v>568</v>
      </c>
      <c r="C170" s="1065" t="s">
        <v>569</v>
      </c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72"/>
      <c r="V170" s="361"/>
      <c r="W170" s="367"/>
      <c r="X170" s="367"/>
      <c r="Z170" s="335" t="s">
        <v>569</v>
      </c>
      <c r="AD170" s="367"/>
      <c r="AE170" s="367"/>
      <c r="AG170" s="367"/>
    </row>
    <row r="171" spans="1:33" s="332" customFormat="1" ht="78.75" x14ac:dyDescent="0.2">
      <c r="A171" s="362" t="s">
        <v>529</v>
      </c>
      <c r="B171" s="363" t="s">
        <v>4716</v>
      </c>
      <c r="C171" s="1068" t="s">
        <v>4717</v>
      </c>
      <c r="D171" s="1068"/>
      <c r="E171" s="1068"/>
      <c r="F171" s="364" t="s">
        <v>1003</v>
      </c>
      <c r="G171" s="364"/>
      <c r="H171" s="364"/>
      <c r="I171" s="364" t="s">
        <v>4718</v>
      </c>
      <c r="J171" s="365">
        <v>787.5</v>
      </c>
      <c r="K171" s="364" t="s">
        <v>566</v>
      </c>
      <c r="L171" s="365">
        <v>18753.93</v>
      </c>
      <c r="M171" s="364" t="s">
        <v>4714</v>
      </c>
      <c r="N171" s="366">
        <v>131090</v>
      </c>
      <c r="V171" s="361"/>
      <c r="W171" s="367"/>
      <c r="X171" s="367" t="s">
        <v>4717</v>
      </c>
      <c r="AD171" s="367"/>
      <c r="AE171" s="367"/>
      <c r="AG171" s="367"/>
    </row>
    <row r="172" spans="1:33" s="332" customFormat="1" ht="12" x14ac:dyDescent="0.2">
      <c r="A172" s="379"/>
      <c r="B172" s="380"/>
      <c r="C172" s="340" t="s">
        <v>2932</v>
      </c>
      <c r="D172" s="385"/>
      <c r="E172" s="385"/>
      <c r="F172" s="386"/>
      <c r="G172" s="386"/>
      <c r="H172" s="386"/>
      <c r="I172" s="386"/>
      <c r="J172" s="387"/>
      <c r="K172" s="386"/>
      <c r="L172" s="387"/>
      <c r="M172" s="388"/>
      <c r="N172" s="389"/>
      <c r="V172" s="361"/>
      <c r="W172" s="367"/>
      <c r="X172" s="367"/>
      <c r="AD172" s="367"/>
      <c r="AE172" s="367"/>
      <c r="AG172" s="367"/>
    </row>
    <row r="173" spans="1:33" s="332" customFormat="1" ht="12" x14ac:dyDescent="0.2">
      <c r="A173" s="368"/>
      <c r="B173" s="369"/>
      <c r="C173" s="1065" t="s">
        <v>4719</v>
      </c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72"/>
      <c r="V173" s="361"/>
      <c r="W173" s="367"/>
      <c r="X173" s="367"/>
      <c r="Y173" s="335" t="s">
        <v>4719</v>
      </c>
      <c r="AD173" s="367"/>
      <c r="AE173" s="367"/>
      <c r="AG173" s="367"/>
    </row>
    <row r="174" spans="1:33" s="332" customFormat="1" ht="22.5" x14ac:dyDescent="0.2">
      <c r="A174" s="370"/>
      <c r="B174" s="371" t="s">
        <v>568</v>
      </c>
      <c r="C174" s="1065" t="s">
        <v>569</v>
      </c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72"/>
      <c r="V174" s="361"/>
      <c r="W174" s="367"/>
      <c r="X174" s="367"/>
      <c r="Z174" s="335" t="s">
        <v>569</v>
      </c>
      <c r="AD174" s="367"/>
      <c r="AE174" s="367"/>
      <c r="AG174" s="367"/>
    </row>
    <row r="175" spans="1:33" s="332" customFormat="1" ht="1.5" customHeight="1" x14ac:dyDescent="0.2">
      <c r="A175" s="386"/>
      <c r="B175" s="380"/>
      <c r="C175" s="380"/>
      <c r="D175" s="380"/>
      <c r="E175" s="380"/>
      <c r="F175" s="386"/>
      <c r="G175" s="386"/>
      <c r="H175" s="386"/>
      <c r="I175" s="386"/>
      <c r="J175" s="390"/>
      <c r="K175" s="386"/>
      <c r="L175" s="390"/>
      <c r="M175" s="373"/>
      <c r="N175" s="390"/>
      <c r="V175" s="361"/>
      <c r="W175" s="367"/>
      <c r="X175" s="367"/>
      <c r="AD175" s="367"/>
      <c r="AE175" s="367"/>
      <c r="AG175" s="367"/>
    </row>
    <row r="176" spans="1:33" s="332" customFormat="1" ht="12" x14ac:dyDescent="0.2">
      <c r="A176" s="391"/>
      <c r="B176" s="392"/>
      <c r="C176" s="1068" t="s">
        <v>4720</v>
      </c>
      <c r="D176" s="1068"/>
      <c r="E176" s="1068"/>
      <c r="F176" s="1068"/>
      <c r="G176" s="1068"/>
      <c r="H176" s="1068"/>
      <c r="I176" s="1068"/>
      <c r="J176" s="1068"/>
      <c r="K176" s="1068"/>
      <c r="L176" s="393"/>
      <c r="M176" s="394"/>
      <c r="N176" s="395"/>
      <c r="V176" s="361"/>
      <c r="W176" s="367"/>
      <c r="X176" s="367"/>
      <c r="AD176" s="367"/>
      <c r="AE176" s="367" t="s">
        <v>4720</v>
      </c>
      <c r="AG176" s="367"/>
    </row>
    <row r="177" spans="1:33" s="332" customFormat="1" ht="12" x14ac:dyDescent="0.2">
      <c r="A177" s="396"/>
      <c r="B177" s="371"/>
      <c r="C177" s="1065" t="s">
        <v>512</v>
      </c>
      <c r="D177" s="1065"/>
      <c r="E177" s="1065"/>
      <c r="F177" s="1065"/>
      <c r="G177" s="1065"/>
      <c r="H177" s="1065"/>
      <c r="I177" s="1065"/>
      <c r="J177" s="1065"/>
      <c r="K177" s="1065"/>
      <c r="L177" s="397">
        <v>25010.47</v>
      </c>
      <c r="M177" s="398"/>
      <c r="N177" s="399"/>
      <c r="V177" s="361"/>
      <c r="W177" s="367"/>
      <c r="X177" s="367"/>
      <c r="AD177" s="367"/>
      <c r="AE177" s="367"/>
      <c r="AF177" s="335" t="s">
        <v>512</v>
      </c>
      <c r="AG177" s="367"/>
    </row>
    <row r="178" spans="1:33" s="332" customFormat="1" ht="12" x14ac:dyDescent="0.2">
      <c r="A178" s="396"/>
      <c r="B178" s="371"/>
      <c r="C178" s="1065" t="s">
        <v>513</v>
      </c>
      <c r="D178" s="1065"/>
      <c r="E178" s="1065"/>
      <c r="F178" s="1065"/>
      <c r="G178" s="1065"/>
      <c r="H178" s="1065"/>
      <c r="I178" s="1065"/>
      <c r="J178" s="1065"/>
      <c r="K178" s="1065"/>
      <c r="L178" s="397"/>
      <c r="M178" s="398"/>
      <c r="N178" s="399"/>
      <c r="V178" s="361"/>
      <c r="W178" s="367"/>
      <c r="X178" s="367"/>
      <c r="AD178" s="367"/>
      <c r="AE178" s="367"/>
      <c r="AF178" s="335" t="s">
        <v>513</v>
      </c>
      <c r="AG178" s="367"/>
    </row>
    <row r="179" spans="1:33" s="332" customFormat="1" ht="12" x14ac:dyDescent="0.2">
      <c r="A179" s="396"/>
      <c r="B179" s="371"/>
      <c r="C179" s="1065" t="s">
        <v>514</v>
      </c>
      <c r="D179" s="1065"/>
      <c r="E179" s="1065"/>
      <c r="F179" s="1065"/>
      <c r="G179" s="1065"/>
      <c r="H179" s="1065"/>
      <c r="I179" s="1065"/>
      <c r="J179" s="1065"/>
      <c r="K179" s="1065"/>
      <c r="L179" s="397">
        <v>263.95</v>
      </c>
      <c r="M179" s="398"/>
      <c r="N179" s="399"/>
      <c r="V179" s="361"/>
      <c r="W179" s="367"/>
      <c r="X179" s="367"/>
      <c r="AD179" s="367"/>
      <c r="AE179" s="367"/>
      <c r="AF179" s="335" t="s">
        <v>514</v>
      </c>
      <c r="AG179" s="367"/>
    </row>
    <row r="180" spans="1:33" s="332" customFormat="1" ht="12" x14ac:dyDescent="0.2">
      <c r="A180" s="396"/>
      <c r="B180" s="371"/>
      <c r="C180" s="1065" t="s">
        <v>515</v>
      </c>
      <c r="D180" s="1065"/>
      <c r="E180" s="1065"/>
      <c r="F180" s="1065"/>
      <c r="G180" s="1065"/>
      <c r="H180" s="1065"/>
      <c r="I180" s="1065"/>
      <c r="J180" s="1065"/>
      <c r="K180" s="1065"/>
      <c r="L180" s="397">
        <v>208.69</v>
      </c>
      <c r="M180" s="398"/>
      <c r="N180" s="399"/>
      <c r="V180" s="361"/>
      <c r="W180" s="367"/>
      <c r="X180" s="367"/>
      <c r="AD180" s="367"/>
      <c r="AE180" s="367"/>
      <c r="AF180" s="335" t="s">
        <v>515</v>
      </c>
      <c r="AG180" s="367"/>
    </row>
    <row r="181" spans="1:33" s="332" customFormat="1" ht="12" x14ac:dyDescent="0.2">
      <c r="A181" s="396"/>
      <c r="B181" s="371"/>
      <c r="C181" s="1065" t="s">
        <v>516</v>
      </c>
      <c r="D181" s="1065"/>
      <c r="E181" s="1065"/>
      <c r="F181" s="1065"/>
      <c r="G181" s="1065"/>
      <c r="H181" s="1065"/>
      <c r="I181" s="1065"/>
      <c r="J181" s="1065"/>
      <c r="K181" s="1065"/>
      <c r="L181" s="397">
        <v>25.11</v>
      </c>
      <c r="M181" s="398"/>
      <c r="N181" s="399"/>
      <c r="V181" s="361"/>
      <c r="W181" s="367"/>
      <c r="X181" s="367"/>
      <c r="AD181" s="367"/>
      <c r="AE181" s="367"/>
      <c r="AF181" s="335" t="s">
        <v>516</v>
      </c>
      <c r="AG181" s="367"/>
    </row>
    <row r="182" spans="1:33" s="332" customFormat="1" ht="12" x14ac:dyDescent="0.2">
      <c r="A182" s="396"/>
      <c r="B182" s="371"/>
      <c r="C182" s="1065" t="s">
        <v>517</v>
      </c>
      <c r="D182" s="1065"/>
      <c r="E182" s="1065"/>
      <c r="F182" s="1065"/>
      <c r="G182" s="1065"/>
      <c r="H182" s="1065"/>
      <c r="I182" s="1065"/>
      <c r="J182" s="1065"/>
      <c r="K182" s="1065"/>
      <c r="L182" s="397">
        <v>24537.83</v>
      </c>
      <c r="M182" s="398"/>
      <c r="N182" s="399"/>
      <c r="V182" s="361"/>
      <c r="W182" s="367"/>
      <c r="X182" s="367"/>
      <c r="AD182" s="367"/>
      <c r="AE182" s="367"/>
      <c r="AF182" s="335" t="s">
        <v>517</v>
      </c>
      <c r="AG182" s="367"/>
    </row>
    <row r="183" spans="1:33" s="332" customFormat="1" ht="12" x14ac:dyDescent="0.2">
      <c r="A183" s="396"/>
      <c r="B183" s="371"/>
      <c r="C183" s="1065" t="s">
        <v>3041</v>
      </c>
      <c r="D183" s="1065"/>
      <c r="E183" s="1065"/>
      <c r="F183" s="1065"/>
      <c r="G183" s="1065"/>
      <c r="H183" s="1065"/>
      <c r="I183" s="1065"/>
      <c r="J183" s="1065"/>
      <c r="K183" s="1065"/>
      <c r="L183" s="397">
        <v>25438.28</v>
      </c>
      <c r="M183" s="398"/>
      <c r="N183" s="399"/>
      <c r="V183" s="361"/>
      <c r="W183" s="367"/>
      <c r="X183" s="367"/>
      <c r="AD183" s="367"/>
      <c r="AE183" s="367"/>
      <c r="AF183" s="335" t="s">
        <v>3041</v>
      </c>
      <c r="AG183" s="367"/>
    </row>
    <row r="184" spans="1:33" s="332" customFormat="1" ht="12" x14ac:dyDescent="0.2">
      <c r="A184" s="396"/>
      <c r="B184" s="371"/>
      <c r="C184" s="1065" t="s">
        <v>513</v>
      </c>
      <c r="D184" s="1065"/>
      <c r="E184" s="1065"/>
      <c r="F184" s="1065"/>
      <c r="G184" s="1065"/>
      <c r="H184" s="1065"/>
      <c r="I184" s="1065"/>
      <c r="J184" s="1065"/>
      <c r="K184" s="1065"/>
      <c r="L184" s="397"/>
      <c r="M184" s="398"/>
      <c r="N184" s="399"/>
      <c r="V184" s="361"/>
      <c r="W184" s="367"/>
      <c r="X184" s="367"/>
      <c r="AD184" s="367"/>
      <c r="AE184" s="367"/>
      <c r="AF184" s="335" t="s">
        <v>513</v>
      </c>
      <c r="AG184" s="367"/>
    </row>
    <row r="185" spans="1:33" s="332" customFormat="1" ht="12" x14ac:dyDescent="0.2">
      <c r="A185" s="396"/>
      <c r="B185" s="371"/>
      <c r="C185" s="1065" t="s">
        <v>519</v>
      </c>
      <c r="D185" s="1065"/>
      <c r="E185" s="1065"/>
      <c r="F185" s="1065"/>
      <c r="G185" s="1065"/>
      <c r="H185" s="1065"/>
      <c r="I185" s="1065"/>
      <c r="J185" s="1065"/>
      <c r="K185" s="1065"/>
      <c r="L185" s="397">
        <v>263.95</v>
      </c>
      <c r="M185" s="398"/>
      <c r="N185" s="399"/>
      <c r="V185" s="361"/>
      <c r="W185" s="367"/>
      <c r="X185" s="367"/>
      <c r="AD185" s="367"/>
      <c r="AE185" s="367"/>
      <c r="AF185" s="335" t="s">
        <v>519</v>
      </c>
      <c r="AG185" s="367"/>
    </row>
    <row r="186" spans="1:33" s="332" customFormat="1" ht="12" x14ac:dyDescent="0.2">
      <c r="A186" s="396"/>
      <c r="B186" s="371"/>
      <c r="C186" s="1065" t="s">
        <v>520</v>
      </c>
      <c r="D186" s="1065"/>
      <c r="E186" s="1065"/>
      <c r="F186" s="1065"/>
      <c r="G186" s="1065"/>
      <c r="H186" s="1065"/>
      <c r="I186" s="1065"/>
      <c r="J186" s="1065"/>
      <c r="K186" s="1065"/>
      <c r="L186" s="397">
        <v>208.69</v>
      </c>
      <c r="M186" s="398"/>
      <c r="N186" s="399"/>
      <c r="V186" s="361"/>
      <c r="W186" s="367"/>
      <c r="X186" s="367"/>
      <c r="AD186" s="367"/>
      <c r="AE186" s="367"/>
      <c r="AF186" s="335" t="s">
        <v>520</v>
      </c>
      <c r="AG186" s="367"/>
    </row>
    <row r="187" spans="1:33" s="332" customFormat="1" ht="12" x14ac:dyDescent="0.2">
      <c r="A187" s="396"/>
      <c r="B187" s="371"/>
      <c r="C187" s="1065" t="s">
        <v>521</v>
      </c>
      <c r="D187" s="1065"/>
      <c r="E187" s="1065"/>
      <c r="F187" s="1065"/>
      <c r="G187" s="1065"/>
      <c r="H187" s="1065"/>
      <c r="I187" s="1065"/>
      <c r="J187" s="1065"/>
      <c r="K187" s="1065"/>
      <c r="L187" s="397">
        <v>24537.83</v>
      </c>
      <c r="M187" s="398"/>
      <c r="N187" s="399"/>
      <c r="V187" s="361"/>
      <c r="W187" s="367"/>
      <c r="X187" s="367"/>
      <c r="AD187" s="367"/>
      <c r="AE187" s="367"/>
      <c r="AF187" s="335" t="s">
        <v>521</v>
      </c>
      <c r="AG187" s="367"/>
    </row>
    <row r="188" spans="1:33" s="332" customFormat="1" ht="12" x14ac:dyDescent="0.2">
      <c r="A188" s="396"/>
      <c r="B188" s="371"/>
      <c r="C188" s="1065" t="s">
        <v>522</v>
      </c>
      <c r="D188" s="1065"/>
      <c r="E188" s="1065"/>
      <c r="F188" s="1065"/>
      <c r="G188" s="1065"/>
      <c r="H188" s="1065"/>
      <c r="I188" s="1065"/>
      <c r="J188" s="1065"/>
      <c r="K188" s="1065"/>
      <c r="L188" s="397">
        <v>280.39</v>
      </c>
      <c r="M188" s="398"/>
      <c r="N188" s="399"/>
      <c r="V188" s="361"/>
      <c r="W188" s="367"/>
      <c r="X188" s="367"/>
      <c r="AD188" s="367"/>
      <c r="AE188" s="367"/>
      <c r="AF188" s="335" t="s">
        <v>522</v>
      </c>
      <c r="AG188" s="367"/>
    </row>
    <row r="189" spans="1:33" s="332" customFormat="1" ht="12" x14ac:dyDescent="0.2">
      <c r="A189" s="396"/>
      <c r="B189" s="371"/>
      <c r="C189" s="1065" t="s">
        <v>523</v>
      </c>
      <c r="D189" s="1065"/>
      <c r="E189" s="1065"/>
      <c r="F189" s="1065"/>
      <c r="G189" s="1065"/>
      <c r="H189" s="1065"/>
      <c r="I189" s="1065"/>
      <c r="J189" s="1065"/>
      <c r="K189" s="1065"/>
      <c r="L189" s="397">
        <v>147.41999999999999</v>
      </c>
      <c r="M189" s="398"/>
      <c r="N189" s="399"/>
      <c r="V189" s="361"/>
      <c r="W189" s="367"/>
      <c r="X189" s="367"/>
      <c r="AD189" s="367"/>
      <c r="AE189" s="367"/>
      <c r="AF189" s="335" t="s">
        <v>523</v>
      </c>
      <c r="AG189" s="367"/>
    </row>
    <row r="190" spans="1:33" s="332" customFormat="1" ht="12" x14ac:dyDescent="0.2">
      <c r="A190" s="396"/>
      <c r="B190" s="371"/>
      <c r="C190" s="1065" t="s">
        <v>524</v>
      </c>
      <c r="D190" s="1065"/>
      <c r="E190" s="1065"/>
      <c r="F190" s="1065"/>
      <c r="G190" s="1065"/>
      <c r="H190" s="1065"/>
      <c r="I190" s="1065"/>
      <c r="J190" s="1065"/>
      <c r="K190" s="1065"/>
      <c r="L190" s="397">
        <v>289.06</v>
      </c>
      <c r="M190" s="398"/>
      <c r="N190" s="399"/>
      <c r="V190" s="361"/>
      <c r="W190" s="367"/>
      <c r="X190" s="367"/>
      <c r="AD190" s="367"/>
      <c r="AE190" s="367"/>
      <c r="AF190" s="335" t="s">
        <v>524</v>
      </c>
      <c r="AG190" s="367"/>
    </row>
    <row r="191" spans="1:33" s="332" customFormat="1" ht="12" x14ac:dyDescent="0.2">
      <c r="A191" s="396"/>
      <c r="B191" s="371"/>
      <c r="C191" s="1065" t="s">
        <v>525</v>
      </c>
      <c r="D191" s="1065"/>
      <c r="E191" s="1065"/>
      <c r="F191" s="1065"/>
      <c r="G191" s="1065"/>
      <c r="H191" s="1065"/>
      <c r="I191" s="1065"/>
      <c r="J191" s="1065"/>
      <c r="K191" s="1065"/>
      <c r="L191" s="397">
        <v>280.39</v>
      </c>
      <c r="M191" s="398"/>
      <c r="N191" s="399"/>
      <c r="V191" s="361"/>
      <c r="W191" s="367"/>
      <c r="X191" s="367"/>
      <c r="AD191" s="367"/>
      <c r="AE191" s="367"/>
      <c r="AF191" s="335" t="s">
        <v>525</v>
      </c>
      <c r="AG191" s="367"/>
    </row>
    <row r="192" spans="1:33" s="332" customFormat="1" ht="12" x14ac:dyDescent="0.2">
      <c r="A192" s="396"/>
      <c r="B192" s="371"/>
      <c r="C192" s="1065" t="s">
        <v>526</v>
      </c>
      <c r="D192" s="1065"/>
      <c r="E192" s="1065"/>
      <c r="F192" s="1065"/>
      <c r="G192" s="1065"/>
      <c r="H192" s="1065"/>
      <c r="I192" s="1065"/>
      <c r="J192" s="1065"/>
      <c r="K192" s="1065"/>
      <c r="L192" s="397">
        <v>147.41999999999999</v>
      </c>
      <c r="M192" s="398"/>
      <c r="N192" s="399"/>
      <c r="V192" s="361"/>
      <c r="W192" s="367"/>
      <c r="X192" s="367"/>
      <c r="AD192" s="367"/>
      <c r="AE192" s="367"/>
      <c r="AF192" s="335" t="s">
        <v>526</v>
      </c>
      <c r="AG192" s="367"/>
    </row>
    <row r="193" spans="1:34" s="332" customFormat="1" ht="12" x14ac:dyDescent="0.2">
      <c r="A193" s="396"/>
      <c r="B193" s="390"/>
      <c r="C193" s="1067" t="s">
        <v>4721</v>
      </c>
      <c r="D193" s="1067"/>
      <c r="E193" s="1067"/>
      <c r="F193" s="1067"/>
      <c r="G193" s="1067"/>
      <c r="H193" s="1067"/>
      <c r="I193" s="1067"/>
      <c r="J193" s="1067"/>
      <c r="K193" s="1067"/>
      <c r="L193" s="400">
        <v>25438.28</v>
      </c>
      <c r="M193" s="401"/>
      <c r="N193" s="402"/>
      <c r="V193" s="361"/>
      <c r="W193" s="367"/>
      <c r="X193" s="367"/>
      <c r="AD193" s="367"/>
      <c r="AE193" s="367"/>
      <c r="AG193" s="367" t="s">
        <v>4721</v>
      </c>
    </row>
    <row r="194" spans="1:34" s="332" customFormat="1" ht="12" x14ac:dyDescent="0.2">
      <c r="A194" s="1195" t="s">
        <v>616</v>
      </c>
      <c r="B194" s="1196"/>
      <c r="C194" s="1196"/>
      <c r="D194" s="1196"/>
      <c r="E194" s="1196"/>
      <c r="F194" s="1196"/>
      <c r="G194" s="1196"/>
      <c r="H194" s="1196"/>
      <c r="I194" s="1196"/>
      <c r="J194" s="1196"/>
      <c r="K194" s="1196"/>
      <c r="L194" s="1196"/>
      <c r="M194" s="1196"/>
      <c r="N194" s="1197"/>
      <c r="V194" s="361" t="s">
        <v>616</v>
      </c>
      <c r="W194" s="367"/>
      <c r="X194" s="367"/>
      <c r="AD194" s="367"/>
      <c r="AE194" s="367"/>
      <c r="AG194" s="367"/>
    </row>
    <row r="195" spans="1:34" s="332" customFormat="1" ht="22.5" x14ac:dyDescent="0.2">
      <c r="A195" s="1192" t="s">
        <v>4722</v>
      </c>
      <c r="B195" s="1193"/>
      <c r="C195" s="1193"/>
      <c r="D195" s="1193"/>
      <c r="E195" s="1193"/>
      <c r="F195" s="1193"/>
      <c r="G195" s="1193"/>
      <c r="H195" s="1193"/>
      <c r="I195" s="1193"/>
      <c r="J195" s="1193"/>
      <c r="K195" s="1193"/>
      <c r="L195" s="1193"/>
      <c r="M195" s="1193"/>
      <c r="N195" s="1194"/>
      <c r="V195" s="361"/>
      <c r="W195" s="367" t="s">
        <v>4722</v>
      </c>
      <c r="X195" s="367"/>
      <c r="AD195" s="367"/>
      <c r="AE195" s="367"/>
      <c r="AG195" s="367"/>
    </row>
    <row r="196" spans="1:34" s="332" customFormat="1" ht="33.75" x14ac:dyDescent="0.2">
      <c r="A196" s="362" t="s">
        <v>545</v>
      </c>
      <c r="B196" s="363" t="s">
        <v>2490</v>
      </c>
      <c r="C196" s="1068" t="s">
        <v>2491</v>
      </c>
      <c r="D196" s="1068"/>
      <c r="E196" s="1068"/>
      <c r="F196" s="364" t="s">
        <v>621</v>
      </c>
      <c r="G196" s="364"/>
      <c r="H196" s="364"/>
      <c r="I196" s="364" t="s">
        <v>4723</v>
      </c>
      <c r="J196" s="365">
        <v>43.32</v>
      </c>
      <c r="K196" s="364"/>
      <c r="L196" s="365">
        <v>2014.38</v>
      </c>
      <c r="M196" s="364"/>
      <c r="N196" s="366"/>
      <c r="V196" s="361"/>
      <c r="W196" s="367"/>
      <c r="X196" s="367" t="s">
        <v>2491</v>
      </c>
      <c r="AD196" s="367"/>
      <c r="AE196" s="367"/>
      <c r="AG196" s="367"/>
    </row>
    <row r="197" spans="1:34" s="332" customFormat="1" ht="12" x14ac:dyDescent="0.2">
      <c r="A197" s="379"/>
      <c r="B197" s="380"/>
      <c r="C197" s="340" t="s">
        <v>623</v>
      </c>
      <c r="D197" s="385"/>
      <c r="E197" s="385"/>
      <c r="F197" s="386"/>
      <c r="G197" s="386"/>
      <c r="H197" s="386"/>
      <c r="I197" s="386"/>
      <c r="J197" s="387"/>
      <c r="K197" s="386"/>
      <c r="L197" s="387"/>
      <c r="M197" s="388"/>
      <c r="N197" s="389"/>
      <c r="V197" s="361"/>
      <c r="W197" s="367"/>
      <c r="X197" s="367"/>
      <c r="AD197" s="367"/>
      <c r="AE197" s="367"/>
      <c r="AG197" s="367"/>
    </row>
    <row r="198" spans="1:34" s="332" customFormat="1" ht="1.5" customHeight="1" x14ac:dyDescent="0.2">
      <c r="A198" s="386"/>
      <c r="B198" s="380"/>
      <c r="C198" s="380"/>
      <c r="D198" s="380"/>
      <c r="E198" s="380"/>
      <c r="F198" s="386"/>
      <c r="G198" s="386"/>
      <c r="H198" s="386"/>
      <c r="I198" s="386"/>
      <c r="J198" s="390"/>
      <c r="K198" s="386"/>
      <c r="L198" s="390"/>
      <c r="M198" s="373"/>
      <c r="N198" s="390"/>
      <c r="V198" s="361"/>
      <c r="W198" s="367"/>
      <c r="X198" s="367"/>
      <c r="AD198" s="367"/>
      <c r="AE198" s="367"/>
      <c r="AG198" s="367"/>
    </row>
    <row r="199" spans="1:34" s="332" customFormat="1" ht="22.5" x14ac:dyDescent="0.2">
      <c r="A199" s="391"/>
      <c r="B199" s="392"/>
      <c r="C199" s="1068" t="s">
        <v>634</v>
      </c>
      <c r="D199" s="1068"/>
      <c r="E199" s="1068"/>
      <c r="F199" s="1068"/>
      <c r="G199" s="1068"/>
      <c r="H199" s="1068"/>
      <c r="I199" s="1068"/>
      <c r="J199" s="1068"/>
      <c r="K199" s="1068"/>
      <c r="L199" s="393"/>
      <c r="M199" s="394"/>
      <c r="N199" s="395"/>
      <c r="V199" s="361"/>
      <c r="W199" s="367"/>
      <c r="X199" s="367"/>
      <c r="AD199" s="367"/>
      <c r="AE199" s="367" t="s">
        <v>634</v>
      </c>
      <c r="AG199" s="367"/>
    </row>
    <row r="200" spans="1:34" s="332" customFormat="1" ht="12" x14ac:dyDescent="0.2">
      <c r="A200" s="396"/>
      <c r="B200" s="371"/>
      <c r="C200" s="1065" t="s">
        <v>512</v>
      </c>
      <c r="D200" s="1065"/>
      <c r="E200" s="1065"/>
      <c r="F200" s="1065"/>
      <c r="G200" s="1065"/>
      <c r="H200" s="1065"/>
      <c r="I200" s="1065"/>
      <c r="J200" s="1065"/>
      <c r="K200" s="1065"/>
      <c r="L200" s="397">
        <v>2014.38</v>
      </c>
      <c r="M200" s="398"/>
      <c r="N200" s="399"/>
      <c r="V200" s="361"/>
      <c r="W200" s="367"/>
      <c r="X200" s="367"/>
      <c r="AD200" s="367"/>
      <c r="AE200" s="367"/>
      <c r="AF200" s="335" t="s">
        <v>512</v>
      </c>
      <c r="AG200" s="367"/>
    </row>
    <row r="201" spans="1:34" s="332" customFormat="1" ht="12" x14ac:dyDescent="0.2">
      <c r="A201" s="396"/>
      <c r="B201" s="371"/>
      <c r="C201" s="1065" t="s">
        <v>513</v>
      </c>
      <c r="D201" s="1065"/>
      <c r="E201" s="1065"/>
      <c r="F201" s="1065"/>
      <c r="G201" s="1065"/>
      <c r="H201" s="1065"/>
      <c r="I201" s="1065"/>
      <c r="J201" s="1065"/>
      <c r="K201" s="1065"/>
      <c r="L201" s="397"/>
      <c r="M201" s="398"/>
      <c r="N201" s="399"/>
      <c r="V201" s="361"/>
      <c r="W201" s="367"/>
      <c r="X201" s="367"/>
      <c r="AD201" s="367"/>
      <c r="AE201" s="367"/>
      <c r="AF201" s="335" t="s">
        <v>513</v>
      </c>
      <c r="AG201" s="367"/>
    </row>
    <row r="202" spans="1:34" s="332" customFormat="1" ht="12" x14ac:dyDescent="0.2">
      <c r="A202" s="396"/>
      <c r="B202" s="371"/>
      <c r="C202" s="1065" t="s">
        <v>517</v>
      </c>
      <c r="D202" s="1065"/>
      <c r="E202" s="1065"/>
      <c r="F202" s="1065"/>
      <c r="G202" s="1065"/>
      <c r="H202" s="1065"/>
      <c r="I202" s="1065"/>
      <c r="J202" s="1065"/>
      <c r="K202" s="1065"/>
      <c r="L202" s="397">
        <v>2014.38</v>
      </c>
      <c r="M202" s="398"/>
      <c r="N202" s="399"/>
      <c r="V202" s="361"/>
      <c r="W202" s="367"/>
      <c r="X202" s="367"/>
      <c r="AD202" s="367"/>
      <c r="AE202" s="367"/>
      <c r="AF202" s="335" t="s">
        <v>517</v>
      </c>
      <c r="AG202" s="367"/>
    </row>
    <row r="203" spans="1:34" s="332" customFormat="1" ht="12" x14ac:dyDescent="0.2">
      <c r="A203" s="396"/>
      <c r="B203" s="371"/>
      <c r="C203" s="1065" t="s">
        <v>518</v>
      </c>
      <c r="D203" s="1065"/>
      <c r="E203" s="1065"/>
      <c r="F203" s="1065"/>
      <c r="G203" s="1065"/>
      <c r="H203" s="1065"/>
      <c r="I203" s="1065"/>
      <c r="J203" s="1065"/>
      <c r="K203" s="1065"/>
      <c r="L203" s="397">
        <v>2014.38</v>
      </c>
      <c r="M203" s="398"/>
      <c r="N203" s="399"/>
      <c r="V203" s="361"/>
      <c r="W203" s="367"/>
      <c r="X203" s="367"/>
      <c r="AD203" s="367"/>
      <c r="AE203" s="367"/>
      <c r="AF203" s="335" t="s">
        <v>518</v>
      </c>
      <c r="AG203" s="367"/>
    </row>
    <row r="204" spans="1:34" s="332" customFormat="1" ht="12" x14ac:dyDescent="0.2">
      <c r="A204" s="396"/>
      <c r="B204" s="371"/>
      <c r="C204" s="1065" t="s">
        <v>513</v>
      </c>
      <c r="D204" s="1065"/>
      <c r="E204" s="1065"/>
      <c r="F204" s="1065"/>
      <c r="G204" s="1065"/>
      <c r="H204" s="1065"/>
      <c r="I204" s="1065"/>
      <c r="J204" s="1065"/>
      <c r="K204" s="1065"/>
      <c r="L204" s="397"/>
      <c r="M204" s="398"/>
      <c r="N204" s="399"/>
      <c r="V204" s="361"/>
      <c r="W204" s="367"/>
      <c r="X204" s="367"/>
      <c r="AD204" s="367"/>
      <c r="AE204" s="367"/>
      <c r="AF204" s="335" t="s">
        <v>513</v>
      </c>
      <c r="AG204" s="367"/>
    </row>
    <row r="205" spans="1:34" s="332" customFormat="1" ht="12" x14ac:dyDescent="0.2">
      <c r="A205" s="396"/>
      <c r="B205" s="371"/>
      <c r="C205" s="1065" t="s">
        <v>521</v>
      </c>
      <c r="D205" s="1065"/>
      <c r="E205" s="1065"/>
      <c r="F205" s="1065"/>
      <c r="G205" s="1065"/>
      <c r="H205" s="1065"/>
      <c r="I205" s="1065"/>
      <c r="J205" s="1065"/>
      <c r="K205" s="1065"/>
      <c r="L205" s="397">
        <v>2014.38</v>
      </c>
      <c r="M205" s="398"/>
      <c r="N205" s="399"/>
      <c r="V205" s="361"/>
      <c r="W205" s="367"/>
      <c r="X205" s="367"/>
      <c r="AD205" s="367"/>
      <c r="AE205" s="367"/>
      <c r="AF205" s="335" t="s">
        <v>521</v>
      </c>
      <c r="AG205" s="367"/>
    </row>
    <row r="206" spans="1:34" s="332" customFormat="1" ht="22.5" x14ac:dyDescent="0.2">
      <c r="A206" s="396"/>
      <c r="B206" s="390"/>
      <c r="C206" s="1067" t="s">
        <v>635</v>
      </c>
      <c r="D206" s="1067"/>
      <c r="E206" s="1067"/>
      <c r="F206" s="1067"/>
      <c r="G206" s="1067"/>
      <c r="H206" s="1067"/>
      <c r="I206" s="1067"/>
      <c r="J206" s="1067"/>
      <c r="K206" s="1067"/>
      <c r="L206" s="400">
        <v>2014.38</v>
      </c>
      <c r="M206" s="401"/>
      <c r="N206" s="402"/>
      <c r="V206" s="361"/>
      <c r="W206" s="367"/>
      <c r="X206" s="367"/>
      <c r="AD206" s="367"/>
      <c r="AE206" s="367"/>
      <c r="AG206" s="367" t="s">
        <v>635</v>
      </c>
    </row>
    <row r="207" spans="1:34" s="332" customFormat="1" ht="2.25" customHeight="1" x14ac:dyDescent="0.2">
      <c r="B207" s="338"/>
      <c r="C207" s="338"/>
      <c r="D207" s="338"/>
      <c r="E207" s="338"/>
      <c r="F207" s="338"/>
      <c r="G207" s="338"/>
      <c r="H207" s="338"/>
      <c r="I207" s="338"/>
      <c r="J207" s="338"/>
      <c r="K207" s="338"/>
      <c r="L207" s="403"/>
      <c r="M207" s="404"/>
      <c r="N207" s="405"/>
    </row>
    <row r="208" spans="1:34" s="332" customFormat="1" x14ac:dyDescent="0.2">
      <c r="A208" s="391"/>
      <c r="B208" s="392"/>
      <c r="C208" s="1068" t="s">
        <v>636</v>
      </c>
      <c r="D208" s="1068"/>
      <c r="E208" s="1068"/>
      <c r="F208" s="1068"/>
      <c r="G208" s="1068"/>
      <c r="H208" s="1068"/>
      <c r="I208" s="1068"/>
      <c r="J208" s="1068"/>
      <c r="K208" s="1068"/>
      <c r="L208" s="393"/>
      <c r="M208" s="406"/>
      <c r="N208" s="395"/>
      <c r="AH208" s="367" t="s">
        <v>636</v>
      </c>
    </row>
    <row r="209" spans="1:35" s="332" customFormat="1" x14ac:dyDescent="0.2">
      <c r="A209" s="396"/>
      <c r="B209" s="371"/>
      <c r="C209" s="1065" t="s">
        <v>512</v>
      </c>
      <c r="D209" s="1065"/>
      <c r="E209" s="1065"/>
      <c r="F209" s="1065"/>
      <c r="G209" s="1065"/>
      <c r="H209" s="1065"/>
      <c r="I209" s="1065"/>
      <c r="J209" s="1065"/>
      <c r="K209" s="1065"/>
      <c r="L209" s="397">
        <v>31851.71</v>
      </c>
      <c r="M209" s="407"/>
      <c r="N209" s="399"/>
      <c r="AH209" s="367"/>
      <c r="AI209" s="335" t="s">
        <v>512</v>
      </c>
    </row>
    <row r="210" spans="1:35" s="332" customFormat="1" x14ac:dyDescent="0.2">
      <c r="A210" s="396"/>
      <c r="B210" s="371"/>
      <c r="C210" s="1065" t="s">
        <v>513</v>
      </c>
      <c r="D210" s="1065"/>
      <c r="E210" s="1065"/>
      <c r="F210" s="1065"/>
      <c r="G210" s="1065"/>
      <c r="H210" s="1065"/>
      <c r="I210" s="1065"/>
      <c r="J210" s="1065"/>
      <c r="K210" s="1065"/>
      <c r="L210" s="397"/>
      <c r="M210" s="407"/>
      <c r="N210" s="399"/>
      <c r="AH210" s="367"/>
      <c r="AI210" s="335" t="s">
        <v>513</v>
      </c>
    </row>
    <row r="211" spans="1:35" s="332" customFormat="1" x14ac:dyDescent="0.2">
      <c r="A211" s="396"/>
      <c r="B211" s="371"/>
      <c r="C211" s="1065" t="s">
        <v>514</v>
      </c>
      <c r="D211" s="1065"/>
      <c r="E211" s="1065"/>
      <c r="F211" s="1065"/>
      <c r="G211" s="1065"/>
      <c r="H211" s="1065"/>
      <c r="I211" s="1065"/>
      <c r="J211" s="1065"/>
      <c r="K211" s="1065"/>
      <c r="L211" s="397">
        <v>2306.02</v>
      </c>
      <c r="M211" s="407"/>
      <c r="N211" s="399"/>
      <c r="AH211" s="367"/>
      <c r="AI211" s="335" t="s">
        <v>514</v>
      </c>
    </row>
    <row r="212" spans="1:35" s="332" customFormat="1" x14ac:dyDescent="0.2">
      <c r="A212" s="396"/>
      <c r="B212" s="371"/>
      <c r="C212" s="1065" t="s">
        <v>515</v>
      </c>
      <c r="D212" s="1065"/>
      <c r="E212" s="1065"/>
      <c r="F212" s="1065"/>
      <c r="G212" s="1065"/>
      <c r="H212" s="1065"/>
      <c r="I212" s="1065"/>
      <c r="J212" s="1065"/>
      <c r="K212" s="1065"/>
      <c r="L212" s="397">
        <v>1277.92</v>
      </c>
      <c r="M212" s="407"/>
      <c r="N212" s="399"/>
      <c r="AH212" s="367"/>
      <c r="AI212" s="335" t="s">
        <v>515</v>
      </c>
    </row>
    <row r="213" spans="1:35" s="332" customFormat="1" x14ac:dyDescent="0.2">
      <c r="A213" s="396"/>
      <c r="B213" s="371"/>
      <c r="C213" s="1065" t="s">
        <v>516</v>
      </c>
      <c r="D213" s="1065"/>
      <c r="E213" s="1065"/>
      <c r="F213" s="1065"/>
      <c r="G213" s="1065"/>
      <c r="H213" s="1065"/>
      <c r="I213" s="1065"/>
      <c r="J213" s="1065"/>
      <c r="K213" s="1065"/>
      <c r="L213" s="397">
        <v>204</v>
      </c>
      <c r="M213" s="407"/>
      <c r="N213" s="399"/>
      <c r="AH213" s="367"/>
      <c r="AI213" s="335" t="s">
        <v>516</v>
      </c>
    </row>
    <row r="214" spans="1:35" s="332" customFormat="1" x14ac:dyDescent="0.2">
      <c r="A214" s="396"/>
      <c r="B214" s="371"/>
      <c r="C214" s="1065" t="s">
        <v>517</v>
      </c>
      <c r="D214" s="1065"/>
      <c r="E214" s="1065"/>
      <c r="F214" s="1065"/>
      <c r="G214" s="1065"/>
      <c r="H214" s="1065"/>
      <c r="I214" s="1065"/>
      <c r="J214" s="1065"/>
      <c r="K214" s="1065"/>
      <c r="L214" s="397">
        <v>28267.77</v>
      </c>
      <c r="M214" s="407"/>
      <c r="N214" s="399"/>
      <c r="AH214" s="367"/>
      <c r="AI214" s="335" t="s">
        <v>517</v>
      </c>
    </row>
    <row r="215" spans="1:35" s="332" customFormat="1" x14ac:dyDescent="0.2">
      <c r="A215" s="396"/>
      <c r="B215" s="371" t="s">
        <v>423</v>
      </c>
      <c r="C215" s="1065" t="s">
        <v>518</v>
      </c>
      <c r="D215" s="1065"/>
      <c r="E215" s="1065"/>
      <c r="F215" s="1065"/>
      <c r="G215" s="1065"/>
      <c r="H215" s="1065"/>
      <c r="I215" s="1065"/>
      <c r="J215" s="1065"/>
      <c r="K215" s="1065"/>
      <c r="L215" s="397">
        <v>8367.4</v>
      </c>
      <c r="M215" s="407" t="s">
        <v>4714</v>
      </c>
      <c r="N215" s="399">
        <v>58488</v>
      </c>
      <c r="AH215" s="367"/>
      <c r="AI215" s="335" t="s">
        <v>518</v>
      </c>
    </row>
    <row r="216" spans="1:35" s="332" customFormat="1" x14ac:dyDescent="0.2">
      <c r="A216" s="396"/>
      <c r="B216" s="371"/>
      <c r="C216" s="1065" t="s">
        <v>513</v>
      </c>
      <c r="D216" s="1065"/>
      <c r="E216" s="1065"/>
      <c r="F216" s="1065"/>
      <c r="G216" s="1065"/>
      <c r="H216" s="1065"/>
      <c r="I216" s="1065"/>
      <c r="J216" s="1065"/>
      <c r="K216" s="1065"/>
      <c r="L216" s="397"/>
      <c r="M216" s="407"/>
      <c r="N216" s="399"/>
      <c r="AH216" s="367"/>
      <c r="AI216" s="335" t="s">
        <v>513</v>
      </c>
    </row>
    <row r="217" spans="1:35" s="332" customFormat="1" x14ac:dyDescent="0.2">
      <c r="A217" s="396"/>
      <c r="B217" s="371"/>
      <c r="C217" s="1065" t="s">
        <v>519</v>
      </c>
      <c r="D217" s="1065"/>
      <c r="E217" s="1065"/>
      <c r="F217" s="1065"/>
      <c r="G217" s="1065"/>
      <c r="H217" s="1065"/>
      <c r="I217" s="1065"/>
      <c r="J217" s="1065"/>
      <c r="K217" s="1065"/>
      <c r="L217" s="397">
        <v>1886.38</v>
      </c>
      <c r="M217" s="407"/>
      <c r="N217" s="399"/>
      <c r="AH217" s="367"/>
      <c r="AI217" s="335" t="s">
        <v>519</v>
      </c>
    </row>
    <row r="218" spans="1:35" s="332" customFormat="1" x14ac:dyDescent="0.2">
      <c r="A218" s="396"/>
      <c r="B218" s="371"/>
      <c r="C218" s="1065" t="s">
        <v>520</v>
      </c>
      <c r="D218" s="1065"/>
      <c r="E218" s="1065"/>
      <c r="F218" s="1065"/>
      <c r="G218" s="1065"/>
      <c r="H218" s="1065"/>
      <c r="I218" s="1065"/>
      <c r="J218" s="1065"/>
      <c r="K218" s="1065"/>
      <c r="L218" s="397">
        <v>268.39</v>
      </c>
      <c r="M218" s="407"/>
      <c r="N218" s="399"/>
      <c r="AH218" s="367"/>
      <c r="AI218" s="335" t="s">
        <v>520</v>
      </c>
    </row>
    <row r="219" spans="1:35" s="332" customFormat="1" x14ac:dyDescent="0.2">
      <c r="A219" s="396"/>
      <c r="B219" s="371"/>
      <c r="C219" s="1065" t="s">
        <v>521</v>
      </c>
      <c r="D219" s="1065"/>
      <c r="E219" s="1065"/>
      <c r="F219" s="1065"/>
      <c r="G219" s="1065"/>
      <c r="H219" s="1065"/>
      <c r="I219" s="1065"/>
      <c r="J219" s="1065"/>
      <c r="K219" s="1065"/>
      <c r="L219" s="397">
        <v>3727.44</v>
      </c>
      <c r="M219" s="407"/>
      <c r="N219" s="399"/>
      <c r="AH219" s="367"/>
      <c r="AI219" s="335" t="s">
        <v>521</v>
      </c>
    </row>
    <row r="220" spans="1:35" s="332" customFormat="1" x14ac:dyDescent="0.2">
      <c r="A220" s="396"/>
      <c r="B220" s="371"/>
      <c r="C220" s="1065" t="s">
        <v>522</v>
      </c>
      <c r="D220" s="1065"/>
      <c r="E220" s="1065"/>
      <c r="F220" s="1065"/>
      <c r="G220" s="1065"/>
      <c r="H220" s="1065"/>
      <c r="I220" s="1065"/>
      <c r="J220" s="1065"/>
      <c r="K220" s="1065"/>
      <c r="L220" s="397">
        <v>1713.38</v>
      </c>
      <c r="M220" s="407"/>
      <c r="N220" s="399"/>
      <c r="AH220" s="367"/>
      <c r="AI220" s="335" t="s">
        <v>522</v>
      </c>
    </row>
    <row r="221" spans="1:35" s="332" customFormat="1" x14ac:dyDescent="0.2">
      <c r="A221" s="396"/>
      <c r="B221" s="371"/>
      <c r="C221" s="1065" t="s">
        <v>523</v>
      </c>
      <c r="D221" s="1065"/>
      <c r="E221" s="1065"/>
      <c r="F221" s="1065"/>
      <c r="G221" s="1065"/>
      <c r="H221" s="1065"/>
      <c r="I221" s="1065"/>
      <c r="J221" s="1065"/>
      <c r="K221" s="1065"/>
      <c r="L221" s="397">
        <v>771.81</v>
      </c>
      <c r="M221" s="407"/>
      <c r="N221" s="399"/>
      <c r="AH221" s="367"/>
      <c r="AI221" s="335" t="s">
        <v>523</v>
      </c>
    </row>
    <row r="222" spans="1:35" s="332" customFormat="1" x14ac:dyDescent="0.2">
      <c r="A222" s="396"/>
      <c r="B222" s="371" t="s">
        <v>423</v>
      </c>
      <c r="C222" s="1065" t="s">
        <v>3041</v>
      </c>
      <c r="D222" s="1065"/>
      <c r="E222" s="1065"/>
      <c r="F222" s="1065"/>
      <c r="G222" s="1065"/>
      <c r="H222" s="1065"/>
      <c r="I222" s="1065"/>
      <c r="J222" s="1065"/>
      <c r="K222" s="1065"/>
      <c r="L222" s="397">
        <v>26836.98</v>
      </c>
      <c r="M222" s="407" t="s">
        <v>4714</v>
      </c>
      <c r="N222" s="399">
        <v>187590</v>
      </c>
      <c r="AH222" s="367"/>
      <c r="AI222" s="335" t="s">
        <v>3041</v>
      </c>
    </row>
    <row r="223" spans="1:35" s="332" customFormat="1" x14ac:dyDescent="0.2">
      <c r="A223" s="396"/>
      <c r="B223" s="371"/>
      <c r="C223" s="1065" t="s">
        <v>513</v>
      </c>
      <c r="D223" s="1065"/>
      <c r="E223" s="1065"/>
      <c r="F223" s="1065"/>
      <c r="G223" s="1065"/>
      <c r="H223" s="1065"/>
      <c r="I223" s="1065"/>
      <c r="J223" s="1065"/>
      <c r="K223" s="1065"/>
      <c r="L223" s="397"/>
      <c r="M223" s="407"/>
      <c r="N223" s="399"/>
      <c r="AH223" s="367"/>
      <c r="AI223" s="335" t="s">
        <v>513</v>
      </c>
    </row>
    <row r="224" spans="1:35" s="332" customFormat="1" x14ac:dyDescent="0.2">
      <c r="A224" s="396"/>
      <c r="B224" s="371"/>
      <c r="C224" s="1065" t="s">
        <v>519</v>
      </c>
      <c r="D224" s="1065"/>
      <c r="E224" s="1065"/>
      <c r="F224" s="1065"/>
      <c r="G224" s="1065"/>
      <c r="H224" s="1065"/>
      <c r="I224" s="1065"/>
      <c r="J224" s="1065"/>
      <c r="K224" s="1065"/>
      <c r="L224" s="397">
        <v>419.64</v>
      </c>
      <c r="M224" s="407"/>
      <c r="N224" s="399"/>
      <c r="AH224" s="367"/>
      <c r="AI224" s="335" t="s">
        <v>519</v>
      </c>
    </row>
    <row r="225" spans="1:36" x14ac:dyDescent="0.2">
      <c r="A225" s="396"/>
      <c r="B225" s="371"/>
      <c r="C225" s="1065" t="s">
        <v>520</v>
      </c>
      <c r="D225" s="1065"/>
      <c r="E225" s="1065"/>
      <c r="F225" s="1065"/>
      <c r="G225" s="1065"/>
      <c r="H225" s="1065"/>
      <c r="I225" s="1065"/>
      <c r="J225" s="1065"/>
      <c r="K225" s="1065"/>
      <c r="L225" s="397">
        <v>1009.53</v>
      </c>
      <c r="M225" s="407"/>
      <c r="N225" s="399"/>
      <c r="O225" s="332"/>
      <c r="P225" s="332"/>
      <c r="Q225" s="332"/>
      <c r="R225" s="332"/>
      <c r="S225" s="332"/>
      <c r="T225" s="332"/>
      <c r="U225" s="332"/>
      <c r="V225" s="332"/>
      <c r="W225" s="332"/>
      <c r="X225" s="332"/>
      <c r="Y225" s="332"/>
      <c r="Z225" s="332"/>
      <c r="AA225" s="332"/>
      <c r="AB225" s="332"/>
      <c r="AC225" s="332"/>
      <c r="AD225" s="332"/>
      <c r="AE225" s="332"/>
      <c r="AF225" s="332"/>
      <c r="AG225" s="332"/>
      <c r="AH225" s="367"/>
      <c r="AI225" s="335" t="s">
        <v>520</v>
      </c>
      <c r="AJ225" s="332"/>
    </row>
    <row r="226" spans="1:36" x14ac:dyDescent="0.2">
      <c r="A226" s="396"/>
      <c r="B226" s="371"/>
      <c r="C226" s="1065" t="s">
        <v>521</v>
      </c>
      <c r="D226" s="1065"/>
      <c r="E226" s="1065"/>
      <c r="F226" s="1065"/>
      <c r="G226" s="1065"/>
      <c r="H226" s="1065"/>
      <c r="I226" s="1065"/>
      <c r="J226" s="1065"/>
      <c r="K226" s="1065"/>
      <c r="L226" s="397">
        <v>24540.33</v>
      </c>
      <c r="M226" s="407"/>
      <c r="N226" s="399"/>
      <c r="O226" s="332"/>
      <c r="P226" s="332"/>
      <c r="Q226" s="332"/>
      <c r="R226" s="332"/>
      <c r="S226" s="332"/>
      <c r="T226" s="332"/>
      <c r="U226" s="332"/>
      <c r="V226" s="332"/>
      <c r="W226" s="332"/>
      <c r="X226" s="332"/>
      <c r="Y226" s="332"/>
      <c r="Z226" s="332"/>
      <c r="AA226" s="332"/>
      <c r="AB226" s="332"/>
      <c r="AC226" s="332"/>
      <c r="AD226" s="332"/>
      <c r="AE226" s="332"/>
      <c r="AF226" s="332"/>
      <c r="AG226" s="332"/>
      <c r="AH226" s="367"/>
      <c r="AI226" s="335" t="s">
        <v>521</v>
      </c>
      <c r="AJ226" s="332"/>
    </row>
    <row r="227" spans="1:36" x14ac:dyDescent="0.2">
      <c r="A227" s="396"/>
      <c r="B227" s="371"/>
      <c r="C227" s="1065" t="s">
        <v>522</v>
      </c>
      <c r="D227" s="1065"/>
      <c r="E227" s="1065"/>
      <c r="F227" s="1065"/>
      <c r="G227" s="1065"/>
      <c r="H227" s="1065"/>
      <c r="I227" s="1065"/>
      <c r="J227" s="1065"/>
      <c r="K227" s="1065"/>
      <c r="L227" s="397">
        <v>568.54999999999995</v>
      </c>
      <c r="M227" s="407"/>
      <c r="N227" s="399"/>
      <c r="O227" s="332"/>
      <c r="P227" s="332"/>
      <c r="Q227" s="332"/>
      <c r="R227" s="332"/>
      <c r="S227" s="332"/>
      <c r="T227" s="332"/>
      <c r="U227" s="332"/>
      <c r="V227" s="332"/>
      <c r="W227" s="332"/>
      <c r="X227" s="332"/>
      <c r="Y227" s="332"/>
      <c r="Z227" s="332"/>
      <c r="AA227" s="332"/>
      <c r="AB227" s="332"/>
      <c r="AC227" s="332"/>
      <c r="AD227" s="332"/>
      <c r="AE227" s="332"/>
      <c r="AF227" s="332"/>
      <c r="AG227" s="332"/>
      <c r="AH227" s="367"/>
      <c r="AI227" s="335" t="s">
        <v>522</v>
      </c>
      <c r="AJ227" s="332"/>
    </row>
    <row r="228" spans="1:36" x14ac:dyDescent="0.2">
      <c r="A228" s="396"/>
      <c r="B228" s="371"/>
      <c r="C228" s="1065" t="s">
        <v>523</v>
      </c>
      <c r="D228" s="1065"/>
      <c r="E228" s="1065"/>
      <c r="F228" s="1065"/>
      <c r="G228" s="1065"/>
      <c r="H228" s="1065"/>
      <c r="I228" s="1065"/>
      <c r="J228" s="1065"/>
      <c r="K228" s="1065"/>
      <c r="L228" s="397">
        <v>298.93</v>
      </c>
      <c r="M228" s="407"/>
      <c r="N228" s="399"/>
      <c r="O228" s="332"/>
      <c r="P228" s="332"/>
      <c r="Q228" s="332"/>
      <c r="R228" s="332"/>
      <c r="S228" s="332"/>
      <c r="T228" s="332"/>
      <c r="U228" s="332"/>
      <c r="V228" s="332"/>
      <c r="W228" s="332"/>
      <c r="X228" s="332"/>
      <c r="Y228" s="332"/>
      <c r="Z228" s="332"/>
      <c r="AA228" s="332"/>
      <c r="AB228" s="332"/>
      <c r="AC228" s="332"/>
      <c r="AD228" s="332"/>
      <c r="AE228" s="332"/>
      <c r="AF228" s="332"/>
      <c r="AG228" s="332"/>
      <c r="AH228" s="367"/>
      <c r="AI228" s="335" t="s">
        <v>523</v>
      </c>
      <c r="AJ228" s="332"/>
    </row>
    <row r="229" spans="1:36" x14ac:dyDescent="0.2">
      <c r="A229" s="396"/>
      <c r="B229" s="371"/>
      <c r="C229" s="1065" t="s">
        <v>524</v>
      </c>
      <c r="D229" s="1065"/>
      <c r="E229" s="1065"/>
      <c r="F229" s="1065"/>
      <c r="G229" s="1065"/>
      <c r="H229" s="1065"/>
      <c r="I229" s="1065"/>
      <c r="J229" s="1065"/>
      <c r="K229" s="1065"/>
      <c r="L229" s="397">
        <v>2510.02</v>
      </c>
      <c r="M229" s="407"/>
      <c r="N229" s="399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2"/>
      <c r="AH229" s="367"/>
      <c r="AI229" s="335" t="s">
        <v>524</v>
      </c>
      <c r="AJ229" s="332"/>
    </row>
    <row r="230" spans="1:36" x14ac:dyDescent="0.2">
      <c r="A230" s="396"/>
      <c r="B230" s="371"/>
      <c r="C230" s="1065" t="s">
        <v>525</v>
      </c>
      <c r="D230" s="1065"/>
      <c r="E230" s="1065"/>
      <c r="F230" s="1065"/>
      <c r="G230" s="1065"/>
      <c r="H230" s="1065"/>
      <c r="I230" s="1065"/>
      <c r="J230" s="1065"/>
      <c r="K230" s="1065"/>
      <c r="L230" s="397">
        <v>2281.9299999999998</v>
      </c>
      <c r="M230" s="407"/>
      <c r="N230" s="399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2"/>
      <c r="AH230" s="367"/>
      <c r="AI230" s="335" t="s">
        <v>525</v>
      </c>
      <c r="AJ230" s="332"/>
    </row>
    <row r="231" spans="1:36" x14ac:dyDescent="0.2">
      <c r="A231" s="396"/>
      <c r="B231" s="371"/>
      <c r="C231" s="1065" t="s">
        <v>526</v>
      </c>
      <c r="D231" s="1065"/>
      <c r="E231" s="1065"/>
      <c r="F231" s="1065"/>
      <c r="G231" s="1065"/>
      <c r="H231" s="1065"/>
      <c r="I231" s="1065"/>
      <c r="J231" s="1065"/>
      <c r="K231" s="1065"/>
      <c r="L231" s="397">
        <v>1070.74</v>
      </c>
      <c r="M231" s="407"/>
      <c r="N231" s="399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2"/>
      <c r="AH231" s="367"/>
      <c r="AI231" s="335" t="s">
        <v>526</v>
      </c>
      <c r="AJ231" s="332"/>
    </row>
    <row r="232" spans="1:36" x14ac:dyDescent="0.2">
      <c r="A232" s="396"/>
      <c r="B232" s="390"/>
      <c r="C232" s="1067" t="s">
        <v>637</v>
      </c>
      <c r="D232" s="1067"/>
      <c r="E232" s="1067"/>
      <c r="F232" s="1067"/>
      <c r="G232" s="1067"/>
      <c r="H232" s="1067"/>
      <c r="I232" s="1067"/>
      <c r="J232" s="1067"/>
      <c r="K232" s="1067"/>
      <c r="L232" s="400">
        <v>35204.379999999997</v>
      </c>
      <c r="M232" s="408"/>
      <c r="N232" s="409">
        <v>246078</v>
      </c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2"/>
      <c r="AH232" s="367"/>
      <c r="AI232" s="332"/>
      <c r="AJ232" s="367" t="s">
        <v>637</v>
      </c>
    </row>
    <row r="233" spans="1:36" ht="1.5" customHeight="1" x14ac:dyDescent="0.2">
      <c r="B233" s="390"/>
      <c r="C233" s="380"/>
      <c r="D233" s="380"/>
      <c r="E233" s="380"/>
      <c r="F233" s="380"/>
      <c r="G233" s="380"/>
      <c r="H233" s="380"/>
      <c r="I233" s="380"/>
      <c r="J233" s="380"/>
      <c r="K233" s="380"/>
      <c r="L233" s="400"/>
      <c r="M233" s="401"/>
      <c r="N233" s="410"/>
      <c r="O233" s="332"/>
      <c r="P233" s="332"/>
      <c r="Q233" s="332"/>
      <c r="R233" s="332"/>
      <c r="S233" s="332"/>
      <c r="T233" s="332"/>
      <c r="U233" s="332"/>
      <c r="V233" s="332"/>
      <c r="W233" s="332"/>
      <c r="X233" s="332"/>
      <c r="Y233" s="332"/>
      <c r="Z233" s="332"/>
      <c r="AA233" s="332"/>
      <c r="AB233" s="332"/>
      <c r="AC233" s="332"/>
      <c r="AD233" s="332"/>
      <c r="AE233" s="332"/>
      <c r="AF233" s="332"/>
      <c r="AG233" s="332"/>
      <c r="AH233" s="332"/>
      <c r="AI233" s="332"/>
      <c r="AJ233" s="332"/>
    </row>
    <row r="234" spans="1:36" ht="53.25" customHeight="1" x14ac:dyDescent="0.2">
      <c r="A234" s="411"/>
      <c r="B234" s="411"/>
      <c r="C234" s="411"/>
      <c r="D234" s="411"/>
      <c r="E234" s="411"/>
      <c r="F234" s="411"/>
      <c r="G234" s="411"/>
      <c r="H234" s="411"/>
      <c r="I234" s="411"/>
      <c r="J234" s="411"/>
      <c r="K234" s="411"/>
      <c r="L234" s="411"/>
      <c r="M234" s="411"/>
      <c r="N234" s="411"/>
      <c r="O234" s="332"/>
      <c r="P234" s="332"/>
      <c r="Q234" s="332"/>
      <c r="R234" s="332"/>
      <c r="S234" s="332"/>
      <c r="T234" s="332"/>
      <c r="U234" s="332"/>
      <c r="V234" s="332"/>
      <c r="W234" s="332"/>
      <c r="X234" s="332"/>
      <c r="Y234" s="332"/>
      <c r="Z234" s="332"/>
      <c r="AA234" s="332"/>
      <c r="AB234" s="332"/>
      <c r="AC234" s="332"/>
      <c r="AD234" s="332"/>
      <c r="AE234" s="332"/>
      <c r="AF234" s="332"/>
      <c r="AG234" s="332"/>
      <c r="AH234" s="332"/>
      <c r="AI234" s="332"/>
      <c r="AJ234" s="332"/>
    </row>
    <row r="235" spans="1:36" x14ac:dyDescent="0.2">
      <c r="B235" s="412" t="s">
        <v>376</v>
      </c>
      <c r="C235" s="1066" t="s">
        <v>638</v>
      </c>
      <c r="D235" s="1066"/>
      <c r="E235" s="1066"/>
      <c r="F235" s="1066"/>
      <c r="G235" s="1066"/>
      <c r="H235" s="1066"/>
      <c r="I235" s="1066"/>
      <c r="J235" s="1066"/>
      <c r="K235" s="1066"/>
      <c r="L235" s="1066"/>
      <c r="O235" s="332"/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  <c r="AA235" s="332"/>
      <c r="AB235" s="332"/>
      <c r="AC235" s="332"/>
      <c r="AD235" s="332"/>
      <c r="AE235" s="332"/>
      <c r="AF235" s="332"/>
      <c r="AG235" s="332"/>
      <c r="AH235" s="332"/>
      <c r="AI235" s="332"/>
      <c r="AJ235" s="332"/>
    </row>
    <row r="236" spans="1:36" ht="13.5" customHeight="1" x14ac:dyDescent="0.2">
      <c r="B236" s="333"/>
      <c r="C236" s="1064" t="s">
        <v>92</v>
      </c>
      <c r="D236" s="1064"/>
      <c r="E236" s="1064"/>
      <c r="F236" s="1064"/>
      <c r="G236" s="1064"/>
      <c r="H236" s="1064"/>
      <c r="I236" s="1064"/>
      <c r="J236" s="1064"/>
      <c r="K236" s="1064"/>
      <c r="L236" s="1064"/>
      <c r="O236" s="332"/>
      <c r="P236" s="332"/>
      <c r="Q236" s="332"/>
      <c r="R236" s="332"/>
      <c r="S236" s="332"/>
      <c r="T236" s="332"/>
      <c r="U236" s="332"/>
      <c r="V236" s="332"/>
      <c r="W236" s="332"/>
      <c r="X236" s="332"/>
      <c r="Y236" s="332"/>
      <c r="Z236" s="332"/>
      <c r="AA236" s="332"/>
      <c r="AB236" s="332"/>
      <c r="AC236" s="332"/>
      <c r="AD236" s="332"/>
      <c r="AE236" s="332"/>
      <c r="AF236" s="332"/>
      <c r="AG236" s="332"/>
      <c r="AH236" s="332"/>
      <c r="AI236" s="332"/>
      <c r="AJ236" s="332"/>
    </row>
    <row r="237" spans="1:36" ht="12.75" customHeight="1" x14ac:dyDescent="0.2">
      <c r="B237" s="412" t="s">
        <v>377</v>
      </c>
      <c r="C237" s="1066" t="s">
        <v>639</v>
      </c>
      <c r="D237" s="1066"/>
      <c r="E237" s="1066"/>
      <c r="F237" s="1066"/>
      <c r="G237" s="1066"/>
      <c r="H237" s="1066"/>
      <c r="I237" s="1066"/>
      <c r="J237" s="1066"/>
      <c r="K237" s="1066"/>
      <c r="L237" s="1066"/>
      <c r="O237" s="332"/>
      <c r="P237" s="332"/>
      <c r="Q237" s="332"/>
      <c r="R237" s="332"/>
      <c r="S237" s="332"/>
      <c r="T237" s="332"/>
      <c r="U237" s="332"/>
      <c r="V237" s="332"/>
      <c r="W237" s="332"/>
      <c r="X237" s="332"/>
      <c r="Y237" s="332"/>
      <c r="Z237" s="332"/>
      <c r="AA237" s="332"/>
      <c r="AB237" s="332"/>
      <c r="AC237" s="332"/>
      <c r="AD237" s="332"/>
      <c r="AE237" s="332"/>
      <c r="AF237" s="332"/>
      <c r="AG237" s="332"/>
      <c r="AH237" s="332"/>
      <c r="AI237" s="332"/>
      <c r="AJ237" s="332"/>
    </row>
    <row r="238" spans="1:36" ht="13.5" customHeight="1" x14ac:dyDescent="0.2">
      <c r="C238" s="1064" t="s">
        <v>92</v>
      </c>
      <c r="D238" s="1064"/>
      <c r="E238" s="1064"/>
      <c r="F238" s="1064"/>
      <c r="G238" s="1064"/>
      <c r="H238" s="1064"/>
      <c r="I238" s="1064"/>
      <c r="J238" s="1064"/>
      <c r="K238" s="1064"/>
      <c r="L238" s="1064"/>
      <c r="O238" s="332"/>
      <c r="P238" s="332"/>
      <c r="Q238" s="332"/>
      <c r="R238" s="332"/>
      <c r="S238" s="332"/>
      <c r="T238" s="332"/>
      <c r="U238" s="332"/>
      <c r="V238" s="332"/>
      <c r="W238" s="332"/>
      <c r="X238" s="332"/>
      <c r="Y238" s="332"/>
      <c r="Z238" s="332"/>
      <c r="AA238" s="332"/>
      <c r="AB238" s="332"/>
      <c r="AC238" s="332"/>
      <c r="AD238" s="332"/>
      <c r="AE238" s="332"/>
      <c r="AF238" s="332"/>
      <c r="AG238" s="332"/>
      <c r="AH238" s="332"/>
      <c r="AI238" s="332"/>
      <c r="AJ238" s="332"/>
    </row>
    <row r="240" spans="1:36" x14ac:dyDescent="0.2">
      <c r="B240" s="413"/>
      <c r="D240" s="413"/>
      <c r="F240" s="413"/>
      <c r="O240" s="332"/>
      <c r="P240" s="332"/>
      <c r="Q240" s="332"/>
      <c r="R240" s="332"/>
      <c r="S240" s="332"/>
      <c r="T240" s="332"/>
      <c r="U240" s="332"/>
      <c r="V240" s="332"/>
      <c r="W240" s="332"/>
      <c r="X240" s="332"/>
      <c r="Y240" s="332"/>
      <c r="Z240" s="332"/>
      <c r="AA240" s="332"/>
      <c r="AB240" s="332"/>
      <c r="AC240" s="332"/>
      <c r="AD240" s="332"/>
      <c r="AE240" s="332"/>
      <c r="AF240" s="332"/>
      <c r="AG240" s="332"/>
      <c r="AH240" s="332"/>
      <c r="AI240" s="332"/>
      <c r="AJ240" s="332"/>
    </row>
    <row r="257" spans="15:36" x14ac:dyDescent="0.2"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2"/>
      <c r="AH257" s="332"/>
      <c r="AI257" s="332"/>
      <c r="AJ257" s="332"/>
    </row>
    <row r="258" spans="15:36" x14ac:dyDescent="0.2"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2"/>
      <c r="AH258" s="332"/>
      <c r="AI258" s="332"/>
      <c r="AJ258" s="332"/>
    </row>
    <row r="261" spans="15:36" x14ac:dyDescent="0.2">
      <c r="O261" s="332"/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  <c r="AA261" s="332"/>
      <c r="AB261" s="332"/>
      <c r="AC261" s="332"/>
      <c r="AD261" s="332"/>
      <c r="AE261" s="332"/>
      <c r="AF261" s="332"/>
      <c r="AG261" s="332"/>
      <c r="AH261" s="332"/>
      <c r="AI261" s="332"/>
      <c r="AJ261" s="332"/>
    </row>
  </sheetData>
  <mergeCells count="216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3:N53"/>
    <mergeCell ref="C54:N54"/>
    <mergeCell ref="C55:N55"/>
    <mergeCell ref="C56:E56"/>
    <mergeCell ref="C57:E57"/>
    <mergeCell ref="C58:E58"/>
    <mergeCell ref="C47:E47"/>
    <mergeCell ref="C48:E48"/>
    <mergeCell ref="C49:E49"/>
    <mergeCell ref="C50:E50"/>
    <mergeCell ref="C51:E51"/>
    <mergeCell ref="C52:E52"/>
    <mergeCell ref="C65:N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E63"/>
    <mergeCell ref="C64:N64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E76"/>
    <mergeCell ref="C89:E89"/>
    <mergeCell ref="C90:E90"/>
    <mergeCell ref="C91:E91"/>
    <mergeCell ref="C92:E92"/>
    <mergeCell ref="C93:E93"/>
    <mergeCell ref="C94:E94"/>
    <mergeCell ref="C83:E83"/>
    <mergeCell ref="C84:E84"/>
    <mergeCell ref="C85:N85"/>
    <mergeCell ref="C86:N86"/>
    <mergeCell ref="C87:N87"/>
    <mergeCell ref="C88:E88"/>
    <mergeCell ref="C101:E101"/>
    <mergeCell ref="C102:E102"/>
    <mergeCell ref="C103:E103"/>
    <mergeCell ref="C104:E104"/>
    <mergeCell ref="C105:E105"/>
    <mergeCell ref="C106:E106"/>
    <mergeCell ref="C95:E95"/>
    <mergeCell ref="C96:E96"/>
    <mergeCell ref="C97:N97"/>
    <mergeCell ref="C98:N98"/>
    <mergeCell ref="C99:E99"/>
    <mergeCell ref="C100:E100"/>
    <mergeCell ref="C115:K115"/>
    <mergeCell ref="C116:K116"/>
    <mergeCell ref="C117:K117"/>
    <mergeCell ref="C118:K118"/>
    <mergeCell ref="C119:K119"/>
    <mergeCell ref="C120:K120"/>
    <mergeCell ref="C107:E107"/>
    <mergeCell ref="C108:E108"/>
    <mergeCell ref="C109:E109"/>
    <mergeCell ref="C110:E110"/>
    <mergeCell ref="C113:K113"/>
    <mergeCell ref="C114:K114"/>
    <mergeCell ref="C127:K127"/>
    <mergeCell ref="C128:K128"/>
    <mergeCell ref="C129:K129"/>
    <mergeCell ref="C130:K130"/>
    <mergeCell ref="C131:K131"/>
    <mergeCell ref="C132:K132"/>
    <mergeCell ref="C121:K121"/>
    <mergeCell ref="C122:K122"/>
    <mergeCell ref="C123:K123"/>
    <mergeCell ref="C124:K124"/>
    <mergeCell ref="C125:K125"/>
    <mergeCell ref="C126:K126"/>
    <mergeCell ref="C139:E139"/>
    <mergeCell ref="C140:N140"/>
    <mergeCell ref="C141:N141"/>
    <mergeCell ref="C142:E142"/>
    <mergeCell ref="C143:E143"/>
    <mergeCell ref="C144:E144"/>
    <mergeCell ref="C133:K133"/>
    <mergeCell ref="C134:K134"/>
    <mergeCell ref="C135:K135"/>
    <mergeCell ref="C136:K136"/>
    <mergeCell ref="C137:K137"/>
    <mergeCell ref="A138:N138"/>
    <mergeCell ref="C151:E151"/>
    <mergeCell ref="C152:E152"/>
    <mergeCell ref="C153:E153"/>
    <mergeCell ref="C154:N154"/>
    <mergeCell ref="C155:N155"/>
    <mergeCell ref="C156:E156"/>
    <mergeCell ref="C145:E145"/>
    <mergeCell ref="C146:E146"/>
    <mergeCell ref="C147:E147"/>
    <mergeCell ref="C148:E148"/>
    <mergeCell ref="C149:E149"/>
    <mergeCell ref="C150:E150"/>
    <mergeCell ref="C163:E163"/>
    <mergeCell ref="C164:E164"/>
    <mergeCell ref="C165:E165"/>
    <mergeCell ref="C166:E166"/>
    <mergeCell ref="C167:E167"/>
    <mergeCell ref="C169:N169"/>
    <mergeCell ref="C157:E157"/>
    <mergeCell ref="C158:E158"/>
    <mergeCell ref="C159:E159"/>
    <mergeCell ref="C160:E160"/>
    <mergeCell ref="C161:E161"/>
    <mergeCell ref="C162:E162"/>
    <mergeCell ref="C178:K178"/>
    <mergeCell ref="C179:K179"/>
    <mergeCell ref="C180:K180"/>
    <mergeCell ref="C181:K181"/>
    <mergeCell ref="C182:K182"/>
    <mergeCell ref="C183:K183"/>
    <mergeCell ref="C170:N170"/>
    <mergeCell ref="C171:E171"/>
    <mergeCell ref="C173:N173"/>
    <mergeCell ref="C174:N174"/>
    <mergeCell ref="C176:K176"/>
    <mergeCell ref="C177:K177"/>
    <mergeCell ref="C190:K190"/>
    <mergeCell ref="C191:K191"/>
    <mergeCell ref="C192:K192"/>
    <mergeCell ref="C193:K193"/>
    <mergeCell ref="A194:N194"/>
    <mergeCell ref="A195:N195"/>
    <mergeCell ref="C184:K184"/>
    <mergeCell ref="C185:K185"/>
    <mergeCell ref="C186:K186"/>
    <mergeCell ref="C187:K187"/>
    <mergeCell ref="C188:K188"/>
    <mergeCell ref="C189:K189"/>
    <mergeCell ref="C204:K204"/>
    <mergeCell ref="C205:K205"/>
    <mergeCell ref="C206:K206"/>
    <mergeCell ref="C208:K208"/>
    <mergeCell ref="C209:K209"/>
    <mergeCell ref="C210:K210"/>
    <mergeCell ref="C196:E196"/>
    <mergeCell ref="C199:K199"/>
    <mergeCell ref="C200:K200"/>
    <mergeCell ref="C201:K201"/>
    <mergeCell ref="C202:K202"/>
    <mergeCell ref="C203:K203"/>
    <mergeCell ref="C217:K217"/>
    <mergeCell ref="C218:K218"/>
    <mergeCell ref="C219:K219"/>
    <mergeCell ref="C220:K220"/>
    <mergeCell ref="C221:K221"/>
    <mergeCell ref="C222:K222"/>
    <mergeCell ref="C211:K211"/>
    <mergeCell ref="C212:K212"/>
    <mergeCell ref="C213:K213"/>
    <mergeCell ref="C214:K214"/>
    <mergeCell ref="C215:K215"/>
    <mergeCell ref="C216:K216"/>
    <mergeCell ref="C237:L237"/>
    <mergeCell ref="C238:L238"/>
    <mergeCell ref="C229:K229"/>
    <mergeCell ref="C230:K230"/>
    <mergeCell ref="C231:K231"/>
    <mergeCell ref="C232:K232"/>
    <mergeCell ref="C235:L235"/>
    <mergeCell ref="C236:L236"/>
    <mergeCell ref="C223:K223"/>
    <mergeCell ref="C224:K224"/>
    <mergeCell ref="C225:K225"/>
    <mergeCell ref="C226:K226"/>
    <mergeCell ref="C227:K227"/>
    <mergeCell ref="C228:K228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27" orientation="landscape" useFirstPageNumber="1" r:id="rId1"/>
  <headerFooter>
    <oddFooter>&amp;R&amp;8&amp;P</oddFooter>
  </headerFooter>
  <rowBreaks count="1" manualBreakCount="1">
    <brk id="34" max="260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39"/>
  <sheetViews>
    <sheetView showGridLines="0" topLeftCell="B1" zoomScale="115" zoomScaleNormal="115" workbookViewId="0"/>
  </sheetViews>
  <sheetFormatPr defaultRowHeight="12.75" x14ac:dyDescent="0.2"/>
  <cols>
    <col min="1" max="1" width="0" style="54" hidden="1" customWidth="1"/>
    <col min="2" max="2" width="5.5703125" style="54" customWidth="1"/>
    <col min="3" max="3" width="17" style="54" customWidth="1"/>
    <col min="4" max="4" width="37.85546875" style="54" customWidth="1"/>
    <col min="5" max="5" width="17.5703125" style="54" customWidth="1"/>
    <col min="6" max="6" width="15" style="54" customWidth="1"/>
    <col min="7" max="7" width="15.28515625" style="54" customWidth="1"/>
    <col min="8" max="8" width="13.85546875" style="54" customWidth="1"/>
    <col min="9" max="9" width="15.5703125" style="54" customWidth="1"/>
    <col min="10" max="16384" width="9.140625" style="54"/>
  </cols>
  <sheetData>
    <row r="1" spans="2:9" x14ac:dyDescent="0.2">
      <c r="I1" s="37" t="s">
        <v>336</v>
      </c>
    </row>
    <row r="2" spans="2:9" x14ac:dyDescent="0.2">
      <c r="B2" s="126"/>
      <c r="C2" s="40"/>
      <c r="D2" s="39"/>
      <c r="E2" s="38"/>
      <c r="F2" s="38"/>
      <c r="G2" s="38"/>
      <c r="H2" s="38"/>
      <c r="I2" s="37" t="s">
        <v>1</v>
      </c>
    </row>
    <row r="3" spans="2:9" ht="30" customHeight="1" x14ac:dyDescent="0.2">
      <c r="B3" s="126"/>
      <c r="C3" s="1032" t="s">
        <v>5</v>
      </c>
      <c r="D3" s="1032"/>
      <c r="E3" s="1032"/>
      <c r="F3" s="1032"/>
      <c r="G3" s="1032"/>
      <c r="H3" s="1032"/>
      <c r="I3" s="127"/>
    </row>
    <row r="4" spans="2:9" x14ac:dyDescent="0.2">
      <c r="B4" s="126"/>
      <c r="C4" s="40"/>
      <c r="D4" s="1033" t="s">
        <v>6</v>
      </c>
      <c r="E4" s="1033"/>
      <c r="F4" s="1033"/>
      <c r="G4" s="1033"/>
      <c r="H4" s="38"/>
      <c r="I4" s="38"/>
    </row>
    <row r="5" spans="2:9" ht="27" customHeight="1" x14ac:dyDescent="0.2">
      <c r="B5" s="126"/>
      <c r="C5" s="1032" t="s">
        <v>32</v>
      </c>
      <c r="D5" s="1032"/>
      <c r="E5" s="1032"/>
      <c r="F5" s="1032"/>
      <c r="G5" s="1032"/>
      <c r="H5" s="1032"/>
      <c r="I5" s="38"/>
    </row>
    <row r="6" spans="2:9" x14ac:dyDescent="0.2">
      <c r="B6" s="126"/>
      <c r="C6" s="40"/>
      <c r="D6" s="1033" t="s">
        <v>339</v>
      </c>
      <c r="E6" s="1033"/>
      <c r="F6" s="1033"/>
      <c r="G6" s="1033"/>
      <c r="H6" s="38"/>
      <c r="I6" s="38"/>
    </row>
    <row r="7" spans="2:9" x14ac:dyDescent="0.2">
      <c r="B7" s="126"/>
      <c r="C7" s="40"/>
      <c r="D7" s="128"/>
      <c r="E7" s="38"/>
      <c r="F7" s="38"/>
      <c r="G7" s="38"/>
      <c r="H7" s="38"/>
      <c r="I7" s="38"/>
    </row>
    <row r="8" spans="2:9" x14ac:dyDescent="0.2">
      <c r="B8" s="126"/>
      <c r="C8" s="40"/>
      <c r="D8" s="39"/>
      <c r="E8" s="129" t="s">
        <v>4724</v>
      </c>
      <c r="G8" s="38"/>
      <c r="H8" s="38"/>
      <c r="I8" s="38"/>
    </row>
    <row r="9" spans="2:9" x14ac:dyDescent="0.2">
      <c r="B9" s="126"/>
      <c r="C9" s="40"/>
      <c r="D9" s="39"/>
      <c r="E9" s="38"/>
      <c r="F9" s="38"/>
      <c r="G9" s="38"/>
      <c r="H9" s="38"/>
      <c r="I9" s="38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031" t="s">
        <v>342</v>
      </c>
      <c r="C11" s="1031"/>
      <c r="D11" s="1031"/>
      <c r="E11" s="1031"/>
      <c r="F11" s="1031"/>
      <c r="G11" s="1031"/>
      <c r="H11" s="1031"/>
      <c r="I11" s="1031"/>
    </row>
    <row r="12" spans="2:9" x14ac:dyDescent="0.2">
      <c r="B12" s="126"/>
      <c r="C12" s="131" t="s">
        <v>343</v>
      </c>
      <c r="D12" s="132"/>
      <c r="E12" s="133"/>
      <c r="F12" s="133"/>
      <c r="G12" s="134">
        <v>213.33</v>
      </c>
      <c r="H12" s="135" t="s">
        <v>344</v>
      </c>
      <c r="I12" s="38"/>
    </row>
    <row r="13" spans="2:9" x14ac:dyDescent="0.2">
      <c r="B13" s="126"/>
      <c r="C13" s="40"/>
      <c r="E13" s="136"/>
      <c r="F13" s="38"/>
      <c r="G13" s="38"/>
      <c r="H13" s="38"/>
      <c r="I13" s="38"/>
    </row>
    <row r="14" spans="2:9" ht="14.25" customHeight="1" x14ac:dyDescent="0.2">
      <c r="B14" s="126"/>
      <c r="C14" s="137" t="s">
        <v>345</v>
      </c>
      <c r="E14" s="136"/>
      <c r="F14" s="38"/>
      <c r="G14" s="38"/>
      <c r="H14" s="38"/>
      <c r="I14" s="38"/>
    </row>
    <row r="15" spans="2:9" x14ac:dyDescent="0.2">
      <c r="B15" s="126"/>
      <c r="C15" s="138" t="s">
        <v>346</v>
      </c>
      <c r="E15" s="139"/>
      <c r="F15" s="140"/>
      <c r="G15" s="141" t="s">
        <v>347</v>
      </c>
      <c r="H15" s="38"/>
      <c r="I15" s="38"/>
    </row>
    <row r="16" spans="2:9" x14ac:dyDescent="0.2">
      <c r="B16" s="126"/>
      <c r="C16" s="126" t="s">
        <v>348</v>
      </c>
      <c r="E16" s="136"/>
      <c r="F16" s="38"/>
      <c r="G16" s="38"/>
      <c r="H16" s="38"/>
      <c r="I16" s="38"/>
    </row>
    <row r="17" spans="2:9" x14ac:dyDescent="0.2">
      <c r="B17" s="126"/>
      <c r="C17" s="138" t="s">
        <v>346</v>
      </c>
      <c r="E17" s="139"/>
      <c r="F17" s="140"/>
      <c r="G17" s="141" t="s">
        <v>4725</v>
      </c>
      <c r="H17" s="38"/>
      <c r="I17" s="38"/>
    </row>
    <row r="18" spans="2:9" x14ac:dyDescent="0.2">
      <c r="B18" s="126"/>
      <c r="C18" s="142" t="s">
        <v>7</v>
      </c>
      <c r="D18" s="142"/>
      <c r="E18" s="142"/>
      <c r="F18" s="142"/>
      <c r="G18" s="38"/>
      <c r="H18" s="38"/>
      <c r="I18" s="38"/>
    </row>
    <row r="19" spans="2:9" x14ac:dyDescent="0.2">
      <c r="B19" s="126"/>
      <c r="C19" s="40"/>
      <c r="D19" s="39"/>
      <c r="E19" s="38"/>
      <c r="F19" s="38"/>
      <c r="G19" s="38"/>
      <c r="H19" s="38"/>
      <c r="I19" s="38"/>
    </row>
    <row r="20" spans="2:9" x14ac:dyDescent="0.2">
      <c r="B20" s="1026" t="s">
        <v>121</v>
      </c>
      <c r="C20" s="1027" t="s">
        <v>8</v>
      </c>
      <c r="D20" s="1026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026"/>
      <c r="C21" s="1027"/>
      <c r="D21" s="1026"/>
      <c r="E21" s="1026" t="s">
        <v>351</v>
      </c>
      <c r="F21" s="1026" t="s">
        <v>10</v>
      </c>
      <c r="G21" s="1026" t="s">
        <v>11</v>
      </c>
      <c r="H21" s="1026" t="s">
        <v>12</v>
      </c>
      <c r="I21" s="1026" t="s">
        <v>13</v>
      </c>
    </row>
    <row r="22" spans="2:9" ht="30.75" customHeight="1" x14ac:dyDescent="0.2">
      <c r="B22" s="1026"/>
      <c r="C22" s="1027"/>
      <c r="D22" s="1026"/>
      <c r="E22" s="1026"/>
      <c r="F22" s="1026"/>
      <c r="G22" s="1026"/>
      <c r="H22" s="1026"/>
      <c r="I22" s="1026"/>
    </row>
    <row r="23" spans="2:9" ht="39.75" customHeight="1" x14ac:dyDescent="0.2">
      <c r="B23" s="1026"/>
      <c r="C23" s="1027"/>
      <c r="D23" s="1026"/>
      <c r="E23" s="1026"/>
      <c r="F23" s="1026"/>
      <c r="G23" s="1026"/>
      <c r="H23" s="1026"/>
      <c r="I23" s="1026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023" t="s">
        <v>352</v>
      </c>
      <c r="C25" s="1024"/>
      <c r="D25" s="1024"/>
      <c r="E25" s="1024"/>
      <c r="F25" s="1024"/>
      <c r="G25" s="1024"/>
      <c r="H25" s="1024"/>
      <c r="I25" s="1024"/>
    </row>
    <row r="26" spans="2:9" x14ac:dyDescent="0.2">
      <c r="B26" s="144">
        <v>1</v>
      </c>
      <c r="C26" s="145" t="s">
        <v>4726</v>
      </c>
      <c r="D26" s="146" t="s">
        <v>222</v>
      </c>
      <c r="E26" s="147">
        <v>66.86</v>
      </c>
      <c r="F26" s="147"/>
      <c r="G26" s="147"/>
      <c r="H26" s="147"/>
      <c r="I26" s="147">
        <v>66.86</v>
      </c>
    </row>
    <row r="27" spans="2:9" x14ac:dyDescent="0.2">
      <c r="B27" s="144">
        <v>2</v>
      </c>
      <c r="C27" s="145" t="s">
        <v>4727</v>
      </c>
      <c r="D27" s="146" t="s">
        <v>225</v>
      </c>
      <c r="E27" s="147">
        <v>146.47</v>
      </c>
      <c r="F27" s="147"/>
      <c r="G27" s="147"/>
      <c r="H27" s="147"/>
      <c r="I27" s="147">
        <v>146.47</v>
      </c>
    </row>
    <row r="28" spans="2:9" x14ac:dyDescent="0.2">
      <c r="B28" s="144" t="s">
        <v>108</v>
      </c>
      <c r="C28" s="145" t="s">
        <v>108</v>
      </c>
      <c r="D28" s="146" t="s">
        <v>374</v>
      </c>
      <c r="E28" s="147">
        <v>213.33</v>
      </c>
      <c r="F28" s="147"/>
      <c r="G28" s="147"/>
      <c r="H28" s="147"/>
      <c r="I28" s="147">
        <v>213.33</v>
      </c>
    </row>
    <row r="29" spans="2:9" x14ac:dyDescent="0.2">
      <c r="B29" s="148"/>
      <c r="C29" s="149"/>
      <c r="D29" s="150"/>
      <c r="E29" s="151"/>
      <c r="F29" s="151"/>
      <c r="G29" s="151"/>
      <c r="H29" s="151"/>
      <c r="I29" s="151"/>
    </row>
    <row r="32" spans="2:9" x14ac:dyDescent="0.2">
      <c r="B32" s="152" t="s">
        <v>90</v>
      </c>
      <c r="D32" s="153"/>
      <c r="F32" s="153"/>
      <c r="G32" s="153" t="s">
        <v>104</v>
      </c>
      <c r="I32" s="154"/>
    </row>
    <row r="33" spans="2:9" hidden="1" x14ac:dyDescent="0.2">
      <c r="D33" s="992" t="s">
        <v>89</v>
      </c>
      <c r="E33" s="992"/>
      <c r="F33" s="992"/>
      <c r="G33" s="992"/>
      <c r="H33" s="992"/>
      <c r="I33" s="1025"/>
    </row>
    <row r="34" spans="2:9" hidden="1" x14ac:dyDescent="0.2">
      <c r="B34" s="152" t="s">
        <v>91</v>
      </c>
      <c r="D34" s="153"/>
      <c r="E34" s="152"/>
      <c r="F34" s="153"/>
      <c r="G34" s="153"/>
      <c r="I34" s="154"/>
    </row>
    <row r="35" spans="2:9" x14ac:dyDescent="0.2">
      <c r="D35" s="107" t="s">
        <v>103</v>
      </c>
      <c r="E35" s="11" t="s">
        <v>375</v>
      </c>
      <c r="F35" s="155"/>
      <c r="H35" s="155"/>
      <c r="I35" s="156"/>
    </row>
    <row r="36" spans="2:9" ht="15" x14ac:dyDescent="0.2">
      <c r="B36" s="152" t="s">
        <v>376</v>
      </c>
      <c r="D36" s="153"/>
      <c r="E36" s="157"/>
      <c r="F36" s="153"/>
      <c r="G36" s="153" t="s">
        <v>173</v>
      </c>
      <c r="I36" s="154"/>
    </row>
    <row r="37" spans="2:9" ht="15" x14ac:dyDescent="0.2">
      <c r="C37" s="158"/>
      <c r="D37" s="992" t="s">
        <v>92</v>
      </c>
      <c r="E37" s="992"/>
      <c r="F37" s="992"/>
      <c r="G37" s="992"/>
      <c r="H37" s="992"/>
      <c r="I37" s="992"/>
    </row>
    <row r="38" spans="2:9" ht="15" x14ac:dyDescent="0.2">
      <c r="B38" s="152" t="s">
        <v>377</v>
      </c>
      <c r="D38" s="153"/>
      <c r="E38" s="157"/>
      <c r="F38" s="159"/>
      <c r="G38" s="159" t="s">
        <v>378</v>
      </c>
      <c r="H38" s="157"/>
      <c r="I38" s="154"/>
    </row>
    <row r="39" spans="2:9" x14ac:dyDescent="0.2">
      <c r="D39" s="992" t="s">
        <v>92</v>
      </c>
      <c r="E39" s="992"/>
      <c r="F39" s="992"/>
      <c r="G39" s="992"/>
      <c r="H39" s="992"/>
      <c r="I39" s="992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33:I33"/>
    <mergeCell ref="D37:I37"/>
    <mergeCell ref="D39:I39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35" fitToHeight="0" orientation="portrait" useFirstPageNumber="1" r:id="rId1"/>
  <headerFooter alignWithMargins="0">
    <oddFooter>&amp;R&amp;P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39"/>
  <sheetViews>
    <sheetView showGridLines="0" topLeftCell="B16" zoomScale="115" zoomScaleNormal="115" workbookViewId="0">
      <selection activeCell="B26" sqref="A26:XFD27"/>
    </sheetView>
  </sheetViews>
  <sheetFormatPr defaultRowHeight="12.75" x14ac:dyDescent="0.2"/>
  <cols>
    <col min="1" max="1" width="0" style="54" hidden="1" customWidth="1"/>
    <col min="2" max="2" width="5.5703125" style="54" customWidth="1"/>
    <col min="3" max="3" width="17" style="54" customWidth="1"/>
    <col min="4" max="4" width="37.85546875" style="54" customWidth="1"/>
    <col min="5" max="5" width="17.5703125" style="54" customWidth="1"/>
    <col min="6" max="6" width="15" style="54" customWidth="1"/>
    <col min="7" max="7" width="15.28515625" style="54" customWidth="1"/>
    <col min="8" max="8" width="13.85546875" style="54" customWidth="1"/>
    <col min="9" max="9" width="15.5703125" style="54" customWidth="1"/>
    <col min="10" max="16384" width="9.140625" style="54"/>
  </cols>
  <sheetData>
    <row r="1" spans="2:9" x14ac:dyDescent="0.2">
      <c r="I1" s="37" t="s">
        <v>336</v>
      </c>
    </row>
    <row r="2" spans="2:9" x14ac:dyDescent="0.2">
      <c r="B2" s="126"/>
      <c r="C2" s="40"/>
      <c r="D2" s="39"/>
      <c r="E2" s="38"/>
      <c r="F2" s="38"/>
      <c r="G2" s="38"/>
      <c r="H2" s="38"/>
      <c r="I2" s="37" t="s">
        <v>1</v>
      </c>
    </row>
    <row r="3" spans="2:9" ht="30" customHeight="1" x14ac:dyDescent="0.2">
      <c r="B3" s="126"/>
      <c r="C3" s="1032" t="s">
        <v>5</v>
      </c>
      <c r="D3" s="1032"/>
      <c r="E3" s="1032"/>
      <c r="F3" s="1032"/>
      <c r="G3" s="1032"/>
      <c r="H3" s="1032"/>
      <c r="I3" s="127"/>
    </row>
    <row r="4" spans="2:9" x14ac:dyDescent="0.2">
      <c r="B4" s="126"/>
      <c r="C4" s="40"/>
      <c r="D4" s="1033" t="s">
        <v>6</v>
      </c>
      <c r="E4" s="1033"/>
      <c r="F4" s="1033"/>
      <c r="G4" s="1033"/>
      <c r="H4" s="38"/>
      <c r="I4" s="38"/>
    </row>
    <row r="5" spans="2:9" ht="27" customHeight="1" x14ac:dyDescent="0.2">
      <c r="B5" s="126"/>
      <c r="C5" s="1032" t="s">
        <v>32</v>
      </c>
      <c r="D5" s="1032"/>
      <c r="E5" s="1032"/>
      <c r="F5" s="1032"/>
      <c r="G5" s="1032"/>
      <c r="H5" s="1032"/>
      <c r="I5" s="38"/>
    </row>
    <row r="6" spans="2:9" x14ac:dyDescent="0.2">
      <c r="B6" s="126"/>
      <c r="C6" s="40"/>
      <c r="D6" s="1033" t="s">
        <v>339</v>
      </c>
      <c r="E6" s="1033"/>
      <c r="F6" s="1033"/>
      <c r="G6" s="1033"/>
      <c r="H6" s="38"/>
      <c r="I6" s="38"/>
    </row>
    <row r="7" spans="2:9" x14ac:dyDescent="0.2">
      <c r="B7" s="126"/>
      <c r="C7" s="40"/>
      <c r="D7" s="128"/>
      <c r="E7" s="38"/>
      <c r="F7" s="38"/>
      <c r="G7" s="38"/>
      <c r="H7" s="38"/>
      <c r="I7" s="38"/>
    </row>
    <row r="8" spans="2:9" x14ac:dyDescent="0.2">
      <c r="B8" s="126"/>
      <c r="C8" s="40"/>
      <c r="D8" s="39"/>
      <c r="E8" s="129" t="s">
        <v>4724</v>
      </c>
      <c r="G8" s="38"/>
      <c r="H8" s="38"/>
      <c r="I8" s="38"/>
    </row>
    <row r="9" spans="2:9" x14ac:dyDescent="0.2">
      <c r="B9" s="126"/>
      <c r="C9" s="40"/>
      <c r="D9" s="39"/>
      <c r="E9" s="38"/>
      <c r="F9" s="38"/>
      <c r="G9" s="38"/>
      <c r="H9" s="38"/>
      <c r="I9" s="38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031" t="s">
        <v>342</v>
      </c>
      <c r="C11" s="1031"/>
      <c r="D11" s="1031"/>
      <c r="E11" s="1031"/>
      <c r="F11" s="1031"/>
      <c r="G11" s="1031"/>
      <c r="H11" s="1031"/>
      <c r="I11" s="1031"/>
    </row>
    <row r="12" spans="2:9" x14ac:dyDescent="0.2">
      <c r="B12" s="126"/>
      <c r="C12" s="131" t="s">
        <v>343</v>
      </c>
      <c r="D12" s="132"/>
      <c r="E12" s="133"/>
      <c r="F12" s="133"/>
      <c r="G12" s="134">
        <v>2001.02</v>
      </c>
      <c r="H12" s="135" t="s">
        <v>344</v>
      </c>
      <c r="I12" s="38"/>
    </row>
    <row r="13" spans="2:9" x14ac:dyDescent="0.2">
      <c r="B13" s="126"/>
      <c r="C13" s="40"/>
      <c r="E13" s="136"/>
      <c r="F13" s="38"/>
      <c r="G13" s="38"/>
      <c r="H13" s="38"/>
      <c r="I13" s="38"/>
    </row>
    <row r="14" spans="2:9" ht="14.25" customHeight="1" x14ac:dyDescent="0.2">
      <c r="B14" s="126"/>
      <c r="C14" s="137" t="s">
        <v>345</v>
      </c>
      <c r="E14" s="136"/>
      <c r="F14" s="38"/>
      <c r="G14" s="38"/>
      <c r="H14" s="38"/>
      <c r="I14" s="38"/>
    </row>
    <row r="15" spans="2:9" x14ac:dyDescent="0.2">
      <c r="B15" s="126"/>
      <c r="C15" s="138" t="s">
        <v>346</v>
      </c>
      <c r="E15" s="139"/>
      <c r="F15" s="140"/>
      <c r="G15" s="141" t="s">
        <v>347</v>
      </c>
      <c r="H15" s="38"/>
      <c r="I15" s="38"/>
    </row>
    <row r="16" spans="2:9" x14ac:dyDescent="0.2">
      <c r="B16" s="126"/>
      <c r="C16" s="126" t="s">
        <v>348</v>
      </c>
      <c r="E16" s="136"/>
      <c r="F16" s="38"/>
      <c r="G16" s="38"/>
      <c r="H16" s="38"/>
      <c r="I16" s="38"/>
    </row>
    <row r="17" spans="2:9" x14ac:dyDescent="0.2">
      <c r="B17" s="126"/>
      <c r="C17" s="138" t="s">
        <v>346</v>
      </c>
      <c r="E17" s="139"/>
      <c r="F17" s="140"/>
      <c r="G17" s="141" t="s">
        <v>4728</v>
      </c>
      <c r="H17" s="38"/>
      <c r="I17" s="38"/>
    </row>
    <row r="18" spans="2:9" x14ac:dyDescent="0.2">
      <c r="B18" s="126"/>
      <c r="C18" s="142" t="s">
        <v>4471</v>
      </c>
      <c r="D18" s="142"/>
      <c r="E18" s="142"/>
      <c r="F18" s="142"/>
      <c r="G18" s="38"/>
      <c r="H18" s="38"/>
      <c r="I18" s="38"/>
    </row>
    <row r="19" spans="2:9" x14ac:dyDescent="0.2">
      <c r="B19" s="126"/>
      <c r="C19" s="40"/>
      <c r="D19" s="39"/>
      <c r="E19" s="38"/>
      <c r="F19" s="38"/>
      <c r="G19" s="38"/>
      <c r="H19" s="38"/>
      <c r="I19" s="38"/>
    </row>
    <row r="20" spans="2:9" x14ac:dyDescent="0.2">
      <c r="B20" s="1026" t="s">
        <v>121</v>
      </c>
      <c r="C20" s="1027" t="s">
        <v>8</v>
      </c>
      <c r="D20" s="1026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026"/>
      <c r="C21" s="1027"/>
      <c r="D21" s="1026"/>
      <c r="E21" s="1026" t="s">
        <v>351</v>
      </c>
      <c r="F21" s="1026" t="s">
        <v>10</v>
      </c>
      <c r="G21" s="1026" t="s">
        <v>11</v>
      </c>
      <c r="H21" s="1026" t="s">
        <v>12</v>
      </c>
      <c r="I21" s="1026" t="s">
        <v>13</v>
      </c>
    </row>
    <row r="22" spans="2:9" ht="30.75" customHeight="1" x14ac:dyDescent="0.2">
      <c r="B22" s="1026"/>
      <c r="C22" s="1027"/>
      <c r="D22" s="1026"/>
      <c r="E22" s="1026"/>
      <c r="F22" s="1026"/>
      <c r="G22" s="1026"/>
      <c r="H22" s="1026"/>
      <c r="I22" s="1026"/>
    </row>
    <row r="23" spans="2:9" ht="39.75" customHeight="1" x14ac:dyDescent="0.2">
      <c r="B23" s="1026"/>
      <c r="C23" s="1027"/>
      <c r="D23" s="1026"/>
      <c r="E23" s="1026"/>
      <c r="F23" s="1026"/>
      <c r="G23" s="1026"/>
      <c r="H23" s="1026"/>
      <c r="I23" s="1026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023" t="s">
        <v>352</v>
      </c>
      <c r="C25" s="1024"/>
      <c r="D25" s="1024"/>
      <c r="E25" s="1024"/>
      <c r="F25" s="1024"/>
      <c r="G25" s="1024"/>
      <c r="H25" s="1024"/>
      <c r="I25" s="1024"/>
    </row>
    <row r="26" spans="2:9" x14ac:dyDescent="0.2">
      <c r="B26" s="144">
        <v>1</v>
      </c>
      <c r="C26" s="145" t="s">
        <v>4727</v>
      </c>
      <c r="D26" s="146" t="s">
        <v>225</v>
      </c>
      <c r="E26" s="147">
        <v>1373.91</v>
      </c>
      <c r="F26" s="147"/>
      <c r="G26" s="147"/>
      <c r="H26" s="147"/>
      <c r="I26" s="147">
        <v>1373.91</v>
      </c>
    </row>
    <row r="27" spans="2:9" x14ac:dyDescent="0.2">
      <c r="B27" s="144">
        <v>2</v>
      </c>
      <c r="C27" s="145" t="s">
        <v>4726</v>
      </c>
      <c r="D27" s="146" t="s">
        <v>222</v>
      </c>
      <c r="E27" s="147">
        <v>627.11</v>
      </c>
      <c r="F27" s="147"/>
      <c r="G27" s="147"/>
      <c r="H27" s="147"/>
      <c r="I27" s="147">
        <v>627.11</v>
      </c>
    </row>
    <row r="28" spans="2:9" x14ac:dyDescent="0.2">
      <c r="B28" s="144" t="s">
        <v>108</v>
      </c>
      <c r="C28" s="145" t="s">
        <v>108</v>
      </c>
      <c r="D28" s="146" t="s">
        <v>374</v>
      </c>
      <c r="E28" s="147">
        <v>2001.02</v>
      </c>
      <c r="F28" s="147"/>
      <c r="G28" s="147"/>
      <c r="H28" s="147"/>
      <c r="I28" s="147">
        <v>2001.02</v>
      </c>
    </row>
    <row r="29" spans="2:9" x14ac:dyDescent="0.2">
      <c r="B29" s="148"/>
      <c r="C29" s="149"/>
      <c r="D29" s="150"/>
      <c r="E29" s="151"/>
      <c r="F29" s="151"/>
      <c r="G29" s="151"/>
      <c r="H29" s="151"/>
      <c r="I29" s="151"/>
    </row>
    <row r="32" spans="2:9" x14ac:dyDescent="0.2">
      <c r="B32" s="152" t="s">
        <v>90</v>
      </c>
      <c r="D32" s="153"/>
      <c r="F32" s="153"/>
      <c r="G32" s="153" t="s">
        <v>104</v>
      </c>
      <c r="I32" s="154"/>
    </row>
    <row r="33" spans="2:9" hidden="1" x14ac:dyDescent="0.2">
      <c r="D33" s="992" t="s">
        <v>89</v>
      </c>
      <c r="E33" s="992"/>
      <c r="F33" s="992"/>
      <c r="G33" s="992"/>
      <c r="H33" s="992"/>
      <c r="I33" s="1025"/>
    </row>
    <row r="34" spans="2:9" hidden="1" x14ac:dyDescent="0.2">
      <c r="B34" s="152" t="s">
        <v>91</v>
      </c>
      <c r="D34" s="153"/>
      <c r="E34" s="152"/>
      <c r="F34" s="153"/>
      <c r="G34" s="153"/>
      <c r="I34" s="154"/>
    </row>
    <row r="35" spans="2:9" x14ac:dyDescent="0.2">
      <c r="D35" s="107" t="s">
        <v>103</v>
      </c>
      <c r="E35" s="11" t="s">
        <v>375</v>
      </c>
      <c r="F35" s="155"/>
      <c r="H35" s="155"/>
      <c r="I35" s="156"/>
    </row>
    <row r="36" spans="2:9" ht="15" x14ac:dyDescent="0.2">
      <c r="B36" s="152" t="s">
        <v>376</v>
      </c>
      <c r="D36" s="153"/>
      <c r="E36" s="157"/>
      <c r="F36" s="153"/>
      <c r="G36" s="153" t="s">
        <v>173</v>
      </c>
      <c r="I36" s="154"/>
    </row>
    <row r="37" spans="2:9" ht="15" x14ac:dyDescent="0.2">
      <c r="C37" s="158"/>
      <c r="D37" s="992" t="s">
        <v>92</v>
      </c>
      <c r="E37" s="992"/>
      <c r="F37" s="992"/>
      <c r="G37" s="992"/>
      <c r="H37" s="992"/>
      <c r="I37" s="992"/>
    </row>
    <row r="38" spans="2:9" ht="15" x14ac:dyDescent="0.2">
      <c r="B38" s="152" t="s">
        <v>377</v>
      </c>
      <c r="D38" s="153"/>
      <c r="E38" s="157"/>
      <c r="F38" s="159"/>
      <c r="G38" s="159" t="s">
        <v>378</v>
      </c>
      <c r="H38" s="157"/>
      <c r="I38" s="154"/>
    </row>
    <row r="39" spans="2:9" x14ac:dyDescent="0.2">
      <c r="D39" s="992" t="s">
        <v>92</v>
      </c>
      <c r="E39" s="992"/>
      <c r="F39" s="992"/>
      <c r="G39" s="992"/>
      <c r="H39" s="992"/>
      <c r="I39" s="992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33:I33"/>
    <mergeCell ref="D37:I37"/>
    <mergeCell ref="D39:I39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36" fitToHeight="0" orientation="portrait" useFirstPageNumber="1" r:id="rId1"/>
  <headerFooter alignWithMargins="0">
    <oddFooter>&amp;R&amp;P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4"/>
  <sheetViews>
    <sheetView topLeftCell="A199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4" width="110.140625" style="335" hidden="1" customWidth="1"/>
    <col min="25" max="29" width="34.140625" style="335" hidden="1" customWidth="1"/>
    <col min="30" max="30" width="110.140625" style="335" hidden="1" customWidth="1"/>
    <col min="31" max="33" width="84.42578125" style="335" hidden="1" customWidth="1"/>
    <col min="34" max="34" width="138.42578125" style="335" hidden="1" customWidth="1"/>
    <col min="35" max="37" width="84.42578125" style="335" hidden="1" customWidth="1"/>
    <col min="3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4729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32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4730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225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225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4731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1373.91</v>
      </c>
      <c r="D28" s="352" t="s">
        <v>4732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1373.91</v>
      </c>
      <c r="D30" s="352" t="s">
        <v>4732</v>
      </c>
      <c r="E30" s="340" t="s">
        <v>401</v>
      </c>
      <c r="G30" s="332" t="s">
        <v>404</v>
      </c>
      <c r="L30" s="351">
        <v>0</v>
      </c>
      <c r="M30" s="352" t="s">
        <v>4733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597.17999999999995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60.78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411</v>
      </c>
      <c r="M33" s="1200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7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7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7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7" s="332" customFormat="1" ht="12" x14ac:dyDescent="0.2">
      <c r="A39" s="1195" t="s">
        <v>4734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4734</v>
      </c>
    </row>
    <row r="40" spans="1:27" s="332" customFormat="1" ht="22.5" x14ac:dyDescent="0.2">
      <c r="A40" s="362" t="s">
        <v>423</v>
      </c>
      <c r="B40" s="363" t="s">
        <v>4735</v>
      </c>
      <c r="C40" s="1068" t="s">
        <v>4736</v>
      </c>
      <c r="D40" s="1068"/>
      <c r="E40" s="1068"/>
      <c r="F40" s="364" t="s">
        <v>411</v>
      </c>
      <c r="G40" s="364"/>
      <c r="H40" s="364"/>
      <c r="I40" s="364" t="s">
        <v>2034</v>
      </c>
      <c r="J40" s="365"/>
      <c r="K40" s="364"/>
      <c r="L40" s="365"/>
      <c r="M40" s="364"/>
      <c r="N40" s="366"/>
      <c r="V40" s="361"/>
      <c r="W40" s="367" t="s">
        <v>4736</v>
      </c>
    </row>
    <row r="41" spans="1:27" s="332" customFormat="1" ht="33.75" x14ac:dyDescent="0.2">
      <c r="A41" s="370"/>
      <c r="B41" s="371" t="s">
        <v>430</v>
      </c>
      <c r="C41" s="1065" t="s">
        <v>431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431</v>
      </c>
    </row>
    <row r="42" spans="1:27" s="332" customFormat="1" ht="12" x14ac:dyDescent="0.2">
      <c r="A42" s="372"/>
      <c r="B42" s="371" t="s">
        <v>423</v>
      </c>
      <c r="C42" s="1065" t="s">
        <v>432</v>
      </c>
      <c r="D42" s="1065"/>
      <c r="E42" s="1065"/>
      <c r="F42" s="373"/>
      <c r="G42" s="373"/>
      <c r="H42" s="373"/>
      <c r="I42" s="373"/>
      <c r="J42" s="374">
        <v>51.85</v>
      </c>
      <c r="K42" s="373" t="s">
        <v>436</v>
      </c>
      <c r="L42" s="374">
        <v>110.18</v>
      </c>
      <c r="M42" s="373"/>
      <c r="N42" s="375"/>
      <c r="V42" s="361"/>
      <c r="W42" s="367"/>
      <c r="Y42" s="335" t="s">
        <v>432</v>
      </c>
    </row>
    <row r="43" spans="1:27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266.39</v>
      </c>
      <c r="K43" s="373" t="s">
        <v>436</v>
      </c>
      <c r="L43" s="374">
        <v>566.08000000000004</v>
      </c>
      <c r="M43" s="373"/>
      <c r="N43" s="375"/>
      <c r="V43" s="361"/>
      <c r="W43" s="367"/>
      <c r="Y43" s="335" t="s">
        <v>435</v>
      </c>
    </row>
    <row r="44" spans="1:27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32.21</v>
      </c>
      <c r="K44" s="373" t="s">
        <v>436</v>
      </c>
      <c r="L44" s="374">
        <v>68.45</v>
      </c>
      <c r="M44" s="373"/>
      <c r="N44" s="375"/>
      <c r="V44" s="361"/>
      <c r="W44" s="367"/>
      <c r="Y44" s="335" t="s">
        <v>438</v>
      </c>
    </row>
    <row r="45" spans="1:27" s="332" customFormat="1" ht="12" x14ac:dyDescent="0.2">
      <c r="A45" s="372"/>
      <c r="B45" s="371" t="s">
        <v>439</v>
      </c>
      <c r="C45" s="1065" t="s">
        <v>440</v>
      </c>
      <c r="D45" s="1065"/>
      <c r="E45" s="1065"/>
      <c r="F45" s="373"/>
      <c r="G45" s="373"/>
      <c r="H45" s="373"/>
      <c r="I45" s="373"/>
      <c r="J45" s="374">
        <v>121.33</v>
      </c>
      <c r="K45" s="373"/>
      <c r="L45" s="374">
        <v>206.26</v>
      </c>
      <c r="M45" s="373"/>
      <c r="N45" s="375"/>
      <c r="V45" s="361"/>
      <c r="W45" s="367"/>
      <c r="Y45" s="335" t="s">
        <v>440</v>
      </c>
    </row>
    <row r="46" spans="1:27" s="332" customFormat="1" ht="12" x14ac:dyDescent="0.2">
      <c r="A46" s="368"/>
      <c r="B46" s="381" t="s">
        <v>441</v>
      </c>
      <c r="C46" s="1076" t="s">
        <v>442</v>
      </c>
      <c r="D46" s="1076"/>
      <c r="E46" s="1076"/>
      <c r="F46" s="382" t="s">
        <v>411</v>
      </c>
      <c r="G46" s="382" t="s">
        <v>423</v>
      </c>
      <c r="H46" s="382"/>
      <c r="I46" s="382" t="s">
        <v>2034</v>
      </c>
      <c r="J46" s="371"/>
      <c r="K46" s="373"/>
      <c r="L46" s="374"/>
      <c r="M46" s="373"/>
      <c r="N46" s="383"/>
      <c r="V46" s="361"/>
      <c r="W46" s="367"/>
      <c r="Z46" s="384" t="s">
        <v>442</v>
      </c>
    </row>
    <row r="47" spans="1:27" s="332" customFormat="1" ht="12" x14ac:dyDescent="0.2">
      <c r="A47" s="372"/>
      <c r="B47" s="371"/>
      <c r="C47" s="1065" t="s">
        <v>443</v>
      </c>
      <c r="D47" s="1065"/>
      <c r="E47" s="1065"/>
      <c r="F47" s="373" t="s">
        <v>444</v>
      </c>
      <c r="G47" s="373" t="s">
        <v>2109</v>
      </c>
      <c r="H47" s="373" t="s">
        <v>436</v>
      </c>
      <c r="I47" s="373" t="s">
        <v>4737</v>
      </c>
      <c r="J47" s="374"/>
      <c r="K47" s="373"/>
      <c r="L47" s="374"/>
      <c r="M47" s="373"/>
      <c r="N47" s="375"/>
      <c r="V47" s="361"/>
      <c r="W47" s="367"/>
      <c r="Z47" s="384"/>
      <c r="AA47" s="335" t="s">
        <v>443</v>
      </c>
    </row>
    <row r="48" spans="1:27" s="332" customFormat="1" ht="12" x14ac:dyDescent="0.2">
      <c r="A48" s="372"/>
      <c r="B48" s="371"/>
      <c r="C48" s="1065" t="s">
        <v>447</v>
      </c>
      <c r="D48" s="1065"/>
      <c r="E48" s="1065"/>
      <c r="F48" s="373" t="s">
        <v>444</v>
      </c>
      <c r="G48" s="373" t="s">
        <v>4738</v>
      </c>
      <c r="H48" s="373" t="s">
        <v>436</v>
      </c>
      <c r="I48" s="373" t="s">
        <v>4739</v>
      </c>
      <c r="J48" s="374"/>
      <c r="K48" s="373"/>
      <c r="L48" s="374"/>
      <c r="M48" s="373"/>
      <c r="N48" s="375"/>
      <c r="V48" s="361"/>
      <c r="W48" s="367"/>
      <c r="Z48" s="384"/>
      <c r="AA48" s="335" t="s">
        <v>447</v>
      </c>
    </row>
    <row r="49" spans="1:29" s="332" customFormat="1" ht="12" x14ac:dyDescent="0.2">
      <c r="A49" s="372"/>
      <c r="B49" s="371"/>
      <c r="C49" s="1077" t="s">
        <v>450</v>
      </c>
      <c r="D49" s="1077"/>
      <c r="E49" s="1077"/>
      <c r="F49" s="376"/>
      <c r="G49" s="376"/>
      <c r="H49" s="376"/>
      <c r="I49" s="376"/>
      <c r="J49" s="377">
        <v>439.57</v>
      </c>
      <c r="K49" s="376"/>
      <c r="L49" s="377">
        <v>882.52</v>
      </c>
      <c r="M49" s="376"/>
      <c r="N49" s="378"/>
      <c r="V49" s="361"/>
      <c r="W49" s="367"/>
      <c r="Z49" s="384"/>
      <c r="AB49" s="335" t="s">
        <v>450</v>
      </c>
    </row>
    <row r="50" spans="1:29" s="332" customFormat="1" ht="12" x14ac:dyDescent="0.2">
      <c r="A50" s="372"/>
      <c r="B50" s="371"/>
      <c r="C50" s="1065" t="s">
        <v>451</v>
      </c>
      <c r="D50" s="1065"/>
      <c r="E50" s="1065"/>
      <c r="F50" s="373"/>
      <c r="G50" s="373"/>
      <c r="H50" s="373"/>
      <c r="I50" s="373"/>
      <c r="J50" s="374"/>
      <c r="K50" s="373"/>
      <c r="L50" s="374">
        <v>178.63</v>
      </c>
      <c r="M50" s="373"/>
      <c r="N50" s="375"/>
      <c r="V50" s="361"/>
      <c r="W50" s="367"/>
      <c r="Z50" s="384"/>
      <c r="AA50" s="335" t="s">
        <v>451</v>
      </c>
    </row>
    <row r="51" spans="1:29" s="332" customFormat="1" ht="33.75" x14ac:dyDescent="0.2">
      <c r="A51" s="372"/>
      <c r="B51" s="371" t="s">
        <v>4740</v>
      </c>
      <c r="C51" s="1065" t="s">
        <v>453</v>
      </c>
      <c r="D51" s="1065"/>
      <c r="E51" s="1065"/>
      <c r="F51" s="373" t="s">
        <v>454</v>
      </c>
      <c r="G51" s="373" t="s">
        <v>455</v>
      </c>
      <c r="H51" s="373"/>
      <c r="I51" s="373" t="s">
        <v>455</v>
      </c>
      <c r="J51" s="374"/>
      <c r="K51" s="373"/>
      <c r="L51" s="374">
        <v>166.13</v>
      </c>
      <c r="M51" s="373"/>
      <c r="N51" s="375"/>
      <c r="V51" s="361"/>
      <c r="W51" s="367"/>
      <c r="Z51" s="384"/>
      <c r="AA51" s="335" t="s">
        <v>453</v>
      </c>
    </row>
    <row r="52" spans="1:29" s="332" customFormat="1" ht="33.75" x14ac:dyDescent="0.2">
      <c r="A52" s="372"/>
      <c r="B52" s="371" t="s">
        <v>4741</v>
      </c>
      <c r="C52" s="1065" t="s">
        <v>457</v>
      </c>
      <c r="D52" s="1065"/>
      <c r="E52" s="1065"/>
      <c r="F52" s="373" t="s">
        <v>454</v>
      </c>
      <c r="G52" s="373" t="s">
        <v>458</v>
      </c>
      <c r="H52" s="373"/>
      <c r="I52" s="373" t="s">
        <v>458</v>
      </c>
      <c r="J52" s="374"/>
      <c r="K52" s="373"/>
      <c r="L52" s="374">
        <v>110.75</v>
      </c>
      <c r="M52" s="373"/>
      <c r="N52" s="375"/>
      <c r="V52" s="361"/>
      <c r="W52" s="367"/>
      <c r="Z52" s="384"/>
      <c r="AA52" s="335" t="s">
        <v>457</v>
      </c>
    </row>
    <row r="53" spans="1:29" s="332" customFormat="1" ht="12" x14ac:dyDescent="0.2">
      <c r="A53" s="379"/>
      <c r="B53" s="380"/>
      <c r="C53" s="1068" t="s">
        <v>459</v>
      </c>
      <c r="D53" s="1068"/>
      <c r="E53" s="1068"/>
      <c r="F53" s="364"/>
      <c r="G53" s="364"/>
      <c r="H53" s="364"/>
      <c r="I53" s="364"/>
      <c r="J53" s="365"/>
      <c r="K53" s="364"/>
      <c r="L53" s="365">
        <v>1159.4000000000001</v>
      </c>
      <c r="M53" s="376"/>
      <c r="N53" s="366"/>
      <c r="V53" s="361"/>
      <c r="W53" s="367"/>
      <c r="Z53" s="384"/>
      <c r="AC53" s="367" t="s">
        <v>459</v>
      </c>
    </row>
    <row r="54" spans="1:29" s="332" customFormat="1" ht="45" x14ac:dyDescent="0.2">
      <c r="A54" s="362" t="s">
        <v>434</v>
      </c>
      <c r="B54" s="363" t="s">
        <v>4742</v>
      </c>
      <c r="C54" s="1068" t="s">
        <v>4743</v>
      </c>
      <c r="D54" s="1068"/>
      <c r="E54" s="1068"/>
      <c r="F54" s="364" t="s">
        <v>411</v>
      </c>
      <c r="G54" s="364"/>
      <c r="H54" s="364"/>
      <c r="I54" s="364" t="s">
        <v>2034</v>
      </c>
      <c r="J54" s="365">
        <v>7712</v>
      </c>
      <c r="K54" s="364"/>
      <c r="L54" s="365">
        <v>13110.4</v>
      </c>
      <c r="M54" s="364"/>
      <c r="N54" s="366"/>
      <c r="V54" s="361"/>
      <c r="W54" s="367" t="s">
        <v>4743</v>
      </c>
      <c r="Z54" s="384"/>
      <c r="AC54" s="367"/>
    </row>
    <row r="55" spans="1:29" s="332" customFormat="1" ht="12" x14ac:dyDescent="0.2">
      <c r="A55" s="379"/>
      <c r="B55" s="380"/>
      <c r="C55" s="340" t="s">
        <v>462</v>
      </c>
      <c r="D55" s="385"/>
      <c r="E55" s="385"/>
      <c r="F55" s="386"/>
      <c r="G55" s="386"/>
      <c r="H55" s="386"/>
      <c r="I55" s="386"/>
      <c r="J55" s="387"/>
      <c r="K55" s="386"/>
      <c r="L55" s="387"/>
      <c r="M55" s="388"/>
      <c r="N55" s="389"/>
      <c r="V55" s="361"/>
      <c r="W55" s="367"/>
      <c r="Z55" s="384"/>
      <c r="AC55" s="367"/>
    </row>
    <row r="56" spans="1:29" s="332" customFormat="1" ht="45" x14ac:dyDescent="0.2">
      <c r="A56" s="362" t="s">
        <v>437</v>
      </c>
      <c r="B56" s="363" t="s">
        <v>4744</v>
      </c>
      <c r="C56" s="1068" t="s">
        <v>4745</v>
      </c>
      <c r="D56" s="1068"/>
      <c r="E56" s="1068"/>
      <c r="F56" s="364" t="s">
        <v>411</v>
      </c>
      <c r="G56" s="364"/>
      <c r="H56" s="364"/>
      <c r="I56" s="364" t="s">
        <v>4746</v>
      </c>
      <c r="J56" s="365"/>
      <c r="K56" s="364"/>
      <c r="L56" s="365"/>
      <c r="M56" s="364"/>
      <c r="N56" s="366"/>
      <c r="V56" s="361"/>
      <c r="W56" s="367" t="s">
        <v>4745</v>
      </c>
      <c r="Z56" s="384"/>
      <c r="AC56" s="367"/>
    </row>
    <row r="57" spans="1:29" s="332" customFormat="1" ht="33.75" x14ac:dyDescent="0.2">
      <c r="A57" s="370"/>
      <c r="B57" s="371" t="s">
        <v>430</v>
      </c>
      <c r="C57" s="1065" t="s">
        <v>431</v>
      </c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72"/>
      <c r="V57" s="361"/>
      <c r="W57" s="367"/>
      <c r="X57" s="335" t="s">
        <v>431</v>
      </c>
      <c r="Z57" s="384"/>
      <c r="AC57" s="367"/>
    </row>
    <row r="58" spans="1:29" s="332" customFormat="1" ht="12" x14ac:dyDescent="0.2">
      <c r="A58" s="372"/>
      <c r="B58" s="371" t="s">
        <v>423</v>
      </c>
      <c r="C58" s="1065" t="s">
        <v>432</v>
      </c>
      <c r="D58" s="1065"/>
      <c r="E58" s="1065"/>
      <c r="F58" s="373"/>
      <c r="G58" s="373"/>
      <c r="H58" s="373"/>
      <c r="I58" s="373"/>
      <c r="J58" s="374">
        <v>345.67</v>
      </c>
      <c r="K58" s="373" t="s">
        <v>436</v>
      </c>
      <c r="L58" s="374">
        <v>3802.37</v>
      </c>
      <c r="M58" s="373"/>
      <c r="N58" s="375"/>
      <c r="V58" s="361"/>
      <c r="W58" s="367"/>
      <c r="Y58" s="335" t="s">
        <v>432</v>
      </c>
      <c r="Z58" s="384"/>
      <c r="AC58" s="367"/>
    </row>
    <row r="59" spans="1:29" s="332" customFormat="1" ht="12" x14ac:dyDescent="0.2">
      <c r="A59" s="372"/>
      <c r="B59" s="371" t="s">
        <v>434</v>
      </c>
      <c r="C59" s="1065" t="s">
        <v>435</v>
      </c>
      <c r="D59" s="1065"/>
      <c r="E59" s="1065"/>
      <c r="F59" s="373"/>
      <c r="G59" s="373"/>
      <c r="H59" s="373"/>
      <c r="I59" s="373"/>
      <c r="J59" s="374">
        <v>473.47</v>
      </c>
      <c r="K59" s="373" t="s">
        <v>436</v>
      </c>
      <c r="L59" s="374">
        <v>5208.17</v>
      </c>
      <c r="M59" s="373"/>
      <c r="N59" s="375"/>
      <c r="V59" s="361"/>
      <c r="W59" s="367"/>
      <c r="Y59" s="335" t="s">
        <v>435</v>
      </c>
      <c r="Z59" s="384"/>
      <c r="AC59" s="367"/>
    </row>
    <row r="60" spans="1:29" s="332" customFormat="1" ht="12" x14ac:dyDescent="0.2">
      <c r="A60" s="372"/>
      <c r="B60" s="371" t="s">
        <v>437</v>
      </c>
      <c r="C60" s="1065" t="s">
        <v>438</v>
      </c>
      <c r="D60" s="1065"/>
      <c r="E60" s="1065"/>
      <c r="F60" s="373"/>
      <c r="G60" s="373"/>
      <c r="H60" s="373"/>
      <c r="I60" s="373"/>
      <c r="J60" s="374">
        <v>53.96</v>
      </c>
      <c r="K60" s="373" t="s">
        <v>436</v>
      </c>
      <c r="L60" s="374">
        <v>593.55999999999995</v>
      </c>
      <c r="M60" s="373"/>
      <c r="N60" s="375"/>
      <c r="V60" s="361"/>
      <c r="W60" s="367"/>
      <c r="Y60" s="335" t="s">
        <v>438</v>
      </c>
      <c r="Z60" s="384"/>
      <c r="AC60" s="367"/>
    </row>
    <row r="61" spans="1:29" s="332" customFormat="1" ht="12" x14ac:dyDescent="0.2">
      <c r="A61" s="372"/>
      <c r="B61" s="371" t="s">
        <v>439</v>
      </c>
      <c r="C61" s="1065" t="s">
        <v>440</v>
      </c>
      <c r="D61" s="1065"/>
      <c r="E61" s="1065"/>
      <c r="F61" s="373"/>
      <c r="G61" s="373"/>
      <c r="H61" s="373"/>
      <c r="I61" s="373"/>
      <c r="J61" s="374">
        <v>232.33</v>
      </c>
      <c r="K61" s="373"/>
      <c r="L61" s="374">
        <v>2044.5</v>
      </c>
      <c r="M61" s="373"/>
      <c r="N61" s="375"/>
      <c r="V61" s="361"/>
      <c r="W61" s="367"/>
      <c r="Y61" s="335" t="s">
        <v>440</v>
      </c>
      <c r="Z61" s="384"/>
      <c r="AC61" s="367"/>
    </row>
    <row r="62" spans="1:29" s="332" customFormat="1" ht="12" x14ac:dyDescent="0.2">
      <c r="A62" s="368"/>
      <c r="B62" s="381" t="s">
        <v>441</v>
      </c>
      <c r="C62" s="1076" t="s">
        <v>442</v>
      </c>
      <c r="D62" s="1076"/>
      <c r="E62" s="1076"/>
      <c r="F62" s="382" t="s">
        <v>411</v>
      </c>
      <c r="G62" s="382" t="s">
        <v>423</v>
      </c>
      <c r="H62" s="382"/>
      <c r="I62" s="382" t="s">
        <v>4746</v>
      </c>
      <c r="J62" s="371"/>
      <c r="K62" s="373"/>
      <c r="L62" s="374"/>
      <c r="M62" s="373"/>
      <c r="N62" s="383"/>
      <c r="V62" s="361"/>
      <c r="W62" s="367"/>
      <c r="Z62" s="384" t="s">
        <v>442</v>
      </c>
      <c r="AC62" s="367"/>
    </row>
    <row r="63" spans="1:29" s="332" customFormat="1" ht="12" x14ac:dyDescent="0.2">
      <c r="A63" s="372"/>
      <c r="B63" s="371"/>
      <c r="C63" s="1065" t="s">
        <v>443</v>
      </c>
      <c r="D63" s="1065"/>
      <c r="E63" s="1065"/>
      <c r="F63" s="373" t="s">
        <v>444</v>
      </c>
      <c r="G63" s="373" t="s">
        <v>4747</v>
      </c>
      <c r="H63" s="373" t="s">
        <v>436</v>
      </c>
      <c r="I63" s="373" t="s">
        <v>4748</v>
      </c>
      <c r="J63" s="374"/>
      <c r="K63" s="373"/>
      <c r="L63" s="374"/>
      <c r="M63" s="373"/>
      <c r="N63" s="375"/>
      <c r="V63" s="361"/>
      <c r="W63" s="367"/>
      <c r="Z63" s="384"/>
      <c r="AA63" s="335" t="s">
        <v>443</v>
      </c>
      <c r="AC63" s="367"/>
    </row>
    <row r="64" spans="1:29" s="332" customFormat="1" ht="12" x14ac:dyDescent="0.2">
      <c r="A64" s="372"/>
      <c r="B64" s="371"/>
      <c r="C64" s="1065" t="s">
        <v>447</v>
      </c>
      <c r="D64" s="1065"/>
      <c r="E64" s="1065"/>
      <c r="F64" s="373" t="s">
        <v>444</v>
      </c>
      <c r="G64" s="373" t="s">
        <v>4749</v>
      </c>
      <c r="H64" s="373" t="s">
        <v>436</v>
      </c>
      <c r="I64" s="373" t="s">
        <v>4750</v>
      </c>
      <c r="J64" s="374"/>
      <c r="K64" s="373"/>
      <c r="L64" s="374"/>
      <c r="M64" s="373"/>
      <c r="N64" s="375"/>
      <c r="V64" s="361"/>
      <c r="W64" s="367"/>
      <c r="Z64" s="384"/>
      <c r="AA64" s="335" t="s">
        <v>447</v>
      </c>
      <c r="AC64" s="367"/>
    </row>
    <row r="65" spans="1:29" s="332" customFormat="1" ht="12" x14ac:dyDescent="0.2">
      <c r="A65" s="372"/>
      <c r="B65" s="371"/>
      <c r="C65" s="1077" t="s">
        <v>450</v>
      </c>
      <c r="D65" s="1077"/>
      <c r="E65" s="1077"/>
      <c r="F65" s="376"/>
      <c r="G65" s="376"/>
      <c r="H65" s="376"/>
      <c r="I65" s="376"/>
      <c r="J65" s="377">
        <v>1051.47</v>
      </c>
      <c r="K65" s="376"/>
      <c r="L65" s="377">
        <v>11055.04</v>
      </c>
      <c r="M65" s="376"/>
      <c r="N65" s="378"/>
      <c r="V65" s="361"/>
      <c r="W65" s="367"/>
      <c r="Z65" s="384"/>
      <c r="AB65" s="335" t="s">
        <v>450</v>
      </c>
      <c r="AC65" s="367"/>
    </row>
    <row r="66" spans="1:29" s="332" customFormat="1" ht="12" x14ac:dyDescent="0.2">
      <c r="A66" s="372"/>
      <c r="B66" s="371"/>
      <c r="C66" s="1065" t="s">
        <v>451</v>
      </c>
      <c r="D66" s="1065"/>
      <c r="E66" s="1065"/>
      <c r="F66" s="373"/>
      <c r="G66" s="373"/>
      <c r="H66" s="373"/>
      <c r="I66" s="373"/>
      <c r="J66" s="374"/>
      <c r="K66" s="373"/>
      <c r="L66" s="374">
        <v>4395.93</v>
      </c>
      <c r="M66" s="373"/>
      <c r="N66" s="375"/>
      <c r="V66" s="361"/>
      <c r="W66" s="367"/>
      <c r="Z66" s="384"/>
      <c r="AA66" s="335" t="s">
        <v>451</v>
      </c>
      <c r="AC66" s="367"/>
    </row>
    <row r="67" spans="1:29" s="332" customFormat="1" ht="33.75" x14ac:dyDescent="0.2">
      <c r="A67" s="372"/>
      <c r="B67" s="371" t="s">
        <v>4740</v>
      </c>
      <c r="C67" s="1065" t="s">
        <v>453</v>
      </c>
      <c r="D67" s="1065"/>
      <c r="E67" s="1065"/>
      <c r="F67" s="373" t="s">
        <v>454</v>
      </c>
      <c r="G67" s="373" t="s">
        <v>455</v>
      </c>
      <c r="H67" s="373"/>
      <c r="I67" s="373" t="s">
        <v>455</v>
      </c>
      <c r="J67" s="374"/>
      <c r="K67" s="373"/>
      <c r="L67" s="374">
        <v>4088.21</v>
      </c>
      <c r="M67" s="373"/>
      <c r="N67" s="375"/>
      <c r="V67" s="361"/>
      <c r="W67" s="367"/>
      <c r="Z67" s="384"/>
      <c r="AA67" s="335" t="s">
        <v>453</v>
      </c>
      <c r="AC67" s="367"/>
    </row>
    <row r="68" spans="1:29" s="332" customFormat="1" ht="33.75" x14ac:dyDescent="0.2">
      <c r="A68" s="372"/>
      <c r="B68" s="371" t="s">
        <v>4741</v>
      </c>
      <c r="C68" s="1065" t="s">
        <v>457</v>
      </c>
      <c r="D68" s="1065"/>
      <c r="E68" s="1065"/>
      <c r="F68" s="373" t="s">
        <v>454</v>
      </c>
      <c r="G68" s="373" t="s">
        <v>458</v>
      </c>
      <c r="H68" s="373"/>
      <c r="I68" s="373" t="s">
        <v>458</v>
      </c>
      <c r="J68" s="374"/>
      <c r="K68" s="373"/>
      <c r="L68" s="374">
        <v>2725.48</v>
      </c>
      <c r="M68" s="373"/>
      <c r="N68" s="375"/>
      <c r="V68" s="361"/>
      <c r="W68" s="367"/>
      <c r="Z68" s="384"/>
      <c r="AA68" s="335" t="s">
        <v>457</v>
      </c>
      <c r="AC68" s="367"/>
    </row>
    <row r="69" spans="1:29" s="332" customFormat="1" ht="12" x14ac:dyDescent="0.2">
      <c r="A69" s="379"/>
      <c r="B69" s="380"/>
      <c r="C69" s="1068" t="s">
        <v>459</v>
      </c>
      <c r="D69" s="1068"/>
      <c r="E69" s="1068"/>
      <c r="F69" s="364"/>
      <c r="G69" s="364"/>
      <c r="H69" s="364"/>
      <c r="I69" s="364"/>
      <c r="J69" s="365"/>
      <c r="K69" s="364"/>
      <c r="L69" s="365">
        <v>17868.73</v>
      </c>
      <c r="M69" s="376"/>
      <c r="N69" s="366"/>
      <c r="V69" s="361"/>
      <c r="W69" s="367"/>
      <c r="Z69" s="384"/>
      <c r="AC69" s="367" t="s">
        <v>459</v>
      </c>
    </row>
    <row r="70" spans="1:29" s="332" customFormat="1" ht="45" x14ac:dyDescent="0.2">
      <c r="A70" s="362" t="s">
        <v>439</v>
      </c>
      <c r="B70" s="363" t="s">
        <v>468</v>
      </c>
      <c r="C70" s="1068" t="s">
        <v>4751</v>
      </c>
      <c r="D70" s="1068"/>
      <c r="E70" s="1068"/>
      <c r="F70" s="364" t="s">
        <v>411</v>
      </c>
      <c r="G70" s="364"/>
      <c r="H70" s="364"/>
      <c r="I70" s="364" t="s">
        <v>4746</v>
      </c>
      <c r="J70" s="365">
        <v>8300</v>
      </c>
      <c r="K70" s="364"/>
      <c r="L70" s="365">
        <v>73040</v>
      </c>
      <c r="M70" s="364"/>
      <c r="N70" s="366"/>
      <c r="V70" s="361"/>
      <c r="W70" s="367" t="s">
        <v>4751</v>
      </c>
      <c r="Z70" s="384"/>
      <c r="AC70" s="367"/>
    </row>
    <row r="71" spans="1:29" s="332" customFormat="1" ht="12" x14ac:dyDescent="0.2">
      <c r="A71" s="379"/>
      <c r="B71" s="380"/>
      <c r="C71" s="340" t="s">
        <v>462</v>
      </c>
      <c r="D71" s="385"/>
      <c r="E71" s="385"/>
      <c r="F71" s="386"/>
      <c r="G71" s="386"/>
      <c r="H71" s="386"/>
      <c r="I71" s="386"/>
      <c r="J71" s="387"/>
      <c r="K71" s="386"/>
      <c r="L71" s="387"/>
      <c r="M71" s="388"/>
      <c r="N71" s="389"/>
      <c r="V71" s="361"/>
      <c r="W71" s="367"/>
      <c r="Z71" s="384"/>
      <c r="AC71" s="367"/>
    </row>
    <row r="72" spans="1:29" s="332" customFormat="1" ht="45" x14ac:dyDescent="0.2">
      <c r="A72" s="362" t="s">
        <v>472</v>
      </c>
      <c r="B72" s="363" t="s">
        <v>4744</v>
      </c>
      <c r="C72" s="1068" t="s">
        <v>4745</v>
      </c>
      <c r="D72" s="1068"/>
      <c r="E72" s="1068"/>
      <c r="F72" s="364" t="s">
        <v>411</v>
      </c>
      <c r="G72" s="364"/>
      <c r="H72" s="364"/>
      <c r="I72" s="364" t="s">
        <v>1160</v>
      </c>
      <c r="J72" s="365"/>
      <c r="K72" s="364"/>
      <c r="L72" s="365"/>
      <c r="M72" s="364"/>
      <c r="N72" s="366"/>
      <c r="V72" s="361"/>
      <c r="W72" s="367" t="s">
        <v>4745</v>
      </c>
      <c r="Z72" s="384"/>
      <c r="AC72" s="367"/>
    </row>
    <row r="73" spans="1:29" s="332" customFormat="1" ht="33.75" x14ac:dyDescent="0.2">
      <c r="A73" s="370"/>
      <c r="B73" s="371" t="s">
        <v>430</v>
      </c>
      <c r="C73" s="1065" t="s">
        <v>431</v>
      </c>
      <c r="D73" s="1065"/>
      <c r="E73" s="1065"/>
      <c r="F73" s="1065"/>
      <c r="G73" s="1065"/>
      <c r="H73" s="1065"/>
      <c r="I73" s="1065"/>
      <c r="J73" s="1065"/>
      <c r="K73" s="1065"/>
      <c r="L73" s="1065"/>
      <c r="M73" s="1065"/>
      <c r="N73" s="1072"/>
      <c r="V73" s="361"/>
      <c r="W73" s="367"/>
      <c r="X73" s="335" t="s">
        <v>431</v>
      </c>
      <c r="Z73" s="384"/>
      <c r="AC73" s="367"/>
    </row>
    <row r="74" spans="1:29" s="332" customFormat="1" ht="12" x14ac:dyDescent="0.2">
      <c r="A74" s="372"/>
      <c r="B74" s="371" t="s">
        <v>423</v>
      </c>
      <c r="C74" s="1065" t="s">
        <v>432</v>
      </c>
      <c r="D74" s="1065"/>
      <c r="E74" s="1065"/>
      <c r="F74" s="373"/>
      <c r="G74" s="373"/>
      <c r="H74" s="373"/>
      <c r="I74" s="373"/>
      <c r="J74" s="374">
        <v>345.67</v>
      </c>
      <c r="K74" s="373" t="s">
        <v>436</v>
      </c>
      <c r="L74" s="374">
        <v>518.51</v>
      </c>
      <c r="M74" s="373"/>
      <c r="N74" s="375"/>
      <c r="V74" s="361"/>
      <c r="W74" s="367"/>
      <c r="Y74" s="335" t="s">
        <v>432</v>
      </c>
      <c r="Z74" s="384"/>
      <c r="AC74" s="367"/>
    </row>
    <row r="75" spans="1:29" s="332" customFormat="1" ht="12" x14ac:dyDescent="0.2">
      <c r="A75" s="372"/>
      <c r="B75" s="371" t="s">
        <v>434</v>
      </c>
      <c r="C75" s="1065" t="s">
        <v>435</v>
      </c>
      <c r="D75" s="1065"/>
      <c r="E75" s="1065"/>
      <c r="F75" s="373"/>
      <c r="G75" s="373"/>
      <c r="H75" s="373"/>
      <c r="I75" s="373"/>
      <c r="J75" s="374">
        <v>473.47</v>
      </c>
      <c r="K75" s="373" t="s">
        <v>436</v>
      </c>
      <c r="L75" s="374">
        <v>710.21</v>
      </c>
      <c r="M75" s="373"/>
      <c r="N75" s="375"/>
      <c r="V75" s="361"/>
      <c r="W75" s="367"/>
      <c r="Y75" s="335" t="s">
        <v>435</v>
      </c>
      <c r="Z75" s="384"/>
      <c r="AC75" s="367"/>
    </row>
    <row r="76" spans="1:29" s="332" customFormat="1" ht="12" x14ac:dyDescent="0.2">
      <c r="A76" s="372"/>
      <c r="B76" s="371" t="s">
        <v>437</v>
      </c>
      <c r="C76" s="1065" t="s">
        <v>438</v>
      </c>
      <c r="D76" s="1065"/>
      <c r="E76" s="1065"/>
      <c r="F76" s="373"/>
      <c r="G76" s="373"/>
      <c r="H76" s="373"/>
      <c r="I76" s="373"/>
      <c r="J76" s="374">
        <v>53.96</v>
      </c>
      <c r="K76" s="373" t="s">
        <v>436</v>
      </c>
      <c r="L76" s="374">
        <v>80.94</v>
      </c>
      <c r="M76" s="373"/>
      <c r="N76" s="375"/>
      <c r="V76" s="361"/>
      <c r="W76" s="367"/>
      <c r="Y76" s="335" t="s">
        <v>438</v>
      </c>
      <c r="Z76" s="384"/>
      <c r="AC76" s="367"/>
    </row>
    <row r="77" spans="1:29" s="332" customFormat="1" ht="12" x14ac:dyDescent="0.2">
      <c r="A77" s="372"/>
      <c r="B77" s="371" t="s">
        <v>439</v>
      </c>
      <c r="C77" s="1065" t="s">
        <v>440</v>
      </c>
      <c r="D77" s="1065"/>
      <c r="E77" s="1065"/>
      <c r="F77" s="373"/>
      <c r="G77" s="373"/>
      <c r="H77" s="373"/>
      <c r="I77" s="373"/>
      <c r="J77" s="374">
        <v>232.33</v>
      </c>
      <c r="K77" s="373"/>
      <c r="L77" s="374">
        <v>278.8</v>
      </c>
      <c r="M77" s="373"/>
      <c r="N77" s="375"/>
      <c r="V77" s="361"/>
      <c r="W77" s="367"/>
      <c r="Y77" s="335" t="s">
        <v>440</v>
      </c>
      <c r="Z77" s="384"/>
      <c r="AC77" s="367"/>
    </row>
    <row r="78" spans="1:29" s="332" customFormat="1" ht="12" x14ac:dyDescent="0.2">
      <c r="A78" s="368"/>
      <c r="B78" s="381" t="s">
        <v>441</v>
      </c>
      <c r="C78" s="1076" t="s">
        <v>442</v>
      </c>
      <c r="D78" s="1076"/>
      <c r="E78" s="1076"/>
      <c r="F78" s="382" t="s">
        <v>411</v>
      </c>
      <c r="G78" s="382" t="s">
        <v>423</v>
      </c>
      <c r="H78" s="382"/>
      <c r="I78" s="382" t="s">
        <v>1160</v>
      </c>
      <c r="J78" s="371"/>
      <c r="K78" s="373"/>
      <c r="L78" s="374"/>
      <c r="M78" s="373"/>
      <c r="N78" s="383"/>
      <c r="V78" s="361"/>
      <c r="W78" s="367"/>
      <c r="Z78" s="384" t="s">
        <v>442</v>
      </c>
      <c r="AC78" s="367"/>
    </row>
    <row r="79" spans="1:29" s="332" customFormat="1" ht="12" x14ac:dyDescent="0.2">
      <c r="A79" s="372"/>
      <c r="B79" s="371"/>
      <c r="C79" s="1065" t="s">
        <v>443</v>
      </c>
      <c r="D79" s="1065"/>
      <c r="E79" s="1065"/>
      <c r="F79" s="373" t="s">
        <v>444</v>
      </c>
      <c r="G79" s="373" t="s">
        <v>4747</v>
      </c>
      <c r="H79" s="373" t="s">
        <v>436</v>
      </c>
      <c r="I79" s="373" t="s">
        <v>4752</v>
      </c>
      <c r="J79" s="374"/>
      <c r="K79" s="373"/>
      <c r="L79" s="374"/>
      <c r="M79" s="373"/>
      <c r="N79" s="375"/>
      <c r="V79" s="361"/>
      <c r="W79" s="367"/>
      <c r="Z79" s="384"/>
      <c r="AA79" s="335" t="s">
        <v>443</v>
      </c>
      <c r="AC79" s="367"/>
    </row>
    <row r="80" spans="1:29" s="332" customFormat="1" ht="12" x14ac:dyDescent="0.2">
      <c r="A80" s="372"/>
      <c r="B80" s="371"/>
      <c r="C80" s="1065" t="s">
        <v>447</v>
      </c>
      <c r="D80" s="1065"/>
      <c r="E80" s="1065"/>
      <c r="F80" s="373" t="s">
        <v>444</v>
      </c>
      <c r="G80" s="373" t="s">
        <v>4749</v>
      </c>
      <c r="H80" s="373" t="s">
        <v>436</v>
      </c>
      <c r="I80" s="373" t="s">
        <v>4753</v>
      </c>
      <c r="J80" s="374"/>
      <c r="K80" s="373"/>
      <c r="L80" s="374"/>
      <c r="M80" s="373"/>
      <c r="N80" s="375"/>
      <c r="V80" s="361"/>
      <c r="W80" s="367"/>
      <c r="Z80" s="384"/>
      <c r="AA80" s="335" t="s">
        <v>447</v>
      </c>
      <c r="AC80" s="367"/>
    </row>
    <row r="81" spans="1:30" s="332" customFormat="1" ht="12" x14ac:dyDescent="0.2">
      <c r="A81" s="372"/>
      <c r="B81" s="371"/>
      <c r="C81" s="1077" t="s">
        <v>450</v>
      </c>
      <c r="D81" s="1077"/>
      <c r="E81" s="1077"/>
      <c r="F81" s="376"/>
      <c r="G81" s="376"/>
      <c r="H81" s="376"/>
      <c r="I81" s="376"/>
      <c r="J81" s="377">
        <v>1051.47</v>
      </c>
      <c r="K81" s="376"/>
      <c r="L81" s="377">
        <v>1507.52</v>
      </c>
      <c r="M81" s="376"/>
      <c r="N81" s="378"/>
      <c r="V81" s="361"/>
      <c r="W81" s="367"/>
      <c r="Z81" s="384"/>
      <c r="AB81" s="335" t="s">
        <v>450</v>
      </c>
      <c r="AC81" s="367"/>
    </row>
    <row r="82" spans="1:30" s="332" customFormat="1" ht="12" x14ac:dyDescent="0.2">
      <c r="A82" s="372"/>
      <c r="B82" s="371"/>
      <c r="C82" s="1065" t="s">
        <v>451</v>
      </c>
      <c r="D82" s="1065"/>
      <c r="E82" s="1065"/>
      <c r="F82" s="373"/>
      <c r="G82" s="373"/>
      <c r="H82" s="373"/>
      <c r="I82" s="373"/>
      <c r="J82" s="374"/>
      <c r="K82" s="373"/>
      <c r="L82" s="374">
        <v>599.45000000000005</v>
      </c>
      <c r="M82" s="373"/>
      <c r="N82" s="375"/>
      <c r="V82" s="361"/>
      <c r="W82" s="367"/>
      <c r="Z82" s="384"/>
      <c r="AA82" s="335" t="s">
        <v>451</v>
      </c>
      <c r="AC82" s="367"/>
    </row>
    <row r="83" spans="1:30" s="332" customFormat="1" ht="33.75" x14ac:dyDescent="0.2">
      <c r="A83" s="372"/>
      <c r="B83" s="371" t="s">
        <v>4740</v>
      </c>
      <c r="C83" s="1065" t="s">
        <v>453</v>
      </c>
      <c r="D83" s="1065"/>
      <c r="E83" s="1065"/>
      <c r="F83" s="373" t="s">
        <v>454</v>
      </c>
      <c r="G83" s="373" t="s">
        <v>455</v>
      </c>
      <c r="H83" s="373"/>
      <c r="I83" s="373" t="s">
        <v>455</v>
      </c>
      <c r="J83" s="374"/>
      <c r="K83" s="373"/>
      <c r="L83" s="374">
        <v>557.49</v>
      </c>
      <c r="M83" s="373"/>
      <c r="N83" s="375"/>
      <c r="V83" s="361"/>
      <c r="W83" s="367"/>
      <c r="Z83" s="384"/>
      <c r="AA83" s="335" t="s">
        <v>453</v>
      </c>
      <c r="AC83" s="367"/>
    </row>
    <row r="84" spans="1:30" s="332" customFormat="1" ht="33.75" x14ac:dyDescent="0.2">
      <c r="A84" s="372"/>
      <c r="B84" s="371" t="s">
        <v>4741</v>
      </c>
      <c r="C84" s="1065" t="s">
        <v>457</v>
      </c>
      <c r="D84" s="1065"/>
      <c r="E84" s="1065"/>
      <c r="F84" s="373" t="s">
        <v>454</v>
      </c>
      <c r="G84" s="373" t="s">
        <v>458</v>
      </c>
      <c r="H84" s="373"/>
      <c r="I84" s="373" t="s">
        <v>458</v>
      </c>
      <c r="J84" s="374"/>
      <c r="K84" s="373"/>
      <c r="L84" s="374">
        <v>371.66</v>
      </c>
      <c r="M84" s="373"/>
      <c r="N84" s="375"/>
      <c r="V84" s="361"/>
      <c r="W84" s="367"/>
      <c r="Z84" s="384"/>
      <c r="AA84" s="335" t="s">
        <v>457</v>
      </c>
      <c r="AC84" s="367"/>
    </row>
    <row r="85" spans="1:30" s="332" customFormat="1" ht="12" x14ac:dyDescent="0.2">
      <c r="A85" s="379"/>
      <c r="B85" s="380"/>
      <c r="C85" s="1068" t="s">
        <v>459</v>
      </c>
      <c r="D85" s="1068"/>
      <c r="E85" s="1068"/>
      <c r="F85" s="364"/>
      <c r="G85" s="364"/>
      <c r="H85" s="364"/>
      <c r="I85" s="364"/>
      <c r="J85" s="365"/>
      <c r="K85" s="364"/>
      <c r="L85" s="365">
        <v>2436.67</v>
      </c>
      <c r="M85" s="376"/>
      <c r="N85" s="366"/>
      <c r="V85" s="361"/>
      <c r="W85" s="367"/>
      <c r="Z85" s="384"/>
      <c r="AC85" s="367" t="s">
        <v>459</v>
      </c>
    </row>
    <row r="86" spans="1:30" s="332" customFormat="1" ht="45" x14ac:dyDescent="0.2">
      <c r="A86" s="362" t="s">
        <v>476</v>
      </c>
      <c r="B86" s="363" t="s">
        <v>468</v>
      </c>
      <c r="C86" s="1068" t="s">
        <v>4754</v>
      </c>
      <c r="D86" s="1068"/>
      <c r="E86" s="1068"/>
      <c r="F86" s="364" t="s">
        <v>411</v>
      </c>
      <c r="G86" s="364"/>
      <c r="H86" s="364"/>
      <c r="I86" s="364" t="s">
        <v>1160</v>
      </c>
      <c r="J86" s="365">
        <v>8300</v>
      </c>
      <c r="K86" s="364"/>
      <c r="L86" s="365">
        <v>9960</v>
      </c>
      <c r="M86" s="364"/>
      <c r="N86" s="366"/>
      <c r="V86" s="361"/>
      <c r="W86" s="367" t="s">
        <v>4754</v>
      </c>
      <c r="Z86" s="384"/>
      <c r="AC86" s="367"/>
    </row>
    <row r="87" spans="1:30" s="332" customFormat="1" ht="12" x14ac:dyDescent="0.2">
      <c r="A87" s="379"/>
      <c r="B87" s="380"/>
      <c r="C87" s="340" t="s">
        <v>462</v>
      </c>
      <c r="D87" s="385"/>
      <c r="E87" s="385"/>
      <c r="F87" s="386"/>
      <c r="G87" s="386"/>
      <c r="H87" s="386"/>
      <c r="I87" s="386"/>
      <c r="J87" s="387"/>
      <c r="K87" s="386"/>
      <c r="L87" s="387"/>
      <c r="M87" s="388"/>
      <c r="N87" s="389"/>
      <c r="V87" s="361"/>
      <c r="W87" s="367"/>
      <c r="Z87" s="384"/>
      <c r="AC87" s="367"/>
    </row>
    <row r="88" spans="1:30" s="332" customFormat="1" ht="33.75" x14ac:dyDescent="0.2">
      <c r="A88" s="362" t="s">
        <v>481</v>
      </c>
      <c r="B88" s="363" t="s">
        <v>2452</v>
      </c>
      <c r="C88" s="1068" t="s">
        <v>2453</v>
      </c>
      <c r="D88" s="1068"/>
      <c r="E88" s="1068"/>
      <c r="F88" s="364" t="s">
        <v>532</v>
      </c>
      <c r="G88" s="364"/>
      <c r="H88" s="364"/>
      <c r="I88" s="364" t="s">
        <v>4755</v>
      </c>
      <c r="J88" s="365"/>
      <c r="K88" s="364"/>
      <c r="L88" s="365"/>
      <c r="M88" s="364"/>
      <c r="N88" s="366"/>
      <c r="V88" s="361"/>
      <c r="W88" s="367" t="s">
        <v>2453</v>
      </c>
      <c r="Z88" s="384"/>
      <c r="AC88" s="367"/>
    </row>
    <row r="89" spans="1:30" s="332" customFormat="1" ht="12" x14ac:dyDescent="0.2">
      <c r="A89" s="368"/>
      <c r="B89" s="369"/>
      <c r="C89" s="1065" t="s">
        <v>4756</v>
      </c>
      <c r="D89" s="1065"/>
      <c r="E89" s="1065"/>
      <c r="F89" s="1065"/>
      <c r="G89" s="1065"/>
      <c r="H89" s="1065"/>
      <c r="I89" s="1065"/>
      <c r="J89" s="1065"/>
      <c r="K89" s="1065"/>
      <c r="L89" s="1065"/>
      <c r="M89" s="1065"/>
      <c r="N89" s="1072"/>
      <c r="V89" s="361"/>
      <c r="W89" s="367"/>
      <c r="Z89" s="384"/>
      <c r="AC89" s="367"/>
      <c r="AD89" s="335" t="s">
        <v>4756</v>
      </c>
    </row>
    <row r="90" spans="1:30" s="332" customFormat="1" ht="33.75" x14ac:dyDescent="0.2">
      <c r="A90" s="370"/>
      <c r="B90" s="371" t="s">
        <v>430</v>
      </c>
      <c r="C90" s="1065" t="s">
        <v>431</v>
      </c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72"/>
      <c r="V90" s="361"/>
      <c r="W90" s="367"/>
      <c r="X90" s="335" t="s">
        <v>431</v>
      </c>
      <c r="Z90" s="384"/>
      <c r="AC90" s="367"/>
    </row>
    <row r="91" spans="1:30" s="332" customFormat="1" ht="12" x14ac:dyDescent="0.2">
      <c r="A91" s="372"/>
      <c r="B91" s="371" t="s">
        <v>423</v>
      </c>
      <c r="C91" s="1065" t="s">
        <v>432</v>
      </c>
      <c r="D91" s="1065"/>
      <c r="E91" s="1065"/>
      <c r="F91" s="373"/>
      <c r="G91" s="373"/>
      <c r="H91" s="373"/>
      <c r="I91" s="373"/>
      <c r="J91" s="374">
        <v>277.06</v>
      </c>
      <c r="K91" s="373" t="s">
        <v>436</v>
      </c>
      <c r="L91" s="374">
        <v>529.88</v>
      </c>
      <c r="M91" s="373"/>
      <c r="N91" s="375"/>
      <c r="V91" s="361"/>
      <c r="W91" s="367"/>
      <c r="Y91" s="335" t="s">
        <v>432</v>
      </c>
      <c r="Z91" s="384"/>
      <c r="AC91" s="367"/>
    </row>
    <row r="92" spans="1:30" s="332" customFormat="1" ht="12" x14ac:dyDescent="0.2">
      <c r="A92" s="372"/>
      <c r="B92" s="371" t="s">
        <v>434</v>
      </c>
      <c r="C92" s="1065" t="s">
        <v>435</v>
      </c>
      <c r="D92" s="1065"/>
      <c r="E92" s="1065"/>
      <c r="F92" s="373"/>
      <c r="G92" s="373"/>
      <c r="H92" s="373"/>
      <c r="I92" s="373"/>
      <c r="J92" s="374">
        <v>469.17</v>
      </c>
      <c r="K92" s="373" t="s">
        <v>436</v>
      </c>
      <c r="L92" s="374">
        <v>897.29</v>
      </c>
      <c r="M92" s="373"/>
      <c r="N92" s="375"/>
      <c r="V92" s="361"/>
      <c r="W92" s="367"/>
      <c r="Y92" s="335" t="s">
        <v>435</v>
      </c>
      <c r="Z92" s="384"/>
      <c r="AC92" s="367"/>
    </row>
    <row r="93" spans="1:30" s="332" customFormat="1" ht="12" x14ac:dyDescent="0.2">
      <c r="A93" s="372"/>
      <c r="B93" s="371" t="s">
        <v>437</v>
      </c>
      <c r="C93" s="1065" t="s">
        <v>438</v>
      </c>
      <c r="D93" s="1065"/>
      <c r="E93" s="1065"/>
      <c r="F93" s="373"/>
      <c r="G93" s="373"/>
      <c r="H93" s="373"/>
      <c r="I93" s="373"/>
      <c r="J93" s="374">
        <v>41.15</v>
      </c>
      <c r="K93" s="373" t="s">
        <v>436</v>
      </c>
      <c r="L93" s="374">
        <v>78.7</v>
      </c>
      <c r="M93" s="373"/>
      <c r="N93" s="375"/>
      <c r="V93" s="361"/>
      <c r="W93" s="367"/>
      <c r="Y93" s="335" t="s">
        <v>438</v>
      </c>
      <c r="Z93" s="384"/>
      <c r="AC93" s="367"/>
    </row>
    <row r="94" spans="1:30" s="332" customFormat="1" ht="12" x14ac:dyDescent="0.2">
      <c r="A94" s="372"/>
      <c r="B94" s="371" t="s">
        <v>439</v>
      </c>
      <c r="C94" s="1065" t="s">
        <v>440</v>
      </c>
      <c r="D94" s="1065"/>
      <c r="E94" s="1065"/>
      <c r="F94" s="373"/>
      <c r="G94" s="373"/>
      <c r="H94" s="373"/>
      <c r="I94" s="373"/>
      <c r="J94" s="374">
        <v>153.96</v>
      </c>
      <c r="K94" s="373"/>
      <c r="L94" s="374">
        <v>235.56</v>
      </c>
      <c r="M94" s="373"/>
      <c r="N94" s="375"/>
      <c r="V94" s="361"/>
      <c r="W94" s="367"/>
      <c r="Y94" s="335" t="s">
        <v>440</v>
      </c>
      <c r="Z94" s="384"/>
      <c r="AC94" s="367"/>
    </row>
    <row r="95" spans="1:30" s="332" customFormat="1" ht="33.75" x14ac:dyDescent="0.2">
      <c r="A95" s="368"/>
      <c r="B95" s="381" t="s">
        <v>2003</v>
      </c>
      <c r="C95" s="1076" t="s">
        <v>2456</v>
      </c>
      <c r="D95" s="1076"/>
      <c r="E95" s="1076"/>
      <c r="F95" s="382" t="s">
        <v>411</v>
      </c>
      <c r="G95" s="382" t="s">
        <v>489</v>
      </c>
      <c r="H95" s="382"/>
      <c r="I95" s="382" t="s">
        <v>489</v>
      </c>
      <c r="J95" s="371"/>
      <c r="K95" s="373"/>
      <c r="L95" s="374"/>
      <c r="M95" s="373"/>
      <c r="N95" s="383"/>
      <c r="V95" s="361"/>
      <c r="W95" s="367"/>
      <c r="Z95" s="384" t="s">
        <v>2456</v>
      </c>
      <c r="AC95" s="367"/>
    </row>
    <row r="96" spans="1:30" s="332" customFormat="1" ht="22.5" x14ac:dyDescent="0.2">
      <c r="A96" s="368"/>
      <c r="B96" s="381" t="s">
        <v>2457</v>
      </c>
      <c r="C96" s="1076" t="s">
        <v>2458</v>
      </c>
      <c r="D96" s="1076"/>
      <c r="E96" s="1076"/>
      <c r="F96" s="382" t="s">
        <v>411</v>
      </c>
      <c r="G96" s="382" t="s">
        <v>489</v>
      </c>
      <c r="H96" s="382"/>
      <c r="I96" s="382" t="s">
        <v>489</v>
      </c>
      <c r="J96" s="371"/>
      <c r="K96" s="373"/>
      <c r="L96" s="374"/>
      <c r="M96" s="373"/>
      <c r="N96" s="383"/>
      <c r="V96" s="361"/>
      <c r="W96" s="367"/>
      <c r="Z96" s="384" t="s">
        <v>2458</v>
      </c>
      <c r="AC96" s="367"/>
    </row>
    <row r="97" spans="1:32" s="332" customFormat="1" ht="12" x14ac:dyDescent="0.2">
      <c r="A97" s="372"/>
      <c r="B97" s="371"/>
      <c r="C97" s="1065" t="s">
        <v>443</v>
      </c>
      <c r="D97" s="1065"/>
      <c r="E97" s="1065"/>
      <c r="F97" s="373" t="s">
        <v>444</v>
      </c>
      <c r="G97" s="373" t="s">
        <v>2459</v>
      </c>
      <c r="H97" s="373" t="s">
        <v>436</v>
      </c>
      <c r="I97" s="373" t="s">
        <v>4757</v>
      </c>
      <c r="J97" s="374"/>
      <c r="K97" s="373"/>
      <c r="L97" s="374"/>
      <c r="M97" s="373"/>
      <c r="N97" s="375"/>
      <c r="V97" s="361"/>
      <c r="W97" s="367"/>
      <c r="Z97" s="384"/>
      <c r="AA97" s="335" t="s">
        <v>443</v>
      </c>
      <c r="AC97" s="367"/>
    </row>
    <row r="98" spans="1:32" s="332" customFormat="1" ht="12" x14ac:dyDescent="0.2">
      <c r="A98" s="372"/>
      <c r="B98" s="371"/>
      <c r="C98" s="1065" t="s">
        <v>447</v>
      </c>
      <c r="D98" s="1065"/>
      <c r="E98" s="1065"/>
      <c r="F98" s="373" t="s">
        <v>444</v>
      </c>
      <c r="G98" s="373" t="s">
        <v>2461</v>
      </c>
      <c r="H98" s="373" t="s">
        <v>436</v>
      </c>
      <c r="I98" s="373" t="s">
        <v>4758</v>
      </c>
      <c r="J98" s="374"/>
      <c r="K98" s="373"/>
      <c r="L98" s="374"/>
      <c r="M98" s="373"/>
      <c r="N98" s="375"/>
      <c r="V98" s="361"/>
      <c r="W98" s="367"/>
      <c r="Z98" s="384"/>
      <c r="AA98" s="335" t="s">
        <v>447</v>
      </c>
      <c r="AC98" s="367"/>
    </row>
    <row r="99" spans="1:32" s="332" customFormat="1" ht="12" x14ac:dyDescent="0.2">
      <c r="A99" s="372"/>
      <c r="B99" s="371"/>
      <c r="C99" s="1077" t="s">
        <v>450</v>
      </c>
      <c r="D99" s="1077"/>
      <c r="E99" s="1077"/>
      <c r="F99" s="376"/>
      <c r="G99" s="376"/>
      <c r="H99" s="376"/>
      <c r="I99" s="376"/>
      <c r="J99" s="377">
        <v>900.19</v>
      </c>
      <c r="K99" s="376"/>
      <c r="L99" s="377">
        <v>1662.73</v>
      </c>
      <c r="M99" s="376"/>
      <c r="N99" s="378"/>
      <c r="V99" s="361"/>
      <c r="W99" s="367"/>
      <c r="Z99" s="384"/>
      <c r="AB99" s="335" t="s">
        <v>450</v>
      </c>
      <c r="AC99" s="367"/>
    </row>
    <row r="100" spans="1:32" s="332" customFormat="1" ht="12" x14ac:dyDescent="0.2">
      <c r="A100" s="372"/>
      <c r="B100" s="371"/>
      <c r="C100" s="1065" t="s">
        <v>451</v>
      </c>
      <c r="D100" s="1065"/>
      <c r="E100" s="1065"/>
      <c r="F100" s="373"/>
      <c r="G100" s="373"/>
      <c r="H100" s="373"/>
      <c r="I100" s="373"/>
      <c r="J100" s="374"/>
      <c r="K100" s="373"/>
      <c r="L100" s="374">
        <v>608.58000000000004</v>
      </c>
      <c r="M100" s="373"/>
      <c r="N100" s="375"/>
      <c r="V100" s="361"/>
      <c r="W100" s="367"/>
      <c r="Z100" s="384"/>
      <c r="AA100" s="335" t="s">
        <v>451</v>
      </c>
      <c r="AC100" s="367"/>
    </row>
    <row r="101" spans="1:32" s="332" customFormat="1" ht="33.75" x14ac:dyDescent="0.2">
      <c r="A101" s="372"/>
      <c r="B101" s="371" t="s">
        <v>4740</v>
      </c>
      <c r="C101" s="1065" t="s">
        <v>453</v>
      </c>
      <c r="D101" s="1065"/>
      <c r="E101" s="1065"/>
      <c r="F101" s="373" t="s">
        <v>454</v>
      </c>
      <c r="G101" s="373" t="s">
        <v>455</v>
      </c>
      <c r="H101" s="373"/>
      <c r="I101" s="373" t="s">
        <v>455</v>
      </c>
      <c r="J101" s="374"/>
      <c r="K101" s="373"/>
      <c r="L101" s="374">
        <v>565.98</v>
      </c>
      <c r="M101" s="373"/>
      <c r="N101" s="375"/>
      <c r="V101" s="361"/>
      <c r="W101" s="367"/>
      <c r="Z101" s="384"/>
      <c r="AA101" s="335" t="s">
        <v>453</v>
      </c>
      <c r="AC101" s="367"/>
    </row>
    <row r="102" spans="1:32" s="332" customFormat="1" ht="33.75" x14ac:dyDescent="0.2">
      <c r="A102" s="372"/>
      <c r="B102" s="371" t="s">
        <v>4741</v>
      </c>
      <c r="C102" s="1065" t="s">
        <v>457</v>
      </c>
      <c r="D102" s="1065"/>
      <c r="E102" s="1065"/>
      <c r="F102" s="373" t="s">
        <v>454</v>
      </c>
      <c r="G102" s="373" t="s">
        <v>458</v>
      </c>
      <c r="H102" s="373"/>
      <c r="I102" s="373" t="s">
        <v>458</v>
      </c>
      <c r="J102" s="374"/>
      <c r="K102" s="373"/>
      <c r="L102" s="374">
        <v>377.32</v>
      </c>
      <c r="M102" s="373"/>
      <c r="N102" s="375"/>
      <c r="V102" s="361"/>
      <c r="W102" s="367"/>
      <c r="Z102" s="384"/>
      <c r="AA102" s="335" t="s">
        <v>457</v>
      </c>
      <c r="AC102" s="367"/>
    </row>
    <row r="103" spans="1:32" s="332" customFormat="1" ht="12" x14ac:dyDescent="0.2">
      <c r="A103" s="379"/>
      <c r="B103" s="380"/>
      <c r="C103" s="1068" t="s">
        <v>459</v>
      </c>
      <c r="D103" s="1068"/>
      <c r="E103" s="1068"/>
      <c r="F103" s="364"/>
      <c r="G103" s="364"/>
      <c r="H103" s="364"/>
      <c r="I103" s="364"/>
      <c r="J103" s="365"/>
      <c r="K103" s="364"/>
      <c r="L103" s="365">
        <v>2606.0300000000002</v>
      </c>
      <c r="M103" s="376"/>
      <c r="N103" s="366"/>
      <c r="V103" s="361"/>
      <c r="W103" s="367"/>
      <c r="Z103" s="384"/>
      <c r="AC103" s="367" t="s">
        <v>459</v>
      </c>
    </row>
    <row r="104" spans="1:32" s="332" customFormat="1" ht="12" x14ac:dyDescent="0.2">
      <c r="A104" s="362" t="s">
        <v>496</v>
      </c>
      <c r="B104" s="363" t="s">
        <v>829</v>
      </c>
      <c r="C104" s="1068" t="s">
        <v>830</v>
      </c>
      <c r="D104" s="1068"/>
      <c r="E104" s="1068"/>
      <c r="F104" s="364" t="s">
        <v>347</v>
      </c>
      <c r="G104" s="364"/>
      <c r="H104" s="364"/>
      <c r="I104" s="364" t="s">
        <v>4759</v>
      </c>
      <c r="J104" s="365">
        <v>100.42</v>
      </c>
      <c r="K104" s="364"/>
      <c r="L104" s="365">
        <v>16439.759999999998</v>
      </c>
      <c r="M104" s="364"/>
      <c r="N104" s="366"/>
      <c r="V104" s="361"/>
      <c r="W104" s="367" t="s">
        <v>830</v>
      </c>
      <c r="Z104" s="384"/>
      <c r="AC104" s="367"/>
    </row>
    <row r="105" spans="1:32" s="332" customFormat="1" ht="12" x14ac:dyDescent="0.2">
      <c r="A105" s="379"/>
      <c r="B105" s="380"/>
      <c r="C105" s="340" t="s">
        <v>462</v>
      </c>
      <c r="D105" s="385"/>
      <c r="E105" s="385"/>
      <c r="F105" s="386"/>
      <c r="G105" s="386"/>
      <c r="H105" s="386"/>
      <c r="I105" s="386"/>
      <c r="J105" s="387"/>
      <c r="K105" s="386"/>
      <c r="L105" s="387"/>
      <c r="M105" s="388"/>
      <c r="N105" s="389"/>
      <c r="V105" s="361"/>
      <c r="W105" s="367"/>
      <c r="Z105" s="384"/>
      <c r="AC105" s="367"/>
    </row>
    <row r="106" spans="1:32" s="332" customFormat="1" ht="12" x14ac:dyDescent="0.2">
      <c r="A106" s="368"/>
      <c r="B106" s="369"/>
      <c r="C106" s="1065" t="s">
        <v>4760</v>
      </c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72"/>
      <c r="V106" s="361"/>
      <c r="W106" s="367"/>
      <c r="Z106" s="384"/>
      <c r="AC106" s="367"/>
      <c r="AD106" s="335" t="s">
        <v>4760</v>
      </c>
    </row>
    <row r="107" spans="1:32" s="332" customFormat="1" ht="1.5" customHeight="1" x14ac:dyDescent="0.2">
      <c r="A107" s="386"/>
      <c r="B107" s="380"/>
      <c r="C107" s="380"/>
      <c r="D107" s="380"/>
      <c r="E107" s="380"/>
      <c r="F107" s="386"/>
      <c r="G107" s="386"/>
      <c r="H107" s="386"/>
      <c r="I107" s="386"/>
      <c r="J107" s="390"/>
      <c r="K107" s="386"/>
      <c r="L107" s="390"/>
      <c r="M107" s="373"/>
      <c r="N107" s="390"/>
      <c r="V107" s="361"/>
      <c r="W107" s="367"/>
      <c r="Z107" s="384"/>
      <c r="AC107" s="367"/>
    </row>
    <row r="108" spans="1:32" s="332" customFormat="1" ht="12" x14ac:dyDescent="0.2">
      <c r="A108" s="391"/>
      <c r="B108" s="392"/>
      <c r="C108" s="1068" t="s">
        <v>4761</v>
      </c>
      <c r="D108" s="1068"/>
      <c r="E108" s="1068"/>
      <c r="F108" s="1068"/>
      <c r="G108" s="1068"/>
      <c r="H108" s="1068"/>
      <c r="I108" s="1068"/>
      <c r="J108" s="1068"/>
      <c r="K108" s="1068"/>
      <c r="L108" s="393"/>
      <c r="M108" s="394"/>
      <c r="N108" s="395"/>
      <c r="V108" s="361"/>
      <c r="W108" s="367"/>
      <c r="Z108" s="384"/>
      <c r="AC108" s="367"/>
      <c r="AE108" s="367" t="s">
        <v>4761</v>
      </c>
    </row>
    <row r="109" spans="1:32" s="332" customFormat="1" ht="12" x14ac:dyDescent="0.2">
      <c r="A109" s="396"/>
      <c r="B109" s="371"/>
      <c r="C109" s="1065" t="s">
        <v>512</v>
      </c>
      <c r="D109" s="1065"/>
      <c r="E109" s="1065"/>
      <c r="F109" s="1065"/>
      <c r="G109" s="1065"/>
      <c r="H109" s="1065"/>
      <c r="I109" s="1065"/>
      <c r="J109" s="1065"/>
      <c r="K109" s="1065"/>
      <c r="L109" s="397">
        <v>127657.97</v>
      </c>
      <c r="M109" s="398"/>
      <c r="N109" s="399"/>
      <c r="V109" s="361"/>
      <c r="W109" s="367"/>
      <c r="Z109" s="384"/>
      <c r="AC109" s="367"/>
      <c r="AE109" s="367"/>
      <c r="AF109" s="335" t="s">
        <v>512</v>
      </c>
    </row>
    <row r="110" spans="1:32" s="332" customFormat="1" ht="12" x14ac:dyDescent="0.2">
      <c r="A110" s="396"/>
      <c r="B110" s="371"/>
      <c r="C110" s="1065" t="s">
        <v>513</v>
      </c>
      <c r="D110" s="1065"/>
      <c r="E110" s="1065"/>
      <c r="F110" s="1065"/>
      <c r="G110" s="1065"/>
      <c r="H110" s="1065"/>
      <c r="I110" s="1065"/>
      <c r="J110" s="1065"/>
      <c r="K110" s="1065"/>
      <c r="L110" s="397"/>
      <c r="M110" s="398"/>
      <c r="N110" s="399"/>
      <c r="V110" s="361"/>
      <c r="W110" s="367"/>
      <c r="Z110" s="384"/>
      <c r="AC110" s="367"/>
      <c r="AE110" s="367"/>
      <c r="AF110" s="335" t="s">
        <v>513</v>
      </c>
    </row>
    <row r="111" spans="1:32" s="332" customFormat="1" ht="12" x14ac:dyDescent="0.2">
      <c r="A111" s="396"/>
      <c r="B111" s="371"/>
      <c r="C111" s="1065" t="s">
        <v>514</v>
      </c>
      <c r="D111" s="1065"/>
      <c r="E111" s="1065"/>
      <c r="F111" s="1065"/>
      <c r="G111" s="1065"/>
      <c r="H111" s="1065"/>
      <c r="I111" s="1065"/>
      <c r="J111" s="1065"/>
      <c r="K111" s="1065"/>
      <c r="L111" s="397">
        <v>4960.9399999999996</v>
      </c>
      <c r="M111" s="398"/>
      <c r="N111" s="399"/>
      <c r="V111" s="361"/>
      <c r="W111" s="367"/>
      <c r="Z111" s="384"/>
      <c r="AC111" s="367"/>
      <c r="AE111" s="367"/>
      <c r="AF111" s="335" t="s">
        <v>514</v>
      </c>
    </row>
    <row r="112" spans="1:32" s="332" customFormat="1" ht="12" x14ac:dyDescent="0.2">
      <c r="A112" s="396"/>
      <c r="B112" s="371"/>
      <c r="C112" s="1065" t="s">
        <v>515</v>
      </c>
      <c r="D112" s="1065"/>
      <c r="E112" s="1065"/>
      <c r="F112" s="1065"/>
      <c r="G112" s="1065"/>
      <c r="H112" s="1065"/>
      <c r="I112" s="1065"/>
      <c r="J112" s="1065"/>
      <c r="K112" s="1065"/>
      <c r="L112" s="397">
        <v>7381.75</v>
      </c>
      <c r="M112" s="398"/>
      <c r="N112" s="399"/>
      <c r="V112" s="361"/>
      <c r="W112" s="367"/>
      <c r="Z112" s="384"/>
      <c r="AC112" s="367"/>
      <c r="AE112" s="367"/>
      <c r="AF112" s="335" t="s">
        <v>515</v>
      </c>
    </row>
    <row r="113" spans="1:33" s="332" customFormat="1" ht="12" x14ac:dyDescent="0.2">
      <c r="A113" s="396"/>
      <c r="B113" s="371"/>
      <c r="C113" s="1065" t="s">
        <v>516</v>
      </c>
      <c r="D113" s="1065"/>
      <c r="E113" s="1065"/>
      <c r="F113" s="1065"/>
      <c r="G113" s="1065"/>
      <c r="H113" s="1065"/>
      <c r="I113" s="1065"/>
      <c r="J113" s="1065"/>
      <c r="K113" s="1065"/>
      <c r="L113" s="397">
        <v>821.65</v>
      </c>
      <c r="M113" s="398"/>
      <c r="N113" s="399"/>
      <c r="V113" s="361"/>
      <c r="W113" s="367"/>
      <c r="Z113" s="384"/>
      <c r="AC113" s="367"/>
      <c r="AE113" s="367"/>
      <c r="AF113" s="335" t="s">
        <v>516</v>
      </c>
    </row>
    <row r="114" spans="1:33" s="332" customFormat="1" ht="12" x14ac:dyDescent="0.2">
      <c r="A114" s="396"/>
      <c r="B114" s="371"/>
      <c r="C114" s="1065" t="s">
        <v>517</v>
      </c>
      <c r="D114" s="1065"/>
      <c r="E114" s="1065"/>
      <c r="F114" s="1065"/>
      <c r="G114" s="1065"/>
      <c r="H114" s="1065"/>
      <c r="I114" s="1065"/>
      <c r="J114" s="1065"/>
      <c r="K114" s="1065"/>
      <c r="L114" s="397">
        <v>115315.28</v>
      </c>
      <c r="M114" s="398"/>
      <c r="N114" s="399"/>
      <c r="V114" s="361"/>
      <c r="W114" s="367"/>
      <c r="Z114" s="384"/>
      <c r="AC114" s="367"/>
      <c r="AE114" s="367"/>
      <c r="AF114" s="335" t="s">
        <v>517</v>
      </c>
    </row>
    <row r="115" spans="1:33" s="332" customFormat="1" ht="12" x14ac:dyDescent="0.2">
      <c r="A115" s="396"/>
      <c r="B115" s="371"/>
      <c r="C115" s="1065" t="s">
        <v>518</v>
      </c>
      <c r="D115" s="1065"/>
      <c r="E115" s="1065"/>
      <c r="F115" s="1065"/>
      <c r="G115" s="1065"/>
      <c r="H115" s="1065"/>
      <c r="I115" s="1065"/>
      <c r="J115" s="1065"/>
      <c r="K115" s="1065"/>
      <c r="L115" s="397">
        <v>136620.99</v>
      </c>
      <c r="M115" s="398"/>
      <c r="N115" s="399"/>
      <c r="V115" s="361"/>
      <c r="W115" s="367"/>
      <c r="Z115" s="384"/>
      <c r="AC115" s="367"/>
      <c r="AE115" s="367"/>
      <c r="AF115" s="335" t="s">
        <v>518</v>
      </c>
    </row>
    <row r="116" spans="1:33" s="332" customFormat="1" ht="12" x14ac:dyDescent="0.2">
      <c r="A116" s="396"/>
      <c r="B116" s="371"/>
      <c r="C116" s="1065" t="s">
        <v>513</v>
      </c>
      <c r="D116" s="1065"/>
      <c r="E116" s="1065"/>
      <c r="F116" s="1065"/>
      <c r="G116" s="1065"/>
      <c r="H116" s="1065"/>
      <c r="I116" s="1065"/>
      <c r="J116" s="1065"/>
      <c r="K116" s="1065"/>
      <c r="L116" s="397"/>
      <c r="M116" s="398"/>
      <c r="N116" s="399"/>
      <c r="V116" s="361"/>
      <c r="W116" s="367"/>
      <c r="Z116" s="384"/>
      <c r="AC116" s="367"/>
      <c r="AE116" s="367"/>
      <c r="AF116" s="335" t="s">
        <v>513</v>
      </c>
    </row>
    <row r="117" spans="1:33" s="332" customFormat="1" ht="12" x14ac:dyDescent="0.2">
      <c r="A117" s="396"/>
      <c r="B117" s="371"/>
      <c r="C117" s="1065" t="s">
        <v>519</v>
      </c>
      <c r="D117" s="1065"/>
      <c r="E117" s="1065"/>
      <c r="F117" s="1065"/>
      <c r="G117" s="1065"/>
      <c r="H117" s="1065"/>
      <c r="I117" s="1065"/>
      <c r="J117" s="1065"/>
      <c r="K117" s="1065"/>
      <c r="L117" s="397">
        <v>4960.9399999999996</v>
      </c>
      <c r="M117" s="398"/>
      <c r="N117" s="399"/>
      <c r="V117" s="361"/>
      <c r="W117" s="367"/>
      <c r="Z117" s="384"/>
      <c r="AC117" s="367"/>
      <c r="AE117" s="367"/>
      <c r="AF117" s="335" t="s">
        <v>519</v>
      </c>
    </row>
    <row r="118" spans="1:33" s="332" customFormat="1" ht="12" x14ac:dyDescent="0.2">
      <c r="A118" s="396"/>
      <c r="B118" s="371"/>
      <c r="C118" s="1065" t="s">
        <v>520</v>
      </c>
      <c r="D118" s="1065"/>
      <c r="E118" s="1065"/>
      <c r="F118" s="1065"/>
      <c r="G118" s="1065"/>
      <c r="H118" s="1065"/>
      <c r="I118" s="1065"/>
      <c r="J118" s="1065"/>
      <c r="K118" s="1065"/>
      <c r="L118" s="397">
        <v>7381.75</v>
      </c>
      <c r="M118" s="398"/>
      <c r="N118" s="399"/>
      <c r="V118" s="361"/>
      <c r="W118" s="367"/>
      <c r="Z118" s="384"/>
      <c r="AC118" s="367"/>
      <c r="AE118" s="367"/>
      <c r="AF118" s="335" t="s">
        <v>520</v>
      </c>
    </row>
    <row r="119" spans="1:33" s="332" customFormat="1" ht="12" x14ac:dyDescent="0.2">
      <c r="A119" s="396"/>
      <c r="B119" s="371"/>
      <c r="C119" s="1065" t="s">
        <v>521</v>
      </c>
      <c r="D119" s="1065"/>
      <c r="E119" s="1065"/>
      <c r="F119" s="1065"/>
      <c r="G119" s="1065"/>
      <c r="H119" s="1065"/>
      <c r="I119" s="1065"/>
      <c r="J119" s="1065"/>
      <c r="K119" s="1065"/>
      <c r="L119" s="397">
        <v>115315.28</v>
      </c>
      <c r="M119" s="398"/>
      <c r="N119" s="399"/>
      <c r="V119" s="361"/>
      <c r="W119" s="367"/>
      <c r="Z119" s="384"/>
      <c r="AC119" s="367"/>
      <c r="AE119" s="367"/>
      <c r="AF119" s="335" t="s">
        <v>521</v>
      </c>
    </row>
    <row r="120" spans="1:33" s="332" customFormat="1" ht="12" x14ac:dyDescent="0.2">
      <c r="A120" s="396"/>
      <c r="B120" s="371"/>
      <c r="C120" s="1065" t="s">
        <v>522</v>
      </c>
      <c r="D120" s="1065"/>
      <c r="E120" s="1065"/>
      <c r="F120" s="1065"/>
      <c r="G120" s="1065"/>
      <c r="H120" s="1065"/>
      <c r="I120" s="1065"/>
      <c r="J120" s="1065"/>
      <c r="K120" s="1065"/>
      <c r="L120" s="397">
        <v>5377.81</v>
      </c>
      <c r="M120" s="398"/>
      <c r="N120" s="399"/>
      <c r="V120" s="361"/>
      <c r="W120" s="367"/>
      <c r="Z120" s="384"/>
      <c r="AC120" s="367"/>
      <c r="AE120" s="367"/>
      <c r="AF120" s="335" t="s">
        <v>522</v>
      </c>
    </row>
    <row r="121" spans="1:33" s="332" customFormat="1" ht="12" x14ac:dyDescent="0.2">
      <c r="A121" s="396"/>
      <c r="B121" s="371"/>
      <c r="C121" s="1065" t="s">
        <v>523</v>
      </c>
      <c r="D121" s="1065"/>
      <c r="E121" s="1065"/>
      <c r="F121" s="1065"/>
      <c r="G121" s="1065"/>
      <c r="H121" s="1065"/>
      <c r="I121" s="1065"/>
      <c r="J121" s="1065"/>
      <c r="K121" s="1065"/>
      <c r="L121" s="397">
        <v>3585.21</v>
      </c>
      <c r="M121" s="398"/>
      <c r="N121" s="399"/>
      <c r="V121" s="361"/>
      <c r="W121" s="367"/>
      <c r="Z121" s="384"/>
      <c r="AC121" s="367"/>
      <c r="AE121" s="367"/>
      <c r="AF121" s="335" t="s">
        <v>523</v>
      </c>
    </row>
    <row r="122" spans="1:33" s="332" customFormat="1" ht="12" x14ac:dyDescent="0.2">
      <c r="A122" s="396"/>
      <c r="B122" s="371"/>
      <c r="C122" s="1065" t="s">
        <v>524</v>
      </c>
      <c r="D122" s="1065"/>
      <c r="E122" s="1065"/>
      <c r="F122" s="1065"/>
      <c r="G122" s="1065"/>
      <c r="H122" s="1065"/>
      <c r="I122" s="1065"/>
      <c r="J122" s="1065"/>
      <c r="K122" s="1065"/>
      <c r="L122" s="397">
        <v>5782.59</v>
      </c>
      <c r="M122" s="398"/>
      <c r="N122" s="399"/>
      <c r="V122" s="361"/>
      <c r="W122" s="367"/>
      <c r="Z122" s="384"/>
      <c r="AC122" s="367"/>
      <c r="AE122" s="367"/>
      <c r="AF122" s="335" t="s">
        <v>524</v>
      </c>
    </row>
    <row r="123" spans="1:33" s="332" customFormat="1" ht="12" x14ac:dyDescent="0.2">
      <c r="A123" s="396"/>
      <c r="B123" s="371"/>
      <c r="C123" s="1065" t="s">
        <v>525</v>
      </c>
      <c r="D123" s="1065"/>
      <c r="E123" s="1065"/>
      <c r="F123" s="1065"/>
      <c r="G123" s="1065"/>
      <c r="H123" s="1065"/>
      <c r="I123" s="1065"/>
      <c r="J123" s="1065"/>
      <c r="K123" s="1065"/>
      <c r="L123" s="397">
        <v>5377.81</v>
      </c>
      <c r="M123" s="398"/>
      <c r="N123" s="399"/>
      <c r="V123" s="361"/>
      <c r="W123" s="367"/>
      <c r="Z123" s="384"/>
      <c r="AC123" s="367"/>
      <c r="AE123" s="367"/>
      <c r="AF123" s="335" t="s">
        <v>525</v>
      </c>
    </row>
    <row r="124" spans="1:33" s="332" customFormat="1" ht="12" x14ac:dyDescent="0.2">
      <c r="A124" s="396"/>
      <c r="B124" s="371"/>
      <c r="C124" s="1065" t="s">
        <v>526</v>
      </c>
      <c r="D124" s="1065"/>
      <c r="E124" s="1065"/>
      <c r="F124" s="1065"/>
      <c r="G124" s="1065"/>
      <c r="H124" s="1065"/>
      <c r="I124" s="1065"/>
      <c r="J124" s="1065"/>
      <c r="K124" s="1065"/>
      <c r="L124" s="397">
        <v>3585.21</v>
      </c>
      <c r="M124" s="398"/>
      <c r="N124" s="399"/>
      <c r="V124" s="361"/>
      <c r="W124" s="367"/>
      <c r="Z124" s="384"/>
      <c r="AC124" s="367"/>
      <c r="AE124" s="367"/>
      <c r="AF124" s="335" t="s">
        <v>526</v>
      </c>
    </row>
    <row r="125" spans="1:33" s="332" customFormat="1" ht="12" x14ac:dyDescent="0.2">
      <c r="A125" s="396"/>
      <c r="B125" s="390"/>
      <c r="C125" s="1067" t="s">
        <v>4762</v>
      </c>
      <c r="D125" s="1067"/>
      <c r="E125" s="1067"/>
      <c r="F125" s="1067"/>
      <c r="G125" s="1067"/>
      <c r="H125" s="1067"/>
      <c r="I125" s="1067"/>
      <c r="J125" s="1067"/>
      <c r="K125" s="1067"/>
      <c r="L125" s="400">
        <v>136620.99</v>
      </c>
      <c r="M125" s="401"/>
      <c r="N125" s="402"/>
      <c r="V125" s="361"/>
      <c r="W125" s="367"/>
      <c r="Z125" s="384"/>
      <c r="AC125" s="367"/>
      <c r="AE125" s="367"/>
      <c r="AG125" s="367" t="s">
        <v>4762</v>
      </c>
    </row>
    <row r="126" spans="1:33" s="332" customFormat="1" ht="12" x14ac:dyDescent="0.2">
      <c r="A126" s="1195" t="s">
        <v>4763</v>
      </c>
      <c r="B126" s="1196"/>
      <c r="C126" s="1196"/>
      <c r="D126" s="1196"/>
      <c r="E126" s="1196"/>
      <c r="F126" s="1196"/>
      <c r="G126" s="1196"/>
      <c r="H126" s="1196"/>
      <c r="I126" s="1196"/>
      <c r="J126" s="1196"/>
      <c r="K126" s="1196"/>
      <c r="L126" s="1196"/>
      <c r="M126" s="1196"/>
      <c r="N126" s="1197"/>
      <c r="V126" s="361" t="s">
        <v>4763</v>
      </c>
      <c r="W126" s="367"/>
      <c r="Z126" s="384"/>
      <c r="AC126" s="367"/>
      <c r="AE126" s="367"/>
      <c r="AG126" s="367"/>
    </row>
    <row r="127" spans="1:33" s="332" customFormat="1" ht="45" x14ac:dyDescent="0.2">
      <c r="A127" s="362" t="s">
        <v>499</v>
      </c>
      <c r="B127" s="363" t="s">
        <v>530</v>
      </c>
      <c r="C127" s="1068" t="s">
        <v>587</v>
      </c>
      <c r="D127" s="1068"/>
      <c r="E127" s="1068"/>
      <c r="F127" s="364" t="s">
        <v>532</v>
      </c>
      <c r="G127" s="364"/>
      <c r="H127" s="364"/>
      <c r="I127" s="364" t="s">
        <v>4764</v>
      </c>
      <c r="J127" s="365"/>
      <c r="K127" s="364"/>
      <c r="L127" s="365"/>
      <c r="M127" s="364"/>
      <c r="N127" s="366"/>
      <c r="V127" s="361"/>
      <c r="W127" s="367" t="s">
        <v>587</v>
      </c>
      <c r="Z127" s="384"/>
      <c r="AC127" s="367"/>
      <c r="AE127" s="367"/>
      <c r="AG127" s="367"/>
    </row>
    <row r="128" spans="1:33" s="332" customFormat="1" ht="12" x14ac:dyDescent="0.2">
      <c r="A128" s="368"/>
      <c r="B128" s="369"/>
      <c r="C128" s="1065" t="s">
        <v>4765</v>
      </c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72"/>
      <c r="V128" s="361"/>
      <c r="W128" s="367"/>
      <c r="Z128" s="384"/>
      <c r="AC128" s="367"/>
      <c r="AD128" s="335" t="s">
        <v>4765</v>
      </c>
      <c r="AE128" s="367"/>
      <c r="AG128" s="367"/>
    </row>
    <row r="129" spans="1:33" s="332" customFormat="1" ht="33.75" x14ac:dyDescent="0.2">
      <c r="A129" s="370"/>
      <c r="B129" s="371" t="s">
        <v>430</v>
      </c>
      <c r="C129" s="1065" t="s">
        <v>431</v>
      </c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72"/>
      <c r="V129" s="361"/>
      <c r="W129" s="367"/>
      <c r="X129" s="335" t="s">
        <v>431</v>
      </c>
      <c r="Z129" s="384"/>
      <c r="AC129" s="367"/>
      <c r="AE129" s="367"/>
      <c r="AG129" s="367"/>
    </row>
    <row r="130" spans="1:33" s="332" customFormat="1" ht="12" x14ac:dyDescent="0.2">
      <c r="A130" s="372"/>
      <c r="B130" s="371" t="s">
        <v>423</v>
      </c>
      <c r="C130" s="1065" t="s">
        <v>432</v>
      </c>
      <c r="D130" s="1065"/>
      <c r="E130" s="1065"/>
      <c r="F130" s="373"/>
      <c r="G130" s="373"/>
      <c r="H130" s="373"/>
      <c r="I130" s="373"/>
      <c r="J130" s="374">
        <v>56.55</v>
      </c>
      <c r="K130" s="373" t="s">
        <v>436</v>
      </c>
      <c r="L130" s="374">
        <v>206.41</v>
      </c>
      <c r="M130" s="373"/>
      <c r="N130" s="375"/>
      <c r="V130" s="361"/>
      <c r="W130" s="367"/>
      <c r="Y130" s="335" t="s">
        <v>432</v>
      </c>
      <c r="Z130" s="384"/>
      <c r="AC130" s="367"/>
      <c r="AE130" s="367"/>
      <c r="AG130" s="367"/>
    </row>
    <row r="131" spans="1:33" s="332" customFormat="1" ht="12" x14ac:dyDescent="0.2">
      <c r="A131" s="372"/>
      <c r="B131" s="371" t="s">
        <v>434</v>
      </c>
      <c r="C131" s="1065" t="s">
        <v>435</v>
      </c>
      <c r="D131" s="1065"/>
      <c r="E131" s="1065"/>
      <c r="F131" s="373"/>
      <c r="G131" s="373"/>
      <c r="H131" s="373"/>
      <c r="I131" s="373"/>
      <c r="J131" s="374">
        <v>9.2200000000000006</v>
      </c>
      <c r="K131" s="373" t="s">
        <v>436</v>
      </c>
      <c r="L131" s="374">
        <v>33.65</v>
      </c>
      <c r="M131" s="373"/>
      <c r="N131" s="375"/>
      <c r="V131" s="361"/>
      <c r="W131" s="367"/>
      <c r="Y131" s="335" t="s">
        <v>435</v>
      </c>
      <c r="Z131" s="384"/>
      <c r="AC131" s="367"/>
      <c r="AE131" s="367"/>
      <c r="AG131" s="367"/>
    </row>
    <row r="132" spans="1:33" s="332" customFormat="1" ht="12" x14ac:dyDescent="0.2">
      <c r="A132" s="372"/>
      <c r="B132" s="371" t="s">
        <v>437</v>
      </c>
      <c r="C132" s="1065" t="s">
        <v>438</v>
      </c>
      <c r="D132" s="1065"/>
      <c r="E132" s="1065"/>
      <c r="F132" s="373"/>
      <c r="G132" s="373"/>
      <c r="H132" s="373"/>
      <c r="I132" s="373"/>
      <c r="J132" s="374">
        <v>0.22</v>
      </c>
      <c r="K132" s="373" t="s">
        <v>436</v>
      </c>
      <c r="L132" s="374">
        <v>0.8</v>
      </c>
      <c r="M132" s="373"/>
      <c r="N132" s="375"/>
      <c r="V132" s="361"/>
      <c r="W132" s="367"/>
      <c r="Y132" s="335" t="s">
        <v>438</v>
      </c>
      <c r="Z132" s="384"/>
      <c r="AC132" s="367"/>
      <c r="AE132" s="367"/>
      <c r="AG132" s="367"/>
    </row>
    <row r="133" spans="1:33" s="332" customFormat="1" ht="12" x14ac:dyDescent="0.2">
      <c r="A133" s="372"/>
      <c r="B133" s="371" t="s">
        <v>439</v>
      </c>
      <c r="C133" s="1065" t="s">
        <v>440</v>
      </c>
      <c r="D133" s="1065"/>
      <c r="E133" s="1065"/>
      <c r="F133" s="373"/>
      <c r="G133" s="373"/>
      <c r="H133" s="373"/>
      <c r="I133" s="373"/>
      <c r="J133" s="374">
        <v>152.04</v>
      </c>
      <c r="K133" s="373"/>
      <c r="L133" s="374">
        <v>443.96</v>
      </c>
      <c r="M133" s="373"/>
      <c r="N133" s="375"/>
      <c r="V133" s="361"/>
      <c r="W133" s="367"/>
      <c r="Y133" s="335" t="s">
        <v>440</v>
      </c>
      <c r="Z133" s="384"/>
      <c r="AC133" s="367"/>
      <c r="AE133" s="367"/>
      <c r="AG133" s="367"/>
    </row>
    <row r="134" spans="1:33" s="332" customFormat="1" ht="12" x14ac:dyDescent="0.2">
      <c r="A134" s="372"/>
      <c r="B134" s="371"/>
      <c r="C134" s="1065" t="s">
        <v>443</v>
      </c>
      <c r="D134" s="1065"/>
      <c r="E134" s="1065"/>
      <c r="F134" s="373" t="s">
        <v>444</v>
      </c>
      <c r="G134" s="373" t="s">
        <v>535</v>
      </c>
      <c r="H134" s="373" t="s">
        <v>436</v>
      </c>
      <c r="I134" s="373" t="s">
        <v>4766</v>
      </c>
      <c r="J134" s="374"/>
      <c r="K134" s="373"/>
      <c r="L134" s="374"/>
      <c r="M134" s="373"/>
      <c r="N134" s="375"/>
      <c r="V134" s="361"/>
      <c r="W134" s="367"/>
      <c r="Z134" s="384"/>
      <c r="AA134" s="335" t="s">
        <v>443</v>
      </c>
      <c r="AC134" s="367"/>
      <c r="AE134" s="367"/>
      <c r="AG134" s="367"/>
    </row>
    <row r="135" spans="1:33" s="332" customFormat="1" ht="12" x14ac:dyDescent="0.2">
      <c r="A135" s="372"/>
      <c r="B135" s="371"/>
      <c r="C135" s="1065" t="s">
        <v>447</v>
      </c>
      <c r="D135" s="1065"/>
      <c r="E135" s="1065"/>
      <c r="F135" s="373" t="s">
        <v>444</v>
      </c>
      <c r="G135" s="373" t="s">
        <v>537</v>
      </c>
      <c r="H135" s="373" t="s">
        <v>436</v>
      </c>
      <c r="I135" s="373" t="s">
        <v>4767</v>
      </c>
      <c r="J135" s="374"/>
      <c r="K135" s="373"/>
      <c r="L135" s="374"/>
      <c r="M135" s="373"/>
      <c r="N135" s="375"/>
      <c r="V135" s="361"/>
      <c r="W135" s="367"/>
      <c r="Z135" s="384"/>
      <c r="AA135" s="335" t="s">
        <v>447</v>
      </c>
      <c r="AC135" s="367"/>
      <c r="AE135" s="367"/>
      <c r="AG135" s="367"/>
    </row>
    <row r="136" spans="1:33" s="332" customFormat="1" ht="12" x14ac:dyDescent="0.2">
      <c r="A136" s="372"/>
      <c r="B136" s="371"/>
      <c r="C136" s="1077" t="s">
        <v>450</v>
      </c>
      <c r="D136" s="1077"/>
      <c r="E136" s="1077"/>
      <c r="F136" s="376"/>
      <c r="G136" s="376"/>
      <c r="H136" s="376"/>
      <c r="I136" s="376"/>
      <c r="J136" s="377">
        <v>217.81</v>
      </c>
      <c r="K136" s="376"/>
      <c r="L136" s="377">
        <v>684.02</v>
      </c>
      <c r="M136" s="376"/>
      <c r="N136" s="378"/>
      <c r="V136" s="361"/>
      <c r="W136" s="367"/>
      <c r="Z136" s="384"/>
      <c r="AB136" s="335" t="s">
        <v>450</v>
      </c>
      <c r="AC136" s="367"/>
      <c r="AE136" s="367"/>
      <c r="AG136" s="367"/>
    </row>
    <row r="137" spans="1:33" s="332" customFormat="1" ht="12" x14ac:dyDescent="0.2">
      <c r="A137" s="372"/>
      <c r="B137" s="371"/>
      <c r="C137" s="1065" t="s">
        <v>451</v>
      </c>
      <c r="D137" s="1065"/>
      <c r="E137" s="1065"/>
      <c r="F137" s="373"/>
      <c r="G137" s="373"/>
      <c r="H137" s="373"/>
      <c r="I137" s="373"/>
      <c r="J137" s="374"/>
      <c r="K137" s="373"/>
      <c r="L137" s="374">
        <v>207.21</v>
      </c>
      <c r="M137" s="373"/>
      <c r="N137" s="375"/>
      <c r="V137" s="361"/>
      <c r="W137" s="367"/>
      <c r="Z137" s="384"/>
      <c r="AA137" s="335" t="s">
        <v>451</v>
      </c>
      <c r="AC137" s="367"/>
      <c r="AE137" s="367"/>
      <c r="AG137" s="367"/>
    </row>
    <row r="138" spans="1:33" s="332" customFormat="1" ht="33.75" x14ac:dyDescent="0.2">
      <c r="A138" s="372"/>
      <c r="B138" s="371" t="s">
        <v>4768</v>
      </c>
      <c r="C138" s="1065" t="s">
        <v>540</v>
      </c>
      <c r="D138" s="1065"/>
      <c r="E138" s="1065"/>
      <c r="F138" s="373" t="s">
        <v>454</v>
      </c>
      <c r="G138" s="373" t="s">
        <v>541</v>
      </c>
      <c r="H138" s="373"/>
      <c r="I138" s="373" t="s">
        <v>541</v>
      </c>
      <c r="J138" s="374"/>
      <c r="K138" s="373"/>
      <c r="L138" s="374">
        <v>194.78</v>
      </c>
      <c r="M138" s="373"/>
      <c r="N138" s="375"/>
      <c r="V138" s="361"/>
      <c r="W138" s="367"/>
      <c r="Z138" s="384"/>
      <c r="AA138" s="335" t="s">
        <v>540</v>
      </c>
      <c r="AC138" s="367"/>
      <c r="AE138" s="367"/>
      <c r="AG138" s="367"/>
    </row>
    <row r="139" spans="1:33" s="332" customFormat="1" ht="33.75" x14ac:dyDescent="0.2">
      <c r="A139" s="372"/>
      <c r="B139" s="371" t="s">
        <v>4769</v>
      </c>
      <c r="C139" s="1065" t="s">
        <v>543</v>
      </c>
      <c r="D139" s="1065"/>
      <c r="E139" s="1065"/>
      <c r="F139" s="373" t="s">
        <v>454</v>
      </c>
      <c r="G139" s="373" t="s">
        <v>544</v>
      </c>
      <c r="H139" s="373"/>
      <c r="I139" s="373" t="s">
        <v>544</v>
      </c>
      <c r="J139" s="374"/>
      <c r="K139" s="373"/>
      <c r="L139" s="374">
        <v>105.68</v>
      </c>
      <c r="M139" s="373"/>
      <c r="N139" s="375"/>
      <c r="V139" s="361"/>
      <c r="W139" s="367"/>
      <c r="Z139" s="384"/>
      <c r="AA139" s="335" t="s">
        <v>543</v>
      </c>
      <c r="AC139" s="367"/>
      <c r="AE139" s="367"/>
      <c r="AG139" s="367"/>
    </row>
    <row r="140" spans="1:33" s="332" customFormat="1" ht="12" x14ac:dyDescent="0.2">
      <c r="A140" s="379"/>
      <c r="B140" s="380"/>
      <c r="C140" s="1068" t="s">
        <v>459</v>
      </c>
      <c r="D140" s="1068"/>
      <c r="E140" s="1068"/>
      <c r="F140" s="364"/>
      <c r="G140" s="364"/>
      <c r="H140" s="364"/>
      <c r="I140" s="364"/>
      <c r="J140" s="365"/>
      <c r="K140" s="364"/>
      <c r="L140" s="365">
        <v>984.48</v>
      </c>
      <c r="M140" s="376"/>
      <c r="N140" s="366"/>
      <c r="V140" s="361"/>
      <c r="W140" s="367"/>
      <c r="Z140" s="384"/>
      <c r="AC140" s="367" t="s">
        <v>459</v>
      </c>
      <c r="AE140" s="367"/>
      <c r="AG140" s="367"/>
    </row>
    <row r="141" spans="1:33" s="332" customFormat="1" ht="12" x14ac:dyDescent="0.2">
      <c r="A141" s="362" t="s">
        <v>509</v>
      </c>
      <c r="B141" s="363" t="s">
        <v>593</v>
      </c>
      <c r="C141" s="1068" t="s">
        <v>594</v>
      </c>
      <c r="D141" s="1068"/>
      <c r="E141" s="1068"/>
      <c r="F141" s="364" t="s">
        <v>411</v>
      </c>
      <c r="G141" s="364"/>
      <c r="H141" s="364"/>
      <c r="I141" s="364" t="s">
        <v>4770</v>
      </c>
      <c r="J141" s="365">
        <v>15620</v>
      </c>
      <c r="K141" s="364"/>
      <c r="L141" s="365">
        <v>-410.49</v>
      </c>
      <c r="M141" s="364"/>
      <c r="N141" s="366"/>
      <c r="V141" s="361"/>
      <c r="W141" s="367" t="s">
        <v>594</v>
      </c>
      <c r="Z141" s="384"/>
      <c r="AC141" s="367"/>
      <c r="AE141" s="367"/>
      <c r="AG141" s="367"/>
    </row>
    <row r="142" spans="1:33" s="332" customFormat="1" ht="12" x14ac:dyDescent="0.2">
      <c r="A142" s="379"/>
      <c r="B142" s="380"/>
      <c r="C142" s="340" t="s">
        <v>462</v>
      </c>
      <c r="D142" s="385"/>
      <c r="E142" s="385"/>
      <c r="F142" s="386"/>
      <c r="G142" s="386"/>
      <c r="H142" s="386"/>
      <c r="I142" s="386"/>
      <c r="J142" s="387"/>
      <c r="K142" s="386"/>
      <c r="L142" s="387"/>
      <c r="M142" s="388"/>
      <c r="N142" s="389"/>
      <c r="V142" s="361"/>
      <c r="W142" s="367"/>
      <c r="Z142" s="384"/>
      <c r="AC142" s="367"/>
      <c r="AE142" s="367"/>
      <c r="AG142" s="367"/>
    </row>
    <row r="143" spans="1:33" s="332" customFormat="1" ht="33.75" x14ac:dyDescent="0.2">
      <c r="A143" s="362" t="s">
        <v>529</v>
      </c>
      <c r="B143" s="363" t="s">
        <v>4771</v>
      </c>
      <c r="C143" s="1068" t="s">
        <v>598</v>
      </c>
      <c r="D143" s="1068"/>
      <c r="E143" s="1068"/>
      <c r="F143" s="364" t="s">
        <v>488</v>
      </c>
      <c r="G143" s="364"/>
      <c r="H143" s="364"/>
      <c r="I143" s="364" t="s">
        <v>170</v>
      </c>
      <c r="J143" s="365">
        <v>859.31</v>
      </c>
      <c r="K143" s="364" t="s">
        <v>566</v>
      </c>
      <c r="L143" s="365">
        <v>3270.47</v>
      </c>
      <c r="M143" s="364" t="s">
        <v>567</v>
      </c>
      <c r="N143" s="366">
        <v>30677</v>
      </c>
      <c r="V143" s="361"/>
      <c r="W143" s="367" t="s">
        <v>598</v>
      </c>
      <c r="Z143" s="384"/>
      <c r="AC143" s="367"/>
      <c r="AE143" s="367"/>
      <c r="AG143" s="367"/>
    </row>
    <row r="144" spans="1:33" s="332" customFormat="1" ht="12" x14ac:dyDescent="0.2">
      <c r="A144" s="379"/>
      <c r="B144" s="380"/>
      <c r="C144" s="340" t="s">
        <v>462</v>
      </c>
      <c r="D144" s="385"/>
      <c r="E144" s="385"/>
      <c r="F144" s="386"/>
      <c r="G144" s="386"/>
      <c r="H144" s="386"/>
      <c r="I144" s="386"/>
      <c r="J144" s="387"/>
      <c r="K144" s="386"/>
      <c r="L144" s="387"/>
      <c r="M144" s="388"/>
      <c r="N144" s="389"/>
      <c r="V144" s="361"/>
      <c r="W144" s="367"/>
      <c r="Z144" s="384"/>
      <c r="AC144" s="367"/>
      <c r="AE144" s="367"/>
      <c r="AG144" s="367"/>
    </row>
    <row r="145" spans="1:33" s="332" customFormat="1" ht="22.5" x14ac:dyDescent="0.2">
      <c r="A145" s="370"/>
      <c r="B145" s="371" t="s">
        <v>568</v>
      </c>
      <c r="C145" s="1065" t="s">
        <v>569</v>
      </c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72"/>
      <c r="V145" s="361"/>
      <c r="W145" s="367"/>
      <c r="X145" s="335" t="s">
        <v>569</v>
      </c>
      <c r="Z145" s="384"/>
      <c r="AC145" s="367"/>
      <c r="AE145" s="367"/>
      <c r="AG145" s="367"/>
    </row>
    <row r="146" spans="1:33" s="332" customFormat="1" ht="56.25" x14ac:dyDescent="0.2">
      <c r="A146" s="362" t="s">
        <v>545</v>
      </c>
      <c r="B146" s="363" t="s">
        <v>601</v>
      </c>
      <c r="C146" s="1068" t="s">
        <v>602</v>
      </c>
      <c r="D146" s="1068"/>
      <c r="E146" s="1068"/>
      <c r="F146" s="364" t="s">
        <v>532</v>
      </c>
      <c r="G146" s="364"/>
      <c r="H146" s="364"/>
      <c r="I146" s="364" t="s">
        <v>4764</v>
      </c>
      <c r="J146" s="365"/>
      <c r="K146" s="364"/>
      <c r="L146" s="365"/>
      <c r="M146" s="364"/>
      <c r="N146" s="366"/>
      <c r="V146" s="361"/>
      <c r="W146" s="367" t="s">
        <v>602</v>
      </c>
      <c r="Z146" s="384"/>
      <c r="AC146" s="367"/>
      <c r="AE146" s="367"/>
      <c r="AG146" s="367"/>
    </row>
    <row r="147" spans="1:33" s="332" customFormat="1" ht="12" x14ac:dyDescent="0.2">
      <c r="A147" s="368"/>
      <c r="B147" s="369"/>
      <c r="C147" s="1065" t="s">
        <v>4765</v>
      </c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72"/>
      <c r="V147" s="361"/>
      <c r="W147" s="367"/>
      <c r="Z147" s="384"/>
      <c r="AC147" s="367"/>
      <c r="AD147" s="335" t="s">
        <v>4765</v>
      </c>
      <c r="AE147" s="367"/>
      <c r="AG147" s="367"/>
    </row>
    <row r="148" spans="1:33" s="332" customFormat="1" ht="33.75" x14ac:dyDescent="0.2">
      <c r="A148" s="370"/>
      <c r="B148" s="371" t="s">
        <v>430</v>
      </c>
      <c r="C148" s="1065" t="s">
        <v>431</v>
      </c>
      <c r="D148" s="1065"/>
      <c r="E148" s="1065"/>
      <c r="F148" s="1065"/>
      <c r="G148" s="1065"/>
      <c r="H148" s="1065"/>
      <c r="I148" s="1065"/>
      <c r="J148" s="1065"/>
      <c r="K148" s="1065"/>
      <c r="L148" s="1065"/>
      <c r="M148" s="1065"/>
      <c r="N148" s="1072"/>
      <c r="V148" s="361"/>
      <c r="W148" s="367"/>
      <c r="X148" s="335" t="s">
        <v>431</v>
      </c>
      <c r="Z148" s="384"/>
      <c r="AC148" s="367"/>
      <c r="AE148" s="367"/>
      <c r="AG148" s="367"/>
    </row>
    <row r="149" spans="1:33" s="332" customFormat="1" ht="12" x14ac:dyDescent="0.2">
      <c r="A149" s="372"/>
      <c r="B149" s="371" t="s">
        <v>423</v>
      </c>
      <c r="C149" s="1065" t="s">
        <v>432</v>
      </c>
      <c r="D149" s="1065"/>
      <c r="E149" s="1065"/>
      <c r="F149" s="373"/>
      <c r="G149" s="373"/>
      <c r="H149" s="373"/>
      <c r="I149" s="373"/>
      <c r="J149" s="374">
        <v>26.12</v>
      </c>
      <c r="K149" s="373" t="s">
        <v>436</v>
      </c>
      <c r="L149" s="374">
        <v>95.34</v>
      </c>
      <c r="M149" s="373"/>
      <c r="N149" s="375"/>
      <c r="V149" s="361"/>
      <c r="W149" s="367"/>
      <c r="Y149" s="335" t="s">
        <v>432</v>
      </c>
      <c r="Z149" s="384"/>
      <c r="AC149" s="367"/>
      <c r="AE149" s="367"/>
      <c r="AG149" s="367"/>
    </row>
    <row r="150" spans="1:33" s="332" customFormat="1" ht="12" x14ac:dyDescent="0.2">
      <c r="A150" s="372"/>
      <c r="B150" s="371" t="s">
        <v>434</v>
      </c>
      <c r="C150" s="1065" t="s">
        <v>435</v>
      </c>
      <c r="D150" s="1065"/>
      <c r="E150" s="1065"/>
      <c r="F150" s="373"/>
      <c r="G150" s="373"/>
      <c r="H150" s="373"/>
      <c r="I150" s="373"/>
      <c r="J150" s="374">
        <v>11.78</v>
      </c>
      <c r="K150" s="373" t="s">
        <v>436</v>
      </c>
      <c r="L150" s="374">
        <v>43</v>
      </c>
      <c r="M150" s="373"/>
      <c r="N150" s="375"/>
      <c r="V150" s="361"/>
      <c r="W150" s="367"/>
      <c r="Y150" s="335" t="s">
        <v>435</v>
      </c>
      <c r="Z150" s="384"/>
      <c r="AC150" s="367"/>
      <c r="AE150" s="367"/>
      <c r="AG150" s="367"/>
    </row>
    <row r="151" spans="1:33" s="332" customFormat="1" ht="12" x14ac:dyDescent="0.2">
      <c r="A151" s="372"/>
      <c r="B151" s="371" t="s">
        <v>437</v>
      </c>
      <c r="C151" s="1065" t="s">
        <v>438</v>
      </c>
      <c r="D151" s="1065"/>
      <c r="E151" s="1065"/>
      <c r="F151" s="373"/>
      <c r="G151" s="373"/>
      <c r="H151" s="373"/>
      <c r="I151" s="373"/>
      <c r="J151" s="374">
        <v>0.33</v>
      </c>
      <c r="K151" s="373" t="s">
        <v>436</v>
      </c>
      <c r="L151" s="374">
        <v>1.2</v>
      </c>
      <c r="M151" s="373"/>
      <c r="N151" s="375"/>
      <c r="V151" s="361"/>
      <c r="W151" s="367"/>
      <c r="Y151" s="335" t="s">
        <v>438</v>
      </c>
      <c r="Z151" s="384"/>
      <c r="AC151" s="367"/>
      <c r="AE151" s="367"/>
      <c r="AG151" s="367"/>
    </row>
    <row r="152" spans="1:33" s="332" customFormat="1" ht="12" x14ac:dyDescent="0.2">
      <c r="A152" s="372"/>
      <c r="B152" s="371" t="s">
        <v>439</v>
      </c>
      <c r="C152" s="1065" t="s">
        <v>440</v>
      </c>
      <c r="D152" s="1065"/>
      <c r="E152" s="1065"/>
      <c r="F152" s="373"/>
      <c r="G152" s="373"/>
      <c r="H152" s="373"/>
      <c r="I152" s="373"/>
      <c r="J152" s="374">
        <v>200.78</v>
      </c>
      <c r="K152" s="373"/>
      <c r="L152" s="374">
        <v>586.28</v>
      </c>
      <c r="M152" s="373"/>
      <c r="N152" s="375"/>
      <c r="V152" s="361"/>
      <c r="W152" s="367"/>
      <c r="Y152" s="335" t="s">
        <v>440</v>
      </c>
      <c r="Z152" s="384"/>
      <c r="AC152" s="367"/>
      <c r="AE152" s="367"/>
      <c r="AG152" s="367"/>
    </row>
    <row r="153" spans="1:33" s="332" customFormat="1" ht="12" x14ac:dyDescent="0.2">
      <c r="A153" s="372"/>
      <c r="B153" s="371"/>
      <c r="C153" s="1065" t="s">
        <v>443</v>
      </c>
      <c r="D153" s="1065"/>
      <c r="E153" s="1065"/>
      <c r="F153" s="373" t="s">
        <v>444</v>
      </c>
      <c r="G153" s="373" t="s">
        <v>603</v>
      </c>
      <c r="H153" s="373" t="s">
        <v>436</v>
      </c>
      <c r="I153" s="373" t="s">
        <v>4772</v>
      </c>
      <c r="J153" s="374"/>
      <c r="K153" s="373"/>
      <c r="L153" s="374"/>
      <c r="M153" s="373"/>
      <c r="N153" s="375"/>
      <c r="V153" s="361"/>
      <c r="W153" s="367"/>
      <c r="Z153" s="384"/>
      <c r="AA153" s="335" t="s">
        <v>443</v>
      </c>
      <c r="AC153" s="367"/>
      <c r="AE153" s="367"/>
      <c r="AG153" s="367"/>
    </row>
    <row r="154" spans="1:33" s="332" customFormat="1" ht="12" x14ac:dyDescent="0.2">
      <c r="A154" s="372"/>
      <c r="B154" s="371"/>
      <c r="C154" s="1065" t="s">
        <v>447</v>
      </c>
      <c r="D154" s="1065"/>
      <c r="E154" s="1065"/>
      <c r="F154" s="373" t="s">
        <v>444</v>
      </c>
      <c r="G154" s="373" t="s">
        <v>605</v>
      </c>
      <c r="H154" s="373" t="s">
        <v>436</v>
      </c>
      <c r="I154" s="373" t="s">
        <v>4773</v>
      </c>
      <c r="J154" s="374"/>
      <c r="K154" s="373"/>
      <c r="L154" s="374"/>
      <c r="M154" s="373"/>
      <c r="N154" s="375"/>
      <c r="V154" s="361"/>
      <c r="W154" s="367"/>
      <c r="Z154" s="384"/>
      <c r="AA154" s="335" t="s">
        <v>447</v>
      </c>
      <c r="AC154" s="367"/>
      <c r="AE154" s="367"/>
      <c r="AG154" s="367"/>
    </row>
    <row r="155" spans="1:33" s="332" customFormat="1" ht="12" x14ac:dyDescent="0.2">
      <c r="A155" s="372"/>
      <c r="B155" s="371"/>
      <c r="C155" s="1077" t="s">
        <v>450</v>
      </c>
      <c r="D155" s="1077"/>
      <c r="E155" s="1077"/>
      <c r="F155" s="376"/>
      <c r="G155" s="376"/>
      <c r="H155" s="376"/>
      <c r="I155" s="376"/>
      <c r="J155" s="377">
        <v>238.68</v>
      </c>
      <c r="K155" s="376"/>
      <c r="L155" s="377">
        <v>724.62</v>
      </c>
      <c r="M155" s="376"/>
      <c r="N155" s="378"/>
      <c r="V155" s="361"/>
      <c r="W155" s="367"/>
      <c r="Z155" s="384"/>
      <c r="AB155" s="335" t="s">
        <v>450</v>
      </c>
      <c r="AC155" s="367"/>
      <c r="AE155" s="367"/>
      <c r="AG155" s="367"/>
    </row>
    <row r="156" spans="1:33" s="332" customFormat="1" ht="12" x14ac:dyDescent="0.2">
      <c r="A156" s="372"/>
      <c r="B156" s="371"/>
      <c r="C156" s="1065" t="s">
        <v>451</v>
      </c>
      <c r="D156" s="1065"/>
      <c r="E156" s="1065"/>
      <c r="F156" s="373"/>
      <c r="G156" s="373"/>
      <c r="H156" s="373"/>
      <c r="I156" s="373"/>
      <c r="J156" s="374"/>
      <c r="K156" s="373"/>
      <c r="L156" s="374">
        <v>96.54</v>
      </c>
      <c r="M156" s="373"/>
      <c r="N156" s="375"/>
      <c r="V156" s="361"/>
      <c r="W156" s="367"/>
      <c r="Z156" s="384"/>
      <c r="AA156" s="335" t="s">
        <v>451</v>
      </c>
      <c r="AC156" s="367"/>
      <c r="AE156" s="367"/>
      <c r="AG156" s="367"/>
    </row>
    <row r="157" spans="1:33" s="332" customFormat="1" ht="33.75" x14ac:dyDescent="0.2">
      <c r="A157" s="372"/>
      <c r="B157" s="371" t="s">
        <v>4768</v>
      </c>
      <c r="C157" s="1065" t="s">
        <v>540</v>
      </c>
      <c r="D157" s="1065"/>
      <c r="E157" s="1065"/>
      <c r="F157" s="373" t="s">
        <v>454</v>
      </c>
      <c r="G157" s="373" t="s">
        <v>541</v>
      </c>
      <c r="H157" s="373"/>
      <c r="I157" s="373" t="s">
        <v>541</v>
      </c>
      <c r="J157" s="374"/>
      <c r="K157" s="373"/>
      <c r="L157" s="374">
        <v>90.75</v>
      </c>
      <c r="M157" s="373"/>
      <c r="N157" s="375"/>
      <c r="V157" s="361"/>
      <c r="W157" s="367"/>
      <c r="Z157" s="384"/>
      <c r="AA157" s="335" t="s">
        <v>540</v>
      </c>
      <c r="AC157" s="367"/>
      <c r="AE157" s="367"/>
      <c r="AG157" s="367"/>
    </row>
    <row r="158" spans="1:33" s="332" customFormat="1" ht="33.75" x14ac:dyDescent="0.2">
      <c r="A158" s="372"/>
      <c r="B158" s="371" t="s">
        <v>4769</v>
      </c>
      <c r="C158" s="1065" t="s">
        <v>543</v>
      </c>
      <c r="D158" s="1065"/>
      <c r="E158" s="1065"/>
      <c r="F158" s="373" t="s">
        <v>454</v>
      </c>
      <c r="G158" s="373" t="s">
        <v>544</v>
      </c>
      <c r="H158" s="373"/>
      <c r="I158" s="373" t="s">
        <v>544</v>
      </c>
      <c r="J158" s="374"/>
      <c r="K158" s="373"/>
      <c r="L158" s="374">
        <v>49.24</v>
      </c>
      <c r="M158" s="373"/>
      <c r="N158" s="375"/>
      <c r="V158" s="361"/>
      <c r="W158" s="367"/>
      <c r="Z158" s="384"/>
      <c r="AA158" s="335" t="s">
        <v>543</v>
      </c>
      <c r="AC158" s="367"/>
      <c r="AE158" s="367"/>
      <c r="AG158" s="367"/>
    </row>
    <row r="159" spans="1:33" s="332" customFormat="1" ht="12" x14ac:dyDescent="0.2">
      <c r="A159" s="379"/>
      <c r="B159" s="380"/>
      <c r="C159" s="1068" t="s">
        <v>459</v>
      </c>
      <c r="D159" s="1068"/>
      <c r="E159" s="1068"/>
      <c r="F159" s="364"/>
      <c r="G159" s="364"/>
      <c r="H159" s="364"/>
      <c r="I159" s="364"/>
      <c r="J159" s="365"/>
      <c r="K159" s="364"/>
      <c r="L159" s="365">
        <v>864.61</v>
      </c>
      <c r="M159" s="376"/>
      <c r="N159" s="366"/>
      <c r="V159" s="361"/>
      <c r="W159" s="367"/>
      <c r="Z159" s="384"/>
      <c r="AC159" s="367" t="s">
        <v>459</v>
      </c>
      <c r="AE159" s="367"/>
      <c r="AG159" s="367"/>
    </row>
    <row r="160" spans="1:33" s="332" customFormat="1" ht="12" x14ac:dyDescent="0.2">
      <c r="A160" s="362" t="s">
        <v>562</v>
      </c>
      <c r="B160" s="363" t="s">
        <v>608</v>
      </c>
      <c r="C160" s="1068" t="s">
        <v>609</v>
      </c>
      <c r="D160" s="1068"/>
      <c r="E160" s="1068"/>
      <c r="F160" s="364" t="s">
        <v>411</v>
      </c>
      <c r="G160" s="364"/>
      <c r="H160" s="364"/>
      <c r="I160" s="364" t="s">
        <v>4770</v>
      </c>
      <c r="J160" s="365">
        <v>21205</v>
      </c>
      <c r="K160" s="364"/>
      <c r="L160" s="365">
        <v>-557.27</v>
      </c>
      <c r="M160" s="364"/>
      <c r="N160" s="366"/>
      <c r="V160" s="361"/>
      <c r="W160" s="367" t="s">
        <v>609</v>
      </c>
      <c r="Z160" s="384"/>
      <c r="AC160" s="367"/>
      <c r="AE160" s="367"/>
      <c r="AG160" s="367"/>
    </row>
    <row r="161" spans="1:33" s="332" customFormat="1" ht="12" x14ac:dyDescent="0.2">
      <c r="A161" s="379"/>
      <c r="B161" s="380"/>
      <c r="C161" s="340" t="s">
        <v>462</v>
      </c>
      <c r="D161" s="385"/>
      <c r="E161" s="385"/>
      <c r="F161" s="386"/>
      <c r="G161" s="386"/>
      <c r="H161" s="386"/>
      <c r="I161" s="386"/>
      <c r="J161" s="387"/>
      <c r="K161" s="386"/>
      <c r="L161" s="387"/>
      <c r="M161" s="388"/>
      <c r="N161" s="389"/>
      <c r="V161" s="361"/>
      <c r="W161" s="367"/>
      <c r="Z161" s="384"/>
      <c r="AC161" s="367"/>
      <c r="AE161" s="367"/>
      <c r="AG161" s="367"/>
    </row>
    <row r="162" spans="1:33" s="332" customFormat="1" ht="33.75" x14ac:dyDescent="0.2">
      <c r="A162" s="362" t="s">
        <v>570</v>
      </c>
      <c r="B162" s="363" t="s">
        <v>611</v>
      </c>
      <c r="C162" s="1068" t="s">
        <v>612</v>
      </c>
      <c r="D162" s="1068"/>
      <c r="E162" s="1068"/>
      <c r="F162" s="364" t="s">
        <v>488</v>
      </c>
      <c r="G162" s="364"/>
      <c r="H162" s="364"/>
      <c r="I162" s="364" t="s">
        <v>170</v>
      </c>
      <c r="J162" s="365">
        <v>1260.8800000000001</v>
      </c>
      <c r="K162" s="364" t="s">
        <v>566</v>
      </c>
      <c r="L162" s="365">
        <v>4798.83</v>
      </c>
      <c r="M162" s="364" t="s">
        <v>567</v>
      </c>
      <c r="N162" s="366">
        <v>45013</v>
      </c>
      <c r="V162" s="361"/>
      <c r="W162" s="367" t="s">
        <v>612</v>
      </c>
      <c r="Z162" s="384"/>
      <c r="AC162" s="367"/>
      <c r="AE162" s="367"/>
      <c r="AG162" s="367"/>
    </row>
    <row r="163" spans="1:33" s="332" customFormat="1" ht="12" x14ac:dyDescent="0.2">
      <c r="A163" s="379"/>
      <c r="B163" s="380"/>
      <c r="C163" s="340" t="s">
        <v>462</v>
      </c>
      <c r="D163" s="385"/>
      <c r="E163" s="385"/>
      <c r="F163" s="386"/>
      <c r="G163" s="386"/>
      <c r="H163" s="386"/>
      <c r="I163" s="386"/>
      <c r="J163" s="387"/>
      <c r="K163" s="386"/>
      <c r="L163" s="387"/>
      <c r="M163" s="388"/>
      <c r="N163" s="389"/>
      <c r="V163" s="361"/>
      <c r="W163" s="367"/>
      <c r="Z163" s="384"/>
      <c r="AC163" s="367"/>
      <c r="AE163" s="367"/>
      <c r="AG163" s="367"/>
    </row>
    <row r="164" spans="1:33" s="332" customFormat="1" ht="22.5" x14ac:dyDescent="0.2">
      <c r="A164" s="370"/>
      <c r="B164" s="371" t="s">
        <v>568</v>
      </c>
      <c r="C164" s="1065" t="s">
        <v>569</v>
      </c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72"/>
      <c r="V164" s="361"/>
      <c r="W164" s="367"/>
      <c r="X164" s="335" t="s">
        <v>569</v>
      </c>
      <c r="Z164" s="384"/>
      <c r="AC164" s="367"/>
      <c r="AE164" s="367"/>
      <c r="AG164" s="367"/>
    </row>
    <row r="165" spans="1:33" s="332" customFormat="1" ht="1.5" customHeight="1" x14ac:dyDescent="0.2">
      <c r="A165" s="386"/>
      <c r="B165" s="380"/>
      <c r="C165" s="380"/>
      <c r="D165" s="380"/>
      <c r="E165" s="380"/>
      <c r="F165" s="386"/>
      <c r="G165" s="386"/>
      <c r="H165" s="386"/>
      <c r="I165" s="386"/>
      <c r="J165" s="390"/>
      <c r="K165" s="386"/>
      <c r="L165" s="390"/>
      <c r="M165" s="373"/>
      <c r="N165" s="390"/>
      <c r="V165" s="361"/>
      <c r="W165" s="367"/>
      <c r="Z165" s="384"/>
      <c r="AC165" s="367"/>
      <c r="AE165" s="367"/>
      <c r="AG165" s="367"/>
    </row>
    <row r="166" spans="1:33" s="332" customFormat="1" ht="12" x14ac:dyDescent="0.2">
      <c r="A166" s="391"/>
      <c r="B166" s="392"/>
      <c r="C166" s="1068" t="s">
        <v>4774</v>
      </c>
      <c r="D166" s="1068"/>
      <c r="E166" s="1068"/>
      <c r="F166" s="1068"/>
      <c r="G166" s="1068"/>
      <c r="H166" s="1068"/>
      <c r="I166" s="1068"/>
      <c r="J166" s="1068"/>
      <c r="K166" s="1068"/>
      <c r="L166" s="393"/>
      <c r="M166" s="394"/>
      <c r="N166" s="395"/>
      <c r="V166" s="361"/>
      <c r="W166" s="367"/>
      <c r="Z166" s="384"/>
      <c r="AC166" s="367"/>
      <c r="AE166" s="367" t="s">
        <v>4774</v>
      </c>
      <c r="AG166" s="367"/>
    </row>
    <row r="167" spans="1:33" s="332" customFormat="1" ht="12" x14ac:dyDescent="0.2">
      <c r="A167" s="396"/>
      <c r="B167" s="371"/>
      <c r="C167" s="1065" t="s">
        <v>512</v>
      </c>
      <c r="D167" s="1065"/>
      <c r="E167" s="1065"/>
      <c r="F167" s="1065"/>
      <c r="G167" s="1065"/>
      <c r="H167" s="1065"/>
      <c r="I167" s="1065"/>
      <c r="J167" s="1065"/>
      <c r="K167" s="1065"/>
      <c r="L167" s="397">
        <v>8510.18</v>
      </c>
      <c r="M167" s="398"/>
      <c r="N167" s="399"/>
      <c r="V167" s="361"/>
      <c r="W167" s="367"/>
      <c r="Z167" s="384"/>
      <c r="AC167" s="367"/>
      <c r="AE167" s="367"/>
      <c r="AF167" s="335" t="s">
        <v>512</v>
      </c>
      <c r="AG167" s="367"/>
    </row>
    <row r="168" spans="1:33" s="332" customFormat="1" ht="12" x14ac:dyDescent="0.2">
      <c r="A168" s="396"/>
      <c r="B168" s="371"/>
      <c r="C168" s="1065" t="s">
        <v>513</v>
      </c>
      <c r="D168" s="1065"/>
      <c r="E168" s="1065"/>
      <c r="F168" s="1065"/>
      <c r="G168" s="1065"/>
      <c r="H168" s="1065"/>
      <c r="I168" s="1065"/>
      <c r="J168" s="1065"/>
      <c r="K168" s="1065"/>
      <c r="L168" s="397"/>
      <c r="M168" s="398"/>
      <c r="N168" s="399"/>
      <c r="V168" s="361"/>
      <c r="W168" s="367"/>
      <c r="Z168" s="384"/>
      <c r="AC168" s="367"/>
      <c r="AE168" s="367"/>
      <c r="AF168" s="335" t="s">
        <v>513</v>
      </c>
      <c r="AG168" s="367"/>
    </row>
    <row r="169" spans="1:33" s="332" customFormat="1" ht="12" x14ac:dyDescent="0.2">
      <c r="A169" s="396"/>
      <c r="B169" s="371"/>
      <c r="C169" s="1065" t="s">
        <v>514</v>
      </c>
      <c r="D169" s="1065"/>
      <c r="E169" s="1065"/>
      <c r="F169" s="1065"/>
      <c r="G169" s="1065"/>
      <c r="H169" s="1065"/>
      <c r="I169" s="1065"/>
      <c r="J169" s="1065"/>
      <c r="K169" s="1065"/>
      <c r="L169" s="397">
        <v>301.75</v>
      </c>
      <c r="M169" s="398"/>
      <c r="N169" s="399"/>
      <c r="V169" s="361"/>
      <c r="W169" s="367"/>
      <c r="Z169" s="384"/>
      <c r="AC169" s="367"/>
      <c r="AE169" s="367"/>
      <c r="AF169" s="335" t="s">
        <v>514</v>
      </c>
      <c r="AG169" s="367"/>
    </row>
    <row r="170" spans="1:33" s="332" customFormat="1" ht="12" x14ac:dyDescent="0.2">
      <c r="A170" s="396"/>
      <c r="B170" s="371"/>
      <c r="C170" s="1065" t="s">
        <v>515</v>
      </c>
      <c r="D170" s="1065"/>
      <c r="E170" s="1065"/>
      <c r="F170" s="1065"/>
      <c r="G170" s="1065"/>
      <c r="H170" s="1065"/>
      <c r="I170" s="1065"/>
      <c r="J170" s="1065"/>
      <c r="K170" s="1065"/>
      <c r="L170" s="397">
        <v>76.650000000000006</v>
      </c>
      <c r="M170" s="398"/>
      <c r="N170" s="399"/>
      <c r="V170" s="361"/>
      <c r="W170" s="367"/>
      <c r="Z170" s="384"/>
      <c r="AC170" s="367"/>
      <c r="AE170" s="367"/>
      <c r="AF170" s="335" t="s">
        <v>515</v>
      </c>
      <c r="AG170" s="367"/>
    </row>
    <row r="171" spans="1:33" s="332" customFormat="1" ht="12" x14ac:dyDescent="0.2">
      <c r="A171" s="396"/>
      <c r="B171" s="371"/>
      <c r="C171" s="1065" t="s">
        <v>516</v>
      </c>
      <c r="D171" s="1065"/>
      <c r="E171" s="1065"/>
      <c r="F171" s="1065"/>
      <c r="G171" s="1065"/>
      <c r="H171" s="1065"/>
      <c r="I171" s="1065"/>
      <c r="J171" s="1065"/>
      <c r="K171" s="1065"/>
      <c r="L171" s="397">
        <v>2</v>
      </c>
      <c r="M171" s="398"/>
      <c r="N171" s="399"/>
      <c r="V171" s="361"/>
      <c r="W171" s="367"/>
      <c r="Z171" s="384"/>
      <c r="AC171" s="367"/>
      <c r="AE171" s="367"/>
      <c r="AF171" s="335" t="s">
        <v>516</v>
      </c>
      <c r="AG171" s="367"/>
    </row>
    <row r="172" spans="1:33" s="332" customFormat="1" ht="12" x14ac:dyDescent="0.2">
      <c r="A172" s="396"/>
      <c r="B172" s="371"/>
      <c r="C172" s="1065" t="s">
        <v>517</v>
      </c>
      <c r="D172" s="1065"/>
      <c r="E172" s="1065"/>
      <c r="F172" s="1065"/>
      <c r="G172" s="1065"/>
      <c r="H172" s="1065"/>
      <c r="I172" s="1065"/>
      <c r="J172" s="1065"/>
      <c r="K172" s="1065"/>
      <c r="L172" s="397">
        <v>8131.78</v>
      </c>
      <c r="M172" s="398"/>
      <c r="N172" s="399"/>
      <c r="V172" s="361"/>
      <c r="W172" s="367"/>
      <c r="Z172" s="384"/>
      <c r="AC172" s="367"/>
      <c r="AE172" s="367"/>
      <c r="AF172" s="335" t="s">
        <v>517</v>
      </c>
      <c r="AG172" s="367"/>
    </row>
    <row r="173" spans="1:33" s="332" customFormat="1" ht="12" x14ac:dyDescent="0.2">
      <c r="A173" s="396"/>
      <c r="B173" s="371"/>
      <c r="C173" s="1065" t="s">
        <v>518</v>
      </c>
      <c r="D173" s="1065"/>
      <c r="E173" s="1065"/>
      <c r="F173" s="1065"/>
      <c r="G173" s="1065"/>
      <c r="H173" s="1065"/>
      <c r="I173" s="1065"/>
      <c r="J173" s="1065"/>
      <c r="K173" s="1065"/>
      <c r="L173" s="397">
        <v>8950.6299999999992</v>
      </c>
      <c r="M173" s="398"/>
      <c r="N173" s="399"/>
      <c r="V173" s="361"/>
      <c r="W173" s="367"/>
      <c r="Z173" s="384"/>
      <c r="AC173" s="367"/>
      <c r="AE173" s="367"/>
      <c r="AF173" s="335" t="s">
        <v>518</v>
      </c>
      <c r="AG173" s="367"/>
    </row>
    <row r="174" spans="1:33" s="332" customFormat="1" ht="12" x14ac:dyDescent="0.2">
      <c r="A174" s="396"/>
      <c r="B174" s="371"/>
      <c r="C174" s="1065" t="s">
        <v>513</v>
      </c>
      <c r="D174" s="1065"/>
      <c r="E174" s="1065"/>
      <c r="F174" s="1065"/>
      <c r="G174" s="1065"/>
      <c r="H174" s="1065"/>
      <c r="I174" s="1065"/>
      <c r="J174" s="1065"/>
      <c r="K174" s="1065"/>
      <c r="L174" s="397"/>
      <c r="M174" s="398"/>
      <c r="N174" s="399"/>
      <c r="V174" s="361"/>
      <c r="W174" s="367"/>
      <c r="Z174" s="384"/>
      <c r="AC174" s="367"/>
      <c r="AE174" s="367"/>
      <c r="AF174" s="335" t="s">
        <v>513</v>
      </c>
      <c r="AG174" s="367"/>
    </row>
    <row r="175" spans="1:33" s="332" customFormat="1" ht="12" x14ac:dyDescent="0.2">
      <c r="A175" s="396"/>
      <c r="B175" s="371"/>
      <c r="C175" s="1065" t="s">
        <v>519</v>
      </c>
      <c r="D175" s="1065"/>
      <c r="E175" s="1065"/>
      <c r="F175" s="1065"/>
      <c r="G175" s="1065"/>
      <c r="H175" s="1065"/>
      <c r="I175" s="1065"/>
      <c r="J175" s="1065"/>
      <c r="K175" s="1065"/>
      <c r="L175" s="397">
        <v>301.75</v>
      </c>
      <c r="M175" s="398"/>
      <c r="N175" s="399"/>
      <c r="V175" s="361"/>
      <c r="W175" s="367"/>
      <c r="Z175" s="384"/>
      <c r="AC175" s="367"/>
      <c r="AE175" s="367"/>
      <c r="AF175" s="335" t="s">
        <v>519</v>
      </c>
      <c r="AG175" s="367"/>
    </row>
    <row r="176" spans="1:33" s="332" customFormat="1" ht="12" x14ac:dyDescent="0.2">
      <c r="A176" s="396"/>
      <c r="B176" s="371"/>
      <c r="C176" s="1065" t="s">
        <v>520</v>
      </c>
      <c r="D176" s="1065"/>
      <c r="E176" s="1065"/>
      <c r="F176" s="1065"/>
      <c r="G176" s="1065"/>
      <c r="H176" s="1065"/>
      <c r="I176" s="1065"/>
      <c r="J176" s="1065"/>
      <c r="K176" s="1065"/>
      <c r="L176" s="397">
        <v>76.650000000000006</v>
      </c>
      <c r="M176" s="398"/>
      <c r="N176" s="399"/>
      <c r="V176" s="361"/>
      <c r="W176" s="367"/>
      <c r="Z176" s="384"/>
      <c r="AC176" s="367"/>
      <c r="AE176" s="367"/>
      <c r="AF176" s="335" t="s">
        <v>520</v>
      </c>
      <c r="AG176" s="367"/>
    </row>
    <row r="177" spans="1:34" s="332" customFormat="1" ht="12" x14ac:dyDescent="0.2">
      <c r="A177" s="396"/>
      <c r="B177" s="371"/>
      <c r="C177" s="1065" t="s">
        <v>521</v>
      </c>
      <c r="D177" s="1065"/>
      <c r="E177" s="1065"/>
      <c r="F177" s="1065"/>
      <c r="G177" s="1065"/>
      <c r="H177" s="1065"/>
      <c r="I177" s="1065"/>
      <c r="J177" s="1065"/>
      <c r="K177" s="1065"/>
      <c r="L177" s="397">
        <v>8131.78</v>
      </c>
      <c r="M177" s="398"/>
      <c r="N177" s="399"/>
      <c r="V177" s="361"/>
      <c r="W177" s="367"/>
      <c r="Z177" s="384"/>
      <c r="AC177" s="367"/>
      <c r="AE177" s="367"/>
      <c r="AF177" s="335" t="s">
        <v>521</v>
      </c>
      <c r="AG177" s="367"/>
    </row>
    <row r="178" spans="1:34" s="332" customFormat="1" ht="12" x14ac:dyDescent="0.2">
      <c r="A178" s="396"/>
      <c r="B178" s="371"/>
      <c r="C178" s="1065" t="s">
        <v>522</v>
      </c>
      <c r="D178" s="1065"/>
      <c r="E178" s="1065"/>
      <c r="F178" s="1065"/>
      <c r="G178" s="1065"/>
      <c r="H178" s="1065"/>
      <c r="I178" s="1065"/>
      <c r="J178" s="1065"/>
      <c r="K178" s="1065"/>
      <c r="L178" s="397">
        <v>285.52999999999997</v>
      </c>
      <c r="M178" s="398"/>
      <c r="N178" s="399"/>
      <c r="V178" s="361"/>
      <c r="W178" s="367"/>
      <c r="Z178" s="384"/>
      <c r="AC178" s="367"/>
      <c r="AE178" s="367"/>
      <c r="AF178" s="335" t="s">
        <v>522</v>
      </c>
      <c r="AG178" s="367"/>
    </row>
    <row r="179" spans="1:34" s="332" customFormat="1" ht="12" x14ac:dyDescent="0.2">
      <c r="A179" s="396"/>
      <c r="B179" s="371"/>
      <c r="C179" s="1065" t="s">
        <v>523</v>
      </c>
      <c r="D179" s="1065"/>
      <c r="E179" s="1065"/>
      <c r="F179" s="1065"/>
      <c r="G179" s="1065"/>
      <c r="H179" s="1065"/>
      <c r="I179" s="1065"/>
      <c r="J179" s="1065"/>
      <c r="K179" s="1065"/>
      <c r="L179" s="397">
        <v>154.91999999999999</v>
      </c>
      <c r="M179" s="398"/>
      <c r="N179" s="399"/>
      <c r="V179" s="361"/>
      <c r="W179" s="367"/>
      <c r="Z179" s="384"/>
      <c r="AC179" s="367"/>
      <c r="AE179" s="367"/>
      <c r="AF179" s="335" t="s">
        <v>523</v>
      </c>
      <c r="AG179" s="367"/>
    </row>
    <row r="180" spans="1:34" s="332" customFormat="1" ht="12" x14ac:dyDescent="0.2">
      <c r="A180" s="396"/>
      <c r="B180" s="371"/>
      <c r="C180" s="1065" t="s">
        <v>524</v>
      </c>
      <c r="D180" s="1065"/>
      <c r="E180" s="1065"/>
      <c r="F180" s="1065"/>
      <c r="G180" s="1065"/>
      <c r="H180" s="1065"/>
      <c r="I180" s="1065"/>
      <c r="J180" s="1065"/>
      <c r="K180" s="1065"/>
      <c r="L180" s="397">
        <v>303.75</v>
      </c>
      <c r="M180" s="398"/>
      <c r="N180" s="399"/>
      <c r="V180" s="361"/>
      <c r="W180" s="367"/>
      <c r="Z180" s="384"/>
      <c r="AC180" s="367"/>
      <c r="AE180" s="367"/>
      <c r="AF180" s="335" t="s">
        <v>524</v>
      </c>
      <c r="AG180" s="367"/>
    </row>
    <row r="181" spans="1:34" s="332" customFormat="1" ht="12" x14ac:dyDescent="0.2">
      <c r="A181" s="396"/>
      <c r="B181" s="371"/>
      <c r="C181" s="1065" t="s">
        <v>525</v>
      </c>
      <c r="D181" s="1065"/>
      <c r="E181" s="1065"/>
      <c r="F181" s="1065"/>
      <c r="G181" s="1065"/>
      <c r="H181" s="1065"/>
      <c r="I181" s="1065"/>
      <c r="J181" s="1065"/>
      <c r="K181" s="1065"/>
      <c r="L181" s="397">
        <v>285.52999999999997</v>
      </c>
      <c r="M181" s="398"/>
      <c r="N181" s="399"/>
      <c r="V181" s="361"/>
      <c r="W181" s="367"/>
      <c r="Z181" s="384"/>
      <c r="AC181" s="367"/>
      <c r="AE181" s="367"/>
      <c r="AF181" s="335" t="s">
        <v>525</v>
      </c>
      <c r="AG181" s="367"/>
    </row>
    <row r="182" spans="1:34" s="332" customFormat="1" ht="12" x14ac:dyDescent="0.2">
      <c r="A182" s="396"/>
      <c r="B182" s="371"/>
      <c r="C182" s="1065" t="s">
        <v>526</v>
      </c>
      <c r="D182" s="1065"/>
      <c r="E182" s="1065"/>
      <c r="F182" s="1065"/>
      <c r="G182" s="1065"/>
      <c r="H182" s="1065"/>
      <c r="I182" s="1065"/>
      <c r="J182" s="1065"/>
      <c r="K182" s="1065"/>
      <c r="L182" s="397">
        <v>154.91999999999999</v>
      </c>
      <c r="M182" s="398"/>
      <c r="N182" s="399"/>
      <c r="V182" s="361"/>
      <c r="W182" s="367"/>
      <c r="Z182" s="384"/>
      <c r="AC182" s="367"/>
      <c r="AE182" s="367"/>
      <c r="AF182" s="335" t="s">
        <v>526</v>
      </c>
      <c r="AG182" s="367"/>
    </row>
    <row r="183" spans="1:34" s="332" customFormat="1" ht="12" x14ac:dyDescent="0.2">
      <c r="A183" s="396"/>
      <c r="B183" s="390"/>
      <c r="C183" s="1067" t="s">
        <v>4775</v>
      </c>
      <c r="D183" s="1067"/>
      <c r="E183" s="1067"/>
      <c r="F183" s="1067"/>
      <c r="G183" s="1067"/>
      <c r="H183" s="1067"/>
      <c r="I183" s="1067"/>
      <c r="J183" s="1067"/>
      <c r="K183" s="1067"/>
      <c r="L183" s="400">
        <v>8950.6299999999992</v>
      </c>
      <c r="M183" s="401"/>
      <c r="N183" s="402"/>
      <c r="V183" s="361"/>
      <c r="W183" s="367"/>
      <c r="Z183" s="384"/>
      <c r="AC183" s="367"/>
      <c r="AE183" s="367"/>
      <c r="AG183" s="367" t="s">
        <v>4775</v>
      </c>
    </row>
    <row r="184" spans="1:34" s="332" customFormat="1" ht="12" x14ac:dyDescent="0.2">
      <c r="A184" s="396"/>
      <c r="B184" s="371"/>
      <c r="C184" s="1065" t="s">
        <v>513</v>
      </c>
      <c r="D184" s="1065"/>
      <c r="E184" s="1065"/>
      <c r="F184" s="1065"/>
      <c r="G184" s="1065"/>
      <c r="H184" s="1065"/>
      <c r="I184" s="1065"/>
      <c r="J184" s="1065"/>
      <c r="K184" s="1065"/>
      <c r="L184" s="397"/>
      <c r="M184" s="398"/>
      <c r="N184" s="399"/>
      <c r="V184" s="361"/>
      <c r="W184" s="367"/>
      <c r="Z184" s="384"/>
      <c r="AC184" s="367"/>
      <c r="AE184" s="367"/>
      <c r="AF184" s="335" t="s">
        <v>513</v>
      </c>
      <c r="AG184" s="367"/>
    </row>
    <row r="185" spans="1:34" s="332" customFormat="1" ht="12" x14ac:dyDescent="0.2">
      <c r="A185" s="396"/>
      <c r="B185" s="371"/>
      <c r="C185" s="1065" t="s">
        <v>615</v>
      </c>
      <c r="D185" s="1065"/>
      <c r="E185" s="1065"/>
      <c r="F185" s="1065"/>
      <c r="G185" s="1065"/>
      <c r="H185" s="1065"/>
      <c r="I185" s="1065"/>
      <c r="J185" s="1065"/>
      <c r="K185" s="1065"/>
      <c r="L185" s="397">
        <v>8069.3</v>
      </c>
      <c r="M185" s="398"/>
      <c r="N185" s="399"/>
      <c r="V185" s="361"/>
      <c r="W185" s="367"/>
      <c r="Z185" s="384"/>
      <c r="AC185" s="367"/>
      <c r="AE185" s="367"/>
      <c r="AF185" s="335" t="s">
        <v>615</v>
      </c>
      <c r="AG185" s="367"/>
    </row>
    <row r="186" spans="1:34" s="332" customFormat="1" ht="12" x14ac:dyDescent="0.2">
      <c r="A186" s="1195" t="s">
        <v>616</v>
      </c>
      <c r="B186" s="1196"/>
      <c r="C186" s="1196"/>
      <c r="D186" s="1196"/>
      <c r="E186" s="1196"/>
      <c r="F186" s="1196"/>
      <c r="G186" s="1196"/>
      <c r="H186" s="1196"/>
      <c r="I186" s="1196"/>
      <c r="J186" s="1196"/>
      <c r="K186" s="1196"/>
      <c r="L186" s="1196"/>
      <c r="M186" s="1196"/>
      <c r="N186" s="1197"/>
      <c r="V186" s="361" t="s">
        <v>616</v>
      </c>
      <c r="W186" s="367"/>
      <c r="Z186" s="384"/>
      <c r="AC186" s="367"/>
      <c r="AE186" s="367"/>
      <c r="AG186" s="367"/>
    </row>
    <row r="187" spans="1:34" s="332" customFormat="1" ht="22.5" x14ac:dyDescent="0.2">
      <c r="A187" s="1192" t="s">
        <v>617</v>
      </c>
      <c r="B187" s="1193"/>
      <c r="C187" s="1193"/>
      <c r="D187" s="1193"/>
      <c r="E187" s="1193"/>
      <c r="F187" s="1193"/>
      <c r="G187" s="1193"/>
      <c r="H187" s="1193"/>
      <c r="I187" s="1193"/>
      <c r="J187" s="1193"/>
      <c r="K187" s="1193"/>
      <c r="L187" s="1193"/>
      <c r="M187" s="1193"/>
      <c r="N187" s="1194"/>
      <c r="V187" s="361"/>
      <c r="W187" s="367"/>
      <c r="Z187" s="384"/>
      <c r="AC187" s="367"/>
      <c r="AE187" s="367"/>
      <c r="AG187" s="367"/>
      <c r="AH187" s="367" t="s">
        <v>617</v>
      </c>
    </row>
    <row r="188" spans="1:34" s="332" customFormat="1" ht="33.75" x14ac:dyDescent="0.2">
      <c r="A188" s="362" t="s">
        <v>577</v>
      </c>
      <c r="B188" s="363" t="s">
        <v>619</v>
      </c>
      <c r="C188" s="1068" t="s">
        <v>620</v>
      </c>
      <c r="D188" s="1068"/>
      <c r="E188" s="1068"/>
      <c r="F188" s="364" t="s">
        <v>621</v>
      </c>
      <c r="G188" s="364"/>
      <c r="H188" s="364"/>
      <c r="I188" s="364" t="s">
        <v>4776</v>
      </c>
      <c r="J188" s="365">
        <v>64.680000000000007</v>
      </c>
      <c r="K188" s="364"/>
      <c r="L188" s="365">
        <v>876.09</v>
      </c>
      <c r="M188" s="364"/>
      <c r="N188" s="366"/>
      <c r="V188" s="361"/>
      <c r="W188" s="367" t="s">
        <v>620</v>
      </c>
      <c r="Z188" s="384"/>
      <c r="AC188" s="367"/>
      <c r="AE188" s="367"/>
      <c r="AG188" s="367"/>
      <c r="AH188" s="367"/>
    </row>
    <row r="189" spans="1:34" s="332" customFormat="1" ht="12" x14ac:dyDescent="0.2">
      <c r="A189" s="379"/>
      <c r="B189" s="380"/>
      <c r="C189" s="340" t="s">
        <v>623</v>
      </c>
      <c r="D189" s="385"/>
      <c r="E189" s="385"/>
      <c r="F189" s="386"/>
      <c r="G189" s="386"/>
      <c r="H189" s="386"/>
      <c r="I189" s="386"/>
      <c r="J189" s="387"/>
      <c r="K189" s="386"/>
      <c r="L189" s="387"/>
      <c r="M189" s="388"/>
      <c r="N189" s="389"/>
      <c r="V189" s="361"/>
      <c r="W189" s="367"/>
      <c r="Z189" s="384"/>
      <c r="AC189" s="367"/>
      <c r="AE189" s="367"/>
      <c r="AG189" s="367"/>
      <c r="AH189" s="367"/>
    </row>
    <row r="190" spans="1:34" s="332" customFormat="1" ht="22.5" x14ac:dyDescent="0.2">
      <c r="A190" s="1192" t="s">
        <v>624</v>
      </c>
      <c r="B190" s="1193"/>
      <c r="C190" s="1193"/>
      <c r="D190" s="1193"/>
      <c r="E190" s="1193"/>
      <c r="F190" s="1193"/>
      <c r="G190" s="1193"/>
      <c r="H190" s="1193"/>
      <c r="I190" s="1193"/>
      <c r="J190" s="1193"/>
      <c r="K190" s="1193"/>
      <c r="L190" s="1193"/>
      <c r="M190" s="1193"/>
      <c r="N190" s="1194"/>
      <c r="V190" s="361"/>
      <c r="W190" s="367"/>
      <c r="Z190" s="384"/>
      <c r="AC190" s="367"/>
      <c r="AE190" s="367"/>
      <c r="AG190" s="367"/>
      <c r="AH190" s="367" t="s">
        <v>624</v>
      </c>
    </row>
    <row r="191" spans="1:34" s="332" customFormat="1" ht="33.75" x14ac:dyDescent="0.2">
      <c r="A191" s="362" t="s">
        <v>581</v>
      </c>
      <c r="B191" s="363" t="s">
        <v>626</v>
      </c>
      <c r="C191" s="1068" t="s">
        <v>627</v>
      </c>
      <c r="D191" s="1068"/>
      <c r="E191" s="1068"/>
      <c r="F191" s="364" t="s">
        <v>621</v>
      </c>
      <c r="G191" s="364"/>
      <c r="H191" s="364"/>
      <c r="I191" s="364" t="s">
        <v>979</v>
      </c>
      <c r="J191" s="365">
        <v>72.510000000000005</v>
      </c>
      <c r="K191" s="364"/>
      <c r="L191" s="365">
        <v>1.1599999999999999</v>
      </c>
      <c r="M191" s="364"/>
      <c r="N191" s="366"/>
      <c r="V191" s="361"/>
      <c r="W191" s="367" t="s">
        <v>627</v>
      </c>
      <c r="Z191" s="384"/>
      <c r="AC191" s="367"/>
      <c r="AE191" s="367"/>
      <c r="AG191" s="367"/>
      <c r="AH191" s="367"/>
    </row>
    <row r="192" spans="1:34" s="332" customFormat="1" ht="12" x14ac:dyDescent="0.2">
      <c r="A192" s="379"/>
      <c r="B192" s="380"/>
      <c r="C192" s="340" t="s">
        <v>623</v>
      </c>
      <c r="D192" s="385"/>
      <c r="E192" s="385"/>
      <c r="F192" s="386"/>
      <c r="G192" s="386"/>
      <c r="H192" s="386"/>
      <c r="I192" s="386"/>
      <c r="J192" s="387"/>
      <c r="K192" s="386"/>
      <c r="L192" s="387"/>
      <c r="M192" s="388"/>
      <c r="N192" s="389"/>
      <c r="V192" s="361"/>
      <c r="W192" s="367"/>
      <c r="Z192" s="384"/>
      <c r="AC192" s="367"/>
      <c r="AE192" s="367"/>
      <c r="AG192" s="367"/>
      <c r="AH192" s="367"/>
    </row>
    <row r="193" spans="1:36" s="332" customFormat="1" ht="22.5" x14ac:dyDescent="0.2">
      <c r="A193" s="1192" t="s">
        <v>629</v>
      </c>
      <c r="B193" s="1193"/>
      <c r="C193" s="1193"/>
      <c r="D193" s="1193"/>
      <c r="E193" s="1193"/>
      <c r="F193" s="1193"/>
      <c r="G193" s="1193"/>
      <c r="H193" s="1193"/>
      <c r="I193" s="1193"/>
      <c r="J193" s="1193"/>
      <c r="K193" s="1193"/>
      <c r="L193" s="1193"/>
      <c r="M193" s="1193"/>
      <c r="N193" s="1194"/>
      <c r="V193" s="361"/>
      <c r="W193" s="367"/>
      <c r="Z193" s="384"/>
      <c r="AC193" s="367"/>
      <c r="AE193" s="367"/>
      <c r="AG193" s="367"/>
      <c r="AH193" s="367" t="s">
        <v>629</v>
      </c>
    </row>
    <row r="194" spans="1:36" s="332" customFormat="1" ht="33.75" x14ac:dyDescent="0.2">
      <c r="A194" s="362" t="s">
        <v>586</v>
      </c>
      <c r="B194" s="363" t="s">
        <v>631</v>
      </c>
      <c r="C194" s="1068" t="s">
        <v>632</v>
      </c>
      <c r="D194" s="1068"/>
      <c r="E194" s="1068"/>
      <c r="F194" s="364" t="s">
        <v>621</v>
      </c>
      <c r="G194" s="364"/>
      <c r="H194" s="364"/>
      <c r="I194" s="364" t="s">
        <v>4777</v>
      </c>
      <c r="J194" s="365">
        <v>101.87</v>
      </c>
      <c r="K194" s="364"/>
      <c r="L194" s="365">
        <v>23.23</v>
      </c>
      <c r="M194" s="364"/>
      <c r="N194" s="366"/>
      <c r="V194" s="361"/>
      <c r="W194" s="367" t="s">
        <v>632</v>
      </c>
      <c r="Z194" s="384"/>
      <c r="AC194" s="367"/>
      <c r="AE194" s="367"/>
      <c r="AG194" s="367"/>
      <c r="AH194" s="367"/>
    </row>
    <row r="195" spans="1:36" s="332" customFormat="1" ht="12" x14ac:dyDescent="0.2">
      <c r="A195" s="379"/>
      <c r="B195" s="380"/>
      <c r="C195" s="340" t="s">
        <v>623</v>
      </c>
      <c r="D195" s="385"/>
      <c r="E195" s="385"/>
      <c r="F195" s="386"/>
      <c r="G195" s="386"/>
      <c r="H195" s="386"/>
      <c r="I195" s="386"/>
      <c r="J195" s="387"/>
      <c r="K195" s="386"/>
      <c r="L195" s="387"/>
      <c r="M195" s="388"/>
      <c r="N195" s="389"/>
      <c r="V195" s="361"/>
      <c r="W195" s="367"/>
      <c r="Z195" s="384"/>
      <c r="AC195" s="367"/>
      <c r="AE195" s="367"/>
      <c r="AG195" s="367"/>
      <c r="AH195" s="367"/>
    </row>
    <row r="196" spans="1:36" s="332" customFormat="1" ht="1.5" customHeight="1" x14ac:dyDescent="0.2">
      <c r="A196" s="386"/>
      <c r="B196" s="380"/>
      <c r="C196" s="380"/>
      <c r="D196" s="380"/>
      <c r="E196" s="380"/>
      <c r="F196" s="386"/>
      <c r="G196" s="386"/>
      <c r="H196" s="386"/>
      <c r="I196" s="386"/>
      <c r="J196" s="390"/>
      <c r="K196" s="386"/>
      <c r="L196" s="390"/>
      <c r="M196" s="373"/>
      <c r="N196" s="390"/>
      <c r="V196" s="361"/>
      <c r="W196" s="367"/>
      <c r="Z196" s="384"/>
      <c r="AC196" s="367"/>
      <c r="AE196" s="367"/>
      <c r="AG196" s="367"/>
      <c r="AH196" s="367"/>
    </row>
    <row r="197" spans="1:36" s="332" customFormat="1" ht="22.5" x14ac:dyDescent="0.2">
      <c r="A197" s="391"/>
      <c r="B197" s="392"/>
      <c r="C197" s="1068" t="s">
        <v>634</v>
      </c>
      <c r="D197" s="1068"/>
      <c r="E197" s="1068"/>
      <c r="F197" s="1068"/>
      <c r="G197" s="1068"/>
      <c r="H197" s="1068"/>
      <c r="I197" s="1068"/>
      <c r="J197" s="1068"/>
      <c r="K197" s="1068"/>
      <c r="L197" s="393"/>
      <c r="M197" s="394"/>
      <c r="N197" s="395"/>
      <c r="V197" s="361"/>
      <c r="W197" s="367"/>
      <c r="Z197" s="384"/>
      <c r="AC197" s="367"/>
      <c r="AE197" s="367" t="s">
        <v>634</v>
      </c>
      <c r="AG197" s="367"/>
      <c r="AH197" s="367"/>
    </row>
    <row r="198" spans="1:36" s="332" customFormat="1" ht="12" x14ac:dyDescent="0.2">
      <c r="A198" s="396"/>
      <c r="B198" s="371"/>
      <c r="C198" s="1065" t="s">
        <v>512</v>
      </c>
      <c r="D198" s="1065"/>
      <c r="E198" s="1065"/>
      <c r="F198" s="1065"/>
      <c r="G198" s="1065"/>
      <c r="H198" s="1065"/>
      <c r="I198" s="1065"/>
      <c r="J198" s="1065"/>
      <c r="K198" s="1065"/>
      <c r="L198" s="397">
        <v>900.48</v>
      </c>
      <c r="M198" s="398"/>
      <c r="N198" s="399"/>
      <c r="V198" s="361"/>
      <c r="W198" s="367"/>
      <c r="Z198" s="384"/>
      <c r="AC198" s="367"/>
      <c r="AE198" s="367"/>
      <c r="AF198" s="335" t="s">
        <v>512</v>
      </c>
      <c r="AG198" s="367"/>
      <c r="AH198" s="367"/>
    </row>
    <row r="199" spans="1:36" s="332" customFormat="1" ht="12" x14ac:dyDescent="0.2">
      <c r="A199" s="396"/>
      <c r="B199" s="371"/>
      <c r="C199" s="1065" t="s">
        <v>513</v>
      </c>
      <c r="D199" s="1065"/>
      <c r="E199" s="1065"/>
      <c r="F199" s="1065"/>
      <c r="G199" s="1065"/>
      <c r="H199" s="1065"/>
      <c r="I199" s="1065"/>
      <c r="J199" s="1065"/>
      <c r="K199" s="1065"/>
      <c r="L199" s="397"/>
      <c r="M199" s="398"/>
      <c r="N199" s="399"/>
      <c r="V199" s="361"/>
      <c r="W199" s="367"/>
      <c r="Z199" s="384"/>
      <c r="AC199" s="367"/>
      <c r="AE199" s="367"/>
      <c r="AF199" s="335" t="s">
        <v>513</v>
      </c>
      <c r="AG199" s="367"/>
      <c r="AH199" s="367"/>
    </row>
    <row r="200" spans="1:36" s="332" customFormat="1" ht="12" x14ac:dyDescent="0.2">
      <c r="A200" s="396"/>
      <c r="B200" s="371"/>
      <c r="C200" s="1065" t="s">
        <v>517</v>
      </c>
      <c r="D200" s="1065"/>
      <c r="E200" s="1065"/>
      <c r="F200" s="1065"/>
      <c r="G200" s="1065"/>
      <c r="H200" s="1065"/>
      <c r="I200" s="1065"/>
      <c r="J200" s="1065"/>
      <c r="K200" s="1065"/>
      <c r="L200" s="397">
        <v>900.48</v>
      </c>
      <c r="M200" s="398"/>
      <c r="N200" s="399"/>
      <c r="V200" s="361"/>
      <c r="W200" s="367"/>
      <c r="Z200" s="384"/>
      <c r="AC200" s="367"/>
      <c r="AE200" s="367"/>
      <c r="AF200" s="335" t="s">
        <v>517</v>
      </c>
      <c r="AG200" s="367"/>
      <c r="AH200" s="367"/>
    </row>
    <row r="201" spans="1:36" s="332" customFormat="1" ht="12" x14ac:dyDescent="0.2">
      <c r="A201" s="396"/>
      <c r="B201" s="371"/>
      <c r="C201" s="1065" t="s">
        <v>518</v>
      </c>
      <c r="D201" s="1065"/>
      <c r="E201" s="1065"/>
      <c r="F201" s="1065"/>
      <c r="G201" s="1065"/>
      <c r="H201" s="1065"/>
      <c r="I201" s="1065"/>
      <c r="J201" s="1065"/>
      <c r="K201" s="1065"/>
      <c r="L201" s="397">
        <v>900.48</v>
      </c>
      <c r="M201" s="398"/>
      <c r="N201" s="399"/>
      <c r="V201" s="361"/>
      <c r="W201" s="367"/>
      <c r="Z201" s="384"/>
      <c r="AC201" s="367"/>
      <c r="AE201" s="367"/>
      <c r="AF201" s="335" t="s">
        <v>518</v>
      </c>
      <c r="AG201" s="367"/>
      <c r="AH201" s="367"/>
    </row>
    <row r="202" spans="1:36" s="332" customFormat="1" ht="12" x14ac:dyDescent="0.2">
      <c r="A202" s="396"/>
      <c r="B202" s="371"/>
      <c r="C202" s="1065" t="s">
        <v>513</v>
      </c>
      <c r="D202" s="1065"/>
      <c r="E202" s="1065"/>
      <c r="F202" s="1065"/>
      <c r="G202" s="1065"/>
      <c r="H202" s="1065"/>
      <c r="I202" s="1065"/>
      <c r="J202" s="1065"/>
      <c r="K202" s="1065"/>
      <c r="L202" s="397"/>
      <c r="M202" s="398"/>
      <c r="N202" s="399"/>
      <c r="V202" s="361"/>
      <c r="W202" s="367"/>
      <c r="Z202" s="384"/>
      <c r="AC202" s="367"/>
      <c r="AE202" s="367"/>
      <c r="AF202" s="335" t="s">
        <v>513</v>
      </c>
      <c r="AG202" s="367"/>
      <c r="AH202" s="367"/>
    </row>
    <row r="203" spans="1:36" s="332" customFormat="1" ht="12" x14ac:dyDescent="0.2">
      <c r="A203" s="396"/>
      <c r="B203" s="371"/>
      <c r="C203" s="1065" t="s">
        <v>521</v>
      </c>
      <c r="D203" s="1065"/>
      <c r="E203" s="1065"/>
      <c r="F203" s="1065"/>
      <c r="G203" s="1065"/>
      <c r="H203" s="1065"/>
      <c r="I203" s="1065"/>
      <c r="J203" s="1065"/>
      <c r="K203" s="1065"/>
      <c r="L203" s="397">
        <v>900.48</v>
      </c>
      <c r="M203" s="398"/>
      <c r="N203" s="399"/>
      <c r="V203" s="361"/>
      <c r="W203" s="367"/>
      <c r="Z203" s="384"/>
      <c r="AC203" s="367"/>
      <c r="AE203" s="367"/>
      <c r="AF203" s="335" t="s">
        <v>521</v>
      </c>
      <c r="AG203" s="367"/>
      <c r="AH203" s="367"/>
    </row>
    <row r="204" spans="1:36" s="332" customFormat="1" ht="22.5" x14ac:dyDescent="0.2">
      <c r="A204" s="396"/>
      <c r="B204" s="390"/>
      <c r="C204" s="1067" t="s">
        <v>635</v>
      </c>
      <c r="D204" s="1067"/>
      <c r="E204" s="1067"/>
      <c r="F204" s="1067"/>
      <c r="G204" s="1067"/>
      <c r="H204" s="1067"/>
      <c r="I204" s="1067"/>
      <c r="J204" s="1067"/>
      <c r="K204" s="1067"/>
      <c r="L204" s="400">
        <v>900.48</v>
      </c>
      <c r="M204" s="401"/>
      <c r="N204" s="402"/>
      <c r="V204" s="361"/>
      <c r="W204" s="367"/>
      <c r="Z204" s="384"/>
      <c r="AC204" s="367"/>
      <c r="AE204" s="367"/>
      <c r="AG204" s="367" t="s">
        <v>635</v>
      </c>
      <c r="AH204" s="367"/>
    </row>
    <row r="205" spans="1:36" s="332" customFormat="1" ht="2.25" customHeight="1" x14ac:dyDescent="0.2">
      <c r="B205" s="338"/>
      <c r="C205" s="338"/>
      <c r="D205" s="338"/>
      <c r="E205" s="338"/>
      <c r="F205" s="338"/>
      <c r="G205" s="338"/>
      <c r="H205" s="338"/>
      <c r="I205" s="338"/>
      <c r="J205" s="338"/>
      <c r="K205" s="338"/>
      <c r="L205" s="403"/>
      <c r="M205" s="404"/>
      <c r="N205" s="405"/>
    </row>
    <row r="206" spans="1:36" s="332" customFormat="1" x14ac:dyDescent="0.2">
      <c r="A206" s="391"/>
      <c r="B206" s="392"/>
      <c r="C206" s="1068" t="s">
        <v>636</v>
      </c>
      <c r="D206" s="1068"/>
      <c r="E206" s="1068"/>
      <c r="F206" s="1068"/>
      <c r="G206" s="1068"/>
      <c r="H206" s="1068"/>
      <c r="I206" s="1068"/>
      <c r="J206" s="1068"/>
      <c r="K206" s="1068"/>
      <c r="L206" s="393"/>
      <c r="M206" s="406"/>
      <c r="N206" s="395"/>
      <c r="AI206" s="367" t="s">
        <v>636</v>
      </c>
    </row>
    <row r="207" spans="1:36" s="332" customFormat="1" x14ac:dyDescent="0.2">
      <c r="A207" s="396"/>
      <c r="B207" s="371"/>
      <c r="C207" s="1065" t="s">
        <v>512</v>
      </c>
      <c r="D207" s="1065"/>
      <c r="E207" s="1065"/>
      <c r="F207" s="1065"/>
      <c r="G207" s="1065"/>
      <c r="H207" s="1065"/>
      <c r="I207" s="1065"/>
      <c r="J207" s="1065"/>
      <c r="K207" s="1065"/>
      <c r="L207" s="397">
        <v>137068.63</v>
      </c>
      <c r="M207" s="407"/>
      <c r="N207" s="399"/>
      <c r="AI207" s="367"/>
      <c r="AJ207" s="335" t="s">
        <v>512</v>
      </c>
    </row>
    <row r="208" spans="1:36" s="332" customFormat="1" x14ac:dyDescent="0.2">
      <c r="A208" s="396"/>
      <c r="B208" s="371"/>
      <c r="C208" s="1065" t="s">
        <v>513</v>
      </c>
      <c r="D208" s="1065"/>
      <c r="E208" s="1065"/>
      <c r="F208" s="1065"/>
      <c r="G208" s="1065"/>
      <c r="H208" s="1065"/>
      <c r="I208" s="1065"/>
      <c r="J208" s="1065"/>
      <c r="K208" s="1065"/>
      <c r="L208" s="397"/>
      <c r="M208" s="407"/>
      <c r="N208" s="399"/>
      <c r="AI208" s="367"/>
      <c r="AJ208" s="335" t="s">
        <v>513</v>
      </c>
    </row>
    <row r="209" spans="1:37" x14ac:dyDescent="0.2">
      <c r="A209" s="396"/>
      <c r="B209" s="371"/>
      <c r="C209" s="1065" t="s">
        <v>514</v>
      </c>
      <c r="D209" s="1065"/>
      <c r="E209" s="1065"/>
      <c r="F209" s="1065"/>
      <c r="G209" s="1065"/>
      <c r="H209" s="1065"/>
      <c r="I209" s="1065"/>
      <c r="J209" s="1065"/>
      <c r="K209" s="1065"/>
      <c r="L209" s="397">
        <v>5262.69</v>
      </c>
      <c r="M209" s="407"/>
      <c r="N209" s="399"/>
      <c r="O209" s="332"/>
      <c r="P209" s="332"/>
      <c r="Q209" s="332"/>
      <c r="R209" s="332"/>
      <c r="S209" s="332"/>
      <c r="T209" s="332"/>
      <c r="U209" s="332"/>
      <c r="V209" s="332"/>
      <c r="W209" s="332"/>
      <c r="X209" s="332"/>
      <c r="Y209" s="332"/>
      <c r="Z209" s="332"/>
      <c r="AA209" s="332"/>
      <c r="AB209" s="332"/>
      <c r="AC209" s="332"/>
      <c r="AD209" s="332"/>
      <c r="AE209" s="332"/>
      <c r="AF209" s="332"/>
      <c r="AG209" s="332"/>
      <c r="AH209" s="332"/>
      <c r="AI209" s="367"/>
      <c r="AJ209" s="335" t="s">
        <v>514</v>
      </c>
      <c r="AK209" s="332"/>
    </row>
    <row r="210" spans="1:37" x14ac:dyDescent="0.2">
      <c r="A210" s="396"/>
      <c r="B210" s="371"/>
      <c r="C210" s="1065" t="s">
        <v>515</v>
      </c>
      <c r="D210" s="1065"/>
      <c r="E210" s="1065"/>
      <c r="F210" s="1065"/>
      <c r="G210" s="1065"/>
      <c r="H210" s="1065"/>
      <c r="I210" s="1065"/>
      <c r="J210" s="1065"/>
      <c r="K210" s="1065"/>
      <c r="L210" s="397">
        <v>7458.4</v>
      </c>
      <c r="M210" s="407"/>
      <c r="N210" s="399"/>
      <c r="O210" s="332"/>
      <c r="P210" s="332"/>
      <c r="Q210" s="332"/>
      <c r="R210" s="332"/>
      <c r="S210" s="332"/>
      <c r="T210" s="332"/>
      <c r="U210" s="332"/>
      <c r="V210" s="332"/>
      <c r="W210" s="332"/>
      <c r="X210" s="332"/>
      <c r="Y210" s="332"/>
      <c r="Z210" s="332"/>
      <c r="AA210" s="332"/>
      <c r="AB210" s="332"/>
      <c r="AC210" s="332"/>
      <c r="AD210" s="332"/>
      <c r="AE210" s="332"/>
      <c r="AF210" s="332"/>
      <c r="AG210" s="332"/>
      <c r="AH210" s="332"/>
      <c r="AI210" s="367"/>
      <c r="AJ210" s="335" t="s">
        <v>515</v>
      </c>
      <c r="AK210" s="332"/>
    </row>
    <row r="211" spans="1:37" x14ac:dyDescent="0.2">
      <c r="A211" s="396"/>
      <c r="B211" s="371"/>
      <c r="C211" s="1065" t="s">
        <v>516</v>
      </c>
      <c r="D211" s="1065"/>
      <c r="E211" s="1065"/>
      <c r="F211" s="1065"/>
      <c r="G211" s="1065"/>
      <c r="H211" s="1065"/>
      <c r="I211" s="1065"/>
      <c r="J211" s="1065"/>
      <c r="K211" s="1065"/>
      <c r="L211" s="397">
        <v>823.65</v>
      </c>
      <c r="M211" s="407"/>
      <c r="N211" s="399"/>
      <c r="O211" s="332"/>
      <c r="P211" s="332"/>
      <c r="Q211" s="332"/>
      <c r="R211" s="332"/>
      <c r="S211" s="332"/>
      <c r="T211" s="332"/>
      <c r="U211" s="332"/>
      <c r="V211" s="332"/>
      <c r="W211" s="332"/>
      <c r="X211" s="332"/>
      <c r="Y211" s="332"/>
      <c r="Z211" s="332"/>
      <c r="AA211" s="332"/>
      <c r="AB211" s="332"/>
      <c r="AC211" s="332"/>
      <c r="AD211" s="332"/>
      <c r="AE211" s="332"/>
      <c r="AF211" s="332"/>
      <c r="AG211" s="332"/>
      <c r="AH211" s="332"/>
      <c r="AI211" s="367"/>
      <c r="AJ211" s="335" t="s">
        <v>516</v>
      </c>
      <c r="AK211" s="332"/>
    </row>
    <row r="212" spans="1:37" x14ac:dyDescent="0.2">
      <c r="A212" s="396"/>
      <c r="B212" s="371"/>
      <c r="C212" s="1065" t="s">
        <v>517</v>
      </c>
      <c r="D212" s="1065"/>
      <c r="E212" s="1065"/>
      <c r="F212" s="1065"/>
      <c r="G212" s="1065"/>
      <c r="H212" s="1065"/>
      <c r="I212" s="1065"/>
      <c r="J212" s="1065"/>
      <c r="K212" s="1065"/>
      <c r="L212" s="397">
        <v>124347.54</v>
      </c>
      <c r="M212" s="407"/>
      <c r="N212" s="399"/>
      <c r="O212" s="332"/>
      <c r="P212" s="332"/>
      <c r="Q212" s="332"/>
      <c r="R212" s="332"/>
      <c r="S212" s="332"/>
      <c r="T212" s="332"/>
      <c r="U212" s="332"/>
      <c r="V212" s="332"/>
      <c r="W212" s="332"/>
      <c r="X212" s="332"/>
      <c r="Y212" s="332"/>
      <c r="Z212" s="332"/>
      <c r="AA212" s="332"/>
      <c r="AB212" s="332"/>
      <c r="AC212" s="332"/>
      <c r="AD212" s="332"/>
      <c r="AE212" s="332"/>
      <c r="AF212" s="332"/>
      <c r="AG212" s="332"/>
      <c r="AH212" s="332"/>
      <c r="AI212" s="367"/>
      <c r="AJ212" s="335" t="s">
        <v>517</v>
      </c>
      <c r="AK212" s="332"/>
    </row>
    <row r="213" spans="1:37" x14ac:dyDescent="0.2">
      <c r="A213" s="396"/>
      <c r="B213" s="371" t="s">
        <v>423</v>
      </c>
      <c r="C213" s="1065" t="s">
        <v>518</v>
      </c>
      <c r="D213" s="1065"/>
      <c r="E213" s="1065"/>
      <c r="F213" s="1065"/>
      <c r="G213" s="1065"/>
      <c r="H213" s="1065"/>
      <c r="I213" s="1065"/>
      <c r="J213" s="1065"/>
      <c r="K213" s="1065"/>
      <c r="L213" s="397">
        <v>146472.1</v>
      </c>
      <c r="M213" s="407" t="s">
        <v>567</v>
      </c>
      <c r="N213" s="399">
        <v>1373908</v>
      </c>
      <c r="O213" s="332"/>
      <c r="P213" s="332"/>
      <c r="Q213" s="332"/>
      <c r="R213" s="332"/>
      <c r="S213" s="332"/>
      <c r="T213" s="332"/>
      <c r="U213" s="332"/>
      <c r="V213" s="332"/>
      <c r="W213" s="332"/>
      <c r="X213" s="332"/>
      <c r="Y213" s="332"/>
      <c r="Z213" s="332"/>
      <c r="AA213" s="332"/>
      <c r="AB213" s="332"/>
      <c r="AC213" s="332"/>
      <c r="AD213" s="332"/>
      <c r="AE213" s="332"/>
      <c r="AF213" s="332"/>
      <c r="AG213" s="332"/>
      <c r="AH213" s="332"/>
      <c r="AI213" s="367"/>
      <c r="AJ213" s="335" t="s">
        <v>518</v>
      </c>
      <c r="AK213" s="332"/>
    </row>
    <row r="214" spans="1:37" x14ac:dyDescent="0.2">
      <c r="A214" s="396"/>
      <c r="B214" s="371"/>
      <c r="C214" s="1065" t="s">
        <v>513</v>
      </c>
      <c r="D214" s="1065"/>
      <c r="E214" s="1065"/>
      <c r="F214" s="1065"/>
      <c r="G214" s="1065"/>
      <c r="H214" s="1065"/>
      <c r="I214" s="1065"/>
      <c r="J214" s="1065"/>
      <c r="K214" s="1065"/>
      <c r="L214" s="397"/>
      <c r="M214" s="407"/>
      <c r="N214" s="399"/>
      <c r="O214" s="332"/>
      <c r="P214" s="332"/>
      <c r="Q214" s="332"/>
      <c r="R214" s="332"/>
      <c r="S214" s="332"/>
      <c r="T214" s="332"/>
      <c r="U214" s="332"/>
      <c r="V214" s="332"/>
      <c r="W214" s="332"/>
      <c r="X214" s="332"/>
      <c r="Y214" s="332"/>
      <c r="Z214" s="332"/>
      <c r="AA214" s="332"/>
      <c r="AB214" s="332"/>
      <c r="AC214" s="332"/>
      <c r="AD214" s="332"/>
      <c r="AE214" s="332"/>
      <c r="AF214" s="332"/>
      <c r="AG214" s="332"/>
      <c r="AH214" s="332"/>
      <c r="AI214" s="367"/>
      <c r="AJ214" s="335" t="s">
        <v>513</v>
      </c>
      <c r="AK214" s="332"/>
    </row>
    <row r="215" spans="1:37" x14ac:dyDescent="0.2">
      <c r="A215" s="396"/>
      <c r="B215" s="371"/>
      <c r="C215" s="1065" t="s">
        <v>519</v>
      </c>
      <c r="D215" s="1065"/>
      <c r="E215" s="1065"/>
      <c r="F215" s="1065"/>
      <c r="G215" s="1065"/>
      <c r="H215" s="1065"/>
      <c r="I215" s="1065"/>
      <c r="J215" s="1065"/>
      <c r="K215" s="1065"/>
      <c r="L215" s="397">
        <v>5262.69</v>
      </c>
      <c r="M215" s="407"/>
      <c r="N215" s="399"/>
      <c r="O215" s="332"/>
      <c r="P215" s="332"/>
      <c r="Q215" s="332"/>
      <c r="R215" s="332"/>
      <c r="S215" s="332"/>
      <c r="T215" s="332"/>
      <c r="U215" s="332"/>
      <c r="V215" s="332"/>
      <c r="W215" s="332"/>
      <c r="X215" s="332"/>
      <c r="Y215" s="332"/>
      <c r="Z215" s="332"/>
      <c r="AA215" s="332"/>
      <c r="AB215" s="332"/>
      <c r="AC215" s="332"/>
      <c r="AD215" s="332"/>
      <c r="AE215" s="332"/>
      <c r="AF215" s="332"/>
      <c r="AG215" s="332"/>
      <c r="AH215" s="332"/>
      <c r="AI215" s="367"/>
      <c r="AJ215" s="335" t="s">
        <v>519</v>
      </c>
      <c r="AK215" s="332"/>
    </row>
    <row r="216" spans="1:37" x14ac:dyDescent="0.2">
      <c r="A216" s="396"/>
      <c r="B216" s="371"/>
      <c r="C216" s="1065" t="s">
        <v>520</v>
      </c>
      <c r="D216" s="1065"/>
      <c r="E216" s="1065"/>
      <c r="F216" s="1065"/>
      <c r="G216" s="1065"/>
      <c r="H216" s="1065"/>
      <c r="I216" s="1065"/>
      <c r="J216" s="1065"/>
      <c r="K216" s="1065"/>
      <c r="L216" s="397">
        <v>7458.4</v>
      </c>
      <c r="M216" s="407"/>
      <c r="N216" s="399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2"/>
      <c r="AH216" s="332"/>
      <c r="AI216" s="367"/>
      <c r="AJ216" s="335" t="s">
        <v>520</v>
      </c>
      <c r="AK216" s="332"/>
    </row>
    <row r="217" spans="1:37" x14ac:dyDescent="0.2">
      <c r="A217" s="396"/>
      <c r="B217" s="371"/>
      <c r="C217" s="1065" t="s">
        <v>521</v>
      </c>
      <c r="D217" s="1065"/>
      <c r="E217" s="1065"/>
      <c r="F217" s="1065"/>
      <c r="G217" s="1065"/>
      <c r="H217" s="1065"/>
      <c r="I217" s="1065"/>
      <c r="J217" s="1065"/>
      <c r="K217" s="1065"/>
      <c r="L217" s="397">
        <v>124347.54</v>
      </c>
      <c r="M217" s="407"/>
      <c r="N217" s="399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2"/>
      <c r="AH217" s="332"/>
      <c r="AI217" s="367"/>
      <c r="AJ217" s="335" t="s">
        <v>521</v>
      </c>
      <c r="AK217" s="332"/>
    </row>
    <row r="218" spans="1:37" x14ac:dyDescent="0.2">
      <c r="A218" s="396"/>
      <c r="B218" s="371"/>
      <c r="C218" s="1065" t="s">
        <v>522</v>
      </c>
      <c r="D218" s="1065"/>
      <c r="E218" s="1065"/>
      <c r="F218" s="1065"/>
      <c r="G218" s="1065"/>
      <c r="H218" s="1065"/>
      <c r="I218" s="1065"/>
      <c r="J218" s="1065"/>
      <c r="K218" s="1065"/>
      <c r="L218" s="397">
        <v>5663.34</v>
      </c>
      <c r="M218" s="407"/>
      <c r="N218" s="399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2"/>
      <c r="AH218" s="332"/>
      <c r="AI218" s="367"/>
      <c r="AJ218" s="335" t="s">
        <v>522</v>
      </c>
      <c r="AK218" s="332"/>
    </row>
    <row r="219" spans="1:37" x14ac:dyDescent="0.2">
      <c r="A219" s="396"/>
      <c r="B219" s="371"/>
      <c r="C219" s="1065" t="s">
        <v>523</v>
      </c>
      <c r="D219" s="1065"/>
      <c r="E219" s="1065"/>
      <c r="F219" s="1065"/>
      <c r="G219" s="1065"/>
      <c r="H219" s="1065"/>
      <c r="I219" s="1065"/>
      <c r="J219" s="1065"/>
      <c r="K219" s="1065"/>
      <c r="L219" s="397">
        <v>3740.13</v>
      </c>
      <c r="M219" s="407"/>
      <c r="N219" s="399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2"/>
      <c r="AH219" s="332"/>
      <c r="AI219" s="367"/>
      <c r="AJ219" s="335" t="s">
        <v>523</v>
      </c>
      <c r="AK219" s="332"/>
    </row>
    <row r="220" spans="1:37" x14ac:dyDescent="0.2">
      <c r="A220" s="396"/>
      <c r="B220" s="371"/>
      <c r="C220" s="1065" t="s">
        <v>524</v>
      </c>
      <c r="D220" s="1065"/>
      <c r="E220" s="1065"/>
      <c r="F220" s="1065"/>
      <c r="G220" s="1065"/>
      <c r="H220" s="1065"/>
      <c r="I220" s="1065"/>
      <c r="J220" s="1065"/>
      <c r="K220" s="1065"/>
      <c r="L220" s="397">
        <v>6086.34</v>
      </c>
      <c r="M220" s="407"/>
      <c r="N220" s="399"/>
      <c r="O220" s="332"/>
      <c r="P220" s="332"/>
      <c r="Q220" s="332"/>
      <c r="R220" s="332"/>
      <c r="S220" s="332"/>
      <c r="T220" s="332"/>
      <c r="U220" s="332"/>
      <c r="V220" s="332"/>
      <c r="W220" s="332"/>
      <c r="X220" s="332"/>
      <c r="Y220" s="332"/>
      <c r="Z220" s="332"/>
      <c r="AA220" s="332"/>
      <c r="AB220" s="332"/>
      <c r="AC220" s="332"/>
      <c r="AD220" s="332"/>
      <c r="AE220" s="332"/>
      <c r="AF220" s="332"/>
      <c r="AG220" s="332"/>
      <c r="AH220" s="332"/>
      <c r="AI220" s="367"/>
      <c r="AJ220" s="335" t="s">
        <v>524</v>
      </c>
      <c r="AK220" s="332"/>
    </row>
    <row r="221" spans="1:37" x14ac:dyDescent="0.2">
      <c r="A221" s="396"/>
      <c r="B221" s="371"/>
      <c r="C221" s="1065" t="s">
        <v>525</v>
      </c>
      <c r="D221" s="1065"/>
      <c r="E221" s="1065"/>
      <c r="F221" s="1065"/>
      <c r="G221" s="1065"/>
      <c r="H221" s="1065"/>
      <c r="I221" s="1065"/>
      <c r="J221" s="1065"/>
      <c r="K221" s="1065"/>
      <c r="L221" s="397">
        <v>5663.34</v>
      </c>
      <c r="M221" s="407"/>
      <c r="N221" s="399"/>
      <c r="O221" s="332"/>
      <c r="P221" s="332"/>
      <c r="Q221" s="332"/>
      <c r="R221" s="332"/>
      <c r="S221" s="332"/>
      <c r="T221" s="332"/>
      <c r="U221" s="332"/>
      <c r="V221" s="332"/>
      <c r="W221" s="332"/>
      <c r="X221" s="332"/>
      <c r="Y221" s="332"/>
      <c r="Z221" s="332"/>
      <c r="AA221" s="332"/>
      <c r="AB221" s="332"/>
      <c r="AC221" s="332"/>
      <c r="AD221" s="332"/>
      <c r="AE221" s="332"/>
      <c r="AF221" s="332"/>
      <c r="AG221" s="332"/>
      <c r="AH221" s="332"/>
      <c r="AI221" s="367"/>
      <c r="AJ221" s="335" t="s">
        <v>525</v>
      </c>
      <c r="AK221" s="332"/>
    </row>
    <row r="222" spans="1:37" x14ac:dyDescent="0.2">
      <c r="A222" s="396"/>
      <c r="B222" s="371"/>
      <c r="C222" s="1065" t="s">
        <v>526</v>
      </c>
      <c r="D222" s="1065"/>
      <c r="E222" s="1065"/>
      <c r="F222" s="1065"/>
      <c r="G222" s="1065"/>
      <c r="H222" s="1065"/>
      <c r="I222" s="1065"/>
      <c r="J222" s="1065"/>
      <c r="K222" s="1065"/>
      <c r="L222" s="397">
        <v>3740.13</v>
      </c>
      <c r="M222" s="407"/>
      <c r="N222" s="399"/>
      <c r="O222" s="332"/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32"/>
      <c r="AI222" s="367"/>
      <c r="AJ222" s="335" t="s">
        <v>526</v>
      </c>
      <c r="AK222" s="332"/>
    </row>
    <row r="223" spans="1:37" x14ac:dyDescent="0.2">
      <c r="A223" s="396"/>
      <c r="B223" s="390"/>
      <c r="C223" s="1067" t="s">
        <v>637</v>
      </c>
      <c r="D223" s="1067"/>
      <c r="E223" s="1067"/>
      <c r="F223" s="1067"/>
      <c r="G223" s="1067"/>
      <c r="H223" s="1067"/>
      <c r="I223" s="1067"/>
      <c r="J223" s="1067"/>
      <c r="K223" s="1067"/>
      <c r="L223" s="400">
        <v>146472.1</v>
      </c>
      <c r="M223" s="408"/>
      <c r="N223" s="409">
        <v>1373908</v>
      </c>
      <c r="O223" s="332"/>
      <c r="P223" s="332"/>
      <c r="Q223" s="332"/>
      <c r="R223" s="332"/>
      <c r="S223" s="332"/>
      <c r="T223" s="332"/>
      <c r="U223" s="332"/>
      <c r="V223" s="332"/>
      <c r="W223" s="332"/>
      <c r="X223" s="332"/>
      <c r="Y223" s="332"/>
      <c r="Z223" s="332"/>
      <c r="AA223" s="332"/>
      <c r="AB223" s="332"/>
      <c r="AC223" s="332"/>
      <c r="AD223" s="332"/>
      <c r="AE223" s="332"/>
      <c r="AF223" s="332"/>
      <c r="AG223" s="332"/>
      <c r="AH223" s="332"/>
      <c r="AI223" s="367"/>
      <c r="AJ223" s="332"/>
      <c r="AK223" s="367" t="s">
        <v>637</v>
      </c>
    </row>
    <row r="224" spans="1:37" x14ac:dyDescent="0.2">
      <c r="A224" s="396"/>
      <c r="B224" s="371"/>
      <c r="C224" s="1065" t="s">
        <v>513</v>
      </c>
      <c r="D224" s="1065"/>
      <c r="E224" s="1065"/>
      <c r="F224" s="1065"/>
      <c r="G224" s="1065"/>
      <c r="H224" s="1065"/>
      <c r="I224" s="1065"/>
      <c r="J224" s="1065"/>
      <c r="K224" s="1065"/>
      <c r="L224" s="397"/>
      <c r="M224" s="407"/>
      <c r="N224" s="399"/>
      <c r="O224" s="332"/>
      <c r="P224" s="332"/>
      <c r="Q224" s="332"/>
      <c r="R224" s="332"/>
      <c r="S224" s="332"/>
      <c r="T224" s="332"/>
      <c r="U224" s="332"/>
      <c r="V224" s="332"/>
      <c r="W224" s="332"/>
      <c r="X224" s="332"/>
      <c r="Y224" s="332"/>
      <c r="Z224" s="332"/>
      <c r="AA224" s="332"/>
      <c r="AB224" s="332"/>
      <c r="AC224" s="332"/>
      <c r="AD224" s="332"/>
      <c r="AE224" s="332"/>
      <c r="AF224" s="332"/>
      <c r="AG224" s="332"/>
      <c r="AH224" s="332"/>
      <c r="AI224" s="367"/>
      <c r="AJ224" s="335" t="s">
        <v>513</v>
      </c>
      <c r="AK224" s="367"/>
    </row>
    <row r="225" spans="1:37" x14ac:dyDescent="0.2">
      <c r="A225" s="396"/>
      <c r="B225" s="371"/>
      <c r="C225" s="1065" t="s">
        <v>615</v>
      </c>
      <c r="D225" s="1065"/>
      <c r="E225" s="1065"/>
      <c r="F225" s="1065"/>
      <c r="G225" s="1065"/>
      <c r="H225" s="1065"/>
      <c r="I225" s="1065"/>
      <c r="J225" s="1065"/>
      <c r="K225" s="1065"/>
      <c r="L225" s="397"/>
      <c r="M225" s="407"/>
      <c r="N225" s="399">
        <v>75690</v>
      </c>
      <c r="O225" s="332"/>
      <c r="P225" s="332"/>
      <c r="Q225" s="332"/>
      <c r="R225" s="332"/>
      <c r="S225" s="332"/>
      <c r="T225" s="332"/>
      <c r="U225" s="332"/>
      <c r="V225" s="332"/>
      <c r="W225" s="332"/>
      <c r="X225" s="332"/>
      <c r="Y225" s="332"/>
      <c r="Z225" s="332"/>
      <c r="AA225" s="332"/>
      <c r="AB225" s="332"/>
      <c r="AC225" s="332"/>
      <c r="AD225" s="332"/>
      <c r="AE225" s="332"/>
      <c r="AF225" s="332"/>
      <c r="AG225" s="332"/>
      <c r="AH225" s="332"/>
      <c r="AI225" s="367"/>
      <c r="AJ225" s="335" t="s">
        <v>615</v>
      </c>
      <c r="AK225" s="367"/>
    </row>
    <row r="226" spans="1:37" ht="1.5" customHeight="1" x14ac:dyDescent="0.2">
      <c r="B226" s="390"/>
      <c r="C226" s="380"/>
      <c r="D226" s="380"/>
      <c r="E226" s="380"/>
      <c r="F226" s="380"/>
      <c r="G226" s="380"/>
      <c r="H226" s="380"/>
      <c r="I226" s="380"/>
      <c r="J226" s="380"/>
      <c r="K226" s="380"/>
      <c r="L226" s="400"/>
      <c r="M226" s="401"/>
      <c r="N226" s="410"/>
      <c r="O226" s="332"/>
      <c r="P226" s="332"/>
      <c r="Q226" s="332"/>
      <c r="R226" s="332"/>
      <c r="S226" s="332"/>
      <c r="T226" s="332"/>
      <c r="U226" s="332"/>
      <c r="V226" s="332"/>
      <c r="W226" s="332"/>
      <c r="X226" s="332"/>
      <c r="Y226" s="332"/>
      <c r="Z226" s="332"/>
      <c r="AA226" s="332"/>
      <c r="AB226" s="332"/>
      <c r="AC226" s="332"/>
      <c r="AD226" s="332"/>
      <c r="AE226" s="332"/>
      <c r="AF226" s="332"/>
      <c r="AG226" s="332"/>
      <c r="AH226" s="332"/>
      <c r="AI226" s="332"/>
      <c r="AJ226" s="332"/>
      <c r="AK226" s="332"/>
    </row>
    <row r="227" spans="1:37" ht="53.25" customHeight="1" x14ac:dyDescent="0.2">
      <c r="A227" s="411"/>
      <c r="B227" s="411"/>
      <c r="C227" s="411"/>
      <c r="D227" s="411"/>
      <c r="E227" s="411"/>
      <c r="F227" s="411"/>
      <c r="G227" s="411"/>
      <c r="H227" s="411"/>
      <c r="I227" s="411"/>
      <c r="J227" s="411"/>
      <c r="K227" s="411"/>
      <c r="L227" s="411"/>
      <c r="M227" s="411"/>
      <c r="N227" s="411"/>
      <c r="O227" s="332"/>
      <c r="P227" s="332"/>
      <c r="Q227" s="332"/>
      <c r="R227" s="332"/>
      <c r="S227" s="332"/>
      <c r="T227" s="332"/>
      <c r="U227" s="332"/>
      <c r="V227" s="332"/>
      <c r="W227" s="332"/>
      <c r="X227" s="332"/>
      <c r="Y227" s="332"/>
      <c r="Z227" s="332"/>
      <c r="AA227" s="332"/>
      <c r="AB227" s="332"/>
      <c r="AC227" s="332"/>
      <c r="AD227" s="332"/>
      <c r="AE227" s="332"/>
      <c r="AF227" s="332"/>
      <c r="AG227" s="332"/>
      <c r="AH227" s="332"/>
      <c r="AI227" s="332"/>
      <c r="AJ227" s="332"/>
      <c r="AK227" s="332"/>
    </row>
    <row r="228" spans="1:37" x14ac:dyDescent="0.2">
      <c r="B228" s="412" t="s">
        <v>376</v>
      </c>
      <c r="C228" s="1066" t="s">
        <v>638</v>
      </c>
      <c r="D228" s="1066"/>
      <c r="E228" s="1066"/>
      <c r="F228" s="1066"/>
      <c r="G228" s="1066"/>
      <c r="H228" s="1066"/>
      <c r="I228" s="1066"/>
      <c r="J228" s="1066"/>
      <c r="K228" s="1066"/>
      <c r="L228" s="1066"/>
      <c r="O228" s="332"/>
      <c r="P228" s="332"/>
      <c r="Q228" s="332"/>
      <c r="R228" s="332"/>
      <c r="S228" s="332"/>
      <c r="T228" s="332"/>
      <c r="U228" s="332"/>
      <c r="V228" s="332"/>
      <c r="W228" s="332"/>
      <c r="X228" s="332"/>
      <c r="Y228" s="332"/>
      <c r="Z228" s="332"/>
      <c r="AA228" s="332"/>
      <c r="AB228" s="332"/>
      <c r="AC228" s="332"/>
      <c r="AD228" s="332"/>
      <c r="AE228" s="332"/>
      <c r="AF228" s="332"/>
      <c r="AG228" s="332"/>
      <c r="AH228" s="332"/>
      <c r="AI228" s="332"/>
      <c r="AJ228" s="332"/>
      <c r="AK228" s="332"/>
    </row>
    <row r="229" spans="1:37" ht="13.5" customHeight="1" x14ac:dyDescent="0.2">
      <c r="B229" s="333"/>
      <c r="C229" s="1064" t="s">
        <v>92</v>
      </c>
      <c r="D229" s="1064"/>
      <c r="E229" s="1064"/>
      <c r="F229" s="1064"/>
      <c r="G229" s="1064"/>
      <c r="H229" s="1064"/>
      <c r="I229" s="1064"/>
      <c r="J229" s="1064"/>
      <c r="K229" s="1064"/>
      <c r="L229" s="1064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2"/>
      <c r="AH229" s="332"/>
      <c r="AI229" s="332"/>
      <c r="AJ229" s="332"/>
      <c r="AK229" s="332"/>
    </row>
    <row r="230" spans="1:37" ht="12.75" customHeight="1" x14ac:dyDescent="0.2">
      <c r="B230" s="412" t="s">
        <v>377</v>
      </c>
      <c r="C230" s="1066" t="s">
        <v>639</v>
      </c>
      <c r="D230" s="1066"/>
      <c r="E230" s="1066"/>
      <c r="F230" s="1066"/>
      <c r="G230" s="1066"/>
      <c r="H230" s="1066"/>
      <c r="I230" s="1066"/>
      <c r="J230" s="1066"/>
      <c r="K230" s="1066"/>
      <c r="L230" s="1066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2"/>
      <c r="AH230" s="332"/>
      <c r="AI230" s="332"/>
      <c r="AJ230" s="332"/>
      <c r="AK230" s="332"/>
    </row>
    <row r="231" spans="1:37" ht="13.5" customHeight="1" x14ac:dyDescent="0.2">
      <c r="C231" s="1064" t="s">
        <v>92</v>
      </c>
      <c r="D231" s="1064"/>
      <c r="E231" s="1064"/>
      <c r="F231" s="1064"/>
      <c r="G231" s="1064"/>
      <c r="H231" s="1064"/>
      <c r="I231" s="1064"/>
      <c r="J231" s="1064"/>
      <c r="K231" s="1064"/>
      <c r="L231" s="1064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2"/>
      <c r="AH231" s="332"/>
      <c r="AI231" s="332"/>
      <c r="AJ231" s="332"/>
      <c r="AK231" s="332"/>
    </row>
    <row r="233" spans="1:37" x14ac:dyDescent="0.2">
      <c r="B233" s="413"/>
      <c r="D233" s="413"/>
      <c r="F233" s="413"/>
      <c r="O233" s="332"/>
      <c r="P233" s="332"/>
      <c r="Q233" s="332"/>
      <c r="R233" s="332"/>
      <c r="S233" s="332"/>
      <c r="T233" s="332"/>
      <c r="U233" s="332"/>
      <c r="V233" s="332"/>
      <c r="W233" s="332"/>
      <c r="X233" s="332"/>
      <c r="Y233" s="332"/>
      <c r="Z233" s="332"/>
      <c r="AA233" s="332"/>
      <c r="AB233" s="332"/>
      <c r="AC233" s="332"/>
      <c r="AD233" s="332"/>
      <c r="AE233" s="332"/>
      <c r="AF233" s="332"/>
      <c r="AG233" s="332"/>
      <c r="AH233" s="332"/>
      <c r="AI233" s="332"/>
      <c r="AJ233" s="332"/>
      <c r="AK233" s="332"/>
    </row>
    <row r="250" spans="15:37" x14ac:dyDescent="0.2">
      <c r="O250" s="332"/>
      <c r="P250" s="332"/>
      <c r="Q250" s="332"/>
      <c r="R250" s="332"/>
      <c r="S250" s="332"/>
      <c r="T250" s="332"/>
      <c r="U250" s="332"/>
      <c r="V250" s="332"/>
      <c r="W250" s="332"/>
      <c r="X250" s="332"/>
      <c r="Y250" s="332"/>
      <c r="Z250" s="332"/>
      <c r="AA250" s="332"/>
      <c r="AB250" s="332"/>
      <c r="AC250" s="332"/>
      <c r="AD250" s="332"/>
      <c r="AE250" s="332"/>
      <c r="AF250" s="332"/>
      <c r="AG250" s="332"/>
      <c r="AH250" s="332"/>
      <c r="AI250" s="332"/>
      <c r="AJ250" s="332"/>
      <c r="AK250" s="332"/>
    </row>
    <row r="251" spans="15:37" x14ac:dyDescent="0.2">
      <c r="O251" s="332"/>
      <c r="P251" s="332"/>
      <c r="Q251" s="332"/>
      <c r="R251" s="332"/>
      <c r="S251" s="332"/>
      <c r="T251" s="332"/>
      <c r="U251" s="332"/>
      <c r="V251" s="332"/>
      <c r="W251" s="332"/>
      <c r="X251" s="332"/>
      <c r="Y251" s="332"/>
      <c r="Z251" s="332"/>
      <c r="AA251" s="332"/>
      <c r="AB251" s="332"/>
      <c r="AC251" s="332"/>
      <c r="AD251" s="332"/>
      <c r="AE251" s="332"/>
      <c r="AF251" s="332"/>
      <c r="AG251" s="332"/>
      <c r="AH251" s="332"/>
      <c r="AI251" s="332"/>
      <c r="AJ251" s="332"/>
      <c r="AK251" s="332"/>
    </row>
    <row r="254" spans="15:37" x14ac:dyDescent="0.2">
      <c r="O254" s="332"/>
      <c r="P254" s="332"/>
      <c r="Q254" s="332"/>
      <c r="R254" s="332"/>
      <c r="S254" s="332"/>
      <c r="T254" s="332"/>
      <c r="U254" s="332"/>
      <c r="V254" s="332"/>
      <c r="W254" s="332"/>
      <c r="X254" s="332"/>
      <c r="Y254" s="332"/>
      <c r="Z254" s="332"/>
      <c r="AA254" s="332"/>
      <c r="AB254" s="332"/>
      <c r="AC254" s="332"/>
      <c r="AD254" s="332"/>
      <c r="AE254" s="332"/>
      <c r="AF254" s="332"/>
      <c r="AG254" s="332"/>
      <c r="AH254" s="332"/>
      <c r="AI254" s="332"/>
      <c r="AJ254" s="332"/>
      <c r="AK254" s="332"/>
    </row>
  </sheetData>
  <mergeCells count="202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E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4:E54"/>
    <mergeCell ref="C56:E56"/>
    <mergeCell ref="C57:N57"/>
    <mergeCell ref="C58:E58"/>
    <mergeCell ref="C59:E59"/>
    <mergeCell ref="C47:E47"/>
    <mergeCell ref="C48:E48"/>
    <mergeCell ref="C49:E49"/>
    <mergeCell ref="C50:E50"/>
    <mergeCell ref="C51:E51"/>
    <mergeCell ref="C52:E52"/>
    <mergeCell ref="C66:E66"/>
    <mergeCell ref="C67:E67"/>
    <mergeCell ref="C68:E68"/>
    <mergeCell ref="C69:E69"/>
    <mergeCell ref="C70:E70"/>
    <mergeCell ref="C72:E72"/>
    <mergeCell ref="C60:E60"/>
    <mergeCell ref="C61:E61"/>
    <mergeCell ref="C62:E62"/>
    <mergeCell ref="C63:E63"/>
    <mergeCell ref="C64:E64"/>
    <mergeCell ref="C65:E65"/>
    <mergeCell ref="C79:E79"/>
    <mergeCell ref="C80:E80"/>
    <mergeCell ref="C81:E81"/>
    <mergeCell ref="C82:E82"/>
    <mergeCell ref="C83:E83"/>
    <mergeCell ref="C84:E84"/>
    <mergeCell ref="C73:N73"/>
    <mergeCell ref="C74:E74"/>
    <mergeCell ref="C75:E75"/>
    <mergeCell ref="C76:E76"/>
    <mergeCell ref="C77:E77"/>
    <mergeCell ref="C78:E78"/>
    <mergeCell ref="C92:E92"/>
    <mergeCell ref="C93:E93"/>
    <mergeCell ref="C94:E94"/>
    <mergeCell ref="C95:E95"/>
    <mergeCell ref="C96:E96"/>
    <mergeCell ref="C97:E97"/>
    <mergeCell ref="C85:E85"/>
    <mergeCell ref="C86:E86"/>
    <mergeCell ref="C88:E88"/>
    <mergeCell ref="C89:N89"/>
    <mergeCell ref="C90:N90"/>
    <mergeCell ref="C91:E91"/>
    <mergeCell ref="C104:E104"/>
    <mergeCell ref="C106:N106"/>
    <mergeCell ref="C108:K108"/>
    <mergeCell ref="C109:K109"/>
    <mergeCell ref="C110:K110"/>
    <mergeCell ref="C111:K111"/>
    <mergeCell ref="C98:E98"/>
    <mergeCell ref="C99:E99"/>
    <mergeCell ref="C100:E100"/>
    <mergeCell ref="C101:E101"/>
    <mergeCell ref="C102:E102"/>
    <mergeCell ref="C103:E103"/>
    <mergeCell ref="C118:K118"/>
    <mergeCell ref="C119:K119"/>
    <mergeCell ref="C120:K120"/>
    <mergeCell ref="C121:K121"/>
    <mergeCell ref="C122:K122"/>
    <mergeCell ref="C123:K123"/>
    <mergeCell ref="C112:K112"/>
    <mergeCell ref="C113:K113"/>
    <mergeCell ref="C114:K114"/>
    <mergeCell ref="C115:K115"/>
    <mergeCell ref="C116:K116"/>
    <mergeCell ref="C117:K117"/>
    <mergeCell ref="C130:E130"/>
    <mergeCell ref="C131:E131"/>
    <mergeCell ref="C132:E132"/>
    <mergeCell ref="C133:E133"/>
    <mergeCell ref="C134:E134"/>
    <mergeCell ref="C135:E135"/>
    <mergeCell ref="C124:K124"/>
    <mergeCell ref="C125:K125"/>
    <mergeCell ref="A126:N126"/>
    <mergeCell ref="C127:E127"/>
    <mergeCell ref="C128:N128"/>
    <mergeCell ref="C129:N129"/>
    <mergeCell ref="C143:E143"/>
    <mergeCell ref="C145:N145"/>
    <mergeCell ref="C146:E146"/>
    <mergeCell ref="C147:N147"/>
    <mergeCell ref="C148:N148"/>
    <mergeCell ref="C149:E149"/>
    <mergeCell ref="C136:E136"/>
    <mergeCell ref="C137:E137"/>
    <mergeCell ref="C138:E138"/>
    <mergeCell ref="C139:E139"/>
    <mergeCell ref="C140:E140"/>
    <mergeCell ref="C141:E141"/>
    <mergeCell ref="C156:E156"/>
    <mergeCell ref="C157:E157"/>
    <mergeCell ref="C158:E158"/>
    <mergeCell ref="C159:E159"/>
    <mergeCell ref="C160:E160"/>
    <mergeCell ref="C162:E162"/>
    <mergeCell ref="C150:E150"/>
    <mergeCell ref="C151:E151"/>
    <mergeCell ref="C152:E152"/>
    <mergeCell ref="C153:E153"/>
    <mergeCell ref="C154:E154"/>
    <mergeCell ref="C155:E155"/>
    <mergeCell ref="C171:K171"/>
    <mergeCell ref="C172:K172"/>
    <mergeCell ref="C173:K173"/>
    <mergeCell ref="C174:K174"/>
    <mergeCell ref="C175:K175"/>
    <mergeCell ref="C176:K176"/>
    <mergeCell ref="C164:N164"/>
    <mergeCell ref="C166:K166"/>
    <mergeCell ref="C167:K167"/>
    <mergeCell ref="C168:K168"/>
    <mergeCell ref="C169:K169"/>
    <mergeCell ref="C170:K170"/>
    <mergeCell ref="C183:K183"/>
    <mergeCell ref="C184:K184"/>
    <mergeCell ref="C185:K185"/>
    <mergeCell ref="A186:N186"/>
    <mergeCell ref="A187:N187"/>
    <mergeCell ref="C188:E188"/>
    <mergeCell ref="C177:K177"/>
    <mergeCell ref="C178:K178"/>
    <mergeCell ref="C179:K179"/>
    <mergeCell ref="C180:K180"/>
    <mergeCell ref="C181:K181"/>
    <mergeCell ref="C182:K182"/>
    <mergeCell ref="C199:K199"/>
    <mergeCell ref="C200:K200"/>
    <mergeCell ref="C201:K201"/>
    <mergeCell ref="C202:K202"/>
    <mergeCell ref="C203:K203"/>
    <mergeCell ref="C204:K204"/>
    <mergeCell ref="A190:N190"/>
    <mergeCell ref="C191:E191"/>
    <mergeCell ref="A193:N193"/>
    <mergeCell ref="C194:E194"/>
    <mergeCell ref="C197:K197"/>
    <mergeCell ref="C198:K198"/>
    <mergeCell ref="C212:K212"/>
    <mergeCell ref="C213:K213"/>
    <mergeCell ref="C214:K214"/>
    <mergeCell ref="C215:K215"/>
    <mergeCell ref="C216:K216"/>
    <mergeCell ref="C217:K217"/>
    <mergeCell ref="C206:K206"/>
    <mergeCell ref="C207:K207"/>
    <mergeCell ref="C208:K208"/>
    <mergeCell ref="C209:K209"/>
    <mergeCell ref="C210:K210"/>
    <mergeCell ref="C211:K211"/>
    <mergeCell ref="C224:K224"/>
    <mergeCell ref="C225:K225"/>
    <mergeCell ref="C228:L228"/>
    <mergeCell ref="C229:L229"/>
    <mergeCell ref="C230:L230"/>
    <mergeCell ref="C231:L231"/>
    <mergeCell ref="C218:K218"/>
    <mergeCell ref="C219:K219"/>
    <mergeCell ref="C220:K220"/>
    <mergeCell ref="C221:K221"/>
    <mergeCell ref="C222:K222"/>
    <mergeCell ref="C223:K223"/>
  </mergeCells>
  <printOptions horizontalCentered="1"/>
  <pageMargins left="0.39370078740157483" right="0.23622047244094491" top="0.55118110236220474" bottom="0.51181102362204722" header="0.11811023622047245" footer="0.31496062992125984"/>
  <pageSetup paperSize="9" firstPageNumber="37" orientation="landscape" useFirstPageNumber="1" r:id="rId1"/>
  <headerFooter>
    <oddFooter>&amp;R&amp;8&amp;P</oddFooter>
  </headerFooter>
  <rowBreaks count="1" manualBreakCount="1">
    <brk id="34" max="25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3"/>
  <sheetViews>
    <sheetView topLeftCell="A304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29" width="34.140625" style="335" hidden="1" customWidth="1"/>
    <col min="30" max="32" width="84.42578125" style="335" hidden="1" customWidth="1"/>
    <col min="33" max="33" width="34.140625" style="335" hidden="1" customWidth="1"/>
    <col min="34" max="34" width="138.42578125" style="335" hidden="1" customWidth="1"/>
    <col min="35" max="37" width="84.42578125" style="335" hidden="1" customWidth="1"/>
    <col min="3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4729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32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4778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222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222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4779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627.11</v>
      </c>
      <c r="D28" s="352" t="s">
        <v>4780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627.11</v>
      </c>
      <c r="D30" s="352" t="s">
        <v>4780</v>
      </c>
      <c r="E30" s="340" t="s">
        <v>401</v>
      </c>
      <c r="G30" s="332" t="s">
        <v>404</v>
      </c>
      <c r="L30" s="351">
        <v>0</v>
      </c>
      <c r="M30" s="352" t="s">
        <v>4477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430.75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39.96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644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4781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4781</v>
      </c>
    </row>
    <row r="40" spans="1:28" s="332" customFormat="1" ht="45" x14ac:dyDescent="0.2">
      <c r="A40" s="362" t="s">
        <v>423</v>
      </c>
      <c r="B40" s="363" t="s">
        <v>646</v>
      </c>
      <c r="C40" s="1068" t="s">
        <v>647</v>
      </c>
      <c r="D40" s="1068"/>
      <c r="E40" s="1068"/>
      <c r="F40" s="364" t="s">
        <v>648</v>
      </c>
      <c r="G40" s="364"/>
      <c r="H40" s="364"/>
      <c r="I40" s="364" t="s">
        <v>847</v>
      </c>
      <c r="J40" s="365"/>
      <c r="K40" s="364"/>
      <c r="L40" s="365"/>
      <c r="M40" s="364"/>
      <c r="N40" s="366"/>
      <c r="V40" s="361"/>
      <c r="W40" s="367" t="s">
        <v>647</v>
      </c>
    </row>
    <row r="41" spans="1:28" s="332" customFormat="1" ht="12" x14ac:dyDescent="0.2">
      <c r="A41" s="368"/>
      <c r="B41" s="369"/>
      <c r="C41" s="1065" t="s">
        <v>4782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4782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3227.56</v>
      </c>
      <c r="K43" s="373" t="s">
        <v>436</v>
      </c>
      <c r="L43" s="374">
        <v>1613.78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378</v>
      </c>
      <c r="K44" s="373" t="s">
        <v>436</v>
      </c>
      <c r="L44" s="374">
        <v>189</v>
      </c>
      <c r="M44" s="373"/>
      <c r="N44" s="375"/>
      <c r="V44" s="361"/>
      <c r="W44" s="367"/>
      <c r="Z44" s="335" t="s">
        <v>438</v>
      </c>
    </row>
    <row r="45" spans="1:28" s="332" customFormat="1" ht="12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160</v>
      </c>
      <c r="H45" s="373" t="s">
        <v>436</v>
      </c>
      <c r="I45" s="373" t="s">
        <v>570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3227.56</v>
      </c>
      <c r="K46" s="376"/>
      <c r="L46" s="377">
        <v>1613.78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189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173.88</v>
      </c>
      <c r="M48" s="373"/>
      <c r="N48" s="375"/>
      <c r="V48" s="361"/>
      <c r="W48" s="367"/>
      <c r="AA48" s="335" t="s">
        <v>653</v>
      </c>
    </row>
    <row r="49" spans="1:29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86.94</v>
      </c>
      <c r="M49" s="373"/>
      <c r="N49" s="375"/>
      <c r="V49" s="361"/>
      <c r="W49" s="367"/>
      <c r="AA49" s="335" t="s">
        <v>656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1874.6</v>
      </c>
      <c r="M50" s="376"/>
      <c r="N50" s="366"/>
      <c r="V50" s="361"/>
      <c r="W50" s="367"/>
      <c r="AC50" s="367" t="s">
        <v>459</v>
      </c>
    </row>
    <row r="51" spans="1:29" s="332" customFormat="1" ht="45" x14ac:dyDescent="0.2">
      <c r="A51" s="362" t="s">
        <v>434</v>
      </c>
      <c r="B51" s="363" t="s">
        <v>658</v>
      </c>
      <c r="C51" s="1068" t="s">
        <v>659</v>
      </c>
      <c r="D51" s="1068"/>
      <c r="E51" s="1068"/>
      <c r="F51" s="364" t="s">
        <v>660</v>
      </c>
      <c r="G51" s="364"/>
      <c r="H51" s="364"/>
      <c r="I51" s="364" t="s">
        <v>1990</v>
      </c>
      <c r="J51" s="365"/>
      <c r="K51" s="364"/>
      <c r="L51" s="365"/>
      <c r="M51" s="364"/>
      <c r="N51" s="366"/>
      <c r="V51" s="361"/>
      <c r="W51" s="367" t="s">
        <v>659</v>
      </c>
      <c r="AC51" s="367"/>
    </row>
    <row r="52" spans="1:29" s="332" customFormat="1" ht="12" x14ac:dyDescent="0.2">
      <c r="A52" s="368"/>
      <c r="B52" s="369"/>
      <c r="C52" s="1065" t="s">
        <v>2872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2872</v>
      </c>
      <c r="AC52" s="367"/>
    </row>
    <row r="53" spans="1:29" s="332" customFormat="1" ht="22.5" x14ac:dyDescent="0.2">
      <c r="A53" s="370"/>
      <c r="B53" s="371" t="s">
        <v>663</v>
      </c>
      <c r="C53" s="1065" t="s">
        <v>664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664</v>
      </c>
      <c r="AC53" s="367"/>
    </row>
    <row r="54" spans="1:29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Y54" s="335" t="s">
        <v>431</v>
      </c>
      <c r="AC54" s="367"/>
    </row>
    <row r="55" spans="1:29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1934.4</v>
      </c>
      <c r="K55" s="373" t="s">
        <v>665</v>
      </c>
      <c r="L55" s="374">
        <v>232.13</v>
      </c>
      <c r="M55" s="373"/>
      <c r="N55" s="375"/>
      <c r="V55" s="361"/>
      <c r="W55" s="367"/>
      <c r="Z55" s="335" t="s">
        <v>432</v>
      </c>
      <c r="AC55" s="367"/>
    </row>
    <row r="56" spans="1:29" s="332" customFormat="1" ht="12" x14ac:dyDescent="0.2">
      <c r="A56" s="372"/>
      <c r="B56" s="371"/>
      <c r="C56" s="1065" t="s">
        <v>443</v>
      </c>
      <c r="D56" s="1065"/>
      <c r="E56" s="1065"/>
      <c r="F56" s="373" t="s">
        <v>444</v>
      </c>
      <c r="G56" s="373" t="s">
        <v>666</v>
      </c>
      <c r="H56" s="373" t="s">
        <v>665</v>
      </c>
      <c r="I56" s="373" t="s">
        <v>4783</v>
      </c>
      <c r="J56" s="374"/>
      <c r="K56" s="373"/>
      <c r="L56" s="374"/>
      <c r="M56" s="373"/>
      <c r="N56" s="375"/>
      <c r="V56" s="361"/>
      <c r="W56" s="367"/>
      <c r="AA56" s="335" t="s">
        <v>443</v>
      </c>
      <c r="AC56" s="367"/>
    </row>
    <row r="57" spans="1:29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1934.4</v>
      </c>
      <c r="K57" s="376"/>
      <c r="L57" s="377">
        <v>232.13</v>
      </c>
      <c r="M57" s="376"/>
      <c r="N57" s="378"/>
      <c r="V57" s="361"/>
      <c r="W57" s="367"/>
      <c r="AB57" s="335" t="s">
        <v>450</v>
      </c>
      <c r="AC57" s="367"/>
    </row>
    <row r="58" spans="1:29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232.13</v>
      </c>
      <c r="M58" s="373"/>
      <c r="N58" s="375"/>
      <c r="V58" s="361"/>
      <c r="W58" s="367"/>
      <c r="AA58" s="335" t="s">
        <v>451</v>
      </c>
      <c r="AC58" s="367"/>
    </row>
    <row r="59" spans="1:29" s="332" customFormat="1" ht="22.5" x14ac:dyDescent="0.2">
      <c r="A59" s="372"/>
      <c r="B59" s="371" t="s">
        <v>668</v>
      </c>
      <c r="C59" s="1065" t="s">
        <v>669</v>
      </c>
      <c r="D59" s="1065"/>
      <c r="E59" s="1065"/>
      <c r="F59" s="373" t="s">
        <v>454</v>
      </c>
      <c r="G59" s="373" t="s">
        <v>670</v>
      </c>
      <c r="H59" s="373"/>
      <c r="I59" s="373" t="s">
        <v>670</v>
      </c>
      <c r="J59" s="374"/>
      <c r="K59" s="373"/>
      <c r="L59" s="374">
        <v>206.6</v>
      </c>
      <c r="M59" s="373"/>
      <c r="N59" s="375"/>
      <c r="V59" s="361"/>
      <c r="W59" s="367"/>
      <c r="AA59" s="335" t="s">
        <v>669</v>
      </c>
      <c r="AC59" s="367"/>
    </row>
    <row r="60" spans="1:29" s="332" customFormat="1" ht="22.5" x14ac:dyDescent="0.2">
      <c r="A60" s="372"/>
      <c r="B60" s="371" t="s">
        <v>671</v>
      </c>
      <c r="C60" s="1065" t="s">
        <v>672</v>
      </c>
      <c r="D60" s="1065"/>
      <c r="E60" s="1065"/>
      <c r="F60" s="373" t="s">
        <v>454</v>
      </c>
      <c r="G60" s="373" t="s">
        <v>673</v>
      </c>
      <c r="H60" s="373"/>
      <c r="I60" s="373" t="s">
        <v>673</v>
      </c>
      <c r="J60" s="374"/>
      <c r="K60" s="373"/>
      <c r="L60" s="374">
        <v>92.85</v>
      </c>
      <c r="M60" s="373"/>
      <c r="N60" s="375"/>
      <c r="V60" s="361"/>
      <c r="W60" s="367"/>
      <c r="AA60" s="335" t="s">
        <v>672</v>
      </c>
      <c r="AC60" s="367"/>
    </row>
    <row r="61" spans="1:29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531.58000000000004</v>
      </c>
      <c r="M61" s="376"/>
      <c r="N61" s="366"/>
      <c r="V61" s="361"/>
      <c r="W61" s="367"/>
      <c r="AC61" s="367" t="s">
        <v>459</v>
      </c>
    </row>
    <row r="62" spans="1:29" s="332" customFormat="1" ht="33.75" x14ac:dyDescent="0.2">
      <c r="A62" s="362" t="s">
        <v>437</v>
      </c>
      <c r="B62" s="363" t="s">
        <v>674</v>
      </c>
      <c r="C62" s="1068" t="s">
        <v>675</v>
      </c>
      <c r="D62" s="1068"/>
      <c r="E62" s="1068"/>
      <c r="F62" s="364" t="s">
        <v>648</v>
      </c>
      <c r="G62" s="364"/>
      <c r="H62" s="364"/>
      <c r="I62" s="364" t="s">
        <v>4609</v>
      </c>
      <c r="J62" s="365"/>
      <c r="K62" s="364"/>
      <c r="L62" s="365"/>
      <c r="M62" s="364"/>
      <c r="N62" s="366"/>
      <c r="V62" s="361"/>
      <c r="W62" s="367" t="s">
        <v>675</v>
      </c>
      <c r="AC62" s="367"/>
    </row>
    <row r="63" spans="1:29" s="332" customFormat="1" ht="12" x14ac:dyDescent="0.2">
      <c r="A63" s="368"/>
      <c r="B63" s="369"/>
      <c r="C63" s="1065" t="s">
        <v>4784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4784</v>
      </c>
      <c r="AC63" s="367"/>
    </row>
    <row r="64" spans="1:29" s="332" customFormat="1" ht="33.75" x14ac:dyDescent="0.2">
      <c r="A64" s="370"/>
      <c r="B64" s="371" t="s">
        <v>430</v>
      </c>
      <c r="C64" s="1065" t="s">
        <v>431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Y64" s="335" t="s">
        <v>431</v>
      </c>
      <c r="AC64" s="367"/>
    </row>
    <row r="65" spans="1:29" s="332" customFormat="1" ht="12" x14ac:dyDescent="0.2">
      <c r="A65" s="372"/>
      <c r="B65" s="371" t="s">
        <v>434</v>
      </c>
      <c r="C65" s="1065" t="s">
        <v>435</v>
      </c>
      <c r="D65" s="1065"/>
      <c r="E65" s="1065"/>
      <c r="F65" s="373"/>
      <c r="G65" s="373"/>
      <c r="H65" s="373"/>
      <c r="I65" s="373"/>
      <c r="J65" s="374">
        <v>504.6</v>
      </c>
      <c r="K65" s="373" t="s">
        <v>436</v>
      </c>
      <c r="L65" s="374">
        <v>29.01</v>
      </c>
      <c r="M65" s="373"/>
      <c r="N65" s="375"/>
      <c r="V65" s="361"/>
      <c r="W65" s="367"/>
      <c r="Z65" s="335" t="s">
        <v>435</v>
      </c>
      <c r="AC65" s="367"/>
    </row>
    <row r="66" spans="1:29" s="332" customFormat="1" ht="12" x14ac:dyDescent="0.2">
      <c r="A66" s="372"/>
      <c r="B66" s="371" t="s">
        <v>437</v>
      </c>
      <c r="C66" s="1065" t="s">
        <v>438</v>
      </c>
      <c r="D66" s="1065"/>
      <c r="E66" s="1065"/>
      <c r="F66" s="373"/>
      <c r="G66" s="373"/>
      <c r="H66" s="373"/>
      <c r="I66" s="373"/>
      <c r="J66" s="374">
        <v>51.3</v>
      </c>
      <c r="K66" s="373" t="s">
        <v>436</v>
      </c>
      <c r="L66" s="374">
        <v>2.95</v>
      </c>
      <c r="M66" s="373"/>
      <c r="N66" s="375"/>
      <c r="V66" s="361"/>
      <c r="W66" s="367"/>
      <c r="Z66" s="335" t="s">
        <v>438</v>
      </c>
      <c r="AC66" s="367"/>
    </row>
    <row r="67" spans="1:29" s="332" customFormat="1" ht="12" x14ac:dyDescent="0.2">
      <c r="A67" s="372"/>
      <c r="B67" s="371"/>
      <c r="C67" s="1065" t="s">
        <v>447</v>
      </c>
      <c r="D67" s="1065"/>
      <c r="E67" s="1065"/>
      <c r="F67" s="373" t="s">
        <v>444</v>
      </c>
      <c r="G67" s="373" t="s">
        <v>678</v>
      </c>
      <c r="H67" s="373" t="s">
        <v>436</v>
      </c>
      <c r="I67" s="373" t="s">
        <v>4785</v>
      </c>
      <c r="J67" s="374"/>
      <c r="K67" s="373"/>
      <c r="L67" s="374"/>
      <c r="M67" s="373"/>
      <c r="N67" s="375"/>
      <c r="V67" s="361"/>
      <c r="W67" s="367"/>
      <c r="AA67" s="335" t="s">
        <v>447</v>
      </c>
      <c r="AC67" s="367"/>
    </row>
    <row r="68" spans="1:29" s="332" customFormat="1" ht="12" x14ac:dyDescent="0.2">
      <c r="A68" s="372"/>
      <c r="B68" s="371"/>
      <c r="C68" s="1077" t="s">
        <v>450</v>
      </c>
      <c r="D68" s="1077"/>
      <c r="E68" s="1077"/>
      <c r="F68" s="376"/>
      <c r="G68" s="376"/>
      <c r="H68" s="376"/>
      <c r="I68" s="376"/>
      <c r="J68" s="377">
        <v>504.6</v>
      </c>
      <c r="K68" s="376"/>
      <c r="L68" s="377">
        <v>29.01</v>
      </c>
      <c r="M68" s="376"/>
      <c r="N68" s="378"/>
      <c r="V68" s="361"/>
      <c r="W68" s="367"/>
      <c r="AB68" s="335" t="s">
        <v>450</v>
      </c>
      <c r="AC68" s="367"/>
    </row>
    <row r="69" spans="1:29" s="332" customFormat="1" ht="12" x14ac:dyDescent="0.2">
      <c r="A69" s="372"/>
      <c r="B69" s="371"/>
      <c r="C69" s="1065" t="s">
        <v>451</v>
      </c>
      <c r="D69" s="1065"/>
      <c r="E69" s="1065"/>
      <c r="F69" s="373"/>
      <c r="G69" s="373"/>
      <c r="H69" s="373"/>
      <c r="I69" s="373"/>
      <c r="J69" s="374"/>
      <c r="K69" s="373"/>
      <c r="L69" s="374">
        <v>2.95</v>
      </c>
      <c r="M69" s="373"/>
      <c r="N69" s="375"/>
      <c r="V69" s="361"/>
      <c r="W69" s="367"/>
      <c r="AA69" s="335" t="s">
        <v>451</v>
      </c>
      <c r="AC69" s="367"/>
    </row>
    <row r="70" spans="1:29" s="332" customFormat="1" ht="22.5" x14ac:dyDescent="0.2">
      <c r="A70" s="372"/>
      <c r="B70" s="371" t="s">
        <v>652</v>
      </c>
      <c r="C70" s="1065" t="s">
        <v>653</v>
      </c>
      <c r="D70" s="1065"/>
      <c r="E70" s="1065"/>
      <c r="F70" s="373" t="s">
        <v>454</v>
      </c>
      <c r="G70" s="373" t="s">
        <v>654</v>
      </c>
      <c r="H70" s="373"/>
      <c r="I70" s="373" t="s">
        <v>654</v>
      </c>
      <c r="J70" s="374"/>
      <c r="K70" s="373"/>
      <c r="L70" s="374">
        <v>2.71</v>
      </c>
      <c r="M70" s="373"/>
      <c r="N70" s="375"/>
      <c r="V70" s="361"/>
      <c r="W70" s="367"/>
      <c r="AA70" s="335" t="s">
        <v>653</v>
      </c>
      <c r="AC70" s="367"/>
    </row>
    <row r="71" spans="1:29" s="332" customFormat="1" ht="22.5" x14ac:dyDescent="0.2">
      <c r="A71" s="372"/>
      <c r="B71" s="371" t="s">
        <v>655</v>
      </c>
      <c r="C71" s="1065" t="s">
        <v>656</v>
      </c>
      <c r="D71" s="1065"/>
      <c r="E71" s="1065"/>
      <c r="F71" s="373" t="s">
        <v>454</v>
      </c>
      <c r="G71" s="373" t="s">
        <v>657</v>
      </c>
      <c r="H71" s="373"/>
      <c r="I71" s="373" t="s">
        <v>657</v>
      </c>
      <c r="J71" s="374"/>
      <c r="K71" s="373"/>
      <c r="L71" s="374">
        <v>1.36</v>
      </c>
      <c r="M71" s="373"/>
      <c r="N71" s="375"/>
      <c r="V71" s="361"/>
      <c r="W71" s="367"/>
      <c r="AA71" s="335" t="s">
        <v>656</v>
      </c>
      <c r="AC71" s="367"/>
    </row>
    <row r="72" spans="1:29" s="332" customFormat="1" ht="12" x14ac:dyDescent="0.2">
      <c r="A72" s="379"/>
      <c r="B72" s="380"/>
      <c r="C72" s="1068" t="s">
        <v>459</v>
      </c>
      <c r="D72" s="1068"/>
      <c r="E72" s="1068"/>
      <c r="F72" s="364"/>
      <c r="G72" s="364"/>
      <c r="H72" s="364"/>
      <c r="I72" s="364"/>
      <c r="J72" s="365"/>
      <c r="K72" s="364"/>
      <c r="L72" s="365">
        <v>33.08</v>
      </c>
      <c r="M72" s="376"/>
      <c r="N72" s="366"/>
      <c r="V72" s="361"/>
      <c r="W72" s="367"/>
      <c r="AC72" s="367" t="s">
        <v>459</v>
      </c>
    </row>
    <row r="73" spans="1:29" s="332" customFormat="1" ht="45" x14ac:dyDescent="0.2">
      <c r="A73" s="362" t="s">
        <v>439</v>
      </c>
      <c r="B73" s="363" t="s">
        <v>683</v>
      </c>
      <c r="C73" s="1068" t="s">
        <v>684</v>
      </c>
      <c r="D73" s="1068"/>
      <c r="E73" s="1068"/>
      <c r="F73" s="364" t="s">
        <v>648</v>
      </c>
      <c r="G73" s="364"/>
      <c r="H73" s="364"/>
      <c r="I73" s="364" t="s">
        <v>4609</v>
      </c>
      <c r="J73" s="365"/>
      <c r="K73" s="364"/>
      <c r="L73" s="365"/>
      <c r="M73" s="364"/>
      <c r="N73" s="366"/>
      <c r="V73" s="361"/>
      <c r="W73" s="367" t="s">
        <v>684</v>
      </c>
      <c r="AC73" s="367"/>
    </row>
    <row r="74" spans="1:29" s="332" customFormat="1" ht="12" x14ac:dyDescent="0.2">
      <c r="A74" s="368"/>
      <c r="B74" s="369"/>
      <c r="C74" s="1065" t="s">
        <v>4784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35" t="s">
        <v>4784</v>
      </c>
      <c r="AC74" s="367"/>
    </row>
    <row r="75" spans="1:29" s="332" customFormat="1" ht="12" x14ac:dyDescent="0.2">
      <c r="A75" s="370"/>
      <c r="B75" s="371"/>
      <c r="C75" s="1065" t="s">
        <v>685</v>
      </c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72"/>
      <c r="V75" s="361"/>
      <c r="W75" s="367"/>
      <c r="Y75" s="335" t="s">
        <v>685</v>
      </c>
      <c r="AC75" s="367"/>
    </row>
    <row r="76" spans="1:29" s="332" customFormat="1" ht="33.75" x14ac:dyDescent="0.2">
      <c r="A76" s="370"/>
      <c r="B76" s="371" t="s">
        <v>430</v>
      </c>
      <c r="C76" s="1065" t="s">
        <v>431</v>
      </c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72"/>
      <c r="V76" s="361"/>
      <c r="W76" s="367"/>
      <c r="Y76" s="335" t="s">
        <v>431</v>
      </c>
      <c r="AC76" s="367"/>
    </row>
    <row r="77" spans="1:29" s="332" customFormat="1" ht="12" x14ac:dyDescent="0.2">
      <c r="A77" s="372"/>
      <c r="B77" s="371" t="s">
        <v>434</v>
      </c>
      <c r="C77" s="1065" t="s">
        <v>435</v>
      </c>
      <c r="D77" s="1065"/>
      <c r="E77" s="1065"/>
      <c r="F77" s="373"/>
      <c r="G77" s="373"/>
      <c r="H77" s="373"/>
      <c r="I77" s="373"/>
      <c r="J77" s="374">
        <v>398.37</v>
      </c>
      <c r="K77" s="373" t="s">
        <v>472</v>
      </c>
      <c r="L77" s="374">
        <v>91.63</v>
      </c>
      <c r="M77" s="373"/>
      <c r="N77" s="375"/>
      <c r="V77" s="361"/>
      <c r="W77" s="367"/>
      <c r="Z77" s="335" t="s">
        <v>435</v>
      </c>
      <c r="AC77" s="367"/>
    </row>
    <row r="78" spans="1:29" s="332" customFormat="1" ht="12" x14ac:dyDescent="0.2">
      <c r="A78" s="372"/>
      <c r="B78" s="371" t="s">
        <v>437</v>
      </c>
      <c r="C78" s="1065" t="s">
        <v>438</v>
      </c>
      <c r="D78" s="1065"/>
      <c r="E78" s="1065"/>
      <c r="F78" s="373"/>
      <c r="G78" s="373"/>
      <c r="H78" s="373"/>
      <c r="I78" s="373"/>
      <c r="J78" s="374">
        <v>40.5</v>
      </c>
      <c r="K78" s="373" t="s">
        <v>472</v>
      </c>
      <c r="L78" s="374">
        <v>9.32</v>
      </c>
      <c r="M78" s="373"/>
      <c r="N78" s="375"/>
      <c r="V78" s="361"/>
      <c r="W78" s="367"/>
      <c r="Z78" s="335" t="s">
        <v>438</v>
      </c>
      <c r="AC78" s="367"/>
    </row>
    <row r="79" spans="1:29" s="332" customFormat="1" ht="12" x14ac:dyDescent="0.2">
      <c r="A79" s="372"/>
      <c r="B79" s="371"/>
      <c r="C79" s="1065" t="s">
        <v>447</v>
      </c>
      <c r="D79" s="1065"/>
      <c r="E79" s="1065"/>
      <c r="F79" s="373" t="s">
        <v>444</v>
      </c>
      <c r="G79" s="373" t="s">
        <v>437</v>
      </c>
      <c r="H79" s="373" t="s">
        <v>472</v>
      </c>
      <c r="I79" s="373" t="s">
        <v>4786</v>
      </c>
      <c r="J79" s="374"/>
      <c r="K79" s="373"/>
      <c r="L79" s="374"/>
      <c r="M79" s="373"/>
      <c r="N79" s="375"/>
      <c r="V79" s="361"/>
      <c r="W79" s="367"/>
      <c r="AA79" s="335" t="s">
        <v>447</v>
      </c>
      <c r="AC79" s="367"/>
    </row>
    <row r="80" spans="1:29" s="332" customFormat="1" ht="12" x14ac:dyDescent="0.2">
      <c r="A80" s="372"/>
      <c r="B80" s="371"/>
      <c r="C80" s="1077" t="s">
        <v>450</v>
      </c>
      <c r="D80" s="1077"/>
      <c r="E80" s="1077"/>
      <c r="F80" s="376"/>
      <c r="G80" s="376"/>
      <c r="H80" s="376"/>
      <c r="I80" s="376"/>
      <c r="J80" s="377">
        <v>398.37</v>
      </c>
      <c r="K80" s="376"/>
      <c r="L80" s="377">
        <v>91.63</v>
      </c>
      <c r="M80" s="376"/>
      <c r="N80" s="378"/>
      <c r="V80" s="361"/>
      <c r="W80" s="367"/>
      <c r="AB80" s="335" t="s">
        <v>450</v>
      </c>
      <c r="AC80" s="367"/>
    </row>
    <row r="81" spans="1:29" s="332" customFormat="1" ht="12" x14ac:dyDescent="0.2">
      <c r="A81" s="372"/>
      <c r="B81" s="371"/>
      <c r="C81" s="1065" t="s">
        <v>451</v>
      </c>
      <c r="D81" s="1065"/>
      <c r="E81" s="1065"/>
      <c r="F81" s="373"/>
      <c r="G81" s="373"/>
      <c r="H81" s="373"/>
      <c r="I81" s="373"/>
      <c r="J81" s="374"/>
      <c r="K81" s="373"/>
      <c r="L81" s="374">
        <v>9.32</v>
      </c>
      <c r="M81" s="373"/>
      <c r="N81" s="375"/>
      <c r="V81" s="361"/>
      <c r="W81" s="367"/>
      <c r="AA81" s="335" t="s">
        <v>451</v>
      </c>
      <c r="AC81" s="367"/>
    </row>
    <row r="82" spans="1:29" s="332" customFormat="1" ht="22.5" x14ac:dyDescent="0.2">
      <c r="A82" s="372"/>
      <c r="B82" s="371" t="s">
        <v>652</v>
      </c>
      <c r="C82" s="1065" t="s">
        <v>653</v>
      </c>
      <c r="D82" s="1065"/>
      <c r="E82" s="1065"/>
      <c r="F82" s="373" t="s">
        <v>454</v>
      </c>
      <c r="G82" s="373" t="s">
        <v>654</v>
      </c>
      <c r="H82" s="373"/>
      <c r="I82" s="373" t="s">
        <v>654</v>
      </c>
      <c r="J82" s="374"/>
      <c r="K82" s="373"/>
      <c r="L82" s="374">
        <v>8.57</v>
      </c>
      <c r="M82" s="373"/>
      <c r="N82" s="375"/>
      <c r="V82" s="361"/>
      <c r="W82" s="367"/>
      <c r="AA82" s="335" t="s">
        <v>653</v>
      </c>
      <c r="AC82" s="367"/>
    </row>
    <row r="83" spans="1:29" s="332" customFormat="1" ht="22.5" x14ac:dyDescent="0.2">
      <c r="A83" s="372"/>
      <c r="B83" s="371" t="s">
        <v>655</v>
      </c>
      <c r="C83" s="1065" t="s">
        <v>656</v>
      </c>
      <c r="D83" s="1065"/>
      <c r="E83" s="1065"/>
      <c r="F83" s="373" t="s">
        <v>454</v>
      </c>
      <c r="G83" s="373" t="s">
        <v>657</v>
      </c>
      <c r="H83" s="373"/>
      <c r="I83" s="373" t="s">
        <v>657</v>
      </c>
      <c r="J83" s="374"/>
      <c r="K83" s="373"/>
      <c r="L83" s="374">
        <v>4.29</v>
      </c>
      <c r="M83" s="373"/>
      <c r="N83" s="375"/>
      <c r="V83" s="361"/>
      <c r="W83" s="367"/>
      <c r="AA83" s="335" t="s">
        <v>656</v>
      </c>
      <c r="AC83" s="367"/>
    </row>
    <row r="84" spans="1:29" s="332" customFormat="1" ht="12" x14ac:dyDescent="0.2">
      <c r="A84" s="379"/>
      <c r="B84" s="380"/>
      <c r="C84" s="1068" t="s">
        <v>459</v>
      </c>
      <c r="D84" s="1068"/>
      <c r="E84" s="1068"/>
      <c r="F84" s="364"/>
      <c r="G84" s="364"/>
      <c r="H84" s="364"/>
      <c r="I84" s="364"/>
      <c r="J84" s="365"/>
      <c r="K84" s="364"/>
      <c r="L84" s="365">
        <v>104.49</v>
      </c>
      <c r="M84" s="376"/>
      <c r="N84" s="366"/>
      <c r="V84" s="361"/>
      <c r="W84" s="367"/>
      <c r="AC84" s="367" t="s">
        <v>459</v>
      </c>
    </row>
    <row r="85" spans="1:29" s="332" customFormat="1" ht="45" x14ac:dyDescent="0.2">
      <c r="A85" s="362" t="s">
        <v>472</v>
      </c>
      <c r="B85" s="363" t="s">
        <v>687</v>
      </c>
      <c r="C85" s="1068" t="s">
        <v>688</v>
      </c>
      <c r="D85" s="1068"/>
      <c r="E85" s="1068"/>
      <c r="F85" s="364" t="s">
        <v>648</v>
      </c>
      <c r="G85" s="364"/>
      <c r="H85" s="364"/>
      <c r="I85" s="364" t="s">
        <v>4787</v>
      </c>
      <c r="J85" s="365"/>
      <c r="K85" s="364"/>
      <c r="L85" s="365"/>
      <c r="M85" s="364"/>
      <c r="N85" s="366"/>
      <c r="V85" s="361"/>
      <c r="W85" s="367" t="s">
        <v>688</v>
      </c>
      <c r="AC85" s="367"/>
    </row>
    <row r="86" spans="1:29" s="332" customFormat="1" ht="12" x14ac:dyDescent="0.2">
      <c r="A86" s="368"/>
      <c r="B86" s="369"/>
      <c r="C86" s="1065" t="s">
        <v>4788</v>
      </c>
      <c r="D86" s="1065"/>
      <c r="E86" s="1065"/>
      <c r="F86" s="1065"/>
      <c r="G86" s="1065"/>
      <c r="H86" s="1065"/>
      <c r="I86" s="1065"/>
      <c r="J86" s="1065"/>
      <c r="K86" s="1065"/>
      <c r="L86" s="1065"/>
      <c r="M86" s="1065"/>
      <c r="N86" s="1072"/>
      <c r="V86" s="361"/>
      <c r="W86" s="367"/>
      <c r="X86" s="335" t="s">
        <v>4788</v>
      </c>
      <c r="AC86" s="367"/>
    </row>
    <row r="87" spans="1:29" s="332" customFormat="1" ht="33.75" x14ac:dyDescent="0.2">
      <c r="A87" s="370"/>
      <c r="B87" s="371" t="s">
        <v>430</v>
      </c>
      <c r="C87" s="1065" t="s">
        <v>431</v>
      </c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72"/>
      <c r="V87" s="361"/>
      <c r="W87" s="367"/>
      <c r="Y87" s="335" t="s">
        <v>431</v>
      </c>
      <c r="AC87" s="367"/>
    </row>
    <row r="88" spans="1:29" s="332" customFormat="1" ht="12" x14ac:dyDescent="0.2">
      <c r="A88" s="372"/>
      <c r="B88" s="371" t="s">
        <v>434</v>
      </c>
      <c r="C88" s="1065" t="s">
        <v>435</v>
      </c>
      <c r="D88" s="1065"/>
      <c r="E88" s="1065"/>
      <c r="F88" s="373"/>
      <c r="G88" s="373"/>
      <c r="H88" s="373"/>
      <c r="I88" s="373"/>
      <c r="J88" s="374">
        <v>284.17</v>
      </c>
      <c r="K88" s="373" t="s">
        <v>436</v>
      </c>
      <c r="L88" s="374">
        <v>128.59</v>
      </c>
      <c r="M88" s="373"/>
      <c r="N88" s="375"/>
      <c r="V88" s="361"/>
      <c r="W88" s="367"/>
      <c r="Z88" s="335" t="s">
        <v>435</v>
      </c>
      <c r="AC88" s="367"/>
    </row>
    <row r="89" spans="1:29" s="332" customFormat="1" ht="12" x14ac:dyDescent="0.2">
      <c r="A89" s="372"/>
      <c r="B89" s="371" t="s">
        <v>437</v>
      </c>
      <c r="C89" s="1065" t="s">
        <v>438</v>
      </c>
      <c r="D89" s="1065"/>
      <c r="E89" s="1065"/>
      <c r="F89" s="373"/>
      <c r="G89" s="373"/>
      <c r="H89" s="373"/>
      <c r="I89" s="373"/>
      <c r="J89" s="374">
        <v>28.89</v>
      </c>
      <c r="K89" s="373" t="s">
        <v>436</v>
      </c>
      <c r="L89" s="374">
        <v>13.07</v>
      </c>
      <c r="M89" s="373"/>
      <c r="N89" s="375"/>
      <c r="V89" s="361"/>
      <c r="W89" s="367"/>
      <c r="Z89" s="335" t="s">
        <v>438</v>
      </c>
      <c r="AC89" s="367"/>
    </row>
    <row r="90" spans="1:29" s="332" customFormat="1" ht="12" x14ac:dyDescent="0.2">
      <c r="A90" s="372"/>
      <c r="B90" s="371"/>
      <c r="C90" s="1065" t="s">
        <v>447</v>
      </c>
      <c r="D90" s="1065"/>
      <c r="E90" s="1065"/>
      <c r="F90" s="373" t="s">
        <v>444</v>
      </c>
      <c r="G90" s="373" t="s">
        <v>690</v>
      </c>
      <c r="H90" s="373" t="s">
        <v>436</v>
      </c>
      <c r="I90" s="373" t="s">
        <v>4789</v>
      </c>
      <c r="J90" s="374"/>
      <c r="K90" s="373"/>
      <c r="L90" s="374"/>
      <c r="M90" s="373"/>
      <c r="N90" s="375"/>
      <c r="V90" s="361"/>
      <c r="W90" s="367"/>
      <c r="AA90" s="335" t="s">
        <v>447</v>
      </c>
      <c r="AC90" s="367"/>
    </row>
    <row r="91" spans="1:29" s="332" customFormat="1" ht="12" x14ac:dyDescent="0.2">
      <c r="A91" s="372"/>
      <c r="B91" s="371"/>
      <c r="C91" s="1077" t="s">
        <v>450</v>
      </c>
      <c r="D91" s="1077"/>
      <c r="E91" s="1077"/>
      <c r="F91" s="376"/>
      <c r="G91" s="376"/>
      <c r="H91" s="376"/>
      <c r="I91" s="376"/>
      <c r="J91" s="377">
        <v>284.17</v>
      </c>
      <c r="K91" s="376"/>
      <c r="L91" s="377">
        <v>128.59</v>
      </c>
      <c r="M91" s="376"/>
      <c r="N91" s="378"/>
      <c r="V91" s="361"/>
      <c r="W91" s="367"/>
      <c r="AB91" s="335" t="s">
        <v>450</v>
      </c>
      <c r="AC91" s="367"/>
    </row>
    <row r="92" spans="1:29" s="332" customFormat="1" ht="12" x14ac:dyDescent="0.2">
      <c r="A92" s="372"/>
      <c r="B92" s="371"/>
      <c r="C92" s="1065" t="s">
        <v>451</v>
      </c>
      <c r="D92" s="1065"/>
      <c r="E92" s="1065"/>
      <c r="F92" s="373"/>
      <c r="G92" s="373"/>
      <c r="H92" s="373"/>
      <c r="I92" s="373"/>
      <c r="J92" s="374"/>
      <c r="K92" s="373"/>
      <c r="L92" s="374">
        <v>13.07</v>
      </c>
      <c r="M92" s="373"/>
      <c r="N92" s="375"/>
      <c r="V92" s="361"/>
      <c r="W92" s="367"/>
      <c r="AA92" s="335" t="s">
        <v>451</v>
      </c>
      <c r="AC92" s="367"/>
    </row>
    <row r="93" spans="1:29" s="332" customFormat="1" ht="22.5" x14ac:dyDescent="0.2">
      <c r="A93" s="372"/>
      <c r="B93" s="371" t="s">
        <v>652</v>
      </c>
      <c r="C93" s="1065" t="s">
        <v>653</v>
      </c>
      <c r="D93" s="1065"/>
      <c r="E93" s="1065"/>
      <c r="F93" s="373" t="s">
        <v>454</v>
      </c>
      <c r="G93" s="373" t="s">
        <v>654</v>
      </c>
      <c r="H93" s="373"/>
      <c r="I93" s="373" t="s">
        <v>654</v>
      </c>
      <c r="J93" s="374"/>
      <c r="K93" s="373"/>
      <c r="L93" s="374">
        <v>12.02</v>
      </c>
      <c r="M93" s="373"/>
      <c r="N93" s="375"/>
      <c r="V93" s="361"/>
      <c r="W93" s="367"/>
      <c r="AA93" s="335" t="s">
        <v>653</v>
      </c>
      <c r="AC93" s="367"/>
    </row>
    <row r="94" spans="1:29" s="332" customFormat="1" ht="22.5" x14ac:dyDescent="0.2">
      <c r="A94" s="372"/>
      <c r="B94" s="371" t="s">
        <v>655</v>
      </c>
      <c r="C94" s="1065" t="s">
        <v>656</v>
      </c>
      <c r="D94" s="1065"/>
      <c r="E94" s="1065"/>
      <c r="F94" s="373" t="s">
        <v>454</v>
      </c>
      <c r="G94" s="373" t="s">
        <v>657</v>
      </c>
      <c r="H94" s="373"/>
      <c r="I94" s="373" t="s">
        <v>657</v>
      </c>
      <c r="J94" s="374"/>
      <c r="K94" s="373"/>
      <c r="L94" s="374">
        <v>6.01</v>
      </c>
      <c r="M94" s="373"/>
      <c r="N94" s="375"/>
      <c r="V94" s="361"/>
      <c r="W94" s="367"/>
      <c r="AA94" s="335" t="s">
        <v>656</v>
      </c>
      <c r="AC94" s="367"/>
    </row>
    <row r="95" spans="1:29" s="332" customFormat="1" ht="12" x14ac:dyDescent="0.2">
      <c r="A95" s="379"/>
      <c r="B95" s="380"/>
      <c r="C95" s="1068" t="s">
        <v>459</v>
      </c>
      <c r="D95" s="1068"/>
      <c r="E95" s="1068"/>
      <c r="F95" s="364"/>
      <c r="G95" s="364"/>
      <c r="H95" s="364"/>
      <c r="I95" s="364"/>
      <c r="J95" s="365"/>
      <c r="K95" s="364"/>
      <c r="L95" s="365">
        <v>146.62</v>
      </c>
      <c r="M95" s="376"/>
      <c r="N95" s="366"/>
      <c r="V95" s="361"/>
      <c r="W95" s="367"/>
      <c r="AC95" s="367" t="s">
        <v>459</v>
      </c>
    </row>
    <row r="96" spans="1:29" s="332" customFormat="1" ht="33.75" x14ac:dyDescent="0.2">
      <c r="A96" s="362" t="s">
        <v>476</v>
      </c>
      <c r="B96" s="363" t="s">
        <v>692</v>
      </c>
      <c r="C96" s="1068" t="s">
        <v>693</v>
      </c>
      <c r="D96" s="1068"/>
      <c r="E96" s="1068"/>
      <c r="F96" s="364" t="s">
        <v>648</v>
      </c>
      <c r="G96" s="364"/>
      <c r="H96" s="364"/>
      <c r="I96" s="364" t="s">
        <v>4787</v>
      </c>
      <c r="J96" s="365"/>
      <c r="K96" s="364"/>
      <c r="L96" s="365"/>
      <c r="M96" s="364"/>
      <c r="N96" s="366"/>
      <c r="V96" s="361"/>
      <c r="W96" s="367" t="s">
        <v>693</v>
      </c>
      <c r="AC96" s="367"/>
    </row>
    <row r="97" spans="1:29" s="332" customFormat="1" ht="12" x14ac:dyDescent="0.2">
      <c r="A97" s="368"/>
      <c r="B97" s="369"/>
      <c r="C97" s="1065" t="s">
        <v>4788</v>
      </c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72"/>
      <c r="V97" s="361"/>
      <c r="W97" s="367"/>
      <c r="X97" s="335" t="s">
        <v>4788</v>
      </c>
      <c r="AC97" s="367"/>
    </row>
    <row r="98" spans="1:29" s="332" customFormat="1" ht="33.75" x14ac:dyDescent="0.2">
      <c r="A98" s="370"/>
      <c r="B98" s="371" t="s">
        <v>430</v>
      </c>
      <c r="C98" s="1065" t="s">
        <v>431</v>
      </c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72"/>
      <c r="V98" s="361"/>
      <c r="W98" s="367"/>
      <c r="Y98" s="335" t="s">
        <v>431</v>
      </c>
      <c r="AC98" s="367"/>
    </row>
    <row r="99" spans="1:29" s="332" customFormat="1" ht="12" x14ac:dyDescent="0.2">
      <c r="A99" s="372"/>
      <c r="B99" s="371" t="s">
        <v>434</v>
      </c>
      <c r="C99" s="1065" t="s">
        <v>435</v>
      </c>
      <c r="D99" s="1065"/>
      <c r="E99" s="1065"/>
      <c r="F99" s="373"/>
      <c r="G99" s="373"/>
      <c r="H99" s="373"/>
      <c r="I99" s="373"/>
      <c r="J99" s="374">
        <v>132.79</v>
      </c>
      <c r="K99" s="373" t="s">
        <v>436</v>
      </c>
      <c r="L99" s="374">
        <v>60.09</v>
      </c>
      <c r="M99" s="373"/>
      <c r="N99" s="375"/>
      <c r="V99" s="361"/>
      <c r="W99" s="367"/>
      <c r="Z99" s="335" t="s">
        <v>435</v>
      </c>
      <c r="AC99" s="367"/>
    </row>
    <row r="100" spans="1:29" s="332" customFormat="1" ht="12" x14ac:dyDescent="0.2">
      <c r="A100" s="372"/>
      <c r="B100" s="371" t="s">
        <v>437</v>
      </c>
      <c r="C100" s="1065" t="s">
        <v>438</v>
      </c>
      <c r="D100" s="1065"/>
      <c r="E100" s="1065"/>
      <c r="F100" s="373"/>
      <c r="G100" s="373"/>
      <c r="H100" s="373"/>
      <c r="I100" s="373"/>
      <c r="J100" s="374">
        <v>13.5</v>
      </c>
      <c r="K100" s="373" t="s">
        <v>436</v>
      </c>
      <c r="L100" s="374">
        <v>6.11</v>
      </c>
      <c r="M100" s="373"/>
      <c r="N100" s="375"/>
      <c r="V100" s="361"/>
      <c r="W100" s="367"/>
      <c r="Z100" s="335" t="s">
        <v>438</v>
      </c>
      <c r="AC100" s="367"/>
    </row>
    <row r="101" spans="1:29" s="332" customFormat="1" ht="12" x14ac:dyDescent="0.2">
      <c r="A101" s="372"/>
      <c r="B101" s="371"/>
      <c r="C101" s="1065" t="s">
        <v>447</v>
      </c>
      <c r="D101" s="1065"/>
      <c r="E101" s="1065"/>
      <c r="F101" s="373" t="s">
        <v>444</v>
      </c>
      <c r="G101" s="373" t="s">
        <v>423</v>
      </c>
      <c r="H101" s="373" t="s">
        <v>436</v>
      </c>
      <c r="I101" s="373" t="s">
        <v>4790</v>
      </c>
      <c r="J101" s="374"/>
      <c r="K101" s="373"/>
      <c r="L101" s="374"/>
      <c r="M101" s="373"/>
      <c r="N101" s="375"/>
      <c r="V101" s="361"/>
      <c r="W101" s="367"/>
      <c r="AA101" s="335" t="s">
        <v>447</v>
      </c>
      <c r="AC101" s="367"/>
    </row>
    <row r="102" spans="1:29" s="332" customFormat="1" ht="12" x14ac:dyDescent="0.2">
      <c r="A102" s="372"/>
      <c r="B102" s="371"/>
      <c r="C102" s="1077" t="s">
        <v>450</v>
      </c>
      <c r="D102" s="1077"/>
      <c r="E102" s="1077"/>
      <c r="F102" s="376"/>
      <c r="G102" s="376"/>
      <c r="H102" s="376"/>
      <c r="I102" s="376"/>
      <c r="J102" s="377">
        <v>132.79</v>
      </c>
      <c r="K102" s="376"/>
      <c r="L102" s="377">
        <v>60.09</v>
      </c>
      <c r="M102" s="376"/>
      <c r="N102" s="378"/>
      <c r="V102" s="361"/>
      <c r="W102" s="367"/>
      <c r="AB102" s="335" t="s">
        <v>450</v>
      </c>
      <c r="AC102" s="367"/>
    </row>
    <row r="103" spans="1:29" s="332" customFormat="1" ht="12" x14ac:dyDescent="0.2">
      <c r="A103" s="372"/>
      <c r="B103" s="371"/>
      <c r="C103" s="1065" t="s">
        <v>451</v>
      </c>
      <c r="D103" s="1065"/>
      <c r="E103" s="1065"/>
      <c r="F103" s="373"/>
      <c r="G103" s="373"/>
      <c r="H103" s="373"/>
      <c r="I103" s="373"/>
      <c r="J103" s="374"/>
      <c r="K103" s="373"/>
      <c r="L103" s="374">
        <v>6.11</v>
      </c>
      <c r="M103" s="373"/>
      <c r="N103" s="375"/>
      <c r="V103" s="361"/>
      <c r="W103" s="367"/>
      <c r="AA103" s="335" t="s">
        <v>451</v>
      </c>
      <c r="AC103" s="367"/>
    </row>
    <row r="104" spans="1:29" s="332" customFormat="1" ht="22.5" x14ac:dyDescent="0.2">
      <c r="A104" s="372"/>
      <c r="B104" s="371" t="s">
        <v>652</v>
      </c>
      <c r="C104" s="1065" t="s">
        <v>653</v>
      </c>
      <c r="D104" s="1065"/>
      <c r="E104" s="1065"/>
      <c r="F104" s="373" t="s">
        <v>454</v>
      </c>
      <c r="G104" s="373" t="s">
        <v>654</v>
      </c>
      <c r="H104" s="373"/>
      <c r="I104" s="373" t="s">
        <v>654</v>
      </c>
      <c r="J104" s="374"/>
      <c r="K104" s="373"/>
      <c r="L104" s="374">
        <v>5.62</v>
      </c>
      <c r="M104" s="373"/>
      <c r="N104" s="375"/>
      <c r="V104" s="361"/>
      <c r="W104" s="367"/>
      <c r="AA104" s="335" t="s">
        <v>653</v>
      </c>
      <c r="AC104" s="367"/>
    </row>
    <row r="105" spans="1:29" s="332" customFormat="1" ht="22.5" x14ac:dyDescent="0.2">
      <c r="A105" s="372"/>
      <c r="B105" s="371" t="s">
        <v>655</v>
      </c>
      <c r="C105" s="1065" t="s">
        <v>656</v>
      </c>
      <c r="D105" s="1065"/>
      <c r="E105" s="1065"/>
      <c r="F105" s="373" t="s">
        <v>454</v>
      </c>
      <c r="G105" s="373" t="s">
        <v>657</v>
      </c>
      <c r="H105" s="373"/>
      <c r="I105" s="373" t="s">
        <v>657</v>
      </c>
      <c r="J105" s="374"/>
      <c r="K105" s="373"/>
      <c r="L105" s="374">
        <v>2.81</v>
      </c>
      <c r="M105" s="373"/>
      <c r="N105" s="375"/>
      <c r="V105" s="361"/>
      <c r="W105" s="367"/>
      <c r="AA105" s="335" t="s">
        <v>656</v>
      </c>
      <c r="AC105" s="367"/>
    </row>
    <row r="106" spans="1:29" s="332" customFormat="1" ht="12" x14ac:dyDescent="0.2">
      <c r="A106" s="379"/>
      <c r="B106" s="380"/>
      <c r="C106" s="1068" t="s">
        <v>459</v>
      </c>
      <c r="D106" s="1068"/>
      <c r="E106" s="1068"/>
      <c r="F106" s="364"/>
      <c r="G106" s="364"/>
      <c r="H106" s="364"/>
      <c r="I106" s="364"/>
      <c r="J106" s="365"/>
      <c r="K106" s="364"/>
      <c r="L106" s="365">
        <v>68.52</v>
      </c>
      <c r="M106" s="376"/>
      <c r="N106" s="366"/>
      <c r="V106" s="361"/>
      <c r="W106" s="367"/>
      <c r="AC106" s="367" t="s">
        <v>459</v>
      </c>
    </row>
    <row r="107" spans="1:29" s="332" customFormat="1" ht="22.5" x14ac:dyDescent="0.2">
      <c r="A107" s="362" t="s">
        <v>481</v>
      </c>
      <c r="B107" s="363" t="s">
        <v>4495</v>
      </c>
      <c r="C107" s="1068" t="s">
        <v>4496</v>
      </c>
      <c r="D107" s="1068"/>
      <c r="E107" s="1068"/>
      <c r="F107" s="364" t="s">
        <v>660</v>
      </c>
      <c r="G107" s="364"/>
      <c r="H107" s="364"/>
      <c r="I107" s="364" t="s">
        <v>4791</v>
      </c>
      <c r="J107" s="365"/>
      <c r="K107" s="364"/>
      <c r="L107" s="365"/>
      <c r="M107" s="364"/>
      <c r="N107" s="366"/>
      <c r="V107" s="361"/>
      <c r="W107" s="367" t="s">
        <v>4496</v>
      </c>
      <c r="AC107" s="367"/>
    </row>
    <row r="108" spans="1:29" s="332" customFormat="1" ht="12" x14ac:dyDescent="0.2">
      <c r="A108" s="368"/>
      <c r="B108" s="369"/>
      <c r="C108" s="1065" t="s">
        <v>4792</v>
      </c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72"/>
      <c r="V108" s="361"/>
      <c r="W108" s="367"/>
      <c r="X108" s="335" t="s">
        <v>4792</v>
      </c>
      <c r="AC108" s="367"/>
    </row>
    <row r="109" spans="1:29" s="332" customFormat="1" ht="33.75" x14ac:dyDescent="0.2">
      <c r="A109" s="370"/>
      <c r="B109" s="371" t="s">
        <v>430</v>
      </c>
      <c r="C109" s="1065" t="s">
        <v>431</v>
      </c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72"/>
      <c r="V109" s="361"/>
      <c r="W109" s="367"/>
      <c r="Y109" s="335" t="s">
        <v>431</v>
      </c>
      <c r="AC109" s="367"/>
    </row>
    <row r="110" spans="1:29" s="332" customFormat="1" ht="12" x14ac:dyDescent="0.2">
      <c r="A110" s="372"/>
      <c r="B110" s="371" t="s">
        <v>423</v>
      </c>
      <c r="C110" s="1065" t="s">
        <v>432</v>
      </c>
      <c r="D110" s="1065"/>
      <c r="E110" s="1065"/>
      <c r="F110" s="373"/>
      <c r="G110" s="373"/>
      <c r="H110" s="373"/>
      <c r="I110" s="373"/>
      <c r="J110" s="374">
        <v>106.88</v>
      </c>
      <c r="K110" s="373" t="s">
        <v>436</v>
      </c>
      <c r="L110" s="374">
        <v>483.63</v>
      </c>
      <c r="M110" s="373"/>
      <c r="N110" s="375"/>
      <c r="V110" s="361"/>
      <c r="W110" s="367"/>
      <c r="Z110" s="335" t="s">
        <v>432</v>
      </c>
      <c r="AC110" s="367"/>
    </row>
    <row r="111" spans="1:29" s="332" customFormat="1" ht="12" x14ac:dyDescent="0.2">
      <c r="A111" s="372"/>
      <c r="B111" s="371" t="s">
        <v>434</v>
      </c>
      <c r="C111" s="1065" t="s">
        <v>435</v>
      </c>
      <c r="D111" s="1065"/>
      <c r="E111" s="1065"/>
      <c r="F111" s="373"/>
      <c r="G111" s="373"/>
      <c r="H111" s="373"/>
      <c r="I111" s="373"/>
      <c r="J111" s="374">
        <v>241.58</v>
      </c>
      <c r="K111" s="373" t="s">
        <v>436</v>
      </c>
      <c r="L111" s="374">
        <v>1093.1500000000001</v>
      </c>
      <c r="M111" s="373"/>
      <c r="N111" s="375"/>
      <c r="V111" s="361"/>
      <c r="W111" s="367"/>
      <c r="Z111" s="335" t="s">
        <v>435</v>
      </c>
      <c r="AC111" s="367"/>
    </row>
    <row r="112" spans="1:29" s="332" customFormat="1" ht="12" x14ac:dyDescent="0.2">
      <c r="A112" s="372"/>
      <c r="B112" s="371" t="s">
        <v>437</v>
      </c>
      <c r="C112" s="1065" t="s">
        <v>438</v>
      </c>
      <c r="D112" s="1065"/>
      <c r="E112" s="1065"/>
      <c r="F112" s="373"/>
      <c r="G112" s="373"/>
      <c r="H112" s="373"/>
      <c r="I112" s="373"/>
      <c r="J112" s="374">
        <v>26.36</v>
      </c>
      <c r="K112" s="373" t="s">
        <v>436</v>
      </c>
      <c r="L112" s="374">
        <v>119.28</v>
      </c>
      <c r="M112" s="373"/>
      <c r="N112" s="375"/>
      <c r="V112" s="361"/>
      <c r="W112" s="367"/>
      <c r="Z112" s="335" t="s">
        <v>438</v>
      </c>
      <c r="AC112" s="367"/>
    </row>
    <row r="113" spans="1:31" s="332" customFormat="1" ht="12" x14ac:dyDescent="0.2">
      <c r="A113" s="372"/>
      <c r="B113" s="371"/>
      <c r="C113" s="1065" t="s">
        <v>443</v>
      </c>
      <c r="D113" s="1065"/>
      <c r="E113" s="1065"/>
      <c r="F113" s="373" t="s">
        <v>444</v>
      </c>
      <c r="G113" s="373" t="s">
        <v>4499</v>
      </c>
      <c r="H113" s="373" t="s">
        <v>436</v>
      </c>
      <c r="I113" s="373" t="s">
        <v>4793</v>
      </c>
      <c r="J113" s="374"/>
      <c r="K113" s="373"/>
      <c r="L113" s="374"/>
      <c r="M113" s="373"/>
      <c r="N113" s="375"/>
      <c r="V113" s="361"/>
      <c r="W113" s="367"/>
      <c r="AA113" s="335" t="s">
        <v>443</v>
      </c>
      <c r="AC113" s="367"/>
    </row>
    <row r="114" spans="1:31" s="332" customFormat="1" ht="12" x14ac:dyDescent="0.2">
      <c r="A114" s="372"/>
      <c r="B114" s="371"/>
      <c r="C114" s="1065" t="s">
        <v>447</v>
      </c>
      <c r="D114" s="1065"/>
      <c r="E114" s="1065"/>
      <c r="F114" s="373" t="s">
        <v>444</v>
      </c>
      <c r="G114" s="373" t="s">
        <v>4501</v>
      </c>
      <c r="H114" s="373" t="s">
        <v>436</v>
      </c>
      <c r="I114" s="373" t="s">
        <v>4794</v>
      </c>
      <c r="J114" s="374"/>
      <c r="K114" s="373"/>
      <c r="L114" s="374"/>
      <c r="M114" s="373"/>
      <c r="N114" s="375"/>
      <c r="V114" s="361"/>
      <c r="W114" s="367"/>
      <c r="AA114" s="335" t="s">
        <v>447</v>
      </c>
      <c r="AC114" s="367"/>
    </row>
    <row r="115" spans="1:31" s="332" customFormat="1" ht="12" x14ac:dyDescent="0.2">
      <c r="A115" s="372"/>
      <c r="B115" s="371"/>
      <c r="C115" s="1077" t="s">
        <v>450</v>
      </c>
      <c r="D115" s="1077"/>
      <c r="E115" s="1077"/>
      <c r="F115" s="376"/>
      <c r="G115" s="376"/>
      <c r="H115" s="376"/>
      <c r="I115" s="376"/>
      <c r="J115" s="377">
        <v>348.46</v>
      </c>
      <c r="K115" s="376"/>
      <c r="L115" s="377">
        <v>1576.78</v>
      </c>
      <c r="M115" s="376"/>
      <c r="N115" s="378"/>
      <c r="V115" s="361"/>
      <c r="W115" s="367"/>
      <c r="AB115" s="335" t="s">
        <v>450</v>
      </c>
      <c r="AC115" s="367"/>
    </row>
    <row r="116" spans="1:31" s="332" customFormat="1" ht="12" x14ac:dyDescent="0.2">
      <c r="A116" s="372"/>
      <c r="B116" s="371"/>
      <c r="C116" s="1065" t="s">
        <v>451</v>
      </c>
      <c r="D116" s="1065"/>
      <c r="E116" s="1065"/>
      <c r="F116" s="373"/>
      <c r="G116" s="373"/>
      <c r="H116" s="373"/>
      <c r="I116" s="373"/>
      <c r="J116" s="374"/>
      <c r="K116" s="373"/>
      <c r="L116" s="374">
        <v>602.91</v>
      </c>
      <c r="M116" s="373"/>
      <c r="N116" s="375"/>
      <c r="V116" s="361"/>
      <c r="W116" s="367"/>
      <c r="AA116" s="335" t="s">
        <v>451</v>
      </c>
      <c r="AC116" s="367"/>
    </row>
    <row r="117" spans="1:31" s="332" customFormat="1" ht="22.5" x14ac:dyDescent="0.2">
      <c r="A117" s="372"/>
      <c r="B117" s="371" t="s">
        <v>652</v>
      </c>
      <c r="C117" s="1065" t="s">
        <v>653</v>
      </c>
      <c r="D117" s="1065"/>
      <c r="E117" s="1065"/>
      <c r="F117" s="373" t="s">
        <v>454</v>
      </c>
      <c r="G117" s="373" t="s">
        <v>654</v>
      </c>
      <c r="H117" s="373"/>
      <c r="I117" s="373" t="s">
        <v>654</v>
      </c>
      <c r="J117" s="374"/>
      <c r="K117" s="373"/>
      <c r="L117" s="374">
        <v>554.67999999999995</v>
      </c>
      <c r="M117" s="373"/>
      <c r="N117" s="375"/>
      <c r="V117" s="361"/>
      <c r="W117" s="367"/>
      <c r="AA117" s="335" t="s">
        <v>653</v>
      </c>
      <c r="AC117" s="367"/>
    </row>
    <row r="118" spans="1:31" s="332" customFormat="1" ht="22.5" x14ac:dyDescent="0.2">
      <c r="A118" s="372"/>
      <c r="B118" s="371" t="s">
        <v>655</v>
      </c>
      <c r="C118" s="1065" t="s">
        <v>656</v>
      </c>
      <c r="D118" s="1065"/>
      <c r="E118" s="1065"/>
      <c r="F118" s="373" t="s">
        <v>454</v>
      </c>
      <c r="G118" s="373" t="s">
        <v>657</v>
      </c>
      <c r="H118" s="373"/>
      <c r="I118" s="373" t="s">
        <v>657</v>
      </c>
      <c r="J118" s="374"/>
      <c r="K118" s="373"/>
      <c r="L118" s="374">
        <v>277.33999999999997</v>
      </c>
      <c r="M118" s="373"/>
      <c r="N118" s="375"/>
      <c r="V118" s="361"/>
      <c r="W118" s="367"/>
      <c r="AA118" s="335" t="s">
        <v>656</v>
      </c>
      <c r="AC118" s="367"/>
    </row>
    <row r="119" spans="1:31" s="332" customFormat="1" ht="12" x14ac:dyDescent="0.2">
      <c r="A119" s="379"/>
      <c r="B119" s="380"/>
      <c r="C119" s="1068" t="s">
        <v>459</v>
      </c>
      <c r="D119" s="1068"/>
      <c r="E119" s="1068"/>
      <c r="F119" s="364"/>
      <c r="G119" s="364"/>
      <c r="H119" s="364"/>
      <c r="I119" s="364"/>
      <c r="J119" s="365"/>
      <c r="K119" s="364"/>
      <c r="L119" s="365">
        <v>2408.8000000000002</v>
      </c>
      <c r="M119" s="376"/>
      <c r="N119" s="366"/>
      <c r="V119" s="361"/>
      <c r="W119" s="367"/>
      <c r="AC119" s="367" t="s">
        <v>459</v>
      </c>
    </row>
    <row r="120" spans="1:31" s="332" customFormat="1" ht="1.5" customHeight="1" x14ac:dyDescent="0.2">
      <c r="A120" s="386"/>
      <c r="B120" s="380"/>
      <c r="C120" s="380"/>
      <c r="D120" s="380"/>
      <c r="E120" s="380"/>
      <c r="F120" s="386"/>
      <c r="G120" s="386"/>
      <c r="H120" s="386"/>
      <c r="I120" s="386"/>
      <c r="J120" s="390"/>
      <c r="K120" s="386"/>
      <c r="L120" s="390"/>
      <c r="M120" s="373"/>
      <c r="N120" s="390"/>
      <c r="V120" s="361"/>
      <c r="W120" s="367"/>
      <c r="AC120" s="367"/>
    </row>
    <row r="121" spans="1:31" s="332" customFormat="1" ht="12" x14ac:dyDescent="0.2">
      <c r="A121" s="391"/>
      <c r="B121" s="392"/>
      <c r="C121" s="1068" t="s">
        <v>4795</v>
      </c>
      <c r="D121" s="1068"/>
      <c r="E121" s="1068"/>
      <c r="F121" s="1068"/>
      <c r="G121" s="1068"/>
      <c r="H121" s="1068"/>
      <c r="I121" s="1068"/>
      <c r="J121" s="1068"/>
      <c r="K121" s="1068"/>
      <c r="L121" s="393"/>
      <c r="M121" s="394"/>
      <c r="N121" s="395"/>
      <c r="V121" s="361"/>
      <c r="W121" s="367"/>
      <c r="AC121" s="367"/>
      <c r="AD121" s="367" t="s">
        <v>4795</v>
      </c>
    </row>
    <row r="122" spans="1:31" s="332" customFormat="1" ht="12" x14ac:dyDescent="0.2">
      <c r="A122" s="396"/>
      <c r="B122" s="371"/>
      <c r="C122" s="1065" t="s">
        <v>512</v>
      </c>
      <c r="D122" s="1065"/>
      <c r="E122" s="1065"/>
      <c r="F122" s="1065"/>
      <c r="G122" s="1065"/>
      <c r="H122" s="1065"/>
      <c r="I122" s="1065"/>
      <c r="J122" s="1065"/>
      <c r="K122" s="1065"/>
      <c r="L122" s="397">
        <v>3732.01</v>
      </c>
      <c r="M122" s="398"/>
      <c r="N122" s="399"/>
      <c r="V122" s="361"/>
      <c r="W122" s="367"/>
      <c r="AC122" s="367"/>
      <c r="AD122" s="367"/>
      <c r="AE122" s="335" t="s">
        <v>512</v>
      </c>
    </row>
    <row r="123" spans="1:31" s="332" customFormat="1" ht="12" x14ac:dyDescent="0.2">
      <c r="A123" s="396"/>
      <c r="B123" s="371"/>
      <c r="C123" s="1065" t="s">
        <v>513</v>
      </c>
      <c r="D123" s="1065"/>
      <c r="E123" s="1065"/>
      <c r="F123" s="1065"/>
      <c r="G123" s="1065"/>
      <c r="H123" s="1065"/>
      <c r="I123" s="1065"/>
      <c r="J123" s="1065"/>
      <c r="K123" s="1065"/>
      <c r="L123" s="397"/>
      <c r="M123" s="398"/>
      <c r="N123" s="399"/>
      <c r="V123" s="361"/>
      <c r="W123" s="367"/>
      <c r="AC123" s="367"/>
      <c r="AD123" s="367"/>
      <c r="AE123" s="335" t="s">
        <v>513</v>
      </c>
    </row>
    <row r="124" spans="1:31" s="332" customFormat="1" ht="12" x14ac:dyDescent="0.2">
      <c r="A124" s="396"/>
      <c r="B124" s="371"/>
      <c r="C124" s="1065" t="s">
        <v>514</v>
      </c>
      <c r="D124" s="1065"/>
      <c r="E124" s="1065"/>
      <c r="F124" s="1065"/>
      <c r="G124" s="1065"/>
      <c r="H124" s="1065"/>
      <c r="I124" s="1065"/>
      <c r="J124" s="1065"/>
      <c r="K124" s="1065"/>
      <c r="L124" s="397">
        <v>715.76</v>
      </c>
      <c r="M124" s="398"/>
      <c r="N124" s="399"/>
      <c r="V124" s="361"/>
      <c r="W124" s="367"/>
      <c r="AC124" s="367"/>
      <c r="AD124" s="367"/>
      <c r="AE124" s="335" t="s">
        <v>514</v>
      </c>
    </row>
    <row r="125" spans="1:31" s="332" customFormat="1" ht="12" x14ac:dyDescent="0.2">
      <c r="A125" s="396"/>
      <c r="B125" s="371"/>
      <c r="C125" s="1065" t="s">
        <v>515</v>
      </c>
      <c r="D125" s="1065"/>
      <c r="E125" s="1065"/>
      <c r="F125" s="1065"/>
      <c r="G125" s="1065"/>
      <c r="H125" s="1065"/>
      <c r="I125" s="1065"/>
      <c r="J125" s="1065"/>
      <c r="K125" s="1065"/>
      <c r="L125" s="397">
        <v>3016.25</v>
      </c>
      <c r="M125" s="398"/>
      <c r="N125" s="399"/>
      <c r="V125" s="361"/>
      <c r="W125" s="367"/>
      <c r="AC125" s="367"/>
      <c r="AD125" s="367"/>
      <c r="AE125" s="335" t="s">
        <v>515</v>
      </c>
    </row>
    <row r="126" spans="1:31" s="332" customFormat="1" ht="12" x14ac:dyDescent="0.2">
      <c r="A126" s="396"/>
      <c r="B126" s="371"/>
      <c r="C126" s="1065" t="s">
        <v>516</v>
      </c>
      <c r="D126" s="1065"/>
      <c r="E126" s="1065"/>
      <c r="F126" s="1065"/>
      <c r="G126" s="1065"/>
      <c r="H126" s="1065"/>
      <c r="I126" s="1065"/>
      <c r="J126" s="1065"/>
      <c r="K126" s="1065"/>
      <c r="L126" s="397">
        <v>339.73</v>
      </c>
      <c r="M126" s="398"/>
      <c r="N126" s="399"/>
      <c r="V126" s="361"/>
      <c r="W126" s="367"/>
      <c r="AC126" s="367"/>
      <c r="AD126" s="367"/>
      <c r="AE126" s="335" t="s">
        <v>516</v>
      </c>
    </row>
    <row r="127" spans="1:31" s="332" customFormat="1" ht="12" x14ac:dyDescent="0.2">
      <c r="A127" s="396"/>
      <c r="B127" s="371"/>
      <c r="C127" s="1065" t="s">
        <v>518</v>
      </c>
      <c r="D127" s="1065"/>
      <c r="E127" s="1065"/>
      <c r="F127" s="1065"/>
      <c r="G127" s="1065"/>
      <c r="H127" s="1065"/>
      <c r="I127" s="1065"/>
      <c r="J127" s="1065"/>
      <c r="K127" s="1065"/>
      <c r="L127" s="397">
        <v>5167.6899999999996</v>
      </c>
      <c r="M127" s="398"/>
      <c r="N127" s="399"/>
      <c r="V127" s="361"/>
      <c r="W127" s="367"/>
      <c r="AC127" s="367"/>
      <c r="AD127" s="367"/>
      <c r="AE127" s="335" t="s">
        <v>518</v>
      </c>
    </row>
    <row r="128" spans="1:31" s="332" customFormat="1" ht="12" x14ac:dyDescent="0.2">
      <c r="A128" s="396"/>
      <c r="B128" s="371"/>
      <c r="C128" s="1065" t="s">
        <v>513</v>
      </c>
      <c r="D128" s="1065"/>
      <c r="E128" s="1065"/>
      <c r="F128" s="1065"/>
      <c r="G128" s="1065"/>
      <c r="H128" s="1065"/>
      <c r="I128" s="1065"/>
      <c r="J128" s="1065"/>
      <c r="K128" s="1065"/>
      <c r="L128" s="397"/>
      <c r="M128" s="398"/>
      <c r="N128" s="399"/>
      <c r="V128" s="361"/>
      <c r="W128" s="367"/>
      <c r="AC128" s="367"/>
      <c r="AD128" s="367"/>
      <c r="AE128" s="335" t="s">
        <v>513</v>
      </c>
    </row>
    <row r="129" spans="1:32" s="332" customFormat="1" ht="12" x14ac:dyDescent="0.2">
      <c r="A129" s="396"/>
      <c r="B129" s="371"/>
      <c r="C129" s="1065" t="s">
        <v>519</v>
      </c>
      <c r="D129" s="1065"/>
      <c r="E129" s="1065"/>
      <c r="F129" s="1065"/>
      <c r="G129" s="1065"/>
      <c r="H129" s="1065"/>
      <c r="I129" s="1065"/>
      <c r="J129" s="1065"/>
      <c r="K129" s="1065"/>
      <c r="L129" s="397">
        <v>715.76</v>
      </c>
      <c r="M129" s="398"/>
      <c r="N129" s="399"/>
      <c r="V129" s="361"/>
      <c r="W129" s="367"/>
      <c r="AC129" s="367"/>
      <c r="AD129" s="367"/>
      <c r="AE129" s="335" t="s">
        <v>519</v>
      </c>
    </row>
    <row r="130" spans="1:32" s="332" customFormat="1" ht="12" x14ac:dyDescent="0.2">
      <c r="A130" s="396"/>
      <c r="B130" s="371"/>
      <c r="C130" s="1065" t="s">
        <v>520</v>
      </c>
      <c r="D130" s="1065"/>
      <c r="E130" s="1065"/>
      <c r="F130" s="1065"/>
      <c r="G130" s="1065"/>
      <c r="H130" s="1065"/>
      <c r="I130" s="1065"/>
      <c r="J130" s="1065"/>
      <c r="K130" s="1065"/>
      <c r="L130" s="397">
        <v>3016.25</v>
      </c>
      <c r="M130" s="398"/>
      <c r="N130" s="399"/>
      <c r="V130" s="361"/>
      <c r="W130" s="367"/>
      <c r="AC130" s="367"/>
      <c r="AD130" s="367"/>
      <c r="AE130" s="335" t="s">
        <v>520</v>
      </c>
    </row>
    <row r="131" spans="1:32" s="332" customFormat="1" ht="12" x14ac:dyDescent="0.2">
      <c r="A131" s="396"/>
      <c r="B131" s="371"/>
      <c r="C131" s="1065" t="s">
        <v>522</v>
      </c>
      <c r="D131" s="1065"/>
      <c r="E131" s="1065"/>
      <c r="F131" s="1065"/>
      <c r="G131" s="1065"/>
      <c r="H131" s="1065"/>
      <c r="I131" s="1065"/>
      <c r="J131" s="1065"/>
      <c r="K131" s="1065"/>
      <c r="L131" s="397">
        <v>964.08</v>
      </c>
      <c r="M131" s="398"/>
      <c r="N131" s="399"/>
      <c r="V131" s="361"/>
      <c r="W131" s="367"/>
      <c r="AC131" s="367"/>
      <c r="AD131" s="367"/>
      <c r="AE131" s="335" t="s">
        <v>522</v>
      </c>
    </row>
    <row r="132" spans="1:32" s="332" customFormat="1" ht="12" x14ac:dyDescent="0.2">
      <c r="A132" s="396"/>
      <c r="B132" s="371"/>
      <c r="C132" s="1065" t="s">
        <v>523</v>
      </c>
      <c r="D132" s="1065"/>
      <c r="E132" s="1065"/>
      <c r="F132" s="1065"/>
      <c r="G132" s="1065"/>
      <c r="H132" s="1065"/>
      <c r="I132" s="1065"/>
      <c r="J132" s="1065"/>
      <c r="K132" s="1065"/>
      <c r="L132" s="397">
        <v>471.6</v>
      </c>
      <c r="M132" s="398"/>
      <c r="N132" s="399"/>
      <c r="V132" s="361"/>
      <c r="W132" s="367"/>
      <c r="AC132" s="367"/>
      <c r="AD132" s="367"/>
      <c r="AE132" s="335" t="s">
        <v>523</v>
      </c>
    </row>
    <row r="133" spans="1:32" s="332" customFormat="1" ht="12" x14ac:dyDescent="0.2">
      <c r="A133" s="396"/>
      <c r="B133" s="371"/>
      <c r="C133" s="1065" t="s">
        <v>524</v>
      </c>
      <c r="D133" s="1065"/>
      <c r="E133" s="1065"/>
      <c r="F133" s="1065"/>
      <c r="G133" s="1065"/>
      <c r="H133" s="1065"/>
      <c r="I133" s="1065"/>
      <c r="J133" s="1065"/>
      <c r="K133" s="1065"/>
      <c r="L133" s="397">
        <v>1055.49</v>
      </c>
      <c r="M133" s="398"/>
      <c r="N133" s="399"/>
      <c r="V133" s="361"/>
      <c r="W133" s="367"/>
      <c r="AC133" s="367"/>
      <c r="AD133" s="367"/>
      <c r="AE133" s="335" t="s">
        <v>524</v>
      </c>
    </row>
    <row r="134" spans="1:32" s="332" customFormat="1" ht="12" x14ac:dyDescent="0.2">
      <c r="A134" s="396"/>
      <c r="B134" s="371"/>
      <c r="C134" s="1065" t="s">
        <v>525</v>
      </c>
      <c r="D134" s="1065"/>
      <c r="E134" s="1065"/>
      <c r="F134" s="1065"/>
      <c r="G134" s="1065"/>
      <c r="H134" s="1065"/>
      <c r="I134" s="1065"/>
      <c r="J134" s="1065"/>
      <c r="K134" s="1065"/>
      <c r="L134" s="397">
        <v>964.08</v>
      </c>
      <c r="M134" s="398"/>
      <c r="N134" s="399"/>
      <c r="V134" s="361"/>
      <c r="W134" s="367"/>
      <c r="AC134" s="367"/>
      <c r="AD134" s="367"/>
      <c r="AE134" s="335" t="s">
        <v>525</v>
      </c>
    </row>
    <row r="135" spans="1:32" s="332" customFormat="1" ht="12" x14ac:dyDescent="0.2">
      <c r="A135" s="396"/>
      <c r="B135" s="371"/>
      <c r="C135" s="1065" t="s">
        <v>526</v>
      </c>
      <c r="D135" s="1065"/>
      <c r="E135" s="1065"/>
      <c r="F135" s="1065"/>
      <c r="G135" s="1065"/>
      <c r="H135" s="1065"/>
      <c r="I135" s="1065"/>
      <c r="J135" s="1065"/>
      <c r="K135" s="1065"/>
      <c r="L135" s="397">
        <v>471.6</v>
      </c>
      <c r="M135" s="398"/>
      <c r="N135" s="399"/>
      <c r="V135" s="361"/>
      <c r="W135" s="367"/>
      <c r="AC135" s="367"/>
      <c r="AD135" s="367"/>
      <c r="AE135" s="335" t="s">
        <v>526</v>
      </c>
    </row>
    <row r="136" spans="1:32" s="332" customFormat="1" ht="12" x14ac:dyDescent="0.2">
      <c r="A136" s="396"/>
      <c r="B136" s="390"/>
      <c r="C136" s="1067" t="s">
        <v>4796</v>
      </c>
      <c r="D136" s="1067"/>
      <c r="E136" s="1067"/>
      <c r="F136" s="1067"/>
      <c r="G136" s="1067"/>
      <c r="H136" s="1067"/>
      <c r="I136" s="1067"/>
      <c r="J136" s="1067"/>
      <c r="K136" s="1067"/>
      <c r="L136" s="400">
        <v>5167.6899999999996</v>
      </c>
      <c r="M136" s="401"/>
      <c r="N136" s="402"/>
      <c r="V136" s="361"/>
      <c r="W136" s="367"/>
      <c r="AC136" s="367"/>
      <c r="AD136" s="367"/>
      <c r="AF136" s="367" t="s">
        <v>4796</v>
      </c>
    </row>
    <row r="137" spans="1:32" s="332" customFormat="1" ht="12" x14ac:dyDescent="0.2">
      <c r="A137" s="1195" t="s">
        <v>4797</v>
      </c>
      <c r="B137" s="1196"/>
      <c r="C137" s="1196"/>
      <c r="D137" s="1196"/>
      <c r="E137" s="1196"/>
      <c r="F137" s="1196"/>
      <c r="G137" s="1196"/>
      <c r="H137" s="1196"/>
      <c r="I137" s="1196"/>
      <c r="J137" s="1196"/>
      <c r="K137" s="1196"/>
      <c r="L137" s="1196"/>
      <c r="M137" s="1196"/>
      <c r="N137" s="1197"/>
      <c r="V137" s="361" t="s">
        <v>4797</v>
      </c>
      <c r="W137" s="367"/>
      <c r="AC137" s="367"/>
      <c r="AD137" s="367"/>
      <c r="AF137" s="367"/>
    </row>
    <row r="138" spans="1:32" s="332" customFormat="1" ht="22.5" x14ac:dyDescent="0.2">
      <c r="A138" s="362" t="s">
        <v>496</v>
      </c>
      <c r="B138" s="363" t="s">
        <v>1072</v>
      </c>
      <c r="C138" s="1068" t="s">
        <v>4515</v>
      </c>
      <c r="D138" s="1068"/>
      <c r="E138" s="1068"/>
      <c r="F138" s="364" t="s">
        <v>660</v>
      </c>
      <c r="G138" s="364"/>
      <c r="H138" s="364"/>
      <c r="I138" s="364" t="s">
        <v>761</v>
      </c>
      <c r="J138" s="365"/>
      <c r="K138" s="364"/>
      <c r="L138" s="365"/>
      <c r="M138" s="364"/>
      <c r="N138" s="366"/>
      <c r="V138" s="361"/>
      <c r="W138" s="367" t="s">
        <v>4515</v>
      </c>
      <c r="AC138" s="367"/>
      <c r="AD138" s="367"/>
      <c r="AF138" s="367"/>
    </row>
    <row r="139" spans="1:32" s="332" customFormat="1" ht="12" x14ac:dyDescent="0.2">
      <c r="A139" s="368"/>
      <c r="B139" s="369"/>
      <c r="C139" s="1065" t="s">
        <v>4798</v>
      </c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72"/>
      <c r="V139" s="361"/>
      <c r="W139" s="367"/>
      <c r="X139" s="335" t="s">
        <v>4798</v>
      </c>
      <c r="AC139" s="367"/>
      <c r="AD139" s="367"/>
      <c r="AF139" s="367"/>
    </row>
    <row r="140" spans="1:32" s="332" customFormat="1" ht="33.75" x14ac:dyDescent="0.2">
      <c r="A140" s="370"/>
      <c r="B140" s="371" t="s">
        <v>430</v>
      </c>
      <c r="C140" s="1065" t="s">
        <v>431</v>
      </c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72"/>
      <c r="V140" s="361"/>
      <c r="W140" s="367"/>
      <c r="Y140" s="335" t="s">
        <v>431</v>
      </c>
      <c r="AC140" s="367"/>
      <c r="AD140" s="367"/>
      <c r="AF140" s="367"/>
    </row>
    <row r="141" spans="1:32" s="332" customFormat="1" ht="12" x14ac:dyDescent="0.2">
      <c r="A141" s="372"/>
      <c r="B141" s="371" t="s">
        <v>423</v>
      </c>
      <c r="C141" s="1065" t="s">
        <v>432</v>
      </c>
      <c r="D141" s="1065"/>
      <c r="E141" s="1065"/>
      <c r="F141" s="373"/>
      <c r="G141" s="373"/>
      <c r="H141" s="373"/>
      <c r="I141" s="373"/>
      <c r="J141" s="374">
        <v>1053</v>
      </c>
      <c r="K141" s="373" t="s">
        <v>436</v>
      </c>
      <c r="L141" s="374">
        <v>128.99</v>
      </c>
      <c r="M141" s="373"/>
      <c r="N141" s="375"/>
      <c r="V141" s="361"/>
      <c r="W141" s="367"/>
      <c r="Z141" s="335" t="s">
        <v>432</v>
      </c>
      <c r="AC141" s="367"/>
      <c r="AD141" s="367"/>
      <c r="AF141" s="367"/>
    </row>
    <row r="142" spans="1:32" s="332" customFormat="1" ht="12" x14ac:dyDescent="0.2">
      <c r="A142" s="372"/>
      <c r="B142" s="371" t="s">
        <v>434</v>
      </c>
      <c r="C142" s="1065" t="s">
        <v>435</v>
      </c>
      <c r="D142" s="1065"/>
      <c r="E142" s="1065"/>
      <c r="F142" s="373"/>
      <c r="G142" s="373"/>
      <c r="H142" s="373"/>
      <c r="I142" s="373"/>
      <c r="J142" s="374">
        <v>1566.06</v>
      </c>
      <c r="K142" s="373" t="s">
        <v>436</v>
      </c>
      <c r="L142" s="374">
        <v>191.84</v>
      </c>
      <c r="M142" s="373"/>
      <c r="N142" s="375"/>
      <c r="V142" s="361"/>
      <c r="W142" s="367"/>
      <c r="Z142" s="335" t="s">
        <v>435</v>
      </c>
      <c r="AC142" s="367"/>
      <c r="AD142" s="367"/>
      <c r="AF142" s="367"/>
    </row>
    <row r="143" spans="1:32" s="332" customFormat="1" ht="12" x14ac:dyDescent="0.2">
      <c r="A143" s="372"/>
      <c r="B143" s="371" t="s">
        <v>437</v>
      </c>
      <c r="C143" s="1065" t="s">
        <v>438</v>
      </c>
      <c r="D143" s="1065"/>
      <c r="E143" s="1065"/>
      <c r="F143" s="373"/>
      <c r="G143" s="373"/>
      <c r="H143" s="373"/>
      <c r="I143" s="373"/>
      <c r="J143" s="374">
        <v>244.39</v>
      </c>
      <c r="K143" s="373" t="s">
        <v>436</v>
      </c>
      <c r="L143" s="374">
        <v>29.94</v>
      </c>
      <c r="M143" s="373"/>
      <c r="N143" s="375"/>
      <c r="V143" s="361"/>
      <c r="W143" s="367"/>
      <c r="Z143" s="335" t="s">
        <v>438</v>
      </c>
      <c r="AC143" s="367"/>
      <c r="AD143" s="367"/>
      <c r="AF143" s="367"/>
    </row>
    <row r="144" spans="1:32" s="332" customFormat="1" ht="12" x14ac:dyDescent="0.2">
      <c r="A144" s="372"/>
      <c r="B144" s="371" t="s">
        <v>439</v>
      </c>
      <c r="C144" s="1065" t="s">
        <v>440</v>
      </c>
      <c r="D144" s="1065"/>
      <c r="E144" s="1065"/>
      <c r="F144" s="373"/>
      <c r="G144" s="373"/>
      <c r="H144" s="373"/>
      <c r="I144" s="373"/>
      <c r="J144" s="374">
        <v>909.27</v>
      </c>
      <c r="K144" s="373"/>
      <c r="L144" s="374">
        <v>89.11</v>
      </c>
      <c r="M144" s="373"/>
      <c r="N144" s="375"/>
      <c r="V144" s="361"/>
      <c r="W144" s="367"/>
      <c r="Z144" s="335" t="s">
        <v>440</v>
      </c>
      <c r="AC144" s="367"/>
      <c r="AD144" s="367"/>
      <c r="AF144" s="367"/>
    </row>
    <row r="145" spans="1:33" s="332" customFormat="1" ht="12" x14ac:dyDescent="0.2">
      <c r="A145" s="368"/>
      <c r="B145" s="381" t="s">
        <v>702</v>
      </c>
      <c r="C145" s="1076" t="s">
        <v>703</v>
      </c>
      <c r="D145" s="1076"/>
      <c r="E145" s="1076"/>
      <c r="F145" s="382" t="s">
        <v>644</v>
      </c>
      <c r="G145" s="382" t="s">
        <v>716</v>
      </c>
      <c r="H145" s="382"/>
      <c r="I145" s="382" t="s">
        <v>4799</v>
      </c>
      <c r="J145" s="371"/>
      <c r="K145" s="373"/>
      <c r="L145" s="374"/>
      <c r="M145" s="373"/>
      <c r="N145" s="383"/>
      <c r="V145" s="361"/>
      <c r="W145" s="367"/>
      <c r="AC145" s="367"/>
      <c r="AD145" s="367"/>
      <c r="AF145" s="367"/>
      <c r="AG145" s="384" t="s">
        <v>703</v>
      </c>
    </row>
    <row r="146" spans="1:33" s="332" customFormat="1" ht="12" x14ac:dyDescent="0.2">
      <c r="A146" s="372"/>
      <c r="B146" s="371"/>
      <c r="C146" s="1065" t="s">
        <v>443</v>
      </c>
      <c r="D146" s="1065"/>
      <c r="E146" s="1065"/>
      <c r="F146" s="373" t="s">
        <v>444</v>
      </c>
      <c r="G146" s="373" t="s">
        <v>1077</v>
      </c>
      <c r="H146" s="373" t="s">
        <v>436</v>
      </c>
      <c r="I146" s="373" t="s">
        <v>4800</v>
      </c>
      <c r="J146" s="374"/>
      <c r="K146" s="373"/>
      <c r="L146" s="374"/>
      <c r="M146" s="373"/>
      <c r="N146" s="375"/>
      <c r="V146" s="361"/>
      <c r="W146" s="367"/>
      <c r="AA146" s="335" t="s">
        <v>443</v>
      </c>
      <c r="AC146" s="367"/>
      <c r="AD146" s="367"/>
      <c r="AF146" s="367"/>
      <c r="AG146" s="384"/>
    </row>
    <row r="147" spans="1:33" s="332" customFormat="1" ht="12" x14ac:dyDescent="0.2">
      <c r="A147" s="372"/>
      <c r="B147" s="371"/>
      <c r="C147" s="1065" t="s">
        <v>447</v>
      </c>
      <c r="D147" s="1065"/>
      <c r="E147" s="1065"/>
      <c r="F147" s="373" t="s">
        <v>444</v>
      </c>
      <c r="G147" s="373" t="s">
        <v>1079</v>
      </c>
      <c r="H147" s="373" t="s">
        <v>436</v>
      </c>
      <c r="I147" s="373" t="s">
        <v>4801</v>
      </c>
      <c r="J147" s="374"/>
      <c r="K147" s="373"/>
      <c r="L147" s="374"/>
      <c r="M147" s="373"/>
      <c r="N147" s="375"/>
      <c r="V147" s="361"/>
      <c r="W147" s="367"/>
      <c r="AA147" s="335" t="s">
        <v>447</v>
      </c>
      <c r="AC147" s="367"/>
      <c r="AD147" s="367"/>
      <c r="AF147" s="367"/>
      <c r="AG147" s="384"/>
    </row>
    <row r="148" spans="1:33" s="332" customFormat="1" ht="12" x14ac:dyDescent="0.2">
      <c r="A148" s="372"/>
      <c r="B148" s="371"/>
      <c r="C148" s="1077" t="s">
        <v>450</v>
      </c>
      <c r="D148" s="1077"/>
      <c r="E148" s="1077"/>
      <c r="F148" s="376"/>
      <c r="G148" s="376"/>
      <c r="H148" s="376"/>
      <c r="I148" s="376"/>
      <c r="J148" s="377">
        <v>3528.33</v>
      </c>
      <c r="K148" s="376"/>
      <c r="L148" s="377">
        <v>409.94</v>
      </c>
      <c r="M148" s="376"/>
      <c r="N148" s="378"/>
      <c r="V148" s="361"/>
      <c r="W148" s="367"/>
      <c r="AB148" s="335" t="s">
        <v>450</v>
      </c>
      <c r="AC148" s="367"/>
      <c r="AD148" s="367"/>
      <c r="AF148" s="367"/>
      <c r="AG148" s="384"/>
    </row>
    <row r="149" spans="1:33" s="332" customFormat="1" ht="12" x14ac:dyDescent="0.2">
      <c r="A149" s="372"/>
      <c r="B149" s="371"/>
      <c r="C149" s="1065" t="s">
        <v>451</v>
      </c>
      <c r="D149" s="1065"/>
      <c r="E149" s="1065"/>
      <c r="F149" s="373"/>
      <c r="G149" s="373"/>
      <c r="H149" s="373"/>
      <c r="I149" s="373"/>
      <c r="J149" s="374"/>
      <c r="K149" s="373"/>
      <c r="L149" s="374">
        <v>158.93</v>
      </c>
      <c r="M149" s="373"/>
      <c r="N149" s="375"/>
      <c r="V149" s="361"/>
      <c r="W149" s="367"/>
      <c r="AA149" s="335" t="s">
        <v>451</v>
      </c>
      <c r="AC149" s="367"/>
      <c r="AD149" s="367"/>
      <c r="AF149" s="367"/>
      <c r="AG149" s="384"/>
    </row>
    <row r="150" spans="1:33" s="332" customFormat="1" ht="33.75" x14ac:dyDescent="0.2">
      <c r="A150" s="372"/>
      <c r="B150" s="371" t="s">
        <v>714</v>
      </c>
      <c r="C150" s="1065" t="s">
        <v>715</v>
      </c>
      <c r="D150" s="1065"/>
      <c r="E150" s="1065"/>
      <c r="F150" s="373" t="s">
        <v>454</v>
      </c>
      <c r="G150" s="373" t="s">
        <v>716</v>
      </c>
      <c r="H150" s="373"/>
      <c r="I150" s="373" t="s">
        <v>716</v>
      </c>
      <c r="J150" s="374"/>
      <c r="K150" s="373"/>
      <c r="L150" s="374">
        <v>162.11000000000001</v>
      </c>
      <c r="M150" s="373"/>
      <c r="N150" s="375"/>
      <c r="V150" s="361"/>
      <c r="W150" s="367"/>
      <c r="AA150" s="335" t="s">
        <v>715</v>
      </c>
      <c r="AC150" s="367"/>
      <c r="AD150" s="367"/>
      <c r="AF150" s="367"/>
      <c r="AG150" s="384"/>
    </row>
    <row r="151" spans="1:33" s="332" customFormat="1" ht="33.75" x14ac:dyDescent="0.2">
      <c r="A151" s="372"/>
      <c r="B151" s="371" t="s">
        <v>717</v>
      </c>
      <c r="C151" s="1065" t="s">
        <v>718</v>
      </c>
      <c r="D151" s="1065"/>
      <c r="E151" s="1065"/>
      <c r="F151" s="373" t="s">
        <v>454</v>
      </c>
      <c r="G151" s="373" t="s">
        <v>719</v>
      </c>
      <c r="H151" s="373"/>
      <c r="I151" s="373" t="s">
        <v>719</v>
      </c>
      <c r="J151" s="374"/>
      <c r="K151" s="373"/>
      <c r="L151" s="374">
        <v>92.18</v>
      </c>
      <c r="M151" s="373"/>
      <c r="N151" s="375"/>
      <c r="V151" s="361"/>
      <c r="W151" s="367"/>
      <c r="AA151" s="335" t="s">
        <v>718</v>
      </c>
      <c r="AC151" s="367"/>
      <c r="AD151" s="367"/>
      <c r="AF151" s="367"/>
      <c r="AG151" s="384"/>
    </row>
    <row r="152" spans="1:33" s="332" customFormat="1" ht="12" x14ac:dyDescent="0.2">
      <c r="A152" s="379"/>
      <c r="B152" s="380"/>
      <c r="C152" s="1068" t="s">
        <v>459</v>
      </c>
      <c r="D152" s="1068"/>
      <c r="E152" s="1068"/>
      <c r="F152" s="364"/>
      <c r="G152" s="364"/>
      <c r="H152" s="364"/>
      <c r="I152" s="364"/>
      <c r="J152" s="365"/>
      <c r="K152" s="364"/>
      <c r="L152" s="365">
        <v>664.23</v>
      </c>
      <c r="M152" s="376"/>
      <c r="N152" s="366"/>
      <c r="V152" s="361"/>
      <c r="W152" s="367"/>
      <c r="AC152" s="367" t="s">
        <v>459</v>
      </c>
      <c r="AD152" s="367"/>
      <c r="AF152" s="367"/>
      <c r="AG152" s="384"/>
    </row>
    <row r="153" spans="1:33" s="332" customFormat="1" ht="22.5" x14ac:dyDescent="0.2">
      <c r="A153" s="362" t="s">
        <v>499</v>
      </c>
      <c r="B153" s="363" t="s">
        <v>1081</v>
      </c>
      <c r="C153" s="1068" t="s">
        <v>1082</v>
      </c>
      <c r="D153" s="1068"/>
      <c r="E153" s="1068"/>
      <c r="F153" s="364" t="s">
        <v>644</v>
      </c>
      <c r="G153" s="364"/>
      <c r="H153" s="364"/>
      <c r="I153" s="364" t="s">
        <v>4799</v>
      </c>
      <c r="J153" s="365">
        <v>560</v>
      </c>
      <c r="K153" s="364"/>
      <c r="L153" s="365">
        <v>5597.76</v>
      </c>
      <c r="M153" s="364"/>
      <c r="N153" s="366"/>
      <c r="V153" s="361"/>
      <c r="W153" s="367" t="s">
        <v>1082</v>
      </c>
      <c r="AC153" s="367"/>
      <c r="AD153" s="367"/>
      <c r="AF153" s="367"/>
      <c r="AG153" s="384"/>
    </row>
    <row r="154" spans="1:33" s="332" customFormat="1" ht="12" x14ac:dyDescent="0.2">
      <c r="A154" s="379"/>
      <c r="B154" s="380"/>
      <c r="C154" s="340" t="s">
        <v>462</v>
      </c>
      <c r="D154" s="385"/>
      <c r="E154" s="385"/>
      <c r="F154" s="386"/>
      <c r="G154" s="386"/>
      <c r="H154" s="386"/>
      <c r="I154" s="386"/>
      <c r="J154" s="387"/>
      <c r="K154" s="386"/>
      <c r="L154" s="387"/>
      <c r="M154" s="388"/>
      <c r="N154" s="389"/>
      <c r="V154" s="361"/>
      <c r="W154" s="367"/>
      <c r="AC154" s="367"/>
      <c r="AD154" s="367"/>
      <c r="AF154" s="367"/>
      <c r="AG154" s="384"/>
    </row>
    <row r="155" spans="1:33" s="332" customFormat="1" ht="22.5" x14ac:dyDescent="0.2">
      <c r="A155" s="362" t="s">
        <v>509</v>
      </c>
      <c r="B155" s="363" t="s">
        <v>727</v>
      </c>
      <c r="C155" s="1068" t="s">
        <v>728</v>
      </c>
      <c r="D155" s="1068"/>
      <c r="E155" s="1068"/>
      <c r="F155" s="364" t="s">
        <v>660</v>
      </c>
      <c r="G155" s="364"/>
      <c r="H155" s="364"/>
      <c r="I155" s="364" t="s">
        <v>2606</v>
      </c>
      <c r="J155" s="365"/>
      <c r="K155" s="364"/>
      <c r="L155" s="365"/>
      <c r="M155" s="364"/>
      <c r="N155" s="366"/>
      <c r="V155" s="361"/>
      <c r="W155" s="367" t="s">
        <v>728</v>
      </c>
      <c r="AC155" s="367"/>
      <c r="AD155" s="367"/>
      <c r="AF155" s="367"/>
      <c r="AG155" s="384"/>
    </row>
    <row r="156" spans="1:33" s="332" customFormat="1" ht="12" x14ac:dyDescent="0.2">
      <c r="A156" s="368"/>
      <c r="B156" s="369"/>
      <c r="C156" s="1065" t="s">
        <v>4802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X156" s="335" t="s">
        <v>4802</v>
      </c>
      <c r="AC156" s="367"/>
      <c r="AD156" s="367"/>
      <c r="AF156" s="367"/>
      <c r="AG156" s="384"/>
    </row>
    <row r="157" spans="1:33" s="332" customFormat="1" ht="33.75" x14ac:dyDescent="0.2">
      <c r="A157" s="370"/>
      <c r="B157" s="371" t="s">
        <v>430</v>
      </c>
      <c r="C157" s="1065" t="s">
        <v>431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Y157" s="335" t="s">
        <v>431</v>
      </c>
      <c r="AC157" s="367"/>
      <c r="AD157" s="367"/>
      <c r="AF157" s="367"/>
      <c r="AG157" s="384"/>
    </row>
    <row r="158" spans="1:33" s="332" customFormat="1" ht="12" x14ac:dyDescent="0.2">
      <c r="A158" s="372"/>
      <c r="B158" s="371" t="s">
        <v>423</v>
      </c>
      <c r="C158" s="1065" t="s">
        <v>432</v>
      </c>
      <c r="D158" s="1065"/>
      <c r="E158" s="1065"/>
      <c r="F158" s="373"/>
      <c r="G158" s="373"/>
      <c r="H158" s="373"/>
      <c r="I158" s="373"/>
      <c r="J158" s="374">
        <v>4179.7</v>
      </c>
      <c r="K158" s="373" t="s">
        <v>436</v>
      </c>
      <c r="L158" s="374">
        <v>1854.74</v>
      </c>
      <c r="M158" s="373"/>
      <c r="N158" s="375"/>
      <c r="V158" s="361"/>
      <c r="W158" s="367"/>
      <c r="Z158" s="335" t="s">
        <v>432</v>
      </c>
      <c r="AC158" s="367"/>
      <c r="AD158" s="367"/>
      <c r="AF158" s="367"/>
      <c r="AG158" s="384"/>
    </row>
    <row r="159" spans="1:33" s="332" customFormat="1" ht="12" x14ac:dyDescent="0.2">
      <c r="A159" s="372"/>
      <c r="B159" s="371" t="s">
        <v>434</v>
      </c>
      <c r="C159" s="1065" t="s">
        <v>435</v>
      </c>
      <c r="D159" s="1065"/>
      <c r="E159" s="1065"/>
      <c r="F159" s="373"/>
      <c r="G159" s="373"/>
      <c r="H159" s="373"/>
      <c r="I159" s="373"/>
      <c r="J159" s="374">
        <v>1734.07</v>
      </c>
      <c r="K159" s="373" t="s">
        <v>436</v>
      </c>
      <c r="L159" s="374">
        <v>769.49</v>
      </c>
      <c r="M159" s="373"/>
      <c r="N159" s="375"/>
      <c r="V159" s="361"/>
      <c r="W159" s="367"/>
      <c r="Z159" s="335" t="s">
        <v>435</v>
      </c>
      <c r="AC159" s="367"/>
      <c r="AD159" s="367"/>
      <c r="AF159" s="367"/>
      <c r="AG159" s="384"/>
    </row>
    <row r="160" spans="1:33" s="332" customFormat="1" ht="12" x14ac:dyDescent="0.2">
      <c r="A160" s="372"/>
      <c r="B160" s="371" t="s">
        <v>437</v>
      </c>
      <c r="C160" s="1065" t="s">
        <v>438</v>
      </c>
      <c r="D160" s="1065"/>
      <c r="E160" s="1065"/>
      <c r="F160" s="373"/>
      <c r="G160" s="373"/>
      <c r="H160" s="373"/>
      <c r="I160" s="373"/>
      <c r="J160" s="374">
        <v>260.92</v>
      </c>
      <c r="K160" s="373" t="s">
        <v>436</v>
      </c>
      <c r="L160" s="374">
        <v>115.78</v>
      </c>
      <c r="M160" s="373"/>
      <c r="N160" s="375"/>
      <c r="V160" s="361"/>
      <c r="W160" s="367"/>
      <c r="Z160" s="335" t="s">
        <v>438</v>
      </c>
      <c r="AC160" s="367"/>
      <c r="AD160" s="367"/>
      <c r="AF160" s="367"/>
      <c r="AG160" s="384"/>
    </row>
    <row r="161" spans="1:33" s="332" customFormat="1" ht="12" x14ac:dyDescent="0.2">
      <c r="A161" s="372"/>
      <c r="B161" s="371" t="s">
        <v>439</v>
      </c>
      <c r="C161" s="1065" t="s">
        <v>440</v>
      </c>
      <c r="D161" s="1065"/>
      <c r="E161" s="1065"/>
      <c r="F161" s="373"/>
      <c r="G161" s="373"/>
      <c r="H161" s="373"/>
      <c r="I161" s="373"/>
      <c r="J161" s="374">
        <v>4083.79</v>
      </c>
      <c r="K161" s="373"/>
      <c r="L161" s="374">
        <v>1449.75</v>
      </c>
      <c r="M161" s="373"/>
      <c r="N161" s="375"/>
      <c r="V161" s="361"/>
      <c r="W161" s="367"/>
      <c r="Z161" s="335" t="s">
        <v>440</v>
      </c>
      <c r="AC161" s="367"/>
      <c r="AD161" s="367"/>
      <c r="AF161" s="367"/>
      <c r="AG161" s="384"/>
    </row>
    <row r="162" spans="1:33" s="332" customFormat="1" ht="12" x14ac:dyDescent="0.2">
      <c r="A162" s="368"/>
      <c r="B162" s="381" t="s">
        <v>702</v>
      </c>
      <c r="C162" s="1076" t="s">
        <v>703</v>
      </c>
      <c r="D162" s="1076"/>
      <c r="E162" s="1076"/>
      <c r="F162" s="382" t="s">
        <v>644</v>
      </c>
      <c r="G162" s="382" t="s">
        <v>716</v>
      </c>
      <c r="H162" s="382"/>
      <c r="I162" s="382" t="s">
        <v>4803</v>
      </c>
      <c r="J162" s="371"/>
      <c r="K162" s="373"/>
      <c r="L162" s="374"/>
      <c r="M162" s="373"/>
      <c r="N162" s="383"/>
      <c r="V162" s="361"/>
      <c r="W162" s="367"/>
      <c r="AC162" s="367"/>
      <c r="AD162" s="367"/>
      <c r="AF162" s="367"/>
      <c r="AG162" s="384" t="s">
        <v>703</v>
      </c>
    </row>
    <row r="163" spans="1:33" s="332" customFormat="1" ht="12" x14ac:dyDescent="0.2">
      <c r="A163" s="372"/>
      <c r="B163" s="371"/>
      <c r="C163" s="1065" t="s">
        <v>443</v>
      </c>
      <c r="D163" s="1065"/>
      <c r="E163" s="1065"/>
      <c r="F163" s="373" t="s">
        <v>444</v>
      </c>
      <c r="G163" s="373" t="s">
        <v>732</v>
      </c>
      <c r="H163" s="373" t="s">
        <v>436</v>
      </c>
      <c r="I163" s="373" t="s">
        <v>4804</v>
      </c>
      <c r="J163" s="374"/>
      <c r="K163" s="373"/>
      <c r="L163" s="374"/>
      <c r="M163" s="373"/>
      <c r="N163" s="375"/>
      <c r="V163" s="361"/>
      <c r="W163" s="367"/>
      <c r="AA163" s="335" t="s">
        <v>443</v>
      </c>
      <c r="AC163" s="367"/>
      <c r="AD163" s="367"/>
      <c r="AF163" s="367"/>
      <c r="AG163" s="384"/>
    </row>
    <row r="164" spans="1:33" s="332" customFormat="1" ht="12" x14ac:dyDescent="0.2">
      <c r="A164" s="372"/>
      <c r="B164" s="371"/>
      <c r="C164" s="1065" t="s">
        <v>447</v>
      </c>
      <c r="D164" s="1065"/>
      <c r="E164" s="1065"/>
      <c r="F164" s="373" t="s">
        <v>444</v>
      </c>
      <c r="G164" s="373" t="s">
        <v>734</v>
      </c>
      <c r="H164" s="373" t="s">
        <v>436</v>
      </c>
      <c r="I164" s="373" t="s">
        <v>4805</v>
      </c>
      <c r="J164" s="374"/>
      <c r="K164" s="373"/>
      <c r="L164" s="374"/>
      <c r="M164" s="373"/>
      <c r="N164" s="375"/>
      <c r="V164" s="361"/>
      <c r="W164" s="367"/>
      <c r="AA164" s="335" t="s">
        <v>447</v>
      </c>
      <c r="AC164" s="367"/>
      <c r="AD164" s="367"/>
      <c r="AF164" s="367"/>
      <c r="AG164" s="384"/>
    </row>
    <row r="165" spans="1:33" s="332" customFormat="1" ht="12" x14ac:dyDescent="0.2">
      <c r="A165" s="372"/>
      <c r="B165" s="371"/>
      <c r="C165" s="1077" t="s">
        <v>450</v>
      </c>
      <c r="D165" s="1077"/>
      <c r="E165" s="1077"/>
      <c r="F165" s="376"/>
      <c r="G165" s="376"/>
      <c r="H165" s="376"/>
      <c r="I165" s="376"/>
      <c r="J165" s="377">
        <v>9997.56</v>
      </c>
      <c r="K165" s="376"/>
      <c r="L165" s="377">
        <v>4073.98</v>
      </c>
      <c r="M165" s="376"/>
      <c r="N165" s="378"/>
      <c r="V165" s="361"/>
      <c r="W165" s="367"/>
      <c r="AB165" s="335" t="s">
        <v>450</v>
      </c>
      <c r="AC165" s="367"/>
      <c r="AD165" s="367"/>
      <c r="AF165" s="367"/>
      <c r="AG165" s="384"/>
    </row>
    <row r="166" spans="1:33" s="332" customFormat="1" ht="12" x14ac:dyDescent="0.2">
      <c r="A166" s="372"/>
      <c r="B166" s="371"/>
      <c r="C166" s="1065" t="s">
        <v>451</v>
      </c>
      <c r="D166" s="1065"/>
      <c r="E166" s="1065"/>
      <c r="F166" s="373"/>
      <c r="G166" s="373"/>
      <c r="H166" s="373"/>
      <c r="I166" s="373"/>
      <c r="J166" s="374"/>
      <c r="K166" s="373"/>
      <c r="L166" s="374">
        <v>1970.52</v>
      </c>
      <c r="M166" s="373"/>
      <c r="N166" s="375"/>
      <c r="V166" s="361"/>
      <c r="W166" s="367"/>
      <c r="AA166" s="335" t="s">
        <v>451</v>
      </c>
      <c r="AC166" s="367"/>
      <c r="AD166" s="367"/>
      <c r="AF166" s="367"/>
      <c r="AG166" s="384"/>
    </row>
    <row r="167" spans="1:33" s="332" customFormat="1" ht="33.75" x14ac:dyDescent="0.2">
      <c r="A167" s="372"/>
      <c r="B167" s="371" t="s">
        <v>714</v>
      </c>
      <c r="C167" s="1065" t="s">
        <v>715</v>
      </c>
      <c r="D167" s="1065"/>
      <c r="E167" s="1065"/>
      <c r="F167" s="373" t="s">
        <v>454</v>
      </c>
      <c r="G167" s="373" t="s">
        <v>716</v>
      </c>
      <c r="H167" s="373"/>
      <c r="I167" s="373" t="s">
        <v>716</v>
      </c>
      <c r="J167" s="374"/>
      <c r="K167" s="373"/>
      <c r="L167" s="374">
        <v>2009.93</v>
      </c>
      <c r="M167" s="373"/>
      <c r="N167" s="375"/>
      <c r="V167" s="361"/>
      <c r="W167" s="367"/>
      <c r="AA167" s="335" t="s">
        <v>715</v>
      </c>
      <c r="AC167" s="367"/>
      <c r="AD167" s="367"/>
      <c r="AF167" s="367"/>
      <c r="AG167" s="384"/>
    </row>
    <row r="168" spans="1:33" s="332" customFormat="1" ht="33.75" x14ac:dyDescent="0.2">
      <c r="A168" s="372"/>
      <c r="B168" s="371" t="s">
        <v>717</v>
      </c>
      <c r="C168" s="1065" t="s">
        <v>718</v>
      </c>
      <c r="D168" s="1065"/>
      <c r="E168" s="1065"/>
      <c r="F168" s="373" t="s">
        <v>454</v>
      </c>
      <c r="G168" s="373" t="s">
        <v>719</v>
      </c>
      <c r="H168" s="373"/>
      <c r="I168" s="373" t="s">
        <v>719</v>
      </c>
      <c r="J168" s="374"/>
      <c r="K168" s="373"/>
      <c r="L168" s="374">
        <v>1142.9000000000001</v>
      </c>
      <c r="M168" s="373"/>
      <c r="N168" s="375"/>
      <c r="V168" s="361"/>
      <c r="W168" s="367"/>
      <c r="AA168" s="335" t="s">
        <v>718</v>
      </c>
      <c r="AC168" s="367"/>
      <c r="AD168" s="367"/>
      <c r="AF168" s="367"/>
      <c r="AG168" s="384"/>
    </row>
    <row r="169" spans="1:33" s="332" customFormat="1" ht="12" x14ac:dyDescent="0.2">
      <c r="A169" s="379"/>
      <c r="B169" s="380"/>
      <c r="C169" s="1068" t="s">
        <v>459</v>
      </c>
      <c r="D169" s="1068"/>
      <c r="E169" s="1068"/>
      <c r="F169" s="364"/>
      <c r="G169" s="364"/>
      <c r="H169" s="364"/>
      <c r="I169" s="364"/>
      <c r="J169" s="365"/>
      <c r="K169" s="364"/>
      <c r="L169" s="365">
        <v>7226.81</v>
      </c>
      <c r="M169" s="376"/>
      <c r="N169" s="366"/>
      <c r="V169" s="361"/>
      <c r="W169" s="367"/>
      <c r="AC169" s="367" t="s">
        <v>459</v>
      </c>
      <c r="AD169" s="367"/>
      <c r="AF169" s="367"/>
      <c r="AG169" s="384"/>
    </row>
    <row r="170" spans="1:33" s="332" customFormat="1" ht="22.5" x14ac:dyDescent="0.2">
      <c r="A170" s="362" t="s">
        <v>529</v>
      </c>
      <c r="B170" s="363" t="s">
        <v>720</v>
      </c>
      <c r="C170" s="1068" t="s">
        <v>721</v>
      </c>
      <c r="D170" s="1068"/>
      <c r="E170" s="1068"/>
      <c r="F170" s="364" t="s">
        <v>644</v>
      </c>
      <c r="G170" s="364"/>
      <c r="H170" s="364"/>
      <c r="I170" s="364" t="s">
        <v>4803</v>
      </c>
      <c r="J170" s="365">
        <v>725.69</v>
      </c>
      <c r="K170" s="364"/>
      <c r="L170" s="365">
        <v>26277.23</v>
      </c>
      <c r="M170" s="364"/>
      <c r="N170" s="366"/>
      <c r="V170" s="361"/>
      <c r="W170" s="367" t="s">
        <v>721</v>
      </c>
      <c r="AC170" s="367"/>
      <c r="AD170" s="367"/>
      <c r="AF170" s="367"/>
      <c r="AG170" s="384"/>
    </row>
    <row r="171" spans="1:33" s="332" customFormat="1" ht="12" x14ac:dyDescent="0.2">
      <c r="A171" s="379"/>
      <c r="B171" s="380"/>
      <c r="C171" s="340" t="s">
        <v>462</v>
      </c>
      <c r="D171" s="385"/>
      <c r="E171" s="385"/>
      <c r="F171" s="386"/>
      <c r="G171" s="386"/>
      <c r="H171" s="386"/>
      <c r="I171" s="386"/>
      <c r="J171" s="387"/>
      <c r="K171" s="386"/>
      <c r="L171" s="387"/>
      <c r="M171" s="388"/>
      <c r="N171" s="389"/>
      <c r="V171" s="361"/>
      <c r="W171" s="367"/>
      <c r="AC171" s="367"/>
      <c r="AD171" s="367"/>
      <c r="AF171" s="367"/>
      <c r="AG171" s="384"/>
    </row>
    <row r="172" spans="1:33" s="332" customFormat="1" ht="22.5" x14ac:dyDescent="0.2">
      <c r="A172" s="362" t="s">
        <v>545</v>
      </c>
      <c r="B172" s="363" t="s">
        <v>736</v>
      </c>
      <c r="C172" s="1068" t="s">
        <v>737</v>
      </c>
      <c r="D172" s="1068"/>
      <c r="E172" s="1068"/>
      <c r="F172" s="364" t="s">
        <v>411</v>
      </c>
      <c r="G172" s="364"/>
      <c r="H172" s="364"/>
      <c r="I172" s="364" t="s">
        <v>4806</v>
      </c>
      <c r="J172" s="365"/>
      <c r="K172" s="364"/>
      <c r="L172" s="365"/>
      <c r="M172" s="364"/>
      <c r="N172" s="366"/>
      <c r="V172" s="361"/>
      <c r="W172" s="367" t="s">
        <v>737</v>
      </c>
      <c r="AC172" s="367"/>
      <c r="AD172" s="367"/>
      <c r="AF172" s="367"/>
      <c r="AG172" s="384"/>
    </row>
    <row r="173" spans="1:33" s="332" customFormat="1" ht="12" x14ac:dyDescent="0.2">
      <c r="A173" s="368"/>
      <c r="B173" s="369"/>
      <c r="C173" s="1065" t="s">
        <v>4807</v>
      </c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72"/>
      <c r="V173" s="361"/>
      <c r="W173" s="367"/>
      <c r="X173" s="335" t="s">
        <v>4807</v>
      </c>
      <c r="AC173" s="367"/>
      <c r="AD173" s="367"/>
      <c r="AF173" s="367"/>
      <c r="AG173" s="384"/>
    </row>
    <row r="174" spans="1:33" s="332" customFormat="1" ht="33.75" x14ac:dyDescent="0.2">
      <c r="A174" s="370"/>
      <c r="B174" s="371" t="s">
        <v>430</v>
      </c>
      <c r="C174" s="1065" t="s">
        <v>431</v>
      </c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72"/>
      <c r="V174" s="361"/>
      <c r="W174" s="367"/>
      <c r="Y174" s="335" t="s">
        <v>431</v>
      </c>
      <c r="AC174" s="367"/>
      <c r="AD174" s="367"/>
      <c r="AF174" s="367"/>
      <c r="AG174" s="384"/>
    </row>
    <row r="175" spans="1:33" s="332" customFormat="1" ht="12" x14ac:dyDescent="0.2">
      <c r="A175" s="372"/>
      <c r="B175" s="371" t="s">
        <v>423</v>
      </c>
      <c r="C175" s="1065" t="s">
        <v>432</v>
      </c>
      <c r="D175" s="1065"/>
      <c r="E175" s="1065"/>
      <c r="F175" s="373"/>
      <c r="G175" s="373"/>
      <c r="H175" s="373"/>
      <c r="I175" s="373"/>
      <c r="J175" s="374">
        <v>102.78</v>
      </c>
      <c r="K175" s="373" t="s">
        <v>436</v>
      </c>
      <c r="L175" s="374">
        <v>174.92</v>
      </c>
      <c r="M175" s="373"/>
      <c r="N175" s="375"/>
      <c r="V175" s="361"/>
      <c r="W175" s="367"/>
      <c r="Z175" s="335" t="s">
        <v>432</v>
      </c>
      <c r="AC175" s="367"/>
      <c r="AD175" s="367"/>
      <c r="AF175" s="367"/>
      <c r="AG175" s="384"/>
    </row>
    <row r="176" spans="1:33" s="332" customFormat="1" ht="12" x14ac:dyDescent="0.2">
      <c r="A176" s="372"/>
      <c r="B176" s="371" t="s">
        <v>434</v>
      </c>
      <c r="C176" s="1065" t="s">
        <v>435</v>
      </c>
      <c r="D176" s="1065"/>
      <c r="E176" s="1065"/>
      <c r="F176" s="373"/>
      <c r="G176" s="373"/>
      <c r="H176" s="373"/>
      <c r="I176" s="373"/>
      <c r="J176" s="374">
        <v>30.45</v>
      </c>
      <c r="K176" s="373" t="s">
        <v>436</v>
      </c>
      <c r="L176" s="374">
        <v>51.82</v>
      </c>
      <c r="M176" s="373"/>
      <c r="N176" s="375"/>
      <c r="V176" s="361"/>
      <c r="W176" s="367"/>
      <c r="Z176" s="335" t="s">
        <v>435</v>
      </c>
      <c r="AC176" s="367"/>
      <c r="AD176" s="367"/>
      <c r="AF176" s="367"/>
      <c r="AG176" s="384"/>
    </row>
    <row r="177" spans="1:33" s="332" customFormat="1" ht="12" x14ac:dyDescent="0.2">
      <c r="A177" s="372"/>
      <c r="B177" s="371" t="s">
        <v>437</v>
      </c>
      <c r="C177" s="1065" t="s">
        <v>438</v>
      </c>
      <c r="D177" s="1065"/>
      <c r="E177" s="1065"/>
      <c r="F177" s="373"/>
      <c r="G177" s="373"/>
      <c r="H177" s="373"/>
      <c r="I177" s="373"/>
      <c r="J177" s="374">
        <v>4.3499999999999996</v>
      </c>
      <c r="K177" s="373" t="s">
        <v>436</v>
      </c>
      <c r="L177" s="374">
        <v>7.4</v>
      </c>
      <c r="M177" s="373"/>
      <c r="N177" s="375"/>
      <c r="V177" s="361"/>
      <c r="W177" s="367"/>
      <c r="Z177" s="335" t="s">
        <v>438</v>
      </c>
      <c r="AC177" s="367"/>
      <c r="AD177" s="367"/>
      <c r="AF177" s="367"/>
      <c r="AG177" s="384"/>
    </row>
    <row r="178" spans="1:33" s="332" customFormat="1" ht="12" x14ac:dyDescent="0.2">
      <c r="A178" s="372"/>
      <c r="B178" s="371" t="s">
        <v>439</v>
      </c>
      <c r="C178" s="1065" t="s">
        <v>440</v>
      </c>
      <c r="D178" s="1065"/>
      <c r="E178" s="1065"/>
      <c r="F178" s="373"/>
      <c r="G178" s="373"/>
      <c r="H178" s="373"/>
      <c r="I178" s="373"/>
      <c r="J178" s="374">
        <v>285.60000000000002</v>
      </c>
      <c r="K178" s="373"/>
      <c r="L178" s="374">
        <v>388.84</v>
      </c>
      <c r="M178" s="373"/>
      <c r="N178" s="375"/>
      <c r="V178" s="361"/>
      <c r="W178" s="367"/>
      <c r="Z178" s="335" t="s">
        <v>440</v>
      </c>
      <c r="AC178" s="367"/>
      <c r="AD178" s="367"/>
      <c r="AF178" s="367"/>
      <c r="AG178" s="384"/>
    </row>
    <row r="179" spans="1:33" s="332" customFormat="1" ht="12" x14ac:dyDescent="0.2">
      <c r="A179" s="368"/>
      <c r="B179" s="381" t="s">
        <v>706</v>
      </c>
      <c r="C179" s="1076" t="s">
        <v>707</v>
      </c>
      <c r="D179" s="1076"/>
      <c r="E179" s="1076"/>
      <c r="F179" s="382" t="s">
        <v>411</v>
      </c>
      <c r="G179" s="382" t="s">
        <v>423</v>
      </c>
      <c r="H179" s="382"/>
      <c r="I179" s="382" t="s">
        <v>4806</v>
      </c>
      <c r="J179" s="371"/>
      <c r="K179" s="373"/>
      <c r="L179" s="374"/>
      <c r="M179" s="373"/>
      <c r="N179" s="383"/>
      <c r="V179" s="361"/>
      <c r="W179" s="367"/>
      <c r="AC179" s="367"/>
      <c r="AD179" s="367"/>
      <c r="AF179" s="367"/>
      <c r="AG179" s="384" t="s">
        <v>707</v>
      </c>
    </row>
    <row r="180" spans="1:33" s="332" customFormat="1" ht="12" x14ac:dyDescent="0.2">
      <c r="A180" s="372"/>
      <c r="B180" s="371"/>
      <c r="C180" s="1065" t="s">
        <v>443</v>
      </c>
      <c r="D180" s="1065"/>
      <c r="E180" s="1065"/>
      <c r="F180" s="373" t="s">
        <v>444</v>
      </c>
      <c r="G180" s="373" t="s">
        <v>740</v>
      </c>
      <c r="H180" s="373" t="s">
        <v>436</v>
      </c>
      <c r="I180" s="373" t="s">
        <v>4808</v>
      </c>
      <c r="J180" s="374"/>
      <c r="K180" s="373"/>
      <c r="L180" s="374"/>
      <c r="M180" s="373"/>
      <c r="N180" s="375"/>
      <c r="V180" s="361"/>
      <c r="W180" s="367"/>
      <c r="AA180" s="335" t="s">
        <v>443</v>
      </c>
      <c r="AC180" s="367"/>
      <c r="AD180" s="367"/>
      <c r="AF180" s="367"/>
      <c r="AG180" s="384"/>
    </row>
    <row r="181" spans="1:33" s="332" customFormat="1" ht="12" x14ac:dyDescent="0.2">
      <c r="A181" s="372"/>
      <c r="B181" s="371"/>
      <c r="C181" s="1065" t="s">
        <v>447</v>
      </c>
      <c r="D181" s="1065"/>
      <c r="E181" s="1065"/>
      <c r="F181" s="373" t="s">
        <v>444</v>
      </c>
      <c r="G181" s="373" t="s">
        <v>742</v>
      </c>
      <c r="H181" s="373" t="s">
        <v>436</v>
      </c>
      <c r="I181" s="373" t="s">
        <v>4809</v>
      </c>
      <c r="J181" s="374"/>
      <c r="K181" s="373"/>
      <c r="L181" s="374"/>
      <c r="M181" s="373"/>
      <c r="N181" s="375"/>
      <c r="V181" s="361"/>
      <c r="W181" s="367"/>
      <c r="AA181" s="335" t="s">
        <v>447</v>
      </c>
      <c r="AC181" s="367"/>
      <c r="AD181" s="367"/>
      <c r="AF181" s="367"/>
      <c r="AG181" s="384"/>
    </row>
    <row r="182" spans="1:33" s="332" customFormat="1" ht="12" x14ac:dyDescent="0.2">
      <c r="A182" s="372"/>
      <c r="B182" s="371"/>
      <c r="C182" s="1077" t="s">
        <v>450</v>
      </c>
      <c r="D182" s="1077"/>
      <c r="E182" s="1077"/>
      <c r="F182" s="376"/>
      <c r="G182" s="376"/>
      <c r="H182" s="376"/>
      <c r="I182" s="376"/>
      <c r="J182" s="377">
        <v>418.83</v>
      </c>
      <c r="K182" s="376"/>
      <c r="L182" s="377">
        <v>615.58000000000004</v>
      </c>
      <c r="M182" s="376"/>
      <c r="N182" s="378"/>
      <c r="V182" s="361"/>
      <c r="W182" s="367"/>
      <c r="AB182" s="335" t="s">
        <v>450</v>
      </c>
      <c r="AC182" s="367"/>
      <c r="AD182" s="367"/>
      <c r="AF182" s="367"/>
      <c r="AG182" s="384"/>
    </row>
    <row r="183" spans="1:33" s="332" customFormat="1" ht="12" x14ac:dyDescent="0.2">
      <c r="A183" s="372"/>
      <c r="B183" s="371"/>
      <c r="C183" s="1065" t="s">
        <v>451</v>
      </c>
      <c r="D183" s="1065"/>
      <c r="E183" s="1065"/>
      <c r="F183" s="373"/>
      <c r="G183" s="373"/>
      <c r="H183" s="373"/>
      <c r="I183" s="373"/>
      <c r="J183" s="374"/>
      <c r="K183" s="373"/>
      <c r="L183" s="374">
        <v>182.32</v>
      </c>
      <c r="M183" s="373"/>
      <c r="N183" s="375"/>
      <c r="V183" s="361"/>
      <c r="W183" s="367"/>
      <c r="AA183" s="335" t="s">
        <v>451</v>
      </c>
      <c r="AC183" s="367"/>
      <c r="AD183" s="367"/>
      <c r="AF183" s="367"/>
      <c r="AG183" s="384"/>
    </row>
    <row r="184" spans="1:33" s="332" customFormat="1" ht="33.75" x14ac:dyDescent="0.2">
      <c r="A184" s="372"/>
      <c r="B184" s="371" t="s">
        <v>714</v>
      </c>
      <c r="C184" s="1065" t="s">
        <v>715</v>
      </c>
      <c r="D184" s="1065"/>
      <c r="E184" s="1065"/>
      <c r="F184" s="373" t="s">
        <v>454</v>
      </c>
      <c r="G184" s="373" t="s">
        <v>716</v>
      </c>
      <c r="H184" s="373"/>
      <c r="I184" s="373" t="s">
        <v>716</v>
      </c>
      <c r="J184" s="374"/>
      <c r="K184" s="373"/>
      <c r="L184" s="374">
        <v>185.97</v>
      </c>
      <c r="M184" s="373"/>
      <c r="N184" s="375"/>
      <c r="V184" s="361"/>
      <c r="W184" s="367"/>
      <c r="AA184" s="335" t="s">
        <v>715</v>
      </c>
      <c r="AC184" s="367"/>
      <c r="AD184" s="367"/>
      <c r="AF184" s="367"/>
      <c r="AG184" s="384"/>
    </row>
    <row r="185" spans="1:33" s="332" customFormat="1" ht="33.75" x14ac:dyDescent="0.2">
      <c r="A185" s="372"/>
      <c r="B185" s="371" t="s">
        <v>717</v>
      </c>
      <c r="C185" s="1065" t="s">
        <v>718</v>
      </c>
      <c r="D185" s="1065"/>
      <c r="E185" s="1065"/>
      <c r="F185" s="373" t="s">
        <v>454</v>
      </c>
      <c r="G185" s="373" t="s">
        <v>719</v>
      </c>
      <c r="H185" s="373"/>
      <c r="I185" s="373" t="s">
        <v>719</v>
      </c>
      <c r="J185" s="374"/>
      <c r="K185" s="373"/>
      <c r="L185" s="374">
        <v>105.75</v>
      </c>
      <c r="M185" s="373"/>
      <c r="N185" s="375"/>
      <c r="V185" s="361"/>
      <c r="W185" s="367"/>
      <c r="AA185" s="335" t="s">
        <v>718</v>
      </c>
      <c r="AC185" s="367"/>
      <c r="AD185" s="367"/>
      <c r="AF185" s="367"/>
      <c r="AG185" s="384"/>
    </row>
    <row r="186" spans="1:33" s="332" customFormat="1" ht="12" x14ac:dyDescent="0.2">
      <c r="A186" s="379"/>
      <c r="B186" s="380"/>
      <c r="C186" s="1068" t="s">
        <v>459</v>
      </c>
      <c r="D186" s="1068"/>
      <c r="E186" s="1068"/>
      <c r="F186" s="364"/>
      <c r="G186" s="364"/>
      <c r="H186" s="364"/>
      <c r="I186" s="364"/>
      <c r="J186" s="365"/>
      <c r="K186" s="364"/>
      <c r="L186" s="365">
        <v>907.3</v>
      </c>
      <c r="M186" s="376"/>
      <c r="N186" s="366"/>
      <c r="V186" s="361"/>
      <c r="W186" s="367"/>
      <c r="AC186" s="367" t="s">
        <v>459</v>
      </c>
      <c r="AD186" s="367"/>
      <c r="AF186" s="367"/>
      <c r="AG186" s="384"/>
    </row>
    <row r="187" spans="1:33" s="332" customFormat="1" ht="33.75" x14ac:dyDescent="0.2">
      <c r="A187" s="362" t="s">
        <v>562</v>
      </c>
      <c r="B187" s="363" t="s">
        <v>931</v>
      </c>
      <c r="C187" s="1068" t="s">
        <v>932</v>
      </c>
      <c r="D187" s="1068"/>
      <c r="E187" s="1068"/>
      <c r="F187" s="364" t="s">
        <v>411</v>
      </c>
      <c r="G187" s="364"/>
      <c r="H187" s="364"/>
      <c r="I187" s="364" t="s">
        <v>4810</v>
      </c>
      <c r="J187" s="365">
        <v>5584.58</v>
      </c>
      <c r="K187" s="364"/>
      <c r="L187" s="365">
        <v>4445.33</v>
      </c>
      <c r="M187" s="364"/>
      <c r="N187" s="366"/>
      <c r="V187" s="361"/>
      <c r="W187" s="367" t="s">
        <v>932</v>
      </c>
      <c r="AC187" s="367"/>
      <c r="AD187" s="367"/>
      <c r="AF187" s="367"/>
      <c r="AG187" s="384"/>
    </row>
    <row r="188" spans="1:33" s="332" customFormat="1" ht="12" x14ac:dyDescent="0.2">
      <c r="A188" s="379"/>
      <c r="B188" s="380"/>
      <c r="C188" s="340" t="s">
        <v>462</v>
      </c>
      <c r="D188" s="385"/>
      <c r="E188" s="385"/>
      <c r="F188" s="386"/>
      <c r="G188" s="386"/>
      <c r="H188" s="386"/>
      <c r="I188" s="386"/>
      <c r="J188" s="387"/>
      <c r="K188" s="386"/>
      <c r="L188" s="387"/>
      <c r="M188" s="388"/>
      <c r="N188" s="389"/>
      <c r="V188" s="361"/>
      <c r="W188" s="367"/>
      <c r="AC188" s="367"/>
      <c r="AD188" s="367"/>
      <c r="AF188" s="367"/>
      <c r="AG188" s="384"/>
    </row>
    <row r="189" spans="1:33" s="332" customFormat="1" ht="12" x14ac:dyDescent="0.2">
      <c r="A189" s="368"/>
      <c r="B189" s="369"/>
      <c r="C189" s="1065" t="s">
        <v>4811</v>
      </c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72"/>
      <c r="V189" s="361"/>
      <c r="W189" s="367"/>
      <c r="X189" s="335" t="s">
        <v>4811</v>
      </c>
      <c r="AC189" s="367"/>
      <c r="AD189" s="367"/>
      <c r="AF189" s="367"/>
      <c r="AG189" s="384"/>
    </row>
    <row r="190" spans="1:33" s="332" customFormat="1" ht="33.75" x14ac:dyDescent="0.2">
      <c r="A190" s="362" t="s">
        <v>570</v>
      </c>
      <c r="B190" s="363" t="s">
        <v>783</v>
      </c>
      <c r="C190" s="1068" t="s">
        <v>4812</v>
      </c>
      <c r="D190" s="1068"/>
      <c r="E190" s="1068"/>
      <c r="F190" s="364" t="s">
        <v>411</v>
      </c>
      <c r="G190" s="364"/>
      <c r="H190" s="364"/>
      <c r="I190" s="364" t="s">
        <v>4813</v>
      </c>
      <c r="J190" s="365">
        <v>5488.69</v>
      </c>
      <c r="K190" s="364"/>
      <c r="L190" s="365">
        <v>2637.32</v>
      </c>
      <c r="M190" s="364"/>
      <c r="N190" s="366"/>
      <c r="V190" s="361"/>
      <c r="W190" s="367" t="s">
        <v>4812</v>
      </c>
      <c r="AC190" s="367"/>
      <c r="AD190" s="367"/>
      <c r="AF190" s="367"/>
      <c r="AG190" s="384"/>
    </row>
    <row r="191" spans="1:33" s="332" customFormat="1" ht="12" x14ac:dyDescent="0.2">
      <c r="A191" s="379"/>
      <c r="B191" s="380"/>
      <c r="C191" s="340" t="s">
        <v>462</v>
      </c>
      <c r="D191" s="385"/>
      <c r="E191" s="385"/>
      <c r="F191" s="386"/>
      <c r="G191" s="386"/>
      <c r="H191" s="386"/>
      <c r="I191" s="386"/>
      <c r="J191" s="387"/>
      <c r="K191" s="386"/>
      <c r="L191" s="387"/>
      <c r="M191" s="388"/>
      <c r="N191" s="389"/>
      <c r="V191" s="361"/>
      <c r="W191" s="367"/>
      <c r="AC191" s="367"/>
      <c r="AD191" s="367"/>
      <c r="AF191" s="367"/>
      <c r="AG191" s="384"/>
    </row>
    <row r="192" spans="1:33" s="332" customFormat="1" ht="12" x14ac:dyDescent="0.2">
      <c r="A192" s="368"/>
      <c r="B192" s="369"/>
      <c r="C192" s="1065" t="s">
        <v>4814</v>
      </c>
      <c r="D192" s="1065"/>
      <c r="E192" s="1065"/>
      <c r="F192" s="1065"/>
      <c r="G192" s="1065"/>
      <c r="H192" s="1065"/>
      <c r="I192" s="1065"/>
      <c r="J192" s="1065"/>
      <c r="K192" s="1065"/>
      <c r="L192" s="1065"/>
      <c r="M192" s="1065"/>
      <c r="N192" s="1072"/>
      <c r="V192" s="361"/>
      <c r="W192" s="367"/>
      <c r="X192" s="335" t="s">
        <v>4814</v>
      </c>
      <c r="AC192" s="367"/>
      <c r="AD192" s="367"/>
      <c r="AF192" s="367"/>
      <c r="AG192" s="384"/>
    </row>
    <row r="193" spans="1:33" s="332" customFormat="1" ht="22.5" x14ac:dyDescent="0.2">
      <c r="A193" s="362" t="s">
        <v>577</v>
      </c>
      <c r="B193" s="363" t="s">
        <v>977</v>
      </c>
      <c r="C193" s="1068" t="s">
        <v>978</v>
      </c>
      <c r="D193" s="1068"/>
      <c r="E193" s="1068"/>
      <c r="F193" s="364" t="s">
        <v>411</v>
      </c>
      <c r="G193" s="364"/>
      <c r="H193" s="364"/>
      <c r="I193" s="364" t="s">
        <v>4815</v>
      </c>
      <c r="J193" s="365">
        <v>6780</v>
      </c>
      <c r="K193" s="364"/>
      <c r="L193" s="365">
        <v>88.14</v>
      </c>
      <c r="M193" s="364"/>
      <c r="N193" s="366"/>
      <c r="V193" s="361"/>
      <c r="W193" s="367" t="s">
        <v>978</v>
      </c>
      <c r="AC193" s="367"/>
      <c r="AD193" s="367"/>
      <c r="AF193" s="367"/>
      <c r="AG193" s="384"/>
    </row>
    <row r="194" spans="1:33" s="332" customFormat="1" ht="12" x14ac:dyDescent="0.2">
      <c r="A194" s="379"/>
      <c r="B194" s="380"/>
      <c r="C194" s="340" t="s">
        <v>462</v>
      </c>
      <c r="D194" s="385"/>
      <c r="E194" s="385"/>
      <c r="F194" s="386"/>
      <c r="G194" s="386"/>
      <c r="H194" s="386"/>
      <c r="I194" s="386"/>
      <c r="J194" s="387"/>
      <c r="K194" s="386"/>
      <c r="L194" s="387"/>
      <c r="M194" s="388"/>
      <c r="N194" s="389"/>
      <c r="V194" s="361"/>
      <c r="W194" s="367"/>
      <c r="AC194" s="367"/>
      <c r="AD194" s="367"/>
      <c r="AF194" s="367"/>
      <c r="AG194" s="384"/>
    </row>
    <row r="195" spans="1:33" s="332" customFormat="1" ht="12" x14ac:dyDescent="0.2">
      <c r="A195" s="368"/>
      <c r="B195" s="369"/>
      <c r="C195" s="1065" t="s">
        <v>4816</v>
      </c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72"/>
      <c r="V195" s="361"/>
      <c r="W195" s="367"/>
      <c r="X195" s="335" t="s">
        <v>4816</v>
      </c>
      <c r="AC195" s="367"/>
      <c r="AD195" s="367"/>
      <c r="AF195" s="367"/>
      <c r="AG195" s="384"/>
    </row>
    <row r="196" spans="1:33" s="332" customFormat="1" ht="22.5" x14ac:dyDescent="0.2">
      <c r="A196" s="362" t="s">
        <v>581</v>
      </c>
      <c r="B196" s="363" t="s">
        <v>749</v>
      </c>
      <c r="C196" s="1068" t="s">
        <v>750</v>
      </c>
      <c r="D196" s="1068"/>
      <c r="E196" s="1068"/>
      <c r="F196" s="364" t="s">
        <v>411</v>
      </c>
      <c r="G196" s="364"/>
      <c r="H196" s="364"/>
      <c r="I196" s="364" t="s">
        <v>4817</v>
      </c>
      <c r="J196" s="365">
        <v>6726.18</v>
      </c>
      <c r="K196" s="364"/>
      <c r="L196" s="365">
        <v>484.28</v>
      </c>
      <c r="M196" s="364"/>
      <c r="N196" s="366"/>
      <c r="V196" s="361"/>
      <c r="W196" s="367" t="s">
        <v>750</v>
      </c>
      <c r="AC196" s="367"/>
      <c r="AD196" s="367"/>
      <c r="AF196" s="367"/>
      <c r="AG196" s="384"/>
    </row>
    <row r="197" spans="1:33" s="332" customFormat="1" ht="12" x14ac:dyDescent="0.2">
      <c r="A197" s="379"/>
      <c r="B197" s="380"/>
      <c r="C197" s="340" t="s">
        <v>462</v>
      </c>
      <c r="D197" s="385"/>
      <c r="E197" s="385"/>
      <c r="F197" s="386"/>
      <c r="G197" s="386"/>
      <c r="H197" s="386"/>
      <c r="I197" s="386"/>
      <c r="J197" s="387"/>
      <c r="K197" s="386"/>
      <c r="L197" s="387"/>
      <c r="M197" s="388"/>
      <c r="N197" s="389"/>
      <c r="V197" s="361"/>
      <c r="W197" s="367"/>
      <c r="AC197" s="367"/>
      <c r="AD197" s="367"/>
      <c r="AF197" s="367"/>
      <c r="AG197" s="384"/>
    </row>
    <row r="198" spans="1:33" s="332" customFormat="1" ht="22.5" x14ac:dyDescent="0.2">
      <c r="A198" s="362" t="s">
        <v>586</v>
      </c>
      <c r="B198" s="363" t="s">
        <v>759</v>
      </c>
      <c r="C198" s="1068" t="s">
        <v>4818</v>
      </c>
      <c r="D198" s="1068"/>
      <c r="E198" s="1068"/>
      <c r="F198" s="364" t="s">
        <v>411</v>
      </c>
      <c r="G198" s="364"/>
      <c r="H198" s="364"/>
      <c r="I198" s="364" t="s">
        <v>4819</v>
      </c>
      <c r="J198" s="365"/>
      <c r="K198" s="364"/>
      <c r="L198" s="365"/>
      <c r="M198" s="364"/>
      <c r="N198" s="366"/>
      <c r="V198" s="361"/>
      <c r="W198" s="367" t="s">
        <v>4818</v>
      </c>
      <c r="AC198" s="367"/>
      <c r="AD198" s="367"/>
      <c r="AF198" s="367"/>
      <c r="AG198" s="384"/>
    </row>
    <row r="199" spans="1:33" s="332" customFormat="1" ht="33.75" x14ac:dyDescent="0.2">
      <c r="A199" s="370"/>
      <c r="B199" s="371" t="s">
        <v>430</v>
      </c>
      <c r="C199" s="1065" t="s">
        <v>431</v>
      </c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72"/>
      <c r="V199" s="361"/>
      <c r="W199" s="367"/>
      <c r="Y199" s="335" t="s">
        <v>431</v>
      </c>
      <c r="AC199" s="367"/>
      <c r="AD199" s="367"/>
      <c r="AF199" s="367"/>
      <c r="AG199" s="384"/>
    </row>
    <row r="200" spans="1:33" s="332" customFormat="1" ht="12" x14ac:dyDescent="0.2">
      <c r="A200" s="372"/>
      <c r="B200" s="371" t="s">
        <v>423</v>
      </c>
      <c r="C200" s="1065" t="s">
        <v>432</v>
      </c>
      <c r="D200" s="1065"/>
      <c r="E200" s="1065"/>
      <c r="F200" s="373"/>
      <c r="G200" s="373"/>
      <c r="H200" s="373"/>
      <c r="I200" s="373"/>
      <c r="J200" s="374">
        <v>526.05999999999995</v>
      </c>
      <c r="K200" s="373" t="s">
        <v>436</v>
      </c>
      <c r="L200" s="374">
        <v>63.78</v>
      </c>
      <c r="M200" s="373"/>
      <c r="N200" s="375"/>
      <c r="V200" s="361"/>
      <c r="W200" s="367"/>
      <c r="Z200" s="335" t="s">
        <v>432</v>
      </c>
      <c r="AC200" s="367"/>
      <c r="AD200" s="367"/>
      <c r="AF200" s="367"/>
      <c r="AG200" s="384"/>
    </row>
    <row r="201" spans="1:33" s="332" customFormat="1" ht="12" x14ac:dyDescent="0.2">
      <c r="A201" s="372"/>
      <c r="B201" s="371" t="s">
        <v>434</v>
      </c>
      <c r="C201" s="1065" t="s">
        <v>435</v>
      </c>
      <c r="D201" s="1065"/>
      <c r="E201" s="1065"/>
      <c r="F201" s="373"/>
      <c r="G201" s="373"/>
      <c r="H201" s="373"/>
      <c r="I201" s="373"/>
      <c r="J201" s="374">
        <v>28.64</v>
      </c>
      <c r="K201" s="373" t="s">
        <v>436</v>
      </c>
      <c r="L201" s="374">
        <v>3.47</v>
      </c>
      <c r="M201" s="373"/>
      <c r="N201" s="375"/>
      <c r="V201" s="361"/>
      <c r="W201" s="367"/>
      <c r="Z201" s="335" t="s">
        <v>435</v>
      </c>
      <c r="AC201" s="367"/>
      <c r="AD201" s="367"/>
      <c r="AF201" s="367"/>
      <c r="AG201" s="384"/>
    </row>
    <row r="202" spans="1:33" s="332" customFormat="1" ht="12" x14ac:dyDescent="0.2">
      <c r="A202" s="372"/>
      <c r="B202" s="371" t="s">
        <v>437</v>
      </c>
      <c r="C202" s="1065" t="s">
        <v>438</v>
      </c>
      <c r="D202" s="1065"/>
      <c r="E202" s="1065"/>
      <c r="F202" s="373"/>
      <c r="G202" s="373"/>
      <c r="H202" s="373"/>
      <c r="I202" s="373"/>
      <c r="J202" s="374">
        <v>4.09</v>
      </c>
      <c r="K202" s="373" t="s">
        <v>436</v>
      </c>
      <c r="L202" s="374">
        <v>0.5</v>
      </c>
      <c r="M202" s="373"/>
      <c r="N202" s="375"/>
      <c r="V202" s="361"/>
      <c r="W202" s="367"/>
      <c r="Z202" s="335" t="s">
        <v>438</v>
      </c>
      <c r="AC202" s="367"/>
      <c r="AD202" s="367"/>
      <c r="AF202" s="367"/>
      <c r="AG202" s="384"/>
    </row>
    <row r="203" spans="1:33" s="332" customFormat="1" ht="12" x14ac:dyDescent="0.2">
      <c r="A203" s="368"/>
      <c r="B203" s="381" t="s">
        <v>762</v>
      </c>
      <c r="C203" s="1076" t="s">
        <v>763</v>
      </c>
      <c r="D203" s="1076"/>
      <c r="E203" s="1076"/>
      <c r="F203" s="382" t="s">
        <v>411</v>
      </c>
      <c r="G203" s="382" t="s">
        <v>423</v>
      </c>
      <c r="H203" s="382"/>
      <c r="I203" s="382" t="s">
        <v>4819</v>
      </c>
      <c r="J203" s="371"/>
      <c r="K203" s="373"/>
      <c r="L203" s="374"/>
      <c r="M203" s="373"/>
      <c r="N203" s="383"/>
      <c r="V203" s="361"/>
      <c r="W203" s="367"/>
      <c r="AC203" s="367"/>
      <c r="AD203" s="367"/>
      <c r="AF203" s="367"/>
      <c r="AG203" s="384" t="s">
        <v>763</v>
      </c>
    </row>
    <row r="204" spans="1:33" s="332" customFormat="1" ht="12" x14ac:dyDescent="0.2">
      <c r="A204" s="372"/>
      <c r="B204" s="371"/>
      <c r="C204" s="1065" t="s">
        <v>443</v>
      </c>
      <c r="D204" s="1065"/>
      <c r="E204" s="1065"/>
      <c r="F204" s="373" t="s">
        <v>444</v>
      </c>
      <c r="G204" s="373" t="s">
        <v>719</v>
      </c>
      <c r="H204" s="373" t="s">
        <v>436</v>
      </c>
      <c r="I204" s="373" t="s">
        <v>4820</v>
      </c>
      <c r="J204" s="374"/>
      <c r="K204" s="373"/>
      <c r="L204" s="374"/>
      <c r="M204" s="373"/>
      <c r="N204" s="375"/>
      <c r="V204" s="361"/>
      <c r="W204" s="367"/>
      <c r="AA204" s="335" t="s">
        <v>443</v>
      </c>
      <c r="AC204" s="367"/>
      <c r="AD204" s="367"/>
      <c r="AF204" s="367"/>
      <c r="AG204" s="384"/>
    </row>
    <row r="205" spans="1:33" s="332" customFormat="1" ht="12" x14ac:dyDescent="0.2">
      <c r="A205" s="372"/>
      <c r="B205" s="371"/>
      <c r="C205" s="1065" t="s">
        <v>447</v>
      </c>
      <c r="D205" s="1065"/>
      <c r="E205" s="1065"/>
      <c r="F205" s="373" t="s">
        <v>444</v>
      </c>
      <c r="G205" s="373" t="s">
        <v>765</v>
      </c>
      <c r="H205" s="373" t="s">
        <v>436</v>
      </c>
      <c r="I205" s="373" t="s">
        <v>4821</v>
      </c>
      <c r="J205" s="374"/>
      <c r="K205" s="373"/>
      <c r="L205" s="374"/>
      <c r="M205" s="373"/>
      <c r="N205" s="375"/>
      <c r="V205" s="361"/>
      <c r="W205" s="367"/>
      <c r="AA205" s="335" t="s">
        <v>447</v>
      </c>
      <c r="AC205" s="367"/>
      <c r="AD205" s="367"/>
      <c r="AF205" s="367"/>
      <c r="AG205" s="384"/>
    </row>
    <row r="206" spans="1:33" s="332" customFormat="1" ht="12" x14ac:dyDescent="0.2">
      <c r="A206" s="372"/>
      <c r="B206" s="371"/>
      <c r="C206" s="1077" t="s">
        <v>450</v>
      </c>
      <c r="D206" s="1077"/>
      <c r="E206" s="1077"/>
      <c r="F206" s="376"/>
      <c r="G206" s="376"/>
      <c r="H206" s="376"/>
      <c r="I206" s="376"/>
      <c r="J206" s="377">
        <v>554.70000000000005</v>
      </c>
      <c r="K206" s="376"/>
      <c r="L206" s="377">
        <v>67.25</v>
      </c>
      <c r="M206" s="376"/>
      <c r="N206" s="378"/>
      <c r="V206" s="361"/>
      <c r="W206" s="367"/>
      <c r="AB206" s="335" t="s">
        <v>450</v>
      </c>
      <c r="AC206" s="367"/>
      <c r="AD206" s="367"/>
      <c r="AF206" s="367"/>
      <c r="AG206" s="384"/>
    </row>
    <row r="207" spans="1:33" s="332" customFormat="1" ht="12" x14ac:dyDescent="0.2">
      <c r="A207" s="372"/>
      <c r="B207" s="371"/>
      <c r="C207" s="1065" t="s">
        <v>451</v>
      </c>
      <c r="D207" s="1065"/>
      <c r="E207" s="1065"/>
      <c r="F207" s="373"/>
      <c r="G207" s="373"/>
      <c r="H207" s="373"/>
      <c r="I207" s="373"/>
      <c r="J207" s="374"/>
      <c r="K207" s="373"/>
      <c r="L207" s="374">
        <v>64.28</v>
      </c>
      <c r="M207" s="373"/>
      <c r="N207" s="375"/>
      <c r="V207" s="361"/>
      <c r="W207" s="367"/>
      <c r="AA207" s="335" t="s">
        <v>451</v>
      </c>
      <c r="AC207" s="367"/>
      <c r="AD207" s="367"/>
      <c r="AF207" s="367"/>
      <c r="AG207" s="384"/>
    </row>
    <row r="208" spans="1:33" s="332" customFormat="1" ht="33.75" x14ac:dyDescent="0.2">
      <c r="A208" s="372"/>
      <c r="B208" s="371" t="s">
        <v>714</v>
      </c>
      <c r="C208" s="1065" t="s">
        <v>715</v>
      </c>
      <c r="D208" s="1065"/>
      <c r="E208" s="1065"/>
      <c r="F208" s="373" t="s">
        <v>454</v>
      </c>
      <c r="G208" s="373" t="s">
        <v>716</v>
      </c>
      <c r="H208" s="373"/>
      <c r="I208" s="373" t="s">
        <v>716</v>
      </c>
      <c r="J208" s="374"/>
      <c r="K208" s="373"/>
      <c r="L208" s="374">
        <v>65.569999999999993</v>
      </c>
      <c r="M208" s="373"/>
      <c r="N208" s="375"/>
      <c r="V208" s="361"/>
      <c r="W208" s="367"/>
      <c r="AA208" s="335" t="s">
        <v>715</v>
      </c>
      <c r="AC208" s="367"/>
      <c r="AD208" s="367"/>
      <c r="AF208" s="367"/>
      <c r="AG208" s="384"/>
    </row>
    <row r="209" spans="1:33" s="332" customFormat="1" ht="33.75" x14ac:dyDescent="0.2">
      <c r="A209" s="372"/>
      <c r="B209" s="371" t="s">
        <v>717</v>
      </c>
      <c r="C209" s="1065" t="s">
        <v>718</v>
      </c>
      <c r="D209" s="1065"/>
      <c r="E209" s="1065"/>
      <c r="F209" s="373" t="s">
        <v>454</v>
      </c>
      <c r="G209" s="373" t="s">
        <v>719</v>
      </c>
      <c r="H209" s="373"/>
      <c r="I209" s="373" t="s">
        <v>719</v>
      </c>
      <c r="J209" s="374"/>
      <c r="K209" s="373"/>
      <c r="L209" s="374">
        <v>37.28</v>
      </c>
      <c r="M209" s="373"/>
      <c r="N209" s="375"/>
      <c r="V209" s="361"/>
      <c r="W209" s="367"/>
      <c r="AA209" s="335" t="s">
        <v>718</v>
      </c>
      <c r="AC209" s="367"/>
      <c r="AD209" s="367"/>
      <c r="AF209" s="367"/>
      <c r="AG209" s="384"/>
    </row>
    <row r="210" spans="1:33" s="332" customFormat="1" ht="12" x14ac:dyDescent="0.2">
      <c r="A210" s="379"/>
      <c r="B210" s="380"/>
      <c r="C210" s="1068" t="s">
        <v>459</v>
      </c>
      <c r="D210" s="1068"/>
      <c r="E210" s="1068"/>
      <c r="F210" s="364"/>
      <c r="G210" s="364"/>
      <c r="H210" s="364"/>
      <c r="I210" s="364"/>
      <c r="J210" s="365"/>
      <c r="K210" s="364"/>
      <c r="L210" s="365">
        <v>170.1</v>
      </c>
      <c r="M210" s="376"/>
      <c r="N210" s="366"/>
      <c r="V210" s="361"/>
      <c r="W210" s="367"/>
      <c r="AC210" s="367" t="s">
        <v>459</v>
      </c>
      <c r="AD210" s="367"/>
      <c r="AF210" s="367"/>
      <c r="AG210" s="384"/>
    </row>
    <row r="211" spans="1:33" s="332" customFormat="1" ht="22.5" x14ac:dyDescent="0.2">
      <c r="A211" s="362" t="s">
        <v>592</v>
      </c>
      <c r="B211" s="363" t="s">
        <v>4822</v>
      </c>
      <c r="C211" s="1068" t="s">
        <v>4823</v>
      </c>
      <c r="D211" s="1068"/>
      <c r="E211" s="1068"/>
      <c r="F211" s="364" t="s">
        <v>411</v>
      </c>
      <c r="G211" s="364"/>
      <c r="H211" s="364"/>
      <c r="I211" s="364" t="s">
        <v>4819</v>
      </c>
      <c r="J211" s="365">
        <v>6690.38</v>
      </c>
      <c r="K211" s="364"/>
      <c r="L211" s="365">
        <v>648.97</v>
      </c>
      <c r="M211" s="364"/>
      <c r="N211" s="366"/>
      <c r="V211" s="361"/>
      <c r="W211" s="367" t="s">
        <v>4823</v>
      </c>
      <c r="AC211" s="367"/>
      <c r="AD211" s="367"/>
      <c r="AF211" s="367"/>
      <c r="AG211" s="384"/>
    </row>
    <row r="212" spans="1:33" s="332" customFormat="1" ht="12" x14ac:dyDescent="0.2">
      <c r="A212" s="379"/>
      <c r="B212" s="380"/>
      <c r="C212" s="340" t="s">
        <v>462</v>
      </c>
      <c r="D212" s="385"/>
      <c r="E212" s="385"/>
      <c r="F212" s="386"/>
      <c r="G212" s="386"/>
      <c r="H212" s="386"/>
      <c r="I212" s="386"/>
      <c r="J212" s="387"/>
      <c r="K212" s="386"/>
      <c r="L212" s="387"/>
      <c r="M212" s="388"/>
      <c r="N212" s="389"/>
      <c r="V212" s="361"/>
      <c r="W212" s="367"/>
      <c r="AC212" s="367"/>
      <c r="AD212" s="367"/>
      <c r="AF212" s="367"/>
      <c r="AG212" s="384"/>
    </row>
    <row r="213" spans="1:33" s="332" customFormat="1" ht="45" x14ac:dyDescent="0.2">
      <c r="A213" s="362" t="s">
        <v>596</v>
      </c>
      <c r="B213" s="363" t="s">
        <v>4824</v>
      </c>
      <c r="C213" s="1068" t="s">
        <v>4825</v>
      </c>
      <c r="D213" s="1068"/>
      <c r="E213" s="1068"/>
      <c r="F213" s="364" t="s">
        <v>411</v>
      </c>
      <c r="G213" s="364"/>
      <c r="H213" s="364"/>
      <c r="I213" s="364" t="s">
        <v>4826</v>
      </c>
      <c r="J213" s="365"/>
      <c r="K213" s="364"/>
      <c r="L213" s="365"/>
      <c r="M213" s="364"/>
      <c r="N213" s="366"/>
      <c r="V213" s="361"/>
      <c r="W213" s="367" t="s">
        <v>4825</v>
      </c>
      <c r="AC213" s="367"/>
      <c r="AD213" s="367"/>
      <c r="AF213" s="367"/>
      <c r="AG213" s="384"/>
    </row>
    <row r="214" spans="1:33" s="332" customFormat="1" ht="33.75" x14ac:dyDescent="0.2">
      <c r="A214" s="370"/>
      <c r="B214" s="371" t="s">
        <v>430</v>
      </c>
      <c r="C214" s="1065" t="s">
        <v>431</v>
      </c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72"/>
      <c r="V214" s="361"/>
      <c r="W214" s="367"/>
      <c r="Y214" s="335" t="s">
        <v>431</v>
      </c>
      <c r="AC214" s="367"/>
      <c r="AD214" s="367"/>
      <c r="AF214" s="367"/>
      <c r="AG214" s="384"/>
    </row>
    <row r="215" spans="1:33" s="332" customFormat="1" ht="12" x14ac:dyDescent="0.2">
      <c r="A215" s="372"/>
      <c r="B215" s="371" t="s">
        <v>423</v>
      </c>
      <c r="C215" s="1065" t="s">
        <v>432</v>
      </c>
      <c r="D215" s="1065"/>
      <c r="E215" s="1065"/>
      <c r="F215" s="373"/>
      <c r="G215" s="373"/>
      <c r="H215" s="373"/>
      <c r="I215" s="373"/>
      <c r="J215" s="374">
        <v>2560.54</v>
      </c>
      <c r="K215" s="373" t="s">
        <v>436</v>
      </c>
      <c r="L215" s="374">
        <v>686.22</v>
      </c>
      <c r="M215" s="373"/>
      <c r="N215" s="375"/>
      <c r="V215" s="361"/>
      <c r="W215" s="367"/>
      <c r="Z215" s="335" t="s">
        <v>432</v>
      </c>
      <c r="AC215" s="367"/>
      <c r="AD215" s="367"/>
      <c r="AF215" s="367"/>
      <c r="AG215" s="384"/>
    </row>
    <row r="216" spans="1:33" s="332" customFormat="1" ht="12" x14ac:dyDescent="0.2">
      <c r="A216" s="372"/>
      <c r="B216" s="371" t="s">
        <v>434</v>
      </c>
      <c r="C216" s="1065" t="s">
        <v>435</v>
      </c>
      <c r="D216" s="1065"/>
      <c r="E216" s="1065"/>
      <c r="F216" s="373"/>
      <c r="G216" s="373"/>
      <c r="H216" s="373"/>
      <c r="I216" s="373"/>
      <c r="J216" s="374">
        <v>51.19</v>
      </c>
      <c r="K216" s="373" t="s">
        <v>436</v>
      </c>
      <c r="L216" s="374">
        <v>13.72</v>
      </c>
      <c r="M216" s="373"/>
      <c r="N216" s="375"/>
      <c r="V216" s="361"/>
      <c r="W216" s="367"/>
      <c r="Z216" s="335" t="s">
        <v>435</v>
      </c>
      <c r="AC216" s="367"/>
      <c r="AD216" s="367"/>
      <c r="AF216" s="367"/>
      <c r="AG216" s="384"/>
    </row>
    <row r="217" spans="1:33" s="332" customFormat="1" ht="12" x14ac:dyDescent="0.2">
      <c r="A217" s="372"/>
      <c r="B217" s="371" t="s">
        <v>437</v>
      </c>
      <c r="C217" s="1065" t="s">
        <v>438</v>
      </c>
      <c r="D217" s="1065"/>
      <c r="E217" s="1065"/>
      <c r="F217" s="373"/>
      <c r="G217" s="373"/>
      <c r="H217" s="373"/>
      <c r="I217" s="373"/>
      <c r="J217" s="374">
        <v>7.32</v>
      </c>
      <c r="K217" s="373" t="s">
        <v>436</v>
      </c>
      <c r="L217" s="374">
        <v>1.96</v>
      </c>
      <c r="M217" s="373"/>
      <c r="N217" s="375"/>
      <c r="V217" s="361"/>
      <c r="W217" s="367"/>
      <c r="Z217" s="335" t="s">
        <v>438</v>
      </c>
      <c r="AC217" s="367"/>
      <c r="AD217" s="367"/>
      <c r="AF217" s="367"/>
      <c r="AG217" s="384"/>
    </row>
    <row r="218" spans="1:33" s="332" customFormat="1" ht="12" x14ac:dyDescent="0.2">
      <c r="A218" s="372"/>
      <c r="B218" s="371" t="s">
        <v>439</v>
      </c>
      <c r="C218" s="1065" t="s">
        <v>440</v>
      </c>
      <c r="D218" s="1065"/>
      <c r="E218" s="1065"/>
      <c r="F218" s="373"/>
      <c r="G218" s="373"/>
      <c r="H218" s="373"/>
      <c r="I218" s="373"/>
      <c r="J218" s="374">
        <v>10103.459999999999</v>
      </c>
      <c r="K218" s="373"/>
      <c r="L218" s="374">
        <v>2166.1799999999998</v>
      </c>
      <c r="M218" s="373"/>
      <c r="N218" s="375"/>
      <c r="V218" s="361"/>
      <c r="W218" s="367"/>
      <c r="Z218" s="335" t="s">
        <v>440</v>
      </c>
      <c r="AC218" s="367"/>
      <c r="AD218" s="367"/>
      <c r="AF218" s="367"/>
      <c r="AG218" s="384"/>
    </row>
    <row r="219" spans="1:33" s="332" customFormat="1" ht="12" x14ac:dyDescent="0.2">
      <c r="A219" s="372"/>
      <c r="B219" s="371"/>
      <c r="C219" s="1065" t="s">
        <v>443</v>
      </c>
      <c r="D219" s="1065"/>
      <c r="E219" s="1065"/>
      <c r="F219" s="373" t="s">
        <v>444</v>
      </c>
      <c r="G219" s="373" t="s">
        <v>4827</v>
      </c>
      <c r="H219" s="373" t="s">
        <v>436</v>
      </c>
      <c r="I219" s="373" t="s">
        <v>4828</v>
      </c>
      <c r="J219" s="374"/>
      <c r="K219" s="373"/>
      <c r="L219" s="374"/>
      <c r="M219" s="373"/>
      <c r="N219" s="375"/>
      <c r="V219" s="361"/>
      <c r="W219" s="367"/>
      <c r="AA219" s="335" t="s">
        <v>443</v>
      </c>
      <c r="AC219" s="367"/>
      <c r="AD219" s="367"/>
      <c r="AF219" s="367"/>
      <c r="AG219" s="384"/>
    </row>
    <row r="220" spans="1:33" s="332" customFormat="1" ht="12" x14ac:dyDescent="0.2">
      <c r="A220" s="372"/>
      <c r="B220" s="371"/>
      <c r="C220" s="1065" t="s">
        <v>447</v>
      </c>
      <c r="D220" s="1065"/>
      <c r="E220" s="1065"/>
      <c r="F220" s="373" t="s">
        <v>444</v>
      </c>
      <c r="G220" s="373" t="s">
        <v>4829</v>
      </c>
      <c r="H220" s="373" t="s">
        <v>436</v>
      </c>
      <c r="I220" s="373" t="s">
        <v>4830</v>
      </c>
      <c r="J220" s="374"/>
      <c r="K220" s="373"/>
      <c r="L220" s="374"/>
      <c r="M220" s="373"/>
      <c r="N220" s="375"/>
      <c r="V220" s="361"/>
      <c r="W220" s="367"/>
      <c r="AA220" s="335" t="s">
        <v>447</v>
      </c>
      <c r="AC220" s="367"/>
      <c r="AD220" s="367"/>
      <c r="AF220" s="367"/>
      <c r="AG220" s="384"/>
    </row>
    <row r="221" spans="1:33" s="332" customFormat="1" ht="12" x14ac:dyDescent="0.2">
      <c r="A221" s="372"/>
      <c r="B221" s="371"/>
      <c r="C221" s="1077" t="s">
        <v>450</v>
      </c>
      <c r="D221" s="1077"/>
      <c r="E221" s="1077"/>
      <c r="F221" s="376"/>
      <c r="G221" s="376"/>
      <c r="H221" s="376"/>
      <c r="I221" s="376"/>
      <c r="J221" s="377">
        <v>12715.19</v>
      </c>
      <c r="K221" s="376"/>
      <c r="L221" s="377">
        <v>2866.12</v>
      </c>
      <c r="M221" s="376"/>
      <c r="N221" s="378"/>
      <c r="V221" s="361"/>
      <c r="W221" s="367"/>
      <c r="AB221" s="335" t="s">
        <v>450</v>
      </c>
      <c r="AC221" s="367"/>
      <c r="AD221" s="367"/>
      <c r="AF221" s="367"/>
      <c r="AG221" s="384"/>
    </row>
    <row r="222" spans="1:33" s="332" customFormat="1" ht="12" x14ac:dyDescent="0.2">
      <c r="A222" s="372"/>
      <c r="B222" s="371"/>
      <c r="C222" s="1065" t="s">
        <v>451</v>
      </c>
      <c r="D222" s="1065"/>
      <c r="E222" s="1065"/>
      <c r="F222" s="373"/>
      <c r="G222" s="373"/>
      <c r="H222" s="373"/>
      <c r="I222" s="373"/>
      <c r="J222" s="374"/>
      <c r="K222" s="373"/>
      <c r="L222" s="374">
        <v>688.18</v>
      </c>
      <c r="M222" s="373"/>
      <c r="N222" s="375"/>
      <c r="V222" s="361"/>
      <c r="W222" s="367"/>
      <c r="AA222" s="335" t="s">
        <v>451</v>
      </c>
      <c r="AC222" s="367"/>
      <c r="AD222" s="367"/>
      <c r="AF222" s="367"/>
      <c r="AG222" s="384"/>
    </row>
    <row r="223" spans="1:33" s="332" customFormat="1" ht="33.75" x14ac:dyDescent="0.2">
      <c r="A223" s="372"/>
      <c r="B223" s="371" t="s">
        <v>714</v>
      </c>
      <c r="C223" s="1065" t="s">
        <v>715</v>
      </c>
      <c r="D223" s="1065"/>
      <c r="E223" s="1065"/>
      <c r="F223" s="373" t="s">
        <v>454</v>
      </c>
      <c r="G223" s="373" t="s">
        <v>716</v>
      </c>
      <c r="H223" s="373"/>
      <c r="I223" s="373" t="s">
        <v>716</v>
      </c>
      <c r="J223" s="374"/>
      <c r="K223" s="373"/>
      <c r="L223" s="374">
        <v>701.94</v>
      </c>
      <c r="M223" s="373"/>
      <c r="N223" s="375"/>
      <c r="V223" s="361"/>
      <c r="W223" s="367"/>
      <c r="AA223" s="335" t="s">
        <v>715</v>
      </c>
      <c r="AC223" s="367"/>
      <c r="AD223" s="367"/>
      <c r="AF223" s="367"/>
      <c r="AG223" s="384"/>
    </row>
    <row r="224" spans="1:33" s="332" customFormat="1" ht="33.75" x14ac:dyDescent="0.2">
      <c r="A224" s="372"/>
      <c r="B224" s="371" t="s">
        <v>717</v>
      </c>
      <c r="C224" s="1065" t="s">
        <v>718</v>
      </c>
      <c r="D224" s="1065"/>
      <c r="E224" s="1065"/>
      <c r="F224" s="373" t="s">
        <v>454</v>
      </c>
      <c r="G224" s="373" t="s">
        <v>719</v>
      </c>
      <c r="H224" s="373"/>
      <c r="I224" s="373" t="s">
        <v>719</v>
      </c>
      <c r="J224" s="374"/>
      <c r="K224" s="373"/>
      <c r="L224" s="374">
        <v>399.14</v>
      </c>
      <c r="M224" s="373"/>
      <c r="N224" s="375"/>
      <c r="V224" s="361"/>
      <c r="W224" s="367"/>
      <c r="AA224" s="335" t="s">
        <v>718</v>
      </c>
      <c r="AC224" s="367"/>
      <c r="AD224" s="367"/>
      <c r="AF224" s="367"/>
      <c r="AG224" s="384"/>
    </row>
    <row r="225" spans="1:33" s="332" customFormat="1" ht="12" x14ac:dyDescent="0.2">
      <c r="A225" s="379"/>
      <c r="B225" s="380"/>
      <c r="C225" s="1068" t="s">
        <v>459</v>
      </c>
      <c r="D225" s="1068"/>
      <c r="E225" s="1068"/>
      <c r="F225" s="364"/>
      <c r="G225" s="364"/>
      <c r="H225" s="364"/>
      <c r="I225" s="364"/>
      <c r="J225" s="365"/>
      <c r="K225" s="364"/>
      <c r="L225" s="365">
        <v>3967.2</v>
      </c>
      <c r="M225" s="376"/>
      <c r="N225" s="366"/>
      <c r="V225" s="361"/>
      <c r="W225" s="367"/>
      <c r="AC225" s="367" t="s">
        <v>459</v>
      </c>
      <c r="AD225" s="367"/>
      <c r="AF225" s="367"/>
      <c r="AG225" s="384"/>
    </row>
    <row r="226" spans="1:33" s="332" customFormat="1" ht="1.5" customHeight="1" x14ac:dyDescent="0.2">
      <c r="A226" s="386"/>
      <c r="B226" s="380"/>
      <c r="C226" s="380"/>
      <c r="D226" s="380"/>
      <c r="E226" s="380"/>
      <c r="F226" s="386"/>
      <c r="G226" s="386"/>
      <c r="H226" s="386"/>
      <c r="I226" s="386"/>
      <c r="J226" s="390"/>
      <c r="K226" s="386"/>
      <c r="L226" s="390"/>
      <c r="M226" s="373"/>
      <c r="N226" s="390"/>
      <c r="V226" s="361"/>
      <c r="W226" s="367"/>
      <c r="AC226" s="367"/>
      <c r="AD226" s="367"/>
      <c r="AF226" s="367"/>
      <c r="AG226" s="384"/>
    </row>
    <row r="227" spans="1:33" s="332" customFormat="1" ht="12" x14ac:dyDescent="0.2">
      <c r="A227" s="391"/>
      <c r="B227" s="392"/>
      <c r="C227" s="1068" t="s">
        <v>4831</v>
      </c>
      <c r="D227" s="1068"/>
      <c r="E227" s="1068"/>
      <c r="F227" s="1068"/>
      <c r="G227" s="1068"/>
      <c r="H227" s="1068"/>
      <c r="I227" s="1068"/>
      <c r="J227" s="1068"/>
      <c r="K227" s="1068"/>
      <c r="L227" s="393"/>
      <c r="M227" s="394"/>
      <c r="N227" s="395"/>
      <c r="V227" s="361"/>
      <c r="W227" s="367"/>
      <c r="AC227" s="367"/>
      <c r="AD227" s="367" t="s">
        <v>4831</v>
      </c>
      <c r="AF227" s="367"/>
      <c r="AG227" s="384"/>
    </row>
    <row r="228" spans="1:33" s="332" customFormat="1" ht="12" x14ac:dyDescent="0.2">
      <c r="A228" s="396"/>
      <c r="B228" s="371"/>
      <c r="C228" s="1065" t="s">
        <v>512</v>
      </c>
      <c r="D228" s="1065"/>
      <c r="E228" s="1065"/>
      <c r="F228" s="1065"/>
      <c r="G228" s="1065"/>
      <c r="H228" s="1065"/>
      <c r="I228" s="1065"/>
      <c r="J228" s="1065"/>
      <c r="K228" s="1065"/>
      <c r="L228" s="397">
        <v>48211.9</v>
      </c>
      <c r="M228" s="398"/>
      <c r="N228" s="399"/>
      <c r="V228" s="361"/>
      <c r="W228" s="367"/>
      <c r="AC228" s="367"/>
      <c r="AD228" s="367"/>
      <c r="AE228" s="335" t="s">
        <v>512</v>
      </c>
      <c r="AF228" s="367"/>
      <c r="AG228" s="384"/>
    </row>
    <row r="229" spans="1:33" s="332" customFormat="1" ht="12" x14ac:dyDescent="0.2">
      <c r="A229" s="396"/>
      <c r="B229" s="371"/>
      <c r="C229" s="1065" t="s">
        <v>513</v>
      </c>
      <c r="D229" s="1065"/>
      <c r="E229" s="1065"/>
      <c r="F229" s="1065"/>
      <c r="G229" s="1065"/>
      <c r="H229" s="1065"/>
      <c r="I229" s="1065"/>
      <c r="J229" s="1065"/>
      <c r="K229" s="1065"/>
      <c r="L229" s="397"/>
      <c r="M229" s="398"/>
      <c r="N229" s="399"/>
      <c r="V229" s="361"/>
      <c r="W229" s="367"/>
      <c r="AC229" s="367"/>
      <c r="AD229" s="367"/>
      <c r="AE229" s="335" t="s">
        <v>513</v>
      </c>
      <c r="AF229" s="367"/>
      <c r="AG229" s="384"/>
    </row>
    <row r="230" spans="1:33" s="332" customFormat="1" ht="12" x14ac:dyDescent="0.2">
      <c r="A230" s="396"/>
      <c r="B230" s="371"/>
      <c r="C230" s="1065" t="s">
        <v>514</v>
      </c>
      <c r="D230" s="1065"/>
      <c r="E230" s="1065"/>
      <c r="F230" s="1065"/>
      <c r="G230" s="1065"/>
      <c r="H230" s="1065"/>
      <c r="I230" s="1065"/>
      <c r="J230" s="1065"/>
      <c r="K230" s="1065"/>
      <c r="L230" s="397">
        <v>2908.65</v>
      </c>
      <c r="M230" s="398"/>
      <c r="N230" s="399"/>
      <c r="V230" s="361"/>
      <c r="W230" s="367"/>
      <c r="AC230" s="367"/>
      <c r="AD230" s="367"/>
      <c r="AE230" s="335" t="s">
        <v>514</v>
      </c>
      <c r="AF230" s="367"/>
      <c r="AG230" s="384"/>
    </row>
    <row r="231" spans="1:33" s="332" customFormat="1" ht="12" x14ac:dyDescent="0.2">
      <c r="A231" s="396"/>
      <c r="B231" s="371"/>
      <c r="C231" s="1065" t="s">
        <v>515</v>
      </c>
      <c r="D231" s="1065"/>
      <c r="E231" s="1065"/>
      <c r="F231" s="1065"/>
      <c r="G231" s="1065"/>
      <c r="H231" s="1065"/>
      <c r="I231" s="1065"/>
      <c r="J231" s="1065"/>
      <c r="K231" s="1065"/>
      <c r="L231" s="397">
        <v>1030.3399999999999</v>
      </c>
      <c r="M231" s="398"/>
      <c r="N231" s="399"/>
      <c r="V231" s="361"/>
      <c r="W231" s="367"/>
      <c r="AC231" s="367"/>
      <c r="AD231" s="367"/>
      <c r="AE231" s="335" t="s">
        <v>515</v>
      </c>
      <c r="AF231" s="367"/>
      <c r="AG231" s="384"/>
    </row>
    <row r="232" spans="1:33" s="332" customFormat="1" ht="12" x14ac:dyDescent="0.2">
      <c r="A232" s="396"/>
      <c r="B232" s="371"/>
      <c r="C232" s="1065" t="s">
        <v>516</v>
      </c>
      <c r="D232" s="1065"/>
      <c r="E232" s="1065"/>
      <c r="F232" s="1065"/>
      <c r="G232" s="1065"/>
      <c r="H232" s="1065"/>
      <c r="I232" s="1065"/>
      <c r="J232" s="1065"/>
      <c r="K232" s="1065"/>
      <c r="L232" s="397">
        <v>155.58000000000001</v>
      </c>
      <c r="M232" s="398"/>
      <c r="N232" s="399"/>
      <c r="V232" s="361"/>
      <c r="W232" s="367"/>
      <c r="AC232" s="367"/>
      <c r="AD232" s="367"/>
      <c r="AE232" s="335" t="s">
        <v>516</v>
      </c>
      <c r="AF232" s="367"/>
      <c r="AG232" s="384"/>
    </row>
    <row r="233" spans="1:33" s="332" customFormat="1" ht="12" x14ac:dyDescent="0.2">
      <c r="A233" s="396"/>
      <c r="B233" s="371"/>
      <c r="C233" s="1065" t="s">
        <v>517</v>
      </c>
      <c r="D233" s="1065"/>
      <c r="E233" s="1065"/>
      <c r="F233" s="1065"/>
      <c r="G233" s="1065"/>
      <c r="H233" s="1065"/>
      <c r="I233" s="1065"/>
      <c r="J233" s="1065"/>
      <c r="K233" s="1065"/>
      <c r="L233" s="397">
        <v>44272.91</v>
      </c>
      <c r="M233" s="398"/>
      <c r="N233" s="399"/>
      <c r="V233" s="361"/>
      <c r="W233" s="367"/>
      <c r="AC233" s="367"/>
      <c r="AD233" s="367"/>
      <c r="AE233" s="335" t="s">
        <v>517</v>
      </c>
      <c r="AF233" s="367"/>
      <c r="AG233" s="384"/>
    </row>
    <row r="234" spans="1:33" s="332" customFormat="1" ht="12" x14ac:dyDescent="0.2">
      <c r="A234" s="396"/>
      <c r="B234" s="371"/>
      <c r="C234" s="1065" t="s">
        <v>518</v>
      </c>
      <c r="D234" s="1065"/>
      <c r="E234" s="1065"/>
      <c r="F234" s="1065"/>
      <c r="G234" s="1065"/>
      <c r="H234" s="1065"/>
      <c r="I234" s="1065"/>
      <c r="J234" s="1065"/>
      <c r="K234" s="1065"/>
      <c r="L234" s="397">
        <v>53114.67</v>
      </c>
      <c r="M234" s="398"/>
      <c r="N234" s="399"/>
      <c r="V234" s="361"/>
      <c r="W234" s="367"/>
      <c r="AC234" s="367"/>
      <c r="AD234" s="367"/>
      <c r="AE234" s="335" t="s">
        <v>518</v>
      </c>
      <c r="AF234" s="367"/>
      <c r="AG234" s="384"/>
    </row>
    <row r="235" spans="1:33" s="332" customFormat="1" ht="12" x14ac:dyDescent="0.2">
      <c r="A235" s="396"/>
      <c r="B235" s="371"/>
      <c r="C235" s="1065" t="s">
        <v>513</v>
      </c>
      <c r="D235" s="1065"/>
      <c r="E235" s="1065"/>
      <c r="F235" s="1065"/>
      <c r="G235" s="1065"/>
      <c r="H235" s="1065"/>
      <c r="I235" s="1065"/>
      <c r="J235" s="1065"/>
      <c r="K235" s="1065"/>
      <c r="L235" s="397"/>
      <c r="M235" s="398"/>
      <c r="N235" s="399"/>
      <c r="V235" s="361"/>
      <c r="W235" s="367"/>
      <c r="AC235" s="367"/>
      <c r="AD235" s="367"/>
      <c r="AE235" s="335" t="s">
        <v>513</v>
      </c>
      <c r="AF235" s="367"/>
      <c r="AG235" s="384"/>
    </row>
    <row r="236" spans="1:33" s="332" customFormat="1" ht="12" x14ac:dyDescent="0.2">
      <c r="A236" s="396"/>
      <c r="B236" s="371"/>
      <c r="C236" s="1065" t="s">
        <v>519</v>
      </c>
      <c r="D236" s="1065"/>
      <c r="E236" s="1065"/>
      <c r="F236" s="1065"/>
      <c r="G236" s="1065"/>
      <c r="H236" s="1065"/>
      <c r="I236" s="1065"/>
      <c r="J236" s="1065"/>
      <c r="K236" s="1065"/>
      <c r="L236" s="397">
        <v>2908.65</v>
      </c>
      <c r="M236" s="398"/>
      <c r="N236" s="399"/>
      <c r="V236" s="361"/>
      <c r="W236" s="367"/>
      <c r="AC236" s="367"/>
      <c r="AD236" s="367"/>
      <c r="AE236" s="335" t="s">
        <v>519</v>
      </c>
      <c r="AF236" s="367"/>
      <c r="AG236" s="384"/>
    </row>
    <row r="237" spans="1:33" s="332" customFormat="1" ht="12" x14ac:dyDescent="0.2">
      <c r="A237" s="396"/>
      <c r="B237" s="371"/>
      <c r="C237" s="1065" t="s">
        <v>520</v>
      </c>
      <c r="D237" s="1065"/>
      <c r="E237" s="1065"/>
      <c r="F237" s="1065"/>
      <c r="G237" s="1065"/>
      <c r="H237" s="1065"/>
      <c r="I237" s="1065"/>
      <c r="J237" s="1065"/>
      <c r="K237" s="1065"/>
      <c r="L237" s="397">
        <v>1030.3399999999999</v>
      </c>
      <c r="M237" s="398"/>
      <c r="N237" s="399"/>
      <c r="V237" s="361"/>
      <c r="W237" s="367"/>
      <c r="AC237" s="367"/>
      <c r="AD237" s="367"/>
      <c r="AE237" s="335" t="s">
        <v>520</v>
      </c>
      <c r="AF237" s="367"/>
      <c r="AG237" s="384"/>
    </row>
    <row r="238" spans="1:33" s="332" customFormat="1" ht="12" x14ac:dyDescent="0.2">
      <c r="A238" s="396"/>
      <c r="B238" s="371"/>
      <c r="C238" s="1065" t="s">
        <v>521</v>
      </c>
      <c r="D238" s="1065"/>
      <c r="E238" s="1065"/>
      <c r="F238" s="1065"/>
      <c r="G238" s="1065"/>
      <c r="H238" s="1065"/>
      <c r="I238" s="1065"/>
      <c r="J238" s="1065"/>
      <c r="K238" s="1065"/>
      <c r="L238" s="397">
        <v>44272.91</v>
      </c>
      <c r="M238" s="398"/>
      <c r="N238" s="399"/>
      <c r="V238" s="361"/>
      <c r="W238" s="367"/>
      <c r="AC238" s="367"/>
      <c r="AD238" s="367"/>
      <c r="AE238" s="335" t="s">
        <v>521</v>
      </c>
      <c r="AF238" s="367"/>
      <c r="AG238" s="384"/>
    </row>
    <row r="239" spans="1:33" s="332" customFormat="1" ht="12" x14ac:dyDescent="0.2">
      <c r="A239" s="396"/>
      <c r="B239" s="371"/>
      <c r="C239" s="1065" t="s">
        <v>522</v>
      </c>
      <c r="D239" s="1065"/>
      <c r="E239" s="1065"/>
      <c r="F239" s="1065"/>
      <c r="G239" s="1065"/>
      <c r="H239" s="1065"/>
      <c r="I239" s="1065"/>
      <c r="J239" s="1065"/>
      <c r="K239" s="1065"/>
      <c r="L239" s="397">
        <v>3125.52</v>
      </c>
      <c r="M239" s="398"/>
      <c r="N239" s="399"/>
      <c r="V239" s="361"/>
      <c r="W239" s="367"/>
      <c r="AC239" s="367"/>
      <c r="AD239" s="367"/>
      <c r="AE239" s="335" t="s">
        <v>522</v>
      </c>
      <c r="AF239" s="367"/>
      <c r="AG239" s="384"/>
    </row>
    <row r="240" spans="1:33" s="332" customFormat="1" ht="12" x14ac:dyDescent="0.2">
      <c r="A240" s="396"/>
      <c r="B240" s="371"/>
      <c r="C240" s="1065" t="s">
        <v>523</v>
      </c>
      <c r="D240" s="1065"/>
      <c r="E240" s="1065"/>
      <c r="F240" s="1065"/>
      <c r="G240" s="1065"/>
      <c r="H240" s="1065"/>
      <c r="I240" s="1065"/>
      <c r="J240" s="1065"/>
      <c r="K240" s="1065"/>
      <c r="L240" s="397">
        <v>1777.25</v>
      </c>
      <c r="M240" s="398"/>
      <c r="N240" s="399"/>
      <c r="V240" s="361"/>
      <c r="W240" s="367"/>
      <c r="AC240" s="367"/>
      <c r="AD240" s="367"/>
      <c r="AE240" s="335" t="s">
        <v>523</v>
      </c>
      <c r="AF240" s="367"/>
      <c r="AG240" s="384"/>
    </row>
    <row r="241" spans="1:33" s="332" customFormat="1" ht="12" x14ac:dyDescent="0.2">
      <c r="A241" s="396"/>
      <c r="B241" s="371"/>
      <c r="C241" s="1065" t="s">
        <v>524</v>
      </c>
      <c r="D241" s="1065"/>
      <c r="E241" s="1065"/>
      <c r="F241" s="1065"/>
      <c r="G241" s="1065"/>
      <c r="H241" s="1065"/>
      <c r="I241" s="1065"/>
      <c r="J241" s="1065"/>
      <c r="K241" s="1065"/>
      <c r="L241" s="397">
        <v>3064.23</v>
      </c>
      <c r="M241" s="398"/>
      <c r="N241" s="399"/>
      <c r="V241" s="361"/>
      <c r="W241" s="367"/>
      <c r="AC241" s="367"/>
      <c r="AD241" s="367"/>
      <c r="AE241" s="335" t="s">
        <v>524</v>
      </c>
      <c r="AF241" s="367"/>
      <c r="AG241" s="384"/>
    </row>
    <row r="242" spans="1:33" s="332" customFormat="1" ht="12" x14ac:dyDescent="0.2">
      <c r="A242" s="396"/>
      <c r="B242" s="371"/>
      <c r="C242" s="1065" t="s">
        <v>525</v>
      </c>
      <c r="D242" s="1065"/>
      <c r="E242" s="1065"/>
      <c r="F242" s="1065"/>
      <c r="G242" s="1065"/>
      <c r="H242" s="1065"/>
      <c r="I242" s="1065"/>
      <c r="J242" s="1065"/>
      <c r="K242" s="1065"/>
      <c r="L242" s="397">
        <v>3125.52</v>
      </c>
      <c r="M242" s="398"/>
      <c r="N242" s="399"/>
      <c r="V242" s="361"/>
      <c r="W242" s="367"/>
      <c r="AC242" s="367"/>
      <c r="AD242" s="367"/>
      <c r="AE242" s="335" t="s">
        <v>525</v>
      </c>
      <c r="AF242" s="367"/>
      <c r="AG242" s="384"/>
    </row>
    <row r="243" spans="1:33" s="332" customFormat="1" ht="12" x14ac:dyDescent="0.2">
      <c r="A243" s="396"/>
      <c r="B243" s="371"/>
      <c r="C243" s="1065" t="s">
        <v>526</v>
      </c>
      <c r="D243" s="1065"/>
      <c r="E243" s="1065"/>
      <c r="F243" s="1065"/>
      <c r="G243" s="1065"/>
      <c r="H243" s="1065"/>
      <c r="I243" s="1065"/>
      <c r="J243" s="1065"/>
      <c r="K243" s="1065"/>
      <c r="L243" s="397">
        <v>1777.25</v>
      </c>
      <c r="M243" s="398"/>
      <c r="N243" s="399"/>
      <c r="V243" s="361"/>
      <c r="W243" s="367"/>
      <c r="AC243" s="367"/>
      <c r="AD243" s="367"/>
      <c r="AE243" s="335" t="s">
        <v>526</v>
      </c>
      <c r="AF243" s="367"/>
      <c r="AG243" s="384"/>
    </row>
    <row r="244" spans="1:33" s="332" customFormat="1" ht="12" x14ac:dyDescent="0.2">
      <c r="A244" s="396"/>
      <c r="B244" s="390"/>
      <c r="C244" s="1067" t="s">
        <v>4832</v>
      </c>
      <c r="D244" s="1067"/>
      <c r="E244" s="1067"/>
      <c r="F244" s="1067"/>
      <c r="G244" s="1067"/>
      <c r="H244" s="1067"/>
      <c r="I244" s="1067"/>
      <c r="J244" s="1067"/>
      <c r="K244" s="1067"/>
      <c r="L244" s="400">
        <v>53114.67</v>
      </c>
      <c r="M244" s="401"/>
      <c r="N244" s="402"/>
      <c r="V244" s="361"/>
      <c r="W244" s="367"/>
      <c r="AC244" s="367"/>
      <c r="AD244" s="367"/>
      <c r="AF244" s="367" t="s">
        <v>4832</v>
      </c>
      <c r="AG244" s="384"/>
    </row>
    <row r="245" spans="1:33" s="332" customFormat="1" ht="12" x14ac:dyDescent="0.2">
      <c r="A245" s="1195" t="s">
        <v>4833</v>
      </c>
      <c r="B245" s="1196"/>
      <c r="C245" s="1196"/>
      <c r="D245" s="1196"/>
      <c r="E245" s="1196"/>
      <c r="F245" s="1196"/>
      <c r="G245" s="1196"/>
      <c r="H245" s="1196"/>
      <c r="I245" s="1196"/>
      <c r="J245" s="1196"/>
      <c r="K245" s="1196"/>
      <c r="L245" s="1196"/>
      <c r="M245" s="1196"/>
      <c r="N245" s="1197"/>
      <c r="V245" s="361" t="s">
        <v>4833</v>
      </c>
      <c r="W245" s="367"/>
      <c r="AC245" s="367"/>
      <c r="AD245" s="367"/>
      <c r="AF245" s="367"/>
      <c r="AG245" s="384"/>
    </row>
    <row r="246" spans="1:33" s="332" customFormat="1" ht="33.75" x14ac:dyDescent="0.2">
      <c r="A246" s="362" t="s">
        <v>600</v>
      </c>
      <c r="B246" s="363" t="s">
        <v>4834</v>
      </c>
      <c r="C246" s="1068" t="s">
        <v>4835</v>
      </c>
      <c r="D246" s="1068"/>
      <c r="E246" s="1068"/>
      <c r="F246" s="364" t="s">
        <v>532</v>
      </c>
      <c r="G246" s="364"/>
      <c r="H246" s="364"/>
      <c r="I246" s="364" t="s">
        <v>4836</v>
      </c>
      <c r="J246" s="365"/>
      <c r="K246" s="364"/>
      <c r="L246" s="365"/>
      <c r="M246" s="364"/>
      <c r="N246" s="366"/>
      <c r="V246" s="361"/>
      <c r="W246" s="367" t="s">
        <v>4835</v>
      </c>
      <c r="AC246" s="367"/>
      <c r="AD246" s="367"/>
      <c r="AF246" s="367"/>
      <c r="AG246" s="384"/>
    </row>
    <row r="247" spans="1:33" s="332" customFormat="1" ht="12" x14ac:dyDescent="0.2">
      <c r="A247" s="368"/>
      <c r="B247" s="369"/>
      <c r="C247" s="1065" t="s">
        <v>4837</v>
      </c>
      <c r="D247" s="1065"/>
      <c r="E247" s="1065"/>
      <c r="F247" s="1065"/>
      <c r="G247" s="1065"/>
      <c r="H247" s="1065"/>
      <c r="I247" s="1065"/>
      <c r="J247" s="1065"/>
      <c r="K247" s="1065"/>
      <c r="L247" s="1065"/>
      <c r="M247" s="1065"/>
      <c r="N247" s="1072"/>
      <c r="V247" s="361"/>
      <c r="W247" s="367"/>
      <c r="X247" s="335" t="s">
        <v>4837</v>
      </c>
      <c r="AC247" s="367"/>
      <c r="AD247" s="367"/>
      <c r="AF247" s="367"/>
      <c r="AG247" s="384"/>
    </row>
    <row r="248" spans="1:33" s="332" customFormat="1" ht="33.75" x14ac:dyDescent="0.2">
      <c r="A248" s="370"/>
      <c r="B248" s="371" t="s">
        <v>430</v>
      </c>
      <c r="C248" s="1065" t="s">
        <v>431</v>
      </c>
      <c r="D248" s="1065"/>
      <c r="E248" s="1065"/>
      <c r="F248" s="1065"/>
      <c r="G248" s="1065"/>
      <c r="H248" s="1065"/>
      <c r="I248" s="1065"/>
      <c r="J248" s="1065"/>
      <c r="K248" s="1065"/>
      <c r="L248" s="1065"/>
      <c r="M248" s="1065"/>
      <c r="N248" s="1072"/>
      <c r="V248" s="361"/>
      <c r="W248" s="367"/>
      <c r="Y248" s="335" t="s">
        <v>431</v>
      </c>
      <c r="AC248" s="367"/>
      <c r="AD248" s="367"/>
      <c r="AF248" s="367"/>
      <c r="AG248" s="384"/>
    </row>
    <row r="249" spans="1:33" s="332" customFormat="1" ht="12" x14ac:dyDescent="0.2">
      <c r="A249" s="372"/>
      <c r="B249" s="371" t="s">
        <v>423</v>
      </c>
      <c r="C249" s="1065" t="s">
        <v>432</v>
      </c>
      <c r="D249" s="1065"/>
      <c r="E249" s="1065"/>
      <c r="F249" s="373"/>
      <c r="G249" s="373"/>
      <c r="H249" s="373"/>
      <c r="I249" s="373"/>
      <c r="J249" s="374">
        <v>31.95</v>
      </c>
      <c r="K249" s="373" t="s">
        <v>436</v>
      </c>
      <c r="L249" s="374">
        <v>57.91</v>
      </c>
      <c r="M249" s="373"/>
      <c r="N249" s="375"/>
      <c r="V249" s="361"/>
      <c r="W249" s="367"/>
      <c r="Z249" s="335" t="s">
        <v>432</v>
      </c>
      <c r="AC249" s="367"/>
      <c r="AD249" s="367"/>
      <c r="AF249" s="367"/>
      <c r="AG249" s="384"/>
    </row>
    <row r="250" spans="1:33" s="332" customFormat="1" ht="12" x14ac:dyDescent="0.2">
      <c r="A250" s="372"/>
      <c r="B250" s="371" t="s">
        <v>434</v>
      </c>
      <c r="C250" s="1065" t="s">
        <v>435</v>
      </c>
      <c r="D250" s="1065"/>
      <c r="E250" s="1065"/>
      <c r="F250" s="373"/>
      <c r="G250" s="373"/>
      <c r="H250" s="373"/>
      <c r="I250" s="373"/>
      <c r="J250" s="374">
        <v>3.29</v>
      </c>
      <c r="K250" s="373" t="s">
        <v>436</v>
      </c>
      <c r="L250" s="374">
        <v>5.96</v>
      </c>
      <c r="M250" s="373"/>
      <c r="N250" s="375"/>
      <c r="V250" s="361"/>
      <c r="W250" s="367"/>
      <c r="Z250" s="335" t="s">
        <v>435</v>
      </c>
      <c r="AC250" s="367"/>
      <c r="AD250" s="367"/>
      <c r="AF250" s="367"/>
      <c r="AG250" s="384"/>
    </row>
    <row r="251" spans="1:33" s="332" customFormat="1" ht="12" x14ac:dyDescent="0.2">
      <c r="A251" s="372"/>
      <c r="B251" s="371" t="s">
        <v>437</v>
      </c>
      <c r="C251" s="1065" t="s">
        <v>438</v>
      </c>
      <c r="D251" s="1065"/>
      <c r="E251" s="1065"/>
      <c r="F251" s="373"/>
      <c r="G251" s="373"/>
      <c r="H251" s="373"/>
      <c r="I251" s="373"/>
      <c r="J251" s="374">
        <v>0.57999999999999996</v>
      </c>
      <c r="K251" s="373" t="s">
        <v>436</v>
      </c>
      <c r="L251" s="374">
        <v>1.05</v>
      </c>
      <c r="M251" s="373"/>
      <c r="N251" s="375"/>
      <c r="V251" s="361"/>
      <c r="W251" s="367"/>
      <c r="Z251" s="335" t="s">
        <v>438</v>
      </c>
      <c r="AC251" s="367"/>
      <c r="AD251" s="367"/>
      <c r="AF251" s="367"/>
      <c r="AG251" s="384"/>
    </row>
    <row r="252" spans="1:33" s="332" customFormat="1" ht="33.75" x14ac:dyDescent="0.2">
      <c r="A252" s="368"/>
      <c r="B252" s="381" t="s">
        <v>4838</v>
      </c>
      <c r="C252" s="1076" t="s">
        <v>4839</v>
      </c>
      <c r="D252" s="1076"/>
      <c r="E252" s="1076"/>
      <c r="F252" s="382" t="s">
        <v>488</v>
      </c>
      <c r="G252" s="382" t="s">
        <v>4840</v>
      </c>
      <c r="H252" s="382"/>
      <c r="I252" s="382" t="s">
        <v>4841</v>
      </c>
      <c r="J252" s="371"/>
      <c r="K252" s="373"/>
      <c r="L252" s="374"/>
      <c r="M252" s="373"/>
      <c r="N252" s="383"/>
      <c r="V252" s="361"/>
      <c r="W252" s="367"/>
      <c r="AC252" s="367"/>
      <c r="AD252" s="367"/>
      <c r="AF252" s="367"/>
      <c r="AG252" s="384" t="s">
        <v>4839</v>
      </c>
    </row>
    <row r="253" spans="1:33" s="332" customFormat="1" ht="12" x14ac:dyDescent="0.2">
      <c r="A253" s="372"/>
      <c r="B253" s="371"/>
      <c r="C253" s="1065" t="s">
        <v>443</v>
      </c>
      <c r="D253" s="1065"/>
      <c r="E253" s="1065"/>
      <c r="F253" s="373" t="s">
        <v>444</v>
      </c>
      <c r="G253" s="373" t="s">
        <v>1950</v>
      </c>
      <c r="H253" s="373" t="s">
        <v>436</v>
      </c>
      <c r="I253" s="373" t="s">
        <v>4842</v>
      </c>
      <c r="J253" s="374"/>
      <c r="K253" s="373"/>
      <c r="L253" s="374"/>
      <c r="M253" s="373"/>
      <c r="N253" s="375"/>
      <c r="V253" s="361"/>
      <c r="W253" s="367"/>
      <c r="AA253" s="335" t="s">
        <v>443</v>
      </c>
      <c r="AC253" s="367"/>
      <c r="AD253" s="367"/>
      <c r="AF253" s="367"/>
      <c r="AG253" s="384"/>
    </row>
    <row r="254" spans="1:33" s="332" customFormat="1" ht="12" x14ac:dyDescent="0.2">
      <c r="A254" s="372"/>
      <c r="B254" s="371"/>
      <c r="C254" s="1065" t="s">
        <v>447</v>
      </c>
      <c r="D254" s="1065"/>
      <c r="E254" s="1065"/>
      <c r="F254" s="373" t="s">
        <v>444</v>
      </c>
      <c r="G254" s="373" t="s">
        <v>2201</v>
      </c>
      <c r="H254" s="373" t="s">
        <v>436</v>
      </c>
      <c r="I254" s="373" t="s">
        <v>4843</v>
      </c>
      <c r="J254" s="374"/>
      <c r="K254" s="373"/>
      <c r="L254" s="374"/>
      <c r="M254" s="373"/>
      <c r="N254" s="375"/>
      <c r="V254" s="361"/>
      <c r="W254" s="367"/>
      <c r="AA254" s="335" t="s">
        <v>447</v>
      </c>
      <c r="AC254" s="367"/>
      <c r="AD254" s="367"/>
      <c r="AF254" s="367"/>
      <c r="AG254" s="384"/>
    </row>
    <row r="255" spans="1:33" s="332" customFormat="1" ht="12" x14ac:dyDescent="0.2">
      <c r="A255" s="372"/>
      <c r="B255" s="371"/>
      <c r="C255" s="1077" t="s">
        <v>450</v>
      </c>
      <c r="D255" s="1077"/>
      <c r="E255" s="1077"/>
      <c r="F255" s="376"/>
      <c r="G255" s="376"/>
      <c r="H255" s="376"/>
      <c r="I255" s="376"/>
      <c r="J255" s="377">
        <v>35.24</v>
      </c>
      <c r="K255" s="376"/>
      <c r="L255" s="377">
        <v>63.87</v>
      </c>
      <c r="M255" s="376"/>
      <c r="N255" s="378"/>
      <c r="V255" s="361"/>
      <c r="W255" s="367"/>
      <c r="AB255" s="335" t="s">
        <v>450</v>
      </c>
      <c r="AC255" s="367"/>
      <c r="AD255" s="367"/>
      <c r="AF255" s="367"/>
      <c r="AG255" s="384"/>
    </row>
    <row r="256" spans="1:33" s="332" customFormat="1" ht="12" x14ac:dyDescent="0.2">
      <c r="A256" s="372"/>
      <c r="B256" s="371"/>
      <c r="C256" s="1065" t="s">
        <v>451</v>
      </c>
      <c r="D256" s="1065"/>
      <c r="E256" s="1065"/>
      <c r="F256" s="373"/>
      <c r="G256" s="373"/>
      <c r="H256" s="373"/>
      <c r="I256" s="373"/>
      <c r="J256" s="374"/>
      <c r="K256" s="373"/>
      <c r="L256" s="374">
        <v>58.96</v>
      </c>
      <c r="M256" s="373"/>
      <c r="N256" s="375"/>
      <c r="V256" s="361"/>
      <c r="W256" s="367"/>
      <c r="AA256" s="335" t="s">
        <v>451</v>
      </c>
      <c r="AC256" s="367"/>
      <c r="AD256" s="367"/>
      <c r="AF256" s="367"/>
      <c r="AG256" s="384"/>
    </row>
    <row r="257" spans="1:33" s="332" customFormat="1" ht="22.5" x14ac:dyDescent="0.2">
      <c r="A257" s="372"/>
      <c r="B257" s="371" t="s">
        <v>1245</v>
      </c>
      <c r="C257" s="1065" t="s">
        <v>1246</v>
      </c>
      <c r="D257" s="1065"/>
      <c r="E257" s="1065"/>
      <c r="F257" s="373" t="s">
        <v>454</v>
      </c>
      <c r="G257" s="373" t="s">
        <v>1169</v>
      </c>
      <c r="H257" s="373"/>
      <c r="I257" s="373" t="s">
        <v>1169</v>
      </c>
      <c r="J257" s="374"/>
      <c r="K257" s="373"/>
      <c r="L257" s="374">
        <v>64.86</v>
      </c>
      <c r="M257" s="373"/>
      <c r="N257" s="375"/>
      <c r="V257" s="361"/>
      <c r="W257" s="367"/>
      <c r="AA257" s="335" t="s">
        <v>1246</v>
      </c>
      <c r="AC257" s="367"/>
      <c r="AD257" s="367"/>
      <c r="AF257" s="367"/>
      <c r="AG257" s="384"/>
    </row>
    <row r="258" spans="1:33" s="332" customFormat="1" ht="22.5" x14ac:dyDescent="0.2">
      <c r="A258" s="372"/>
      <c r="B258" s="371" t="s">
        <v>1247</v>
      </c>
      <c r="C258" s="1065" t="s">
        <v>1248</v>
      </c>
      <c r="D258" s="1065"/>
      <c r="E258" s="1065"/>
      <c r="F258" s="373" t="s">
        <v>454</v>
      </c>
      <c r="G258" s="373" t="s">
        <v>959</v>
      </c>
      <c r="H258" s="373"/>
      <c r="I258" s="373" t="s">
        <v>959</v>
      </c>
      <c r="J258" s="374"/>
      <c r="K258" s="373"/>
      <c r="L258" s="374">
        <v>40.68</v>
      </c>
      <c r="M258" s="373"/>
      <c r="N258" s="375"/>
      <c r="V258" s="361"/>
      <c r="W258" s="367"/>
      <c r="AA258" s="335" t="s">
        <v>1248</v>
      </c>
      <c r="AC258" s="367"/>
      <c r="AD258" s="367"/>
      <c r="AF258" s="367"/>
      <c r="AG258" s="384"/>
    </row>
    <row r="259" spans="1:33" s="332" customFormat="1" ht="12" x14ac:dyDescent="0.2">
      <c r="A259" s="379"/>
      <c r="B259" s="380"/>
      <c r="C259" s="1068" t="s">
        <v>459</v>
      </c>
      <c r="D259" s="1068"/>
      <c r="E259" s="1068"/>
      <c r="F259" s="364"/>
      <c r="G259" s="364"/>
      <c r="H259" s="364"/>
      <c r="I259" s="364"/>
      <c r="J259" s="365"/>
      <c r="K259" s="364"/>
      <c r="L259" s="365">
        <v>169.41</v>
      </c>
      <c r="M259" s="376"/>
      <c r="N259" s="366"/>
      <c r="V259" s="361"/>
      <c r="W259" s="367"/>
      <c r="AC259" s="367" t="s">
        <v>459</v>
      </c>
      <c r="AD259" s="367"/>
      <c r="AF259" s="367"/>
      <c r="AG259" s="384"/>
    </row>
    <row r="260" spans="1:33" s="332" customFormat="1" ht="22.5" x14ac:dyDescent="0.2">
      <c r="A260" s="362" t="s">
        <v>607</v>
      </c>
      <c r="B260" s="363" t="s">
        <v>1067</v>
      </c>
      <c r="C260" s="1068" t="s">
        <v>1068</v>
      </c>
      <c r="D260" s="1068"/>
      <c r="E260" s="1068"/>
      <c r="F260" s="364" t="s">
        <v>411</v>
      </c>
      <c r="G260" s="364"/>
      <c r="H260" s="364"/>
      <c r="I260" s="364" t="s">
        <v>4844</v>
      </c>
      <c r="J260" s="365">
        <v>4812.7</v>
      </c>
      <c r="K260" s="364"/>
      <c r="L260" s="365">
        <v>2093.52</v>
      </c>
      <c r="M260" s="364"/>
      <c r="N260" s="366"/>
      <c r="V260" s="361"/>
      <c r="W260" s="367" t="s">
        <v>1068</v>
      </c>
      <c r="AC260" s="367"/>
      <c r="AD260" s="367"/>
      <c r="AF260" s="367"/>
      <c r="AG260" s="384"/>
    </row>
    <row r="261" spans="1:33" s="332" customFormat="1" ht="12" x14ac:dyDescent="0.2">
      <c r="A261" s="379"/>
      <c r="B261" s="380"/>
      <c r="C261" s="340" t="s">
        <v>462</v>
      </c>
      <c r="D261" s="385"/>
      <c r="E261" s="385"/>
      <c r="F261" s="386"/>
      <c r="G261" s="386"/>
      <c r="H261" s="386"/>
      <c r="I261" s="386"/>
      <c r="J261" s="387"/>
      <c r="K261" s="386"/>
      <c r="L261" s="387"/>
      <c r="M261" s="388"/>
      <c r="N261" s="389"/>
      <c r="V261" s="361"/>
      <c r="W261" s="367"/>
      <c r="AC261" s="367"/>
      <c r="AD261" s="367"/>
      <c r="AF261" s="367"/>
      <c r="AG261" s="384"/>
    </row>
    <row r="262" spans="1:33" s="332" customFormat="1" ht="12" x14ac:dyDescent="0.2">
      <c r="A262" s="368"/>
      <c r="B262" s="369"/>
      <c r="C262" s="1065" t="s">
        <v>4845</v>
      </c>
      <c r="D262" s="1065"/>
      <c r="E262" s="1065"/>
      <c r="F262" s="1065"/>
      <c r="G262" s="1065"/>
      <c r="H262" s="1065"/>
      <c r="I262" s="1065"/>
      <c r="J262" s="1065"/>
      <c r="K262" s="1065"/>
      <c r="L262" s="1065"/>
      <c r="M262" s="1065"/>
      <c r="N262" s="1072"/>
      <c r="V262" s="361"/>
      <c r="W262" s="367"/>
      <c r="X262" s="335" t="s">
        <v>4845</v>
      </c>
      <c r="AC262" s="367"/>
      <c r="AD262" s="367"/>
      <c r="AF262" s="367"/>
      <c r="AG262" s="384"/>
    </row>
    <row r="263" spans="1:33" s="332" customFormat="1" ht="1.5" customHeight="1" x14ac:dyDescent="0.2">
      <c r="A263" s="386"/>
      <c r="B263" s="380"/>
      <c r="C263" s="380"/>
      <c r="D263" s="380"/>
      <c r="E263" s="380"/>
      <c r="F263" s="386"/>
      <c r="G263" s="386"/>
      <c r="H263" s="386"/>
      <c r="I263" s="386"/>
      <c r="J263" s="390"/>
      <c r="K263" s="386"/>
      <c r="L263" s="390"/>
      <c r="M263" s="373"/>
      <c r="N263" s="390"/>
      <c r="V263" s="361"/>
      <c r="W263" s="367"/>
      <c r="AC263" s="367"/>
      <c r="AD263" s="367"/>
      <c r="AF263" s="367"/>
      <c r="AG263" s="384"/>
    </row>
    <row r="264" spans="1:33" s="332" customFormat="1" ht="12" x14ac:dyDescent="0.2">
      <c r="A264" s="391"/>
      <c r="B264" s="392"/>
      <c r="C264" s="1068" t="s">
        <v>4846</v>
      </c>
      <c r="D264" s="1068"/>
      <c r="E264" s="1068"/>
      <c r="F264" s="1068"/>
      <c r="G264" s="1068"/>
      <c r="H264" s="1068"/>
      <c r="I264" s="1068"/>
      <c r="J264" s="1068"/>
      <c r="K264" s="1068"/>
      <c r="L264" s="393"/>
      <c r="M264" s="394"/>
      <c r="N264" s="395"/>
      <c r="V264" s="361"/>
      <c r="W264" s="367"/>
      <c r="AC264" s="367"/>
      <c r="AD264" s="367" t="s">
        <v>4846</v>
      </c>
      <c r="AF264" s="367"/>
      <c r="AG264" s="384"/>
    </row>
    <row r="265" spans="1:33" s="332" customFormat="1" ht="12" x14ac:dyDescent="0.2">
      <c r="A265" s="396"/>
      <c r="B265" s="371"/>
      <c r="C265" s="1065" t="s">
        <v>512</v>
      </c>
      <c r="D265" s="1065"/>
      <c r="E265" s="1065"/>
      <c r="F265" s="1065"/>
      <c r="G265" s="1065"/>
      <c r="H265" s="1065"/>
      <c r="I265" s="1065"/>
      <c r="J265" s="1065"/>
      <c r="K265" s="1065"/>
      <c r="L265" s="397">
        <v>2157.39</v>
      </c>
      <c r="M265" s="398"/>
      <c r="N265" s="399"/>
      <c r="V265" s="361"/>
      <c r="W265" s="367"/>
      <c r="AC265" s="367"/>
      <c r="AD265" s="367"/>
      <c r="AE265" s="335" t="s">
        <v>512</v>
      </c>
      <c r="AF265" s="367"/>
      <c r="AG265" s="384"/>
    </row>
    <row r="266" spans="1:33" s="332" customFormat="1" ht="12" x14ac:dyDescent="0.2">
      <c r="A266" s="396"/>
      <c r="B266" s="371"/>
      <c r="C266" s="1065" t="s">
        <v>513</v>
      </c>
      <c r="D266" s="1065"/>
      <c r="E266" s="1065"/>
      <c r="F266" s="1065"/>
      <c r="G266" s="1065"/>
      <c r="H266" s="1065"/>
      <c r="I266" s="1065"/>
      <c r="J266" s="1065"/>
      <c r="K266" s="1065"/>
      <c r="L266" s="397"/>
      <c r="M266" s="398"/>
      <c r="N266" s="399"/>
      <c r="V266" s="361"/>
      <c r="W266" s="367"/>
      <c r="AC266" s="367"/>
      <c r="AD266" s="367"/>
      <c r="AE266" s="335" t="s">
        <v>513</v>
      </c>
      <c r="AF266" s="367"/>
      <c r="AG266" s="384"/>
    </row>
    <row r="267" spans="1:33" s="332" customFormat="1" ht="12" x14ac:dyDescent="0.2">
      <c r="A267" s="396"/>
      <c r="B267" s="371"/>
      <c r="C267" s="1065" t="s">
        <v>514</v>
      </c>
      <c r="D267" s="1065"/>
      <c r="E267" s="1065"/>
      <c r="F267" s="1065"/>
      <c r="G267" s="1065"/>
      <c r="H267" s="1065"/>
      <c r="I267" s="1065"/>
      <c r="J267" s="1065"/>
      <c r="K267" s="1065"/>
      <c r="L267" s="397">
        <v>57.91</v>
      </c>
      <c r="M267" s="398"/>
      <c r="N267" s="399"/>
      <c r="V267" s="361"/>
      <c r="W267" s="367"/>
      <c r="AC267" s="367"/>
      <c r="AD267" s="367"/>
      <c r="AE267" s="335" t="s">
        <v>514</v>
      </c>
      <c r="AF267" s="367"/>
      <c r="AG267" s="384"/>
    </row>
    <row r="268" spans="1:33" s="332" customFormat="1" ht="12" x14ac:dyDescent="0.2">
      <c r="A268" s="396"/>
      <c r="B268" s="371"/>
      <c r="C268" s="1065" t="s">
        <v>515</v>
      </c>
      <c r="D268" s="1065"/>
      <c r="E268" s="1065"/>
      <c r="F268" s="1065"/>
      <c r="G268" s="1065"/>
      <c r="H268" s="1065"/>
      <c r="I268" s="1065"/>
      <c r="J268" s="1065"/>
      <c r="K268" s="1065"/>
      <c r="L268" s="397">
        <v>5.96</v>
      </c>
      <c r="M268" s="398"/>
      <c r="N268" s="399"/>
      <c r="V268" s="361"/>
      <c r="W268" s="367"/>
      <c r="AC268" s="367"/>
      <c r="AD268" s="367"/>
      <c r="AE268" s="335" t="s">
        <v>515</v>
      </c>
      <c r="AF268" s="367"/>
      <c r="AG268" s="384"/>
    </row>
    <row r="269" spans="1:33" s="332" customFormat="1" ht="12" x14ac:dyDescent="0.2">
      <c r="A269" s="396"/>
      <c r="B269" s="371"/>
      <c r="C269" s="1065" t="s">
        <v>516</v>
      </c>
      <c r="D269" s="1065"/>
      <c r="E269" s="1065"/>
      <c r="F269" s="1065"/>
      <c r="G269" s="1065"/>
      <c r="H269" s="1065"/>
      <c r="I269" s="1065"/>
      <c r="J269" s="1065"/>
      <c r="K269" s="1065"/>
      <c r="L269" s="397">
        <v>1.05</v>
      </c>
      <c r="M269" s="398"/>
      <c r="N269" s="399"/>
      <c r="V269" s="361"/>
      <c r="W269" s="367"/>
      <c r="AC269" s="367"/>
      <c r="AD269" s="367"/>
      <c r="AE269" s="335" t="s">
        <v>516</v>
      </c>
      <c r="AF269" s="367"/>
      <c r="AG269" s="384"/>
    </row>
    <row r="270" spans="1:33" s="332" customFormat="1" ht="12" x14ac:dyDescent="0.2">
      <c r="A270" s="396"/>
      <c r="B270" s="371"/>
      <c r="C270" s="1065" t="s">
        <v>517</v>
      </c>
      <c r="D270" s="1065"/>
      <c r="E270" s="1065"/>
      <c r="F270" s="1065"/>
      <c r="G270" s="1065"/>
      <c r="H270" s="1065"/>
      <c r="I270" s="1065"/>
      <c r="J270" s="1065"/>
      <c r="K270" s="1065"/>
      <c r="L270" s="397">
        <v>2093.52</v>
      </c>
      <c r="M270" s="398"/>
      <c r="N270" s="399"/>
      <c r="V270" s="361"/>
      <c r="W270" s="367"/>
      <c r="AC270" s="367"/>
      <c r="AD270" s="367"/>
      <c r="AE270" s="335" t="s">
        <v>517</v>
      </c>
      <c r="AF270" s="367"/>
      <c r="AG270" s="384"/>
    </row>
    <row r="271" spans="1:33" s="332" customFormat="1" ht="12" x14ac:dyDescent="0.2">
      <c r="A271" s="396"/>
      <c r="B271" s="371"/>
      <c r="C271" s="1065" t="s">
        <v>518</v>
      </c>
      <c r="D271" s="1065"/>
      <c r="E271" s="1065"/>
      <c r="F271" s="1065"/>
      <c r="G271" s="1065"/>
      <c r="H271" s="1065"/>
      <c r="I271" s="1065"/>
      <c r="J271" s="1065"/>
      <c r="K271" s="1065"/>
      <c r="L271" s="397">
        <v>2262.9299999999998</v>
      </c>
      <c r="M271" s="398"/>
      <c r="N271" s="399"/>
      <c r="V271" s="361"/>
      <c r="W271" s="367"/>
      <c r="AC271" s="367"/>
      <c r="AD271" s="367"/>
      <c r="AE271" s="335" t="s">
        <v>518</v>
      </c>
      <c r="AF271" s="367"/>
      <c r="AG271" s="384"/>
    </row>
    <row r="272" spans="1:33" s="332" customFormat="1" ht="12" x14ac:dyDescent="0.2">
      <c r="A272" s="396"/>
      <c r="B272" s="371"/>
      <c r="C272" s="1065" t="s">
        <v>513</v>
      </c>
      <c r="D272" s="1065"/>
      <c r="E272" s="1065"/>
      <c r="F272" s="1065"/>
      <c r="G272" s="1065"/>
      <c r="H272" s="1065"/>
      <c r="I272" s="1065"/>
      <c r="J272" s="1065"/>
      <c r="K272" s="1065"/>
      <c r="L272" s="397"/>
      <c r="M272" s="398"/>
      <c r="N272" s="399"/>
      <c r="V272" s="361"/>
      <c r="W272" s="367"/>
      <c r="AC272" s="367"/>
      <c r="AD272" s="367"/>
      <c r="AE272" s="335" t="s">
        <v>513</v>
      </c>
      <c r="AF272" s="367"/>
      <c r="AG272" s="384"/>
    </row>
    <row r="273" spans="1:34" s="332" customFormat="1" ht="12" x14ac:dyDescent="0.2">
      <c r="A273" s="396"/>
      <c r="B273" s="371"/>
      <c r="C273" s="1065" t="s">
        <v>519</v>
      </c>
      <c r="D273" s="1065"/>
      <c r="E273" s="1065"/>
      <c r="F273" s="1065"/>
      <c r="G273" s="1065"/>
      <c r="H273" s="1065"/>
      <c r="I273" s="1065"/>
      <c r="J273" s="1065"/>
      <c r="K273" s="1065"/>
      <c r="L273" s="397">
        <v>57.91</v>
      </c>
      <c r="M273" s="398"/>
      <c r="N273" s="399"/>
      <c r="V273" s="361"/>
      <c r="W273" s="367"/>
      <c r="AC273" s="367"/>
      <c r="AD273" s="367"/>
      <c r="AE273" s="335" t="s">
        <v>519</v>
      </c>
      <c r="AF273" s="367"/>
      <c r="AG273" s="384"/>
    </row>
    <row r="274" spans="1:34" s="332" customFormat="1" ht="12" x14ac:dyDescent="0.2">
      <c r="A274" s="396"/>
      <c r="B274" s="371"/>
      <c r="C274" s="1065" t="s">
        <v>520</v>
      </c>
      <c r="D274" s="1065"/>
      <c r="E274" s="1065"/>
      <c r="F274" s="1065"/>
      <c r="G274" s="1065"/>
      <c r="H274" s="1065"/>
      <c r="I274" s="1065"/>
      <c r="J274" s="1065"/>
      <c r="K274" s="1065"/>
      <c r="L274" s="397">
        <v>5.96</v>
      </c>
      <c r="M274" s="398"/>
      <c r="N274" s="399"/>
      <c r="V274" s="361"/>
      <c r="W274" s="367"/>
      <c r="AC274" s="367"/>
      <c r="AD274" s="367"/>
      <c r="AE274" s="335" t="s">
        <v>520</v>
      </c>
      <c r="AF274" s="367"/>
      <c r="AG274" s="384"/>
    </row>
    <row r="275" spans="1:34" s="332" customFormat="1" ht="12" x14ac:dyDescent="0.2">
      <c r="A275" s="396"/>
      <c r="B275" s="371"/>
      <c r="C275" s="1065" t="s">
        <v>521</v>
      </c>
      <c r="D275" s="1065"/>
      <c r="E275" s="1065"/>
      <c r="F275" s="1065"/>
      <c r="G275" s="1065"/>
      <c r="H275" s="1065"/>
      <c r="I275" s="1065"/>
      <c r="J275" s="1065"/>
      <c r="K275" s="1065"/>
      <c r="L275" s="397">
        <v>2093.52</v>
      </c>
      <c r="M275" s="398"/>
      <c r="N275" s="399"/>
      <c r="V275" s="361"/>
      <c r="W275" s="367"/>
      <c r="AC275" s="367"/>
      <c r="AD275" s="367"/>
      <c r="AE275" s="335" t="s">
        <v>521</v>
      </c>
      <c r="AF275" s="367"/>
      <c r="AG275" s="384"/>
    </row>
    <row r="276" spans="1:34" s="332" customFormat="1" ht="12" x14ac:dyDescent="0.2">
      <c r="A276" s="396"/>
      <c r="B276" s="371"/>
      <c r="C276" s="1065" t="s">
        <v>522</v>
      </c>
      <c r="D276" s="1065"/>
      <c r="E276" s="1065"/>
      <c r="F276" s="1065"/>
      <c r="G276" s="1065"/>
      <c r="H276" s="1065"/>
      <c r="I276" s="1065"/>
      <c r="J276" s="1065"/>
      <c r="K276" s="1065"/>
      <c r="L276" s="397">
        <v>64.86</v>
      </c>
      <c r="M276" s="398"/>
      <c r="N276" s="399"/>
      <c r="V276" s="361"/>
      <c r="W276" s="367"/>
      <c r="AC276" s="367"/>
      <c r="AD276" s="367"/>
      <c r="AE276" s="335" t="s">
        <v>522</v>
      </c>
      <c r="AF276" s="367"/>
      <c r="AG276" s="384"/>
    </row>
    <row r="277" spans="1:34" s="332" customFormat="1" ht="12" x14ac:dyDescent="0.2">
      <c r="A277" s="396"/>
      <c r="B277" s="371"/>
      <c r="C277" s="1065" t="s">
        <v>523</v>
      </c>
      <c r="D277" s="1065"/>
      <c r="E277" s="1065"/>
      <c r="F277" s="1065"/>
      <c r="G277" s="1065"/>
      <c r="H277" s="1065"/>
      <c r="I277" s="1065"/>
      <c r="J277" s="1065"/>
      <c r="K277" s="1065"/>
      <c r="L277" s="397">
        <v>40.68</v>
      </c>
      <c r="M277" s="398"/>
      <c r="N277" s="399"/>
      <c r="V277" s="361"/>
      <c r="W277" s="367"/>
      <c r="AC277" s="367"/>
      <c r="AD277" s="367"/>
      <c r="AE277" s="335" t="s">
        <v>523</v>
      </c>
      <c r="AF277" s="367"/>
      <c r="AG277" s="384"/>
    </row>
    <row r="278" spans="1:34" s="332" customFormat="1" ht="12" x14ac:dyDescent="0.2">
      <c r="A278" s="396"/>
      <c r="B278" s="371"/>
      <c r="C278" s="1065" t="s">
        <v>524</v>
      </c>
      <c r="D278" s="1065"/>
      <c r="E278" s="1065"/>
      <c r="F278" s="1065"/>
      <c r="G278" s="1065"/>
      <c r="H278" s="1065"/>
      <c r="I278" s="1065"/>
      <c r="J278" s="1065"/>
      <c r="K278" s="1065"/>
      <c r="L278" s="397">
        <v>58.96</v>
      </c>
      <c r="M278" s="398"/>
      <c r="N278" s="399"/>
      <c r="V278" s="361"/>
      <c r="W278" s="367"/>
      <c r="AC278" s="367"/>
      <c r="AD278" s="367"/>
      <c r="AE278" s="335" t="s">
        <v>524</v>
      </c>
      <c r="AF278" s="367"/>
      <c r="AG278" s="384"/>
    </row>
    <row r="279" spans="1:34" s="332" customFormat="1" ht="12" x14ac:dyDescent="0.2">
      <c r="A279" s="396"/>
      <c r="B279" s="371"/>
      <c r="C279" s="1065" t="s">
        <v>525</v>
      </c>
      <c r="D279" s="1065"/>
      <c r="E279" s="1065"/>
      <c r="F279" s="1065"/>
      <c r="G279" s="1065"/>
      <c r="H279" s="1065"/>
      <c r="I279" s="1065"/>
      <c r="J279" s="1065"/>
      <c r="K279" s="1065"/>
      <c r="L279" s="397">
        <v>64.86</v>
      </c>
      <c r="M279" s="398"/>
      <c r="N279" s="399"/>
      <c r="V279" s="361"/>
      <c r="W279" s="367"/>
      <c r="AC279" s="367"/>
      <c r="AD279" s="367"/>
      <c r="AE279" s="335" t="s">
        <v>525</v>
      </c>
      <c r="AF279" s="367"/>
      <c r="AG279" s="384"/>
    </row>
    <row r="280" spans="1:34" s="332" customFormat="1" ht="12" x14ac:dyDescent="0.2">
      <c r="A280" s="396"/>
      <c r="B280" s="371"/>
      <c r="C280" s="1065" t="s">
        <v>526</v>
      </c>
      <c r="D280" s="1065"/>
      <c r="E280" s="1065"/>
      <c r="F280" s="1065"/>
      <c r="G280" s="1065"/>
      <c r="H280" s="1065"/>
      <c r="I280" s="1065"/>
      <c r="J280" s="1065"/>
      <c r="K280" s="1065"/>
      <c r="L280" s="397">
        <v>40.68</v>
      </c>
      <c r="M280" s="398"/>
      <c r="N280" s="399"/>
      <c r="V280" s="361"/>
      <c r="W280" s="367"/>
      <c r="AC280" s="367"/>
      <c r="AD280" s="367"/>
      <c r="AE280" s="335" t="s">
        <v>526</v>
      </c>
      <c r="AF280" s="367"/>
      <c r="AG280" s="384"/>
    </row>
    <row r="281" spans="1:34" s="332" customFormat="1" ht="12" x14ac:dyDescent="0.2">
      <c r="A281" s="396"/>
      <c r="B281" s="390"/>
      <c r="C281" s="1067" t="s">
        <v>4847</v>
      </c>
      <c r="D281" s="1067"/>
      <c r="E281" s="1067"/>
      <c r="F281" s="1067"/>
      <c r="G281" s="1067"/>
      <c r="H281" s="1067"/>
      <c r="I281" s="1067"/>
      <c r="J281" s="1067"/>
      <c r="K281" s="1067"/>
      <c r="L281" s="400">
        <v>2262.9299999999998</v>
      </c>
      <c r="M281" s="401"/>
      <c r="N281" s="402"/>
      <c r="V281" s="361"/>
      <c r="W281" s="367"/>
      <c r="AC281" s="367"/>
      <c r="AD281" s="367"/>
      <c r="AF281" s="367" t="s">
        <v>4847</v>
      </c>
      <c r="AG281" s="384"/>
    </row>
    <row r="282" spans="1:34" s="332" customFormat="1" ht="12" x14ac:dyDescent="0.2">
      <c r="A282" s="1195" t="s">
        <v>2723</v>
      </c>
      <c r="B282" s="1196"/>
      <c r="C282" s="1196"/>
      <c r="D282" s="1196"/>
      <c r="E282" s="1196"/>
      <c r="F282" s="1196"/>
      <c r="G282" s="1196"/>
      <c r="H282" s="1196"/>
      <c r="I282" s="1196"/>
      <c r="J282" s="1196"/>
      <c r="K282" s="1196"/>
      <c r="L282" s="1196"/>
      <c r="M282" s="1196"/>
      <c r="N282" s="1197"/>
      <c r="V282" s="361" t="s">
        <v>2723</v>
      </c>
      <c r="W282" s="367"/>
      <c r="AC282" s="367"/>
      <c r="AD282" s="367"/>
      <c r="AF282" s="367"/>
      <c r="AG282" s="384"/>
    </row>
    <row r="283" spans="1:34" s="332" customFormat="1" ht="22.5" x14ac:dyDescent="0.2">
      <c r="A283" s="1192" t="s">
        <v>617</v>
      </c>
      <c r="B283" s="1193"/>
      <c r="C283" s="1193"/>
      <c r="D283" s="1193"/>
      <c r="E283" s="1193"/>
      <c r="F283" s="1193"/>
      <c r="G283" s="1193"/>
      <c r="H283" s="1193"/>
      <c r="I283" s="1193"/>
      <c r="J283" s="1193"/>
      <c r="K283" s="1193"/>
      <c r="L283" s="1193"/>
      <c r="M283" s="1193"/>
      <c r="N283" s="1194"/>
      <c r="V283" s="361"/>
      <c r="W283" s="367"/>
      <c r="AC283" s="367"/>
      <c r="AD283" s="367"/>
      <c r="AF283" s="367"/>
      <c r="AG283" s="384"/>
      <c r="AH283" s="367" t="s">
        <v>617</v>
      </c>
    </row>
    <row r="284" spans="1:34" s="332" customFormat="1" ht="33.75" x14ac:dyDescent="0.2">
      <c r="A284" s="362" t="s">
        <v>610</v>
      </c>
      <c r="B284" s="363" t="s">
        <v>619</v>
      </c>
      <c r="C284" s="1068" t="s">
        <v>620</v>
      </c>
      <c r="D284" s="1068"/>
      <c r="E284" s="1068"/>
      <c r="F284" s="364" t="s">
        <v>621</v>
      </c>
      <c r="G284" s="364"/>
      <c r="H284" s="364"/>
      <c r="I284" s="364" t="s">
        <v>4848</v>
      </c>
      <c r="J284" s="365">
        <v>64.680000000000007</v>
      </c>
      <c r="K284" s="364"/>
      <c r="L284" s="365">
        <v>115.07</v>
      </c>
      <c r="M284" s="364"/>
      <c r="N284" s="366"/>
      <c r="V284" s="361"/>
      <c r="W284" s="367" t="s">
        <v>620</v>
      </c>
      <c r="AC284" s="367"/>
      <c r="AD284" s="367"/>
      <c r="AF284" s="367"/>
      <c r="AG284" s="384"/>
      <c r="AH284" s="367"/>
    </row>
    <row r="285" spans="1:34" s="332" customFormat="1" ht="12" x14ac:dyDescent="0.2">
      <c r="A285" s="379"/>
      <c r="B285" s="380"/>
      <c r="C285" s="340" t="s">
        <v>623</v>
      </c>
      <c r="D285" s="385"/>
      <c r="E285" s="385"/>
      <c r="F285" s="386"/>
      <c r="G285" s="386"/>
      <c r="H285" s="386"/>
      <c r="I285" s="386"/>
      <c r="J285" s="387"/>
      <c r="K285" s="386"/>
      <c r="L285" s="387"/>
      <c r="M285" s="388"/>
      <c r="N285" s="389"/>
      <c r="V285" s="361"/>
      <c r="W285" s="367"/>
      <c r="AC285" s="367"/>
      <c r="AD285" s="367"/>
      <c r="AF285" s="367"/>
      <c r="AG285" s="384"/>
      <c r="AH285" s="367"/>
    </row>
    <row r="286" spans="1:34" s="332" customFormat="1" ht="12" x14ac:dyDescent="0.2">
      <c r="A286" s="368"/>
      <c r="B286" s="369"/>
      <c r="C286" s="1065" t="s">
        <v>4849</v>
      </c>
      <c r="D286" s="1065"/>
      <c r="E286" s="1065"/>
      <c r="F286" s="1065"/>
      <c r="G286" s="1065"/>
      <c r="H286" s="1065"/>
      <c r="I286" s="1065"/>
      <c r="J286" s="1065"/>
      <c r="K286" s="1065"/>
      <c r="L286" s="1065"/>
      <c r="M286" s="1065"/>
      <c r="N286" s="1072"/>
      <c r="V286" s="361"/>
      <c r="W286" s="367"/>
      <c r="X286" s="335" t="s">
        <v>4849</v>
      </c>
      <c r="AC286" s="367"/>
      <c r="AD286" s="367"/>
      <c r="AF286" s="367"/>
      <c r="AG286" s="384"/>
      <c r="AH286" s="367"/>
    </row>
    <row r="287" spans="1:34" s="332" customFormat="1" ht="22.5" x14ac:dyDescent="0.2">
      <c r="A287" s="1192" t="s">
        <v>1176</v>
      </c>
      <c r="B287" s="1193"/>
      <c r="C287" s="1193"/>
      <c r="D287" s="1193"/>
      <c r="E287" s="1193"/>
      <c r="F287" s="1193"/>
      <c r="G287" s="1193"/>
      <c r="H287" s="1193"/>
      <c r="I287" s="1193"/>
      <c r="J287" s="1193"/>
      <c r="K287" s="1193"/>
      <c r="L287" s="1193"/>
      <c r="M287" s="1193"/>
      <c r="N287" s="1194"/>
      <c r="V287" s="361"/>
      <c r="W287" s="367"/>
      <c r="AC287" s="367"/>
      <c r="AD287" s="367"/>
      <c r="AF287" s="367"/>
      <c r="AG287" s="384"/>
      <c r="AH287" s="367" t="s">
        <v>1176</v>
      </c>
    </row>
    <row r="288" spans="1:34" s="332" customFormat="1" ht="45" x14ac:dyDescent="0.2">
      <c r="A288" s="362" t="s">
        <v>618</v>
      </c>
      <c r="B288" s="363" t="s">
        <v>1177</v>
      </c>
      <c r="C288" s="1068" t="s">
        <v>1178</v>
      </c>
      <c r="D288" s="1068"/>
      <c r="E288" s="1068"/>
      <c r="F288" s="364" t="s">
        <v>621</v>
      </c>
      <c r="G288" s="364"/>
      <c r="H288" s="364"/>
      <c r="I288" s="364" t="s">
        <v>4850</v>
      </c>
      <c r="J288" s="365">
        <v>38.729999999999997</v>
      </c>
      <c r="K288" s="364"/>
      <c r="L288" s="365">
        <v>4384.43</v>
      </c>
      <c r="M288" s="364"/>
      <c r="N288" s="366"/>
      <c r="V288" s="361"/>
      <c r="W288" s="367" t="s">
        <v>1178</v>
      </c>
      <c r="AC288" s="367"/>
      <c r="AD288" s="367"/>
      <c r="AF288" s="367"/>
      <c r="AG288" s="384"/>
      <c r="AH288" s="367"/>
    </row>
    <row r="289" spans="1:34" s="332" customFormat="1" ht="12" x14ac:dyDescent="0.2">
      <c r="A289" s="379"/>
      <c r="B289" s="380"/>
      <c r="C289" s="340" t="s">
        <v>623</v>
      </c>
      <c r="D289" s="385"/>
      <c r="E289" s="385"/>
      <c r="F289" s="386"/>
      <c r="G289" s="386"/>
      <c r="H289" s="386"/>
      <c r="I289" s="386"/>
      <c r="J289" s="387"/>
      <c r="K289" s="386"/>
      <c r="L289" s="387"/>
      <c r="M289" s="388"/>
      <c r="N289" s="389"/>
      <c r="V289" s="361"/>
      <c r="W289" s="367"/>
      <c r="AC289" s="367"/>
      <c r="AD289" s="367"/>
      <c r="AF289" s="367"/>
      <c r="AG289" s="384"/>
      <c r="AH289" s="367"/>
    </row>
    <row r="290" spans="1:34" s="332" customFormat="1" ht="12" x14ac:dyDescent="0.2">
      <c r="A290" s="368"/>
      <c r="B290" s="369"/>
      <c r="C290" s="1065" t="s">
        <v>4851</v>
      </c>
      <c r="D290" s="1065"/>
      <c r="E290" s="1065"/>
      <c r="F290" s="1065"/>
      <c r="G290" s="1065"/>
      <c r="H290" s="1065"/>
      <c r="I290" s="1065"/>
      <c r="J290" s="1065"/>
      <c r="K290" s="1065"/>
      <c r="L290" s="1065"/>
      <c r="M290" s="1065"/>
      <c r="N290" s="1072"/>
      <c r="V290" s="361"/>
      <c r="W290" s="367"/>
      <c r="X290" s="335" t="s">
        <v>4851</v>
      </c>
      <c r="AC290" s="367"/>
      <c r="AD290" s="367"/>
      <c r="AF290" s="367"/>
      <c r="AG290" s="384"/>
      <c r="AH290" s="367"/>
    </row>
    <row r="291" spans="1:34" s="332" customFormat="1" ht="33.75" x14ac:dyDescent="0.2">
      <c r="A291" s="362" t="s">
        <v>625</v>
      </c>
      <c r="B291" s="363" t="s">
        <v>1182</v>
      </c>
      <c r="C291" s="1068" t="s">
        <v>1183</v>
      </c>
      <c r="D291" s="1068"/>
      <c r="E291" s="1068"/>
      <c r="F291" s="364" t="s">
        <v>621</v>
      </c>
      <c r="G291" s="364"/>
      <c r="H291" s="364"/>
      <c r="I291" s="364" t="s">
        <v>4850</v>
      </c>
      <c r="J291" s="365">
        <v>0.59</v>
      </c>
      <c r="K291" s="364"/>
      <c r="L291" s="365">
        <v>1736.56</v>
      </c>
      <c r="M291" s="364"/>
      <c r="N291" s="366"/>
      <c r="V291" s="361"/>
      <c r="W291" s="367" t="s">
        <v>1183</v>
      </c>
      <c r="AC291" s="367"/>
      <c r="AD291" s="367"/>
      <c r="AF291" s="367"/>
      <c r="AG291" s="384"/>
      <c r="AH291" s="367"/>
    </row>
    <row r="292" spans="1:34" s="332" customFormat="1" ht="12" x14ac:dyDescent="0.2">
      <c r="A292" s="379"/>
      <c r="B292" s="380"/>
      <c r="C292" s="340" t="s">
        <v>623</v>
      </c>
      <c r="D292" s="385"/>
      <c r="E292" s="385"/>
      <c r="F292" s="386"/>
      <c r="G292" s="386"/>
      <c r="H292" s="386"/>
      <c r="I292" s="386"/>
      <c r="J292" s="387"/>
      <c r="K292" s="386"/>
      <c r="L292" s="387"/>
      <c r="M292" s="388"/>
      <c r="N292" s="389"/>
      <c r="V292" s="361"/>
      <c r="W292" s="367"/>
      <c r="AC292" s="367"/>
      <c r="AD292" s="367"/>
      <c r="AF292" s="367"/>
      <c r="AG292" s="384"/>
      <c r="AH292" s="367"/>
    </row>
    <row r="293" spans="1:34" s="332" customFormat="1" ht="12" x14ac:dyDescent="0.2">
      <c r="A293" s="370"/>
      <c r="B293" s="371"/>
      <c r="C293" s="1065" t="s">
        <v>2731</v>
      </c>
      <c r="D293" s="1065"/>
      <c r="E293" s="1065"/>
      <c r="F293" s="1065"/>
      <c r="G293" s="1065"/>
      <c r="H293" s="1065"/>
      <c r="I293" s="1065"/>
      <c r="J293" s="1065"/>
      <c r="K293" s="1065"/>
      <c r="L293" s="1065"/>
      <c r="M293" s="1065"/>
      <c r="N293" s="1072"/>
      <c r="V293" s="361"/>
      <c r="W293" s="367"/>
      <c r="Y293" s="335" t="s">
        <v>2731</v>
      </c>
      <c r="AC293" s="367"/>
      <c r="AD293" s="367"/>
      <c r="AF293" s="367"/>
      <c r="AG293" s="384"/>
      <c r="AH293" s="367"/>
    </row>
    <row r="294" spans="1:34" s="332" customFormat="1" ht="22.5" x14ac:dyDescent="0.2">
      <c r="A294" s="1192" t="s">
        <v>624</v>
      </c>
      <c r="B294" s="1193"/>
      <c r="C294" s="1193"/>
      <c r="D294" s="1193"/>
      <c r="E294" s="1193"/>
      <c r="F294" s="1193"/>
      <c r="G294" s="1193"/>
      <c r="H294" s="1193"/>
      <c r="I294" s="1193"/>
      <c r="J294" s="1193"/>
      <c r="K294" s="1193"/>
      <c r="L294" s="1193"/>
      <c r="M294" s="1193"/>
      <c r="N294" s="1194"/>
      <c r="V294" s="361"/>
      <c r="W294" s="367"/>
      <c r="AC294" s="367"/>
      <c r="AD294" s="367"/>
      <c r="AF294" s="367"/>
      <c r="AG294" s="384"/>
      <c r="AH294" s="367" t="s">
        <v>624</v>
      </c>
    </row>
    <row r="295" spans="1:34" s="332" customFormat="1" ht="33.75" x14ac:dyDescent="0.2">
      <c r="A295" s="362" t="s">
        <v>630</v>
      </c>
      <c r="B295" s="363" t="s">
        <v>626</v>
      </c>
      <c r="C295" s="1068" t="s">
        <v>627</v>
      </c>
      <c r="D295" s="1068"/>
      <c r="E295" s="1068"/>
      <c r="F295" s="364" t="s">
        <v>621</v>
      </c>
      <c r="G295" s="364"/>
      <c r="H295" s="364"/>
      <c r="I295" s="364" t="s">
        <v>2647</v>
      </c>
      <c r="J295" s="365">
        <v>72.510000000000005</v>
      </c>
      <c r="K295" s="364"/>
      <c r="L295" s="365">
        <v>74.69</v>
      </c>
      <c r="M295" s="364"/>
      <c r="N295" s="366"/>
      <c r="V295" s="361"/>
      <c r="W295" s="367" t="s">
        <v>627</v>
      </c>
      <c r="AC295" s="367"/>
      <c r="AD295" s="367"/>
      <c r="AF295" s="367"/>
      <c r="AG295" s="384"/>
      <c r="AH295" s="367"/>
    </row>
    <row r="296" spans="1:34" s="332" customFormat="1" ht="12" x14ac:dyDescent="0.2">
      <c r="A296" s="379"/>
      <c r="B296" s="380"/>
      <c r="C296" s="340" t="s">
        <v>623</v>
      </c>
      <c r="D296" s="385"/>
      <c r="E296" s="385"/>
      <c r="F296" s="386"/>
      <c r="G296" s="386"/>
      <c r="H296" s="386"/>
      <c r="I296" s="386"/>
      <c r="J296" s="387"/>
      <c r="K296" s="386"/>
      <c r="L296" s="387"/>
      <c r="M296" s="388"/>
      <c r="N296" s="389"/>
      <c r="V296" s="361"/>
      <c r="W296" s="367"/>
      <c r="AC296" s="367"/>
      <c r="AD296" s="367"/>
      <c r="AF296" s="367"/>
      <c r="AG296" s="384"/>
      <c r="AH296" s="367"/>
    </row>
    <row r="297" spans="1:34" s="332" customFormat="1" ht="1.5" customHeight="1" x14ac:dyDescent="0.2">
      <c r="A297" s="386"/>
      <c r="B297" s="380"/>
      <c r="C297" s="380"/>
      <c r="D297" s="380"/>
      <c r="E297" s="380"/>
      <c r="F297" s="386"/>
      <c r="G297" s="386"/>
      <c r="H297" s="386"/>
      <c r="I297" s="386"/>
      <c r="J297" s="390"/>
      <c r="K297" s="386"/>
      <c r="L297" s="390"/>
      <c r="M297" s="373"/>
      <c r="N297" s="390"/>
      <c r="V297" s="361"/>
      <c r="W297" s="367"/>
      <c r="AC297" s="367"/>
      <c r="AD297" s="367"/>
      <c r="AF297" s="367"/>
      <c r="AG297" s="384"/>
      <c r="AH297" s="367"/>
    </row>
    <row r="298" spans="1:34" s="332" customFormat="1" ht="22.5" x14ac:dyDescent="0.2">
      <c r="A298" s="391"/>
      <c r="B298" s="392"/>
      <c r="C298" s="1068" t="s">
        <v>2742</v>
      </c>
      <c r="D298" s="1068"/>
      <c r="E298" s="1068"/>
      <c r="F298" s="1068"/>
      <c r="G298" s="1068"/>
      <c r="H298" s="1068"/>
      <c r="I298" s="1068"/>
      <c r="J298" s="1068"/>
      <c r="K298" s="1068"/>
      <c r="L298" s="393"/>
      <c r="M298" s="394"/>
      <c r="N298" s="395"/>
      <c r="V298" s="361"/>
      <c r="W298" s="367"/>
      <c r="AC298" s="367"/>
      <c r="AD298" s="367" t="s">
        <v>2742</v>
      </c>
      <c r="AF298" s="367"/>
      <c r="AG298" s="384"/>
      <c r="AH298" s="367"/>
    </row>
    <row r="299" spans="1:34" s="332" customFormat="1" ht="12" x14ac:dyDescent="0.2">
      <c r="A299" s="396"/>
      <c r="B299" s="371"/>
      <c r="C299" s="1065" t="s">
        <v>512</v>
      </c>
      <c r="D299" s="1065"/>
      <c r="E299" s="1065"/>
      <c r="F299" s="1065"/>
      <c r="G299" s="1065"/>
      <c r="H299" s="1065"/>
      <c r="I299" s="1065"/>
      <c r="J299" s="1065"/>
      <c r="K299" s="1065"/>
      <c r="L299" s="397">
        <v>6310.75</v>
      </c>
      <c r="M299" s="398"/>
      <c r="N299" s="399"/>
      <c r="V299" s="361"/>
      <c r="W299" s="367"/>
      <c r="AC299" s="367"/>
      <c r="AD299" s="367"/>
      <c r="AE299" s="335" t="s">
        <v>512</v>
      </c>
      <c r="AF299" s="367"/>
      <c r="AG299" s="384"/>
      <c r="AH299" s="367"/>
    </row>
    <row r="300" spans="1:34" s="332" customFormat="1" ht="12" x14ac:dyDescent="0.2">
      <c r="A300" s="396"/>
      <c r="B300" s="371"/>
      <c r="C300" s="1065" t="s">
        <v>513</v>
      </c>
      <c r="D300" s="1065"/>
      <c r="E300" s="1065"/>
      <c r="F300" s="1065"/>
      <c r="G300" s="1065"/>
      <c r="H300" s="1065"/>
      <c r="I300" s="1065"/>
      <c r="J300" s="1065"/>
      <c r="K300" s="1065"/>
      <c r="L300" s="397"/>
      <c r="M300" s="398"/>
      <c r="N300" s="399"/>
      <c r="V300" s="361"/>
      <c r="W300" s="367"/>
      <c r="AC300" s="367"/>
      <c r="AD300" s="367"/>
      <c r="AE300" s="335" t="s">
        <v>513</v>
      </c>
      <c r="AF300" s="367"/>
      <c r="AG300" s="384"/>
      <c r="AH300" s="367"/>
    </row>
    <row r="301" spans="1:34" s="332" customFormat="1" ht="12" x14ac:dyDescent="0.2">
      <c r="A301" s="396"/>
      <c r="B301" s="371"/>
      <c r="C301" s="1065" t="s">
        <v>517</v>
      </c>
      <c r="D301" s="1065"/>
      <c r="E301" s="1065"/>
      <c r="F301" s="1065"/>
      <c r="G301" s="1065"/>
      <c r="H301" s="1065"/>
      <c r="I301" s="1065"/>
      <c r="J301" s="1065"/>
      <c r="K301" s="1065"/>
      <c r="L301" s="397">
        <v>6310.75</v>
      </c>
      <c r="M301" s="398"/>
      <c r="N301" s="399"/>
      <c r="V301" s="361"/>
      <c r="W301" s="367"/>
      <c r="AC301" s="367"/>
      <c r="AD301" s="367"/>
      <c r="AE301" s="335" t="s">
        <v>517</v>
      </c>
      <c r="AF301" s="367"/>
      <c r="AG301" s="384"/>
      <c r="AH301" s="367"/>
    </row>
    <row r="302" spans="1:34" s="332" customFormat="1" ht="12" x14ac:dyDescent="0.2">
      <c r="A302" s="396"/>
      <c r="B302" s="371"/>
      <c r="C302" s="1065" t="s">
        <v>518</v>
      </c>
      <c r="D302" s="1065"/>
      <c r="E302" s="1065"/>
      <c r="F302" s="1065"/>
      <c r="G302" s="1065"/>
      <c r="H302" s="1065"/>
      <c r="I302" s="1065"/>
      <c r="J302" s="1065"/>
      <c r="K302" s="1065"/>
      <c r="L302" s="397">
        <v>6310.75</v>
      </c>
      <c r="M302" s="398"/>
      <c r="N302" s="399"/>
      <c r="V302" s="361"/>
      <c r="W302" s="367"/>
      <c r="AC302" s="367"/>
      <c r="AD302" s="367"/>
      <c r="AE302" s="335" t="s">
        <v>518</v>
      </c>
      <c r="AF302" s="367"/>
      <c r="AG302" s="384"/>
      <c r="AH302" s="367"/>
    </row>
    <row r="303" spans="1:34" s="332" customFormat="1" ht="12" x14ac:dyDescent="0.2">
      <c r="A303" s="396"/>
      <c r="B303" s="371"/>
      <c r="C303" s="1065" t="s">
        <v>513</v>
      </c>
      <c r="D303" s="1065"/>
      <c r="E303" s="1065"/>
      <c r="F303" s="1065"/>
      <c r="G303" s="1065"/>
      <c r="H303" s="1065"/>
      <c r="I303" s="1065"/>
      <c r="J303" s="1065"/>
      <c r="K303" s="1065"/>
      <c r="L303" s="397"/>
      <c r="M303" s="398"/>
      <c r="N303" s="399"/>
      <c r="V303" s="361"/>
      <c r="W303" s="367"/>
      <c r="AC303" s="367"/>
      <c r="AD303" s="367"/>
      <c r="AE303" s="335" t="s">
        <v>513</v>
      </c>
      <c r="AF303" s="367"/>
      <c r="AG303" s="384"/>
      <c r="AH303" s="367"/>
    </row>
    <row r="304" spans="1:34" s="332" customFormat="1" ht="12" x14ac:dyDescent="0.2">
      <c r="A304" s="396"/>
      <c r="B304" s="371"/>
      <c r="C304" s="1065" t="s">
        <v>521</v>
      </c>
      <c r="D304" s="1065"/>
      <c r="E304" s="1065"/>
      <c r="F304" s="1065"/>
      <c r="G304" s="1065"/>
      <c r="H304" s="1065"/>
      <c r="I304" s="1065"/>
      <c r="J304" s="1065"/>
      <c r="K304" s="1065"/>
      <c r="L304" s="397">
        <v>6310.75</v>
      </c>
      <c r="M304" s="398"/>
      <c r="N304" s="399"/>
      <c r="V304" s="361"/>
      <c r="W304" s="367"/>
      <c r="AC304" s="367"/>
      <c r="AD304" s="367"/>
      <c r="AE304" s="335" t="s">
        <v>521</v>
      </c>
      <c r="AF304" s="367"/>
      <c r="AG304" s="384"/>
      <c r="AH304" s="367"/>
    </row>
    <row r="305" spans="1:36" s="332" customFormat="1" ht="22.5" x14ac:dyDescent="0.2">
      <c r="A305" s="396"/>
      <c r="B305" s="390"/>
      <c r="C305" s="1067" t="s">
        <v>2743</v>
      </c>
      <c r="D305" s="1067"/>
      <c r="E305" s="1067"/>
      <c r="F305" s="1067"/>
      <c r="G305" s="1067"/>
      <c r="H305" s="1067"/>
      <c r="I305" s="1067"/>
      <c r="J305" s="1067"/>
      <c r="K305" s="1067"/>
      <c r="L305" s="400">
        <v>6310.75</v>
      </c>
      <c r="M305" s="401"/>
      <c r="N305" s="402"/>
      <c r="V305" s="361"/>
      <c r="W305" s="367"/>
      <c r="AC305" s="367"/>
      <c r="AD305" s="367"/>
      <c r="AF305" s="367" t="s">
        <v>2743</v>
      </c>
      <c r="AG305" s="384"/>
      <c r="AH305" s="367"/>
    </row>
    <row r="306" spans="1:36" s="332" customFormat="1" ht="2.25" customHeight="1" x14ac:dyDescent="0.2">
      <c r="B306" s="338"/>
      <c r="C306" s="338"/>
      <c r="D306" s="338"/>
      <c r="E306" s="338"/>
      <c r="F306" s="338"/>
      <c r="G306" s="338"/>
      <c r="H306" s="338"/>
      <c r="I306" s="338"/>
      <c r="J306" s="338"/>
      <c r="K306" s="338"/>
      <c r="L306" s="403"/>
      <c r="M306" s="404"/>
      <c r="N306" s="405"/>
    </row>
    <row r="307" spans="1:36" s="332" customFormat="1" x14ac:dyDescent="0.2">
      <c r="A307" s="391"/>
      <c r="B307" s="392"/>
      <c r="C307" s="1068" t="s">
        <v>636</v>
      </c>
      <c r="D307" s="1068"/>
      <c r="E307" s="1068"/>
      <c r="F307" s="1068"/>
      <c r="G307" s="1068"/>
      <c r="H307" s="1068"/>
      <c r="I307" s="1068"/>
      <c r="J307" s="1068"/>
      <c r="K307" s="1068"/>
      <c r="L307" s="393"/>
      <c r="M307" s="406"/>
      <c r="N307" s="395"/>
      <c r="AI307" s="367" t="s">
        <v>636</v>
      </c>
    </row>
    <row r="308" spans="1:36" s="332" customFormat="1" x14ac:dyDescent="0.2">
      <c r="A308" s="396"/>
      <c r="B308" s="371"/>
      <c r="C308" s="1065" t="s">
        <v>512</v>
      </c>
      <c r="D308" s="1065"/>
      <c r="E308" s="1065"/>
      <c r="F308" s="1065"/>
      <c r="G308" s="1065"/>
      <c r="H308" s="1065"/>
      <c r="I308" s="1065"/>
      <c r="J308" s="1065"/>
      <c r="K308" s="1065"/>
      <c r="L308" s="397">
        <v>60412.05</v>
      </c>
      <c r="M308" s="407"/>
      <c r="N308" s="399"/>
      <c r="AI308" s="367"/>
      <c r="AJ308" s="335" t="s">
        <v>512</v>
      </c>
    </row>
    <row r="309" spans="1:36" s="332" customFormat="1" x14ac:dyDescent="0.2">
      <c r="A309" s="396"/>
      <c r="B309" s="371"/>
      <c r="C309" s="1065" t="s">
        <v>513</v>
      </c>
      <c r="D309" s="1065"/>
      <c r="E309" s="1065"/>
      <c r="F309" s="1065"/>
      <c r="G309" s="1065"/>
      <c r="H309" s="1065"/>
      <c r="I309" s="1065"/>
      <c r="J309" s="1065"/>
      <c r="K309" s="1065"/>
      <c r="L309" s="397"/>
      <c r="M309" s="407"/>
      <c r="N309" s="399"/>
      <c r="AI309" s="367"/>
      <c r="AJ309" s="335" t="s">
        <v>513</v>
      </c>
    </row>
    <row r="310" spans="1:36" s="332" customFormat="1" x14ac:dyDescent="0.2">
      <c r="A310" s="396"/>
      <c r="B310" s="371"/>
      <c r="C310" s="1065" t="s">
        <v>514</v>
      </c>
      <c r="D310" s="1065"/>
      <c r="E310" s="1065"/>
      <c r="F310" s="1065"/>
      <c r="G310" s="1065"/>
      <c r="H310" s="1065"/>
      <c r="I310" s="1065"/>
      <c r="J310" s="1065"/>
      <c r="K310" s="1065"/>
      <c r="L310" s="397">
        <v>3682.32</v>
      </c>
      <c r="M310" s="407"/>
      <c r="N310" s="399"/>
      <c r="AI310" s="367"/>
      <c r="AJ310" s="335" t="s">
        <v>514</v>
      </c>
    </row>
    <row r="311" spans="1:36" s="332" customFormat="1" x14ac:dyDescent="0.2">
      <c r="A311" s="396"/>
      <c r="B311" s="371"/>
      <c r="C311" s="1065" t="s">
        <v>515</v>
      </c>
      <c r="D311" s="1065"/>
      <c r="E311" s="1065"/>
      <c r="F311" s="1065"/>
      <c r="G311" s="1065"/>
      <c r="H311" s="1065"/>
      <c r="I311" s="1065"/>
      <c r="J311" s="1065"/>
      <c r="K311" s="1065"/>
      <c r="L311" s="397">
        <v>4052.55</v>
      </c>
      <c r="M311" s="407"/>
      <c r="N311" s="399"/>
      <c r="AI311" s="367"/>
      <c r="AJ311" s="335" t="s">
        <v>515</v>
      </c>
    </row>
    <row r="312" spans="1:36" s="332" customFormat="1" x14ac:dyDescent="0.2">
      <c r="A312" s="396"/>
      <c r="B312" s="371"/>
      <c r="C312" s="1065" t="s">
        <v>516</v>
      </c>
      <c r="D312" s="1065"/>
      <c r="E312" s="1065"/>
      <c r="F312" s="1065"/>
      <c r="G312" s="1065"/>
      <c r="H312" s="1065"/>
      <c r="I312" s="1065"/>
      <c r="J312" s="1065"/>
      <c r="K312" s="1065"/>
      <c r="L312" s="397">
        <v>496.36</v>
      </c>
      <c r="M312" s="407"/>
      <c r="N312" s="399"/>
      <c r="AI312" s="367"/>
      <c r="AJ312" s="335" t="s">
        <v>516</v>
      </c>
    </row>
    <row r="313" spans="1:36" s="332" customFormat="1" x14ac:dyDescent="0.2">
      <c r="A313" s="396"/>
      <c r="B313" s="371"/>
      <c r="C313" s="1065" t="s">
        <v>517</v>
      </c>
      <c r="D313" s="1065"/>
      <c r="E313" s="1065"/>
      <c r="F313" s="1065"/>
      <c r="G313" s="1065"/>
      <c r="H313" s="1065"/>
      <c r="I313" s="1065"/>
      <c r="J313" s="1065"/>
      <c r="K313" s="1065"/>
      <c r="L313" s="397">
        <v>52677.18</v>
      </c>
      <c r="M313" s="407"/>
      <c r="N313" s="399"/>
      <c r="AI313" s="367"/>
      <c r="AJ313" s="335" t="s">
        <v>517</v>
      </c>
    </row>
    <row r="314" spans="1:36" s="332" customFormat="1" x14ac:dyDescent="0.2">
      <c r="A314" s="396"/>
      <c r="B314" s="371" t="s">
        <v>423</v>
      </c>
      <c r="C314" s="1065" t="s">
        <v>518</v>
      </c>
      <c r="D314" s="1065"/>
      <c r="E314" s="1065"/>
      <c r="F314" s="1065"/>
      <c r="G314" s="1065"/>
      <c r="H314" s="1065"/>
      <c r="I314" s="1065"/>
      <c r="J314" s="1065"/>
      <c r="K314" s="1065"/>
      <c r="L314" s="397">
        <v>66856.039999999994</v>
      </c>
      <c r="M314" s="407" t="s">
        <v>567</v>
      </c>
      <c r="N314" s="399">
        <v>627110</v>
      </c>
      <c r="AI314" s="367"/>
      <c r="AJ314" s="335" t="s">
        <v>518</v>
      </c>
    </row>
    <row r="315" spans="1:36" s="332" customFormat="1" x14ac:dyDescent="0.2">
      <c r="A315" s="396"/>
      <c r="B315" s="371"/>
      <c r="C315" s="1065" t="s">
        <v>513</v>
      </c>
      <c r="D315" s="1065"/>
      <c r="E315" s="1065"/>
      <c r="F315" s="1065"/>
      <c r="G315" s="1065"/>
      <c r="H315" s="1065"/>
      <c r="I315" s="1065"/>
      <c r="J315" s="1065"/>
      <c r="K315" s="1065"/>
      <c r="L315" s="397"/>
      <c r="M315" s="407"/>
      <c r="N315" s="399"/>
      <c r="AI315" s="367"/>
      <c r="AJ315" s="335" t="s">
        <v>513</v>
      </c>
    </row>
    <row r="316" spans="1:36" s="332" customFormat="1" x14ac:dyDescent="0.2">
      <c r="A316" s="396"/>
      <c r="B316" s="371"/>
      <c r="C316" s="1065" t="s">
        <v>519</v>
      </c>
      <c r="D316" s="1065"/>
      <c r="E316" s="1065"/>
      <c r="F316" s="1065"/>
      <c r="G316" s="1065"/>
      <c r="H316" s="1065"/>
      <c r="I316" s="1065"/>
      <c r="J316" s="1065"/>
      <c r="K316" s="1065"/>
      <c r="L316" s="397">
        <v>3682.32</v>
      </c>
      <c r="M316" s="407"/>
      <c r="N316" s="399"/>
      <c r="AI316" s="367"/>
      <c r="AJ316" s="335" t="s">
        <v>519</v>
      </c>
    </row>
    <row r="317" spans="1:36" s="332" customFormat="1" x14ac:dyDescent="0.2">
      <c r="A317" s="396"/>
      <c r="B317" s="371"/>
      <c r="C317" s="1065" t="s">
        <v>520</v>
      </c>
      <c r="D317" s="1065"/>
      <c r="E317" s="1065"/>
      <c r="F317" s="1065"/>
      <c r="G317" s="1065"/>
      <c r="H317" s="1065"/>
      <c r="I317" s="1065"/>
      <c r="J317" s="1065"/>
      <c r="K317" s="1065"/>
      <c r="L317" s="397">
        <v>4052.55</v>
      </c>
      <c r="M317" s="407"/>
      <c r="N317" s="399"/>
      <c r="AI317" s="367"/>
      <c r="AJ317" s="335" t="s">
        <v>520</v>
      </c>
    </row>
    <row r="318" spans="1:36" s="332" customFormat="1" x14ac:dyDescent="0.2">
      <c r="A318" s="396"/>
      <c r="B318" s="371"/>
      <c r="C318" s="1065" t="s">
        <v>521</v>
      </c>
      <c r="D318" s="1065"/>
      <c r="E318" s="1065"/>
      <c r="F318" s="1065"/>
      <c r="G318" s="1065"/>
      <c r="H318" s="1065"/>
      <c r="I318" s="1065"/>
      <c r="J318" s="1065"/>
      <c r="K318" s="1065"/>
      <c r="L318" s="397">
        <v>52677.18</v>
      </c>
      <c r="M318" s="407"/>
      <c r="N318" s="399"/>
      <c r="AI318" s="367"/>
      <c r="AJ318" s="335" t="s">
        <v>521</v>
      </c>
    </row>
    <row r="319" spans="1:36" s="332" customFormat="1" x14ac:dyDescent="0.2">
      <c r="A319" s="396"/>
      <c r="B319" s="371"/>
      <c r="C319" s="1065" t="s">
        <v>522</v>
      </c>
      <c r="D319" s="1065"/>
      <c r="E319" s="1065"/>
      <c r="F319" s="1065"/>
      <c r="G319" s="1065"/>
      <c r="H319" s="1065"/>
      <c r="I319" s="1065"/>
      <c r="J319" s="1065"/>
      <c r="K319" s="1065"/>
      <c r="L319" s="397">
        <v>4154.46</v>
      </c>
      <c r="M319" s="407"/>
      <c r="N319" s="399"/>
      <c r="AI319" s="367"/>
      <c r="AJ319" s="335" t="s">
        <v>522</v>
      </c>
    </row>
    <row r="320" spans="1:36" s="332" customFormat="1" x14ac:dyDescent="0.2">
      <c r="A320" s="396"/>
      <c r="B320" s="371"/>
      <c r="C320" s="1065" t="s">
        <v>523</v>
      </c>
      <c r="D320" s="1065"/>
      <c r="E320" s="1065"/>
      <c r="F320" s="1065"/>
      <c r="G320" s="1065"/>
      <c r="H320" s="1065"/>
      <c r="I320" s="1065"/>
      <c r="J320" s="1065"/>
      <c r="K320" s="1065"/>
      <c r="L320" s="397">
        <v>2289.5300000000002</v>
      </c>
      <c r="M320" s="407"/>
      <c r="N320" s="399"/>
      <c r="AI320" s="367"/>
      <c r="AJ320" s="335" t="s">
        <v>523</v>
      </c>
    </row>
    <row r="321" spans="1:37" x14ac:dyDescent="0.2">
      <c r="A321" s="396"/>
      <c r="B321" s="371"/>
      <c r="C321" s="1065" t="s">
        <v>524</v>
      </c>
      <c r="D321" s="1065"/>
      <c r="E321" s="1065"/>
      <c r="F321" s="1065"/>
      <c r="G321" s="1065"/>
      <c r="H321" s="1065"/>
      <c r="I321" s="1065"/>
      <c r="J321" s="1065"/>
      <c r="K321" s="1065"/>
      <c r="L321" s="397">
        <v>4178.68</v>
      </c>
      <c r="M321" s="407"/>
      <c r="N321" s="399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2"/>
      <c r="AH321" s="332"/>
      <c r="AI321" s="367"/>
      <c r="AJ321" s="335" t="s">
        <v>524</v>
      </c>
      <c r="AK321" s="332"/>
    </row>
    <row r="322" spans="1:37" x14ac:dyDescent="0.2">
      <c r="A322" s="396"/>
      <c r="B322" s="371"/>
      <c r="C322" s="1065" t="s">
        <v>525</v>
      </c>
      <c r="D322" s="1065"/>
      <c r="E322" s="1065"/>
      <c r="F322" s="1065"/>
      <c r="G322" s="1065"/>
      <c r="H322" s="1065"/>
      <c r="I322" s="1065"/>
      <c r="J322" s="1065"/>
      <c r="K322" s="1065"/>
      <c r="L322" s="397">
        <v>4154.46</v>
      </c>
      <c r="M322" s="407"/>
      <c r="N322" s="399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2"/>
      <c r="AH322" s="332"/>
      <c r="AI322" s="367"/>
      <c r="AJ322" s="335" t="s">
        <v>525</v>
      </c>
      <c r="AK322" s="332"/>
    </row>
    <row r="323" spans="1:37" x14ac:dyDescent="0.2">
      <c r="A323" s="396"/>
      <c r="B323" s="371"/>
      <c r="C323" s="1065" t="s">
        <v>526</v>
      </c>
      <c r="D323" s="1065"/>
      <c r="E323" s="1065"/>
      <c r="F323" s="1065"/>
      <c r="G323" s="1065"/>
      <c r="H323" s="1065"/>
      <c r="I323" s="1065"/>
      <c r="J323" s="1065"/>
      <c r="K323" s="1065"/>
      <c r="L323" s="397">
        <v>2289.5300000000002</v>
      </c>
      <c r="M323" s="407"/>
      <c r="N323" s="399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2"/>
      <c r="AH323" s="332"/>
      <c r="AI323" s="367"/>
      <c r="AJ323" s="335" t="s">
        <v>526</v>
      </c>
      <c r="AK323" s="332"/>
    </row>
    <row r="324" spans="1:37" x14ac:dyDescent="0.2">
      <c r="A324" s="396"/>
      <c r="B324" s="390"/>
      <c r="C324" s="1067" t="s">
        <v>637</v>
      </c>
      <c r="D324" s="1067"/>
      <c r="E324" s="1067"/>
      <c r="F324" s="1067"/>
      <c r="G324" s="1067"/>
      <c r="H324" s="1067"/>
      <c r="I324" s="1067"/>
      <c r="J324" s="1067"/>
      <c r="K324" s="1067"/>
      <c r="L324" s="400">
        <v>66856.039999999994</v>
      </c>
      <c r="M324" s="408"/>
      <c r="N324" s="409">
        <v>627110</v>
      </c>
      <c r="O324" s="332"/>
      <c r="P324" s="332"/>
      <c r="Q324" s="332"/>
      <c r="R324" s="332"/>
      <c r="S324" s="332"/>
      <c r="T324" s="332"/>
      <c r="U324" s="332"/>
      <c r="V324" s="332"/>
      <c r="W324" s="332"/>
      <c r="X324" s="332"/>
      <c r="Y324" s="332"/>
      <c r="Z324" s="332"/>
      <c r="AA324" s="332"/>
      <c r="AB324" s="332"/>
      <c r="AC324" s="332"/>
      <c r="AD324" s="332"/>
      <c r="AE324" s="332"/>
      <c r="AF324" s="332"/>
      <c r="AG324" s="332"/>
      <c r="AH324" s="332"/>
      <c r="AI324" s="367"/>
      <c r="AJ324" s="332"/>
      <c r="AK324" s="367" t="s">
        <v>637</v>
      </c>
    </row>
    <row r="325" spans="1:37" ht="1.5" customHeight="1" x14ac:dyDescent="0.2">
      <c r="B325" s="390"/>
      <c r="C325" s="380"/>
      <c r="D325" s="380"/>
      <c r="E325" s="380"/>
      <c r="F325" s="380"/>
      <c r="G325" s="380"/>
      <c r="H325" s="380"/>
      <c r="I325" s="380"/>
      <c r="J325" s="380"/>
      <c r="K325" s="380"/>
      <c r="L325" s="400"/>
      <c r="M325" s="401"/>
      <c r="N325" s="410"/>
      <c r="O325" s="332"/>
      <c r="P325" s="332"/>
      <c r="Q325" s="332"/>
      <c r="R325" s="332"/>
      <c r="S325" s="332"/>
      <c r="T325" s="332"/>
      <c r="U325" s="332"/>
      <c r="V325" s="332"/>
      <c r="W325" s="332"/>
      <c r="X325" s="332"/>
      <c r="Y325" s="332"/>
      <c r="Z325" s="332"/>
      <c r="AA325" s="332"/>
      <c r="AB325" s="332"/>
      <c r="AC325" s="332"/>
      <c r="AD325" s="332"/>
      <c r="AE325" s="332"/>
      <c r="AF325" s="332"/>
      <c r="AG325" s="332"/>
      <c r="AH325" s="332"/>
      <c r="AI325" s="332"/>
      <c r="AJ325" s="332"/>
      <c r="AK325" s="332"/>
    </row>
    <row r="326" spans="1:37" ht="53.25" customHeight="1" x14ac:dyDescent="0.2">
      <c r="A326" s="411"/>
      <c r="B326" s="411"/>
      <c r="C326" s="411"/>
      <c r="D326" s="411"/>
      <c r="E326" s="411"/>
      <c r="F326" s="411"/>
      <c r="G326" s="411"/>
      <c r="H326" s="411"/>
      <c r="I326" s="411"/>
      <c r="J326" s="411"/>
      <c r="K326" s="411"/>
      <c r="L326" s="411"/>
      <c r="M326" s="411"/>
      <c r="N326" s="411"/>
      <c r="O326" s="332"/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  <c r="AA326" s="332"/>
      <c r="AB326" s="332"/>
      <c r="AC326" s="332"/>
      <c r="AD326" s="332"/>
      <c r="AE326" s="332"/>
      <c r="AF326" s="332"/>
      <c r="AG326" s="332"/>
      <c r="AH326" s="332"/>
      <c r="AI326" s="332"/>
      <c r="AJ326" s="332"/>
      <c r="AK326" s="332"/>
    </row>
    <row r="327" spans="1:37" x14ac:dyDescent="0.2">
      <c r="B327" s="412" t="s">
        <v>376</v>
      </c>
      <c r="C327" s="1066" t="s">
        <v>638</v>
      </c>
      <c r="D327" s="1066"/>
      <c r="E327" s="1066"/>
      <c r="F327" s="1066"/>
      <c r="G327" s="1066"/>
      <c r="H327" s="1066"/>
      <c r="I327" s="1066"/>
      <c r="J327" s="1066"/>
      <c r="K327" s="1066"/>
      <c r="L327" s="1066"/>
      <c r="O327" s="332"/>
      <c r="P327" s="332"/>
      <c r="Q327" s="332"/>
      <c r="R327" s="332"/>
      <c r="S327" s="332"/>
      <c r="T327" s="332"/>
      <c r="U327" s="332"/>
      <c r="V327" s="332"/>
      <c r="W327" s="332"/>
      <c r="X327" s="332"/>
      <c r="Y327" s="332"/>
      <c r="Z327" s="332"/>
      <c r="AA327" s="332"/>
      <c r="AB327" s="332"/>
      <c r="AC327" s="332"/>
      <c r="AD327" s="332"/>
      <c r="AE327" s="332"/>
      <c r="AF327" s="332"/>
      <c r="AG327" s="332"/>
      <c r="AH327" s="332"/>
      <c r="AI327" s="332"/>
      <c r="AJ327" s="332"/>
      <c r="AK327" s="332"/>
    </row>
    <row r="328" spans="1:37" ht="13.5" customHeight="1" x14ac:dyDescent="0.2">
      <c r="B328" s="333"/>
      <c r="C328" s="1064" t="s">
        <v>92</v>
      </c>
      <c r="D328" s="1064"/>
      <c r="E328" s="1064"/>
      <c r="F328" s="1064"/>
      <c r="G328" s="1064"/>
      <c r="H328" s="1064"/>
      <c r="I328" s="1064"/>
      <c r="J328" s="1064"/>
      <c r="K328" s="1064"/>
      <c r="L328" s="1064"/>
      <c r="O328" s="332"/>
      <c r="P328" s="332"/>
      <c r="Q328" s="332"/>
      <c r="R328" s="332"/>
      <c r="S328" s="332"/>
      <c r="T328" s="332"/>
      <c r="U328" s="332"/>
      <c r="V328" s="332"/>
      <c r="W328" s="332"/>
      <c r="X328" s="332"/>
      <c r="Y328" s="332"/>
      <c r="Z328" s="332"/>
      <c r="AA328" s="332"/>
      <c r="AB328" s="332"/>
      <c r="AC328" s="332"/>
      <c r="AD328" s="332"/>
      <c r="AE328" s="332"/>
      <c r="AF328" s="332"/>
      <c r="AG328" s="332"/>
      <c r="AH328" s="332"/>
      <c r="AI328" s="332"/>
      <c r="AJ328" s="332"/>
      <c r="AK328" s="332"/>
    </row>
    <row r="329" spans="1:37" ht="12.75" customHeight="1" x14ac:dyDescent="0.2">
      <c r="B329" s="412" t="s">
        <v>377</v>
      </c>
      <c r="C329" s="1066" t="s">
        <v>639</v>
      </c>
      <c r="D329" s="1066"/>
      <c r="E329" s="1066"/>
      <c r="F329" s="1066"/>
      <c r="G329" s="1066"/>
      <c r="H329" s="1066"/>
      <c r="I329" s="1066"/>
      <c r="J329" s="1066"/>
      <c r="K329" s="1066"/>
      <c r="L329" s="1066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</row>
    <row r="330" spans="1:37" ht="13.5" customHeight="1" x14ac:dyDescent="0.2">
      <c r="C330" s="1064" t="s">
        <v>92</v>
      </c>
      <c r="D330" s="1064"/>
      <c r="E330" s="1064"/>
      <c r="F330" s="1064"/>
      <c r="G330" s="1064"/>
      <c r="H330" s="1064"/>
      <c r="I330" s="1064"/>
      <c r="J330" s="1064"/>
      <c r="K330" s="1064"/>
      <c r="L330" s="1064"/>
      <c r="O330" s="332"/>
      <c r="P330" s="332"/>
      <c r="Q330" s="332"/>
      <c r="R330" s="332"/>
      <c r="S330" s="332"/>
      <c r="T330" s="332"/>
      <c r="U330" s="332"/>
      <c r="V330" s="332"/>
      <c r="W330" s="332"/>
      <c r="X330" s="332"/>
      <c r="Y330" s="332"/>
      <c r="Z330" s="332"/>
      <c r="AA330" s="332"/>
      <c r="AB330" s="332"/>
      <c r="AC330" s="332"/>
      <c r="AD330" s="332"/>
      <c r="AE330" s="332"/>
      <c r="AF330" s="332"/>
      <c r="AG330" s="332"/>
      <c r="AH330" s="332"/>
      <c r="AI330" s="332"/>
      <c r="AJ330" s="332"/>
      <c r="AK330" s="332"/>
    </row>
    <row r="332" spans="1:37" x14ac:dyDescent="0.2">
      <c r="B332" s="413"/>
      <c r="D332" s="413"/>
      <c r="F332" s="413"/>
      <c r="O332" s="332"/>
      <c r="P332" s="332"/>
      <c r="Q332" s="332"/>
      <c r="R332" s="332"/>
      <c r="S332" s="332"/>
      <c r="T332" s="332"/>
      <c r="U332" s="332"/>
      <c r="V332" s="332"/>
      <c r="W332" s="332"/>
      <c r="X332" s="332"/>
      <c r="Y332" s="332"/>
      <c r="Z332" s="332"/>
      <c r="AA332" s="332"/>
      <c r="AB332" s="332"/>
      <c r="AC332" s="332"/>
      <c r="AD332" s="332"/>
      <c r="AE332" s="332"/>
      <c r="AF332" s="332"/>
      <c r="AG332" s="332"/>
      <c r="AH332" s="332"/>
      <c r="AI332" s="332"/>
      <c r="AJ332" s="332"/>
      <c r="AK332" s="332"/>
    </row>
    <row r="349" spans="15:37" x14ac:dyDescent="0.2"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2"/>
      <c r="AH349" s="332"/>
      <c r="AI349" s="332"/>
      <c r="AJ349" s="332"/>
      <c r="AK349" s="332"/>
    </row>
    <row r="350" spans="15:37" x14ac:dyDescent="0.2">
      <c r="O350" s="332"/>
      <c r="P350" s="332"/>
      <c r="Q350" s="332"/>
      <c r="R350" s="332"/>
      <c r="S350" s="332"/>
      <c r="T350" s="332"/>
      <c r="U350" s="332"/>
      <c r="V350" s="332"/>
      <c r="W350" s="332"/>
      <c r="X350" s="332"/>
      <c r="Y350" s="332"/>
      <c r="Z350" s="332"/>
      <c r="AA350" s="332"/>
      <c r="AB350" s="332"/>
      <c r="AC350" s="332"/>
      <c r="AD350" s="332"/>
      <c r="AE350" s="332"/>
      <c r="AF350" s="332"/>
      <c r="AG350" s="332"/>
      <c r="AH350" s="332"/>
      <c r="AI350" s="332"/>
      <c r="AJ350" s="332"/>
      <c r="AK350" s="332"/>
    </row>
    <row r="353" s="332" customFormat="1" x14ac:dyDescent="0.2"/>
  </sheetData>
  <mergeCells count="299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N53"/>
    <mergeCell ref="C54:N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N74"/>
    <mergeCell ref="C75:N75"/>
    <mergeCell ref="C76:N76"/>
    <mergeCell ref="C89:E89"/>
    <mergeCell ref="C90:E90"/>
    <mergeCell ref="C91:E91"/>
    <mergeCell ref="C92:E92"/>
    <mergeCell ref="C93:E93"/>
    <mergeCell ref="C94:E94"/>
    <mergeCell ref="C83:E83"/>
    <mergeCell ref="C84:E84"/>
    <mergeCell ref="C85:E85"/>
    <mergeCell ref="C86:N86"/>
    <mergeCell ref="C87:N87"/>
    <mergeCell ref="C88:E88"/>
    <mergeCell ref="C101:E101"/>
    <mergeCell ref="C102:E102"/>
    <mergeCell ref="C103:E103"/>
    <mergeCell ref="C104:E104"/>
    <mergeCell ref="C105:E105"/>
    <mergeCell ref="C106:E106"/>
    <mergeCell ref="C95:E95"/>
    <mergeCell ref="C96:E96"/>
    <mergeCell ref="C97:N97"/>
    <mergeCell ref="C98:N98"/>
    <mergeCell ref="C99:E99"/>
    <mergeCell ref="C100:E100"/>
    <mergeCell ref="C113:E113"/>
    <mergeCell ref="C114:E114"/>
    <mergeCell ref="C115:E115"/>
    <mergeCell ref="C116:E116"/>
    <mergeCell ref="C117:E117"/>
    <mergeCell ref="C118:E118"/>
    <mergeCell ref="C107:E107"/>
    <mergeCell ref="C108:N108"/>
    <mergeCell ref="C109:N109"/>
    <mergeCell ref="C110:E110"/>
    <mergeCell ref="C111:E111"/>
    <mergeCell ref="C112:E112"/>
    <mergeCell ref="C126:K126"/>
    <mergeCell ref="C127:K127"/>
    <mergeCell ref="C128:K128"/>
    <mergeCell ref="C129:K129"/>
    <mergeCell ref="C130:K130"/>
    <mergeCell ref="C131:K131"/>
    <mergeCell ref="C119:E119"/>
    <mergeCell ref="C121:K121"/>
    <mergeCell ref="C122:K122"/>
    <mergeCell ref="C123:K123"/>
    <mergeCell ref="C124:K124"/>
    <mergeCell ref="C125:K125"/>
    <mergeCell ref="C138:E138"/>
    <mergeCell ref="C139:N139"/>
    <mergeCell ref="C140:N140"/>
    <mergeCell ref="C141:E141"/>
    <mergeCell ref="C142:E142"/>
    <mergeCell ref="C143:E143"/>
    <mergeCell ref="C132:K132"/>
    <mergeCell ref="C133:K133"/>
    <mergeCell ref="C134:K134"/>
    <mergeCell ref="C135:K135"/>
    <mergeCell ref="C136:K136"/>
    <mergeCell ref="A137:N137"/>
    <mergeCell ref="C150:E150"/>
    <mergeCell ref="C151:E151"/>
    <mergeCell ref="C152:E152"/>
    <mergeCell ref="C153:E153"/>
    <mergeCell ref="C155:E155"/>
    <mergeCell ref="C156:N156"/>
    <mergeCell ref="C144:E144"/>
    <mergeCell ref="C145:E145"/>
    <mergeCell ref="C146:E146"/>
    <mergeCell ref="C147:E147"/>
    <mergeCell ref="C148:E148"/>
    <mergeCell ref="C149:E149"/>
    <mergeCell ref="C163:E163"/>
    <mergeCell ref="C164:E164"/>
    <mergeCell ref="C165:E165"/>
    <mergeCell ref="C166:E166"/>
    <mergeCell ref="C167:E167"/>
    <mergeCell ref="C168:E168"/>
    <mergeCell ref="C157:N157"/>
    <mergeCell ref="C158:E158"/>
    <mergeCell ref="C159:E159"/>
    <mergeCell ref="C160:E160"/>
    <mergeCell ref="C161:E161"/>
    <mergeCell ref="C162:E162"/>
    <mergeCell ref="C176:E176"/>
    <mergeCell ref="C177:E177"/>
    <mergeCell ref="C178:E178"/>
    <mergeCell ref="C179:E179"/>
    <mergeCell ref="C180:E180"/>
    <mergeCell ref="C181:E181"/>
    <mergeCell ref="C169:E169"/>
    <mergeCell ref="C170:E170"/>
    <mergeCell ref="C172:E172"/>
    <mergeCell ref="C173:N173"/>
    <mergeCell ref="C174:N174"/>
    <mergeCell ref="C175:E175"/>
    <mergeCell ref="C189:N189"/>
    <mergeCell ref="C190:E190"/>
    <mergeCell ref="C192:N192"/>
    <mergeCell ref="C193:E193"/>
    <mergeCell ref="C195:N195"/>
    <mergeCell ref="C196:E196"/>
    <mergeCell ref="C182:E182"/>
    <mergeCell ref="C183:E183"/>
    <mergeCell ref="C184:E184"/>
    <mergeCell ref="C185:E185"/>
    <mergeCell ref="C186:E186"/>
    <mergeCell ref="C187:E187"/>
    <mergeCell ref="C204:E204"/>
    <mergeCell ref="C205:E205"/>
    <mergeCell ref="C206:E206"/>
    <mergeCell ref="C207:E207"/>
    <mergeCell ref="C208:E208"/>
    <mergeCell ref="C209:E209"/>
    <mergeCell ref="C198:E198"/>
    <mergeCell ref="C199:N199"/>
    <mergeCell ref="C200:E200"/>
    <mergeCell ref="C201:E201"/>
    <mergeCell ref="C202:E202"/>
    <mergeCell ref="C203:E203"/>
    <mergeCell ref="C217:E217"/>
    <mergeCell ref="C218:E218"/>
    <mergeCell ref="C219:E219"/>
    <mergeCell ref="C220:E220"/>
    <mergeCell ref="C221:E221"/>
    <mergeCell ref="C222:E222"/>
    <mergeCell ref="C210:E210"/>
    <mergeCell ref="C211:E211"/>
    <mergeCell ref="C213:E213"/>
    <mergeCell ref="C214:N214"/>
    <mergeCell ref="C215:E215"/>
    <mergeCell ref="C216:E216"/>
    <mergeCell ref="C230:K230"/>
    <mergeCell ref="C231:K231"/>
    <mergeCell ref="C232:K232"/>
    <mergeCell ref="C233:K233"/>
    <mergeCell ref="C234:K234"/>
    <mergeCell ref="C235:K235"/>
    <mergeCell ref="C223:E223"/>
    <mergeCell ref="C224:E224"/>
    <mergeCell ref="C225:E225"/>
    <mergeCell ref="C227:K227"/>
    <mergeCell ref="C228:K228"/>
    <mergeCell ref="C229:K229"/>
    <mergeCell ref="C242:K242"/>
    <mergeCell ref="C243:K243"/>
    <mergeCell ref="C244:K244"/>
    <mergeCell ref="A245:N245"/>
    <mergeCell ref="C246:E246"/>
    <mergeCell ref="C247:N247"/>
    <mergeCell ref="C236:K236"/>
    <mergeCell ref="C237:K237"/>
    <mergeCell ref="C238:K238"/>
    <mergeCell ref="C239:K239"/>
    <mergeCell ref="C240:K240"/>
    <mergeCell ref="C241:K241"/>
    <mergeCell ref="C254:E254"/>
    <mergeCell ref="C255:E255"/>
    <mergeCell ref="C256:E256"/>
    <mergeCell ref="C257:E257"/>
    <mergeCell ref="C258:E258"/>
    <mergeCell ref="C259:E259"/>
    <mergeCell ref="C248:N248"/>
    <mergeCell ref="C249:E249"/>
    <mergeCell ref="C250:E250"/>
    <mergeCell ref="C251:E251"/>
    <mergeCell ref="C252:E252"/>
    <mergeCell ref="C253:E253"/>
    <mergeCell ref="C268:K268"/>
    <mergeCell ref="C269:K269"/>
    <mergeCell ref="C270:K270"/>
    <mergeCell ref="C271:K271"/>
    <mergeCell ref="C272:K272"/>
    <mergeCell ref="C273:K273"/>
    <mergeCell ref="C260:E260"/>
    <mergeCell ref="C262:N262"/>
    <mergeCell ref="C264:K264"/>
    <mergeCell ref="C265:K265"/>
    <mergeCell ref="C266:K266"/>
    <mergeCell ref="C267:K267"/>
    <mergeCell ref="C280:K280"/>
    <mergeCell ref="C281:K281"/>
    <mergeCell ref="A282:N282"/>
    <mergeCell ref="A283:N283"/>
    <mergeCell ref="C284:E284"/>
    <mergeCell ref="C286:N286"/>
    <mergeCell ref="C274:K274"/>
    <mergeCell ref="C275:K275"/>
    <mergeCell ref="C276:K276"/>
    <mergeCell ref="C277:K277"/>
    <mergeCell ref="C278:K278"/>
    <mergeCell ref="C279:K279"/>
    <mergeCell ref="C295:E295"/>
    <mergeCell ref="C298:K298"/>
    <mergeCell ref="C299:K299"/>
    <mergeCell ref="C300:K300"/>
    <mergeCell ref="C301:K301"/>
    <mergeCell ref="C302:K302"/>
    <mergeCell ref="A287:N287"/>
    <mergeCell ref="C288:E288"/>
    <mergeCell ref="C290:N290"/>
    <mergeCell ref="C291:E291"/>
    <mergeCell ref="C293:N293"/>
    <mergeCell ref="A294:N294"/>
    <mergeCell ref="C310:K310"/>
    <mergeCell ref="C311:K311"/>
    <mergeCell ref="C312:K312"/>
    <mergeCell ref="C313:K313"/>
    <mergeCell ref="C314:K314"/>
    <mergeCell ref="C315:K315"/>
    <mergeCell ref="C303:K303"/>
    <mergeCell ref="C304:K304"/>
    <mergeCell ref="C305:K305"/>
    <mergeCell ref="C307:K307"/>
    <mergeCell ref="C308:K308"/>
    <mergeCell ref="C309:K309"/>
    <mergeCell ref="C330:L330"/>
    <mergeCell ref="C322:K322"/>
    <mergeCell ref="C323:K323"/>
    <mergeCell ref="C324:K324"/>
    <mergeCell ref="C327:L327"/>
    <mergeCell ref="C328:L328"/>
    <mergeCell ref="C329:L329"/>
    <mergeCell ref="C316:K316"/>
    <mergeCell ref="C317:K317"/>
    <mergeCell ref="C318:K318"/>
    <mergeCell ref="C319:K319"/>
    <mergeCell ref="C320:K320"/>
    <mergeCell ref="C321:K321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45" orientation="landscape" useFirstPageNumber="1" r:id="rId1"/>
  <headerFooter>
    <oddFooter>&amp;R&amp;8&amp;P</oddFooter>
  </headerFooter>
  <rowBreaks count="1" manualBreakCount="1">
    <brk id="34" max="352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9"/>
  <sheetViews>
    <sheetView topLeftCell="A266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6" width="110.140625" style="335" hidden="1" customWidth="1"/>
    <col min="27" max="31" width="34.140625" style="335" hidden="1" customWidth="1"/>
    <col min="32" max="37" width="84.42578125" style="335" hidden="1" customWidth="1"/>
    <col min="3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4852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4852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4853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34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34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4854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3860.37</v>
      </c>
      <c r="D28" s="352" t="s">
        <v>4855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3860.37</v>
      </c>
      <c r="D30" s="352" t="s">
        <v>4855</v>
      </c>
      <c r="E30" s="340" t="s">
        <v>401</v>
      </c>
      <c r="G30" s="332" t="s">
        <v>404</v>
      </c>
      <c r="L30" s="351">
        <v>0</v>
      </c>
      <c r="M30" s="352" t="s">
        <v>4856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354.54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400.85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347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4857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4857</v>
      </c>
    </row>
    <row r="40" spans="1:28" s="332" customFormat="1" ht="12" x14ac:dyDescent="0.2">
      <c r="A40" s="1192" t="s">
        <v>4858</v>
      </c>
      <c r="B40" s="1193"/>
      <c r="C40" s="1193"/>
      <c r="D40" s="1193"/>
      <c r="E40" s="1193"/>
      <c r="F40" s="1193"/>
      <c r="G40" s="1193"/>
      <c r="H40" s="1193"/>
      <c r="I40" s="1193"/>
      <c r="J40" s="1193"/>
      <c r="K40" s="1193"/>
      <c r="L40" s="1193"/>
      <c r="M40" s="1193"/>
      <c r="N40" s="1194"/>
      <c r="V40" s="361"/>
      <c r="W40" s="367" t="s">
        <v>4858</v>
      </c>
    </row>
    <row r="41" spans="1:28" s="332" customFormat="1" ht="33.75" x14ac:dyDescent="0.2">
      <c r="A41" s="362" t="s">
        <v>423</v>
      </c>
      <c r="B41" s="363" t="s">
        <v>2294</v>
      </c>
      <c r="C41" s="1068" t="s">
        <v>4859</v>
      </c>
      <c r="D41" s="1068"/>
      <c r="E41" s="1068"/>
      <c r="F41" s="364" t="s">
        <v>660</v>
      </c>
      <c r="G41" s="364"/>
      <c r="H41" s="364"/>
      <c r="I41" s="364" t="s">
        <v>4860</v>
      </c>
      <c r="J41" s="365"/>
      <c r="K41" s="364"/>
      <c r="L41" s="365"/>
      <c r="M41" s="364"/>
      <c r="N41" s="366"/>
      <c r="V41" s="361"/>
      <c r="W41" s="367"/>
      <c r="X41" s="367" t="s">
        <v>4859</v>
      </c>
    </row>
    <row r="42" spans="1:28" s="332" customFormat="1" ht="12" x14ac:dyDescent="0.2">
      <c r="A42" s="368"/>
      <c r="B42" s="369"/>
      <c r="C42" s="1065" t="s">
        <v>4861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4861</v>
      </c>
    </row>
    <row r="43" spans="1:28" s="332" customFormat="1" ht="33.75" x14ac:dyDescent="0.2">
      <c r="A43" s="370"/>
      <c r="B43" s="371" t="s">
        <v>430</v>
      </c>
      <c r="C43" s="1065" t="s">
        <v>431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72"/>
      <c r="V43" s="361"/>
      <c r="W43" s="367"/>
      <c r="X43" s="367"/>
      <c r="Z43" s="335" t="s">
        <v>431</v>
      </c>
    </row>
    <row r="44" spans="1:28" s="332" customFormat="1" ht="12" x14ac:dyDescent="0.2">
      <c r="A44" s="372"/>
      <c r="B44" s="371" t="s">
        <v>423</v>
      </c>
      <c r="C44" s="1065" t="s">
        <v>432</v>
      </c>
      <c r="D44" s="1065"/>
      <c r="E44" s="1065"/>
      <c r="F44" s="373"/>
      <c r="G44" s="373"/>
      <c r="H44" s="373"/>
      <c r="I44" s="373"/>
      <c r="J44" s="374">
        <v>115.49</v>
      </c>
      <c r="K44" s="373" t="s">
        <v>436</v>
      </c>
      <c r="L44" s="374">
        <v>280.42</v>
      </c>
      <c r="M44" s="373"/>
      <c r="N44" s="375"/>
      <c r="V44" s="361"/>
      <c r="W44" s="367"/>
      <c r="X44" s="367"/>
      <c r="AA44" s="335" t="s">
        <v>432</v>
      </c>
    </row>
    <row r="45" spans="1:28" s="332" customFormat="1" ht="12" x14ac:dyDescent="0.2">
      <c r="A45" s="372"/>
      <c r="B45" s="371" t="s">
        <v>434</v>
      </c>
      <c r="C45" s="1065" t="s">
        <v>435</v>
      </c>
      <c r="D45" s="1065"/>
      <c r="E45" s="1065"/>
      <c r="F45" s="373"/>
      <c r="G45" s="373"/>
      <c r="H45" s="373"/>
      <c r="I45" s="373"/>
      <c r="J45" s="374">
        <v>3262.79</v>
      </c>
      <c r="K45" s="373" t="s">
        <v>436</v>
      </c>
      <c r="L45" s="374">
        <v>7922.46</v>
      </c>
      <c r="M45" s="373"/>
      <c r="N45" s="375"/>
      <c r="V45" s="361"/>
      <c r="W45" s="367"/>
      <c r="X45" s="367"/>
      <c r="AA45" s="335" t="s">
        <v>435</v>
      </c>
    </row>
    <row r="46" spans="1:28" s="332" customFormat="1" ht="12" x14ac:dyDescent="0.2">
      <c r="A46" s="372"/>
      <c r="B46" s="371" t="s">
        <v>437</v>
      </c>
      <c r="C46" s="1065" t="s">
        <v>438</v>
      </c>
      <c r="D46" s="1065"/>
      <c r="E46" s="1065"/>
      <c r="F46" s="373"/>
      <c r="G46" s="373"/>
      <c r="H46" s="373"/>
      <c r="I46" s="373"/>
      <c r="J46" s="374">
        <v>171.22</v>
      </c>
      <c r="K46" s="373" t="s">
        <v>436</v>
      </c>
      <c r="L46" s="374">
        <v>415.74</v>
      </c>
      <c r="M46" s="373"/>
      <c r="N46" s="375"/>
      <c r="V46" s="361"/>
      <c r="W46" s="367"/>
      <c r="X46" s="367"/>
      <c r="AA46" s="335" t="s">
        <v>438</v>
      </c>
    </row>
    <row r="47" spans="1:28" s="332" customFormat="1" ht="12" x14ac:dyDescent="0.2">
      <c r="A47" s="372"/>
      <c r="B47" s="371" t="s">
        <v>439</v>
      </c>
      <c r="C47" s="1065" t="s">
        <v>440</v>
      </c>
      <c r="D47" s="1065"/>
      <c r="E47" s="1065"/>
      <c r="F47" s="373"/>
      <c r="G47" s="373"/>
      <c r="H47" s="373"/>
      <c r="I47" s="373"/>
      <c r="J47" s="374">
        <v>12.2</v>
      </c>
      <c r="K47" s="373"/>
      <c r="L47" s="374">
        <v>23.7</v>
      </c>
      <c r="M47" s="373"/>
      <c r="N47" s="375"/>
      <c r="V47" s="361"/>
      <c r="W47" s="367"/>
      <c r="X47" s="367"/>
      <c r="AA47" s="335" t="s">
        <v>440</v>
      </c>
    </row>
    <row r="48" spans="1:28" s="332" customFormat="1" ht="22.5" x14ac:dyDescent="0.2">
      <c r="A48" s="368"/>
      <c r="B48" s="381" t="s">
        <v>2298</v>
      </c>
      <c r="C48" s="1076" t="s">
        <v>2299</v>
      </c>
      <c r="D48" s="1076"/>
      <c r="E48" s="1076"/>
      <c r="F48" s="382" t="s">
        <v>644</v>
      </c>
      <c r="G48" s="382" t="s">
        <v>489</v>
      </c>
      <c r="H48" s="382"/>
      <c r="I48" s="382" t="s">
        <v>489</v>
      </c>
      <c r="J48" s="371"/>
      <c r="K48" s="373"/>
      <c r="L48" s="374"/>
      <c r="M48" s="373"/>
      <c r="N48" s="383"/>
      <c r="V48" s="361"/>
      <c r="W48" s="367"/>
      <c r="X48" s="367"/>
      <c r="AB48" s="384" t="s">
        <v>2299</v>
      </c>
    </row>
    <row r="49" spans="1:31" s="332" customFormat="1" ht="12" x14ac:dyDescent="0.2">
      <c r="A49" s="372"/>
      <c r="B49" s="371"/>
      <c r="C49" s="1065" t="s">
        <v>443</v>
      </c>
      <c r="D49" s="1065"/>
      <c r="E49" s="1065"/>
      <c r="F49" s="373" t="s">
        <v>444</v>
      </c>
      <c r="G49" s="373" t="s">
        <v>1472</v>
      </c>
      <c r="H49" s="373" t="s">
        <v>436</v>
      </c>
      <c r="I49" s="373" t="s">
        <v>4862</v>
      </c>
      <c r="J49" s="374"/>
      <c r="K49" s="373"/>
      <c r="L49" s="374"/>
      <c r="M49" s="373"/>
      <c r="N49" s="375"/>
      <c r="V49" s="361"/>
      <c r="W49" s="367"/>
      <c r="X49" s="367"/>
      <c r="AB49" s="384"/>
      <c r="AC49" s="335" t="s">
        <v>443</v>
      </c>
    </row>
    <row r="50" spans="1:31" s="332" customFormat="1" ht="12" x14ac:dyDescent="0.2">
      <c r="A50" s="372"/>
      <c r="B50" s="371"/>
      <c r="C50" s="1065" t="s">
        <v>447</v>
      </c>
      <c r="D50" s="1065"/>
      <c r="E50" s="1065"/>
      <c r="F50" s="373" t="s">
        <v>444</v>
      </c>
      <c r="G50" s="373" t="s">
        <v>2301</v>
      </c>
      <c r="H50" s="373" t="s">
        <v>436</v>
      </c>
      <c r="I50" s="373" t="s">
        <v>4863</v>
      </c>
      <c r="J50" s="374"/>
      <c r="K50" s="373"/>
      <c r="L50" s="374"/>
      <c r="M50" s="373"/>
      <c r="N50" s="375"/>
      <c r="V50" s="361"/>
      <c r="W50" s="367"/>
      <c r="X50" s="367"/>
      <c r="AB50" s="384"/>
      <c r="AC50" s="335" t="s">
        <v>447</v>
      </c>
    </row>
    <row r="51" spans="1:31" s="332" customFormat="1" ht="12" x14ac:dyDescent="0.2">
      <c r="A51" s="372"/>
      <c r="B51" s="371"/>
      <c r="C51" s="1077" t="s">
        <v>450</v>
      </c>
      <c r="D51" s="1077"/>
      <c r="E51" s="1077"/>
      <c r="F51" s="376"/>
      <c r="G51" s="376"/>
      <c r="H51" s="376"/>
      <c r="I51" s="376"/>
      <c r="J51" s="377">
        <v>3390.48</v>
      </c>
      <c r="K51" s="376"/>
      <c r="L51" s="377">
        <v>8226.58</v>
      </c>
      <c r="M51" s="376"/>
      <c r="N51" s="378"/>
      <c r="V51" s="361"/>
      <c r="W51" s="367"/>
      <c r="X51" s="367"/>
      <c r="AB51" s="384"/>
      <c r="AD51" s="335" t="s">
        <v>450</v>
      </c>
    </row>
    <row r="52" spans="1:31" s="332" customFormat="1" ht="12" x14ac:dyDescent="0.2">
      <c r="A52" s="372"/>
      <c r="B52" s="371"/>
      <c r="C52" s="1065" t="s">
        <v>451</v>
      </c>
      <c r="D52" s="1065"/>
      <c r="E52" s="1065"/>
      <c r="F52" s="373"/>
      <c r="G52" s="373"/>
      <c r="H52" s="373"/>
      <c r="I52" s="373"/>
      <c r="J52" s="374"/>
      <c r="K52" s="373"/>
      <c r="L52" s="374">
        <v>696.16</v>
      </c>
      <c r="M52" s="373"/>
      <c r="N52" s="375"/>
      <c r="V52" s="361"/>
      <c r="W52" s="367"/>
      <c r="X52" s="367"/>
      <c r="AB52" s="384"/>
      <c r="AC52" s="335" t="s">
        <v>451</v>
      </c>
    </row>
    <row r="53" spans="1:31" s="332" customFormat="1" ht="45" x14ac:dyDescent="0.2">
      <c r="A53" s="372"/>
      <c r="B53" s="371" t="s">
        <v>2284</v>
      </c>
      <c r="C53" s="1065" t="s">
        <v>2285</v>
      </c>
      <c r="D53" s="1065"/>
      <c r="E53" s="1065"/>
      <c r="F53" s="373" t="s">
        <v>454</v>
      </c>
      <c r="G53" s="373" t="s">
        <v>1869</v>
      </c>
      <c r="H53" s="373"/>
      <c r="I53" s="373" t="s">
        <v>1869</v>
      </c>
      <c r="J53" s="374"/>
      <c r="K53" s="373"/>
      <c r="L53" s="374">
        <v>1023.36</v>
      </c>
      <c r="M53" s="373"/>
      <c r="N53" s="375"/>
      <c r="V53" s="361"/>
      <c r="W53" s="367"/>
      <c r="X53" s="367"/>
      <c r="AB53" s="384"/>
      <c r="AC53" s="335" t="s">
        <v>2285</v>
      </c>
    </row>
    <row r="54" spans="1:31" s="332" customFormat="1" ht="22.5" x14ac:dyDescent="0.2">
      <c r="A54" s="372"/>
      <c r="B54" s="371" t="s">
        <v>2286</v>
      </c>
      <c r="C54" s="1065" t="s">
        <v>2287</v>
      </c>
      <c r="D54" s="1065"/>
      <c r="E54" s="1065"/>
      <c r="F54" s="373" t="s">
        <v>454</v>
      </c>
      <c r="G54" s="373" t="s">
        <v>1099</v>
      </c>
      <c r="H54" s="373"/>
      <c r="I54" s="373" t="s">
        <v>1099</v>
      </c>
      <c r="J54" s="374"/>
      <c r="K54" s="373"/>
      <c r="L54" s="374">
        <v>661.35</v>
      </c>
      <c r="M54" s="373"/>
      <c r="N54" s="375"/>
      <c r="V54" s="361"/>
      <c r="W54" s="367"/>
      <c r="X54" s="367"/>
      <c r="AB54" s="384"/>
      <c r="AC54" s="335" t="s">
        <v>2287</v>
      </c>
    </row>
    <row r="55" spans="1:31" s="332" customFormat="1" ht="12" x14ac:dyDescent="0.2">
      <c r="A55" s="379"/>
      <c r="B55" s="380"/>
      <c r="C55" s="1068" t="s">
        <v>459</v>
      </c>
      <c r="D55" s="1068"/>
      <c r="E55" s="1068"/>
      <c r="F55" s="364"/>
      <c r="G55" s="364"/>
      <c r="H55" s="364"/>
      <c r="I55" s="364"/>
      <c r="J55" s="365"/>
      <c r="K55" s="364"/>
      <c r="L55" s="365">
        <v>9911.2900000000009</v>
      </c>
      <c r="M55" s="376"/>
      <c r="N55" s="366"/>
      <c r="V55" s="361"/>
      <c r="W55" s="367"/>
      <c r="X55" s="367"/>
      <c r="AB55" s="384"/>
      <c r="AE55" s="367" t="s">
        <v>459</v>
      </c>
    </row>
    <row r="56" spans="1:31" s="332" customFormat="1" ht="33.75" x14ac:dyDescent="0.2">
      <c r="A56" s="362" t="s">
        <v>434</v>
      </c>
      <c r="B56" s="363" t="s">
        <v>2304</v>
      </c>
      <c r="C56" s="1068" t="s">
        <v>2305</v>
      </c>
      <c r="D56" s="1068"/>
      <c r="E56" s="1068"/>
      <c r="F56" s="364" t="s">
        <v>644</v>
      </c>
      <c r="G56" s="364"/>
      <c r="H56" s="364"/>
      <c r="I56" s="364" t="s">
        <v>4864</v>
      </c>
      <c r="J56" s="365">
        <v>55.26</v>
      </c>
      <c r="K56" s="364"/>
      <c r="L56" s="365">
        <v>11807.96</v>
      </c>
      <c r="M56" s="364"/>
      <c r="N56" s="366"/>
      <c r="V56" s="361"/>
      <c r="W56" s="367"/>
      <c r="X56" s="367" t="s">
        <v>2305</v>
      </c>
      <c r="AB56" s="384"/>
      <c r="AE56" s="367"/>
    </row>
    <row r="57" spans="1:31" s="332" customFormat="1" ht="12" x14ac:dyDescent="0.2">
      <c r="A57" s="379"/>
      <c r="B57" s="380"/>
      <c r="C57" s="340" t="s">
        <v>462</v>
      </c>
      <c r="D57" s="385"/>
      <c r="E57" s="385"/>
      <c r="F57" s="386"/>
      <c r="G57" s="386"/>
      <c r="H57" s="386"/>
      <c r="I57" s="386"/>
      <c r="J57" s="387"/>
      <c r="K57" s="386"/>
      <c r="L57" s="387"/>
      <c r="M57" s="388"/>
      <c r="N57" s="389"/>
      <c r="V57" s="361"/>
      <c r="W57" s="367"/>
      <c r="X57" s="367"/>
      <c r="AB57" s="384"/>
      <c r="AE57" s="367"/>
    </row>
    <row r="58" spans="1:31" s="332" customFormat="1" ht="12" x14ac:dyDescent="0.2">
      <c r="A58" s="368"/>
      <c r="B58" s="369"/>
      <c r="C58" s="1065" t="s">
        <v>4865</v>
      </c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72"/>
      <c r="V58" s="361"/>
      <c r="W58" s="367"/>
      <c r="X58" s="367"/>
      <c r="Y58" s="335" t="s">
        <v>4865</v>
      </c>
      <c r="AB58" s="384"/>
      <c r="AE58" s="367"/>
    </row>
    <row r="59" spans="1:31" s="332" customFormat="1" ht="67.5" x14ac:dyDescent="0.2">
      <c r="A59" s="362" t="s">
        <v>437</v>
      </c>
      <c r="B59" s="363" t="s">
        <v>4866</v>
      </c>
      <c r="C59" s="1068" t="s">
        <v>4867</v>
      </c>
      <c r="D59" s="1068"/>
      <c r="E59" s="1068"/>
      <c r="F59" s="364" t="s">
        <v>4868</v>
      </c>
      <c r="G59" s="364"/>
      <c r="H59" s="364"/>
      <c r="I59" s="364" t="s">
        <v>4869</v>
      </c>
      <c r="J59" s="365"/>
      <c r="K59" s="364"/>
      <c r="L59" s="365"/>
      <c r="M59" s="364"/>
      <c r="N59" s="366"/>
      <c r="V59" s="361"/>
      <c r="W59" s="367"/>
      <c r="X59" s="367" t="s">
        <v>4867</v>
      </c>
      <c r="AB59" s="384"/>
      <c r="AE59" s="367"/>
    </row>
    <row r="60" spans="1:31" s="332" customFormat="1" ht="12" x14ac:dyDescent="0.2">
      <c r="A60" s="368"/>
      <c r="B60" s="369"/>
      <c r="C60" s="1065" t="s">
        <v>4870</v>
      </c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72"/>
      <c r="V60" s="361"/>
      <c r="W60" s="367"/>
      <c r="X60" s="367"/>
      <c r="Y60" s="335" t="s">
        <v>4870</v>
      </c>
      <c r="AB60" s="384"/>
      <c r="AE60" s="367"/>
    </row>
    <row r="61" spans="1:31" s="332" customFormat="1" ht="33.75" x14ac:dyDescent="0.2">
      <c r="A61" s="370"/>
      <c r="B61" s="371" t="s">
        <v>430</v>
      </c>
      <c r="C61" s="1065" t="s">
        <v>431</v>
      </c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72"/>
      <c r="V61" s="361"/>
      <c r="W61" s="367"/>
      <c r="X61" s="367"/>
      <c r="Z61" s="335" t="s">
        <v>431</v>
      </c>
      <c r="AB61" s="384"/>
      <c r="AE61" s="367"/>
    </row>
    <row r="62" spans="1:31" s="332" customFormat="1" ht="12" x14ac:dyDescent="0.2">
      <c r="A62" s="372"/>
      <c r="B62" s="371" t="s">
        <v>423</v>
      </c>
      <c r="C62" s="1065" t="s">
        <v>432</v>
      </c>
      <c r="D62" s="1065"/>
      <c r="E62" s="1065"/>
      <c r="F62" s="373"/>
      <c r="G62" s="373"/>
      <c r="H62" s="373"/>
      <c r="I62" s="373"/>
      <c r="J62" s="374">
        <v>269.61</v>
      </c>
      <c r="K62" s="373" t="s">
        <v>436</v>
      </c>
      <c r="L62" s="374">
        <v>187.04</v>
      </c>
      <c r="M62" s="373"/>
      <c r="N62" s="375"/>
      <c r="V62" s="361"/>
      <c r="W62" s="367"/>
      <c r="X62" s="367"/>
      <c r="AA62" s="335" t="s">
        <v>432</v>
      </c>
      <c r="AB62" s="384"/>
      <c r="AE62" s="367"/>
    </row>
    <row r="63" spans="1:31" s="332" customFormat="1" ht="12" x14ac:dyDescent="0.2">
      <c r="A63" s="372"/>
      <c r="B63" s="371" t="s">
        <v>434</v>
      </c>
      <c r="C63" s="1065" t="s">
        <v>435</v>
      </c>
      <c r="D63" s="1065"/>
      <c r="E63" s="1065"/>
      <c r="F63" s="373"/>
      <c r="G63" s="373"/>
      <c r="H63" s="373"/>
      <c r="I63" s="373"/>
      <c r="J63" s="374">
        <v>7442.38</v>
      </c>
      <c r="K63" s="373" t="s">
        <v>436</v>
      </c>
      <c r="L63" s="374">
        <v>5163.1499999999996</v>
      </c>
      <c r="M63" s="373"/>
      <c r="N63" s="375"/>
      <c r="V63" s="361"/>
      <c r="W63" s="367"/>
      <c r="X63" s="367"/>
      <c r="AA63" s="335" t="s">
        <v>435</v>
      </c>
      <c r="AB63" s="384"/>
      <c r="AE63" s="367"/>
    </row>
    <row r="64" spans="1:31" s="332" customFormat="1" ht="12" x14ac:dyDescent="0.2">
      <c r="A64" s="372"/>
      <c r="B64" s="371" t="s">
        <v>437</v>
      </c>
      <c r="C64" s="1065" t="s">
        <v>438</v>
      </c>
      <c r="D64" s="1065"/>
      <c r="E64" s="1065"/>
      <c r="F64" s="373"/>
      <c r="G64" s="373"/>
      <c r="H64" s="373"/>
      <c r="I64" s="373"/>
      <c r="J64" s="374">
        <v>429.14</v>
      </c>
      <c r="K64" s="373" t="s">
        <v>436</v>
      </c>
      <c r="L64" s="374">
        <v>297.72000000000003</v>
      </c>
      <c r="M64" s="373"/>
      <c r="N64" s="375"/>
      <c r="V64" s="361"/>
      <c r="W64" s="367"/>
      <c r="X64" s="367"/>
      <c r="AA64" s="335" t="s">
        <v>438</v>
      </c>
      <c r="AB64" s="384"/>
      <c r="AE64" s="367"/>
    </row>
    <row r="65" spans="1:31" s="332" customFormat="1" ht="12" x14ac:dyDescent="0.2">
      <c r="A65" s="372"/>
      <c r="B65" s="371" t="s">
        <v>439</v>
      </c>
      <c r="C65" s="1065" t="s">
        <v>440</v>
      </c>
      <c r="D65" s="1065"/>
      <c r="E65" s="1065"/>
      <c r="F65" s="373"/>
      <c r="G65" s="373"/>
      <c r="H65" s="373"/>
      <c r="I65" s="373"/>
      <c r="J65" s="374">
        <v>22322.55</v>
      </c>
      <c r="K65" s="373"/>
      <c r="L65" s="374">
        <v>12389.02</v>
      </c>
      <c r="M65" s="373"/>
      <c r="N65" s="375"/>
      <c r="V65" s="361"/>
      <c r="W65" s="367"/>
      <c r="X65" s="367"/>
      <c r="AA65" s="335" t="s">
        <v>440</v>
      </c>
      <c r="AB65" s="384"/>
      <c r="AE65" s="367"/>
    </row>
    <row r="66" spans="1:31" s="332" customFormat="1" ht="12" x14ac:dyDescent="0.2">
      <c r="A66" s="372"/>
      <c r="B66" s="371"/>
      <c r="C66" s="1065" t="s">
        <v>443</v>
      </c>
      <c r="D66" s="1065"/>
      <c r="E66" s="1065"/>
      <c r="F66" s="373" t="s">
        <v>444</v>
      </c>
      <c r="G66" s="373" t="s">
        <v>165</v>
      </c>
      <c r="H66" s="373" t="s">
        <v>436</v>
      </c>
      <c r="I66" s="373" t="s">
        <v>4871</v>
      </c>
      <c r="J66" s="374"/>
      <c r="K66" s="373"/>
      <c r="L66" s="374"/>
      <c r="M66" s="373"/>
      <c r="N66" s="375"/>
      <c r="V66" s="361"/>
      <c r="W66" s="367"/>
      <c r="X66" s="367"/>
      <c r="AB66" s="384"/>
      <c r="AC66" s="335" t="s">
        <v>443</v>
      </c>
      <c r="AE66" s="367"/>
    </row>
    <row r="67" spans="1:31" s="332" customFormat="1" ht="22.5" x14ac:dyDescent="0.2">
      <c r="A67" s="372"/>
      <c r="B67" s="371"/>
      <c r="C67" s="1065" t="s">
        <v>447</v>
      </c>
      <c r="D67" s="1065"/>
      <c r="E67" s="1065"/>
      <c r="F67" s="373" t="s">
        <v>444</v>
      </c>
      <c r="G67" s="373" t="s">
        <v>4872</v>
      </c>
      <c r="H67" s="373" t="s">
        <v>436</v>
      </c>
      <c r="I67" s="373" t="s">
        <v>4873</v>
      </c>
      <c r="J67" s="374"/>
      <c r="K67" s="373"/>
      <c r="L67" s="374"/>
      <c r="M67" s="373"/>
      <c r="N67" s="375"/>
      <c r="V67" s="361"/>
      <c r="W67" s="367"/>
      <c r="X67" s="367"/>
      <c r="AB67" s="384"/>
      <c r="AC67" s="335" t="s">
        <v>447</v>
      </c>
      <c r="AE67" s="367"/>
    </row>
    <row r="68" spans="1:31" s="332" customFormat="1" ht="12" x14ac:dyDescent="0.2">
      <c r="A68" s="372"/>
      <c r="B68" s="371"/>
      <c r="C68" s="1077" t="s">
        <v>450</v>
      </c>
      <c r="D68" s="1077"/>
      <c r="E68" s="1077"/>
      <c r="F68" s="376"/>
      <c r="G68" s="376"/>
      <c r="H68" s="376"/>
      <c r="I68" s="376"/>
      <c r="J68" s="377">
        <v>30034.54</v>
      </c>
      <c r="K68" s="376"/>
      <c r="L68" s="377">
        <v>17739.21</v>
      </c>
      <c r="M68" s="376"/>
      <c r="N68" s="378"/>
      <c r="V68" s="361"/>
      <c r="W68" s="367"/>
      <c r="X68" s="367"/>
      <c r="AB68" s="384"/>
      <c r="AD68" s="335" t="s">
        <v>450</v>
      </c>
      <c r="AE68" s="367"/>
    </row>
    <row r="69" spans="1:31" s="332" customFormat="1" ht="12" x14ac:dyDescent="0.2">
      <c r="A69" s="372"/>
      <c r="B69" s="371"/>
      <c r="C69" s="1065" t="s">
        <v>451</v>
      </c>
      <c r="D69" s="1065"/>
      <c r="E69" s="1065"/>
      <c r="F69" s="373"/>
      <c r="G69" s="373"/>
      <c r="H69" s="373"/>
      <c r="I69" s="373"/>
      <c r="J69" s="374"/>
      <c r="K69" s="373"/>
      <c r="L69" s="374">
        <v>484.76</v>
      </c>
      <c r="M69" s="373"/>
      <c r="N69" s="375"/>
      <c r="V69" s="361"/>
      <c r="W69" s="367"/>
      <c r="X69" s="367"/>
      <c r="AB69" s="384"/>
      <c r="AC69" s="335" t="s">
        <v>451</v>
      </c>
      <c r="AE69" s="367"/>
    </row>
    <row r="70" spans="1:31" s="332" customFormat="1" ht="45" x14ac:dyDescent="0.2">
      <c r="A70" s="372"/>
      <c r="B70" s="371" t="s">
        <v>2284</v>
      </c>
      <c r="C70" s="1065" t="s">
        <v>2285</v>
      </c>
      <c r="D70" s="1065"/>
      <c r="E70" s="1065"/>
      <c r="F70" s="373" t="s">
        <v>454</v>
      </c>
      <c r="G70" s="373" t="s">
        <v>1869</v>
      </c>
      <c r="H70" s="373"/>
      <c r="I70" s="373" t="s">
        <v>1869</v>
      </c>
      <c r="J70" s="374"/>
      <c r="K70" s="373"/>
      <c r="L70" s="374">
        <v>712.6</v>
      </c>
      <c r="M70" s="373"/>
      <c r="N70" s="375"/>
      <c r="V70" s="361"/>
      <c r="W70" s="367"/>
      <c r="X70" s="367"/>
      <c r="AB70" s="384"/>
      <c r="AC70" s="335" t="s">
        <v>2285</v>
      </c>
      <c r="AE70" s="367"/>
    </row>
    <row r="71" spans="1:31" s="332" customFormat="1" ht="22.5" x14ac:dyDescent="0.2">
      <c r="A71" s="372"/>
      <c r="B71" s="371" t="s">
        <v>2286</v>
      </c>
      <c r="C71" s="1065" t="s">
        <v>2287</v>
      </c>
      <c r="D71" s="1065"/>
      <c r="E71" s="1065"/>
      <c r="F71" s="373" t="s">
        <v>454</v>
      </c>
      <c r="G71" s="373" t="s">
        <v>1099</v>
      </c>
      <c r="H71" s="373"/>
      <c r="I71" s="373" t="s">
        <v>1099</v>
      </c>
      <c r="J71" s="374"/>
      <c r="K71" s="373"/>
      <c r="L71" s="374">
        <v>460.52</v>
      </c>
      <c r="M71" s="373"/>
      <c r="N71" s="375"/>
      <c r="V71" s="361"/>
      <c r="W71" s="367"/>
      <c r="X71" s="367"/>
      <c r="AB71" s="384"/>
      <c r="AC71" s="335" t="s">
        <v>2287</v>
      </c>
      <c r="AE71" s="367"/>
    </row>
    <row r="72" spans="1:31" s="332" customFormat="1" ht="12" x14ac:dyDescent="0.2">
      <c r="A72" s="379"/>
      <c r="B72" s="380"/>
      <c r="C72" s="1068" t="s">
        <v>459</v>
      </c>
      <c r="D72" s="1068"/>
      <c r="E72" s="1068"/>
      <c r="F72" s="364"/>
      <c r="G72" s="364"/>
      <c r="H72" s="364"/>
      <c r="I72" s="364"/>
      <c r="J72" s="365"/>
      <c r="K72" s="364"/>
      <c r="L72" s="365">
        <v>18912.330000000002</v>
      </c>
      <c r="M72" s="376"/>
      <c r="N72" s="366"/>
      <c r="V72" s="361"/>
      <c r="W72" s="367"/>
      <c r="X72" s="367"/>
      <c r="AB72" s="384"/>
      <c r="AE72" s="367" t="s">
        <v>459</v>
      </c>
    </row>
    <row r="73" spans="1:31" s="332" customFormat="1" ht="22.5" x14ac:dyDescent="0.2">
      <c r="A73" s="362" t="s">
        <v>439</v>
      </c>
      <c r="B73" s="363" t="s">
        <v>4874</v>
      </c>
      <c r="C73" s="1068" t="s">
        <v>4875</v>
      </c>
      <c r="D73" s="1068"/>
      <c r="E73" s="1068"/>
      <c r="F73" s="364" t="s">
        <v>644</v>
      </c>
      <c r="G73" s="364"/>
      <c r="H73" s="364"/>
      <c r="I73" s="364" t="s">
        <v>4876</v>
      </c>
      <c r="J73" s="365">
        <v>185.49</v>
      </c>
      <c r="K73" s="364"/>
      <c r="L73" s="365">
        <v>-1544.2</v>
      </c>
      <c r="M73" s="364"/>
      <c r="N73" s="366"/>
      <c r="V73" s="361"/>
      <c r="W73" s="367"/>
      <c r="X73" s="367" t="s">
        <v>4875</v>
      </c>
      <c r="AB73" s="384"/>
      <c r="AE73" s="367"/>
    </row>
    <row r="74" spans="1:31" s="332" customFormat="1" ht="12" x14ac:dyDescent="0.2">
      <c r="A74" s="379"/>
      <c r="B74" s="380"/>
      <c r="C74" s="340" t="s">
        <v>462</v>
      </c>
      <c r="D74" s="385"/>
      <c r="E74" s="385"/>
      <c r="F74" s="386"/>
      <c r="G74" s="386"/>
      <c r="H74" s="386"/>
      <c r="I74" s="386"/>
      <c r="J74" s="387"/>
      <c r="K74" s="386"/>
      <c r="L74" s="387"/>
      <c r="M74" s="388"/>
      <c r="N74" s="389"/>
      <c r="V74" s="361"/>
      <c r="W74" s="367"/>
      <c r="X74" s="367"/>
      <c r="AB74" s="384"/>
      <c r="AE74" s="367"/>
    </row>
    <row r="75" spans="1:31" s="332" customFormat="1" ht="22.5" x14ac:dyDescent="0.2">
      <c r="A75" s="362" t="s">
        <v>472</v>
      </c>
      <c r="B75" s="363" t="s">
        <v>2289</v>
      </c>
      <c r="C75" s="1068" t="s">
        <v>2290</v>
      </c>
      <c r="D75" s="1068"/>
      <c r="E75" s="1068"/>
      <c r="F75" s="364" t="s">
        <v>644</v>
      </c>
      <c r="G75" s="364"/>
      <c r="H75" s="364"/>
      <c r="I75" s="364" t="s">
        <v>4877</v>
      </c>
      <c r="J75" s="365">
        <v>103</v>
      </c>
      <c r="K75" s="364"/>
      <c r="L75" s="365">
        <v>-10804.19</v>
      </c>
      <c r="M75" s="364"/>
      <c r="N75" s="366"/>
      <c r="V75" s="361"/>
      <c r="W75" s="367"/>
      <c r="X75" s="367" t="s">
        <v>2290</v>
      </c>
      <c r="AB75" s="384"/>
      <c r="AE75" s="367"/>
    </row>
    <row r="76" spans="1:31" s="332" customFormat="1" ht="12" x14ac:dyDescent="0.2">
      <c r="A76" s="379"/>
      <c r="B76" s="380"/>
      <c r="C76" s="340" t="s">
        <v>462</v>
      </c>
      <c r="D76" s="385"/>
      <c r="E76" s="385"/>
      <c r="F76" s="386"/>
      <c r="G76" s="386"/>
      <c r="H76" s="386"/>
      <c r="I76" s="386"/>
      <c r="J76" s="387"/>
      <c r="K76" s="386"/>
      <c r="L76" s="387"/>
      <c r="M76" s="388"/>
      <c r="N76" s="389"/>
      <c r="V76" s="361"/>
      <c r="W76" s="367"/>
      <c r="X76" s="367"/>
      <c r="AB76" s="384"/>
      <c r="AE76" s="367"/>
    </row>
    <row r="77" spans="1:31" s="332" customFormat="1" ht="56.25" x14ac:dyDescent="0.2">
      <c r="A77" s="362" t="s">
        <v>476</v>
      </c>
      <c r="B77" s="363" t="s">
        <v>4878</v>
      </c>
      <c r="C77" s="1068" t="s">
        <v>4879</v>
      </c>
      <c r="D77" s="1068"/>
      <c r="E77" s="1068"/>
      <c r="F77" s="364" t="s">
        <v>4868</v>
      </c>
      <c r="G77" s="364"/>
      <c r="H77" s="364"/>
      <c r="I77" s="364" t="s">
        <v>4869</v>
      </c>
      <c r="J77" s="365"/>
      <c r="K77" s="364"/>
      <c r="L77" s="365"/>
      <c r="M77" s="364"/>
      <c r="N77" s="366"/>
      <c r="V77" s="361"/>
      <c r="W77" s="367"/>
      <c r="X77" s="367" t="s">
        <v>4879</v>
      </c>
      <c r="AB77" s="384"/>
      <c r="AE77" s="367"/>
    </row>
    <row r="78" spans="1:31" s="332" customFormat="1" ht="12" x14ac:dyDescent="0.2">
      <c r="A78" s="368"/>
      <c r="B78" s="369"/>
      <c r="C78" s="1065" t="s">
        <v>4870</v>
      </c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72"/>
      <c r="V78" s="361"/>
      <c r="W78" s="367"/>
      <c r="X78" s="367"/>
      <c r="Y78" s="335" t="s">
        <v>4870</v>
      </c>
      <c r="AB78" s="384"/>
      <c r="AE78" s="367"/>
    </row>
    <row r="79" spans="1:31" s="332" customFormat="1" ht="12" x14ac:dyDescent="0.2">
      <c r="A79" s="370"/>
      <c r="B79" s="371"/>
      <c r="C79" s="1065" t="s">
        <v>4880</v>
      </c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72"/>
      <c r="V79" s="361"/>
      <c r="W79" s="367"/>
      <c r="X79" s="367"/>
      <c r="Z79" s="335" t="s">
        <v>4880</v>
      </c>
      <c r="AB79" s="384"/>
      <c r="AE79" s="367"/>
    </row>
    <row r="80" spans="1:31" s="332" customFormat="1" ht="33.75" x14ac:dyDescent="0.2">
      <c r="A80" s="370"/>
      <c r="B80" s="371" t="s">
        <v>430</v>
      </c>
      <c r="C80" s="1065" t="s">
        <v>431</v>
      </c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72"/>
      <c r="V80" s="361"/>
      <c r="W80" s="367"/>
      <c r="X80" s="367"/>
      <c r="Z80" s="335" t="s">
        <v>431</v>
      </c>
      <c r="AB80" s="384"/>
      <c r="AE80" s="367"/>
    </row>
    <row r="81" spans="1:31" s="332" customFormat="1" ht="12" x14ac:dyDescent="0.2">
      <c r="A81" s="372"/>
      <c r="B81" s="371" t="s">
        <v>434</v>
      </c>
      <c r="C81" s="1065" t="s">
        <v>435</v>
      </c>
      <c r="D81" s="1065"/>
      <c r="E81" s="1065"/>
      <c r="F81" s="373"/>
      <c r="G81" s="373"/>
      <c r="H81" s="373"/>
      <c r="I81" s="373"/>
      <c r="J81" s="374">
        <v>468.89</v>
      </c>
      <c r="K81" s="373" t="s">
        <v>1633</v>
      </c>
      <c r="L81" s="374">
        <v>4879.3900000000003</v>
      </c>
      <c r="M81" s="373"/>
      <c r="N81" s="375"/>
      <c r="V81" s="361"/>
      <c r="W81" s="367"/>
      <c r="X81" s="367"/>
      <c r="AA81" s="335" t="s">
        <v>435</v>
      </c>
      <c r="AB81" s="384"/>
      <c r="AE81" s="367"/>
    </row>
    <row r="82" spans="1:31" s="332" customFormat="1" ht="12" x14ac:dyDescent="0.2">
      <c r="A82" s="372"/>
      <c r="B82" s="371" t="s">
        <v>437</v>
      </c>
      <c r="C82" s="1065" t="s">
        <v>438</v>
      </c>
      <c r="D82" s="1065"/>
      <c r="E82" s="1065"/>
      <c r="F82" s="373"/>
      <c r="G82" s="373"/>
      <c r="H82" s="373"/>
      <c r="I82" s="373"/>
      <c r="J82" s="374">
        <v>27.84</v>
      </c>
      <c r="K82" s="373" t="s">
        <v>1633</v>
      </c>
      <c r="L82" s="374">
        <v>289.70999999999998</v>
      </c>
      <c r="M82" s="373"/>
      <c r="N82" s="375"/>
      <c r="V82" s="361"/>
      <c r="W82" s="367"/>
      <c r="X82" s="367"/>
      <c r="AA82" s="335" t="s">
        <v>438</v>
      </c>
      <c r="AB82" s="384"/>
      <c r="AE82" s="367"/>
    </row>
    <row r="83" spans="1:31" s="332" customFormat="1" ht="12" x14ac:dyDescent="0.2">
      <c r="A83" s="372"/>
      <c r="B83" s="371" t="s">
        <v>439</v>
      </c>
      <c r="C83" s="1065" t="s">
        <v>440</v>
      </c>
      <c r="D83" s="1065"/>
      <c r="E83" s="1065"/>
      <c r="F83" s="373"/>
      <c r="G83" s="373"/>
      <c r="H83" s="373"/>
      <c r="I83" s="373"/>
      <c r="J83" s="374">
        <v>1297.8</v>
      </c>
      <c r="K83" s="373" t="s">
        <v>577</v>
      </c>
      <c r="L83" s="374">
        <v>10804.19</v>
      </c>
      <c r="M83" s="373"/>
      <c r="N83" s="375"/>
      <c r="V83" s="361"/>
      <c r="W83" s="367"/>
      <c r="X83" s="367"/>
      <c r="AA83" s="335" t="s">
        <v>440</v>
      </c>
      <c r="AB83" s="384"/>
      <c r="AE83" s="367"/>
    </row>
    <row r="84" spans="1:31" s="332" customFormat="1" ht="22.5" x14ac:dyDescent="0.2">
      <c r="A84" s="372"/>
      <c r="B84" s="371"/>
      <c r="C84" s="1065" t="s">
        <v>447</v>
      </c>
      <c r="D84" s="1065"/>
      <c r="E84" s="1065"/>
      <c r="F84" s="373" t="s">
        <v>444</v>
      </c>
      <c r="G84" s="373" t="s">
        <v>4881</v>
      </c>
      <c r="H84" s="373" t="s">
        <v>1633</v>
      </c>
      <c r="I84" s="373" t="s">
        <v>4882</v>
      </c>
      <c r="J84" s="374"/>
      <c r="K84" s="373"/>
      <c r="L84" s="374"/>
      <c r="M84" s="373"/>
      <c r="N84" s="375"/>
      <c r="V84" s="361"/>
      <c r="W84" s="367"/>
      <c r="X84" s="367"/>
      <c r="AB84" s="384"/>
      <c r="AC84" s="335" t="s">
        <v>447</v>
      </c>
      <c r="AE84" s="367"/>
    </row>
    <row r="85" spans="1:31" s="332" customFormat="1" ht="12" x14ac:dyDescent="0.2">
      <c r="A85" s="372"/>
      <c r="B85" s="371"/>
      <c r="C85" s="1077" t="s">
        <v>450</v>
      </c>
      <c r="D85" s="1077"/>
      <c r="E85" s="1077"/>
      <c r="F85" s="376"/>
      <c r="G85" s="376"/>
      <c r="H85" s="376"/>
      <c r="I85" s="376"/>
      <c r="J85" s="377">
        <v>1766.69</v>
      </c>
      <c r="K85" s="376"/>
      <c r="L85" s="377">
        <v>15683.58</v>
      </c>
      <c r="M85" s="376"/>
      <c r="N85" s="378"/>
      <c r="V85" s="361"/>
      <c r="W85" s="367"/>
      <c r="X85" s="367"/>
      <c r="AB85" s="384"/>
      <c r="AD85" s="335" t="s">
        <v>450</v>
      </c>
      <c r="AE85" s="367"/>
    </row>
    <row r="86" spans="1:31" s="332" customFormat="1" ht="12" x14ac:dyDescent="0.2">
      <c r="A86" s="372"/>
      <c r="B86" s="371"/>
      <c r="C86" s="1065" t="s">
        <v>451</v>
      </c>
      <c r="D86" s="1065"/>
      <c r="E86" s="1065"/>
      <c r="F86" s="373"/>
      <c r="G86" s="373"/>
      <c r="H86" s="373"/>
      <c r="I86" s="373"/>
      <c r="J86" s="374"/>
      <c r="K86" s="373"/>
      <c r="L86" s="374">
        <v>289.70999999999998</v>
      </c>
      <c r="M86" s="373"/>
      <c r="N86" s="375"/>
      <c r="V86" s="361"/>
      <c r="W86" s="367"/>
      <c r="X86" s="367"/>
      <c r="AB86" s="384"/>
      <c r="AC86" s="335" t="s">
        <v>451</v>
      </c>
      <c r="AE86" s="367"/>
    </row>
    <row r="87" spans="1:31" s="332" customFormat="1" ht="45" x14ac:dyDescent="0.2">
      <c r="A87" s="372"/>
      <c r="B87" s="371" t="s">
        <v>2284</v>
      </c>
      <c r="C87" s="1065" t="s">
        <v>2285</v>
      </c>
      <c r="D87" s="1065"/>
      <c r="E87" s="1065"/>
      <c r="F87" s="373" t="s">
        <v>454</v>
      </c>
      <c r="G87" s="373" t="s">
        <v>1869</v>
      </c>
      <c r="H87" s="373"/>
      <c r="I87" s="373" t="s">
        <v>1869</v>
      </c>
      <c r="J87" s="374"/>
      <c r="K87" s="373"/>
      <c r="L87" s="374">
        <v>425.87</v>
      </c>
      <c r="M87" s="373"/>
      <c r="N87" s="375"/>
      <c r="V87" s="361"/>
      <c r="W87" s="367"/>
      <c r="X87" s="367"/>
      <c r="AB87" s="384"/>
      <c r="AC87" s="335" t="s">
        <v>2285</v>
      </c>
      <c r="AE87" s="367"/>
    </row>
    <row r="88" spans="1:31" s="332" customFormat="1" ht="22.5" x14ac:dyDescent="0.2">
      <c r="A88" s="372"/>
      <c r="B88" s="371" t="s">
        <v>2286</v>
      </c>
      <c r="C88" s="1065" t="s">
        <v>2287</v>
      </c>
      <c r="D88" s="1065"/>
      <c r="E88" s="1065"/>
      <c r="F88" s="373" t="s">
        <v>454</v>
      </c>
      <c r="G88" s="373" t="s">
        <v>1099</v>
      </c>
      <c r="H88" s="373"/>
      <c r="I88" s="373" t="s">
        <v>1099</v>
      </c>
      <c r="J88" s="374"/>
      <c r="K88" s="373"/>
      <c r="L88" s="374">
        <v>275.22000000000003</v>
      </c>
      <c r="M88" s="373"/>
      <c r="N88" s="375"/>
      <c r="V88" s="361"/>
      <c r="W88" s="367"/>
      <c r="X88" s="367"/>
      <c r="AB88" s="384"/>
      <c r="AC88" s="335" t="s">
        <v>2287</v>
      </c>
      <c r="AE88" s="367"/>
    </row>
    <row r="89" spans="1:31" s="332" customFormat="1" ht="12" x14ac:dyDescent="0.2">
      <c r="A89" s="379"/>
      <c r="B89" s="380"/>
      <c r="C89" s="1068" t="s">
        <v>459</v>
      </c>
      <c r="D89" s="1068"/>
      <c r="E89" s="1068"/>
      <c r="F89" s="364"/>
      <c r="G89" s="364"/>
      <c r="H89" s="364"/>
      <c r="I89" s="364"/>
      <c r="J89" s="365"/>
      <c r="K89" s="364"/>
      <c r="L89" s="365">
        <v>16384.669999999998</v>
      </c>
      <c r="M89" s="376"/>
      <c r="N89" s="366"/>
      <c r="V89" s="361"/>
      <c r="W89" s="367"/>
      <c r="X89" s="367"/>
      <c r="AB89" s="384"/>
      <c r="AE89" s="367" t="s">
        <v>459</v>
      </c>
    </row>
    <row r="90" spans="1:31" s="332" customFormat="1" ht="22.5" x14ac:dyDescent="0.2">
      <c r="A90" s="362" t="s">
        <v>481</v>
      </c>
      <c r="B90" s="363" t="s">
        <v>2289</v>
      </c>
      <c r="C90" s="1068" t="s">
        <v>2290</v>
      </c>
      <c r="D90" s="1068"/>
      <c r="E90" s="1068"/>
      <c r="F90" s="364" t="s">
        <v>644</v>
      </c>
      <c r="G90" s="364"/>
      <c r="H90" s="364"/>
      <c r="I90" s="364" t="s">
        <v>4877</v>
      </c>
      <c r="J90" s="365">
        <v>103</v>
      </c>
      <c r="K90" s="364"/>
      <c r="L90" s="365">
        <v>-10804.19</v>
      </c>
      <c r="M90" s="364"/>
      <c r="N90" s="366"/>
      <c r="V90" s="361"/>
      <c r="W90" s="367"/>
      <c r="X90" s="367" t="s">
        <v>2290</v>
      </c>
      <c r="AB90" s="384"/>
      <c r="AE90" s="367"/>
    </row>
    <row r="91" spans="1:31" s="332" customFormat="1" ht="12" x14ac:dyDescent="0.2">
      <c r="A91" s="379"/>
      <c r="B91" s="380"/>
      <c r="C91" s="340" t="s">
        <v>462</v>
      </c>
      <c r="D91" s="385"/>
      <c r="E91" s="385"/>
      <c r="F91" s="386"/>
      <c r="G91" s="386"/>
      <c r="H91" s="386"/>
      <c r="I91" s="386"/>
      <c r="J91" s="387"/>
      <c r="K91" s="386"/>
      <c r="L91" s="387"/>
      <c r="M91" s="388"/>
      <c r="N91" s="389"/>
      <c r="V91" s="361"/>
      <c r="W91" s="367"/>
      <c r="X91" s="367"/>
      <c r="AB91" s="384"/>
      <c r="AE91" s="367"/>
    </row>
    <row r="92" spans="1:31" s="332" customFormat="1" ht="22.5" x14ac:dyDescent="0.2">
      <c r="A92" s="362" t="s">
        <v>496</v>
      </c>
      <c r="B92" s="363" t="s">
        <v>4883</v>
      </c>
      <c r="C92" s="1068" t="s">
        <v>4884</v>
      </c>
      <c r="D92" s="1068"/>
      <c r="E92" s="1068"/>
      <c r="F92" s="364" t="s">
        <v>644</v>
      </c>
      <c r="G92" s="364"/>
      <c r="H92" s="364"/>
      <c r="I92" s="364" t="s">
        <v>4885</v>
      </c>
      <c r="J92" s="365">
        <v>108.4</v>
      </c>
      <c r="K92" s="364"/>
      <c r="L92" s="365">
        <v>23644.21</v>
      </c>
      <c r="M92" s="364"/>
      <c r="N92" s="366"/>
      <c r="V92" s="361"/>
      <c r="W92" s="367"/>
      <c r="X92" s="367" t="s">
        <v>4884</v>
      </c>
      <c r="AB92" s="384"/>
      <c r="AE92" s="367"/>
    </row>
    <row r="93" spans="1:31" s="332" customFormat="1" ht="12" x14ac:dyDescent="0.2">
      <c r="A93" s="379"/>
      <c r="B93" s="380"/>
      <c r="C93" s="340" t="s">
        <v>462</v>
      </c>
      <c r="D93" s="385"/>
      <c r="E93" s="385"/>
      <c r="F93" s="386"/>
      <c r="G93" s="386"/>
      <c r="H93" s="386"/>
      <c r="I93" s="386"/>
      <c r="J93" s="387"/>
      <c r="K93" s="386"/>
      <c r="L93" s="387"/>
      <c r="M93" s="388"/>
      <c r="N93" s="389"/>
      <c r="V93" s="361"/>
      <c r="W93" s="367"/>
      <c r="X93" s="367"/>
      <c r="AB93" s="384"/>
      <c r="AE93" s="367"/>
    </row>
    <row r="94" spans="1:31" s="332" customFormat="1" ht="12" x14ac:dyDescent="0.2">
      <c r="A94" s="368"/>
      <c r="B94" s="369"/>
      <c r="C94" s="1065" t="s">
        <v>4886</v>
      </c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72"/>
      <c r="V94" s="361"/>
      <c r="W94" s="367"/>
      <c r="X94" s="367"/>
      <c r="Y94" s="335" t="s">
        <v>4886</v>
      </c>
      <c r="AB94" s="384"/>
      <c r="AE94" s="367"/>
    </row>
    <row r="95" spans="1:31" s="332" customFormat="1" ht="22.5" x14ac:dyDescent="0.2">
      <c r="A95" s="362" t="s">
        <v>499</v>
      </c>
      <c r="B95" s="363" t="s">
        <v>4887</v>
      </c>
      <c r="C95" s="1068" t="s">
        <v>4888</v>
      </c>
      <c r="D95" s="1068"/>
      <c r="E95" s="1068"/>
      <c r="F95" s="364" t="s">
        <v>1026</v>
      </c>
      <c r="G95" s="364"/>
      <c r="H95" s="364"/>
      <c r="I95" s="364" t="s">
        <v>4889</v>
      </c>
      <c r="J95" s="365"/>
      <c r="K95" s="364"/>
      <c r="L95" s="365"/>
      <c r="M95" s="364"/>
      <c r="N95" s="366"/>
      <c r="V95" s="361"/>
      <c r="W95" s="367"/>
      <c r="X95" s="367" t="s">
        <v>4888</v>
      </c>
      <c r="AB95" s="384"/>
      <c r="AE95" s="367"/>
    </row>
    <row r="96" spans="1:31" s="332" customFormat="1" ht="12" x14ac:dyDescent="0.2">
      <c r="A96" s="368"/>
      <c r="B96" s="369"/>
      <c r="C96" s="1065" t="s">
        <v>4890</v>
      </c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72"/>
      <c r="V96" s="361"/>
      <c r="W96" s="367"/>
      <c r="X96" s="367"/>
      <c r="Y96" s="335" t="s">
        <v>4890</v>
      </c>
      <c r="AB96" s="384"/>
      <c r="AE96" s="367"/>
    </row>
    <row r="97" spans="1:31" s="332" customFormat="1" ht="33.75" x14ac:dyDescent="0.2">
      <c r="A97" s="370"/>
      <c r="B97" s="371" t="s">
        <v>430</v>
      </c>
      <c r="C97" s="1065" t="s">
        <v>431</v>
      </c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72"/>
      <c r="V97" s="361"/>
      <c r="W97" s="367"/>
      <c r="X97" s="367"/>
      <c r="Z97" s="335" t="s">
        <v>431</v>
      </c>
      <c r="AB97" s="384"/>
      <c r="AE97" s="367"/>
    </row>
    <row r="98" spans="1:31" s="332" customFormat="1" ht="12" x14ac:dyDescent="0.2">
      <c r="A98" s="372"/>
      <c r="B98" s="371" t="s">
        <v>423</v>
      </c>
      <c r="C98" s="1065" t="s">
        <v>432</v>
      </c>
      <c r="D98" s="1065"/>
      <c r="E98" s="1065"/>
      <c r="F98" s="373"/>
      <c r="G98" s="373"/>
      <c r="H98" s="373"/>
      <c r="I98" s="373"/>
      <c r="J98" s="374">
        <v>590.51</v>
      </c>
      <c r="K98" s="373" t="s">
        <v>436</v>
      </c>
      <c r="L98" s="374">
        <v>649.55999999999995</v>
      </c>
      <c r="M98" s="373"/>
      <c r="N98" s="375"/>
      <c r="V98" s="361"/>
      <c r="W98" s="367"/>
      <c r="X98" s="367"/>
      <c r="AA98" s="335" t="s">
        <v>432</v>
      </c>
      <c r="AB98" s="384"/>
      <c r="AE98" s="367"/>
    </row>
    <row r="99" spans="1:31" s="332" customFormat="1" ht="12" x14ac:dyDescent="0.2">
      <c r="A99" s="372"/>
      <c r="B99" s="371" t="s">
        <v>434</v>
      </c>
      <c r="C99" s="1065" t="s">
        <v>435</v>
      </c>
      <c r="D99" s="1065"/>
      <c r="E99" s="1065"/>
      <c r="F99" s="373"/>
      <c r="G99" s="373"/>
      <c r="H99" s="373"/>
      <c r="I99" s="373"/>
      <c r="J99" s="374">
        <v>73.02</v>
      </c>
      <c r="K99" s="373" t="s">
        <v>436</v>
      </c>
      <c r="L99" s="374">
        <v>80.319999999999993</v>
      </c>
      <c r="M99" s="373"/>
      <c r="N99" s="375"/>
      <c r="V99" s="361"/>
      <c r="W99" s="367"/>
      <c r="X99" s="367"/>
      <c r="AA99" s="335" t="s">
        <v>435</v>
      </c>
      <c r="AB99" s="384"/>
      <c r="AE99" s="367"/>
    </row>
    <row r="100" spans="1:31" s="332" customFormat="1" ht="12" x14ac:dyDescent="0.2">
      <c r="A100" s="372"/>
      <c r="B100" s="371" t="s">
        <v>437</v>
      </c>
      <c r="C100" s="1065" t="s">
        <v>438</v>
      </c>
      <c r="D100" s="1065"/>
      <c r="E100" s="1065"/>
      <c r="F100" s="373"/>
      <c r="G100" s="373"/>
      <c r="H100" s="373"/>
      <c r="I100" s="373"/>
      <c r="J100" s="374">
        <v>8.6999999999999993</v>
      </c>
      <c r="K100" s="373" t="s">
        <v>436</v>
      </c>
      <c r="L100" s="374">
        <v>9.57</v>
      </c>
      <c r="M100" s="373"/>
      <c r="N100" s="375"/>
      <c r="V100" s="361"/>
      <c r="W100" s="367"/>
      <c r="X100" s="367"/>
      <c r="AA100" s="335" t="s">
        <v>438</v>
      </c>
      <c r="AB100" s="384"/>
      <c r="AE100" s="367"/>
    </row>
    <row r="101" spans="1:31" s="332" customFormat="1" ht="12" x14ac:dyDescent="0.2">
      <c r="A101" s="372"/>
      <c r="B101" s="371" t="s">
        <v>439</v>
      </c>
      <c r="C101" s="1065" t="s">
        <v>440</v>
      </c>
      <c r="D101" s="1065"/>
      <c r="E101" s="1065"/>
      <c r="F101" s="373"/>
      <c r="G101" s="373"/>
      <c r="H101" s="373"/>
      <c r="I101" s="373"/>
      <c r="J101" s="374">
        <v>3690.05</v>
      </c>
      <c r="K101" s="373"/>
      <c r="L101" s="374">
        <v>3247.24</v>
      </c>
      <c r="M101" s="373"/>
      <c r="N101" s="375"/>
      <c r="V101" s="361"/>
      <c r="W101" s="367"/>
      <c r="X101" s="367"/>
      <c r="AA101" s="335" t="s">
        <v>440</v>
      </c>
      <c r="AB101" s="384"/>
      <c r="AE101" s="367"/>
    </row>
    <row r="102" spans="1:31" s="332" customFormat="1" ht="12" x14ac:dyDescent="0.2">
      <c r="A102" s="368"/>
      <c r="B102" s="381" t="s">
        <v>2392</v>
      </c>
      <c r="C102" s="1076" t="s">
        <v>2393</v>
      </c>
      <c r="D102" s="1076"/>
      <c r="E102" s="1076"/>
      <c r="F102" s="382" t="s">
        <v>1003</v>
      </c>
      <c r="G102" s="382" t="s">
        <v>1004</v>
      </c>
      <c r="H102" s="382"/>
      <c r="I102" s="382" t="s">
        <v>1071</v>
      </c>
      <c r="J102" s="371"/>
      <c r="K102" s="373"/>
      <c r="L102" s="374"/>
      <c r="M102" s="373"/>
      <c r="N102" s="383"/>
      <c r="V102" s="361"/>
      <c r="W102" s="367"/>
      <c r="X102" s="367"/>
      <c r="AB102" s="384" t="s">
        <v>2393</v>
      </c>
      <c r="AE102" s="367"/>
    </row>
    <row r="103" spans="1:31" s="332" customFormat="1" ht="12" x14ac:dyDescent="0.2">
      <c r="A103" s="372"/>
      <c r="B103" s="371"/>
      <c r="C103" s="1065" t="s">
        <v>443</v>
      </c>
      <c r="D103" s="1065"/>
      <c r="E103" s="1065"/>
      <c r="F103" s="373" t="s">
        <v>444</v>
      </c>
      <c r="G103" s="373" t="s">
        <v>2394</v>
      </c>
      <c r="H103" s="373" t="s">
        <v>436</v>
      </c>
      <c r="I103" s="373" t="s">
        <v>4891</v>
      </c>
      <c r="J103" s="374"/>
      <c r="K103" s="373"/>
      <c r="L103" s="374"/>
      <c r="M103" s="373"/>
      <c r="N103" s="375"/>
      <c r="V103" s="361"/>
      <c r="W103" s="367"/>
      <c r="X103" s="367"/>
      <c r="AB103" s="384"/>
      <c r="AC103" s="335" t="s">
        <v>443</v>
      </c>
      <c r="AE103" s="367"/>
    </row>
    <row r="104" spans="1:31" s="332" customFormat="1" ht="12" x14ac:dyDescent="0.2">
      <c r="A104" s="372"/>
      <c r="B104" s="371"/>
      <c r="C104" s="1065" t="s">
        <v>447</v>
      </c>
      <c r="D104" s="1065"/>
      <c r="E104" s="1065"/>
      <c r="F104" s="373" t="s">
        <v>444</v>
      </c>
      <c r="G104" s="373" t="s">
        <v>2396</v>
      </c>
      <c r="H104" s="373" t="s">
        <v>436</v>
      </c>
      <c r="I104" s="373" t="s">
        <v>4892</v>
      </c>
      <c r="J104" s="374"/>
      <c r="K104" s="373"/>
      <c r="L104" s="374"/>
      <c r="M104" s="373"/>
      <c r="N104" s="375"/>
      <c r="V104" s="361"/>
      <c r="W104" s="367"/>
      <c r="X104" s="367"/>
      <c r="AB104" s="384"/>
      <c r="AC104" s="335" t="s">
        <v>447</v>
      </c>
      <c r="AE104" s="367"/>
    </row>
    <row r="105" spans="1:31" s="332" customFormat="1" ht="12" x14ac:dyDescent="0.2">
      <c r="A105" s="372"/>
      <c r="B105" s="371"/>
      <c r="C105" s="1077" t="s">
        <v>450</v>
      </c>
      <c r="D105" s="1077"/>
      <c r="E105" s="1077"/>
      <c r="F105" s="376"/>
      <c r="G105" s="376"/>
      <c r="H105" s="376"/>
      <c r="I105" s="376"/>
      <c r="J105" s="377">
        <v>4353.58</v>
      </c>
      <c r="K105" s="376"/>
      <c r="L105" s="377">
        <v>3977.12</v>
      </c>
      <c r="M105" s="376"/>
      <c r="N105" s="378"/>
      <c r="V105" s="361"/>
      <c r="W105" s="367"/>
      <c r="X105" s="367"/>
      <c r="AB105" s="384"/>
      <c r="AD105" s="335" t="s">
        <v>450</v>
      </c>
      <c r="AE105" s="367"/>
    </row>
    <row r="106" spans="1:31" s="332" customFormat="1" ht="12" x14ac:dyDescent="0.2">
      <c r="A106" s="372"/>
      <c r="B106" s="371"/>
      <c r="C106" s="1065" t="s">
        <v>451</v>
      </c>
      <c r="D106" s="1065"/>
      <c r="E106" s="1065"/>
      <c r="F106" s="373"/>
      <c r="G106" s="373"/>
      <c r="H106" s="373"/>
      <c r="I106" s="373"/>
      <c r="J106" s="374"/>
      <c r="K106" s="373"/>
      <c r="L106" s="374">
        <v>659.13</v>
      </c>
      <c r="M106" s="373"/>
      <c r="N106" s="375"/>
      <c r="V106" s="361"/>
      <c r="W106" s="367"/>
      <c r="X106" s="367"/>
      <c r="AB106" s="384"/>
      <c r="AC106" s="335" t="s">
        <v>451</v>
      </c>
      <c r="AE106" s="367"/>
    </row>
    <row r="107" spans="1:31" s="332" customFormat="1" ht="45" x14ac:dyDescent="0.2">
      <c r="A107" s="372"/>
      <c r="B107" s="371" t="s">
        <v>2284</v>
      </c>
      <c r="C107" s="1065" t="s">
        <v>2285</v>
      </c>
      <c r="D107" s="1065"/>
      <c r="E107" s="1065"/>
      <c r="F107" s="373" t="s">
        <v>454</v>
      </c>
      <c r="G107" s="373" t="s">
        <v>1869</v>
      </c>
      <c r="H107" s="373"/>
      <c r="I107" s="373" t="s">
        <v>1869</v>
      </c>
      <c r="J107" s="374"/>
      <c r="K107" s="373"/>
      <c r="L107" s="374">
        <v>968.92</v>
      </c>
      <c r="M107" s="373"/>
      <c r="N107" s="375"/>
      <c r="V107" s="361"/>
      <c r="W107" s="367"/>
      <c r="X107" s="367"/>
      <c r="AB107" s="384"/>
      <c r="AC107" s="335" t="s">
        <v>2285</v>
      </c>
      <c r="AE107" s="367"/>
    </row>
    <row r="108" spans="1:31" s="332" customFormat="1" ht="22.5" x14ac:dyDescent="0.2">
      <c r="A108" s="372"/>
      <c r="B108" s="371" t="s">
        <v>2286</v>
      </c>
      <c r="C108" s="1065" t="s">
        <v>2287</v>
      </c>
      <c r="D108" s="1065"/>
      <c r="E108" s="1065"/>
      <c r="F108" s="373" t="s">
        <v>454</v>
      </c>
      <c r="G108" s="373" t="s">
        <v>1099</v>
      </c>
      <c r="H108" s="373"/>
      <c r="I108" s="373" t="s">
        <v>1099</v>
      </c>
      <c r="J108" s="374"/>
      <c r="K108" s="373"/>
      <c r="L108" s="374">
        <v>626.16999999999996</v>
      </c>
      <c r="M108" s="373"/>
      <c r="N108" s="375"/>
      <c r="V108" s="361"/>
      <c r="W108" s="367"/>
      <c r="X108" s="367"/>
      <c r="AB108" s="384"/>
      <c r="AC108" s="335" t="s">
        <v>2287</v>
      </c>
      <c r="AE108" s="367"/>
    </row>
    <row r="109" spans="1:31" s="332" customFormat="1" ht="12" x14ac:dyDescent="0.2">
      <c r="A109" s="379"/>
      <c r="B109" s="380"/>
      <c r="C109" s="1068" t="s">
        <v>459</v>
      </c>
      <c r="D109" s="1068"/>
      <c r="E109" s="1068"/>
      <c r="F109" s="364"/>
      <c r="G109" s="364"/>
      <c r="H109" s="364"/>
      <c r="I109" s="364"/>
      <c r="J109" s="365"/>
      <c r="K109" s="364"/>
      <c r="L109" s="365">
        <v>5572.21</v>
      </c>
      <c r="M109" s="376"/>
      <c r="N109" s="366"/>
      <c r="V109" s="361"/>
      <c r="W109" s="367"/>
      <c r="X109" s="367"/>
      <c r="AB109" s="384"/>
      <c r="AE109" s="367" t="s">
        <v>459</v>
      </c>
    </row>
    <row r="110" spans="1:31" s="332" customFormat="1" ht="22.5" x14ac:dyDescent="0.2">
      <c r="A110" s="362" t="s">
        <v>509</v>
      </c>
      <c r="B110" s="363" t="s">
        <v>4893</v>
      </c>
      <c r="C110" s="1068" t="s">
        <v>4894</v>
      </c>
      <c r="D110" s="1068"/>
      <c r="E110" s="1068"/>
      <c r="F110" s="364" t="s">
        <v>1017</v>
      </c>
      <c r="G110" s="364"/>
      <c r="H110" s="364"/>
      <c r="I110" s="364" t="s">
        <v>1071</v>
      </c>
      <c r="J110" s="365">
        <v>63.12</v>
      </c>
      <c r="K110" s="364"/>
      <c r="L110" s="365">
        <v>5554.56</v>
      </c>
      <c r="M110" s="364"/>
      <c r="N110" s="366"/>
      <c r="V110" s="361"/>
      <c r="W110" s="367"/>
      <c r="X110" s="367" t="s">
        <v>4894</v>
      </c>
      <c r="AB110" s="384"/>
      <c r="AE110" s="367"/>
    </row>
    <row r="111" spans="1:31" s="332" customFormat="1" ht="12" x14ac:dyDescent="0.2">
      <c r="A111" s="379"/>
      <c r="B111" s="380"/>
      <c r="C111" s="340" t="s">
        <v>462</v>
      </c>
      <c r="D111" s="385"/>
      <c r="E111" s="385"/>
      <c r="F111" s="386"/>
      <c r="G111" s="386"/>
      <c r="H111" s="386"/>
      <c r="I111" s="386"/>
      <c r="J111" s="387"/>
      <c r="K111" s="386"/>
      <c r="L111" s="387"/>
      <c r="M111" s="388"/>
      <c r="N111" s="389"/>
      <c r="V111" s="361"/>
      <c r="W111" s="367"/>
      <c r="X111" s="367"/>
      <c r="AB111" s="384"/>
      <c r="AE111" s="367"/>
    </row>
    <row r="112" spans="1:31" s="332" customFormat="1" ht="67.5" x14ac:dyDescent="0.2">
      <c r="A112" s="362" t="s">
        <v>529</v>
      </c>
      <c r="B112" s="363" t="s">
        <v>4895</v>
      </c>
      <c r="C112" s="1068" t="s">
        <v>4896</v>
      </c>
      <c r="D112" s="1068"/>
      <c r="E112" s="1068"/>
      <c r="F112" s="364" t="s">
        <v>4868</v>
      </c>
      <c r="G112" s="364"/>
      <c r="H112" s="364"/>
      <c r="I112" s="364" t="s">
        <v>4869</v>
      </c>
      <c r="J112" s="365"/>
      <c r="K112" s="364"/>
      <c r="L112" s="365"/>
      <c r="M112" s="364"/>
      <c r="N112" s="366"/>
      <c r="V112" s="361"/>
      <c r="W112" s="367"/>
      <c r="X112" s="367" t="s">
        <v>4896</v>
      </c>
      <c r="AB112" s="384"/>
      <c r="AE112" s="367"/>
    </row>
    <row r="113" spans="1:31" s="332" customFormat="1" ht="12" x14ac:dyDescent="0.2">
      <c r="A113" s="368"/>
      <c r="B113" s="369"/>
      <c r="C113" s="1065" t="s">
        <v>4870</v>
      </c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72"/>
      <c r="V113" s="361"/>
      <c r="W113" s="367"/>
      <c r="X113" s="367"/>
      <c r="Y113" s="335" t="s">
        <v>4870</v>
      </c>
      <c r="AB113" s="384"/>
      <c r="AE113" s="367"/>
    </row>
    <row r="114" spans="1:31" s="332" customFormat="1" ht="33.75" x14ac:dyDescent="0.2">
      <c r="A114" s="370"/>
      <c r="B114" s="371" t="s">
        <v>430</v>
      </c>
      <c r="C114" s="1065" t="s">
        <v>431</v>
      </c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72"/>
      <c r="V114" s="361"/>
      <c r="W114" s="367"/>
      <c r="X114" s="367"/>
      <c r="Z114" s="335" t="s">
        <v>431</v>
      </c>
      <c r="AB114" s="384"/>
      <c r="AE114" s="367"/>
    </row>
    <row r="115" spans="1:31" s="332" customFormat="1" ht="12" x14ac:dyDescent="0.2">
      <c r="A115" s="372"/>
      <c r="B115" s="371" t="s">
        <v>423</v>
      </c>
      <c r="C115" s="1065" t="s">
        <v>432</v>
      </c>
      <c r="D115" s="1065"/>
      <c r="E115" s="1065"/>
      <c r="F115" s="373"/>
      <c r="G115" s="373"/>
      <c r="H115" s="373"/>
      <c r="I115" s="373"/>
      <c r="J115" s="374">
        <v>154.49</v>
      </c>
      <c r="K115" s="373" t="s">
        <v>436</v>
      </c>
      <c r="L115" s="374">
        <v>107.18</v>
      </c>
      <c r="M115" s="373"/>
      <c r="N115" s="375"/>
      <c r="V115" s="361"/>
      <c r="W115" s="367"/>
      <c r="X115" s="367"/>
      <c r="AA115" s="335" t="s">
        <v>432</v>
      </c>
      <c r="AB115" s="384"/>
      <c r="AE115" s="367"/>
    </row>
    <row r="116" spans="1:31" s="332" customFormat="1" ht="12" x14ac:dyDescent="0.2">
      <c r="A116" s="372"/>
      <c r="B116" s="371" t="s">
        <v>434</v>
      </c>
      <c r="C116" s="1065" t="s">
        <v>435</v>
      </c>
      <c r="D116" s="1065"/>
      <c r="E116" s="1065"/>
      <c r="F116" s="373"/>
      <c r="G116" s="373"/>
      <c r="H116" s="373"/>
      <c r="I116" s="373"/>
      <c r="J116" s="374">
        <v>4510.84</v>
      </c>
      <c r="K116" s="373" t="s">
        <v>436</v>
      </c>
      <c r="L116" s="374">
        <v>3129.4</v>
      </c>
      <c r="M116" s="373"/>
      <c r="N116" s="375"/>
      <c r="V116" s="361"/>
      <c r="W116" s="367"/>
      <c r="X116" s="367"/>
      <c r="AA116" s="335" t="s">
        <v>435</v>
      </c>
      <c r="AB116" s="384"/>
      <c r="AE116" s="367"/>
    </row>
    <row r="117" spans="1:31" s="332" customFormat="1" ht="12" x14ac:dyDescent="0.2">
      <c r="A117" s="372"/>
      <c r="B117" s="371" t="s">
        <v>437</v>
      </c>
      <c r="C117" s="1065" t="s">
        <v>438</v>
      </c>
      <c r="D117" s="1065"/>
      <c r="E117" s="1065"/>
      <c r="F117" s="373"/>
      <c r="G117" s="373"/>
      <c r="H117" s="373"/>
      <c r="I117" s="373"/>
      <c r="J117" s="374">
        <v>101.52</v>
      </c>
      <c r="K117" s="373" t="s">
        <v>436</v>
      </c>
      <c r="L117" s="374">
        <v>70.430000000000007</v>
      </c>
      <c r="M117" s="373"/>
      <c r="N117" s="375"/>
      <c r="V117" s="361"/>
      <c r="W117" s="367"/>
      <c r="X117" s="367"/>
      <c r="AA117" s="335" t="s">
        <v>438</v>
      </c>
      <c r="AB117" s="384"/>
      <c r="AE117" s="367"/>
    </row>
    <row r="118" spans="1:31" s="332" customFormat="1" ht="12" x14ac:dyDescent="0.2">
      <c r="A118" s="372"/>
      <c r="B118" s="371" t="s">
        <v>439</v>
      </c>
      <c r="C118" s="1065" t="s">
        <v>440</v>
      </c>
      <c r="D118" s="1065"/>
      <c r="E118" s="1065"/>
      <c r="F118" s="373"/>
      <c r="G118" s="373"/>
      <c r="H118" s="373"/>
      <c r="I118" s="373"/>
      <c r="J118" s="374">
        <v>1056.43</v>
      </c>
      <c r="K118" s="373"/>
      <c r="L118" s="374">
        <v>586.32000000000005</v>
      </c>
      <c r="M118" s="373"/>
      <c r="N118" s="375"/>
      <c r="V118" s="361"/>
      <c r="W118" s="367"/>
      <c r="X118" s="367"/>
      <c r="AA118" s="335" t="s">
        <v>440</v>
      </c>
      <c r="AB118" s="384"/>
      <c r="AE118" s="367"/>
    </row>
    <row r="119" spans="1:31" s="332" customFormat="1" ht="12" x14ac:dyDescent="0.2">
      <c r="A119" s="368"/>
      <c r="B119" s="381" t="s">
        <v>4897</v>
      </c>
      <c r="C119" s="1076" t="s">
        <v>4898</v>
      </c>
      <c r="D119" s="1076"/>
      <c r="E119" s="1076"/>
      <c r="F119" s="382" t="s">
        <v>411</v>
      </c>
      <c r="G119" s="382" t="s">
        <v>489</v>
      </c>
      <c r="H119" s="382"/>
      <c r="I119" s="382" t="s">
        <v>489</v>
      </c>
      <c r="J119" s="371"/>
      <c r="K119" s="373"/>
      <c r="L119" s="374"/>
      <c r="M119" s="373"/>
      <c r="N119" s="383"/>
      <c r="V119" s="361"/>
      <c r="W119" s="367"/>
      <c r="X119" s="367"/>
      <c r="AB119" s="384" t="s">
        <v>4898</v>
      </c>
      <c r="AE119" s="367"/>
    </row>
    <row r="120" spans="1:31" s="332" customFormat="1" ht="22.5" x14ac:dyDescent="0.2">
      <c r="A120" s="372"/>
      <c r="B120" s="371"/>
      <c r="C120" s="1065" t="s">
        <v>443</v>
      </c>
      <c r="D120" s="1065"/>
      <c r="E120" s="1065"/>
      <c r="F120" s="373" t="s">
        <v>444</v>
      </c>
      <c r="G120" s="373" t="s">
        <v>4899</v>
      </c>
      <c r="H120" s="373" t="s">
        <v>436</v>
      </c>
      <c r="I120" s="373" t="s">
        <v>4900</v>
      </c>
      <c r="J120" s="374"/>
      <c r="K120" s="373"/>
      <c r="L120" s="374"/>
      <c r="M120" s="373"/>
      <c r="N120" s="375"/>
      <c r="V120" s="361"/>
      <c r="W120" s="367"/>
      <c r="X120" s="367"/>
      <c r="AB120" s="384"/>
      <c r="AC120" s="335" t="s">
        <v>443</v>
      </c>
      <c r="AE120" s="367"/>
    </row>
    <row r="121" spans="1:31" s="332" customFormat="1" ht="12" x14ac:dyDescent="0.2">
      <c r="A121" s="372"/>
      <c r="B121" s="371"/>
      <c r="C121" s="1065" t="s">
        <v>447</v>
      </c>
      <c r="D121" s="1065"/>
      <c r="E121" s="1065"/>
      <c r="F121" s="373" t="s">
        <v>444</v>
      </c>
      <c r="G121" s="373" t="s">
        <v>4901</v>
      </c>
      <c r="H121" s="373" t="s">
        <v>436</v>
      </c>
      <c r="I121" s="373" t="s">
        <v>4902</v>
      </c>
      <c r="J121" s="374"/>
      <c r="K121" s="373"/>
      <c r="L121" s="374"/>
      <c r="M121" s="373"/>
      <c r="N121" s="375"/>
      <c r="V121" s="361"/>
      <c r="W121" s="367"/>
      <c r="X121" s="367"/>
      <c r="AB121" s="384"/>
      <c r="AC121" s="335" t="s">
        <v>447</v>
      </c>
      <c r="AE121" s="367"/>
    </row>
    <row r="122" spans="1:31" s="332" customFormat="1" ht="12" x14ac:dyDescent="0.2">
      <c r="A122" s="372"/>
      <c r="B122" s="371"/>
      <c r="C122" s="1077" t="s">
        <v>450</v>
      </c>
      <c r="D122" s="1077"/>
      <c r="E122" s="1077"/>
      <c r="F122" s="376"/>
      <c r="G122" s="376"/>
      <c r="H122" s="376"/>
      <c r="I122" s="376"/>
      <c r="J122" s="377">
        <v>5721.76</v>
      </c>
      <c r="K122" s="376"/>
      <c r="L122" s="377">
        <v>3822.9</v>
      </c>
      <c r="M122" s="376"/>
      <c r="N122" s="378"/>
      <c r="V122" s="361"/>
      <c r="W122" s="367"/>
      <c r="X122" s="367"/>
      <c r="AB122" s="384"/>
      <c r="AD122" s="335" t="s">
        <v>450</v>
      </c>
      <c r="AE122" s="367"/>
    </row>
    <row r="123" spans="1:31" s="332" customFormat="1" ht="12" x14ac:dyDescent="0.2">
      <c r="A123" s="372"/>
      <c r="B123" s="371"/>
      <c r="C123" s="1065" t="s">
        <v>451</v>
      </c>
      <c r="D123" s="1065"/>
      <c r="E123" s="1065"/>
      <c r="F123" s="373"/>
      <c r="G123" s="373"/>
      <c r="H123" s="373"/>
      <c r="I123" s="373"/>
      <c r="J123" s="374"/>
      <c r="K123" s="373"/>
      <c r="L123" s="374">
        <v>177.61</v>
      </c>
      <c r="M123" s="373"/>
      <c r="N123" s="375"/>
      <c r="V123" s="361"/>
      <c r="W123" s="367"/>
      <c r="X123" s="367"/>
      <c r="AB123" s="384"/>
      <c r="AC123" s="335" t="s">
        <v>451</v>
      </c>
      <c r="AE123" s="367"/>
    </row>
    <row r="124" spans="1:31" s="332" customFormat="1" ht="45" x14ac:dyDescent="0.2">
      <c r="A124" s="372"/>
      <c r="B124" s="371" t="s">
        <v>2284</v>
      </c>
      <c r="C124" s="1065" t="s">
        <v>2285</v>
      </c>
      <c r="D124" s="1065"/>
      <c r="E124" s="1065"/>
      <c r="F124" s="373" t="s">
        <v>454</v>
      </c>
      <c r="G124" s="373" t="s">
        <v>1869</v>
      </c>
      <c r="H124" s="373"/>
      <c r="I124" s="373" t="s">
        <v>1869</v>
      </c>
      <c r="J124" s="374"/>
      <c r="K124" s="373"/>
      <c r="L124" s="374">
        <v>261.08999999999997</v>
      </c>
      <c r="M124" s="373"/>
      <c r="N124" s="375"/>
      <c r="V124" s="361"/>
      <c r="W124" s="367"/>
      <c r="X124" s="367"/>
      <c r="AB124" s="384"/>
      <c r="AC124" s="335" t="s">
        <v>2285</v>
      </c>
      <c r="AE124" s="367"/>
    </row>
    <row r="125" spans="1:31" s="332" customFormat="1" ht="22.5" x14ac:dyDescent="0.2">
      <c r="A125" s="372"/>
      <c r="B125" s="371" t="s">
        <v>2286</v>
      </c>
      <c r="C125" s="1065" t="s">
        <v>2287</v>
      </c>
      <c r="D125" s="1065"/>
      <c r="E125" s="1065"/>
      <c r="F125" s="373" t="s">
        <v>454</v>
      </c>
      <c r="G125" s="373" t="s">
        <v>1099</v>
      </c>
      <c r="H125" s="373"/>
      <c r="I125" s="373" t="s">
        <v>1099</v>
      </c>
      <c r="J125" s="374"/>
      <c r="K125" s="373"/>
      <c r="L125" s="374">
        <v>168.73</v>
      </c>
      <c r="M125" s="373"/>
      <c r="N125" s="375"/>
      <c r="V125" s="361"/>
      <c r="W125" s="367"/>
      <c r="X125" s="367"/>
      <c r="AB125" s="384"/>
      <c r="AC125" s="335" t="s">
        <v>2287</v>
      </c>
      <c r="AE125" s="367"/>
    </row>
    <row r="126" spans="1:31" s="332" customFormat="1" ht="12" x14ac:dyDescent="0.2">
      <c r="A126" s="379"/>
      <c r="B126" s="380"/>
      <c r="C126" s="1068" t="s">
        <v>459</v>
      </c>
      <c r="D126" s="1068"/>
      <c r="E126" s="1068"/>
      <c r="F126" s="364"/>
      <c r="G126" s="364"/>
      <c r="H126" s="364"/>
      <c r="I126" s="364"/>
      <c r="J126" s="365"/>
      <c r="K126" s="364"/>
      <c r="L126" s="365">
        <v>4252.72</v>
      </c>
      <c r="M126" s="376"/>
      <c r="N126" s="366"/>
      <c r="V126" s="361"/>
      <c r="W126" s="367"/>
      <c r="X126" s="367"/>
      <c r="AB126" s="384"/>
      <c r="AE126" s="367" t="s">
        <v>459</v>
      </c>
    </row>
    <row r="127" spans="1:31" s="332" customFormat="1" ht="45" x14ac:dyDescent="0.2">
      <c r="A127" s="362" t="s">
        <v>545</v>
      </c>
      <c r="B127" s="363" t="s">
        <v>4903</v>
      </c>
      <c r="C127" s="1068" t="s">
        <v>4904</v>
      </c>
      <c r="D127" s="1068"/>
      <c r="E127" s="1068"/>
      <c r="F127" s="364" t="s">
        <v>4868</v>
      </c>
      <c r="G127" s="364"/>
      <c r="H127" s="364"/>
      <c r="I127" s="364" t="s">
        <v>4869</v>
      </c>
      <c r="J127" s="365"/>
      <c r="K127" s="364"/>
      <c r="L127" s="365"/>
      <c r="M127" s="364"/>
      <c r="N127" s="366"/>
      <c r="V127" s="361"/>
      <c r="W127" s="367"/>
      <c r="X127" s="367" t="s">
        <v>4904</v>
      </c>
      <c r="AB127" s="384"/>
      <c r="AE127" s="367"/>
    </row>
    <row r="128" spans="1:31" s="332" customFormat="1" ht="12" x14ac:dyDescent="0.2">
      <c r="A128" s="368"/>
      <c r="B128" s="369"/>
      <c r="C128" s="1065" t="s">
        <v>4870</v>
      </c>
      <c r="D128" s="1065"/>
      <c r="E128" s="1065"/>
      <c r="F128" s="1065"/>
      <c r="G128" s="1065"/>
      <c r="H128" s="1065"/>
      <c r="I128" s="1065"/>
      <c r="J128" s="1065"/>
      <c r="K128" s="1065"/>
      <c r="L128" s="1065"/>
      <c r="M128" s="1065"/>
      <c r="N128" s="1072"/>
      <c r="V128" s="361"/>
      <c r="W128" s="367"/>
      <c r="X128" s="367"/>
      <c r="Y128" s="335" t="s">
        <v>4870</v>
      </c>
      <c r="AB128" s="384"/>
      <c r="AE128" s="367"/>
    </row>
    <row r="129" spans="1:31" s="332" customFormat="1" ht="12" x14ac:dyDescent="0.2">
      <c r="A129" s="370"/>
      <c r="B129" s="371"/>
      <c r="C129" s="1065" t="s">
        <v>4905</v>
      </c>
      <c r="D129" s="1065"/>
      <c r="E129" s="1065"/>
      <c r="F129" s="1065"/>
      <c r="G129" s="1065"/>
      <c r="H129" s="1065"/>
      <c r="I129" s="1065"/>
      <c r="J129" s="1065"/>
      <c r="K129" s="1065"/>
      <c r="L129" s="1065"/>
      <c r="M129" s="1065"/>
      <c r="N129" s="1072"/>
      <c r="V129" s="361"/>
      <c r="W129" s="367"/>
      <c r="X129" s="367"/>
      <c r="Z129" s="335" t="s">
        <v>4905</v>
      </c>
      <c r="AB129" s="384"/>
      <c r="AE129" s="367"/>
    </row>
    <row r="130" spans="1:31" s="332" customFormat="1" ht="33.75" x14ac:dyDescent="0.2">
      <c r="A130" s="370"/>
      <c r="B130" s="371" t="s">
        <v>430</v>
      </c>
      <c r="C130" s="1065" t="s">
        <v>431</v>
      </c>
      <c r="D130" s="1065"/>
      <c r="E130" s="1065"/>
      <c r="F130" s="1065"/>
      <c r="G130" s="1065"/>
      <c r="H130" s="1065"/>
      <c r="I130" s="1065"/>
      <c r="J130" s="1065"/>
      <c r="K130" s="1065"/>
      <c r="L130" s="1065"/>
      <c r="M130" s="1065"/>
      <c r="N130" s="1072"/>
      <c r="V130" s="361"/>
      <c r="W130" s="367"/>
      <c r="X130" s="367"/>
      <c r="Z130" s="335" t="s">
        <v>431</v>
      </c>
      <c r="AB130" s="384"/>
      <c r="AE130" s="367"/>
    </row>
    <row r="131" spans="1:31" s="332" customFormat="1" ht="12" x14ac:dyDescent="0.2">
      <c r="A131" s="372"/>
      <c r="B131" s="371" t="s">
        <v>423</v>
      </c>
      <c r="C131" s="1065" t="s">
        <v>432</v>
      </c>
      <c r="D131" s="1065"/>
      <c r="E131" s="1065"/>
      <c r="F131" s="373"/>
      <c r="G131" s="373"/>
      <c r="H131" s="373"/>
      <c r="I131" s="373"/>
      <c r="J131" s="374">
        <v>4.82</v>
      </c>
      <c r="K131" s="373" t="s">
        <v>577</v>
      </c>
      <c r="L131" s="374">
        <v>40.130000000000003</v>
      </c>
      <c r="M131" s="373"/>
      <c r="N131" s="375"/>
      <c r="V131" s="361"/>
      <c r="W131" s="367"/>
      <c r="X131" s="367"/>
      <c r="AA131" s="335" t="s">
        <v>432</v>
      </c>
      <c r="AB131" s="384"/>
      <c r="AE131" s="367"/>
    </row>
    <row r="132" spans="1:31" s="332" customFormat="1" ht="12" x14ac:dyDescent="0.2">
      <c r="A132" s="372"/>
      <c r="B132" s="371" t="s">
        <v>434</v>
      </c>
      <c r="C132" s="1065" t="s">
        <v>435</v>
      </c>
      <c r="D132" s="1065"/>
      <c r="E132" s="1065"/>
      <c r="F132" s="373"/>
      <c r="G132" s="373"/>
      <c r="H132" s="373"/>
      <c r="I132" s="373"/>
      <c r="J132" s="374">
        <v>257.14999999999998</v>
      </c>
      <c r="K132" s="373" t="s">
        <v>577</v>
      </c>
      <c r="L132" s="374">
        <v>2140.77</v>
      </c>
      <c r="M132" s="373"/>
      <c r="N132" s="375"/>
      <c r="V132" s="361"/>
      <c r="W132" s="367"/>
      <c r="X132" s="367"/>
      <c r="AA132" s="335" t="s">
        <v>435</v>
      </c>
      <c r="AB132" s="384"/>
      <c r="AE132" s="367"/>
    </row>
    <row r="133" spans="1:31" s="332" customFormat="1" ht="12" x14ac:dyDescent="0.2">
      <c r="A133" s="372"/>
      <c r="B133" s="371" t="s">
        <v>437</v>
      </c>
      <c r="C133" s="1065" t="s">
        <v>438</v>
      </c>
      <c r="D133" s="1065"/>
      <c r="E133" s="1065"/>
      <c r="F133" s="373"/>
      <c r="G133" s="373"/>
      <c r="H133" s="373"/>
      <c r="I133" s="373"/>
      <c r="J133" s="374">
        <v>5.37</v>
      </c>
      <c r="K133" s="373" t="s">
        <v>577</v>
      </c>
      <c r="L133" s="374">
        <v>44.71</v>
      </c>
      <c r="M133" s="373"/>
      <c r="N133" s="375"/>
      <c r="V133" s="361"/>
      <c r="W133" s="367"/>
      <c r="X133" s="367"/>
      <c r="AA133" s="335" t="s">
        <v>438</v>
      </c>
      <c r="AB133" s="384"/>
      <c r="AE133" s="367"/>
    </row>
    <row r="134" spans="1:31" s="332" customFormat="1" ht="12" x14ac:dyDescent="0.2">
      <c r="A134" s="368"/>
      <c r="B134" s="381" t="s">
        <v>4897</v>
      </c>
      <c r="C134" s="1076" t="s">
        <v>4898</v>
      </c>
      <c r="D134" s="1076"/>
      <c r="E134" s="1076"/>
      <c r="F134" s="382" t="s">
        <v>411</v>
      </c>
      <c r="G134" s="382" t="s">
        <v>489</v>
      </c>
      <c r="H134" s="382" t="s">
        <v>545</v>
      </c>
      <c r="I134" s="382" t="s">
        <v>489</v>
      </c>
      <c r="J134" s="371"/>
      <c r="K134" s="373"/>
      <c r="L134" s="374"/>
      <c r="M134" s="373"/>
      <c r="N134" s="383"/>
      <c r="V134" s="361"/>
      <c r="W134" s="367"/>
      <c r="X134" s="367"/>
      <c r="AB134" s="384" t="s">
        <v>4898</v>
      </c>
      <c r="AE134" s="367"/>
    </row>
    <row r="135" spans="1:31" s="332" customFormat="1" ht="12" x14ac:dyDescent="0.2">
      <c r="A135" s="372"/>
      <c r="B135" s="371"/>
      <c r="C135" s="1065" t="s">
        <v>443</v>
      </c>
      <c r="D135" s="1065"/>
      <c r="E135" s="1065"/>
      <c r="F135" s="373" t="s">
        <v>444</v>
      </c>
      <c r="G135" s="373" t="s">
        <v>839</v>
      </c>
      <c r="H135" s="373" t="s">
        <v>577</v>
      </c>
      <c r="I135" s="373" t="s">
        <v>4906</v>
      </c>
      <c r="J135" s="374"/>
      <c r="K135" s="373"/>
      <c r="L135" s="374"/>
      <c r="M135" s="373"/>
      <c r="N135" s="375"/>
      <c r="V135" s="361"/>
      <c r="W135" s="367"/>
      <c r="X135" s="367"/>
      <c r="AB135" s="384"/>
      <c r="AC135" s="335" t="s">
        <v>443</v>
      </c>
      <c r="AE135" s="367"/>
    </row>
    <row r="136" spans="1:31" s="332" customFormat="1" ht="12" x14ac:dyDescent="0.2">
      <c r="A136" s="372"/>
      <c r="B136" s="371"/>
      <c r="C136" s="1065" t="s">
        <v>447</v>
      </c>
      <c r="D136" s="1065"/>
      <c r="E136" s="1065"/>
      <c r="F136" s="373" t="s">
        <v>444</v>
      </c>
      <c r="G136" s="373" t="s">
        <v>1540</v>
      </c>
      <c r="H136" s="373" t="s">
        <v>577</v>
      </c>
      <c r="I136" s="373" t="s">
        <v>4907</v>
      </c>
      <c r="J136" s="374"/>
      <c r="K136" s="373"/>
      <c r="L136" s="374"/>
      <c r="M136" s="373"/>
      <c r="N136" s="375"/>
      <c r="V136" s="361"/>
      <c r="W136" s="367"/>
      <c r="X136" s="367"/>
      <c r="AB136" s="384"/>
      <c r="AC136" s="335" t="s">
        <v>447</v>
      </c>
      <c r="AE136" s="367"/>
    </row>
    <row r="137" spans="1:31" s="332" customFormat="1" ht="12" x14ac:dyDescent="0.2">
      <c r="A137" s="372"/>
      <c r="B137" s="371"/>
      <c r="C137" s="1077" t="s">
        <v>450</v>
      </c>
      <c r="D137" s="1077"/>
      <c r="E137" s="1077"/>
      <c r="F137" s="376"/>
      <c r="G137" s="376"/>
      <c r="H137" s="376"/>
      <c r="I137" s="376"/>
      <c r="J137" s="377">
        <v>261.97000000000003</v>
      </c>
      <c r="K137" s="376"/>
      <c r="L137" s="377">
        <v>2180.9</v>
      </c>
      <c r="M137" s="376"/>
      <c r="N137" s="378"/>
      <c r="V137" s="361"/>
      <c r="W137" s="367"/>
      <c r="X137" s="367"/>
      <c r="AB137" s="384"/>
      <c r="AD137" s="335" t="s">
        <v>450</v>
      </c>
      <c r="AE137" s="367"/>
    </row>
    <row r="138" spans="1:31" s="332" customFormat="1" ht="12" x14ac:dyDescent="0.2">
      <c r="A138" s="372"/>
      <c r="B138" s="371"/>
      <c r="C138" s="1065" t="s">
        <v>451</v>
      </c>
      <c r="D138" s="1065"/>
      <c r="E138" s="1065"/>
      <c r="F138" s="373"/>
      <c r="G138" s="373"/>
      <c r="H138" s="373"/>
      <c r="I138" s="373"/>
      <c r="J138" s="374"/>
      <c r="K138" s="373"/>
      <c r="L138" s="374">
        <v>84.84</v>
      </c>
      <c r="M138" s="373"/>
      <c r="N138" s="375"/>
      <c r="V138" s="361"/>
      <c r="W138" s="367"/>
      <c r="X138" s="367"/>
      <c r="AB138" s="384"/>
      <c r="AC138" s="335" t="s">
        <v>451</v>
      </c>
      <c r="AE138" s="367"/>
    </row>
    <row r="139" spans="1:31" s="332" customFormat="1" ht="45" x14ac:dyDescent="0.2">
      <c r="A139" s="372"/>
      <c r="B139" s="371" t="s">
        <v>2284</v>
      </c>
      <c r="C139" s="1065" t="s">
        <v>2285</v>
      </c>
      <c r="D139" s="1065"/>
      <c r="E139" s="1065"/>
      <c r="F139" s="373" t="s">
        <v>454</v>
      </c>
      <c r="G139" s="373" t="s">
        <v>1869</v>
      </c>
      <c r="H139" s="373"/>
      <c r="I139" s="373" t="s">
        <v>1869</v>
      </c>
      <c r="J139" s="374"/>
      <c r="K139" s="373"/>
      <c r="L139" s="374">
        <v>124.71</v>
      </c>
      <c r="M139" s="373"/>
      <c r="N139" s="375"/>
      <c r="V139" s="361"/>
      <c r="W139" s="367"/>
      <c r="X139" s="367"/>
      <c r="AB139" s="384"/>
      <c r="AC139" s="335" t="s">
        <v>2285</v>
      </c>
      <c r="AE139" s="367"/>
    </row>
    <row r="140" spans="1:31" s="332" customFormat="1" ht="22.5" x14ac:dyDescent="0.2">
      <c r="A140" s="372"/>
      <c r="B140" s="371" t="s">
        <v>2286</v>
      </c>
      <c r="C140" s="1065" t="s">
        <v>2287</v>
      </c>
      <c r="D140" s="1065"/>
      <c r="E140" s="1065"/>
      <c r="F140" s="373" t="s">
        <v>454</v>
      </c>
      <c r="G140" s="373" t="s">
        <v>1099</v>
      </c>
      <c r="H140" s="373"/>
      <c r="I140" s="373" t="s">
        <v>1099</v>
      </c>
      <c r="J140" s="374"/>
      <c r="K140" s="373"/>
      <c r="L140" s="374">
        <v>80.599999999999994</v>
      </c>
      <c r="M140" s="373"/>
      <c r="N140" s="375"/>
      <c r="V140" s="361"/>
      <c r="W140" s="367"/>
      <c r="X140" s="367"/>
      <c r="AB140" s="384"/>
      <c r="AC140" s="335" t="s">
        <v>2287</v>
      </c>
      <c r="AE140" s="367"/>
    </row>
    <row r="141" spans="1:31" s="332" customFormat="1" ht="12" x14ac:dyDescent="0.2">
      <c r="A141" s="379"/>
      <c r="B141" s="380"/>
      <c r="C141" s="1068" t="s">
        <v>459</v>
      </c>
      <c r="D141" s="1068"/>
      <c r="E141" s="1068"/>
      <c r="F141" s="364"/>
      <c r="G141" s="364"/>
      <c r="H141" s="364"/>
      <c r="I141" s="364"/>
      <c r="J141" s="365"/>
      <c r="K141" s="364"/>
      <c r="L141" s="365">
        <v>2386.21</v>
      </c>
      <c r="M141" s="376"/>
      <c r="N141" s="366"/>
      <c r="V141" s="361"/>
      <c r="W141" s="367"/>
      <c r="X141" s="367"/>
      <c r="AB141" s="384"/>
      <c r="AE141" s="367" t="s">
        <v>459</v>
      </c>
    </row>
    <row r="142" spans="1:31" s="332" customFormat="1" ht="22.5" x14ac:dyDescent="0.2">
      <c r="A142" s="362" t="s">
        <v>562</v>
      </c>
      <c r="B142" s="363" t="s">
        <v>4908</v>
      </c>
      <c r="C142" s="1068" t="s">
        <v>4909</v>
      </c>
      <c r="D142" s="1068"/>
      <c r="E142" s="1068"/>
      <c r="F142" s="364" t="s">
        <v>411</v>
      </c>
      <c r="G142" s="364"/>
      <c r="H142" s="364"/>
      <c r="I142" s="364" t="s">
        <v>4910</v>
      </c>
      <c r="J142" s="365">
        <v>451.06</v>
      </c>
      <c r="K142" s="364"/>
      <c r="L142" s="365">
        <v>52593.599999999999</v>
      </c>
      <c r="M142" s="364"/>
      <c r="N142" s="366"/>
      <c r="V142" s="361"/>
      <c r="W142" s="367"/>
      <c r="X142" s="367" t="s">
        <v>4909</v>
      </c>
      <c r="AB142" s="384"/>
      <c r="AE142" s="367"/>
    </row>
    <row r="143" spans="1:31" s="332" customFormat="1" ht="12" x14ac:dyDescent="0.2">
      <c r="A143" s="379"/>
      <c r="B143" s="380"/>
      <c r="C143" s="340" t="s">
        <v>462</v>
      </c>
      <c r="D143" s="385"/>
      <c r="E143" s="385"/>
      <c r="F143" s="386"/>
      <c r="G143" s="386"/>
      <c r="H143" s="386"/>
      <c r="I143" s="386"/>
      <c r="J143" s="387"/>
      <c r="K143" s="386"/>
      <c r="L143" s="387"/>
      <c r="M143" s="388"/>
      <c r="N143" s="389"/>
      <c r="V143" s="361"/>
      <c r="W143" s="367"/>
      <c r="X143" s="367"/>
      <c r="AB143" s="384"/>
      <c r="AE143" s="367"/>
    </row>
    <row r="144" spans="1:31" s="332" customFormat="1" ht="67.5" x14ac:dyDescent="0.2">
      <c r="A144" s="362" t="s">
        <v>570</v>
      </c>
      <c r="B144" s="363" t="s">
        <v>4895</v>
      </c>
      <c r="C144" s="1068" t="s">
        <v>4911</v>
      </c>
      <c r="D144" s="1068"/>
      <c r="E144" s="1068"/>
      <c r="F144" s="364" t="s">
        <v>4868</v>
      </c>
      <c r="G144" s="364"/>
      <c r="H144" s="364"/>
      <c r="I144" s="364" t="s">
        <v>4869</v>
      </c>
      <c r="J144" s="365"/>
      <c r="K144" s="364"/>
      <c r="L144" s="365"/>
      <c r="M144" s="364"/>
      <c r="N144" s="366"/>
      <c r="V144" s="361"/>
      <c r="W144" s="367"/>
      <c r="X144" s="367" t="s">
        <v>4911</v>
      </c>
      <c r="AB144" s="384"/>
      <c r="AE144" s="367"/>
    </row>
    <row r="145" spans="1:31" s="332" customFormat="1" ht="12" x14ac:dyDescent="0.2">
      <c r="A145" s="368"/>
      <c r="B145" s="369"/>
      <c r="C145" s="1065" t="s">
        <v>4870</v>
      </c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72"/>
      <c r="V145" s="361"/>
      <c r="W145" s="367"/>
      <c r="X145" s="367"/>
      <c r="Y145" s="335" t="s">
        <v>4870</v>
      </c>
      <c r="AB145" s="384"/>
      <c r="AE145" s="367"/>
    </row>
    <row r="146" spans="1:31" s="332" customFormat="1" ht="33.75" x14ac:dyDescent="0.2">
      <c r="A146" s="370"/>
      <c r="B146" s="371" t="s">
        <v>430</v>
      </c>
      <c r="C146" s="1065" t="s">
        <v>431</v>
      </c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72"/>
      <c r="V146" s="361"/>
      <c r="W146" s="367"/>
      <c r="X146" s="367"/>
      <c r="Z146" s="335" t="s">
        <v>431</v>
      </c>
      <c r="AB146" s="384"/>
      <c r="AE146" s="367"/>
    </row>
    <row r="147" spans="1:31" s="332" customFormat="1" ht="12" x14ac:dyDescent="0.2">
      <c r="A147" s="372"/>
      <c r="B147" s="371" t="s">
        <v>423</v>
      </c>
      <c r="C147" s="1065" t="s">
        <v>432</v>
      </c>
      <c r="D147" s="1065"/>
      <c r="E147" s="1065"/>
      <c r="F147" s="373"/>
      <c r="G147" s="373"/>
      <c r="H147" s="373"/>
      <c r="I147" s="373"/>
      <c r="J147" s="374">
        <v>154.49</v>
      </c>
      <c r="K147" s="373" t="s">
        <v>436</v>
      </c>
      <c r="L147" s="374">
        <v>107.18</v>
      </c>
      <c r="M147" s="373"/>
      <c r="N147" s="375"/>
      <c r="V147" s="361"/>
      <c r="W147" s="367"/>
      <c r="X147" s="367"/>
      <c r="AA147" s="335" t="s">
        <v>432</v>
      </c>
      <c r="AB147" s="384"/>
      <c r="AE147" s="367"/>
    </row>
    <row r="148" spans="1:31" s="332" customFormat="1" ht="12" x14ac:dyDescent="0.2">
      <c r="A148" s="372"/>
      <c r="B148" s="371" t="s">
        <v>434</v>
      </c>
      <c r="C148" s="1065" t="s">
        <v>435</v>
      </c>
      <c r="D148" s="1065"/>
      <c r="E148" s="1065"/>
      <c r="F148" s="373"/>
      <c r="G148" s="373"/>
      <c r="H148" s="373"/>
      <c r="I148" s="373"/>
      <c r="J148" s="374">
        <v>4510.84</v>
      </c>
      <c r="K148" s="373" t="s">
        <v>436</v>
      </c>
      <c r="L148" s="374">
        <v>3129.4</v>
      </c>
      <c r="M148" s="373"/>
      <c r="N148" s="375"/>
      <c r="V148" s="361"/>
      <c r="W148" s="367"/>
      <c r="X148" s="367"/>
      <c r="AA148" s="335" t="s">
        <v>435</v>
      </c>
      <c r="AB148" s="384"/>
      <c r="AE148" s="367"/>
    </row>
    <row r="149" spans="1:31" s="332" customFormat="1" ht="12" x14ac:dyDescent="0.2">
      <c r="A149" s="372"/>
      <c r="B149" s="371" t="s">
        <v>437</v>
      </c>
      <c r="C149" s="1065" t="s">
        <v>438</v>
      </c>
      <c r="D149" s="1065"/>
      <c r="E149" s="1065"/>
      <c r="F149" s="373"/>
      <c r="G149" s="373"/>
      <c r="H149" s="373"/>
      <c r="I149" s="373"/>
      <c r="J149" s="374">
        <v>101.52</v>
      </c>
      <c r="K149" s="373" t="s">
        <v>436</v>
      </c>
      <c r="L149" s="374">
        <v>70.430000000000007</v>
      </c>
      <c r="M149" s="373"/>
      <c r="N149" s="375"/>
      <c r="V149" s="361"/>
      <c r="W149" s="367"/>
      <c r="X149" s="367"/>
      <c r="AA149" s="335" t="s">
        <v>438</v>
      </c>
      <c r="AB149" s="384"/>
      <c r="AE149" s="367"/>
    </row>
    <row r="150" spans="1:31" s="332" customFormat="1" ht="12" x14ac:dyDescent="0.2">
      <c r="A150" s="372"/>
      <c r="B150" s="371" t="s">
        <v>439</v>
      </c>
      <c r="C150" s="1065" t="s">
        <v>440</v>
      </c>
      <c r="D150" s="1065"/>
      <c r="E150" s="1065"/>
      <c r="F150" s="373"/>
      <c r="G150" s="373"/>
      <c r="H150" s="373"/>
      <c r="I150" s="373"/>
      <c r="J150" s="374">
        <v>1056.43</v>
      </c>
      <c r="K150" s="373"/>
      <c r="L150" s="374">
        <v>586.32000000000005</v>
      </c>
      <c r="M150" s="373"/>
      <c r="N150" s="375"/>
      <c r="V150" s="361"/>
      <c r="W150" s="367"/>
      <c r="X150" s="367"/>
      <c r="AA150" s="335" t="s">
        <v>440</v>
      </c>
      <c r="AB150" s="384"/>
      <c r="AE150" s="367"/>
    </row>
    <row r="151" spans="1:31" s="332" customFormat="1" ht="12" x14ac:dyDescent="0.2">
      <c r="A151" s="368"/>
      <c r="B151" s="381" t="s">
        <v>4897</v>
      </c>
      <c r="C151" s="1076" t="s">
        <v>4898</v>
      </c>
      <c r="D151" s="1076"/>
      <c r="E151" s="1076"/>
      <c r="F151" s="382" t="s">
        <v>411</v>
      </c>
      <c r="G151" s="382" t="s">
        <v>489</v>
      </c>
      <c r="H151" s="382"/>
      <c r="I151" s="382" t="s">
        <v>489</v>
      </c>
      <c r="J151" s="371"/>
      <c r="K151" s="373"/>
      <c r="L151" s="374"/>
      <c r="M151" s="373"/>
      <c r="N151" s="383"/>
      <c r="V151" s="361"/>
      <c r="W151" s="367"/>
      <c r="X151" s="367"/>
      <c r="AB151" s="384" t="s">
        <v>4898</v>
      </c>
      <c r="AE151" s="367"/>
    </row>
    <row r="152" spans="1:31" s="332" customFormat="1" ht="22.5" x14ac:dyDescent="0.2">
      <c r="A152" s="372"/>
      <c r="B152" s="371"/>
      <c r="C152" s="1065" t="s">
        <v>443</v>
      </c>
      <c r="D152" s="1065"/>
      <c r="E152" s="1065"/>
      <c r="F152" s="373" t="s">
        <v>444</v>
      </c>
      <c r="G152" s="373" t="s">
        <v>4899</v>
      </c>
      <c r="H152" s="373" t="s">
        <v>436</v>
      </c>
      <c r="I152" s="373" t="s">
        <v>4900</v>
      </c>
      <c r="J152" s="374"/>
      <c r="K152" s="373"/>
      <c r="L152" s="374"/>
      <c r="M152" s="373"/>
      <c r="N152" s="375"/>
      <c r="V152" s="361"/>
      <c r="W152" s="367"/>
      <c r="X152" s="367"/>
      <c r="AB152" s="384"/>
      <c r="AC152" s="335" t="s">
        <v>443</v>
      </c>
      <c r="AE152" s="367"/>
    </row>
    <row r="153" spans="1:31" s="332" customFormat="1" ht="12" x14ac:dyDescent="0.2">
      <c r="A153" s="372"/>
      <c r="B153" s="371"/>
      <c r="C153" s="1065" t="s">
        <v>447</v>
      </c>
      <c r="D153" s="1065"/>
      <c r="E153" s="1065"/>
      <c r="F153" s="373" t="s">
        <v>444</v>
      </c>
      <c r="G153" s="373" t="s">
        <v>4901</v>
      </c>
      <c r="H153" s="373" t="s">
        <v>436</v>
      </c>
      <c r="I153" s="373" t="s">
        <v>4902</v>
      </c>
      <c r="J153" s="374"/>
      <c r="K153" s="373"/>
      <c r="L153" s="374"/>
      <c r="M153" s="373"/>
      <c r="N153" s="375"/>
      <c r="V153" s="361"/>
      <c r="W153" s="367"/>
      <c r="X153" s="367"/>
      <c r="AB153" s="384"/>
      <c r="AC153" s="335" t="s">
        <v>447</v>
      </c>
      <c r="AE153" s="367"/>
    </row>
    <row r="154" spans="1:31" s="332" customFormat="1" ht="12" x14ac:dyDescent="0.2">
      <c r="A154" s="372"/>
      <c r="B154" s="371"/>
      <c r="C154" s="1077" t="s">
        <v>450</v>
      </c>
      <c r="D154" s="1077"/>
      <c r="E154" s="1077"/>
      <c r="F154" s="376"/>
      <c r="G154" s="376"/>
      <c r="H154" s="376"/>
      <c r="I154" s="376"/>
      <c r="J154" s="377">
        <v>5721.76</v>
      </c>
      <c r="K154" s="376"/>
      <c r="L154" s="377">
        <v>3822.9</v>
      </c>
      <c r="M154" s="376"/>
      <c r="N154" s="378"/>
      <c r="V154" s="361"/>
      <c r="W154" s="367"/>
      <c r="X154" s="367"/>
      <c r="AB154" s="384"/>
      <c r="AD154" s="335" t="s">
        <v>450</v>
      </c>
      <c r="AE154" s="367"/>
    </row>
    <row r="155" spans="1:31" s="332" customFormat="1" ht="12" x14ac:dyDescent="0.2">
      <c r="A155" s="372"/>
      <c r="B155" s="371"/>
      <c r="C155" s="1065" t="s">
        <v>451</v>
      </c>
      <c r="D155" s="1065"/>
      <c r="E155" s="1065"/>
      <c r="F155" s="373"/>
      <c r="G155" s="373"/>
      <c r="H155" s="373"/>
      <c r="I155" s="373"/>
      <c r="J155" s="374"/>
      <c r="K155" s="373"/>
      <c r="L155" s="374">
        <v>177.61</v>
      </c>
      <c r="M155" s="373"/>
      <c r="N155" s="375"/>
      <c r="V155" s="361"/>
      <c r="W155" s="367"/>
      <c r="X155" s="367"/>
      <c r="AB155" s="384"/>
      <c r="AC155" s="335" t="s">
        <v>451</v>
      </c>
      <c r="AE155" s="367"/>
    </row>
    <row r="156" spans="1:31" s="332" customFormat="1" ht="45" x14ac:dyDescent="0.2">
      <c r="A156" s="372"/>
      <c r="B156" s="371" t="s">
        <v>2284</v>
      </c>
      <c r="C156" s="1065" t="s">
        <v>2285</v>
      </c>
      <c r="D156" s="1065"/>
      <c r="E156" s="1065"/>
      <c r="F156" s="373" t="s">
        <v>454</v>
      </c>
      <c r="G156" s="373" t="s">
        <v>1869</v>
      </c>
      <c r="H156" s="373"/>
      <c r="I156" s="373" t="s">
        <v>1869</v>
      </c>
      <c r="J156" s="374"/>
      <c r="K156" s="373"/>
      <c r="L156" s="374">
        <v>261.08999999999997</v>
      </c>
      <c r="M156" s="373"/>
      <c r="N156" s="375"/>
      <c r="V156" s="361"/>
      <c r="W156" s="367"/>
      <c r="X156" s="367"/>
      <c r="AB156" s="384"/>
      <c r="AC156" s="335" t="s">
        <v>2285</v>
      </c>
      <c r="AE156" s="367"/>
    </row>
    <row r="157" spans="1:31" s="332" customFormat="1" ht="22.5" x14ac:dyDescent="0.2">
      <c r="A157" s="372"/>
      <c r="B157" s="371" t="s">
        <v>2286</v>
      </c>
      <c r="C157" s="1065" t="s">
        <v>2287</v>
      </c>
      <c r="D157" s="1065"/>
      <c r="E157" s="1065"/>
      <c r="F157" s="373" t="s">
        <v>454</v>
      </c>
      <c r="G157" s="373" t="s">
        <v>1099</v>
      </c>
      <c r="H157" s="373"/>
      <c r="I157" s="373" t="s">
        <v>1099</v>
      </c>
      <c r="J157" s="374"/>
      <c r="K157" s="373"/>
      <c r="L157" s="374">
        <v>168.73</v>
      </c>
      <c r="M157" s="373"/>
      <c r="N157" s="375"/>
      <c r="V157" s="361"/>
      <c r="W157" s="367"/>
      <c r="X157" s="367"/>
      <c r="AB157" s="384"/>
      <c r="AC157" s="335" t="s">
        <v>2287</v>
      </c>
      <c r="AE157" s="367"/>
    </row>
    <row r="158" spans="1:31" s="332" customFormat="1" ht="12" x14ac:dyDescent="0.2">
      <c r="A158" s="379"/>
      <c r="B158" s="380"/>
      <c r="C158" s="1068" t="s">
        <v>459</v>
      </c>
      <c r="D158" s="1068"/>
      <c r="E158" s="1068"/>
      <c r="F158" s="364"/>
      <c r="G158" s="364"/>
      <c r="H158" s="364"/>
      <c r="I158" s="364"/>
      <c r="J158" s="365"/>
      <c r="K158" s="364"/>
      <c r="L158" s="365">
        <v>4252.72</v>
      </c>
      <c r="M158" s="376"/>
      <c r="N158" s="366"/>
      <c r="V158" s="361"/>
      <c r="W158" s="367"/>
      <c r="X158" s="367"/>
      <c r="AB158" s="384"/>
      <c r="AE158" s="367" t="s">
        <v>459</v>
      </c>
    </row>
    <row r="159" spans="1:31" s="332" customFormat="1" ht="45" x14ac:dyDescent="0.2">
      <c r="A159" s="362" t="s">
        <v>577</v>
      </c>
      <c r="B159" s="363" t="s">
        <v>4903</v>
      </c>
      <c r="C159" s="1068" t="s">
        <v>4912</v>
      </c>
      <c r="D159" s="1068"/>
      <c r="E159" s="1068"/>
      <c r="F159" s="364" t="s">
        <v>4868</v>
      </c>
      <c r="G159" s="364"/>
      <c r="H159" s="364"/>
      <c r="I159" s="364" t="s">
        <v>4869</v>
      </c>
      <c r="J159" s="365"/>
      <c r="K159" s="364"/>
      <c r="L159" s="365"/>
      <c r="M159" s="364"/>
      <c r="N159" s="366"/>
      <c r="V159" s="361"/>
      <c r="W159" s="367"/>
      <c r="X159" s="367" t="s">
        <v>4912</v>
      </c>
      <c r="AB159" s="384"/>
      <c r="AE159" s="367"/>
    </row>
    <row r="160" spans="1:31" s="332" customFormat="1" ht="12" x14ac:dyDescent="0.2">
      <c r="A160" s="368"/>
      <c r="B160" s="369"/>
      <c r="C160" s="1065" t="s">
        <v>4870</v>
      </c>
      <c r="D160" s="1065"/>
      <c r="E160" s="1065"/>
      <c r="F160" s="1065"/>
      <c r="G160" s="1065"/>
      <c r="H160" s="1065"/>
      <c r="I160" s="1065"/>
      <c r="J160" s="1065"/>
      <c r="K160" s="1065"/>
      <c r="L160" s="1065"/>
      <c r="M160" s="1065"/>
      <c r="N160" s="1072"/>
      <c r="V160" s="361"/>
      <c r="W160" s="367"/>
      <c r="X160" s="367"/>
      <c r="Y160" s="335" t="s">
        <v>4870</v>
      </c>
      <c r="AB160" s="384"/>
      <c r="AE160" s="367"/>
    </row>
    <row r="161" spans="1:31" s="332" customFormat="1" ht="12" x14ac:dyDescent="0.2">
      <c r="A161" s="370"/>
      <c r="B161" s="371"/>
      <c r="C161" s="1065" t="s">
        <v>4913</v>
      </c>
      <c r="D161" s="1065"/>
      <c r="E161" s="1065"/>
      <c r="F161" s="1065"/>
      <c r="G161" s="1065"/>
      <c r="H161" s="1065"/>
      <c r="I161" s="1065"/>
      <c r="J161" s="1065"/>
      <c r="K161" s="1065"/>
      <c r="L161" s="1065"/>
      <c r="M161" s="1065"/>
      <c r="N161" s="1072"/>
      <c r="V161" s="361"/>
      <c r="W161" s="367"/>
      <c r="X161" s="367"/>
      <c r="Z161" s="335" t="s">
        <v>4913</v>
      </c>
      <c r="AB161" s="384"/>
      <c r="AE161" s="367"/>
    </row>
    <row r="162" spans="1:31" s="332" customFormat="1" ht="33.75" x14ac:dyDescent="0.2">
      <c r="A162" s="370"/>
      <c r="B162" s="371" t="s">
        <v>430</v>
      </c>
      <c r="C162" s="1065" t="s">
        <v>431</v>
      </c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72"/>
      <c r="V162" s="361"/>
      <c r="W162" s="367"/>
      <c r="X162" s="367"/>
      <c r="Z162" s="335" t="s">
        <v>431</v>
      </c>
      <c r="AB162" s="384"/>
      <c r="AE162" s="367"/>
    </row>
    <row r="163" spans="1:31" s="332" customFormat="1" ht="12" x14ac:dyDescent="0.2">
      <c r="A163" s="372"/>
      <c r="B163" s="371" t="s">
        <v>423</v>
      </c>
      <c r="C163" s="1065" t="s">
        <v>432</v>
      </c>
      <c r="D163" s="1065"/>
      <c r="E163" s="1065"/>
      <c r="F163" s="373"/>
      <c r="G163" s="373"/>
      <c r="H163" s="373"/>
      <c r="I163" s="373"/>
      <c r="J163" s="374">
        <v>4.82</v>
      </c>
      <c r="K163" s="373" t="s">
        <v>1046</v>
      </c>
      <c r="L163" s="374">
        <v>6.69</v>
      </c>
      <c r="M163" s="373"/>
      <c r="N163" s="375"/>
      <c r="V163" s="361"/>
      <c r="W163" s="367"/>
      <c r="X163" s="367"/>
      <c r="AA163" s="335" t="s">
        <v>432</v>
      </c>
      <c r="AB163" s="384"/>
      <c r="AE163" s="367"/>
    </row>
    <row r="164" spans="1:31" s="332" customFormat="1" ht="12" x14ac:dyDescent="0.2">
      <c r="A164" s="372"/>
      <c r="B164" s="371" t="s">
        <v>434</v>
      </c>
      <c r="C164" s="1065" t="s">
        <v>435</v>
      </c>
      <c r="D164" s="1065"/>
      <c r="E164" s="1065"/>
      <c r="F164" s="373"/>
      <c r="G164" s="373"/>
      <c r="H164" s="373"/>
      <c r="I164" s="373"/>
      <c r="J164" s="374">
        <v>257.14999999999998</v>
      </c>
      <c r="K164" s="373" t="s">
        <v>1046</v>
      </c>
      <c r="L164" s="374">
        <v>356.8</v>
      </c>
      <c r="M164" s="373"/>
      <c r="N164" s="375"/>
      <c r="V164" s="361"/>
      <c r="W164" s="367"/>
      <c r="X164" s="367"/>
      <c r="AA164" s="335" t="s">
        <v>435</v>
      </c>
      <c r="AB164" s="384"/>
      <c r="AE164" s="367"/>
    </row>
    <row r="165" spans="1:31" s="332" customFormat="1" ht="12" x14ac:dyDescent="0.2">
      <c r="A165" s="372"/>
      <c r="B165" s="371" t="s">
        <v>437</v>
      </c>
      <c r="C165" s="1065" t="s">
        <v>438</v>
      </c>
      <c r="D165" s="1065"/>
      <c r="E165" s="1065"/>
      <c r="F165" s="373"/>
      <c r="G165" s="373"/>
      <c r="H165" s="373"/>
      <c r="I165" s="373"/>
      <c r="J165" s="374">
        <v>5.37</v>
      </c>
      <c r="K165" s="373" t="s">
        <v>1046</v>
      </c>
      <c r="L165" s="374">
        <v>7.45</v>
      </c>
      <c r="M165" s="373"/>
      <c r="N165" s="375"/>
      <c r="V165" s="361"/>
      <c r="W165" s="367"/>
      <c r="X165" s="367"/>
      <c r="AA165" s="335" t="s">
        <v>438</v>
      </c>
      <c r="AB165" s="384"/>
      <c r="AE165" s="367"/>
    </row>
    <row r="166" spans="1:31" s="332" customFormat="1" ht="12" x14ac:dyDescent="0.2">
      <c r="A166" s="368"/>
      <c r="B166" s="381" t="s">
        <v>4897</v>
      </c>
      <c r="C166" s="1076" t="s">
        <v>4898</v>
      </c>
      <c r="D166" s="1076"/>
      <c r="E166" s="1076"/>
      <c r="F166" s="382" t="s">
        <v>411</v>
      </c>
      <c r="G166" s="382" t="s">
        <v>489</v>
      </c>
      <c r="H166" s="382" t="s">
        <v>434</v>
      </c>
      <c r="I166" s="382" t="s">
        <v>489</v>
      </c>
      <c r="J166" s="371"/>
      <c r="K166" s="373"/>
      <c r="L166" s="374"/>
      <c r="M166" s="373"/>
      <c r="N166" s="383"/>
      <c r="V166" s="361"/>
      <c r="W166" s="367"/>
      <c r="X166" s="367"/>
      <c r="AB166" s="384" t="s">
        <v>4898</v>
      </c>
      <c r="AE166" s="367"/>
    </row>
    <row r="167" spans="1:31" s="332" customFormat="1" ht="12" x14ac:dyDescent="0.2">
      <c r="A167" s="372"/>
      <c r="B167" s="371"/>
      <c r="C167" s="1065" t="s">
        <v>443</v>
      </c>
      <c r="D167" s="1065"/>
      <c r="E167" s="1065"/>
      <c r="F167" s="373" t="s">
        <v>444</v>
      </c>
      <c r="G167" s="373" t="s">
        <v>839</v>
      </c>
      <c r="H167" s="373" t="s">
        <v>1046</v>
      </c>
      <c r="I167" s="373" t="s">
        <v>4914</v>
      </c>
      <c r="J167" s="374"/>
      <c r="K167" s="373"/>
      <c r="L167" s="374"/>
      <c r="M167" s="373"/>
      <c r="N167" s="375"/>
      <c r="V167" s="361"/>
      <c r="W167" s="367"/>
      <c r="X167" s="367"/>
      <c r="AB167" s="384"/>
      <c r="AC167" s="335" t="s">
        <v>443</v>
      </c>
      <c r="AE167" s="367"/>
    </row>
    <row r="168" spans="1:31" s="332" customFormat="1" ht="12" x14ac:dyDescent="0.2">
      <c r="A168" s="372"/>
      <c r="B168" s="371"/>
      <c r="C168" s="1065" t="s">
        <v>447</v>
      </c>
      <c r="D168" s="1065"/>
      <c r="E168" s="1065"/>
      <c r="F168" s="373" t="s">
        <v>444</v>
      </c>
      <c r="G168" s="373" t="s">
        <v>1540</v>
      </c>
      <c r="H168" s="373" t="s">
        <v>1046</v>
      </c>
      <c r="I168" s="373" t="s">
        <v>4915</v>
      </c>
      <c r="J168" s="374"/>
      <c r="K168" s="373"/>
      <c r="L168" s="374"/>
      <c r="M168" s="373"/>
      <c r="N168" s="375"/>
      <c r="V168" s="361"/>
      <c r="W168" s="367"/>
      <c r="X168" s="367"/>
      <c r="AB168" s="384"/>
      <c r="AC168" s="335" t="s">
        <v>447</v>
      </c>
      <c r="AE168" s="367"/>
    </row>
    <row r="169" spans="1:31" s="332" customFormat="1" ht="12" x14ac:dyDescent="0.2">
      <c r="A169" s="372"/>
      <c r="B169" s="371"/>
      <c r="C169" s="1077" t="s">
        <v>450</v>
      </c>
      <c r="D169" s="1077"/>
      <c r="E169" s="1077"/>
      <c r="F169" s="376"/>
      <c r="G169" s="376"/>
      <c r="H169" s="376"/>
      <c r="I169" s="376"/>
      <c r="J169" s="377">
        <v>261.97000000000003</v>
      </c>
      <c r="K169" s="376"/>
      <c r="L169" s="377">
        <v>363.49</v>
      </c>
      <c r="M169" s="376"/>
      <c r="N169" s="378"/>
      <c r="V169" s="361"/>
      <c r="W169" s="367"/>
      <c r="X169" s="367"/>
      <c r="AB169" s="384"/>
      <c r="AD169" s="335" t="s">
        <v>450</v>
      </c>
      <c r="AE169" s="367"/>
    </row>
    <row r="170" spans="1:31" s="332" customFormat="1" ht="12" x14ac:dyDescent="0.2">
      <c r="A170" s="372"/>
      <c r="B170" s="371"/>
      <c r="C170" s="1065" t="s">
        <v>451</v>
      </c>
      <c r="D170" s="1065"/>
      <c r="E170" s="1065"/>
      <c r="F170" s="373"/>
      <c r="G170" s="373"/>
      <c r="H170" s="373"/>
      <c r="I170" s="373"/>
      <c r="J170" s="374"/>
      <c r="K170" s="373"/>
      <c r="L170" s="374">
        <v>14.14</v>
      </c>
      <c r="M170" s="373"/>
      <c r="N170" s="375"/>
      <c r="V170" s="361"/>
      <c r="W170" s="367"/>
      <c r="X170" s="367"/>
      <c r="AB170" s="384"/>
      <c r="AC170" s="335" t="s">
        <v>451</v>
      </c>
      <c r="AE170" s="367"/>
    </row>
    <row r="171" spans="1:31" s="332" customFormat="1" ht="45" x14ac:dyDescent="0.2">
      <c r="A171" s="372"/>
      <c r="B171" s="371" t="s">
        <v>2284</v>
      </c>
      <c r="C171" s="1065" t="s">
        <v>2285</v>
      </c>
      <c r="D171" s="1065"/>
      <c r="E171" s="1065"/>
      <c r="F171" s="373" t="s">
        <v>454</v>
      </c>
      <c r="G171" s="373" t="s">
        <v>1869</v>
      </c>
      <c r="H171" s="373"/>
      <c r="I171" s="373" t="s">
        <v>1869</v>
      </c>
      <c r="J171" s="374"/>
      <c r="K171" s="373"/>
      <c r="L171" s="374">
        <v>20.79</v>
      </c>
      <c r="M171" s="373"/>
      <c r="N171" s="375"/>
      <c r="V171" s="361"/>
      <c r="W171" s="367"/>
      <c r="X171" s="367"/>
      <c r="AB171" s="384"/>
      <c r="AC171" s="335" t="s">
        <v>2285</v>
      </c>
      <c r="AE171" s="367"/>
    </row>
    <row r="172" spans="1:31" s="332" customFormat="1" ht="22.5" x14ac:dyDescent="0.2">
      <c r="A172" s="372"/>
      <c r="B172" s="371" t="s">
        <v>2286</v>
      </c>
      <c r="C172" s="1065" t="s">
        <v>2287</v>
      </c>
      <c r="D172" s="1065"/>
      <c r="E172" s="1065"/>
      <c r="F172" s="373" t="s">
        <v>454</v>
      </c>
      <c r="G172" s="373" t="s">
        <v>1099</v>
      </c>
      <c r="H172" s="373"/>
      <c r="I172" s="373" t="s">
        <v>1099</v>
      </c>
      <c r="J172" s="374"/>
      <c r="K172" s="373"/>
      <c r="L172" s="374">
        <v>13.43</v>
      </c>
      <c r="M172" s="373"/>
      <c r="N172" s="375"/>
      <c r="V172" s="361"/>
      <c r="W172" s="367"/>
      <c r="X172" s="367"/>
      <c r="AB172" s="384"/>
      <c r="AC172" s="335" t="s">
        <v>2287</v>
      </c>
      <c r="AE172" s="367"/>
    </row>
    <row r="173" spans="1:31" s="332" customFormat="1" ht="12" x14ac:dyDescent="0.2">
      <c r="A173" s="379"/>
      <c r="B173" s="380"/>
      <c r="C173" s="1068" t="s">
        <v>459</v>
      </c>
      <c r="D173" s="1068"/>
      <c r="E173" s="1068"/>
      <c r="F173" s="364"/>
      <c r="G173" s="364"/>
      <c r="H173" s="364"/>
      <c r="I173" s="364"/>
      <c r="J173" s="365"/>
      <c r="K173" s="364"/>
      <c r="L173" s="365">
        <v>397.71</v>
      </c>
      <c r="M173" s="376"/>
      <c r="N173" s="366"/>
      <c r="V173" s="361"/>
      <c r="W173" s="367"/>
      <c r="X173" s="367"/>
      <c r="AB173" s="384"/>
      <c r="AE173" s="367" t="s">
        <v>459</v>
      </c>
    </row>
    <row r="174" spans="1:31" s="332" customFormat="1" ht="22.5" x14ac:dyDescent="0.2">
      <c r="A174" s="362" t="s">
        <v>581</v>
      </c>
      <c r="B174" s="363" t="s">
        <v>4916</v>
      </c>
      <c r="C174" s="1068" t="s">
        <v>4917</v>
      </c>
      <c r="D174" s="1068"/>
      <c r="E174" s="1068"/>
      <c r="F174" s="364" t="s">
        <v>411</v>
      </c>
      <c r="G174" s="364"/>
      <c r="H174" s="364"/>
      <c r="I174" s="364" t="s">
        <v>4918</v>
      </c>
      <c r="J174" s="365">
        <v>503.58</v>
      </c>
      <c r="K174" s="364"/>
      <c r="L174" s="365">
        <v>32561.48</v>
      </c>
      <c r="M174" s="364"/>
      <c r="N174" s="366"/>
      <c r="V174" s="361"/>
      <c r="W174" s="367"/>
      <c r="X174" s="367" t="s">
        <v>4917</v>
      </c>
      <c r="AB174" s="384"/>
      <c r="AE174" s="367"/>
    </row>
    <row r="175" spans="1:31" s="332" customFormat="1" ht="12" x14ac:dyDescent="0.2">
      <c r="A175" s="379"/>
      <c r="B175" s="380"/>
      <c r="C175" s="340" t="s">
        <v>462</v>
      </c>
      <c r="D175" s="385"/>
      <c r="E175" s="385"/>
      <c r="F175" s="386"/>
      <c r="G175" s="386"/>
      <c r="H175" s="386"/>
      <c r="I175" s="386"/>
      <c r="J175" s="387"/>
      <c r="K175" s="386"/>
      <c r="L175" s="387"/>
      <c r="M175" s="388"/>
      <c r="N175" s="389"/>
      <c r="V175" s="361"/>
      <c r="W175" s="367"/>
      <c r="X175" s="367"/>
      <c r="AB175" s="384"/>
      <c r="AE175" s="367"/>
    </row>
    <row r="176" spans="1:31" s="332" customFormat="1" ht="12" x14ac:dyDescent="0.2">
      <c r="A176" s="1192" t="s">
        <v>4919</v>
      </c>
      <c r="B176" s="1193"/>
      <c r="C176" s="1193"/>
      <c r="D176" s="1193"/>
      <c r="E176" s="1193"/>
      <c r="F176" s="1193"/>
      <c r="G176" s="1193"/>
      <c r="H176" s="1193"/>
      <c r="I176" s="1193"/>
      <c r="J176" s="1193"/>
      <c r="K176" s="1193"/>
      <c r="L176" s="1193"/>
      <c r="M176" s="1193"/>
      <c r="N176" s="1194"/>
      <c r="V176" s="361"/>
      <c r="W176" s="367" t="s">
        <v>4919</v>
      </c>
      <c r="X176" s="367"/>
      <c r="AB176" s="384"/>
      <c r="AE176" s="367"/>
    </row>
    <row r="177" spans="1:31" s="332" customFormat="1" ht="56.25" x14ac:dyDescent="0.2">
      <c r="A177" s="362" t="s">
        <v>586</v>
      </c>
      <c r="B177" s="363" t="s">
        <v>4920</v>
      </c>
      <c r="C177" s="1068" t="s">
        <v>4921</v>
      </c>
      <c r="D177" s="1068"/>
      <c r="E177" s="1068"/>
      <c r="F177" s="364" t="s">
        <v>4868</v>
      </c>
      <c r="G177" s="364"/>
      <c r="H177" s="364"/>
      <c r="I177" s="364" t="s">
        <v>4922</v>
      </c>
      <c r="J177" s="365"/>
      <c r="K177" s="364"/>
      <c r="L177" s="365"/>
      <c r="M177" s="364"/>
      <c r="N177" s="366"/>
      <c r="V177" s="361"/>
      <c r="W177" s="367"/>
      <c r="X177" s="367" t="s">
        <v>4921</v>
      </c>
      <c r="AB177" s="384"/>
      <c r="AE177" s="367"/>
    </row>
    <row r="178" spans="1:31" s="332" customFormat="1" ht="12" x14ac:dyDescent="0.2">
      <c r="A178" s="368"/>
      <c r="B178" s="369"/>
      <c r="C178" s="1065" t="s">
        <v>4923</v>
      </c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72"/>
      <c r="V178" s="361"/>
      <c r="W178" s="367"/>
      <c r="X178" s="367"/>
      <c r="Y178" s="335" t="s">
        <v>4923</v>
      </c>
      <c r="AB178" s="384"/>
      <c r="AE178" s="367"/>
    </row>
    <row r="179" spans="1:31" s="332" customFormat="1" ht="33.75" x14ac:dyDescent="0.2">
      <c r="A179" s="370"/>
      <c r="B179" s="371" t="s">
        <v>430</v>
      </c>
      <c r="C179" s="1065" t="s">
        <v>431</v>
      </c>
      <c r="D179" s="1065"/>
      <c r="E179" s="1065"/>
      <c r="F179" s="1065"/>
      <c r="G179" s="1065"/>
      <c r="H179" s="1065"/>
      <c r="I179" s="1065"/>
      <c r="J179" s="1065"/>
      <c r="K179" s="1065"/>
      <c r="L179" s="1065"/>
      <c r="M179" s="1065"/>
      <c r="N179" s="1072"/>
      <c r="V179" s="361"/>
      <c r="W179" s="367"/>
      <c r="X179" s="367"/>
      <c r="Z179" s="335" t="s">
        <v>431</v>
      </c>
      <c r="AB179" s="384"/>
      <c r="AE179" s="367"/>
    </row>
    <row r="180" spans="1:31" s="332" customFormat="1" ht="12" x14ac:dyDescent="0.2">
      <c r="A180" s="372"/>
      <c r="B180" s="371" t="s">
        <v>423</v>
      </c>
      <c r="C180" s="1065" t="s">
        <v>432</v>
      </c>
      <c r="D180" s="1065"/>
      <c r="E180" s="1065"/>
      <c r="F180" s="373"/>
      <c r="G180" s="373"/>
      <c r="H180" s="373"/>
      <c r="I180" s="373"/>
      <c r="J180" s="374">
        <v>411.35</v>
      </c>
      <c r="K180" s="373" t="s">
        <v>436</v>
      </c>
      <c r="L180" s="374">
        <v>1588.84</v>
      </c>
      <c r="M180" s="373"/>
      <c r="N180" s="375"/>
      <c r="V180" s="361"/>
      <c r="W180" s="367"/>
      <c r="X180" s="367"/>
      <c r="AA180" s="335" t="s">
        <v>432</v>
      </c>
      <c r="AB180" s="384"/>
      <c r="AE180" s="367"/>
    </row>
    <row r="181" spans="1:31" s="332" customFormat="1" ht="12" x14ac:dyDescent="0.2">
      <c r="A181" s="372"/>
      <c r="B181" s="371" t="s">
        <v>434</v>
      </c>
      <c r="C181" s="1065" t="s">
        <v>435</v>
      </c>
      <c r="D181" s="1065"/>
      <c r="E181" s="1065"/>
      <c r="F181" s="373"/>
      <c r="G181" s="373"/>
      <c r="H181" s="373"/>
      <c r="I181" s="373"/>
      <c r="J181" s="374">
        <v>7958.97</v>
      </c>
      <c r="K181" s="373" t="s">
        <v>436</v>
      </c>
      <c r="L181" s="374">
        <v>30741.52</v>
      </c>
      <c r="M181" s="373"/>
      <c r="N181" s="375"/>
      <c r="V181" s="361"/>
      <c r="W181" s="367"/>
      <c r="X181" s="367"/>
      <c r="AA181" s="335" t="s">
        <v>435</v>
      </c>
      <c r="AB181" s="384"/>
      <c r="AE181" s="367"/>
    </row>
    <row r="182" spans="1:31" s="332" customFormat="1" ht="12" x14ac:dyDescent="0.2">
      <c r="A182" s="372"/>
      <c r="B182" s="371" t="s">
        <v>437</v>
      </c>
      <c r="C182" s="1065" t="s">
        <v>438</v>
      </c>
      <c r="D182" s="1065"/>
      <c r="E182" s="1065"/>
      <c r="F182" s="373"/>
      <c r="G182" s="373"/>
      <c r="H182" s="373"/>
      <c r="I182" s="373"/>
      <c r="J182" s="374">
        <v>459.08</v>
      </c>
      <c r="K182" s="373" t="s">
        <v>436</v>
      </c>
      <c r="L182" s="374">
        <v>1773.2</v>
      </c>
      <c r="M182" s="373"/>
      <c r="N182" s="375"/>
      <c r="V182" s="361"/>
      <c r="W182" s="367"/>
      <c r="X182" s="367"/>
      <c r="AA182" s="335" t="s">
        <v>438</v>
      </c>
      <c r="AB182" s="384"/>
      <c r="AE182" s="367"/>
    </row>
    <row r="183" spans="1:31" s="332" customFormat="1" ht="12" x14ac:dyDescent="0.2">
      <c r="A183" s="372"/>
      <c r="B183" s="371" t="s">
        <v>439</v>
      </c>
      <c r="C183" s="1065" t="s">
        <v>440</v>
      </c>
      <c r="D183" s="1065"/>
      <c r="E183" s="1065"/>
      <c r="F183" s="373"/>
      <c r="G183" s="373"/>
      <c r="H183" s="373"/>
      <c r="I183" s="373"/>
      <c r="J183" s="374">
        <v>23857.55</v>
      </c>
      <c r="K183" s="373"/>
      <c r="L183" s="374">
        <v>73719.83</v>
      </c>
      <c r="M183" s="373"/>
      <c r="N183" s="375"/>
      <c r="V183" s="361"/>
      <c r="W183" s="367"/>
      <c r="X183" s="367"/>
      <c r="AA183" s="335" t="s">
        <v>440</v>
      </c>
      <c r="AB183" s="384"/>
      <c r="AE183" s="367"/>
    </row>
    <row r="184" spans="1:31" s="332" customFormat="1" ht="12" x14ac:dyDescent="0.2">
      <c r="A184" s="372"/>
      <c r="B184" s="371"/>
      <c r="C184" s="1065" t="s">
        <v>443</v>
      </c>
      <c r="D184" s="1065"/>
      <c r="E184" s="1065"/>
      <c r="F184" s="373" t="s">
        <v>444</v>
      </c>
      <c r="G184" s="373" t="s">
        <v>4924</v>
      </c>
      <c r="H184" s="373" t="s">
        <v>436</v>
      </c>
      <c r="I184" s="373" t="s">
        <v>4925</v>
      </c>
      <c r="J184" s="374"/>
      <c r="K184" s="373"/>
      <c r="L184" s="374"/>
      <c r="M184" s="373"/>
      <c r="N184" s="375"/>
      <c r="V184" s="361"/>
      <c r="W184" s="367"/>
      <c r="X184" s="367"/>
      <c r="AB184" s="384"/>
      <c r="AC184" s="335" t="s">
        <v>443</v>
      </c>
      <c r="AE184" s="367"/>
    </row>
    <row r="185" spans="1:31" s="332" customFormat="1" ht="22.5" x14ac:dyDescent="0.2">
      <c r="A185" s="372"/>
      <c r="B185" s="371"/>
      <c r="C185" s="1065" t="s">
        <v>447</v>
      </c>
      <c r="D185" s="1065"/>
      <c r="E185" s="1065"/>
      <c r="F185" s="373" t="s">
        <v>444</v>
      </c>
      <c r="G185" s="373" t="s">
        <v>4926</v>
      </c>
      <c r="H185" s="373" t="s">
        <v>436</v>
      </c>
      <c r="I185" s="373" t="s">
        <v>4927</v>
      </c>
      <c r="J185" s="374"/>
      <c r="K185" s="373"/>
      <c r="L185" s="374"/>
      <c r="M185" s="373"/>
      <c r="N185" s="375"/>
      <c r="V185" s="361"/>
      <c r="W185" s="367"/>
      <c r="X185" s="367"/>
      <c r="AB185" s="384"/>
      <c r="AC185" s="335" t="s">
        <v>447</v>
      </c>
      <c r="AE185" s="367"/>
    </row>
    <row r="186" spans="1:31" s="332" customFormat="1" ht="12" x14ac:dyDescent="0.2">
      <c r="A186" s="372"/>
      <c r="B186" s="371"/>
      <c r="C186" s="1077" t="s">
        <v>450</v>
      </c>
      <c r="D186" s="1077"/>
      <c r="E186" s="1077"/>
      <c r="F186" s="376"/>
      <c r="G186" s="376"/>
      <c r="H186" s="376"/>
      <c r="I186" s="376"/>
      <c r="J186" s="377">
        <v>32227.87</v>
      </c>
      <c r="K186" s="376"/>
      <c r="L186" s="377">
        <v>106050.19</v>
      </c>
      <c r="M186" s="376"/>
      <c r="N186" s="378"/>
      <c r="V186" s="361"/>
      <c r="W186" s="367"/>
      <c r="X186" s="367"/>
      <c r="AB186" s="384"/>
      <c r="AD186" s="335" t="s">
        <v>450</v>
      </c>
      <c r="AE186" s="367"/>
    </row>
    <row r="187" spans="1:31" s="332" customFormat="1" ht="12" x14ac:dyDescent="0.2">
      <c r="A187" s="372"/>
      <c r="B187" s="371"/>
      <c r="C187" s="1065" t="s">
        <v>451</v>
      </c>
      <c r="D187" s="1065"/>
      <c r="E187" s="1065"/>
      <c r="F187" s="373"/>
      <c r="G187" s="373"/>
      <c r="H187" s="373"/>
      <c r="I187" s="373"/>
      <c r="J187" s="374"/>
      <c r="K187" s="373"/>
      <c r="L187" s="374">
        <v>3362.04</v>
      </c>
      <c r="M187" s="373"/>
      <c r="N187" s="375"/>
      <c r="V187" s="361"/>
      <c r="W187" s="367"/>
      <c r="X187" s="367"/>
      <c r="AB187" s="384"/>
      <c r="AC187" s="335" t="s">
        <v>451</v>
      </c>
      <c r="AE187" s="367"/>
    </row>
    <row r="188" spans="1:31" s="332" customFormat="1" ht="45" x14ac:dyDescent="0.2">
      <c r="A188" s="372"/>
      <c r="B188" s="371" t="s">
        <v>2284</v>
      </c>
      <c r="C188" s="1065" t="s">
        <v>2285</v>
      </c>
      <c r="D188" s="1065"/>
      <c r="E188" s="1065"/>
      <c r="F188" s="373" t="s">
        <v>454</v>
      </c>
      <c r="G188" s="373" t="s">
        <v>1869</v>
      </c>
      <c r="H188" s="373"/>
      <c r="I188" s="373" t="s">
        <v>1869</v>
      </c>
      <c r="J188" s="374"/>
      <c r="K188" s="373"/>
      <c r="L188" s="374">
        <v>4942.2</v>
      </c>
      <c r="M188" s="373"/>
      <c r="N188" s="375"/>
      <c r="V188" s="361"/>
      <c r="W188" s="367"/>
      <c r="X188" s="367"/>
      <c r="AB188" s="384"/>
      <c r="AC188" s="335" t="s">
        <v>2285</v>
      </c>
      <c r="AE188" s="367"/>
    </row>
    <row r="189" spans="1:31" s="332" customFormat="1" ht="22.5" x14ac:dyDescent="0.2">
      <c r="A189" s="372"/>
      <c r="B189" s="371" t="s">
        <v>2286</v>
      </c>
      <c r="C189" s="1065" t="s">
        <v>2287</v>
      </c>
      <c r="D189" s="1065"/>
      <c r="E189" s="1065"/>
      <c r="F189" s="373" t="s">
        <v>454</v>
      </c>
      <c r="G189" s="373" t="s">
        <v>1099</v>
      </c>
      <c r="H189" s="373"/>
      <c r="I189" s="373" t="s">
        <v>1099</v>
      </c>
      <c r="J189" s="374"/>
      <c r="K189" s="373"/>
      <c r="L189" s="374">
        <v>3193.94</v>
      </c>
      <c r="M189" s="373"/>
      <c r="N189" s="375"/>
      <c r="V189" s="361"/>
      <c r="W189" s="367"/>
      <c r="X189" s="367"/>
      <c r="AB189" s="384"/>
      <c r="AC189" s="335" t="s">
        <v>2287</v>
      </c>
      <c r="AE189" s="367"/>
    </row>
    <row r="190" spans="1:31" s="332" customFormat="1" ht="12" x14ac:dyDescent="0.2">
      <c r="A190" s="379"/>
      <c r="B190" s="380"/>
      <c r="C190" s="1068" t="s">
        <v>459</v>
      </c>
      <c r="D190" s="1068"/>
      <c r="E190" s="1068"/>
      <c r="F190" s="364"/>
      <c r="G190" s="364"/>
      <c r="H190" s="364"/>
      <c r="I190" s="364"/>
      <c r="J190" s="365"/>
      <c r="K190" s="364"/>
      <c r="L190" s="365">
        <v>114186.33</v>
      </c>
      <c r="M190" s="376"/>
      <c r="N190" s="366"/>
      <c r="V190" s="361"/>
      <c r="W190" s="367"/>
      <c r="X190" s="367"/>
      <c r="AB190" s="384"/>
      <c r="AE190" s="367" t="s">
        <v>459</v>
      </c>
    </row>
    <row r="191" spans="1:31" s="332" customFormat="1" ht="22.5" x14ac:dyDescent="0.2">
      <c r="A191" s="362" t="s">
        <v>592</v>
      </c>
      <c r="B191" s="363" t="s">
        <v>4928</v>
      </c>
      <c r="C191" s="1068" t="s">
        <v>4929</v>
      </c>
      <c r="D191" s="1068"/>
      <c r="E191" s="1068"/>
      <c r="F191" s="364" t="s">
        <v>644</v>
      </c>
      <c r="G191" s="364"/>
      <c r="H191" s="364"/>
      <c r="I191" s="364" t="s">
        <v>4930</v>
      </c>
      <c r="J191" s="365">
        <v>155.94</v>
      </c>
      <c r="K191" s="364"/>
      <c r="L191" s="365">
        <v>-4818.55</v>
      </c>
      <c r="M191" s="364"/>
      <c r="N191" s="366"/>
      <c r="V191" s="361"/>
      <c r="W191" s="367"/>
      <c r="X191" s="367" t="s">
        <v>4929</v>
      </c>
      <c r="AB191" s="384"/>
      <c r="AE191" s="367"/>
    </row>
    <row r="192" spans="1:31" s="332" customFormat="1" ht="12" x14ac:dyDescent="0.2">
      <c r="A192" s="379"/>
      <c r="B192" s="380"/>
      <c r="C192" s="340" t="s">
        <v>462</v>
      </c>
      <c r="D192" s="385"/>
      <c r="E192" s="385"/>
      <c r="F192" s="386"/>
      <c r="G192" s="386"/>
      <c r="H192" s="386"/>
      <c r="I192" s="386"/>
      <c r="J192" s="387"/>
      <c r="K192" s="386"/>
      <c r="L192" s="387"/>
      <c r="M192" s="388"/>
      <c r="N192" s="389"/>
      <c r="V192" s="361"/>
      <c r="W192" s="367"/>
      <c r="X192" s="367"/>
      <c r="AB192" s="384"/>
      <c r="AE192" s="367"/>
    </row>
    <row r="193" spans="1:31" s="332" customFormat="1" ht="22.5" x14ac:dyDescent="0.2">
      <c r="A193" s="362" t="s">
        <v>596</v>
      </c>
      <c r="B193" s="363" t="s">
        <v>4874</v>
      </c>
      <c r="C193" s="1068" t="s">
        <v>4875</v>
      </c>
      <c r="D193" s="1068"/>
      <c r="E193" s="1068"/>
      <c r="F193" s="364" t="s">
        <v>644</v>
      </c>
      <c r="G193" s="364"/>
      <c r="H193" s="364"/>
      <c r="I193" s="364" t="s">
        <v>4931</v>
      </c>
      <c r="J193" s="365">
        <v>185.49</v>
      </c>
      <c r="K193" s="364"/>
      <c r="L193" s="365">
        <v>-8597.4599999999991</v>
      </c>
      <c r="M193" s="364"/>
      <c r="N193" s="366"/>
      <c r="V193" s="361"/>
      <c r="W193" s="367"/>
      <c r="X193" s="367" t="s">
        <v>4875</v>
      </c>
      <c r="AB193" s="384"/>
      <c r="AE193" s="367"/>
    </row>
    <row r="194" spans="1:31" s="332" customFormat="1" ht="12" x14ac:dyDescent="0.2">
      <c r="A194" s="379"/>
      <c r="B194" s="380"/>
      <c r="C194" s="340" t="s">
        <v>462</v>
      </c>
      <c r="D194" s="385"/>
      <c r="E194" s="385"/>
      <c r="F194" s="386"/>
      <c r="G194" s="386"/>
      <c r="H194" s="386"/>
      <c r="I194" s="386"/>
      <c r="J194" s="387"/>
      <c r="K194" s="386"/>
      <c r="L194" s="387"/>
      <c r="M194" s="388"/>
      <c r="N194" s="389"/>
      <c r="V194" s="361"/>
      <c r="W194" s="367"/>
      <c r="X194" s="367"/>
      <c r="AB194" s="384"/>
      <c r="AE194" s="367"/>
    </row>
    <row r="195" spans="1:31" s="332" customFormat="1" ht="22.5" x14ac:dyDescent="0.2">
      <c r="A195" s="362" t="s">
        <v>600</v>
      </c>
      <c r="B195" s="363" t="s">
        <v>2289</v>
      </c>
      <c r="C195" s="1068" t="s">
        <v>2290</v>
      </c>
      <c r="D195" s="1068"/>
      <c r="E195" s="1068"/>
      <c r="F195" s="364" t="s">
        <v>644</v>
      </c>
      <c r="G195" s="364"/>
      <c r="H195" s="364"/>
      <c r="I195" s="364" t="s">
        <v>4932</v>
      </c>
      <c r="J195" s="365">
        <v>103</v>
      </c>
      <c r="K195" s="364"/>
      <c r="L195" s="365">
        <v>-60153.03</v>
      </c>
      <c r="M195" s="364"/>
      <c r="N195" s="366"/>
      <c r="V195" s="361"/>
      <c r="W195" s="367"/>
      <c r="X195" s="367" t="s">
        <v>2290</v>
      </c>
      <c r="AB195" s="384"/>
      <c r="AE195" s="367"/>
    </row>
    <row r="196" spans="1:31" s="332" customFormat="1" ht="12" x14ac:dyDescent="0.2">
      <c r="A196" s="379"/>
      <c r="B196" s="380"/>
      <c r="C196" s="340" t="s">
        <v>462</v>
      </c>
      <c r="D196" s="385"/>
      <c r="E196" s="385"/>
      <c r="F196" s="386"/>
      <c r="G196" s="386"/>
      <c r="H196" s="386"/>
      <c r="I196" s="386"/>
      <c r="J196" s="387"/>
      <c r="K196" s="386"/>
      <c r="L196" s="387"/>
      <c r="M196" s="388"/>
      <c r="N196" s="389"/>
      <c r="V196" s="361"/>
      <c r="W196" s="367"/>
      <c r="X196" s="367"/>
      <c r="AB196" s="384"/>
      <c r="AE196" s="367"/>
    </row>
    <row r="197" spans="1:31" s="332" customFormat="1" ht="56.25" x14ac:dyDescent="0.2">
      <c r="A197" s="362" t="s">
        <v>607</v>
      </c>
      <c r="B197" s="363" t="s">
        <v>4933</v>
      </c>
      <c r="C197" s="1068" t="s">
        <v>4934</v>
      </c>
      <c r="D197" s="1068"/>
      <c r="E197" s="1068"/>
      <c r="F197" s="364" t="s">
        <v>4868</v>
      </c>
      <c r="G197" s="364"/>
      <c r="H197" s="364"/>
      <c r="I197" s="364" t="s">
        <v>4922</v>
      </c>
      <c r="J197" s="365"/>
      <c r="K197" s="364"/>
      <c r="L197" s="365"/>
      <c r="M197" s="364"/>
      <c r="N197" s="366"/>
      <c r="V197" s="361"/>
      <c r="W197" s="367"/>
      <c r="X197" s="367" t="s">
        <v>4934</v>
      </c>
      <c r="AB197" s="384"/>
      <c r="AE197" s="367"/>
    </row>
    <row r="198" spans="1:31" s="332" customFormat="1" ht="12" x14ac:dyDescent="0.2">
      <c r="A198" s="368"/>
      <c r="B198" s="369"/>
      <c r="C198" s="1065" t="s">
        <v>4923</v>
      </c>
      <c r="D198" s="1065"/>
      <c r="E198" s="1065"/>
      <c r="F198" s="1065"/>
      <c r="G198" s="1065"/>
      <c r="H198" s="1065"/>
      <c r="I198" s="1065"/>
      <c r="J198" s="1065"/>
      <c r="K198" s="1065"/>
      <c r="L198" s="1065"/>
      <c r="M198" s="1065"/>
      <c r="N198" s="1072"/>
      <c r="V198" s="361"/>
      <c r="W198" s="367"/>
      <c r="X198" s="367"/>
      <c r="Y198" s="335" t="s">
        <v>4923</v>
      </c>
      <c r="AB198" s="384"/>
      <c r="AE198" s="367"/>
    </row>
    <row r="199" spans="1:31" s="332" customFormat="1" ht="12" x14ac:dyDescent="0.2">
      <c r="A199" s="370"/>
      <c r="B199" s="371"/>
      <c r="C199" s="1065" t="s">
        <v>4880</v>
      </c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72"/>
      <c r="V199" s="361"/>
      <c r="W199" s="367"/>
      <c r="X199" s="367"/>
      <c r="Z199" s="335" t="s">
        <v>4880</v>
      </c>
      <c r="AB199" s="384"/>
      <c r="AE199" s="367"/>
    </row>
    <row r="200" spans="1:31" s="332" customFormat="1" ht="33.75" x14ac:dyDescent="0.2">
      <c r="A200" s="370"/>
      <c r="B200" s="371" t="s">
        <v>430</v>
      </c>
      <c r="C200" s="1065" t="s">
        <v>431</v>
      </c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72"/>
      <c r="V200" s="361"/>
      <c r="W200" s="367"/>
      <c r="X200" s="367"/>
      <c r="Z200" s="335" t="s">
        <v>431</v>
      </c>
      <c r="AB200" s="384"/>
      <c r="AE200" s="367"/>
    </row>
    <row r="201" spans="1:31" s="332" customFormat="1" ht="12" x14ac:dyDescent="0.2">
      <c r="A201" s="372"/>
      <c r="B201" s="371" t="s">
        <v>434</v>
      </c>
      <c r="C201" s="1065" t="s">
        <v>435</v>
      </c>
      <c r="D201" s="1065"/>
      <c r="E201" s="1065"/>
      <c r="F201" s="373"/>
      <c r="G201" s="373"/>
      <c r="H201" s="373"/>
      <c r="I201" s="373"/>
      <c r="J201" s="374">
        <v>468.89</v>
      </c>
      <c r="K201" s="373" t="s">
        <v>1633</v>
      </c>
      <c r="L201" s="374">
        <v>27166.31</v>
      </c>
      <c r="M201" s="373"/>
      <c r="N201" s="375"/>
      <c r="V201" s="361"/>
      <c r="W201" s="367"/>
      <c r="X201" s="367"/>
      <c r="AA201" s="335" t="s">
        <v>435</v>
      </c>
      <c r="AB201" s="384"/>
      <c r="AE201" s="367"/>
    </row>
    <row r="202" spans="1:31" s="332" customFormat="1" ht="12" x14ac:dyDescent="0.2">
      <c r="A202" s="372"/>
      <c r="B202" s="371" t="s">
        <v>437</v>
      </c>
      <c r="C202" s="1065" t="s">
        <v>438</v>
      </c>
      <c r="D202" s="1065"/>
      <c r="E202" s="1065"/>
      <c r="F202" s="373"/>
      <c r="G202" s="373"/>
      <c r="H202" s="373"/>
      <c r="I202" s="373"/>
      <c r="J202" s="374">
        <v>27.84</v>
      </c>
      <c r="K202" s="373" t="s">
        <v>1633</v>
      </c>
      <c r="L202" s="374">
        <v>1612.98</v>
      </c>
      <c r="M202" s="373"/>
      <c r="N202" s="375"/>
      <c r="V202" s="361"/>
      <c r="W202" s="367"/>
      <c r="X202" s="367"/>
      <c r="AA202" s="335" t="s">
        <v>438</v>
      </c>
      <c r="AB202" s="384"/>
      <c r="AE202" s="367"/>
    </row>
    <row r="203" spans="1:31" s="332" customFormat="1" ht="12" x14ac:dyDescent="0.2">
      <c r="A203" s="372"/>
      <c r="B203" s="371" t="s">
        <v>439</v>
      </c>
      <c r="C203" s="1065" t="s">
        <v>440</v>
      </c>
      <c r="D203" s="1065"/>
      <c r="E203" s="1065"/>
      <c r="F203" s="373"/>
      <c r="G203" s="373"/>
      <c r="H203" s="373"/>
      <c r="I203" s="373"/>
      <c r="J203" s="374">
        <v>1297.8</v>
      </c>
      <c r="K203" s="373" t="s">
        <v>577</v>
      </c>
      <c r="L203" s="374">
        <v>60153.03</v>
      </c>
      <c r="M203" s="373"/>
      <c r="N203" s="375"/>
      <c r="V203" s="361"/>
      <c r="W203" s="367"/>
      <c r="X203" s="367"/>
      <c r="AA203" s="335" t="s">
        <v>440</v>
      </c>
      <c r="AB203" s="384"/>
      <c r="AE203" s="367"/>
    </row>
    <row r="204" spans="1:31" s="332" customFormat="1" ht="22.5" x14ac:dyDescent="0.2">
      <c r="A204" s="372"/>
      <c r="B204" s="371"/>
      <c r="C204" s="1065" t="s">
        <v>447</v>
      </c>
      <c r="D204" s="1065"/>
      <c r="E204" s="1065"/>
      <c r="F204" s="373" t="s">
        <v>444</v>
      </c>
      <c r="G204" s="373" t="s">
        <v>4881</v>
      </c>
      <c r="H204" s="373" t="s">
        <v>1633</v>
      </c>
      <c r="I204" s="373" t="s">
        <v>4935</v>
      </c>
      <c r="J204" s="374"/>
      <c r="K204" s="373"/>
      <c r="L204" s="374"/>
      <c r="M204" s="373"/>
      <c r="N204" s="375"/>
      <c r="V204" s="361"/>
      <c r="W204" s="367"/>
      <c r="X204" s="367"/>
      <c r="AB204" s="384"/>
      <c r="AC204" s="335" t="s">
        <v>447</v>
      </c>
      <c r="AE204" s="367"/>
    </row>
    <row r="205" spans="1:31" s="332" customFormat="1" ht="12" x14ac:dyDescent="0.2">
      <c r="A205" s="372"/>
      <c r="B205" s="371"/>
      <c r="C205" s="1077" t="s">
        <v>450</v>
      </c>
      <c r="D205" s="1077"/>
      <c r="E205" s="1077"/>
      <c r="F205" s="376"/>
      <c r="G205" s="376"/>
      <c r="H205" s="376"/>
      <c r="I205" s="376"/>
      <c r="J205" s="377">
        <v>1766.69</v>
      </c>
      <c r="K205" s="376"/>
      <c r="L205" s="377">
        <v>87319.34</v>
      </c>
      <c r="M205" s="376"/>
      <c r="N205" s="378"/>
      <c r="V205" s="361"/>
      <c r="W205" s="367"/>
      <c r="X205" s="367"/>
      <c r="AB205" s="384"/>
      <c r="AD205" s="335" t="s">
        <v>450</v>
      </c>
      <c r="AE205" s="367"/>
    </row>
    <row r="206" spans="1:31" s="332" customFormat="1" ht="12" x14ac:dyDescent="0.2">
      <c r="A206" s="372"/>
      <c r="B206" s="371"/>
      <c r="C206" s="1065" t="s">
        <v>451</v>
      </c>
      <c r="D206" s="1065"/>
      <c r="E206" s="1065"/>
      <c r="F206" s="373"/>
      <c r="G206" s="373"/>
      <c r="H206" s="373"/>
      <c r="I206" s="373"/>
      <c r="J206" s="374"/>
      <c r="K206" s="373"/>
      <c r="L206" s="374">
        <v>1612.98</v>
      </c>
      <c r="M206" s="373"/>
      <c r="N206" s="375"/>
      <c r="V206" s="361"/>
      <c r="W206" s="367"/>
      <c r="X206" s="367"/>
      <c r="AB206" s="384"/>
      <c r="AC206" s="335" t="s">
        <v>451</v>
      </c>
      <c r="AE206" s="367"/>
    </row>
    <row r="207" spans="1:31" s="332" customFormat="1" ht="45" x14ac:dyDescent="0.2">
      <c r="A207" s="372"/>
      <c r="B207" s="371" t="s">
        <v>2284</v>
      </c>
      <c r="C207" s="1065" t="s">
        <v>2285</v>
      </c>
      <c r="D207" s="1065"/>
      <c r="E207" s="1065"/>
      <c r="F207" s="373" t="s">
        <v>454</v>
      </c>
      <c r="G207" s="373" t="s">
        <v>1869</v>
      </c>
      <c r="H207" s="373"/>
      <c r="I207" s="373" t="s">
        <v>1869</v>
      </c>
      <c r="J207" s="374"/>
      <c r="K207" s="373"/>
      <c r="L207" s="374">
        <v>2371.08</v>
      </c>
      <c r="M207" s="373"/>
      <c r="N207" s="375"/>
      <c r="V207" s="361"/>
      <c r="W207" s="367"/>
      <c r="X207" s="367"/>
      <c r="AB207" s="384"/>
      <c r="AC207" s="335" t="s">
        <v>2285</v>
      </c>
      <c r="AE207" s="367"/>
    </row>
    <row r="208" spans="1:31" s="332" customFormat="1" ht="22.5" x14ac:dyDescent="0.2">
      <c r="A208" s="372"/>
      <c r="B208" s="371" t="s">
        <v>2286</v>
      </c>
      <c r="C208" s="1065" t="s">
        <v>2287</v>
      </c>
      <c r="D208" s="1065"/>
      <c r="E208" s="1065"/>
      <c r="F208" s="373" t="s">
        <v>454</v>
      </c>
      <c r="G208" s="373" t="s">
        <v>1099</v>
      </c>
      <c r="H208" s="373"/>
      <c r="I208" s="373" t="s">
        <v>1099</v>
      </c>
      <c r="J208" s="374"/>
      <c r="K208" s="373"/>
      <c r="L208" s="374">
        <v>1532.33</v>
      </c>
      <c r="M208" s="373"/>
      <c r="N208" s="375"/>
      <c r="V208" s="361"/>
      <c r="W208" s="367"/>
      <c r="X208" s="367"/>
      <c r="AB208" s="384"/>
      <c r="AC208" s="335" t="s">
        <v>2287</v>
      </c>
      <c r="AE208" s="367"/>
    </row>
    <row r="209" spans="1:33" s="332" customFormat="1" ht="12" x14ac:dyDescent="0.2">
      <c r="A209" s="379"/>
      <c r="B209" s="380"/>
      <c r="C209" s="1068" t="s">
        <v>459</v>
      </c>
      <c r="D209" s="1068"/>
      <c r="E209" s="1068"/>
      <c r="F209" s="364"/>
      <c r="G209" s="364"/>
      <c r="H209" s="364"/>
      <c r="I209" s="364"/>
      <c r="J209" s="365"/>
      <c r="K209" s="364"/>
      <c r="L209" s="365">
        <v>91222.75</v>
      </c>
      <c r="M209" s="376"/>
      <c r="N209" s="366"/>
      <c r="V209" s="361"/>
      <c r="W209" s="367"/>
      <c r="X209" s="367"/>
      <c r="AB209" s="384"/>
      <c r="AE209" s="367" t="s">
        <v>459</v>
      </c>
    </row>
    <row r="210" spans="1:33" s="332" customFormat="1" ht="22.5" x14ac:dyDescent="0.2">
      <c r="A210" s="362" t="s">
        <v>610</v>
      </c>
      <c r="B210" s="363" t="s">
        <v>2289</v>
      </c>
      <c r="C210" s="1068" t="s">
        <v>2290</v>
      </c>
      <c r="D210" s="1068"/>
      <c r="E210" s="1068"/>
      <c r="F210" s="364" t="s">
        <v>644</v>
      </c>
      <c r="G210" s="364"/>
      <c r="H210" s="364"/>
      <c r="I210" s="364" t="s">
        <v>4932</v>
      </c>
      <c r="J210" s="365">
        <v>103</v>
      </c>
      <c r="K210" s="364"/>
      <c r="L210" s="365">
        <v>-60153.03</v>
      </c>
      <c r="M210" s="364"/>
      <c r="N210" s="366"/>
      <c r="V210" s="361"/>
      <c r="W210" s="367"/>
      <c r="X210" s="367" t="s">
        <v>2290</v>
      </c>
      <c r="AB210" s="384"/>
      <c r="AE210" s="367"/>
    </row>
    <row r="211" spans="1:33" s="332" customFormat="1" ht="12" x14ac:dyDescent="0.2">
      <c r="A211" s="379"/>
      <c r="B211" s="380"/>
      <c r="C211" s="340" t="s">
        <v>462</v>
      </c>
      <c r="D211" s="385"/>
      <c r="E211" s="385"/>
      <c r="F211" s="386"/>
      <c r="G211" s="386"/>
      <c r="H211" s="386"/>
      <c r="I211" s="386"/>
      <c r="J211" s="387"/>
      <c r="K211" s="386"/>
      <c r="L211" s="387"/>
      <c r="M211" s="388"/>
      <c r="N211" s="389"/>
      <c r="V211" s="361"/>
      <c r="W211" s="367"/>
      <c r="X211" s="367"/>
      <c r="AB211" s="384"/>
      <c r="AE211" s="367"/>
    </row>
    <row r="212" spans="1:33" s="332" customFormat="1" ht="22.5" x14ac:dyDescent="0.2">
      <c r="A212" s="362" t="s">
        <v>618</v>
      </c>
      <c r="B212" s="363" t="s">
        <v>2289</v>
      </c>
      <c r="C212" s="1068" t="s">
        <v>2290</v>
      </c>
      <c r="D212" s="1068"/>
      <c r="E212" s="1068"/>
      <c r="F212" s="364" t="s">
        <v>644</v>
      </c>
      <c r="G212" s="364"/>
      <c r="H212" s="364"/>
      <c r="I212" s="364" t="s">
        <v>4936</v>
      </c>
      <c r="J212" s="365">
        <v>103</v>
      </c>
      <c r="K212" s="364"/>
      <c r="L212" s="365">
        <v>66836.7</v>
      </c>
      <c r="M212" s="364"/>
      <c r="N212" s="366"/>
      <c r="V212" s="361"/>
      <c r="W212" s="367"/>
      <c r="X212" s="367" t="s">
        <v>2290</v>
      </c>
      <c r="AB212" s="384"/>
      <c r="AE212" s="367"/>
    </row>
    <row r="213" spans="1:33" s="332" customFormat="1" ht="12" x14ac:dyDescent="0.2">
      <c r="A213" s="379"/>
      <c r="B213" s="380"/>
      <c r="C213" s="340" t="s">
        <v>462</v>
      </c>
      <c r="D213" s="385"/>
      <c r="E213" s="385"/>
      <c r="F213" s="386"/>
      <c r="G213" s="386"/>
      <c r="H213" s="386"/>
      <c r="I213" s="386"/>
      <c r="J213" s="387"/>
      <c r="K213" s="386"/>
      <c r="L213" s="387"/>
      <c r="M213" s="388"/>
      <c r="N213" s="389"/>
      <c r="V213" s="361"/>
      <c r="W213" s="367"/>
      <c r="X213" s="367"/>
      <c r="AB213" s="384"/>
      <c r="AE213" s="367"/>
    </row>
    <row r="214" spans="1:33" s="332" customFormat="1" ht="12" x14ac:dyDescent="0.2">
      <c r="A214" s="368"/>
      <c r="B214" s="369"/>
      <c r="C214" s="1065" t="s">
        <v>4937</v>
      </c>
      <c r="D214" s="1065"/>
      <c r="E214" s="1065"/>
      <c r="F214" s="1065"/>
      <c r="G214" s="1065"/>
      <c r="H214" s="1065"/>
      <c r="I214" s="1065"/>
      <c r="J214" s="1065"/>
      <c r="K214" s="1065"/>
      <c r="L214" s="1065"/>
      <c r="M214" s="1065"/>
      <c r="N214" s="1072"/>
      <c r="V214" s="361"/>
      <c r="W214" s="367"/>
      <c r="X214" s="367"/>
      <c r="Y214" s="335" t="s">
        <v>4937</v>
      </c>
      <c r="AB214" s="384"/>
      <c r="AE214" s="367"/>
    </row>
    <row r="215" spans="1:33" s="332" customFormat="1" ht="22.5" x14ac:dyDescent="0.2">
      <c r="A215" s="362" t="s">
        <v>625</v>
      </c>
      <c r="B215" s="363" t="s">
        <v>4874</v>
      </c>
      <c r="C215" s="1068" t="s">
        <v>4875</v>
      </c>
      <c r="D215" s="1068"/>
      <c r="E215" s="1068"/>
      <c r="F215" s="364" t="s">
        <v>644</v>
      </c>
      <c r="G215" s="364"/>
      <c r="H215" s="364"/>
      <c r="I215" s="364" t="s">
        <v>4938</v>
      </c>
      <c r="J215" s="365">
        <v>185.49</v>
      </c>
      <c r="K215" s="364"/>
      <c r="L215" s="365">
        <v>51584.77</v>
      </c>
      <c r="M215" s="364"/>
      <c r="N215" s="366"/>
      <c r="V215" s="361"/>
      <c r="W215" s="367"/>
      <c r="X215" s="367" t="s">
        <v>4875</v>
      </c>
      <c r="AB215" s="384"/>
      <c r="AE215" s="367"/>
    </row>
    <row r="216" spans="1:33" s="332" customFormat="1" ht="12" x14ac:dyDescent="0.2">
      <c r="A216" s="379"/>
      <c r="B216" s="380"/>
      <c r="C216" s="340" t="s">
        <v>462</v>
      </c>
      <c r="D216" s="385"/>
      <c r="E216" s="385"/>
      <c r="F216" s="386"/>
      <c r="G216" s="386"/>
      <c r="H216" s="386"/>
      <c r="I216" s="386"/>
      <c r="J216" s="387"/>
      <c r="K216" s="386"/>
      <c r="L216" s="387"/>
      <c r="M216" s="388"/>
      <c r="N216" s="389"/>
      <c r="V216" s="361"/>
      <c r="W216" s="367"/>
      <c r="X216" s="367"/>
      <c r="AB216" s="384"/>
      <c r="AE216" s="367"/>
    </row>
    <row r="217" spans="1:33" s="332" customFormat="1" ht="12" x14ac:dyDescent="0.2">
      <c r="A217" s="368"/>
      <c r="B217" s="369"/>
      <c r="C217" s="1065" t="s">
        <v>4939</v>
      </c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72"/>
      <c r="V217" s="361"/>
      <c r="W217" s="367"/>
      <c r="X217" s="367"/>
      <c r="Y217" s="335" t="s">
        <v>4939</v>
      </c>
      <c r="AB217" s="384"/>
      <c r="AE217" s="367"/>
    </row>
    <row r="218" spans="1:33" s="332" customFormat="1" ht="1.5" customHeight="1" x14ac:dyDescent="0.2">
      <c r="A218" s="386"/>
      <c r="B218" s="380"/>
      <c r="C218" s="380"/>
      <c r="D218" s="380"/>
      <c r="E218" s="380"/>
      <c r="F218" s="386"/>
      <c r="G218" s="386"/>
      <c r="H218" s="386"/>
      <c r="I218" s="386"/>
      <c r="J218" s="390"/>
      <c r="K218" s="386"/>
      <c r="L218" s="390"/>
      <c r="M218" s="373"/>
      <c r="N218" s="390"/>
      <c r="V218" s="361"/>
      <c r="W218" s="367"/>
      <c r="X218" s="367"/>
      <c r="AB218" s="384"/>
      <c r="AE218" s="367"/>
    </row>
    <row r="219" spans="1:33" s="332" customFormat="1" ht="12" x14ac:dyDescent="0.2">
      <c r="A219" s="391"/>
      <c r="B219" s="392"/>
      <c r="C219" s="1068" t="s">
        <v>4940</v>
      </c>
      <c r="D219" s="1068"/>
      <c r="E219" s="1068"/>
      <c r="F219" s="1068"/>
      <c r="G219" s="1068"/>
      <c r="H219" s="1068"/>
      <c r="I219" s="1068"/>
      <c r="J219" s="1068"/>
      <c r="K219" s="1068"/>
      <c r="L219" s="393"/>
      <c r="M219" s="394"/>
      <c r="N219" s="395"/>
      <c r="V219" s="361"/>
      <c r="W219" s="367"/>
      <c r="X219" s="367"/>
      <c r="AB219" s="384"/>
      <c r="AE219" s="367"/>
      <c r="AF219" s="367" t="s">
        <v>4940</v>
      </c>
    </row>
    <row r="220" spans="1:33" s="332" customFormat="1" ht="12" x14ac:dyDescent="0.2">
      <c r="A220" s="396"/>
      <c r="B220" s="371"/>
      <c r="C220" s="1065" t="s">
        <v>512</v>
      </c>
      <c r="D220" s="1065"/>
      <c r="E220" s="1065"/>
      <c r="F220" s="1065"/>
      <c r="G220" s="1065"/>
      <c r="H220" s="1065"/>
      <c r="I220" s="1065"/>
      <c r="J220" s="1065"/>
      <c r="K220" s="1065"/>
      <c r="L220" s="397">
        <v>336894.84</v>
      </c>
      <c r="M220" s="398"/>
      <c r="N220" s="399"/>
      <c r="V220" s="361"/>
      <c r="W220" s="367"/>
      <c r="X220" s="367"/>
      <c r="AB220" s="384"/>
      <c r="AE220" s="367"/>
      <c r="AF220" s="367"/>
      <c r="AG220" s="335" t="s">
        <v>512</v>
      </c>
    </row>
    <row r="221" spans="1:33" s="332" customFormat="1" ht="12" x14ac:dyDescent="0.2">
      <c r="A221" s="396"/>
      <c r="B221" s="371"/>
      <c r="C221" s="1065" t="s">
        <v>513</v>
      </c>
      <c r="D221" s="1065"/>
      <c r="E221" s="1065"/>
      <c r="F221" s="1065"/>
      <c r="G221" s="1065"/>
      <c r="H221" s="1065"/>
      <c r="I221" s="1065"/>
      <c r="J221" s="1065"/>
      <c r="K221" s="1065"/>
      <c r="L221" s="397"/>
      <c r="M221" s="398"/>
      <c r="N221" s="399"/>
      <c r="V221" s="361"/>
      <c r="W221" s="367"/>
      <c r="X221" s="367"/>
      <c r="AB221" s="384"/>
      <c r="AE221" s="367"/>
      <c r="AF221" s="367"/>
      <c r="AG221" s="335" t="s">
        <v>513</v>
      </c>
    </row>
    <row r="222" spans="1:33" s="332" customFormat="1" ht="12" x14ac:dyDescent="0.2">
      <c r="A222" s="396"/>
      <c r="B222" s="371"/>
      <c r="C222" s="1065" t="s">
        <v>514</v>
      </c>
      <c r="D222" s="1065"/>
      <c r="E222" s="1065"/>
      <c r="F222" s="1065"/>
      <c r="G222" s="1065"/>
      <c r="H222" s="1065"/>
      <c r="I222" s="1065"/>
      <c r="J222" s="1065"/>
      <c r="K222" s="1065"/>
      <c r="L222" s="397">
        <v>2967.04</v>
      </c>
      <c r="M222" s="398"/>
      <c r="N222" s="399"/>
      <c r="V222" s="361"/>
      <c r="W222" s="367"/>
      <c r="X222" s="367"/>
      <c r="AB222" s="384"/>
      <c r="AE222" s="367"/>
      <c r="AF222" s="367"/>
      <c r="AG222" s="335" t="s">
        <v>514</v>
      </c>
    </row>
    <row r="223" spans="1:33" s="332" customFormat="1" ht="12" x14ac:dyDescent="0.2">
      <c r="A223" s="396"/>
      <c r="B223" s="371"/>
      <c r="C223" s="1065" t="s">
        <v>515</v>
      </c>
      <c r="D223" s="1065"/>
      <c r="E223" s="1065"/>
      <c r="F223" s="1065"/>
      <c r="G223" s="1065"/>
      <c r="H223" s="1065"/>
      <c r="I223" s="1065"/>
      <c r="J223" s="1065"/>
      <c r="K223" s="1065"/>
      <c r="L223" s="397">
        <v>84709.52</v>
      </c>
      <c r="M223" s="398"/>
      <c r="N223" s="399"/>
      <c r="V223" s="361"/>
      <c r="W223" s="367"/>
      <c r="X223" s="367"/>
      <c r="AB223" s="384"/>
      <c r="AE223" s="367"/>
      <c r="AF223" s="367"/>
      <c r="AG223" s="335" t="s">
        <v>515</v>
      </c>
    </row>
    <row r="224" spans="1:33" s="332" customFormat="1" ht="12" x14ac:dyDescent="0.2">
      <c r="A224" s="396"/>
      <c r="B224" s="371"/>
      <c r="C224" s="1065" t="s">
        <v>516</v>
      </c>
      <c r="D224" s="1065"/>
      <c r="E224" s="1065"/>
      <c r="F224" s="1065"/>
      <c r="G224" s="1065"/>
      <c r="H224" s="1065"/>
      <c r="I224" s="1065"/>
      <c r="J224" s="1065"/>
      <c r="K224" s="1065"/>
      <c r="L224" s="397">
        <v>4591.9399999999996</v>
      </c>
      <c r="M224" s="398"/>
      <c r="N224" s="399"/>
      <c r="V224" s="361"/>
      <c r="W224" s="367"/>
      <c r="X224" s="367"/>
      <c r="AB224" s="384"/>
      <c r="AE224" s="367"/>
      <c r="AF224" s="367"/>
      <c r="AG224" s="335" t="s">
        <v>516</v>
      </c>
    </row>
    <row r="225" spans="1:34" s="332" customFormat="1" ht="12" x14ac:dyDescent="0.2">
      <c r="A225" s="396"/>
      <c r="B225" s="371"/>
      <c r="C225" s="1065" t="s">
        <v>517</v>
      </c>
      <c r="D225" s="1065"/>
      <c r="E225" s="1065"/>
      <c r="F225" s="1065"/>
      <c r="G225" s="1065"/>
      <c r="H225" s="1065"/>
      <c r="I225" s="1065"/>
      <c r="J225" s="1065"/>
      <c r="K225" s="1065"/>
      <c r="L225" s="397">
        <v>249218.28</v>
      </c>
      <c r="M225" s="398"/>
      <c r="N225" s="399"/>
      <c r="V225" s="361"/>
      <c r="W225" s="367"/>
      <c r="X225" s="367"/>
      <c r="AB225" s="384"/>
      <c r="AE225" s="367"/>
      <c r="AF225" s="367"/>
      <c r="AG225" s="335" t="s">
        <v>517</v>
      </c>
    </row>
    <row r="226" spans="1:34" s="332" customFormat="1" ht="12" x14ac:dyDescent="0.2">
      <c r="A226" s="396"/>
      <c r="B226" s="371"/>
      <c r="C226" s="1065" t="s">
        <v>518</v>
      </c>
      <c r="D226" s="1065"/>
      <c r="E226" s="1065"/>
      <c r="F226" s="1065"/>
      <c r="G226" s="1065"/>
      <c r="H226" s="1065"/>
      <c r="I226" s="1065"/>
      <c r="J226" s="1065"/>
      <c r="K226" s="1065"/>
      <c r="L226" s="397">
        <v>355187.57</v>
      </c>
      <c r="M226" s="398"/>
      <c r="N226" s="399"/>
      <c r="V226" s="361"/>
      <c r="W226" s="367"/>
      <c r="X226" s="367"/>
      <c r="AB226" s="384"/>
      <c r="AE226" s="367"/>
      <c r="AF226" s="367"/>
      <c r="AG226" s="335" t="s">
        <v>518</v>
      </c>
    </row>
    <row r="227" spans="1:34" s="332" customFormat="1" ht="12" x14ac:dyDescent="0.2">
      <c r="A227" s="396"/>
      <c r="B227" s="371"/>
      <c r="C227" s="1065" t="s">
        <v>513</v>
      </c>
      <c r="D227" s="1065"/>
      <c r="E227" s="1065"/>
      <c r="F227" s="1065"/>
      <c r="G227" s="1065"/>
      <c r="H227" s="1065"/>
      <c r="I227" s="1065"/>
      <c r="J227" s="1065"/>
      <c r="K227" s="1065"/>
      <c r="L227" s="397"/>
      <c r="M227" s="398"/>
      <c r="N227" s="399"/>
      <c r="V227" s="361"/>
      <c r="W227" s="367"/>
      <c r="X227" s="367"/>
      <c r="AB227" s="384"/>
      <c r="AE227" s="367"/>
      <c r="AF227" s="367"/>
      <c r="AG227" s="335" t="s">
        <v>513</v>
      </c>
    </row>
    <row r="228" spans="1:34" s="332" customFormat="1" ht="12" x14ac:dyDescent="0.2">
      <c r="A228" s="396"/>
      <c r="B228" s="371"/>
      <c r="C228" s="1065" t="s">
        <v>519</v>
      </c>
      <c r="D228" s="1065"/>
      <c r="E228" s="1065"/>
      <c r="F228" s="1065"/>
      <c r="G228" s="1065"/>
      <c r="H228" s="1065"/>
      <c r="I228" s="1065"/>
      <c r="J228" s="1065"/>
      <c r="K228" s="1065"/>
      <c r="L228" s="397">
        <v>2967.04</v>
      </c>
      <c r="M228" s="398"/>
      <c r="N228" s="399"/>
      <c r="V228" s="361"/>
      <c r="W228" s="367"/>
      <c r="X228" s="367"/>
      <c r="AB228" s="384"/>
      <c r="AE228" s="367"/>
      <c r="AF228" s="367"/>
      <c r="AG228" s="335" t="s">
        <v>519</v>
      </c>
    </row>
    <row r="229" spans="1:34" s="332" customFormat="1" ht="12" x14ac:dyDescent="0.2">
      <c r="A229" s="396"/>
      <c r="B229" s="371"/>
      <c r="C229" s="1065" t="s">
        <v>520</v>
      </c>
      <c r="D229" s="1065"/>
      <c r="E229" s="1065"/>
      <c r="F229" s="1065"/>
      <c r="G229" s="1065"/>
      <c r="H229" s="1065"/>
      <c r="I229" s="1065"/>
      <c r="J229" s="1065"/>
      <c r="K229" s="1065"/>
      <c r="L229" s="397">
        <v>84709.52</v>
      </c>
      <c r="M229" s="398"/>
      <c r="N229" s="399"/>
      <c r="V229" s="361"/>
      <c r="W229" s="367"/>
      <c r="X229" s="367"/>
      <c r="AB229" s="384"/>
      <c r="AE229" s="367"/>
      <c r="AF229" s="367"/>
      <c r="AG229" s="335" t="s">
        <v>520</v>
      </c>
    </row>
    <row r="230" spans="1:34" s="332" customFormat="1" ht="12" x14ac:dyDescent="0.2">
      <c r="A230" s="396"/>
      <c r="B230" s="371"/>
      <c r="C230" s="1065" t="s">
        <v>521</v>
      </c>
      <c r="D230" s="1065"/>
      <c r="E230" s="1065"/>
      <c r="F230" s="1065"/>
      <c r="G230" s="1065"/>
      <c r="H230" s="1065"/>
      <c r="I230" s="1065"/>
      <c r="J230" s="1065"/>
      <c r="K230" s="1065"/>
      <c r="L230" s="397">
        <v>249218.28</v>
      </c>
      <c r="M230" s="398"/>
      <c r="N230" s="399"/>
      <c r="V230" s="361"/>
      <c r="W230" s="367"/>
      <c r="X230" s="367"/>
      <c r="AB230" s="384"/>
      <c r="AE230" s="367"/>
      <c r="AF230" s="367"/>
      <c r="AG230" s="335" t="s">
        <v>521</v>
      </c>
    </row>
    <row r="231" spans="1:34" s="332" customFormat="1" ht="12" x14ac:dyDescent="0.2">
      <c r="A231" s="396"/>
      <c r="B231" s="371"/>
      <c r="C231" s="1065" t="s">
        <v>522</v>
      </c>
      <c r="D231" s="1065"/>
      <c r="E231" s="1065"/>
      <c r="F231" s="1065"/>
      <c r="G231" s="1065"/>
      <c r="H231" s="1065"/>
      <c r="I231" s="1065"/>
      <c r="J231" s="1065"/>
      <c r="K231" s="1065"/>
      <c r="L231" s="397">
        <v>11111.71</v>
      </c>
      <c r="M231" s="398"/>
      <c r="N231" s="399"/>
      <c r="V231" s="361"/>
      <c r="W231" s="367"/>
      <c r="X231" s="367"/>
      <c r="AB231" s="384"/>
      <c r="AE231" s="367"/>
      <c r="AF231" s="367"/>
      <c r="AG231" s="335" t="s">
        <v>522</v>
      </c>
    </row>
    <row r="232" spans="1:34" s="332" customFormat="1" ht="12" x14ac:dyDescent="0.2">
      <c r="A232" s="396"/>
      <c r="B232" s="371"/>
      <c r="C232" s="1065" t="s">
        <v>523</v>
      </c>
      <c r="D232" s="1065"/>
      <c r="E232" s="1065"/>
      <c r="F232" s="1065"/>
      <c r="G232" s="1065"/>
      <c r="H232" s="1065"/>
      <c r="I232" s="1065"/>
      <c r="J232" s="1065"/>
      <c r="K232" s="1065"/>
      <c r="L232" s="397">
        <v>7181.02</v>
      </c>
      <c r="M232" s="398"/>
      <c r="N232" s="399"/>
      <c r="V232" s="361"/>
      <c r="W232" s="367"/>
      <c r="X232" s="367"/>
      <c r="AB232" s="384"/>
      <c r="AE232" s="367"/>
      <c r="AF232" s="367"/>
      <c r="AG232" s="335" t="s">
        <v>523</v>
      </c>
    </row>
    <row r="233" spans="1:34" s="332" customFormat="1" ht="12" x14ac:dyDescent="0.2">
      <c r="A233" s="396"/>
      <c r="B233" s="371"/>
      <c r="C233" s="1065" t="s">
        <v>524</v>
      </c>
      <c r="D233" s="1065"/>
      <c r="E233" s="1065"/>
      <c r="F233" s="1065"/>
      <c r="G233" s="1065"/>
      <c r="H233" s="1065"/>
      <c r="I233" s="1065"/>
      <c r="J233" s="1065"/>
      <c r="K233" s="1065"/>
      <c r="L233" s="397">
        <v>7558.98</v>
      </c>
      <c r="M233" s="398"/>
      <c r="N233" s="399"/>
      <c r="V233" s="361"/>
      <c r="W233" s="367"/>
      <c r="X233" s="367"/>
      <c r="AB233" s="384"/>
      <c r="AE233" s="367"/>
      <c r="AF233" s="367"/>
      <c r="AG233" s="335" t="s">
        <v>524</v>
      </c>
    </row>
    <row r="234" spans="1:34" s="332" customFormat="1" ht="12" x14ac:dyDescent="0.2">
      <c r="A234" s="396"/>
      <c r="B234" s="371"/>
      <c r="C234" s="1065" t="s">
        <v>525</v>
      </c>
      <c r="D234" s="1065"/>
      <c r="E234" s="1065"/>
      <c r="F234" s="1065"/>
      <c r="G234" s="1065"/>
      <c r="H234" s="1065"/>
      <c r="I234" s="1065"/>
      <c r="J234" s="1065"/>
      <c r="K234" s="1065"/>
      <c r="L234" s="397">
        <v>11111.71</v>
      </c>
      <c r="M234" s="398"/>
      <c r="N234" s="399"/>
      <c r="V234" s="361"/>
      <c r="W234" s="367"/>
      <c r="X234" s="367"/>
      <c r="AB234" s="384"/>
      <c r="AE234" s="367"/>
      <c r="AF234" s="367"/>
      <c r="AG234" s="335" t="s">
        <v>525</v>
      </c>
    </row>
    <row r="235" spans="1:34" s="332" customFormat="1" ht="12" x14ac:dyDescent="0.2">
      <c r="A235" s="396"/>
      <c r="B235" s="371"/>
      <c r="C235" s="1065" t="s">
        <v>526</v>
      </c>
      <c r="D235" s="1065"/>
      <c r="E235" s="1065"/>
      <c r="F235" s="1065"/>
      <c r="G235" s="1065"/>
      <c r="H235" s="1065"/>
      <c r="I235" s="1065"/>
      <c r="J235" s="1065"/>
      <c r="K235" s="1065"/>
      <c r="L235" s="397">
        <v>7181.02</v>
      </c>
      <c r="M235" s="398"/>
      <c r="N235" s="399"/>
      <c r="V235" s="361"/>
      <c r="W235" s="367"/>
      <c r="X235" s="367"/>
      <c r="AB235" s="384"/>
      <c r="AE235" s="367"/>
      <c r="AF235" s="367"/>
      <c r="AG235" s="335" t="s">
        <v>526</v>
      </c>
    </row>
    <row r="236" spans="1:34" s="332" customFormat="1" ht="12" x14ac:dyDescent="0.2">
      <c r="A236" s="396"/>
      <c r="B236" s="390"/>
      <c r="C236" s="1067" t="s">
        <v>4941</v>
      </c>
      <c r="D236" s="1067"/>
      <c r="E236" s="1067"/>
      <c r="F236" s="1067"/>
      <c r="G236" s="1067"/>
      <c r="H236" s="1067"/>
      <c r="I236" s="1067"/>
      <c r="J236" s="1067"/>
      <c r="K236" s="1067"/>
      <c r="L236" s="400">
        <v>355187.57</v>
      </c>
      <c r="M236" s="401"/>
      <c r="N236" s="402"/>
      <c r="V236" s="361"/>
      <c r="W236" s="367"/>
      <c r="X236" s="367"/>
      <c r="AB236" s="384"/>
      <c r="AE236" s="367"/>
      <c r="AF236" s="367"/>
      <c r="AH236" s="367" t="s">
        <v>4941</v>
      </c>
    </row>
    <row r="237" spans="1:34" s="332" customFormat="1" ht="12" x14ac:dyDescent="0.2">
      <c r="A237" s="1195" t="s">
        <v>4650</v>
      </c>
      <c r="B237" s="1196"/>
      <c r="C237" s="1196"/>
      <c r="D237" s="1196"/>
      <c r="E237" s="1196"/>
      <c r="F237" s="1196"/>
      <c r="G237" s="1196"/>
      <c r="H237" s="1196"/>
      <c r="I237" s="1196"/>
      <c r="J237" s="1196"/>
      <c r="K237" s="1196"/>
      <c r="L237" s="1196"/>
      <c r="M237" s="1196"/>
      <c r="N237" s="1197"/>
      <c r="V237" s="361" t="s">
        <v>4650</v>
      </c>
      <c r="W237" s="367"/>
      <c r="X237" s="367"/>
      <c r="AB237" s="384"/>
      <c r="AE237" s="367"/>
      <c r="AF237" s="367"/>
      <c r="AH237" s="367"/>
    </row>
    <row r="238" spans="1:34" s="332" customFormat="1" ht="22.5" x14ac:dyDescent="0.2">
      <c r="A238" s="1192" t="s">
        <v>4942</v>
      </c>
      <c r="B238" s="1193"/>
      <c r="C238" s="1193"/>
      <c r="D238" s="1193"/>
      <c r="E238" s="1193"/>
      <c r="F238" s="1193"/>
      <c r="G238" s="1193"/>
      <c r="H238" s="1193"/>
      <c r="I238" s="1193"/>
      <c r="J238" s="1193"/>
      <c r="K238" s="1193"/>
      <c r="L238" s="1193"/>
      <c r="M238" s="1193"/>
      <c r="N238" s="1194"/>
      <c r="V238" s="361"/>
      <c r="W238" s="367" t="s">
        <v>4942</v>
      </c>
      <c r="X238" s="367"/>
      <c r="AB238" s="384"/>
      <c r="AE238" s="367"/>
      <c r="AF238" s="367"/>
      <c r="AH238" s="367"/>
    </row>
    <row r="239" spans="1:34" s="332" customFormat="1" ht="45" x14ac:dyDescent="0.2">
      <c r="A239" s="362" t="s">
        <v>630</v>
      </c>
      <c r="B239" s="363" t="s">
        <v>4943</v>
      </c>
      <c r="C239" s="1068" t="s">
        <v>4944</v>
      </c>
      <c r="D239" s="1068"/>
      <c r="E239" s="1068"/>
      <c r="F239" s="364" t="s">
        <v>621</v>
      </c>
      <c r="G239" s="364"/>
      <c r="H239" s="364"/>
      <c r="I239" s="364" t="s">
        <v>4945</v>
      </c>
      <c r="J239" s="365">
        <v>25.19</v>
      </c>
      <c r="K239" s="364"/>
      <c r="L239" s="365">
        <v>48622.54</v>
      </c>
      <c r="M239" s="364"/>
      <c r="N239" s="366"/>
      <c r="V239" s="361"/>
      <c r="W239" s="367"/>
      <c r="X239" s="367" t="s">
        <v>4944</v>
      </c>
      <c r="AB239" s="384"/>
      <c r="AE239" s="367"/>
      <c r="AF239" s="367"/>
      <c r="AH239" s="367"/>
    </row>
    <row r="240" spans="1:34" s="332" customFormat="1" ht="12" x14ac:dyDescent="0.2">
      <c r="A240" s="368"/>
      <c r="B240" s="369"/>
      <c r="C240" s="1065" t="s">
        <v>4946</v>
      </c>
      <c r="D240" s="1065"/>
      <c r="E240" s="1065"/>
      <c r="F240" s="1065"/>
      <c r="G240" s="1065"/>
      <c r="H240" s="1065"/>
      <c r="I240" s="1065"/>
      <c r="J240" s="1065"/>
      <c r="K240" s="1065"/>
      <c r="L240" s="1065"/>
      <c r="M240" s="1065"/>
      <c r="N240" s="1072"/>
      <c r="V240" s="361"/>
      <c r="W240" s="367"/>
      <c r="X240" s="367"/>
      <c r="Y240" s="335" t="s">
        <v>4946</v>
      </c>
      <c r="AB240" s="384"/>
      <c r="AE240" s="367"/>
      <c r="AF240" s="367"/>
      <c r="AH240" s="367"/>
    </row>
    <row r="241" spans="1:34" s="332" customFormat="1" ht="22.5" x14ac:dyDescent="0.2">
      <c r="A241" s="1192" t="s">
        <v>4947</v>
      </c>
      <c r="B241" s="1193"/>
      <c r="C241" s="1193"/>
      <c r="D241" s="1193"/>
      <c r="E241" s="1193"/>
      <c r="F241" s="1193"/>
      <c r="G241" s="1193"/>
      <c r="H241" s="1193"/>
      <c r="I241" s="1193"/>
      <c r="J241" s="1193"/>
      <c r="K241" s="1193"/>
      <c r="L241" s="1193"/>
      <c r="M241" s="1193"/>
      <c r="N241" s="1194"/>
      <c r="V241" s="361"/>
      <c r="W241" s="367" t="s">
        <v>4947</v>
      </c>
      <c r="X241" s="367"/>
      <c r="AB241" s="384"/>
      <c r="AE241" s="367"/>
      <c r="AF241" s="367"/>
      <c r="AH241" s="367"/>
    </row>
    <row r="242" spans="1:34" s="332" customFormat="1" ht="33.75" x14ac:dyDescent="0.2">
      <c r="A242" s="362" t="s">
        <v>152</v>
      </c>
      <c r="B242" s="363" t="s">
        <v>2502</v>
      </c>
      <c r="C242" s="1068" t="s">
        <v>2503</v>
      </c>
      <c r="D242" s="1068"/>
      <c r="E242" s="1068"/>
      <c r="F242" s="364" t="s">
        <v>621</v>
      </c>
      <c r="G242" s="364"/>
      <c r="H242" s="364"/>
      <c r="I242" s="364" t="s">
        <v>813</v>
      </c>
      <c r="J242" s="365">
        <v>61.63</v>
      </c>
      <c r="K242" s="364"/>
      <c r="L242" s="365">
        <v>49.3</v>
      </c>
      <c r="M242" s="364"/>
      <c r="N242" s="366"/>
      <c r="V242" s="361"/>
      <c r="W242" s="367"/>
      <c r="X242" s="367" t="s">
        <v>2503</v>
      </c>
      <c r="AB242" s="384"/>
      <c r="AE242" s="367"/>
      <c r="AF242" s="367"/>
      <c r="AH242" s="367"/>
    </row>
    <row r="243" spans="1:34" s="332" customFormat="1" ht="12" x14ac:dyDescent="0.2">
      <c r="A243" s="379"/>
      <c r="B243" s="380"/>
      <c r="C243" s="340" t="s">
        <v>623</v>
      </c>
      <c r="D243" s="385"/>
      <c r="E243" s="385"/>
      <c r="F243" s="386"/>
      <c r="G243" s="386"/>
      <c r="H243" s="386"/>
      <c r="I243" s="386"/>
      <c r="J243" s="387"/>
      <c r="K243" s="386"/>
      <c r="L243" s="387"/>
      <c r="M243" s="388"/>
      <c r="N243" s="389"/>
      <c r="V243" s="361"/>
      <c r="W243" s="367"/>
      <c r="X243" s="367"/>
      <c r="AB243" s="384"/>
      <c r="AE243" s="367"/>
      <c r="AF243" s="367"/>
      <c r="AH243" s="367"/>
    </row>
    <row r="244" spans="1:34" s="332" customFormat="1" ht="22.5" x14ac:dyDescent="0.2">
      <c r="A244" s="1192" t="s">
        <v>4948</v>
      </c>
      <c r="B244" s="1193"/>
      <c r="C244" s="1193"/>
      <c r="D244" s="1193"/>
      <c r="E244" s="1193"/>
      <c r="F244" s="1193"/>
      <c r="G244" s="1193"/>
      <c r="H244" s="1193"/>
      <c r="I244" s="1193"/>
      <c r="J244" s="1193"/>
      <c r="K244" s="1193"/>
      <c r="L244" s="1193"/>
      <c r="M244" s="1193"/>
      <c r="N244" s="1194"/>
      <c r="V244" s="361"/>
      <c r="W244" s="367" t="s">
        <v>4948</v>
      </c>
      <c r="X244" s="367"/>
      <c r="AB244" s="384"/>
      <c r="AE244" s="367"/>
      <c r="AF244" s="367"/>
      <c r="AH244" s="367"/>
    </row>
    <row r="245" spans="1:34" s="332" customFormat="1" ht="45" x14ac:dyDescent="0.2">
      <c r="A245" s="362" t="s">
        <v>159</v>
      </c>
      <c r="B245" s="363" t="s">
        <v>4949</v>
      </c>
      <c r="C245" s="1068" t="s">
        <v>4950</v>
      </c>
      <c r="D245" s="1068"/>
      <c r="E245" s="1068"/>
      <c r="F245" s="364" t="s">
        <v>621</v>
      </c>
      <c r="G245" s="364"/>
      <c r="H245" s="364"/>
      <c r="I245" s="364" t="s">
        <v>4951</v>
      </c>
      <c r="J245" s="365">
        <v>37</v>
      </c>
      <c r="K245" s="364"/>
      <c r="L245" s="365">
        <v>6706.62</v>
      </c>
      <c r="M245" s="364"/>
      <c r="N245" s="366"/>
      <c r="V245" s="361"/>
      <c r="W245" s="367"/>
      <c r="X245" s="367" t="s">
        <v>4950</v>
      </c>
      <c r="AB245" s="384"/>
      <c r="AE245" s="367"/>
      <c r="AF245" s="367"/>
      <c r="AH245" s="367"/>
    </row>
    <row r="246" spans="1:34" s="332" customFormat="1" ht="12" x14ac:dyDescent="0.2">
      <c r="A246" s="368"/>
      <c r="B246" s="369"/>
      <c r="C246" s="1065" t="s">
        <v>4952</v>
      </c>
      <c r="D246" s="1065"/>
      <c r="E246" s="1065"/>
      <c r="F246" s="1065"/>
      <c r="G246" s="1065"/>
      <c r="H246" s="1065"/>
      <c r="I246" s="1065"/>
      <c r="J246" s="1065"/>
      <c r="K246" s="1065"/>
      <c r="L246" s="1065"/>
      <c r="M246" s="1065"/>
      <c r="N246" s="1072"/>
      <c r="V246" s="361"/>
      <c r="W246" s="367"/>
      <c r="X246" s="367"/>
      <c r="Y246" s="335" t="s">
        <v>4952</v>
      </c>
      <c r="AB246" s="384"/>
      <c r="AE246" s="367"/>
      <c r="AF246" s="367"/>
      <c r="AH246" s="367"/>
    </row>
    <row r="247" spans="1:34" s="332" customFormat="1" ht="22.5" x14ac:dyDescent="0.2">
      <c r="A247" s="1192" t="s">
        <v>4953</v>
      </c>
      <c r="B247" s="1193"/>
      <c r="C247" s="1193"/>
      <c r="D247" s="1193"/>
      <c r="E247" s="1193"/>
      <c r="F247" s="1193"/>
      <c r="G247" s="1193"/>
      <c r="H247" s="1193"/>
      <c r="I247" s="1193"/>
      <c r="J247" s="1193"/>
      <c r="K247" s="1193"/>
      <c r="L247" s="1193"/>
      <c r="M247" s="1193"/>
      <c r="N247" s="1194"/>
      <c r="V247" s="361"/>
      <c r="W247" s="367" t="s">
        <v>4953</v>
      </c>
      <c r="X247" s="367"/>
      <c r="AB247" s="384"/>
      <c r="AE247" s="367"/>
      <c r="AF247" s="367"/>
      <c r="AH247" s="367"/>
    </row>
    <row r="248" spans="1:34" s="332" customFormat="1" ht="33.75" x14ac:dyDescent="0.2">
      <c r="A248" s="362" t="s">
        <v>160</v>
      </c>
      <c r="B248" s="363" t="s">
        <v>4954</v>
      </c>
      <c r="C248" s="1068" t="s">
        <v>4955</v>
      </c>
      <c r="D248" s="1068"/>
      <c r="E248" s="1068"/>
      <c r="F248" s="364" t="s">
        <v>621</v>
      </c>
      <c r="G248" s="364"/>
      <c r="H248" s="364"/>
      <c r="I248" s="364" t="s">
        <v>4956</v>
      </c>
      <c r="J248" s="365">
        <v>31.92</v>
      </c>
      <c r="K248" s="364"/>
      <c r="L248" s="365">
        <v>292.29000000000002</v>
      </c>
      <c r="M248" s="364"/>
      <c r="N248" s="366"/>
      <c r="V248" s="361"/>
      <c r="W248" s="367"/>
      <c r="X248" s="367" t="s">
        <v>4955</v>
      </c>
      <c r="AB248" s="384"/>
      <c r="AE248" s="367"/>
      <c r="AF248" s="367"/>
      <c r="AH248" s="367"/>
    </row>
    <row r="249" spans="1:34" s="332" customFormat="1" ht="12" x14ac:dyDescent="0.2">
      <c r="A249" s="379"/>
      <c r="B249" s="380"/>
      <c r="C249" s="340" t="s">
        <v>623</v>
      </c>
      <c r="D249" s="385"/>
      <c r="E249" s="385"/>
      <c r="F249" s="386"/>
      <c r="G249" s="386"/>
      <c r="H249" s="386"/>
      <c r="I249" s="386"/>
      <c r="J249" s="387"/>
      <c r="K249" s="386"/>
      <c r="L249" s="387"/>
      <c r="M249" s="388"/>
      <c r="N249" s="389"/>
      <c r="V249" s="361"/>
      <c r="W249" s="367"/>
      <c r="X249" s="367"/>
      <c r="AB249" s="384"/>
      <c r="AE249" s="367"/>
      <c r="AF249" s="367"/>
      <c r="AH249" s="367"/>
    </row>
    <row r="250" spans="1:34" s="332" customFormat="1" ht="22.5" x14ac:dyDescent="0.2">
      <c r="A250" s="1192" t="s">
        <v>2728</v>
      </c>
      <c r="B250" s="1193"/>
      <c r="C250" s="1193"/>
      <c r="D250" s="1193"/>
      <c r="E250" s="1193"/>
      <c r="F250" s="1193"/>
      <c r="G250" s="1193"/>
      <c r="H250" s="1193"/>
      <c r="I250" s="1193"/>
      <c r="J250" s="1193"/>
      <c r="K250" s="1193"/>
      <c r="L250" s="1193"/>
      <c r="M250" s="1193"/>
      <c r="N250" s="1194"/>
      <c r="V250" s="361"/>
      <c r="W250" s="367" t="s">
        <v>2728</v>
      </c>
      <c r="X250" s="367"/>
      <c r="AB250" s="384"/>
      <c r="AE250" s="367"/>
      <c r="AF250" s="367"/>
      <c r="AH250" s="367"/>
    </row>
    <row r="251" spans="1:34" s="332" customFormat="1" ht="45" x14ac:dyDescent="0.2">
      <c r="A251" s="362" t="s">
        <v>161</v>
      </c>
      <c r="B251" s="363" t="s">
        <v>1177</v>
      </c>
      <c r="C251" s="1068" t="s">
        <v>1178</v>
      </c>
      <c r="D251" s="1068"/>
      <c r="E251" s="1068"/>
      <c r="F251" s="364" t="s">
        <v>621</v>
      </c>
      <c r="G251" s="364"/>
      <c r="H251" s="364"/>
      <c r="I251" s="364" t="s">
        <v>4957</v>
      </c>
      <c r="J251" s="365">
        <v>38.729999999999997</v>
      </c>
      <c r="K251" s="364"/>
      <c r="L251" s="365">
        <v>497.6</v>
      </c>
      <c r="M251" s="364"/>
      <c r="N251" s="366"/>
      <c r="V251" s="361"/>
      <c r="W251" s="367"/>
      <c r="X251" s="367" t="s">
        <v>1178</v>
      </c>
      <c r="AB251" s="384"/>
      <c r="AE251" s="367"/>
      <c r="AF251" s="367"/>
      <c r="AH251" s="367"/>
    </row>
    <row r="252" spans="1:34" s="332" customFormat="1" ht="12" x14ac:dyDescent="0.2">
      <c r="A252" s="379"/>
      <c r="B252" s="380"/>
      <c r="C252" s="340" t="s">
        <v>623</v>
      </c>
      <c r="D252" s="385"/>
      <c r="E252" s="385"/>
      <c r="F252" s="386"/>
      <c r="G252" s="386"/>
      <c r="H252" s="386"/>
      <c r="I252" s="386"/>
      <c r="J252" s="387"/>
      <c r="K252" s="386"/>
      <c r="L252" s="387"/>
      <c r="M252" s="388"/>
      <c r="N252" s="389"/>
      <c r="V252" s="361"/>
      <c r="W252" s="367"/>
      <c r="X252" s="367"/>
      <c r="AB252" s="384"/>
      <c r="AE252" s="367"/>
      <c r="AF252" s="367"/>
      <c r="AH252" s="367"/>
    </row>
    <row r="253" spans="1:34" s="332" customFormat="1" ht="12" x14ac:dyDescent="0.2">
      <c r="A253" s="368"/>
      <c r="B253" s="369"/>
      <c r="C253" s="1065" t="s">
        <v>4958</v>
      </c>
      <c r="D253" s="1065"/>
      <c r="E253" s="1065"/>
      <c r="F253" s="1065"/>
      <c r="G253" s="1065"/>
      <c r="H253" s="1065"/>
      <c r="I253" s="1065"/>
      <c r="J253" s="1065"/>
      <c r="K253" s="1065"/>
      <c r="L253" s="1065"/>
      <c r="M253" s="1065"/>
      <c r="N253" s="1072"/>
      <c r="V253" s="361"/>
      <c r="W253" s="367"/>
      <c r="X253" s="367"/>
      <c r="Y253" s="335" t="s">
        <v>4958</v>
      </c>
      <c r="AB253" s="384"/>
      <c r="AE253" s="367"/>
      <c r="AF253" s="367"/>
      <c r="AH253" s="367"/>
    </row>
    <row r="254" spans="1:34" s="332" customFormat="1" ht="33.75" x14ac:dyDescent="0.2">
      <c r="A254" s="362" t="s">
        <v>162</v>
      </c>
      <c r="B254" s="363" t="s">
        <v>1182</v>
      </c>
      <c r="C254" s="1068" t="s">
        <v>2730</v>
      </c>
      <c r="D254" s="1068"/>
      <c r="E254" s="1068"/>
      <c r="F254" s="364" t="s">
        <v>621</v>
      </c>
      <c r="G254" s="364"/>
      <c r="H254" s="364"/>
      <c r="I254" s="364" t="s">
        <v>4957</v>
      </c>
      <c r="J254" s="365">
        <v>0.59</v>
      </c>
      <c r="K254" s="364"/>
      <c r="L254" s="365">
        <v>197.09</v>
      </c>
      <c r="M254" s="364"/>
      <c r="N254" s="366"/>
      <c r="V254" s="361"/>
      <c r="W254" s="367"/>
      <c r="X254" s="367" t="s">
        <v>2730</v>
      </c>
      <c r="AB254" s="384"/>
      <c r="AE254" s="367"/>
      <c r="AF254" s="367"/>
      <c r="AH254" s="367"/>
    </row>
    <row r="255" spans="1:34" s="332" customFormat="1" ht="12" x14ac:dyDescent="0.2">
      <c r="A255" s="379"/>
      <c r="B255" s="380"/>
      <c r="C255" s="340" t="s">
        <v>623</v>
      </c>
      <c r="D255" s="385"/>
      <c r="E255" s="385"/>
      <c r="F255" s="386"/>
      <c r="G255" s="386"/>
      <c r="H255" s="386"/>
      <c r="I255" s="386"/>
      <c r="J255" s="387"/>
      <c r="K255" s="386"/>
      <c r="L255" s="387"/>
      <c r="M255" s="388"/>
      <c r="N255" s="389"/>
      <c r="V255" s="361"/>
      <c r="W255" s="367"/>
      <c r="X255" s="367"/>
      <c r="AB255" s="384"/>
      <c r="AE255" s="367"/>
      <c r="AF255" s="367"/>
      <c r="AH255" s="367"/>
    </row>
    <row r="256" spans="1:34" s="332" customFormat="1" ht="12" x14ac:dyDescent="0.2">
      <c r="A256" s="368"/>
      <c r="B256" s="369"/>
      <c r="C256" s="1065" t="s">
        <v>4958</v>
      </c>
      <c r="D256" s="1065"/>
      <c r="E256" s="1065"/>
      <c r="F256" s="1065"/>
      <c r="G256" s="1065"/>
      <c r="H256" s="1065"/>
      <c r="I256" s="1065"/>
      <c r="J256" s="1065"/>
      <c r="K256" s="1065"/>
      <c r="L256" s="1065"/>
      <c r="M256" s="1065"/>
      <c r="N256" s="1072"/>
      <c r="V256" s="361"/>
      <c r="W256" s="367"/>
      <c r="X256" s="367"/>
      <c r="Y256" s="335" t="s">
        <v>4958</v>
      </c>
      <c r="AB256" s="384"/>
      <c r="AE256" s="367"/>
      <c r="AF256" s="367"/>
      <c r="AH256" s="367"/>
    </row>
    <row r="257" spans="1:36" s="332" customFormat="1" ht="12" x14ac:dyDescent="0.2">
      <c r="A257" s="370"/>
      <c r="B257" s="371"/>
      <c r="C257" s="1065" t="s">
        <v>4324</v>
      </c>
      <c r="D257" s="1065"/>
      <c r="E257" s="1065"/>
      <c r="F257" s="1065"/>
      <c r="G257" s="1065"/>
      <c r="H257" s="1065"/>
      <c r="I257" s="1065"/>
      <c r="J257" s="1065"/>
      <c r="K257" s="1065"/>
      <c r="L257" s="1065"/>
      <c r="M257" s="1065"/>
      <c r="N257" s="1072"/>
      <c r="V257" s="361"/>
      <c r="W257" s="367"/>
      <c r="X257" s="367"/>
      <c r="Z257" s="335" t="s">
        <v>4324</v>
      </c>
      <c r="AB257" s="384"/>
      <c r="AE257" s="367"/>
      <c r="AF257" s="367"/>
      <c r="AH257" s="367"/>
    </row>
    <row r="258" spans="1:36" s="332" customFormat="1" ht="1.5" customHeight="1" x14ac:dyDescent="0.2">
      <c r="A258" s="386"/>
      <c r="B258" s="380"/>
      <c r="C258" s="380"/>
      <c r="D258" s="380"/>
      <c r="E258" s="380"/>
      <c r="F258" s="386"/>
      <c r="G258" s="386"/>
      <c r="H258" s="386"/>
      <c r="I258" s="386"/>
      <c r="J258" s="390"/>
      <c r="K258" s="386"/>
      <c r="L258" s="390"/>
      <c r="M258" s="373"/>
      <c r="N258" s="390"/>
      <c r="V258" s="361"/>
      <c r="W258" s="367"/>
      <c r="X258" s="367"/>
      <c r="AB258" s="384"/>
      <c r="AE258" s="367"/>
      <c r="AF258" s="367"/>
      <c r="AH258" s="367"/>
    </row>
    <row r="259" spans="1:36" s="332" customFormat="1" ht="22.5" x14ac:dyDescent="0.2">
      <c r="A259" s="391"/>
      <c r="B259" s="392"/>
      <c r="C259" s="1068" t="s">
        <v>4657</v>
      </c>
      <c r="D259" s="1068"/>
      <c r="E259" s="1068"/>
      <c r="F259" s="1068"/>
      <c r="G259" s="1068"/>
      <c r="H259" s="1068"/>
      <c r="I259" s="1068"/>
      <c r="J259" s="1068"/>
      <c r="K259" s="1068"/>
      <c r="L259" s="393"/>
      <c r="M259" s="394"/>
      <c r="N259" s="395"/>
      <c r="V259" s="361"/>
      <c r="W259" s="367"/>
      <c r="X259" s="367"/>
      <c r="AB259" s="384"/>
      <c r="AE259" s="367"/>
      <c r="AF259" s="367" t="s">
        <v>4657</v>
      </c>
      <c r="AH259" s="367"/>
    </row>
    <row r="260" spans="1:36" s="332" customFormat="1" ht="12" x14ac:dyDescent="0.2">
      <c r="A260" s="396"/>
      <c r="B260" s="371"/>
      <c r="C260" s="1065" t="s">
        <v>512</v>
      </c>
      <c r="D260" s="1065"/>
      <c r="E260" s="1065"/>
      <c r="F260" s="1065"/>
      <c r="G260" s="1065"/>
      <c r="H260" s="1065"/>
      <c r="I260" s="1065"/>
      <c r="J260" s="1065"/>
      <c r="K260" s="1065"/>
      <c r="L260" s="397">
        <v>56365.440000000002</v>
      </c>
      <c r="M260" s="398"/>
      <c r="N260" s="399"/>
      <c r="V260" s="361"/>
      <c r="W260" s="367"/>
      <c r="X260" s="367"/>
      <c r="AB260" s="384"/>
      <c r="AE260" s="367"/>
      <c r="AF260" s="367"/>
      <c r="AG260" s="335" t="s">
        <v>512</v>
      </c>
      <c r="AH260" s="367"/>
    </row>
    <row r="261" spans="1:36" s="332" customFormat="1" ht="12" x14ac:dyDescent="0.2">
      <c r="A261" s="396"/>
      <c r="B261" s="371"/>
      <c r="C261" s="1065" t="s">
        <v>513</v>
      </c>
      <c r="D261" s="1065"/>
      <c r="E261" s="1065"/>
      <c r="F261" s="1065"/>
      <c r="G261" s="1065"/>
      <c r="H261" s="1065"/>
      <c r="I261" s="1065"/>
      <c r="J261" s="1065"/>
      <c r="K261" s="1065"/>
      <c r="L261" s="397"/>
      <c r="M261" s="398"/>
      <c r="N261" s="399"/>
      <c r="V261" s="361"/>
      <c r="W261" s="367"/>
      <c r="X261" s="367"/>
      <c r="AB261" s="384"/>
      <c r="AE261" s="367"/>
      <c r="AF261" s="367"/>
      <c r="AG261" s="335" t="s">
        <v>513</v>
      </c>
      <c r="AH261" s="367"/>
    </row>
    <row r="262" spans="1:36" s="332" customFormat="1" ht="12" x14ac:dyDescent="0.2">
      <c r="A262" s="396"/>
      <c r="B262" s="371"/>
      <c r="C262" s="1065" t="s">
        <v>515</v>
      </c>
      <c r="D262" s="1065"/>
      <c r="E262" s="1065"/>
      <c r="F262" s="1065"/>
      <c r="G262" s="1065"/>
      <c r="H262" s="1065"/>
      <c r="I262" s="1065"/>
      <c r="J262" s="1065"/>
      <c r="K262" s="1065"/>
      <c r="L262" s="397">
        <v>55329.16</v>
      </c>
      <c r="M262" s="398"/>
      <c r="N262" s="399"/>
      <c r="V262" s="361"/>
      <c r="W262" s="367"/>
      <c r="X262" s="367"/>
      <c r="AB262" s="384"/>
      <c r="AE262" s="367"/>
      <c r="AF262" s="367"/>
      <c r="AG262" s="335" t="s">
        <v>515</v>
      </c>
      <c r="AH262" s="367"/>
    </row>
    <row r="263" spans="1:36" s="332" customFormat="1" ht="12" x14ac:dyDescent="0.2">
      <c r="A263" s="396"/>
      <c r="B263" s="371"/>
      <c r="C263" s="1065" t="s">
        <v>517</v>
      </c>
      <c r="D263" s="1065"/>
      <c r="E263" s="1065"/>
      <c r="F263" s="1065"/>
      <c r="G263" s="1065"/>
      <c r="H263" s="1065"/>
      <c r="I263" s="1065"/>
      <c r="J263" s="1065"/>
      <c r="K263" s="1065"/>
      <c r="L263" s="397">
        <v>1036.28</v>
      </c>
      <c r="M263" s="398"/>
      <c r="N263" s="399"/>
      <c r="V263" s="361"/>
      <c r="W263" s="367"/>
      <c r="X263" s="367"/>
      <c r="AB263" s="384"/>
      <c r="AE263" s="367"/>
      <c r="AF263" s="367"/>
      <c r="AG263" s="335" t="s">
        <v>517</v>
      </c>
      <c r="AH263" s="367"/>
    </row>
    <row r="264" spans="1:36" s="332" customFormat="1" ht="12" x14ac:dyDescent="0.2">
      <c r="A264" s="396"/>
      <c r="B264" s="371"/>
      <c r="C264" s="1065" t="s">
        <v>518</v>
      </c>
      <c r="D264" s="1065"/>
      <c r="E264" s="1065"/>
      <c r="F264" s="1065"/>
      <c r="G264" s="1065"/>
      <c r="H264" s="1065"/>
      <c r="I264" s="1065"/>
      <c r="J264" s="1065"/>
      <c r="K264" s="1065"/>
      <c r="L264" s="397">
        <v>56365.440000000002</v>
      </c>
      <c r="M264" s="398"/>
      <c r="N264" s="399"/>
      <c r="V264" s="361"/>
      <c r="W264" s="367"/>
      <c r="X264" s="367"/>
      <c r="AB264" s="384"/>
      <c r="AE264" s="367"/>
      <c r="AF264" s="367"/>
      <c r="AG264" s="335" t="s">
        <v>518</v>
      </c>
      <c r="AH264" s="367"/>
    </row>
    <row r="265" spans="1:36" s="332" customFormat="1" ht="12" x14ac:dyDescent="0.2">
      <c r="A265" s="396"/>
      <c r="B265" s="371"/>
      <c r="C265" s="1065" t="s">
        <v>4959</v>
      </c>
      <c r="D265" s="1065"/>
      <c r="E265" s="1065"/>
      <c r="F265" s="1065"/>
      <c r="G265" s="1065"/>
      <c r="H265" s="1065"/>
      <c r="I265" s="1065"/>
      <c r="J265" s="1065"/>
      <c r="K265" s="1065"/>
      <c r="L265" s="397">
        <v>1036.28</v>
      </c>
      <c r="M265" s="398"/>
      <c r="N265" s="399"/>
      <c r="V265" s="361"/>
      <c r="W265" s="367"/>
      <c r="X265" s="367"/>
      <c r="AB265" s="384"/>
      <c r="AE265" s="367"/>
      <c r="AF265" s="367"/>
      <c r="AG265" s="335" t="s">
        <v>4959</v>
      </c>
      <c r="AH265" s="367"/>
    </row>
    <row r="266" spans="1:36" s="332" customFormat="1" ht="12" x14ac:dyDescent="0.2">
      <c r="A266" s="396"/>
      <c r="B266" s="371"/>
      <c r="C266" s="1065" t="s">
        <v>4960</v>
      </c>
      <c r="D266" s="1065"/>
      <c r="E266" s="1065"/>
      <c r="F266" s="1065"/>
      <c r="G266" s="1065"/>
      <c r="H266" s="1065"/>
      <c r="I266" s="1065"/>
      <c r="J266" s="1065"/>
      <c r="K266" s="1065"/>
      <c r="L266" s="397"/>
      <c r="M266" s="398"/>
      <c r="N266" s="399"/>
      <c r="V266" s="361"/>
      <c r="W266" s="367"/>
      <c r="X266" s="367"/>
      <c r="AB266" s="384"/>
      <c r="AE266" s="367"/>
      <c r="AF266" s="367"/>
      <c r="AG266" s="335" t="s">
        <v>4960</v>
      </c>
      <c r="AH266" s="367"/>
    </row>
    <row r="267" spans="1:36" s="332" customFormat="1" ht="12" x14ac:dyDescent="0.2">
      <c r="A267" s="396"/>
      <c r="B267" s="371"/>
      <c r="C267" s="1065" t="s">
        <v>4961</v>
      </c>
      <c r="D267" s="1065"/>
      <c r="E267" s="1065"/>
      <c r="F267" s="1065"/>
      <c r="G267" s="1065"/>
      <c r="H267" s="1065"/>
      <c r="I267" s="1065"/>
      <c r="J267" s="1065"/>
      <c r="K267" s="1065"/>
      <c r="L267" s="397">
        <v>1036.28</v>
      </c>
      <c r="M267" s="398"/>
      <c r="N267" s="399"/>
      <c r="V267" s="361"/>
      <c r="W267" s="367"/>
      <c r="X267" s="367"/>
      <c r="AB267" s="384"/>
      <c r="AE267" s="367"/>
      <c r="AF267" s="367"/>
      <c r="AG267" s="335" t="s">
        <v>4961</v>
      </c>
      <c r="AH267" s="367"/>
    </row>
    <row r="268" spans="1:36" s="332" customFormat="1" ht="12" x14ac:dyDescent="0.2">
      <c r="A268" s="396"/>
      <c r="B268" s="371"/>
      <c r="C268" s="1065" t="s">
        <v>4962</v>
      </c>
      <c r="D268" s="1065"/>
      <c r="E268" s="1065"/>
      <c r="F268" s="1065"/>
      <c r="G268" s="1065"/>
      <c r="H268" s="1065"/>
      <c r="I268" s="1065"/>
      <c r="J268" s="1065"/>
      <c r="K268" s="1065"/>
      <c r="L268" s="397">
        <v>55329.16</v>
      </c>
      <c r="M268" s="398"/>
      <c r="N268" s="399"/>
      <c r="V268" s="361"/>
      <c r="W268" s="367"/>
      <c r="X268" s="367"/>
      <c r="AB268" s="384"/>
      <c r="AE268" s="367"/>
      <c r="AF268" s="367"/>
      <c r="AG268" s="335" t="s">
        <v>4962</v>
      </c>
      <c r="AH268" s="367"/>
    </row>
    <row r="269" spans="1:36" s="332" customFormat="1" ht="22.5" x14ac:dyDescent="0.2">
      <c r="A269" s="396"/>
      <c r="B269" s="390"/>
      <c r="C269" s="1067" t="s">
        <v>4658</v>
      </c>
      <c r="D269" s="1067"/>
      <c r="E269" s="1067"/>
      <c r="F269" s="1067"/>
      <c r="G269" s="1067"/>
      <c r="H269" s="1067"/>
      <c r="I269" s="1067"/>
      <c r="J269" s="1067"/>
      <c r="K269" s="1067"/>
      <c r="L269" s="400">
        <v>56365.440000000002</v>
      </c>
      <c r="M269" s="401"/>
      <c r="N269" s="402"/>
      <c r="V269" s="361"/>
      <c r="W269" s="367"/>
      <c r="X269" s="367"/>
      <c r="AB269" s="384"/>
      <c r="AE269" s="367"/>
      <c r="AF269" s="367"/>
      <c r="AH269" s="367" t="s">
        <v>4658</v>
      </c>
    </row>
    <row r="270" spans="1:36" s="332" customFormat="1" ht="2.25" customHeight="1" x14ac:dyDescent="0.2">
      <c r="B270" s="338"/>
      <c r="C270" s="338"/>
      <c r="D270" s="338"/>
      <c r="E270" s="338"/>
      <c r="F270" s="338"/>
      <c r="G270" s="338"/>
      <c r="H270" s="338"/>
      <c r="I270" s="338"/>
      <c r="J270" s="338"/>
      <c r="K270" s="338"/>
      <c r="L270" s="403"/>
      <c r="M270" s="404"/>
      <c r="N270" s="405"/>
    </row>
    <row r="271" spans="1:36" s="332" customFormat="1" x14ac:dyDescent="0.2">
      <c r="A271" s="391"/>
      <c r="B271" s="392"/>
      <c r="C271" s="1068" t="s">
        <v>636</v>
      </c>
      <c r="D271" s="1068"/>
      <c r="E271" s="1068"/>
      <c r="F271" s="1068"/>
      <c r="G271" s="1068"/>
      <c r="H271" s="1068"/>
      <c r="I271" s="1068"/>
      <c r="J271" s="1068"/>
      <c r="K271" s="1068"/>
      <c r="L271" s="393"/>
      <c r="M271" s="406"/>
      <c r="N271" s="395"/>
      <c r="AI271" s="367" t="s">
        <v>636</v>
      </c>
    </row>
    <row r="272" spans="1:36" s="332" customFormat="1" x14ac:dyDescent="0.2">
      <c r="A272" s="396"/>
      <c r="B272" s="371"/>
      <c r="C272" s="1065" t="s">
        <v>512</v>
      </c>
      <c r="D272" s="1065"/>
      <c r="E272" s="1065"/>
      <c r="F272" s="1065"/>
      <c r="G272" s="1065"/>
      <c r="H272" s="1065"/>
      <c r="I272" s="1065"/>
      <c r="J272" s="1065"/>
      <c r="K272" s="1065"/>
      <c r="L272" s="397">
        <v>393260.28</v>
      </c>
      <c r="M272" s="407"/>
      <c r="N272" s="399"/>
      <c r="AI272" s="367"/>
      <c r="AJ272" s="335" t="s">
        <v>512</v>
      </c>
    </row>
    <row r="273" spans="1:36" s="332" customFormat="1" x14ac:dyDescent="0.2">
      <c r="A273" s="396"/>
      <c r="B273" s="371"/>
      <c r="C273" s="1065" t="s">
        <v>513</v>
      </c>
      <c r="D273" s="1065"/>
      <c r="E273" s="1065"/>
      <c r="F273" s="1065"/>
      <c r="G273" s="1065"/>
      <c r="H273" s="1065"/>
      <c r="I273" s="1065"/>
      <c r="J273" s="1065"/>
      <c r="K273" s="1065"/>
      <c r="L273" s="397"/>
      <c r="M273" s="407"/>
      <c r="N273" s="399"/>
      <c r="AI273" s="367"/>
      <c r="AJ273" s="335" t="s">
        <v>513</v>
      </c>
    </row>
    <row r="274" spans="1:36" s="332" customFormat="1" x14ac:dyDescent="0.2">
      <c r="A274" s="396"/>
      <c r="B274" s="371"/>
      <c r="C274" s="1065" t="s">
        <v>514</v>
      </c>
      <c r="D274" s="1065"/>
      <c r="E274" s="1065"/>
      <c r="F274" s="1065"/>
      <c r="G274" s="1065"/>
      <c r="H274" s="1065"/>
      <c r="I274" s="1065"/>
      <c r="J274" s="1065"/>
      <c r="K274" s="1065"/>
      <c r="L274" s="397">
        <v>2967.04</v>
      </c>
      <c r="M274" s="407"/>
      <c r="N274" s="399"/>
      <c r="AI274" s="367"/>
      <c r="AJ274" s="335" t="s">
        <v>514</v>
      </c>
    </row>
    <row r="275" spans="1:36" s="332" customFormat="1" x14ac:dyDescent="0.2">
      <c r="A275" s="396"/>
      <c r="B275" s="371"/>
      <c r="C275" s="1065" t="s">
        <v>515</v>
      </c>
      <c r="D275" s="1065"/>
      <c r="E275" s="1065"/>
      <c r="F275" s="1065"/>
      <c r="G275" s="1065"/>
      <c r="H275" s="1065"/>
      <c r="I275" s="1065"/>
      <c r="J275" s="1065"/>
      <c r="K275" s="1065"/>
      <c r="L275" s="397">
        <v>140038.68</v>
      </c>
      <c r="M275" s="407"/>
      <c r="N275" s="399"/>
      <c r="AI275" s="367"/>
      <c r="AJ275" s="335" t="s">
        <v>515</v>
      </c>
    </row>
    <row r="276" spans="1:36" s="332" customFormat="1" x14ac:dyDescent="0.2">
      <c r="A276" s="396"/>
      <c r="B276" s="371"/>
      <c r="C276" s="1065" t="s">
        <v>516</v>
      </c>
      <c r="D276" s="1065"/>
      <c r="E276" s="1065"/>
      <c r="F276" s="1065"/>
      <c r="G276" s="1065"/>
      <c r="H276" s="1065"/>
      <c r="I276" s="1065"/>
      <c r="J276" s="1065"/>
      <c r="K276" s="1065"/>
      <c r="L276" s="397">
        <v>4591.9399999999996</v>
      </c>
      <c r="M276" s="407"/>
      <c r="N276" s="399"/>
      <c r="AI276" s="367"/>
      <c r="AJ276" s="335" t="s">
        <v>516</v>
      </c>
    </row>
    <row r="277" spans="1:36" s="332" customFormat="1" x14ac:dyDescent="0.2">
      <c r="A277" s="396"/>
      <c r="B277" s="371"/>
      <c r="C277" s="1065" t="s">
        <v>517</v>
      </c>
      <c r="D277" s="1065"/>
      <c r="E277" s="1065"/>
      <c r="F277" s="1065"/>
      <c r="G277" s="1065"/>
      <c r="H277" s="1065"/>
      <c r="I277" s="1065"/>
      <c r="J277" s="1065"/>
      <c r="K277" s="1065"/>
      <c r="L277" s="397">
        <v>250254.56</v>
      </c>
      <c r="M277" s="407"/>
      <c r="N277" s="399"/>
      <c r="AI277" s="367"/>
      <c r="AJ277" s="335" t="s">
        <v>517</v>
      </c>
    </row>
    <row r="278" spans="1:36" s="332" customFormat="1" x14ac:dyDescent="0.2">
      <c r="A278" s="396"/>
      <c r="B278" s="371"/>
      <c r="C278" s="1065" t="s">
        <v>518</v>
      </c>
      <c r="D278" s="1065"/>
      <c r="E278" s="1065"/>
      <c r="F278" s="1065"/>
      <c r="G278" s="1065"/>
      <c r="H278" s="1065"/>
      <c r="I278" s="1065"/>
      <c r="J278" s="1065"/>
      <c r="K278" s="1065"/>
      <c r="L278" s="397">
        <v>411553.01</v>
      </c>
      <c r="M278" s="407"/>
      <c r="N278" s="399">
        <v>3860368</v>
      </c>
      <c r="AI278" s="367"/>
      <c r="AJ278" s="335" t="s">
        <v>518</v>
      </c>
    </row>
    <row r="279" spans="1:36" s="332" customFormat="1" x14ac:dyDescent="0.2">
      <c r="A279" s="396"/>
      <c r="B279" s="371" t="s">
        <v>423</v>
      </c>
      <c r="C279" s="1065" t="s">
        <v>4959</v>
      </c>
      <c r="D279" s="1065"/>
      <c r="E279" s="1065"/>
      <c r="F279" s="1065"/>
      <c r="G279" s="1065"/>
      <c r="H279" s="1065"/>
      <c r="I279" s="1065"/>
      <c r="J279" s="1065"/>
      <c r="K279" s="1065"/>
      <c r="L279" s="397">
        <v>356223.85</v>
      </c>
      <c r="M279" s="407" t="s">
        <v>567</v>
      </c>
      <c r="N279" s="399">
        <v>3341380</v>
      </c>
      <c r="AI279" s="367"/>
      <c r="AJ279" s="335" t="s">
        <v>4959</v>
      </c>
    </row>
    <row r="280" spans="1:36" s="332" customFormat="1" x14ac:dyDescent="0.2">
      <c r="A280" s="396"/>
      <c r="B280" s="371"/>
      <c r="C280" s="1065" t="s">
        <v>4960</v>
      </c>
      <c r="D280" s="1065"/>
      <c r="E280" s="1065"/>
      <c r="F280" s="1065"/>
      <c r="G280" s="1065"/>
      <c r="H280" s="1065"/>
      <c r="I280" s="1065"/>
      <c r="J280" s="1065"/>
      <c r="K280" s="1065"/>
      <c r="L280" s="397"/>
      <c r="M280" s="407"/>
      <c r="N280" s="399"/>
      <c r="AI280" s="367"/>
      <c r="AJ280" s="335" t="s">
        <v>4960</v>
      </c>
    </row>
    <row r="281" spans="1:36" s="332" customFormat="1" x14ac:dyDescent="0.2">
      <c r="A281" s="396"/>
      <c r="B281" s="371"/>
      <c r="C281" s="1065" t="s">
        <v>4963</v>
      </c>
      <c r="D281" s="1065"/>
      <c r="E281" s="1065"/>
      <c r="F281" s="1065"/>
      <c r="G281" s="1065"/>
      <c r="H281" s="1065"/>
      <c r="I281" s="1065"/>
      <c r="J281" s="1065"/>
      <c r="K281" s="1065"/>
      <c r="L281" s="397">
        <v>2967.04</v>
      </c>
      <c r="M281" s="407"/>
      <c r="N281" s="399"/>
      <c r="AI281" s="367"/>
      <c r="AJ281" s="335" t="s">
        <v>4963</v>
      </c>
    </row>
    <row r="282" spans="1:36" s="332" customFormat="1" x14ac:dyDescent="0.2">
      <c r="A282" s="396"/>
      <c r="B282" s="371"/>
      <c r="C282" s="1065" t="s">
        <v>4964</v>
      </c>
      <c r="D282" s="1065"/>
      <c r="E282" s="1065"/>
      <c r="F282" s="1065"/>
      <c r="G282" s="1065"/>
      <c r="H282" s="1065"/>
      <c r="I282" s="1065"/>
      <c r="J282" s="1065"/>
      <c r="K282" s="1065"/>
      <c r="L282" s="397">
        <v>84709.52</v>
      </c>
      <c r="M282" s="407"/>
      <c r="N282" s="399"/>
      <c r="AI282" s="367"/>
      <c r="AJ282" s="335" t="s">
        <v>4964</v>
      </c>
    </row>
    <row r="283" spans="1:36" s="332" customFormat="1" x14ac:dyDescent="0.2">
      <c r="A283" s="396"/>
      <c r="B283" s="371"/>
      <c r="C283" s="1065" t="s">
        <v>4961</v>
      </c>
      <c r="D283" s="1065"/>
      <c r="E283" s="1065"/>
      <c r="F283" s="1065"/>
      <c r="G283" s="1065"/>
      <c r="H283" s="1065"/>
      <c r="I283" s="1065"/>
      <c r="J283" s="1065"/>
      <c r="K283" s="1065"/>
      <c r="L283" s="397">
        <v>250254.56</v>
      </c>
      <c r="M283" s="407"/>
      <c r="N283" s="399"/>
      <c r="AI283" s="367"/>
      <c r="AJ283" s="335" t="s">
        <v>4961</v>
      </c>
    </row>
    <row r="284" spans="1:36" s="332" customFormat="1" x14ac:dyDescent="0.2">
      <c r="A284" s="396"/>
      <c r="B284" s="371"/>
      <c r="C284" s="1065" t="s">
        <v>4965</v>
      </c>
      <c r="D284" s="1065"/>
      <c r="E284" s="1065"/>
      <c r="F284" s="1065"/>
      <c r="G284" s="1065"/>
      <c r="H284" s="1065"/>
      <c r="I284" s="1065"/>
      <c r="J284" s="1065"/>
      <c r="K284" s="1065"/>
      <c r="L284" s="397">
        <v>11111.71</v>
      </c>
      <c r="M284" s="407"/>
      <c r="N284" s="399"/>
      <c r="AI284" s="367"/>
      <c r="AJ284" s="335" t="s">
        <v>4965</v>
      </c>
    </row>
    <row r="285" spans="1:36" s="332" customFormat="1" x14ac:dyDescent="0.2">
      <c r="A285" s="396"/>
      <c r="B285" s="371"/>
      <c r="C285" s="1065" t="s">
        <v>4966</v>
      </c>
      <c r="D285" s="1065"/>
      <c r="E285" s="1065"/>
      <c r="F285" s="1065"/>
      <c r="G285" s="1065"/>
      <c r="H285" s="1065"/>
      <c r="I285" s="1065"/>
      <c r="J285" s="1065"/>
      <c r="K285" s="1065"/>
      <c r="L285" s="397">
        <v>7181.02</v>
      </c>
      <c r="M285" s="407"/>
      <c r="N285" s="399"/>
      <c r="AI285" s="367"/>
      <c r="AJ285" s="335" t="s">
        <v>4966</v>
      </c>
    </row>
    <row r="286" spans="1:36" s="332" customFormat="1" x14ac:dyDescent="0.2">
      <c r="A286" s="396"/>
      <c r="B286" s="371" t="s">
        <v>423</v>
      </c>
      <c r="C286" s="1065" t="s">
        <v>4962</v>
      </c>
      <c r="D286" s="1065"/>
      <c r="E286" s="1065"/>
      <c r="F286" s="1065"/>
      <c r="G286" s="1065"/>
      <c r="H286" s="1065"/>
      <c r="I286" s="1065"/>
      <c r="J286" s="1065"/>
      <c r="K286" s="1065"/>
      <c r="L286" s="397">
        <v>55329.16</v>
      </c>
      <c r="M286" s="407" t="s">
        <v>567</v>
      </c>
      <c r="N286" s="399">
        <v>518988</v>
      </c>
      <c r="AI286" s="367"/>
      <c r="AJ286" s="335" t="s">
        <v>4962</v>
      </c>
    </row>
    <row r="287" spans="1:36" s="332" customFormat="1" x14ac:dyDescent="0.2">
      <c r="A287" s="396"/>
      <c r="B287" s="371"/>
      <c r="C287" s="1065" t="s">
        <v>524</v>
      </c>
      <c r="D287" s="1065"/>
      <c r="E287" s="1065"/>
      <c r="F287" s="1065"/>
      <c r="G287" s="1065"/>
      <c r="H287" s="1065"/>
      <c r="I287" s="1065"/>
      <c r="J287" s="1065"/>
      <c r="K287" s="1065"/>
      <c r="L287" s="397">
        <v>7558.98</v>
      </c>
      <c r="M287" s="407"/>
      <c r="N287" s="399"/>
      <c r="AI287" s="367"/>
      <c r="AJ287" s="335" t="s">
        <v>524</v>
      </c>
    </row>
    <row r="288" spans="1:36" s="332" customFormat="1" x14ac:dyDescent="0.2">
      <c r="A288" s="396"/>
      <c r="B288" s="371"/>
      <c r="C288" s="1065" t="s">
        <v>525</v>
      </c>
      <c r="D288" s="1065"/>
      <c r="E288" s="1065"/>
      <c r="F288" s="1065"/>
      <c r="G288" s="1065"/>
      <c r="H288" s="1065"/>
      <c r="I288" s="1065"/>
      <c r="J288" s="1065"/>
      <c r="K288" s="1065"/>
      <c r="L288" s="397">
        <v>11111.71</v>
      </c>
      <c r="M288" s="407"/>
      <c r="N288" s="399"/>
      <c r="AI288" s="367"/>
      <c r="AJ288" s="335" t="s">
        <v>525</v>
      </c>
    </row>
    <row r="289" spans="1:37" x14ac:dyDescent="0.2">
      <c r="A289" s="396"/>
      <c r="B289" s="371"/>
      <c r="C289" s="1065" t="s">
        <v>526</v>
      </c>
      <c r="D289" s="1065"/>
      <c r="E289" s="1065"/>
      <c r="F289" s="1065"/>
      <c r="G289" s="1065"/>
      <c r="H289" s="1065"/>
      <c r="I289" s="1065"/>
      <c r="J289" s="1065"/>
      <c r="K289" s="1065"/>
      <c r="L289" s="397">
        <v>7181.02</v>
      </c>
      <c r="M289" s="407"/>
      <c r="N289" s="399"/>
      <c r="O289" s="332"/>
      <c r="P289" s="332"/>
      <c r="Q289" s="332"/>
      <c r="R289" s="332"/>
      <c r="S289" s="332"/>
      <c r="T289" s="332"/>
      <c r="U289" s="332"/>
      <c r="V289" s="332"/>
      <c r="W289" s="332"/>
      <c r="X289" s="332"/>
      <c r="Y289" s="332"/>
      <c r="Z289" s="332"/>
      <c r="AA289" s="332"/>
      <c r="AB289" s="332"/>
      <c r="AC289" s="332"/>
      <c r="AD289" s="332"/>
      <c r="AE289" s="332"/>
      <c r="AF289" s="332"/>
      <c r="AG289" s="332"/>
      <c r="AH289" s="332"/>
      <c r="AI289" s="367"/>
      <c r="AJ289" s="335" t="s">
        <v>526</v>
      </c>
      <c r="AK289" s="332"/>
    </row>
    <row r="290" spans="1:37" x14ac:dyDescent="0.2">
      <c r="A290" s="396"/>
      <c r="B290" s="390"/>
      <c r="C290" s="1067" t="s">
        <v>637</v>
      </c>
      <c r="D290" s="1067"/>
      <c r="E290" s="1067"/>
      <c r="F290" s="1067"/>
      <c r="G290" s="1067"/>
      <c r="H290" s="1067"/>
      <c r="I290" s="1067"/>
      <c r="J290" s="1067"/>
      <c r="K290" s="1067"/>
      <c r="L290" s="400">
        <v>411553.01</v>
      </c>
      <c r="M290" s="408"/>
      <c r="N290" s="409">
        <v>3860368</v>
      </c>
      <c r="O290" s="332"/>
      <c r="P290" s="332"/>
      <c r="Q290" s="332"/>
      <c r="R290" s="332"/>
      <c r="S290" s="332"/>
      <c r="T290" s="332"/>
      <c r="U290" s="332"/>
      <c r="V290" s="332"/>
      <c r="W290" s="332"/>
      <c r="X290" s="332"/>
      <c r="Y290" s="332"/>
      <c r="Z290" s="332"/>
      <c r="AA290" s="332"/>
      <c r="AB290" s="332"/>
      <c r="AC290" s="332"/>
      <c r="AD290" s="332"/>
      <c r="AE290" s="332"/>
      <c r="AF290" s="332"/>
      <c r="AG290" s="332"/>
      <c r="AH290" s="332"/>
      <c r="AI290" s="367"/>
      <c r="AJ290" s="332"/>
      <c r="AK290" s="367" t="s">
        <v>637</v>
      </c>
    </row>
    <row r="291" spans="1:37" ht="1.5" customHeight="1" x14ac:dyDescent="0.2">
      <c r="B291" s="390"/>
      <c r="C291" s="380"/>
      <c r="D291" s="380"/>
      <c r="E291" s="380"/>
      <c r="F291" s="380"/>
      <c r="G291" s="380"/>
      <c r="H291" s="380"/>
      <c r="I291" s="380"/>
      <c r="J291" s="380"/>
      <c r="K291" s="380"/>
      <c r="L291" s="400"/>
      <c r="M291" s="401"/>
      <c r="N291" s="410"/>
      <c r="O291" s="332"/>
      <c r="P291" s="332"/>
      <c r="Q291" s="332"/>
      <c r="R291" s="332"/>
      <c r="S291" s="332"/>
      <c r="T291" s="332"/>
      <c r="U291" s="332"/>
      <c r="V291" s="332"/>
      <c r="W291" s="332"/>
      <c r="X291" s="332"/>
      <c r="Y291" s="332"/>
      <c r="Z291" s="332"/>
      <c r="AA291" s="332"/>
      <c r="AB291" s="332"/>
      <c r="AC291" s="332"/>
      <c r="AD291" s="332"/>
      <c r="AE291" s="332"/>
      <c r="AF291" s="332"/>
      <c r="AG291" s="332"/>
      <c r="AH291" s="332"/>
      <c r="AI291" s="332"/>
      <c r="AJ291" s="332"/>
      <c r="AK291" s="332"/>
    </row>
    <row r="292" spans="1:37" ht="53.25" customHeight="1" x14ac:dyDescent="0.2">
      <c r="A292" s="411"/>
      <c r="B292" s="411"/>
      <c r="C292" s="411"/>
      <c r="D292" s="411"/>
      <c r="E292" s="411"/>
      <c r="F292" s="411"/>
      <c r="G292" s="411"/>
      <c r="H292" s="411"/>
      <c r="I292" s="411"/>
      <c r="J292" s="411"/>
      <c r="K292" s="411"/>
      <c r="L292" s="411"/>
      <c r="M292" s="411"/>
      <c r="N292" s="411"/>
      <c r="O292" s="332"/>
      <c r="P292" s="332"/>
      <c r="Q292" s="332"/>
      <c r="R292" s="332"/>
      <c r="S292" s="332"/>
      <c r="T292" s="332"/>
      <c r="U292" s="332"/>
      <c r="V292" s="332"/>
      <c r="W292" s="332"/>
      <c r="X292" s="332"/>
      <c r="Y292" s="332"/>
      <c r="Z292" s="332"/>
      <c r="AA292" s="332"/>
      <c r="AB292" s="332"/>
      <c r="AC292" s="332"/>
      <c r="AD292" s="332"/>
      <c r="AE292" s="332"/>
      <c r="AF292" s="332"/>
      <c r="AG292" s="332"/>
      <c r="AH292" s="332"/>
      <c r="AI292" s="332"/>
      <c r="AJ292" s="332"/>
      <c r="AK292" s="332"/>
    </row>
    <row r="293" spans="1:37" x14ac:dyDescent="0.2">
      <c r="B293" s="412" t="s">
        <v>376</v>
      </c>
      <c r="C293" s="1066" t="s">
        <v>2744</v>
      </c>
      <c r="D293" s="1066"/>
      <c r="E293" s="1066"/>
      <c r="F293" s="1066"/>
      <c r="G293" s="1066"/>
      <c r="H293" s="1066"/>
      <c r="I293" s="1066"/>
      <c r="J293" s="1066"/>
      <c r="K293" s="1066"/>
      <c r="L293" s="1066"/>
      <c r="O293" s="332"/>
      <c r="P293" s="332"/>
      <c r="Q293" s="332"/>
      <c r="R293" s="332"/>
      <c r="S293" s="332"/>
      <c r="T293" s="332"/>
      <c r="U293" s="332"/>
      <c r="V293" s="332"/>
      <c r="W293" s="332"/>
      <c r="X293" s="332"/>
      <c r="Y293" s="332"/>
      <c r="Z293" s="332"/>
      <c r="AA293" s="332"/>
      <c r="AB293" s="332"/>
      <c r="AC293" s="332"/>
      <c r="AD293" s="332"/>
      <c r="AE293" s="332"/>
      <c r="AF293" s="332"/>
      <c r="AG293" s="332"/>
      <c r="AH293" s="332"/>
      <c r="AI293" s="332"/>
      <c r="AJ293" s="332"/>
      <c r="AK293" s="332"/>
    </row>
    <row r="294" spans="1:37" ht="13.5" customHeight="1" x14ac:dyDescent="0.2">
      <c r="B294" s="333"/>
      <c r="C294" s="1064" t="s">
        <v>92</v>
      </c>
      <c r="D294" s="1064"/>
      <c r="E294" s="1064"/>
      <c r="F294" s="1064"/>
      <c r="G294" s="1064"/>
      <c r="H294" s="1064"/>
      <c r="I294" s="1064"/>
      <c r="J294" s="1064"/>
      <c r="K294" s="1064"/>
      <c r="L294" s="1064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2"/>
      <c r="AH294" s="332"/>
      <c r="AI294" s="332"/>
      <c r="AJ294" s="332"/>
      <c r="AK294" s="332"/>
    </row>
    <row r="295" spans="1:37" ht="12.75" customHeight="1" x14ac:dyDescent="0.2">
      <c r="B295" s="412" t="s">
        <v>377</v>
      </c>
      <c r="C295" s="1066" t="s">
        <v>2745</v>
      </c>
      <c r="D295" s="1066"/>
      <c r="E295" s="1066"/>
      <c r="F295" s="1066"/>
      <c r="G295" s="1066"/>
      <c r="H295" s="1066"/>
      <c r="I295" s="1066"/>
      <c r="J295" s="1066"/>
      <c r="K295" s="1066"/>
      <c r="L295" s="1066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2"/>
      <c r="AH295" s="332"/>
      <c r="AI295" s="332"/>
      <c r="AJ295" s="332"/>
      <c r="AK295" s="332"/>
    </row>
    <row r="296" spans="1:37" ht="13.5" customHeight="1" x14ac:dyDescent="0.2">
      <c r="C296" s="1064" t="s">
        <v>92</v>
      </c>
      <c r="D296" s="1064"/>
      <c r="E296" s="1064"/>
      <c r="F296" s="1064"/>
      <c r="G296" s="1064"/>
      <c r="H296" s="1064"/>
      <c r="I296" s="1064"/>
      <c r="J296" s="1064"/>
      <c r="K296" s="1064"/>
      <c r="L296" s="1064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2"/>
      <c r="AH296" s="332"/>
      <c r="AI296" s="332"/>
      <c r="AJ296" s="332"/>
      <c r="AK296" s="332"/>
    </row>
    <row r="298" spans="1:37" x14ac:dyDescent="0.2">
      <c r="B298" s="413"/>
      <c r="D298" s="413"/>
      <c r="F298" s="413"/>
      <c r="O298" s="332"/>
      <c r="P298" s="332"/>
      <c r="Q298" s="332"/>
      <c r="R298" s="332"/>
      <c r="S298" s="332"/>
      <c r="T298" s="332"/>
      <c r="U298" s="332"/>
      <c r="V298" s="332"/>
      <c r="W298" s="332"/>
      <c r="X298" s="332"/>
      <c r="Y298" s="332"/>
      <c r="Z298" s="332"/>
      <c r="AA298" s="332"/>
      <c r="AB298" s="332"/>
      <c r="AC298" s="332"/>
      <c r="AD298" s="332"/>
      <c r="AE298" s="332"/>
      <c r="AF298" s="332"/>
      <c r="AG298" s="332"/>
      <c r="AH298" s="332"/>
      <c r="AI298" s="332"/>
      <c r="AJ298" s="332"/>
      <c r="AK298" s="332"/>
    </row>
    <row r="315" spans="15:37" x14ac:dyDescent="0.2">
      <c r="O315" s="332"/>
      <c r="P315" s="332"/>
      <c r="Q315" s="332"/>
      <c r="R315" s="332"/>
      <c r="S315" s="332"/>
      <c r="T315" s="332"/>
      <c r="U315" s="332"/>
      <c r="V315" s="332"/>
      <c r="W315" s="332"/>
      <c r="X315" s="332"/>
      <c r="Y315" s="332"/>
      <c r="Z315" s="332"/>
      <c r="AA315" s="332"/>
      <c r="AB315" s="332"/>
      <c r="AC315" s="332"/>
      <c r="AD315" s="332"/>
      <c r="AE315" s="332"/>
      <c r="AF315" s="332"/>
      <c r="AG315" s="332"/>
      <c r="AH315" s="332"/>
      <c r="AI315" s="332"/>
      <c r="AJ315" s="332"/>
      <c r="AK315" s="332"/>
    </row>
    <row r="316" spans="15:37" x14ac:dyDescent="0.2">
      <c r="O316" s="332"/>
      <c r="P316" s="332"/>
      <c r="Q316" s="332"/>
      <c r="R316" s="332"/>
      <c r="S316" s="332"/>
      <c r="T316" s="332"/>
      <c r="U316" s="332"/>
      <c r="V316" s="332"/>
      <c r="W316" s="332"/>
      <c r="X316" s="332"/>
      <c r="Y316" s="332"/>
      <c r="Z316" s="332"/>
      <c r="AA316" s="332"/>
      <c r="AB316" s="332"/>
      <c r="AC316" s="332"/>
      <c r="AD316" s="332"/>
      <c r="AE316" s="332"/>
      <c r="AF316" s="332"/>
      <c r="AG316" s="332"/>
      <c r="AH316" s="332"/>
      <c r="AI316" s="332"/>
      <c r="AJ316" s="332"/>
      <c r="AK316" s="332"/>
    </row>
    <row r="319" spans="15:37" x14ac:dyDescent="0.2">
      <c r="O319" s="332"/>
      <c r="P319" s="332"/>
      <c r="Q319" s="332"/>
      <c r="R319" s="332"/>
      <c r="S319" s="332"/>
      <c r="T319" s="332"/>
      <c r="U319" s="332"/>
      <c r="V319" s="332"/>
      <c r="W319" s="332"/>
      <c r="X319" s="332"/>
      <c r="Y319" s="332"/>
      <c r="Z319" s="332"/>
      <c r="AA319" s="332"/>
      <c r="AB319" s="332"/>
      <c r="AC319" s="332"/>
      <c r="AD319" s="332"/>
      <c r="AE319" s="332"/>
      <c r="AF319" s="332"/>
      <c r="AG319" s="332"/>
      <c r="AH319" s="332"/>
      <c r="AI319" s="332"/>
      <c r="AJ319" s="332"/>
      <c r="AK319" s="332"/>
    </row>
  </sheetData>
  <mergeCells count="261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3:E53"/>
    <mergeCell ref="C54:E54"/>
    <mergeCell ref="C55:E55"/>
    <mergeCell ref="C56:E56"/>
    <mergeCell ref="C58:N58"/>
    <mergeCell ref="C59:E59"/>
    <mergeCell ref="C47:E47"/>
    <mergeCell ref="C48:E48"/>
    <mergeCell ref="C49:E49"/>
    <mergeCell ref="C50:E50"/>
    <mergeCell ref="C51:E51"/>
    <mergeCell ref="C52:E52"/>
    <mergeCell ref="C66:E66"/>
    <mergeCell ref="C67:E67"/>
    <mergeCell ref="C68:E68"/>
    <mergeCell ref="C69:E69"/>
    <mergeCell ref="C70:E70"/>
    <mergeCell ref="C71:E71"/>
    <mergeCell ref="C60:N60"/>
    <mergeCell ref="C61:N61"/>
    <mergeCell ref="C62:E62"/>
    <mergeCell ref="C63:E63"/>
    <mergeCell ref="C64:E64"/>
    <mergeCell ref="C65:E65"/>
    <mergeCell ref="C80:N80"/>
    <mergeCell ref="C81:E81"/>
    <mergeCell ref="C82:E82"/>
    <mergeCell ref="C83:E83"/>
    <mergeCell ref="C84:E84"/>
    <mergeCell ref="C85:E85"/>
    <mergeCell ref="C72:E72"/>
    <mergeCell ref="C73:E73"/>
    <mergeCell ref="C75:E75"/>
    <mergeCell ref="C77:E77"/>
    <mergeCell ref="C78:N78"/>
    <mergeCell ref="C79:N79"/>
    <mergeCell ref="C94:N94"/>
    <mergeCell ref="C95:E95"/>
    <mergeCell ref="C96:N96"/>
    <mergeCell ref="C97:N97"/>
    <mergeCell ref="C98:E98"/>
    <mergeCell ref="C99:E99"/>
    <mergeCell ref="C86:E86"/>
    <mergeCell ref="C87:E87"/>
    <mergeCell ref="C88:E88"/>
    <mergeCell ref="C89:E89"/>
    <mergeCell ref="C90:E90"/>
    <mergeCell ref="C92:E92"/>
    <mergeCell ref="C106:E106"/>
    <mergeCell ref="C107:E107"/>
    <mergeCell ref="C108:E108"/>
    <mergeCell ref="C109:E109"/>
    <mergeCell ref="C110:E110"/>
    <mergeCell ref="C112:E112"/>
    <mergeCell ref="C100:E100"/>
    <mergeCell ref="C101:E101"/>
    <mergeCell ref="C102:E102"/>
    <mergeCell ref="C103:E103"/>
    <mergeCell ref="C104:E104"/>
    <mergeCell ref="C105:E105"/>
    <mergeCell ref="C119:E119"/>
    <mergeCell ref="C120:E120"/>
    <mergeCell ref="C121:E121"/>
    <mergeCell ref="C122:E122"/>
    <mergeCell ref="C123:E123"/>
    <mergeCell ref="C124:E124"/>
    <mergeCell ref="C113:N113"/>
    <mergeCell ref="C114:N114"/>
    <mergeCell ref="C115:E115"/>
    <mergeCell ref="C116:E116"/>
    <mergeCell ref="C117:E117"/>
    <mergeCell ref="C118:E118"/>
    <mergeCell ref="C131:E131"/>
    <mergeCell ref="C132:E132"/>
    <mergeCell ref="C133:E133"/>
    <mergeCell ref="C134:E134"/>
    <mergeCell ref="C135:E135"/>
    <mergeCell ref="C136:E136"/>
    <mergeCell ref="C125:E125"/>
    <mergeCell ref="C126:E126"/>
    <mergeCell ref="C127:E127"/>
    <mergeCell ref="C128:N128"/>
    <mergeCell ref="C129:N129"/>
    <mergeCell ref="C130:N130"/>
    <mergeCell ref="C144:E144"/>
    <mergeCell ref="C145:N145"/>
    <mergeCell ref="C146:N146"/>
    <mergeCell ref="C147:E147"/>
    <mergeCell ref="C148:E148"/>
    <mergeCell ref="C149:E149"/>
    <mergeCell ref="C137:E137"/>
    <mergeCell ref="C138:E138"/>
    <mergeCell ref="C139:E139"/>
    <mergeCell ref="C140:E140"/>
    <mergeCell ref="C141:E141"/>
    <mergeCell ref="C142:E142"/>
    <mergeCell ref="C156:E156"/>
    <mergeCell ref="C157:E157"/>
    <mergeCell ref="C158:E158"/>
    <mergeCell ref="C159:E159"/>
    <mergeCell ref="C160:N160"/>
    <mergeCell ref="C161:N161"/>
    <mergeCell ref="C150:E150"/>
    <mergeCell ref="C151:E151"/>
    <mergeCell ref="C152:E152"/>
    <mergeCell ref="C153:E153"/>
    <mergeCell ref="C154:E154"/>
    <mergeCell ref="C155:E155"/>
    <mergeCell ref="C168:E168"/>
    <mergeCell ref="C169:E169"/>
    <mergeCell ref="C170:E170"/>
    <mergeCell ref="C171:E171"/>
    <mergeCell ref="C172:E172"/>
    <mergeCell ref="C173:E173"/>
    <mergeCell ref="C162:N162"/>
    <mergeCell ref="C163:E163"/>
    <mergeCell ref="C164:E164"/>
    <mergeCell ref="C165:E165"/>
    <mergeCell ref="C166:E166"/>
    <mergeCell ref="C167:E167"/>
    <mergeCell ref="C181:E181"/>
    <mergeCell ref="C182:E182"/>
    <mergeCell ref="C183:E183"/>
    <mergeCell ref="C184:E184"/>
    <mergeCell ref="C185:E185"/>
    <mergeCell ref="C186:E186"/>
    <mergeCell ref="C174:E174"/>
    <mergeCell ref="A176:N176"/>
    <mergeCell ref="C177:E177"/>
    <mergeCell ref="C178:N178"/>
    <mergeCell ref="C179:N179"/>
    <mergeCell ref="C180:E180"/>
    <mergeCell ref="C195:E195"/>
    <mergeCell ref="C197:E197"/>
    <mergeCell ref="C198:N198"/>
    <mergeCell ref="C199:N199"/>
    <mergeCell ref="C200:N200"/>
    <mergeCell ref="C201:E201"/>
    <mergeCell ref="C187:E187"/>
    <mergeCell ref="C188:E188"/>
    <mergeCell ref="C189:E189"/>
    <mergeCell ref="C190:E190"/>
    <mergeCell ref="C191:E191"/>
    <mergeCell ref="C193:E193"/>
    <mergeCell ref="C208:E208"/>
    <mergeCell ref="C209:E209"/>
    <mergeCell ref="C210:E210"/>
    <mergeCell ref="C212:E212"/>
    <mergeCell ref="C214:N214"/>
    <mergeCell ref="C215:E215"/>
    <mergeCell ref="C202:E202"/>
    <mergeCell ref="C203:E203"/>
    <mergeCell ref="C204:E204"/>
    <mergeCell ref="C205:E205"/>
    <mergeCell ref="C206:E206"/>
    <mergeCell ref="C207:E207"/>
    <mergeCell ref="C224:K224"/>
    <mergeCell ref="C225:K225"/>
    <mergeCell ref="C226:K226"/>
    <mergeCell ref="C227:K227"/>
    <mergeCell ref="C228:K228"/>
    <mergeCell ref="C229:K229"/>
    <mergeCell ref="C217:N217"/>
    <mergeCell ref="C219:K219"/>
    <mergeCell ref="C220:K220"/>
    <mergeCell ref="C221:K221"/>
    <mergeCell ref="C222:K222"/>
    <mergeCell ref="C223:K223"/>
    <mergeCell ref="C236:K236"/>
    <mergeCell ref="A237:N237"/>
    <mergeCell ref="A238:N238"/>
    <mergeCell ref="C239:E239"/>
    <mergeCell ref="C240:N240"/>
    <mergeCell ref="A241:N241"/>
    <mergeCell ref="C230:K230"/>
    <mergeCell ref="C231:K231"/>
    <mergeCell ref="C232:K232"/>
    <mergeCell ref="C233:K233"/>
    <mergeCell ref="C234:K234"/>
    <mergeCell ref="C235:K235"/>
    <mergeCell ref="A250:N250"/>
    <mergeCell ref="C251:E251"/>
    <mergeCell ref="C253:N253"/>
    <mergeCell ref="C254:E254"/>
    <mergeCell ref="C256:N256"/>
    <mergeCell ref="C257:N257"/>
    <mergeCell ref="C242:E242"/>
    <mergeCell ref="A244:N244"/>
    <mergeCell ref="C245:E245"/>
    <mergeCell ref="C246:N246"/>
    <mergeCell ref="A247:N247"/>
    <mergeCell ref="C248:E248"/>
    <mergeCell ref="C265:K265"/>
    <mergeCell ref="C266:K266"/>
    <mergeCell ref="C267:K267"/>
    <mergeCell ref="C268:K268"/>
    <mergeCell ref="C269:K269"/>
    <mergeCell ref="C271:K271"/>
    <mergeCell ref="C259:K259"/>
    <mergeCell ref="C260:K260"/>
    <mergeCell ref="C261:K261"/>
    <mergeCell ref="C262:K262"/>
    <mergeCell ref="C263:K263"/>
    <mergeCell ref="C264:K264"/>
    <mergeCell ref="C278:K278"/>
    <mergeCell ref="C279:K279"/>
    <mergeCell ref="C280:K280"/>
    <mergeCell ref="C281:K281"/>
    <mergeCell ref="C282:K282"/>
    <mergeCell ref="C283:K283"/>
    <mergeCell ref="C272:K272"/>
    <mergeCell ref="C273:K273"/>
    <mergeCell ref="C274:K274"/>
    <mergeCell ref="C275:K275"/>
    <mergeCell ref="C276:K276"/>
    <mergeCell ref="C277:K277"/>
    <mergeCell ref="C290:K290"/>
    <mergeCell ref="C293:L293"/>
    <mergeCell ref="C294:L294"/>
    <mergeCell ref="C295:L295"/>
    <mergeCell ref="C296:L296"/>
    <mergeCell ref="C284:K284"/>
    <mergeCell ref="C285:K285"/>
    <mergeCell ref="C286:K286"/>
    <mergeCell ref="C287:K287"/>
    <mergeCell ref="C288:K288"/>
    <mergeCell ref="C289:K289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55" orientation="landscape" useFirstPageNumber="1" r:id="rId1"/>
  <headerFooter>
    <oddFooter>&amp;R&amp;8&amp;P</oddFooter>
  </headerFooter>
  <rowBreaks count="1" manualBreakCount="1">
    <brk id="34" max="318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65"/>
  <sheetViews>
    <sheetView topLeftCell="A609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30" width="34.140625" style="335" hidden="1" customWidth="1"/>
    <col min="31" max="33" width="84.42578125" style="335" hidden="1" customWidth="1"/>
    <col min="34" max="34" width="138.42578125" style="335" hidden="1" customWidth="1"/>
    <col min="35" max="35" width="110.1406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4967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4968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4969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4969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4970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1281.31</v>
      </c>
      <c r="D28" s="352" t="s">
        <v>4971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1281.31</v>
      </c>
      <c r="D30" s="352" t="s">
        <v>4971</v>
      </c>
      <c r="E30" s="340" t="s">
        <v>401</v>
      </c>
      <c r="G30" s="332" t="s">
        <v>404</v>
      </c>
      <c r="L30" s="351">
        <v>0</v>
      </c>
      <c r="M30" s="352" t="s">
        <v>4972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1090.79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107.7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4666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4666</v>
      </c>
    </row>
    <row r="40" spans="1:28" s="332" customFormat="1" ht="45" x14ac:dyDescent="0.2">
      <c r="A40" s="362" t="s">
        <v>423</v>
      </c>
      <c r="B40" s="363" t="s">
        <v>4973</v>
      </c>
      <c r="C40" s="1068" t="s">
        <v>4974</v>
      </c>
      <c r="D40" s="1068"/>
      <c r="E40" s="1068"/>
      <c r="F40" s="364" t="s">
        <v>648</v>
      </c>
      <c r="G40" s="364"/>
      <c r="H40" s="364"/>
      <c r="I40" s="364" t="s">
        <v>4975</v>
      </c>
      <c r="J40" s="365"/>
      <c r="K40" s="364"/>
      <c r="L40" s="365"/>
      <c r="M40" s="364"/>
      <c r="N40" s="366"/>
      <c r="V40" s="361"/>
      <c r="W40" s="367" t="s">
        <v>4974</v>
      </c>
    </row>
    <row r="41" spans="1:28" s="332" customFormat="1" ht="12" x14ac:dyDescent="0.2">
      <c r="A41" s="368"/>
      <c r="B41" s="369"/>
      <c r="C41" s="1065" t="s">
        <v>4976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4976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3350</v>
      </c>
      <c r="K43" s="373" t="s">
        <v>436</v>
      </c>
      <c r="L43" s="374">
        <v>3429.56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452.25</v>
      </c>
      <c r="K44" s="373" t="s">
        <v>436</v>
      </c>
      <c r="L44" s="374">
        <v>462.99</v>
      </c>
      <c r="M44" s="373"/>
      <c r="N44" s="375"/>
      <c r="V44" s="361"/>
      <c r="W44" s="367"/>
      <c r="Z44" s="335" t="s">
        <v>438</v>
      </c>
    </row>
    <row r="45" spans="1:28" s="332" customFormat="1" ht="12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4977</v>
      </c>
      <c r="H45" s="373" t="s">
        <v>436</v>
      </c>
      <c r="I45" s="373" t="s">
        <v>4978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3350</v>
      </c>
      <c r="K46" s="376"/>
      <c r="L46" s="377">
        <v>3429.56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462.99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425.95</v>
      </c>
      <c r="M48" s="373"/>
      <c r="N48" s="375"/>
      <c r="V48" s="361"/>
      <c r="W48" s="367"/>
      <c r="AA48" s="335" t="s">
        <v>653</v>
      </c>
    </row>
    <row r="49" spans="1:29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212.98</v>
      </c>
      <c r="M49" s="373"/>
      <c r="N49" s="375"/>
      <c r="V49" s="361"/>
      <c r="W49" s="367"/>
      <c r="AA49" s="335" t="s">
        <v>656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4068.49</v>
      </c>
      <c r="M50" s="376"/>
      <c r="N50" s="366"/>
      <c r="V50" s="361"/>
      <c r="W50" s="367"/>
      <c r="AC50" s="367" t="s">
        <v>459</v>
      </c>
    </row>
    <row r="51" spans="1:29" s="332" customFormat="1" ht="45" x14ac:dyDescent="0.2">
      <c r="A51" s="362" t="s">
        <v>434</v>
      </c>
      <c r="B51" s="363" t="s">
        <v>658</v>
      </c>
      <c r="C51" s="1068" t="s">
        <v>659</v>
      </c>
      <c r="D51" s="1068"/>
      <c r="E51" s="1068"/>
      <c r="F51" s="364" t="s">
        <v>660</v>
      </c>
      <c r="G51" s="364"/>
      <c r="H51" s="364"/>
      <c r="I51" s="364" t="s">
        <v>4979</v>
      </c>
      <c r="J51" s="365"/>
      <c r="K51" s="364"/>
      <c r="L51" s="365"/>
      <c r="M51" s="364"/>
      <c r="N51" s="366"/>
      <c r="V51" s="361"/>
      <c r="W51" s="367" t="s">
        <v>659</v>
      </c>
      <c r="AC51" s="367"/>
    </row>
    <row r="52" spans="1:29" s="332" customFormat="1" ht="12" x14ac:dyDescent="0.2">
      <c r="A52" s="368"/>
      <c r="B52" s="369"/>
      <c r="C52" s="1065" t="s">
        <v>4980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4980</v>
      </c>
      <c r="AC52" s="367"/>
    </row>
    <row r="53" spans="1:29" s="332" customFormat="1" ht="22.5" x14ac:dyDescent="0.2">
      <c r="A53" s="370"/>
      <c r="B53" s="371" t="s">
        <v>663</v>
      </c>
      <c r="C53" s="1065" t="s">
        <v>664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664</v>
      </c>
      <c r="AC53" s="367"/>
    </row>
    <row r="54" spans="1:29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Y54" s="335" t="s">
        <v>431</v>
      </c>
      <c r="AC54" s="367"/>
    </row>
    <row r="55" spans="1:29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1934.4</v>
      </c>
      <c r="K55" s="373" t="s">
        <v>665</v>
      </c>
      <c r="L55" s="374">
        <v>3090.2</v>
      </c>
      <c r="M55" s="373"/>
      <c r="N55" s="375"/>
      <c r="V55" s="361"/>
      <c r="W55" s="367"/>
      <c r="Z55" s="335" t="s">
        <v>432</v>
      </c>
      <c r="AC55" s="367"/>
    </row>
    <row r="56" spans="1:29" s="332" customFormat="1" ht="12" x14ac:dyDescent="0.2">
      <c r="A56" s="372"/>
      <c r="B56" s="371"/>
      <c r="C56" s="1065" t="s">
        <v>443</v>
      </c>
      <c r="D56" s="1065"/>
      <c r="E56" s="1065"/>
      <c r="F56" s="373" t="s">
        <v>444</v>
      </c>
      <c r="G56" s="373" t="s">
        <v>666</v>
      </c>
      <c r="H56" s="373" t="s">
        <v>665</v>
      </c>
      <c r="I56" s="373" t="s">
        <v>4981</v>
      </c>
      <c r="J56" s="374"/>
      <c r="K56" s="373"/>
      <c r="L56" s="374"/>
      <c r="M56" s="373"/>
      <c r="N56" s="375"/>
      <c r="V56" s="361"/>
      <c r="W56" s="367"/>
      <c r="AA56" s="335" t="s">
        <v>443</v>
      </c>
      <c r="AC56" s="367"/>
    </row>
    <row r="57" spans="1:29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1934.4</v>
      </c>
      <c r="K57" s="376"/>
      <c r="L57" s="377">
        <v>3090.2</v>
      </c>
      <c r="M57" s="376"/>
      <c r="N57" s="378"/>
      <c r="V57" s="361"/>
      <c r="W57" s="367"/>
      <c r="AB57" s="335" t="s">
        <v>450</v>
      </c>
      <c r="AC57" s="367"/>
    </row>
    <row r="58" spans="1:29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3090.2</v>
      </c>
      <c r="M58" s="373"/>
      <c r="N58" s="375"/>
      <c r="V58" s="361"/>
      <c r="W58" s="367"/>
      <c r="AA58" s="335" t="s">
        <v>451</v>
      </c>
      <c r="AC58" s="367"/>
    </row>
    <row r="59" spans="1:29" s="332" customFormat="1" ht="22.5" x14ac:dyDescent="0.2">
      <c r="A59" s="372"/>
      <c r="B59" s="371" t="s">
        <v>668</v>
      </c>
      <c r="C59" s="1065" t="s">
        <v>669</v>
      </c>
      <c r="D59" s="1065"/>
      <c r="E59" s="1065"/>
      <c r="F59" s="373" t="s">
        <v>454</v>
      </c>
      <c r="G59" s="373" t="s">
        <v>670</v>
      </c>
      <c r="H59" s="373"/>
      <c r="I59" s="373" t="s">
        <v>670</v>
      </c>
      <c r="J59" s="374"/>
      <c r="K59" s="373"/>
      <c r="L59" s="374">
        <v>2750.28</v>
      </c>
      <c r="M59" s="373"/>
      <c r="N59" s="375"/>
      <c r="V59" s="361"/>
      <c r="W59" s="367"/>
      <c r="AA59" s="335" t="s">
        <v>669</v>
      </c>
      <c r="AC59" s="367"/>
    </row>
    <row r="60" spans="1:29" s="332" customFormat="1" ht="22.5" x14ac:dyDescent="0.2">
      <c r="A60" s="372"/>
      <c r="B60" s="371" t="s">
        <v>671</v>
      </c>
      <c r="C60" s="1065" t="s">
        <v>672</v>
      </c>
      <c r="D60" s="1065"/>
      <c r="E60" s="1065"/>
      <c r="F60" s="373" t="s">
        <v>454</v>
      </c>
      <c r="G60" s="373" t="s">
        <v>673</v>
      </c>
      <c r="H60" s="373"/>
      <c r="I60" s="373" t="s">
        <v>673</v>
      </c>
      <c r="J60" s="374"/>
      <c r="K60" s="373"/>
      <c r="L60" s="374">
        <v>1236.08</v>
      </c>
      <c r="M60" s="373"/>
      <c r="N60" s="375"/>
      <c r="V60" s="361"/>
      <c r="W60" s="367"/>
      <c r="AA60" s="335" t="s">
        <v>672</v>
      </c>
      <c r="AC60" s="367"/>
    </row>
    <row r="61" spans="1:29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7076.56</v>
      </c>
      <c r="M61" s="376"/>
      <c r="N61" s="366"/>
      <c r="V61" s="361"/>
      <c r="W61" s="367"/>
      <c r="AC61" s="367" t="s">
        <v>459</v>
      </c>
    </row>
    <row r="62" spans="1:29" s="332" customFormat="1" ht="22.5" x14ac:dyDescent="0.2">
      <c r="A62" s="362" t="s">
        <v>437</v>
      </c>
      <c r="B62" s="363" t="s">
        <v>4982</v>
      </c>
      <c r="C62" s="1068" t="s">
        <v>4983</v>
      </c>
      <c r="D62" s="1068"/>
      <c r="E62" s="1068"/>
      <c r="F62" s="364" t="s">
        <v>4984</v>
      </c>
      <c r="G62" s="364"/>
      <c r="H62" s="364"/>
      <c r="I62" s="364" t="s">
        <v>550</v>
      </c>
      <c r="J62" s="365"/>
      <c r="K62" s="364"/>
      <c r="L62" s="365"/>
      <c r="M62" s="364"/>
      <c r="N62" s="366"/>
      <c r="V62" s="361"/>
      <c r="W62" s="367" t="s">
        <v>4983</v>
      </c>
      <c r="AC62" s="367"/>
    </row>
    <row r="63" spans="1:29" s="332" customFormat="1" ht="12" x14ac:dyDescent="0.2">
      <c r="A63" s="368"/>
      <c r="B63" s="369"/>
      <c r="C63" s="1065" t="s">
        <v>4985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4985</v>
      </c>
      <c r="AC63" s="367"/>
    </row>
    <row r="64" spans="1:29" s="332" customFormat="1" ht="33.75" x14ac:dyDescent="0.2">
      <c r="A64" s="370"/>
      <c r="B64" s="371" t="s">
        <v>430</v>
      </c>
      <c r="C64" s="1065" t="s">
        <v>431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Y64" s="335" t="s">
        <v>431</v>
      </c>
      <c r="AC64" s="367"/>
    </row>
    <row r="65" spans="1:30" s="332" customFormat="1" ht="12" x14ac:dyDescent="0.2">
      <c r="A65" s="372"/>
      <c r="B65" s="371" t="s">
        <v>423</v>
      </c>
      <c r="C65" s="1065" t="s">
        <v>432</v>
      </c>
      <c r="D65" s="1065"/>
      <c r="E65" s="1065"/>
      <c r="F65" s="373"/>
      <c r="G65" s="373"/>
      <c r="H65" s="373"/>
      <c r="I65" s="373"/>
      <c r="J65" s="374">
        <v>83.33</v>
      </c>
      <c r="K65" s="373" t="s">
        <v>436</v>
      </c>
      <c r="L65" s="374">
        <v>149.99</v>
      </c>
      <c r="M65" s="373"/>
      <c r="N65" s="375"/>
      <c r="V65" s="361"/>
      <c r="W65" s="367"/>
      <c r="Z65" s="335" t="s">
        <v>432</v>
      </c>
      <c r="AC65" s="367"/>
    </row>
    <row r="66" spans="1:30" s="332" customFormat="1" ht="12" x14ac:dyDescent="0.2">
      <c r="A66" s="372"/>
      <c r="B66" s="371" t="s">
        <v>434</v>
      </c>
      <c r="C66" s="1065" t="s">
        <v>435</v>
      </c>
      <c r="D66" s="1065"/>
      <c r="E66" s="1065"/>
      <c r="F66" s="373"/>
      <c r="G66" s="373"/>
      <c r="H66" s="373"/>
      <c r="I66" s="373"/>
      <c r="J66" s="374">
        <v>28.8</v>
      </c>
      <c r="K66" s="373" t="s">
        <v>436</v>
      </c>
      <c r="L66" s="374">
        <v>51.84</v>
      </c>
      <c r="M66" s="373"/>
      <c r="N66" s="375"/>
      <c r="V66" s="361"/>
      <c r="W66" s="367"/>
      <c r="Z66" s="335" t="s">
        <v>435</v>
      </c>
      <c r="AC66" s="367"/>
    </row>
    <row r="67" spans="1:30" s="332" customFormat="1" ht="12" x14ac:dyDescent="0.2">
      <c r="A67" s="372"/>
      <c r="B67" s="371" t="s">
        <v>437</v>
      </c>
      <c r="C67" s="1065" t="s">
        <v>438</v>
      </c>
      <c r="D67" s="1065"/>
      <c r="E67" s="1065"/>
      <c r="F67" s="373"/>
      <c r="G67" s="373"/>
      <c r="H67" s="373"/>
      <c r="I67" s="373"/>
      <c r="J67" s="374">
        <v>3.22</v>
      </c>
      <c r="K67" s="373" t="s">
        <v>436</v>
      </c>
      <c r="L67" s="374">
        <v>5.8</v>
      </c>
      <c r="M67" s="373"/>
      <c r="N67" s="375"/>
      <c r="V67" s="361"/>
      <c r="W67" s="367"/>
      <c r="Z67" s="335" t="s">
        <v>438</v>
      </c>
      <c r="AC67" s="367"/>
    </row>
    <row r="68" spans="1:30" s="332" customFormat="1" ht="22.5" x14ac:dyDescent="0.2">
      <c r="A68" s="368"/>
      <c r="B68" s="381" t="s">
        <v>2298</v>
      </c>
      <c r="C68" s="1076" t="s">
        <v>2299</v>
      </c>
      <c r="D68" s="1076"/>
      <c r="E68" s="1076"/>
      <c r="F68" s="382" t="s">
        <v>644</v>
      </c>
      <c r="G68" s="382" t="s">
        <v>529</v>
      </c>
      <c r="H68" s="382"/>
      <c r="I68" s="382" t="s">
        <v>4986</v>
      </c>
      <c r="J68" s="371"/>
      <c r="K68" s="373"/>
      <c r="L68" s="374"/>
      <c r="M68" s="373"/>
      <c r="N68" s="383"/>
      <c r="V68" s="361"/>
      <c r="W68" s="367"/>
      <c r="AC68" s="367"/>
      <c r="AD68" s="384" t="s">
        <v>2299</v>
      </c>
    </row>
    <row r="69" spans="1:30" s="332" customFormat="1" ht="12" x14ac:dyDescent="0.2">
      <c r="A69" s="372"/>
      <c r="B69" s="371"/>
      <c r="C69" s="1065" t="s">
        <v>443</v>
      </c>
      <c r="D69" s="1065"/>
      <c r="E69" s="1065"/>
      <c r="F69" s="373" t="s">
        <v>444</v>
      </c>
      <c r="G69" s="373" t="s">
        <v>4987</v>
      </c>
      <c r="H69" s="373" t="s">
        <v>436</v>
      </c>
      <c r="I69" s="373" t="s">
        <v>4988</v>
      </c>
      <c r="J69" s="374"/>
      <c r="K69" s="373"/>
      <c r="L69" s="374"/>
      <c r="M69" s="373"/>
      <c r="N69" s="375"/>
      <c r="V69" s="361"/>
      <c r="W69" s="367"/>
      <c r="AA69" s="335" t="s">
        <v>443</v>
      </c>
      <c r="AC69" s="367"/>
      <c r="AD69" s="384"/>
    </row>
    <row r="70" spans="1:30" s="332" customFormat="1" ht="12" x14ac:dyDescent="0.2">
      <c r="A70" s="372"/>
      <c r="B70" s="371"/>
      <c r="C70" s="1065" t="s">
        <v>447</v>
      </c>
      <c r="D70" s="1065"/>
      <c r="E70" s="1065"/>
      <c r="F70" s="373" t="s">
        <v>444</v>
      </c>
      <c r="G70" s="373" t="s">
        <v>933</v>
      </c>
      <c r="H70" s="373" t="s">
        <v>436</v>
      </c>
      <c r="I70" s="373" t="s">
        <v>4989</v>
      </c>
      <c r="J70" s="374"/>
      <c r="K70" s="373"/>
      <c r="L70" s="374"/>
      <c r="M70" s="373"/>
      <c r="N70" s="375"/>
      <c r="V70" s="361"/>
      <c r="W70" s="367"/>
      <c r="AA70" s="335" t="s">
        <v>447</v>
      </c>
      <c r="AC70" s="367"/>
      <c r="AD70" s="384"/>
    </row>
    <row r="71" spans="1:30" s="332" customFormat="1" ht="12" x14ac:dyDescent="0.2">
      <c r="A71" s="372"/>
      <c r="B71" s="371"/>
      <c r="C71" s="1077" t="s">
        <v>450</v>
      </c>
      <c r="D71" s="1077"/>
      <c r="E71" s="1077"/>
      <c r="F71" s="376"/>
      <c r="G71" s="376"/>
      <c r="H71" s="376"/>
      <c r="I71" s="376"/>
      <c r="J71" s="377">
        <v>112.13</v>
      </c>
      <c r="K71" s="376"/>
      <c r="L71" s="377">
        <v>201.83</v>
      </c>
      <c r="M71" s="376"/>
      <c r="N71" s="378"/>
      <c r="V71" s="361"/>
      <c r="W71" s="367"/>
      <c r="AB71" s="335" t="s">
        <v>450</v>
      </c>
      <c r="AC71" s="367"/>
      <c r="AD71" s="384"/>
    </row>
    <row r="72" spans="1:30" s="332" customFormat="1" ht="12" x14ac:dyDescent="0.2">
      <c r="A72" s="372"/>
      <c r="B72" s="371"/>
      <c r="C72" s="1065" t="s">
        <v>451</v>
      </c>
      <c r="D72" s="1065"/>
      <c r="E72" s="1065"/>
      <c r="F72" s="373"/>
      <c r="G72" s="373"/>
      <c r="H72" s="373"/>
      <c r="I72" s="373"/>
      <c r="J72" s="374"/>
      <c r="K72" s="373"/>
      <c r="L72" s="374">
        <v>155.79</v>
      </c>
      <c r="M72" s="373"/>
      <c r="N72" s="375"/>
      <c r="V72" s="361"/>
      <c r="W72" s="367"/>
      <c r="AA72" s="335" t="s">
        <v>451</v>
      </c>
      <c r="AC72" s="367"/>
      <c r="AD72" s="384"/>
    </row>
    <row r="73" spans="1:30" s="332" customFormat="1" ht="22.5" x14ac:dyDescent="0.2">
      <c r="A73" s="372"/>
      <c r="B73" s="371" t="s">
        <v>4990</v>
      </c>
      <c r="C73" s="1065" t="s">
        <v>4991</v>
      </c>
      <c r="D73" s="1065"/>
      <c r="E73" s="1065"/>
      <c r="F73" s="373" t="s">
        <v>454</v>
      </c>
      <c r="G73" s="373" t="s">
        <v>1754</v>
      </c>
      <c r="H73" s="373"/>
      <c r="I73" s="373" t="s">
        <v>1754</v>
      </c>
      <c r="J73" s="374"/>
      <c r="K73" s="373"/>
      <c r="L73" s="374">
        <v>182.27</v>
      </c>
      <c r="M73" s="373"/>
      <c r="N73" s="375"/>
      <c r="V73" s="361"/>
      <c r="W73" s="367"/>
      <c r="AA73" s="335" t="s">
        <v>4991</v>
      </c>
      <c r="AC73" s="367"/>
      <c r="AD73" s="384"/>
    </row>
    <row r="74" spans="1:30" s="332" customFormat="1" ht="22.5" x14ac:dyDescent="0.2">
      <c r="A74" s="372"/>
      <c r="B74" s="371" t="s">
        <v>4992</v>
      </c>
      <c r="C74" s="1065" t="s">
        <v>4993</v>
      </c>
      <c r="D74" s="1065"/>
      <c r="E74" s="1065"/>
      <c r="F74" s="373" t="s">
        <v>454</v>
      </c>
      <c r="G74" s="373" t="s">
        <v>980</v>
      </c>
      <c r="H74" s="373"/>
      <c r="I74" s="373" t="s">
        <v>980</v>
      </c>
      <c r="J74" s="374"/>
      <c r="K74" s="373"/>
      <c r="L74" s="374">
        <v>115.28</v>
      </c>
      <c r="M74" s="373"/>
      <c r="N74" s="375"/>
      <c r="V74" s="361"/>
      <c r="W74" s="367"/>
      <c r="AA74" s="335" t="s">
        <v>4993</v>
      </c>
      <c r="AC74" s="367"/>
      <c r="AD74" s="384"/>
    </row>
    <row r="75" spans="1:30" s="332" customFormat="1" ht="12" x14ac:dyDescent="0.2">
      <c r="A75" s="379"/>
      <c r="B75" s="380"/>
      <c r="C75" s="1068" t="s">
        <v>459</v>
      </c>
      <c r="D75" s="1068"/>
      <c r="E75" s="1068"/>
      <c r="F75" s="364"/>
      <c r="G75" s="364"/>
      <c r="H75" s="364"/>
      <c r="I75" s="364"/>
      <c r="J75" s="365"/>
      <c r="K75" s="364"/>
      <c r="L75" s="365">
        <v>499.38</v>
      </c>
      <c r="M75" s="376"/>
      <c r="N75" s="366"/>
      <c r="V75" s="361"/>
      <c r="W75" s="367"/>
      <c r="AC75" s="367" t="s">
        <v>459</v>
      </c>
      <c r="AD75" s="384"/>
    </row>
    <row r="76" spans="1:30" s="332" customFormat="1" ht="45" x14ac:dyDescent="0.2">
      <c r="A76" s="362" t="s">
        <v>439</v>
      </c>
      <c r="B76" s="363" t="s">
        <v>4994</v>
      </c>
      <c r="C76" s="1068" t="s">
        <v>4995</v>
      </c>
      <c r="D76" s="1068"/>
      <c r="E76" s="1068"/>
      <c r="F76" s="364" t="s">
        <v>660</v>
      </c>
      <c r="G76" s="364"/>
      <c r="H76" s="364"/>
      <c r="I76" s="364" t="s">
        <v>4996</v>
      </c>
      <c r="J76" s="365"/>
      <c r="K76" s="364"/>
      <c r="L76" s="365"/>
      <c r="M76" s="364"/>
      <c r="N76" s="366"/>
      <c r="V76" s="361"/>
      <c r="W76" s="367" t="s">
        <v>4995</v>
      </c>
      <c r="AC76" s="367"/>
      <c r="AD76" s="384"/>
    </row>
    <row r="77" spans="1:30" s="332" customFormat="1" ht="12" x14ac:dyDescent="0.2">
      <c r="A77" s="368"/>
      <c r="B77" s="369"/>
      <c r="C77" s="1065" t="s">
        <v>4997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35" t="s">
        <v>4997</v>
      </c>
      <c r="AC77" s="367"/>
      <c r="AD77" s="384"/>
    </row>
    <row r="78" spans="1:30" s="332" customFormat="1" ht="33.75" x14ac:dyDescent="0.2">
      <c r="A78" s="370"/>
      <c r="B78" s="371" t="s">
        <v>430</v>
      </c>
      <c r="C78" s="1065" t="s">
        <v>431</v>
      </c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72"/>
      <c r="V78" s="361"/>
      <c r="W78" s="367"/>
      <c r="Y78" s="335" t="s">
        <v>431</v>
      </c>
      <c r="AC78" s="367"/>
      <c r="AD78" s="384"/>
    </row>
    <row r="79" spans="1:30" s="332" customFormat="1" ht="12" x14ac:dyDescent="0.2">
      <c r="A79" s="372"/>
      <c r="B79" s="371" t="s">
        <v>423</v>
      </c>
      <c r="C79" s="1065" t="s">
        <v>432</v>
      </c>
      <c r="D79" s="1065"/>
      <c r="E79" s="1065"/>
      <c r="F79" s="373"/>
      <c r="G79" s="373"/>
      <c r="H79" s="373"/>
      <c r="I79" s="373"/>
      <c r="J79" s="374">
        <v>663.75</v>
      </c>
      <c r="K79" s="373" t="s">
        <v>436</v>
      </c>
      <c r="L79" s="374">
        <v>578.29</v>
      </c>
      <c r="M79" s="373"/>
      <c r="N79" s="375"/>
      <c r="V79" s="361"/>
      <c r="W79" s="367"/>
      <c r="Z79" s="335" t="s">
        <v>432</v>
      </c>
      <c r="AC79" s="367"/>
      <c r="AD79" s="384"/>
    </row>
    <row r="80" spans="1:30" s="332" customFormat="1" ht="12" x14ac:dyDescent="0.2">
      <c r="A80" s="372"/>
      <c r="B80" s="371"/>
      <c r="C80" s="1065" t="s">
        <v>443</v>
      </c>
      <c r="D80" s="1065"/>
      <c r="E80" s="1065"/>
      <c r="F80" s="373" t="s">
        <v>444</v>
      </c>
      <c r="G80" s="373" t="s">
        <v>4998</v>
      </c>
      <c r="H80" s="373" t="s">
        <v>436</v>
      </c>
      <c r="I80" s="373" t="s">
        <v>4999</v>
      </c>
      <c r="J80" s="374"/>
      <c r="K80" s="373"/>
      <c r="L80" s="374"/>
      <c r="M80" s="373"/>
      <c r="N80" s="375"/>
      <c r="V80" s="361"/>
      <c r="W80" s="367"/>
      <c r="AA80" s="335" t="s">
        <v>443</v>
      </c>
      <c r="AC80" s="367"/>
      <c r="AD80" s="384"/>
    </row>
    <row r="81" spans="1:30" s="332" customFormat="1" ht="12" x14ac:dyDescent="0.2">
      <c r="A81" s="372"/>
      <c r="B81" s="371"/>
      <c r="C81" s="1077" t="s">
        <v>450</v>
      </c>
      <c r="D81" s="1077"/>
      <c r="E81" s="1077"/>
      <c r="F81" s="376"/>
      <c r="G81" s="376"/>
      <c r="H81" s="376"/>
      <c r="I81" s="376"/>
      <c r="J81" s="377">
        <v>663.75</v>
      </c>
      <c r="K81" s="376"/>
      <c r="L81" s="377">
        <v>578.29</v>
      </c>
      <c r="M81" s="376"/>
      <c r="N81" s="378"/>
      <c r="V81" s="361"/>
      <c r="W81" s="367"/>
      <c r="AB81" s="335" t="s">
        <v>450</v>
      </c>
      <c r="AC81" s="367"/>
      <c r="AD81" s="384"/>
    </row>
    <row r="82" spans="1:30" s="332" customFormat="1" ht="12" x14ac:dyDescent="0.2">
      <c r="A82" s="372"/>
      <c r="B82" s="371"/>
      <c r="C82" s="1065" t="s">
        <v>451</v>
      </c>
      <c r="D82" s="1065"/>
      <c r="E82" s="1065"/>
      <c r="F82" s="373"/>
      <c r="G82" s="373"/>
      <c r="H82" s="373"/>
      <c r="I82" s="373"/>
      <c r="J82" s="374"/>
      <c r="K82" s="373"/>
      <c r="L82" s="374">
        <v>578.29</v>
      </c>
      <c r="M82" s="373"/>
      <c r="N82" s="375"/>
      <c r="V82" s="361"/>
      <c r="W82" s="367"/>
      <c r="AA82" s="335" t="s">
        <v>451</v>
      </c>
      <c r="AC82" s="367"/>
      <c r="AD82" s="384"/>
    </row>
    <row r="83" spans="1:30" s="332" customFormat="1" ht="22.5" x14ac:dyDescent="0.2">
      <c r="A83" s="372"/>
      <c r="B83" s="371" t="s">
        <v>668</v>
      </c>
      <c r="C83" s="1065" t="s">
        <v>669</v>
      </c>
      <c r="D83" s="1065"/>
      <c r="E83" s="1065"/>
      <c r="F83" s="373" t="s">
        <v>454</v>
      </c>
      <c r="G83" s="373" t="s">
        <v>670</v>
      </c>
      <c r="H83" s="373"/>
      <c r="I83" s="373" t="s">
        <v>670</v>
      </c>
      <c r="J83" s="374"/>
      <c r="K83" s="373"/>
      <c r="L83" s="374">
        <v>514.67999999999995</v>
      </c>
      <c r="M83" s="373"/>
      <c r="N83" s="375"/>
      <c r="V83" s="361"/>
      <c r="W83" s="367"/>
      <c r="AA83" s="335" t="s">
        <v>669</v>
      </c>
      <c r="AC83" s="367"/>
      <c r="AD83" s="384"/>
    </row>
    <row r="84" spans="1:30" s="332" customFormat="1" ht="22.5" x14ac:dyDescent="0.2">
      <c r="A84" s="372"/>
      <c r="B84" s="371" t="s">
        <v>671</v>
      </c>
      <c r="C84" s="1065" t="s">
        <v>672</v>
      </c>
      <c r="D84" s="1065"/>
      <c r="E84" s="1065"/>
      <c r="F84" s="373" t="s">
        <v>454</v>
      </c>
      <c r="G84" s="373" t="s">
        <v>673</v>
      </c>
      <c r="H84" s="373"/>
      <c r="I84" s="373" t="s">
        <v>673</v>
      </c>
      <c r="J84" s="374"/>
      <c r="K84" s="373"/>
      <c r="L84" s="374">
        <v>231.32</v>
      </c>
      <c r="M84" s="373"/>
      <c r="N84" s="375"/>
      <c r="V84" s="361"/>
      <c r="W84" s="367"/>
      <c r="AA84" s="335" t="s">
        <v>672</v>
      </c>
      <c r="AC84" s="367"/>
      <c r="AD84" s="384"/>
    </row>
    <row r="85" spans="1:30" s="332" customFormat="1" ht="12" x14ac:dyDescent="0.2">
      <c r="A85" s="379"/>
      <c r="B85" s="380"/>
      <c r="C85" s="1068" t="s">
        <v>459</v>
      </c>
      <c r="D85" s="1068"/>
      <c r="E85" s="1068"/>
      <c r="F85" s="364"/>
      <c r="G85" s="364"/>
      <c r="H85" s="364"/>
      <c r="I85" s="364"/>
      <c r="J85" s="365"/>
      <c r="K85" s="364"/>
      <c r="L85" s="365">
        <v>1324.29</v>
      </c>
      <c r="M85" s="376"/>
      <c r="N85" s="366"/>
      <c r="V85" s="361"/>
      <c r="W85" s="367"/>
      <c r="AC85" s="367" t="s">
        <v>459</v>
      </c>
      <c r="AD85" s="384"/>
    </row>
    <row r="86" spans="1:30" s="332" customFormat="1" ht="33.75" x14ac:dyDescent="0.2">
      <c r="A86" s="362" t="s">
        <v>472</v>
      </c>
      <c r="B86" s="363" t="s">
        <v>2304</v>
      </c>
      <c r="C86" s="1068" t="s">
        <v>2305</v>
      </c>
      <c r="D86" s="1068"/>
      <c r="E86" s="1068"/>
      <c r="F86" s="364" t="s">
        <v>644</v>
      </c>
      <c r="G86" s="364"/>
      <c r="H86" s="364"/>
      <c r="I86" s="364" t="s">
        <v>5000</v>
      </c>
      <c r="J86" s="365">
        <v>55.26</v>
      </c>
      <c r="K86" s="364"/>
      <c r="L86" s="365">
        <v>5112.1000000000004</v>
      </c>
      <c r="M86" s="364"/>
      <c r="N86" s="366"/>
      <c r="V86" s="361"/>
      <c r="W86" s="367" t="s">
        <v>2305</v>
      </c>
      <c r="AC86" s="367"/>
      <c r="AD86" s="384"/>
    </row>
    <row r="87" spans="1:30" s="332" customFormat="1" ht="12" x14ac:dyDescent="0.2">
      <c r="A87" s="379"/>
      <c r="B87" s="380"/>
      <c r="C87" s="340" t="s">
        <v>462</v>
      </c>
      <c r="D87" s="385"/>
      <c r="E87" s="385"/>
      <c r="F87" s="386"/>
      <c r="G87" s="386"/>
      <c r="H87" s="386"/>
      <c r="I87" s="386"/>
      <c r="J87" s="387"/>
      <c r="K87" s="386"/>
      <c r="L87" s="387"/>
      <c r="M87" s="388"/>
      <c r="N87" s="389"/>
      <c r="V87" s="361"/>
      <c r="W87" s="367"/>
      <c r="AC87" s="367"/>
      <c r="AD87" s="384"/>
    </row>
    <row r="88" spans="1:30" s="332" customFormat="1" ht="12" x14ac:dyDescent="0.2">
      <c r="A88" s="368"/>
      <c r="B88" s="369"/>
      <c r="C88" s="1065" t="s">
        <v>5001</v>
      </c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72"/>
      <c r="V88" s="361"/>
      <c r="W88" s="367"/>
      <c r="X88" s="335" t="s">
        <v>5001</v>
      </c>
      <c r="AC88" s="367"/>
      <c r="AD88" s="384"/>
    </row>
    <row r="89" spans="1:30" s="332" customFormat="1" ht="22.5" x14ac:dyDescent="0.2">
      <c r="A89" s="362" t="s">
        <v>476</v>
      </c>
      <c r="B89" s="363" t="s">
        <v>4678</v>
      </c>
      <c r="C89" s="1068" t="s">
        <v>4679</v>
      </c>
      <c r="D89" s="1068"/>
      <c r="E89" s="1068"/>
      <c r="F89" s="364" t="s">
        <v>660</v>
      </c>
      <c r="G89" s="364"/>
      <c r="H89" s="364"/>
      <c r="I89" s="364" t="s">
        <v>1292</v>
      </c>
      <c r="J89" s="365"/>
      <c r="K89" s="364"/>
      <c r="L89" s="365"/>
      <c r="M89" s="364"/>
      <c r="N89" s="366"/>
      <c r="V89" s="361"/>
      <c r="W89" s="367" t="s">
        <v>4679</v>
      </c>
      <c r="AC89" s="367"/>
      <c r="AD89" s="384"/>
    </row>
    <row r="90" spans="1:30" s="332" customFormat="1" ht="12" x14ac:dyDescent="0.2">
      <c r="A90" s="368"/>
      <c r="B90" s="369"/>
      <c r="C90" s="1065" t="s">
        <v>5002</v>
      </c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72"/>
      <c r="V90" s="361"/>
      <c r="W90" s="367"/>
      <c r="X90" s="335" t="s">
        <v>5002</v>
      </c>
      <c r="AC90" s="367"/>
      <c r="AD90" s="384"/>
    </row>
    <row r="91" spans="1:30" s="332" customFormat="1" ht="33.75" x14ac:dyDescent="0.2">
      <c r="A91" s="370"/>
      <c r="B91" s="371" t="s">
        <v>430</v>
      </c>
      <c r="C91" s="1065" t="s">
        <v>431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Y91" s="335" t="s">
        <v>431</v>
      </c>
      <c r="AC91" s="367"/>
      <c r="AD91" s="384"/>
    </row>
    <row r="92" spans="1:30" s="332" customFormat="1" ht="12" x14ac:dyDescent="0.2">
      <c r="A92" s="372"/>
      <c r="B92" s="371" t="s">
        <v>423</v>
      </c>
      <c r="C92" s="1065" t="s">
        <v>432</v>
      </c>
      <c r="D92" s="1065"/>
      <c r="E92" s="1065"/>
      <c r="F92" s="373"/>
      <c r="G92" s="373"/>
      <c r="H92" s="373"/>
      <c r="I92" s="373"/>
      <c r="J92" s="374">
        <v>729</v>
      </c>
      <c r="K92" s="373" t="s">
        <v>436</v>
      </c>
      <c r="L92" s="374">
        <v>829.24</v>
      </c>
      <c r="M92" s="373"/>
      <c r="N92" s="375"/>
      <c r="V92" s="361"/>
      <c r="W92" s="367"/>
      <c r="Z92" s="335" t="s">
        <v>432</v>
      </c>
      <c r="AC92" s="367"/>
      <c r="AD92" s="384"/>
    </row>
    <row r="93" spans="1:30" s="332" customFormat="1" ht="12" x14ac:dyDescent="0.2">
      <c r="A93" s="372"/>
      <c r="B93" s="371"/>
      <c r="C93" s="1065" t="s">
        <v>443</v>
      </c>
      <c r="D93" s="1065"/>
      <c r="E93" s="1065"/>
      <c r="F93" s="373" t="s">
        <v>444</v>
      </c>
      <c r="G93" s="373" t="s">
        <v>1524</v>
      </c>
      <c r="H93" s="373" t="s">
        <v>436</v>
      </c>
      <c r="I93" s="373" t="s">
        <v>5003</v>
      </c>
      <c r="J93" s="374"/>
      <c r="K93" s="373"/>
      <c r="L93" s="374"/>
      <c r="M93" s="373"/>
      <c r="N93" s="375"/>
      <c r="V93" s="361"/>
      <c r="W93" s="367"/>
      <c r="AA93" s="335" t="s">
        <v>443</v>
      </c>
      <c r="AC93" s="367"/>
      <c r="AD93" s="384"/>
    </row>
    <row r="94" spans="1:30" s="332" customFormat="1" ht="12" x14ac:dyDescent="0.2">
      <c r="A94" s="372"/>
      <c r="B94" s="371"/>
      <c r="C94" s="1077" t="s">
        <v>450</v>
      </c>
      <c r="D94" s="1077"/>
      <c r="E94" s="1077"/>
      <c r="F94" s="376"/>
      <c r="G94" s="376"/>
      <c r="H94" s="376"/>
      <c r="I94" s="376"/>
      <c r="J94" s="377">
        <v>729</v>
      </c>
      <c r="K94" s="376"/>
      <c r="L94" s="377">
        <v>829.24</v>
      </c>
      <c r="M94" s="376"/>
      <c r="N94" s="378"/>
      <c r="V94" s="361"/>
      <c r="W94" s="367"/>
      <c r="AB94" s="335" t="s">
        <v>450</v>
      </c>
      <c r="AC94" s="367"/>
      <c r="AD94" s="384"/>
    </row>
    <row r="95" spans="1:30" s="332" customFormat="1" ht="12" x14ac:dyDescent="0.2">
      <c r="A95" s="372"/>
      <c r="B95" s="371"/>
      <c r="C95" s="1065" t="s">
        <v>451</v>
      </c>
      <c r="D95" s="1065"/>
      <c r="E95" s="1065"/>
      <c r="F95" s="373"/>
      <c r="G95" s="373"/>
      <c r="H95" s="373"/>
      <c r="I95" s="373"/>
      <c r="J95" s="374"/>
      <c r="K95" s="373"/>
      <c r="L95" s="374">
        <v>829.24</v>
      </c>
      <c r="M95" s="373"/>
      <c r="N95" s="375"/>
      <c r="V95" s="361"/>
      <c r="W95" s="367"/>
      <c r="AA95" s="335" t="s">
        <v>451</v>
      </c>
      <c r="AC95" s="367"/>
      <c r="AD95" s="384"/>
    </row>
    <row r="96" spans="1:30" s="332" customFormat="1" ht="22.5" x14ac:dyDescent="0.2">
      <c r="A96" s="372"/>
      <c r="B96" s="371" t="s">
        <v>668</v>
      </c>
      <c r="C96" s="1065" t="s">
        <v>669</v>
      </c>
      <c r="D96" s="1065"/>
      <c r="E96" s="1065"/>
      <c r="F96" s="373" t="s">
        <v>454</v>
      </c>
      <c r="G96" s="373" t="s">
        <v>670</v>
      </c>
      <c r="H96" s="373"/>
      <c r="I96" s="373" t="s">
        <v>670</v>
      </c>
      <c r="J96" s="374"/>
      <c r="K96" s="373"/>
      <c r="L96" s="374">
        <v>738.02</v>
      </c>
      <c r="M96" s="373"/>
      <c r="N96" s="375"/>
      <c r="V96" s="361"/>
      <c r="W96" s="367"/>
      <c r="AA96" s="335" t="s">
        <v>669</v>
      </c>
      <c r="AC96" s="367"/>
      <c r="AD96" s="384"/>
    </row>
    <row r="97" spans="1:30" s="332" customFormat="1" ht="22.5" x14ac:dyDescent="0.2">
      <c r="A97" s="372"/>
      <c r="B97" s="371" t="s">
        <v>671</v>
      </c>
      <c r="C97" s="1065" t="s">
        <v>672</v>
      </c>
      <c r="D97" s="1065"/>
      <c r="E97" s="1065"/>
      <c r="F97" s="373" t="s">
        <v>454</v>
      </c>
      <c r="G97" s="373" t="s">
        <v>673</v>
      </c>
      <c r="H97" s="373"/>
      <c r="I97" s="373" t="s">
        <v>673</v>
      </c>
      <c r="J97" s="374"/>
      <c r="K97" s="373"/>
      <c r="L97" s="374">
        <v>331.7</v>
      </c>
      <c r="M97" s="373"/>
      <c r="N97" s="375"/>
      <c r="V97" s="361"/>
      <c r="W97" s="367"/>
      <c r="AA97" s="335" t="s">
        <v>672</v>
      </c>
      <c r="AC97" s="367"/>
      <c r="AD97" s="384"/>
    </row>
    <row r="98" spans="1:30" s="332" customFormat="1" ht="12" x14ac:dyDescent="0.2">
      <c r="A98" s="379"/>
      <c r="B98" s="380"/>
      <c r="C98" s="1068" t="s">
        <v>459</v>
      </c>
      <c r="D98" s="1068"/>
      <c r="E98" s="1068"/>
      <c r="F98" s="364"/>
      <c r="G98" s="364"/>
      <c r="H98" s="364"/>
      <c r="I98" s="364"/>
      <c r="J98" s="365"/>
      <c r="K98" s="364"/>
      <c r="L98" s="365">
        <v>1898.96</v>
      </c>
      <c r="M98" s="376"/>
      <c r="N98" s="366"/>
      <c r="V98" s="361"/>
      <c r="W98" s="367"/>
      <c r="AC98" s="367" t="s">
        <v>459</v>
      </c>
      <c r="AD98" s="384"/>
    </row>
    <row r="99" spans="1:30" s="332" customFormat="1" ht="45" x14ac:dyDescent="0.2">
      <c r="A99" s="362" t="s">
        <v>481</v>
      </c>
      <c r="B99" s="363" t="s">
        <v>687</v>
      </c>
      <c r="C99" s="1068" t="s">
        <v>688</v>
      </c>
      <c r="D99" s="1068"/>
      <c r="E99" s="1068"/>
      <c r="F99" s="364" t="s">
        <v>648</v>
      </c>
      <c r="G99" s="364"/>
      <c r="H99" s="364"/>
      <c r="I99" s="364" t="s">
        <v>5004</v>
      </c>
      <c r="J99" s="365"/>
      <c r="K99" s="364"/>
      <c r="L99" s="365"/>
      <c r="M99" s="364"/>
      <c r="N99" s="366"/>
      <c r="V99" s="361"/>
      <c r="W99" s="367" t="s">
        <v>688</v>
      </c>
      <c r="AC99" s="367"/>
      <c r="AD99" s="384"/>
    </row>
    <row r="100" spans="1:30" s="332" customFormat="1" ht="12" x14ac:dyDescent="0.2">
      <c r="A100" s="368"/>
      <c r="B100" s="369"/>
      <c r="C100" s="1065" t="s">
        <v>5005</v>
      </c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72"/>
      <c r="V100" s="361"/>
      <c r="W100" s="367"/>
      <c r="X100" s="335" t="s">
        <v>5005</v>
      </c>
      <c r="AC100" s="367"/>
      <c r="AD100" s="384"/>
    </row>
    <row r="101" spans="1:30" s="332" customFormat="1" ht="33.75" x14ac:dyDescent="0.2">
      <c r="A101" s="370"/>
      <c r="B101" s="371" t="s">
        <v>430</v>
      </c>
      <c r="C101" s="1065" t="s">
        <v>431</v>
      </c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72"/>
      <c r="V101" s="361"/>
      <c r="W101" s="367"/>
      <c r="Y101" s="335" t="s">
        <v>431</v>
      </c>
      <c r="AC101" s="367"/>
      <c r="AD101" s="384"/>
    </row>
    <row r="102" spans="1:30" s="332" customFormat="1" ht="12" x14ac:dyDescent="0.2">
      <c r="A102" s="372"/>
      <c r="B102" s="371" t="s">
        <v>434</v>
      </c>
      <c r="C102" s="1065" t="s">
        <v>435</v>
      </c>
      <c r="D102" s="1065"/>
      <c r="E102" s="1065"/>
      <c r="F102" s="373"/>
      <c r="G102" s="373"/>
      <c r="H102" s="373"/>
      <c r="I102" s="373"/>
      <c r="J102" s="374">
        <v>284.17</v>
      </c>
      <c r="K102" s="373" t="s">
        <v>436</v>
      </c>
      <c r="L102" s="374">
        <v>257.27999999999997</v>
      </c>
      <c r="M102" s="373"/>
      <c r="N102" s="375"/>
      <c r="V102" s="361"/>
      <c r="W102" s="367"/>
      <c r="Z102" s="335" t="s">
        <v>435</v>
      </c>
      <c r="AC102" s="367"/>
      <c r="AD102" s="384"/>
    </row>
    <row r="103" spans="1:30" s="332" customFormat="1" ht="12" x14ac:dyDescent="0.2">
      <c r="A103" s="372"/>
      <c r="B103" s="371" t="s">
        <v>437</v>
      </c>
      <c r="C103" s="1065" t="s">
        <v>438</v>
      </c>
      <c r="D103" s="1065"/>
      <c r="E103" s="1065"/>
      <c r="F103" s="373"/>
      <c r="G103" s="373"/>
      <c r="H103" s="373"/>
      <c r="I103" s="373"/>
      <c r="J103" s="374">
        <v>28.89</v>
      </c>
      <c r="K103" s="373" t="s">
        <v>436</v>
      </c>
      <c r="L103" s="374">
        <v>26.16</v>
      </c>
      <c r="M103" s="373"/>
      <c r="N103" s="375"/>
      <c r="V103" s="361"/>
      <c r="W103" s="367"/>
      <c r="Z103" s="335" t="s">
        <v>438</v>
      </c>
      <c r="AC103" s="367"/>
      <c r="AD103" s="384"/>
    </row>
    <row r="104" spans="1:30" s="332" customFormat="1" ht="12" x14ac:dyDescent="0.2">
      <c r="A104" s="372"/>
      <c r="B104" s="371"/>
      <c r="C104" s="1065" t="s">
        <v>447</v>
      </c>
      <c r="D104" s="1065"/>
      <c r="E104" s="1065"/>
      <c r="F104" s="373" t="s">
        <v>444</v>
      </c>
      <c r="G104" s="373" t="s">
        <v>690</v>
      </c>
      <c r="H104" s="373" t="s">
        <v>436</v>
      </c>
      <c r="I104" s="373" t="s">
        <v>5006</v>
      </c>
      <c r="J104" s="374"/>
      <c r="K104" s="373"/>
      <c r="L104" s="374"/>
      <c r="M104" s="373"/>
      <c r="N104" s="375"/>
      <c r="V104" s="361"/>
      <c r="W104" s="367"/>
      <c r="AA104" s="335" t="s">
        <v>447</v>
      </c>
      <c r="AC104" s="367"/>
      <c r="AD104" s="384"/>
    </row>
    <row r="105" spans="1:30" s="332" customFormat="1" ht="12" x14ac:dyDescent="0.2">
      <c r="A105" s="372"/>
      <c r="B105" s="371"/>
      <c r="C105" s="1077" t="s">
        <v>450</v>
      </c>
      <c r="D105" s="1077"/>
      <c r="E105" s="1077"/>
      <c r="F105" s="376"/>
      <c r="G105" s="376"/>
      <c r="H105" s="376"/>
      <c r="I105" s="376"/>
      <c r="J105" s="377">
        <v>284.17</v>
      </c>
      <c r="K105" s="376"/>
      <c r="L105" s="377">
        <v>257.27999999999997</v>
      </c>
      <c r="M105" s="376"/>
      <c r="N105" s="378"/>
      <c r="V105" s="361"/>
      <c r="W105" s="367"/>
      <c r="AB105" s="335" t="s">
        <v>450</v>
      </c>
      <c r="AC105" s="367"/>
      <c r="AD105" s="384"/>
    </row>
    <row r="106" spans="1:30" s="332" customFormat="1" ht="12" x14ac:dyDescent="0.2">
      <c r="A106" s="372"/>
      <c r="B106" s="371"/>
      <c r="C106" s="1065" t="s">
        <v>451</v>
      </c>
      <c r="D106" s="1065"/>
      <c r="E106" s="1065"/>
      <c r="F106" s="373"/>
      <c r="G106" s="373"/>
      <c r="H106" s="373"/>
      <c r="I106" s="373"/>
      <c r="J106" s="374"/>
      <c r="K106" s="373"/>
      <c r="L106" s="374">
        <v>26.16</v>
      </c>
      <c r="M106" s="373"/>
      <c r="N106" s="375"/>
      <c r="V106" s="361"/>
      <c r="W106" s="367"/>
      <c r="AA106" s="335" t="s">
        <v>451</v>
      </c>
      <c r="AC106" s="367"/>
      <c r="AD106" s="384"/>
    </row>
    <row r="107" spans="1:30" s="332" customFormat="1" ht="22.5" x14ac:dyDescent="0.2">
      <c r="A107" s="372"/>
      <c r="B107" s="371" t="s">
        <v>652</v>
      </c>
      <c r="C107" s="1065" t="s">
        <v>653</v>
      </c>
      <c r="D107" s="1065"/>
      <c r="E107" s="1065"/>
      <c r="F107" s="373" t="s">
        <v>454</v>
      </c>
      <c r="G107" s="373" t="s">
        <v>654</v>
      </c>
      <c r="H107" s="373"/>
      <c r="I107" s="373" t="s">
        <v>654</v>
      </c>
      <c r="J107" s="374"/>
      <c r="K107" s="373"/>
      <c r="L107" s="374">
        <v>24.07</v>
      </c>
      <c r="M107" s="373"/>
      <c r="N107" s="375"/>
      <c r="V107" s="361"/>
      <c r="W107" s="367"/>
      <c r="AA107" s="335" t="s">
        <v>653</v>
      </c>
      <c r="AC107" s="367"/>
      <c r="AD107" s="384"/>
    </row>
    <row r="108" spans="1:30" s="332" customFormat="1" ht="22.5" x14ac:dyDescent="0.2">
      <c r="A108" s="372"/>
      <c r="B108" s="371" t="s">
        <v>655</v>
      </c>
      <c r="C108" s="1065" t="s">
        <v>656</v>
      </c>
      <c r="D108" s="1065"/>
      <c r="E108" s="1065"/>
      <c r="F108" s="373" t="s">
        <v>454</v>
      </c>
      <c r="G108" s="373" t="s">
        <v>657</v>
      </c>
      <c r="H108" s="373"/>
      <c r="I108" s="373" t="s">
        <v>657</v>
      </c>
      <c r="J108" s="374"/>
      <c r="K108" s="373"/>
      <c r="L108" s="374">
        <v>12.03</v>
      </c>
      <c r="M108" s="373"/>
      <c r="N108" s="375"/>
      <c r="V108" s="361"/>
      <c r="W108" s="367"/>
      <c r="AA108" s="335" t="s">
        <v>656</v>
      </c>
      <c r="AC108" s="367"/>
      <c r="AD108" s="384"/>
    </row>
    <row r="109" spans="1:30" s="332" customFormat="1" ht="12" x14ac:dyDescent="0.2">
      <c r="A109" s="379"/>
      <c r="B109" s="380"/>
      <c r="C109" s="1068" t="s">
        <v>459</v>
      </c>
      <c r="D109" s="1068"/>
      <c r="E109" s="1068"/>
      <c r="F109" s="364"/>
      <c r="G109" s="364"/>
      <c r="H109" s="364"/>
      <c r="I109" s="364"/>
      <c r="J109" s="365"/>
      <c r="K109" s="364"/>
      <c r="L109" s="365">
        <v>293.38</v>
      </c>
      <c r="M109" s="376"/>
      <c r="N109" s="366"/>
      <c r="V109" s="361"/>
      <c r="W109" s="367"/>
      <c r="AC109" s="367" t="s">
        <v>459</v>
      </c>
      <c r="AD109" s="384"/>
    </row>
    <row r="110" spans="1:30" s="332" customFormat="1" ht="33.75" x14ac:dyDescent="0.2">
      <c r="A110" s="362" t="s">
        <v>496</v>
      </c>
      <c r="B110" s="363" t="s">
        <v>692</v>
      </c>
      <c r="C110" s="1068" t="s">
        <v>693</v>
      </c>
      <c r="D110" s="1068"/>
      <c r="E110" s="1068"/>
      <c r="F110" s="364" t="s">
        <v>648</v>
      </c>
      <c r="G110" s="364"/>
      <c r="H110" s="364"/>
      <c r="I110" s="364" t="s">
        <v>5004</v>
      </c>
      <c r="J110" s="365"/>
      <c r="K110" s="364"/>
      <c r="L110" s="365"/>
      <c r="M110" s="364"/>
      <c r="N110" s="366"/>
      <c r="V110" s="361"/>
      <c r="W110" s="367" t="s">
        <v>693</v>
      </c>
      <c r="AC110" s="367"/>
      <c r="AD110" s="384"/>
    </row>
    <row r="111" spans="1:30" s="332" customFormat="1" ht="12" x14ac:dyDescent="0.2">
      <c r="A111" s="368"/>
      <c r="B111" s="369"/>
      <c r="C111" s="1065" t="s">
        <v>5005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35" t="s">
        <v>5005</v>
      </c>
      <c r="AC111" s="367"/>
      <c r="AD111" s="384"/>
    </row>
    <row r="112" spans="1:30" s="332" customFormat="1" ht="33.75" x14ac:dyDescent="0.2">
      <c r="A112" s="370"/>
      <c r="B112" s="371" t="s">
        <v>430</v>
      </c>
      <c r="C112" s="1065" t="s">
        <v>431</v>
      </c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72"/>
      <c r="V112" s="361"/>
      <c r="W112" s="367"/>
      <c r="Y112" s="335" t="s">
        <v>431</v>
      </c>
      <c r="AC112" s="367"/>
      <c r="AD112" s="384"/>
    </row>
    <row r="113" spans="1:30" s="332" customFormat="1" ht="12" x14ac:dyDescent="0.2">
      <c r="A113" s="372"/>
      <c r="B113" s="371" t="s">
        <v>434</v>
      </c>
      <c r="C113" s="1065" t="s">
        <v>435</v>
      </c>
      <c r="D113" s="1065"/>
      <c r="E113" s="1065"/>
      <c r="F113" s="373"/>
      <c r="G113" s="373"/>
      <c r="H113" s="373"/>
      <c r="I113" s="373"/>
      <c r="J113" s="374">
        <v>132.79</v>
      </c>
      <c r="K113" s="373" t="s">
        <v>436</v>
      </c>
      <c r="L113" s="374">
        <v>120.22</v>
      </c>
      <c r="M113" s="373"/>
      <c r="N113" s="375"/>
      <c r="V113" s="361"/>
      <c r="W113" s="367"/>
      <c r="Z113" s="335" t="s">
        <v>435</v>
      </c>
      <c r="AC113" s="367"/>
      <c r="AD113" s="384"/>
    </row>
    <row r="114" spans="1:30" s="332" customFormat="1" ht="12" x14ac:dyDescent="0.2">
      <c r="A114" s="372"/>
      <c r="B114" s="371" t="s">
        <v>437</v>
      </c>
      <c r="C114" s="1065" t="s">
        <v>438</v>
      </c>
      <c r="D114" s="1065"/>
      <c r="E114" s="1065"/>
      <c r="F114" s="373"/>
      <c r="G114" s="373"/>
      <c r="H114" s="373"/>
      <c r="I114" s="373"/>
      <c r="J114" s="374">
        <v>13.5</v>
      </c>
      <c r="K114" s="373" t="s">
        <v>436</v>
      </c>
      <c r="L114" s="374">
        <v>12.22</v>
      </c>
      <c r="M114" s="373"/>
      <c r="N114" s="375"/>
      <c r="V114" s="361"/>
      <c r="W114" s="367"/>
      <c r="Z114" s="335" t="s">
        <v>438</v>
      </c>
      <c r="AC114" s="367"/>
      <c r="AD114" s="384"/>
    </row>
    <row r="115" spans="1:30" s="332" customFormat="1" ht="12" x14ac:dyDescent="0.2">
      <c r="A115" s="372"/>
      <c r="B115" s="371"/>
      <c r="C115" s="1065" t="s">
        <v>447</v>
      </c>
      <c r="D115" s="1065"/>
      <c r="E115" s="1065"/>
      <c r="F115" s="373" t="s">
        <v>444</v>
      </c>
      <c r="G115" s="373" t="s">
        <v>423</v>
      </c>
      <c r="H115" s="373" t="s">
        <v>436</v>
      </c>
      <c r="I115" s="373" t="s">
        <v>5007</v>
      </c>
      <c r="J115" s="374"/>
      <c r="K115" s="373"/>
      <c r="L115" s="374"/>
      <c r="M115" s="373"/>
      <c r="N115" s="375"/>
      <c r="V115" s="361"/>
      <c r="W115" s="367"/>
      <c r="AA115" s="335" t="s">
        <v>447</v>
      </c>
      <c r="AC115" s="367"/>
      <c r="AD115" s="384"/>
    </row>
    <row r="116" spans="1:30" s="332" customFormat="1" ht="12" x14ac:dyDescent="0.2">
      <c r="A116" s="372"/>
      <c r="B116" s="371"/>
      <c r="C116" s="1077" t="s">
        <v>450</v>
      </c>
      <c r="D116" s="1077"/>
      <c r="E116" s="1077"/>
      <c r="F116" s="376"/>
      <c r="G116" s="376"/>
      <c r="H116" s="376"/>
      <c r="I116" s="376"/>
      <c r="J116" s="377">
        <v>132.79</v>
      </c>
      <c r="K116" s="376"/>
      <c r="L116" s="377">
        <v>120.22</v>
      </c>
      <c r="M116" s="376"/>
      <c r="N116" s="378"/>
      <c r="V116" s="361"/>
      <c r="W116" s="367"/>
      <c r="AB116" s="335" t="s">
        <v>450</v>
      </c>
      <c r="AC116" s="367"/>
      <c r="AD116" s="384"/>
    </row>
    <row r="117" spans="1:30" s="332" customFormat="1" ht="12" x14ac:dyDescent="0.2">
      <c r="A117" s="372"/>
      <c r="B117" s="371"/>
      <c r="C117" s="1065" t="s">
        <v>451</v>
      </c>
      <c r="D117" s="1065"/>
      <c r="E117" s="1065"/>
      <c r="F117" s="373"/>
      <c r="G117" s="373"/>
      <c r="H117" s="373"/>
      <c r="I117" s="373"/>
      <c r="J117" s="374"/>
      <c r="K117" s="373"/>
      <c r="L117" s="374">
        <v>12.22</v>
      </c>
      <c r="M117" s="373"/>
      <c r="N117" s="375"/>
      <c r="V117" s="361"/>
      <c r="W117" s="367"/>
      <c r="AA117" s="335" t="s">
        <v>451</v>
      </c>
      <c r="AC117" s="367"/>
      <c r="AD117" s="384"/>
    </row>
    <row r="118" spans="1:30" s="332" customFormat="1" ht="22.5" x14ac:dyDescent="0.2">
      <c r="A118" s="372"/>
      <c r="B118" s="371" t="s">
        <v>652</v>
      </c>
      <c r="C118" s="1065" t="s">
        <v>653</v>
      </c>
      <c r="D118" s="1065"/>
      <c r="E118" s="1065"/>
      <c r="F118" s="373" t="s">
        <v>454</v>
      </c>
      <c r="G118" s="373" t="s">
        <v>654</v>
      </c>
      <c r="H118" s="373"/>
      <c r="I118" s="373" t="s">
        <v>654</v>
      </c>
      <c r="J118" s="374"/>
      <c r="K118" s="373"/>
      <c r="L118" s="374">
        <v>11.24</v>
      </c>
      <c r="M118" s="373"/>
      <c r="N118" s="375"/>
      <c r="V118" s="361"/>
      <c r="W118" s="367"/>
      <c r="AA118" s="335" t="s">
        <v>653</v>
      </c>
      <c r="AC118" s="367"/>
      <c r="AD118" s="384"/>
    </row>
    <row r="119" spans="1:30" s="332" customFormat="1" ht="22.5" x14ac:dyDescent="0.2">
      <c r="A119" s="372"/>
      <c r="B119" s="371" t="s">
        <v>655</v>
      </c>
      <c r="C119" s="1065" t="s">
        <v>656</v>
      </c>
      <c r="D119" s="1065"/>
      <c r="E119" s="1065"/>
      <c r="F119" s="373" t="s">
        <v>454</v>
      </c>
      <c r="G119" s="373" t="s">
        <v>657</v>
      </c>
      <c r="H119" s="373"/>
      <c r="I119" s="373" t="s">
        <v>657</v>
      </c>
      <c r="J119" s="374"/>
      <c r="K119" s="373"/>
      <c r="L119" s="374">
        <v>5.62</v>
      </c>
      <c r="M119" s="373"/>
      <c r="N119" s="375"/>
      <c r="V119" s="361"/>
      <c r="W119" s="367"/>
      <c r="AA119" s="335" t="s">
        <v>656</v>
      </c>
      <c r="AC119" s="367"/>
      <c r="AD119" s="384"/>
    </row>
    <row r="120" spans="1:30" s="332" customFormat="1" ht="12" x14ac:dyDescent="0.2">
      <c r="A120" s="379"/>
      <c r="B120" s="380"/>
      <c r="C120" s="1068" t="s">
        <v>459</v>
      </c>
      <c r="D120" s="1068"/>
      <c r="E120" s="1068"/>
      <c r="F120" s="364"/>
      <c r="G120" s="364"/>
      <c r="H120" s="364"/>
      <c r="I120" s="364"/>
      <c r="J120" s="365"/>
      <c r="K120" s="364"/>
      <c r="L120" s="365">
        <v>137.08000000000001</v>
      </c>
      <c r="M120" s="376"/>
      <c r="N120" s="366"/>
      <c r="V120" s="361"/>
      <c r="W120" s="367"/>
      <c r="AC120" s="367" t="s">
        <v>459</v>
      </c>
      <c r="AD120" s="384"/>
    </row>
    <row r="121" spans="1:30" s="332" customFormat="1" ht="22.5" x14ac:dyDescent="0.2">
      <c r="A121" s="362" t="s">
        <v>499</v>
      </c>
      <c r="B121" s="363" t="s">
        <v>4495</v>
      </c>
      <c r="C121" s="1068" t="s">
        <v>4496</v>
      </c>
      <c r="D121" s="1068"/>
      <c r="E121" s="1068"/>
      <c r="F121" s="364" t="s">
        <v>660</v>
      </c>
      <c r="G121" s="364"/>
      <c r="H121" s="364"/>
      <c r="I121" s="364" t="s">
        <v>5008</v>
      </c>
      <c r="J121" s="365"/>
      <c r="K121" s="364"/>
      <c r="L121" s="365"/>
      <c r="M121" s="364"/>
      <c r="N121" s="366"/>
      <c r="V121" s="361"/>
      <c r="W121" s="367" t="s">
        <v>4496</v>
      </c>
      <c r="AC121" s="367"/>
      <c r="AD121" s="384"/>
    </row>
    <row r="122" spans="1:30" s="332" customFormat="1" ht="12" x14ac:dyDescent="0.2">
      <c r="A122" s="368"/>
      <c r="B122" s="369"/>
      <c r="C122" s="1065" t="s">
        <v>5009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X122" s="335" t="s">
        <v>5009</v>
      </c>
      <c r="AC122" s="367"/>
      <c r="AD122" s="384"/>
    </row>
    <row r="123" spans="1:30" s="332" customFormat="1" ht="33.75" x14ac:dyDescent="0.2">
      <c r="A123" s="370"/>
      <c r="B123" s="371" t="s">
        <v>430</v>
      </c>
      <c r="C123" s="1065" t="s">
        <v>431</v>
      </c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72"/>
      <c r="V123" s="361"/>
      <c r="W123" s="367"/>
      <c r="Y123" s="335" t="s">
        <v>431</v>
      </c>
      <c r="AC123" s="367"/>
      <c r="AD123" s="384"/>
    </row>
    <row r="124" spans="1:30" s="332" customFormat="1" ht="12" x14ac:dyDescent="0.2">
      <c r="A124" s="372"/>
      <c r="B124" s="371" t="s">
        <v>423</v>
      </c>
      <c r="C124" s="1065" t="s">
        <v>432</v>
      </c>
      <c r="D124" s="1065"/>
      <c r="E124" s="1065"/>
      <c r="F124" s="373"/>
      <c r="G124" s="373"/>
      <c r="H124" s="373"/>
      <c r="I124" s="373"/>
      <c r="J124" s="374">
        <v>106.88</v>
      </c>
      <c r="K124" s="373" t="s">
        <v>436</v>
      </c>
      <c r="L124" s="374">
        <v>967.66</v>
      </c>
      <c r="M124" s="373"/>
      <c r="N124" s="375"/>
      <c r="V124" s="361"/>
      <c r="W124" s="367"/>
      <c r="Z124" s="335" t="s">
        <v>432</v>
      </c>
      <c r="AC124" s="367"/>
      <c r="AD124" s="384"/>
    </row>
    <row r="125" spans="1:30" s="332" customFormat="1" ht="12" x14ac:dyDescent="0.2">
      <c r="A125" s="372"/>
      <c r="B125" s="371" t="s">
        <v>434</v>
      </c>
      <c r="C125" s="1065" t="s">
        <v>435</v>
      </c>
      <c r="D125" s="1065"/>
      <c r="E125" s="1065"/>
      <c r="F125" s="373"/>
      <c r="G125" s="373"/>
      <c r="H125" s="373"/>
      <c r="I125" s="373"/>
      <c r="J125" s="374">
        <v>241.58</v>
      </c>
      <c r="K125" s="373" t="s">
        <v>436</v>
      </c>
      <c r="L125" s="374">
        <v>2187.1999999999998</v>
      </c>
      <c r="M125" s="373"/>
      <c r="N125" s="375"/>
      <c r="V125" s="361"/>
      <c r="W125" s="367"/>
      <c r="Z125" s="335" t="s">
        <v>435</v>
      </c>
      <c r="AC125" s="367"/>
      <c r="AD125" s="384"/>
    </row>
    <row r="126" spans="1:30" s="332" customFormat="1" ht="12" x14ac:dyDescent="0.2">
      <c r="A126" s="372"/>
      <c r="B126" s="371" t="s">
        <v>437</v>
      </c>
      <c r="C126" s="1065" t="s">
        <v>438</v>
      </c>
      <c r="D126" s="1065"/>
      <c r="E126" s="1065"/>
      <c r="F126" s="373"/>
      <c r="G126" s="373"/>
      <c r="H126" s="373"/>
      <c r="I126" s="373"/>
      <c r="J126" s="374">
        <v>26.36</v>
      </c>
      <c r="K126" s="373" t="s">
        <v>436</v>
      </c>
      <c r="L126" s="374">
        <v>238.66</v>
      </c>
      <c r="M126" s="373"/>
      <c r="N126" s="375"/>
      <c r="V126" s="361"/>
      <c r="W126" s="367"/>
      <c r="Z126" s="335" t="s">
        <v>438</v>
      </c>
      <c r="AC126" s="367"/>
      <c r="AD126" s="384"/>
    </row>
    <row r="127" spans="1:30" s="332" customFormat="1" ht="22.5" x14ac:dyDescent="0.2">
      <c r="A127" s="372"/>
      <c r="B127" s="371"/>
      <c r="C127" s="1065" t="s">
        <v>443</v>
      </c>
      <c r="D127" s="1065"/>
      <c r="E127" s="1065"/>
      <c r="F127" s="373" t="s">
        <v>444</v>
      </c>
      <c r="G127" s="373" t="s">
        <v>4499</v>
      </c>
      <c r="H127" s="373" t="s">
        <v>436</v>
      </c>
      <c r="I127" s="373" t="s">
        <v>5010</v>
      </c>
      <c r="J127" s="374"/>
      <c r="K127" s="373"/>
      <c r="L127" s="374"/>
      <c r="M127" s="373"/>
      <c r="N127" s="375"/>
      <c r="V127" s="361"/>
      <c r="W127" s="367"/>
      <c r="AA127" s="335" t="s">
        <v>443</v>
      </c>
      <c r="AC127" s="367"/>
      <c r="AD127" s="384"/>
    </row>
    <row r="128" spans="1:30" s="332" customFormat="1" ht="12" x14ac:dyDescent="0.2">
      <c r="A128" s="372"/>
      <c r="B128" s="371"/>
      <c r="C128" s="1065" t="s">
        <v>447</v>
      </c>
      <c r="D128" s="1065"/>
      <c r="E128" s="1065"/>
      <c r="F128" s="373" t="s">
        <v>444</v>
      </c>
      <c r="G128" s="373" t="s">
        <v>4501</v>
      </c>
      <c r="H128" s="373" t="s">
        <v>436</v>
      </c>
      <c r="I128" s="373" t="s">
        <v>5011</v>
      </c>
      <c r="J128" s="374"/>
      <c r="K128" s="373"/>
      <c r="L128" s="374"/>
      <c r="M128" s="373"/>
      <c r="N128" s="375"/>
      <c r="V128" s="361"/>
      <c r="W128" s="367"/>
      <c r="AA128" s="335" t="s">
        <v>447</v>
      </c>
      <c r="AC128" s="367"/>
      <c r="AD128" s="384"/>
    </row>
    <row r="129" spans="1:32" s="332" customFormat="1" ht="12" x14ac:dyDescent="0.2">
      <c r="A129" s="372"/>
      <c r="B129" s="371"/>
      <c r="C129" s="1077" t="s">
        <v>450</v>
      </c>
      <c r="D129" s="1077"/>
      <c r="E129" s="1077"/>
      <c r="F129" s="376"/>
      <c r="G129" s="376"/>
      <c r="H129" s="376"/>
      <c r="I129" s="376"/>
      <c r="J129" s="377">
        <v>348.46</v>
      </c>
      <c r="K129" s="376"/>
      <c r="L129" s="377">
        <v>3154.86</v>
      </c>
      <c r="M129" s="376"/>
      <c r="N129" s="378"/>
      <c r="V129" s="361"/>
      <c r="W129" s="367"/>
      <c r="AB129" s="335" t="s">
        <v>450</v>
      </c>
      <c r="AC129" s="367"/>
      <c r="AD129" s="384"/>
    </row>
    <row r="130" spans="1:32" s="332" customFormat="1" ht="12" x14ac:dyDescent="0.2">
      <c r="A130" s="372"/>
      <c r="B130" s="371"/>
      <c r="C130" s="1065" t="s">
        <v>451</v>
      </c>
      <c r="D130" s="1065"/>
      <c r="E130" s="1065"/>
      <c r="F130" s="373"/>
      <c r="G130" s="373"/>
      <c r="H130" s="373"/>
      <c r="I130" s="373"/>
      <c r="J130" s="374"/>
      <c r="K130" s="373"/>
      <c r="L130" s="374">
        <v>1206.32</v>
      </c>
      <c r="M130" s="373"/>
      <c r="N130" s="375"/>
      <c r="V130" s="361"/>
      <c r="W130" s="367"/>
      <c r="AA130" s="335" t="s">
        <v>451</v>
      </c>
      <c r="AC130" s="367"/>
      <c r="AD130" s="384"/>
    </row>
    <row r="131" spans="1:32" s="332" customFormat="1" ht="22.5" x14ac:dyDescent="0.2">
      <c r="A131" s="372"/>
      <c r="B131" s="371" t="s">
        <v>652</v>
      </c>
      <c r="C131" s="1065" t="s">
        <v>653</v>
      </c>
      <c r="D131" s="1065"/>
      <c r="E131" s="1065"/>
      <c r="F131" s="373" t="s">
        <v>454</v>
      </c>
      <c r="G131" s="373" t="s">
        <v>654</v>
      </c>
      <c r="H131" s="373"/>
      <c r="I131" s="373" t="s">
        <v>654</v>
      </c>
      <c r="J131" s="374"/>
      <c r="K131" s="373"/>
      <c r="L131" s="374">
        <v>1109.81</v>
      </c>
      <c r="M131" s="373"/>
      <c r="N131" s="375"/>
      <c r="V131" s="361"/>
      <c r="W131" s="367"/>
      <c r="AA131" s="335" t="s">
        <v>653</v>
      </c>
      <c r="AC131" s="367"/>
      <c r="AD131" s="384"/>
    </row>
    <row r="132" spans="1:32" s="332" customFormat="1" ht="22.5" x14ac:dyDescent="0.2">
      <c r="A132" s="372"/>
      <c r="B132" s="371" t="s">
        <v>655</v>
      </c>
      <c r="C132" s="1065" t="s">
        <v>656</v>
      </c>
      <c r="D132" s="1065"/>
      <c r="E132" s="1065"/>
      <c r="F132" s="373" t="s">
        <v>454</v>
      </c>
      <c r="G132" s="373" t="s">
        <v>657</v>
      </c>
      <c r="H132" s="373"/>
      <c r="I132" s="373" t="s">
        <v>657</v>
      </c>
      <c r="J132" s="374"/>
      <c r="K132" s="373"/>
      <c r="L132" s="374">
        <v>554.91</v>
      </c>
      <c r="M132" s="373"/>
      <c r="N132" s="375"/>
      <c r="V132" s="361"/>
      <c r="W132" s="367"/>
      <c r="AA132" s="335" t="s">
        <v>656</v>
      </c>
      <c r="AC132" s="367"/>
      <c r="AD132" s="384"/>
    </row>
    <row r="133" spans="1:32" s="332" customFormat="1" ht="12" x14ac:dyDescent="0.2">
      <c r="A133" s="379"/>
      <c r="B133" s="380"/>
      <c r="C133" s="1068" t="s">
        <v>459</v>
      </c>
      <c r="D133" s="1068"/>
      <c r="E133" s="1068"/>
      <c r="F133" s="364"/>
      <c r="G133" s="364"/>
      <c r="H133" s="364"/>
      <c r="I133" s="364"/>
      <c r="J133" s="365"/>
      <c r="K133" s="364"/>
      <c r="L133" s="365">
        <v>4819.58</v>
      </c>
      <c r="M133" s="376"/>
      <c r="N133" s="366"/>
      <c r="V133" s="361"/>
      <c r="W133" s="367"/>
      <c r="AC133" s="367" t="s">
        <v>459</v>
      </c>
      <c r="AD133" s="384"/>
    </row>
    <row r="134" spans="1:32" s="332" customFormat="1" ht="1.5" customHeight="1" x14ac:dyDescent="0.2">
      <c r="A134" s="386"/>
      <c r="B134" s="380"/>
      <c r="C134" s="380"/>
      <c r="D134" s="380"/>
      <c r="E134" s="380"/>
      <c r="F134" s="386"/>
      <c r="G134" s="386"/>
      <c r="H134" s="386"/>
      <c r="I134" s="386"/>
      <c r="J134" s="390"/>
      <c r="K134" s="386"/>
      <c r="L134" s="390"/>
      <c r="M134" s="373"/>
      <c r="N134" s="390"/>
      <c r="V134" s="361"/>
      <c r="W134" s="367"/>
      <c r="AC134" s="367"/>
      <c r="AD134" s="384"/>
    </row>
    <row r="135" spans="1:32" s="332" customFormat="1" ht="12" x14ac:dyDescent="0.2">
      <c r="A135" s="391"/>
      <c r="B135" s="392"/>
      <c r="C135" s="1068" t="s">
        <v>4698</v>
      </c>
      <c r="D135" s="1068"/>
      <c r="E135" s="1068"/>
      <c r="F135" s="1068"/>
      <c r="G135" s="1068"/>
      <c r="H135" s="1068"/>
      <c r="I135" s="1068"/>
      <c r="J135" s="1068"/>
      <c r="K135" s="1068"/>
      <c r="L135" s="393"/>
      <c r="M135" s="394"/>
      <c r="N135" s="395"/>
      <c r="V135" s="361"/>
      <c r="W135" s="367"/>
      <c r="AC135" s="367"/>
      <c r="AD135" s="384"/>
      <c r="AE135" s="367" t="s">
        <v>4698</v>
      </c>
    </row>
    <row r="136" spans="1:32" s="332" customFormat="1" ht="12" x14ac:dyDescent="0.2">
      <c r="A136" s="396"/>
      <c r="B136" s="371"/>
      <c r="C136" s="1065" t="s">
        <v>512</v>
      </c>
      <c r="D136" s="1065"/>
      <c r="E136" s="1065"/>
      <c r="F136" s="1065"/>
      <c r="G136" s="1065"/>
      <c r="H136" s="1065"/>
      <c r="I136" s="1065"/>
      <c r="J136" s="1065"/>
      <c r="K136" s="1065"/>
      <c r="L136" s="397">
        <v>16773.580000000002</v>
      </c>
      <c r="M136" s="398"/>
      <c r="N136" s="399"/>
      <c r="V136" s="361"/>
      <c r="W136" s="367"/>
      <c r="AC136" s="367"/>
      <c r="AD136" s="384"/>
      <c r="AE136" s="367"/>
      <c r="AF136" s="335" t="s">
        <v>512</v>
      </c>
    </row>
    <row r="137" spans="1:32" s="332" customFormat="1" ht="12" x14ac:dyDescent="0.2">
      <c r="A137" s="396"/>
      <c r="B137" s="371"/>
      <c r="C137" s="1065" t="s">
        <v>513</v>
      </c>
      <c r="D137" s="1065"/>
      <c r="E137" s="1065"/>
      <c r="F137" s="1065"/>
      <c r="G137" s="1065"/>
      <c r="H137" s="1065"/>
      <c r="I137" s="1065"/>
      <c r="J137" s="1065"/>
      <c r="K137" s="1065"/>
      <c r="L137" s="397"/>
      <c r="M137" s="398"/>
      <c r="N137" s="399"/>
      <c r="V137" s="361"/>
      <c r="W137" s="367"/>
      <c r="AC137" s="367"/>
      <c r="AD137" s="384"/>
      <c r="AE137" s="367"/>
      <c r="AF137" s="335" t="s">
        <v>513</v>
      </c>
    </row>
    <row r="138" spans="1:32" s="332" customFormat="1" ht="12" x14ac:dyDescent="0.2">
      <c r="A138" s="396"/>
      <c r="B138" s="371"/>
      <c r="C138" s="1065" t="s">
        <v>514</v>
      </c>
      <c r="D138" s="1065"/>
      <c r="E138" s="1065"/>
      <c r="F138" s="1065"/>
      <c r="G138" s="1065"/>
      <c r="H138" s="1065"/>
      <c r="I138" s="1065"/>
      <c r="J138" s="1065"/>
      <c r="K138" s="1065"/>
      <c r="L138" s="397">
        <v>5615.38</v>
      </c>
      <c r="M138" s="398"/>
      <c r="N138" s="399"/>
      <c r="V138" s="361"/>
      <c r="W138" s="367"/>
      <c r="AC138" s="367"/>
      <c r="AD138" s="384"/>
      <c r="AE138" s="367"/>
      <c r="AF138" s="335" t="s">
        <v>514</v>
      </c>
    </row>
    <row r="139" spans="1:32" s="332" customFormat="1" ht="12" x14ac:dyDescent="0.2">
      <c r="A139" s="396"/>
      <c r="B139" s="371"/>
      <c r="C139" s="1065" t="s">
        <v>515</v>
      </c>
      <c r="D139" s="1065"/>
      <c r="E139" s="1065"/>
      <c r="F139" s="1065"/>
      <c r="G139" s="1065"/>
      <c r="H139" s="1065"/>
      <c r="I139" s="1065"/>
      <c r="J139" s="1065"/>
      <c r="K139" s="1065"/>
      <c r="L139" s="397">
        <v>6046.1</v>
      </c>
      <c r="M139" s="398"/>
      <c r="N139" s="399"/>
      <c r="V139" s="361"/>
      <c r="W139" s="367"/>
      <c r="AC139" s="367"/>
      <c r="AD139" s="384"/>
      <c r="AE139" s="367"/>
      <c r="AF139" s="335" t="s">
        <v>515</v>
      </c>
    </row>
    <row r="140" spans="1:32" s="332" customFormat="1" ht="12" x14ac:dyDescent="0.2">
      <c r="A140" s="396"/>
      <c r="B140" s="371"/>
      <c r="C140" s="1065" t="s">
        <v>516</v>
      </c>
      <c r="D140" s="1065"/>
      <c r="E140" s="1065"/>
      <c r="F140" s="1065"/>
      <c r="G140" s="1065"/>
      <c r="H140" s="1065"/>
      <c r="I140" s="1065"/>
      <c r="J140" s="1065"/>
      <c r="K140" s="1065"/>
      <c r="L140" s="397">
        <v>745.83</v>
      </c>
      <c r="M140" s="398"/>
      <c r="N140" s="399"/>
      <c r="V140" s="361"/>
      <c r="W140" s="367"/>
      <c r="AC140" s="367"/>
      <c r="AD140" s="384"/>
      <c r="AE140" s="367"/>
      <c r="AF140" s="335" t="s">
        <v>516</v>
      </c>
    </row>
    <row r="141" spans="1:32" s="332" customFormat="1" ht="12" x14ac:dyDescent="0.2">
      <c r="A141" s="396"/>
      <c r="B141" s="371"/>
      <c r="C141" s="1065" t="s">
        <v>517</v>
      </c>
      <c r="D141" s="1065"/>
      <c r="E141" s="1065"/>
      <c r="F141" s="1065"/>
      <c r="G141" s="1065"/>
      <c r="H141" s="1065"/>
      <c r="I141" s="1065"/>
      <c r="J141" s="1065"/>
      <c r="K141" s="1065"/>
      <c r="L141" s="397">
        <v>5112.1000000000004</v>
      </c>
      <c r="M141" s="398"/>
      <c r="N141" s="399"/>
      <c r="V141" s="361"/>
      <c r="W141" s="367"/>
      <c r="AC141" s="367"/>
      <c r="AD141" s="384"/>
      <c r="AE141" s="367"/>
      <c r="AF141" s="335" t="s">
        <v>517</v>
      </c>
    </row>
    <row r="142" spans="1:32" s="332" customFormat="1" ht="12" x14ac:dyDescent="0.2">
      <c r="A142" s="396"/>
      <c r="B142" s="371"/>
      <c r="C142" s="1065" t="s">
        <v>518</v>
      </c>
      <c r="D142" s="1065"/>
      <c r="E142" s="1065"/>
      <c r="F142" s="1065"/>
      <c r="G142" s="1065"/>
      <c r="H142" s="1065"/>
      <c r="I142" s="1065"/>
      <c r="J142" s="1065"/>
      <c r="K142" s="1065"/>
      <c r="L142" s="397">
        <v>25229.82</v>
      </c>
      <c r="M142" s="398"/>
      <c r="N142" s="399"/>
      <c r="V142" s="361"/>
      <c r="W142" s="367"/>
      <c r="AC142" s="367"/>
      <c r="AD142" s="384"/>
      <c r="AE142" s="367"/>
      <c r="AF142" s="335" t="s">
        <v>518</v>
      </c>
    </row>
    <row r="143" spans="1:32" s="332" customFormat="1" ht="12" x14ac:dyDescent="0.2">
      <c r="A143" s="396"/>
      <c r="B143" s="371"/>
      <c r="C143" s="1065" t="s">
        <v>513</v>
      </c>
      <c r="D143" s="1065"/>
      <c r="E143" s="1065"/>
      <c r="F143" s="1065"/>
      <c r="G143" s="1065"/>
      <c r="H143" s="1065"/>
      <c r="I143" s="1065"/>
      <c r="J143" s="1065"/>
      <c r="K143" s="1065"/>
      <c r="L143" s="397"/>
      <c r="M143" s="398"/>
      <c r="N143" s="399"/>
      <c r="V143" s="361"/>
      <c r="W143" s="367"/>
      <c r="AC143" s="367"/>
      <c r="AD143" s="384"/>
      <c r="AE143" s="367"/>
      <c r="AF143" s="335" t="s">
        <v>513</v>
      </c>
    </row>
    <row r="144" spans="1:32" s="332" customFormat="1" ht="12" x14ac:dyDescent="0.2">
      <c r="A144" s="396"/>
      <c r="B144" s="371"/>
      <c r="C144" s="1065" t="s">
        <v>519</v>
      </c>
      <c r="D144" s="1065"/>
      <c r="E144" s="1065"/>
      <c r="F144" s="1065"/>
      <c r="G144" s="1065"/>
      <c r="H144" s="1065"/>
      <c r="I144" s="1065"/>
      <c r="J144" s="1065"/>
      <c r="K144" s="1065"/>
      <c r="L144" s="397">
        <v>5615.38</v>
      </c>
      <c r="M144" s="398"/>
      <c r="N144" s="399"/>
      <c r="V144" s="361"/>
      <c r="W144" s="367"/>
      <c r="AC144" s="367"/>
      <c r="AD144" s="384"/>
      <c r="AE144" s="367"/>
      <c r="AF144" s="335" t="s">
        <v>519</v>
      </c>
    </row>
    <row r="145" spans="1:34" s="332" customFormat="1" ht="12" x14ac:dyDescent="0.2">
      <c r="A145" s="396"/>
      <c r="B145" s="371"/>
      <c r="C145" s="1065" t="s">
        <v>520</v>
      </c>
      <c r="D145" s="1065"/>
      <c r="E145" s="1065"/>
      <c r="F145" s="1065"/>
      <c r="G145" s="1065"/>
      <c r="H145" s="1065"/>
      <c r="I145" s="1065"/>
      <c r="J145" s="1065"/>
      <c r="K145" s="1065"/>
      <c r="L145" s="397">
        <v>6046.1</v>
      </c>
      <c r="M145" s="398"/>
      <c r="N145" s="399"/>
      <c r="V145" s="361"/>
      <c r="W145" s="367"/>
      <c r="AC145" s="367"/>
      <c r="AD145" s="384"/>
      <c r="AE145" s="367"/>
      <c r="AF145" s="335" t="s">
        <v>520</v>
      </c>
    </row>
    <row r="146" spans="1:34" s="332" customFormat="1" ht="12" x14ac:dyDescent="0.2">
      <c r="A146" s="396"/>
      <c r="B146" s="371"/>
      <c r="C146" s="1065" t="s">
        <v>521</v>
      </c>
      <c r="D146" s="1065"/>
      <c r="E146" s="1065"/>
      <c r="F146" s="1065"/>
      <c r="G146" s="1065"/>
      <c r="H146" s="1065"/>
      <c r="I146" s="1065"/>
      <c r="J146" s="1065"/>
      <c r="K146" s="1065"/>
      <c r="L146" s="397">
        <v>5112.1000000000004</v>
      </c>
      <c r="M146" s="398"/>
      <c r="N146" s="399"/>
      <c r="V146" s="361"/>
      <c r="W146" s="367"/>
      <c r="AC146" s="367"/>
      <c r="AD146" s="384"/>
      <c r="AE146" s="367"/>
      <c r="AF146" s="335" t="s">
        <v>521</v>
      </c>
    </row>
    <row r="147" spans="1:34" s="332" customFormat="1" ht="12" x14ac:dyDescent="0.2">
      <c r="A147" s="396"/>
      <c r="B147" s="371"/>
      <c r="C147" s="1065" t="s">
        <v>522</v>
      </c>
      <c r="D147" s="1065"/>
      <c r="E147" s="1065"/>
      <c r="F147" s="1065"/>
      <c r="G147" s="1065"/>
      <c r="H147" s="1065"/>
      <c r="I147" s="1065"/>
      <c r="J147" s="1065"/>
      <c r="K147" s="1065"/>
      <c r="L147" s="397">
        <v>5756.32</v>
      </c>
      <c r="M147" s="398"/>
      <c r="N147" s="399"/>
      <c r="V147" s="361"/>
      <c r="W147" s="367"/>
      <c r="AC147" s="367"/>
      <c r="AD147" s="384"/>
      <c r="AE147" s="367"/>
      <c r="AF147" s="335" t="s">
        <v>522</v>
      </c>
    </row>
    <row r="148" spans="1:34" s="332" customFormat="1" ht="12" x14ac:dyDescent="0.2">
      <c r="A148" s="396"/>
      <c r="B148" s="371"/>
      <c r="C148" s="1065" t="s">
        <v>523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2699.92</v>
      </c>
      <c r="M148" s="398"/>
      <c r="N148" s="399"/>
      <c r="V148" s="361"/>
      <c r="W148" s="367"/>
      <c r="AC148" s="367"/>
      <c r="AD148" s="384"/>
      <c r="AE148" s="367"/>
      <c r="AF148" s="335" t="s">
        <v>523</v>
      </c>
    </row>
    <row r="149" spans="1:34" s="332" customFormat="1" ht="12" x14ac:dyDescent="0.2">
      <c r="A149" s="396"/>
      <c r="B149" s="371"/>
      <c r="C149" s="1065" t="s">
        <v>524</v>
      </c>
      <c r="D149" s="1065"/>
      <c r="E149" s="1065"/>
      <c r="F149" s="1065"/>
      <c r="G149" s="1065"/>
      <c r="H149" s="1065"/>
      <c r="I149" s="1065"/>
      <c r="J149" s="1065"/>
      <c r="K149" s="1065"/>
      <c r="L149" s="397">
        <v>6361.21</v>
      </c>
      <c r="M149" s="398"/>
      <c r="N149" s="399"/>
      <c r="V149" s="361"/>
      <c r="W149" s="367"/>
      <c r="AC149" s="367"/>
      <c r="AD149" s="384"/>
      <c r="AE149" s="367"/>
      <c r="AF149" s="335" t="s">
        <v>524</v>
      </c>
    </row>
    <row r="150" spans="1:34" s="332" customFormat="1" ht="12" x14ac:dyDescent="0.2">
      <c r="A150" s="396"/>
      <c r="B150" s="371"/>
      <c r="C150" s="1065" t="s">
        <v>525</v>
      </c>
      <c r="D150" s="1065"/>
      <c r="E150" s="1065"/>
      <c r="F150" s="1065"/>
      <c r="G150" s="1065"/>
      <c r="H150" s="1065"/>
      <c r="I150" s="1065"/>
      <c r="J150" s="1065"/>
      <c r="K150" s="1065"/>
      <c r="L150" s="397">
        <v>5756.32</v>
      </c>
      <c r="M150" s="398"/>
      <c r="N150" s="399"/>
      <c r="V150" s="361"/>
      <c r="W150" s="367"/>
      <c r="AC150" s="367"/>
      <c r="AD150" s="384"/>
      <c r="AE150" s="367"/>
      <c r="AF150" s="335" t="s">
        <v>525</v>
      </c>
    </row>
    <row r="151" spans="1:34" s="332" customFormat="1" ht="12" x14ac:dyDescent="0.2">
      <c r="A151" s="396"/>
      <c r="B151" s="371"/>
      <c r="C151" s="1065" t="s">
        <v>526</v>
      </c>
      <c r="D151" s="1065"/>
      <c r="E151" s="1065"/>
      <c r="F151" s="1065"/>
      <c r="G151" s="1065"/>
      <c r="H151" s="1065"/>
      <c r="I151" s="1065"/>
      <c r="J151" s="1065"/>
      <c r="K151" s="1065"/>
      <c r="L151" s="397">
        <v>2699.92</v>
      </c>
      <c r="M151" s="398"/>
      <c r="N151" s="399"/>
      <c r="V151" s="361"/>
      <c r="W151" s="367"/>
      <c r="AC151" s="367"/>
      <c r="AD151" s="384"/>
      <c r="AE151" s="367"/>
      <c r="AF151" s="335" t="s">
        <v>526</v>
      </c>
    </row>
    <row r="152" spans="1:34" s="332" customFormat="1" ht="12" x14ac:dyDescent="0.2">
      <c r="A152" s="396"/>
      <c r="B152" s="390"/>
      <c r="C152" s="1067" t="s">
        <v>4699</v>
      </c>
      <c r="D152" s="1067"/>
      <c r="E152" s="1067"/>
      <c r="F152" s="1067"/>
      <c r="G152" s="1067"/>
      <c r="H152" s="1067"/>
      <c r="I152" s="1067"/>
      <c r="J152" s="1067"/>
      <c r="K152" s="1067"/>
      <c r="L152" s="400">
        <v>25229.82</v>
      </c>
      <c r="M152" s="401"/>
      <c r="N152" s="402"/>
      <c r="V152" s="361"/>
      <c r="W152" s="367"/>
      <c r="AC152" s="367"/>
      <c r="AD152" s="384"/>
      <c r="AE152" s="367"/>
      <c r="AG152" s="367" t="s">
        <v>4699</v>
      </c>
    </row>
    <row r="153" spans="1:34" s="332" customFormat="1" ht="12" x14ac:dyDescent="0.2">
      <c r="A153" s="1195" t="s">
        <v>5012</v>
      </c>
      <c r="B153" s="1196"/>
      <c r="C153" s="1196"/>
      <c r="D153" s="1196"/>
      <c r="E153" s="1196"/>
      <c r="F153" s="1196"/>
      <c r="G153" s="1196"/>
      <c r="H153" s="1196"/>
      <c r="I153" s="1196"/>
      <c r="J153" s="1196"/>
      <c r="K153" s="1196"/>
      <c r="L153" s="1196"/>
      <c r="M153" s="1196"/>
      <c r="N153" s="1197"/>
      <c r="V153" s="361" t="s">
        <v>5012</v>
      </c>
      <c r="W153" s="367"/>
      <c r="AC153" s="367"/>
      <c r="AD153" s="384"/>
      <c r="AE153" s="367"/>
      <c r="AG153" s="367"/>
    </row>
    <row r="154" spans="1:34" s="332" customFormat="1" ht="12" x14ac:dyDescent="0.2">
      <c r="A154" s="1192" t="s">
        <v>2525</v>
      </c>
      <c r="B154" s="1193"/>
      <c r="C154" s="1193"/>
      <c r="D154" s="1193"/>
      <c r="E154" s="1193"/>
      <c r="F154" s="1193"/>
      <c r="G154" s="1193"/>
      <c r="H154" s="1193"/>
      <c r="I154" s="1193"/>
      <c r="J154" s="1193"/>
      <c r="K154" s="1193"/>
      <c r="L154" s="1193"/>
      <c r="M154" s="1193"/>
      <c r="N154" s="1194"/>
      <c r="V154" s="361"/>
      <c r="W154" s="367"/>
      <c r="AC154" s="367"/>
      <c r="AD154" s="384"/>
      <c r="AE154" s="367"/>
      <c r="AG154" s="367"/>
      <c r="AH154" s="367" t="s">
        <v>2525</v>
      </c>
    </row>
    <row r="155" spans="1:34" s="332" customFormat="1" ht="33.75" x14ac:dyDescent="0.2">
      <c r="A155" s="362" t="s">
        <v>509</v>
      </c>
      <c r="B155" s="363" t="s">
        <v>5013</v>
      </c>
      <c r="C155" s="1068" t="s">
        <v>5014</v>
      </c>
      <c r="D155" s="1068"/>
      <c r="E155" s="1068"/>
      <c r="F155" s="364" t="s">
        <v>5015</v>
      </c>
      <c r="G155" s="364"/>
      <c r="H155" s="364"/>
      <c r="I155" s="364" t="s">
        <v>5016</v>
      </c>
      <c r="J155" s="365"/>
      <c r="K155" s="364"/>
      <c r="L155" s="365"/>
      <c r="M155" s="364"/>
      <c r="N155" s="366"/>
      <c r="V155" s="361"/>
      <c r="W155" s="367" t="s">
        <v>5014</v>
      </c>
      <c r="AC155" s="367"/>
      <c r="AD155" s="384"/>
      <c r="AE155" s="367"/>
      <c r="AG155" s="367"/>
      <c r="AH155" s="367"/>
    </row>
    <row r="156" spans="1:34" s="332" customFormat="1" ht="12" x14ac:dyDescent="0.2">
      <c r="A156" s="368"/>
      <c r="B156" s="369"/>
      <c r="C156" s="1065" t="s">
        <v>5017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X156" s="335" t="s">
        <v>5017</v>
      </c>
      <c r="AC156" s="367"/>
      <c r="AD156" s="384"/>
      <c r="AE156" s="367"/>
      <c r="AG156" s="367"/>
      <c r="AH156" s="367"/>
    </row>
    <row r="157" spans="1:34" s="332" customFormat="1" ht="33.75" x14ac:dyDescent="0.2">
      <c r="A157" s="370"/>
      <c r="B157" s="371" t="s">
        <v>430</v>
      </c>
      <c r="C157" s="1065" t="s">
        <v>431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Y157" s="335" t="s">
        <v>431</v>
      </c>
      <c r="AC157" s="367"/>
      <c r="AD157" s="384"/>
      <c r="AE157" s="367"/>
      <c r="AG157" s="367"/>
      <c r="AH157" s="367"/>
    </row>
    <row r="158" spans="1:34" s="332" customFormat="1" ht="12" x14ac:dyDescent="0.2">
      <c r="A158" s="372"/>
      <c r="B158" s="371" t="s">
        <v>423</v>
      </c>
      <c r="C158" s="1065" t="s">
        <v>432</v>
      </c>
      <c r="D158" s="1065"/>
      <c r="E158" s="1065"/>
      <c r="F158" s="373"/>
      <c r="G158" s="373"/>
      <c r="H158" s="373"/>
      <c r="I158" s="373"/>
      <c r="J158" s="374">
        <v>2543.23</v>
      </c>
      <c r="K158" s="373" t="s">
        <v>436</v>
      </c>
      <c r="L158" s="374">
        <v>1033.19</v>
      </c>
      <c r="M158" s="373"/>
      <c r="N158" s="375"/>
      <c r="V158" s="361"/>
      <c r="W158" s="367"/>
      <c r="Z158" s="335" t="s">
        <v>432</v>
      </c>
      <c r="AC158" s="367"/>
      <c r="AD158" s="384"/>
      <c r="AE158" s="367"/>
      <c r="AG158" s="367"/>
      <c r="AH158" s="367"/>
    </row>
    <row r="159" spans="1:34" s="332" customFormat="1" ht="12" x14ac:dyDescent="0.2">
      <c r="A159" s="372"/>
      <c r="B159" s="371" t="s">
        <v>434</v>
      </c>
      <c r="C159" s="1065" t="s">
        <v>435</v>
      </c>
      <c r="D159" s="1065"/>
      <c r="E159" s="1065"/>
      <c r="F159" s="373"/>
      <c r="G159" s="373"/>
      <c r="H159" s="373"/>
      <c r="I159" s="373"/>
      <c r="J159" s="374">
        <v>3739.5</v>
      </c>
      <c r="K159" s="373" t="s">
        <v>436</v>
      </c>
      <c r="L159" s="374">
        <v>1519.17</v>
      </c>
      <c r="M159" s="373"/>
      <c r="N159" s="375"/>
      <c r="V159" s="361"/>
      <c r="W159" s="367"/>
      <c r="Z159" s="335" t="s">
        <v>435</v>
      </c>
      <c r="AC159" s="367"/>
      <c r="AD159" s="384"/>
      <c r="AE159" s="367"/>
      <c r="AG159" s="367"/>
      <c r="AH159" s="367"/>
    </row>
    <row r="160" spans="1:34" s="332" customFormat="1" ht="12" x14ac:dyDescent="0.2">
      <c r="A160" s="372"/>
      <c r="B160" s="371" t="s">
        <v>437</v>
      </c>
      <c r="C160" s="1065" t="s">
        <v>438</v>
      </c>
      <c r="D160" s="1065"/>
      <c r="E160" s="1065"/>
      <c r="F160" s="373"/>
      <c r="G160" s="373"/>
      <c r="H160" s="373"/>
      <c r="I160" s="373"/>
      <c r="J160" s="374">
        <v>471.82</v>
      </c>
      <c r="K160" s="373" t="s">
        <v>436</v>
      </c>
      <c r="L160" s="374">
        <v>191.68</v>
      </c>
      <c r="M160" s="373"/>
      <c r="N160" s="375"/>
      <c r="V160" s="361"/>
      <c r="W160" s="367"/>
      <c r="Z160" s="335" t="s">
        <v>438</v>
      </c>
      <c r="AC160" s="367"/>
      <c r="AD160" s="384"/>
      <c r="AE160" s="367"/>
      <c r="AG160" s="367"/>
      <c r="AH160" s="367"/>
    </row>
    <row r="161" spans="1:35" s="332" customFormat="1" ht="12" x14ac:dyDescent="0.2">
      <c r="A161" s="372"/>
      <c r="B161" s="371" t="s">
        <v>439</v>
      </c>
      <c r="C161" s="1065" t="s">
        <v>440</v>
      </c>
      <c r="D161" s="1065"/>
      <c r="E161" s="1065"/>
      <c r="F161" s="373"/>
      <c r="G161" s="373"/>
      <c r="H161" s="373"/>
      <c r="I161" s="373"/>
      <c r="J161" s="374">
        <v>33.29</v>
      </c>
      <c r="K161" s="373"/>
      <c r="L161" s="374">
        <v>10.82</v>
      </c>
      <c r="M161" s="373"/>
      <c r="N161" s="375"/>
      <c r="V161" s="361"/>
      <c r="W161" s="367"/>
      <c r="Z161" s="335" t="s">
        <v>440</v>
      </c>
      <c r="AC161" s="367"/>
      <c r="AD161" s="384"/>
      <c r="AE161" s="367"/>
      <c r="AG161" s="367"/>
      <c r="AH161" s="367"/>
    </row>
    <row r="162" spans="1:35" s="332" customFormat="1" ht="12" x14ac:dyDescent="0.2">
      <c r="A162" s="368"/>
      <c r="B162" s="381" t="s">
        <v>5018</v>
      </c>
      <c r="C162" s="1076" t="s">
        <v>5019</v>
      </c>
      <c r="D162" s="1076"/>
      <c r="E162" s="1076"/>
      <c r="F162" s="382" t="s">
        <v>1003</v>
      </c>
      <c r="G162" s="382" t="s">
        <v>5020</v>
      </c>
      <c r="H162" s="382"/>
      <c r="I162" s="382" t="s">
        <v>5021</v>
      </c>
      <c r="J162" s="371"/>
      <c r="K162" s="373"/>
      <c r="L162" s="374"/>
      <c r="M162" s="373"/>
      <c r="N162" s="383"/>
      <c r="V162" s="361"/>
      <c r="W162" s="367"/>
      <c r="AC162" s="367"/>
      <c r="AD162" s="384" t="s">
        <v>5019</v>
      </c>
      <c r="AE162" s="367"/>
      <c r="AG162" s="367"/>
      <c r="AH162" s="367"/>
    </row>
    <row r="163" spans="1:35" s="332" customFormat="1" ht="12" x14ac:dyDescent="0.2">
      <c r="A163" s="372"/>
      <c r="B163" s="371"/>
      <c r="C163" s="1065" t="s">
        <v>443</v>
      </c>
      <c r="D163" s="1065"/>
      <c r="E163" s="1065"/>
      <c r="F163" s="373" t="s">
        <v>444</v>
      </c>
      <c r="G163" s="373" t="s">
        <v>5022</v>
      </c>
      <c r="H163" s="373" t="s">
        <v>436</v>
      </c>
      <c r="I163" s="373" t="s">
        <v>5023</v>
      </c>
      <c r="J163" s="374"/>
      <c r="K163" s="373"/>
      <c r="L163" s="374"/>
      <c r="M163" s="373"/>
      <c r="N163" s="375"/>
      <c r="V163" s="361"/>
      <c r="W163" s="367"/>
      <c r="AA163" s="335" t="s">
        <v>443</v>
      </c>
      <c r="AC163" s="367"/>
      <c r="AD163" s="384"/>
      <c r="AE163" s="367"/>
      <c r="AG163" s="367"/>
      <c r="AH163" s="367"/>
    </row>
    <row r="164" spans="1:35" s="332" customFormat="1" ht="22.5" x14ac:dyDescent="0.2">
      <c r="A164" s="372"/>
      <c r="B164" s="371"/>
      <c r="C164" s="1065" t="s">
        <v>447</v>
      </c>
      <c r="D164" s="1065"/>
      <c r="E164" s="1065"/>
      <c r="F164" s="373" t="s">
        <v>444</v>
      </c>
      <c r="G164" s="373" t="s">
        <v>5024</v>
      </c>
      <c r="H164" s="373" t="s">
        <v>436</v>
      </c>
      <c r="I164" s="373" t="s">
        <v>5025</v>
      </c>
      <c r="J164" s="374"/>
      <c r="K164" s="373"/>
      <c r="L164" s="374"/>
      <c r="M164" s="373"/>
      <c r="N164" s="375"/>
      <c r="V164" s="361"/>
      <c r="W164" s="367"/>
      <c r="AA164" s="335" t="s">
        <v>447</v>
      </c>
      <c r="AC164" s="367"/>
      <c r="AD164" s="384"/>
      <c r="AE164" s="367"/>
      <c r="AG164" s="367"/>
      <c r="AH164" s="367"/>
    </row>
    <row r="165" spans="1:35" s="332" customFormat="1" ht="12" x14ac:dyDescent="0.2">
      <c r="A165" s="372"/>
      <c r="B165" s="371"/>
      <c r="C165" s="1077" t="s">
        <v>450</v>
      </c>
      <c r="D165" s="1077"/>
      <c r="E165" s="1077"/>
      <c r="F165" s="376"/>
      <c r="G165" s="376"/>
      <c r="H165" s="376"/>
      <c r="I165" s="376"/>
      <c r="J165" s="377">
        <v>6316.02</v>
      </c>
      <c r="K165" s="376"/>
      <c r="L165" s="377">
        <v>2563.1799999999998</v>
      </c>
      <c r="M165" s="376"/>
      <c r="N165" s="378"/>
      <c r="V165" s="361"/>
      <c r="W165" s="367"/>
      <c r="AB165" s="335" t="s">
        <v>450</v>
      </c>
      <c r="AC165" s="367"/>
      <c r="AD165" s="384"/>
      <c r="AE165" s="367"/>
      <c r="AG165" s="367"/>
      <c r="AH165" s="367"/>
    </row>
    <row r="166" spans="1:35" s="332" customFormat="1" ht="12" x14ac:dyDescent="0.2">
      <c r="A166" s="372"/>
      <c r="B166" s="371"/>
      <c r="C166" s="1065" t="s">
        <v>451</v>
      </c>
      <c r="D166" s="1065"/>
      <c r="E166" s="1065"/>
      <c r="F166" s="373"/>
      <c r="G166" s="373"/>
      <c r="H166" s="373"/>
      <c r="I166" s="373"/>
      <c r="J166" s="374"/>
      <c r="K166" s="373"/>
      <c r="L166" s="374">
        <v>1224.8699999999999</v>
      </c>
      <c r="M166" s="373"/>
      <c r="N166" s="375"/>
      <c r="V166" s="361"/>
      <c r="W166" s="367"/>
      <c r="AA166" s="335" t="s">
        <v>451</v>
      </c>
      <c r="AC166" s="367"/>
      <c r="AD166" s="384"/>
      <c r="AE166" s="367"/>
      <c r="AG166" s="367"/>
      <c r="AH166" s="367"/>
    </row>
    <row r="167" spans="1:35" s="332" customFormat="1" ht="22.5" x14ac:dyDescent="0.2">
      <c r="A167" s="372"/>
      <c r="B167" s="371" t="s">
        <v>4990</v>
      </c>
      <c r="C167" s="1065" t="s">
        <v>4991</v>
      </c>
      <c r="D167" s="1065"/>
      <c r="E167" s="1065"/>
      <c r="F167" s="373" t="s">
        <v>454</v>
      </c>
      <c r="G167" s="373" t="s">
        <v>1754</v>
      </c>
      <c r="H167" s="373"/>
      <c r="I167" s="373" t="s">
        <v>1754</v>
      </c>
      <c r="J167" s="374"/>
      <c r="K167" s="373"/>
      <c r="L167" s="374">
        <v>1433.1</v>
      </c>
      <c r="M167" s="373"/>
      <c r="N167" s="375"/>
      <c r="V167" s="361"/>
      <c r="W167" s="367"/>
      <c r="AA167" s="335" t="s">
        <v>4991</v>
      </c>
      <c r="AC167" s="367"/>
      <c r="AD167" s="384"/>
      <c r="AE167" s="367"/>
      <c r="AG167" s="367"/>
      <c r="AH167" s="367"/>
    </row>
    <row r="168" spans="1:35" s="332" customFormat="1" ht="22.5" x14ac:dyDescent="0.2">
      <c r="A168" s="372"/>
      <c r="B168" s="371" t="s">
        <v>4992</v>
      </c>
      <c r="C168" s="1065" t="s">
        <v>4993</v>
      </c>
      <c r="D168" s="1065"/>
      <c r="E168" s="1065"/>
      <c r="F168" s="373" t="s">
        <v>454</v>
      </c>
      <c r="G168" s="373" t="s">
        <v>980</v>
      </c>
      <c r="H168" s="373"/>
      <c r="I168" s="373" t="s">
        <v>980</v>
      </c>
      <c r="J168" s="374"/>
      <c r="K168" s="373"/>
      <c r="L168" s="374">
        <v>906.4</v>
      </c>
      <c r="M168" s="373"/>
      <c r="N168" s="375"/>
      <c r="V168" s="361"/>
      <c r="W168" s="367"/>
      <c r="AA168" s="335" t="s">
        <v>4993</v>
      </c>
      <c r="AC168" s="367"/>
      <c r="AD168" s="384"/>
      <c r="AE168" s="367"/>
      <c r="AG168" s="367"/>
      <c r="AH168" s="367"/>
    </row>
    <row r="169" spans="1:35" s="332" customFormat="1" ht="12" x14ac:dyDescent="0.2">
      <c r="A169" s="379"/>
      <c r="B169" s="380"/>
      <c r="C169" s="1068" t="s">
        <v>459</v>
      </c>
      <c r="D169" s="1068"/>
      <c r="E169" s="1068"/>
      <c r="F169" s="364"/>
      <c r="G169" s="364"/>
      <c r="H169" s="364"/>
      <c r="I169" s="364"/>
      <c r="J169" s="365"/>
      <c r="K169" s="364"/>
      <c r="L169" s="365">
        <v>4902.68</v>
      </c>
      <c r="M169" s="376"/>
      <c r="N169" s="366"/>
      <c r="V169" s="361"/>
      <c r="W169" s="367"/>
      <c r="AC169" s="367" t="s">
        <v>459</v>
      </c>
      <c r="AD169" s="384"/>
      <c r="AE169" s="367"/>
      <c r="AG169" s="367"/>
      <c r="AH169" s="367"/>
    </row>
    <row r="170" spans="1:35" s="332" customFormat="1" ht="56.25" x14ac:dyDescent="0.2">
      <c r="A170" s="362" t="s">
        <v>529</v>
      </c>
      <c r="B170" s="363" t="s">
        <v>5026</v>
      </c>
      <c r="C170" s="1068" t="s">
        <v>5027</v>
      </c>
      <c r="D170" s="1068"/>
      <c r="E170" s="1068"/>
      <c r="F170" s="364" t="s">
        <v>1003</v>
      </c>
      <c r="G170" s="364"/>
      <c r="H170" s="364"/>
      <c r="I170" s="364" t="s">
        <v>5021</v>
      </c>
      <c r="J170" s="365">
        <v>161.31</v>
      </c>
      <c r="K170" s="364"/>
      <c r="L170" s="365">
        <v>52845.16</v>
      </c>
      <c r="M170" s="364"/>
      <c r="N170" s="366"/>
      <c r="V170" s="361"/>
      <c r="W170" s="367" t="s">
        <v>5027</v>
      </c>
      <c r="AC170" s="367"/>
      <c r="AD170" s="384"/>
      <c r="AE170" s="367"/>
      <c r="AG170" s="367"/>
      <c r="AH170" s="367"/>
    </row>
    <row r="171" spans="1:35" s="332" customFormat="1" ht="12" x14ac:dyDescent="0.2">
      <c r="A171" s="379"/>
      <c r="B171" s="380"/>
      <c r="C171" s="340" t="s">
        <v>462</v>
      </c>
      <c r="D171" s="385"/>
      <c r="E171" s="385"/>
      <c r="F171" s="386"/>
      <c r="G171" s="386"/>
      <c r="H171" s="386"/>
      <c r="I171" s="386"/>
      <c r="J171" s="387"/>
      <c r="K171" s="386"/>
      <c r="L171" s="387"/>
      <c r="M171" s="388"/>
      <c r="N171" s="389"/>
      <c r="V171" s="361"/>
      <c r="W171" s="367"/>
      <c r="AC171" s="367"/>
      <c r="AD171" s="384"/>
      <c r="AE171" s="367"/>
      <c r="AG171" s="367"/>
      <c r="AH171" s="367"/>
    </row>
    <row r="172" spans="1:35" s="332" customFormat="1" ht="33.75" x14ac:dyDescent="0.2">
      <c r="A172" s="362" t="s">
        <v>545</v>
      </c>
      <c r="B172" s="363" t="s">
        <v>5028</v>
      </c>
      <c r="C172" s="1068" t="s">
        <v>5029</v>
      </c>
      <c r="D172" s="1068"/>
      <c r="E172" s="1068"/>
      <c r="F172" s="364" t="s">
        <v>1017</v>
      </c>
      <c r="G172" s="364"/>
      <c r="H172" s="364"/>
      <c r="I172" s="364" t="s">
        <v>509</v>
      </c>
      <c r="J172" s="365">
        <v>9000</v>
      </c>
      <c r="K172" s="364" t="s">
        <v>566</v>
      </c>
      <c r="L172" s="365">
        <v>13002.83</v>
      </c>
      <c r="M172" s="364" t="s">
        <v>5030</v>
      </c>
      <c r="N172" s="366">
        <v>91800</v>
      </c>
      <c r="V172" s="361"/>
      <c r="W172" s="367" t="s">
        <v>5029</v>
      </c>
      <c r="AC172" s="367"/>
      <c r="AD172" s="384"/>
      <c r="AE172" s="367"/>
      <c r="AG172" s="367"/>
      <c r="AH172" s="367"/>
    </row>
    <row r="173" spans="1:35" s="332" customFormat="1" ht="12" x14ac:dyDescent="0.2">
      <c r="A173" s="379"/>
      <c r="B173" s="380"/>
      <c r="C173" s="340" t="s">
        <v>462</v>
      </c>
      <c r="D173" s="385"/>
      <c r="E173" s="385"/>
      <c r="F173" s="386"/>
      <c r="G173" s="386"/>
      <c r="H173" s="386"/>
      <c r="I173" s="386"/>
      <c r="J173" s="387"/>
      <c r="K173" s="386"/>
      <c r="L173" s="387"/>
      <c r="M173" s="388"/>
      <c r="N173" s="389"/>
      <c r="V173" s="361"/>
      <c r="W173" s="367"/>
      <c r="AC173" s="367"/>
      <c r="AD173" s="384"/>
      <c r="AE173" s="367"/>
      <c r="AG173" s="367"/>
      <c r="AH173" s="367"/>
    </row>
    <row r="174" spans="1:35" s="332" customFormat="1" ht="12" x14ac:dyDescent="0.2">
      <c r="A174" s="368"/>
      <c r="B174" s="369"/>
      <c r="C174" s="1065" t="s">
        <v>5031</v>
      </c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72"/>
      <c r="V174" s="361"/>
      <c r="W174" s="367"/>
      <c r="AC174" s="367"/>
      <c r="AD174" s="384"/>
      <c r="AE174" s="367"/>
      <c r="AG174" s="367"/>
      <c r="AH174" s="367"/>
      <c r="AI174" s="335" t="s">
        <v>5031</v>
      </c>
    </row>
    <row r="175" spans="1:35" s="332" customFormat="1" ht="22.5" x14ac:dyDescent="0.2">
      <c r="A175" s="370"/>
      <c r="B175" s="371" t="s">
        <v>568</v>
      </c>
      <c r="C175" s="1065" t="s">
        <v>569</v>
      </c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72"/>
      <c r="V175" s="361"/>
      <c r="W175" s="367"/>
      <c r="Y175" s="335" t="s">
        <v>569</v>
      </c>
      <c r="AC175" s="367"/>
      <c r="AD175" s="384"/>
      <c r="AE175" s="367"/>
      <c r="AG175" s="367"/>
      <c r="AH175" s="367"/>
    </row>
    <row r="176" spans="1:35" s="332" customFormat="1" ht="22.5" x14ac:dyDescent="0.2">
      <c r="A176" s="362" t="s">
        <v>562</v>
      </c>
      <c r="B176" s="363" t="s">
        <v>5032</v>
      </c>
      <c r="C176" s="1068" t="s">
        <v>5033</v>
      </c>
      <c r="D176" s="1068"/>
      <c r="E176" s="1068"/>
      <c r="F176" s="364" t="s">
        <v>5015</v>
      </c>
      <c r="G176" s="364"/>
      <c r="H176" s="364"/>
      <c r="I176" s="364" t="s">
        <v>5016</v>
      </c>
      <c r="J176" s="365"/>
      <c r="K176" s="364"/>
      <c r="L176" s="365"/>
      <c r="M176" s="364"/>
      <c r="N176" s="366"/>
      <c r="V176" s="361"/>
      <c r="W176" s="367" t="s">
        <v>5033</v>
      </c>
      <c r="AC176" s="367"/>
      <c r="AD176" s="384"/>
      <c r="AE176" s="367"/>
      <c r="AG176" s="367"/>
      <c r="AH176" s="367"/>
    </row>
    <row r="177" spans="1:34" s="332" customFormat="1" ht="12" x14ac:dyDescent="0.2">
      <c r="A177" s="368"/>
      <c r="B177" s="369"/>
      <c r="C177" s="1065" t="s">
        <v>5017</v>
      </c>
      <c r="D177" s="1065"/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72"/>
      <c r="V177" s="361"/>
      <c r="W177" s="367"/>
      <c r="X177" s="335" t="s">
        <v>5017</v>
      </c>
      <c r="AC177" s="367"/>
      <c r="AD177" s="384"/>
      <c r="AE177" s="367"/>
      <c r="AG177" s="367"/>
      <c r="AH177" s="367"/>
    </row>
    <row r="178" spans="1:34" s="332" customFormat="1" ht="33.75" x14ac:dyDescent="0.2">
      <c r="A178" s="370"/>
      <c r="B178" s="371" t="s">
        <v>430</v>
      </c>
      <c r="C178" s="1065" t="s">
        <v>431</v>
      </c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72"/>
      <c r="V178" s="361"/>
      <c r="W178" s="367"/>
      <c r="Y178" s="335" t="s">
        <v>431</v>
      </c>
      <c r="AC178" s="367"/>
      <c r="AD178" s="384"/>
      <c r="AE178" s="367"/>
      <c r="AG178" s="367"/>
      <c r="AH178" s="367"/>
    </row>
    <row r="179" spans="1:34" s="332" customFormat="1" ht="12" x14ac:dyDescent="0.2">
      <c r="A179" s="372"/>
      <c r="B179" s="371" t="s">
        <v>423</v>
      </c>
      <c r="C179" s="1065" t="s">
        <v>432</v>
      </c>
      <c r="D179" s="1065"/>
      <c r="E179" s="1065"/>
      <c r="F179" s="373"/>
      <c r="G179" s="373"/>
      <c r="H179" s="373"/>
      <c r="I179" s="373"/>
      <c r="J179" s="374">
        <v>527.15</v>
      </c>
      <c r="K179" s="373" t="s">
        <v>436</v>
      </c>
      <c r="L179" s="374">
        <v>214.15</v>
      </c>
      <c r="M179" s="373"/>
      <c r="N179" s="375"/>
      <c r="V179" s="361"/>
      <c r="W179" s="367"/>
      <c r="Z179" s="335" t="s">
        <v>432</v>
      </c>
      <c r="AC179" s="367"/>
      <c r="AD179" s="384"/>
      <c r="AE179" s="367"/>
      <c r="AG179" s="367"/>
      <c r="AH179" s="367"/>
    </row>
    <row r="180" spans="1:34" s="332" customFormat="1" ht="12" x14ac:dyDescent="0.2">
      <c r="A180" s="372"/>
      <c r="B180" s="371" t="s">
        <v>439</v>
      </c>
      <c r="C180" s="1065" t="s">
        <v>440</v>
      </c>
      <c r="D180" s="1065"/>
      <c r="E180" s="1065"/>
      <c r="F180" s="373"/>
      <c r="G180" s="373"/>
      <c r="H180" s="373"/>
      <c r="I180" s="373"/>
      <c r="J180" s="374">
        <v>191.05</v>
      </c>
      <c r="K180" s="373"/>
      <c r="L180" s="374">
        <v>62.09</v>
      </c>
      <c r="M180" s="373"/>
      <c r="N180" s="375"/>
      <c r="V180" s="361"/>
      <c r="W180" s="367"/>
      <c r="Z180" s="335" t="s">
        <v>440</v>
      </c>
      <c r="AC180" s="367"/>
      <c r="AD180" s="384"/>
      <c r="AE180" s="367"/>
      <c r="AG180" s="367"/>
      <c r="AH180" s="367"/>
    </row>
    <row r="181" spans="1:34" s="332" customFormat="1" ht="12" x14ac:dyDescent="0.2">
      <c r="A181" s="372"/>
      <c r="B181" s="371"/>
      <c r="C181" s="1065" t="s">
        <v>443</v>
      </c>
      <c r="D181" s="1065"/>
      <c r="E181" s="1065"/>
      <c r="F181" s="373" t="s">
        <v>444</v>
      </c>
      <c r="G181" s="373" t="s">
        <v>5034</v>
      </c>
      <c r="H181" s="373" t="s">
        <v>436</v>
      </c>
      <c r="I181" s="373" t="s">
        <v>5035</v>
      </c>
      <c r="J181" s="374"/>
      <c r="K181" s="373"/>
      <c r="L181" s="374"/>
      <c r="M181" s="373"/>
      <c r="N181" s="375"/>
      <c r="V181" s="361"/>
      <c r="W181" s="367"/>
      <c r="AA181" s="335" t="s">
        <v>443</v>
      </c>
      <c r="AC181" s="367"/>
      <c r="AD181" s="384"/>
      <c r="AE181" s="367"/>
      <c r="AG181" s="367"/>
      <c r="AH181" s="367"/>
    </row>
    <row r="182" spans="1:34" s="332" customFormat="1" ht="12" x14ac:dyDescent="0.2">
      <c r="A182" s="372"/>
      <c r="B182" s="371"/>
      <c r="C182" s="1077" t="s">
        <v>450</v>
      </c>
      <c r="D182" s="1077"/>
      <c r="E182" s="1077"/>
      <c r="F182" s="376"/>
      <c r="G182" s="376"/>
      <c r="H182" s="376"/>
      <c r="I182" s="376"/>
      <c r="J182" s="377">
        <v>718.2</v>
      </c>
      <c r="K182" s="376"/>
      <c r="L182" s="377">
        <v>276.24</v>
      </c>
      <c r="M182" s="376"/>
      <c r="N182" s="378"/>
      <c r="V182" s="361"/>
      <c r="W182" s="367"/>
      <c r="AB182" s="335" t="s">
        <v>450</v>
      </c>
      <c r="AC182" s="367"/>
      <c r="AD182" s="384"/>
      <c r="AE182" s="367"/>
      <c r="AG182" s="367"/>
      <c r="AH182" s="367"/>
    </row>
    <row r="183" spans="1:34" s="332" customFormat="1" ht="12" x14ac:dyDescent="0.2">
      <c r="A183" s="372"/>
      <c r="B183" s="371"/>
      <c r="C183" s="1065" t="s">
        <v>451</v>
      </c>
      <c r="D183" s="1065"/>
      <c r="E183" s="1065"/>
      <c r="F183" s="373"/>
      <c r="G183" s="373"/>
      <c r="H183" s="373"/>
      <c r="I183" s="373"/>
      <c r="J183" s="374"/>
      <c r="K183" s="373"/>
      <c r="L183" s="374">
        <v>214.15</v>
      </c>
      <c r="M183" s="373"/>
      <c r="N183" s="375"/>
      <c r="V183" s="361"/>
      <c r="W183" s="367"/>
      <c r="AA183" s="335" t="s">
        <v>451</v>
      </c>
      <c r="AC183" s="367"/>
      <c r="AD183" s="384"/>
      <c r="AE183" s="367"/>
      <c r="AG183" s="367"/>
      <c r="AH183" s="367"/>
    </row>
    <row r="184" spans="1:34" s="332" customFormat="1" ht="22.5" x14ac:dyDescent="0.2">
      <c r="A184" s="372"/>
      <c r="B184" s="371" t="s">
        <v>4990</v>
      </c>
      <c r="C184" s="1065" t="s">
        <v>4991</v>
      </c>
      <c r="D184" s="1065"/>
      <c r="E184" s="1065"/>
      <c r="F184" s="373" t="s">
        <v>454</v>
      </c>
      <c r="G184" s="373" t="s">
        <v>1754</v>
      </c>
      <c r="H184" s="373"/>
      <c r="I184" s="373" t="s">
        <v>1754</v>
      </c>
      <c r="J184" s="374"/>
      <c r="K184" s="373"/>
      <c r="L184" s="374">
        <v>250.56</v>
      </c>
      <c r="M184" s="373"/>
      <c r="N184" s="375"/>
      <c r="V184" s="361"/>
      <c r="W184" s="367"/>
      <c r="AA184" s="335" t="s">
        <v>4991</v>
      </c>
      <c r="AC184" s="367"/>
      <c r="AD184" s="384"/>
      <c r="AE184" s="367"/>
      <c r="AG184" s="367"/>
      <c r="AH184" s="367"/>
    </row>
    <row r="185" spans="1:34" s="332" customFormat="1" ht="22.5" x14ac:dyDescent="0.2">
      <c r="A185" s="372"/>
      <c r="B185" s="371" t="s">
        <v>4992</v>
      </c>
      <c r="C185" s="1065" t="s">
        <v>4993</v>
      </c>
      <c r="D185" s="1065"/>
      <c r="E185" s="1065"/>
      <c r="F185" s="373" t="s">
        <v>454</v>
      </c>
      <c r="G185" s="373" t="s">
        <v>980</v>
      </c>
      <c r="H185" s="373"/>
      <c r="I185" s="373" t="s">
        <v>980</v>
      </c>
      <c r="J185" s="374"/>
      <c r="K185" s="373"/>
      <c r="L185" s="374">
        <v>158.47</v>
      </c>
      <c r="M185" s="373"/>
      <c r="N185" s="375"/>
      <c r="V185" s="361"/>
      <c r="W185" s="367"/>
      <c r="AA185" s="335" t="s">
        <v>4993</v>
      </c>
      <c r="AC185" s="367"/>
      <c r="AD185" s="384"/>
      <c r="AE185" s="367"/>
      <c r="AG185" s="367"/>
      <c r="AH185" s="367"/>
    </row>
    <row r="186" spans="1:34" s="332" customFormat="1" ht="12" x14ac:dyDescent="0.2">
      <c r="A186" s="379"/>
      <c r="B186" s="380"/>
      <c r="C186" s="1068" t="s">
        <v>459</v>
      </c>
      <c r="D186" s="1068"/>
      <c r="E186" s="1068"/>
      <c r="F186" s="364"/>
      <c r="G186" s="364"/>
      <c r="H186" s="364"/>
      <c r="I186" s="364"/>
      <c r="J186" s="365"/>
      <c r="K186" s="364"/>
      <c r="L186" s="365">
        <v>685.27</v>
      </c>
      <c r="M186" s="376"/>
      <c r="N186" s="366"/>
      <c r="V186" s="361"/>
      <c r="W186" s="367"/>
      <c r="AC186" s="367" t="s">
        <v>459</v>
      </c>
      <c r="AD186" s="384"/>
      <c r="AE186" s="367"/>
      <c r="AG186" s="367"/>
      <c r="AH186" s="367"/>
    </row>
    <row r="187" spans="1:34" s="332" customFormat="1" ht="33.75" x14ac:dyDescent="0.2">
      <c r="A187" s="362" t="s">
        <v>570</v>
      </c>
      <c r="B187" s="363" t="s">
        <v>5036</v>
      </c>
      <c r="C187" s="1068" t="s">
        <v>5037</v>
      </c>
      <c r="D187" s="1068"/>
      <c r="E187" s="1068"/>
      <c r="F187" s="364" t="s">
        <v>5015</v>
      </c>
      <c r="G187" s="364"/>
      <c r="H187" s="364"/>
      <c r="I187" s="364" t="s">
        <v>4815</v>
      </c>
      <c r="J187" s="365"/>
      <c r="K187" s="364"/>
      <c r="L187" s="365"/>
      <c r="M187" s="364"/>
      <c r="N187" s="366"/>
      <c r="V187" s="361"/>
      <c r="W187" s="367" t="s">
        <v>5037</v>
      </c>
      <c r="AC187" s="367"/>
      <c r="AD187" s="384"/>
      <c r="AE187" s="367"/>
      <c r="AG187" s="367"/>
      <c r="AH187" s="367"/>
    </row>
    <row r="188" spans="1:34" s="332" customFormat="1" ht="12" x14ac:dyDescent="0.2">
      <c r="A188" s="368"/>
      <c r="B188" s="369"/>
      <c r="C188" s="1065" t="s">
        <v>4816</v>
      </c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72"/>
      <c r="V188" s="361"/>
      <c r="W188" s="367"/>
      <c r="X188" s="335" t="s">
        <v>4816</v>
      </c>
      <c r="AC188" s="367"/>
      <c r="AD188" s="384"/>
      <c r="AE188" s="367"/>
      <c r="AG188" s="367"/>
      <c r="AH188" s="367"/>
    </row>
    <row r="189" spans="1:34" s="332" customFormat="1" ht="33.75" x14ac:dyDescent="0.2">
      <c r="A189" s="370"/>
      <c r="B189" s="371" t="s">
        <v>430</v>
      </c>
      <c r="C189" s="1065" t="s">
        <v>431</v>
      </c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72"/>
      <c r="V189" s="361"/>
      <c r="W189" s="367"/>
      <c r="Y189" s="335" t="s">
        <v>431</v>
      </c>
      <c r="AC189" s="367"/>
      <c r="AD189" s="384"/>
      <c r="AE189" s="367"/>
      <c r="AG189" s="367"/>
      <c r="AH189" s="367"/>
    </row>
    <row r="190" spans="1:34" s="332" customFormat="1" ht="12" x14ac:dyDescent="0.2">
      <c r="A190" s="372"/>
      <c r="B190" s="371" t="s">
        <v>423</v>
      </c>
      <c r="C190" s="1065" t="s">
        <v>432</v>
      </c>
      <c r="D190" s="1065"/>
      <c r="E190" s="1065"/>
      <c r="F190" s="373"/>
      <c r="G190" s="373"/>
      <c r="H190" s="373"/>
      <c r="I190" s="373"/>
      <c r="J190" s="374">
        <v>2090.62</v>
      </c>
      <c r="K190" s="373" t="s">
        <v>436</v>
      </c>
      <c r="L190" s="374">
        <v>33.97</v>
      </c>
      <c r="M190" s="373"/>
      <c r="N190" s="375"/>
      <c r="V190" s="361"/>
      <c r="W190" s="367"/>
      <c r="Z190" s="335" t="s">
        <v>432</v>
      </c>
      <c r="AC190" s="367"/>
      <c r="AD190" s="384"/>
      <c r="AE190" s="367"/>
      <c r="AG190" s="367"/>
      <c r="AH190" s="367"/>
    </row>
    <row r="191" spans="1:34" s="332" customFormat="1" ht="12" x14ac:dyDescent="0.2">
      <c r="A191" s="372"/>
      <c r="B191" s="371" t="s">
        <v>434</v>
      </c>
      <c r="C191" s="1065" t="s">
        <v>435</v>
      </c>
      <c r="D191" s="1065"/>
      <c r="E191" s="1065"/>
      <c r="F191" s="373"/>
      <c r="G191" s="373"/>
      <c r="H191" s="373"/>
      <c r="I191" s="373"/>
      <c r="J191" s="374">
        <v>3282.3</v>
      </c>
      <c r="K191" s="373" t="s">
        <v>436</v>
      </c>
      <c r="L191" s="374">
        <v>53.34</v>
      </c>
      <c r="M191" s="373"/>
      <c r="N191" s="375"/>
      <c r="V191" s="361"/>
      <c r="W191" s="367"/>
      <c r="Z191" s="335" t="s">
        <v>435</v>
      </c>
      <c r="AC191" s="367"/>
      <c r="AD191" s="384"/>
      <c r="AE191" s="367"/>
      <c r="AG191" s="367"/>
      <c r="AH191" s="367"/>
    </row>
    <row r="192" spans="1:34" s="332" customFormat="1" ht="12" x14ac:dyDescent="0.2">
      <c r="A192" s="372"/>
      <c r="B192" s="371" t="s">
        <v>437</v>
      </c>
      <c r="C192" s="1065" t="s">
        <v>438</v>
      </c>
      <c r="D192" s="1065"/>
      <c r="E192" s="1065"/>
      <c r="F192" s="373"/>
      <c r="G192" s="373"/>
      <c r="H192" s="373"/>
      <c r="I192" s="373"/>
      <c r="J192" s="374">
        <v>411.71</v>
      </c>
      <c r="K192" s="373" t="s">
        <v>436</v>
      </c>
      <c r="L192" s="374">
        <v>6.69</v>
      </c>
      <c r="M192" s="373"/>
      <c r="N192" s="375"/>
      <c r="V192" s="361"/>
      <c r="W192" s="367"/>
      <c r="Z192" s="335" t="s">
        <v>438</v>
      </c>
      <c r="AC192" s="367"/>
      <c r="AD192" s="384"/>
      <c r="AE192" s="367"/>
      <c r="AG192" s="367"/>
      <c r="AH192" s="367"/>
    </row>
    <row r="193" spans="1:34" s="332" customFormat="1" ht="12" x14ac:dyDescent="0.2">
      <c r="A193" s="372"/>
      <c r="B193" s="371" t="s">
        <v>439</v>
      </c>
      <c r="C193" s="1065" t="s">
        <v>440</v>
      </c>
      <c r="D193" s="1065"/>
      <c r="E193" s="1065"/>
      <c r="F193" s="373"/>
      <c r="G193" s="373"/>
      <c r="H193" s="373"/>
      <c r="I193" s="373"/>
      <c r="J193" s="374">
        <v>26.46</v>
      </c>
      <c r="K193" s="373"/>
      <c r="L193" s="374">
        <v>0.34</v>
      </c>
      <c r="M193" s="373"/>
      <c r="N193" s="375"/>
      <c r="V193" s="361"/>
      <c r="W193" s="367"/>
      <c r="Z193" s="335" t="s">
        <v>440</v>
      </c>
      <c r="AC193" s="367"/>
      <c r="AD193" s="384"/>
      <c r="AE193" s="367"/>
      <c r="AG193" s="367"/>
      <c r="AH193" s="367"/>
    </row>
    <row r="194" spans="1:34" s="332" customFormat="1" ht="12" x14ac:dyDescent="0.2">
      <c r="A194" s="368"/>
      <c r="B194" s="381" t="s">
        <v>5018</v>
      </c>
      <c r="C194" s="1076" t="s">
        <v>5019</v>
      </c>
      <c r="D194" s="1076"/>
      <c r="E194" s="1076"/>
      <c r="F194" s="382" t="s">
        <v>1003</v>
      </c>
      <c r="G194" s="382" t="s">
        <v>5020</v>
      </c>
      <c r="H194" s="382"/>
      <c r="I194" s="382" t="s">
        <v>5038</v>
      </c>
      <c r="J194" s="371"/>
      <c r="K194" s="373"/>
      <c r="L194" s="374"/>
      <c r="M194" s="373"/>
      <c r="N194" s="383"/>
      <c r="V194" s="361"/>
      <c r="W194" s="367"/>
      <c r="AC194" s="367"/>
      <c r="AD194" s="384" t="s">
        <v>5019</v>
      </c>
      <c r="AE194" s="367"/>
      <c r="AG194" s="367"/>
      <c r="AH194" s="367"/>
    </row>
    <row r="195" spans="1:34" s="332" customFormat="1" ht="12" x14ac:dyDescent="0.2">
      <c r="A195" s="372"/>
      <c r="B195" s="371"/>
      <c r="C195" s="1065" t="s">
        <v>443</v>
      </c>
      <c r="D195" s="1065"/>
      <c r="E195" s="1065"/>
      <c r="F195" s="373" t="s">
        <v>444</v>
      </c>
      <c r="G195" s="373" t="s">
        <v>5039</v>
      </c>
      <c r="H195" s="373" t="s">
        <v>436</v>
      </c>
      <c r="I195" s="373" t="s">
        <v>5040</v>
      </c>
      <c r="J195" s="374"/>
      <c r="K195" s="373"/>
      <c r="L195" s="374"/>
      <c r="M195" s="373"/>
      <c r="N195" s="375"/>
      <c r="V195" s="361"/>
      <c r="W195" s="367"/>
      <c r="AA195" s="335" t="s">
        <v>443</v>
      </c>
      <c r="AC195" s="367"/>
      <c r="AD195" s="384"/>
      <c r="AE195" s="367"/>
      <c r="AG195" s="367"/>
      <c r="AH195" s="367"/>
    </row>
    <row r="196" spans="1:34" s="332" customFormat="1" ht="12" x14ac:dyDescent="0.2">
      <c r="A196" s="372"/>
      <c r="B196" s="371"/>
      <c r="C196" s="1065" t="s">
        <v>447</v>
      </c>
      <c r="D196" s="1065"/>
      <c r="E196" s="1065"/>
      <c r="F196" s="373" t="s">
        <v>444</v>
      </c>
      <c r="G196" s="373" t="s">
        <v>5041</v>
      </c>
      <c r="H196" s="373" t="s">
        <v>436</v>
      </c>
      <c r="I196" s="373" t="s">
        <v>5042</v>
      </c>
      <c r="J196" s="374"/>
      <c r="K196" s="373"/>
      <c r="L196" s="374"/>
      <c r="M196" s="373"/>
      <c r="N196" s="375"/>
      <c r="V196" s="361"/>
      <c r="W196" s="367"/>
      <c r="AA196" s="335" t="s">
        <v>447</v>
      </c>
      <c r="AC196" s="367"/>
      <c r="AD196" s="384"/>
      <c r="AE196" s="367"/>
      <c r="AG196" s="367"/>
      <c r="AH196" s="367"/>
    </row>
    <row r="197" spans="1:34" s="332" customFormat="1" ht="12" x14ac:dyDescent="0.2">
      <c r="A197" s="372"/>
      <c r="B197" s="371"/>
      <c r="C197" s="1077" t="s">
        <v>450</v>
      </c>
      <c r="D197" s="1077"/>
      <c r="E197" s="1077"/>
      <c r="F197" s="376"/>
      <c r="G197" s="376"/>
      <c r="H197" s="376"/>
      <c r="I197" s="376"/>
      <c r="J197" s="377">
        <v>5399.38</v>
      </c>
      <c r="K197" s="376"/>
      <c r="L197" s="377">
        <v>87.65</v>
      </c>
      <c r="M197" s="376"/>
      <c r="N197" s="378"/>
      <c r="V197" s="361"/>
      <c r="W197" s="367"/>
      <c r="AB197" s="335" t="s">
        <v>450</v>
      </c>
      <c r="AC197" s="367"/>
      <c r="AD197" s="384"/>
      <c r="AE197" s="367"/>
      <c r="AG197" s="367"/>
      <c r="AH197" s="367"/>
    </row>
    <row r="198" spans="1:34" s="332" customFormat="1" ht="12" x14ac:dyDescent="0.2">
      <c r="A198" s="372"/>
      <c r="B198" s="371"/>
      <c r="C198" s="1065" t="s">
        <v>451</v>
      </c>
      <c r="D198" s="1065"/>
      <c r="E198" s="1065"/>
      <c r="F198" s="373"/>
      <c r="G198" s="373"/>
      <c r="H198" s="373"/>
      <c r="I198" s="373"/>
      <c r="J198" s="374"/>
      <c r="K198" s="373"/>
      <c r="L198" s="374">
        <v>40.659999999999997</v>
      </c>
      <c r="M198" s="373"/>
      <c r="N198" s="375"/>
      <c r="V198" s="361"/>
      <c r="W198" s="367"/>
      <c r="AA198" s="335" t="s">
        <v>451</v>
      </c>
      <c r="AC198" s="367"/>
      <c r="AD198" s="384"/>
      <c r="AE198" s="367"/>
      <c r="AG198" s="367"/>
      <c r="AH198" s="367"/>
    </row>
    <row r="199" spans="1:34" s="332" customFormat="1" ht="22.5" x14ac:dyDescent="0.2">
      <c r="A199" s="372"/>
      <c r="B199" s="371" t="s">
        <v>4990</v>
      </c>
      <c r="C199" s="1065" t="s">
        <v>4991</v>
      </c>
      <c r="D199" s="1065"/>
      <c r="E199" s="1065"/>
      <c r="F199" s="373" t="s">
        <v>454</v>
      </c>
      <c r="G199" s="373" t="s">
        <v>1754</v>
      </c>
      <c r="H199" s="373"/>
      <c r="I199" s="373" t="s">
        <v>1754</v>
      </c>
      <c r="J199" s="374"/>
      <c r="K199" s="373"/>
      <c r="L199" s="374">
        <v>47.57</v>
      </c>
      <c r="M199" s="373"/>
      <c r="N199" s="375"/>
      <c r="V199" s="361"/>
      <c r="W199" s="367"/>
      <c r="AA199" s="335" t="s">
        <v>4991</v>
      </c>
      <c r="AC199" s="367"/>
      <c r="AD199" s="384"/>
      <c r="AE199" s="367"/>
      <c r="AG199" s="367"/>
      <c r="AH199" s="367"/>
    </row>
    <row r="200" spans="1:34" s="332" customFormat="1" ht="22.5" x14ac:dyDescent="0.2">
      <c r="A200" s="372"/>
      <c r="B200" s="371" t="s">
        <v>4992</v>
      </c>
      <c r="C200" s="1065" t="s">
        <v>4993</v>
      </c>
      <c r="D200" s="1065"/>
      <c r="E200" s="1065"/>
      <c r="F200" s="373" t="s">
        <v>454</v>
      </c>
      <c r="G200" s="373" t="s">
        <v>980</v>
      </c>
      <c r="H200" s="373"/>
      <c r="I200" s="373" t="s">
        <v>980</v>
      </c>
      <c r="J200" s="374"/>
      <c r="K200" s="373"/>
      <c r="L200" s="374">
        <v>30.09</v>
      </c>
      <c r="M200" s="373"/>
      <c r="N200" s="375"/>
      <c r="V200" s="361"/>
      <c r="W200" s="367"/>
      <c r="AA200" s="335" t="s">
        <v>4993</v>
      </c>
      <c r="AC200" s="367"/>
      <c r="AD200" s="384"/>
      <c r="AE200" s="367"/>
      <c r="AG200" s="367"/>
      <c r="AH200" s="367"/>
    </row>
    <row r="201" spans="1:34" s="332" customFormat="1" ht="12" x14ac:dyDescent="0.2">
      <c r="A201" s="379"/>
      <c r="B201" s="380"/>
      <c r="C201" s="1068" t="s">
        <v>459</v>
      </c>
      <c r="D201" s="1068"/>
      <c r="E201" s="1068"/>
      <c r="F201" s="364"/>
      <c r="G201" s="364"/>
      <c r="H201" s="364"/>
      <c r="I201" s="364"/>
      <c r="J201" s="365"/>
      <c r="K201" s="364"/>
      <c r="L201" s="365">
        <v>165.31</v>
      </c>
      <c r="M201" s="376"/>
      <c r="N201" s="366"/>
      <c r="V201" s="361"/>
      <c r="W201" s="367"/>
      <c r="AC201" s="367" t="s">
        <v>459</v>
      </c>
      <c r="AD201" s="384"/>
      <c r="AE201" s="367"/>
      <c r="AG201" s="367"/>
      <c r="AH201" s="367"/>
    </row>
    <row r="202" spans="1:34" s="332" customFormat="1" ht="56.25" x14ac:dyDescent="0.2">
      <c r="A202" s="362" t="s">
        <v>577</v>
      </c>
      <c r="B202" s="363" t="s">
        <v>5043</v>
      </c>
      <c r="C202" s="1068" t="s">
        <v>5044</v>
      </c>
      <c r="D202" s="1068"/>
      <c r="E202" s="1068"/>
      <c r="F202" s="364" t="s">
        <v>1003</v>
      </c>
      <c r="G202" s="364"/>
      <c r="H202" s="364"/>
      <c r="I202" s="364" t="s">
        <v>5045</v>
      </c>
      <c r="J202" s="365">
        <v>84.24</v>
      </c>
      <c r="K202" s="364"/>
      <c r="L202" s="365">
        <v>1103.54</v>
      </c>
      <c r="M202" s="364"/>
      <c r="N202" s="366"/>
      <c r="V202" s="361"/>
      <c r="W202" s="367" t="s">
        <v>5044</v>
      </c>
      <c r="AC202" s="367"/>
      <c r="AD202" s="384"/>
      <c r="AE202" s="367"/>
      <c r="AG202" s="367"/>
      <c r="AH202" s="367"/>
    </row>
    <row r="203" spans="1:34" s="332" customFormat="1" ht="12" x14ac:dyDescent="0.2">
      <c r="A203" s="379"/>
      <c r="B203" s="380"/>
      <c r="C203" s="340" t="s">
        <v>5046</v>
      </c>
      <c r="D203" s="385"/>
      <c r="E203" s="385"/>
      <c r="F203" s="386"/>
      <c r="G203" s="386"/>
      <c r="H203" s="386"/>
      <c r="I203" s="386"/>
      <c r="J203" s="387"/>
      <c r="K203" s="386"/>
      <c r="L203" s="387"/>
      <c r="M203" s="388"/>
      <c r="N203" s="389"/>
      <c r="V203" s="361"/>
      <c r="W203" s="367"/>
      <c r="AC203" s="367"/>
      <c r="AD203" s="384"/>
      <c r="AE203" s="367"/>
      <c r="AG203" s="367"/>
      <c r="AH203" s="367"/>
    </row>
    <row r="204" spans="1:34" s="332" customFormat="1" ht="22.5" x14ac:dyDescent="0.2">
      <c r="A204" s="362" t="s">
        <v>581</v>
      </c>
      <c r="B204" s="363" t="s">
        <v>5047</v>
      </c>
      <c r="C204" s="1068" t="s">
        <v>5048</v>
      </c>
      <c r="D204" s="1068"/>
      <c r="E204" s="1068"/>
      <c r="F204" s="364" t="s">
        <v>5015</v>
      </c>
      <c r="G204" s="364"/>
      <c r="H204" s="364"/>
      <c r="I204" s="364" t="s">
        <v>4815</v>
      </c>
      <c r="J204" s="365"/>
      <c r="K204" s="364"/>
      <c r="L204" s="365"/>
      <c r="M204" s="364"/>
      <c r="N204" s="366"/>
      <c r="V204" s="361"/>
      <c r="W204" s="367" t="s">
        <v>5048</v>
      </c>
      <c r="AC204" s="367"/>
      <c r="AD204" s="384"/>
      <c r="AE204" s="367"/>
      <c r="AG204" s="367"/>
      <c r="AH204" s="367"/>
    </row>
    <row r="205" spans="1:34" s="332" customFormat="1" ht="12" x14ac:dyDescent="0.2">
      <c r="A205" s="368"/>
      <c r="B205" s="369"/>
      <c r="C205" s="1065" t="s">
        <v>4816</v>
      </c>
      <c r="D205" s="1065"/>
      <c r="E205" s="1065"/>
      <c r="F205" s="1065"/>
      <c r="G205" s="1065"/>
      <c r="H205" s="1065"/>
      <c r="I205" s="1065"/>
      <c r="J205" s="1065"/>
      <c r="K205" s="1065"/>
      <c r="L205" s="1065"/>
      <c r="M205" s="1065"/>
      <c r="N205" s="1072"/>
      <c r="V205" s="361"/>
      <c r="W205" s="367"/>
      <c r="X205" s="335" t="s">
        <v>4816</v>
      </c>
      <c r="AC205" s="367"/>
      <c r="AD205" s="384"/>
      <c r="AE205" s="367"/>
      <c r="AG205" s="367"/>
      <c r="AH205" s="367"/>
    </row>
    <row r="206" spans="1:34" s="332" customFormat="1" ht="33.75" x14ac:dyDescent="0.2">
      <c r="A206" s="370"/>
      <c r="B206" s="371" t="s">
        <v>430</v>
      </c>
      <c r="C206" s="1065" t="s">
        <v>431</v>
      </c>
      <c r="D206" s="1065"/>
      <c r="E206" s="1065"/>
      <c r="F206" s="1065"/>
      <c r="G206" s="1065"/>
      <c r="H206" s="1065"/>
      <c r="I206" s="1065"/>
      <c r="J206" s="1065"/>
      <c r="K206" s="1065"/>
      <c r="L206" s="1065"/>
      <c r="M206" s="1065"/>
      <c r="N206" s="1072"/>
      <c r="V206" s="361"/>
      <c r="W206" s="367"/>
      <c r="Y206" s="335" t="s">
        <v>431</v>
      </c>
      <c r="AC206" s="367"/>
      <c r="AD206" s="384"/>
      <c r="AE206" s="367"/>
      <c r="AG206" s="367"/>
      <c r="AH206" s="367"/>
    </row>
    <row r="207" spans="1:34" s="332" customFormat="1" ht="12" x14ac:dyDescent="0.2">
      <c r="A207" s="372"/>
      <c r="B207" s="371" t="s">
        <v>423</v>
      </c>
      <c r="C207" s="1065" t="s">
        <v>432</v>
      </c>
      <c r="D207" s="1065"/>
      <c r="E207" s="1065"/>
      <c r="F207" s="373"/>
      <c r="G207" s="373"/>
      <c r="H207" s="373"/>
      <c r="I207" s="373"/>
      <c r="J207" s="374">
        <v>439.3</v>
      </c>
      <c r="K207" s="373" t="s">
        <v>436</v>
      </c>
      <c r="L207" s="374">
        <v>7.14</v>
      </c>
      <c r="M207" s="373"/>
      <c r="N207" s="375"/>
      <c r="V207" s="361"/>
      <c r="W207" s="367"/>
      <c r="Z207" s="335" t="s">
        <v>432</v>
      </c>
      <c r="AC207" s="367"/>
      <c r="AD207" s="384"/>
      <c r="AE207" s="367"/>
      <c r="AG207" s="367"/>
      <c r="AH207" s="367"/>
    </row>
    <row r="208" spans="1:34" s="332" customFormat="1" ht="12" x14ac:dyDescent="0.2">
      <c r="A208" s="372"/>
      <c r="B208" s="371" t="s">
        <v>439</v>
      </c>
      <c r="C208" s="1065" t="s">
        <v>440</v>
      </c>
      <c r="D208" s="1065"/>
      <c r="E208" s="1065"/>
      <c r="F208" s="373"/>
      <c r="G208" s="373"/>
      <c r="H208" s="373"/>
      <c r="I208" s="373"/>
      <c r="J208" s="374">
        <v>119.73</v>
      </c>
      <c r="K208" s="373"/>
      <c r="L208" s="374">
        <v>1.56</v>
      </c>
      <c r="M208" s="373"/>
      <c r="N208" s="375"/>
      <c r="V208" s="361"/>
      <c r="W208" s="367"/>
      <c r="Z208" s="335" t="s">
        <v>440</v>
      </c>
      <c r="AC208" s="367"/>
      <c r="AD208" s="384"/>
      <c r="AE208" s="367"/>
      <c r="AG208" s="367"/>
      <c r="AH208" s="367"/>
    </row>
    <row r="209" spans="1:34" s="332" customFormat="1" ht="12" x14ac:dyDescent="0.2">
      <c r="A209" s="372"/>
      <c r="B209" s="371"/>
      <c r="C209" s="1065" t="s">
        <v>443</v>
      </c>
      <c r="D209" s="1065"/>
      <c r="E209" s="1065"/>
      <c r="F209" s="373" t="s">
        <v>444</v>
      </c>
      <c r="G209" s="373" t="s">
        <v>5049</v>
      </c>
      <c r="H209" s="373" t="s">
        <v>436</v>
      </c>
      <c r="I209" s="373" t="s">
        <v>5050</v>
      </c>
      <c r="J209" s="374"/>
      <c r="K209" s="373"/>
      <c r="L209" s="374"/>
      <c r="M209" s="373"/>
      <c r="N209" s="375"/>
      <c r="V209" s="361"/>
      <c r="W209" s="367"/>
      <c r="AA209" s="335" t="s">
        <v>443</v>
      </c>
      <c r="AC209" s="367"/>
      <c r="AD209" s="384"/>
      <c r="AE209" s="367"/>
      <c r="AG209" s="367"/>
      <c r="AH209" s="367"/>
    </row>
    <row r="210" spans="1:34" s="332" customFormat="1" ht="12" x14ac:dyDescent="0.2">
      <c r="A210" s="372"/>
      <c r="B210" s="371"/>
      <c r="C210" s="1077" t="s">
        <v>450</v>
      </c>
      <c r="D210" s="1077"/>
      <c r="E210" s="1077"/>
      <c r="F210" s="376"/>
      <c r="G210" s="376"/>
      <c r="H210" s="376"/>
      <c r="I210" s="376"/>
      <c r="J210" s="377">
        <v>559.03</v>
      </c>
      <c r="K210" s="376"/>
      <c r="L210" s="377">
        <v>8.6999999999999993</v>
      </c>
      <c r="M210" s="376"/>
      <c r="N210" s="378"/>
      <c r="V210" s="361"/>
      <c r="W210" s="367"/>
      <c r="AB210" s="335" t="s">
        <v>450</v>
      </c>
      <c r="AC210" s="367"/>
      <c r="AD210" s="384"/>
      <c r="AE210" s="367"/>
      <c r="AG210" s="367"/>
      <c r="AH210" s="367"/>
    </row>
    <row r="211" spans="1:34" s="332" customFormat="1" ht="12" x14ac:dyDescent="0.2">
      <c r="A211" s="372"/>
      <c r="B211" s="371"/>
      <c r="C211" s="1065" t="s">
        <v>451</v>
      </c>
      <c r="D211" s="1065"/>
      <c r="E211" s="1065"/>
      <c r="F211" s="373"/>
      <c r="G211" s="373"/>
      <c r="H211" s="373"/>
      <c r="I211" s="373"/>
      <c r="J211" s="374"/>
      <c r="K211" s="373"/>
      <c r="L211" s="374">
        <v>7.14</v>
      </c>
      <c r="M211" s="373"/>
      <c r="N211" s="375"/>
      <c r="V211" s="361"/>
      <c r="W211" s="367"/>
      <c r="AA211" s="335" t="s">
        <v>451</v>
      </c>
      <c r="AC211" s="367"/>
      <c r="AD211" s="384"/>
      <c r="AE211" s="367"/>
      <c r="AG211" s="367"/>
      <c r="AH211" s="367"/>
    </row>
    <row r="212" spans="1:34" s="332" customFormat="1" ht="22.5" x14ac:dyDescent="0.2">
      <c r="A212" s="372"/>
      <c r="B212" s="371" t="s">
        <v>4990</v>
      </c>
      <c r="C212" s="1065" t="s">
        <v>4991</v>
      </c>
      <c r="D212" s="1065"/>
      <c r="E212" s="1065"/>
      <c r="F212" s="373" t="s">
        <v>454</v>
      </c>
      <c r="G212" s="373" t="s">
        <v>1754</v>
      </c>
      <c r="H212" s="373"/>
      <c r="I212" s="373" t="s">
        <v>1754</v>
      </c>
      <c r="J212" s="374"/>
      <c r="K212" s="373"/>
      <c r="L212" s="374">
        <v>8.35</v>
      </c>
      <c r="M212" s="373"/>
      <c r="N212" s="375"/>
      <c r="V212" s="361"/>
      <c r="W212" s="367"/>
      <c r="AA212" s="335" t="s">
        <v>4991</v>
      </c>
      <c r="AC212" s="367"/>
      <c r="AD212" s="384"/>
      <c r="AE212" s="367"/>
      <c r="AG212" s="367"/>
      <c r="AH212" s="367"/>
    </row>
    <row r="213" spans="1:34" s="332" customFormat="1" ht="22.5" x14ac:dyDescent="0.2">
      <c r="A213" s="372"/>
      <c r="B213" s="371" t="s">
        <v>4992</v>
      </c>
      <c r="C213" s="1065" t="s">
        <v>4993</v>
      </c>
      <c r="D213" s="1065"/>
      <c r="E213" s="1065"/>
      <c r="F213" s="373" t="s">
        <v>454</v>
      </c>
      <c r="G213" s="373" t="s">
        <v>980</v>
      </c>
      <c r="H213" s="373"/>
      <c r="I213" s="373" t="s">
        <v>980</v>
      </c>
      <c r="J213" s="374"/>
      <c r="K213" s="373"/>
      <c r="L213" s="374">
        <v>5.28</v>
      </c>
      <c r="M213" s="373"/>
      <c r="N213" s="375"/>
      <c r="V213" s="361"/>
      <c r="W213" s="367"/>
      <c r="AA213" s="335" t="s">
        <v>4993</v>
      </c>
      <c r="AC213" s="367"/>
      <c r="AD213" s="384"/>
      <c r="AE213" s="367"/>
      <c r="AG213" s="367"/>
      <c r="AH213" s="367"/>
    </row>
    <row r="214" spans="1:34" s="332" customFormat="1" ht="12" x14ac:dyDescent="0.2">
      <c r="A214" s="379"/>
      <c r="B214" s="380"/>
      <c r="C214" s="1068" t="s">
        <v>459</v>
      </c>
      <c r="D214" s="1068"/>
      <c r="E214" s="1068"/>
      <c r="F214" s="364"/>
      <c r="G214" s="364"/>
      <c r="H214" s="364"/>
      <c r="I214" s="364"/>
      <c r="J214" s="365"/>
      <c r="K214" s="364"/>
      <c r="L214" s="365">
        <v>22.33</v>
      </c>
      <c r="M214" s="376"/>
      <c r="N214" s="366"/>
      <c r="V214" s="361"/>
      <c r="W214" s="367"/>
      <c r="AC214" s="367" t="s">
        <v>459</v>
      </c>
      <c r="AD214" s="384"/>
      <c r="AE214" s="367"/>
      <c r="AG214" s="367"/>
      <c r="AH214" s="367"/>
    </row>
    <row r="215" spans="1:34" s="332" customFormat="1" ht="12" x14ac:dyDescent="0.2">
      <c r="A215" s="1192" t="s">
        <v>5051</v>
      </c>
      <c r="B215" s="1193"/>
      <c r="C215" s="1193"/>
      <c r="D215" s="1193"/>
      <c r="E215" s="1193"/>
      <c r="F215" s="1193"/>
      <c r="G215" s="1193"/>
      <c r="H215" s="1193"/>
      <c r="I215" s="1193"/>
      <c r="J215" s="1193"/>
      <c r="K215" s="1193"/>
      <c r="L215" s="1193"/>
      <c r="M215" s="1193"/>
      <c r="N215" s="1194"/>
      <c r="V215" s="361"/>
      <c r="W215" s="367"/>
      <c r="AC215" s="367"/>
      <c r="AD215" s="384"/>
      <c r="AE215" s="367"/>
      <c r="AG215" s="367"/>
      <c r="AH215" s="367" t="s">
        <v>5051</v>
      </c>
    </row>
    <row r="216" spans="1:34" s="332" customFormat="1" ht="33.75" x14ac:dyDescent="0.2">
      <c r="A216" s="362" t="s">
        <v>586</v>
      </c>
      <c r="B216" s="363" t="s">
        <v>5052</v>
      </c>
      <c r="C216" s="1068" t="s">
        <v>5053</v>
      </c>
      <c r="D216" s="1068"/>
      <c r="E216" s="1068"/>
      <c r="F216" s="364" t="s">
        <v>1026</v>
      </c>
      <c r="G216" s="364"/>
      <c r="H216" s="364"/>
      <c r="I216" s="364" t="s">
        <v>5054</v>
      </c>
      <c r="J216" s="365"/>
      <c r="K216" s="364"/>
      <c r="L216" s="365"/>
      <c r="M216" s="364"/>
      <c r="N216" s="366"/>
      <c r="V216" s="361"/>
      <c r="W216" s="367" t="s">
        <v>5053</v>
      </c>
      <c r="AC216" s="367"/>
      <c r="AD216" s="384"/>
      <c r="AE216" s="367"/>
      <c r="AG216" s="367"/>
      <c r="AH216" s="367"/>
    </row>
    <row r="217" spans="1:34" s="332" customFormat="1" ht="12" x14ac:dyDescent="0.2">
      <c r="A217" s="368"/>
      <c r="B217" s="369"/>
      <c r="C217" s="1065" t="s">
        <v>5055</v>
      </c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72"/>
      <c r="V217" s="361"/>
      <c r="W217" s="367"/>
      <c r="X217" s="335" t="s">
        <v>5055</v>
      </c>
      <c r="AC217" s="367"/>
      <c r="AD217" s="384"/>
      <c r="AE217" s="367"/>
      <c r="AG217" s="367"/>
      <c r="AH217" s="367"/>
    </row>
    <row r="218" spans="1:34" s="332" customFormat="1" ht="33.75" x14ac:dyDescent="0.2">
      <c r="A218" s="370"/>
      <c r="B218" s="371" t="s">
        <v>430</v>
      </c>
      <c r="C218" s="1065" t="s">
        <v>431</v>
      </c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72"/>
      <c r="V218" s="361"/>
      <c r="W218" s="367"/>
      <c r="Y218" s="335" t="s">
        <v>431</v>
      </c>
      <c r="AC218" s="367"/>
      <c r="AD218" s="384"/>
      <c r="AE218" s="367"/>
      <c r="AG218" s="367"/>
      <c r="AH218" s="367"/>
    </row>
    <row r="219" spans="1:34" s="332" customFormat="1" ht="12" x14ac:dyDescent="0.2">
      <c r="A219" s="372"/>
      <c r="B219" s="371" t="s">
        <v>423</v>
      </c>
      <c r="C219" s="1065" t="s">
        <v>432</v>
      </c>
      <c r="D219" s="1065"/>
      <c r="E219" s="1065"/>
      <c r="F219" s="373"/>
      <c r="G219" s="373"/>
      <c r="H219" s="373"/>
      <c r="I219" s="373"/>
      <c r="J219" s="374">
        <v>457.05</v>
      </c>
      <c r="K219" s="373" t="s">
        <v>436</v>
      </c>
      <c r="L219" s="374">
        <v>148.54</v>
      </c>
      <c r="M219" s="373"/>
      <c r="N219" s="375"/>
      <c r="V219" s="361"/>
      <c r="W219" s="367"/>
      <c r="Z219" s="335" t="s">
        <v>432</v>
      </c>
      <c r="AC219" s="367"/>
      <c r="AD219" s="384"/>
      <c r="AE219" s="367"/>
      <c r="AG219" s="367"/>
      <c r="AH219" s="367"/>
    </row>
    <row r="220" spans="1:34" s="332" customFormat="1" ht="12" x14ac:dyDescent="0.2">
      <c r="A220" s="372"/>
      <c r="B220" s="371" t="s">
        <v>434</v>
      </c>
      <c r="C220" s="1065" t="s">
        <v>435</v>
      </c>
      <c r="D220" s="1065"/>
      <c r="E220" s="1065"/>
      <c r="F220" s="373"/>
      <c r="G220" s="373"/>
      <c r="H220" s="373"/>
      <c r="I220" s="373"/>
      <c r="J220" s="374">
        <v>1664.41</v>
      </c>
      <c r="K220" s="373" t="s">
        <v>436</v>
      </c>
      <c r="L220" s="374">
        <v>540.92999999999995</v>
      </c>
      <c r="M220" s="373"/>
      <c r="N220" s="375"/>
      <c r="V220" s="361"/>
      <c r="W220" s="367"/>
      <c r="Z220" s="335" t="s">
        <v>435</v>
      </c>
      <c r="AC220" s="367"/>
      <c r="AD220" s="384"/>
      <c r="AE220" s="367"/>
      <c r="AG220" s="367"/>
      <c r="AH220" s="367"/>
    </row>
    <row r="221" spans="1:34" s="332" customFormat="1" ht="12" x14ac:dyDescent="0.2">
      <c r="A221" s="372"/>
      <c r="B221" s="371" t="s">
        <v>437</v>
      </c>
      <c r="C221" s="1065" t="s">
        <v>438</v>
      </c>
      <c r="D221" s="1065"/>
      <c r="E221" s="1065"/>
      <c r="F221" s="373"/>
      <c r="G221" s="373"/>
      <c r="H221" s="373"/>
      <c r="I221" s="373"/>
      <c r="J221" s="374">
        <v>140.94999999999999</v>
      </c>
      <c r="K221" s="373" t="s">
        <v>436</v>
      </c>
      <c r="L221" s="374">
        <v>45.81</v>
      </c>
      <c r="M221" s="373"/>
      <c r="N221" s="375"/>
      <c r="V221" s="361"/>
      <c r="W221" s="367"/>
      <c r="Z221" s="335" t="s">
        <v>438</v>
      </c>
      <c r="AC221" s="367"/>
      <c r="AD221" s="384"/>
      <c r="AE221" s="367"/>
      <c r="AG221" s="367"/>
      <c r="AH221" s="367"/>
    </row>
    <row r="222" spans="1:34" s="332" customFormat="1" ht="12" x14ac:dyDescent="0.2">
      <c r="A222" s="372"/>
      <c r="B222" s="371" t="s">
        <v>439</v>
      </c>
      <c r="C222" s="1065" t="s">
        <v>440</v>
      </c>
      <c r="D222" s="1065"/>
      <c r="E222" s="1065"/>
      <c r="F222" s="373"/>
      <c r="G222" s="373"/>
      <c r="H222" s="373"/>
      <c r="I222" s="373"/>
      <c r="J222" s="374">
        <v>113.36</v>
      </c>
      <c r="K222" s="373"/>
      <c r="L222" s="374">
        <v>29.47</v>
      </c>
      <c r="M222" s="373"/>
      <c r="N222" s="375"/>
      <c r="V222" s="361"/>
      <c r="W222" s="367"/>
      <c r="Z222" s="335" t="s">
        <v>440</v>
      </c>
      <c r="AC222" s="367"/>
      <c r="AD222" s="384"/>
      <c r="AE222" s="367"/>
      <c r="AG222" s="367"/>
      <c r="AH222" s="367"/>
    </row>
    <row r="223" spans="1:34" s="332" customFormat="1" ht="22.5" x14ac:dyDescent="0.2">
      <c r="A223" s="368"/>
      <c r="B223" s="381" t="s">
        <v>5056</v>
      </c>
      <c r="C223" s="1076" t="s">
        <v>5057</v>
      </c>
      <c r="D223" s="1076"/>
      <c r="E223" s="1076"/>
      <c r="F223" s="382" t="s">
        <v>1003</v>
      </c>
      <c r="G223" s="382" t="s">
        <v>1124</v>
      </c>
      <c r="H223" s="382"/>
      <c r="I223" s="382" t="s">
        <v>5058</v>
      </c>
      <c r="J223" s="371"/>
      <c r="K223" s="373"/>
      <c r="L223" s="374"/>
      <c r="M223" s="373"/>
      <c r="N223" s="383"/>
      <c r="V223" s="361"/>
      <c r="W223" s="367"/>
      <c r="AC223" s="367"/>
      <c r="AD223" s="384" t="s">
        <v>5057</v>
      </c>
      <c r="AE223" s="367"/>
      <c r="AG223" s="367"/>
      <c r="AH223" s="367"/>
    </row>
    <row r="224" spans="1:34" s="332" customFormat="1" ht="12" x14ac:dyDescent="0.2">
      <c r="A224" s="372"/>
      <c r="B224" s="371"/>
      <c r="C224" s="1065" t="s">
        <v>443</v>
      </c>
      <c r="D224" s="1065"/>
      <c r="E224" s="1065"/>
      <c r="F224" s="373" t="s">
        <v>444</v>
      </c>
      <c r="G224" s="373" t="s">
        <v>5059</v>
      </c>
      <c r="H224" s="373" t="s">
        <v>436</v>
      </c>
      <c r="I224" s="373" t="s">
        <v>5060</v>
      </c>
      <c r="J224" s="374"/>
      <c r="K224" s="373"/>
      <c r="L224" s="374"/>
      <c r="M224" s="373"/>
      <c r="N224" s="375"/>
      <c r="V224" s="361"/>
      <c r="W224" s="367"/>
      <c r="AA224" s="335" t="s">
        <v>443</v>
      </c>
      <c r="AC224" s="367"/>
      <c r="AD224" s="384"/>
      <c r="AE224" s="367"/>
      <c r="AG224" s="367"/>
      <c r="AH224" s="367"/>
    </row>
    <row r="225" spans="1:34" s="332" customFormat="1" ht="12" x14ac:dyDescent="0.2">
      <c r="A225" s="372"/>
      <c r="B225" s="371"/>
      <c r="C225" s="1065" t="s">
        <v>447</v>
      </c>
      <c r="D225" s="1065"/>
      <c r="E225" s="1065"/>
      <c r="F225" s="373" t="s">
        <v>444</v>
      </c>
      <c r="G225" s="373" t="s">
        <v>5061</v>
      </c>
      <c r="H225" s="373" t="s">
        <v>436</v>
      </c>
      <c r="I225" s="373" t="s">
        <v>5062</v>
      </c>
      <c r="J225" s="374"/>
      <c r="K225" s="373"/>
      <c r="L225" s="374"/>
      <c r="M225" s="373"/>
      <c r="N225" s="375"/>
      <c r="V225" s="361"/>
      <c r="W225" s="367"/>
      <c r="AA225" s="335" t="s">
        <v>447</v>
      </c>
      <c r="AC225" s="367"/>
      <c r="AD225" s="384"/>
      <c r="AE225" s="367"/>
      <c r="AG225" s="367"/>
      <c r="AH225" s="367"/>
    </row>
    <row r="226" spans="1:34" s="332" customFormat="1" ht="12" x14ac:dyDescent="0.2">
      <c r="A226" s="372"/>
      <c r="B226" s="371"/>
      <c r="C226" s="1077" t="s">
        <v>450</v>
      </c>
      <c r="D226" s="1077"/>
      <c r="E226" s="1077"/>
      <c r="F226" s="376"/>
      <c r="G226" s="376"/>
      <c r="H226" s="376"/>
      <c r="I226" s="376"/>
      <c r="J226" s="377">
        <v>2234.8200000000002</v>
      </c>
      <c r="K226" s="376"/>
      <c r="L226" s="377">
        <v>718.94</v>
      </c>
      <c r="M226" s="376"/>
      <c r="N226" s="378"/>
      <c r="V226" s="361"/>
      <c r="W226" s="367"/>
      <c r="AB226" s="335" t="s">
        <v>450</v>
      </c>
      <c r="AC226" s="367"/>
      <c r="AD226" s="384"/>
      <c r="AE226" s="367"/>
      <c r="AG226" s="367"/>
      <c r="AH226" s="367"/>
    </row>
    <row r="227" spans="1:34" s="332" customFormat="1" ht="12" x14ac:dyDescent="0.2">
      <c r="A227" s="372"/>
      <c r="B227" s="371"/>
      <c r="C227" s="1065" t="s">
        <v>451</v>
      </c>
      <c r="D227" s="1065"/>
      <c r="E227" s="1065"/>
      <c r="F227" s="373"/>
      <c r="G227" s="373"/>
      <c r="H227" s="373"/>
      <c r="I227" s="373"/>
      <c r="J227" s="374"/>
      <c r="K227" s="373"/>
      <c r="L227" s="374">
        <v>194.35</v>
      </c>
      <c r="M227" s="373"/>
      <c r="N227" s="375"/>
      <c r="V227" s="361"/>
      <c r="W227" s="367"/>
      <c r="AA227" s="335" t="s">
        <v>451</v>
      </c>
      <c r="AC227" s="367"/>
      <c r="AD227" s="384"/>
      <c r="AE227" s="367"/>
      <c r="AG227" s="367"/>
      <c r="AH227" s="367"/>
    </row>
    <row r="228" spans="1:34" s="332" customFormat="1" ht="22.5" x14ac:dyDescent="0.2">
      <c r="A228" s="372"/>
      <c r="B228" s="371" t="s">
        <v>4990</v>
      </c>
      <c r="C228" s="1065" t="s">
        <v>4991</v>
      </c>
      <c r="D228" s="1065"/>
      <c r="E228" s="1065"/>
      <c r="F228" s="373" t="s">
        <v>454</v>
      </c>
      <c r="G228" s="373" t="s">
        <v>1754</v>
      </c>
      <c r="H228" s="373"/>
      <c r="I228" s="373" t="s">
        <v>1754</v>
      </c>
      <c r="J228" s="374"/>
      <c r="K228" s="373"/>
      <c r="L228" s="374">
        <v>227.39</v>
      </c>
      <c r="M228" s="373"/>
      <c r="N228" s="375"/>
      <c r="V228" s="361"/>
      <c r="W228" s="367"/>
      <c r="AA228" s="335" t="s">
        <v>4991</v>
      </c>
      <c r="AC228" s="367"/>
      <c r="AD228" s="384"/>
      <c r="AE228" s="367"/>
      <c r="AG228" s="367"/>
      <c r="AH228" s="367"/>
    </row>
    <row r="229" spans="1:34" s="332" customFormat="1" ht="22.5" x14ac:dyDescent="0.2">
      <c r="A229" s="372"/>
      <c r="B229" s="371" t="s">
        <v>4992</v>
      </c>
      <c r="C229" s="1065" t="s">
        <v>4993</v>
      </c>
      <c r="D229" s="1065"/>
      <c r="E229" s="1065"/>
      <c r="F229" s="373" t="s">
        <v>454</v>
      </c>
      <c r="G229" s="373" t="s">
        <v>980</v>
      </c>
      <c r="H229" s="373"/>
      <c r="I229" s="373" t="s">
        <v>980</v>
      </c>
      <c r="J229" s="374"/>
      <c r="K229" s="373"/>
      <c r="L229" s="374">
        <v>143.82</v>
      </c>
      <c r="M229" s="373"/>
      <c r="N229" s="375"/>
      <c r="V229" s="361"/>
      <c r="W229" s="367"/>
      <c r="AA229" s="335" t="s">
        <v>4993</v>
      </c>
      <c r="AC229" s="367"/>
      <c r="AD229" s="384"/>
      <c r="AE229" s="367"/>
      <c r="AG229" s="367"/>
      <c r="AH229" s="367"/>
    </row>
    <row r="230" spans="1:34" s="332" customFormat="1" ht="12" x14ac:dyDescent="0.2">
      <c r="A230" s="379"/>
      <c r="B230" s="380"/>
      <c r="C230" s="1068" t="s">
        <v>459</v>
      </c>
      <c r="D230" s="1068"/>
      <c r="E230" s="1068"/>
      <c r="F230" s="364"/>
      <c r="G230" s="364"/>
      <c r="H230" s="364"/>
      <c r="I230" s="364"/>
      <c r="J230" s="365"/>
      <c r="K230" s="364"/>
      <c r="L230" s="365">
        <v>1090.1500000000001</v>
      </c>
      <c r="M230" s="376"/>
      <c r="N230" s="366"/>
      <c r="V230" s="361"/>
      <c r="W230" s="367"/>
      <c r="AC230" s="367" t="s">
        <v>459</v>
      </c>
      <c r="AD230" s="384"/>
      <c r="AE230" s="367"/>
      <c r="AG230" s="367"/>
      <c r="AH230" s="367"/>
    </row>
    <row r="231" spans="1:34" s="332" customFormat="1" ht="45" x14ac:dyDescent="0.2">
      <c r="A231" s="362" t="s">
        <v>592</v>
      </c>
      <c r="B231" s="363" t="s">
        <v>5063</v>
      </c>
      <c r="C231" s="1068" t="s">
        <v>5064</v>
      </c>
      <c r="D231" s="1068"/>
      <c r="E231" s="1068"/>
      <c r="F231" s="364" t="s">
        <v>1003</v>
      </c>
      <c r="G231" s="364"/>
      <c r="H231" s="364"/>
      <c r="I231" s="364" t="s">
        <v>152</v>
      </c>
      <c r="J231" s="365">
        <v>741.5</v>
      </c>
      <c r="K231" s="364"/>
      <c r="L231" s="365">
        <v>19279</v>
      </c>
      <c r="M231" s="364"/>
      <c r="N231" s="366"/>
      <c r="V231" s="361"/>
      <c r="W231" s="367" t="s">
        <v>5064</v>
      </c>
      <c r="AC231" s="367"/>
      <c r="AD231" s="384"/>
      <c r="AE231" s="367"/>
      <c r="AG231" s="367"/>
      <c r="AH231" s="367"/>
    </row>
    <row r="232" spans="1:34" s="332" customFormat="1" ht="12" x14ac:dyDescent="0.2">
      <c r="A232" s="379"/>
      <c r="B232" s="380"/>
      <c r="C232" s="340" t="s">
        <v>462</v>
      </c>
      <c r="D232" s="385"/>
      <c r="E232" s="385"/>
      <c r="F232" s="386"/>
      <c r="G232" s="386"/>
      <c r="H232" s="386"/>
      <c r="I232" s="386"/>
      <c r="J232" s="387"/>
      <c r="K232" s="386"/>
      <c r="L232" s="387"/>
      <c r="M232" s="388"/>
      <c r="N232" s="389"/>
      <c r="V232" s="361"/>
      <c r="W232" s="367"/>
      <c r="AC232" s="367"/>
      <c r="AD232" s="384"/>
      <c r="AE232" s="367"/>
      <c r="AG232" s="367"/>
      <c r="AH232" s="367"/>
    </row>
    <row r="233" spans="1:34" s="332" customFormat="1" ht="56.25" x14ac:dyDescent="0.2">
      <c r="A233" s="362" t="s">
        <v>596</v>
      </c>
      <c r="B233" s="363" t="s">
        <v>5065</v>
      </c>
      <c r="C233" s="1068" t="s">
        <v>5066</v>
      </c>
      <c r="D233" s="1068"/>
      <c r="E233" s="1068"/>
      <c r="F233" s="364" t="s">
        <v>5067</v>
      </c>
      <c r="G233" s="364"/>
      <c r="H233" s="364"/>
      <c r="I233" s="364" t="s">
        <v>5054</v>
      </c>
      <c r="J233" s="365"/>
      <c r="K233" s="364"/>
      <c r="L233" s="365"/>
      <c r="M233" s="364"/>
      <c r="N233" s="366"/>
      <c r="V233" s="361"/>
      <c r="W233" s="367" t="s">
        <v>5066</v>
      </c>
      <c r="AC233" s="367"/>
      <c r="AD233" s="384"/>
      <c r="AE233" s="367"/>
      <c r="AG233" s="367"/>
      <c r="AH233" s="367"/>
    </row>
    <row r="234" spans="1:34" s="332" customFormat="1" ht="12" x14ac:dyDescent="0.2">
      <c r="A234" s="368"/>
      <c r="B234" s="369"/>
      <c r="C234" s="1065" t="s">
        <v>5055</v>
      </c>
      <c r="D234" s="1065"/>
      <c r="E234" s="1065"/>
      <c r="F234" s="1065"/>
      <c r="G234" s="1065"/>
      <c r="H234" s="1065"/>
      <c r="I234" s="1065"/>
      <c r="J234" s="1065"/>
      <c r="K234" s="1065"/>
      <c r="L234" s="1065"/>
      <c r="M234" s="1065"/>
      <c r="N234" s="1072"/>
      <c r="V234" s="361"/>
      <c r="W234" s="367"/>
      <c r="X234" s="335" t="s">
        <v>5055</v>
      </c>
      <c r="AC234" s="367"/>
      <c r="AD234" s="384"/>
      <c r="AE234" s="367"/>
      <c r="AG234" s="367"/>
      <c r="AH234" s="367"/>
    </row>
    <row r="235" spans="1:34" s="332" customFormat="1" ht="33.75" x14ac:dyDescent="0.2">
      <c r="A235" s="370"/>
      <c r="B235" s="371" t="s">
        <v>430</v>
      </c>
      <c r="C235" s="1065" t="s">
        <v>431</v>
      </c>
      <c r="D235" s="1065"/>
      <c r="E235" s="1065"/>
      <c r="F235" s="1065"/>
      <c r="G235" s="1065"/>
      <c r="H235" s="1065"/>
      <c r="I235" s="1065"/>
      <c r="J235" s="1065"/>
      <c r="K235" s="1065"/>
      <c r="L235" s="1065"/>
      <c r="M235" s="1065"/>
      <c r="N235" s="1072"/>
      <c r="V235" s="361"/>
      <c r="W235" s="367"/>
      <c r="Y235" s="335" t="s">
        <v>431</v>
      </c>
      <c r="AC235" s="367"/>
      <c r="AD235" s="384"/>
      <c r="AE235" s="367"/>
      <c r="AG235" s="367"/>
      <c r="AH235" s="367"/>
    </row>
    <row r="236" spans="1:34" s="332" customFormat="1" ht="12" x14ac:dyDescent="0.2">
      <c r="A236" s="372"/>
      <c r="B236" s="371" t="s">
        <v>423</v>
      </c>
      <c r="C236" s="1065" t="s">
        <v>432</v>
      </c>
      <c r="D236" s="1065"/>
      <c r="E236" s="1065"/>
      <c r="F236" s="373"/>
      <c r="G236" s="373"/>
      <c r="H236" s="373"/>
      <c r="I236" s="373"/>
      <c r="J236" s="374">
        <v>731.31</v>
      </c>
      <c r="K236" s="373" t="s">
        <v>436</v>
      </c>
      <c r="L236" s="374">
        <v>237.68</v>
      </c>
      <c r="M236" s="373"/>
      <c r="N236" s="375"/>
      <c r="V236" s="361"/>
      <c r="W236" s="367"/>
      <c r="Z236" s="335" t="s">
        <v>432</v>
      </c>
      <c r="AC236" s="367"/>
      <c r="AD236" s="384"/>
      <c r="AE236" s="367"/>
      <c r="AG236" s="367"/>
      <c r="AH236" s="367"/>
    </row>
    <row r="237" spans="1:34" s="332" customFormat="1" ht="12" x14ac:dyDescent="0.2">
      <c r="A237" s="372"/>
      <c r="B237" s="371" t="s">
        <v>434</v>
      </c>
      <c r="C237" s="1065" t="s">
        <v>435</v>
      </c>
      <c r="D237" s="1065"/>
      <c r="E237" s="1065"/>
      <c r="F237" s="373"/>
      <c r="G237" s="373"/>
      <c r="H237" s="373"/>
      <c r="I237" s="373"/>
      <c r="J237" s="374">
        <v>78.42</v>
      </c>
      <c r="K237" s="373" t="s">
        <v>436</v>
      </c>
      <c r="L237" s="374">
        <v>25.49</v>
      </c>
      <c r="M237" s="373"/>
      <c r="N237" s="375"/>
      <c r="V237" s="361"/>
      <c r="W237" s="367"/>
      <c r="Z237" s="335" t="s">
        <v>435</v>
      </c>
      <c r="AC237" s="367"/>
      <c r="AD237" s="384"/>
      <c r="AE237" s="367"/>
      <c r="AG237" s="367"/>
      <c r="AH237" s="367"/>
    </row>
    <row r="238" spans="1:34" s="332" customFormat="1" ht="12" x14ac:dyDescent="0.2">
      <c r="A238" s="372"/>
      <c r="B238" s="371" t="s">
        <v>437</v>
      </c>
      <c r="C238" s="1065" t="s">
        <v>438</v>
      </c>
      <c r="D238" s="1065"/>
      <c r="E238" s="1065"/>
      <c r="F238" s="373"/>
      <c r="G238" s="373"/>
      <c r="H238" s="373"/>
      <c r="I238" s="373"/>
      <c r="J238" s="374">
        <v>0.54</v>
      </c>
      <c r="K238" s="373" t="s">
        <v>436</v>
      </c>
      <c r="L238" s="374">
        <v>0.18</v>
      </c>
      <c r="M238" s="373"/>
      <c r="N238" s="375"/>
      <c r="V238" s="361"/>
      <c r="W238" s="367"/>
      <c r="Z238" s="335" t="s">
        <v>438</v>
      </c>
      <c r="AC238" s="367"/>
      <c r="AD238" s="384"/>
      <c r="AE238" s="367"/>
      <c r="AG238" s="367"/>
      <c r="AH238" s="367"/>
    </row>
    <row r="239" spans="1:34" s="332" customFormat="1" ht="12" x14ac:dyDescent="0.2">
      <c r="A239" s="372"/>
      <c r="B239" s="371" t="s">
        <v>439</v>
      </c>
      <c r="C239" s="1065" t="s">
        <v>440</v>
      </c>
      <c r="D239" s="1065"/>
      <c r="E239" s="1065"/>
      <c r="F239" s="373"/>
      <c r="G239" s="373"/>
      <c r="H239" s="373"/>
      <c r="I239" s="373"/>
      <c r="J239" s="374">
        <v>606.88</v>
      </c>
      <c r="K239" s="373"/>
      <c r="L239" s="374">
        <v>157.79</v>
      </c>
      <c r="M239" s="373"/>
      <c r="N239" s="375"/>
      <c r="V239" s="361"/>
      <c r="W239" s="367"/>
      <c r="Z239" s="335" t="s">
        <v>440</v>
      </c>
      <c r="AC239" s="367"/>
      <c r="AD239" s="384"/>
      <c r="AE239" s="367"/>
      <c r="AG239" s="367"/>
      <c r="AH239" s="367"/>
    </row>
    <row r="240" spans="1:34" s="332" customFormat="1" ht="12" x14ac:dyDescent="0.2">
      <c r="A240" s="368"/>
      <c r="B240" s="381" t="s">
        <v>5018</v>
      </c>
      <c r="C240" s="1076" t="s">
        <v>5019</v>
      </c>
      <c r="D240" s="1076"/>
      <c r="E240" s="1076"/>
      <c r="F240" s="382" t="s">
        <v>1003</v>
      </c>
      <c r="G240" s="382" t="s">
        <v>1169</v>
      </c>
      <c r="H240" s="382"/>
      <c r="I240" s="382" t="s">
        <v>5068</v>
      </c>
      <c r="J240" s="371"/>
      <c r="K240" s="373"/>
      <c r="L240" s="374"/>
      <c r="M240" s="373"/>
      <c r="N240" s="383"/>
      <c r="V240" s="361"/>
      <c r="W240" s="367"/>
      <c r="AC240" s="367"/>
      <c r="AD240" s="384" t="s">
        <v>5019</v>
      </c>
      <c r="AE240" s="367"/>
      <c r="AG240" s="367"/>
      <c r="AH240" s="367"/>
    </row>
    <row r="241" spans="1:34" s="332" customFormat="1" ht="12" x14ac:dyDescent="0.2">
      <c r="A241" s="372"/>
      <c r="B241" s="371"/>
      <c r="C241" s="1065" t="s">
        <v>443</v>
      </c>
      <c r="D241" s="1065"/>
      <c r="E241" s="1065"/>
      <c r="F241" s="373" t="s">
        <v>444</v>
      </c>
      <c r="G241" s="373" t="s">
        <v>5069</v>
      </c>
      <c r="H241" s="373" t="s">
        <v>436</v>
      </c>
      <c r="I241" s="373" t="s">
        <v>5070</v>
      </c>
      <c r="J241" s="374"/>
      <c r="K241" s="373"/>
      <c r="L241" s="374"/>
      <c r="M241" s="373"/>
      <c r="N241" s="375"/>
      <c r="V241" s="361"/>
      <c r="W241" s="367"/>
      <c r="AA241" s="335" t="s">
        <v>443</v>
      </c>
      <c r="AC241" s="367"/>
      <c r="AD241" s="384"/>
      <c r="AE241" s="367"/>
      <c r="AG241" s="367"/>
      <c r="AH241" s="367"/>
    </row>
    <row r="242" spans="1:34" s="332" customFormat="1" ht="12" x14ac:dyDescent="0.2">
      <c r="A242" s="372"/>
      <c r="B242" s="371"/>
      <c r="C242" s="1065" t="s">
        <v>447</v>
      </c>
      <c r="D242" s="1065"/>
      <c r="E242" s="1065"/>
      <c r="F242" s="373" t="s">
        <v>444</v>
      </c>
      <c r="G242" s="373" t="s">
        <v>935</v>
      </c>
      <c r="H242" s="373" t="s">
        <v>436</v>
      </c>
      <c r="I242" s="373" t="s">
        <v>4815</v>
      </c>
      <c r="J242" s="374"/>
      <c r="K242" s="373"/>
      <c r="L242" s="374"/>
      <c r="M242" s="373"/>
      <c r="N242" s="375"/>
      <c r="V242" s="361"/>
      <c r="W242" s="367"/>
      <c r="AA242" s="335" t="s">
        <v>447</v>
      </c>
      <c r="AC242" s="367"/>
      <c r="AD242" s="384"/>
      <c r="AE242" s="367"/>
      <c r="AG242" s="367"/>
      <c r="AH242" s="367"/>
    </row>
    <row r="243" spans="1:34" s="332" customFormat="1" ht="12" x14ac:dyDescent="0.2">
      <c r="A243" s="372"/>
      <c r="B243" s="371"/>
      <c r="C243" s="1077" t="s">
        <v>450</v>
      </c>
      <c r="D243" s="1077"/>
      <c r="E243" s="1077"/>
      <c r="F243" s="376"/>
      <c r="G243" s="376"/>
      <c r="H243" s="376"/>
      <c r="I243" s="376"/>
      <c r="J243" s="377">
        <v>1416.61</v>
      </c>
      <c r="K243" s="376"/>
      <c r="L243" s="377">
        <v>420.96</v>
      </c>
      <c r="M243" s="376"/>
      <c r="N243" s="378"/>
      <c r="V243" s="361"/>
      <c r="W243" s="367"/>
      <c r="AB243" s="335" t="s">
        <v>450</v>
      </c>
      <c r="AC243" s="367"/>
      <c r="AD243" s="384"/>
      <c r="AE243" s="367"/>
      <c r="AG243" s="367"/>
      <c r="AH243" s="367"/>
    </row>
    <row r="244" spans="1:34" s="332" customFormat="1" ht="12" x14ac:dyDescent="0.2">
      <c r="A244" s="372"/>
      <c r="B244" s="371"/>
      <c r="C244" s="1065" t="s">
        <v>451</v>
      </c>
      <c r="D244" s="1065"/>
      <c r="E244" s="1065"/>
      <c r="F244" s="373"/>
      <c r="G244" s="373"/>
      <c r="H244" s="373"/>
      <c r="I244" s="373"/>
      <c r="J244" s="374"/>
      <c r="K244" s="373"/>
      <c r="L244" s="374">
        <v>237.86</v>
      </c>
      <c r="M244" s="373"/>
      <c r="N244" s="375"/>
      <c r="V244" s="361"/>
      <c r="W244" s="367"/>
      <c r="AA244" s="335" t="s">
        <v>451</v>
      </c>
      <c r="AC244" s="367"/>
      <c r="AD244" s="384"/>
      <c r="AE244" s="367"/>
      <c r="AG244" s="367"/>
      <c r="AH244" s="367"/>
    </row>
    <row r="245" spans="1:34" s="332" customFormat="1" ht="22.5" x14ac:dyDescent="0.2">
      <c r="A245" s="372"/>
      <c r="B245" s="371" t="s">
        <v>4990</v>
      </c>
      <c r="C245" s="1065" t="s">
        <v>4991</v>
      </c>
      <c r="D245" s="1065"/>
      <c r="E245" s="1065"/>
      <c r="F245" s="373" t="s">
        <v>454</v>
      </c>
      <c r="G245" s="373" t="s">
        <v>1754</v>
      </c>
      <c r="H245" s="373"/>
      <c r="I245" s="373" t="s">
        <v>1754</v>
      </c>
      <c r="J245" s="374"/>
      <c r="K245" s="373"/>
      <c r="L245" s="374">
        <v>278.3</v>
      </c>
      <c r="M245" s="373"/>
      <c r="N245" s="375"/>
      <c r="V245" s="361"/>
      <c r="W245" s="367"/>
      <c r="AA245" s="335" t="s">
        <v>4991</v>
      </c>
      <c r="AC245" s="367"/>
      <c r="AD245" s="384"/>
      <c r="AE245" s="367"/>
      <c r="AG245" s="367"/>
      <c r="AH245" s="367"/>
    </row>
    <row r="246" spans="1:34" s="332" customFormat="1" ht="22.5" x14ac:dyDescent="0.2">
      <c r="A246" s="372"/>
      <c r="B246" s="371" t="s">
        <v>4992</v>
      </c>
      <c r="C246" s="1065" t="s">
        <v>4993</v>
      </c>
      <c r="D246" s="1065"/>
      <c r="E246" s="1065"/>
      <c r="F246" s="373" t="s">
        <v>454</v>
      </c>
      <c r="G246" s="373" t="s">
        <v>980</v>
      </c>
      <c r="H246" s="373"/>
      <c r="I246" s="373" t="s">
        <v>980</v>
      </c>
      <c r="J246" s="374"/>
      <c r="K246" s="373"/>
      <c r="L246" s="374">
        <v>176.02</v>
      </c>
      <c r="M246" s="373"/>
      <c r="N246" s="375"/>
      <c r="V246" s="361"/>
      <c r="W246" s="367"/>
      <c r="AA246" s="335" t="s">
        <v>4993</v>
      </c>
      <c r="AC246" s="367"/>
      <c r="AD246" s="384"/>
      <c r="AE246" s="367"/>
      <c r="AG246" s="367"/>
      <c r="AH246" s="367"/>
    </row>
    <row r="247" spans="1:34" s="332" customFormat="1" ht="12" x14ac:dyDescent="0.2">
      <c r="A247" s="379"/>
      <c r="B247" s="380"/>
      <c r="C247" s="1068" t="s">
        <v>459</v>
      </c>
      <c r="D247" s="1068"/>
      <c r="E247" s="1068"/>
      <c r="F247" s="364"/>
      <c r="G247" s="364"/>
      <c r="H247" s="364"/>
      <c r="I247" s="364"/>
      <c r="J247" s="365"/>
      <c r="K247" s="364"/>
      <c r="L247" s="365">
        <v>875.28</v>
      </c>
      <c r="M247" s="376"/>
      <c r="N247" s="366"/>
      <c r="V247" s="361"/>
      <c r="W247" s="367"/>
      <c r="AC247" s="367" t="s">
        <v>459</v>
      </c>
      <c r="AD247" s="384"/>
      <c r="AE247" s="367"/>
      <c r="AG247" s="367"/>
      <c r="AH247" s="367"/>
    </row>
    <row r="248" spans="1:34" s="332" customFormat="1" ht="22.5" x14ac:dyDescent="0.2">
      <c r="A248" s="362" t="s">
        <v>600</v>
      </c>
      <c r="B248" s="363" t="s">
        <v>5071</v>
      </c>
      <c r="C248" s="1068" t="s">
        <v>5072</v>
      </c>
      <c r="D248" s="1068"/>
      <c r="E248" s="1068"/>
      <c r="F248" s="364" t="s">
        <v>5073</v>
      </c>
      <c r="G248" s="364"/>
      <c r="H248" s="364"/>
      <c r="I248" s="364" t="s">
        <v>423</v>
      </c>
      <c r="J248" s="365"/>
      <c r="K248" s="364"/>
      <c r="L248" s="365"/>
      <c r="M248" s="364"/>
      <c r="N248" s="366"/>
      <c r="V248" s="361"/>
      <c r="W248" s="367" t="s">
        <v>5072</v>
      </c>
      <c r="AC248" s="367"/>
      <c r="AD248" s="384"/>
      <c r="AE248" s="367"/>
      <c r="AG248" s="367"/>
      <c r="AH248" s="367"/>
    </row>
    <row r="249" spans="1:34" s="332" customFormat="1" ht="33.75" x14ac:dyDescent="0.2">
      <c r="A249" s="370"/>
      <c r="B249" s="371" t="s">
        <v>430</v>
      </c>
      <c r="C249" s="1065" t="s">
        <v>431</v>
      </c>
      <c r="D249" s="1065"/>
      <c r="E249" s="1065"/>
      <c r="F249" s="1065"/>
      <c r="G249" s="1065"/>
      <c r="H249" s="1065"/>
      <c r="I249" s="1065"/>
      <c r="J249" s="1065"/>
      <c r="K249" s="1065"/>
      <c r="L249" s="1065"/>
      <c r="M249" s="1065"/>
      <c r="N249" s="1072"/>
      <c r="V249" s="361"/>
      <c r="W249" s="367"/>
      <c r="Y249" s="335" t="s">
        <v>431</v>
      </c>
      <c r="AC249" s="367"/>
      <c r="AD249" s="384"/>
      <c r="AE249" s="367"/>
      <c r="AG249" s="367"/>
      <c r="AH249" s="367"/>
    </row>
    <row r="250" spans="1:34" s="332" customFormat="1" ht="12" x14ac:dyDescent="0.2">
      <c r="A250" s="372"/>
      <c r="B250" s="371" t="s">
        <v>423</v>
      </c>
      <c r="C250" s="1065" t="s">
        <v>432</v>
      </c>
      <c r="D250" s="1065"/>
      <c r="E250" s="1065"/>
      <c r="F250" s="373"/>
      <c r="G250" s="373"/>
      <c r="H250" s="373"/>
      <c r="I250" s="373"/>
      <c r="J250" s="374">
        <v>25.92</v>
      </c>
      <c r="K250" s="373" t="s">
        <v>436</v>
      </c>
      <c r="L250" s="374">
        <v>32.4</v>
      </c>
      <c r="M250" s="373"/>
      <c r="N250" s="375"/>
      <c r="V250" s="361"/>
      <c r="W250" s="367"/>
      <c r="Z250" s="335" t="s">
        <v>432</v>
      </c>
      <c r="AC250" s="367"/>
      <c r="AD250" s="384"/>
      <c r="AE250" s="367"/>
      <c r="AG250" s="367"/>
      <c r="AH250" s="367"/>
    </row>
    <row r="251" spans="1:34" s="332" customFormat="1" ht="12" x14ac:dyDescent="0.2">
      <c r="A251" s="372"/>
      <c r="B251" s="371" t="s">
        <v>434</v>
      </c>
      <c r="C251" s="1065" t="s">
        <v>435</v>
      </c>
      <c r="D251" s="1065"/>
      <c r="E251" s="1065"/>
      <c r="F251" s="373"/>
      <c r="G251" s="373"/>
      <c r="H251" s="373"/>
      <c r="I251" s="373"/>
      <c r="J251" s="374">
        <v>38.909999999999997</v>
      </c>
      <c r="K251" s="373" t="s">
        <v>436</v>
      </c>
      <c r="L251" s="374">
        <v>48.64</v>
      </c>
      <c r="M251" s="373"/>
      <c r="N251" s="375"/>
      <c r="V251" s="361"/>
      <c r="W251" s="367"/>
      <c r="Z251" s="335" t="s">
        <v>435</v>
      </c>
      <c r="AC251" s="367"/>
      <c r="AD251" s="384"/>
      <c r="AE251" s="367"/>
      <c r="AG251" s="367"/>
      <c r="AH251" s="367"/>
    </row>
    <row r="252" spans="1:34" s="332" customFormat="1" ht="12" x14ac:dyDescent="0.2">
      <c r="A252" s="372"/>
      <c r="B252" s="371" t="s">
        <v>437</v>
      </c>
      <c r="C252" s="1065" t="s">
        <v>438</v>
      </c>
      <c r="D252" s="1065"/>
      <c r="E252" s="1065"/>
      <c r="F252" s="373"/>
      <c r="G252" s="373"/>
      <c r="H252" s="373"/>
      <c r="I252" s="373"/>
      <c r="J252" s="374">
        <v>0.46</v>
      </c>
      <c r="K252" s="373" t="s">
        <v>436</v>
      </c>
      <c r="L252" s="374">
        <v>0.57999999999999996</v>
      </c>
      <c r="M252" s="373"/>
      <c r="N252" s="375"/>
      <c r="V252" s="361"/>
      <c r="W252" s="367"/>
      <c r="Z252" s="335" t="s">
        <v>438</v>
      </c>
      <c r="AC252" s="367"/>
      <c r="AD252" s="384"/>
      <c r="AE252" s="367"/>
      <c r="AG252" s="367"/>
      <c r="AH252" s="367"/>
    </row>
    <row r="253" spans="1:34" s="332" customFormat="1" ht="12" x14ac:dyDescent="0.2">
      <c r="A253" s="372"/>
      <c r="B253" s="371" t="s">
        <v>439</v>
      </c>
      <c r="C253" s="1065" t="s">
        <v>440</v>
      </c>
      <c r="D253" s="1065"/>
      <c r="E253" s="1065"/>
      <c r="F253" s="373"/>
      <c r="G253" s="373"/>
      <c r="H253" s="373"/>
      <c r="I253" s="373"/>
      <c r="J253" s="374">
        <v>149.13</v>
      </c>
      <c r="K253" s="373"/>
      <c r="L253" s="374">
        <v>149.13</v>
      </c>
      <c r="M253" s="373"/>
      <c r="N253" s="375"/>
      <c r="V253" s="361"/>
      <c r="W253" s="367"/>
      <c r="Z253" s="335" t="s">
        <v>440</v>
      </c>
      <c r="AC253" s="367"/>
      <c r="AD253" s="384"/>
      <c r="AE253" s="367"/>
      <c r="AG253" s="367"/>
      <c r="AH253" s="367"/>
    </row>
    <row r="254" spans="1:34" s="332" customFormat="1" ht="22.5" x14ac:dyDescent="0.2">
      <c r="A254" s="368"/>
      <c r="B254" s="381" t="s">
        <v>5074</v>
      </c>
      <c r="C254" s="1076" t="s">
        <v>5075</v>
      </c>
      <c r="D254" s="1076"/>
      <c r="E254" s="1076"/>
      <c r="F254" s="382" t="s">
        <v>411</v>
      </c>
      <c r="G254" s="382" t="s">
        <v>489</v>
      </c>
      <c r="H254" s="382"/>
      <c r="I254" s="382" t="s">
        <v>489</v>
      </c>
      <c r="J254" s="371"/>
      <c r="K254" s="373"/>
      <c r="L254" s="374"/>
      <c r="M254" s="373"/>
      <c r="N254" s="383"/>
      <c r="V254" s="361"/>
      <c r="W254" s="367"/>
      <c r="AC254" s="367"/>
      <c r="AD254" s="384" t="s">
        <v>5075</v>
      </c>
      <c r="AE254" s="367"/>
      <c r="AG254" s="367"/>
      <c r="AH254" s="367"/>
    </row>
    <row r="255" spans="1:34" s="332" customFormat="1" ht="12" x14ac:dyDescent="0.2">
      <c r="A255" s="372"/>
      <c r="B255" s="371"/>
      <c r="C255" s="1065" t="s">
        <v>443</v>
      </c>
      <c r="D255" s="1065"/>
      <c r="E255" s="1065"/>
      <c r="F255" s="373" t="s">
        <v>444</v>
      </c>
      <c r="G255" s="373" t="s">
        <v>448</v>
      </c>
      <c r="H255" s="373" t="s">
        <v>436</v>
      </c>
      <c r="I255" s="373" t="s">
        <v>5076</v>
      </c>
      <c r="J255" s="374"/>
      <c r="K255" s="373"/>
      <c r="L255" s="374"/>
      <c r="M255" s="373"/>
      <c r="N255" s="375"/>
      <c r="V255" s="361"/>
      <c r="W255" s="367"/>
      <c r="AA255" s="335" t="s">
        <v>443</v>
      </c>
      <c r="AC255" s="367"/>
      <c r="AD255" s="384"/>
      <c r="AE255" s="367"/>
      <c r="AG255" s="367"/>
      <c r="AH255" s="367"/>
    </row>
    <row r="256" spans="1:34" s="332" customFormat="1" ht="12" x14ac:dyDescent="0.2">
      <c r="A256" s="372"/>
      <c r="B256" s="371"/>
      <c r="C256" s="1065" t="s">
        <v>447</v>
      </c>
      <c r="D256" s="1065"/>
      <c r="E256" s="1065"/>
      <c r="F256" s="373" t="s">
        <v>444</v>
      </c>
      <c r="G256" s="373" t="s">
        <v>935</v>
      </c>
      <c r="H256" s="373" t="s">
        <v>436</v>
      </c>
      <c r="I256" s="373" t="s">
        <v>2201</v>
      </c>
      <c r="J256" s="374"/>
      <c r="K256" s="373"/>
      <c r="L256" s="374"/>
      <c r="M256" s="373"/>
      <c r="N256" s="375"/>
      <c r="V256" s="361"/>
      <c r="W256" s="367"/>
      <c r="AA256" s="335" t="s">
        <v>447</v>
      </c>
      <c r="AC256" s="367"/>
      <c r="AD256" s="384"/>
      <c r="AE256" s="367"/>
      <c r="AG256" s="367"/>
      <c r="AH256" s="367"/>
    </row>
    <row r="257" spans="1:34" s="332" customFormat="1" ht="12" x14ac:dyDescent="0.2">
      <c r="A257" s="372"/>
      <c r="B257" s="371"/>
      <c r="C257" s="1077" t="s">
        <v>450</v>
      </c>
      <c r="D257" s="1077"/>
      <c r="E257" s="1077"/>
      <c r="F257" s="376"/>
      <c r="G257" s="376"/>
      <c r="H257" s="376"/>
      <c r="I257" s="376"/>
      <c r="J257" s="377">
        <v>213.96</v>
      </c>
      <c r="K257" s="376"/>
      <c r="L257" s="377">
        <v>230.17</v>
      </c>
      <c r="M257" s="376"/>
      <c r="N257" s="378"/>
      <c r="V257" s="361"/>
      <c r="W257" s="367"/>
      <c r="AB257" s="335" t="s">
        <v>450</v>
      </c>
      <c r="AC257" s="367"/>
      <c r="AD257" s="384"/>
      <c r="AE257" s="367"/>
      <c r="AG257" s="367"/>
      <c r="AH257" s="367"/>
    </row>
    <row r="258" spans="1:34" s="332" customFormat="1" ht="12" x14ac:dyDescent="0.2">
      <c r="A258" s="372"/>
      <c r="B258" s="371"/>
      <c r="C258" s="1065" t="s">
        <v>451</v>
      </c>
      <c r="D258" s="1065"/>
      <c r="E258" s="1065"/>
      <c r="F258" s="373"/>
      <c r="G258" s="373"/>
      <c r="H258" s="373"/>
      <c r="I258" s="373"/>
      <c r="J258" s="374"/>
      <c r="K258" s="373"/>
      <c r="L258" s="374">
        <v>32.979999999999997</v>
      </c>
      <c r="M258" s="373"/>
      <c r="N258" s="375"/>
      <c r="V258" s="361"/>
      <c r="W258" s="367"/>
      <c r="AA258" s="335" t="s">
        <v>451</v>
      </c>
      <c r="AC258" s="367"/>
      <c r="AD258" s="384"/>
      <c r="AE258" s="367"/>
      <c r="AG258" s="367"/>
      <c r="AH258" s="367"/>
    </row>
    <row r="259" spans="1:34" s="332" customFormat="1" ht="22.5" x14ac:dyDescent="0.2">
      <c r="A259" s="372"/>
      <c r="B259" s="371" t="s">
        <v>4990</v>
      </c>
      <c r="C259" s="1065" t="s">
        <v>4991</v>
      </c>
      <c r="D259" s="1065"/>
      <c r="E259" s="1065"/>
      <c r="F259" s="373" t="s">
        <v>454</v>
      </c>
      <c r="G259" s="373" t="s">
        <v>1754</v>
      </c>
      <c r="H259" s="373"/>
      <c r="I259" s="373" t="s">
        <v>1754</v>
      </c>
      <c r="J259" s="374"/>
      <c r="K259" s="373"/>
      <c r="L259" s="374">
        <v>38.590000000000003</v>
      </c>
      <c r="M259" s="373"/>
      <c r="N259" s="375"/>
      <c r="V259" s="361"/>
      <c r="W259" s="367"/>
      <c r="AA259" s="335" t="s">
        <v>4991</v>
      </c>
      <c r="AC259" s="367"/>
      <c r="AD259" s="384"/>
      <c r="AE259" s="367"/>
      <c r="AG259" s="367"/>
      <c r="AH259" s="367"/>
    </row>
    <row r="260" spans="1:34" s="332" customFormat="1" ht="22.5" x14ac:dyDescent="0.2">
      <c r="A260" s="372"/>
      <c r="B260" s="371" t="s">
        <v>4992</v>
      </c>
      <c r="C260" s="1065" t="s">
        <v>4993</v>
      </c>
      <c r="D260" s="1065"/>
      <c r="E260" s="1065"/>
      <c r="F260" s="373" t="s">
        <v>454</v>
      </c>
      <c r="G260" s="373" t="s">
        <v>980</v>
      </c>
      <c r="H260" s="373"/>
      <c r="I260" s="373" t="s">
        <v>980</v>
      </c>
      <c r="J260" s="374"/>
      <c r="K260" s="373"/>
      <c r="L260" s="374">
        <v>24.41</v>
      </c>
      <c r="M260" s="373"/>
      <c r="N260" s="375"/>
      <c r="V260" s="361"/>
      <c r="W260" s="367"/>
      <c r="AA260" s="335" t="s">
        <v>4993</v>
      </c>
      <c r="AC260" s="367"/>
      <c r="AD260" s="384"/>
      <c r="AE260" s="367"/>
      <c r="AG260" s="367"/>
      <c r="AH260" s="367"/>
    </row>
    <row r="261" spans="1:34" s="332" customFormat="1" ht="12" x14ac:dyDescent="0.2">
      <c r="A261" s="379"/>
      <c r="B261" s="380"/>
      <c r="C261" s="1068" t="s">
        <v>459</v>
      </c>
      <c r="D261" s="1068"/>
      <c r="E261" s="1068"/>
      <c r="F261" s="364"/>
      <c r="G261" s="364"/>
      <c r="H261" s="364"/>
      <c r="I261" s="364"/>
      <c r="J261" s="365"/>
      <c r="K261" s="364"/>
      <c r="L261" s="365">
        <v>293.17</v>
      </c>
      <c r="M261" s="376"/>
      <c r="N261" s="366"/>
      <c r="V261" s="361"/>
      <c r="W261" s="367"/>
      <c r="AC261" s="367" t="s">
        <v>459</v>
      </c>
      <c r="AD261" s="384"/>
      <c r="AE261" s="367"/>
      <c r="AG261" s="367"/>
      <c r="AH261" s="367"/>
    </row>
    <row r="262" spans="1:34" s="332" customFormat="1" ht="33.75" x14ac:dyDescent="0.2">
      <c r="A262" s="362" t="s">
        <v>607</v>
      </c>
      <c r="B262" s="363" t="s">
        <v>5077</v>
      </c>
      <c r="C262" s="1068" t="s">
        <v>5078</v>
      </c>
      <c r="D262" s="1068"/>
      <c r="E262" s="1068"/>
      <c r="F262" s="364" t="s">
        <v>1026</v>
      </c>
      <c r="G262" s="364"/>
      <c r="H262" s="364"/>
      <c r="I262" s="364" t="s">
        <v>960</v>
      </c>
      <c r="J262" s="365"/>
      <c r="K262" s="364"/>
      <c r="L262" s="365"/>
      <c r="M262" s="364"/>
      <c r="N262" s="366"/>
      <c r="V262" s="361"/>
      <c r="W262" s="367" t="s">
        <v>5078</v>
      </c>
      <c r="AC262" s="367"/>
      <c r="AD262" s="384"/>
      <c r="AE262" s="367"/>
      <c r="AG262" s="367"/>
      <c r="AH262" s="367"/>
    </row>
    <row r="263" spans="1:34" s="332" customFormat="1" ht="12" x14ac:dyDescent="0.2">
      <c r="A263" s="368"/>
      <c r="B263" s="369"/>
      <c r="C263" s="1065" t="s">
        <v>5079</v>
      </c>
      <c r="D263" s="1065"/>
      <c r="E263" s="1065"/>
      <c r="F263" s="1065"/>
      <c r="G263" s="1065"/>
      <c r="H263" s="1065"/>
      <c r="I263" s="1065"/>
      <c r="J263" s="1065"/>
      <c r="K263" s="1065"/>
      <c r="L263" s="1065"/>
      <c r="M263" s="1065"/>
      <c r="N263" s="1072"/>
      <c r="V263" s="361"/>
      <c r="W263" s="367"/>
      <c r="X263" s="335" t="s">
        <v>5079</v>
      </c>
      <c r="AC263" s="367"/>
      <c r="AD263" s="384"/>
      <c r="AE263" s="367"/>
      <c r="AG263" s="367"/>
      <c r="AH263" s="367"/>
    </row>
    <row r="264" spans="1:34" s="332" customFormat="1" ht="33.75" x14ac:dyDescent="0.2">
      <c r="A264" s="370"/>
      <c r="B264" s="371" t="s">
        <v>430</v>
      </c>
      <c r="C264" s="1065" t="s">
        <v>431</v>
      </c>
      <c r="D264" s="1065"/>
      <c r="E264" s="1065"/>
      <c r="F264" s="1065"/>
      <c r="G264" s="1065"/>
      <c r="H264" s="1065"/>
      <c r="I264" s="1065"/>
      <c r="J264" s="1065"/>
      <c r="K264" s="1065"/>
      <c r="L264" s="1065"/>
      <c r="M264" s="1065"/>
      <c r="N264" s="1072"/>
      <c r="V264" s="361"/>
      <c r="W264" s="367"/>
      <c r="Y264" s="335" t="s">
        <v>431</v>
      </c>
      <c r="AC264" s="367"/>
      <c r="AD264" s="384"/>
      <c r="AE264" s="367"/>
      <c r="AG264" s="367"/>
      <c r="AH264" s="367"/>
    </row>
    <row r="265" spans="1:34" s="332" customFormat="1" ht="12" x14ac:dyDescent="0.2">
      <c r="A265" s="372"/>
      <c r="B265" s="371" t="s">
        <v>423</v>
      </c>
      <c r="C265" s="1065" t="s">
        <v>432</v>
      </c>
      <c r="D265" s="1065"/>
      <c r="E265" s="1065"/>
      <c r="F265" s="373"/>
      <c r="G265" s="373"/>
      <c r="H265" s="373"/>
      <c r="I265" s="373"/>
      <c r="J265" s="374">
        <v>348.82</v>
      </c>
      <c r="K265" s="373" t="s">
        <v>436</v>
      </c>
      <c r="L265" s="374">
        <v>52.32</v>
      </c>
      <c r="M265" s="373"/>
      <c r="N265" s="375"/>
      <c r="V265" s="361"/>
      <c r="W265" s="367"/>
      <c r="Z265" s="335" t="s">
        <v>432</v>
      </c>
      <c r="AC265" s="367"/>
      <c r="AD265" s="384"/>
      <c r="AE265" s="367"/>
      <c r="AG265" s="367"/>
      <c r="AH265" s="367"/>
    </row>
    <row r="266" spans="1:34" s="332" customFormat="1" ht="12" x14ac:dyDescent="0.2">
      <c r="A266" s="372"/>
      <c r="B266" s="371" t="s">
        <v>434</v>
      </c>
      <c r="C266" s="1065" t="s">
        <v>435</v>
      </c>
      <c r="D266" s="1065"/>
      <c r="E266" s="1065"/>
      <c r="F266" s="373"/>
      <c r="G266" s="373"/>
      <c r="H266" s="373"/>
      <c r="I266" s="373"/>
      <c r="J266" s="374">
        <v>1203.83</v>
      </c>
      <c r="K266" s="373" t="s">
        <v>436</v>
      </c>
      <c r="L266" s="374">
        <v>180.57</v>
      </c>
      <c r="M266" s="373"/>
      <c r="N266" s="375"/>
      <c r="V266" s="361"/>
      <c r="W266" s="367"/>
      <c r="Z266" s="335" t="s">
        <v>435</v>
      </c>
      <c r="AC266" s="367"/>
      <c r="AD266" s="384"/>
      <c r="AE266" s="367"/>
      <c r="AG266" s="367"/>
      <c r="AH266" s="367"/>
    </row>
    <row r="267" spans="1:34" s="332" customFormat="1" ht="12" x14ac:dyDescent="0.2">
      <c r="A267" s="372"/>
      <c r="B267" s="371" t="s">
        <v>437</v>
      </c>
      <c r="C267" s="1065" t="s">
        <v>438</v>
      </c>
      <c r="D267" s="1065"/>
      <c r="E267" s="1065"/>
      <c r="F267" s="373"/>
      <c r="G267" s="373"/>
      <c r="H267" s="373"/>
      <c r="I267" s="373"/>
      <c r="J267" s="374">
        <v>100.78</v>
      </c>
      <c r="K267" s="373" t="s">
        <v>436</v>
      </c>
      <c r="L267" s="374">
        <v>15.12</v>
      </c>
      <c r="M267" s="373"/>
      <c r="N267" s="375"/>
      <c r="V267" s="361"/>
      <c r="W267" s="367"/>
      <c r="Z267" s="335" t="s">
        <v>438</v>
      </c>
      <c r="AC267" s="367"/>
      <c r="AD267" s="384"/>
      <c r="AE267" s="367"/>
      <c r="AG267" s="367"/>
      <c r="AH267" s="367"/>
    </row>
    <row r="268" spans="1:34" s="332" customFormat="1" ht="12" x14ac:dyDescent="0.2">
      <c r="A268" s="372"/>
      <c r="B268" s="371" t="s">
        <v>439</v>
      </c>
      <c r="C268" s="1065" t="s">
        <v>440</v>
      </c>
      <c r="D268" s="1065"/>
      <c r="E268" s="1065"/>
      <c r="F268" s="373"/>
      <c r="G268" s="373"/>
      <c r="H268" s="373"/>
      <c r="I268" s="373"/>
      <c r="J268" s="374">
        <v>89.33</v>
      </c>
      <c r="K268" s="373"/>
      <c r="L268" s="374">
        <v>10.72</v>
      </c>
      <c r="M268" s="373"/>
      <c r="N268" s="375"/>
      <c r="V268" s="361"/>
      <c r="W268" s="367"/>
      <c r="Z268" s="335" t="s">
        <v>440</v>
      </c>
      <c r="AC268" s="367"/>
      <c r="AD268" s="384"/>
      <c r="AE268" s="367"/>
      <c r="AG268" s="367"/>
      <c r="AH268" s="367"/>
    </row>
    <row r="269" spans="1:34" s="332" customFormat="1" ht="22.5" x14ac:dyDescent="0.2">
      <c r="A269" s="368"/>
      <c r="B269" s="381" t="s">
        <v>5056</v>
      </c>
      <c r="C269" s="1076" t="s">
        <v>5057</v>
      </c>
      <c r="D269" s="1076"/>
      <c r="E269" s="1076"/>
      <c r="F269" s="382" t="s">
        <v>1003</v>
      </c>
      <c r="G269" s="382" t="s">
        <v>1124</v>
      </c>
      <c r="H269" s="382"/>
      <c r="I269" s="382" t="s">
        <v>5080</v>
      </c>
      <c r="J269" s="371"/>
      <c r="K269" s="373"/>
      <c r="L269" s="374"/>
      <c r="M269" s="373"/>
      <c r="N269" s="383"/>
      <c r="V269" s="361"/>
      <c r="W269" s="367"/>
      <c r="AC269" s="367"/>
      <c r="AD269" s="384" t="s">
        <v>5057</v>
      </c>
      <c r="AE269" s="367"/>
      <c r="AG269" s="367"/>
      <c r="AH269" s="367"/>
    </row>
    <row r="270" spans="1:34" s="332" customFormat="1" ht="12" x14ac:dyDescent="0.2">
      <c r="A270" s="372"/>
      <c r="B270" s="371"/>
      <c r="C270" s="1065" t="s">
        <v>443</v>
      </c>
      <c r="D270" s="1065"/>
      <c r="E270" s="1065"/>
      <c r="F270" s="373" t="s">
        <v>444</v>
      </c>
      <c r="G270" s="373" t="s">
        <v>5081</v>
      </c>
      <c r="H270" s="373" t="s">
        <v>436</v>
      </c>
      <c r="I270" s="373" t="s">
        <v>5082</v>
      </c>
      <c r="J270" s="374"/>
      <c r="K270" s="373"/>
      <c r="L270" s="374"/>
      <c r="M270" s="373"/>
      <c r="N270" s="375"/>
      <c r="V270" s="361"/>
      <c r="W270" s="367"/>
      <c r="AA270" s="335" t="s">
        <v>443</v>
      </c>
      <c r="AC270" s="367"/>
      <c r="AD270" s="384"/>
      <c r="AE270" s="367"/>
      <c r="AG270" s="367"/>
      <c r="AH270" s="367"/>
    </row>
    <row r="271" spans="1:34" s="332" customFormat="1" ht="12" x14ac:dyDescent="0.2">
      <c r="A271" s="372"/>
      <c r="B271" s="371"/>
      <c r="C271" s="1065" t="s">
        <v>447</v>
      </c>
      <c r="D271" s="1065"/>
      <c r="E271" s="1065"/>
      <c r="F271" s="373" t="s">
        <v>444</v>
      </c>
      <c r="G271" s="373" t="s">
        <v>481</v>
      </c>
      <c r="H271" s="373" t="s">
        <v>436</v>
      </c>
      <c r="I271" s="373" t="s">
        <v>5083</v>
      </c>
      <c r="J271" s="374"/>
      <c r="K271" s="373"/>
      <c r="L271" s="374"/>
      <c r="M271" s="373"/>
      <c r="N271" s="375"/>
      <c r="V271" s="361"/>
      <c r="W271" s="367"/>
      <c r="AA271" s="335" t="s">
        <v>447</v>
      </c>
      <c r="AC271" s="367"/>
      <c r="AD271" s="384"/>
      <c r="AE271" s="367"/>
      <c r="AG271" s="367"/>
      <c r="AH271" s="367"/>
    </row>
    <row r="272" spans="1:34" s="332" customFormat="1" ht="12" x14ac:dyDescent="0.2">
      <c r="A272" s="372"/>
      <c r="B272" s="371"/>
      <c r="C272" s="1077" t="s">
        <v>450</v>
      </c>
      <c r="D272" s="1077"/>
      <c r="E272" s="1077"/>
      <c r="F272" s="376"/>
      <c r="G272" s="376"/>
      <c r="H272" s="376"/>
      <c r="I272" s="376"/>
      <c r="J272" s="377">
        <v>1641.98</v>
      </c>
      <c r="K272" s="376"/>
      <c r="L272" s="377">
        <v>243.61</v>
      </c>
      <c r="M272" s="376"/>
      <c r="N272" s="378"/>
      <c r="V272" s="361"/>
      <c r="W272" s="367"/>
      <c r="AB272" s="335" t="s">
        <v>450</v>
      </c>
      <c r="AC272" s="367"/>
      <c r="AD272" s="384"/>
      <c r="AE272" s="367"/>
      <c r="AG272" s="367"/>
      <c r="AH272" s="367"/>
    </row>
    <row r="273" spans="1:34" s="332" customFormat="1" ht="12" x14ac:dyDescent="0.2">
      <c r="A273" s="372"/>
      <c r="B273" s="371"/>
      <c r="C273" s="1065" t="s">
        <v>451</v>
      </c>
      <c r="D273" s="1065"/>
      <c r="E273" s="1065"/>
      <c r="F273" s="373"/>
      <c r="G273" s="373"/>
      <c r="H273" s="373"/>
      <c r="I273" s="373"/>
      <c r="J273" s="374"/>
      <c r="K273" s="373"/>
      <c r="L273" s="374">
        <v>67.44</v>
      </c>
      <c r="M273" s="373"/>
      <c r="N273" s="375"/>
      <c r="V273" s="361"/>
      <c r="W273" s="367"/>
      <c r="AA273" s="335" t="s">
        <v>451</v>
      </c>
      <c r="AC273" s="367"/>
      <c r="AD273" s="384"/>
      <c r="AE273" s="367"/>
      <c r="AG273" s="367"/>
      <c r="AH273" s="367"/>
    </row>
    <row r="274" spans="1:34" s="332" customFormat="1" ht="22.5" x14ac:dyDescent="0.2">
      <c r="A274" s="372"/>
      <c r="B274" s="371" t="s">
        <v>4990</v>
      </c>
      <c r="C274" s="1065" t="s">
        <v>4991</v>
      </c>
      <c r="D274" s="1065"/>
      <c r="E274" s="1065"/>
      <c r="F274" s="373" t="s">
        <v>454</v>
      </c>
      <c r="G274" s="373" t="s">
        <v>1754</v>
      </c>
      <c r="H274" s="373"/>
      <c r="I274" s="373" t="s">
        <v>1754</v>
      </c>
      <c r="J274" s="374"/>
      <c r="K274" s="373"/>
      <c r="L274" s="374">
        <v>78.900000000000006</v>
      </c>
      <c r="M274" s="373"/>
      <c r="N274" s="375"/>
      <c r="V274" s="361"/>
      <c r="W274" s="367"/>
      <c r="AA274" s="335" t="s">
        <v>4991</v>
      </c>
      <c r="AC274" s="367"/>
      <c r="AD274" s="384"/>
      <c r="AE274" s="367"/>
      <c r="AG274" s="367"/>
      <c r="AH274" s="367"/>
    </row>
    <row r="275" spans="1:34" s="332" customFormat="1" ht="22.5" x14ac:dyDescent="0.2">
      <c r="A275" s="372"/>
      <c r="B275" s="371" t="s">
        <v>4992</v>
      </c>
      <c r="C275" s="1065" t="s">
        <v>4993</v>
      </c>
      <c r="D275" s="1065"/>
      <c r="E275" s="1065"/>
      <c r="F275" s="373" t="s">
        <v>454</v>
      </c>
      <c r="G275" s="373" t="s">
        <v>980</v>
      </c>
      <c r="H275" s="373"/>
      <c r="I275" s="373" t="s">
        <v>980</v>
      </c>
      <c r="J275" s="374"/>
      <c r="K275" s="373"/>
      <c r="L275" s="374">
        <v>49.91</v>
      </c>
      <c r="M275" s="373"/>
      <c r="N275" s="375"/>
      <c r="V275" s="361"/>
      <c r="W275" s="367"/>
      <c r="AA275" s="335" t="s">
        <v>4993</v>
      </c>
      <c r="AC275" s="367"/>
      <c r="AD275" s="384"/>
      <c r="AE275" s="367"/>
      <c r="AG275" s="367"/>
      <c r="AH275" s="367"/>
    </row>
    <row r="276" spans="1:34" s="332" customFormat="1" ht="12" x14ac:dyDescent="0.2">
      <c r="A276" s="379"/>
      <c r="B276" s="380"/>
      <c r="C276" s="1068" t="s">
        <v>459</v>
      </c>
      <c r="D276" s="1068"/>
      <c r="E276" s="1068"/>
      <c r="F276" s="364"/>
      <c r="G276" s="364"/>
      <c r="H276" s="364"/>
      <c r="I276" s="364"/>
      <c r="J276" s="365"/>
      <c r="K276" s="364"/>
      <c r="L276" s="365">
        <v>372.42</v>
      </c>
      <c r="M276" s="376"/>
      <c r="N276" s="366"/>
      <c r="V276" s="361"/>
      <c r="W276" s="367"/>
      <c r="AC276" s="367" t="s">
        <v>459</v>
      </c>
      <c r="AD276" s="384"/>
      <c r="AE276" s="367"/>
      <c r="AG276" s="367"/>
      <c r="AH276" s="367"/>
    </row>
    <row r="277" spans="1:34" s="332" customFormat="1" ht="56.25" x14ac:dyDescent="0.2">
      <c r="A277" s="362" t="s">
        <v>610</v>
      </c>
      <c r="B277" s="363" t="s">
        <v>5084</v>
      </c>
      <c r="C277" s="1068" t="s">
        <v>5085</v>
      </c>
      <c r="D277" s="1068"/>
      <c r="E277" s="1068"/>
      <c r="F277" s="364" t="s">
        <v>1003</v>
      </c>
      <c r="G277" s="364"/>
      <c r="H277" s="364"/>
      <c r="I277" s="364" t="s">
        <v>545</v>
      </c>
      <c r="J277" s="365">
        <v>376.6</v>
      </c>
      <c r="K277" s="364"/>
      <c r="L277" s="365">
        <v>4519.2</v>
      </c>
      <c r="M277" s="364"/>
      <c r="N277" s="366"/>
      <c r="V277" s="361"/>
      <c r="W277" s="367" t="s">
        <v>5085</v>
      </c>
      <c r="AC277" s="367"/>
      <c r="AD277" s="384"/>
      <c r="AE277" s="367"/>
      <c r="AG277" s="367"/>
      <c r="AH277" s="367"/>
    </row>
    <row r="278" spans="1:34" s="332" customFormat="1" ht="12" x14ac:dyDescent="0.2">
      <c r="A278" s="379"/>
      <c r="B278" s="380"/>
      <c r="C278" s="340" t="s">
        <v>462</v>
      </c>
      <c r="D278" s="385"/>
      <c r="E278" s="385"/>
      <c r="F278" s="386"/>
      <c r="G278" s="386"/>
      <c r="H278" s="386"/>
      <c r="I278" s="386"/>
      <c r="J278" s="387"/>
      <c r="K278" s="386"/>
      <c r="L278" s="387"/>
      <c r="M278" s="388"/>
      <c r="N278" s="389"/>
      <c r="V278" s="361"/>
      <c r="W278" s="367"/>
      <c r="AC278" s="367"/>
      <c r="AD278" s="384"/>
      <c r="AE278" s="367"/>
      <c r="AG278" s="367"/>
      <c r="AH278" s="367"/>
    </row>
    <row r="279" spans="1:34" s="332" customFormat="1" ht="56.25" x14ac:dyDescent="0.2">
      <c r="A279" s="362" t="s">
        <v>618</v>
      </c>
      <c r="B279" s="363" t="s">
        <v>5086</v>
      </c>
      <c r="C279" s="1068" t="s">
        <v>5087</v>
      </c>
      <c r="D279" s="1068"/>
      <c r="E279" s="1068"/>
      <c r="F279" s="364" t="s">
        <v>5067</v>
      </c>
      <c r="G279" s="364"/>
      <c r="H279" s="364"/>
      <c r="I279" s="364" t="s">
        <v>960</v>
      </c>
      <c r="J279" s="365"/>
      <c r="K279" s="364"/>
      <c r="L279" s="365"/>
      <c r="M279" s="364"/>
      <c r="N279" s="366"/>
      <c r="V279" s="361"/>
      <c r="W279" s="367" t="s">
        <v>5087</v>
      </c>
      <c r="AC279" s="367"/>
      <c r="AD279" s="384"/>
      <c r="AE279" s="367"/>
      <c r="AG279" s="367"/>
      <c r="AH279" s="367"/>
    </row>
    <row r="280" spans="1:34" s="332" customFormat="1" ht="12" x14ac:dyDescent="0.2">
      <c r="A280" s="368"/>
      <c r="B280" s="369"/>
      <c r="C280" s="1065" t="s">
        <v>5079</v>
      </c>
      <c r="D280" s="1065"/>
      <c r="E280" s="1065"/>
      <c r="F280" s="1065"/>
      <c r="G280" s="1065"/>
      <c r="H280" s="1065"/>
      <c r="I280" s="1065"/>
      <c r="J280" s="1065"/>
      <c r="K280" s="1065"/>
      <c r="L280" s="1065"/>
      <c r="M280" s="1065"/>
      <c r="N280" s="1072"/>
      <c r="V280" s="361"/>
      <c r="W280" s="367"/>
      <c r="X280" s="335" t="s">
        <v>5079</v>
      </c>
      <c r="AC280" s="367"/>
      <c r="AD280" s="384"/>
      <c r="AE280" s="367"/>
      <c r="AG280" s="367"/>
      <c r="AH280" s="367"/>
    </row>
    <row r="281" spans="1:34" s="332" customFormat="1" ht="33.75" x14ac:dyDescent="0.2">
      <c r="A281" s="370"/>
      <c r="B281" s="371" t="s">
        <v>430</v>
      </c>
      <c r="C281" s="1065" t="s">
        <v>431</v>
      </c>
      <c r="D281" s="1065"/>
      <c r="E281" s="1065"/>
      <c r="F281" s="1065"/>
      <c r="G281" s="1065"/>
      <c r="H281" s="1065"/>
      <c r="I281" s="1065"/>
      <c r="J281" s="1065"/>
      <c r="K281" s="1065"/>
      <c r="L281" s="1065"/>
      <c r="M281" s="1065"/>
      <c r="N281" s="1072"/>
      <c r="V281" s="361"/>
      <c r="W281" s="367"/>
      <c r="Y281" s="335" t="s">
        <v>431</v>
      </c>
      <c r="AC281" s="367"/>
      <c r="AD281" s="384"/>
      <c r="AE281" s="367"/>
      <c r="AG281" s="367"/>
      <c r="AH281" s="367"/>
    </row>
    <row r="282" spans="1:34" s="332" customFormat="1" ht="12" x14ac:dyDescent="0.2">
      <c r="A282" s="372"/>
      <c r="B282" s="371" t="s">
        <v>423</v>
      </c>
      <c r="C282" s="1065" t="s">
        <v>432</v>
      </c>
      <c r="D282" s="1065"/>
      <c r="E282" s="1065"/>
      <c r="F282" s="373"/>
      <c r="G282" s="373"/>
      <c r="H282" s="373"/>
      <c r="I282" s="373"/>
      <c r="J282" s="374">
        <v>689.47</v>
      </c>
      <c r="K282" s="373" t="s">
        <v>436</v>
      </c>
      <c r="L282" s="374">
        <v>103.42</v>
      </c>
      <c r="M282" s="373"/>
      <c r="N282" s="375"/>
      <c r="V282" s="361"/>
      <c r="W282" s="367"/>
      <c r="Z282" s="335" t="s">
        <v>432</v>
      </c>
      <c r="AC282" s="367"/>
      <c r="AD282" s="384"/>
      <c r="AE282" s="367"/>
      <c r="AG282" s="367"/>
      <c r="AH282" s="367"/>
    </row>
    <row r="283" spans="1:34" s="332" customFormat="1" ht="12" x14ac:dyDescent="0.2">
      <c r="A283" s="372"/>
      <c r="B283" s="371" t="s">
        <v>434</v>
      </c>
      <c r="C283" s="1065" t="s">
        <v>435</v>
      </c>
      <c r="D283" s="1065"/>
      <c r="E283" s="1065"/>
      <c r="F283" s="373"/>
      <c r="G283" s="373"/>
      <c r="H283" s="373"/>
      <c r="I283" s="373"/>
      <c r="J283" s="374">
        <v>72.67</v>
      </c>
      <c r="K283" s="373" t="s">
        <v>436</v>
      </c>
      <c r="L283" s="374">
        <v>10.9</v>
      </c>
      <c r="M283" s="373"/>
      <c r="N283" s="375"/>
      <c r="V283" s="361"/>
      <c r="W283" s="367"/>
      <c r="Z283" s="335" t="s">
        <v>435</v>
      </c>
      <c r="AC283" s="367"/>
      <c r="AD283" s="384"/>
      <c r="AE283" s="367"/>
      <c r="AG283" s="367"/>
      <c r="AH283" s="367"/>
    </row>
    <row r="284" spans="1:34" s="332" customFormat="1" ht="12" x14ac:dyDescent="0.2">
      <c r="A284" s="372"/>
      <c r="B284" s="371" t="s">
        <v>437</v>
      </c>
      <c r="C284" s="1065" t="s">
        <v>438</v>
      </c>
      <c r="D284" s="1065"/>
      <c r="E284" s="1065"/>
      <c r="F284" s="373"/>
      <c r="G284" s="373"/>
      <c r="H284" s="373"/>
      <c r="I284" s="373"/>
      <c r="J284" s="374">
        <v>0.41</v>
      </c>
      <c r="K284" s="373" t="s">
        <v>436</v>
      </c>
      <c r="L284" s="374">
        <v>0.06</v>
      </c>
      <c r="M284" s="373"/>
      <c r="N284" s="375"/>
      <c r="V284" s="361"/>
      <c r="W284" s="367"/>
      <c r="Z284" s="335" t="s">
        <v>438</v>
      </c>
      <c r="AC284" s="367"/>
      <c r="AD284" s="384"/>
      <c r="AE284" s="367"/>
      <c r="AG284" s="367"/>
      <c r="AH284" s="367"/>
    </row>
    <row r="285" spans="1:34" s="332" customFormat="1" ht="12" x14ac:dyDescent="0.2">
      <c r="A285" s="372"/>
      <c r="B285" s="371" t="s">
        <v>439</v>
      </c>
      <c r="C285" s="1065" t="s">
        <v>440</v>
      </c>
      <c r="D285" s="1065"/>
      <c r="E285" s="1065"/>
      <c r="F285" s="373"/>
      <c r="G285" s="373"/>
      <c r="H285" s="373"/>
      <c r="I285" s="373"/>
      <c r="J285" s="374">
        <v>484.59</v>
      </c>
      <c r="K285" s="373"/>
      <c r="L285" s="374">
        <v>58.15</v>
      </c>
      <c r="M285" s="373"/>
      <c r="N285" s="375"/>
      <c r="V285" s="361"/>
      <c r="W285" s="367"/>
      <c r="Z285" s="335" t="s">
        <v>440</v>
      </c>
      <c r="AC285" s="367"/>
      <c r="AD285" s="384"/>
      <c r="AE285" s="367"/>
      <c r="AG285" s="367"/>
      <c r="AH285" s="367"/>
    </row>
    <row r="286" spans="1:34" s="332" customFormat="1" ht="12" x14ac:dyDescent="0.2">
      <c r="A286" s="368"/>
      <c r="B286" s="381" t="s">
        <v>5018</v>
      </c>
      <c r="C286" s="1076" t="s">
        <v>5019</v>
      </c>
      <c r="D286" s="1076"/>
      <c r="E286" s="1076"/>
      <c r="F286" s="382" t="s">
        <v>1003</v>
      </c>
      <c r="G286" s="382" t="s">
        <v>1169</v>
      </c>
      <c r="H286" s="382"/>
      <c r="I286" s="382" t="s">
        <v>5088</v>
      </c>
      <c r="J286" s="371"/>
      <c r="K286" s="373"/>
      <c r="L286" s="374"/>
      <c r="M286" s="373"/>
      <c r="N286" s="383"/>
      <c r="V286" s="361"/>
      <c r="W286" s="367"/>
      <c r="AC286" s="367"/>
      <c r="AD286" s="384" t="s">
        <v>5019</v>
      </c>
      <c r="AE286" s="367"/>
      <c r="AG286" s="367"/>
      <c r="AH286" s="367"/>
    </row>
    <row r="287" spans="1:34" s="332" customFormat="1" ht="12" x14ac:dyDescent="0.2">
      <c r="A287" s="372"/>
      <c r="B287" s="371"/>
      <c r="C287" s="1065" t="s">
        <v>443</v>
      </c>
      <c r="D287" s="1065"/>
      <c r="E287" s="1065"/>
      <c r="F287" s="373" t="s">
        <v>444</v>
      </c>
      <c r="G287" s="373" t="s">
        <v>5089</v>
      </c>
      <c r="H287" s="373" t="s">
        <v>436</v>
      </c>
      <c r="I287" s="373" t="s">
        <v>5090</v>
      </c>
      <c r="J287" s="374"/>
      <c r="K287" s="373"/>
      <c r="L287" s="374"/>
      <c r="M287" s="373"/>
      <c r="N287" s="375"/>
      <c r="V287" s="361"/>
      <c r="W287" s="367"/>
      <c r="AA287" s="335" t="s">
        <v>443</v>
      </c>
      <c r="AC287" s="367"/>
      <c r="AD287" s="384"/>
      <c r="AE287" s="367"/>
      <c r="AG287" s="367"/>
      <c r="AH287" s="367"/>
    </row>
    <row r="288" spans="1:34" s="332" customFormat="1" ht="12" x14ac:dyDescent="0.2">
      <c r="A288" s="372"/>
      <c r="B288" s="371"/>
      <c r="C288" s="1065" t="s">
        <v>447</v>
      </c>
      <c r="D288" s="1065"/>
      <c r="E288" s="1065"/>
      <c r="F288" s="373" t="s">
        <v>444</v>
      </c>
      <c r="G288" s="373" t="s">
        <v>605</v>
      </c>
      <c r="H288" s="373" t="s">
        <v>436</v>
      </c>
      <c r="I288" s="373" t="s">
        <v>5091</v>
      </c>
      <c r="J288" s="374"/>
      <c r="K288" s="373"/>
      <c r="L288" s="374"/>
      <c r="M288" s="373"/>
      <c r="N288" s="375"/>
      <c r="V288" s="361"/>
      <c r="W288" s="367"/>
      <c r="AA288" s="335" t="s">
        <v>447</v>
      </c>
      <c r="AC288" s="367"/>
      <c r="AD288" s="384"/>
      <c r="AE288" s="367"/>
      <c r="AG288" s="367"/>
      <c r="AH288" s="367"/>
    </row>
    <row r="289" spans="1:34" s="332" customFormat="1" ht="12" x14ac:dyDescent="0.2">
      <c r="A289" s="372"/>
      <c r="B289" s="371"/>
      <c r="C289" s="1077" t="s">
        <v>450</v>
      </c>
      <c r="D289" s="1077"/>
      <c r="E289" s="1077"/>
      <c r="F289" s="376"/>
      <c r="G289" s="376"/>
      <c r="H289" s="376"/>
      <c r="I289" s="376"/>
      <c r="J289" s="377">
        <v>1246.73</v>
      </c>
      <c r="K289" s="376"/>
      <c r="L289" s="377">
        <v>172.47</v>
      </c>
      <c r="M289" s="376"/>
      <c r="N289" s="378"/>
      <c r="V289" s="361"/>
      <c r="W289" s="367"/>
      <c r="AB289" s="335" t="s">
        <v>450</v>
      </c>
      <c r="AC289" s="367"/>
      <c r="AD289" s="384"/>
      <c r="AE289" s="367"/>
      <c r="AG289" s="367"/>
      <c r="AH289" s="367"/>
    </row>
    <row r="290" spans="1:34" s="332" customFormat="1" ht="12" x14ac:dyDescent="0.2">
      <c r="A290" s="372"/>
      <c r="B290" s="371"/>
      <c r="C290" s="1065" t="s">
        <v>451</v>
      </c>
      <c r="D290" s="1065"/>
      <c r="E290" s="1065"/>
      <c r="F290" s="373"/>
      <c r="G290" s="373"/>
      <c r="H290" s="373"/>
      <c r="I290" s="373"/>
      <c r="J290" s="374"/>
      <c r="K290" s="373"/>
      <c r="L290" s="374">
        <v>103.48</v>
      </c>
      <c r="M290" s="373"/>
      <c r="N290" s="375"/>
      <c r="V290" s="361"/>
      <c r="W290" s="367"/>
      <c r="AA290" s="335" t="s">
        <v>451</v>
      </c>
      <c r="AC290" s="367"/>
      <c r="AD290" s="384"/>
      <c r="AE290" s="367"/>
      <c r="AG290" s="367"/>
      <c r="AH290" s="367"/>
    </row>
    <row r="291" spans="1:34" s="332" customFormat="1" ht="22.5" x14ac:dyDescent="0.2">
      <c r="A291" s="372"/>
      <c r="B291" s="371" t="s">
        <v>4990</v>
      </c>
      <c r="C291" s="1065" t="s">
        <v>4991</v>
      </c>
      <c r="D291" s="1065"/>
      <c r="E291" s="1065"/>
      <c r="F291" s="373" t="s">
        <v>454</v>
      </c>
      <c r="G291" s="373" t="s">
        <v>1754</v>
      </c>
      <c r="H291" s="373"/>
      <c r="I291" s="373" t="s">
        <v>1754</v>
      </c>
      <c r="J291" s="374"/>
      <c r="K291" s="373"/>
      <c r="L291" s="374">
        <v>121.07</v>
      </c>
      <c r="M291" s="373"/>
      <c r="N291" s="375"/>
      <c r="V291" s="361"/>
      <c r="W291" s="367"/>
      <c r="AA291" s="335" t="s">
        <v>4991</v>
      </c>
      <c r="AC291" s="367"/>
      <c r="AD291" s="384"/>
      <c r="AE291" s="367"/>
      <c r="AG291" s="367"/>
      <c r="AH291" s="367"/>
    </row>
    <row r="292" spans="1:34" s="332" customFormat="1" ht="22.5" x14ac:dyDescent="0.2">
      <c r="A292" s="372"/>
      <c r="B292" s="371" t="s">
        <v>4992</v>
      </c>
      <c r="C292" s="1065" t="s">
        <v>4993</v>
      </c>
      <c r="D292" s="1065"/>
      <c r="E292" s="1065"/>
      <c r="F292" s="373" t="s">
        <v>454</v>
      </c>
      <c r="G292" s="373" t="s">
        <v>980</v>
      </c>
      <c r="H292" s="373"/>
      <c r="I292" s="373" t="s">
        <v>980</v>
      </c>
      <c r="J292" s="374"/>
      <c r="K292" s="373"/>
      <c r="L292" s="374">
        <v>76.58</v>
      </c>
      <c r="M292" s="373"/>
      <c r="N292" s="375"/>
      <c r="V292" s="361"/>
      <c r="W292" s="367"/>
      <c r="AA292" s="335" t="s">
        <v>4993</v>
      </c>
      <c r="AC292" s="367"/>
      <c r="AD292" s="384"/>
      <c r="AE292" s="367"/>
      <c r="AG292" s="367"/>
      <c r="AH292" s="367"/>
    </row>
    <row r="293" spans="1:34" s="332" customFormat="1" ht="12" x14ac:dyDescent="0.2">
      <c r="A293" s="379"/>
      <c r="B293" s="380"/>
      <c r="C293" s="1068" t="s">
        <v>459</v>
      </c>
      <c r="D293" s="1068"/>
      <c r="E293" s="1068"/>
      <c r="F293" s="364"/>
      <c r="G293" s="364"/>
      <c r="H293" s="364"/>
      <c r="I293" s="364"/>
      <c r="J293" s="365"/>
      <c r="K293" s="364"/>
      <c r="L293" s="365">
        <v>370.12</v>
      </c>
      <c r="M293" s="376"/>
      <c r="N293" s="366"/>
      <c r="V293" s="361"/>
      <c r="W293" s="367"/>
      <c r="AC293" s="367" t="s">
        <v>459</v>
      </c>
      <c r="AD293" s="384"/>
      <c r="AE293" s="367"/>
      <c r="AG293" s="367"/>
      <c r="AH293" s="367"/>
    </row>
    <row r="294" spans="1:34" s="332" customFormat="1" ht="22.5" x14ac:dyDescent="0.2">
      <c r="A294" s="362" t="s">
        <v>625</v>
      </c>
      <c r="B294" s="363" t="s">
        <v>5092</v>
      </c>
      <c r="C294" s="1068" t="s">
        <v>5093</v>
      </c>
      <c r="D294" s="1068"/>
      <c r="E294" s="1068"/>
      <c r="F294" s="364" t="s">
        <v>5073</v>
      </c>
      <c r="G294" s="364"/>
      <c r="H294" s="364"/>
      <c r="I294" s="364" t="s">
        <v>434</v>
      </c>
      <c r="J294" s="365"/>
      <c r="K294" s="364"/>
      <c r="L294" s="365"/>
      <c r="M294" s="364"/>
      <c r="N294" s="366"/>
      <c r="V294" s="361"/>
      <c r="W294" s="367" t="s">
        <v>5093</v>
      </c>
      <c r="AC294" s="367"/>
      <c r="AD294" s="384"/>
      <c r="AE294" s="367"/>
      <c r="AG294" s="367"/>
      <c r="AH294" s="367"/>
    </row>
    <row r="295" spans="1:34" s="332" customFormat="1" ht="33.75" x14ac:dyDescent="0.2">
      <c r="A295" s="370"/>
      <c r="B295" s="371" t="s">
        <v>430</v>
      </c>
      <c r="C295" s="1065" t="s">
        <v>431</v>
      </c>
      <c r="D295" s="1065"/>
      <c r="E295" s="1065"/>
      <c r="F295" s="1065"/>
      <c r="G295" s="1065"/>
      <c r="H295" s="1065"/>
      <c r="I295" s="1065"/>
      <c r="J295" s="1065"/>
      <c r="K295" s="1065"/>
      <c r="L295" s="1065"/>
      <c r="M295" s="1065"/>
      <c r="N295" s="1072"/>
      <c r="V295" s="361"/>
      <c r="W295" s="367"/>
      <c r="Y295" s="335" t="s">
        <v>431</v>
      </c>
      <c r="AC295" s="367"/>
      <c r="AD295" s="384"/>
      <c r="AE295" s="367"/>
      <c r="AG295" s="367"/>
      <c r="AH295" s="367"/>
    </row>
    <row r="296" spans="1:34" s="332" customFormat="1" ht="12" x14ac:dyDescent="0.2">
      <c r="A296" s="372"/>
      <c r="B296" s="371" t="s">
        <v>423</v>
      </c>
      <c r="C296" s="1065" t="s">
        <v>432</v>
      </c>
      <c r="D296" s="1065"/>
      <c r="E296" s="1065"/>
      <c r="F296" s="373"/>
      <c r="G296" s="373"/>
      <c r="H296" s="373"/>
      <c r="I296" s="373"/>
      <c r="J296" s="374">
        <v>11.45</v>
      </c>
      <c r="K296" s="373" t="s">
        <v>436</v>
      </c>
      <c r="L296" s="374">
        <v>28.63</v>
      </c>
      <c r="M296" s="373"/>
      <c r="N296" s="375"/>
      <c r="V296" s="361"/>
      <c r="W296" s="367"/>
      <c r="Z296" s="335" t="s">
        <v>432</v>
      </c>
      <c r="AC296" s="367"/>
      <c r="AD296" s="384"/>
      <c r="AE296" s="367"/>
      <c r="AG296" s="367"/>
      <c r="AH296" s="367"/>
    </row>
    <row r="297" spans="1:34" s="332" customFormat="1" ht="12" x14ac:dyDescent="0.2">
      <c r="A297" s="372"/>
      <c r="B297" s="371" t="s">
        <v>434</v>
      </c>
      <c r="C297" s="1065" t="s">
        <v>435</v>
      </c>
      <c r="D297" s="1065"/>
      <c r="E297" s="1065"/>
      <c r="F297" s="373"/>
      <c r="G297" s="373"/>
      <c r="H297" s="373"/>
      <c r="I297" s="373"/>
      <c r="J297" s="374">
        <v>13.07</v>
      </c>
      <c r="K297" s="373" t="s">
        <v>436</v>
      </c>
      <c r="L297" s="374">
        <v>32.68</v>
      </c>
      <c r="M297" s="373"/>
      <c r="N297" s="375"/>
      <c r="V297" s="361"/>
      <c r="W297" s="367"/>
      <c r="Z297" s="335" t="s">
        <v>435</v>
      </c>
      <c r="AC297" s="367"/>
      <c r="AD297" s="384"/>
      <c r="AE297" s="367"/>
      <c r="AG297" s="367"/>
      <c r="AH297" s="367"/>
    </row>
    <row r="298" spans="1:34" s="332" customFormat="1" ht="12" x14ac:dyDescent="0.2">
      <c r="A298" s="372"/>
      <c r="B298" s="371" t="s">
        <v>439</v>
      </c>
      <c r="C298" s="1065" t="s">
        <v>440</v>
      </c>
      <c r="D298" s="1065"/>
      <c r="E298" s="1065"/>
      <c r="F298" s="373"/>
      <c r="G298" s="373"/>
      <c r="H298" s="373"/>
      <c r="I298" s="373"/>
      <c r="J298" s="374">
        <v>79.97</v>
      </c>
      <c r="K298" s="373"/>
      <c r="L298" s="374">
        <v>159.94</v>
      </c>
      <c r="M298" s="373"/>
      <c r="N298" s="375"/>
      <c r="V298" s="361"/>
      <c r="W298" s="367"/>
      <c r="Z298" s="335" t="s">
        <v>440</v>
      </c>
      <c r="AC298" s="367"/>
      <c r="AD298" s="384"/>
      <c r="AE298" s="367"/>
      <c r="AG298" s="367"/>
      <c r="AH298" s="367"/>
    </row>
    <row r="299" spans="1:34" s="332" customFormat="1" ht="12" x14ac:dyDescent="0.2">
      <c r="A299" s="372"/>
      <c r="B299" s="371"/>
      <c r="C299" s="1065" t="s">
        <v>443</v>
      </c>
      <c r="D299" s="1065"/>
      <c r="E299" s="1065"/>
      <c r="F299" s="373" t="s">
        <v>444</v>
      </c>
      <c r="G299" s="373" t="s">
        <v>2807</v>
      </c>
      <c r="H299" s="373" t="s">
        <v>436</v>
      </c>
      <c r="I299" s="373" t="s">
        <v>5094</v>
      </c>
      <c r="J299" s="374"/>
      <c r="K299" s="373"/>
      <c r="L299" s="374"/>
      <c r="M299" s="373"/>
      <c r="N299" s="375"/>
      <c r="V299" s="361"/>
      <c r="W299" s="367"/>
      <c r="AA299" s="335" t="s">
        <v>443</v>
      </c>
      <c r="AC299" s="367"/>
      <c r="AD299" s="384"/>
      <c r="AE299" s="367"/>
      <c r="AG299" s="367"/>
      <c r="AH299" s="367"/>
    </row>
    <row r="300" spans="1:34" s="332" customFormat="1" ht="12" x14ac:dyDescent="0.2">
      <c r="A300" s="372"/>
      <c r="B300" s="371"/>
      <c r="C300" s="1077" t="s">
        <v>450</v>
      </c>
      <c r="D300" s="1077"/>
      <c r="E300" s="1077"/>
      <c r="F300" s="376"/>
      <c r="G300" s="376"/>
      <c r="H300" s="376"/>
      <c r="I300" s="376"/>
      <c r="J300" s="377">
        <v>104.49</v>
      </c>
      <c r="K300" s="376"/>
      <c r="L300" s="377">
        <v>221.25</v>
      </c>
      <c r="M300" s="376"/>
      <c r="N300" s="378"/>
      <c r="V300" s="361"/>
      <c r="W300" s="367"/>
      <c r="AB300" s="335" t="s">
        <v>450</v>
      </c>
      <c r="AC300" s="367"/>
      <c r="AD300" s="384"/>
      <c r="AE300" s="367"/>
      <c r="AG300" s="367"/>
      <c r="AH300" s="367"/>
    </row>
    <row r="301" spans="1:34" s="332" customFormat="1" ht="12" x14ac:dyDescent="0.2">
      <c r="A301" s="372"/>
      <c r="B301" s="371"/>
      <c r="C301" s="1065" t="s">
        <v>451</v>
      </c>
      <c r="D301" s="1065"/>
      <c r="E301" s="1065"/>
      <c r="F301" s="373"/>
      <c r="G301" s="373"/>
      <c r="H301" s="373"/>
      <c r="I301" s="373"/>
      <c r="J301" s="374"/>
      <c r="K301" s="373"/>
      <c r="L301" s="374">
        <v>28.63</v>
      </c>
      <c r="M301" s="373"/>
      <c r="N301" s="375"/>
      <c r="V301" s="361"/>
      <c r="W301" s="367"/>
      <c r="AA301" s="335" t="s">
        <v>451</v>
      </c>
      <c r="AC301" s="367"/>
      <c r="AD301" s="384"/>
      <c r="AE301" s="367"/>
      <c r="AG301" s="367"/>
      <c r="AH301" s="367"/>
    </row>
    <row r="302" spans="1:34" s="332" customFormat="1" ht="22.5" x14ac:dyDescent="0.2">
      <c r="A302" s="372"/>
      <c r="B302" s="371" t="s">
        <v>4990</v>
      </c>
      <c r="C302" s="1065" t="s">
        <v>4991</v>
      </c>
      <c r="D302" s="1065"/>
      <c r="E302" s="1065"/>
      <c r="F302" s="373" t="s">
        <v>454</v>
      </c>
      <c r="G302" s="373" t="s">
        <v>1754</v>
      </c>
      <c r="H302" s="373"/>
      <c r="I302" s="373" t="s">
        <v>1754</v>
      </c>
      <c r="J302" s="374"/>
      <c r="K302" s="373"/>
      <c r="L302" s="374">
        <v>33.5</v>
      </c>
      <c r="M302" s="373"/>
      <c r="N302" s="375"/>
      <c r="V302" s="361"/>
      <c r="W302" s="367"/>
      <c r="AA302" s="335" t="s">
        <v>4991</v>
      </c>
      <c r="AC302" s="367"/>
      <c r="AD302" s="384"/>
      <c r="AE302" s="367"/>
      <c r="AG302" s="367"/>
      <c r="AH302" s="367"/>
    </row>
    <row r="303" spans="1:34" s="332" customFormat="1" ht="22.5" x14ac:dyDescent="0.2">
      <c r="A303" s="372"/>
      <c r="B303" s="371" t="s">
        <v>4992</v>
      </c>
      <c r="C303" s="1065" t="s">
        <v>4993</v>
      </c>
      <c r="D303" s="1065"/>
      <c r="E303" s="1065"/>
      <c r="F303" s="373" t="s">
        <v>454</v>
      </c>
      <c r="G303" s="373" t="s">
        <v>980</v>
      </c>
      <c r="H303" s="373"/>
      <c r="I303" s="373" t="s">
        <v>980</v>
      </c>
      <c r="J303" s="374"/>
      <c r="K303" s="373"/>
      <c r="L303" s="374">
        <v>21.19</v>
      </c>
      <c r="M303" s="373"/>
      <c r="N303" s="375"/>
      <c r="V303" s="361"/>
      <c r="W303" s="367"/>
      <c r="AA303" s="335" t="s">
        <v>4993</v>
      </c>
      <c r="AC303" s="367"/>
      <c r="AD303" s="384"/>
      <c r="AE303" s="367"/>
      <c r="AG303" s="367"/>
      <c r="AH303" s="367"/>
    </row>
    <row r="304" spans="1:34" s="332" customFormat="1" ht="12" x14ac:dyDescent="0.2">
      <c r="A304" s="379"/>
      <c r="B304" s="380"/>
      <c r="C304" s="1068" t="s">
        <v>459</v>
      </c>
      <c r="D304" s="1068"/>
      <c r="E304" s="1068"/>
      <c r="F304" s="364"/>
      <c r="G304" s="364"/>
      <c r="H304" s="364"/>
      <c r="I304" s="364"/>
      <c r="J304" s="365"/>
      <c r="K304" s="364"/>
      <c r="L304" s="365">
        <v>275.94</v>
      </c>
      <c r="M304" s="376"/>
      <c r="N304" s="366"/>
      <c r="V304" s="361"/>
      <c r="W304" s="367"/>
      <c r="AC304" s="367" t="s">
        <v>459</v>
      </c>
      <c r="AD304" s="384"/>
      <c r="AE304" s="367"/>
      <c r="AG304" s="367"/>
      <c r="AH304" s="367"/>
    </row>
    <row r="305" spans="1:34" s="332" customFormat="1" ht="45" x14ac:dyDescent="0.2">
      <c r="A305" s="362" t="s">
        <v>630</v>
      </c>
      <c r="B305" s="363" t="s">
        <v>5095</v>
      </c>
      <c r="C305" s="1068" t="s">
        <v>5096</v>
      </c>
      <c r="D305" s="1068"/>
      <c r="E305" s="1068"/>
      <c r="F305" s="364" t="s">
        <v>5015</v>
      </c>
      <c r="G305" s="364"/>
      <c r="H305" s="364"/>
      <c r="I305" s="364" t="s">
        <v>938</v>
      </c>
      <c r="J305" s="365"/>
      <c r="K305" s="364"/>
      <c r="L305" s="365"/>
      <c r="M305" s="364"/>
      <c r="N305" s="366"/>
      <c r="V305" s="361"/>
      <c r="W305" s="367" t="s">
        <v>5096</v>
      </c>
      <c r="AC305" s="367"/>
      <c r="AD305" s="384"/>
      <c r="AE305" s="367"/>
      <c r="AG305" s="367"/>
      <c r="AH305" s="367"/>
    </row>
    <row r="306" spans="1:34" s="332" customFormat="1" ht="12" x14ac:dyDescent="0.2">
      <c r="A306" s="368"/>
      <c r="B306" s="369"/>
      <c r="C306" s="1065" t="s">
        <v>5097</v>
      </c>
      <c r="D306" s="1065"/>
      <c r="E306" s="1065"/>
      <c r="F306" s="1065"/>
      <c r="G306" s="1065"/>
      <c r="H306" s="1065"/>
      <c r="I306" s="1065"/>
      <c r="J306" s="1065"/>
      <c r="K306" s="1065"/>
      <c r="L306" s="1065"/>
      <c r="M306" s="1065"/>
      <c r="N306" s="1072"/>
      <c r="V306" s="361"/>
      <c r="W306" s="367"/>
      <c r="X306" s="335" t="s">
        <v>5097</v>
      </c>
      <c r="AC306" s="367"/>
      <c r="AD306" s="384"/>
      <c r="AE306" s="367"/>
      <c r="AG306" s="367"/>
      <c r="AH306" s="367"/>
    </row>
    <row r="307" spans="1:34" s="332" customFormat="1" ht="33.75" x14ac:dyDescent="0.2">
      <c r="A307" s="370"/>
      <c r="B307" s="371" t="s">
        <v>430</v>
      </c>
      <c r="C307" s="1065" t="s">
        <v>431</v>
      </c>
      <c r="D307" s="1065"/>
      <c r="E307" s="1065"/>
      <c r="F307" s="1065"/>
      <c r="G307" s="1065"/>
      <c r="H307" s="1065"/>
      <c r="I307" s="1065"/>
      <c r="J307" s="1065"/>
      <c r="K307" s="1065"/>
      <c r="L307" s="1065"/>
      <c r="M307" s="1065"/>
      <c r="N307" s="1072"/>
      <c r="V307" s="361"/>
      <c r="W307" s="367"/>
      <c r="Y307" s="335" t="s">
        <v>431</v>
      </c>
      <c r="AC307" s="367"/>
      <c r="AD307" s="384"/>
      <c r="AE307" s="367"/>
      <c r="AG307" s="367"/>
      <c r="AH307" s="367"/>
    </row>
    <row r="308" spans="1:34" s="332" customFormat="1" ht="12" x14ac:dyDescent="0.2">
      <c r="A308" s="372"/>
      <c r="B308" s="371" t="s">
        <v>423</v>
      </c>
      <c r="C308" s="1065" t="s">
        <v>432</v>
      </c>
      <c r="D308" s="1065"/>
      <c r="E308" s="1065"/>
      <c r="F308" s="373"/>
      <c r="G308" s="373"/>
      <c r="H308" s="373"/>
      <c r="I308" s="373"/>
      <c r="J308" s="374">
        <v>786.66</v>
      </c>
      <c r="K308" s="373" t="s">
        <v>436</v>
      </c>
      <c r="L308" s="374">
        <v>25.57</v>
      </c>
      <c r="M308" s="373"/>
      <c r="N308" s="375"/>
      <c r="V308" s="361"/>
      <c r="W308" s="367"/>
      <c r="Z308" s="335" t="s">
        <v>432</v>
      </c>
      <c r="AC308" s="367"/>
      <c r="AD308" s="384"/>
      <c r="AE308" s="367"/>
      <c r="AG308" s="367"/>
      <c r="AH308" s="367"/>
    </row>
    <row r="309" spans="1:34" s="332" customFormat="1" ht="12" x14ac:dyDescent="0.2">
      <c r="A309" s="372"/>
      <c r="B309" s="371" t="s">
        <v>434</v>
      </c>
      <c r="C309" s="1065" t="s">
        <v>435</v>
      </c>
      <c r="D309" s="1065"/>
      <c r="E309" s="1065"/>
      <c r="F309" s="373"/>
      <c r="G309" s="373"/>
      <c r="H309" s="373"/>
      <c r="I309" s="373"/>
      <c r="J309" s="374">
        <v>38696.26</v>
      </c>
      <c r="K309" s="373" t="s">
        <v>436</v>
      </c>
      <c r="L309" s="374">
        <v>1257.6300000000001</v>
      </c>
      <c r="M309" s="373"/>
      <c r="N309" s="375"/>
      <c r="V309" s="361"/>
      <c r="W309" s="367"/>
      <c r="Z309" s="335" t="s">
        <v>435</v>
      </c>
      <c r="AC309" s="367"/>
      <c r="AD309" s="384"/>
      <c r="AE309" s="367"/>
      <c r="AG309" s="367"/>
      <c r="AH309" s="367"/>
    </row>
    <row r="310" spans="1:34" s="332" customFormat="1" ht="12" x14ac:dyDescent="0.2">
      <c r="A310" s="372"/>
      <c r="B310" s="371" t="s">
        <v>437</v>
      </c>
      <c r="C310" s="1065" t="s">
        <v>438</v>
      </c>
      <c r="D310" s="1065"/>
      <c r="E310" s="1065"/>
      <c r="F310" s="373"/>
      <c r="G310" s="373"/>
      <c r="H310" s="373"/>
      <c r="I310" s="373"/>
      <c r="J310" s="374">
        <v>2864.92</v>
      </c>
      <c r="K310" s="373" t="s">
        <v>436</v>
      </c>
      <c r="L310" s="374">
        <v>93.11</v>
      </c>
      <c r="M310" s="373"/>
      <c r="N310" s="375"/>
      <c r="V310" s="361"/>
      <c r="W310" s="367"/>
      <c r="Z310" s="335" t="s">
        <v>438</v>
      </c>
      <c r="AC310" s="367"/>
      <c r="AD310" s="384"/>
      <c r="AE310" s="367"/>
      <c r="AG310" s="367"/>
      <c r="AH310" s="367"/>
    </row>
    <row r="311" spans="1:34" s="332" customFormat="1" ht="12" x14ac:dyDescent="0.2">
      <c r="A311" s="372"/>
      <c r="B311" s="371" t="s">
        <v>439</v>
      </c>
      <c r="C311" s="1065" t="s">
        <v>440</v>
      </c>
      <c r="D311" s="1065"/>
      <c r="E311" s="1065"/>
      <c r="F311" s="373"/>
      <c r="G311" s="373"/>
      <c r="H311" s="373"/>
      <c r="I311" s="373"/>
      <c r="J311" s="374">
        <v>132161.19</v>
      </c>
      <c r="K311" s="373"/>
      <c r="L311" s="374">
        <v>3436.19</v>
      </c>
      <c r="M311" s="373"/>
      <c r="N311" s="375"/>
      <c r="V311" s="361"/>
      <c r="W311" s="367"/>
      <c r="Z311" s="335" t="s">
        <v>440</v>
      </c>
      <c r="AC311" s="367"/>
      <c r="AD311" s="384"/>
      <c r="AE311" s="367"/>
      <c r="AG311" s="367"/>
      <c r="AH311" s="367"/>
    </row>
    <row r="312" spans="1:34" s="332" customFormat="1" ht="12" x14ac:dyDescent="0.2">
      <c r="A312" s="368"/>
      <c r="B312" s="381" t="s">
        <v>1606</v>
      </c>
      <c r="C312" s="1076" t="s">
        <v>5098</v>
      </c>
      <c r="D312" s="1076"/>
      <c r="E312" s="1076"/>
      <c r="F312" s="382" t="s">
        <v>347</v>
      </c>
      <c r="G312" s="382" t="s">
        <v>5099</v>
      </c>
      <c r="H312" s="382"/>
      <c r="I312" s="382" t="s">
        <v>5100</v>
      </c>
      <c r="J312" s="371"/>
      <c r="K312" s="373"/>
      <c r="L312" s="374"/>
      <c r="M312" s="373"/>
      <c r="N312" s="383"/>
      <c r="V312" s="361"/>
      <c r="W312" s="367"/>
      <c r="AC312" s="367"/>
      <c r="AD312" s="384" t="s">
        <v>5098</v>
      </c>
      <c r="AE312" s="367"/>
      <c r="AG312" s="367"/>
      <c r="AH312" s="367"/>
    </row>
    <row r="313" spans="1:34" s="332" customFormat="1" ht="12" x14ac:dyDescent="0.2">
      <c r="A313" s="372"/>
      <c r="B313" s="371"/>
      <c r="C313" s="1065" t="s">
        <v>443</v>
      </c>
      <c r="D313" s="1065"/>
      <c r="E313" s="1065"/>
      <c r="F313" s="373" t="s">
        <v>444</v>
      </c>
      <c r="G313" s="373" t="s">
        <v>5101</v>
      </c>
      <c r="H313" s="373" t="s">
        <v>436</v>
      </c>
      <c r="I313" s="373" t="s">
        <v>5102</v>
      </c>
      <c r="J313" s="374"/>
      <c r="K313" s="373"/>
      <c r="L313" s="374"/>
      <c r="M313" s="373"/>
      <c r="N313" s="375"/>
      <c r="V313" s="361"/>
      <c r="W313" s="367"/>
      <c r="AA313" s="335" t="s">
        <v>443</v>
      </c>
      <c r="AC313" s="367"/>
      <c r="AD313" s="384"/>
      <c r="AE313" s="367"/>
      <c r="AG313" s="367"/>
      <c r="AH313" s="367"/>
    </row>
    <row r="314" spans="1:34" s="332" customFormat="1" ht="12" x14ac:dyDescent="0.2">
      <c r="A314" s="372"/>
      <c r="B314" s="371"/>
      <c r="C314" s="1065" t="s">
        <v>447</v>
      </c>
      <c r="D314" s="1065"/>
      <c r="E314" s="1065"/>
      <c r="F314" s="373" t="s">
        <v>444</v>
      </c>
      <c r="G314" s="373" t="s">
        <v>5103</v>
      </c>
      <c r="H314" s="373" t="s">
        <v>436</v>
      </c>
      <c r="I314" s="373" t="s">
        <v>5104</v>
      </c>
      <c r="J314" s="374"/>
      <c r="K314" s="373"/>
      <c r="L314" s="374"/>
      <c r="M314" s="373"/>
      <c r="N314" s="375"/>
      <c r="V314" s="361"/>
      <c r="W314" s="367"/>
      <c r="AA314" s="335" t="s">
        <v>447</v>
      </c>
      <c r="AC314" s="367"/>
      <c r="AD314" s="384"/>
      <c r="AE314" s="367"/>
      <c r="AG314" s="367"/>
      <c r="AH314" s="367"/>
    </row>
    <row r="315" spans="1:34" s="332" customFormat="1" ht="12" x14ac:dyDescent="0.2">
      <c r="A315" s="372"/>
      <c r="B315" s="371"/>
      <c r="C315" s="1077" t="s">
        <v>450</v>
      </c>
      <c r="D315" s="1077"/>
      <c r="E315" s="1077"/>
      <c r="F315" s="376"/>
      <c r="G315" s="376"/>
      <c r="H315" s="376"/>
      <c r="I315" s="376"/>
      <c r="J315" s="377">
        <v>171644.11</v>
      </c>
      <c r="K315" s="376"/>
      <c r="L315" s="377">
        <v>4719.3900000000003</v>
      </c>
      <c r="M315" s="376"/>
      <c r="N315" s="378"/>
      <c r="V315" s="361"/>
      <c r="W315" s="367"/>
      <c r="AB315" s="335" t="s">
        <v>450</v>
      </c>
      <c r="AC315" s="367"/>
      <c r="AD315" s="384"/>
      <c r="AE315" s="367"/>
      <c r="AG315" s="367"/>
      <c r="AH315" s="367"/>
    </row>
    <row r="316" spans="1:34" s="332" customFormat="1" ht="12" x14ac:dyDescent="0.2">
      <c r="A316" s="372"/>
      <c r="B316" s="371"/>
      <c r="C316" s="1065" t="s">
        <v>451</v>
      </c>
      <c r="D316" s="1065"/>
      <c r="E316" s="1065"/>
      <c r="F316" s="373"/>
      <c r="G316" s="373"/>
      <c r="H316" s="373"/>
      <c r="I316" s="373"/>
      <c r="J316" s="374"/>
      <c r="K316" s="373"/>
      <c r="L316" s="374">
        <v>118.68</v>
      </c>
      <c r="M316" s="373"/>
      <c r="N316" s="375"/>
      <c r="V316" s="361"/>
      <c r="W316" s="367"/>
      <c r="AA316" s="335" t="s">
        <v>451</v>
      </c>
      <c r="AC316" s="367"/>
      <c r="AD316" s="384"/>
      <c r="AE316" s="367"/>
      <c r="AG316" s="367"/>
      <c r="AH316" s="367"/>
    </row>
    <row r="317" spans="1:34" s="332" customFormat="1" ht="22.5" x14ac:dyDescent="0.2">
      <c r="A317" s="372"/>
      <c r="B317" s="371" t="s">
        <v>4990</v>
      </c>
      <c r="C317" s="1065" t="s">
        <v>4991</v>
      </c>
      <c r="D317" s="1065"/>
      <c r="E317" s="1065"/>
      <c r="F317" s="373" t="s">
        <v>454</v>
      </c>
      <c r="G317" s="373" t="s">
        <v>1754</v>
      </c>
      <c r="H317" s="373"/>
      <c r="I317" s="373" t="s">
        <v>1754</v>
      </c>
      <c r="J317" s="374"/>
      <c r="K317" s="373"/>
      <c r="L317" s="374">
        <v>138.86000000000001</v>
      </c>
      <c r="M317" s="373"/>
      <c r="N317" s="375"/>
      <c r="V317" s="361"/>
      <c r="W317" s="367"/>
      <c r="AA317" s="335" t="s">
        <v>4991</v>
      </c>
      <c r="AC317" s="367"/>
      <c r="AD317" s="384"/>
      <c r="AE317" s="367"/>
      <c r="AG317" s="367"/>
      <c r="AH317" s="367"/>
    </row>
    <row r="318" spans="1:34" s="332" customFormat="1" ht="22.5" x14ac:dyDescent="0.2">
      <c r="A318" s="372"/>
      <c r="B318" s="371" t="s">
        <v>4992</v>
      </c>
      <c r="C318" s="1065" t="s">
        <v>4993</v>
      </c>
      <c r="D318" s="1065"/>
      <c r="E318" s="1065"/>
      <c r="F318" s="373" t="s">
        <v>454</v>
      </c>
      <c r="G318" s="373" t="s">
        <v>980</v>
      </c>
      <c r="H318" s="373"/>
      <c r="I318" s="373" t="s">
        <v>980</v>
      </c>
      <c r="J318" s="374"/>
      <c r="K318" s="373"/>
      <c r="L318" s="374">
        <v>87.82</v>
      </c>
      <c r="M318" s="373"/>
      <c r="N318" s="375"/>
      <c r="V318" s="361"/>
      <c r="W318" s="367"/>
      <c r="AA318" s="335" t="s">
        <v>4993</v>
      </c>
      <c r="AC318" s="367"/>
      <c r="AD318" s="384"/>
      <c r="AE318" s="367"/>
      <c r="AG318" s="367"/>
      <c r="AH318" s="367"/>
    </row>
    <row r="319" spans="1:34" s="332" customFormat="1" ht="12" x14ac:dyDescent="0.2">
      <c r="A319" s="379"/>
      <c r="B319" s="380"/>
      <c r="C319" s="1068" t="s">
        <v>459</v>
      </c>
      <c r="D319" s="1068"/>
      <c r="E319" s="1068"/>
      <c r="F319" s="364"/>
      <c r="G319" s="364"/>
      <c r="H319" s="364"/>
      <c r="I319" s="364"/>
      <c r="J319" s="365"/>
      <c r="K319" s="364"/>
      <c r="L319" s="365">
        <v>4946.07</v>
      </c>
      <c r="M319" s="376"/>
      <c r="N319" s="366"/>
      <c r="V319" s="361"/>
      <c r="W319" s="367"/>
      <c r="AC319" s="367" t="s">
        <v>459</v>
      </c>
      <c r="AD319" s="384"/>
      <c r="AE319" s="367"/>
      <c r="AG319" s="367"/>
      <c r="AH319" s="367"/>
    </row>
    <row r="320" spans="1:34" s="332" customFormat="1" ht="22.5" x14ac:dyDescent="0.2">
      <c r="A320" s="362" t="s">
        <v>152</v>
      </c>
      <c r="B320" s="363" t="s">
        <v>5105</v>
      </c>
      <c r="C320" s="1068" t="s">
        <v>5106</v>
      </c>
      <c r="D320" s="1068"/>
      <c r="E320" s="1068"/>
      <c r="F320" s="364" t="s">
        <v>347</v>
      </c>
      <c r="G320" s="364"/>
      <c r="H320" s="364"/>
      <c r="I320" s="364" t="s">
        <v>5107</v>
      </c>
      <c r="J320" s="365">
        <v>26.34</v>
      </c>
      <c r="K320" s="364"/>
      <c r="L320" s="365">
        <v>1172.1300000000001</v>
      </c>
      <c r="M320" s="364"/>
      <c r="N320" s="366"/>
      <c r="V320" s="361"/>
      <c r="W320" s="367" t="s">
        <v>5106</v>
      </c>
      <c r="AC320" s="367"/>
      <c r="AD320" s="384"/>
      <c r="AE320" s="367"/>
      <c r="AG320" s="367"/>
      <c r="AH320" s="367"/>
    </row>
    <row r="321" spans="1:35" s="332" customFormat="1" ht="12" x14ac:dyDescent="0.2">
      <c r="A321" s="379"/>
      <c r="B321" s="380"/>
      <c r="C321" s="340" t="s">
        <v>462</v>
      </c>
      <c r="D321" s="385"/>
      <c r="E321" s="385"/>
      <c r="F321" s="386"/>
      <c r="G321" s="386"/>
      <c r="H321" s="386"/>
      <c r="I321" s="386"/>
      <c r="J321" s="387"/>
      <c r="K321" s="386"/>
      <c r="L321" s="387"/>
      <c r="M321" s="388"/>
      <c r="N321" s="389"/>
      <c r="V321" s="361"/>
      <c r="W321" s="367"/>
      <c r="AC321" s="367"/>
      <c r="AD321" s="384"/>
      <c r="AE321" s="367"/>
      <c r="AG321" s="367"/>
      <c r="AH321" s="367"/>
    </row>
    <row r="322" spans="1:35" s="332" customFormat="1" ht="33.75" x14ac:dyDescent="0.2">
      <c r="A322" s="362" t="s">
        <v>159</v>
      </c>
      <c r="B322" s="363" t="s">
        <v>5108</v>
      </c>
      <c r="C322" s="1068" t="s">
        <v>5109</v>
      </c>
      <c r="D322" s="1068"/>
      <c r="E322" s="1068"/>
      <c r="F322" s="364" t="s">
        <v>488</v>
      </c>
      <c r="G322" s="364"/>
      <c r="H322" s="364"/>
      <c r="I322" s="364" t="s">
        <v>5110</v>
      </c>
      <c r="J322" s="365">
        <v>133.33000000000001</v>
      </c>
      <c r="K322" s="364" t="s">
        <v>566</v>
      </c>
      <c r="L322" s="365">
        <v>2949.58</v>
      </c>
      <c r="M322" s="364" t="s">
        <v>5030</v>
      </c>
      <c r="N322" s="366">
        <v>20824</v>
      </c>
      <c r="V322" s="361"/>
      <c r="W322" s="367" t="s">
        <v>5109</v>
      </c>
      <c r="AC322" s="367"/>
      <c r="AD322" s="384"/>
      <c r="AE322" s="367"/>
      <c r="AG322" s="367"/>
      <c r="AH322" s="367"/>
    </row>
    <row r="323" spans="1:35" s="332" customFormat="1" ht="12" x14ac:dyDescent="0.2">
      <c r="A323" s="379"/>
      <c r="B323" s="380"/>
      <c r="C323" s="340" t="s">
        <v>462</v>
      </c>
      <c r="D323" s="385"/>
      <c r="E323" s="385"/>
      <c r="F323" s="386"/>
      <c r="G323" s="386"/>
      <c r="H323" s="386"/>
      <c r="I323" s="386"/>
      <c r="J323" s="387"/>
      <c r="K323" s="386"/>
      <c r="L323" s="387"/>
      <c r="M323" s="388"/>
      <c r="N323" s="389"/>
      <c r="V323" s="361"/>
      <c r="W323" s="367"/>
      <c r="AC323" s="367"/>
      <c r="AD323" s="384"/>
      <c r="AE323" s="367"/>
      <c r="AG323" s="367"/>
      <c r="AH323" s="367"/>
    </row>
    <row r="324" spans="1:35" s="332" customFormat="1" ht="12" x14ac:dyDescent="0.2">
      <c r="A324" s="368"/>
      <c r="B324" s="369"/>
      <c r="C324" s="1065" t="s">
        <v>5111</v>
      </c>
      <c r="D324" s="1065"/>
      <c r="E324" s="1065"/>
      <c r="F324" s="1065"/>
      <c r="G324" s="1065"/>
      <c r="H324" s="1065"/>
      <c r="I324" s="1065"/>
      <c r="J324" s="1065"/>
      <c r="K324" s="1065"/>
      <c r="L324" s="1065"/>
      <c r="M324" s="1065"/>
      <c r="N324" s="1072"/>
      <c r="V324" s="361"/>
      <c r="W324" s="367"/>
      <c r="X324" s="335" t="s">
        <v>5111</v>
      </c>
      <c r="AC324" s="367"/>
      <c r="AD324" s="384"/>
      <c r="AE324" s="367"/>
      <c r="AG324" s="367"/>
      <c r="AH324" s="367"/>
    </row>
    <row r="325" spans="1:35" s="332" customFormat="1" ht="12" x14ac:dyDescent="0.2">
      <c r="A325" s="368"/>
      <c r="B325" s="369"/>
      <c r="C325" s="1065" t="s">
        <v>5112</v>
      </c>
      <c r="D325" s="1065"/>
      <c r="E325" s="1065"/>
      <c r="F325" s="1065"/>
      <c r="G325" s="1065"/>
      <c r="H325" s="1065"/>
      <c r="I325" s="1065"/>
      <c r="J325" s="1065"/>
      <c r="K325" s="1065"/>
      <c r="L325" s="1065"/>
      <c r="M325" s="1065"/>
      <c r="N325" s="1072"/>
      <c r="V325" s="361"/>
      <c r="W325" s="367"/>
      <c r="AC325" s="367"/>
      <c r="AD325" s="384"/>
      <c r="AE325" s="367"/>
      <c r="AG325" s="367"/>
      <c r="AH325" s="367"/>
      <c r="AI325" s="335" t="s">
        <v>5112</v>
      </c>
    </row>
    <row r="326" spans="1:35" s="332" customFormat="1" ht="22.5" x14ac:dyDescent="0.2">
      <c r="A326" s="370"/>
      <c r="B326" s="371" t="s">
        <v>568</v>
      </c>
      <c r="C326" s="1065" t="s">
        <v>569</v>
      </c>
      <c r="D326" s="1065"/>
      <c r="E326" s="1065"/>
      <c r="F326" s="1065"/>
      <c r="G326" s="1065"/>
      <c r="H326" s="1065"/>
      <c r="I326" s="1065"/>
      <c r="J326" s="1065"/>
      <c r="K326" s="1065"/>
      <c r="L326" s="1065"/>
      <c r="M326" s="1065"/>
      <c r="N326" s="1072"/>
      <c r="V326" s="361"/>
      <c r="W326" s="367"/>
      <c r="Y326" s="335" t="s">
        <v>569</v>
      </c>
      <c r="AC326" s="367"/>
      <c r="AD326" s="384"/>
      <c r="AE326" s="367"/>
      <c r="AG326" s="367"/>
      <c r="AH326" s="367"/>
    </row>
    <row r="327" spans="1:35" s="332" customFormat="1" ht="45" x14ac:dyDescent="0.2">
      <c r="A327" s="362" t="s">
        <v>160</v>
      </c>
      <c r="B327" s="363" t="s">
        <v>5113</v>
      </c>
      <c r="C327" s="1068" t="s">
        <v>5114</v>
      </c>
      <c r="D327" s="1068"/>
      <c r="E327" s="1068"/>
      <c r="F327" s="364" t="s">
        <v>5015</v>
      </c>
      <c r="G327" s="364"/>
      <c r="H327" s="364"/>
      <c r="I327" s="364" t="s">
        <v>947</v>
      </c>
      <c r="J327" s="365"/>
      <c r="K327" s="364"/>
      <c r="L327" s="365"/>
      <c r="M327" s="364"/>
      <c r="N327" s="366"/>
      <c r="V327" s="361"/>
      <c r="W327" s="367" t="s">
        <v>5114</v>
      </c>
      <c r="AC327" s="367"/>
      <c r="AD327" s="384"/>
      <c r="AE327" s="367"/>
      <c r="AG327" s="367"/>
      <c r="AH327" s="367"/>
    </row>
    <row r="328" spans="1:35" s="332" customFormat="1" ht="12" x14ac:dyDescent="0.2">
      <c r="A328" s="368"/>
      <c r="B328" s="369"/>
      <c r="C328" s="1065" t="s">
        <v>5115</v>
      </c>
      <c r="D328" s="1065"/>
      <c r="E328" s="1065"/>
      <c r="F328" s="1065"/>
      <c r="G328" s="1065"/>
      <c r="H328" s="1065"/>
      <c r="I328" s="1065"/>
      <c r="J328" s="1065"/>
      <c r="K328" s="1065"/>
      <c r="L328" s="1065"/>
      <c r="M328" s="1065"/>
      <c r="N328" s="1072"/>
      <c r="V328" s="361"/>
      <c r="W328" s="367"/>
      <c r="X328" s="335" t="s">
        <v>5115</v>
      </c>
      <c r="AC328" s="367"/>
      <c r="AD328" s="384"/>
      <c r="AE328" s="367"/>
      <c r="AG328" s="367"/>
      <c r="AH328" s="367"/>
    </row>
    <row r="329" spans="1:35" s="332" customFormat="1" ht="33.75" x14ac:dyDescent="0.2">
      <c r="A329" s="370"/>
      <c r="B329" s="371" t="s">
        <v>430</v>
      </c>
      <c r="C329" s="1065" t="s">
        <v>431</v>
      </c>
      <c r="D329" s="1065"/>
      <c r="E329" s="1065"/>
      <c r="F329" s="1065"/>
      <c r="G329" s="1065"/>
      <c r="H329" s="1065"/>
      <c r="I329" s="1065"/>
      <c r="J329" s="1065"/>
      <c r="K329" s="1065"/>
      <c r="L329" s="1065"/>
      <c r="M329" s="1065"/>
      <c r="N329" s="1072"/>
      <c r="V329" s="361"/>
      <c r="W329" s="367"/>
      <c r="Y329" s="335" t="s">
        <v>431</v>
      </c>
      <c r="AC329" s="367"/>
      <c r="AD329" s="384"/>
      <c r="AE329" s="367"/>
      <c r="AG329" s="367"/>
      <c r="AH329" s="367"/>
    </row>
    <row r="330" spans="1:35" s="332" customFormat="1" ht="12" x14ac:dyDescent="0.2">
      <c r="A330" s="372"/>
      <c r="B330" s="371" t="s">
        <v>423</v>
      </c>
      <c r="C330" s="1065" t="s">
        <v>432</v>
      </c>
      <c r="D330" s="1065"/>
      <c r="E330" s="1065"/>
      <c r="F330" s="373"/>
      <c r="G330" s="373"/>
      <c r="H330" s="373"/>
      <c r="I330" s="373"/>
      <c r="J330" s="374">
        <v>599.58000000000004</v>
      </c>
      <c r="K330" s="373" t="s">
        <v>436</v>
      </c>
      <c r="L330" s="374">
        <v>8.99</v>
      </c>
      <c r="M330" s="373"/>
      <c r="N330" s="375"/>
      <c r="V330" s="361"/>
      <c r="W330" s="367"/>
      <c r="Z330" s="335" t="s">
        <v>432</v>
      </c>
      <c r="AC330" s="367"/>
      <c r="AD330" s="384"/>
      <c r="AE330" s="367"/>
      <c r="AG330" s="367"/>
      <c r="AH330" s="367"/>
    </row>
    <row r="331" spans="1:35" s="332" customFormat="1" ht="12" x14ac:dyDescent="0.2">
      <c r="A331" s="372"/>
      <c r="B331" s="371" t="s">
        <v>434</v>
      </c>
      <c r="C331" s="1065" t="s">
        <v>435</v>
      </c>
      <c r="D331" s="1065"/>
      <c r="E331" s="1065"/>
      <c r="F331" s="373"/>
      <c r="G331" s="373"/>
      <c r="H331" s="373"/>
      <c r="I331" s="373"/>
      <c r="J331" s="374">
        <v>27689.29</v>
      </c>
      <c r="K331" s="373" t="s">
        <v>436</v>
      </c>
      <c r="L331" s="374">
        <v>415.34</v>
      </c>
      <c r="M331" s="373"/>
      <c r="N331" s="375"/>
      <c r="V331" s="361"/>
      <c r="W331" s="367"/>
      <c r="Z331" s="335" t="s">
        <v>435</v>
      </c>
      <c r="AC331" s="367"/>
      <c r="AD331" s="384"/>
      <c r="AE331" s="367"/>
      <c r="AG331" s="367"/>
      <c r="AH331" s="367"/>
    </row>
    <row r="332" spans="1:35" s="332" customFormat="1" ht="12" x14ac:dyDescent="0.2">
      <c r="A332" s="372"/>
      <c r="B332" s="371" t="s">
        <v>437</v>
      </c>
      <c r="C332" s="1065" t="s">
        <v>438</v>
      </c>
      <c r="D332" s="1065"/>
      <c r="E332" s="1065"/>
      <c r="F332" s="373"/>
      <c r="G332" s="373"/>
      <c r="H332" s="373"/>
      <c r="I332" s="373"/>
      <c r="J332" s="374">
        <v>2079.2800000000002</v>
      </c>
      <c r="K332" s="373" t="s">
        <v>436</v>
      </c>
      <c r="L332" s="374">
        <v>31.19</v>
      </c>
      <c r="M332" s="373"/>
      <c r="N332" s="375"/>
      <c r="V332" s="361"/>
      <c r="W332" s="367"/>
      <c r="Z332" s="335" t="s">
        <v>438</v>
      </c>
      <c r="AC332" s="367"/>
      <c r="AD332" s="384"/>
      <c r="AE332" s="367"/>
      <c r="AG332" s="367"/>
      <c r="AH332" s="367"/>
    </row>
    <row r="333" spans="1:35" s="332" customFormat="1" ht="12" x14ac:dyDescent="0.2">
      <c r="A333" s="372"/>
      <c r="B333" s="371" t="s">
        <v>439</v>
      </c>
      <c r="C333" s="1065" t="s">
        <v>440</v>
      </c>
      <c r="D333" s="1065"/>
      <c r="E333" s="1065"/>
      <c r="F333" s="373"/>
      <c r="G333" s="373"/>
      <c r="H333" s="373"/>
      <c r="I333" s="373"/>
      <c r="J333" s="374">
        <v>84809.19</v>
      </c>
      <c r="K333" s="373"/>
      <c r="L333" s="374">
        <v>1017.71</v>
      </c>
      <c r="M333" s="373"/>
      <c r="N333" s="375"/>
      <c r="V333" s="361"/>
      <c r="W333" s="367"/>
      <c r="Z333" s="335" t="s">
        <v>440</v>
      </c>
      <c r="AC333" s="367"/>
      <c r="AD333" s="384"/>
      <c r="AE333" s="367"/>
      <c r="AG333" s="367"/>
      <c r="AH333" s="367"/>
    </row>
    <row r="334" spans="1:35" s="332" customFormat="1" ht="12" x14ac:dyDescent="0.2">
      <c r="A334" s="368"/>
      <c r="B334" s="381" t="s">
        <v>1606</v>
      </c>
      <c r="C334" s="1076" t="s">
        <v>5098</v>
      </c>
      <c r="D334" s="1076"/>
      <c r="E334" s="1076"/>
      <c r="F334" s="382" t="s">
        <v>347</v>
      </c>
      <c r="G334" s="382" t="s">
        <v>5116</v>
      </c>
      <c r="H334" s="382"/>
      <c r="I334" s="382" t="s">
        <v>5088</v>
      </c>
      <c r="J334" s="371"/>
      <c r="K334" s="373"/>
      <c r="L334" s="374"/>
      <c r="M334" s="373"/>
      <c r="N334" s="383"/>
      <c r="V334" s="361"/>
      <c r="W334" s="367"/>
      <c r="AC334" s="367"/>
      <c r="AD334" s="384" t="s">
        <v>5098</v>
      </c>
      <c r="AE334" s="367"/>
      <c r="AG334" s="367"/>
      <c r="AH334" s="367"/>
    </row>
    <row r="335" spans="1:35" s="332" customFormat="1" ht="12" x14ac:dyDescent="0.2">
      <c r="A335" s="372"/>
      <c r="B335" s="371"/>
      <c r="C335" s="1065" t="s">
        <v>443</v>
      </c>
      <c r="D335" s="1065"/>
      <c r="E335" s="1065"/>
      <c r="F335" s="373" t="s">
        <v>444</v>
      </c>
      <c r="G335" s="373" t="s">
        <v>5117</v>
      </c>
      <c r="H335" s="373" t="s">
        <v>436</v>
      </c>
      <c r="I335" s="373" t="s">
        <v>5118</v>
      </c>
      <c r="J335" s="374"/>
      <c r="K335" s="373"/>
      <c r="L335" s="374"/>
      <c r="M335" s="373"/>
      <c r="N335" s="375"/>
      <c r="V335" s="361"/>
      <c r="W335" s="367"/>
      <c r="AA335" s="335" t="s">
        <v>443</v>
      </c>
      <c r="AC335" s="367"/>
      <c r="AD335" s="384"/>
      <c r="AE335" s="367"/>
      <c r="AG335" s="367"/>
      <c r="AH335" s="367"/>
    </row>
    <row r="336" spans="1:35" s="332" customFormat="1" ht="12" x14ac:dyDescent="0.2">
      <c r="A336" s="372"/>
      <c r="B336" s="371"/>
      <c r="C336" s="1065" t="s">
        <v>447</v>
      </c>
      <c r="D336" s="1065"/>
      <c r="E336" s="1065"/>
      <c r="F336" s="373" t="s">
        <v>444</v>
      </c>
      <c r="G336" s="373" t="s">
        <v>5119</v>
      </c>
      <c r="H336" s="373" t="s">
        <v>436</v>
      </c>
      <c r="I336" s="373" t="s">
        <v>5120</v>
      </c>
      <c r="J336" s="374"/>
      <c r="K336" s="373"/>
      <c r="L336" s="374"/>
      <c r="M336" s="373"/>
      <c r="N336" s="375"/>
      <c r="V336" s="361"/>
      <c r="W336" s="367"/>
      <c r="AA336" s="335" t="s">
        <v>447</v>
      </c>
      <c r="AC336" s="367"/>
      <c r="AD336" s="384"/>
      <c r="AE336" s="367"/>
      <c r="AG336" s="367"/>
      <c r="AH336" s="367"/>
    </row>
    <row r="337" spans="1:35" s="332" customFormat="1" ht="12" x14ac:dyDescent="0.2">
      <c r="A337" s="372"/>
      <c r="B337" s="371"/>
      <c r="C337" s="1077" t="s">
        <v>450</v>
      </c>
      <c r="D337" s="1077"/>
      <c r="E337" s="1077"/>
      <c r="F337" s="376"/>
      <c r="G337" s="376"/>
      <c r="H337" s="376"/>
      <c r="I337" s="376"/>
      <c r="J337" s="377">
        <v>113098.06</v>
      </c>
      <c r="K337" s="376"/>
      <c r="L337" s="377">
        <v>1442.04</v>
      </c>
      <c r="M337" s="376"/>
      <c r="N337" s="378"/>
      <c r="V337" s="361"/>
      <c r="W337" s="367"/>
      <c r="AB337" s="335" t="s">
        <v>450</v>
      </c>
      <c r="AC337" s="367"/>
      <c r="AD337" s="384"/>
      <c r="AE337" s="367"/>
      <c r="AG337" s="367"/>
      <c r="AH337" s="367"/>
    </row>
    <row r="338" spans="1:35" s="332" customFormat="1" ht="12" x14ac:dyDescent="0.2">
      <c r="A338" s="372"/>
      <c r="B338" s="371"/>
      <c r="C338" s="1065" t="s">
        <v>451</v>
      </c>
      <c r="D338" s="1065"/>
      <c r="E338" s="1065"/>
      <c r="F338" s="373"/>
      <c r="G338" s="373"/>
      <c r="H338" s="373"/>
      <c r="I338" s="373"/>
      <c r="J338" s="374"/>
      <c r="K338" s="373"/>
      <c r="L338" s="374">
        <v>40.18</v>
      </c>
      <c r="M338" s="373"/>
      <c r="N338" s="375"/>
      <c r="V338" s="361"/>
      <c r="W338" s="367"/>
      <c r="AA338" s="335" t="s">
        <v>451</v>
      </c>
      <c r="AC338" s="367"/>
      <c r="AD338" s="384"/>
      <c r="AE338" s="367"/>
      <c r="AG338" s="367"/>
      <c r="AH338" s="367"/>
    </row>
    <row r="339" spans="1:35" s="332" customFormat="1" ht="22.5" x14ac:dyDescent="0.2">
      <c r="A339" s="372"/>
      <c r="B339" s="371" t="s">
        <v>4990</v>
      </c>
      <c r="C339" s="1065" t="s">
        <v>4991</v>
      </c>
      <c r="D339" s="1065"/>
      <c r="E339" s="1065"/>
      <c r="F339" s="373" t="s">
        <v>454</v>
      </c>
      <c r="G339" s="373" t="s">
        <v>1754</v>
      </c>
      <c r="H339" s="373"/>
      <c r="I339" s="373" t="s">
        <v>1754</v>
      </c>
      <c r="J339" s="374"/>
      <c r="K339" s="373"/>
      <c r="L339" s="374">
        <v>47.01</v>
      </c>
      <c r="M339" s="373"/>
      <c r="N339" s="375"/>
      <c r="V339" s="361"/>
      <c r="W339" s="367"/>
      <c r="AA339" s="335" t="s">
        <v>4991</v>
      </c>
      <c r="AC339" s="367"/>
      <c r="AD339" s="384"/>
      <c r="AE339" s="367"/>
      <c r="AG339" s="367"/>
      <c r="AH339" s="367"/>
    </row>
    <row r="340" spans="1:35" s="332" customFormat="1" ht="22.5" x14ac:dyDescent="0.2">
      <c r="A340" s="372"/>
      <c r="B340" s="371" t="s">
        <v>4992</v>
      </c>
      <c r="C340" s="1065" t="s">
        <v>4993</v>
      </c>
      <c r="D340" s="1065"/>
      <c r="E340" s="1065"/>
      <c r="F340" s="373" t="s">
        <v>454</v>
      </c>
      <c r="G340" s="373" t="s">
        <v>980</v>
      </c>
      <c r="H340" s="373"/>
      <c r="I340" s="373" t="s">
        <v>980</v>
      </c>
      <c r="J340" s="374"/>
      <c r="K340" s="373"/>
      <c r="L340" s="374">
        <v>29.73</v>
      </c>
      <c r="M340" s="373"/>
      <c r="N340" s="375"/>
      <c r="V340" s="361"/>
      <c r="W340" s="367"/>
      <c r="AA340" s="335" t="s">
        <v>4993</v>
      </c>
      <c r="AC340" s="367"/>
      <c r="AD340" s="384"/>
      <c r="AE340" s="367"/>
      <c r="AG340" s="367"/>
      <c r="AH340" s="367"/>
    </row>
    <row r="341" spans="1:35" s="332" customFormat="1" ht="12" x14ac:dyDescent="0.2">
      <c r="A341" s="379"/>
      <c r="B341" s="380"/>
      <c r="C341" s="1068" t="s">
        <v>459</v>
      </c>
      <c r="D341" s="1068"/>
      <c r="E341" s="1068"/>
      <c r="F341" s="364"/>
      <c r="G341" s="364"/>
      <c r="H341" s="364"/>
      <c r="I341" s="364"/>
      <c r="J341" s="365"/>
      <c r="K341" s="364"/>
      <c r="L341" s="365">
        <v>1518.78</v>
      </c>
      <c r="M341" s="376"/>
      <c r="N341" s="366"/>
      <c r="V341" s="361"/>
      <c r="W341" s="367"/>
      <c r="AC341" s="367" t="s">
        <v>459</v>
      </c>
      <c r="AD341" s="384"/>
      <c r="AE341" s="367"/>
      <c r="AG341" s="367"/>
      <c r="AH341" s="367"/>
    </row>
    <row r="342" spans="1:35" s="332" customFormat="1" ht="22.5" x14ac:dyDescent="0.2">
      <c r="A342" s="362" t="s">
        <v>161</v>
      </c>
      <c r="B342" s="363" t="s">
        <v>5105</v>
      </c>
      <c r="C342" s="1068" t="s">
        <v>5106</v>
      </c>
      <c r="D342" s="1068"/>
      <c r="E342" s="1068"/>
      <c r="F342" s="364" t="s">
        <v>347</v>
      </c>
      <c r="G342" s="364"/>
      <c r="H342" s="364"/>
      <c r="I342" s="364" t="s">
        <v>5088</v>
      </c>
      <c r="J342" s="365">
        <v>26.34</v>
      </c>
      <c r="K342" s="364"/>
      <c r="L342" s="365">
        <v>347.69</v>
      </c>
      <c r="M342" s="364"/>
      <c r="N342" s="366"/>
      <c r="V342" s="361"/>
      <c r="W342" s="367" t="s">
        <v>5106</v>
      </c>
      <c r="AC342" s="367"/>
      <c r="AD342" s="384"/>
      <c r="AE342" s="367"/>
      <c r="AG342" s="367"/>
      <c r="AH342" s="367"/>
    </row>
    <row r="343" spans="1:35" s="332" customFormat="1" ht="12" x14ac:dyDescent="0.2">
      <c r="A343" s="379"/>
      <c r="B343" s="380"/>
      <c r="C343" s="340" t="s">
        <v>462</v>
      </c>
      <c r="D343" s="385"/>
      <c r="E343" s="385"/>
      <c r="F343" s="386"/>
      <c r="G343" s="386"/>
      <c r="H343" s="386"/>
      <c r="I343" s="386"/>
      <c r="J343" s="387"/>
      <c r="K343" s="386"/>
      <c r="L343" s="387"/>
      <c r="M343" s="388"/>
      <c r="N343" s="389"/>
      <c r="V343" s="361"/>
      <c r="W343" s="367"/>
      <c r="AC343" s="367"/>
      <c r="AD343" s="384"/>
      <c r="AE343" s="367"/>
      <c r="AG343" s="367"/>
      <c r="AH343" s="367"/>
    </row>
    <row r="344" spans="1:35" s="332" customFormat="1" ht="33.75" x14ac:dyDescent="0.2">
      <c r="A344" s="362" t="s">
        <v>162</v>
      </c>
      <c r="B344" s="363" t="s">
        <v>5108</v>
      </c>
      <c r="C344" s="1068" t="s">
        <v>5109</v>
      </c>
      <c r="D344" s="1068"/>
      <c r="E344" s="1068"/>
      <c r="F344" s="364" t="s">
        <v>488</v>
      </c>
      <c r="G344" s="364"/>
      <c r="H344" s="364"/>
      <c r="I344" s="364" t="s">
        <v>5121</v>
      </c>
      <c r="J344" s="365">
        <v>133.33000000000001</v>
      </c>
      <c r="K344" s="364" t="s">
        <v>566</v>
      </c>
      <c r="L344" s="365">
        <v>872.95</v>
      </c>
      <c r="M344" s="364" t="s">
        <v>5030</v>
      </c>
      <c r="N344" s="366">
        <v>6163</v>
      </c>
      <c r="V344" s="361"/>
      <c r="W344" s="367" t="s">
        <v>5109</v>
      </c>
      <c r="AC344" s="367"/>
      <c r="AD344" s="384"/>
      <c r="AE344" s="367"/>
      <c r="AG344" s="367"/>
      <c r="AH344" s="367"/>
    </row>
    <row r="345" spans="1:35" s="332" customFormat="1" ht="12" x14ac:dyDescent="0.2">
      <c r="A345" s="379"/>
      <c r="B345" s="380"/>
      <c r="C345" s="340" t="s">
        <v>462</v>
      </c>
      <c r="D345" s="385"/>
      <c r="E345" s="385"/>
      <c r="F345" s="386"/>
      <c r="G345" s="386"/>
      <c r="H345" s="386"/>
      <c r="I345" s="386"/>
      <c r="J345" s="387"/>
      <c r="K345" s="386"/>
      <c r="L345" s="387"/>
      <c r="M345" s="388"/>
      <c r="N345" s="389"/>
      <c r="V345" s="361"/>
      <c r="W345" s="367"/>
      <c r="AC345" s="367"/>
      <c r="AD345" s="384"/>
      <c r="AE345" s="367"/>
      <c r="AG345" s="367"/>
      <c r="AH345" s="367"/>
    </row>
    <row r="346" spans="1:35" s="332" customFormat="1" ht="12" x14ac:dyDescent="0.2">
      <c r="A346" s="368"/>
      <c r="B346" s="369"/>
      <c r="C346" s="1065" t="s">
        <v>5122</v>
      </c>
      <c r="D346" s="1065"/>
      <c r="E346" s="1065"/>
      <c r="F346" s="1065"/>
      <c r="G346" s="1065"/>
      <c r="H346" s="1065"/>
      <c r="I346" s="1065"/>
      <c r="J346" s="1065"/>
      <c r="K346" s="1065"/>
      <c r="L346" s="1065"/>
      <c r="M346" s="1065"/>
      <c r="N346" s="1072"/>
      <c r="V346" s="361"/>
      <c r="W346" s="367"/>
      <c r="X346" s="335" t="s">
        <v>5122</v>
      </c>
      <c r="AC346" s="367"/>
      <c r="AD346" s="384"/>
      <c r="AE346" s="367"/>
      <c r="AG346" s="367"/>
      <c r="AH346" s="367"/>
    </row>
    <row r="347" spans="1:35" s="332" customFormat="1" ht="12" x14ac:dyDescent="0.2">
      <c r="A347" s="368"/>
      <c r="B347" s="369"/>
      <c r="C347" s="1065" t="s">
        <v>5112</v>
      </c>
      <c r="D347" s="1065"/>
      <c r="E347" s="1065"/>
      <c r="F347" s="1065"/>
      <c r="G347" s="1065"/>
      <c r="H347" s="1065"/>
      <c r="I347" s="1065"/>
      <c r="J347" s="1065"/>
      <c r="K347" s="1065"/>
      <c r="L347" s="1065"/>
      <c r="M347" s="1065"/>
      <c r="N347" s="1072"/>
      <c r="V347" s="361"/>
      <c r="W347" s="367"/>
      <c r="AC347" s="367"/>
      <c r="AD347" s="384"/>
      <c r="AE347" s="367"/>
      <c r="AG347" s="367"/>
      <c r="AH347" s="367"/>
      <c r="AI347" s="335" t="s">
        <v>5112</v>
      </c>
    </row>
    <row r="348" spans="1:35" s="332" customFormat="1" ht="22.5" x14ac:dyDescent="0.2">
      <c r="A348" s="370"/>
      <c r="B348" s="371" t="s">
        <v>568</v>
      </c>
      <c r="C348" s="1065" t="s">
        <v>569</v>
      </c>
      <c r="D348" s="1065"/>
      <c r="E348" s="1065"/>
      <c r="F348" s="1065"/>
      <c r="G348" s="1065"/>
      <c r="H348" s="1065"/>
      <c r="I348" s="1065"/>
      <c r="J348" s="1065"/>
      <c r="K348" s="1065"/>
      <c r="L348" s="1065"/>
      <c r="M348" s="1065"/>
      <c r="N348" s="1072"/>
      <c r="V348" s="361"/>
      <c r="W348" s="367"/>
      <c r="Y348" s="335" t="s">
        <v>569</v>
      </c>
      <c r="AC348" s="367"/>
      <c r="AD348" s="384"/>
      <c r="AE348" s="367"/>
      <c r="AG348" s="367"/>
      <c r="AH348" s="367"/>
    </row>
    <row r="349" spans="1:35" s="332" customFormat="1" ht="12" x14ac:dyDescent="0.2">
      <c r="A349" s="1192" t="s">
        <v>2912</v>
      </c>
      <c r="B349" s="1193"/>
      <c r="C349" s="1193"/>
      <c r="D349" s="1193"/>
      <c r="E349" s="1193"/>
      <c r="F349" s="1193"/>
      <c r="G349" s="1193"/>
      <c r="H349" s="1193"/>
      <c r="I349" s="1193"/>
      <c r="J349" s="1193"/>
      <c r="K349" s="1193"/>
      <c r="L349" s="1193"/>
      <c r="M349" s="1193"/>
      <c r="N349" s="1194"/>
      <c r="V349" s="361"/>
      <c r="W349" s="367"/>
      <c r="AC349" s="367"/>
      <c r="AD349" s="384"/>
      <c r="AE349" s="367"/>
      <c r="AG349" s="367"/>
      <c r="AH349" s="367" t="s">
        <v>2912</v>
      </c>
    </row>
    <row r="350" spans="1:35" s="332" customFormat="1" ht="12" x14ac:dyDescent="0.2">
      <c r="A350" s="362" t="s">
        <v>163</v>
      </c>
      <c r="B350" s="363" t="s">
        <v>5123</v>
      </c>
      <c r="C350" s="1068" t="s">
        <v>5124</v>
      </c>
      <c r="D350" s="1068"/>
      <c r="E350" s="1068"/>
      <c r="F350" s="364" t="s">
        <v>1017</v>
      </c>
      <c r="G350" s="364"/>
      <c r="H350" s="364"/>
      <c r="I350" s="364" t="s">
        <v>434</v>
      </c>
      <c r="J350" s="365"/>
      <c r="K350" s="364"/>
      <c r="L350" s="365"/>
      <c r="M350" s="364"/>
      <c r="N350" s="366"/>
      <c r="V350" s="361"/>
      <c r="W350" s="367" t="s">
        <v>5124</v>
      </c>
      <c r="AC350" s="367"/>
      <c r="AD350" s="384"/>
      <c r="AE350" s="367"/>
      <c r="AG350" s="367"/>
      <c r="AH350" s="367"/>
    </row>
    <row r="351" spans="1:35" s="332" customFormat="1" ht="33.75" x14ac:dyDescent="0.2">
      <c r="A351" s="370"/>
      <c r="B351" s="371" t="s">
        <v>430</v>
      </c>
      <c r="C351" s="1065" t="s">
        <v>431</v>
      </c>
      <c r="D351" s="1065"/>
      <c r="E351" s="1065"/>
      <c r="F351" s="1065"/>
      <c r="G351" s="1065"/>
      <c r="H351" s="1065"/>
      <c r="I351" s="1065"/>
      <c r="J351" s="1065"/>
      <c r="K351" s="1065"/>
      <c r="L351" s="1065"/>
      <c r="M351" s="1065"/>
      <c r="N351" s="1072"/>
      <c r="V351" s="361"/>
      <c r="W351" s="367"/>
      <c r="Y351" s="335" t="s">
        <v>431</v>
      </c>
      <c r="AC351" s="367"/>
      <c r="AD351" s="384"/>
      <c r="AE351" s="367"/>
      <c r="AG351" s="367"/>
      <c r="AH351" s="367"/>
    </row>
    <row r="352" spans="1:35" s="332" customFormat="1" ht="12" x14ac:dyDescent="0.2">
      <c r="A352" s="372"/>
      <c r="B352" s="371" t="s">
        <v>423</v>
      </c>
      <c r="C352" s="1065" t="s">
        <v>432</v>
      </c>
      <c r="D352" s="1065"/>
      <c r="E352" s="1065"/>
      <c r="F352" s="373"/>
      <c r="G352" s="373"/>
      <c r="H352" s="373"/>
      <c r="I352" s="373"/>
      <c r="J352" s="374">
        <v>15.52</v>
      </c>
      <c r="K352" s="373" t="s">
        <v>436</v>
      </c>
      <c r="L352" s="374">
        <v>38.799999999999997</v>
      </c>
      <c r="M352" s="373"/>
      <c r="N352" s="375"/>
      <c r="V352" s="361"/>
      <c r="W352" s="367"/>
      <c r="Z352" s="335" t="s">
        <v>432</v>
      </c>
      <c r="AC352" s="367"/>
      <c r="AD352" s="384"/>
      <c r="AE352" s="367"/>
      <c r="AG352" s="367"/>
      <c r="AH352" s="367"/>
    </row>
    <row r="353" spans="1:34" s="332" customFormat="1" ht="12" x14ac:dyDescent="0.2">
      <c r="A353" s="372"/>
      <c r="B353" s="371" t="s">
        <v>434</v>
      </c>
      <c r="C353" s="1065" t="s">
        <v>435</v>
      </c>
      <c r="D353" s="1065"/>
      <c r="E353" s="1065"/>
      <c r="F353" s="373"/>
      <c r="G353" s="373"/>
      <c r="H353" s="373"/>
      <c r="I353" s="373"/>
      <c r="J353" s="374">
        <v>4.28</v>
      </c>
      <c r="K353" s="373" t="s">
        <v>436</v>
      </c>
      <c r="L353" s="374">
        <v>10.7</v>
      </c>
      <c r="M353" s="373"/>
      <c r="N353" s="375"/>
      <c r="V353" s="361"/>
      <c r="W353" s="367"/>
      <c r="Z353" s="335" t="s">
        <v>435</v>
      </c>
      <c r="AC353" s="367"/>
      <c r="AD353" s="384"/>
      <c r="AE353" s="367"/>
      <c r="AG353" s="367"/>
      <c r="AH353" s="367"/>
    </row>
    <row r="354" spans="1:34" s="332" customFormat="1" ht="12" x14ac:dyDescent="0.2">
      <c r="A354" s="372"/>
      <c r="B354" s="371" t="s">
        <v>437</v>
      </c>
      <c r="C354" s="1065" t="s">
        <v>438</v>
      </c>
      <c r="D354" s="1065"/>
      <c r="E354" s="1065"/>
      <c r="F354" s="373"/>
      <c r="G354" s="373"/>
      <c r="H354" s="373"/>
      <c r="I354" s="373"/>
      <c r="J354" s="374">
        <v>0.62</v>
      </c>
      <c r="K354" s="373" t="s">
        <v>436</v>
      </c>
      <c r="L354" s="374">
        <v>1.55</v>
      </c>
      <c r="M354" s="373"/>
      <c r="N354" s="375"/>
      <c r="V354" s="361"/>
      <c r="W354" s="367"/>
      <c r="Z354" s="335" t="s">
        <v>438</v>
      </c>
      <c r="AC354" s="367"/>
      <c r="AD354" s="384"/>
      <c r="AE354" s="367"/>
      <c r="AG354" s="367"/>
      <c r="AH354" s="367"/>
    </row>
    <row r="355" spans="1:34" s="332" customFormat="1" ht="12" x14ac:dyDescent="0.2">
      <c r="A355" s="372"/>
      <c r="B355" s="371" t="s">
        <v>439</v>
      </c>
      <c r="C355" s="1065" t="s">
        <v>440</v>
      </c>
      <c r="D355" s="1065"/>
      <c r="E355" s="1065"/>
      <c r="F355" s="373"/>
      <c r="G355" s="373"/>
      <c r="H355" s="373"/>
      <c r="I355" s="373"/>
      <c r="J355" s="374">
        <v>1191.31</v>
      </c>
      <c r="K355" s="373"/>
      <c r="L355" s="374">
        <v>2382.62</v>
      </c>
      <c r="M355" s="373"/>
      <c r="N355" s="375"/>
      <c r="V355" s="361"/>
      <c r="W355" s="367"/>
      <c r="Z355" s="335" t="s">
        <v>440</v>
      </c>
      <c r="AC355" s="367"/>
      <c r="AD355" s="384"/>
      <c r="AE355" s="367"/>
      <c r="AG355" s="367"/>
      <c r="AH355" s="367"/>
    </row>
    <row r="356" spans="1:34" s="332" customFormat="1" ht="12" x14ac:dyDescent="0.2">
      <c r="A356" s="372"/>
      <c r="B356" s="371"/>
      <c r="C356" s="1065" t="s">
        <v>443</v>
      </c>
      <c r="D356" s="1065"/>
      <c r="E356" s="1065"/>
      <c r="F356" s="373" t="s">
        <v>444</v>
      </c>
      <c r="G356" s="373" t="s">
        <v>4553</v>
      </c>
      <c r="H356" s="373" t="s">
        <v>436</v>
      </c>
      <c r="I356" s="373" t="s">
        <v>5125</v>
      </c>
      <c r="J356" s="374"/>
      <c r="K356" s="373"/>
      <c r="L356" s="374"/>
      <c r="M356" s="373"/>
      <c r="N356" s="375"/>
      <c r="V356" s="361"/>
      <c r="W356" s="367"/>
      <c r="AA356" s="335" t="s">
        <v>443</v>
      </c>
      <c r="AC356" s="367"/>
      <c r="AD356" s="384"/>
      <c r="AE356" s="367"/>
      <c r="AG356" s="367"/>
      <c r="AH356" s="367"/>
    </row>
    <row r="357" spans="1:34" s="332" customFormat="1" ht="12" x14ac:dyDescent="0.2">
      <c r="A357" s="372"/>
      <c r="B357" s="371"/>
      <c r="C357" s="1065" t="s">
        <v>447</v>
      </c>
      <c r="D357" s="1065"/>
      <c r="E357" s="1065"/>
      <c r="F357" s="373" t="s">
        <v>444</v>
      </c>
      <c r="G357" s="373" t="s">
        <v>2201</v>
      </c>
      <c r="H357" s="373" t="s">
        <v>436</v>
      </c>
      <c r="I357" s="373" t="s">
        <v>3697</v>
      </c>
      <c r="J357" s="374"/>
      <c r="K357" s="373"/>
      <c r="L357" s="374"/>
      <c r="M357" s="373"/>
      <c r="N357" s="375"/>
      <c r="V357" s="361"/>
      <c r="W357" s="367"/>
      <c r="AA357" s="335" t="s">
        <v>447</v>
      </c>
      <c r="AC357" s="367"/>
      <c r="AD357" s="384"/>
      <c r="AE357" s="367"/>
      <c r="AG357" s="367"/>
      <c r="AH357" s="367"/>
    </row>
    <row r="358" spans="1:34" s="332" customFormat="1" ht="12" x14ac:dyDescent="0.2">
      <c r="A358" s="372"/>
      <c r="B358" s="371"/>
      <c r="C358" s="1077" t="s">
        <v>450</v>
      </c>
      <c r="D358" s="1077"/>
      <c r="E358" s="1077"/>
      <c r="F358" s="376"/>
      <c r="G358" s="376"/>
      <c r="H358" s="376"/>
      <c r="I358" s="376"/>
      <c r="J358" s="377">
        <v>1211.1099999999999</v>
      </c>
      <c r="K358" s="376"/>
      <c r="L358" s="377">
        <v>2432.12</v>
      </c>
      <c r="M358" s="376"/>
      <c r="N358" s="378"/>
      <c r="V358" s="361"/>
      <c r="W358" s="367"/>
      <c r="AB358" s="335" t="s">
        <v>450</v>
      </c>
      <c r="AC358" s="367"/>
      <c r="AD358" s="384"/>
      <c r="AE358" s="367"/>
      <c r="AG358" s="367"/>
      <c r="AH358" s="367"/>
    </row>
    <row r="359" spans="1:34" s="332" customFormat="1" ht="12" x14ac:dyDescent="0.2">
      <c r="A359" s="372"/>
      <c r="B359" s="371"/>
      <c r="C359" s="1065" t="s">
        <v>451</v>
      </c>
      <c r="D359" s="1065"/>
      <c r="E359" s="1065"/>
      <c r="F359" s="373"/>
      <c r="G359" s="373"/>
      <c r="H359" s="373"/>
      <c r="I359" s="373"/>
      <c r="J359" s="374"/>
      <c r="K359" s="373"/>
      <c r="L359" s="374">
        <v>40.35</v>
      </c>
      <c r="M359" s="373"/>
      <c r="N359" s="375"/>
      <c r="V359" s="361"/>
      <c r="W359" s="367"/>
      <c r="AA359" s="335" t="s">
        <v>451</v>
      </c>
      <c r="AC359" s="367"/>
      <c r="AD359" s="384"/>
      <c r="AE359" s="367"/>
      <c r="AG359" s="367"/>
      <c r="AH359" s="367"/>
    </row>
    <row r="360" spans="1:34" s="332" customFormat="1" ht="22.5" x14ac:dyDescent="0.2">
      <c r="A360" s="372"/>
      <c r="B360" s="371" t="s">
        <v>4990</v>
      </c>
      <c r="C360" s="1065" t="s">
        <v>4991</v>
      </c>
      <c r="D360" s="1065"/>
      <c r="E360" s="1065"/>
      <c r="F360" s="373" t="s">
        <v>454</v>
      </c>
      <c r="G360" s="373" t="s">
        <v>1754</v>
      </c>
      <c r="H360" s="373"/>
      <c r="I360" s="373" t="s">
        <v>1754</v>
      </c>
      <c r="J360" s="374"/>
      <c r="K360" s="373"/>
      <c r="L360" s="374">
        <v>47.21</v>
      </c>
      <c r="M360" s="373"/>
      <c r="N360" s="375"/>
      <c r="V360" s="361"/>
      <c r="W360" s="367"/>
      <c r="AA360" s="335" t="s">
        <v>4991</v>
      </c>
      <c r="AC360" s="367"/>
      <c r="AD360" s="384"/>
      <c r="AE360" s="367"/>
      <c r="AG360" s="367"/>
      <c r="AH360" s="367"/>
    </row>
    <row r="361" spans="1:34" s="332" customFormat="1" ht="22.5" x14ac:dyDescent="0.2">
      <c r="A361" s="372"/>
      <c r="B361" s="371" t="s">
        <v>4992</v>
      </c>
      <c r="C361" s="1065" t="s">
        <v>4993</v>
      </c>
      <c r="D361" s="1065"/>
      <c r="E361" s="1065"/>
      <c r="F361" s="373" t="s">
        <v>454</v>
      </c>
      <c r="G361" s="373" t="s">
        <v>980</v>
      </c>
      <c r="H361" s="373"/>
      <c r="I361" s="373" t="s">
        <v>980</v>
      </c>
      <c r="J361" s="374"/>
      <c r="K361" s="373"/>
      <c r="L361" s="374">
        <v>29.86</v>
      </c>
      <c r="M361" s="373"/>
      <c r="N361" s="375"/>
      <c r="V361" s="361"/>
      <c r="W361" s="367"/>
      <c r="AA361" s="335" t="s">
        <v>4993</v>
      </c>
      <c r="AC361" s="367"/>
      <c r="AD361" s="384"/>
      <c r="AE361" s="367"/>
      <c r="AG361" s="367"/>
      <c r="AH361" s="367"/>
    </row>
    <row r="362" spans="1:34" s="332" customFormat="1" ht="12" x14ac:dyDescent="0.2">
      <c r="A362" s="379"/>
      <c r="B362" s="380"/>
      <c r="C362" s="1068" t="s">
        <v>459</v>
      </c>
      <c r="D362" s="1068"/>
      <c r="E362" s="1068"/>
      <c r="F362" s="364"/>
      <c r="G362" s="364"/>
      <c r="H362" s="364"/>
      <c r="I362" s="364"/>
      <c r="J362" s="365"/>
      <c r="K362" s="364"/>
      <c r="L362" s="365">
        <v>2509.19</v>
      </c>
      <c r="M362" s="376"/>
      <c r="N362" s="366"/>
      <c r="V362" s="361"/>
      <c r="W362" s="367"/>
      <c r="AC362" s="367" t="s">
        <v>459</v>
      </c>
      <c r="AD362" s="384"/>
      <c r="AE362" s="367"/>
      <c r="AG362" s="367"/>
      <c r="AH362" s="367"/>
    </row>
    <row r="363" spans="1:34" s="332" customFormat="1" ht="45" x14ac:dyDescent="0.2">
      <c r="A363" s="362" t="s">
        <v>164</v>
      </c>
      <c r="B363" s="363" t="s">
        <v>5126</v>
      </c>
      <c r="C363" s="1068" t="s">
        <v>5127</v>
      </c>
      <c r="D363" s="1068"/>
      <c r="E363" s="1068"/>
      <c r="F363" s="364" t="s">
        <v>1017</v>
      </c>
      <c r="G363" s="364"/>
      <c r="H363" s="364"/>
      <c r="I363" s="364" t="s">
        <v>5128</v>
      </c>
      <c r="J363" s="365">
        <v>1148.4000000000001</v>
      </c>
      <c r="K363" s="364"/>
      <c r="L363" s="365">
        <v>-2296.8000000000002</v>
      </c>
      <c r="M363" s="364"/>
      <c r="N363" s="366"/>
      <c r="V363" s="361"/>
      <c r="W363" s="367" t="s">
        <v>5127</v>
      </c>
      <c r="AC363" s="367"/>
      <c r="AD363" s="384"/>
      <c r="AE363" s="367"/>
      <c r="AG363" s="367"/>
      <c r="AH363" s="367"/>
    </row>
    <row r="364" spans="1:34" s="332" customFormat="1" ht="12" x14ac:dyDescent="0.2">
      <c r="A364" s="379"/>
      <c r="B364" s="380"/>
      <c r="C364" s="340" t="s">
        <v>462</v>
      </c>
      <c r="D364" s="385"/>
      <c r="E364" s="385"/>
      <c r="F364" s="386"/>
      <c r="G364" s="386"/>
      <c r="H364" s="386"/>
      <c r="I364" s="386"/>
      <c r="J364" s="387"/>
      <c r="K364" s="386"/>
      <c r="L364" s="387"/>
      <c r="M364" s="388"/>
      <c r="N364" s="389"/>
      <c r="V364" s="361"/>
      <c r="W364" s="367"/>
      <c r="AC364" s="367"/>
      <c r="AD364" s="384"/>
      <c r="AE364" s="367"/>
      <c r="AG364" s="367"/>
      <c r="AH364" s="367"/>
    </row>
    <row r="365" spans="1:34" s="332" customFormat="1" ht="45" x14ac:dyDescent="0.2">
      <c r="A365" s="362" t="s">
        <v>165</v>
      </c>
      <c r="B365" s="363" t="s">
        <v>5129</v>
      </c>
      <c r="C365" s="1068" t="s">
        <v>5130</v>
      </c>
      <c r="D365" s="1068"/>
      <c r="E365" s="1068"/>
      <c r="F365" s="364" t="s">
        <v>1017</v>
      </c>
      <c r="G365" s="364"/>
      <c r="H365" s="364"/>
      <c r="I365" s="364" t="s">
        <v>434</v>
      </c>
      <c r="J365" s="365">
        <v>2309.08</v>
      </c>
      <c r="K365" s="364"/>
      <c r="L365" s="365">
        <v>4618.16</v>
      </c>
      <c r="M365" s="364"/>
      <c r="N365" s="366"/>
      <c r="V365" s="361"/>
      <c r="W365" s="367" t="s">
        <v>5130</v>
      </c>
      <c r="AC365" s="367"/>
      <c r="AD365" s="384"/>
      <c r="AE365" s="367"/>
      <c r="AG365" s="367"/>
      <c r="AH365" s="367"/>
    </row>
    <row r="366" spans="1:34" s="332" customFormat="1" ht="12" x14ac:dyDescent="0.2">
      <c r="A366" s="379"/>
      <c r="B366" s="380"/>
      <c r="C366" s="340" t="s">
        <v>462</v>
      </c>
      <c r="D366" s="385"/>
      <c r="E366" s="385"/>
      <c r="F366" s="386"/>
      <c r="G366" s="386"/>
      <c r="H366" s="386"/>
      <c r="I366" s="386"/>
      <c r="J366" s="387"/>
      <c r="K366" s="386"/>
      <c r="L366" s="387"/>
      <c r="M366" s="388"/>
      <c r="N366" s="389"/>
      <c r="V366" s="361"/>
      <c r="W366" s="367"/>
      <c r="AC366" s="367"/>
      <c r="AD366" s="384"/>
      <c r="AE366" s="367"/>
      <c r="AG366" s="367"/>
      <c r="AH366" s="367"/>
    </row>
    <row r="367" spans="1:34" s="332" customFormat="1" ht="22.5" x14ac:dyDescent="0.2">
      <c r="A367" s="362" t="s">
        <v>166</v>
      </c>
      <c r="B367" s="363" t="s">
        <v>5131</v>
      </c>
      <c r="C367" s="1068" t="s">
        <v>5132</v>
      </c>
      <c r="D367" s="1068"/>
      <c r="E367" s="1068"/>
      <c r="F367" s="364" t="s">
        <v>411</v>
      </c>
      <c r="G367" s="364"/>
      <c r="H367" s="364"/>
      <c r="I367" s="364" t="s">
        <v>1422</v>
      </c>
      <c r="J367" s="365"/>
      <c r="K367" s="364"/>
      <c r="L367" s="365"/>
      <c r="M367" s="364"/>
      <c r="N367" s="366"/>
      <c r="V367" s="361"/>
      <c r="W367" s="367" t="s">
        <v>5132</v>
      </c>
      <c r="AC367" s="367"/>
      <c r="AD367" s="384"/>
      <c r="AE367" s="367"/>
      <c r="AG367" s="367"/>
      <c r="AH367" s="367"/>
    </row>
    <row r="368" spans="1:34" s="332" customFormat="1" ht="12" x14ac:dyDescent="0.2">
      <c r="A368" s="368"/>
      <c r="B368" s="369"/>
      <c r="C368" s="1065" t="s">
        <v>5133</v>
      </c>
      <c r="D368" s="1065"/>
      <c r="E368" s="1065"/>
      <c r="F368" s="1065"/>
      <c r="G368" s="1065"/>
      <c r="H368" s="1065"/>
      <c r="I368" s="1065"/>
      <c r="J368" s="1065"/>
      <c r="K368" s="1065"/>
      <c r="L368" s="1065"/>
      <c r="M368" s="1065"/>
      <c r="N368" s="1072"/>
      <c r="V368" s="361"/>
      <c r="W368" s="367"/>
      <c r="X368" s="335" t="s">
        <v>5133</v>
      </c>
      <c r="AC368" s="367"/>
      <c r="AD368" s="384"/>
      <c r="AE368" s="367"/>
      <c r="AG368" s="367"/>
      <c r="AH368" s="367"/>
    </row>
    <row r="369" spans="1:34" s="332" customFormat="1" ht="33.75" x14ac:dyDescent="0.2">
      <c r="A369" s="370"/>
      <c r="B369" s="371" t="s">
        <v>430</v>
      </c>
      <c r="C369" s="1065" t="s">
        <v>431</v>
      </c>
      <c r="D369" s="1065"/>
      <c r="E369" s="1065"/>
      <c r="F369" s="1065"/>
      <c r="G369" s="1065"/>
      <c r="H369" s="1065"/>
      <c r="I369" s="1065"/>
      <c r="J369" s="1065"/>
      <c r="K369" s="1065"/>
      <c r="L369" s="1065"/>
      <c r="M369" s="1065"/>
      <c r="N369" s="1072"/>
      <c r="V369" s="361"/>
      <c r="W369" s="367"/>
      <c r="Y369" s="335" t="s">
        <v>431</v>
      </c>
      <c r="AC369" s="367"/>
      <c r="AD369" s="384"/>
      <c r="AE369" s="367"/>
      <c r="AG369" s="367"/>
      <c r="AH369" s="367"/>
    </row>
    <row r="370" spans="1:34" s="332" customFormat="1" ht="12" x14ac:dyDescent="0.2">
      <c r="A370" s="372"/>
      <c r="B370" s="371" t="s">
        <v>423</v>
      </c>
      <c r="C370" s="1065" t="s">
        <v>432</v>
      </c>
      <c r="D370" s="1065"/>
      <c r="E370" s="1065"/>
      <c r="F370" s="373"/>
      <c r="G370" s="373"/>
      <c r="H370" s="373"/>
      <c r="I370" s="373"/>
      <c r="J370" s="374">
        <v>3467.84</v>
      </c>
      <c r="K370" s="373" t="s">
        <v>436</v>
      </c>
      <c r="L370" s="374">
        <v>273.08999999999997</v>
      </c>
      <c r="M370" s="373"/>
      <c r="N370" s="375"/>
      <c r="V370" s="361"/>
      <c r="W370" s="367"/>
      <c r="Z370" s="335" t="s">
        <v>432</v>
      </c>
      <c r="AC370" s="367"/>
      <c r="AD370" s="384"/>
      <c r="AE370" s="367"/>
      <c r="AG370" s="367"/>
      <c r="AH370" s="367"/>
    </row>
    <row r="371" spans="1:34" s="332" customFormat="1" ht="12" x14ac:dyDescent="0.2">
      <c r="A371" s="372"/>
      <c r="B371" s="371" t="s">
        <v>434</v>
      </c>
      <c r="C371" s="1065" t="s">
        <v>435</v>
      </c>
      <c r="D371" s="1065"/>
      <c r="E371" s="1065"/>
      <c r="F371" s="373"/>
      <c r="G371" s="373"/>
      <c r="H371" s="373"/>
      <c r="I371" s="373"/>
      <c r="J371" s="374">
        <v>12472.06</v>
      </c>
      <c r="K371" s="373" t="s">
        <v>436</v>
      </c>
      <c r="L371" s="374">
        <v>982.17</v>
      </c>
      <c r="M371" s="373"/>
      <c r="N371" s="375"/>
      <c r="V371" s="361"/>
      <c r="W371" s="367"/>
      <c r="Z371" s="335" t="s">
        <v>435</v>
      </c>
      <c r="AC371" s="367"/>
      <c r="AD371" s="384"/>
      <c r="AE371" s="367"/>
      <c r="AG371" s="367"/>
      <c r="AH371" s="367"/>
    </row>
    <row r="372" spans="1:34" s="332" customFormat="1" ht="12" x14ac:dyDescent="0.2">
      <c r="A372" s="372"/>
      <c r="B372" s="371" t="s">
        <v>437</v>
      </c>
      <c r="C372" s="1065" t="s">
        <v>438</v>
      </c>
      <c r="D372" s="1065"/>
      <c r="E372" s="1065"/>
      <c r="F372" s="373"/>
      <c r="G372" s="373"/>
      <c r="H372" s="373"/>
      <c r="I372" s="373"/>
      <c r="J372" s="374">
        <v>1266.81</v>
      </c>
      <c r="K372" s="373" t="s">
        <v>436</v>
      </c>
      <c r="L372" s="374">
        <v>99.76</v>
      </c>
      <c r="M372" s="373"/>
      <c r="N372" s="375"/>
      <c r="V372" s="361"/>
      <c r="W372" s="367"/>
      <c r="Z372" s="335" t="s">
        <v>438</v>
      </c>
      <c r="AC372" s="367"/>
      <c r="AD372" s="384"/>
      <c r="AE372" s="367"/>
      <c r="AG372" s="367"/>
      <c r="AH372" s="367"/>
    </row>
    <row r="373" spans="1:34" s="332" customFormat="1" ht="12" x14ac:dyDescent="0.2">
      <c r="A373" s="372"/>
      <c r="B373" s="371" t="s">
        <v>439</v>
      </c>
      <c r="C373" s="1065" t="s">
        <v>440</v>
      </c>
      <c r="D373" s="1065"/>
      <c r="E373" s="1065"/>
      <c r="F373" s="373"/>
      <c r="G373" s="373"/>
      <c r="H373" s="373"/>
      <c r="I373" s="373"/>
      <c r="J373" s="374">
        <v>6348.16</v>
      </c>
      <c r="K373" s="373"/>
      <c r="L373" s="374">
        <v>399.93</v>
      </c>
      <c r="M373" s="373"/>
      <c r="N373" s="375"/>
      <c r="V373" s="361"/>
      <c r="W373" s="367"/>
      <c r="Z373" s="335" t="s">
        <v>440</v>
      </c>
      <c r="AC373" s="367"/>
      <c r="AD373" s="384"/>
      <c r="AE373" s="367"/>
      <c r="AG373" s="367"/>
      <c r="AH373" s="367"/>
    </row>
    <row r="374" spans="1:34" s="332" customFormat="1" ht="12" x14ac:dyDescent="0.2">
      <c r="A374" s="368"/>
      <c r="B374" s="381" t="s">
        <v>5134</v>
      </c>
      <c r="C374" s="1076" t="s">
        <v>2675</v>
      </c>
      <c r="D374" s="1076"/>
      <c r="E374" s="1076"/>
      <c r="F374" s="382" t="s">
        <v>877</v>
      </c>
      <c r="G374" s="382" t="s">
        <v>489</v>
      </c>
      <c r="H374" s="382"/>
      <c r="I374" s="382" t="s">
        <v>489</v>
      </c>
      <c r="J374" s="371"/>
      <c r="K374" s="373"/>
      <c r="L374" s="374"/>
      <c r="M374" s="373"/>
      <c r="N374" s="383"/>
      <c r="V374" s="361"/>
      <c r="W374" s="367"/>
      <c r="AC374" s="367"/>
      <c r="AD374" s="384" t="s">
        <v>2675</v>
      </c>
      <c r="AE374" s="367"/>
      <c r="AG374" s="367"/>
      <c r="AH374" s="367"/>
    </row>
    <row r="375" spans="1:34" s="332" customFormat="1" ht="12" x14ac:dyDescent="0.2">
      <c r="A375" s="372"/>
      <c r="B375" s="371"/>
      <c r="C375" s="1065" t="s">
        <v>443</v>
      </c>
      <c r="D375" s="1065"/>
      <c r="E375" s="1065"/>
      <c r="F375" s="373" t="s">
        <v>444</v>
      </c>
      <c r="G375" s="373" t="s">
        <v>5135</v>
      </c>
      <c r="H375" s="373" t="s">
        <v>436</v>
      </c>
      <c r="I375" s="373" t="s">
        <v>5136</v>
      </c>
      <c r="J375" s="374"/>
      <c r="K375" s="373"/>
      <c r="L375" s="374"/>
      <c r="M375" s="373"/>
      <c r="N375" s="375"/>
      <c r="V375" s="361"/>
      <c r="W375" s="367"/>
      <c r="AA375" s="335" t="s">
        <v>443</v>
      </c>
      <c r="AC375" s="367"/>
      <c r="AD375" s="384"/>
      <c r="AE375" s="367"/>
      <c r="AG375" s="367"/>
      <c r="AH375" s="367"/>
    </row>
    <row r="376" spans="1:34" s="332" customFormat="1" ht="12" x14ac:dyDescent="0.2">
      <c r="A376" s="372"/>
      <c r="B376" s="371"/>
      <c r="C376" s="1065" t="s">
        <v>447</v>
      </c>
      <c r="D376" s="1065"/>
      <c r="E376" s="1065"/>
      <c r="F376" s="373" t="s">
        <v>444</v>
      </c>
      <c r="G376" s="373" t="s">
        <v>5137</v>
      </c>
      <c r="H376" s="373" t="s">
        <v>436</v>
      </c>
      <c r="I376" s="373" t="s">
        <v>5138</v>
      </c>
      <c r="J376" s="374"/>
      <c r="K376" s="373"/>
      <c r="L376" s="374"/>
      <c r="M376" s="373"/>
      <c r="N376" s="375"/>
      <c r="V376" s="361"/>
      <c r="W376" s="367"/>
      <c r="AA376" s="335" t="s">
        <v>447</v>
      </c>
      <c r="AC376" s="367"/>
      <c r="AD376" s="384"/>
      <c r="AE376" s="367"/>
      <c r="AG376" s="367"/>
      <c r="AH376" s="367"/>
    </row>
    <row r="377" spans="1:34" s="332" customFormat="1" ht="12" x14ac:dyDescent="0.2">
      <c r="A377" s="372"/>
      <c r="B377" s="371"/>
      <c r="C377" s="1077" t="s">
        <v>450</v>
      </c>
      <c r="D377" s="1077"/>
      <c r="E377" s="1077"/>
      <c r="F377" s="376"/>
      <c r="G377" s="376"/>
      <c r="H377" s="376"/>
      <c r="I377" s="376"/>
      <c r="J377" s="377">
        <v>22288.06</v>
      </c>
      <c r="K377" s="376"/>
      <c r="L377" s="377">
        <v>1655.19</v>
      </c>
      <c r="M377" s="376"/>
      <c r="N377" s="378"/>
      <c r="V377" s="361"/>
      <c r="W377" s="367"/>
      <c r="AB377" s="335" t="s">
        <v>450</v>
      </c>
      <c r="AC377" s="367"/>
      <c r="AD377" s="384"/>
      <c r="AE377" s="367"/>
      <c r="AG377" s="367"/>
      <c r="AH377" s="367"/>
    </row>
    <row r="378" spans="1:34" s="332" customFormat="1" ht="12" x14ac:dyDescent="0.2">
      <c r="A378" s="372"/>
      <c r="B378" s="371"/>
      <c r="C378" s="1065" t="s">
        <v>451</v>
      </c>
      <c r="D378" s="1065"/>
      <c r="E378" s="1065"/>
      <c r="F378" s="373"/>
      <c r="G378" s="373"/>
      <c r="H378" s="373"/>
      <c r="I378" s="373"/>
      <c r="J378" s="374"/>
      <c r="K378" s="373"/>
      <c r="L378" s="374">
        <v>372.85</v>
      </c>
      <c r="M378" s="373"/>
      <c r="N378" s="375"/>
      <c r="V378" s="361"/>
      <c r="W378" s="367"/>
      <c r="AA378" s="335" t="s">
        <v>451</v>
      </c>
      <c r="AC378" s="367"/>
      <c r="AD378" s="384"/>
      <c r="AE378" s="367"/>
      <c r="AG378" s="367"/>
      <c r="AH378" s="367"/>
    </row>
    <row r="379" spans="1:34" s="332" customFormat="1" ht="22.5" x14ac:dyDescent="0.2">
      <c r="A379" s="372"/>
      <c r="B379" s="371" t="s">
        <v>4990</v>
      </c>
      <c r="C379" s="1065" t="s">
        <v>4991</v>
      </c>
      <c r="D379" s="1065"/>
      <c r="E379" s="1065"/>
      <c r="F379" s="373" t="s">
        <v>454</v>
      </c>
      <c r="G379" s="373" t="s">
        <v>1754</v>
      </c>
      <c r="H379" s="373"/>
      <c r="I379" s="373" t="s">
        <v>1754</v>
      </c>
      <c r="J379" s="374"/>
      <c r="K379" s="373"/>
      <c r="L379" s="374">
        <v>436.23</v>
      </c>
      <c r="M379" s="373"/>
      <c r="N379" s="375"/>
      <c r="V379" s="361"/>
      <c r="W379" s="367"/>
      <c r="AA379" s="335" t="s">
        <v>4991</v>
      </c>
      <c r="AC379" s="367"/>
      <c r="AD379" s="384"/>
      <c r="AE379" s="367"/>
      <c r="AG379" s="367"/>
      <c r="AH379" s="367"/>
    </row>
    <row r="380" spans="1:34" s="332" customFormat="1" ht="22.5" x14ac:dyDescent="0.2">
      <c r="A380" s="372"/>
      <c r="B380" s="371" t="s">
        <v>4992</v>
      </c>
      <c r="C380" s="1065" t="s">
        <v>4993</v>
      </c>
      <c r="D380" s="1065"/>
      <c r="E380" s="1065"/>
      <c r="F380" s="373" t="s">
        <v>454</v>
      </c>
      <c r="G380" s="373" t="s">
        <v>980</v>
      </c>
      <c r="H380" s="373"/>
      <c r="I380" s="373" t="s">
        <v>980</v>
      </c>
      <c r="J380" s="374"/>
      <c r="K380" s="373"/>
      <c r="L380" s="374">
        <v>275.91000000000003</v>
      </c>
      <c r="M380" s="373"/>
      <c r="N380" s="375"/>
      <c r="V380" s="361"/>
      <c r="W380" s="367"/>
      <c r="AA380" s="335" t="s">
        <v>4993</v>
      </c>
      <c r="AC380" s="367"/>
      <c r="AD380" s="384"/>
      <c r="AE380" s="367"/>
      <c r="AG380" s="367"/>
      <c r="AH380" s="367"/>
    </row>
    <row r="381" spans="1:34" s="332" customFormat="1" ht="12" x14ac:dyDescent="0.2">
      <c r="A381" s="379"/>
      <c r="B381" s="380"/>
      <c r="C381" s="1068" t="s">
        <v>459</v>
      </c>
      <c r="D381" s="1068"/>
      <c r="E381" s="1068"/>
      <c r="F381" s="364"/>
      <c r="G381" s="364"/>
      <c r="H381" s="364"/>
      <c r="I381" s="364"/>
      <c r="J381" s="365"/>
      <c r="K381" s="364"/>
      <c r="L381" s="365">
        <v>2367.33</v>
      </c>
      <c r="M381" s="376"/>
      <c r="N381" s="366"/>
      <c r="V381" s="361"/>
      <c r="W381" s="367"/>
      <c r="AC381" s="367" t="s">
        <v>459</v>
      </c>
      <c r="AD381" s="384"/>
      <c r="AE381" s="367"/>
      <c r="AG381" s="367"/>
      <c r="AH381" s="367"/>
    </row>
    <row r="382" spans="1:34" s="332" customFormat="1" ht="22.5" x14ac:dyDescent="0.2">
      <c r="A382" s="362" t="s">
        <v>170</v>
      </c>
      <c r="B382" s="363" t="s">
        <v>5139</v>
      </c>
      <c r="C382" s="1068" t="s">
        <v>5140</v>
      </c>
      <c r="D382" s="1068"/>
      <c r="E382" s="1068"/>
      <c r="F382" s="364" t="s">
        <v>411</v>
      </c>
      <c r="G382" s="364"/>
      <c r="H382" s="364"/>
      <c r="I382" s="364" t="s">
        <v>5141</v>
      </c>
      <c r="J382" s="365">
        <v>5500</v>
      </c>
      <c r="K382" s="364"/>
      <c r="L382" s="365">
        <v>-346.5</v>
      </c>
      <c r="M382" s="364"/>
      <c r="N382" s="366"/>
      <c r="V382" s="361"/>
      <c r="W382" s="367" t="s">
        <v>5140</v>
      </c>
      <c r="AC382" s="367"/>
      <c r="AD382" s="384"/>
      <c r="AE382" s="367"/>
      <c r="AG382" s="367"/>
      <c r="AH382" s="367"/>
    </row>
    <row r="383" spans="1:34" s="332" customFormat="1" ht="12" x14ac:dyDescent="0.2">
      <c r="A383" s="379"/>
      <c r="B383" s="380"/>
      <c r="C383" s="340" t="s">
        <v>462</v>
      </c>
      <c r="D383" s="385"/>
      <c r="E383" s="385"/>
      <c r="F383" s="386"/>
      <c r="G383" s="386"/>
      <c r="H383" s="386"/>
      <c r="I383" s="386"/>
      <c r="J383" s="387"/>
      <c r="K383" s="386"/>
      <c r="L383" s="387"/>
      <c r="M383" s="388"/>
      <c r="N383" s="389"/>
      <c r="V383" s="361"/>
      <c r="W383" s="367"/>
      <c r="AC383" s="367"/>
      <c r="AD383" s="384"/>
      <c r="AE383" s="367"/>
      <c r="AG383" s="367"/>
      <c r="AH383" s="367"/>
    </row>
    <row r="384" spans="1:34" s="332" customFormat="1" ht="33.75" x14ac:dyDescent="0.2">
      <c r="A384" s="362" t="s">
        <v>828</v>
      </c>
      <c r="B384" s="363" t="s">
        <v>5142</v>
      </c>
      <c r="C384" s="1068" t="s">
        <v>5143</v>
      </c>
      <c r="D384" s="1068"/>
      <c r="E384" s="1068"/>
      <c r="F384" s="364" t="s">
        <v>1017</v>
      </c>
      <c r="G384" s="364"/>
      <c r="H384" s="364"/>
      <c r="I384" s="364" t="s">
        <v>423</v>
      </c>
      <c r="J384" s="365">
        <v>5251.67</v>
      </c>
      <c r="K384" s="364" t="s">
        <v>566</v>
      </c>
      <c r="L384" s="365">
        <v>758.78</v>
      </c>
      <c r="M384" s="364" t="s">
        <v>5030</v>
      </c>
      <c r="N384" s="366">
        <v>5357</v>
      </c>
      <c r="V384" s="361"/>
      <c r="W384" s="367" t="s">
        <v>5143</v>
      </c>
      <c r="AC384" s="367"/>
      <c r="AD384" s="384"/>
      <c r="AE384" s="367"/>
      <c r="AG384" s="367"/>
      <c r="AH384" s="367"/>
    </row>
    <row r="385" spans="1:35" s="332" customFormat="1" ht="12" x14ac:dyDescent="0.2">
      <c r="A385" s="379"/>
      <c r="B385" s="380"/>
      <c r="C385" s="340" t="s">
        <v>462</v>
      </c>
      <c r="D385" s="385"/>
      <c r="E385" s="385"/>
      <c r="F385" s="386"/>
      <c r="G385" s="386"/>
      <c r="H385" s="386"/>
      <c r="I385" s="386"/>
      <c r="J385" s="387"/>
      <c r="K385" s="386"/>
      <c r="L385" s="387"/>
      <c r="M385" s="388"/>
      <c r="N385" s="389"/>
      <c r="V385" s="361"/>
      <c r="W385" s="367"/>
      <c r="AC385" s="367"/>
      <c r="AD385" s="384"/>
      <c r="AE385" s="367"/>
      <c r="AG385" s="367"/>
      <c r="AH385" s="367"/>
    </row>
    <row r="386" spans="1:35" s="332" customFormat="1" ht="12" x14ac:dyDescent="0.2">
      <c r="A386" s="368"/>
      <c r="B386" s="369"/>
      <c r="C386" s="1065" t="s">
        <v>5144</v>
      </c>
      <c r="D386" s="1065"/>
      <c r="E386" s="1065"/>
      <c r="F386" s="1065"/>
      <c r="G386" s="1065"/>
      <c r="H386" s="1065"/>
      <c r="I386" s="1065"/>
      <c r="J386" s="1065"/>
      <c r="K386" s="1065"/>
      <c r="L386" s="1065"/>
      <c r="M386" s="1065"/>
      <c r="N386" s="1072"/>
      <c r="V386" s="361"/>
      <c r="W386" s="367"/>
      <c r="AC386" s="367"/>
      <c r="AD386" s="384"/>
      <c r="AE386" s="367"/>
      <c r="AG386" s="367"/>
      <c r="AH386" s="367"/>
      <c r="AI386" s="335" t="s">
        <v>5144</v>
      </c>
    </row>
    <row r="387" spans="1:35" s="332" customFormat="1" ht="22.5" x14ac:dyDescent="0.2">
      <c r="A387" s="370"/>
      <c r="B387" s="371" t="s">
        <v>568</v>
      </c>
      <c r="C387" s="1065" t="s">
        <v>569</v>
      </c>
      <c r="D387" s="1065"/>
      <c r="E387" s="1065"/>
      <c r="F387" s="1065"/>
      <c r="G387" s="1065"/>
      <c r="H387" s="1065"/>
      <c r="I387" s="1065"/>
      <c r="J387" s="1065"/>
      <c r="K387" s="1065"/>
      <c r="L387" s="1065"/>
      <c r="M387" s="1065"/>
      <c r="N387" s="1072"/>
      <c r="V387" s="361"/>
      <c r="W387" s="367"/>
      <c r="Y387" s="335" t="s">
        <v>569</v>
      </c>
      <c r="AC387" s="367"/>
      <c r="AD387" s="384"/>
      <c r="AE387" s="367"/>
      <c r="AG387" s="367"/>
      <c r="AH387" s="367"/>
    </row>
    <row r="388" spans="1:35" s="332" customFormat="1" ht="33.75" x14ac:dyDescent="0.2">
      <c r="A388" s="362" t="s">
        <v>832</v>
      </c>
      <c r="B388" s="363" t="s">
        <v>5145</v>
      </c>
      <c r="C388" s="1068" t="s">
        <v>5146</v>
      </c>
      <c r="D388" s="1068"/>
      <c r="E388" s="1068"/>
      <c r="F388" s="364" t="s">
        <v>1017</v>
      </c>
      <c r="G388" s="364"/>
      <c r="H388" s="364"/>
      <c r="I388" s="364" t="s">
        <v>423</v>
      </c>
      <c r="J388" s="365">
        <v>4979.17</v>
      </c>
      <c r="K388" s="364" t="s">
        <v>566</v>
      </c>
      <c r="L388" s="365">
        <v>719.41</v>
      </c>
      <c r="M388" s="364" t="s">
        <v>5030</v>
      </c>
      <c r="N388" s="366">
        <v>5079</v>
      </c>
      <c r="V388" s="361"/>
      <c r="W388" s="367" t="s">
        <v>5146</v>
      </c>
      <c r="AC388" s="367"/>
      <c r="AD388" s="384"/>
      <c r="AE388" s="367"/>
      <c r="AG388" s="367"/>
      <c r="AH388" s="367"/>
    </row>
    <row r="389" spans="1:35" s="332" customFormat="1" ht="12" x14ac:dyDescent="0.2">
      <c r="A389" s="379"/>
      <c r="B389" s="380"/>
      <c r="C389" s="340" t="s">
        <v>462</v>
      </c>
      <c r="D389" s="385"/>
      <c r="E389" s="385"/>
      <c r="F389" s="386"/>
      <c r="G389" s="386"/>
      <c r="H389" s="386"/>
      <c r="I389" s="386"/>
      <c r="J389" s="387"/>
      <c r="K389" s="386"/>
      <c r="L389" s="387"/>
      <c r="M389" s="388"/>
      <c r="N389" s="389"/>
      <c r="V389" s="361"/>
      <c r="W389" s="367"/>
      <c r="AC389" s="367"/>
      <c r="AD389" s="384"/>
      <c r="AE389" s="367"/>
      <c r="AG389" s="367"/>
      <c r="AH389" s="367"/>
    </row>
    <row r="390" spans="1:35" s="332" customFormat="1" ht="12" x14ac:dyDescent="0.2">
      <c r="A390" s="368"/>
      <c r="B390" s="369"/>
      <c r="C390" s="1065" t="s">
        <v>5147</v>
      </c>
      <c r="D390" s="1065"/>
      <c r="E390" s="1065"/>
      <c r="F390" s="1065"/>
      <c r="G390" s="1065"/>
      <c r="H390" s="1065"/>
      <c r="I390" s="1065"/>
      <c r="J390" s="1065"/>
      <c r="K390" s="1065"/>
      <c r="L390" s="1065"/>
      <c r="M390" s="1065"/>
      <c r="N390" s="1072"/>
      <c r="V390" s="361"/>
      <c r="W390" s="367"/>
      <c r="AC390" s="367"/>
      <c r="AD390" s="384"/>
      <c r="AE390" s="367"/>
      <c r="AG390" s="367"/>
      <c r="AH390" s="367"/>
      <c r="AI390" s="335" t="s">
        <v>5147</v>
      </c>
    </row>
    <row r="391" spans="1:35" s="332" customFormat="1" ht="22.5" x14ac:dyDescent="0.2">
      <c r="A391" s="370"/>
      <c r="B391" s="371" t="s">
        <v>568</v>
      </c>
      <c r="C391" s="1065" t="s">
        <v>569</v>
      </c>
      <c r="D391" s="1065"/>
      <c r="E391" s="1065"/>
      <c r="F391" s="1065"/>
      <c r="G391" s="1065"/>
      <c r="H391" s="1065"/>
      <c r="I391" s="1065"/>
      <c r="J391" s="1065"/>
      <c r="K391" s="1065"/>
      <c r="L391" s="1065"/>
      <c r="M391" s="1065"/>
      <c r="N391" s="1072"/>
      <c r="V391" s="361"/>
      <c r="W391" s="367"/>
      <c r="Y391" s="335" t="s">
        <v>569</v>
      </c>
      <c r="AC391" s="367"/>
      <c r="AD391" s="384"/>
      <c r="AE391" s="367"/>
      <c r="AG391" s="367"/>
      <c r="AH391" s="367"/>
    </row>
    <row r="392" spans="1:35" s="332" customFormat="1" ht="12" x14ac:dyDescent="0.2">
      <c r="A392" s="362" t="s">
        <v>841</v>
      </c>
      <c r="B392" s="363" t="s">
        <v>5148</v>
      </c>
      <c r="C392" s="1068" t="s">
        <v>5149</v>
      </c>
      <c r="D392" s="1068"/>
      <c r="E392" s="1068"/>
      <c r="F392" s="364" t="s">
        <v>1017</v>
      </c>
      <c r="G392" s="364"/>
      <c r="H392" s="364"/>
      <c r="I392" s="364" t="s">
        <v>434</v>
      </c>
      <c r="J392" s="365"/>
      <c r="K392" s="364"/>
      <c r="L392" s="365"/>
      <c r="M392" s="364"/>
      <c r="N392" s="366"/>
      <c r="V392" s="361"/>
      <c r="W392" s="367" t="s">
        <v>5149</v>
      </c>
      <c r="AC392" s="367"/>
      <c r="AD392" s="384"/>
      <c r="AE392" s="367"/>
      <c r="AG392" s="367"/>
      <c r="AH392" s="367"/>
    </row>
    <row r="393" spans="1:35" s="332" customFormat="1" ht="33.75" x14ac:dyDescent="0.2">
      <c r="A393" s="370"/>
      <c r="B393" s="371" t="s">
        <v>430</v>
      </c>
      <c r="C393" s="1065" t="s">
        <v>431</v>
      </c>
      <c r="D393" s="1065"/>
      <c r="E393" s="1065"/>
      <c r="F393" s="1065"/>
      <c r="G393" s="1065"/>
      <c r="H393" s="1065"/>
      <c r="I393" s="1065"/>
      <c r="J393" s="1065"/>
      <c r="K393" s="1065"/>
      <c r="L393" s="1065"/>
      <c r="M393" s="1065"/>
      <c r="N393" s="1072"/>
      <c r="V393" s="361"/>
      <c r="W393" s="367"/>
      <c r="Y393" s="335" t="s">
        <v>431</v>
      </c>
      <c r="AC393" s="367"/>
      <c r="AD393" s="384"/>
      <c r="AE393" s="367"/>
      <c r="AG393" s="367"/>
      <c r="AH393" s="367"/>
    </row>
    <row r="394" spans="1:35" s="332" customFormat="1" ht="12" x14ac:dyDescent="0.2">
      <c r="A394" s="372"/>
      <c r="B394" s="371" t="s">
        <v>423</v>
      </c>
      <c r="C394" s="1065" t="s">
        <v>432</v>
      </c>
      <c r="D394" s="1065"/>
      <c r="E394" s="1065"/>
      <c r="F394" s="373"/>
      <c r="G394" s="373"/>
      <c r="H394" s="373"/>
      <c r="I394" s="373"/>
      <c r="J394" s="374">
        <v>61.76</v>
      </c>
      <c r="K394" s="373" t="s">
        <v>436</v>
      </c>
      <c r="L394" s="374">
        <v>154.4</v>
      </c>
      <c r="M394" s="373"/>
      <c r="N394" s="375"/>
      <c r="V394" s="361"/>
      <c r="W394" s="367"/>
      <c r="Z394" s="335" t="s">
        <v>432</v>
      </c>
      <c r="AC394" s="367"/>
      <c r="AD394" s="384"/>
      <c r="AE394" s="367"/>
      <c r="AG394" s="367"/>
      <c r="AH394" s="367"/>
    </row>
    <row r="395" spans="1:35" s="332" customFormat="1" ht="12" x14ac:dyDescent="0.2">
      <c r="A395" s="372"/>
      <c r="B395" s="371" t="s">
        <v>434</v>
      </c>
      <c r="C395" s="1065" t="s">
        <v>435</v>
      </c>
      <c r="D395" s="1065"/>
      <c r="E395" s="1065"/>
      <c r="F395" s="373"/>
      <c r="G395" s="373"/>
      <c r="H395" s="373"/>
      <c r="I395" s="373"/>
      <c r="J395" s="374">
        <v>9.2200000000000006</v>
      </c>
      <c r="K395" s="373" t="s">
        <v>436</v>
      </c>
      <c r="L395" s="374">
        <v>23.05</v>
      </c>
      <c r="M395" s="373"/>
      <c r="N395" s="375"/>
      <c r="V395" s="361"/>
      <c r="W395" s="367"/>
      <c r="Z395" s="335" t="s">
        <v>435</v>
      </c>
      <c r="AC395" s="367"/>
      <c r="AD395" s="384"/>
      <c r="AE395" s="367"/>
      <c r="AG395" s="367"/>
      <c r="AH395" s="367"/>
    </row>
    <row r="396" spans="1:35" s="332" customFormat="1" ht="12" x14ac:dyDescent="0.2">
      <c r="A396" s="372"/>
      <c r="B396" s="371" t="s">
        <v>437</v>
      </c>
      <c r="C396" s="1065" t="s">
        <v>438</v>
      </c>
      <c r="D396" s="1065"/>
      <c r="E396" s="1065"/>
      <c r="F396" s="373"/>
      <c r="G396" s="373"/>
      <c r="H396" s="373"/>
      <c r="I396" s="373"/>
      <c r="J396" s="374">
        <v>1.35</v>
      </c>
      <c r="K396" s="373" t="s">
        <v>436</v>
      </c>
      <c r="L396" s="374">
        <v>3.38</v>
      </c>
      <c r="M396" s="373"/>
      <c r="N396" s="375"/>
      <c r="V396" s="361"/>
      <c r="W396" s="367"/>
      <c r="Z396" s="335" t="s">
        <v>438</v>
      </c>
      <c r="AC396" s="367"/>
      <c r="AD396" s="384"/>
      <c r="AE396" s="367"/>
      <c r="AG396" s="367"/>
      <c r="AH396" s="367"/>
    </row>
    <row r="397" spans="1:35" s="332" customFormat="1" ht="12" x14ac:dyDescent="0.2">
      <c r="A397" s="372"/>
      <c r="B397" s="371" t="s">
        <v>439</v>
      </c>
      <c r="C397" s="1065" t="s">
        <v>440</v>
      </c>
      <c r="D397" s="1065"/>
      <c r="E397" s="1065"/>
      <c r="F397" s="373"/>
      <c r="G397" s="373"/>
      <c r="H397" s="373"/>
      <c r="I397" s="373"/>
      <c r="J397" s="374">
        <v>577.4</v>
      </c>
      <c r="K397" s="373"/>
      <c r="L397" s="374">
        <v>1154.8</v>
      </c>
      <c r="M397" s="373"/>
      <c r="N397" s="375"/>
      <c r="V397" s="361"/>
      <c r="W397" s="367"/>
      <c r="Z397" s="335" t="s">
        <v>440</v>
      </c>
      <c r="AC397" s="367"/>
      <c r="AD397" s="384"/>
      <c r="AE397" s="367"/>
      <c r="AG397" s="367"/>
      <c r="AH397" s="367"/>
    </row>
    <row r="398" spans="1:35" s="332" customFormat="1" ht="12" x14ac:dyDescent="0.2">
      <c r="A398" s="372"/>
      <c r="B398" s="371"/>
      <c r="C398" s="1065" t="s">
        <v>443</v>
      </c>
      <c r="D398" s="1065"/>
      <c r="E398" s="1065"/>
      <c r="F398" s="373" t="s">
        <v>444</v>
      </c>
      <c r="G398" s="373" t="s">
        <v>5150</v>
      </c>
      <c r="H398" s="373" t="s">
        <v>436</v>
      </c>
      <c r="I398" s="373" t="s">
        <v>5151</v>
      </c>
      <c r="J398" s="374"/>
      <c r="K398" s="373"/>
      <c r="L398" s="374"/>
      <c r="M398" s="373"/>
      <c r="N398" s="375"/>
      <c r="V398" s="361"/>
      <c r="W398" s="367"/>
      <c r="AA398" s="335" t="s">
        <v>443</v>
      </c>
      <c r="AC398" s="367"/>
      <c r="AD398" s="384"/>
      <c r="AE398" s="367"/>
      <c r="AG398" s="367"/>
      <c r="AH398" s="367"/>
    </row>
    <row r="399" spans="1:35" s="332" customFormat="1" ht="12" x14ac:dyDescent="0.2">
      <c r="A399" s="372"/>
      <c r="B399" s="371"/>
      <c r="C399" s="1065" t="s">
        <v>447</v>
      </c>
      <c r="D399" s="1065"/>
      <c r="E399" s="1065"/>
      <c r="F399" s="373" t="s">
        <v>444</v>
      </c>
      <c r="G399" s="373" t="s">
        <v>1256</v>
      </c>
      <c r="H399" s="373" t="s">
        <v>436</v>
      </c>
      <c r="I399" s="373" t="s">
        <v>2992</v>
      </c>
      <c r="J399" s="374"/>
      <c r="K399" s="373"/>
      <c r="L399" s="374"/>
      <c r="M399" s="373"/>
      <c r="N399" s="375"/>
      <c r="V399" s="361"/>
      <c r="W399" s="367"/>
      <c r="AA399" s="335" t="s">
        <v>447</v>
      </c>
      <c r="AC399" s="367"/>
      <c r="AD399" s="384"/>
      <c r="AE399" s="367"/>
      <c r="AG399" s="367"/>
      <c r="AH399" s="367"/>
    </row>
    <row r="400" spans="1:35" s="332" customFormat="1" ht="12" x14ac:dyDescent="0.2">
      <c r="A400" s="372"/>
      <c r="B400" s="371"/>
      <c r="C400" s="1077" t="s">
        <v>450</v>
      </c>
      <c r="D400" s="1077"/>
      <c r="E400" s="1077"/>
      <c r="F400" s="376"/>
      <c r="G400" s="376"/>
      <c r="H400" s="376"/>
      <c r="I400" s="376"/>
      <c r="J400" s="377">
        <v>648.38</v>
      </c>
      <c r="K400" s="376"/>
      <c r="L400" s="377">
        <v>1332.25</v>
      </c>
      <c r="M400" s="376"/>
      <c r="N400" s="378"/>
      <c r="V400" s="361"/>
      <c r="W400" s="367"/>
      <c r="AB400" s="335" t="s">
        <v>450</v>
      </c>
      <c r="AC400" s="367"/>
      <c r="AD400" s="384"/>
      <c r="AE400" s="367"/>
      <c r="AG400" s="367"/>
      <c r="AH400" s="367"/>
    </row>
    <row r="401" spans="1:35" s="332" customFormat="1" ht="12" x14ac:dyDescent="0.2">
      <c r="A401" s="372"/>
      <c r="B401" s="371"/>
      <c r="C401" s="1065" t="s">
        <v>451</v>
      </c>
      <c r="D401" s="1065"/>
      <c r="E401" s="1065"/>
      <c r="F401" s="373"/>
      <c r="G401" s="373"/>
      <c r="H401" s="373"/>
      <c r="I401" s="373"/>
      <c r="J401" s="374"/>
      <c r="K401" s="373"/>
      <c r="L401" s="374">
        <v>157.78</v>
      </c>
      <c r="M401" s="373"/>
      <c r="N401" s="375"/>
      <c r="V401" s="361"/>
      <c r="W401" s="367"/>
      <c r="AA401" s="335" t="s">
        <v>451</v>
      </c>
      <c r="AC401" s="367"/>
      <c r="AD401" s="384"/>
      <c r="AE401" s="367"/>
      <c r="AG401" s="367"/>
      <c r="AH401" s="367"/>
    </row>
    <row r="402" spans="1:35" s="332" customFormat="1" ht="22.5" x14ac:dyDescent="0.2">
      <c r="A402" s="372"/>
      <c r="B402" s="371" t="s">
        <v>4990</v>
      </c>
      <c r="C402" s="1065" t="s">
        <v>4991</v>
      </c>
      <c r="D402" s="1065"/>
      <c r="E402" s="1065"/>
      <c r="F402" s="373" t="s">
        <v>454</v>
      </c>
      <c r="G402" s="373" t="s">
        <v>1754</v>
      </c>
      <c r="H402" s="373"/>
      <c r="I402" s="373" t="s">
        <v>1754</v>
      </c>
      <c r="J402" s="374"/>
      <c r="K402" s="373"/>
      <c r="L402" s="374">
        <v>184.6</v>
      </c>
      <c r="M402" s="373"/>
      <c r="N402" s="375"/>
      <c r="V402" s="361"/>
      <c r="W402" s="367"/>
      <c r="AA402" s="335" t="s">
        <v>4991</v>
      </c>
      <c r="AC402" s="367"/>
      <c r="AD402" s="384"/>
      <c r="AE402" s="367"/>
      <c r="AG402" s="367"/>
      <c r="AH402" s="367"/>
    </row>
    <row r="403" spans="1:35" s="332" customFormat="1" ht="22.5" x14ac:dyDescent="0.2">
      <c r="A403" s="372"/>
      <c r="B403" s="371" t="s">
        <v>4992</v>
      </c>
      <c r="C403" s="1065" t="s">
        <v>4993</v>
      </c>
      <c r="D403" s="1065"/>
      <c r="E403" s="1065"/>
      <c r="F403" s="373" t="s">
        <v>454</v>
      </c>
      <c r="G403" s="373" t="s">
        <v>980</v>
      </c>
      <c r="H403" s="373"/>
      <c r="I403" s="373" t="s">
        <v>980</v>
      </c>
      <c r="J403" s="374"/>
      <c r="K403" s="373"/>
      <c r="L403" s="374">
        <v>116.76</v>
      </c>
      <c r="M403" s="373"/>
      <c r="N403" s="375"/>
      <c r="V403" s="361"/>
      <c r="W403" s="367"/>
      <c r="AA403" s="335" t="s">
        <v>4993</v>
      </c>
      <c r="AC403" s="367"/>
      <c r="AD403" s="384"/>
      <c r="AE403" s="367"/>
      <c r="AG403" s="367"/>
      <c r="AH403" s="367"/>
    </row>
    <row r="404" spans="1:35" s="332" customFormat="1" ht="12" x14ac:dyDescent="0.2">
      <c r="A404" s="379"/>
      <c r="B404" s="380"/>
      <c r="C404" s="1068" t="s">
        <v>459</v>
      </c>
      <c r="D404" s="1068"/>
      <c r="E404" s="1068"/>
      <c r="F404" s="364"/>
      <c r="G404" s="364"/>
      <c r="H404" s="364"/>
      <c r="I404" s="364"/>
      <c r="J404" s="365"/>
      <c r="K404" s="364"/>
      <c r="L404" s="365">
        <v>1633.61</v>
      </c>
      <c r="M404" s="376"/>
      <c r="N404" s="366"/>
      <c r="V404" s="361"/>
      <c r="W404" s="367"/>
      <c r="AC404" s="367" t="s">
        <v>459</v>
      </c>
      <c r="AD404" s="384"/>
      <c r="AE404" s="367"/>
      <c r="AG404" s="367"/>
      <c r="AH404" s="367"/>
    </row>
    <row r="405" spans="1:35" s="332" customFormat="1" ht="22.5" x14ac:dyDescent="0.2">
      <c r="A405" s="362" t="s">
        <v>845</v>
      </c>
      <c r="B405" s="363" t="s">
        <v>5152</v>
      </c>
      <c r="C405" s="1068" t="s">
        <v>5153</v>
      </c>
      <c r="D405" s="1068"/>
      <c r="E405" s="1068"/>
      <c r="F405" s="364" t="s">
        <v>1017</v>
      </c>
      <c r="G405" s="364"/>
      <c r="H405" s="364"/>
      <c r="I405" s="364" t="s">
        <v>5128</v>
      </c>
      <c r="J405" s="365">
        <v>480</v>
      </c>
      <c r="K405" s="364"/>
      <c r="L405" s="365">
        <v>-960</v>
      </c>
      <c r="M405" s="364"/>
      <c r="N405" s="366"/>
      <c r="V405" s="361"/>
      <c r="W405" s="367" t="s">
        <v>5153</v>
      </c>
      <c r="AC405" s="367"/>
      <c r="AD405" s="384"/>
      <c r="AE405" s="367"/>
      <c r="AG405" s="367"/>
      <c r="AH405" s="367"/>
    </row>
    <row r="406" spans="1:35" s="332" customFormat="1" ht="12" x14ac:dyDescent="0.2">
      <c r="A406" s="379"/>
      <c r="B406" s="380"/>
      <c r="C406" s="340" t="s">
        <v>462</v>
      </c>
      <c r="D406" s="385"/>
      <c r="E406" s="385"/>
      <c r="F406" s="386"/>
      <c r="G406" s="386"/>
      <c r="H406" s="386"/>
      <c r="I406" s="386"/>
      <c r="J406" s="387"/>
      <c r="K406" s="386"/>
      <c r="L406" s="387"/>
      <c r="M406" s="388"/>
      <c r="N406" s="389"/>
      <c r="V406" s="361"/>
      <c r="W406" s="367"/>
      <c r="AC406" s="367"/>
      <c r="AD406" s="384"/>
      <c r="AE406" s="367"/>
      <c r="AG406" s="367"/>
      <c r="AH406" s="367"/>
    </row>
    <row r="407" spans="1:35" s="332" customFormat="1" ht="33.75" x14ac:dyDescent="0.2">
      <c r="A407" s="362" t="s">
        <v>673</v>
      </c>
      <c r="B407" s="363" t="s">
        <v>5154</v>
      </c>
      <c r="C407" s="1068" t="s">
        <v>5155</v>
      </c>
      <c r="D407" s="1068"/>
      <c r="E407" s="1068"/>
      <c r="F407" s="364" t="s">
        <v>1017</v>
      </c>
      <c r="G407" s="364"/>
      <c r="H407" s="364"/>
      <c r="I407" s="364" t="s">
        <v>434</v>
      </c>
      <c r="J407" s="365">
        <v>9570</v>
      </c>
      <c r="K407" s="364" t="s">
        <v>566</v>
      </c>
      <c r="L407" s="365">
        <v>2765.3</v>
      </c>
      <c r="M407" s="364" t="s">
        <v>5030</v>
      </c>
      <c r="N407" s="366">
        <v>19523</v>
      </c>
      <c r="V407" s="361"/>
      <c r="W407" s="367" t="s">
        <v>5155</v>
      </c>
      <c r="AC407" s="367"/>
      <c r="AD407" s="384"/>
      <c r="AE407" s="367"/>
      <c r="AG407" s="367"/>
      <c r="AH407" s="367"/>
    </row>
    <row r="408" spans="1:35" s="332" customFormat="1" ht="12" x14ac:dyDescent="0.2">
      <c r="A408" s="379"/>
      <c r="B408" s="380"/>
      <c r="C408" s="340" t="s">
        <v>462</v>
      </c>
      <c r="D408" s="385"/>
      <c r="E408" s="385"/>
      <c r="F408" s="386"/>
      <c r="G408" s="386"/>
      <c r="H408" s="386"/>
      <c r="I408" s="386"/>
      <c r="J408" s="387"/>
      <c r="K408" s="386"/>
      <c r="L408" s="387"/>
      <c r="M408" s="388"/>
      <c r="N408" s="389"/>
      <c r="V408" s="361"/>
      <c r="W408" s="367"/>
      <c r="AC408" s="367"/>
      <c r="AD408" s="384"/>
      <c r="AE408" s="367"/>
      <c r="AG408" s="367"/>
      <c r="AH408" s="367"/>
    </row>
    <row r="409" spans="1:35" s="332" customFormat="1" ht="12" x14ac:dyDescent="0.2">
      <c r="A409" s="368"/>
      <c r="B409" s="369"/>
      <c r="C409" s="1065" t="s">
        <v>5156</v>
      </c>
      <c r="D409" s="1065"/>
      <c r="E409" s="1065"/>
      <c r="F409" s="1065"/>
      <c r="G409" s="1065"/>
      <c r="H409" s="1065"/>
      <c r="I409" s="1065"/>
      <c r="J409" s="1065"/>
      <c r="K409" s="1065"/>
      <c r="L409" s="1065"/>
      <c r="M409" s="1065"/>
      <c r="N409" s="1072"/>
      <c r="V409" s="361"/>
      <c r="W409" s="367"/>
      <c r="AC409" s="367"/>
      <c r="AD409" s="384"/>
      <c r="AE409" s="367"/>
      <c r="AG409" s="367"/>
      <c r="AH409" s="367"/>
      <c r="AI409" s="335" t="s">
        <v>5156</v>
      </c>
    </row>
    <row r="410" spans="1:35" s="332" customFormat="1" ht="22.5" x14ac:dyDescent="0.2">
      <c r="A410" s="370"/>
      <c r="B410" s="371" t="s">
        <v>568</v>
      </c>
      <c r="C410" s="1065" t="s">
        <v>569</v>
      </c>
      <c r="D410" s="1065"/>
      <c r="E410" s="1065"/>
      <c r="F410" s="1065"/>
      <c r="G410" s="1065"/>
      <c r="H410" s="1065"/>
      <c r="I410" s="1065"/>
      <c r="J410" s="1065"/>
      <c r="K410" s="1065"/>
      <c r="L410" s="1065"/>
      <c r="M410" s="1065"/>
      <c r="N410" s="1072"/>
      <c r="V410" s="361"/>
      <c r="W410" s="367"/>
      <c r="Y410" s="335" t="s">
        <v>569</v>
      </c>
      <c r="AC410" s="367"/>
      <c r="AD410" s="384"/>
      <c r="AE410" s="367"/>
      <c r="AG410" s="367"/>
      <c r="AH410" s="367"/>
    </row>
    <row r="411" spans="1:35" s="332" customFormat="1" ht="22.5" x14ac:dyDescent="0.2">
      <c r="A411" s="362" t="s">
        <v>854</v>
      </c>
      <c r="B411" s="363" t="s">
        <v>5157</v>
      </c>
      <c r="C411" s="1068" t="s">
        <v>5158</v>
      </c>
      <c r="D411" s="1068"/>
      <c r="E411" s="1068"/>
      <c r="F411" s="364" t="s">
        <v>1017</v>
      </c>
      <c r="G411" s="364"/>
      <c r="H411" s="364"/>
      <c r="I411" s="364" t="s">
        <v>481</v>
      </c>
      <c r="J411" s="365"/>
      <c r="K411" s="364"/>
      <c r="L411" s="365"/>
      <c r="M411" s="364"/>
      <c r="N411" s="366"/>
      <c r="V411" s="361"/>
      <c r="W411" s="367" t="s">
        <v>5158</v>
      </c>
      <c r="AC411" s="367"/>
      <c r="AD411" s="384"/>
      <c r="AE411" s="367"/>
      <c r="AG411" s="367"/>
      <c r="AH411" s="367"/>
    </row>
    <row r="412" spans="1:35" s="332" customFormat="1" ht="33.75" x14ac:dyDescent="0.2">
      <c r="A412" s="370"/>
      <c r="B412" s="371" t="s">
        <v>430</v>
      </c>
      <c r="C412" s="1065" t="s">
        <v>431</v>
      </c>
      <c r="D412" s="1065"/>
      <c r="E412" s="1065"/>
      <c r="F412" s="1065"/>
      <c r="G412" s="1065"/>
      <c r="H412" s="1065"/>
      <c r="I412" s="1065"/>
      <c r="J412" s="1065"/>
      <c r="K412" s="1065"/>
      <c r="L412" s="1065"/>
      <c r="M412" s="1065"/>
      <c r="N412" s="1072"/>
      <c r="V412" s="361"/>
      <c r="W412" s="367"/>
      <c r="Y412" s="335" t="s">
        <v>431</v>
      </c>
      <c r="AC412" s="367"/>
      <c r="AD412" s="384"/>
      <c r="AE412" s="367"/>
      <c r="AG412" s="367"/>
      <c r="AH412" s="367"/>
    </row>
    <row r="413" spans="1:35" s="332" customFormat="1" ht="12" x14ac:dyDescent="0.2">
      <c r="A413" s="372"/>
      <c r="B413" s="371" t="s">
        <v>423</v>
      </c>
      <c r="C413" s="1065" t="s">
        <v>432</v>
      </c>
      <c r="D413" s="1065"/>
      <c r="E413" s="1065"/>
      <c r="F413" s="373"/>
      <c r="G413" s="373"/>
      <c r="H413" s="373"/>
      <c r="I413" s="373"/>
      <c r="J413" s="374">
        <v>18.64</v>
      </c>
      <c r="K413" s="373" t="s">
        <v>436</v>
      </c>
      <c r="L413" s="374">
        <v>163.1</v>
      </c>
      <c r="M413" s="373"/>
      <c r="N413" s="375"/>
      <c r="V413" s="361"/>
      <c r="W413" s="367"/>
      <c r="Z413" s="335" t="s">
        <v>432</v>
      </c>
      <c r="AC413" s="367"/>
      <c r="AD413" s="384"/>
      <c r="AE413" s="367"/>
      <c r="AG413" s="367"/>
      <c r="AH413" s="367"/>
    </row>
    <row r="414" spans="1:35" s="332" customFormat="1" ht="12" x14ac:dyDescent="0.2">
      <c r="A414" s="372"/>
      <c r="B414" s="371" t="s">
        <v>434</v>
      </c>
      <c r="C414" s="1065" t="s">
        <v>435</v>
      </c>
      <c r="D414" s="1065"/>
      <c r="E414" s="1065"/>
      <c r="F414" s="373"/>
      <c r="G414" s="373"/>
      <c r="H414" s="373"/>
      <c r="I414" s="373"/>
      <c r="J414" s="374">
        <v>3.29</v>
      </c>
      <c r="K414" s="373" t="s">
        <v>436</v>
      </c>
      <c r="L414" s="374">
        <v>28.79</v>
      </c>
      <c r="M414" s="373"/>
      <c r="N414" s="375"/>
      <c r="V414" s="361"/>
      <c r="W414" s="367"/>
      <c r="Z414" s="335" t="s">
        <v>435</v>
      </c>
      <c r="AC414" s="367"/>
      <c r="AD414" s="384"/>
      <c r="AE414" s="367"/>
      <c r="AG414" s="367"/>
      <c r="AH414" s="367"/>
    </row>
    <row r="415" spans="1:35" s="332" customFormat="1" ht="12" x14ac:dyDescent="0.2">
      <c r="A415" s="372"/>
      <c r="B415" s="371" t="s">
        <v>437</v>
      </c>
      <c r="C415" s="1065" t="s">
        <v>438</v>
      </c>
      <c r="D415" s="1065"/>
      <c r="E415" s="1065"/>
      <c r="F415" s="373"/>
      <c r="G415" s="373"/>
      <c r="H415" s="373"/>
      <c r="I415" s="373"/>
      <c r="J415" s="374">
        <v>0.57999999999999996</v>
      </c>
      <c r="K415" s="373" t="s">
        <v>436</v>
      </c>
      <c r="L415" s="374">
        <v>5.08</v>
      </c>
      <c r="M415" s="373"/>
      <c r="N415" s="375"/>
      <c r="V415" s="361"/>
      <c r="W415" s="367"/>
      <c r="Z415" s="335" t="s">
        <v>438</v>
      </c>
      <c r="AC415" s="367"/>
      <c r="AD415" s="384"/>
      <c r="AE415" s="367"/>
      <c r="AG415" s="367"/>
      <c r="AH415" s="367"/>
    </row>
    <row r="416" spans="1:35" s="332" customFormat="1" ht="12" x14ac:dyDescent="0.2">
      <c r="A416" s="372"/>
      <c r="B416" s="371" t="s">
        <v>439</v>
      </c>
      <c r="C416" s="1065" t="s">
        <v>440</v>
      </c>
      <c r="D416" s="1065"/>
      <c r="E416" s="1065"/>
      <c r="F416" s="373"/>
      <c r="G416" s="373"/>
      <c r="H416" s="373"/>
      <c r="I416" s="373"/>
      <c r="J416" s="374">
        <v>24.1</v>
      </c>
      <c r="K416" s="373"/>
      <c r="L416" s="374">
        <v>168.7</v>
      </c>
      <c r="M416" s="373"/>
      <c r="N416" s="375"/>
      <c r="V416" s="361"/>
      <c r="W416" s="367"/>
      <c r="Z416" s="335" t="s">
        <v>440</v>
      </c>
      <c r="AC416" s="367"/>
      <c r="AD416" s="384"/>
      <c r="AE416" s="367"/>
      <c r="AG416" s="367"/>
      <c r="AH416" s="367"/>
    </row>
    <row r="417" spans="1:34" s="332" customFormat="1" ht="22.5" x14ac:dyDescent="0.2">
      <c r="A417" s="368"/>
      <c r="B417" s="381" t="s">
        <v>2529</v>
      </c>
      <c r="C417" s="1076" t="s">
        <v>5159</v>
      </c>
      <c r="D417" s="1076"/>
      <c r="E417" s="1076"/>
      <c r="F417" s="382" t="s">
        <v>1017</v>
      </c>
      <c r="G417" s="382" t="s">
        <v>423</v>
      </c>
      <c r="H417" s="382"/>
      <c r="I417" s="382" t="s">
        <v>481</v>
      </c>
      <c r="J417" s="371"/>
      <c r="K417" s="373"/>
      <c r="L417" s="374"/>
      <c r="M417" s="373"/>
      <c r="N417" s="383"/>
      <c r="V417" s="361"/>
      <c r="W417" s="367"/>
      <c r="AC417" s="367"/>
      <c r="AD417" s="384" t="s">
        <v>5159</v>
      </c>
      <c r="AE417" s="367"/>
      <c r="AG417" s="367"/>
      <c r="AH417" s="367"/>
    </row>
    <row r="418" spans="1:34" s="332" customFormat="1" ht="12" x14ac:dyDescent="0.2">
      <c r="A418" s="372"/>
      <c r="B418" s="371"/>
      <c r="C418" s="1065" t="s">
        <v>443</v>
      </c>
      <c r="D418" s="1065"/>
      <c r="E418" s="1065"/>
      <c r="F418" s="373" t="s">
        <v>444</v>
      </c>
      <c r="G418" s="373" t="s">
        <v>5160</v>
      </c>
      <c r="H418" s="373" t="s">
        <v>436</v>
      </c>
      <c r="I418" s="373" t="s">
        <v>5161</v>
      </c>
      <c r="J418" s="374"/>
      <c r="K418" s="373"/>
      <c r="L418" s="374"/>
      <c r="M418" s="373"/>
      <c r="N418" s="375"/>
      <c r="V418" s="361"/>
      <c r="W418" s="367"/>
      <c r="AA418" s="335" t="s">
        <v>443</v>
      </c>
      <c r="AC418" s="367"/>
      <c r="AD418" s="384"/>
      <c r="AE418" s="367"/>
      <c r="AG418" s="367"/>
      <c r="AH418" s="367"/>
    </row>
    <row r="419" spans="1:34" s="332" customFormat="1" ht="12" x14ac:dyDescent="0.2">
      <c r="A419" s="372"/>
      <c r="B419" s="371"/>
      <c r="C419" s="1065" t="s">
        <v>447</v>
      </c>
      <c r="D419" s="1065"/>
      <c r="E419" s="1065"/>
      <c r="F419" s="373" t="s">
        <v>444</v>
      </c>
      <c r="G419" s="373" t="s">
        <v>2201</v>
      </c>
      <c r="H419" s="373" t="s">
        <v>436</v>
      </c>
      <c r="I419" s="373" t="s">
        <v>5162</v>
      </c>
      <c r="J419" s="374"/>
      <c r="K419" s="373"/>
      <c r="L419" s="374"/>
      <c r="M419" s="373"/>
      <c r="N419" s="375"/>
      <c r="V419" s="361"/>
      <c r="W419" s="367"/>
      <c r="AA419" s="335" t="s">
        <v>447</v>
      </c>
      <c r="AC419" s="367"/>
      <c r="AD419" s="384"/>
      <c r="AE419" s="367"/>
      <c r="AG419" s="367"/>
      <c r="AH419" s="367"/>
    </row>
    <row r="420" spans="1:34" s="332" customFormat="1" ht="12" x14ac:dyDescent="0.2">
      <c r="A420" s="372"/>
      <c r="B420" s="371"/>
      <c r="C420" s="1077" t="s">
        <v>450</v>
      </c>
      <c r="D420" s="1077"/>
      <c r="E420" s="1077"/>
      <c r="F420" s="376"/>
      <c r="G420" s="376"/>
      <c r="H420" s="376"/>
      <c r="I420" s="376"/>
      <c r="J420" s="377">
        <v>46.03</v>
      </c>
      <c r="K420" s="376"/>
      <c r="L420" s="377">
        <v>360.59</v>
      </c>
      <c r="M420" s="376"/>
      <c r="N420" s="378"/>
      <c r="V420" s="361"/>
      <c r="W420" s="367"/>
      <c r="AB420" s="335" t="s">
        <v>450</v>
      </c>
      <c r="AC420" s="367"/>
      <c r="AD420" s="384"/>
      <c r="AE420" s="367"/>
      <c r="AG420" s="367"/>
      <c r="AH420" s="367"/>
    </row>
    <row r="421" spans="1:34" s="332" customFormat="1" ht="12" x14ac:dyDescent="0.2">
      <c r="A421" s="372"/>
      <c r="B421" s="371"/>
      <c r="C421" s="1065" t="s">
        <v>451</v>
      </c>
      <c r="D421" s="1065"/>
      <c r="E421" s="1065"/>
      <c r="F421" s="373"/>
      <c r="G421" s="373"/>
      <c r="H421" s="373"/>
      <c r="I421" s="373"/>
      <c r="J421" s="374"/>
      <c r="K421" s="373"/>
      <c r="L421" s="374">
        <v>168.18</v>
      </c>
      <c r="M421" s="373"/>
      <c r="N421" s="375"/>
      <c r="V421" s="361"/>
      <c r="W421" s="367"/>
      <c r="AA421" s="335" t="s">
        <v>451</v>
      </c>
      <c r="AC421" s="367"/>
      <c r="AD421" s="384"/>
      <c r="AE421" s="367"/>
      <c r="AG421" s="367"/>
      <c r="AH421" s="367"/>
    </row>
    <row r="422" spans="1:34" s="332" customFormat="1" ht="22.5" x14ac:dyDescent="0.2">
      <c r="A422" s="372"/>
      <c r="B422" s="371" t="s">
        <v>4990</v>
      </c>
      <c r="C422" s="1065" t="s">
        <v>4991</v>
      </c>
      <c r="D422" s="1065"/>
      <c r="E422" s="1065"/>
      <c r="F422" s="373" t="s">
        <v>454</v>
      </c>
      <c r="G422" s="373" t="s">
        <v>1754</v>
      </c>
      <c r="H422" s="373"/>
      <c r="I422" s="373" t="s">
        <v>1754</v>
      </c>
      <c r="J422" s="374"/>
      <c r="K422" s="373"/>
      <c r="L422" s="374">
        <v>196.77</v>
      </c>
      <c r="M422" s="373"/>
      <c r="N422" s="375"/>
      <c r="V422" s="361"/>
      <c r="W422" s="367"/>
      <c r="AA422" s="335" t="s">
        <v>4991</v>
      </c>
      <c r="AC422" s="367"/>
      <c r="AD422" s="384"/>
      <c r="AE422" s="367"/>
      <c r="AG422" s="367"/>
      <c r="AH422" s="367"/>
    </row>
    <row r="423" spans="1:34" s="332" customFormat="1" ht="22.5" x14ac:dyDescent="0.2">
      <c r="A423" s="372"/>
      <c r="B423" s="371" t="s">
        <v>4992</v>
      </c>
      <c r="C423" s="1065" t="s">
        <v>4993</v>
      </c>
      <c r="D423" s="1065"/>
      <c r="E423" s="1065"/>
      <c r="F423" s="373" t="s">
        <v>454</v>
      </c>
      <c r="G423" s="373" t="s">
        <v>980</v>
      </c>
      <c r="H423" s="373"/>
      <c r="I423" s="373" t="s">
        <v>980</v>
      </c>
      <c r="J423" s="374"/>
      <c r="K423" s="373"/>
      <c r="L423" s="374">
        <v>124.45</v>
      </c>
      <c r="M423" s="373"/>
      <c r="N423" s="375"/>
      <c r="V423" s="361"/>
      <c r="W423" s="367"/>
      <c r="AA423" s="335" t="s">
        <v>4993</v>
      </c>
      <c r="AC423" s="367"/>
      <c r="AD423" s="384"/>
      <c r="AE423" s="367"/>
      <c r="AG423" s="367"/>
      <c r="AH423" s="367"/>
    </row>
    <row r="424" spans="1:34" s="332" customFormat="1" ht="12" x14ac:dyDescent="0.2">
      <c r="A424" s="379"/>
      <c r="B424" s="380"/>
      <c r="C424" s="1068" t="s">
        <v>459</v>
      </c>
      <c r="D424" s="1068"/>
      <c r="E424" s="1068"/>
      <c r="F424" s="364"/>
      <c r="G424" s="364"/>
      <c r="H424" s="364"/>
      <c r="I424" s="364"/>
      <c r="J424" s="365"/>
      <c r="K424" s="364"/>
      <c r="L424" s="365">
        <v>681.81</v>
      </c>
      <c r="M424" s="376"/>
      <c r="N424" s="366"/>
      <c r="V424" s="361"/>
      <c r="W424" s="367"/>
      <c r="AC424" s="367" t="s">
        <v>459</v>
      </c>
      <c r="AD424" s="384"/>
      <c r="AE424" s="367"/>
      <c r="AG424" s="367"/>
      <c r="AH424" s="367"/>
    </row>
    <row r="425" spans="1:34" s="332" customFormat="1" ht="67.5" x14ac:dyDescent="0.2">
      <c r="A425" s="362" t="s">
        <v>857</v>
      </c>
      <c r="B425" s="363" t="s">
        <v>5163</v>
      </c>
      <c r="C425" s="1068" t="s">
        <v>5164</v>
      </c>
      <c r="D425" s="1068"/>
      <c r="E425" s="1068"/>
      <c r="F425" s="364" t="s">
        <v>1017</v>
      </c>
      <c r="G425" s="364"/>
      <c r="H425" s="364"/>
      <c r="I425" s="364" t="s">
        <v>481</v>
      </c>
      <c r="J425" s="365">
        <v>1171.82</v>
      </c>
      <c r="K425" s="364"/>
      <c r="L425" s="365">
        <v>8202.74</v>
      </c>
      <c r="M425" s="364"/>
      <c r="N425" s="366"/>
      <c r="V425" s="361"/>
      <c r="W425" s="367" t="s">
        <v>5164</v>
      </c>
      <c r="AC425" s="367"/>
      <c r="AD425" s="384"/>
      <c r="AE425" s="367"/>
      <c r="AG425" s="367"/>
      <c r="AH425" s="367"/>
    </row>
    <row r="426" spans="1:34" s="332" customFormat="1" ht="12" x14ac:dyDescent="0.2">
      <c r="A426" s="379"/>
      <c r="B426" s="380"/>
      <c r="C426" s="340" t="s">
        <v>462</v>
      </c>
      <c r="D426" s="385"/>
      <c r="E426" s="385"/>
      <c r="F426" s="386"/>
      <c r="G426" s="386"/>
      <c r="H426" s="386"/>
      <c r="I426" s="386"/>
      <c r="J426" s="387"/>
      <c r="K426" s="386"/>
      <c r="L426" s="387"/>
      <c r="M426" s="388"/>
      <c r="N426" s="389"/>
      <c r="V426" s="361"/>
      <c r="W426" s="367"/>
      <c r="AC426" s="367"/>
      <c r="AD426" s="384"/>
      <c r="AE426" s="367"/>
      <c r="AG426" s="367"/>
      <c r="AH426" s="367"/>
    </row>
    <row r="427" spans="1:34" s="332" customFormat="1" ht="45" x14ac:dyDescent="0.2">
      <c r="A427" s="362" t="s">
        <v>866</v>
      </c>
      <c r="B427" s="363" t="s">
        <v>5165</v>
      </c>
      <c r="C427" s="1068" t="s">
        <v>5166</v>
      </c>
      <c r="D427" s="1068"/>
      <c r="E427" s="1068"/>
      <c r="F427" s="364" t="s">
        <v>877</v>
      </c>
      <c r="G427" s="364"/>
      <c r="H427" s="364"/>
      <c r="I427" s="364" t="s">
        <v>481</v>
      </c>
      <c r="J427" s="365">
        <v>47</v>
      </c>
      <c r="K427" s="364"/>
      <c r="L427" s="365">
        <v>329</v>
      </c>
      <c r="M427" s="364"/>
      <c r="N427" s="366"/>
      <c r="V427" s="361"/>
      <c r="W427" s="367" t="s">
        <v>5166</v>
      </c>
      <c r="AC427" s="367"/>
      <c r="AD427" s="384"/>
      <c r="AE427" s="367"/>
      <c r="AG427" s="367"/>
      <c r="AH427" s="367"/>
    </row>
    <row r="428" spans="1:34" s="332" customFormat="1" ht="12" x14ac:dyDescent="0.2">
      <c r="A428" s="379"/>
      <c r="B428" s="380"/>
      <c r="C428" s="340" t="s">
        <v>462</v>
      </c>
      <c r="D428" s="385"/>
      <c r="E428" s="385"/>
      <c r="F428" s="386"/>
      <c r="G428" s="386"/>
      <c r="H428" s="386"/>
      <c r="I428" s="386"/>
      <c r="J428" s="387"/>
      <c r="K428" s="386"/>
      <c r="L428" s="387"/>
      <c r="M428" s="388"/>
      <c r="N428" s="389"/>
      <c r="V428" s="361"/>
      <c r="W428" s="367"/>
      <c r="AC428" s="367"/>
      <c r="AD428" s="384"/>
      <c r="AE428" s="367"/>
      <c r="AG428" s="367"/>
      <c r="AH428" s="367"/>
    </row>
    <row r="429" spans="1:34" s="332" customFormat="1" ht="1.5" customHeight="1" x14ac:dyDescent="0.2">
      <c r="A429" s="386"/>
      <c r="B429" s="380"/>
      <c r="C429" s="380"/>
      <c r="D429" s="380"/>
      <c r="E429" s="380"/>
      <c r="F429" s="386"/>
      <c r="G429" s="386"/>
      <c r="H429" s="386"/>
      <c r="I429" s="386"/>
      <c r="J429" s="390"/>
      <c r="K429" s="386"/>
      <c r="L429" s="390"/>
      <c r="M429" s="373"/>
      <c r="N429" s="390"/>
      <c r="V429" s="361"/>
      <c r="W429" s="367"/>
      <c r="AC429" s="367"/>
      <c r="AD429" s="384"/>
      <c r="AE429" s="367"/>
      <c r="AG429" s="367"/>
      <c r="AH429" s="367"/>
    </row>
    <row r="430" spans="1:34" s="332" customFormat="1" ht="12" x14ac:dyDescent="0.2">
      <c r="A430" s="391"/>
      <c r="B430" s="392"/>
      <c r="C430" s="1068" t="s">
        <v>5167</v>
      </c>
      <c r="D430" s="1068"/>
      <c r="E430" s="1068"/>
      <c r="F430" s="1068"/>
      <c r="G430" s="1068"/>
      <c r="H430" s="1068"/>
      <c r="I430" s="1068"/>
      <c r="J430" s="1068"/>
      <c r="K430" s="1068"/>
      <c r="L430" s="393"/>
      <c r="M430" s="394"/>
      <c r="N430" s="395"/>
      <c r="V430" s="361"/>
      <c r="W430" s="367"/>
      <c r="AC430" s="367"/>
      <c r="AD430" s="384"/>
      <c r="AE430" s="367" t="s">
        <v>5167</v>
      </c>
      <c r="AG430" s="367"/>
      <c r="AH430" s="367"/>
    </row>
    <row r="431" spans="1:34" s="332" customFormat="1" ht="12" x14ac:dyDescent="0.2">
      <c r="A431" s="396"/>
      <c r="B431" s="371"/>
      <c r="C431" s="1065" t="s">
        <v>512</v>
      </c>
      <c r="D431" s="1065"/>
      <c r="E431" s="1065"/>
      <c r="F431" s="1065"/>
      <c r="G431" s="1065"/>
      <c r="H431" s="1065"/>
      <c r="I431" s="1065"/>
      <c r="J431" s="1065"/>
      <c r="K431" s="1065"/>
      <c r="L431" s="397">
        <v>126766.92</v>
      </c>
      <c r="M431" s="398"/>
      <c r="N431" s="399"/>
      <c r="V431" s="361"/>
      <c r="W431" s="367"/>
      <c r="AC431" s="367"/>
      <c r="AD431" s="384"/>
      <c r="AE431" s="367"/>
      <c r="AF431" s="335" t="s">
        <v>512</v>
      </c>
      <c r="AG431" s="367"/>
      <c r="AH431" s="367"/>
    </row>
    <row r="432" spans="1:34" s="332" customFormat="1" ht="12" x14ac:dyDescent="0.2">
      <c r="A432" s="396"/>
      <c r="B432" s="371"/>
      <c r="C432" s="1065" t="s">
        <v>513</v>
      </c>
      <c r="D432" s="1065"/>
      <c r="E432" s="1065"/>
      <c r="F432" s="1065"/>
      <c r="G432" s="1065"/>
      <c r="H432" s="1065"/>
      <c r="I432" s="1065"/>
      <c r="J432" s="1065"/>
      <c r="K432" s="1065"/>
      <c r="L432" s="397"/>
      <c r="M432" s="398"/>
      <c r="N432" s="399"/>
      <c r="V432" s="361"/>
      <c r="W432" s="367"/>
      <c r="AC432" s="367"/>
      <c r="AD432" s="384"/>
      <c r="AE432" s="367"/>
      <c r="AF432" s="335" t="s">
        <v>513</v>
      </c>
      <c r="AG432" s="367"/>
      <c r="AH432" s="367"/>
    </row>
    <row r="433" spans="1:34" s="332" customFormat="1" ht="12" x14ac:dyDescent="0.2">
      <c r="A433" s="396"/>
      <c r="B433" s="371"/>
      <c r="C433" s="1065" t="s">
        <v>514</v>
      </c>
      <c r="D433" s="1065"/>
      <c r="E433" s="1065"/>
      <c r="F433" s="1065"/>
      <c r="G433" s="1065"/>
      <c r="H433" s="1065"/>
      <c r="I433" s="1065"/>
      <c r="J433" s="1065"/>
      <c r="K433" s="1065"/>
      <c r="L433" s="397">
        <v>2555.39</v>
      </c>
      <c r="M433" s="398"/>
      <c r="N433" s="399"/>
      <c r="V433" s="361"/>
      <c r="W433" s="367"/>
      <c r="AC433" s="367"/>
      <c r="AD433" s="384"/>
      <c r="AE433" s="367"/>
      <c r="AF433" s="335" t="s">
        <v>514</v>
      </c>
      <c r="AG433" s="367"/>
      <c r="AH433" s="367"/>
    </row>
    <row r="434" spans="1:34" s="332" customFormat="1" ht="12" x14ac:dyDescent="0.2">
      <c r="A434" s="396"/>
      <c r="B434" s="371"/>
      <c r="C434" s="1065" t="s">
        <v>515</v>
      </c>
      <c r="D434" s="1065"/>
      <c r="E434" s="1065"/>
      <c r="F434" s="1065"/>
      <c r="G434" s="1065"/>
      <c r="H434" s="1065"/>
      <c r="I434" s="1065"/>
      <c r="J434" s="1065"/>
      <c r="K434" s="1065"/>
      <c r="L434" s="397">
        <v>5129.3999999999996</v>
      </c>
      <c r="M434" s="398"/>
      <c r="N434" s="399"/>
      <c r="V434" s="361"/>
      <c r="W434" s="367"/>
      <c r="AC434" s="367"/>
      <c r="AD434" s="384"/>
      <c r="AE434" s="367"/>
      <c r="AF434" s="335" t="s">
        <v>515</v>
      </c>
      <c r="AG434" s="367"/>
      <c r="AH434" s="367"/>
    </row>
    <row r="435" spans="1:34" s="332" customFormat="1" ht="12" x14ac:dyDescent="0.2">
      <c r="A435" s="396"/>
      <c r="B435" s="371"/>
      <c r="C435" s="1065" t="s">
        <v>516</v>
      </c>
      <c r="D435" s="1065"/>
      <c r="E435" s="1065"/>
      <c r="F435" s="1065"/>
      <c r="G435" s="1065"/>
      <c r="H435" s="1065"/>
      <c r="I435" s="1065"/>
      <c r="J435" s="1065"/>
      <c r="K435" s="1065"/>
      <c r="L435" s="397">
        <v>494.19</v>
      </c>
      <c r="M435" s="398"/>
      <c r="N435" s="399"/>
      <c r="V435" s="361"/>
      <c r="W435" s="367"/>
      <c r="AC435" s="367"/>
      <c r="AD435" s="384"/>
      <c r="AE435" s="367"/>
      <c r="AF435" s="335" t="s">
        <v>516</v>
      </c>
      <c r="AG435" s="367"/>
      <c r="AH435" s="367"/>
    </row>
    <row r="436" spans="1:34" s="332" customFormat="1" ht="12" x14ac:dyDescent="0.2">
      <c r="A436" s="396"/>
      <c r="B436" s="371"/>
      <c r="C436" s="1065" t="s">
        <v>517</v>
      </c>
      <c r="D436" s="1065"/>
      <c r="E436" s="1065"/>
      <c r="F436" s="1065"/>
      <c r="G436" s="1065"/>
      <c r="H436" s="1065"/>
      <c r="I436" s="1065"/>
      <c r="J436" s="1065"/>
      <c r="K436" s="1065"/>
      <c r="L436" s="397">
        <v>119082.13</v>
      </c>
      <c r="M436" s="398"/>
      <c r="N436" s="399"/>
      <c r="V436" s="361"/>
      <c r="W436" s="367"/>
      <c r="AC436" s="367"/>
      <c r="AD436" s="384"/>
      <c r="AE436" s="367"/>
      <c r="AF436" s="335" t="s">
        <v>517</v>
      </c>
      <c r="AG436" s="367"/>
      <c r="AH436" s="367"/>
    </row>
    <row r="437" spans="1:34" s="332" customFormat="1" ht="12" x14ac:dyDescent="0.2">
      <c r="A437" s="396"/>
      <c r="B437" s="371"/>
      <c r="C437" s="1065" t="s">
        <v>518</v>
      </c>
      <c r="D437" s="1065"/>
      <c r="E437" s="1065"/>
      <c r="F437" s="1065"/>
      <c r="G437" s="1065"/>
      <c r="H437" s="1065"/>
      <c r="I437" s="1065"/>
      <c r="J437" s="1065"/>
      <c r="K437" s="1065"/>
      <c r="L437" s="397">
        <v>132591.63</v>
      </c>
      <c r="M437" s="398"/>
      <c r="N437" s="399"/>
      <c r="V437" s="361"/>
      <c r="W437" s="367"/>
      <c r="AC437" s="367"/>
      <c r="AD437" s="384"/>
      <c r="AE437" s="367"/>
      <c r="AF437" s="335" t="s">
        <v>518</v>
      </c>
      <c r="AG437" s="367"/>
      <c r="AH437" s="367"/>
    </row>
    <row r="438" spans="1:34" s="332" customFormat="1" ht="12" x14ac:dyDescent="0.2">
      <c r="A438" s="396"/>
      <c r="B438" s="371"/>
      <c r="C438" s="1065" t="s">
        <v>513</v>
      </c>
      <c r="D438" s="1065"/>
      <c r="E438" s="1065"/>
      <c r="F438" s="1065"/>
      <c r="G438" s="1065"/>
      <c r="H438" s="1065"/>
      <c r="I438" s="1065"/>
      <c r="J438" s="1065"/>
      <c r="K438" s="1065"/>
      <c r="L438" s="397"/>
      <c r="M438" s="398"/>
      <c r="N438" s="399"/>
      <c r="V438" s="361"/>
      <c r="W438" s="367"/>
      <c r="AC438" s="367"/>
      <c r="AD438" s="384"/>
      <c r="AE438" s="367"/>
      <c r="AF438" s="335" t="s">
        <v>513</v>
      </c>
      <c r="AG438" s="367"/>
      <c r="AH438" s="367"/>
    </row>
    <row r="439" spans="1:34" s="332" customFormat="1" ht="12" x14ac:dyDescent="0.2">
      <c r="A439" s="396"/>
      <c r="B439" s="371"/>
      <c r="C439" s="1065" t="s">
        <v>519</v>
      </c>
      <c r="D439" s="1065"/>
      <c r="E439" s="1065"/>
      <c r="F439" s="1065"/>
      <c r="G439" s="1065"/>
      <c r="H439" s="1065"/>
      <c r="I439" s="1065"/>
      <c r="J439" s="1065"/>
      <c r="K439" s="1065"/>
      <c r="L439" s="397">
        <v>2555.39</v>
      </c>
      <c r="M439" s="398"/>
      <c r="N439" s="399"/>
      <c r="V439" s="361"/>
      <c r="W439" s="367"/>
      <c r="AC439" s="367"/>
      <c r="AD439" s="384"/>
      <c r="AE439" s="367"/>
      <c r="AF439" s="335" t="s">
        <v>519</v>
      </c>
      <c r="AG439" s="367"/>
      <c r="AH439" s="367"/>
    </row>
    <row r="440" spans="1:34" s="332" customFormat="1" ht="12" x14ac:dyDescent="0.2">
      <c r="A440" s="396"/>
      <c r="B440" s="371"/>
      <c r="C440" s="1065" t="s">
        <v>520</v>
      </c>
      <c r="D440" s="1065"/>
      <c r="E440" s="1065"/>
      <c r="F440" s="1065"/>
      <c r="G440" s="1065"/>
      <c r="H440" s="1065"/>
      <c r="I440" s="1065"/>
      <c r="J440" s="1065"/>
      <c r="K440" s="1065"/>
      <c r="L440" s="397">
        <v>5129.3999999999996</v>
      </c>
      <c r="M440" s="398"/>
      <c r="N440" s="399"/>
      <c r="V440" s="361"/>
      <c r="W440" s="367"/>
      <c r="AC440" s="367"/>
      <c r="AD440" s="384"/>
      <c r="AE440" s="367"/>
      <c r="AF440" s="335" t="s">
        <v>520</v>
      </c>
      <c r="AG440" s="367"/>
      <c r="AH440" s="367"/>
    </row>
    <row r="441" spans="1:34" s="332" customFormat="1" ht="12" x14ac:dyDescent="0.2">
      <c r="A441" s="396"/>
      <c r="B441" s="371"/>
      <c r="C441" s="1065" t="s">
        <v>521</v>
      </c>
      <c r="D441" s="1065"/>
      <c r="E441" s="1065"/>
      <c r="F441" s="1065"/>
      <c r="G441" s="1065"/>
      <c r="H441" s="1065"/>
      <c r="I441" s="1065"/>
      <c r="J441" s="1065"/>
      <c r="K441" s="1065"/>
      <c r="L441" s="397">
        <v>119082.13</v>
      </c>
      <c r="M441" s="398"/>
      <c r="N441" s="399"/>
      <c r="V441" s="361"/>
      <c r="W441" s="367"/>
      <c r="AC441" s="367"/>
      <c r="AD441" s="384"/>
      <c r="AE441" s="367"/>
      <c r="AF441" s="335" t="s">
        <v>521</v>
      </c>
      <c r="AG441" s="367"/>
      <c r="AH441" s="367"/>
    </row>
    <row r="442" spans="1:34" s="332" customFormat="1" ht="12" x14ac:dyDescent="0.2">
      <c r="A442" s="396"/>
      <c r="B442" s="371"/>
      <c r="C442" s="1065" t="s">
        <v>522</v>
      </c>
      <c r="D442" s="1065"/>
      <c r="E442" s="1065"/>
      <c r="F442" s="1065"/>
      <c r="G442" s="1065"/>
      <c r="H442" s="1065"/>
      <c r="I442" s="1065"/>
      <c r="J442" s="1065"/>
      <c r="K442" s="1065"/>
      <c r="L442" s="397">
        <v>3568.01</v>
      </c>
      <c r="M442" s="398"/>
      <c r="N442" s="399"/>
      <c r="V442" s="361"/>
      <c r="W442" s="367"/>
      <c r="AC442" s="367"/>
      <c r="AD442" s="384"/>
      <c r="AE442" s="367"/>
      <c r="AF442" s="335" t="s">
        <v>522</v>
      </c>
      <c r="AG442" s="367"/>
      <c r="AH442" s="367"/>
    </row>
    <row r="443" spans="1:34" s="332" customFormat="1" ht="12" x14ac:dyDescent="0.2">
      <c r="A443" s="396"/>
      <c r="B443" s="371"/>
      <c r="C443" s="1065" t="s">
        <v>523</v>
      </c>
      <c r="D443" s="1065"/>
      <c r="E443" s="1065"/>
      <c r="F443" s="1065"/>
      <c r="G443" s="1065"/>
      <c r="H443" s="1065"/>
      <c r="I443" s="1065"/>
      <c r="J443" s="1065"/>
      <c r="K443" s="1065"/>
      <c r="L443" s="397">
        <v>2256.6999999999998</v>
      </c>
      <c r="M443" s="398"/>
      <c r="N443" s="399"/>
      <c r="V443" s="361"/>
      <c r="W443" s="367"/>
      <c r="AC443" s="367"/>
      <c r="AD443" s="384"/>
      <c r="AE443" s="367"/>
      <c r="AF443" s="335" t="s">
        <v>523</v>
      </c>
      <c r="AG443" s="367"/>
      <c r="AH443" s="367"/>
    </row>
    <row r="444" spans="1:34" s="332" customFormat="1" ht="12" x14ac:dyDescent="0.2">
      <c r="A444" s="396"/>
      <c r="B444" s="371"/>
      <c r="C444" s="1065" t="s">
        <v>524</v>
      </c>
      <c r="D444" s="1065"/>
      <c r="E444" s="1065"/>
      <c r="F444" s="1065"/>
      <c r="G444" s="1065"/>
      <c r="H444" s="1065"/>
      <c r="I444" s="1065"/>
      <c r="J444" s="1065"/>
      <c r="K444" s="1065"/>
      <c r="L444" s="397">
        <v>3049.58</v>
      </c>
      <c r="M444" s="398"/>
      <c r="N444" s="399"/>
      <c r="V444" s="361"/>
      <c r="W444" s="367"/>
      <c r="AC444" s="367"/>
      <c r="AD444" s="384"/>
      <c r="AE444" s="367"/>
      <c r="AF444" s="335" t="s">
        <v>524</v>
      </c>
      <c r="AG444" s="367"/>
      <c r="AH444" s="367"/>
    </row>
    <row r="445" spans="1:34" s="332" customFormat="1" ht="12" x14ac:dyDescent="0.2">
      <c r="A445" s="396"/>
      <c r="B445" s="371"/>
      <c r="C445" s="1065" t="s">
        <v>525</v>
      </c>
      <c r="D445" s="1065"/>
      <c r="E445" s="1065"/>
      <c r="F445" s="1065"/>
      <c r="G445" s="1065"/>
      <c r="H445" s="1065"/>
      <c r="I445" s="1065"/>
      <c r="J445" s="1065"/>
      <c r="K445" s="1065"/>
      <c r="L445" s="397">
        <v>3568.01</v>
      </c>
      <c r="M445" s="398"/>
      <c r="N445" s="399"/>
      <c r="V445" s="361"/>
      <c r="W445" s="367"/>
      <c r="AC445" s="367"/>
      <c r="AD445" s="384"/>
      <c r="AE445" s="367"/>
      <c r="AF445" s="335" t="s">
        <v>525</v>
      </c>
      <c r="AG445" s="367"/>
      <c r="AH445" s="367"/>
    </row>
    <row r="446" spans="1:34" s="332" customFormat="1" ht="12" x14ac:dyDescent="0.2">
      <c r="A446" s="396"/>
      <c r="B446" s="371"/>
      <c r="C446" s="1065" t="s">
        <v>526</v>
      </c>
      <c r="D446" s="1065"/>
      <c r="E446" s="1065"/>
      <c r="F446" s="1065"/>
      <c r="G446" s="1065"/>
      <c r="H446" s="1065"/>
      <c r="I446" s="1065"/>
      <c r="J446" s="1065"/>
      <c r="K446" s="1065"/>
      <c r="L446" s="397">
        <v>2256.6999999999998</v>
      </c>
      <c r="M446" s="398"/>
      <c r="N446" s="399"/>
      <c r="V446" s="361"/>
      <c r="W446" s="367"/>
      <c r="AC446" s="367"/>
      <c r="AD446" s="384"/>
      <c r="AE446" s="367"/>
      <c r="AF446" s="335" t="s">
        <v>526</v>
      </c>
      <c r="AG446" s="367"/>
      <c r="AH446" s="367"/>
    </row>
    <row r="447" spans="1:34" s="332" customFormat="1" ht="12" x14ac:dyDescent="0.2">
      <c r="A447" s="396"/>
      <c r="B447" s="390"/>
      <c r="C447" s="1067" t="s">
        <v>5168</v>
      </c>
      <c r="D447" s="1067"/>
      <c r="E447" s="1067"/>
      <c r="F447" s="1067"/>
      <c r="G447" s="1067"/>
      <c r="H447" s="1067"/>
      <c r="I447" s="1067"/>
      <c r="J447" s="1067"/>
      <c r="K447" s="1067"/>
      <c r="L447" s="400">
        <v>132591.63</v>
      </c>
      <c r="M447" s="401"/>
      <c r="N447" s="402"/>
      <c r="V447" s="361"/>
      <c r="W447" s="367"/>
      <c r="AC447" s="367"/>
      <c r="AD447" s="384"/>
      <c r="AE447" s="367"/>
      <c r="AG447" s="367" t="s">
        <v>5168</v>
      </c>
      <c r="AH447" s="367"/>
    </row>
    <row r="448" spans="1:34" s="332" customFormat="1" ht="12" x14ac:dyDescent="0.2">
      <c r="A448" s="396"/>
      <c r="B448" s="371"/>
      <c r="C448" s="1065" t="s">
        <v>513</v>
      </c>
      <c r="D448" s="1065"/>
      <c r="E448" s="1065"/>
      <c r="F448" s="1065"/>
      <c r="G448" s="1065"/>
      <c r="H448" s="1065"/>
      <c r="I448" s="1065"/>
      <c r="J448" s="1065"/>
      <c r="K448" s="1065"/>
      <c r="L448" s="397"/>
      <c r="M448" s="398"/>
      <c r="N448" s="399"/>
      <c r="V448" s="361"/>
      <c r="W448" s="367"/>
      <c r="AC448" s="367"/>
      <c r="AD448" s="384"/>
      <c r="AE448" s="367"/>
      <c r="AF448" s="335" t="s">
        <v>513</v>
      </c>
      <c r="AG448" s="367"/>
      <c r="AH448" s="367"/>
    </row>
    <row r="449" spans="1:34" s="332" customFormat="1" ht="12" x14ac:dyDescent="0.2">
      <c r="A449" s="396"/>
      <c r="B449" s="371"/>
      <c r="C449" s="1065" t="s">
        <v>615</v>
      </c>
      <c r="D449" s="1065"/>
      <c r="E449" s="1065"/>
      <c r="F449" s="1065"/>
      <c r="G449" s="1065"/>
      <c r="H449" s="1065"/>
      <c r="I449" s="1065"/>
      <c r="J449" s="1065"/>
      <c r="K449" s="1065"/>
      <c r="L449" s="397">
        <v>21068.85</v>
      </c>
      <c r="M449" s="398"/>
      <c r="N449" s="399"/>
      <c r="V449" s="361"/>
      <c r="W449" s="367"/>
      <c r="AC449" s="367"/>
      <c r="AD449" s="384"/>
      <c r="AE449" s="367"/>
      <c r="AF449" s="335" t="s">
        <v>615</v>
      </c>
      <c r="AG449" s="367"/>
      <c r="AH449" s="367"/>
    </row>
    <row r="450" spans="1:34" s="332" customFormat="1" ht="12" x14ac:dyDescent="0.2">
      <c r="A450" s="1195" t="s">
        <v>5169</v>
      </c>
      <c r="B450" s="1196"/>
      <c r="C450" s="1196"/>
      <c r="D450" s="1196"/>
      <c r="E450" s="1196"/>
      <c r="F450" s="1196"/>
      <c r="G450" s="1196"/>
      <c r="H450" s="1196"/>
      <c r="I450" s="1196"/>
      <c r="J450" s="1196"/>
      <c r="K450" s="1196"/>
      <c r="L450" s="1196"/>
      <c r="M450" s="1196"/>
      <c r="N450" s="1197"/>
      <c r="V450" s="361" t="s">
        <v>5169</v>
      </c>
      <c r="W450" s="367"/>
      <c r="AC450" s="367"/>
      <c r="AD450" s="384"/>
      <c r="AE450" s="367"/>
      <c r="AG450" s="367"/>
      <c r="AH450" s="367"/>
    </row>
    <row r="451" spans="1:34" s="332" customFormat="1" ht="12" x14ac:dyDescent="0.2">
      <c r="A451" s="1192" t="s">
        <v>5170</v>
      </c>
      <c r="B451" s="1193"/>
      <c r="C451" s="1193"/>
      <c r="D451" s="1193"/>
      <c r="E451" s="1193"/>
      <c r="F451" s="1193"/>
      <c r="G451" s="1193"/>
      <c r="H451" s="1193"/>
      <c r="I451" s="1193"/>
      <c r="J451" s="1193"/>
      <c r="K451" s="1193"/>
      <c r="L451" s="1193"/>
      <c r="M451" s="1193"/>
      <c r="N451" s="1194"/>
      <c r="V451" s="361"/>
      <c r="W451" s="367"/>
      <c r="AC451" s="367"/>
      <c r="AD451" s="384"/>
      <c r="AE451" s="367"/>
      <c r="AG451" s="367"/>
      <c r="AH451" s="367" t="s">
        <v>5170</v>
      </c>
    </row>
    <row r="452" spans="1:34" s="332" customFormat="1" ht="33.75" x14ac:dyDescent="0.2">
      <c r="A452" s="362" t="s">
        <v>870</v>
      </c>
      <c r="B452" s="363" t="s">
        <v>5171</v>
      </c>
      <c r="C452" s="1068" t="s">
        <v>5172</v>
      </c>
      <c r="D452" s="1068"/>
      <c r="E452" s="1068"/>
      <c r="F452" s="364" t="s">
        <v>4984</v>
      </c>
      <c r="G452" s="364"/>
      <c r="H452" s="364"/>
      <c r="I452" s="364" t="s">
        <v>5173</v>
      </c>
      <c r="J452" s="365"/>
      <c r="K452" s="364"/>
      <c r="L452" s="365"/>
      <c r="M452" s="364"/>
      <c r="N452" s="366"/>
      <c r="V452" s="361"/>
      <c r="W452" s="367" t="s">
        <v>5172</v>
      </c>
      <c r="AC452" s="367"/>
      <c r="AD452" s="384"/>
      <c r="AE452" s="367"/>
      <c r="AG452" s="367"/>
      <c r="AH452" s="367"/>
    </row>
    <row r="453" spans="1:34" s="332" customFormat="1" ht="12" x14ac:dyDescent="0.2">
      <c r="A453" s="368"/>
      <c r="B453" s="369"/>
      <c r="C453" s="1065" t="s">
        <v>5174</v>
      </c>
      <c r="D453" s="1065"/>
      <c r="E453" s="1065"/>
      <c r="F453" s="1065"/>
      <c r="G453" s="1065"/>
      <c r="H453" s="1065"/>
      <c r="I453" s="1065"/>
      <c r="J453" s="1065"/>
      <c r="K453" s="1065"/>
      <c r="L453" s="1065"/>
      <c r="M453" s="1065"/>
      <c r="N453" s="1072"/>
      <c r="V453" s="361"/>
      <c r="W453" s="367"/>
      <c r="X453" s="335" t="s">
        <v>5174</v>
      </c>
      <c r="AC453" s="367"/>
      <c r="AD453" s="384"/>
      <c r="AE453" s="367"/>
      <c r="AG453" s="367"/>
      <c r="AH453" s="367"/>
    </row>
    <row r="454" spans="1:34" s="332" customFormat="1" ht="33.75" x14ac:dyDescent="0.2">
      <c r="A454" s="370"/>
      <c r="B454" s="371" t="s">
        <v>430</v>
      </c>
      <c r="C454" s="1065" t="s">
        <v>431</v>
      </c>
      <c r="D454" s="1065"/>
      <c r="E454" s="1065"/>
      <c r="F454" s="1065"/>
      <c r="G454" s="1065"/>
      <c r="H454" s="1065"/>
      <c r="I454" s="1065"/>
      <c r="J454" s="1065"/>
      <c r="K454" s="1065"/>
      <c r="L454" s="1065"/>
      <c r="M454" s="1065"/>
      <c r="N454" s="1072"/>
      <c r="V454" s="361"/>
      <c r="W454" s="367"/>
      <c r="Y454" s="335" t="s">
        <v>431</v>
      </c>
      <c r="AC454" s="367"/>
      <c r="AD454" s="384"/>
      <c r="AE454" s="367"/>
      <c r="AG454" s="367"/>
      <c r="AH454" s="367"/>
    </row>
    <row r="455" spans="1:34" s="332" customFormat="1" ht="12" x14ac:dyDescent="0.2">
      <c r="A455" s="372"/>
      <c r="B455" s="371" t="s">
        <v>423</v>
      </c>
      <c r="C455" s="1065" t="s">
        <v>432</v>
      </c>
      <c r="D455" s="1065"/>
      <c r="E455" s="1065"/>
      <c r="F455" s="373"/>
      <c r="G455" s="373"/>
      <c r="H455" s="373"/>
      <c r="I455" s="373"/>
      <c r="J455" s="374">
        <v>774.36</v>
      </c>
      <c r="K455" s="373" t="s">
        <v>436</v>
      </c>
      <c r="L455" s="374">
        <v>294.26</v>
      </c>
      <c r="M455" s="373"/>
      <c r="N455" s="375"/>
      <c r="V455" s="361"/>
      <c r="W455" s="367"/>
      <c r="Z455" s="335" t="s">
        <v>432</v>
      </c>
      <c r="AC455" s="367"/>
      <c r="AD455" s="384"/>
      <c r="AE455" s="367"/>
      <c r="AG455" s="367"/>
      <c r="AH455" s="367"/>
    </row>
    <row r="456" spans="1:34" s="332" customFormat="1" ht="12" x14ac:dyDescent="0.2">
      <c r="A456" s="372"/>
      <c r="B456" s="371" t="s">
        <v>434</v>
      </c>
      <c r="C456" s="1065" t="s">
        <v>435</v>
      </c>
      <c r="D456" s="1065"/>
      <c r="E456" s="1065"/>
      <c r="F456" s="373"/>
      <c r="G456" s="373"/>
      <c r="H456" s="373"/>
      <c r="I456" s="373"/>
      <c r="J456" s="374">
        <v>821.12</v>
      </c>
      <c r="K456" s="373" t="s">
        <v>436</v>
      </c>
      <c r="L456" s="374">
        <v>312.02999999999997</v>
      </c>
      <c r="M456" s="373"/>
      <c r="N456" s="375"/>
      <c r="V456" s="361"/>
      <c r="W456" s="367"/>
      <c r="Z456" s="335" t="s">
        <v>435</v>
      </c>
      <c r="AC456" s="367"/>
      <c r="AD456" s="384"/>
      <c r="AE456" s="367"/>
      <c r="AG456" s="367"/>
      <c r="AH456" s="367"/>
    </row>
    <row r="457" spans="1:34" s="332" customFormat="1" ht="12" x14ac:dyDescent="0.2">
      <c r="A457" s="372"/>
      <c r="B457" s="371" t="s">
        <v>437</v>
      </c>
      <c r="C457" s="1065" t="s">
        <v>438</v>
      </c>
      <c r="D457" s="1065"/>
      <c r="E457" s="1065"/>
      <c r="F457" s="373"/>
      <c r="G457" s="373"/>
      <c r="H457" s="373"/>
      <c r="I457" s="373"/>
      <c r="J457" s="374">
        <v>124.95</v>
      </c>
      <c r="K457" s="373" t="s">
        <v>436</v>
      </c>
      <c r="L457" s="374">
        <v>47.48</v>
      </c>
      <c r="M457" s="373"/>
      <c r="N457" s="375"/>
      <c r="V457" s="361"/>
      <c r="W457" s="367"/>
      <c r="Z457" s="335" t="s">
        <v>438</v>
      </c>
      <c r="AC457" s="367"/>
      <c r="AD457" s="384"/>
      <c r="AE457" s="367"/>
      <c r="AG457" s="367"/>
      <c r="AH457" s="367"/>
    </row>
    <row r="458" spans="1:34" s="332" customFormat="1" ht="12" x14ac:dyDescent="0.2">
      <c r="A458" s="372"/>
      <c r="B458" s="371" t="s">
        <v>439</v>
      </c>
      <c r="C458" s="1065" t="s">
        <v>440</v>
      </c>
      <c r="D458" s="1065"/>
      <c r="E458" s="1065"/>
      <c r="F458" s="373"/>
      <c r="G458" s="373"/>
      <c r="H458" s="373"/>
      <c r="I458" s="373"/>
      <c r="J458" s="374">
        <v>6631.87</v>
      </c>
      <c r="K458" s="373"/>
      <c r="L458" s="374">
        <v>2016.09</v>
      </c>
      <c r="M458" s="373"/>
      <c r="N458" s="375"/>
      <c r="V458" s="361"/>
      <c r="W458" s="367"/>
      <c r="Z458" s="335" t="s">
        <v>440</v>
      </c>
      <c r="AC458" s="367"/>
      <c r="AD458" s="384"/>
      <c r="AE458" s="367"/>
      <c r="AG458" s="367"/>
      <c r="AH458" s="367"/>
    </row>
    <row r="459" spans="1:34" s="332" customFormat="1" ht="22.5" x14ac:dyDescent="0.2">
      <c r="A459" s="368"/>
      <c r="B459" s="381" t="s">
        <v>5175</v>
      </c>
      <c r="C459" s="1076" t="s">
        <v>5176</v>
      </c>
      <c r="D459" s="1076"/>
      <c r="E459" s="1076"/>
      <c r="F459" s="382" t="s">
        <v>1003</v>
      </c>
      <c r="G459" s="382" t="s">
        <v>489</v>
      </c>
      <c r="H459" s="382"/>
      <c r="I459" s="382" t="s">
        <v>489</v>
      </c>
      <c r="J459" s="371"/>
      <c r="K459" s="373"/>
      <c r="L459" s="374"/>
      <c r="M459" s="373"/>
      <c r="N459" s="383"/>
      <c r="V459" s="361"/>
      <c r="W459" s="367"/>
      <c r="AC459" s="367"/>
      <c r="AD459" s="384" t="s">
        <v>5176</v>
      </c>
      <c r="AE459" s="367"/>
      <c r="AG459" s="367"/>
      <c r="AH459" s="367"/>
    </row>
    <row r="460" spans="1:34" s="332" customFormat="1" ht="22.5" x14ac:dyDescent="0.2">
      <c r="A460" s="368"/>
      <c r="B460" s="381" t="s">
        <v>5175</v>
      </c>
      <c r="C460" s="1076" t="s">
        <v>5177</v>
      </c>
      <c r="D460" s="1076"/>
      <c r="E460" s="1076"/>
      <c r="F460" s="382" t="s">
        <v>1003</v>
      </c>
      <c r="G460" s="382" t="s">
        <v>489</v>
      </c>
      <c r="H460" s="382"/>
      <c r="I460" s="382" t="s">
        <v>489</v>
      </c>
      <c r="J460" s="371"/>
      <c r="K460" s="373"/>
      <c r="L460" s="374"/>
      <c r="M460" s="373"/>
      <c r="N460" s="383"/>
      <c r="V460" s="361"/>
      <c r="W460" s="367"/>
      <c r="AC460" s="367"/>
      <c r="AD460" s="384" t="s">
        <v>5177</v>
      </c>
      <c r="AE460" s="367"/>
      <c r="AG460" s="367"/>
      <c r="AH460" s="367"/>
    </row>
    <row r="461" spans="1:34" s="332" customFormat="1" ht="45" x14ac:dyDescent="0.2">
      <c r="A461" s="368"/>
      <c r="B461" s="381" t="s">
        <v>5178</v>
      </c>
      <c r="C461" s="1076" t="s">
        <v>5179</v>
      </c>
      <c r="D461" s="1076"/>
      <c r="E461" s="1076"/>
      <c r="F461" s="382" t="s">
        <v>411</v>
      </c>
      <c r="G461" s="382" t="s">
        <v>489</v>
      </c>
      <c r="H461" s="382"/>
      <c r="I461" s="382" t="s">
        <v>489</v>
      </c>
      <c r="J461" s="371"/>
      <c r="K461" s="373"/>
      <c r="L461" s="374"/>
      <c r="M461" s="373"/>
      <c r="N461" s="383"/>
      <c r="V461" s="361"/>
      <c r="W461" s="367"/>
      <c r="AC461" s="367"/>
      <c r="AD461" s="384" t="s">
        <v>5179</v>
      </c>
      <c r="AE461" s="367"/>
      <c r="AG461" s="367"/>
      <c r="AH461" s="367"/>
    </row>
    <row r="462" spans="1:34" s="332" customFormat="1" ht="12" x14ac:dyDescent="0.2">
      <c r="A462" s="368"/>
      <c r="B462" s="381" t="s">
        <v>5180</v>
      </c>
      <c r="C462" s="1076" t="s">
        <v>5181</v>
      </c>
      <c r="D462" s="1076"/>
      <c r="E462" s="1076"/>
      <c r="F462" s="382" t="s">
        <v>1017</v>
      </c>
      <c r="G462" s="382" t="s">
        <v>489</v>
      </c>
      <c r="H462" s="382"/>
      <c r="I462" s="382" t="s">
        <v>489</v>
      </c>
      <c r="J462" s="371"/>
      <c r="K462" s="373"/>
      <c r="L462" s="374"/>
      <c r="M462" s="373"/>
      <c r="N462" s="383"/>
      <c r="V462" s="361"/>
      <c r="W462" s="367"/>
      <c r="AC462" s="367"/>
      <c r="AD462" s="384" t="s">
        <v>5181</v>
      </c>
      <c r="AE462" s="367"/>
      <c r="AG462" s="367"/>
      <c r="AH462" s="367"/>
    </row>
    <row r="463" spans="1:34" s="332" customFormat="1" ht="12" x14ac:dyDescent="0.2">
      <c r="A463" s="372"/>
      <c r="B463" s="371"/>
      <c r="C463" s="1065" t="s">
        <v>443</v>
      </c>
      <c r="D463" s="1065"/>
      <c r="E463" s="1065"/>
      <c r="F463" s="373" t="s">
        <v>444</v>
      </c>
      <c r="G463" s="373" t="s">
        <v>5182</v>
      </c>
      <c r="H463" s="373" t="s">
        <v>436</v>
      </c>
      <c r="I463" s="373" t="s">
        <v>5183</v>
      </c>
      <c r="J463" s="374"/>
      <c r="K463" s="373"/>
      <c r="L463" s="374"/>
      <c r="M463" s="373"/>
      <c r="N463" s="375"/>
      <c r="V463" s="361"/>
      <c r="W463" s="367"/>
      <c r="AA463" s="335" t="s">
        <v>443</v>
      </c>
      <c r="AC463" s="367"/>
      <c r="AD463" s="384"/>
      <c r="AE463" s="367"/>
      <c r="AG463" s="367"/>
      <c r="AH463" s="367"/>
    </row>
    <row r="464" spans="1:34" s="332" customFormat="1" ht="12" x14ac:dyDescent="0.2">
      <c r="A464" s="372"/>
      <c r="B464" s="371"/>
      <c r="C464" s="1065" t="s">
        <v>447</v>
      </c>
      <c r="D464" s="1065"/>
      <c r="E464" s="1065"/>
      <c r="F464" s="373" t="s">
        <v>444</v>
      </c>
      <c r="G464" s="373" t="s">
        <v>5184</v>
      </c>
      <c r="H464" s="373" t="s">
        <v>436</v>
      </c>
      <c r="I464" s="373" t="s">
        <v>5185</v>
      </c>
      <c r="J464" s="374"/>
      <c r="K464" s="373"/>
      <c r="L464" s="374"/>
      <c r="M464" s="373"/>
      <c r="N464" s="375"/>
      <c r="V464" s="361"/>
      <c r="W464" s="367"/>
      <c r="AA464" s="335" t="s">
        <v>447</v>
      </c>
      <c r="AC464" s="367"/>
      <c r="AD464" s="384"/>
      <c r="AE464" s="367"/>
      <c r="AG464" s="367"/>
      <c r="AH464" s="367"/>
    </row>
    <row r="465" spans="1:34" s="332" customFormat="1" ht="12" x14ac:dyDescent="0.2">
      <c r="A465" s="372"/>
      <c r="B465" s="371"/>
      <c r="C465" s="1077" t="s">
        <v>450</v>
      </c>
      <c r="D465" s="1077"/>
      <c r="E465" s="1077"/>
      <c r="F465" s="376"/>
      <c r="G465" s="376"/>
      <c r="H465" s="376"/>
      <c r="I465" s="376"/>
      <c r="J465" s="377">
        <v>8227.35</v>
      </c>
      <c r="K465" s="376"/>
      <c r="L465" s="377">
        <v>2622.38</v>
      </c>
      <c r="M465" s="376"/>
      <c r="N465" s="378"/>
      <c r="V465" s="361"/>
      <c r="W465" s="367"/>
      <c r="AB465" s="335" t="s">
        <v>450</v>
      </c>
      <c r="AC465" s="367"/>
      <c r="AD465" s="384"/>
      <c r="AE465" s="367"/>
      <c r="AG465" s="367"/>
      <c r="AH465" s="367"/>
    </row>
    <row r="466" spans="1:34" s="332" customFormat="1" ht="12" x14ac:dyDescent="0.2">
      <c r="A466" s="372"/>
      <c r="B466" s="371"/>
      <c r="C466" s="1065" t="s">
        <v>451</v>
      </c>
      <c r="D466" s="1065"/>
      <c r="E466" s="1065"/>
      <c r="F466" s="373"/>
      <c r="G466" s="373"/>
      <c r="H466" s="373"/>
      <c r="I466" s="373"/>
      <c r="J466" s="374"/>
      <c r="K466" s="373"/>
      <c r="L466" s="374">
        <v>341.74</v>
      </c>
      <c r="M466" s="373"/>
      <c r="N466" s="375"/>
      <c r="V466" s="361"/>
      <c r="W466" s="367"/>
      <c r="AA466" s="335" t="s">
        <v>451</v>
      </c>
      <c r="AC466" s="367"/>
      <c r="AD466" s="384"/>
      <c r="AE466" s="367"/>
      <c r="AG466" s="367"/>
      <c r="AH466" s="367"/>
    </row>
    <row r="467" spans="1:34" s="332" customFormat="1" ht="22.5" x14ac:dyDescent="0.2">
      <c r="A467" s="372"/>
      <c r="B467" s="371" t="s">
        <v>4990</v>
      </c>
      <c r="C467" s="1065" t="s">
        <v>4991</v>
      </c>
      <c r="D467" s="1065"/>
      <c r="E467" s="1065"/>
      <c r="F467" s="373" t="s">
        <v>454</v>
      </c>
      <c r="G467" s="373" t="s">
        <v>1754</v>
      </c>
      <c r="H467" s="373"/>
      <c r="I467" s="373" t="s">
        <v>1754</v>
      </c>
      <c r="J467" s="374"/>
      <c r="K467" s="373"/>
      <c r="L467" s="374">
        <v>399.84</v>
      </c>
      <c r="M467" s="373"/>
      <c r="N467" s="375"/>
      <c r="V467" s="361"/>
      <c r="W467" s="367"/>
      <c r="AA467" s="335" t="s">
        <v>4991</v>
      </c>
      <c r="AC467" s="367"/>
      <c r="AD467" s="384"/>
      <c r="AE467" s="367"/>
      <c r="AG467" s="367"/>
      <c r="AH467" s="367"/>
    </row>
    <row r="468" spans="1:34" s="332" customFormat="1" ht="22.5" x14ac:dyDescent="0.2">
      <c r="A468" s="372"/>
      <c r="B468" s="371" t="s">
        <v>4992</v>
      </c>
      <c r="C468" s="1065" t="s">
        <v>4993</v>
      </c>
      <c r="D468" s="1065"/>
      <c r="E468" s="1065"/>
      <c r="F468" s="373" t="s">
        <v>454</v>
      </c>
      <c r="G468" s="373" t="s">
        <v>980</v>
      </c>
      <c r="H468" s="373"/>
      <c r="I468" s="373" t="s">
        <v>980</v>
      </c>
      <c r="J468" s="374"/>
      <c r="K468" s="373"/>
      <c r="L468" s="374">
        <v>252.89</v>
      </c>
      <c r="M468" s="373"/>
      <c r="N468" s="375"/>
      <c r="V468" s="361"/>
      <c r="W468" s="367"/>
      <c r="AA468" s="335" t="s">
        <v>4993</v>
      </c>
      <c r="AC468" s="367"/>
      <c r="AD468" s="384"/>
      <c r="AE468" s="367"/>
      <c r="AG468" s="367"/>
      <c r="AH468" s="367"/>
    </row>
    <row r="469" spans="1:34" s="332" customFormat="1" ht="12" x14ac:dyDescent="0.2">
      <c r="A469" s="379"/>
      <c r="B469" s="380"/>
      <c r="C469" s="1068" t="s">
        <v>459</v>
      </c>
      <c r="D469" s="1068"/>
      <c r="E469" s="1068"/>
      <c r="F469" s="364"/>
      <c r="G469" s="364"/>
      <c r="H469" s="364"/>
      <c r="I469" s="364"/>
      <c r="J469" s="365"/>
      <c r="K469" s="364"/>
      <c r="L469" s="365">
        <v>3275.11</v>
      </c>
      <c r="M469" s="376"/>
      <c r="N469" s="366"/>
      <c r="V469" s="361"/>
      <c r="W469" s="367"/>
      <c r="AC469" s="367" t="s">
        <v>459</v>
      </c>
      <c r="AD469" s="384"/>
      <c r="AE469" s="367"/>
      <c r="AG469" s="367"/>
      <c r="AH469" s="367"/>
    </row>
    <row r="470" spans="1:34" s="332" customFormat="1" ht="22.5" x14ac:dyDescent="0.2">
      <c r="A470" s="362" t="s">
        <v>872</v>
      </c>
      <c r="B470" s="363" t="s">
        <v>5186</v>
      </c>
      <c r="C470" s="1068" t="s">
        <v>5187</v>
      </c>
      <c r="D470" s="1068"/>
      <c r="E470" s="1068"/>
      <c r="F470" s="364" t="s">
        <v>644</v>
      </c>
      <c r="G470" s="364"/>
      <c r="H470" s="364"/>
      <c r="I470" s="364" t="s">
        <v>5188</v>
      </c>
      <c r="J470" s="365">
        <v>1382.9</v>
      </c>
      <c r="K470" s="364"/>
      <c r="L470" s="365">
        <v>-1660.59</v>
      </c>
      <c r="M470" s="364"/>
      <c r="N470" s="366"/>
      <c r="V470" s="361"/>
      <c r="W470" s="367" t="s">
        <v>5187</v>
      </c>
      <c r="AC470" s="367"/>
      <c r="AD470" s="384"/>
      <c r="AE470" s="367"/>
      <c r="AG470" s="367"/>
      <c r="AH470" s="367"/>
    </row>
    <row r="471" spans="1:34" s="332" customFormat="1" ht="12" x14ac:dyDescent="0.2">
      <c r="A471" s="379"/>
      <c r="B471" s="380"/>
      <c r="C471" s="340" t="s">
        <v>462</v>
      </c>
      <c r="D471" s="385"/>
      <c r="E471" s="385"/>
      <c r="F471" s="386"/>
      <c r="G471" s="386"/>
      <c r="H471" s="386"/>
      <c r="I471" s="386"/>
      <c r="J471" s="387"/>
      <c r="K471" s="386"/>
      <c r="L471" s="387"/>
      <c r="M471" s="388"/>
      <c r="N471" s="389"/>
      <c r="V471" s="361"/>
      <c r="W471" s="367"/>
      <c r="AC471" s="367"/>
      <c r="AD471" s="384"/>
      <c r="AE471" s="367"/>
      <c r="AG471" s="367"/>
      <c r="AH471" s="367"/>
    </row>
    <row r="472" spans="1:34" s="332" customFormat="1" ht="22.5" x14ac:dyDescent="0.2">
      <c r="A472" s="362" t="s">
        <v>657</v>
      </c>
      <c r="B472" s="363" t="s">
        <v>5189</v>
      </c>
      <c r="C472" s="1068" t="s">
        <v>5190</v>
      </c>
      <c r="D472" s="1068"/>
      <c r="E472" s="1068"/>
      <c r="F472" s="364" t="s">
        <v>1017</v>
      </c>
      <c r="G472" s="364"/>
      <c r="H472" s="364"/>
      <c r="I472" s="364" t="s">
        <v>434</v>
      </c>
      <c r="J472" s="365">
        <v>462.83</v>
      </c>
      <c r="K472" s="364"/>
      <c r="L472" s="365">
        <v>925.66</v>
      </c>
      <c r="M472" s="364"/>
      <c r="N472" s="366"/>
      <c r="V472" s="361"/>
      <c r="W472" s="367" t="s">
        <v>5190</v>
      </c>
      <c r="AC472" s="367"/>
      <c r="AD472" s="384"/>
      <c r="AE472" s="367"/>
      <c r="AG472" s="367"/>
      <c r="AH472" s="367"/>
    </row>
    <row r="473" spans="1:34" s="332" customFormat="1" ht="12" x14ac:dyDescent="0.2">
      <c r="A473" s="379"/>
      <c r="B473" s="380"/>
      <c r="C473" s="340" t="s">
        <v>462</v>
      </c>
      <c r="D473" s="385"/>
      <c r="E473" s="385"/>
      <c r="F473" s="386"/>
      <c r="G473" s="386"/>
      <c r="H473" s="386"/>
      <c r="I473" s="386"/>
      <c r="J473" s="387"/>
      <c r="K473" s="386"/>
      <c r="L473" s="387"/>
      <c r="M473" s="388"/>
      <c r="N473" s="389"/>
      <c r="V473" s="361"/>
      <c r="W473" s="367"/>
      <c r="AC473" s="367"/>
      <c r="AD473" s="384"/>
      <c r="AE473" s="367"/>
      <c r="AG473" s="367"/>
      <c r="AH473" s="367"/>
    </row>
    <row r="474" spans="1:34" s="332" customFormat="1" ht="33.75" x14ac:dyDescent="0.2">
      <c r="A474" s="362" t="s">
        <v>885</v>
      </c>
      <c r="B474" s="363" t="s">
        <v>5191</v>
      </c>
      <c r="C474" s="1068" t="s">
        <v>5192</v>
      </c>
      <c r="D474" s="1068"/>
      <c r="E474" s="1068"/>
      <c r="F474" s="364" t="s">
        <v>1017</v>
      </c>
      <c r="G474" s="364"/>
      <c r="H474" s="364"/>
      <c r="I474" s="364" t="s">
        <v>439</v>
      </c>
      <c r="J474" s="365">
        <v>647.77</v>
      </c>
      <c r="K474" s="364"/>
      <c r="L474" s="365">
        <v>2591.08</v>
      </c>
      <c r="M474" s="364"/>
      <c r="N474" s="366"/>
      <c r="V474" s="361"/>
      <c r="W474" s="367" t="s">
        <v>5192</v>
      </c>
      <c r="AC474" s="367"/>
      <c r="AD474" s="384"/>
      <c r="AE474" s="367"/>
      <c r="AG474" s="367"/>
      <c r="AH474" s="367"/>
    </row>
    <row r="475" spans="1:34" s="332" customFormat="1" ht="12" x14ac:dyDescent="0.2">
      <c r="A475" s="379"/>
      <c r="B475" s="380"/>
      <c r="C475" s="340" t="s">
        <v>462</v>
      </c>
      <c r="D475" s="385"/>
      <c r="E475" s="385"/>
      <c r="F475" s="386"/>
      <c r="G475" s="386"/>
      <c r="H475" s="386"/>
      <c r="I475" s="386"/>
      <c r="J475" s="387"/>
      <c r="K475" s="386"/>
      <c r="L475" s="387"/>
      <c r="M475" s="388"/>
      <c r="N475" s="389"/>
      <c r="V475" s="361"/>
      <c r="W475" s="367"/>
      <c r="AC475" s="367"/>
      <c r="AD475" s="384"/>
      <c r="AE475" s="367"/>
      <c r="AG475" s="367"/>
      <c r="AH475" s="367"/>
    </row>
    <row r="476" spans="1:34" s="332" customFormat="1" ht="22.5" x14ac:dyDescent="0.2">
      <c r="A476" s="362" t="s">
        <v>889</v>
      </c>
      <c r="B476" s="363" t="s">
        <v>5193</v>
      </c>
      <c r="C476" s="1068" t="s">
        <v>5194</v>
      </c>
      <c r="D476" s="1068"/>
      <c r="E476" s="1068"/>
      <c r="F476" s="364" t="s">
        <v>1017</v>
      </c>
      <c r="G476" s="364"/>
      <c r="H476" s="364"/>
      <c r="I476" s="364" t="s">
        <v>434</v>
      </c>
      <c r="J476" s="365">
        <v>372.65</v>
      </c>
      <c r="K476" s="364"/>
      <c r="L476" s="365">
        <v>745.3</v>
      </c>
      <c r="M476" s="364"/>
      <c r="N476" s="366"/>
      <c r="V476" s="361"/>
      <c r="W476" s="367" t="s">
        <v>5194</v>
      </c>
      <c r="AC476" s="367"/>
      <c r="AD476" s="384"/>
      <c r="AE476" s="367"/>
      <c r="AG476" s="367"/>
      <c r="AH476" s="367"/>
    </row>
    <row r="477" spans="1:34" s="332" customFormat="1" ht="12" x14ac:dyDescent="0.2">
      <c r="A477" s="379"/>
      <c r="B477" s="380"/>
      <c r="C477" s="340" t="s">
        <v>462</v>
      </c>
      <c r="D477" s="385"/>
      <c r="E477" s="385"/>
      <c r="F477" s="386"/>
      <c r="G477" s="386"/>
      <c r="H477" s="386"/>
      <c r="I477" s="386"/>
      <c r="J477" s="387"/>
      <c r="K477" s="386"/>
      <c r="L477" s="387"/>
      <c r="M477" s="388"/>
      <c r="N477" s="389"/>
      <c r="V477" s="361"/>
      <c r="W477" s="367"/>
      <c r="AC477" s="367"/>
      <c r="AD477" s="384"/>
      <c r="AE477" s="367"/>
      <c r="AG477" s="367"/>
      <c r="AH477" s="367"/>
    </row>
    <row r="478" spans="1:34" s="332" customFormat="1" ht="22.5" x14ac:dyDescent="0.2">
      <c r="A478" s="362" t="s">
        <v>890</v>
      </c>
      <c r="B478" s="363" t="s">
        <v>5195</v>
      </c>
      <c r="C478" s="1068" t="s">
        <v>5196</v>
      </c>
      <c r="D478" s="1068"/>
      <c r="E478" s="1068"/>
      <c r="F478" s="364" t="s">
        <v>1017</v>
      </c>
      <c r="G478" s="364"/>
      <c r="H478" s="364"/>
      <c r="I478" s="364" t="s">
        <v>434</v>
      </c>
      <c r="J478" s="365">
        <v>31.43</v>
      </c>
      <c r="K478" s="364"/>
      <c r="L478" s="365">
        <v>62.86</v>
      </c>
      <c r="M478" s="364"/>
      <c r="N478" s="366"/>
      <c r="V478" s="361"/>
      <c r="W478" s="367" t="s">
        <v>5196</v>
      </c>
      <c r="AC478" s="367"/>
      <c r="AD478" s="384"/>
      <c r="AE478" s="367"/>
      <c r="AG478" s="367"/>
      <c r="AH478" s="367"/>
    </row>
    <row r="479" spans="1:34" s="332" customFormat="1" ht="12" x14ac:dyDescent="0.2">
      <c r="A479" s="379"/>
      <c r="B479" s="380"/>
      <c r="C479" s="340" t="s">
        <v>462</v>
      </c>
      <c r="D479" s="385"/>
      <c r="E479" s="385"/>
      <c r="F479" s="386"/>
      <c r="G479" s="386"/>
      <c r="H479" s="386"/>
      <c r="I479" s="386"/>
      <c r="J479" s="387"/>
      <c r="K479" s="386"/>
      <c r="L479" s="387"/>
      <c r="M479" s="388"/>
      <c r="N479" s="389"/>
      <c r="V479" s="361"/>
      <c r="W479" s="367"/>
      <c r="AC479" s="367"/>
      <c r="AD479" s="384"/>
      <c r="AE479" s="367"/>
      <c r="AG479" s="367"/>
      <c r="AH479" s="367"/>
    </row>
    <row r="480" spans="1:34" s="332" customFormat="1" ht="33.75" x14ac:dyDescent="0.2">
      <c r="A480" s="362" t="s">
        <v>891</v>
      </c>
      <c r="B480" s="363" t="s">
        <v>5197</v>
      </c>
      <c r="C480" s="1068" t="s">
        <v>5198</v>
      </c>
      <c r="D480" s="1068"/>
      <c r="E480" s="1068"/>
      <c r="F480" s="364" t="s">
        <v>1017</v>
      </c>
      <c r="G480" s="364"/>
      <c r="H480" s="364"/>
      <c r="I480" s="364" t="s">
        <v>434</v>
      </c>
      <c r="J480" s="365">
        <v>78.56</v>
      </c>
      <c r="K480" s="364"/>
      <c r="L480" s="365">
        <v>157.12</v>
      </c>
      <c r="M480" s="364"/>
      <c r="N480" s="366"/>
      <c r="V480" s="361"/>
      <c r="W480" s="367" t="s">
        <v>5198</v>
      </c>
      <c r="AC480" s="367"/>
      <c r="AD480" s="384"/>
      <c r="AE480" s="367"/>
      <c r="AG480" s="367"/>
      <c r="AH480" s="367"/>
    </row>
    <row r="481" spans="1:34" s="332" customFormat="1" ht="12" x14ac:dyDescent="0.2">
      <c r="A481" s="379"/>
      <c r="B481" s="380"/>
      <c r="C481" s="340" t="s">
        <v>462</v>
      </c>
      <c r="D481" s="385"/>
      <c r="E481" s="385"/>
      <c r="F481" s="386"/>
      <c r="G481" s="386"/>
      <c r="H481" s="386"/>
      <c r="I481" s="386"/>
      <c r="J481" s="387"/>
      <c r="K481" s="386"/>
      <c r="L481" s="387"/>
      <c r="M481" s="388"/>
      <c r="N481" s="389"/>
      <c r="V481" s="361"/>
      <c r="W481" s="367"/>
      <c r="AC481" s="367"/>
      <c r="AD481" s="384"/>
      <c r="AE481" s="367"/>
      <c r="AG481" s="367"/>
      <c r="AH481" s="367"/>
    </row>
    <row r="482" spans="1:34" s="332" customFormat="1" ht="33.75" x14ac:dyDescent="0.2">
      <c r="A482" s="362" t="s">
        <v>544</v>
      </c>
      <c r="B482" s="363" t="s">
        <v>5171</v>
      </c>
      <c r="C482" s="1068" t="s">
        <v>5199</v>
      </c>
      <c r="D482" s="1068"/>
      <c r="E482" s="1068"/>
      <c r="F482" s="364" t="s">
        <v>4984</v>
      </c>
      <c r="G482" s="364"/>
      <c r="H482" s="364"/>
      <c r="I482" s="364" t="s">
        <v>4680</v>
      </c>
      <c r="J482" s="365"/>
      <c r="K482" s="364"/>
      <c r="L482" s="365"/>
      <c r="M482" s="364"/>
      <c r="N482" s="366"/>
      <c r="V482" s="361"/>
      <c r="W482" s="367" t="s">
        <v>5199</v>
      </c>
      <c r="AC482" s="367"/>
      <c r="AD482" s="384"/>
      <c r="AE482" s="367"/>
      <c r="AG482" s="367"/>
      <c r="AH482" s="367"/>
    </row>
    <row r="483" spans="1:34" s="332" customFormat="1" ht="12" x14ac:dyDescent="0.2">
      <c r="A483" s="368"/>
      <c r="B483" s="369"/>
      <c r="C483" s="1065" t="s">
        <v>5200</v>
      </c>
      <c r="D483" s="1065"/>
      <c r="E483" s="1065"/>
      <c r="F483" s="1065"/>
      <c r="G483" s="1065"/>
      <c r="H483" s="1065"/>
      <c r="I483" s="1065"/>
      <c r="J483" s="1065"/>
      <c r="K483" s="1065"/>
      <c r="L483" s="1065"/>
      <c r="M483" s="1065"/>
      <c r="N483" s="1072"/>
      <c r="V483" s="361"/>
      <c r="W483" s="367"/>
      <c r="X483" s="335" t="s">
        <v>5200</v>
      </c>
      <c r="AC483" s="367"/>
      <c r="AD483" s="384"/>
      <c r="AE483" s="367"/>
      <c r="AG483" s="367"/>
      <c r="AH483" s="367"/>
    </row>
    <row r="484" spans="1:34" s="332" customFormat="1" ht="33.75" x14ac:dyDescent="0.2">
      <c r="A484" s="370"/>
      <c r="B484" s="371" t="s">
        <v>430</v>
      </c>
      <c r="C484" s="1065" t="s">
        <v>431</v>
      </c>
      <c r="D484" s="1065"/>
      <c r="E484" s="1065"/>
      <c r="F484" s="1065"/>
      <c r="G484" s="1065"/>
      <c r="H484" s="1065"/>
      <c r="I484" s="1065"/>
      <c r="J484" s="1065"/>
      <c r="K484" s="1065"/>
      <c r="L484" s="1065"/>
      <c r="M484" s="1065"/>
      <c r="N484" s="1072"/>
      <c r="V484" s="361"/>
      <c r="W484" s="367"/>
      <c r="Y484" s="335" t="s">
        <v>431</v>
      </c>
      <c r="AC484" s="367"/>
      <c r="AD484" s="384"/>
      <c r="AE484" s="367"/>
      <c r="AG484" s="367"/>
      <c r="AH484" s="367"/>
    </row>
    <row r="485" spans="1:34" s="332" customFormat="1" ht="12" x14ac:dyDescent="0.2">
      <c r="A485" s="372"/>
      <c r="B485" s="371" t="s">
        <v>423</v>
      </c>
      <c r="C485" s="1065" t="s">
        <v>432</v>
      </c>
      <c r="D485" s="1065"/>
      <c r="E485" s="1065"/>
      <c r="F485" s="373"/>
      <c r="G485" s="373"/>
      <c r="H485" s="373"/>
      <c r="I485" s="373"/>
      <c r="J485" s="374">
        <v>774.36</v>
      </c>
      <c r="K485" s="373" t="s">
        <v>436</v>
      </c>
      <c r="L485" s="374">
        <v>462.68</v>
      </c>
      <c r="M485" s="373"/>
      <c r="N485" s="375"/>
      <c r="V485" s="361"/>
      <c r="W485" s="367"/>
      <c r="Z485" s="335" t="s">
        <v>432</v>
      </c>
      <c r="AC485" s="367"/>
      <c r="AD485" s="384"/>
      <c r="AE485" s="367"/>
      <c r="AG485" s="367"/>
      <c r="AH485" s="367"/>
    </row>
    <row r="486" spans="1:34" s="332" customFormat="1" ht="12" x14ac:dyDescent="0.2">
      <c r="A486" s="372"/>
      <c r="B486" s="371" t="s">
        <v>434</v>
      </c>
      <c r="C486" s="1065" t="s">
        <v>435</v>
      </c>
      <c r="D486" s="1065"/>
      <c r="E486" s="1065"/>
      <c r="F486" s="373"/>
      <c r="G486" s="373"/>
      <c r="H486" s="373"/>
      <c r="I486" s="373"/>
      <c r="J486" s="374">
        <v>821.12</v>
      </c>
      <c r="K486" s="373" t="s">
        <v>436</v>
      </c>
      <c r="L486" s="374">
        <v>490.62</v>
      </c>
      <c r="M486" s="373"/>
      <c r="N486" s="375"/>
      <c r="V486" s="361"/>
      <c r="W486" s="367"/>
      <c r="Z486" s="335" t="s">
        <v>435</v>
      </c>
      <c r="AC486" s="367"/>
      <c r="AD486" s="384"/>
      <c r="AE486" s="367"/>
      <c r="AG486" s="367"/>
      <c r="AH486" s="367"/>
    </row>
    <row r="487" spans="1:34" s="332" customFormat="1" ht="12" x14ac:dyDescent="0.2">
      <c r="A487" s="372"/>
      <c r="B487" s="371" t="s">
        <v>437</v>
      </c>
      <c r="C487" s="1065" t="s">
        <v>438</v>
      </c>
      <c r="D487" s="1065"/>
      <c r="E487" s="1065"/>
      <c r="F487" s="373"/>
      <c r="G487" s="373"/>
      <c r="H487" s="373"/>
      <c r="I487" s="373"/>
      <c r="J487" s="374">
        <v>124.95</v>
      </c>
      <c r="K487" s="373" t="s">
        <v>436</v>
      </c>
      <c r="L487" s="374">
        <v>74.66</v>
      </c>
      <c r="M487" s="373"/>
      <c r="N487" s="375"/>
      <c r="V487" s="361"/>
      <c r="W487" s="367"/>
      <c r="Z487" s="335" t="s">
        <v>438</v>
      </c>
      <c r="AC487" s="367"/>
      <c r="AD487" s="384"/>
      <c r="AE487" s="367"/>
      <c r="AG487" s="367"/>
      <c r="AH487" s="367"/>
    </row>
    <row r="488" spans="1:34" s="332" customFormat="1" ht="12" x14ac:dyDescent="0.2">
      <c r="A488" s="372"/>
      <c r="B488" s="371" t="s">
        <v>439</v>
      </c>
      <c r="C488" s="1065" t="s">
        <v>440</v>
      </c>
      <c r="D488" s="1065"/>
      <c r="E488" s="1065"/>
      <c r="F488" s="373"/>
      <c r="G488" s="373"/>
      <c r="H488" s="373"/>
      <c r="I488" s="373"/>
      <c r="J488" s="374">
        <v>6631.87</v>
      </c>
      <c r="K488" s="373"/>
      <c r="L488" s="374">
        <v>3170.03</v>
      </c>
      <c r="M488" s="373"/>
      <c r="N488" s="375"/>
      <c r="V488" s="361"/>
      <c r="W488" s="367"/>
      <c r="Z488" s="335" t="s">
        <v>440</v>
      </c>
      <c r="AC488" s="367"/>
      <c r="AD488" s="384"/>
      <c r="AE488" s="367"/>
      <c r="AG488" s="367"/>
      <c r="AH488" s="367"/>
    </row>
    <row r="489" spans="1:34" s="332" customFormat="1" ht="22.5" x14ac:dyDescent="0.2">
      <c r="A489" s="368"/>
      <c r="B489" s="381" t="s">
        <v>5175</v>
      </c>
      <c r="C489" s="1076" t="s">
        <v>5176</v>
      </c>
      <c r="D489" s="1076"/>
      <c r="E489" s="1076"/>
      <c r="F489" s="382" t="s">
        <v>1003</v>
      </c>
      <c r="G489" s="382" t="s">
        <v>489</v>
      </c>
      <c r="H489" s="382"/>
      <c r="I489" s="382" t="s">
        <v>489</v>
      </c>
      <c r="J489" s="371"/>
      <c r="K489" s="373"/>
      <c r="L489" s="374"/>
      <c r="M489" s="373"/>
      <c r="N489" s="383"/>
      <c r="V489" s="361"/>
      <c r="W489" s="367"/>
      <c r="AC489" s="367"/>
      <c r="AD489" s="384" t="s">
        <v>5176</v>
      </c>
      <c r="AE489" s="367"/>
      <c r="AG489" s="367"/>
      <c r="AH489" s="367"/>
    </row>
    <row r="490" spans="1:34" s="332" customFormat="1" ht="22.5" x14ac:dyDescent="0.2">
      <c r="A490" s="368"/>
      <c r="B490" s="381" t="s">
        <v>5175</v>
      </c>
      <c r="C490" s="1076" t="s">
        <v>5177</v>
      </c>
      <c r="D490" s="1076"/>
      <c r="E490" s="1076"/>
      <c r="F490" s="382" t="s">
        <v>1003</v>
      </c>
      <c r="G490" s="382" t="s">
        <v>489</v>
      </c>
      <c r="H490" s="382"/>
      <c r="I490" s="382" t="s">
        <v>489</v>
      </c>
      <c r="J490" s="371"/>
      <c r="K490" s="373"/>
      <c r="L490" s="374"/>
      <c r="M490" s="373"/>
      <c r="N490" s="383"/>
      <c r="V490" s="361"/>
      <c r="W490" s="367"/>
      <c r="AC490" s="367"/>
      <c r="AD490" s="384" t="s">
        <v>5177</v>
      </c>
      <c r="AE490" s="367"/>
      <c r="AG490" s="367"/>
      <c r="AH490" s="367"/>
    </row>
    <row r="491" spans="1:34" s="332" customFormat="1" ht="45" x14ac:dyDescent="0.2">
      <c r="A491" s="368"/>
      <c r="B491" s="381" t="s">
        <v>5178</v>
      </c>
      <c r="C491" s="1076" t="s">
        <v>5179</v>
      </c>
      <c r="D491" s="1076"/>
      <c r="E491" s="1076"/>
      <c r="F491" s="382" t="s">
        <v>411</v>
      </c>
      <c r="G491" s="382" t="s">
        <v>489</v>
      </c>
      <c r="H491" s="382"/>
      <c r="I491" s="382" t="s">
        <v>489</v>
      </c>
      <c r="J491" s="371"/>
      <c r="K491" s="373"/>
      <c r="L491" s="374"/>
      <c r="M491" s="373"/>
      <c r="N491" s="383"/>
      <c r="V491" s="361"/>
      <c r="W491" s="367"/>
      <c r="AC491" s="367"/>
      <c r="AD491" s="384" t="s">
        <v>5179</v>
      </c>
      <c r="AE491" s="367"/>
      <c r="AG491" s="367"/>
      <c r="AH491" s="367"/>
    </row>
    <row r="492" spans="1:34" s="332" customFormat="1" ht="12" x14ac:dyDescent="0.2">
      <c r="A492" s="368"/>
      <c r="B492" s="381" t="s">
        <v>5180</v>
      </c>
      <c r="C492" s="1076" t="s">
        <v>5181</v>
      </c>
      <c r="D492" s="1076"/>
      <c r="E492" s="1076"/>
      <c r="F492" s="382" t="s">
        <v>1017</v>
      </c>
      <c r="G492" s="382" t="s">
        <v>489</v>
      </c>
      <c r="H492" s="382"/>
      <c r="I492" s="382" t="s">
        <v>489</v>
      </c>
      <c r="J492" s="371"/>
      <c r="K492" s="373"/>
      <c r="L492" s="374"/>
      <c r="M492" s="373"/>
      <c r="N492" s="383"/>
      <c r="V492" s="361"/>
      <c r="W492" s="367"/>
      <c r="AC492" s="367"/>
      <c r="AD492" s="384" t="s">
        <v>5181</v>
      </c>
      <c r="AE492" s="367"/>
      <c r="AG492" s="367"/>
      <c r="AH492" s="367"/>
    </row>
    <row r="493" spans="1:34" s="332" customFormat="1" ht="12" x14ac:dyDescent="0.2">
      <c r="A493" s="372"/>
      <c r="B493" s="371"/>
      <c r="C493" s="1065" t="s">
        <v>443</v>
      </c>
      <c r="D493" s="1065"/>
      <c r="E493" s="1065"/>
      <c r="F493" s="373" t="s">
        <v>444</v>
      </c>
      <c r="G493" s="373" t="s">
        <v>5182</v>
      </c>
      <c r="H493" s="373" t="s">
        <v>436</v>
      </c>
      <c r="I493" s="373" t="s">
        <v>5201</v>
      </c>
      <c r="J493" s="374"/>
      <c r="K493" s="373"/>
      <c r="L493" s="374"/>
      <c r="M493" s="373"/>
      <c r="N493" s="375"/>
      <c r="V493" s="361"/>
      <c r="W493" s="367"/>
      <c r="AA493" s="335" t="s">
        <v>443</v>
      </c>
      <c r="AC493" s="367"/>
      <c r="AD493" s="384"/>
      <c r="AE493" s="367"/>
      <c r="AG493" s="367"/>
      <c r="AH493" s="367"/>
    </row>
    <row r="494" spans="1:34" s="332" customFormat="1" ht="12" x14ac:dyDescent="0.2">
      <c r="A494" s="372"/>
      <c r="B494" s="371"/>
      <c r="C494" s="1065" t="s">
        <v>447</v>
      </c>
      <c r="D494" s="1065"/>
      <c r="E494" s="1065"/>
      <c r="F494" s="373" t="s">
        <v>444</v>
      </c>
      <c r="G494" s="373" t="s">
        <v>5184</v>
      </c>
      <c r="H494" s="373" t="s">
        <v>436</v>
      </c>
      <c r="I494" s="373" t="s">
        <v>5202</v>
      </c>
      <c r="J494" s="374"/>
      <c r="K494" s="373"/>
      <c r="L494" s="374"/>
      <c r="M494" s="373"/>
      <c r="N494" s="375"/>
      <c r="V494" s="361"/>
      <c r="W494" s="367"/>
      <c r="AA494" s="335" t="s">
        <v>447</v>
      </c>
      <c r="AC494" s="367"/>
      <c r="AD494" s="384"/>
      <c r="AE494" s="367"/>
      <c r="AG494" s="367"/>
      <c r="AH494" s="367"/>
    </row>
    <row r="495" spans="1:34" s="332" customFormat="1" ht="12" x14ac:dyDescent="0.2">
      <c r="A495" s="372"/>
      <c r="B495" s="371"/>
      <c r="C495" s="1077" t="s">
        <v>450</v>
      </c>
      <c r="D495" s="1077"/>
      <c r="E495" s="1077"/>
      <c r="F495" s="376"/>
      <c r="G495" s="376"/>
      <c r="H495" s="376"/>
      <c r="I495" s="376"/>
      <c r="J495" s="377">
        <v>8227.35</v>
      </c>
      <c r="K495" s="376"/>
      <c r="L495" s="377">
        <v>4123.33</v>
      </c>
      <c r="M495" s="376"/>
      <c r="N495" s="378"/>
      <c r="V495" s="361"/>
      <c r="W495" s="367"/>
      <c r="AB495" s="335" t="s">
        <v>450</v>
      </c>
      <c r="AC495" s="367"/>
      <c r="AD495" s="384"/>
      <c r="AE495" s="367"/>
      <c r="AG495" s="367"/>
      <c r="AH495" s="367"/>
    </row>
    <row r="496" spans="1:34" s="332" customFormat="1" ht="12" x14ac:dyDescent="0.2">
      <c r="A496" s="372"/>
      <c r="B496" s="371"/>
      <c r="C496" s="1065" t="s">
        <v>451</v>
      </c>
      <c r="D496" s="1065"/>
      <c r="E496" s="1065"/>
      <c r="F496" s="373"/>
      <c r="G496" s="373"/>
      <c r="H496" s="373"/>
      <c r="I496" s="373"/>
      <c r="J496" s="374"/>
      <c r="K496" s="373"/>
      <c r="L496" s="374">
        <v>537.34</v>
      </c>
      <c r="M496" s="373"/>
      <c r="N496" s="375"/>
      <c r="V496" s="361"/>
      <c r="W496" s="367"/>
      <c r="AA496" s="335" t="s">
        <v>451</v>
      </c>
      <c r="AC496" s="367"/>
      <c r="AD496" s="384"/>
      <c r="AE496" s="367"/>
      <c r="AG496" s="367"/>
      <c r="AH496" s="367"/>
    </row>
    <row r="497" spans="1:34" s="332" customFormat="1" ht="22.5" x14ac:dyDescent="0.2">
      <c r="A497" s="372"/>
      <c r="B497" s="371" t="s">
        <v>4990</v>
      </c>
      <c r="C497" s="1065" t="s">
        <v>4991</v>
      </c>
      <c r="D497" s="1065"/>
      <c r="E497" s="1065"/>
      <c r="F497" s="373" t="s">
        <v>454</v>
      </c>
      <c r="G497" s="373" t="s">
        <v>1754</v>
      </c>
      <c r="H497" s="373"/>
      <c r="I497" s="373" t="s">
        <v>1754</v>
      </c>
      <c r="J497" s="374"/>
      <c r="K497" s="373"/>
      <c r="L497" s="374">
        <v>628.69000000000005</v>
      </c>
      <c r="M497" s="373"/>
      <c r="N497" s="375"/>
      <c r="V497" s="361"/>
      <c r="W497" s="367"/>
      <c r="AA497" s="335" t="s">
        <v>4991</v>
      </c>
      <c r="AC497" s="367"/>
      <c r="AD497" s="384"/>
      <c r="AE497" s="367"/>
      <c r="AG497" s="367"/>
      <c r="AH497" s="367"/>
    </row>
    <row r="498" spans="1:34" s="332" customFormat="1" ht="22.5" x14ac:dyDescent="0.2">
      <c r="A498" s="372"/>
      <c r="B498" s="371" t="s">
        <v>4992</v>
      </c>
      <c r="C498" s="1065" t="s">
        <v>4993</v>
      </c>
      <c r="D498" s="1065"/>
      <c r="E498" s="1065"/>
      <c r="F498" s="373" t="s">
        <v>454</v>
      </c>
      <c r="G498" s="373" t="s">
        <v>980</v>
      </c>
      <c r="H498" s="373"/>
      <c r="I498" s="373" t="s">
        <v>980</v>
      </c>
      <c r="J498" s="374"/>
      <c r="K498" s="373"/>
      <c r="L498" s="374">
        <v>397.63</v>
      </c>
      <c r="M498" s="373"/>
      <c r="N498" s="375"/>
      <c r="V498" s="361"/>
      <c r="W498" s="367"/>
      <c r="AA498" s="335" t="s">
        <v>4993</v>
      </c>
      <c r="AC498" s="367"/>
      <c r="AD498" s="384"/>
      <c r="AE498" s="367"/>
      <c r="AG498" s="367"/>
      <c r="AH498" s="367"/>
    </row>
    <row r="499" spans="1:34" s="332" customFormat="1" ht="12" x14ac:dyDescent="0.2">
      <c r="A499" s="379"/>
      <c r="B499" s="380"/>
      <c r="C499" s="1068" t="s">
        <v>459</v>
      </c>
      <c r="D499" s="1068"/>
      <c r="E499" s="1068"/>
      <c r="F499" s="364"/>
      <c r="G499" s="364"/>
      <c r="H499" s="364"/>
      <c r="I499" s="364"/>
      <c r="J499" s="365"/>
      <c r="K499" s="364"/>
      <c r="L499" s="365">
        <v>5149.6499999999996</v>
      </c>
      <c r="M499" s="376"/>
      <c r="N499" s="366"/>
      <c r="V499" s="361"/>
      <c r="W499" s="367"/>
      <c r="AC499" s="367" t="s">
        <v>459</v>
      </c>
      <c r="AD499" s="384"/>
      <c r="AE499" s="367"/>
      <c r="AG499" s="367"/>
      <c r="AH499" s="367"/>
    </row>
    <row r="500" spans="1:34" s="332" customFormat="1" ht="22.5" x14ac:dyDescent="0.2">
      <c r="A500" s="362" t="s">
        <v>897</v>
      </c>
      <c r="B500" s="363" t="s">
        <v>5186</v>
      </c>
      <c r="C500" s="1068" t="s">
        <v>5187</v>
      </c>
      <c r="D500" s="1068"/>
      <c r="E500" s="1068"/>
      <c r="F500" s="364" t="s">
        <v>644</v>
      </c>
      <c r="G500" s="364"/>
      <c r="H500" s="364"/>
      <c r="I500" s="364" t="s">
        <v>5203</v>
      </c>
      <c r="J500" s="365">
        <v>1382.9</v>
      </c>
      <c r="K500" s="364"/>
      <c r="L500" s="365">
        <v>-2611.0500000000002</v>
      </c>
      <c r="M500" s="364"/>
      <c r="N500" s="366"/>
      <c r="V500" s="361"/>
      <c r="W500" s="367" t="s">
        <v>5187</v>
      </c>
      <c r="AC500" s="367"/>
      <c r="AD500" s="384"/>
      <c r="AE500" s="367"/>
      <c r="AG500" s="367"/>
      <c r="AH500" s="367"/>
    </row>
    <row r="501" spans="1:34" s="332" customFormat="1" ht="12" x14ac:dyDescent="0.2">
      <c r="A501" s="379"/>
      <c r="B501" s="380"/>
      <c r="C501" s="340" t="s">
        <v>462</v>
      </c>
      <c r="D501" s="385"/>
      <c r="E501" s="385"/>
      <c r="F501" s="386"/>
      <c r="G501" s="386"/>
      <c r="H501" s="386"/>
      <c r="I501" s="386"/>
      <c r="J501" s="387"/>
      <c r="K501" s="386"/>
      <c r="L501" s="387"/>
      <c r="M501" s="388"/>
      <c r="N501" s="389"/>
      <c r="V501" s="361"/>
      <c r="W501" s="367"/>
      <c r="AC501" s="367"/>
      <c r="AD501" s="384"/>
      <c r="AE501" s="367"/>
      <c r="AG501" s="367"/>
      <c r="AH501" s="367"/>
    </row>
    <row r="502" spans="1:34" s="332" customFormat="1" ht="22.5" x14ac:dyDescent="0.2">
      <c r="A502" s="362" t="s">
        <v>899</v>
      </c>
      <c r="B502" s="363" t="s">
        <v>5204</v>
      </c>
      <c r="C502" s="1068" t="s">
        <v>5205</v>
      </c>
      <c r="D502" s="1068"/>
      <c r="E502" s="1068"/>
      <c r="F502" s="364" t="s">
        <v>1017</v>
      </c>
      <c r="G502" s="364"/>
      <c r="H502" s="364"/>
      <c r="I502" s="364" t="s">
        <v>434</v>
      </c>
      <c r="J502" s="365">
        <v>908.44</v>
      </c>
      <c r="K502" s="364"/>
      <c r="L502" s="365">
        <v>1816.88</v>
      </c>
      <c r="M502" s="364"/>
      <c r="N502" s="366"/>
      <c r="V502" s="361"/>
      <c r="W502" s="367" t="s">
        <v>5205</v>
      </c>
      <c r="AC502" s="367"/>
      <c r="AD502" s="384"/>
      <c r="AE502" s="367"/>
      <c r="AG502" s="367"/>
      <c r="AH502" s="367"/>
    </row>
    <row r="503" spans="1:34" s="332" customFormat="1" ht="12" x14ac:dyDescent="0.2">
      <c r="A503" s="379"/>
      <c r="B503" s="380"/>
      <c r="C503" s="340" t="s">
        <v>462</v>
      </c>
      <c r="D503" s="385"/>
      <c r="E503" s="385"/>
      <c r="F503" s="386"/>
      <c r="G503" s="386"/>
      <c r="H503" s="386"/>
      <c r="I503" s="386"/>
      <c r="J503" s="387"/>
      <c r="K503" s="386"/>
      <c r="L503" s="387"/>
      <c r="M503" s="388"/>
      <c r="N503" s="389"/>
      <c r="V503" s="361"/>
      <c r="W503" s="367"/>
      <c r="AC503" s="367"/>
      <c r="AD503" s="384"/>
      <c r="AE503" s="367"/>
      <c r="AG503" s="367"/>
      <c r="AH503" s="367"/>
    </row>
    <row r="504" spans="1:34" s="332" customFormat="1" ht="33.75" x14ac:dyDescent="0.2">
      <c r="A504" s="362" t="s">
        <v>901</v>
      </c>
      <c r="B504" s="363" t="s">
        <v>5206</v>
      </c>
      <c r="C504" s="1068" t="s">
        <v>5207</v>
      </c>
      <c r="D504" s="1068"/>
      <c r="E504" s="1068"/>
      <c r="F504" s="364" t="s">
        <v>1017</v>
      </c>
      <c r="G504" s="364"/>
      <c r="H504" s="364"/>
      <c r="I504" s="364" t="s">
        <v>439</v>
      </c>
      <c r="J504" s="365">
        <v>901.16</v>
      </c>
      <c r="K504" s="364"/>
      <c r="L504" s="365">
        <v>3604.64</v>
      </c>
      <c r="M504" s="364"/>
      <c r="N504" s="366"/>
      <c r="V504" s="361"/>
      <c r="W504" s="367" t="s">
        <v>5207</v>
      </c>
      <c r="AC504" s="367"/>
      <c r="AD504" s="384"/>
      <c r="AE504" s="367"/>
      <c r="AG504" s="367"/>
      <c r="AH504" s="367"/>
    </row>
    <row r="505" spans="1:34" s="332" customFormat="1" ht="12" x14ac:dyDescent="0.2">
      <c r="A505" s="379"/>
      <c r="B505" s="380"/>
      <c r="C505" s="340" t="s">
        <v>462</v>
      </c>
      <c r="D505" s="385"/>
      <c r="E505" s="385"/>
      <c r="F505" s="386"/>
      <c r="G505" s="386"/>
      <c r="H505" s="386"/>
      <c r="I505" s="386"/>
      <c r="J505" s="387"/>
      <c r="K505" s="386"/>
      <c r="L505" s="387"/>
      <c r="M505" s="388"/>
      <c r="N505" s="389"/>
      <c r="V505" s="361"/>
      <c r="W505" s="367"/>
      <c r="AC505" s="367"/>
      <c r="AD505" s="384"/>
      <c r="AE505" s="367"/>
      <c r="AG505" s="367"/>
      <c r="AH505" s="367"/>
    </row>
    <row r="506" spans="1:34" s="332" customFormat="1" ht="22.5" x14ac:dyDescent="0.2">
      <c r="A506" s="362" t="s">
        <v>561</v>
      </c>
      <c r="B506" s="363" t="s">
        <v>5208</v>
      </c>
      <c r="C506" s="1068" t="s">
        <v>5209</v>
      </c>
      <c r="D506" s="1068"/>
      <c r="E506" s="1068"/>
      <c r="F506" s="364" t="s">
        <v>1017</v>
      </c>
      <c r="G506" s="364"/>
      <c r="H506" s="364"/>
      <c r="I506" s="364" t="s">
        <v>434</v>
      </c>
      <c r="J506" s="365">
        <v>681.39</v>
      </c>
      <c r="K506" s="364"/>
      <c r="L506" s="365">
        <v>1362.78</v>
      </c>
      <c r="M506" s="364"/>
      <c r="N506" s="366"/>
      <c r="V506" s="361"/>
      <c r="W506" s="367" t="s">
        <v>5209</v>
      </c>
      <c r="AC506" s="367"/>
      <c r="AD506" s="384"/>
      <c r="AE506" s="367"/>
      <c r="AG506" s="367"/>
      <c r="AH506" s="367"/>
    </row>
    <row r="507" spans="1:34" s="332" customFormat="1" ht="12" x14ac:dyDescent="0.2">
      <c r="A507" s="379"/>
      <c r="B507" s="380"/>
      <c r="C507" s="340" t="s">
        <v>462</v>
      </c>
      <c r="D507" s="385"/>
      <c r="E507" s="385"/>
      <c r="F507" s="386"/>
      <c r="G507" s="386"/>
      <c r="H507" s="386"/>
      <c r="I507" s="386"/>
      <c r="J507" s="387"/>
      <c r="K507" s="386"/>
      <c r="L507" s="387"/>
      <c r="M507" s="388"/>
      <c r="N507" s="389"/>
      <c r="V507" s="361"/>
      <c r="W507" s="367"/>
      <c r="AC507" s="367"/>
      <c r="AD507" s="384"/>
      <c r="AE507" s="367"/>
      <c r="AG507" s="367"/>
      <c r="AH507" s="367"/>
    </row>
    <row r="508" spans="1:34" s="332" customFormat="1" ht="22.5" x14ac:dyDescent="0.2">
      <c r="A508" s="362" t="s">
        <v>905</v>
      </c>
      <c r="B508" s="363" t="s">
        <v>5195</v>
      </c>
      <c r="C508" s="1068" t="s">
        <v>5196</v>
      </c>
      <c r="D508" s="1068"/>
      <c r="E508" s="1068"/>
      <c r="F508" s="364" t="s">
        <v>1017</v>
      </c>
      <c r="G508" s="364"/>
      <c r="H508" s="364"/>
      <c r="I508" s="364" t="s">
        <v>434</v>
      </c>
      <c r="J508" s="365">
        <v>31.43</v>
      </c>
      <c r="K508" s="364"/>
      <c r="L508" s="365">
        <v>62.86</v>
      </c>
      <c r="M508" s="364"/>
      <c r="N508" s="366"/>
      <c r="V508" s="361"/>
      <c r="W508" s="367" t="s">
        <v>5196</v>
      </c>
      <c r="AC508" s="367"/>
      <c r="AD508" s="384"/>
      <c r="AE508" s="367"/>
      <c r="AG508" s="367"/>
      <c r="AH508" s="367"/>
    </row>
    <row r="509" spans="1:34" s="332" customFormat="1" ht="12" x14ac:dyDescent="0.2">
      <c r="A509" s="379"/>
      <c r="B509" s="380"/>
      <c r="C509" s="340" t="s">
        <v>462</v>
      </c>
      <c r="D509" s="385"/>
      <c r="E509" s="385"/>
      <c r="F509" s="386"/>
      <c r="G509" s="386"/>
      <c r="H509" s="386"/>
      <c r="I509" s="386"/>
      <c r="J509" s="387"/>
      <c r="K509" s="386"/>
      <c r="L509" s="387"/>
      <c r="M509" s="388"/>
      <c r="N509" s="389"/>
      <c r="V509" s="361"/>
      <c r="W509" s="367"/>
      <c r="AC509" s="367"/>
      <c r="AD509" s="384"/>
      <c r="AE509" s="367"/>
      <c r="AG509" s="367"/>
      <c r="AH509" s="367"/>
    </row>
    <row r="510" spans="1:34" s="332" customFormat="1" ht="33.75" x14ac:dyDescent="0.2">
      <c r="A510" s="362" t="s">
        <v>910</v>
      </c>
      <c r="B510" s="363" t="s">
        <v>5197</v>
      </c>
      <c r="C510" s="1068" t="s">
        <v>5198</v>
      </c>
      <c r="D510" s="1068"/>
      <c r="E510" s="1068"/>
      <c r="F510" s="364" t="s">
        <v>1017</v>
      </c>
      <c r="G510" s="364"/>
      <c r="H510" s="364"/>
      <c r="I510" s="364" t="s">
        <v>434</v>
      </c>
      <c r="J510" s="365">
        <v>78.56</v>
      </c>
      <c r="K510" s="364"/>
      <c r="L510" s="365">
        <v>157.12</v>
      </c>
      <c r="M510" s="364"/>
      <c r="N510" s="366"/>
      <c r="V510" s="361"/>
      <c r="W510" s="367" t="s">
        <v>5198</v>
      </c>
      <c r="AC510" s="367"/>
      <c r="AD510" s="384"/>
      <c r="AE510" s="367"/>
      <c r="AG510" s="367"/>
      <c r="AH510" s="367"/>
    </row>
    <row r="511" spans="1:34" s="332" customFormat="1" ht="12" x14ac:dyDescent="0.2">
      <c r="A511" s="379"/>
      <c r="B511" s="380"/>
      <c r="C511" s="340" t="s">
        <v>462</v>
      </c>
      <c r="D511" s="385"/>
      <c r="E511" s="385"/>
      <c r="F511" s="386"/>
      <c r="G511" s="386"/>
      <c r="H511" s="386"/>
      <c r="I511" s="386"/>
      <c r="J511" s="387"/>
      <c r="K511" s="386"/>
      <c r="L511" s="387"/>
      <c r="M511" s="388"/>
      <c r="N511" s="389"/>
      <c r="V511" s="361"/>
      <c r="W511" s="367"/>
      <c r="AC511" s="367"/>
      <c r="AD511" s="384"/>
      <c r="AE511" s="367"/>
      <c r="AG511" s="367"/>
      <c r="AH511" s="367"/>
    </row>
    <row r="512" spans="1:34" s="332" customFormat="1" ht="22.5" x14ac:dyDescent="0.2">
      <c r="A512" s="362" t="s">
        <v>719</v>
      </c>
      <c r="B512" s="363" t="s">
        <v>5210</v>
      </c>
      <c r="C512" s="1068" t="s">
        <v>5211</v>
      </c>
      <c r="D512" s="1068"/>
      <c r="E512" s="1068"/>
      <c r="F512" s="364" t="s">
        <v>1017</v>
      </c>
      <c r="G512" s="364"/>
      <c r="H512" s="364"/>
      <c r="I512" s="364" t="s">
        <v>434</v>
      </c>
      <c r="J512" s="365">
        <v>442.11</v>
      </c>
      <c r="K512" s="364"/>
      <c r="L512" s="365">
        <v>884.22</v>
      </c>
      <c r="M512" s="364"/>
      <c r="N512" s="366"/>
      <c r="V512" s="361"/>
      <c r="W512" s="367" t="s">
        <v>5211</v>
      </c>
      <c r="AC512" s="367"/>
      <c r="AD512" s="384"/>
      <c r="AE512" s="367"/>
      <c r="AG512" s="367"/>
      <c r="AH512" s="367"/>
    </row>
    <row r="513" spans="1:34" s="332" customFormat="1" ht="12" x14ac:dyDescent="0.2">
      <c r="A513" s="379"/>
      <c r="B513" s="380"/>
      <c r="C513" s="340" t="s">
        <v>462</v>
      </c>
      <c r="D513" s="385"/>
      <c r="E513" s="385"/>
      <c r="F513" s="386"/>
      <c r="G513" s="386"/>
      <c r="H513" s="386"/>
      <c r="I513" s="386"/>
      <c r="J513" s="387"/>
      <c r="K513" s="386"/>
      <c r="L513" s="387"/>
      <c r="M513" s="388"/>
      <c r="N513" s="389"/>
      <c r="V513" s="361"/>
      <c r="W513" s="367"/>
      <c r="AC513" s="367"/>
      <c r="AD513" s="384"/>
      <c r="AE513" s="367"/>
      <c r="AG513" s="367"/>
      <c r="AH513" s="367"/>
    </row>
    <row r="514" spans="1:34" s="332" customFormat="1" ht="12" x14ac:dyDescent="0.2">
      <c r="A514" s="362" t="s">
        <v>912</v>
      </c>
      <c r="B514" s="363" t="s">
        <v>5212</v>
      </c>
      <c r="C514" s="1068" t="s">
        <v>5213</v>
      </c>
      <c r="D514" s="1068"/>
      <c r="E514" s="1068"/>
      <c r="F514" s="364" t="s">
        <v>1017</v>
      </c>
      <c r="G514" s="364"/>
      <c r="H514" s="364"/>
      <c r="I514" s="364" t="s">
        <v>434</v>
      </c>
      <c r="J514" s="365">
        <v>569.52</v>
      </c>
      <c r="K514" s="364"/>
      <c r="L514" s="365">
        <v>1139.04</v>
      </c>
      <c r="M514" s="364"/>
      <c r="N514" s="366"/>
      <c r="V514" s="361"/>
      <c r="W514" s="367" t="s">
        <v>5213</v>
      </c>
      <c r="AC514" s="367"/>
      <c r="AD514" s="384"/>
      <c r="AE514" s="367"/>
      <c r="AG514" s="367"/>
      <c r="AH514" s="367"/>
    </row>
    <row r="515" spans="1:34" s="332" customFormat="1" ht="12" x14ac:dyDescent="0.2">
      <c r="A515" s="379"/>
      <c r="B515" s="380"/>
      <c r="C515" s="340" t="s">
        <v>462</v>
      </c>
      <c r="D515" s="385"/>
      <c r="E515" s="385"/>
      <c r="F515" s="386"/>
      <c r="G515" s="386"/>
      <c r="H515" s="386"/>
      <c r="I515" s="386"/>
      <c r="J515" s="387"/>
      <c r="K515" s="386"/>
      <c r="L515" s="387"/>
      <c r="M515" s="388"/>
      <c r="N515" s="389"/>
      <c r="V515" s="361"/>
      <c r="W515" s="367"/>
      <c r="AC515" s="367"/>
      <c r="AD515" s="384"/>
      <c r="AE515" s="367"/>
      <c r="AG515" s="367"/>
      <c r="AH515" s="367"/>
    </row>
    <row r="516" spans="1:34" s="332" customFormat="1" ht="56.25" x14ac:dyDescent="0.2">
      <c r="A516" s="362" t="s">
        <v>915</v>
      </c>
      <c r="B516" s="363" t="s">
        <v>5214</v>
      </c>
      <c r="C516" s="1068" t="s">
        <v>5215</v>
      </c>
      <c r="D516" s="1068"/>
      <c r="E516" s="1068"/>
      <c r="F516" s="364" t="s">
        <v>5216</v>
      </c>
      <c r="G516" s="364"/>
      <c r="H516" s="364"/>
      <c r="I516" s="364" t="s">
        <v>800</v>
      </c>
      <c r="J516" s="365"/>
      <c r="K516" s="364"/>
      <c r="L516" s="365"/>
      <c r="M516" s="364"/>
      <c r="N516" s="366"/>
      <c r="V516" s="361"/>
      <c r="W516" s="367" t="s">
        <v>5215</v>
      </c>
      <c r="AC516" s="367"/>
      <c r="AD516" s="384"/>
      <c r="AE516" s="367"/>
      <c r="AG516" s="367"/>
      <c r="AH516" s="367"/>
    </row>
    <row r="517" spans="1:34" s="332" customFormat="1" ht="12" x14ac:dyDescent="0.2">
      <c r="A517" s="368"/>
      <c r="B517" s="369"/>
      <c r="C517" s="1065" t="s">
        <v>5217</v>
      </c>
      <c r="D517" s="1065"/>
      <c r="E517" s="1065"/>
      <c r="F517" s="1065"/>
      <c r="G517" s="1065"/>
      <c r="H517" s="1065"/>
      <c r="I517" s="1065"/>
      <c r="J517" s="1065"/>
      <c r="K517" s="1065"/>
      <c r="L517" s="1065"/>
      <c r="M517" s="1065"/>
      <c r="N517" s="1072"/>
      <c r="V517" s="361"/>
      <c r="W517" s="367"/>
      <c r="X517" s="335" t="s">
        <v>5217</v>
      </c>
      <c r="AC517" s="367"/>
      <c r="AD517" s="384"/>
      <c r="AE517" s="367"/>
      <c r="AG517" s="367"/>
      <c r="AH517" s="367"/>
    </row>
    <row r="518" spans="1:34" s="332" customFormat="1" ht="33.75" x14ac:dyDescent="0.2">
      <c r="A518" s="370"/>
      <c r="B518" s="371" t="s">
        <v>430</v>
      </c>
      <c r="C518" s="1065" t="s">
        <v>431</v>
      </c>
      <c r="D518" s="1065"/>
      <c r="E518" s="1065"/>
      <c r="F518" s="1065"/>
      <c r="G518" s="1065"/>
      <c r="H518" s="1065"/>
      <c r="I518" s="1065"/>
      <c r="J518" s="1065"/>
      <c r="K518" s="1065"/>
      <c r="L518" s="1065"/>
      <c r="M518" s="1065"/>
      <c r="N518" s="1072"/>
      <c r="V518" s="361"/>
      <c r="W518" s="367"/>
      <c r="Y518" s="335" t="s">
        <v>431</v>
      </c>
      <c r="AC518" s="367"/>
      <c r="AD518" s="384"/>
      <c r="AE518" s="367"/>
      <c r="AG518" s="367"/>
      <c r="AH518" s="367"/>
    </row>
    <row r="519" spans="1:34" s="332" customFormat="1" ht="12" x14ac:dyDescent="0.2">
      <c r="A519" s="372"/>
      <c r="B519" s="371" t="s">
        <v>423</v>
      </c>
      <c r="C519" s="1065" t="s">
        <v>432</v>
      </c>
      <c r="D519" s="1065"/>
      <c r="E519" s="1065"/>
      <c r="F519" s="373"/>
      <c r="G519" s="373"/>
      <c r="H519" s="373"/>
      <c r="I519" s="373"/>
      <c r="J519" s="374">
        <v>907.06</v>
      </c>
      <c r="K519" s="373" t="s">
        <v>436</v>
      </c>
      <c r="L519" s="374">
        <v>158.74</v>
      </c>
      <c r="M519" s="373"/>
      <c r="N519" s="375"/>
      <c r="V519" s="361"/>
      <c r="W519" s="367"/>
      <c r="Z519" s="335" t="s">
        <v>432</v>
      </c>
      <c r="AC519" s="367"/>
      <c r="AD519" s="384"/>
      <c r="AE519" s="367"/>
      <c r="AG519" s="367"/>
      <c r="AH519" s="367"/>
    </row>
    <row r="520" spans="1:34" s="332" customFormat="1" ht="12" x14ac:dyDescent="0.2">
      <c r="A520" s="372"/>
      <c r="B520" s="371" t="s">
        <v>434</v>
      </c>
      <c r="C520" s="1065" t="s">
        <v>435</v>
      </c>
      <c r="D520" s="1065"/>
      <c r="E520" s="1065"/>
      <c r="F520" s="373"/>
      <c r="G520" s="373"/>
      <c r="H520" s="373"/>
      <c r="I520" s="373"/>
      <c r="J520" s="374">
        <v>1367.28</v>
      </c>
      <c r="K520" s="373" t="s">
        <v>436</v>
      </c>
      <c r="L520" s="374">
        <v>239.27</v>
      </c>
      <c r="M520" s="373"/>
      <c r="N520" s="375"/>
      <c r="V520" s="361"/>
      <c r="W520" s="367"/>
      <c r="Z520" s="335" t="s">
        <v>435</v>
      </c>
      <c r="AC520" s="367"/>
      <c r="AD520" s="384"/>
      <c r="AE520" s="367"/>
      <c r="AG520" s="367"/>
      <c r="AH520" s="367"/>
    </row>
    <row r="521" spans="1:34" s="332" customFormat="1" ht="12" x14ac:dyDescent="0.2">
      <c r="A521" s="372"/>
      <c r="B521" s="371"/>
      <c r="C521" s="1065" t="s">
        <v>443</v>
      </c>
      <c r="D521" s="1065"/>
      <c r="E521" s="1065"/>
      <c r="F521" s="373" t="s">
        <v>444</v>
      </c>
      <c r="G521" s="373" t="s">
        <v>5218</v>
      </c>
      <c r="H521" s="373" t="s">
        <v>436</v>
      </c>
      <c r="I521" s="373" t="s">
        <v>5219</v>
      </c>
      <c r="J521" s="374"/>
      <c r="K521" s="373"/>
      <c r="L521" s="374"/>
      <c r="M521" s="373"/>
      <c r="N521" s="375"/>
      <c r="V521" s="361"/>
      <c r="W521" s="367"/>
      <c r="AA521" s="335" t="s">
        <v>443</v>
      </c>
      <c r="AC521" s="367"/>
      <c r="AD521" s="384"/>
      <c r="AE521" s="367"/>
      <c r="AG521" s="367"/>
      <c r="AH521" s="367"/>
    </row>
    <row r="522" spans="1:34" s="332" customFormat="1" ht="12" x14ac:dyDescent="0.2">
      <c r="A522" s="372"/>
      <c r="B522" s="371"/>
      <c r="C522" s="1077" t="s">
        <v>450</v>
      </c>
      <c r="D522" s="1077"/>
      <c r="E522" s="1077"/>
      <c r="F522" s="376"/>
      <c r="G522" s="376"/>
      <c r="H522" s="376"/>
      <c r="I522" s="376"/>
      <c r="J522" s="377">
        <v>2274.34</v>
      </c>
      <c r="K522" s="376"/>
      <c r="L522" s="377">
        <v>398.01</v>
      </c>
      <c r="M522" s="376"/>
      <c r="N522" s="378"/>
      <c r="V522" s="361"/>
      <c r="W522" s="367"/>
      <c r="AB522" s="335" t="s">
        <v>450</v>
      </c>
      <c r="AC522" s="367"/>
      <c r="AD522" s="384"/>
      <c r="AE522" s="367"/>
      <c r="AG522" s="367"/>
      <c r="AH522" s="367"/>
    </row>
    <row r="523" spans="1:34" s="332" customFormat="1" ht="12" x14ac:dyDescent="0.2">
      <c r="A523" s="372"/>
      <c r="B523" s="371"/>
      <c r="C523" s="1065" t="s">
        <v>451</v>
      </c>
      <c r="D523" s="1065"/>
      <c r="E523" s="1065"/>
      <c r="F523" s="373"/>
      <c r="G523" s="373"/>
      <c r="H523" s="373"/>
      <c r="I523" s="373"/>
      <c r="J523" s="374"/>
      <c r="K523" s="373"/>
      <c r="L523" s="374">
        <v>158.74</v>
      </c>
      <c r="M523" s="373"/>
      <c r="N523" s="375"/>
      <c r="V523" s="361"/>
      <c r="W523" s="367"/>
      <c r="AA523" s="335" t="s">
        <v>451</v>
      </c>
      <c r="AC523" s="367"/>
      <c r="AD523" s="384"/>
      <c r="AE523" s="367"/>
      <c r="AG523" s="367"/>
      <c r="AH523" s="367"/>
    </row>
    <row r="524" spans="1:34" s="332" customFormat="1" ht="45" x14ac:dyDescent="0.2">
      <c r="A524" s="372"/>
      <c r="B524" s="371" t="s">
        <v>5220</v>
      </c>
      <c r="C524" s="1065" t="s">
        <v>5221</v>
      </c>
      <c r="D524" s="1065"/>
      <c r="E524" s="1065"/>
      <c r="F524" s="373" t="s">
        <v>454</v>
      </c>
      <c r="G524" s="373" t="s">
        <v>1131</v>
      </c>
      <c r="H524" s="373"/>
      <c r="I524" s="373" t="s">
        <v>1131</v>
      </c>
      <c r="J524" s="374"/>
      <c r="K524" s="373"/>
      <c r="L524" s="374">
        <v>163.5</v>
      </c>
      <c r="M524" s="373"/>
      <c r="N524" s="375"/>
      <c r="V524" s="361"/>
      <c r="W524" s="367"/>
      <c r="AA524" s="335" t="s">
        <v>5221</v>
      </c>
      <c r="AC524" s="367"/>
      <c r="AD524" s="384"/>
      <c r="AE524" s="367"/>
      <c r="AG524" s="367"/>
      <c r="AH524" s="367"/>
    </row>
    <row r="525" spans="1:34" s="332" customFormat="1" ht="45" x14ac:dyDescent="0.2">
      <c r="A525" s="372"/>
      <c r="B525" s="371" t="s">
        <v>5222</v>
      </c>
      <c r="C525" s="1065" t="s">
        <v>5223</v>
      </c>
      <c r="D525" s="1065"/>
      <c r="E525" s="1065"/>
      <c r="F525" s="373" t="s">
        <v>454</v>
      </c>
      <c r="G525" s="373" t="s">
        <v>912</v>
      </c>
      <c r="H525" s="373"/>
      <c r="I525" s="373" t="s">
        <v>912</v>
      </c>
      <c r="J525" s="374"/>
      <c r="K525" s="373"/>
      <c r="L525" s="374">
        <v>93.66</v>
      </c>
      <c r="M525" s="373"/>
      <c r="N525" s="375"/>
      <c r="V525" s="361"/>
      <c r="W525" s="367"/>
      <c r="AA525" s="335" t="s">
        <v>5223</v>
      </c>
      <c r="AC525" s="367"/>
      <c r="AD525" s="384"/>
      <c r="AE525" s="367"/>
      <c r="AG525" s="367"/>
      <c r="AH525" s="367"/>
    </row>
    <row r="526" spans="1:34" s="332" customFormat="1" ht="12" x14ac:dyDescent="0.2">
      <c r="A526" s="379"/>
      <c r="B526" s="380"/>
      <c r="C526" s="1068" t="s">
        <v>459</v>
      </c>
      <c r="D526" s="1068"/>
      <c r="E526" s="1068"/>
      <c r="F526" s="364"/>
      <c r="G526" s="364"/>
      <c r="H526" s="364"/>
      <c r="I526" s="364"/>
      <c r="J526" s="365"/>
      <c r="K526" s="364"/>
      <c r="L526" s="365">
        <v>655.16999999999996</v>
      </c>
      <c r="M526" s="376"/>
      <c r="N526" s="366"/>
      <c r="V526" s="361"/>
      <c r="W526" s="367"/>
      <c r="AC526" s="367" t="s">
        <v>459</v>
      </c>
      <c r="AD526" s="384"/>
      <c r="AE526" s="367"/>
      <c r="AG526" s="367"/>
      <c r="AH526" s="367"/>
    </row>
    <row r="527" spans="1:34" s="332" customFormat="1" ht="56.25" x14ac:dyDescent="0.2">
      <c r="A527" s="362" t="s">
        <v>918</v>
      </c>
      <c r="B527" s="363" t="s">
        <v>5224</v>
      </c>
      <c r="C527" s="1068" t="s">
        <v>5225</v>
      </c>
      <c r="D527" s="1068"/>
      <c r="E527" s="1068"/>
      <c r="F527" s="364" t="s">
        <v>644</v>
      </c>
      <c r="G527" s="364"/>
      <c r="H527" s="364"/>
      <c r="I527" s="364" t="s">
        <v>3919</v>
      </c>
      <c r="J527" s="365"/>
      <c r="K527" s="364"/>
      <c r="L527" s="365"/>
      <c r="M527" s="364"/>
      <c r="N527" s="366"/>
      <c r="V527" s="361"/>
      <c r="W527" s="367" t="s">
        <v>5225</v>
      </c>
      <c r="AC527" s="367"/>
      <c r="AD527" s="384"/>
      <c r="AE527" s="367"/>
      <c r="AG527" s="367"/>
      <c r="AH527" s="367"/>
    </row>
    <row r="528" spans="1:34" s="332" customFormat="1" ht="33.75" x14ac:dyDescent="0.2">
      <c r="A528" s="370"/>
      <c r="B528" s="371" t="s">
        <v>430</v>
      </c>
      <c r="C528" s="1065" t="s">
        <v>431</v>
      </c>
      <c r="D528" s="1065"/>
      <c r="E528" s="1065"/>
      <c r="F528" s="1065"/>
      <c r="G528" s="1065"/>
      <c r="H528" s="1065"/>
      <c r="I528" s="1065"/>
      <c r="J528" s="1065"/>
      <c r="K528" s="1065"/>
      <c r="L528" s="1065"/>
      <c r="M528" s="1065"/>
      <c r="N528" s="1072"/>
      <c r="V528" s="361"/>
      <c r="W528" s="367"/>
      <c r="Y528" s="335" t="s">
        <v>431</v>
      </c>
      <c r="AC528" s="367"/>
      <c r="AD528" s="384"/>
      <c r="AE528" s="367"/>
      <c r="AG528" s="367"/>
      <c r="AH528" s="367"/>
    </row>
    <row r="529" spans="1:34" s="332" customFormat="1" ht="12" x14ac:dyDescent="0.2">
      <c r="A529" s="372"/>
      <c r="B529" s="371" t="s">
        <v>423</v>
      </c>
      <c r="C529" s="1065" t="s">
        <v>432</v>
      </c>
      <c r="D529" s="1065"/>
      <c r="E529" s="1065"/>
      <c r="F529" s="373"/>
      <c r="G529" s="373"/>
      <c r="H529" s="373"/>
      <c r="I529" s="373"/>
      <c r="J529" s="374">
        <v>608.53</v>
      </c>
      <c r="K529" s="373" t="s">
        <v>436</v>
      </c>
      <c r="L529" s="374">
        <v>6.85</v>
      </c>
      <c r="M529" s="373"/>
      <c r="N529" s="375"/>
      <c r="V529" s="361"/>
      <c r="W529" s="367"/>
      <c r="Z529" s="335" t="s">
        <v>432</v>
      </c>
      <c r="AC529" s="367"/>
      <c r="AD529" s="384"/>
      <c r="AE529" s="367"/>
      <c r="AG529" s="367"/>
      <c r="AH529" s="367"/>
    </row>
    <row r="530" spans="1:34" s="332" customFormat="1" ht="12" x14ac:dyDescent="0.2">
      <c r="A530" s="372"/>
      <c r="B530" s="371" t="s">
        <v>434</v>
      </c>
      <c r="C530" s="1065" t="s">
        <v>435</v>
      </c>
      <c r="D530" s="1065"/>
      <c r="E530" s="1065"/>
      <c r="F530" s="373"/>
      <c r="G530" s="373"/>
      <c r="H530" s="373"/>
      <c r="I530" s="373"/>
      <c r="J530" s="374">
        <v>26.64</v>
      </c>
      <c r="K530" s="373" t="s">
        <v>436</v>
      </c>
      <c r="L530" s="374">
        <v>0.3</v>
      </c>
      <c r="M530" s="373"/>
      <c r="N530" s="375"/>
      <c r="V530" s="361"/>
      <c r="W530" s="367"/>
      <c r="Z530" s="335" t="s">
        <v>435</v>
      </c>
      <c r="AC530" s="367"/>
      <c r="AD530" s="384"/>
      <c r="AE530" s="367"/>
      <c r="AG530" s="367"/>
      <c r="AH530" s="367"/>
    </row>
    <row r="531" spans="1:34" s="332" customFormat="1" ht="12" x14ac:dyDescent="0.2">
      <c r="A531" s="372"/>
      <c r="B531" s="371" t="s">
        <v>437</v>
      </c>
      <c r="C531" s="1065" t="s">
        <v>438</v>
      </c>
      <c r="D531" s="1065"/>
      <c r="E531" s="1065"/>
      <c r="F531" s="373"/>
      <c r="G531" s="373"/>
      <c r="H531" s="373"/>
      <c r="I531" s="373"/>
      <c r="J531" s="374">
        <v>4.6399999999999997</v>
      </c>
      <c r="K531" s="373" t="s">
        <v>436</v>
      </c>
      <c r="L531" s="374">
        <v>0.05</v>
      </c>
      <c r="M531" s="373"/>
      <c r="N531" s="375"/>
      <c r="V531" s="361"/>
      <c r="W531" s="367"/>
      <c r="Z531" s="335" t="s">
        <v>438</v>
      </c>
      <c r="AC531" s="367"/>
      <c r="AD531" s="384"/>
      <c r="AE531" s="367"/>
      <c r="AG531" s="367"/>
      <c r="AH531" s="367"/>
    </row>
    <row r="532" spans="1:34" s="332" customFormat="1" ht="12" x14ac:dyDescent="0.2">
      <c r="A532" s="372"/>
      <c r="B532" s="371" t="s">
        <v>439</v>
      </c>
      <c r="C532" s="1065" t="s">
        <v>440</v>
      </c>
      <c r="D532" s="1065"/>
      <c r="E532" s="1065"/>
      <c r="F532" s="373"/>
      <c r="G532" s="373"/>
      <c r="H532" s="373"/>
      <c r="I532" s="373"/>
      <c r="J532" s="374">
        <v>592.22</v>
      </c>
      <c r="K532" s="373"/>
      <c r="L532" s="374">
        <v>5.33</v>
      </c>
      <c r="M532" s="373"/>
      <c r="N532" s="375"/>
      <c r="V532" s="361"/>
      <c r="W532" s="367"/>
      <c r="Z532" s="335" t="s">
        <v>440</v>
      </c>
      <c r="AC532" s="367"/>
      <c r="AD532" s="384"/>
      <c r="AE532" s="367"/>
      <c r="AG532" s="367"/>
      <c r="AH532" s="367"/>
    </row>
    <row r="533" spans="1:34" s="332" customFormat="1" ht="12" x14ac:dyDescent="0.2">
      <c r="A533" s="368"/>
      <c r="B533" s="381" t="s">
        <v>702</v>
      </c>
      <c r="C533" s="1076" t="s">
        <v>703</v>
      </c>
      <c r="D533" s="1076"/>
      <c r="E533" s="1076"/>
      <c r="F533" s="382" t="s">
        <v>644</v>
      </c>
      <c r="G533" s="382" t="s">
        <v>4072</v>
      </c>
      <c r="H533" s="382"/>
      <c r="I533" s="382" t="s">
        <v>5226</v>
      </c>
      <c r="J533" s="371"/>
      <c r="K533" s="373"/>
      <c r="L533" s="374"/>
      <c r="M533" s="373"/>
      <c r="N533" s="383"/>
      <c r="V533" s="361"/>
      <c r="W533" s="367"/>
      <c r="AC533" s="367"/>
      <c r="AD533" s="384" t="s">
        <v>703</v>
      </c>
      <c r="AE533" s="367"/>
      <c r="AG533" s="367"/>
      <c r="AH533" s="367"/>
    </row>
    <row r="534" spans="1:34" s="332" customFormat="1" ht="12" x14ac:dyDescent="0.2">
      <c r="A534" s="372"/>
      <c r="B534" s="371"/>
      <c r="C534" s="1065" t="s">
        <v>443</v>
      </c>
      <c r="D534" s="1065"/>
      <c r="E534" s="1065"/>
      <c r="F534" s="373" t="s">
        <v>444</v>
      </c>
      <c r="G534" s="373" t="s">
        <v>5227</v>
      </c>
      <c r="H534" s="373" t="s">
        <v>436</v>
      </c>
      <c r="I534" s="373" t="s">
        <v>5228</v>
      </c>
      <c r="J534" s="374"/>
      <c r="K534" s="373"/>
      <c r="L534" s="374"/>
      <c r="M534" s="373"/>
      <c r="N534" s="375"/>
      <c r="V534" s="361"/>
      <c r="W534" s="367"/>
      <c r="AA534" s="335" t="s">
        <v>443</v>
      </c>
      <c r="AC534" s="367"/>
      <c r="AD534" s="384"/>
      <c r="AE534" s="367"/>
      <c r="AG534" s="367"/>
      <c r="AH534" s="367"/>
    </row>
    <row r="535" spans="1:34" s="332" customFormat="1" ht="12" x14ac:dyDescent="0.2">
      <c r="A535" s="372"/>
      <c r="B535" s="371"/>
      <c r="C535" s="1065" t="s">
        <v>447</v>
      </c>
      <c r="D535" s="1065"/>
      <c r="E535" s="1065"/>
      <c r="F535" s="373" t="s">
        <v>444</v>
      </c>
      <c r="G535" s="373" t="s">
        <v>847</v>
      </c>
      <c r="H535" s="373" t="s">
        <v>436</v>
      </c>
      <c r="I535" s="373" t="s">
        <v>5091</v>
      </c>
      <c r="J535" s="374"/>
      <c r="K535" s="373"/>
      <c r="L535" s="374"/>
      <c r="M535" s="373"/>
      <c r="N535" s="375"/>
      <c r="V535" s="361"/>
      <c r="W535" s="367"/>
      <c r="AA535" s="335" t="s">
        <v>447</v>
      </c>
      <c r="AC535" s="367"/>
      <c r="AD535" s="384"/>
      <c r="AE535" s="367"/>
      <c r="AG535" s="367"/>
      <c r="AH535" s="367"/>
    </row>
    <row r="536" spans="1:34" s="332" customFormat="1" ht="12" x14ac:dyDescent="0.2">
      <c r="A536" s="372"/>
      <c r="B536" s="371"/>
      <c r="C536" s="1077" t="s">
        <v>450</v>
      </c>
      <c r="D536" s="1077"/>
      <c r="E536" s="1077"/>
      <c r="F536" s="376"/>
      <c r="G536" s="376"/>
      <c r="H536" s="376"/>
      <c r="I536" s="376"/>
      <c r="J536" s="377">
        <v>1227.3900000000001</v>
      </c>
      <c r="K536" s="376"/>
      <c r="L536" s="377">
        <v>12.48</v>
      </c>
      <c r="M536" s="376"/>
      <c r="N536" s="378"/>
      <c r="V536" s="361"/>
      <c r="W536" s="367"/>
      <c r="AB536" s="335" t="s">
        <v>450</v>
      </c>
      <c r="AC536" s="367"/>
      <c r="AD536" s="384"/>
      <c r="AE536" s="367"/>
      <c r="AG536" s="367"/>
      <c r="AH536" s="367"/>
    </row>
    <row r="537" spans="1:34" s="332" customFormat="1" ht="12" x14ac:dyDescent="0.2">
      <c r="A537" s="372"/>
      <c r="B537" s="371"/>
      <c r="C537" s="1065" t="s">
        <v>451</v>
      </c>
      <c r="D537" s="1065"/>
      <c r="E537" s="1065"/>
      <c r="F537" s="373"/>
      <c r="G537" s="373"/>
      <c r="H537" s="373"/>
      <c r="I537" s="373"/>
      <c r="J537" s="374"/>
      <c r="K537" s="373"/>
      <c r="L537" s="374">
        <v>6.9</v>
      </c>
      <c r="M537" s="373"/>
      <c r="N537" s="375"/>
      <c r="V537" s="361"/>
      <c r="W537" s="367"/>
      <c r="AA537" s="335" t="s">
        <v>451</v>
      </c>
      <c r="AC537" s="367"/>
      <c r="AD537" s="384"/>
      <c r="AE537" s="367"/>
      <c r="AG537" s="367"/>
      <c r="AH537" s="367"/>
    </row>
    <row r="538" spans="1:34" s="332" customFormat="1" ht="45" x14ac:dyDescent="0.2">
      <c r="A538" s="372"/>
      <c r="B538" s="371" t="s">
        <v>5220</v>
      </c>
      <c r="C538" s="1065" t="s">
        <v>5221</v>
      </c>
      <c r="D538" s="1065"/>
      <c r="E538" s="1065"/>
      <c r="F538" s="373" t="s">
        <v>454</v>
      </c>
      <c r="G538" s="373" t="s">
        <v>1131</v>
      </c>
      <c r="H538" s="373"/>
      <c r="I538" s="373" t="s">
        <v>1131</v>
      </c>
      <c r="J538" s="374"/>
      <c r="K538" s="373"/>
      <c r="L538" s="374">
        <v>7.11</v>
      </c>
      <c r="M538" s="373"/>
      <c r="N538" s="375"/>
      <c r="V538" s="361"/>
      <c r="W538" s="367"/>
      <c r="AA538" s="335" t="s">
        <v>5221</v>
      </c>
      <c r="AC538" s="367"/>
      <c r="AD538" s="384"/>
      <c r="AE538" s="367"/>
      <c r="AG538" s="367"/>
      <c r="AH538" s="367"/>
    </row>
    <row r="539" spans="1:34" s="332" customFormat="1" ht="45" x14ac:dyDescent="0.2">
      <c r="A539" s="372"/>
      <c r="B539" s="371" t="s">
        <v>5222</v>
      </c>
      <c r="C539" s="1065" t="s">
        <v>5223</v>
      </c>
      <c r="D539" s="1065"/>
      <c r="E539" s="1065"/>
      <c r="F539" s="373" t="s">
        <v>454</v>
      </c>
      <c r="G539" s="373" t="s">
        <v>912</v>
      </c>
      <c r="H539" s="373"/>
      <c r="I539" s="373" t="s">
        <v>912</v>
      </c>
      <c r="J539" s="374"/>
      <c r="K539" s="373"/>
      <c r="L539" s="374">
        <v>4.07</v>
      </c>
      <c r="M539" s="373"/>
      <c r="N539" s="375"/>
      <c r="V539" s="361"/>
      <c r="W539" s="367"/>
      <c r="AA539" s="335" t="s">
        <v>5223</v>
      </c>
      <c r="AC539" s="367"/>
      <c r="AD539" s="384"/>
      <c r="AE539" s="367"/>
      <c r="AG539" s="367"/>
      <c r="AH539" s="367"/>
    </row>
    <row r="540" spans="1:34" s="332" customFormat="1" ht="12" x14ac:dyDescent="0.2">
      <c r="A540" s="379"/>
      <c r="B540" s="380"/>
      <c r="C540" s="1068" t="s">
        <v>459</v>
      </c>
      <c r="D540" s="1068"/>
      <c r="E540" s="1068"/>
      <c r="F540" s="364"/>
      <c r="G540" s="364"/>
      <c r="H540" s="364"/>
      <c r="I540" s="364"/>
      <c r="J540" s="365"/>
      <c r="K540" s="364"/>
      <c r="L540" s="365">
        <v>23.66</v>
      </c>
      <c r="M540" s="376"/>
      <c r="N540" s="366"/>
      <c r="V540" s="361"/>
      <c r="W540" s="367"/>
      <c r="AC540" s="367" t="s">
        <v>459</v>
      </c>
      <c r="AD540" s="384"/>
      <c r="AE540" s="367"/>
      <c r="AG540" s="367"/>
      <c r="AH540" s="367"/>
    </row>
    <row r="541" spans="1:34" s="332" customFormat="1" ht="45" x14ac:dyDescent="0.2">
      <c r="A541" s="362" t="s">
        <v>458</v>
      </c>
      <c r="B541" s="363" t="s">
        <v>5229</v>
      </c>
      <c r="C541" s="1068" t="s">
        <v>5230</v>
      </c>
      <c r="D541" s="1068"/>
      <c r="E541" s="1068"/>
      <c r="F541" s="364" t="s">
        <v>488</v>
      </c>
      <c r="G541" s="364"/>
      <c r="H541" s="364"/>
      <c r="I541" s="364" t="s">
        <v>2942</v>
      </c>
      <c r="J541" s="365">
        <v>43.92</v>
      </c>
      <c r="K541" s="364"/>
      <c r="L541" s="365">
        <v>592.91999999999996</v>
      </c>
      <c r="M541" s="364"/>
      <c r="N541" s="366"/>
      <c r="V541" s="361"/>
      <c r="W541" s="367" t="s">
        <v>5230</v>
      </c>
      <c r="AC541" s="367"/>
      <c r="AD541" s="384"/>
      <c r="AE541" s="367"/>
      <c r="AG541" s="367"/>
      <c r="AH541" s="367"/>
    </row>
    <row r="542" spans="1:34" s="332" customFormat="1" ht="12" x14ac:dyDescent="0.2">
      <c r="A542" s="379"/>
      <c r="B542" s="380"/>
      <c r="C542" s="340" t="s">
        <v>5231</v>
      </c>
      <c r="D542" s="385"/>
      <c r="E542" s="385"/>
      <c r="F542" s="386"/>
      <c r="G542" s="386"/>
      <c r="H542" s="386"/>
      <c r="I542" s="386"/>
      <c r="J542" s="387"/>
      <c r="K542" s="386"/>
      <c r="L542" s="387"/>
      <c r="M542" s="388"/>
      <c r="N542" s="389"/>
      <c r="V542" s="361"/>
      <c r="W542" s="367"/>
      <c r="AC542" s="367"/>
      <c r="AD542" s="384"/>
      <c r="AE542" s="367"/>
      <c r="AG542" s="367"/>
      <c r="AH542" s="367"/>
    </row>
    <row r="543" spans="1:34" s="332" customFormat="1" ht="45" x14ac:dyDescent="0.2">
      <c r="A543" s="362" t="s">
        <v>930</v>
      </c>
      <c r="B543" s="363" t="s">
        <v>5232</v>
      </c>
      <c r="C543" s="1068" t="s">
        <v>5233</v>
      </c>
      <c r="D543" s="1068"/>
      <c r="E543" s="1068"/>
      <c r="F543" s="364" t="s">
        <v>644</v>
      </c>
      <c r="G543" s="364"/>
      <c r="H543" s="364"/>
      <c r="I543" s="364" t="s">
        <v>3919</v>
      </c>
      <c r="J543" s="365"/>
      <c r="K543" s="364"/>
      <c r="L543" s="365"/>
      <c r="M543" s="364"/>
      <c r="N543" s="366"/>
      <c r="V543" s="361"/>
      <c r="W543" s="367" t="s">
        <v>5233</v>
      </c>
      <c r="AC543" s="367"/>
      <c r="AD543" s="384"/>
      <c r="AE543" s="367"/>
      <c r="AG543" s="367"/>
      <c r="AH543" s="367"/>
    </row>
    <row r="544" spans="1:34" s="332" customFormat="1" ht="12" x14ac:dyDescent="0.2">
      <c r="A544" s="372"/>
      <c r="B544" s="371" t="s">
        <v>423</v>
      </c>
      <c r="C544" s="1065" t="s">
        <v>432</v>
      </c>
      <c r="D544" s="1065"/>
      <c r="E544" s="1065"/>
      <c r="F544" s="373"/>
      <c r="G544" s="373"/>
      <c r="H544" s="373"/>
      <c r="I544" s="373"/>
      <c r="J544" s="374">
        <v>68.5</v>
      </c>
      <c r="K544" s="373"/>
      <c r="L544" s="374">
        <v>0.62</v>
      </c>
      <c r="M544" s="373"/>
      <c r="N544" s="375"/>
      <c r="V544" s="361"/>
      <c r="W544" s="367"/>
      <c r="Z544" s="335" t="s">
        <v>432</v>
      </c>
      <c r="AC544" s="367"/>
      <c r="AD544" s="384"/>
      <c r="AE544" s="367"/>
      <c r="AG544" s="367"/>
      <c r="AH544" s="367"/>
    </row>
    <row r="545" spans="1:34" s="332" customFormat="1" ht="12" x14ac:dyDescent="0.2">
      <c r="A545" s="372"/>
      <c r="B545" s="371"/>
      <c r="C545" s="1065" t="s">
        <v>443</v>
      </c>
      <c r="D545" s="1065"/>
      <c r="E545" s="1065"/>
      <c r="F545" s="373" t="s">
        <v>444</v>
      </c>
      <c r="G545" s="373" t="s">
        <v>5234</v>
      </c>
      <c r="H545" s="373"/>
      <c r="I545" s="373" t="s">
        <v>5235</v>
      </c>
      <c r="J545" s="374"/>
      <c r="K545" s="373"/>
      <c r="L545" s="374"/>
      <c r="M545" s="373"/>
      <c r="N545" s="375"/>
      <c r="V545" s="361"/>
      <c r="W545" s="367"/>
      <c r="AA545" s="335" t="s">
        <v>443</v>
      </c>
      <c r="AC545" s="367"/>
      <c r="AD545" s="384"/>
      <c r="AE545" s="367"/>
      <c r="AG545" s="367"/>
      <c r="AH545" s="367"/>
    </row>
    <row r="546" spans="1:34" s="332" customFormat="1" ht="12" x14ac:dyDescent="0.2">
      <c r="A546" s="372"/>
      <c r="B546" s="371"/>
      <c r="C546" s="1077" t="s">
        <v>450</v>
      </c>
      <c r="D546" s="1077"/>
      <c r="E546" s="1077"/>
      <c r="F546" s="376"/>
      <c r="G546" s="376"/>
      <c r="H546" s="376"/>
      <c r="I546" s="376"/>
      <c r="J546" s="377">
        <v>68.5</v>
      </c>
      <c r="K546" s="376"/>
      <c r="L546" s="377">
        <v>0.62</v>
      </c>
      <c r="M546" s="376"/>
      <c r="N546" s="378"/>
      <c r="V546" s="361"/>
      <c r="W546" s="367"/>
      <c r="AB546" s="335" t="s">
        <v>450</v>
      </c>
      <c r="AC546" s="367"/>
      <c r="AD546" s="384"/>
      <c r="AE546" s="367"/>
      <c r="AG546" s="367"/>
      <c r="AH546" s="367"/>
    </row>
    <row r="547" spans="1:34" s="332" customFormat="1" ht="12" x14ac:dyDescent="0.2">
      <c r="A547" s="372"/>
      <c r="B547" s="371"/>
      <c r="C547" s="1065" t="s">
        <v>451</v>
      </c>
      <c r="D547" s="1065"/>
      <c r="E547" s="1065"/>
      <c r="F547" s="373"/>
      <c r="G547" s="373"/>
      <c r="H547" s="373"/>
      <c r="I547" s="373"/>
      <c r="J547" s="374"/>
      <c r="K547" s="373"/>
      <c r="L547" s="374">
        <v>0.62</v>
      </c>
      <c r="M547" s="373"/>
      <c r="N547" s="375"/>
      <c r="V547" s="361"/>
      <c r="W547" s="367"/>
      <c r="AA547" s="335" t="s">
        <v>451</v>
      </c>
      <c r="AC547" s="367"/>
      <c r="AD547" s="384"/>
      <c r="AE547" s="367"/>
      <c r="AG547" s="367"/>
      <c r="AH547" s="367"/>
    </row>
    <row r="548" spans="1:34" s="332" customFormat="1" ht="33.75" x14ac:dyDescent="0.2">
      <c r="A548" s="372"/>
      <c r="B548" s="371" t="s">
        <v>5236</v>
      </c>
      <c r="C548" s="1065" t="s">
        <v>5237</v>
      </c>
      <c r="D548" s="1065"/>
      <c r="E548" s="1065"/>
      <c r="F548" s="373" t="s">
        <v>454</v>
      </c>
      <c r="G548" s="373" t="s">
        <v>976</v>
      </c>
      <c r="H548" s="373"/>
      <c r="I548" s="373" t="s">
        <v>976</v>
      </c>
      <c r="J548" s="374"/>
      <c r="K548" s="373"/>
      <c r="L548" s="374">
        <v>0.45</v>
      </c>
      <c r="M548" s="373"/>
      <c r="N548" s="375"/>
      <c r="V548" s="361"/>
      <c r="W548" s="367"/>
      <c r="AA548" s="335" t="s">
        <v>5237</v>
      </c>
      <c r="AC548" s="367"/>
      <c r="AD548" s="384"/>
      <c r="AE548" s="367"/>
      <c r="AG548" s="367"/>
      <c r="AH548" s="367"/>
    </row>
    <row r="549" spans="1:34" s="332" customFormat="1" ht="33.75" x14ac:dyDescent="0.2">
      <c r="A549" s="372"/>
      <c r="B549" s="371" t="s">
        <v>5238</v>
      </c>
      <c r="C549" s="1065" t="s">
        <v>5239</v>
      </c>
      <c r="D549" s="1065"/>
      <c r="E549" s="1065"/>
      <c r="F549" s="373" t="s">
        <v>454</v>
      </c>
      <c r="G549" s="373" t="s">
        <v>166</v>
      </c>
      <c r="H549" s="373"/>
      <c r="I549" s="373" t="s">
        <v>166</v>
      </c>
      <c r="J549" s="374"/>
      <c r="K549" s="373"/>
      <c r="L549" s="374">
        <v>0.21</v>
      </c>
      <c r="M549" s="373"/>
      <c r="N549" s="375"/>
      <c r="V549" s="361"/>
      <c r="W549" s="367"/>
      <c r="AA549" s="335" t="s">
        <v>5239</v>
      </c>
      <c r="AC549" s="367"/>
      <c r="AD549" s="384"/>
      <c r="AE549" s="367"/>
      <c r="AG549" s="367"/>
      <c r="AH549" s="367"/>
    </row>
    <row r="550" spans="1:34" s="332" customFormat="1" ht="12" x14ac:dyDescent="0.2">
      <c r="A550" s="379"/>
      <c r="B550" s="380"/>
      <c r="C550" s="1068" t="s">
        <v>459</v>
      </c>
      <c r="D550" s="1068"/>
      <c r="E550" s="1068"/>
      <c r="F550" s="364"/>
      <c r="G550" s="364"/>
      <c r="H550" s="364"/>
      <c r="I550" s="364"/>
      <c r="J550" s="365"/>
      <c r="K550" s="364"/>
      <c r="L550" s="365">
        <v>1.28</v>
      </c>
      <c r="M550" s="376"/>
      <c r="N550" s="366"/>
      <c r="V550" s="361"/>
      <c r="W550" s="367"/>
      <c r="AC550" s="367" t="s">
        <v>459</v>
      </c>
      <c r="AD550" s="384"/>
      <c r="AE550" s="367"/>
      <c r="AG550" s="367"/>
      <c r="AH550" s="367"/>
    </row>
    <row r="551" spans="1:34" s="332" customFormat="1" ht="1.5" customHeight="1" x14ac:dyDescent="0.2">
      <c r="A551" s="386"/>
      <c r="B551" s="380"/>
      <c r="C551" s="380"/>
      <c r="D551" s="380"/>
      <c r="E551" s="380"/>
      <c r="F551" s="386"/>
      <c r="G551" s="386"/>
      <c r="H551" s="386"/>
      <c r="I551" s="386"/>
      <c r="J551" s="390"/>
      <c r="K551" s="386"/>
      <c r="L551" s="390"/>
      <c r="M551" s="373"/>
      <c r="N551" s="390"/>
      <c r="V551" s="361"/>
      <c r="W551" s="367"/>
      <c r="AC551" s="367"/>
      <c r="AD551" s="384"/>
      <c r="AE551" s="367"/>
      <c r="AG551" s="367"/>
      <c r="AH551" s="367"/>
    </row>
    <row r="552" spans="1:34" s="332" customFormat="1" ht="12" x14ac:dyDescent="0.2">
      <c r="A552" s="391"/>
      <c r="B552" s="392"/>
      <c r="C552" s="1068" t="s">
        <v>5240</v>
      </c>
      <c r="D552" s="1068"/>
      <c r="E552" s="1068"/>
      <c r="F552" s="1068"/>
      <c r="G552" s="1068"/>
      <c r="H552" s="1068"/>
      <c r="I552" s="1068"/>
      <c r="J552" s="1068"/>
      <c r="K552" s="1068"/>
      <c r="L552" s="393"/>
      <c r="M552" s="394"/>
      <c r="N552" s="395"/>
      <c r="V552" s="361"/>
      <c r="W552" s="367"/>
      <c r="AC552" s="367"/>
      <c r="AD552" s="384"/>
      <c r="AE552" s="367" t="s">
        <v>5240</v>
      </c>
      <c r="AG552" s="367"/>
      <c r="AH552" s="367"/>
    </row>
    <row r="553" spans="1:34" s="332" customFormat="1" ht="12" x14ac:dyDescent="0.2">
      <c r="A553" s="396"/>
      <c r="B553" s="371"/>
      <c r="C553" s="1065" t="s">
        <v>512</v>
      </c>
      <c r="D553" s="1065"/>
      <c r="E553" s="1065"/>
      <c r="F553" s="1065"/>
      <c r="G553" s="1065"/>
      <c r="H553" s="1065"/>
      <c r="I553" s="1065"/>
      <c r="J553" s="1065"/>
      <c r="K553" s="1065"/>
      <c r="L553" s="397">
        <v>16987.66</v>
      </c>
      <c r="M553" s="398"/>
      <c r="N553" s="399"/>
      <c r="V553" s="361"/>
      <c r="W553" s="367"/>
      <c r="AC553" s="367"/>
      <c r="AD553" s="384"/>
      <c r="AE553" s="367"/>
      <c r="AF553" s="335" t="s">
        <v>512</v>
      </c>
      <c r="AG553" s="367"/>
      <c r="AH553" s="367"/>
    </row>
    <row r="554" spans="1:34" s="332" customFormat="1" ht="12" x14ac:dyDescent="0.2">
      <c r="A554" s="396"/>
      <c r="B554" s="371"/>
      <c r="C554" s="1065" t="s">
        <v>513</v>
      </c>
      <c r="D554" s="1065"/>
      <c r="E554" s="1065"/>
      <c r="F554" s="1065"/>
      <c r="G554" s="1065"/>
      <c r="H554" s="1065"/>
      <c r="I554" s="1065"/>
      <c r="J554" s="1065"/>
      <c r="K554" s="1065"/>
      <c r="L554" s="397"/>
      <c r="M554" s="398"/>
      <c r="N554" s="399"/>
      <c r="V554" s="361"/>
      <c r="W554" s="367"/>
      <c r="AC554" s="367"/>
      <c r="AD554" s="384"/>
      <c r="AE554" s="367"/>
      <c r="AF554" s="335" t="s">
        <v>513</v>
      </c>
      <c r="AG554" s="367"/>
      <c r="AH554" s="367"/>
    </row>
    <row r="555" spans="1:34" s="332" customFormat="1" ht="12" x14ac:dyDescent="0.2">
      <c r="A555" s="396"/>
      <c r="B555" s="371"/>
      <c r="C555" s="1065" t="s">
        <v>514</v>
      </c>
      <c r="D555" s="1065"/>
      <c r="E555" s="1065"/>
      <c r="F555" s="1065"/>
      <c r="G555" s="1065"/>
      <c r="H555" s="1065"/>
      <c r="I555" s="1065"/>
      <c r="J555" s="1065"/>
      <c r="K555" s="1065"/>
      <c r="L555" s="397">
        <v>923.15</v>
      </c>
      <c r="M555" s="398"/>
      <c r="N555" s="399"/>
      <c r="V555" s="361"/>
      <c r="W555" s="367"/>
      <c r="AC555" s="367"/>
      <c r="AD555" s="384"/>
      <c r="AE555" s="367"/>
      <c r="AF555" s="335" t="s">
        <v>514</v>
      </c>
      <c r="AG555" s="367"/>
      <c r="AH555" s="367"/>
    </row>
    <row r="556" spans="1:34" s="332" customFormat="1" ht="12" x14ac:dyDescent="0.2">
      <c r="A556" s="396"/>
      <c r="B556" s="371"/>
      <c r="C556" s="1065" t="s">
        <v>515</v>
      </c>
      <c r="D556" s="1065"/>
      <c r="E556" s="1065"/>
      <c r="F556" s="1065"/>
      <c r="G556" s="1065"/>
      <c r="H556" s="1065"/>
      <c r="I556" s="1065"/>
      <c r="J556" s="1065"/>
      <c r="K556" s="1065"/>
      <c r="L556" s="397">
        <v>1042.22</v>
      </c>
      <c r="M556" s="398"/>
      <c r="N556" s="399"/>
      <c r="V556" s="361"/>
      <c r="W556" s="367"/>
      <c r="AC556" s="367"/>
      <c r="AD556" s="384"/>
      <c r="AE556" s="367"/>
      <c r="AF556" s="335" t="s">
        <v>515</v>
      </c>
      <c r="AG556" s="367"/>
      <c r="AH556" s="367"/>
    </row>
    <row r="557" spans="1:34" s="332" customFormat="1" ht="12" x14ac:dyDescent="0.2">
      <c r="A557" s="396"/>
      <c r="B557" s="371"/>
      <c r="C557" s="1065" t="s">
        <v>516</v>
      </c>
      <c r="D557" s="1065"/>
      <c r="E557" s="1065"/>
      <c r="F557" s="1065"/>
      <c r="G557" s="1065"/>
      <c r="H557" s="1065"/>
      <c r="I557" s="1065"/>
      <c r="J557" s="1065"/>
      <c r="K557" s="1065"/>
      <c r="L557" s="397">
        <v>122.19</v>
      </c>
      <c r="M557" s="398"/>
      <c r="N557" s="399"/>
      <c r="V557" s="361"/>
      <c r="W557" s="367"/>
      <c r="AC557" s="367"/>
      <c r="AD557" s="384"/>
      <c r="AE557" s="367"/>
      <c r="AF557" s="335" t="s">
        <v>516</v>
      </c>
      <c r="AG557" s="367"/>
      <c r="AH557" s="367"/>
    </row>
    <row r="558" spans="1:34" s="332" customFormat="1" ht="12" x14ac:dyDescent="0.2">
      <c r="A558" s="396"/>
      <c r="B558" s="371"/>
      <c r="C558" s="1065" t="s">
        <v>517</v>
      </c>
      <c r="D558" s="1065"/>
      <c r="E558" s="1065"/>
      <c r="F558" s="1065"/>
      <c r="G558" s="1065"/>
      <c r="H558" s="1065"/>
      <c r="I558" s="1065"/>
      <c r="J558" s="1065"/>
      <c r="K558" s="1065"/>
      <c r="L558" s="397">
        <v>15022.29</v>
      </c>
      <c r="M558" s="398"/>
      <c r="N558" s="399"/>
      <c r="V558" s="361"/>
      <c r="W558" s="367"/>
      <c r="AC558" s="367"/>
      <c r="AD558" s="384"/>
      <c r="AE558" s="367"/>
      <c r="AF558" s="335" t="s">
        <v>517</v>
      </c>
      <c r="AG558" s="367"/>
      <c r="AH558" s="367"/>
    </row>
    <row r="559" spans="1:34" s="332" customFormat="1" ht="12" x14ac:dyDescent="0.2">
      <c r="A559" s="396"/>
      <c r="B559" s="371"/>
      <c r="C559" s="1065" t="s">
        <v>518</v>
      </c>
      <c r="D559" s="1065"/>
      <c r="E559" s="1065"/>
      <c r="F559" s="1065"/>
      <c r="G559" s="1065"/>
      <c r="H559" s="1065"/>
      <c r="I559" s="1065"/>
      <c r="J559" s="1065"/>
      <c r="K559" s="1065"/>
      <c r="L559" s="397">
        <v>18935.71</v>
      </c>
      <c r="M559" s="398"/>
      <c r="N559" s="399"/>
      <c r="V559" s="361"/>
      <c r="W559" s="367"/>
      <c r="AC559" s="367"/>
      <c r="AD559" s="384"/>
      <c r="AE559" s="367"/>
      <c r="AF559" s="335" t="s">
        <v>518</v>
      </c>
      <c r="AG559" s="367"/>
      <c r="AH559" s="367"/>
    </row>
    <row r="560" spans="1:34" s="332" customFormat="1" ht="12" x14ac:dyDescent="0.2">
      <c r="A560" s="396"/>
      <c r="B560" s="371"/>
      <c r="C560" s="1065" t="s">
        <v>513</v>
      </c>
      <c r="D560" s="1065"/>
      <c r="E560" s="1065"/>
      <c r="F560" s="1065"/>
      <c r="G560" s="1065"/>
      <c r="H560" s="1065"/>
      <c r="I560" s="1065"/>
      <c r="J560" s="1065"/>
      <c r="K560" s="1065"/>
      <c r="L560" s="397"/>
      <c r="M560" s="398"/>
      <c r="N560" s="399"/>
      <c r="V560" s="361"/>
      <c r="W560" s="367"/>
      <c r="AC560" s="367"/>
      <c r="AD560" s="384"/>
      <c r="AE560" s="367"/>
      <c r="AF560" s="335" t="s">
        <v>513</v>
      </c>
      <c r="AG560" s="367"/>
      <c r="AH560" s="367"/>
    </row>
    <row r="561" spans="1:34" s="332" customFormat="1" ht="12" x14ac:dyDescent="0.2">
      <c r="A561" s="396"/>
      <c r="B561" s="371"/>
      <c r="C561" s="1065" t="s">
        <v>519</v>
      </c>
      <c r="D561" s="1065"/>
      <c r="E561" s="1065"/>
      <c r="F561" s="1065"/>
      <c r="G561" s="1065"/>
      <c r="H561" s="1065"/>
      <c r="I561" s="1065"/>
      <c r="J561" s="1065"/>
      <c r="K561" s="1065"/>
      <c r="L561" s="397">
        <v>923.15</v>
      </c>
      <c r="M561" s="398"/>
      <c r="N561" s="399"/>
      <c r="V561" s="361"/>
      <c r="W561" s="367"/>
      <c r="AC561" s="367"/>
      <c r="AD561" s="384"/>
      <c r="AE561" s="367"/>
      <c r="AF561" s="335" t="s">
        <v>519</v>
      </c>
      <c r="AG561" s="367"/>
      <c r="AH561" s="367"/>
    </row>
    <row r="562" spans="1:34" s="332" customFormat="1" ht="12" x14ac:dyDescent="0.2">
      <c r="A562" s="396"/>
      <c r="B562" s="371"/>
      <c r="C562" s="1065" t="s">
        <v>520</v>
      </c>
      <c r="D562" s="1065"/>
      <c r="E562" s="1065"/>
      <c r="F562" s="1065"/>
      <c r="G562" s="1065"/>
      <c r="H562" s="1065"/>
      <c r="I562" s="1065"/>
      <c r="J562" s="1065"/>
      <c r="K562" s="1065"/>
      <c r="L562" s="397">
        <v>1042.22</v>
      </c>
      <c r="M562" s="398"/>
      <c r="N562" s="399"/>
      <c r="V562" s="361"/>
      <c r="W562" s="367"/>
      <c r="AC562" s="367"/>
      <c r="AD562" s="384"/>
      <c r="AE562" s="367"/>
      <c r="AF562" s="335" t="s">
        <v>520</v>
      </c>
      <c r="AG562" s="367"/>
      <c r="AH562" s="367"/>
    </row>
    <row r="563" spans="1:34" s="332" customFormat="1" ht="12" x14ac:dyDescent="0.2">
      <c r="A563" s="396"/>
      <c r="B563" s="371"/>
      <c r="C563" s="1065" t="s">
        <v>521</v>
      </c>
      <c r="D563" s="1065"/>
      <c r="E563" s="1065"/>
      <c r="F563" s="1065"/>
      <c r="G563" s="1065"/>
      <c r="H563" s="1065"/>
      <c r="I563" s="1065"/>
      <c r="J563" s="1065"/>
      <c r="K563" s="1065"/>
      <c r="L563" s="397">
        <v>15022.29</v>
      </c>
      <c r="M563" s="398"/>
      <c r="N563" s="399"/>
      <c r="V563" s="361"/>
      <c r="W563" s="367"/>
      <c r="AC563" s="367"/>
      <c r="AD563" s="384"/>
      <c r="AE563" s="367"/>
      <c r="AF563" s="335" t="s">
        <v>521</v>
      </c>
      <c r="AG563" s="367"/>
      <c r="AH563" s="367"/>
    </row>
    <row r="564" spans="1:34" s="332" customFormat="1" ht="12" x14ac:dyDescent="0.2">
      <c r="A564" s="396"/>
      <c r="B564" s="371"/>
      <c r="C564" s="1065" t="s">
        <v>522</v>
      </c>
      <c r="D564" s="1065"/>
      <c r="E564" s="1065"/>
      <c r="F564" s="1065"/>
      <c r="G564" s="1065"/>
      <c r="H564" s="1065"/>
      <c r="I564" s="1065"/>
      <c r="J564" s="1065"/>
      <c r="K564" s="1065"/>
      <c r="L564" s="397">
        <v>1199.5899999999999</v>
      </c>
      <c r="M564" s="398"/>
      <c r="N564" s="399"/>
      <c r="V564" s="361"/>
      <c r="W564" s="367"/>
      <c r="AC564" s="367"/>
      <c r="AD564" s="384"/>
      <c r="AE564" s="367"/>
      <c r="AF564" s="335" t="s">
        <v>522</v>
      </c>
      <c r="AG564" s="367"/>
      <c r="AH564" s="367"/>
    </row>
    <row r="565" spans="1:34" s="332" customFormat="1" ht="12" x14ac:dyDescent="0.2">
      <c r="A565" s="396"/>
      <c r="B565" s="371"/>
      <c r="C565" s="1065" t="s">
        <v>523</v>
      </c>
      <c r="D565" s="1065"/>
      <c r="E565" s="1065"/>
      <c r="F565" s="1065"/>
      <c r="G565" s="1065"/>
      <c r="H565" s="1065"/>
      <c r="I565" s="1065"/>
      <c r="J565" s="1065"/>
      <c r="K565" s="1065"/>
      <c r="L565" s="397">
        <v>748.46</v>
      </c>
      <c r="M565" s="398"/>
      <c r="N565" s="399"/>
      <c r="V565" s="361"/>
      <c r="W565" s="367"/>
      <c r="AC565" s="367"/>
      <c r="AD565" s="384"/>
      <c r="AE565" s="367"/>
      <c r="AF565" s="335" t="s">
        <v>523</v>
      </c>
      <c r="AG565" s="367"/>
      <c r="AH565" s="367"/>
    </row>
    <row r="566" spans="1:34" s="332" customFormat="1" ht="12" x14ac:dyDescent="0.2">
      <c r="A566" s="396"/>
      <c r="B566" s="371"/>
      <c r="C566" s="1065" t="s">
        <v>524</v>
      </c>
      <c r="D566" s="1065"/>
      <c r="E566" s="1065"/>
      <c r="F566" s="1065"/>
      <c r="G566" s="1065"/>
      <c r="H566" s="1065"/>
      <c r="I566" s="1065"/>
      <c r="J566" s="1065"/>
      <c r="K566" s="1065"/>
      <c r="L566" s="397">
        <v>1045.3399999999999</v>
      </c>
      <c r="M566" s="398"/>
      <c r="N566" s="399"/>
      <c r="V566" s="361"/>
      <c r="W566" s="367"/>
      <c r="AC566" s="367"/>
      <c r="AD566" s="384"/>
      <c r="AE566" s="367"/>
      <c r="AF566" s="335" t="s">
        <v>524</v>
      </c>
      <c r="AG566" s="367"/>
      <c r="AH566" s="367"/>
    </row>
    <row r="567" spans="1:34" s="332" customFormat="1" ht="12" x14ac:dyDescent="0.2">
      <c r="A567" s="396"/>
      <c r="B567" s="371"/>
      <c r="C567" s="1065" t="s">
        <v>525</v>
      </c>
      <c r="D567" s="1065"/>
      <c r="E567" s="1065"/>
      <c r="F567" s="1065"/>
      <c r="G567" s="1065"/>
      <c r="H567" s="1065"/>
      <c r="I567" s="1065"/>
      <c r="J567" s="1065"/>
      <c r="K567" s="1065"/>
      <c r="L567" s="397">
        <v>1199.5899999999999</v>
      </c>
      <c r="M567" s="398"/>
      <c r="N567" s="399"/>
      <c r="V567" s="361"/>
      <c r="W567" s="367"/>
      <c r="AC567" s="367"/>
      <c r="AD567" s="384"/>
      <c r="AE567" s="367"/>
      <c r="AF567" s="335" t="s">
        <v>525</v>
      </c>
      <c r="AG567" s="367"/>
      <c r="AH567" s="367"/>
    </row>
    <row r="568" spans="1:34" s="332" customFormat="1" ht="12" x14ac:dyDescent="0.2">
      <c r="A568" s="396"/>
      <c r="B568" s="371"/>
      <c r="C568" s="1065" t="s">
        <v>526</v>
      </c>
      <c r="D568" s="1065"/>
      <c r="E568" s="1065"/>
      <c r="F568" s="1065"/>
      <c r="G568" s="1065"/>
      <c r="H568" s="1065"/>
      <c r="I568" s="1065"/>
      <c r="J568" s="1065"/>
      <c r="K568" s="1065"/>
      <c r="L568" s="397">
        <v>748.46</v>
      </c>
      <c r="M568" s="398"/>
      <c r="N568" s="399"/>
      <c r="V568" s="361"/>
      <c r="W568" s="367"/>
      <c r="AC568" s="367"/>
      <c r="AD568" s="384"/>
      <c r="AE568" s="367"/>
      <c r="AF568" s="335" t="s">
        <v>526</v>
      </c>
      <c r="AG568" s="367"/>
      <c r="AH568" s="367"/>
    </row>
    <row r="569" spans="1:34" s="332" customFormat="1" ht="12" x14ac:dyDescent="0.2">
      <c r="A569" s="396"/>
      <c r="B569" s="390"/>
      <c r="C569" s="1067" t="s">
        <v>5241</v>
      </c>
      <c r="D569" s="1067"/>
      <c r="E569" s="1067"/>
      <c r="F569" s="1067"/>
      <c r="G569" s="1067"/>
      <c r="H569" s="1067"/>
      <c r="I569" s="1067"/>
      <c r="J569" s="1067"/>
      <c r="K569" s="1067"/>
      <c r="L569" s="400">
        <v>18935.71</v>
      </c>
      <c r="M569" s="401"/>
      <c r="N569" s="402"/>
      <c r="V569" s="361"/>
      <c r="W569" s="367"/>
      <c r="AC569" s="367"/>
      <c r="AD569" s="384"/>
      <c r="AE569" s="367"/>
      <c r="AG569" s="367" t="s">
        <v>5241</v>
      </c>
      <c r="AH569" s="367"/>
    </row>
    <row r="570" spans="1:34" s="332" customFormat="1" ht="12" x14ac:dyDescent="0.2">
      <c r="A570" s="1195" t="s">
        <v>2723</v>
      </c>
      <c r="B570" s="1196"/>
      <c r="C570" s="1196"/>
      <c r="D570" s="1196"/>
      <c r="E570" s="1196"/>
      <c r="F570" s="1196"/>
      <c r="G570" s="1196"/>
      <c r="H570" s="1196"/>
      <c r="I570" s="1196"/>
      <c r="J570" s="1196"/>
      <c r="K570" s="1196"/>
      <c r="L570" s="1196"/>
      <c r="M570" s="1196"/>
      <c r="N570" s="1197"/>
      <c r="V570" s="361" t="s">
        <v>2723</v>
      </c>
      <c r="W570" s="367"/>
      <c r="AC570" s="367"/>
      <c r="AD570" s="384"/>
      <c r="AE570" s="367"/>
      <c r="AG570" s="367"/>
      <c r="AH570" s="367"/>
    </row>
    <row r="571" spans="1:34" s="332" customFormat="1" ht="22.5" x14ac:dyDescent="0.2">
      <c r="A571" s="1192" t="s">
        <v>4942</v>
      </c>
      <c r="B571" s="1193"/>
      <c r="C571" s="1193"/>
      <c r="D571" s="1193"/>
      <c r="E571" s="1193"/>
      <c r="F571" s="1193"/>
      <c r="G571" s="1193"/>
      <c r="H571" s="1193"/>
      <c r="I571" s="1193"/>
      <c r="J571" s="1193"/>
      <c r="K571" s="1193"/>
      <c r="L571" s="1193"/>
      <c r="M571" s="1193"/>
      <c r="N571" s="1194"/>
      <c r="V571" s="361"/>
      <c r="W571" s="367"/>
      <c r="AC571" s="367"/>
      <c r="AD571" s="384"/>
      <c r="AE571" s="367"/>
      <c r="AG571" s="367"/>
      <c r="AH571" s="367" t="s">
        <v>4942</v>
      </c>
    </row>
    <row r="572" spans="1:34" s="332" customFormat="1" ht="45" x14ac:dyDescent="0.2">
      <c r="A572" s="362" t="s">
        <v>934</v>
      </c>
      <c r="B572" s="363" t="s">
        <v>4943</v>
      </c>
      <c r="C572" s="1068" t="s">
        <v>4944</v>
      </c>
      <c r="D572" s="1068"/>
      <c r="E572" s="1068"/>
      <c r="F572" s="364" t="s">
        <v>621</v>
      </c>
      <c r="G572" s="364"/>
      <c r="H572" s="364"/>
      <c r="I572" s="364" t="s">
        <v>5242</v>
      </c>
      <c r="J572" s="365">
        <v>25.19</v>
      </c>
      <c r="K572" s="364"/>
      <c r="L572" s="365">
        <v>3587.81</v>
      </c>
      <c r="M572" s="364"/>
      <c r="N572" s="366"/>
      <c r="V572" s="361"/>
      <c r="W572" s="367" t="s">
        <v>4944</v>
      </c>
      <c r="AC572" s="367"/>
      <c r="AD572" s="384"/>
      <c r="AE572" s="367"/>
      <c r="AG572" s="367"/>
      <c r="AH572" s="367"/>
    </row>
    <row r="573" spans="1:34" s="332" customFormat="1" ht="12" x14ac:dyDescent="0.2">
      <c r="A573" s="368"/>
      <c r="B573" s="369"/>
      <c r="C573" s="1065" t="s">
        <v>5243</v>
      </c>
      <c r="D573" s="1065"/>
      <c r="E573" s="1065"/>
      <c r="F573" s="1065"/>
      <c r="G573" s="1065"/>
      <c r="H573" s="1065"/>
      <c r="I573" s="1065"/>
      <c r="J573" s="1065"/>
      <c r="K573" s="1065"/>
      <c r="L573" s="1065"/>
      <c r="M573" s="1065"/>
      <c r="N573" s="1072"/>
      <c r="V573" s="361"/>
      <c r="W573" s="367"/>
      <c r="X573" s="335" t="s">
        <v>5243</v>
      </c>
      <c r="AC573" s="367"/>
      <c r="AD573" s="384"/>
      <c r="AE573" s="367"/>
      <c r="AG573" s="367"/>
      <c r="AH573" s="367"/>
    </row>
    <row r="574" spans="1:34" s="332" customFormat="1" ht="22.5" x14ac:dyDescent="0.2">
      <c r="A574" s="1192" t="s">
        <v>4947</v>
      </c>
      <c r="B574" s="1193"/>
      <c r="C574" s="1193"/>
      <c r="D574" s="1193"/>
      <c r="E574" s="1193"/>
      <c r="F574" s="1193"/>
      <c r="G574" s="1193"/>
      <c r="H574" s="1193"/>
      <c r="I574" s="1193"/>
      <c r="J574" s="1193"/>
      <c r="K574" s="1193"/>
      <c r="L574" s="1193"/>
      <c r="M574" s="1193"/>
      <c r="N574" s="1194"/>
      <c r="V574" s="361"/>
      <c r="W574" s="367"/>
      <c r="AC574" s="367"/>
      <c r="AD574" s="384"/>
      <c r="AE574" s="367"/>
      <c r="AG574" s="367"/>
      <c r="AH574" s="367" t="s">
        <v>4947</v>
      </c>
    </row>
    <row r="575" spans="1:34" s="332" customFormat="1" ht="33.75" x14ac:dyDescent="0.2">
      <c r="A575" s="362" t="s">
        <v>936</v>
      </c>
      <c r="B575" s="363" t="s">
        <v>2502</v>
      </c>
      <c r="C575" s="1068" t="s">
        <v>2503</v>
      </c>
      <c r="D575" s="1068"/>
      <c r="E575" s="1068"/>
      <c r="F575" s="364" t="s">
        <v>621</v>
      </c>
      <c r="G575" s="364"/>
      <c r="H575" s="364"/>
      <c r="I575" s="364" t="s">
        <v>2095</v>
      </c>
      <c r="J575" s="365">
        <v>61.63</v>
      </c>
      <c r="K575" s="364"/>
      <c r="L575" s="365">
        <v>2.0299999999999998</v>
      </c>
      <c r="M575" s="364"/>
      <c r="N575" s="366"/>
      <c r="V575" s="361"/>
      <c r="W575" s="367" t="s">
        <v>2503</v>
      </c>
      <c r="AC575" s="367"/>
      <c r="AD575" s="384"/>
      <c r="AE575" s="367"/>
      <c r="AG575" s="367"/>
      <c r="AH575" s="367"/>
    </row>
    <row r="576" spans="1:34" s="332" customFormat="1" ht="12" x14ac:dyDescent="0.2">
      <c r="A576" s="379"/>
      <c r="B576" s="380"/>
      <c r="C576" s="340" t="s">
        <v>623</v>
      </c>
      <c r="D576" s="385"/>
      <c r="E576" s="385"/>
      <c r="F576" s="386"/>
      <c r="G576" s="386"/>
      <c r="H576" s="386"/>
      <c r="I576" s="386"/>
      <c r="J576" s="387"/>
      <c r="K576" s="386"/>
      <c r="L576" s="387"/>
      <c r="M576" s="388"/>
      <c r="N576" s="389"/>
      <c r="V576" s="361"/>
      <c r="W576" s="367"/>
      <c r="AC576" s="367"/>
      <c r="AD576" s="384"/>
      <c r="AE576" s="367"/>
      <c r="AG576" s="367"/>
      <c r="AH576" s="367"/>
    </row>
    <row r="577" spans="1:34" s="332" customFormat="1" ht="12" x14ac:dyDescent="0.2">
      <c r="A577" s="368"/>
      <c r="B577" s="369"/>
      <c r="C577" s="1065" t="s">
        <v>5244</v>
      </c>
      <c r="D577" s="1065"/>
      <c r="E577" s="1065"/>
      <c r="F577" s="1065"/>
      <c r="G577" s="1065"/>
      <c r="H577" s="1065"/>
      <c r="I577" s="1065"/>
      <c r="J577" s="1065"/>
      <c r="K577" s="1065"/>
      <c r="L577" s="1065"/>
      <c r="M577" s="1065"/>
      <c r="N577" s="1072"/>
      <c r="V577" s="361"/>
      <c r="W577" s="367"/>
      <c r="X577" s="335" t="s">
        <v>5244</v>
      </c>
      <c r="AC577" s="367"/>
      <c r="AD577" s="384"/>
      <c r="AE577" s="367"/>
      <c r="AG577" s="367"/>
      <c r="AH577" s="367"/>
    </row>
    <row r="578" spans="1:34" s="332" customFormat="1" ht="22.5" x14ac:dyDescent="0.2">
      <c r="A578" s="1192" t="s">
        <v>2724</v>
      </c>
      <c r="B578" s="1193"/>
      <c r="C578" s="1193"/>
      <c r="D578" s="1193"/>
      <c r="E578" s="1193"/>
      <c r="F578" s="1193"/>
      <c r="G578" s="1193"/>
      <c r="H578" s="1193"/>
      <c r="I578" s="1193"/>
      <c r="J578" s="1193"/>
      <c r="K578" s="1193"/>
      <c r="L578" s="1193"/>
      <c r="M578" s="1193"/>
      <c r="N578" s="1194"/>
      <c r="V578" s="361"/>
      <c r="W578" s="367"/>
      <c r="AC578" s="367"/>
      <c r="AD578" s="384"/>
      <c r="AE578" s="367"/>
      <c r="AG578" s="367"/>
      <c r="AH578" s="367" t="s">
        <v>2724</v>
      </c>
    </row>
    <row r="579" spans="1:34" s="332" customFormat="1" ht="33.75" x14ac:dyDescent="0.2">
      <c r="A579" s="362" t="s">
        <v>941</v>
      </c>
      <c r="B579" s="363" t="s">
        <v>2502</v>
      </c>
      <c r="C579" s="1068" t="s">
        <v>2503</v>
      </c>
      <c r="D579" s="1068"/>
      <c r="E579" s="1068"/>
      <c r="F579" s="364" t="s">
        <v>621</v>
      </c>
      <c r="G579" s="364"/>
      <c r="H579" s="364"/>
      <c r="I579" s="364" t="s">
        <v>5245</v>
      </c>
      <c r="J579" s="365">
        <v>61.63</v>
      </c>
      <c r="K579" s="364"/>
      <c r="L579" s="365">
        <v>56.51</v>
      </c>
      <c r="M579" s="364"/>
      <c r="N579" s="366"/>
      <c r="V579" s="361"/>
      <c r="W579" s="367" t="s">
        <v>2503</v>
      </c>
      <c r="AC579" s="367"/>
      <c r="AD579" s="384"/>
      <c r="AE579" s="367"/>
      <c r="AG579" s="367"/>
      <c r="AH579" s="367"/>
    </row>
    <row r="580" spans="1:34" s="332" customFormat="1" ht="12" x14ac:dyDescent="0.2">
      <c r="A580" s="379"/>
      <c r="B580" s="380"/>
      <c r="C580" s="340" t="s">
        <v>623</v>
      </c>
      <c r="D580" s="385"/>
      <c r="E580" s="385"/>
      <c r="F580" s="386"/>
      <c r="G580" s="386"/>
      <c r="H580" s="386"/>
      <c r="I580" s="386"/>
      <c r="J580" s="387"/>
      <c r="K580" s="386"/>
      <c r="L580" s="387"/>
      <c r="M580" s="388"/>
      <c r="N580" s="389"/>
      <c r="V580" s="361"/>
      <c r="W580" s="367"/>
      <c r="AC580" s="367"/>
      <c r="AD580" s="384"/>
      <c r="AE580" s="367"/>
      <c r="AG580" s="367"/>
      <c r="AH580" s="367"/>
    </row>
    <row r="581" spans="1:34" s="332" customFormat="1" ht="12" x14ac:dyDescent="0.2">
      <c r="A581" s="368"/>
      <c r="B581" s="369"/>
      <c r="C581" s="1065" t="s">
        <v>5246</v>
      </c>
      <c r="D581" s="1065"/>
      <c r="E581" s="1065"/>
      <c r="F581" s="1065"/>
      <c r="G581" s="1065"/>
      <c r="H581" s="1065"/>
      <c r="I581" s="1065"/>
      <c r="J581" s="1065"/>
      <c r="K581" s="1065"/>
      <c r="L581" s="1065"/>
      <c r="M581" s="1065"/>
      <c r="N581" s="1072"/>
      <c r="V581" s="361"/>
      <c r="W581" s="367"/>
      <c r="X581" s="335" t="s">
        <v>5246</v>
      </c>
      <c r="AC581" s="367"/>
      <c r="AD581" s="384"/>
      <c r="AE581" s="367"/>
      <c r="AG581" s="367"/>
      <c r="AH581" s="367"/>
    </row>
    <row r="582" spans="1:34" s="332" customFormat="1" ht="22.5" x14ac:dyDescent="0.2">
      <c r="A582" s="1192" t="s">
        <v>4953</v>
      </c>
      <c r="B582" s="1193"/>
      <c r="C582" s="1193"/>
      <c r="D582" s="1193"/>
      <c r="E582" s="1193"/>
      <c r="F582" s="1193"/>
      <c r="G582" s="1193"/>
      <c r="H582" s="1193"/>
      <c r="I582" s="1193"/>
      <c r="J582" s="1193"/>
      <c r="K582" s="1193"/>
      <c r="L582" s="1193"/>
      <c r="M582" s="1193"/>
      <c r="N582" s="1194"/>
      <c r="V582" s="361"/>
      <c r="W582" s="367"/>
      <c r="AC582" s="367"/>
      <c r="AD582" s="384"/>
      <c r="AE582" s="367"/>
      <c r="AG582" s="367"/>
      <c r="AH582" s="367" t="s">
        <v>4953</v>
      </c>
    </row>
    <row r="583" spans="1:34" s="332" customFormat="1" ht="33.75" x14ac:dyDescent="0.2">
      <c r="A583" s="362" t="s">
        <v>944</v>
      </c>
      <c r="B583" s="363" t="s">
        <v>4954</v>
      </c>
      <c r="C583" s="1068" t="s">
        <v>4955</v>
      </c>
      <c r="D583" s="1068"/>
      <c r="E583" s="1068"/>
      <c r="F583" s="364" t="s">
        <v>621</v>
      </c>
      <c r="G583" s="364"/>
      <c r="H583" s="364"/>
      <c r="I583" s="364" t="s">
        <v>5247</v>
      </c>
      <c r="J583" s="365">
        <v>31.92</v>
      </c>
      <c r="K583" s="364"/>
      <c r="L583" s="365">
        <v>624.51</v>
      </c>
      <c r="M583" s="364"/>
      <c r="N583" s="366"/>
      <c r="V583" s="361"/>
      <c r="W583" s="367" t="s">
        <v>4955</v>
      </c>
      <c r="AC583" s="367"/>
      <c r="AD583" s="384"/>
      <c r="AE583" s="367"/>
      <c r="AG583" s="367"/>
      <c r="AH583" s="367"/>
    </row>
    <row r="584" spans="1:34" s="332" customFormat="1" ht="12" x14ac:dyDescent="0.2">
      <c r="A584" s="379"/>
      <c r="B584" s="380"/>
      <c r="C584" s="340" t="s">
        <v>623</v>
      </c>
      <c r="D584" s="385"/>
      <c r="E584" s="385"/>
      <c r="F584" s="386"/>
      <c r="G584" s="386"/>
      <c r="H584" s="386"/>
      <c r="I584" s="386"/>
      <c r="J584" s="387"/>
      <c r="K584" s="386"/>
      <c r="L584" s="387"/>
      <c r="M584" s="388"/>
      <c r="N584" s="389"/>
      <c r="V584" s="361"/>
      <c r="W584" s="367"/>
      <c r="AC584" s="367"/>
      <c r="AD584" s="384"/>
      <c r="AE584" s="367"/>
      <c r="AG584" s="367"/>
      <c r="AH584" s="367"/>
    </row>
    <row r="585" spans="1:34" s="332" customFormat="1" ht="22.5" x14ac:dyDescent="0.2">
      <c r="A585" s="1192" t="s">
        <v>2726</v>
      </c>
      <c r="B585" s="1193"/>
      <c r="C585" s="1193"/>
      <c r="D585" s="1193"/>
      <c r="E585" s="1193"/>
      <c r="F585" s="1193"/>
      <c r="G585" s="1193"/>
      <c r="H585" s="1193"/>
      <c r="I585" s="1193"/>
      <c r="J585" s="1193"/>
      <c r="K585" s="1193"/>
      <c r="L585" s="1193"/>
      <c r="M585" s="1193"/>
      <c r="N585" s="1194"/>
      <c r="V585" s="361"/>
      <c r="W585" s="367"/>
      <c r="AC585" s="367"/>
      <c r="AD585" s="384"/>
      <c r="AE585" s="367"/>
      <c r="AG585" s="367"/>
      <c r="AH585" s="367" t="s">
        <v>2726</v>
      </c>
    </row>
    <row r="586" spans="1:34" s="332" customFormat="1" ht="33.75" x14ac:dyDescent="0.2">
      <c r="A586" s="362" t="s">
        <v>958</v>
      </c>
      <c r="B586" s="363" t="s">
        <v>619</v>
      </c>
      <c r="C586" s="1068" t="s">
        <v>620</v>
      </c>
      <c r="D586" s="1068"/>
      <c r="E586" s="1068"/>
      <c r="F586" s="364" t="s">
        <v>621</v>
      </c>
      <c r="G586" s="364"/>
      <c r="H586" s="364"/>
      <c r="I586" s="364" t="s">
        <v>5248</v>
      </c>
      <c r="J586" s="365">
        <v>64.680000000000007</v>
      </c>
      <c r="K586" s="364"/>
      <c r="L586" s="365">
        <v>264.74</v>
      </c>
      <c r="M586" s="364"/>
      <c r="N586" s="366"/>
      <c r="V586" s="361"/>
      <c r="W586" s="367" t="s">
        <v>620</v>
      </c>
      <c r="AC586" s="367"/>
      <c r="AD586" s="384"/>
      <c r="AE586" s="367"/>
      <c r="AG586" s="367"/>
      <c r="AH586" s="367"/>
    </row>
    <row r="587" spans="1:34" s="332" customFormat="1" ht="12" x14ac:dyDescent="0.2">
      <c r="A587" s="379"/>
      <c r="B587" s="380"/>
      <c r="C587" s="340" t="s">
        <v>623</v>
      </c>
      <c r="D587" s="385"/>
      <c r="E587" s="385"/>
      <c r="F587" s="386"/>
      <c r="G587" s="386"/>
      <c r="H587" s="386"/>
      <c r="I587" s="386"/>
      <c r="J587" s="387"/>
      <c r="K587" s="386"/>
      <c r="L587" s="387"/>
      <c r="M587" s="388"/>
      <c r="N587" s="389"/>
      <c r="V587" s="361"/>
      <c r="W587" s="367"/>
      <c r="AC587" s="367"/>
      <c r="AD587" s="384"/>
      <c r="AE587" s="367"/>
      <c r="AG587" s="367"/>
      <c r="AH587" s="367"/>
    </row>
    <row r="588" spans="1:34" s="332" customFormat="1" ht="22.5" x14ac:dyDescent="0.2">
      <c r="A588" s="1192" t="s">
        <v>2728</v>
      </c>
      <c r="B588" s="1193"/>
      <c r="C588" s="1193"/>
      <c r="D588" s="1193"/>
      <c r="E588" s="1193"/>
      <c r="F588" s="1193"/>
      <c r="G588" s="1193"/>
      <c r="H588" s="1193"/>
      <c r="I588" s="1193"/>
      <c r="J588" s="1193"/>
      <c r="K588" s="1193"/>
      <c r="L588" s="1193"/>
      <c r="M588" s="1193"/>
      <c r="N588" s="1194"/>
      <c r="V588" s="361"/>
      <c r="W588" s="367"/>
      <c r="AC588" s="367"/>
      <c r="AD588" s="384"/>
      <c r="AE588" s="367"/>
      <c r="AG588" s="367"/>
      <c r="AH588" s="367" t="s">
        <v>2728</v>
      </c>
    </row>
    <row r="589" spans="1:34" s="332" customFormat="1" ht="45" x14ac:dyDescent="0.2">
      <c r="A589" s="362" t="s">
        <v>959</v>
      </c>
      <c r="B589" s="363" t="s">
        <v>1177</v>
      </c>
      <c r="C589" s="1068" t="s">
        <v>1178</v>
      </c>
      <c r="D589" s="1068"/>
      <c r="E589" s="1068"/>
      <c r="F589" s="364" t="s">
        <v>621</v>
      </c>
      <c r="G589" s="364"/>
      <c r="H589" s="364"/>
      <c r="I589" s="364" t="s">
        <v>5249</v>
      </c>
      <c r="J589" s="365">
        <v>38.729999999999997</v>
      </c>
      <c r="K589" s="364"/>
      <c r="L589" s="365">
        <v>130.68</v>
      </c>
      <c r="M589" s="364"/>
      <c r="N589" s="366"/>
      <c r="V589" s="361"/>
      <c r="W589" s="367" t="s">
        <v>1178</v>
      </c>
      <c r="AC589" s="367"/>
      <c r="AD589" s="384"/>
      <c r="AE589" s="367"/>
      <c r="AG589" s="367"/>
      <c r="AH589" s="367"/>
    </row>
    <row r="590" spans="1:34" s="332" customFormat="1" ht="12" x14ac:dyDescent="0.2">
      <c r="A590" s="379"/>
      <c r="B590" s="380"/>
      <c r="C590" s="340" t="s">
        <v>623</v>
      </c>
      <c r="D590" s="385"/>
      <c r="E590" s="385"/>
      <c r="F590" s="386"/>
      <c r="G590" s="386"/>
      <c r="H590" s="386"/>
      <c r="I590" s="386"/>
      <c r="J590" s="387"/>
      <c r="K590" s="386"/>
      <c r="L590" s="387"/>
      <c r="M590" s="388"/>
      <c r="N590" s="389"/>
      <c r="V590" s="361"/>
      <c r="W590" s="367"/>
      <c r="AC590" s="367"/>
      <c r="AD590" s="384"/>
      <c r="AE590" s="367"/>
      <c r="AG590" s="367"/>
      <c r="AH590" s="367"/>
    </row>
    <row r="591" spans="1:34" s="332" customFormat="1" ht="12" x14ac:dyDescent="0.2">
      <c r="A591" s="368"/>
      <c r="B591" s="369"/>
      <c r="C591" s="1065" t="s">
        <v>5250</v>
      </c>
      <c r="D591" s="1065"/>
      <c r="E591" s="1065"/>
      <c r="F591" s="1065"/>
      <c r="G591" s="1065"/>
      <c r="H591" s="1065"/>
      <c r="I591" s="1065"/>
      <c r="J591" s="1065"/>
      <c r="K591" s="1065"/>
      <c r="L591" s="1065"/>
      <c r="M591" s="1065"/>
      <c r="N591" s="1072"/>
      <c r="V591" s="361"/>
      <c r="W591" s="367"/>
      <c r="X591" s="335" t="s">
        <v>5250</v>
      </c>
      <c r="AC591" s="367"/>
      <c r="AD591" s="384"/>
      <c r="AE591" s="367"/>
      <c r="AG591" s="367"/>
      <c r="AH591" s="367"/>
    </row>
    <row r="592" spans="1:34" s="332" customFormat="1" ht="33.75" x14ac:dyDescent="0.2">
      <c r="A592" s="362" t="s">
        <v>961</v>
      </c>
      <c r="B592" s="363" t="s">
        <v>1182</v>
      </c>
      <c r="C592" s="1068" t="s">
        <v>2730</v>
      </c>
      <c r="D592" s="1068"/>
      <c r="E592" s="1068"/>
      <c r="F592" s="364" t="s">
        <v>621</v>
      </c>
      <c r="G592" s="364"/>
      <c r="H592" s="364"/>
      <c r="I592" s="364" t="s">
        <v>5249</v>
      </c>
      <c r="J592" s="365">
        <v>0.59</v>
      </c>
      <c r="K592" s="364"/>
      <c r="L592" s="365">
        <v>51.76</v>
      </c>
      <c r="M592" s="364"/>
      <c r="N592" s="366"/>
      <c r="V592" s="361"/>
      <c r="W592" s="367" t="s">
        <v>2730</v>
      </c>
      <c r="AC592" s="367"/>
      <c r="AD592" s="384"/>
      <c r="AE592" s="367"/>
      <c r="AG592" s="367"/>
      <c r="AH592" s="367"/>
    </row>
    <row r="593" spans="1:34" s="332" customFormat="1" ht="12" x14ac:dyDescent="0.2">
      <c r="A593" s="379"/>
      <c r="B593" s="380"/>
      <c r="C593" s="340" t="s">
        <v>623</v>
      </c>
      <c r="D593" s="385"/>
      <c r="E593" s="385"/>
      <c r="F593" s="386"/>
      <c r="G593" s="386"/>
      <c r="H593" s="386"/>
      <c r="I593" s="386"/>
      <c r="J593" s="387"/>
      <c r="K593" s="386"/>
      <c r="L593" s="387"/>
      <c r="M593" s="388"/>
      <c r="N593" s="389"/>
      <c r="V593" s="361"/>
      <c r="W593" s="367"/>
      <c r="AC593" s="367"/>
      <c r="AD593" s="384"/>
      <c r="AE593" s="367"/>
      <c r="AG593" s="367"/>
      <c r="AH593" s="367"/>
    </row>
    <row r="594" spans="1:34" s="332" customFormat="1" ht="12" x14ac:dyDescent="0.2">
      <c r="A594" s="368"/>
      <c r="B594" s="369"/>
      <c r="C594" s="1065" t="s">
        <v>5250</v>
      </c>
      <c r="D594" s="1065"/>
      <c r="E594" s="1065"/>
      <c r="F594" s="1065"/>
      <c r="G594" s="1065"/>
      <c r="H594" s="1065"/>
      <c r="I594" s="1065"/>
      <c r="J594" s="1065"/>
      <c r="K594" s="1065"/>
      <c r="L594" s="1065"/>
      <c r="M594" s="1065"/>
      <c r="N594" s="1072"/>
      <c r="V594" s="361"/>
      <c r="W594" s="367"/>
      <c r="X594" s="335" t="s">
        <v>5250</v>
      </c>
      <c r="AC594" s="367"/>
      <c r="AD594" s="384"/>
      <c r="AE594" s="367"/>
      <c r="AG594" s="367"/>
      <c r="AH594" s="367"/>
    </row>
    <row r="595" spans="1:34" s="332" customFormat="1" ht="12" x14ac:dyDescent="0.2">
      <c r="A595" s="370"/>
      <c r="B595" s="371"/>
      <c r="C595" s="1065" t="s">
        <v>4324</v>
      </c>
      <c r="D595" s="1065"/>
      <c r="E595" s="1065"/>
      <c r="F595" s="1065"/>
      <c r="G595" s="1065"/>
      <c r="H595" s="1065"/>
      <c r="I595" s="1065"/>
      <c r="J595" s="1065"/>
      <c r="K595" s="1065"/>
      <c r="L595" s="1065"/>
      <c r="M595" s="1065"/>
      <c r="N595" s="1072"/>
      <c r="V595" s="361"/>
      <c r="W595" s="367"/>
      <c r="Y595" s="335" t="s">
        <v>4324</v>
      </c>
      <c r="AC595" s="367"/>
      <c r="AD595" s="384"/>
      <c r="AE595" s="367"/>
      <c r="AG595" s="367"/>
      <c r="AH595" s="367"/>
    </row>
    <row r="596" spans="1:34" s="332" customFormat="1" ht="22.5" x14ac:dyDescent="0.2">
      <c r="A596" s="1192" t="s">
        <v>2732</v>
      </c>
      <c r="B596" s="1193"/>
      <c r="C596" s="1193"/>
      <c r="D596" s="1193"/>
      <c r="E596" s="1193"/>
      <c r="F596" s="1193"/>
      <c r="G596" s="1193"/>
      <c r="H596" s="1193"/>
      <c r="I596" s="1193"/>
      <c r="J596" s="1193"/>
      <c r="K596" s="1193"/>
      <c r="L596" s="1193"/>
      <c r="M596" s="1193"/>
      <c r="N596" s="1194"/>
      <c r="V596" s="361"/>
      <c r="W596" s="367"/>
      <c r="AC596" s="367"/>
      <c r="AD596" s="384"/>
      <c r="AE596" s="367"/>
      <c r="AG596" s="367"/>
      <c r="AH596" s="367" t="s">
        <v>2732</v>
      </c>
    </row>
    <row r="597" spans="1:34" s="332" customFormat="1" ht="33.75" x14ac:dyDescent="0.2">
      <c r="A597" s="362" t="s">
        <v>973</v>
      </c>
      <c r="B597" s="363" t="s">
        <v>619</v>
      </c>
      <c r="C597" s="1068" t="s">
        <v>620</v>
      </c>
      <c r="D597" s="1068"/>
      <c r="E597" s="1068"/>
      <c r="F597" s="364" t="s">
        <v>621</v>
      </c>
      <c r="G597" s="364"/>
      <c r="H597" s="364"/>
      <c r="I597" s="364" t="s">
        <v>2148</v>
      </c>
      <c r="J597" s="365">
        <v>64.680000000000007</v>
      </c>
      <c r="K597" s="364"/>
      <c r="L597" s="365">
        <v>5.5</v>
      </c>
      <c r="M597" s="364"/>
      <c r="N597" s="366"/>
      <c r="V597" s="361"/>
      <c r="W597" s="367" t="s">
        <v>620</v>
      </c>
      <c r="AC597" s="367"/>
      <c r="AD597" s="384"/>
      <c r="AE597" s="367"/>
      <c r="AG597" s="367"/>
      <c r="AH597" s="367"/>
    </row>
    <row r="598" spans="1:34" s="332" customFormat="1" ht="12" x14ac:dyDescent="0.2">
      <c r="A598" s="379"/>
      <c r="B598" s="380"/>
      <c r="C598" s="340" t="s">
        <v>623</v>
      </c>
      <c r="D598" s="385"/>
      <c r="E598" s="385"/>
      <c r="F598" s="386"/>
      <c r="G598" s="386"/>
      <c r="H598" s="386"/>
      <c r="I598" s="386"/>
      <c r="J598" s="387"/>
      <c r="K598" s="386"/>
      <c r="L598" s="387"/>
      <c r="M598" s="388"/>
      <c r="N598" s="389"/>
      <c r="V598" s="361"/>
      <c r="W598" s="367"/>
      <c r="AC598" s="367"/>
      <c r="AD598" s="384"/>
      <c r="AE598" s="367"/>
      <c r="AG598" s="367"/>
      <c r="AH598" s="367"/>
    </row>
    <row r="599" spans="1:34" s="332" customFormat="1" ht="22.5" x14ac:dyDescent="0.2">
      <c r="A599" s="1192" t="s">
        <v>2734</v>
      </c>
      <c r="B599" s="1193"/>
      <c r="C599" s="1193"/>
      <c r="D599" s="1193"/>
      <c r="E599" s="1193"/>
      <c r="F599" s="1193"/>
      <c r="G599" s="1193"/>
      <c r="H599" s="1193"/>
      <c r="I599" s="1193"/>
      <c r="J599" s="1193"/>
      <c r="K599" s="1193"/>
      <c r="L599" s="1193"/>
      <c r="M599" s="1193"/>
      <c r="N599" s="1194"/>
      <c r="V599" s="361"/>
      <c r="W599" s="367"/>
      <c r="AC599" s="367"/>
      <c r="AD599" s="384"/>
      <c r="AE599" s="367"/>
      <c r="AG599" s="367"/>
      <c r="AH599" s="367" t="s">
        <v>2734</v>
      </c>
    </row>
    <row r="600" spans="1:34" s="332" customFormat="1" ht="33.75" x14ac:dyDescent="0.2">
      <c r="A600" s="362" t="s">
        <v>974</v>
      </c>
      <c r="B600" s="363" t="s">
        <v>2735</v>
      </c>
      <c r="C600" s="1068" t="s">
        <v>2736</v>
      </c>
      <c r="D600" s="1068"/>
      <c r="E600" s="1068"/>
      <c r="F600" s="364" t="s">
        <v>621</v>
      </c>
      <c r="G600" s="364"/>
      <c r="H600" s="364"/>
      <c r="I600" s="364" t="s">
        <v>4819</v>
      </c>
      <c r="J600" s="365">
        <v>76.09</v>
      </c>
      <c r="K600" s="364"/>
      <c r="L600" s="365">
        <v>7.38</v>
      </c>
      <c r="M600" s="364"/>
      <c r="N600" s="366"/>
      <c r="V600" s="361"/>
      <c r="W600" s="367" t="s">
        <v>2736</v>
      </c>
      <c r="AC600" s="367"/>
      <c r="AD600" s="384"/>
      <c r="AE600" s="367"/>
      <c r="AG600" s="367"/>
      <c r="AH600" s="367"/>
    </row>
    <row r="601" spans="1:34" s="332" customFormat="1" ht="12" x14ac:dyDescent="0.2">
      <c r="A601" s="379"/>
      <c r="B601" s="380"/>
      <c r="C601" s="340" t="s">
        <v>623</v>
      </c>
      <c r="D601" s="385"/>
      <c r="E601" s="385"/>
      <c r="F601" s="386"/>
      <c r="G601" s="386"/>
      <c r="H601" s="386"/>
      <c r="I601" s="386"/>
      <c r="J601" s="387"/>
      <c r="K601" s="386"/>
      <c r="L601" s="387"/>
      <c r="M601" s="388"/>
      <c r="N601" s="389"/>
      <c r="V601" s="361"/>
      <c r="W601" s="367"/>
      <c r="AC601" s="367"/>
      <c r="AD601" s="384"/>
      <c r="AE601" s="367"/>
      <c r="AG601" s="367"/>
      <c r="AH601" s="367"/>
    </row>
    <row r="602" spans="1:34" s="332" customFormat="1" ht="1.5" customHeight="1" x14ac:dyDescent="0.2">
      <c r="A602" s="386"/>
      <c r="B602" s="380"/>
      <c r="C602" s="380"/>
      <c r="D602" s="380"/>
      <c r="E602" s="380"/>
      <c r="F602" s="386"/>
      <c r="G602" s="386"/>
      <c r="H602" s="386"/>
      <c r="I602" s="386"/>
      <c r="J602" s="390"/>
      <c r="K602" s="386"/>
      <c r="L602" s="390"/>
      <c r="M602" s="373"/>
      <c r="N602" s="390"/>
      <c r="V602" s="361"/>
      <c r="W602" s="367"/>
      <c r="AC602" s="367"/>
      <c r="AD602" s="384"/>
      <c r="AE602" s="367"/>
      <c r="AG602" s="367"/>
      <c r="AH602" s="367"/>
    </row>
    <row r="603" spans="1:34" s="332" customFormat="1" ht="22.5" x14ac:dyDescent="0.2">
      <c r="A603" s="391"/>
      <c r="B603" s="392"/>
      <c r="C603" s="1068" t="s">
        <v>2742</v>
      </c>
      <c r="D603" s="1068"/>
      <c r="E603" s="1068"/>
      <c r="F603" s="1068"/>
      <c r="G603" s="1068"/>
      <c r="H603" s="1068"/>
      <c r="I603" s="1068"/>
      <c r="J603" s="1068"/>
      <c r="K603" s="1068"/>
      <c r="L603" s="393"/>
      <c r="M603" s="394"/>
      <c r="N603" s="395"/>
      <c r="V603" s="361"/>
      <c r="W603" s="367"/>
      <c r="AC603" s="367"/>
      <c r="AD603" s="384"/>
      <c r="AE603" s="367" t="s">
        <v>2742</v>
      </c>
      <c r="AG603" s="367"/>
      <c r="AH603" s="367"/>
    </row>
    <row r="604" spans="1:34" s="332" customFormat="1" ht="12" x14ac:dyDescent="0.2">
      <c r="A604" s="396"/>
      <c r="B604" s="371"/>
      <c r="C604" s="1065" t="s">
        <v>512</v>
      </c>
      <c r="D604" s="1065"/>
      <c r="E604" s="1065"/>
      <c r="F604" s="1065"/>
      <c r="G604" s="1065"/>
      <c r="H604" s="1065"/>
      <c r="I604" s="1065"/>
      <c r="J604" s="1065"/>
      <c r="K604" s="1065"/>
      <c r="L604" s="397">
        <v>4730.92</v>
      </c>
      <c r="M604" s="398"/>
      <c r="N604" s="399"/>
      <c r="V604" s="361"/>
      <c r="W604" s="367"/>
      <c r="AC604" s="367"/>
      <c r="AD604" s="384"/>
      <c r="AE604" s="367"/>
      <c r="AF604" s="335" t="s">
        <v>512</v>
      </c>
      <c r="AG604" s="367"/>
      <c r="AH604" s="367"/>
    </row>
    <row r="605" spans="1:34" s="332" customFormat="1" ht="12" x14ac:dyDescent="0.2">
      <c r="A605" s="396"/>
      <c r="B605" s="371"/>
      <c r="C605" s="1065" t="s">
        <v>513</v>
      </c>
      <c r="D605" s="1065"/>
      <c r="E605" s="1065"/>
      <c r="F605" s="1065"/>
      <c r="G605" s="1065"/>
      <c r="H605" s="1065"/>
      <c r="I605" s="1065"/>
      <c r="J605" s="1065"/>
      <c r="K605" s="1065"/>
      <c r="L605" s="397"/>
      <c r="M605" s="398"/>
      <c r="N605" s="399"/>
      <c r="V605" s="361"/>
      <c r="W605" s="367"/>
      <c r="AC605" s="367"/>
      <c r="AD605" s="384"/>
      <c r="AE605" s="367"/>
      <c r="AF605" s="335" t="s">
        <v>513</v>
      </c>
      <c r="AG605" s="367"/>
      <c r="AH605" s="367"/>
    </row>
    <row r="606" spans="1:34" s="332" customFormat="1" ht="12" x14ac:dyDescent="0.2">
      <c r="A606" s="396"/>
      <c r="B606" s="371"/>
      <c r="C606" s="1065" t="s">
        <v>515</v>
      </c>
      <c r="D606" s="1065"/>
      <c r="E606" s="1065"/>
      <c r="F606" s="1065"/>
      <c r="G606" s="1065"/>
      <c r="H606" s="1065"/>
      <c r="I606" s="1065"/>
      <c r="J606" s="1065"/>
      <c r="K606" s="1065"/>
      <c r="L606" s="397">
        <v>3587.81</v>
      </c>
      <c r="M606" s="398"/>
      <c r="N606" s="399"/>
      <c r="V606" s="361"/>
      <c r="W606" s="367"/>
      <c r="AC606" s="367"/>
      <c r="AD606" s="384"/>
      <c r="AE606" s="367"/>
      <c r="AF606" s="335" t="s">
        <v>515</v>
      </c>
      <c r="AG606" s="367"/>
      <c r="AH606" s="367"/>
    </row>
    <row r="607" spans="1:34" s="332" customFormat="1" ht="12" x14ac:dyDescent="0.2">
      <c r="A607" s="396"/>
      <c r="B607" s="371"/>
      <c r="C607" s="1065" t="s">
        <v>517</v>
      </c>
      <c r="D607" s="1065"/>
      <c r="E607" s="1065"/>
      <c r="F607" s="1065"/>
      <c r="G607" s="1065"/>
      <c r="H607" s="1065"/>
      <c r="I607" s="1065"/>
      <c r="J607" s="1065"/>
      <c r="K607" s="1065"/>
      <c r="L607" s="397">
        <v>1143.1099999999999</v>
      </c>
      <c r="M607" s="398"/>
      <c r="N607" s="399"/>
      <c r="V607" s="361"/>
      <c r="W607" s="367"/>
      <c r="AC607" s="367"/>
      <c r="AD607" s="384"/>
      <c r="AE607" s="367"/>
      <c r="AF607" s="335" t="s">
        <v>517</v>
      </c>
      <c r="AG607" s="367"/>
      <c r="AH607" s="367"/>
    </row>
    <row r="608" spans="1:34" s="332" customFormat="1" ht="12" x14ac:dyDescent="0.2">
      <c r="A608" s="396"/>
      <c r="B608" s="371"/>
      <c r="C608" s="1065" t="s">
        <v>518</v>
      </c>
      <c r="D608" s="1065"/>
      <c r="E608" s="1065"/>
      <c r="F608" s="1065"/>
      <c r="G608" s="1065"/>
      <c r="H608" s="1065"/>
      <c r="I608" s="1065"/>
      <c r="J608" s="1065"/>
      <c r="K608" s="1065"/>
      <c r="L608" s="397">
        <v>4730.92</v>
      </c>
      <c r="M608" s="398"/>
      <c r="N608" s="399"/>
      <c r="V608" s="361"/>
      <c r="W608" s="367"/>
      <c r="AC608" s="367"/>
      <c r="AD608" s="384"/>
      <c r="AE608" s="367"/>
      <c r="AF608" s="335" t="s">
        <v>518</v>
      </c>
      <c r="AG608" s="367"/>
      <c r="AH608" s="367"/>
    </row>
    <row r="609" spans="1:37" s="332" customFormat="1" ht="12" x14ac:dyDescent="0.2">
      <c r="A609" s="396"/>
      <c r="B609" s="371"/>
      <c r="C609" s="1065" t="s">
        <v>4959</v>
      </c>
      <c r="D609" s="1065"/>
      <c r="E609" s="1065"/>
      <c r="F609" s="1065"/>
      <c r="G609" s="1065"/>
      <c r="H609" s="1065"/>
      <c r="I609" s="1065"/>
      <c r="J609" s="1065"/>
      <c r="K609" s="1065"/>
      <c r="L609" s="397">
        <v>1143.1099999999999</v>
      </c>
      <c r="M609" s="398"/>
      <c r="N609" s="399"/>
      <c r="V609" s="361"/>
      <c r="W609" s="367"/>
      <c r="AC609" s="367"/>
      <c r="AD609" s="384"/>
      <c r="AE609" s="367"/>
      <c r="AF609" s="335" t="s">
        <v>4959</v>
      </c>
      <c r="AG609" s="367"/>
      <c r="AH609" s="367"/>
    </row>
    <row r="610" spans="1:37" s="332" customFormat="1" ht="12" x14ac:dyDescent="0.2">
      <c r="A610" s="396"/>
      <c r="B610" s="371"/>
      <c r="C610" s="1065" t="s">
        <v>4960</v>
      </c>
      <c r="D610" s="1065"/>
      <c r="E610" s="1065"/>
      <c r="F610" s="1065"/>
      <c r="G610" s="1065"/>
      <c r="H610" s="1065"/>
      <c r="I610" s="1065"/>
      <c r="J610" s="1065"/>
      <c r="K610" s="1065"/>
      <c r="L610" s="397"/>
      <c r="M610" s="398"/>
      <c r="N610" s="399"/>
      <c r="V610" s="361"/>
      <c r="W610" s="367"/>
      <c r="AC610" s="367"/>
      <c r="AD610" s="384"/>
      <c r="AE610" s="367"/>
      <c r="AF610" s="335" t="s">
        <v>4960</v>
      </c>
      <c r="AG610" s="367"/>
      <c r="AH610" s="367"/>
    </row>
    <row r="611" spans="1:37" s="332" customFormat="1" ht="12" x14ac:dyDescent="0.2">
      <c r="A611" s="396"/>
      <c r="B611" s="371"/>
      <c r="C611" s="1065" t="s">
        <v>4961</v>
      </c>
      <c r="D611" s="1065"/>
      <c r="E611" s="1065"/>
      <c r="F611" s="1065"/>
      <c r="G611" s="1065"/>
      <c r="H611" s="1065"/>
      <c r="I611" s="1065"/>
      <c r="J611" s="1065"/>
      <c r="K611" s="1065"/>
      <c r="L611" s="397">
        <v>1143.1099999999999</v>
      </c>
      <c r="M611" s="398"/>
      <c r="N611" s="399"/>
      <c r="V611" s="361"/>
      <c r="W611" s="367"/>
      <c r="AC611" s="367"/>
      <c r="AD611" s="384"/>
      <c r="AE611" s="367"/>
      <c r="AF611" s="335" t="s">
        <v>4961</v>
      </c>
      <c r="AG611" s="367"/>
      <c r="AH611" s="367"/>
    </row>
    <row r="612" spans="1:37" s="332" customFormat="1" ht="12" x14ac:dyDescent="0.2">
      <c r="A612" s="396"/>
      <c r="B612" s="371"/>
      <c r="C612" s="1065" t="s">
        <v>4962</v>
      </c>
      <c r="D612" s="1065"/>
      <c r="E612" s="1065"/>
      <c r="F612" s="1065"/>
      <c r="G612" s="1065"/>
      <c r="H612" s="1065"/>
      <c r="I612" s="1065"/>
      <c r="J612" s="1065"/>
      <c r="K612" s="1065"/>
      <c r="L612" s="397">
        <v>3587.81</v>
      </c>
      <c r="M612" s="398"/>
      <c r="N612" s="399"/>
      <c r="V612" s="361"/>
      <c r="W612" s="367"/>
      <c r="AC612" s="367"/>
      <c r="AD612" s="384"/>
      <c r="AE612" s="367"/>
      <c r="AF612" s="335" t="s">
        <v>4962</v>
      </c>
      <c r="AG612" s="367"/>
      <c r="AH612" s="367"/>
    </row>
    <row r="613" spans="1:37" s="332" customFormat="1" ht="22.5" x14ac:dyDescent="0.2">
      <c r="A613" s="396"/>
      <c r="B613" s="390"/>
      <c r="C613" s="1067" t="s">
        <v>2743</v>
      </c>
      <c r="D613" s="1067"/>
      <c r="E613" s="1067"/>
      <c r="F613" s="1067"/>
      <c r="G613" s="1067"/>
      <c r="H613" s="1067"/>
      <c r="I613" s="1067"/>
      <c r="J613" s="1067"/>
      <c r="K613" s="1067"/>
      <c r="L613" s="400">
        <v>4730.92</v>
      </c>
      <c r="M613" s="401"/>
      <c r="N613" s="402"/>
      <c r="V613" s="361"/>
      <c r="W613" s="367"/>
      <c r="AC613" s="367"/>
      <c r="AD613" s="384"/>
      <c r="AE613" s="367"/>
      <c r="AG613" s="367" t="s">
        <v>2743</v>
      </c>
      <c r="AH613" s="367"/>
    </row>
    <row r="614" spans="1:37" s="332" customFormat="1" ht="2.25" customHeight="1" x14ac:dyDescent="0.2">
      <c r="B614" s="338"/>
      <c r="C614" s="338"/>
      <c r="D614" s="338"/>
      <c r="E614" s="338"/>
      <c r="F614" s="338"/>
      <c r="G614" s="338"/>
      <c r="H614" s="338"/>
      <c r="I614" s="338"/>
      <c r="J614" s="338"/>
      <c r="K614" s="338"/>
      <c r="L614" s="403"/>
      <c r="M614" s="404"/>
      <c r="N614" s="405"/>
    </row>
    <row r="615" spans="1:37" s="332" customFormat="1" x14ac:dyDescent="0.2">
      <c r="A615" s="391"/>
      <c r="B615" s="392"/>
      <c r="C615" s="1068" t="s">
        <v>636</v>
      </c>
      <c r="D615" s="1068"/>
      <c r="E615" s="1068"/>
      <c r="F615" s="1068"/>
      <c r="G615" s="1068"/>
      <c r="H615" s="1068"/>
      <c r="I615" s="1068"/>
      <c r="J615" s="1068"/>
      <c r="K615" s="1068"/>
      <c r="L615" s="393"/>
      <c r="M615" s="406"/>
      <c r="N615" s="395"/>
      <c r="AJ615" s="367" t="s">
        <v>636</v>
      </c>
    </row>
    <row r="616" spans="1:37" s="332" customFormat="1" x14ac:dyDescent="0.2">
      <c r="A616" s="396"/>
      <c r="B616" s="371"/>
      <c r="C616" s="1065" t="s">
        <v>512</v>
      </c>
      <c r="D616" s="1065"/>
      <c r="E616" s="1065"/>
      <c r="F616" s="1065"/>
      <c r="G616" s="1065"/>
      <c r="H616" s="1065"/>
      <c r="I616" s="1065"/>
      <c r="J616" s="1065"/>
      <c r="K616" s="1065"/>
      <c r="L616" s="397">
        <v>165259.07999999999</v>
      </c>
      <c r="M616" s="407"/>
      <c r="N616" s="399"/>
      <c r="AJ616" s="367"/>
      <c r="AK616" s="335" t="s">
        <v>512</v>
      </c>
    </row>
    <row r="617" spans="1:37" s="332" customFormat="1" x14ac:dyDescent="0.2">
      <c r="A617" s="396"/>
      <c r="B617" s="371"/>
      <c r="C617" s="1065" t="s">
        <v>513</v>
      </c>
      <c r="D617" s="1065"/>
      <c r="E617" s="1065"/>
      <c r="F617" s="1065"/>
      <c r="G617" s="1065"/>
      <c r="H617" s="1065"/>
      <c r="I617" s="1065"/>
      <c r="J617" s="1065"/>
      <c r="K617" s="1065"/>
      <c r="L617" s="397"/>
      <c r="M617" s="407"/>
      <c r="N617" s="399"/>
      <c r="AJ617" s="367"/>
      <c r="AK617" s="335" t="s">
        <v>513</v>
      </c>
    </row>
    <row r="618" spans="1:37" s="332" customFormat="1" x14ac:dyDescent="0.2">
      <c r="A618" s="396"/>
      <c r="B618" s="371"/>
      <c r="C618" s="1065" t="s">
        <v>514</v>
      </c>
      <c r="D618" s="1065"/>
      <c r="E618" s="1065"/>
      <c r="F618" s="1065"/>
      <c r="G618" s="1065"/>
      <c r="H618" s="1065"/>
      <c r="I618" s="1065"/>
      <c r="J618" s="1065"/>
      <c r="K618" s="1065"/>
      <c r="L618" s="397">
        <v>9093.92</v>
      </c>
      <c r="M618" s="407"/>
      <c r="N618" s="399"/>
      <c r="AJ618" s="367"/>
      <c r="AK618" s="335" t="s">
        <v>514</v>
      </c>
    </row>
    <row r="619" spans="1:37" s="332" customFormat="1" x14ac:dyDescent="0.2">
      <c r="A619" s="396"/>
      <c r="B619" s="371"/>
      <c r="C619" s="1065" t="s">
        <v>515</v>
      </c>
      <c r="D619" s="1065"/>
      <c r="E619" s="1065"/>
      <c r="F619" s="1065"/>
      <c r="G619" s="1065"/>
      <c r="H619" s="1065"/>
      <c r="I619" s="1065"/>
      <c r="J619" s="1065"/>
      <c r="K619" s="1065"/>
      <c r="L619" s="397">
        <v>15805.53</v>
      </c>
      <c r="M619" s="407"/>
      <c r="N619" s="399"/>
      <c r="AJ619" s="367"/>
      <c r="AK619" s="335" t="s">
        <v>515</v>
      </c>
    </row>
    <row r="620" spans="1:37" s="332" customFormat="1" x14ac:dyDescent="0.2">
      <c r="A620" s="396"/>
      <c r="B620" s="371"/>
      <c r="C620" s="1065" t="s">
        <v>516</v>
      </c>
      <c r="D620" s="1065"/>
      <c r="E620" s="1065"/>
      <c r="F620" s="1065"/>
      <c r="G620" s="1065"/>
      <c r="H620" s="1065"/>
      <c r="I620" s="1065"/>
      <c r="J620" s="1065"/>
      <c r="K620" s="1065"/>
      <c r="L620" s="397">
        <v>1362.21</v>
      </c>
      <c r="M620" s="407"/>
      <c r="N620" s="399"/>
      <c r="AJ620" s="367"/>
      <c r="AK620" s="335" t="s">
        <v>516</v>
      </c>
    </row>
    <row r="621" spans="1:37" s="332" customFormat="1" x14ac:dyDescent="0.2">
      <c r="A621" s="396"/>
      <c r="B621" s="371"/>
      <c r="C621" s="1065" t="s">
        <v>517</v>
      </c>
      <c r="D621" s="1065"/>
      <c r="E621" s="1065"/>
      <c r="F621" s="1065"/>
      <c r="G621" s="1065"/>
      <c r="H621" s="1065"/>
      <c r="I621" s="1065"/>
      <c r="J621" s="1065"/>
      <c r="K621" s="1065"/>
      <c r="L621" s="397">
        <v>140359.63</v>
      </c>
      <c r="M621" s="407"/>
      <c r="N621" s="399"/>
      <c r="AJ621" s="367"/>
      <c r="AK621" s="335" t="s">
        <v>517</v>
      </c>
    </row>
    <row r="622" spans="1:37" s="332" customFormat="1" x14ac:dyDescent="0.2">
      <c r="A622" s="396"/>
      <c r="B622" s="371"/>
      <c r="C622" s="1065" t="s">
        <v>518</v>
      </c>
      <c r="D622" s="1065"/>
      <c r="E622" s="1065"/>
      <c r="F622" s="1065"/>
      <c r="G622" s="1065"/>
      <c r="H622" s="1065"/>
      <c r="I622" s="1065"/>
      <c r="J622" s="1065"/>
      <c r="K622" s="1065"/>
      <c r="L622" s="397">
        <v>181488.08</v>
      </c>
      <c r="M622" s="407"/>
      <c r="N622" s="399">
        <v>1281306</v>
      </c>
      <c r="AJ622" s="367"/>
      <c r="AK622" s="335" t="s">
        <v>518</v>
      </c>
    </row>
    <row r="623" spans="1:37" s="332" customFormat="1" x14ac:dyDescent="0.2">
      <c r="A623" s="396"/>
      <c r="B623" s="371" t="s">
        <v>423</v>
      </c>
      <c r="C623" s="1065" t="s">
        <v>4959</v>
      </c>
      <c r="D623" s="1065"/>
      <c r="E623" s="1065"/>
      <c r="F623" s="1065"/>
      <c r="G623" s="1065"/>
      <c r="H623" s="1065"/>
      <c r="I623" s="1065"/>
      <c r="J623" s="1065"/>
      <c r="K623" s="1065"/>
      <c r="L623" s="397">
        <v>177900.27</v>
      </c>
      <c r="M623" s="407" t="s">
        <v>5030</v>
      </c>
      <c r="N623" s="399">
        <v>1255976</v>
      </c>
      <c r="AJ623" s="367"/>
      <c r="AK623" s="335" t="s">
        <v>4959</v>
      </c>
    </row>
    <row r="624" spans="1:37" s="332" customFormat="1" x14ac:dyDescent="0.2">
      <c r="A624" s="396"/>
      <c r="B624" s="371"/>
      <c r="C624" s="1065" t="s">
        <v>4960</v>
      </c>
      <c r="D624" s="1065"/>
      <c r="E624" s="1065"/>
      <c r="F624" s="1065"/>
      <c r="G624" s="1065"/>
      <c r="H624" s="1065"/>
      <c r="I624" s="1065"/>
      <c r="J624" s="1065"/>
      <c r="K624" s="1065"/>
      <c r="L624" s="397"/>
      <c r="M624" s="407"/>
      <c r="N624" s="399"/>
      <c r="AJ624" s="367"/>
      <c r="AK624" s="335" t="s">
        <v>4960</v>
      </c>
    </row>
    <row r="625" spans="1:38" x14ac:dyDescent="0.2">
      <c r="A625" s="396"/>
      <c r="B625" s="371"/>
      <c r="C625" s="1065" t="s">
        <v>4963</v>
      </c>
      <c r="D625" s="1065"/>
      <c r="E625" s="1065"/>
      <c r="F625" s="1065"/>
      <c r="G625" s="1065"/>
      <c r="H625" s="1065"/>
      <c r="I625" s="1065"/>
      <c r="J625" s="1065"/>
      <c r="K625" s="1065"/>
      <c r="L625" s="397">
        <v>9093.92</v>
      </c>
      <c r="M625" s="407"/>
      <c r="N625" s="399"/>
      <c r="O625" s="332"/>
      <c r="P625" s="332"/>
      <c r="Q625" s="332"/>
      <c r="R625" s="332"/>
      <c r="S625" s="332"/>
      <c r="T625" s="332"/>
      <c r="U625" s="332"/>
      <c r="V625" s="332"/>
      <c r="W625" s="332"/>
      <c r="X625" s="332"/>
      <c r="Y625" s="332"/>
      <c r="Z625" s="332"/>
      <c r="AA625" s="332"/>
      <c r="AB625" s="332"/>
      <c r="AC625" s="332"/>
      <c r="AD625" s="332"/>
      <c r="AE625" s="332"/>
      <c r="AF625" s="332"/>
      <c r="AG625" s="332"/>
      <c r="AH625" s="332"/>
      <c r="AI625" s="332"/>
      <c r="AJ625" s="367"/>
      <c r="AK625" s="335" t="s">
        <v>4963</v>
      </c>
      <c r="AL625" s="332"/>
    </row>
    <row r="626" spans="1:38" x14ac:dyDescent="0.2">
      <c r="A626" s="396"/>
      <c r="B626" s="371"/>
      <c r="C626" s="1065" t="s">
        <v>4964</v>
      </c>
      <c r="D626" s="1065"/>
      <c r="E626" s="1065"/>
      <c r="F626" s="1065"/>
      <c r="G626" s="1065"/>
      <c r="H626" s="1065"/>
      <c r="I626" s="1065"/>
      <c r="J626" s="1065"/>
      <c r="K626" s="1065"/>
      <c r="L626" s="397">
        <v>12217.72</v>
      </c>
      <c r="M626" s="407"/>
      <c r="N626" s="399"/>
      <c r="O626" s="332"/>
      <c r="P626" s="332"/>
      <c r="Q626" s="332"/>
      <c r="R626" s="332"/>
      <c r="S626" s="332"/>
      <c r="T626" s="332"/>
      <c r="U626" s="332"/>
      <c r="V626" s="332"/>
      <c r="W626" s="332"/>
      <c r="X626" s="332"/>
      <c r="Y626" s="332"/>
      <c r="Z626" s="332"/>
      <c r="AA626" s="332"/>
      <c r="AB626" s="332"/>
      <c r="AC626" s="332"/>
      <c r="AD626" s="332"/>
      <c r="AE626" s="332"/>
      <c r="AF626" s="332"/>
      <c r="AG626" s="332"/>
      <c r="AH626" s="332"/>
      <c r="AI626" s="332"/>
      <c r="AJ626" s="367"/>
      <c r="AK626" s="335" t="s">
        <v>4964</v>
      </c>
      <c r="AL626" s="332"/>
    </row>
    <row r="627" spans="1:38" x14ac:dyDescent="0.2">
      <c r="A627" s="396"/>
      <c r="B627" s="371"/>
      <c r="C627" s="1065" t="s">
        <v>4961</v>
      </c>
      <c r="D627" s="1065"/>
      <c r="E627" s="1065"/>
      <c r="F627" s="1065"/>
      <c r="G627" s="1065"/>
      <c r="H627" s="1065"/>
      <c r="I627" s="1065"/>
      <c r="J627" s="1065"/>
      <c r="K627" s="1065"/>
      <c r="L627" s="397">
        <v>140359.63</v>
      </c>
      <c r="M627" s="407"/>
      <c r="N627" s="399"/>
      <c r="O627" s="332"/>
      <c r="P627" s="332"/>
      <c r="Q627" s="332"/>
      <c r="R627" s="332"/>
      <c r="S627" s="332"/>
      <c r="T627" s="332"/>
      <c r="U627" s="332"/>
      <c r="V627" s="332"/>
      <c r="W627" s="332"/>
      <c r="X627" s="332"/>
      <c r="Y627" s="332"/>
      <c r="Z627" s="332"/>
      <c r="AA627" s="332"/>
      <c r="AB627" s="332"/>
      <c r="AC627" s="332"/>
      <c r="AD627" s="332"/>
      <c r="AE627" s="332"/>
      <c r="AF627" s="332"/>
      <c r="AG627" s="332"/>
      <c r="AH627" s="332"/>
      <c r="AI627" s="332"/>
      <c r="AJ627" s="367"/>
      <c r="AK627" s="335" t="s">
        <v>4961</v>
      </c>
      <c r="AL627" s="332"/>
    </row>
    <row r="628" spans="1:38" x14ac:dyDescent="0.2">
      <c r="A628" s="396"/>
      <c r="B628" s="371"/>
      <c r="C628" s="1065" t="s">
        <v>4965</v>
      </c>
      <c r="D628" s="1065"/>
      <c r="E628" s="1065"/>
      <c r="F628" s="1065"/>
      <c r="G628" s="1065"/>
      <c r="H628" s="1065"/>
      <c r="I628" s="1065"/>
      <c r="J628" s="1065"/>
      <c r="K628" s="1065"/>
      <c r="L628" s="397">
        <v>10523.92</v>
      </c>
      <c r="M628" s="407"/>
      <c r="N628" s="399"/>
      <c r="O628" s="332"/>
      <c r="P628" s="332"/>
      <c r="Q628" s="332"/>
      <c r="R628" s="332"/>
      <c r="S628" s="332"/>
      <c r="T628" s="332"/>
      <c r="U628" s="332"/>
      <c r="V628" s="332"/>
      <c r="W628" s="332"/>
      <c r="X628" s="332"/>
      <c r="Y628" s="332"/>
      <c r="Z628" s="332"/>
      <c r="AA628" s="332"/>
      <c r="AB628" s="332"/>
      <c r="AC628" s="332"/>
      <c r="AD628" s="332"/>
      <c r="AE628" s="332"/>
      <c r="AF628" s="332"/>
      <c r="AG628" s="332"/>
      <c r="AH628" s="332"/>
      <c r="AI628" s="332"/>
      <c r="AJ628" s="367"/>
      <c r="AK628" s="335" t="s">
        <v>4965</v>
      </c>
      <c r="AL628" s="332"/>
    </row>
    <row r="629" spans="1:38" x14ac:dyDescent="0.2">
      <c r="A629" s="396"/>
      <c r="B629" s="371"/>
      <c r="C629" s="1065" t="s">
        <v>4966</v>
      </c>
      <c r="D629" s="1065"/>
      <c r="E629" s="1065"/>
      <c r="F629" s="1065"/>
      <c r="G629" s="1065"/>
      <c r="H629" s="1065"/>
      <c r="I629" s="1065"/>
      <c r="J629" s="1065"/>
      <c r="K629" s="1065"/>
      <c r="L629" s="397">
        <v>5705.08</v>
      </c>
      <c r="M629" s="407"/>
      <c r="N629" s="399"/>
      <c r="O629" s="332"/>
      <c r="P629" s="332"/>
      <c r="Q629" s="332"/>
      <c r="R629" s="332"/>
      <c r="S629" s="332"/>
      <c r="T629" s="332"/>
      <c r="U629" s="332"/>
      <c r="V629" s="332"/>
      <c r="W629" s="332"/>
      <c r="X629" s="332"/>
      <c r="Y629" s="332"/>
      <c r="Z629" s="332"/>
      <c r="AA629" s="332"/>
      <c r="AB629" s="332"/>
      <c r="AC629" s="332"/>
      <c r="AD629" s="332"/>
      <c r="AE629" s="332"/>
      <c r="AF629" s="332"/>
      <c r="AG629" s="332"/>
      <c r="AH629" s="332"/>
      <c r="AI629" s="332"/>
      <c r="AJ629" s="367"/>
      <c r="AK629" s="335" t="s">
        <v>4966</v>
      </c>
      <c r="AL629" s="332"/>
    </row>
    <row r="630" spans="1:38" x14ac:dyDescent="0.2">
      <c r="A630" s="396"/>
      <c r="B630" s="371" t="s">
        <v>423</v>
      </c>
      <c r="C630" s="1065" t="s">
        <v>4962</v>
      </c>
      <c r="D630" s="1065"/>
      <c r="E630" s="1065"/>
      <c r="F630" s="1065"/>
      <c r="G630" s="1065"/>
      <c r="H630" s="1065"/>
      <c r="I630" s="1065"/>
      <c r="J630" s="1065"/>
      <c r="K630" s="1065"/>
      <c r="L630" s="397">
        <v>3587.81</v>
      </c>
      <c r="M630" s="407" t="s">
        <v>5030</v>
      </c>
      <c r="N630" s="399">
        <v>25330</v>
      </c>
      <c r="O630" s="332"/>
      <c r="P630" s="332"/>
      <c r="Q630" s="332"/>
      <c r="R630" s="332"/>
      <c r="S630" s="332"/>
      <c r="T630" s="332"/>
      <c r="U630" s="332"/>
      <c r="V630" s="332"/>
      <c r="W630" s="332"/>
      <c r="X630" s="332"/>
      <c r="Y630" s="332"/>
      <c r="Z630" s="332"/>
      <c r="AA630" s="332"/>
      <c r="AB630" s="332"/>
      <c r="AC630" s="332"/>
      <c r="AD630" s="332"/>
      <c r="AE630" s="332"/>
      <c r="AF630" s="332"/>
      <c r="AG630" s="332"/>
      <c r="AH630" s="332"/>
      <c r="AI630" s="332"/>
      <c r="AJ630" s="367"/>
      <c r="AK630" s="335" t="s">
        <v>4962</v>
      </c>
      <c r="AL630" s="332"/>
    </row>
    <row r="631" spans="1:38" x14ac:dyDescent="0.2">
      <c r="A631" s="396"/>
      <c r="B631" s="371"/>
      <c r="C631" s="1065" t="s">
        <v>524</v>
      </c>
      <c r="D631" s="1065"/>
      <c r="E631" s="1065"/>
      <c r="F631" s="1065"/>
      <c r="G631" s="1065"/>
      <c r="H631" s="1065"/>
      <c r="I631" s="1065"/>
      <c r="J631" s="1065"/>
      <c r="K631" s="1065"/>
      <c r="L631" s="397">
        <v>10456.129999999999</v>
      </c>
      <c r="M631" s="407"/>
      <c r="N631" s="399"/>
      <c r="O631" s="332"/>
      <c r="P631" s="332"/>
      <c r="Q631" s="332"/>
      <c r="R631" s="332"/>
      <c r="S631" s="332"/>
      <c r="T631" s="332"/>
      <c r="U631" s="332"/>
      <c r="V631" s="332"/>
      <c r="W631" s="332"/>
      <c r="X631" s="332"/>
      <c r="Y631" s="332"/>
      <c r="Z631" s="332"/>
      <c r="AA631" s="332"/>
      <c r="AB631" s="332"/>
      <c r="AC631" s="332"/>
      <c r="AD631" s="332"/>
      <c r="AE631" s="332"/>
      <c r="AF631" s="332"/>
      <c r="AG631" s="332"/>
      <c r="AH631" s="332"/>
      <c r="AI631" s="332"/>
      <c r="AJ631" s="367"/>
      <c r="AK631" s="335" t="s">
        <v>524</v>
      </c>
      <c r="AL631" s="332"/>
    </row>
    <row r="632" spans="1:38" x14ac:dyDescent="0.2">
      <c r="A632" s="396"/>
      <c r="B632" s="371"/>
      <c r="C632" s="1065" t="s">
        <v>525</v>
      </c>
      <c r="D632" s="1065"/>
      <c r="E632" s="1065"/>
      <c r="F632" s="1065"/>
      <c r="G632" s="1065"/>
      <c r="H632" s="1065"/>
      <c r="I632" s="1065"/>
      <c r="J632" s="1065"/>
      <c r="K632" s="1065"/>
      <c r="L632" s="397">
        <v>10523.92</v>
      </c>
      <c r="M632" s="407"/>
      <c r="N632" s="399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2"/>
      <c r="AH632" s="332"/>
      <c r="AI632" s="332"/>
      <c r="AJ632" s="367"/>
      <c r="AK632" s="335" t="s">
        <v>525</v>
      </c>
      <c r="AL632" s="332"/>
    </row>
    <row r="633" spans="1:38" x14ac:dyDescent="0.2">
      <c r="A633" s="396"/>
      <c r="B633" s="371"/>
      <c r="C633" s="1065" t="s">
        <v>526</v>
      </c>
      <c r="D633" s="1065"/>
      <c r="E633" s="1065"/>
      <c r="F633" s="1065"/>
      <c r="G633" s="1065"/>
      <c r="H633" s="1065"/>
      <c r="I633" s="1065"/>
      <c r="J633" s="1065"/>
      <c r="K633" s="1065"/>
      <c r="L633" s="397">
        <v>5705.08</v>
      </c>
      <c r="M633" s="407"/>
      <c r="N633" s="399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332"/>
      <c r="AG633" s="332"/>
      <c r="AH633" s="332"/>
      <c r="AI633" s="332"/>
      <c r="AJ633" s="367"/>
      <c r="AK633" s="335" t="s">
        <v>526</v>
      </c>
      <c r="AL633" s="332"/>
    </row>
    <row r="634" spans="1:38" x14ac:dyDescent="0.2">
      <c r="A634" s="396"/>
      <c r="B634" s="390"/>
      <c r="C634" s="1067" t="s">
        <v>637</v>
      </c>
      <c r="D634" s="1067"/>
      <c r="E634" s="1067"/>
      <c r="F634" s="1067"/>
      <c r="G634" s="1067"/>
      <c r="H634" s="1067"/>
      <c r="I634" s="1067"/>
      <c r="J634" s="1067"/>
      <c r="K634" s="1067"/>
      <c r="L634" s="400">
        <v>181488.08</v>
      </c>
      <c r="M634" s="408"/>
      <c r="N634" s="409">
        <v>1281306</v>
      </c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  <c r="AA634" s="332"/>
      <c r="AB634" s="332"/>
      <c r="AC634" s="332"/>
      <c r="AD634" s="332"/>
      <c r="AE634" s="332"/>
      <c r="AF634" s="332"/>
      <c r="AG634" s="332"/>
      <c r="AH634" s="332"/>
      <c r="AI634" s="332"/>
      <c r="AJ634" s="367"/>
      <c r="AK634" s="332"/>
      <c r="AL634" s="367" t="s">
        <v>637</v>
      </c>
    </row>
    <row r="635" spans="1:38" x14ac:dyDescent="0.2">
      <c r="A635" s="396"/>
      <c r="B635" s="371"/>
      <c r="C635" s="1065" t="s">
        <v>513</v>
      </c>
      <c r="D635" s="1065"/>
      <c r="E635" s="1065"/>
      <c r="F635" s="1065"/>
      <c r="G635" s="1065"/>
      <c r="H635" s="1065"/>
      <c r="I635" s="1065"/>
      <c r="J635" s="1065"/>
      <c r="K635" s="1065"/>
      <c r="L635" s="397"/>
      <c r="M635" s="407"/>
      <c r="N635" s="399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2"/>
      <c r="AH635" s="332"/>
      <c r="AI635" s="332"/>
      <c r="AJ635" s="367"/>
      <c r="AK635" s="335" t="s">
        <v>513</v>
      </c>
      <c r="AL635" s="367"/>
    </row>
    <row r="636" spans="1:38" x14ac:dyDescent="0.2">
      <c r="A636" s="396"/>
      <c r="B636" s="371"/>
      <c r="C636" s="1065" t="s">
        <v>615</v>
      </c>
      <c r="D636" s="1065"/>
      <c r="E636" s="1065"/>
      <c r="F636" s="1065"/>
      <c r="G636" s="1065"/>
      <c r="H636" s="1065"/>
      <c r="I636" s="1065"/>
      <c r="J636" s="1065"/>
      <c r="K636" s="1065"/>
      <c r="L636" s="397"/>
      <c r="M636" s="407"/>
      <c r="N636" s="399">
        <v>148746</v>
      </c>
      <c r="O636" s="332"/>
      <c r="P636" s="332"/>
      <c r="Q636" s="332"/>
      <c r="R636" s="332"/>
      <c r="S636" s="332"/>
      <c r="T636" s="332"/>
      <c r="U636" s="332"/>
      <c r="V636" s="332"/>
      <c r="W636" s="332"/>
      <c r="X636" s="332"/>
      <c r="Y636" s="332"/>
      <c r="Z636" s="332"/>
      <c r="AA636" s="332"/>
      <c r="AB636" s="332"/>
      <c r="AC636" s="332"/>
      <c r="AD636" s="332"/>
      <c r="AE636" s="332"/>
      <c r="AF636" s="332"/>
      <c r="AG636" s="332"/>
      <c r="AH636" s="332"/>
      <c r="AI636" s="332"/>
      <c r="AJ636" s="367"/>
      <c r="AK636" s="335" t="s">
        <v>615</v>
      </c>
      <c r="AL636" s="367"/>
    </row>
    <row r="637" spans="1:38" ht="1.5" customHeight="1" x14ac:dyDescent="0.2">
      <c r="B637" s="390"/>
      <c r="C637" s="380"/>
      <c r="D637" s="380"/>
      <c r="E637" s="380"/>
      <c r="F637" s="380"/>
      <c r="G637" s="380"/>
      <c r="H637" s="380"/>
      <c r="I637" s="380"/>
      <c r="J637" s="380"/>
      <c r="K637" s="380"/>
      <c r="L637" s="400"/>
      <c r="M637" s="401"/>
      <c r="N637" s="410"/>
      <c r="O637" s="332"/>
      <c r="P637" s="332"/>
      <c r="Q637" s="332"/>
      <c r="R637" s="332"/>
      <c r="S637" s="332"/>
      <c r="T637" s="332"/>
      <c r="U637" s="332"/>
      <c r="V637" s="332"/>
      <c r="W637" s="332"/>
      <c r="X637" s="332"/>
      <c r="Y637" s="332"/>
      <c r="Z637" s="332"/>
      <c r="AA637" s="332"/>
      <c r="AB637" s="332"/>
      <c r="AC637" s="332"/>
      <c r="AD637" s="332"/>
      <c r="AE637" s="332"/>
      <c r="AF637" s="332"/>
      <c r="AG637" s="332"/>
      <c r="AH637" s="332"/>
      <c r="AI637" s="332"/>
      <c r="AJ637" s="332"/>
      <c r="AK637" s="332"/>
      <c r="AL637" s="332"/>
    </row>
    <row r="638" spans="1:38" ht="53.25" customHeight="1" x14ac:dyDescent="0.2">
      <c r="A638" s="411"/>
      <c r="B638" s="411"/>
      <c r="C638" s="411"/>
      <c r="D638" s="411"/>
      <c r="E638" s="411"/>
      <c r="F638" s="411"/>
      <c r="G638" s="411"/>
      <c r="H638" s="411"/>
      <c r="I638" s="411"/>
      <c r="J638" s="411"/>
      <c r="K638" s="411"/>
      <c r="L638" s="411"/>
      <c r="M638" s="411"/>
      <c r="N638" s="411"/>
      <c r="O638" s="332"/>
      <c r="P638" s="332"/>
      <c r="Q638" s="332"/>
      <c r="R638" s="332"/>
      <c r="S638" s="332"/>
      <c r="T638" s="332"/>
      <c r="U638" s="332"/>
      <c r="V638" s="332"/>
      <c r="W638" s="332"/>
      <c r="X638" s="332"/>
      <c r="Y638" s="332"/>
      <c r="Z638" s="332"/>
      <c r="AA638" s="332"/>
      <c r="AB638" s="332"/>
      <c r="AC638" s="332"/>
      <c r="AD638" s="332"/>
      <c r="AE638" s="332"/>
      <c r="AF638" s="332"/>
      <c r="AG638" s="332"/>
      <c r="AH638" s="332"/>
      <c r="AI638" s="332"/>
      <c r="AJ638" s="332"/>
      <c r="AK638" s="332"/>
      <c r="AL638" s="332"/>
    </row>
    <row r="639" spans="1:38" x14ac:dyDescent="0.2">
      <c r="B639" s="412" t="s">
        <v>376</v>
      </c>
      <c r="C639" s="1066" t="s">
        <v>2744</v>
      </c>
      <c r="D639" s="1066"/>
      <c r="E639" s="1066"/>
      <c r="F639" s="1066"/>
      <c r="G639" s="1066"/>
      <c r="H639" s="1066"/>
      <c r="I639" s="1066"/>
      <c r="J639" s="1066"/>
      <c r="K639" s="1066"/>
      <c r="L639" s="1066"/>
      <c r="O639" s="332"/>
      <c r="P639" s="332"/>
      <c r="Q639" s="332"/>
      <c r="R639" s="332"/>
      <c r="S639" s="332"/>
      <c r="T639" s="332"/>
      <c r="U639" s="332"/>
      <c r="V639" s="332"/>
      <c r="W639" s="332"/>
      <c r="X639" s="332"/>
      <c r="Y639" s="332"/>
      <c r="Z639" s="332"/>
      <c r="AA639" s="332"/>
      <c r="AB639" s="332"/>
      <c r="AC639" s="332"/>
      <c r="AD639" s="332"/>
      <c r="AE639" s="332"/>
      <c r="AF639" s="332"/>
      <c r="AG639" s="332"/>
      <c r="AH639" s="332"/>
      <c r="AI639" s="332"/>
      <c r="AJ639" s="332"/>
      <c r="AK639" s="332"/>
      <c r="AL639" s="332"/>
    </row>
    <row r="640" spans="1:38" ht="13.5" customHeight="1" x14ac:dyDescent="0.2">
      <c r="B640" s="333"/>
      <c r="C640" s="1064" t="s">
        <v>92</v>
      </c>
      <c r="D640" s="1064"/>
      <c r="E640" s="1064"/>
      <c r="F640" s="1064"/>
      <c r="G640" s="1064"/>
      <c r="H640" s="1064"/>
      <c r="I640" s="1064"/>
      <c r="J640" s="1064"/>
      <c r="K640" s="1064"/>
      <c r="L640" s="1064"/>
      <c r="O640" s="332"/>
      <c r="P640" s="332"/>
      <c r="Q640" s="332"/>
      <c r="R640" s="332"/>
      <c r="S640" s="332"/>
      <c r="T640" s="332"/>
      <c r="U640" s="332"/>
      <c r="V640" s="332"/>
      <c r="W640" s="332"/>
      <c r="X640" s="332"/>
      <c r="Y640" s="332"/>
      <c r="Z640" s="332"/>
      <c r="AA640" s="332"/>
      <c r="AB640" s="332"/>
      <c r="AC640" s="332"/>
      <c r="AD640" s="332"/>
      <c r="AE640" s="332"/>
      <c r="AF640" s="332"/>
      <c r="AG640" s="332"/>
      <c r="AH640" s="332"/>
      <c r="AI640" s="332"/>
      <c r="AJ640" s="332"/>
      <c r="AK640" s="332"/>
      <c r="AL640" s="332"/>
    </row>
    <row r="641" spans="2:38" ht="12.75" customHeight="1" x14ac:dyDescent="0.2">
      <c r="B641" s="412" t="s">
        <v>377</v>
      </c>
      <c r="C641" s="1066" t="s">
        <v>2745</v>
      </c>
      <c r="D641" s="1066"/>
      <c r="E641" s="1066"/>
      <c r="F641" s="1066"/>
      <c r="G641" s="1066"/>
      <c r="H641" s="1066"/>
      <c r="I641" s="1066"/>
      <c r="J641" s="1066"/>
      <c r="K641" s="1066"/>
      <c r="L641" s="1066"/>
      <c r="O641" s="332"/>
      <c r="P641" s="332"/>
      <c r="Q641" s="332"/>
      <c r="R641" s="332"/>
      <c r="S641" s="332"/>
      <c r="T641" s="332"/>
      <c r="U641" s="332"/>
      <c r="V641" s="332"/>
      <c r="W641" s="332"/>
      <c r="X641" s="332"/>
      <c r="Y641" s="332"/>
      <c r="Z641" s="332"/>
      <c r="AA641" s="332"/>
      <c r="AB641" s="332"/>
      <c r="AC641" s="332"/>
      <c r="AD641" s="332"/>
      <c r="AE641" s="332"/>
      <c r="AF641" s="332"/>
      <c r="AG641" s="332"/>
      <c r="AH641" s="332"/>
      <c r="AI641" s="332"/>
      <c r="AJ641" s="332"/>
      <c r="AK641" s="332"/>
      <c r="AL641" s="332"/>
    </row>
    <row r="642" spans="2:38" ht="13.5" customHeight="1" x14ac:dyDescent="0.2">
      <c r="C642" s="1064" t="s">
        <v>92</v>
      </c>
      <c r="D642" s="1064"/>
      <c r="E642" s="1064"/>
      <c r="F642" s="1064"/>
      <c r="G642" s="1064"/>
      <c r="H642" s="1064"/>
      <c r="I642" s="1064"/>
      <c r="J642" s="1064"/>
      <c r="K642" s="1064"/>
      <c r="L642" s="1064"/>
      <c r="O642" s="332"/>
      <c r="P642" s="332"/>
      <c r="Q642" s="332"/>
      <c r="R642" s="332"/>
      <c r="S642" s="332"/>
      <c r="T642" s="332"/>
      <c r="U642" s="332"/>
      <c r="V642" s="332"/>
      <c r="W642" s="332"/>
      <c r="X642" s="332"/>
      <c r="Y642" s="332"/>
      <c r="Z642" s="332"/>
      <c r="AA642" s="332"/>
      <c r="AB642" s="332"/>
      <c r="AC642" s="332"/>
      <c r="AD642" s="332"/>
      <c r="AE642" s="332"/>
      <c r="AF642" s="332"/>
      <c r="AG642" s="332"/>
      <c r="AH642" s="332"/>
      <c r="AI642" s="332"/>
      <c r="AJ642" s="332"/>
      <c r="AK642" s="332"/>
      <c r="AL642" s="332"/>
    </row>
    <row r="644" spans="2:38" x14ac:dyDescent="0.2">
      <c r="B644" s="413"/>
      <c r="D644" s="413"/>
      <c r="F644" s="413"/>
      <c r="O644" s="332"/>
      <c r="P644" s="332"/>
      <c r="Q644" s="332"/>
      <c r="R644" s="332"/>
      <c r="S644" s="332"/>
      <c r="T644" s="332"/>
      <c r="U644" s="332"/>
      <c r="V644" s="332"/>
      <c r="W644" s="332"/>
      <c r="X644" s="332"/>
      <c r="Y644" s="332"/>
      <c r="Z644" s="332"/>
      <c r="AA644" s="332"/>
      <c r="AB644" s="332"/>
      <c r="AC644" s="332"/>
      <c r="AD644" s="332"/>
      <c r="AE644" s="332"/>
      <c r="AF644" s="332"/>
      <c r="AG644" s="332"/>
      <c r="AH644" s="332"/>
      <c r="AI644" s="332"/>
      <c r="AJ644" s="332"/>
      <c r="AK644" s="332"/>
      <c r="AL644" s="332"/>
    </row>
    <row r="661" spans="15:38" x14ac:dyDescent="0.2"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2"/>
      <c r="AH661" s="332"/>
      <c r="AI661" s="332"/>
      <c r="AJ661" s="332"/>
      <c r="AK661" s="332"/>
      <c r="AL661" s="332"/>
    </row>
    <row r="662" spans="15:38" x14ac:dyDescent="0.2">
      <c r="O662" s="332"/>
      <c r="P662" s="332"/>
      <c r="Q662" s="332"/>
      <c r="R662" s="332"/>
      <c r="S662" s="332"/>
      <c r="T662" s="332"/>
      <c r="U662" s="332"/>
      <c r="V662" s="332"/>
      <c r="W662" s="332"/>
      <c r="X662" s="332"/>
      <c r="Y662" s="332"/>
      <c r="Z662" s="332"/>
      <c r="AA662" s="332"/>
      <c r="AB662" s="332"/>
      <c r="AC662" s="332"/>
      <c r="AD662" s="332"/>
      <c r="AE662" s="332"/>
      <c r="AF662" s="332"/>
      <c r="AG662" s="332"/>
      <c r="AH662" s="332"/>
      <c r="AI662" s="332"/>
      <c r="AJ662" s="332"/>
      <c r="AK662" s="332"/>
      <c r="AL662" s="332"/>
    </row>
    <row r="665" spans="15:38" x14ac:dyDescent="0.2">
      <c r="O665" s="332"/>
      <c r="P665" s="332"/>
      <c r="Q665" s="332"/>
      <c r="R665" s="332"/>
      <c r="S665" s="332"/>
      <c r="T665" s="332"/>
      <c r="U665" s="332"/>
      <c r="V665" s="332"/>
      <c r="W665" s="332"/>
      <c r="X665" s="332"/>
      <c r="Y665" s="332"/>
      <c r="Z665" s="332"/>
      <c r="AA665" s="332"/>
      <c r="AB665" s="332"/>
      <c r="AC665" s="332"/>
      <c r="AD665" s="332"/>
      <c r="AE665" s="332"/>
      <c r="AF665" s="332"/>
      <c r="AG665" s="332"/>
      <c r="AH665" s="332"/>
      <c r="AI665" s="332"/>
      <c r="AJ665" s="332"/>
      <c r="AK665" s="332"/>
      <c r="AL665" s="332"/>
    </row>
  </sheetData>
  <mergeCells count="581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C59:E59"/>
    <mergeCell ref="C60:E60"/>
    <mergeCell ref="C61:E61"/>
    <mergeCell ref="C62:E62"/>
    <mergeCell ref="C63:N63"/>
    <mergeCell ref="C64:N64"/>
    <mergeCell ref="C53:N53"/>
    <mergeCell ref="C54:N54"/>
    <mergeCell ref="C55:E55"/>
    <mergeCell ref="C56:E56"/>
    <mergeCell ref="C57:E57"/>
    <mergeCell ref="C58:E58"/>
    <mergeCell ref="C71:E71"/>
    <mergeCell ref="C72:E72"/>
    <mergeCell ref="C73:E73"/>
    <mergeCell ref="C74:E74"/>
    <mergeCell ref="C75:E75"/>
    <mergeCell ref="C76:E76"/>
    <mergeCell ref="C65:E65"/>
    <mergeCell ref="C66:E66"/>
    <mergeCell ref="C67:E67"/>
    <mergeCell ref="C68:E68"/>
    <mergeCell ref="C69:E69"/>
    <mergeCell ref="C70:E70"/>
    <mergeCell ref="C83:E83"/>
    <mergeCell ref="C84:E84"/>
    <mergeCell ref="C85:E85"/>
    <mergeCell ref="C86:E86"/>
    <mergeCell ref="C88:N88"/>
    <mergeCell ref="C89:E89"/>
    <mergeCell ref="C77:N77"/>
    <mergeCell ref="C78:N78"/>
    <mergeCell ref="C79:E79"/>
    <mergeCell ref="C80:E80"/>
    <mergeCell ref="C81:E81"/>
    <mergeCell ref="C82:E82"/>
    <mergeCell ref="C96:E96"/>
    <mergeCell ref="C97:E97"/>
    <mergeCell ref="C98:E98"/>
    <mergeCell ref="C99:E99"/>
    <mergeCell ref="C100:N100"/>
    <mergeCell ref="C101:N101"/>
    <mergeCell ref="C90:N90"/>
    <mergeCell ref="C91:N91"/>
    <mergeCell ref="C92:E92"/>
    <mergeCell ref="C93:E93"/>
    <mergeCell ref="C94:E94"/>
    <mergeCell ref="C95:E95"/>
    <mergeCell ref="C108:E108"/>
    <mergeCell ref="C109:E109"/>
    <mergeCell ref="C110:E110"/>
    <mergeCell ref="C111:N111"/>
    <mergeCell ref="C112:N112"/>
    <mergeCell ref="C113:E113"/>
    <mergeCell ref="C102:E102"/>
    <mergeCell ref="C103:E103"/>
    <mergeCell ref="C104:E104"/>
    <mergeCell ref="C105:E105"/>
    <mergeCell ref="C106:E106"/>
    <mergeCell ref="C107:E107"/>
    <mergeCell ref="C120:E120"/>
    <mergeCell ref="C121:E121"/>
    <mergeCell ref="C122:N122"/>
    <mergeCell ref="C123:N123"/>
    <mergeCell ref="C124:E124"/>
    <mergeCell ref="C125:E125"/>
    <mergeCell ref="C114:E114"/>
    <mergeCell ref="C115:E115"/>
    <mergeCell ref="C116:E116"/>
    <mergeCell ref="C117:E117"/>
    <mergeCell ref="C118:E118"/>
    <mergeCell ref="C119:E119"/>
    <mergeCell ref="C132:E132"/>
    <mergeCell ref="C133:E133"/>
    <mergeCell ref="C135:K135"/>
    <mergeCell ref="C136:K136"/>
    <mergeCell ref="C137:K137"/>
    <mergeCell ref="C138:K138"/>
    <mergeCell ref="C126:E126"/>
    <mergeCell ref="C127:E127"/>
    <mergeCell ref="C128:E128"/>
    <mergeCell ref="C129:E129"/>
    <mergeCell ref="C130:E130"/>
    <mergeCell ref="C131:E131"/>
    <mergeCell ref="C145:K145"/>
    <mergeCell ref="C146:K146"/>
    <mergeCell ref="C147:K147"/>
    <mergeCell ref="C148:K148"/>
    <mergeCell ref="C149:K149"/>
    <mergeCell ref="C150:K150"/>
    <mergeCell ref="C139:K139"/>
    <mergeCell ref="C140:K140"/>
    <mergeCell ref="C141:K141"/>
    <mergeCell ref="C142:K142"/>
    <mergeCell ref="C143:K143"/>
    <mergeCell ref="C144:K144"/>
    <mergeCell ref="C157:N157"/>
    <mergeCell ref="C158:E158"/>
    <mergeCell ref="C159:E159"/>
    <mergeCell ref="C160:E160"/>
    <mergeCell ref="C161:E161"/>
    <mergeCell ref="C162:E162"/>
    <mergeCell ref="C151:K151"/>
    <mergeCell ref="C152:K152"/>
    <mergeCell ref="A153:N153"/>
    <mergeCell ref="A154:N154"/>
    <mergeCell ref="C155:E155"/>
    <mergeCell ref="C156:N156"/>
    <mergeCell ref="C169:E169"/>
    <mergeCell ref="C170:E170"/>
    <mergeCell ref="C172:E172"/>
    <mergeCell ref="C174:N174"/>
    <mergeCell ref="C175:N175"/>
    <mergeCell ref="C176:E176"/>
    <mergeCell ref="C163:E163"/>
    <mergeCell ref="C164:E164"/>
    <mergeCell ref="C165:E165"/>
    <mergeCell ref="C166:E166"/>
    <mergeCell ref="C167:E167"/>
    <mergeCell ref="C168:E168"/>
    <mergeCell ref="C183:E183"/>
    <mergeCell ref="C184:E184"/>
    <mergeCell ref="C185:E185"/>
    <mergeCell ref="C186:E186"/>
    <mergeCell ref="C187:E187"/>
    <mergeCell ref="C188:N188"/>
    <mergeCell ref="C177:N177"/>
    <mergeCell ref="C178:N178"/>
    <mergeCell ref="C179:E179"/>
    <mergeCell ref="C180:E180"/>
    <mergeCell ref="C181:E181"/>
    <mergeCell ref="C182:E182"/>
    <mergeCell ref="C195:E195"/>
    <mergeCell ref="C196:E196"/>
    <mergeCell ref="C197:E197"/>
    <mergeCell ref="C198:E198"/>
    <mergeCell ref="C199:E199"/>
    <mergeCell ref="C200:E200"/>
    <mergeCell ref="C189:N189"/>
    <mergeCell ref="C190:E190"/>
    <mergeCell ref="C191:E191"/>
    <mergeCell ref="C192:E192"/>
    <mergeCell ref="C193:E193"/>
    <mergeCell ref="C194:E194"/>
    <mergeCell ref="C208:E208"/>
    <mergeCell ref="C209:E209"/>
    <mergeCell ref="C210:E210"/>
    <mergeCell ref="C211:E211"/>
    <mergeCell ref="C212:E212"/>
    <mergeCell ref="C213:E213"/>
    <mergeCell ref="C201:E201"/>
    <mergeCell ref="C202:E202"/>
    <mergeCell ref="C204:E204"/>
    <mergeCell ref="C205:N205"/>
    <mergeCell ref="C206:N206"/>
    <mergeCell ref="C207:E207"/>
    <mergeCell ref="C220:E220"/>
    <mergeCell ref="C221:E221"/>
    <mergeCell ref="C222:E222"/>
    <mergeCell ref="C223:E223"/>
    <mergeCell ref="C224:E224"/>
    <mergeCell ref="C225:E225"/>
    <mergeCell ref="C214:E214"/>
    <mergeCell ref="A215:N215"/>
    <mergeCell ref="C216:E216"/>
    <mergeCell ref="C217:N217"/>
    <mergeCell ref="C218:N218"/>
    <mergeCell ref="C219:E219"/>
    <mergeCell ref="C233:E233"/>
    <mergeCell ref="C234:N234"/>
    <mergeCell ref="C235:N235"/>
    <mergeCell ref="C236:E236"/>
    <mergeCell ref="C237:E237"/>
    <mergeCell ref="C238:E238"/>
    <mergeCell ref="C226:E226"/>
    <mergeCell ref="C227:E227"/>
    <mergeCell ref="C228:E228"/>
    <mergeCell ref="C229:E229"/>
    <mergeCell ref="C230:E230"/>
    <mergeCell ref="C231:E231"/>
    <mergeCell ref="C245:E245"/>
    <mergeCell ref="C246:E246"/>
    <mergeCell ref="C247:E247"/>
    <mergeCell ref="C248:E248"/>
    <mergeCell ref="C249:N249"/>
    <mergeCell ref="C250:E250"/>
    <mergeCell ref="C239:E239"/>
    <mergeCell ref="C240:E240"/>
    <mergeCell ref="C241:E241"/>
    <mergeCell ref="C242:E242"/>
    <mergeCell ref="C243:E243"/>
    <mergeCell ref="C244:E244"/>
    <mergeCell ref="C257:E257"/>
    <mergeCell ref="C258:E258"/>
    <mergeCell ref="C259:E259"/>
    <mergeCell ref="C260:E260"/>
    <mergeCell ref="C261:E261"/>
    <mergeCell ref="C262:E262"/>
    <mergeCell ref="C251:E251"/>
    <mergeCell ref="C252:E252"/>
    <mergeCell ref="C253:E253"/>
    <mergeCell ref="C254:E254"/>
    <mergeCell ref="C255:E255"/>
    <mergeCell ref="C256:E256"/>
    <mergeCell ref="C269:E269"/>
    <mergeCell ref="C270:E270"/>
    <mergeCell ref="C271:E271"/>
    <mergeCell ref="C272:E272"/>
    <mergeCell ref="C273:E273"/>
    <mergeCell ref="C274:E274"/>
    <mergeCell ref="C263:N263"/>
    <mergeCell ref="C264:N264"/>
    <mergeCell ref="C265:E265"/>
    <mergeCell ref="C266:E266"/>
    <mergeCell ref="C267:E267"/>
    <mergeCell ref="C268:E268"/>
    <mergeCell ref="C282:E282"/>
    <mergeCell ref="C283:E283"/>
    <mergeCell ref="C284:E284"/>
    <mergeCell ref="C285:E285"/>
    <mergeCell ref="C286:E286"/>
    <mergeCell ref="C287:E287"/>
    <mergeCell ref="C275:E275"/>
    <mergeCell ref="C276:E276"/>
    <mergeCell ref="C277:E277"/>
    <mergeCell ref="C279:E279"/>
    <mergeCell ref="C280:N280"/>
    <mergeCell ref="C281:N281"/>
    <mergeCell ref="C294:E294"/>
    <mergeCell ref="C295:N295"/>
    <mergeCell ref="C296:E296"/>
    <mergeCell ref="C297:E297"/>
    <mergeCell ref="C298:E298"/>
    <mergeCell ref="C299:E299"/>
    <mergeCell ref="C288:E288"/>
    <mergeCell ref="C289:E289"/>
    <mergeCell ref="C290:E290"/>
    <mergeCell ref="C291:E291"/>
    <mergeCell ref="C292:E292"/>
    <mergeCell ref="C293:E293"/>
    <mergeCell ref="C306:N306"/>
    <mergeCell ref="C307:N307"/>
    <mergeCell ref="C308:E308"/>
    <mergeCell ref="C309:E309"/>
    <mergeCell ref="C310:E310"/>
    <mergeCell ref="C311:E311"/>
    <mergeCell ref="C300:E300"/>
    <mergeCell ref="C301:E301"/>
    <mergeCell ref="C302:E302"/>
    <mergeCell ref="C303:E303"/>
    <mergeCell ref="C304:E304"/>
    <mergeCell ref="C305:E305"/>
    <mergeCell ref="C318:E318"/>
    <mergeCell ref="C319:E319"/>
    <mergeCell ref="C320:E320"/>
    <mergeCell ref="C322:E322"/>
    <mergeCell ref="C324:N324"/>
    <mergeCell ref="C325:N325"/>
    <mergeCell ref="C312:E312"/>
    <mergeCell ref="C313:E313"/>
    <mergeCell ref="C314:E314"/>
    <mergeCell ref="C315:E315"/>
    <mergeCell ref="C316:E316"/>
    <mergeCell ref="C317:E317"/>
    <mergeCell ref="C332:E332"/>
    <mergeCell ref="C333:E333"/>
    <mergeCell ref="C334:E334"/>
    <mergeCell ref="C335:E335"/>
    <mergeCell ref="C336:E336"/>
    <mergeCell ref="C337:E337"/>
    <mergeCell ref="C326:N326"/>
    <mergeCell ref="C327:E327"/>
    <mergeCell ref="C328:N328"/>
    <mergeCell ref="C329:N329"/>
    <mergeCell ref="C330:E330"/>
    <mergeCell ref="C331:E331"/>
    <mergeCell ref="C346:N346"/>
    <mergeCell ref="C347:N347"/>
    <mergeCell ref="C348:N348"/>
    <mergeCell ref="A349:N349"/>
    <mergeCell ref="C350:E350"/>
    <mergeCell ref="C351:N351"/>
    <mergeCell ref="C338:E338"/>
    <mergeCell ref="C339:E339"/>
    <mergeCell ref="C340:E340"/>
    <mergeCell ref="C341:E341"/>
    <mergeCell ref="C342:E342"/>
    <mergeCell ref="C344:E344"/>
    <mergeCell ref="C358:E358"/>
    <mergeCell ref="C359:E359"/>
    <mergeCell ref="C360:E360"/>
    <mergeCell ref="C361:E361"/>
    <mergeCell ref="C362:E362"/>
    <mergeCell ref="C363:E363"/>
    <mergeCell ref="C352:E352"/>
    <mergeCell ref="C353:E353"/>
    <mergeCell ref="C354:E354"/>
    <mergeCell ref="C355:E355"/>
    <mergeCell ref="C356:E356"/>
    <mergeCell ref="C357:E357"/>
    <mergeCell ref="C372:E372"/>
    <mergeCell ref="C373:E373"/>
    <mergeCell ref="C374:E374"/>
    <mergeCell ref="C375:E375"/>
    <mergeCell ref="C376:E376"/>
    <mergeCell ref="C377:E377"/>
    <mergeCell ref="C365:E365"/>
    <mergeCell ref="C367:E367"/>
    <mergeCell ref="C368:N368"/>
    <mergeCell ref="C369:N369"/>
    <mergeCell ref="C370:E370"/>
    <mergeCell ref="C371:E371"/>
    <mergeCell ref="C386:N386"/>
    <mergeCell ref="C387:N387"/>
    <mergeCell ref="C388:E388"/>
    <mergeCell ref="C390:N390"/>
    <mergeCell ref="C391:N391"/>
    <mergeCell ref="C392:E392"/>
    <mergeCell ref="C378:E378"/>
    <mergeCell ref="C379:E379"/>
    <mergeCell ref="C380:E380"/>
    <mergeCell ref="C381:E381"/>
    <mergeCell ref="C382:E382"/>
    <mergeCell ref="C384:E384"/>
    <mergeCell ref="C399:E399"/>
    <mergeCell ref="C400:E400"/>
    <mergeCell ref="C401:E401"/>
    <mergeCell ref="C402:E402"/>
    <mergeCell ref="C403:E403"/>
    <mergeCell ref="C404:E404"/>
    <mergeCell ref="C393:N393"/>
    <mergeCell ref="C394:E394"/>
    <mergeCell ref="C395:E395"/>
    <mergeCell ref="C396:E396"/>
    <mergeCell ref="C397:E397"/>
    <mergeCell ref="C398:E398"/>
    <mergeCell ref="C413:E413"/>
    <mergeCell ref="C414:E414"/>
    <mergeCell ref="C415:E415"/>
    <mergeCell ref="C416:E416"/>
    <mergeCell ref="C417:E417"/>
    <mergeCell ref="C418:E418"/>
    <mergeCell ref="C405:E405"/>
    <mergeCell ref="C407:E407"/>
    <mergeCell ref="C409:N409"/>
    <mergeCell ref="C410:N410"/>
    <mergeCell ref="C411:E411"/>
    <mergeCell ref="C412:N412"/>
    <mergeCell ref="C425:E425"/>
    <mergeCell ref="C427:E427"/>
    <mergeCell ref="C430:K430"/>
    <mergeCell ref="C431:K431"/>
    <mergeCell ref="C432:K432"/>
    <mergeCell ref="C433:K433"/>
    <mergeCell ref="C419:E419"/>
    <mergeCell ref="C420:E420"/>
    <mergeCell ref="C421:E421"/>
    <mergeCell ref="C422:E422"/>
    <mergeCell ref="C423:E423"/>
    <mergeCell ref="C424:E424"/>
    <mergeCell ref="C440:K440"/>
    <mergeCell ref="C441:K441"/>
    <mergeCell ref="C442:K442"/>
    <mergeCell ref="C443:K443"/>
    <mergeCell ref="C444:K444"/>
    <mergeCell ref="C445:K445"/>
    <mergeCell ref="C434:K434"/>
    <mergeCell ref="C435:K435"/>
    <mergeCell ref="C436:K436"/>
    <mergeCell ref="C437:K437"/>
    <mergeCell ref="C438:K438"/>
    <mergeCell ref="C439:K439"/>
    <mergeCell ref="C452:E452"/>
    <mergeCell ref="C453:N453"/>
    <mergeCell ref="C454:N454"/>
    <mergeCell ref="C455:E455"/>
    <mergeCell ref="C456:E456"/>
    <mergeCell ref="C457:E457"/>
    <mergeCell ref="C446:K446"/>
    <mergeCell ref="C447:K447"/>
    <mergeCell ref="C448:K448"/>
    <mergeCell ref="C449:K449"/>
    <mergeCell ref="A450:N450"/>
    <mergeCell ref="A451:N451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82:E482"/>
    <mergeCell ref="C483:N483"/>
    <mergeCell ref="C484:N484"/>
    <mergeCell ref="C485:E485"/>
    <mergeCell ref="C486:E486"/>
    <mergeCell ref="C487:E487"/>
    <mergeCell ref="C470:E470"/>
    <mergeCell ref="C472:E472"/>
    <mergeCell ref="C474:E474"/>
    <mergeCell ref="C476:E476"/>
    <mergeCell ref="C478:E478"/>
    <mergeCell ref="C480:E480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12:E512"/>
    <mergeCell ref="C514:E514"/>
    <mergeCell ref="C516:E516"/>
    <mergeCell ref="C517:N517"/>
    <mergeCell ref="C518:N518"/>
    <mergeCell ref="C519:E519"/>
    <mergeCell ref="C500:E500"/>
    <mergeCell ref="C502:E502"/>
    <mergeCell ref="C504:E504"/>
    <mergeCell ref="C506:E506"/>
    <mergeCell ref="C508:E508"/>
    <mergeCell ref="C510:E510"/>
    <mergeCell ref="C526:E526"/>
    <mergeCell ref="C527:E527"/>
    <mergeCell ref="C528:N528"/>
    <mergeCell ref="C529:E529"/>
    <mergeCell ref="C530:E530"/>
    <mergeCell ref="C531:E531"/>
    <mergeCell ref="C520:E520"/>
    <mergeCell ref="C521:E521"/>
    <mergeCell ref="C522:E522"/>
    <mergeCell ref="C523:E523"/>
    <mergeCell ref="C524:E524"/>
    <mergeCell ref="C525:E525"/>
    <mergeCell ref="C538:E538"/>
    <mergeCell ref="C539:E539"/>
    <mergeCell ref="C540:E540"/>
    <mergeCell ref="C541:E541"/>
    <mergeCell ref="C543:E543"/>
    <mergeCell ref="C544:E544"/>
    <mergeCell ref="C532:E532"/>
    <mergeCell ref="C533:E533"/>
    <mergeCell ref="C534:E534"/>
    <mergeCell ref="C535:E535"/>
    <mergeCell ref="C536:E536"/>
    <mergeCell ref="C537:E537"/>
    <mergeCell ref="C552:K552"/>
    <mergeCell ref="C553:K553"/>
    <mergeCell ref="C554:K554"/>
    <mergeCell ref="C555:K555"/>
    <mergeCell ref="C556:K556"/>
    <mergeCell ref="C557:K557"/>
    <mergeCell ref="C545:E545"/>
    <mergeCell ref="C546:E546"/>
    <mergeCell ref="C547:E547"/>
    <mergeCell ref="C548:E548"/>
    <mergeCell ref="C549:E549"/>
    <mergeCell ref="C550:E550"/>
    <mergeCell ref="C564:K564"/>
    <mergeCell ref="C565:K565"/>
    <mergeCell ref="C566:K566"/>
    <mergeCell ref="C567:K567"/>
    <mergeCell ref="C568:K568"/>
    <mergeCell ref="C569:K569"/>
    <mergeCell ref="C558:K558"/>
    <mergeCell ref="C559:K559"/>
    <mergeCell ref="C560:K560"/>
    <mergeCell ref="C561:K561"/>
    <mergeCell ref="C562:K562"/>
    <mergeCell ref="C563:K563"/>
    <mergeCell ref="C577:N577"/>
    <mergeCell ref="A578:N578"/>
    <mergeCell ref="C579:E579"/>
    <mergeCell ref="C581:N581"/>
    <mergeCell ref="A582:N582"/>
    <mergeCell ref="C583:E583"/>
    <mergeCell ref="A570:N570"/>
    <mergeCell ref="A571:N571"/>
    <mergeCell ref="C572:E572"/>
    <mergeCell ref="C573:N573"/>
    <mergeCell ref="A574:N574"/>
    <mergeCell ref="C575:E575"/>
    <mergeCell ref="C594:N594"/>
    <mergeCell ref="C595:N595"/>
    <mergeCell ref="A596:N596"/>
    <mergeCell ref="C597:E597"/>
    <mergeCell ref="A599:N599"/>
    <mergeCell ref="C600:E600"/>
    <mergeCell ref="A585:N585"/>
    <mergeCell ref="C586:E586"/>
    <mergeCell ref="A588:N588"/>
    <mergeCell ref="C589:E589"/>
    <mergeCell ref="C591:N591"/>
    <mergeCell ref="C592:E592"/>
    <mergeCell ref="C609:K609"/>
    <mergeCell ref="C610:K610"/>
    <mergeCell ref="C611:K611"/>
    <mergeCell ref="C612:K612"/>
    <mergeCell ref="C613:K613"/>
    <mergeCell ref="C615:K615"/>
    <mergeCell ref="C603:K603"/>
    <mergeCell ref="C604:K604"/>
    <mergeCell ref="C605:K605"/>
    <mergeCell ref="C606:K606"/>
    <mergeCell ref="C607:K607"/>
    <mergeCell ref="C608:K608"/>
    <mergeCell ref="C622:K622"/>
    <mergeCell ref="C623:K623"/>
    <mergeCell ref="C624:K624"/>
    <mergeCell ref="C625:K625"/>
    <mergeCell ref="C626:K626"/>
    <mergeCell ref="C627:K627"/>
    <mergeCell ref="C616:K616"/>
    <mergeCell ref="C617:K617"/>
    <mergeCell ref="C618:K618"/>
    <mergeCell ref="C619:K619"/>
    <mergeCell ref="C620:K620"/>
    <mergeCell ref="C621:K621"/>
    <mergeCell ref="C642:L642"/>
    <mergeCell ref="C634:K634"/>
    <mergeCell ref="C635:K635"/>
    <mergeCell ref="C636:K636"/>
    <mergeCell ref="C639:L639"/>
    <mergeCell ref="C640:L640"/>
    <mergeCell ref="C641:L641"/>
    <mergeCell ref="C628:K628"/>
    <mergeCell ref="C629:K629"/>
    <mergeCell ref="C630:K630"/>
    <mergeCell ref="C631:K631"/>
    <mergeCell ref="C632:K632"/>
    <mergeCell ref="C633:K633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65" orientation="landscape" useFirstPageNumber="1" r:id="rId1"/>
  <headerFooter>
    <oddFooter>&amp;R&amp;8&amp;P</oddFooter>
  </headerFooter>
  <rowBreaks count="1" manualBreakCount="1">
    <brk id="34" max="664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67"/>
  <sheetViews>
    <sheetView topLeftCell="A413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30" width="34.140625" style="335" hidden="1" customWidth="1"/>
    <col min="31" max="33" width="84.42578125" style="335" hidden="1" customWidth="1"/>
    <col min="34" max="34" width="138.42578125" style="335" hidden="1" customWidth="1"/>
    <col min="35" max="35" width="110.1406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141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5251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5252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5252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5253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629.29999999999995</v>
      </c>
      <c r="D28" s="352" t="s">
        <v>5254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629.29999999999995</v>
      </c>
      <c r="D30" s="352" t="s">
        <v>5254</v>
      </c>
      <c r="E30" s="340" t="s">
        <v>401</v>
      </c>
      <c r="G30" s="332" t="s">
        <v>404</v>
      </c>
      <c r="L30" s="351">
        <v>0</v>
      </c>
      <c r="M30" s="352" t="s">
        <v>5255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719.23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70.11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4666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4666</v>
      </c>
    </row>
    <row r="40" spans="1:28" s="332" customFormat="1" ht="45" x14ac:dyDescent="0.2">
      <c r="A40" s="362" t="s">
        <v>423</v>
      </c>
      <c r="B40" s="363" t="s">
        <v>4973</v>
      </c>
      <c r="C40" s="1068" t="s">
        <v>4974</v>
      </c>
      <c r="D40" s="1068"/>
      <c r="E40" s="1068"/>
      <c r="F40" s="364" t="s">
        <v>648</v>
      </c>
      <c r="G40" s="364"/>
      <c r="H40" s="364"/>
      <c r="I40" s="364" t="s">
        <v>5256</v>
      </c>
      <c r="J40" s="365"/>
      <c r="K40" s="364"/>
      <c r="L40" s="365"/>
      <c r="M40" s="364"/>
      <c r="N40" s="366"/>
      <c r="V40" s="361"/>
      <c r="W40" s="367" t="s">
        <v>4974</v>
      </c>
    </row>
    <row r="41" spans="1:28" s="332" customFormat="1" ht="12" x14ac:dyDescent="0.2">
      <c r="A41" s="368"/>
      <c r="B41" s="369"/>
      <c r="C41" s="1065" t="s">
        <v>5257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5257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3350</v>
      </c>
      <c r="K43" s="373" t="s">
        <v>436</v>
      </c>
      <c r="L43" s="374">
        <v>2610.0700000000002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452.25</v>
      </c>
      <c r="K44" s="373" t="s">
        <v>436</v>
      </c>
      <c r="L44" s="374">
        <v>352.36</v>
      </c>
      <c r="M44" s="373"/>
      <c r="N44" s="375"/>
      <c r="V44" s="361"/>
      <c r="W44" s="367"/>
      <c r="Z44" s="335" t="s">
        <v>438</v>
      </c>
    </row>
    <row r="45" spans="1:28" s="332" customFormat="1" ht="22.5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4977</v>
      </c>
      <c r="H45" s="373" t="s">
        <v>436</v>
      </c>
      <c r="I45" s="373" t="s">
        <v>5258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3350</v>
      </c>
      <c r="K46" s="376"/>
      <c r="L46" s="377">
        <v>2610.0700000000002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352.36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324.17</v>
      </c>
      <c r="M48" s="373"/>
      <c r="N48" s="375"/>
      <c r="V48" s="361"/>
      <c r="W48" s="367"/>
      <c r="AA48" s="335" t="s">
        <v>653</v>
      </c>
    </row>
    <row r="49" spans="1:29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162.09</v>
      </c>
      <c r="M49" s="373"/>
      <c r="N49" s="375"/>
      <c r="V49" s="361"/>
      <c r="W49" s="367"/>
      <c r="AA49" s="335" t="s">
        <v>656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3096.33</v>
      </c>
      <c r="M50" s="376"/>
      <c r="N50" s="366"/>
      <c r="V50" s="361"/>
      <c r="W50" s="367"/>
      <c r="AC50" s="367" t="s">
        <v>459</v>
      </c>
    </row>
    <row r="51" spans="1:29" s="332" customFormat="1" ht="45" x14ac:dyDescent="0.2">
      <c r="A51" s="362" t="s">
        <v>434</v>
      </c>
      <c r="B51" s="363" t="s">
        <v>658</v>
      </c>
      <c r="C51" s="1068" t="s">
        <v>659</v>
      </c>
      <c r="D51" s="1068"/>
      <c r="E51" s="1068"/>
      <c r="F51" s="364" t="s">
        <v>660</v>
      </c>
      <c r="G51" s="364"/>
      <c r="H51" s="364"/>
      <c r="I51" s="364" t="s">
        <v>880</v>
      </c>
      <c r="J51" s="365"/>
      <c r="K51" s="364"/>
      <c r="L51" s="365"/>
      <c r="M51" s="364"/>
      <c r="N51" s="366"/>
      <c r="V51" s="361"/>
      <c r="W51" s="367" t="s">
        <v>659</v>
      </c>
      <c r="AC51" s="367"/>
    </row>
    <row r="52" spans="1:29" s="332" customFormat="1" ht="12" x14ac:dyDescent="0.2">
      <c r="A52" s="368"/>
      <c r="B52" s="369"/>
      <c r="C52" s="1065" t="s">
        <v>5259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5259</v>
      </c>
      <c r="AC52" s="367"/>
    </row>
    <row r="53" spans="1:29" s="332" customFormat="1" ht="22.5" x14ac:dyDescent="0.2">
      <c r="A53" s="370"/>
      <c r="B53" s="371" t="s">
        <v>663</v>
      </c>
      <c r="C53" s="1065" t="s">
        <v>664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664</v>
      </c>
      <c r="AC53" s="367"/>
    </row>
    <row r="54" spans="1:29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Y54" s="335" t="s">
        <v>431</v>
      </c>
      <c r="AC54" s="367"/>
    </row>
    <row r="55" spans="1:29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1934.4</v>
      </c>
      <c r="K55" s="373" t="s">
        <v>665</v>
      </c>
      <c r="L55" s="374">
        <v>2350.3000000000002</v>
      </c>
      <c r="M55" s="373"/>
      <c r="N55" s="375"/>
      <c r="V55" s="361"/>
      <c r="W55" s="367"/>
      <c r="Z55" s="335" t="s">
        <v>432</v>
      </c>
      <c r="AC55" s="367"/>
    </row>
    <row r="56" spans="1:29" s="332" customFormat="1" ht="12" x14ac:dyDescent="0.2">
      <c r="A56" s="372"/>
      <c r="B56" s="371"/>
      <c r="C56" s="1065" t="s">
        <v>443</v>
      </c>
      <c r="D56" s="1065"/>
      <c r="E56" s="1065"/>
      <c r="F56" s="373" t="s">
        <v>444</v>
      </c>
      <c r="G56" s="373" t="s">
        <v>666</v>
      </c>
      <c r="H56" s="373" t="s">
        <v>665</v>
      </c>
      <c r="I56" s="373" t="s">
        <v>5260</v>
      </c>
      <c r="J56" s="374"/>
      <c r="K56" s="373"/>
      <c r="L56" s="374"/>
      <c r="M56" s="373"/>
      <c r="N56" s="375"/>
      <c r="V56" s="361"/>
      <c r="W56" s="367"/>
      <c r="AA56" s="335" t="s">
        <v>443</v>
      </c>
      <c r="AC56" s="367"/>
    </row>
    <row r="57" spans="1:29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1934.4</v>
      </c>
      <c r="K57" s="376"/>
      <c r="L57" s="377">
        <v>2350.3000000000002</v>
      </c>
      <c r="M57" s="376"/>
      <c r="N57" s="378"/>
      <c r="V57" s="361"/>
      <c r="W57" s="367"/>
      <c r="AB57" s="335" t="s">
        <v>450</v>
      </c>
      <c r="AC57" s="367"/>
    </row>
    <row r="58" spans="1:29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2350.3000000000002</v>
      </c>
      <c r="M58" s="373"/>
      <c r="N58" s="375"/>
      <c r="V58" s="361"/>
      <c r="W58" s="367"/>
      <c r="AA58" s="335" t="s">
        <v>451</v>
      </c>
      <c r="AC58" s="367"/>
    </row>
    <row r="59" spans="1:29" s="332" customFormat="1" ht="22.5" x14ac:dyDescent="0.2">
      <c r="A59" s="372"/>
      <c r="B59" s="371" t="s">
        <v>668</v>
      </c>
      <c r="C59" s="1065" t="s">
        <v>669</v>
      </c>
      <c r="D59" s="1065"/>
      <c r="E59" s="1065"/>
      <c r="F59" s="373" t="s">
        <v>454</v>
      </c>
      <c r="G59" s="373" t="s">
        <v>670</v>
      </c>
      <c r="H59" s="373"/>
      <c r="I59" s="373" t="s">
        <v>670</v>
      </c>
      <c r="J59" s="374"/>
      <c r="K59" s="373"/>
      <c r="L59" s="374">
        <v>2091.77</v>
      </c>
      <c r="M59" s="373"/>
      <c r="N59" s="375"/>
      <c r="V59" s="361"/>
      <c r="W59" s="367"/>
      <c r="AA59" s="335" t="s">
        <v>669</v>
      </c>
      <c r="AC59" s="367"/>
    </row>
    <row r="60" spans="1:29" s="332" customFormat="1" ht="22.5" x14ac:dyDescent="0.2">
      <c r="A60" s="372"/>
      <c r="B60" s="371" t="s">
        <v>671</v>
      </c>
      <c r="C60" s="1065" t="s">
        <v>672</v>
      </c>
      <c r="D60" s="1065"/>
      <c r="E60" s="1065"/>
      <c r="F60" s="373" t="s">
        <v>454</v>
      </c>
      <c r="G60" s="373" t="s">
        <v>673</v>
      </c>
      <c r="H60" s="373"/>
      <c r="I60" s="373" t="s">
        <v>673</v>
      </c>
      <c r="J60" s="374"/>
      <c r="K60" s="373"/>
      <c r="L60" s="374">
        <v>940.12</v>
      </c>
      <c r="M60" s="373"/>
      <c r="N60" s="375"/>
      <c r="V60" s="361"/>
      <c r="W60" s="367"/>
      <c r="AA60" s="335" t="s">
        <v>672</v>
      </c>
      <c r="AC60" s="367"/>
    </row>
    <row r="61" spans="1:29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5382.19</v>
      </c>
      <c r="M61" s="376"/>
      <c r="N61" s="366"/>
      <c r="V61" s="361"/>
      <c r="W61" s="367"/>
      <c r="AC61" s="367" t="s">
        <v>459</v>
      </c>
    </row>
    <row r="62" spans="1:29" s="332" customFormat="1" ht="22.5" x14ac:dyDescent="0.2">
      <c r="A62" s="362" t="s">
        <v>437</v>
      </c>
      <c r="B62" s="363" t="s">
        <v>4982</v>
      </c>
      <c r="C62" s="1068" t="s">
        <v>4983</v>
      </c>
      <c r="D62" s="1068"/>
      <c r="E62" s="1068"/>
      <c r="F62" s="364" t="s">
        <v>4984</v>
      </c>
      <c r="G62" s="364"/>
      <c r="H62" s="364"/>
      <c r="I62" s="364" t="s">
        <v>2966</v>
      </c>
      <c r="J62" s="365"/>
      <c r="K62" s="364"/>
      <c r="L62" s="365"/>
      <c r="M62" s="364"/>
      <c r="N62" s="366"/>
      <c r="V62" s="361"/>
      <c r="W62" s="367" t="s">
        <v>4983</v>
      </c>
      <c r="AC62" s="367"/>
    </row>
    <row r="63" spans="1:29" s="332" customFormat="1" ht="12" x14ac:dyDescent="0.2">
      <c r="A63" s="368"/>
      <c r="B63" s="369"/>
      <c r="C63" s="1065" t="s">
        <v>5261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5261</v>
      </c>
      <c r="AC63" s="367"/>
    </row>
    <row r="64" spans="1:29" s="332" customFormat="1" ht="33.75" x14ac:dyDescent="0.2">
      <c r="A64" s="370"/>
      <c r="B64" s="371" t="s">
        <v>430</v>
      </c>
      <c r="C64" s="1065" t="s">
        <v>431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Y64" s="335" t="s">
        <v>431</v>
      </c>
      <c r="AC64" s="367"/>
    </row>
    <row r="65" spans="1:30" s="332" customFormat="1" ht="12" x14ac:dyDescent="0.2">
      <c r="A65" s="372"/>
      <c r="B65" s="371" t="s">
        <v>423</v>
      </c>
      <c r="C65" s="1065" t="s">
        <v>432</v>
      </c>
      <c r="D65" s="1065"/>
      <c r="E65" s="1065"/>
      <c r="F65" s="373"/>
      <c r="G65" s="373"/>
      <c r="H65" s="373"/>
      <c r="I65" s="373"/>
      <c r="J65" s="374">
        <v>83.33</v>
      </c>
      <c r="K65" s="373" t="s">
        <v>436</v>
      </c>
      <c r="L65" s="374">
        <v>100</v>
      </c>
      <c r="M65" s="373"/>
      <c r="N65" s="375"/>
      <c r="V65" s="361"/>
      <c r="W65" s="367"/>
      <c r="Z65" s="335" t="s">
        <v>432</v>
      </c>
      <c r="AC65" s="367"/>
    </row>
    <row r="66" spans="1:30" s="332" customFormat="1" ht="12" x14ac:dyDescent="0.2">
      <c r="A66" s="372"/>
      <c r="B66" s="371" t="s">
        <v>434</v>
      </c>
      <c r="C66" s="1065" t="s">
        <v>435</v>
      </c>
      <c r="D66" s="1065"/>
      <c r="E66" s="1065"/>
      <c r="F66" s="373"/>
      <c r="G66" s="373"/>
      <c r="H66" s="373"/>
      <c r="I66" s="373"/>
      <c r="J66" s="374">
        <v>28.8</v>
      </c>
      <c r="K66" s="373" t="s">
        <v>436</v>
      </c>
      <c r="L66" s="374">
        <v>34.56</v>
      </c>
      <c r="M66" s="373"/>
      <c r="N66" s="375"/>
      <c r="V66" s="361"/>
      <c r="W66" s="367"/>
      <c r="Z66" s="335" t="s">
        <v>435</v>
      </c>
      <c r="AC66" s="367"/>
    </row>
    <row r="67" spans="1:30" s="332" customFormat="1" ht="12" x14ac:dyDescent="0.2">
      <c r="A67" s="372"/>
      <c r="B67" s="371" t="s">
        <v>437</v>
      </c>
      <c r="C67" s="1065" t="s">
        <v>438</v>
      </c>
      <c r="D67" s="1065"/>
      <c r="E67" s="1065"/>
      <c r="F67" s="373"/>
      <c r="G67" s="373"/>
      <c r="H67" s="373"/>
      <c r="I67" s="373"/>
      <c r="J67" s="374">
        <v>3.22</v>
      </c>
      <c r="K67" s="373" t="s">
        <v>436</v>
      </c>
      <c r="L67" s="374">
        <v>3.86</v>
      </c>
      <c r="M67" s="373"/>
      <c r="N67" s="375"/>
      <c r="V67" s="361"/>
      <c r="W67" s="367"/>
      <c r="Z67" s="335" t="s">
        <v>438</v>
      </c>
      <c r="AC67" s="367"/>
    </row>
    <row r="68" spans="1:30" s="332" customFormat="1" ht="22.5" x14ac:dyDescent="0.2">
      <c r="A68" s="368"/>
      <c r="B68" s="381" t="s">
        <v>2298</v>
      </c>
      <c r="C68" s="1076" t="s">
        <v>2299</v>
      </c>
      <c r="D68" s="1076"/>
      <c r="E68" s="1076"/>
      <c r="F68" s="382" t="s">
        <v>644</v>
      </c>
      <c r="G68" s="382" t="s">
        <v>529</v>
      </c>
      <c r="H68" s="382"/>
      <c r="I68" s="382" t="s">
        <v>5262</v>
      </c>
      <c r="J68" s="371"/>
      <c r="K68" s="373"/>
      <c r="L68" s="374"/>
      <c r="M68" s="373"/>
      <c r="N68" s="383"/>
      <c r="V68" s="361"/>
      <c r="W68" s="367"/>
      <c r="AC68" s="367"/>
      <c r="AD68" s="384" t="s">
        <v>2299</v>
      </c>
    </row>
    <row r="69" spans="1:30" s="332" customFormat="1" ht="12" x14ac:dyDescent="0.2">
      <c r="A69" s="372"/>
      <c r="B69" s="371"/>
      <c r="C69" s="1065" t="s">
        <v>443</v>
      </c>
      <c r="D69" s="1065"/>
      <c r="E69" s="1065"/>
      <c r="F69" s="373" t="s">
        <v>444</v>
      </c>
      <c r="G69" s="373" t="s">
        <v>4987</v>
      </c>
      <c r="H69" s="373" t="s">
        <v>436</v>
      </c>
      <c r="I69" s="373" t="s">
        <v>1735</v>
      </c>
      <c r="J69" s="374"/>
      <c r="K69" s="373"/>
      <c r="L69" s="374"/>
      <c r="M69" s="373"/>
      <c r="N69" s="375"/>
      <c r="V69" s="361"/>
      <c r="W69" s="367"/>
      <c r="AA69" s="335" t="s">
        <v>443</v>
      </c>
      <c r="AC69" s="367"/>
      <c r="AD69" s="384"/>
    </row>
    <row r="70" spans="1:30" s="332" customFormat="1" ht="12" x14ac:dyDescent="0.2">
      <c r="A70" s="372"/>
      <c r="B70" s="371"/>
      <c r="C70" s="1065" t="s">
        <v>447</v>
      </c>
      <c r="D70" s="1065"/>
      <c r="E70" s="1065"/>
      <c r="F70" s="373" t="s">
        <v>444</v>
      </c>
      <c r="G70" s="373" t="s">
        <v>933</v>
      </c>
      <c r="H70" s="373" t="s">
        <v>436</v>
      </c>
      <c r="I70" s="373" t="s">
        <v>5263</v>
      </c>
      <c r="J70" s="374"/>
      <c r="K70" s="373"/>
      <c r="L70" s="374"/>
      <c r="M70" s="373"/>
      <c r="N70" s="375"/>
      <c r="V70" s="361"/>
      <c r="W70" s="367"/>
      <c r="AA70" s="335" t="s">
        <v>447</v>
      </c>
      <c r="AC70" s="367"/>
      <c r="AD70" s="384"/>
    </row>
    <row r="71" spans="1:30" s="332" customFormat="1" ht="12" x14ac:dyDescent="0.2">
      <c r="A71" s="372"/>
      <c r="B71" s="371"/>
      <c r="C71" s="1077" t="s">
        <v>450</v>
      </c>
      <c r="D71" s="1077"/>
      <c r="E71" s="1077"/>
      <c r="F71" s="376"/>
      <c r="G71" s="376"/>
      <c r="H71" s="376"/>
      <c r="I71" s="376"/>
      <c r="J71" s="377">
        <v>112.13</v>
      </c>
      <c r="K71" s="376"/>
      <c r="L71" s="377">
        <v>134.56</v>
      </c>
      <c r="M71" s="376"/>
      <c r="N71" s="378"/>
      <c r="V71" s="361"/>
      <c r="W71" s="367"/>
      <c r="AB71" s="335" t="s">
        <v>450</v>
      </c>
      <c r="AC71" s="367"/>
      <c r="AD71" s="384"/>
    </row>
    <row r="72" spans="1:30" s="332" customFormat="1" ht="12" x14ac:dyDescent="0.2">
      <c r="A72" s="372"/>
      <c r="B72" s="371"/>
      <c r="C72" s="1065" t="s">
        <v>451</v>
      </c>
      <c r="D72" s="1065"/>
      <c r="E72" s="1065"/>
      <c r="F72" s="373"/>
      <c r="G72" s="373"/>
      <c r="H72" s="373"/>
      <c r="I72" s="373"/>
      <c r="J72" s="374"/>
      <c r="K72" s="373"/>
      <c r="L72" s="374">
        <v>103.86</v>
      </c>
      <c r="M72" s="373"/>
      <c r="N72" s="375"/>
      <c r="V72" s="361"/>
      <c r="W72" s="367"/>
      <c r="AA72" s="335" t="s">
        <v>451</v>
      </c>
      <c r="AC72" s="367"/>
      <c r="AD72" s="384"/>
    </row>
    <row r="73" spans="1:30" s="332" customFormat="1" ht="22.5" x14ac:dyDescent="0.2">
      <c r="A73" s="372"/>
      <c r="B73" s="371" t="s">
        <v>4990</v>
      </c>
      <c r="C73" s="1065" t="s">
        <v>4991</v>
      </c>
      <c r="D73" s="1065"/>
      <c r="E73" s="1065"/>
      <c r="F73" s="373" t="s">
        <v>454</v>
      </c>
      <c r="G73" s="373" t="s">
        <v>1754</v>
      </c>
      <c r="H73" s="373"/>
      <c r="I73" s="373" t="s">
        <v>1754</v>
      </c>
      <c r="J73" s="374"/>
      <c r="K73" s="373"/>
      <c r="L73" s="374">
        <v>121.52</v>
      </c>
      <c r="M73" s="373"/>
      <c r="N73" s="375"/>
      <c r="V73" s="361"/>
      <c r="W73" s="367"/>
      <c r="AA73" s="335" t="s">
        <v>4991</v>
      </c>
      <c r="AC73" s="367"/>
      <c r="AD73" s="384"/>
    </row>
    <row r="74" spans="1:30" s="332" customFormat="1" ht="22.5" x14ac:dyDescent="0.2">
      <c r="A74" s="372"/>
      <c r="B74" s="371" t="s">
        <v>4992</v>
      </c>
      <c r="C74" s="1065" t="s">
        <v>4993</v>
      </c>
      <c r="D74" s="1065"/>
      <c r="E74" s="1065"/>
      <c r="F74" s="373" t="s">
        <v>454</v>
      </c>
      <c r="G74" s="373" t="s">
        <v>980</v>
      </c>
      <c r="H74" s="373"/>
      <c r="I74" s="373" t="s">
        <v>980</v>
      </c>
      <c r="J74" s="374"/>
      <c r="K74" s="373"/>
      <c r="L74" s="374">
        <v>76.86</v>
      </c>
      <c r="M74" s="373"/>
      <c r="N74" s="375"/>
      <c r="V74" s="361"/>
      <c r="W74" s="367"/>
      <c r="AA74" s="335" t="s">
        <v>4993</v>
      </c>
      <c r="AC74" s="367"/>
      <c r="AD74" s="384"/>
    </row>
    <row r="75" spans="1:30" s="332" customFormat="1" ht="12" x14ac:dyDescent="0.2">
      <c r="A75" s="379"/>
      <c r="B75" s="380"/>
      <c r="C75" s="1068" t="s">
        <v>459</v>
      </c>
      <c r="D75" s="1068"/>
      <c r="E75" s="1068"/>
      <c r="F75" s="364"/>
      <c r="G75" s="364"/>
      <c r="H75" s="364"/>
      <c r="I75" s="364"/>
      <c r="J75" s="365"/>
      <c r="K75" s="364"/>
      <c r="L75" s="365">
        <v>332.94</v>
      </c>
      <c r="M75" s="376"/>
      <c r="N75" s="366"/>
      <c r="V75" s="361"/>
      <c r="W75" s="367"/>
      <c r="AC75" s="367" t="s">
        <v>459</v>
      </c>
      <c r="AD75" s="384"/>
    </row>
    <row r="76" spans="1:30" s="332" customFormat="1" ht="45" x14ac:dyDescent="0.2">
      <c r="A76" s="362" t="s">
        <v>439</v>
      </c>
      <c r="B76" s="363" t="s">
        <v>4994</v>
      </c>
      <c r="C76" s="1068" t="s">
        <v>4995</v>
      </c>
      <c r="D76" s="1068"/>
      <c r="E76" s="1068"/>
      <c r="F76" s="364" t="s">
        <v>660</v>
      </c>
      <c r="G76" s="364"/>
      <c r="H76" s="364"/>
      <c r="I76" s="364" t="s">
        <v>869</v>
      </c>
      <c r="J76" s="365"/>
      <c r="K76" s="364"/>
      <c r="L76" s="365"/>
      <c r="M76" s="364"/>
      <c r="N76" s="366"/>
      <c r="V76" s="361"/>
      <c r="W76" s="367" t="s">
        <v>4995</v>
      </c>
      <c r="AC76" s="367"/>
      <c r="AD76" s="384"/>
    </row>
    <row r="77" spans="1:30" s="332" customFormat="1" ht="12" x14ac:dyDescent="0.2">
      <c r="A77" s="368"/>
      <c r="B77" s="369"/>
      <c r="C77" s="1065" t="s">
        <v>5264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35" t="s">
        <v>5264</v>
      </c>
      <c r="AC77" s="367"/>
      <c r="AD77" s="384"/>
    </row>
    <row r="78" spans="1:30" s="332" customFormat="1" ht="33.75" x14ac:dyDescent="0.2">
      <c r="A78" s="370"/>
      <c r="B78" s="371" t="s">
        <v>430</v>
      </c>
      <c r="C78" s="1065" t="s">
        <v>431</v>
      </c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72"/>
      <c r="V78" s="361"/>
      <c r="W78" s="367"/>
      <c r="Y78" s="335" t="s">
        <v>431</v>
      </c>
      <c r="AC78" s="367"/>
      <c r="AD78" s="384"/>
    </row>
    <row r="79" spans="1:30" s="332" customFormat="1" ht="12" x14ac:dyDescent="0.2">
      <c r="A79" s="372"/>
      <c r="B79" s="371" t="s">
        <v>423</v>
      </c>
      <c r="C79" s="1065" t="s">
        <v>432</v>
      </c>
      <c r="D79" s="1065"/>
      <c r="E79" s="1065"/>
      <c r="F79" s="373"/>
      <c r="G79" s="373"/>
      <c r="H79" s="373"/>
      <c r="I79" s="373"/>
      <c r="J79" s="374">
        <v>663.75</v>
      </c>
      <c r="K79" s="373" t="s">
        <v>436</v>
      </c>
      <c r="L79" s="374">
        <v>423.14</v>
      </c>
      <c r="M79" s="373"/>
      <c r="N79" s="375"/>
      <c r="V79" s="361"/>
      <c r="W79" s="367"/>
      <c r="Z79" s="335" t="s">
        <v>432</v>
      </c>
      <c r="AC79" s="367"/>
      <c r="AD79" s="384"/>
    </row>
    <row r="80" spans="1:30" s="332" customFormat="1" ht="12" x14ac:dyDescent="0.2">
      <c r="A80" s="372"/>
      <c r="B80" s="371"/>
      <c r="C80" s="1065" t="s">
        <v>443</v>
      </c>
      <c r="D80" s="1065"/>
      <c r="E80" s="1065"/>
      <c r="F80" s="373" t="s">
        <v>444</v>
      </c>
      <c r="G80" s="373" t="s">
        <v>4998</v>
      </c>
      <c r="H80" s="373" t="s">
        <v>436</v>
      </c>
      <c r="I80" s="373" t="s">
        <v>5265</v>
      </c>
      <c r="J80" s="374"/>
      <c r="K80" s="373"/>
      <c r="L80" s="374"/>
      <c r="M80" s="373"/>
      <c r="N80" s="375"/>
      <c r="V80" s="361"/>
      <c r="W80" s="367"/>
      <c r="AA80" s="335" t="s">
        <v>443</v>
      </c>
      <c r="AC80" s="367"/>
      <c r="AD80" s="384"/>
    </row>
    <row r="81" spans="1:30" s="332" customFormat="1" ht="12" x14ac:dyDescent="0.2">
      <c r="A81" s="372"/>
      <c r="B81" s="371"/>
      <c r="C81" s="1077" t="s">
        <v>450</v>
      </c>
      <c r="D81" s="1077"/>
      <c r="E81" s="1077"/>
      <c r="F81" s="376"/>
      <c r="G81" s="376"/>
      <c r="H81" s="376"/>
      <c r="I81" s="376"/>
      <c r="J81" s="377">
        <v>663.75</v>
      </c>
      <c r="K81" s="376"/>
      <c r="L81" s="377">
        <v>423.14</v>
      </c>
      <c r="M81" s="376"/>
      <c r="N81" s="378"/>
      <c r="V81" s="361"/>
      <c r="W81" s="367"/>
      <c r="AB81" s="335" t="s">
        <v>450</v>
      </c>
      <c r="AC81" s="367"/>
      <c r="AD81" s="384"/>
    </row>
    <row r="82" spans="1:30" s="332" customFormat="1" ht="12" x14ac:dyDescent="0.2">
      <c r="A82" s="372"/>
      <c r="B82" s="371"/>
      <c r="C82" s="1065" t="s">
        <v>451</v>
      </c>
      <c r="D82" s="1065"/>
      <c r="E82" s="1065"/>
      <c r="F82" s="373"/>
      <c r="G82" s="373"/>
      <c r="H82" s="373"/>
      <c r="I82" s="373"/>
      <c r="J82" s="374"/>
      <c r="K82" s="373"/>
      <c r="L82" s="374">
        <v>423.14</v>
      </c>
      <c r="M82" s="373"/>
      <c r="N82" s="375"/>
      <c r="V82" s="361"/>
      <c r="W82" s="367"/>
      <c r="AA82" s="335" t="s">
        <v>451</v>
      </c>
      <c r="AC82" s="367"/>
      <c r="AD82" s="384"/>
    </row>
    <row r="83" spans="1:30" s="332" customFormat="1" ht="22.5" x14ac:dyDescent="0.2">
      <c r="A83" s="372"/>
      <c r="B83" s="371" t="s">
        <v>668</v>
      </c>
      <c r="C83" s="1065" t="s">
        <v>669</v>
      </c>
      <c r="D83" s="1065"/>
      <c r="E83" s="1065"/>
      <c r="F83" s="373" t="s">
        <v>454</v>
      </c>
      <c r="G83" s="373" t="s">
        <v>670</v>
      </c>
      <c r="H83" s="373"/>
      <c r="I83" s="373" t="s">
        <v>670</v>
      </c>
      <c r="J83" s="374"/>
      <c r="K83" s="373"/>
      <c r="L83" s="374">
        <v>376.59</v>
      </c>
      <c r="M83" s="373"/>
      <c r="N83" s="375"/>
      <c r="V83" s="361"/>
      <c r="W83" s="367"/>
      <c r="AA83" s="335" t="s">
        <v>669</v>
      </c>
      <c r="AC83" s="367"/>
      <c r="AD83" s="384"/>
    </row>
    <row r="84" spans="1:30" s="332" customFormat="1" ht="22.5" x14ac:dyDescent="0.2">
      <c r="A84" s="372"/>
      <c r="B84" s="371" t="s">
        <v>671</v>
      </c>
      <c r="C84" s="1065" t="s">
        <v>672</v>
      </c>
      <c r="D84" s="1065"/>
      <c r="E84" s="1065"/>
      <c r="F84" s="373" t="s">
        <v>454</v>
      </c>
      <c r="G84" s="373" t="s">
        <v>673</v>
      </c>
      <c r="H84" s="373"/>
      <c r="I84" s="373" t="s">
        <v>673</v>
      </c>
      <c r="J84" s="374"/>
      <c r="K84" s="373"/>
      <c r="L84" s="374">
        <v>169.26</v>
      </c>
      <c r="M84" s="373"/>
      <c r="N84" s="375"/>
      <c r="V84" s="361"/>
      <c r="W84" s="367"/>
      <c r="AA84" s="335" t="s">
        <v>672</v>
      </c>
      <c r="AC84" s="367"/>
      <c r="AD84" s="384"/>
    </row>
    <row r="85" spans="1:30" s="332" customFormat="1" ht="12" x14ac:dyDescent="0.2">
      <c r="A85" s="379"/>
      <c r="B85" s="380"/>
      <c r="C85" s="1068" t="s">
        <v>459</v>
      </c>
      <c r="D85" s="1068"/>
      <c r="E85" s="1068"/>
      <c r="F85" s="364"/>
      <c r="G85" s="364"/>
      <c r="H85" s="364"/>
      <c r="I85" s="364"/>
      <c r="J85" s="365"/>
      <c r="K85" s="364"/>
      <c r="L85" s="365">
        <v>968.99</v>
      </c>
      <c r="M85" s="376"/>
      <c r="N85" s="366"/>
      <c r="V85" s="361"/>
      <c r="W85" s="367"/>
      <c r="AC85" s="367" t="s">
        <v>459</v>
      </c>
      <c r="AD85" s="384"/>
    </row>
    <row r="86" spans="1:30" s="332" customFormat="1" ht="33.75" x14ac:dyDescent="0.2">
      <c r="A86" s="362" t="s">
        <v>472</v>
      </c>
      <c r="B86" s="363" t="s">
        <v>2304</v>
      </c>
      <c r="C86" s="1068" t="s">
        <v>2305</v>
      </c>
      <c r="D86" s="1068"/>
      <c r="E86" s="1068"/>
      <c r="F86" s="364" t="s">
        <v>644</v>
      </c>
      <c r="G86" s="364"/>
      <c r="H86" s="364"/>
      <c r="I86" s="364" t="s">
        <v>5266</v>
      </c>
      <c r="J86" s="365">
        <v>55.26</v>
      </c>
      <c r="K86" s="364"/>
      <c r="L86" s="365">
        <v>3683.63</v>
      </c>
      <c r="M86" s="364"/>
      <c r="N86" s="366"/>
      <c r="V86" s="361"/>
      <c r="W86" s="367" t="s">
        <v>2305</v>
      </c>
      <c r="AC86" s="367"/>
      <c r="AD86" s="384"/>
    </row>
    <row r="87" spans="1:30" s="332" customFormat="1" ht="12" x14ac:dyDescent="0.2">
      <c r="A87" s="379"/>
      <c r="B87" s="380"/>
      <c r="C87" s="340" t="s">
        <v>462</v>
      </c>
      <c r="D87" s="385"/>
      <c r="E87" s="385"/>
      <c r="F87" s="386"/>
      <c r="G87" s="386"/>
      <c r="H87" s="386"/>
      <c r="I87" s="386"/>
      <c r="J87" s="387"/>
      <c r="K87" s="386"/>
      <c r="L87" s="387"/>
      <c r="M87" s="388"/>
      <c r="N87" s="389"/>
      <c r="V87" s="361"/>
      <c r="W87" s="367"/>
      <c r="AC87" s="367"/>
      <c r="AD87" s="384"/>
    </row>
    <row r="88" spans="1:30" s="332" customFormat="1" ht="12" x14ac:dyDescent="0.2">
      <c r="A88" s="368"/>
      <c r="B88" s="369"/>
      <c r="C88" s="1065" t="s">
        <v>5267</v>
      </c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72"/>
      <c r="V88" s="361"/>
      <c r="W88" s="367"/>
      <c r="X88" s="335" t="s">
        <v>5267</v>
      </c>
      <c r="AC88" s="367"/>
      <c r="AD88" s="384"/>
    </row>
    <row r="89" spans="1:30" s="332" customFormat="1" ht="22.5" x14ac:dyDescent="0.2">
      <c r="A89" s="362" t="s">
        <v>476</v>
      </c>
      <c r="B89" s="363" t="s">
        <v>4678</v>
      </c>
      <c r="C89" s="1068" t="s">
        <v>4679</v>
      </c>
      <c r="D89" s="1068"/>
      <c r="E89" s="1068"/>
      <c r="F89" s="364" t="s">
        <v>660</v>
      </c>
      <c r="G89" s="364"/>
      <c r="H89" s="364"/>
      <c r="I89" s="364" t="s">
        <v>906</v>
      </c>
      <c r="J89" s="365"/>
      <c r="K89" s="364"/>
      <c r="L89" s="365"/>
      <c r="M89" s="364"/>
      <c r="N89" s="366"/>
      <c r="V89" s="361"/>
      <c r="W89" s="367" t="s">
        <v>4679</v>
      </c>
      <c r="AC89" s="367"/>
      <c r="AD89" s="384"/>
    </row>
    <row r="90" spans="1:30" s="332" customFormat="1" ht="12" x14ac:dyDescent="0.2">
      <c r="A90" s="368"/>
      <c r="B90" s="369"/>
      <c r="C90" s="1065" t="s">
        <v>5268</v>
      </c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72"/>
      <c r="V90" s="361"/>
      <c r="W90" s="367"/>
      <c r="X90" s="335" t="s">
        <v>5268</v>
      </c>
      <c r="AC90" s="367"/>
      <c r="AD90" s="384"/>
    </row>
    <row r="91" spans="1:30" s="332" customFormat="1" ht="33.75" x14ac:dyDescent="0.2">
      <c r="A91" s="370"/>
      <c r="B91" s="371" t="s">
        <v>430</v>
      </c>
      <c r="C91" s="1065" t="s">
        <v>431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Y91" s="335" t="s">
        <v>431</v>
      </c>
      <c r="AC91" s="367"/>
      <c r="AD91" s="384"/>
    </row>
    <row r="92" spans="1:30" s="332" customFormat="1" ht="12" x14ac:dyDescent="0.2">
      <c r="A92" s="372"/>
      <c r="B92" s="371" t="s">
        <v>423</v>
      </c>
      <c r="C92" s="1065" t="s">
        <v>432</v>
      </c>
      <c r="D92" s="1065"/>
      <c r="E92" s="1065"/>
      <c r="F92" s="373"/>
      <c r="G92" s="373"/>
      <c r="H92" s="373"/>
      <c r="I92" s="373"/>
      <c r="J92" s="374">
        <v>729</v>
      </c>
      <c r="K92" s="373" t="s">
        <v>436</v>
      </c>
      <c r="L92" s="374">
        <v>437.4</v>
      </c>
      <c r="M92" s="373"/>
      <c r="N92" s="375"/>
      <c r="V92" s="361"/>
      <c r="W92" s="367"/>
      <c r="Z92" s="335" t="s">
        <v>432</v>
      </c>
      <c r="AC92" s="367"/>
      <c r="AD92" s="384"/>
    </row>
    <row r="93" spans="1:30" s="332" customFormat="1" ht="12" x14ac:dyDescent="0.2">
      <c r="A93" s="372"/>
      <c r="B93" s="371"/>
      <c r="C93" s="1065" t="s">
        <v>443</v>
      </c>
      <c r="D93" s="1065"/>
      <c r="E93" s="1065"/>
      <c r="F93" s="373" t="s">
        <v>444</v>
      </c>
      <c r="G93" s="373" t="s">
        <v>1524</v>
      </c>
      <c r="H93" s="373" t="s">
        <v>436</v>
      </c>
      <c r="I93" s="373" t="s">
        <v>5269</v>
      </c>
      <c r="J93" s="374"/>
      <c r="K93" s="373"/>
      <c r="L93" s="374"/>
      <c r="M93" s="373"/>
      <c r="N93" s="375"/>
      <c r="V93" s="361"/>
      <c r="W93" s="367"/>
      <c r="AA93" s="335" t="s">
        <v>443</v>
      </c>
      <c r="AC93" s="367"/>
      <c r="AD93" s="384"/>
    </row>
    <row r="94" spans="1:30" s="332" customFormat="1" ht="12" x14ac:dyDescent="0.2">
      <c r="A94" s="372"/>
      <c r="B94" s="371"/>
      <c r="C94" s="1077" t="s">
        <v>450</v>
      </c>
      <c r="D94" s="1077"/>
      <c r="E94" s="1077"/>
      <c r="F94" s="376"/>
      <c r="G94" s="376"/>
      <c r="H94" s="376"/>
      <c r="I94" s="376"/>
      <c r="J94" s="377">
        <v>729</v>
      </c>
      <c r="K94" s="376"/>
      <c r="L94" s="377">
        <v>437.4</v>
      </c>
      <c r="M94" s="376"/>
      <c r="N94" s="378"/>
      <c r="V94" s="361"/>
      <c r="W94" s="367"/>
      <c r="AB94" s="335" t="s">
        <v>450</v>
      </c>
      <c r="AC94" s="367"/>
      <c r="AD94" s="384"/>
    </row>
    <row r="95" spans="1:30" s="332" customFormat="1" ht="12" x14ac:dyDescent="0.2">
      <c r="A95" s="372"/>
      <c r="B95" s="371"/>
      <c r="C95" s="1065" t="s">
        <v>451</v>
      </c>
      <c r="D95" s="1065"/>
      <c r="E95" s="1065"/>
      <c r="F95" s="373"/>
      <c r="G95" s="373"/>
      <c r="H95" s="373"/>
      <c r="I95" s="373"/>
      <c r="J95" s="374"/>
      <c r="K95" s="373"/>
      <c r="L95" s="374">
        <v>437.4</v>
      </c>
      <c r="M95" s="373"/>
      <c r="N95" s="375"/>
      <c r="V95" s="361"/>
      <c r="W95" s="367"/>
      <c r="AA95" s="335" t="s">
        <v>451</v>
      </c>
      <c r="AC95" s="367"/>
      <c r="AD95" s="384"/>
    </row>
    <row r="96" spans="1:30" s="332" customFormat="1" ht="22.5" x14ac:dyDescent="0.2">
      <c r="A96" s="372"/>
      <c r="B96" s="371" t="s">
        <v>668</v>
      </c>
      <c r="C96" s="1065" t="s">
        <v>669</v>
      </c>
      <c r="D96" s="1065"/>
      <c r="E96" s="1065"/>
      <c r="F96" s="373" t="s">
        <v>454</v>
      </c>
      <c r="G96" s="373" t="s">
        <v>670</v>
      </c>
      <c r="H96" s="373"/>
      <c r="I96" s="373" t="s">
        <v>670</v>
      </c>
      <c r="J96" s="374"/>
      <c r="K96" s="373"/>
      <c r="L96" s="374">
        <v>389.29</v>
      </c>
      <c r="M96" s="373"/>
      <c r="N96" s="375"/>
      <c r="V96" s="361"/>
      <c r="W96" s="367"/>
      <c r="AA96" s="335" t="s">
        <v>669</v>
      </c>
      <c r="AC96" s="367"/>
      <c r="AD96" s="384"/>
    </row>
    <row r="97" spans="1:30" s="332" customFormat="1" ht="22.5" x14ac:dyDescent="0.2">
      <c r="A97" s="372"/>
      <c r="B97" s="371" t="s">
        <v>671</v>
      </c>
      <c r="C97" s="1065" t="s">
        <v>672</v>
      </c>
      <c r="D97" s="1065"/>
      <c r="E97" s="1065"/>
      <c r="F97" s="373" t="s">
        <v>454</v>
      </c>
      <c r="G97" s="373" t="s">
        <v>673</v>
      </c>
      <c r="H97" s="373"/>
      <c r="I97" s="373" t="s">
        <v>673</v>
      </c>
      <c r="J97" s="374"/>
      <c r="K97" s="373"/>
      <c r="L97" s="374">
        <v>174.96</v>
      </c>
      <c r="M97" s="373"/>
      <c r="N97" s="375"/>
      <c r="V97" s="361"/>
      <c r="W97" s="367"/>
      <c r="AA97" s="335" t="s">
        <v>672</v>
      </c>
      <c r="AC97" s="367"/>
      <c r="AD97" s="384"/>
    </row>
    <row r="98" spans="1:30" s="332" customFormat="1" ht="12" x14ac:dyDescent="0.2">
      <c r="A98" s="379"/>
      <c r="B98" s="380"/>
      <c r="C98" s="1068" t="s">
        <v>459</v>
      </c>
      <c r="D98" s="1068"/>
      <c r="E98" s="1068"/>
      <c r="F98" s="364"/>
      <c r="G98" s="364"/>
      <c r="H98" s="364"/>
      <c r="I98" s="364"/>
      <c r="J98" s="365"/>
      <c r="K98" s="364"/>
      <c r="L98" s="365">
        <v>1001.65</v>
      </c>
      <c r="M98" s="376"/>
      <c r="N98" s="366"/>
      <c r="V98" s="361"/>
      <c r="W98" s="367"/>
      <c r="AC98" s="367" t="s">
        <v>459</v>
      </c>
      <c r="AD98" s="384"/>
    </row>
    <row r="99" spans="1:30" s="332" customFormat="1" ht="45" x14ac:dyDescent="0.2">
      <c r="A99" s="362" t="s">
        <v>481</v>
      </c>
      <c r="B99" s="363" t="s">
        <v>687</v>
      </c>
      <c r="C99" s="1068" t="s">
        <v>688</v>
      </c>
      <c r="D99" s="1068"/>
      <c r="E99" s="1068"/>
      <c r="F99" s="364" t="s">
        <v>648</v>
      </c>
      <c r="G99" s="364"/>
      <c r="H99" s="364"/>
      <c r="I99" s="364" t="s">
        <v>5270</v>
      </c>
      <c r="J99" s="365"/>
      <c r="K99" s="364"/>
      <c r="L99" s="365"/>
      <c r="M99" s="364"/>
      <c r="N99" s="366"/>
      <c r="V99" s="361"/>
      <c r="W99" s="367" t="s">
        <v>688</v>
      </c>
      <c r="AC99" s="367"/>
      <c r="AD99" s="384"/>
    </row>
    <row r="100" spans="1:30" s="332" customFormat="1" ht="12" x14ac:dyDescent="0.2">
      <c r="A100" s="368"/>
      <c r="B100" s="369"/>
      <c r="C100" s="1065" t="s">
        <v>5271</v>
      </c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72"/>
      <c r="V100" s="361"/>
      <c r="W100" s="367"/>
      <c r="X100" s="335" t="s">
        <v>5271</v>
      </c>
      <c r="AC100" s="367"/>
      <c r="AD100" s="384"/>
    </row>
    <row r="101" spans="1:30" s="332" customFormat="1" ht="33.75" x14ac:dyDescent="0.2">
      <c r="A101" s="370"/>
      <c r="B101" s="371" t="s">
        <v>430</v>
      </c>
      <c r="C101" s="1065" t="s">
        <v>431</v>
      </c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72"/>
      <c r="V101" s="361"/>
      <c r="W101" s="367"/>
      <c r="Y101" s="335" t="s">
        <v>431</v>
      </c>
      <c r="AC101" s="367"/>
      <c r="AD101" s="384"/>
    </row>
    <row r="102" spans="1:30" s="332" customFormat="1" ht="12" x14ac:dyDescent="0.2">
      <c r="A102" s="372"/>
      <c r="B102" s="371" t="s">
        <v>434</v>
      </c>
      <c r="C102" s="1065" t="s">
        <v>435</v>
      </c>
      <c r="D102" s="1065"/>
      <c r="E102" s="1065"/>
      <c r="F102" s="373"/>
      <c r="G102" s="373"/>
      <c r="H102" s="373"/>
      <c r="I102" s="373"/>
      <c r="J102" s="374">
        <v>284.17</v>
      </c>
      <c r="K102" s="373" t="s">
        <v>436</v>
      </c>
      <c r="L102" s="374">
        <v>205.92</v>
      </c>
      <c r="M102" s="373"/>
      <c r="N102" s="375"/>
      <c r="V102" s="361"/>
      <c r="W102" s="367"/>
      <c r="Z102" s="335" t="s">
        <v>435</v>
      </c>
      <c r="AC102" s="367"/>
      <c r="AD102" s="384"/>
    </row>
    <row r="103" spans="1:30" s="332" customFormat="1" ht="12" x14ac:dyDescent="0.2">
      <c r="A103" s="372"/>
      <c r="B103" s="371" t="s">
        <v>437</v>
      </c>
      <c r="C103" s="1065" t="s">
        <v>438</v>
      </c>
      <c r="D103" s="1065"/>
      <c r="E103" s="1065"/>
      <c r="F103" s="373"/>
      <c r="G103" s="373"/>
      <c r="H103" s="373"/>
      <c r="I103" s="373"/>
      <c r="J103" s="374">
        <v>28.89</v>
      </c>
      <c r="K103" s="373" t="s">
        <v>436</v>
      </c>
      <c r="L103" s="374">
        <v>20.93</v>
      </c>
      <c r="M103" s="373"/>
      <c r="N103" s="375"/>
      <c r="V103" s="361"/>
      <c r="W103" s="367"/>
      <c r="Z103" s="335" t="s">
        <v>438</v>
      </c>
      <c r="AC103" s="367"/>
      <c r="AD103" s="384"/>
    </row>
    <row r="104" spans="1:30" s="332" customFormat="1" ht="12" x14ac:dyDescent="0.2">
      <c r="A104" s="372"/>
      <c r="B104" s="371"/>
      <c r="C104" s="1065" t="s">
        <v>447</v>
      </c>
      <c r="D104" s="1065"/>
      <c r="E104" s="1065"/>
      <c r="F104" s="373" t="s">
        <v>444</v>
      </c>
      <c r="G104" s="373" t="s">
        <v>690</v>
      </c>
      <c r="H104" s="373" t="s">
        <v>436</v>
      </c>
      <c r="I104" s="373" t="s">
        <v>5272</v>
      </c>
      <c r="J104" s="374"/>
      <c r="K104" s="373"/>
      <c r="L104" s="374"/>
      <c r="M104" s="373"/>
      <c r="N104" s="375"/>
      <c r="V104" s="361"/>
      <c r="W104" s="367"/>
      <c r="AA104" s="335" t="s">
        <v>447</v>
      </c>
      <c r="AC104" s="367"/>
      <c r="AD104" s="384"/>
    </row>
    <row r="105" spans="1:30" s="332" customFormat="1" ht="12" x14ac:dyDescent="0.2">
      <c r="A105" s="372"/>
      <c r="B105" s="371"/>
      <c r="C105" s="1077" t="s">
        <v>450</v>
      </c>
      <c r="D105" s="1077"/>
      <c r="E105" s="1077"/>
      <c r="F105" s="376"/>
      <c r="G105" s="376"/>
      <c r="H105" s="376"/>
      <c r="I105" s="376"/>
      <c r="J105" s="377">
        <v>284.17</v>
      </c>
      <c r="K105" s="376"/>
      <c r="L105" s="377">
        <v>205.92</v>
      </c>
      <c r="M105" s="376"/>
      <c r="N105" s="378"/>
      <c r="V105" s="361"/>
      <c r="W105" s="367"/>
      <c r="AB105" s="335" t="s">
        <v>450</v>
      </c>
      <c r="AC105" s="367"/>
      <c r="AD105" s="384"/>
    </row>
    <row r="106" spans="1:30" s="332" customFormat="1" ht="12" x14ac:dyDescent="0.2">
      <c r="A106" s="372"/>
      <c r="B106" s="371"/>
      <c r="C106" s="1065" t="s">
        <v>451</v>
      </c>
      <c r="D106" s="1065"/>
      <c r="E106" s="1065"/>
      <c r="F106" s="373"/>
      <c r="G106" s="373"/>
      <c r="H106" s="373"/>
      <c r="I106" s="373"/>
      <c r="J106" s="374"/>
      <c r="K106" s="373"/>
      <c r="L106" s="374">
        <v>20.93</v>
      </c>
      <c r="M106" s="373"/>
      <c r="N106" s="375"/>
      <c r="V106" s="361"/>
      <c r="W106" s="367"/>
      <c r="AA106" s="335" t="s">
        <v>451</v>
      </c>
      <c r="AC106" s="367"/>
      <c r="AD106" s="384"/>
    </row>
    <row r="107" spans="1:30" s="332" customFormat="1" ht="22.5" x14ac:dyDescent="0.2">
      <c r="A107" s="372"/>
      <c r="B107" s="371" t="s">
        <v>652</v>
      </c>
      <c r="C107" s="1065" t="s">
        <v>653</v>
      </c>
      <c r="D107" s="1065"/>
      <c r="E107" s="1065"/>
      <c r="F107" s="373" t="s">
        <v>454</v>
      </c>
      <c r="G107" s="373" t="s">
        <v>654</v>
      </c>
      <c r="H107" s="373"/>
      <c r="I107" s="373" t="s">
        <v>654</v>
      </c>
      <c r="J107" s="374"/>
      <c r="K107" s="373"/>
      <c r="L107" s="374">
        <v>19.260000000000002</v>
      </c>
      <c r="M107" s="373"/>
      <c r="N107" s="375"/>
      <c r="V107" s="361"/>
      <c r="W107" s="367"/>
      <c r="AA107" s="335" t="s">
        <v>653</v>
      </c>
      <c r="AC107" s="367"/>
      <c r="AD107" s="384"/>
    </row>
    <row r="108" spans="1:30" s="332" customFormat="1" ht="22.5" x14ac:dyDescent="0.2">
      <c r="A108" s="372"/>
      <c r="B108" s="371" t="s">
        <v>655</v>
      </c>
      <c r="C108" s="1065" t="s">
        <v>656</v>
      </c>
      <c r="D108" s="1065"/>
      <c r="E108" s="1065"/>
      <c r="F108" s="373" t="s">
        <v>454</v>
      </c>
      <c r="G108" s="373" t="s">
        <v>657</v>
      </c>
      <c r="H108" s="373"/>
      <c r="I108" s="373" t="s">
        <v>657</v>
      </c>
      <c r="J108" s="374"/>
      <c r="K108" s="373"/>
      <c r="L108" s="374">
        <v>9.6300000000000008</v>
      </c>
      <c r="M108" s="373"/>
      <c r="N108" s="375"/>
      <c r="V108" s="361"/>
      <c r="W108" s="367"/>
      <c r="AA108" s="335" t="s">
        <v>656</v>
      </c>
      <c r="AC108" s="367"/>
      <c r="AD108" s="384"/>
    </row>
    <row r="109" spans="1:30" s="332" customFormat="1" ht="12" x14ac:dyDescent="0.2">
      <c r="A109" s="379"/>
      <c r="B109" s="380"/>
      <c r="C109" s="1068" t="s">
        <v>459</v>
      </c>
      <c r="D109" s="1068"/>
      <c r="E109" s="1068"/>
      <c r="F109" s="364"/>
      <c r="G109" s="364"/>
      <c r="H109" s="364"/>
      <c r="I109" s="364"/>
      <c r="J109" s="365"/>
      <c r="K109" s="364"/>
      <c r="L109" s="365">
        <v>234.81</v>
      </c>
      <c r="M109" s="376"/>
      <c r="N109" s="366"/>
      <c r="V109" s="361"/>
      <c r="W109" s="367"/>
      <c r="AC109" s="367" t="s">
        <v>459</v>
      </c>
      <c r="AD109" s="384"/>
    </row>
    <row r="110" spans="1:30" s="332" customFormat="1" ht="33.75" x14ac:dyDescent="0.2">
      <c r="A110" s="362" t="s">
        <v>496</v>
      </c>
      <c r="B110" s="363" t="s">
        <v>692</v>
      </c>
      <c r="C110" s="1068" t="s">
        <v>693</v>
      </c>
      <c r="D110" s="1068"/>
      <c r="E110" s="1068"/>
      <c r="F110" s="364" t="s">
        <v>648</v>
      </c>
      <c r="G110" s="364"/>
      <c r="H110" s="364"/>
      <c r="I110" s="364" t="s">
        <v>5270</v>
      </c>
      <c r="J110" s="365"/>
      <c r="K110" s="364"/>
      <c r="L110" s="365"/>
      <c r="M110" s="364"/>
      <c r="N110" s="366"/>
      <c r="V110" s="361"/>
      <c r="W110" s="367" t="s">
        <v>693</v>
      </c>
      <c r="AC110" s="367"/>
      <c r="AD110" s="384"/>
    </row>
    <row r="111" spans="1:30" s="332" customFormat="1" ht="12" x14ac:dyDescent="0.2">
      <c r="A111" s="368"/>
      <c r="B111" s="369"/>
      <c r="C111" s="1065" t="s">
        <v>5271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35" t="s">
        <v>5271</v>
      </c>
      <c r="AC111" s="367"/>
      <c r="AD111" s="384"/>
    </row>
    <row r="112" spans="1:30" s="332" customFormat="1" ht="33.75" x14ac:dyDescent="0.2">
      <c r="A112" s="370"/>
      <c r="B112" s="371" t="s">
        <v>430</v>
      </c>
      <c r="C112" s="1065" t="s">
        <v>431</v>
      </c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72"/>
      <c r="V112" s="361"/>
      <c r="W112" s="367"/>
      <c r="Y112" s="335" t="s">
        <v>431</v>
      </c>
      <c r="AC112" s="367"/>
      <c r="AD112" s="384"/>
    </row>
    <row r="113" spans="1:30" s="332" customFormat="1" ht="12" x14ac:dyDescent="0.2">
      <c r="A113" s="372"/>
      <c r="B113" s="371" t="s">
        <v>434</v>
      </c>
      <c r="C113" s="1065" t="s">
        <v>435</v>
      </c>
      <c r="D113" s="1065"/>
      <c r="E113" s="1065"/>
      <c r="F113" s="373"/>
      <c r="G113" s="373"/>
      <c r="H113" s="373"/>
      <c r="I113" s="373"/>
      <c r="J113" s="374">
        <v>132.79</v>
      </c>
      <c r="K113" s="373" t="s">
        <v>436</v>
      </c>
      <c r="L113" s="374">
        <v>96.22</v>
      </c>
      <c r="M113" s="373"/>
      <c r="N113" s="375"/>
      <c r="V113" s="361"/>
      <c r="W113" s="367"/>
      <c r="Z113" s="335" t="s">
        <v>435</v>
      </c>
      <c r="AC113" s="367"/>
      <c r="AD113" s="384"/>
    </row>
    <row r="114" spans="1:30" s="332" customFormat="1" ht="12" x14ac:dyDescent="0.2">
      <c r="A114" s="372"/>
      <c r="B114" s="371" t="s">
        <v>437</v>
      </c>
      <c r="C114" s="1065" t="s">
        <v>438</v>
      </c>
      <c r="D114" s="1065"/>
      <c r="E114" s="1065"/>
      <c r="F114" s="373"/>
      <c r="G114" s="373"/>
      <c r="H114" s="373"/>
      <c r="I114" s="373"/>
      <c r="J114" s="374">
        <v>13.5</v>
      </c>
      <c r="K114" s="373" t="s">
        <v>436</v>
      </c>
      <c r="L114" s="374">
        <v>9.7799999999999994</v>
      </c>
      <c r="M114" s="373"/>
      <c r="N114" s="375"/>
      <c r="V114" s="361"/>
      <c r="W114" s="367"/>
      <c r="Z114" s="335" t="s">
        <v>438</v>
      </c>
      <c r="AC114" s="367"/>
      <c r="AD114" s="384"/>
    </row>
    <row r="115" spans="1:30" s="332" customFormat="1" ht="12" x14ac:dyDescent="0.2">
      <c r="A115" s="372"/>
      <c r="B115" s="371"/>
      <c r="C115" s="1065" t="s">
        <v>447</v>
      </c>
      <c r="D115" s="1065"/>
      <c r="E115" s="1065"/>
      <c r="F115" s="373" t="s">
        <v>444</v>
      </c>
      <c r="G115" s="373" t="s">
        <v>423</v>
      </c>
      <c r="H115" s="373" t="s">
        <v>436</v>
      </c>
      <c r="I115" s="373" t="s">
        <v>5273</v>
      </c>
      <c r="J115" s="374"/>
      <c r="K115" s="373"/>
      <c r="L115" s="374"/>
      <c r="M115" s="373"/>
      <c r="N115" s="375"/>
      <c r="V115" s="361"/>
      <c r="W115" s="367"/>
      <c r="AA115" s="335" t="s">
        <v>447</v>
      </c>
      <c r="AC115" s="367"/>
      <c r="AD115" s="384"/>
    </row>
    <row r="116" spans="1:30" s="332" customFormat="1" ht="12" x14ac:dyDescent="0.2">
      <c r="A116" s="372"/>
      <c r="B116" s="371"/>
      <c r="C116" s="1077" t="s">
        <v>450</v>
      </c>
      <c r="D116" s="1077"/>
      <c r="E116" s="1077"/>
      <c r="F116" s="376"/>
      <c r="G116" s="376"/>
      <c r="H116" s="376"/>
      <c r="I116" s="376"/>
      <c r="J116" s="377">
        <v>132.79</v>
      </c>
      <c r="K116" s="376"/>
      <c r="L116" s="377">
        <v>96.22</v>
      </c>
      <c r="M116" s="376"/>
      <c r="N116" s="378"/>
      <c r="V116" s="361"/>
      <c r="W116" s="367"/>
      <c r="AB116" s="335" t="s">
        <v>450</v>
      </c>
      <c r="AC116" s="367"/>
      <c r="AD116" s="384"/>
    </row>
    <row r="117" spans="1:30" s="332" customFormat="1" ht="12" x14ac:dyDescent="0.2">
      <c r="A117" s="372"/>
      <c r="B117" s="371"/>
      <c r="C117" s="1065" t="s">
        <v>451</v>
      </c>
      <c r="D117" s="1065"/>
      <c r="E117" s="1065"/>
      <c r="F117" s="373"/>
      <c r="G117" s="373"/>
      <c r="H117" s="373"/>
      <c r="I117" s="373"/>
      <c r="J117" s="374"/>
      <c r="K117" s="373"/>
      <c r="L117" s="374">
        <v>9.7799999999999994</v>
      </c>
      <c r="M117" s="373"/>
      <c r="N117" s="375"/>
      <c r="V117" s="361"/>
      <c r="W117" s="367"/>
      <c r="AA117" s="335" t="s">
        <v>451</v>
      </c>
      <c r="AC117" s="367"/>
      <c r="AD117" s="384"/>
    </row>
    <row r="118" spans="1:30" s="332" customFormat="1" ht="22.5" x14ac:dyDescent="0.2">
      <c r="A118" s="372"/>
      <c r="B118" s="371" t="s">
        <v>652</v>
      </c>
      <c r="C118" s="1065" t="s">
        <v>653</v>
      </c>
      <c r="D118" s="1065"/>
      <c r="E118" s="1065"/>
      <c r="F118" s="373" t="s">
        <v>454</v>
      </c>
      <c r="G118" s="373" t="s">
        <v>654</v>
      </c>
      <c r="H118" s="373"/>
      <c r="I118" s="373" t="s">
        <v>654</v>
      </c>
      <c r="J118" s="374"/>
      <c r="K118" s="373"/>
      <c r="L118" s="374">
        <v>9</v>
      </c>
      <c r="M118" s="373"/>
      <c r="N118" s="375"/>
      <c r="V118" s="361"/>
      <c r="W118" s="367"/>
      <c r="AA118" s="335" t="s">
        <v>653</v>
      </c>
      <c r="AC118" s="367"/>
      <c r="AD118" s="384"/>
    </row>
    <row r="119" spans="1:30" s="332" customFormat="1" ht="22.5" x14ac:dyDescent="0.2">
      <c r="A119" s="372"/>
      <c r="B119" s="371" t="s">
        <v>655</v>
      </c>
      <c r="C119" s="1065" t="s">
        <v>656</v>
      </c>
      <c r="D119" s="1065"/>
      <c r="E119" s="1065"/>
      <c r="F119" s="373" t="s">
        <v>454</v>
      </c>
      <c r="G119" s="373" t="s">
        <v>657</v>
      </c>
      <c r="H119" s="373"/>
      <c r="I119" s="373" t="s">
        <v>657</v>
      </c>
      <c r="J119" s="374"/>
      <c r="K119" s="373"/>
      <c r="L119" s="374">
        <v>4.5</v>
      </c>
      <c r="M119" s="373"/>
      <c r="N119" s="375"/>
      <c r="V119" s="361"/>
      <c r="W119" s="367"/>
      <c r="AA119" s="335" t="s">
        <v>656</v>
      </c>
      <c r="AC119" s="367"/>
      <c r="AD119" s="384"/>
    </row>
    <row r="120" spans="1:30" s="332" customFormat="1" ht="12" x14ac:dyDescent="0.2">
      <c r="A120" s="379"/>
      <c r="B120" s="380"/>
      <c r="C120" s="1068" t="s">
        <v>459</v>
      </c>
      <c r="D120" s="1068"/>
      <c r="E120" s="1068"/>
      <c r="F120" s="364"/>
      <c r="G120" s="364"/>
      <c r="H120" s="364"/>
      <c r="I120" s="364"/>
      <c r="J120" s="365"/>
      <c r="K120" s="364"/>
      <c r="L120" s="365">
        <v>109.72</v>
      </c>
      <c r="M120" s="376"/>
      <c r="N120" s="366"/>
      <c r="V120" s="361"/>
      <c r="W120" s="367"/>
      <c r="AC120" s="367" t="s">
        <v>459</v>
      </c>
      <c r="AD120" s="384"/>
    </row>
    <row r="121" spans="1:30" s="332" customFormat="1" ht="22.5" x14ac:dyDescent="0.2">
      <c r="A121" s="362" t="s">
        <v>499</v>
      </c>
      <c r="B121" s="363" t="s">
        <v>4495</v>
      </c>
      <c r="C121" s="1068" t="s">
        <v>4496</v>
      </c>
      <c r="D121" s="1068"/>
      <c r="E121" s="1068"/>
      <c r="F121" s="364" t="s">
        <v>660</v>
      </c>
      <c r="G121" s="364"/>
      <c r="H121" s="364"/>
      <c r="I121" s="364" t="s">
        <v>5274</v>
      </c>
      <c r="J121" s="365"/>
      <c r="K121" s="364"/>
      <c r="L121" s="365"/>
      <c r="M121" s="364"/>
      <c r="N121" s="366"/>
      <c r="V121" s="361"/>
      <c r="W121" s="367" t="s">
        <v>4496</v>
      </c>
      <c r="AC121" s="367"/>
      <c r="AD121" s="384"/>
    </row>
    <row r="122" spans="1:30" s="332" customFormat="1" ht="12" x14ac:dyDescent="0.2">
      <c r="A122" s="368"/>
      <c r="B122" s="369"/>
      <c r="C122" s="1065" t="s">
        <v>5275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X122" s="335" t="s">
        <v>5275</v>
      </c>
      <c r="AC122" s="367"/>
      <c r="AD122" s="384"/>
    </row>
    <row r="123" spans="1:30" s="332" customFormat="1" ht="33.75" x14ac:dyDescent="0.2">
      <c r="A123" s="370"/>
      <c r="B123" s="371" t="s">
        <v>430</v>
      </c>
      <c r="C123" s="1065" t="s">
        <v>431</v>
      </c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72"/>
      <c r="V123" s="361"/>
      <c r="W123" s="367"/>
      <c r="Y123" s="335" t="s">
        <v>431</v>
      </c>
      <c r="AC123" s="367"/>
      <c r="AD123" s="384"/>
    </row>
    <row r="124" spans="1:30" s="332" customFormat="1" ht="12" x14ac:dyDescent="0.2">
      <c r="A124" s="372"/>
      <c r="B124" s="371" t="s">
        <v>423</v>
      </c>
      <c r="C124" s="1065" t="s">
        <v>432</v>
      </c>
      <c r="D124" s="1065"/>
      <c r="E124" s="1065"/>
      <c r="F124" s="373"/>
      <c r="G124" s="373"/>
      <c r="H124" s="373"/>
      <c r="I124" s="373"/>
      <c r="J124" s="374">
        <v>106.88</v>
      </c>
      <c r="K124" s="373" t="s">
        <v>436</v>
      </c>
      <c r="L124" s="374">
        <v>774.48</v>
      </c>
      <c r="M124" s="373"/>
      <c r="N124" s="375"/>
      <c r="V124" s="361"/>
      <c r="W124" s="367"/>
      <c r="Z124" s="335" t="s">
        <v>432</v>
      </c>
      <c r="AC124" s="367"/>
      <c r="AD124" s="384"/>
    </row>
    <row r="125" spans="1:30" s="332" customFormat="1" ht="12" x14ac:dyDescent="0.2">
      <c r="A125" s="372"/>
      <c r="B125" s="371" t="s">
        <v>434</v>
      </c>
      <c r="C125" s="1065" t="s">
        <v>435</v>
      </c>
      <c r="D125" s="1065"/>
      <c r="E125" s="1065"/>
      <c r="F125" s="373"/>
      <c r="G125" s="373"/>
      <c r="H125" s="373"/>
      <c r="I125" s="373"/>
      <c r="J125" s="374">
        <v>241.58</v>
      </c>
      <c r="K125" s="373" t="s">
        <v>436</v>
      </c>
      <c r="L125" s="374">
        <v>1750.55</v>
      </c>
      <c r="M125" s="373"/>
      <c r="N125" s="375"/>
      <c r="V125" s="361"/>
      <c r="W125" s="367"/>
      <c r="Z125" s="335" t="s">
        <v>435</v>
      </c>
      <c r="AC125" s="367"/>
      <c r="AD125" s="384"/>
    </row>
    <row r="126" spans="1:30" s="332" customFormat="1" ht="12" x14ac:dyDescent="0.2">
      <c r="A126" s="372"/>
      <c r="B126" s="371" t="s">
        <v>437</v>
      </c>
      <c r="C126" s="1065" t="s">
        <v>438</v>
      </c>
      <c r="D126" s="1065"/>
      <c r="E126" s="1065"/>
      <c r="F126" s="373"/>
      <c r="G126" s="373"/>
      <c r="H126" s="373"/>
      <c r="I126" s="373"/>
      <c r="J126" s="374">
        <v>26.36</v>
      </c>
      <c r="K126" s="373" t="s">
        <v>436</v>
      </c>
      <c r="L126" s="374">
        <v>191.01</v>
      </c>
      <c r="M126" s="373"/>
      <c r="N126" s="375"/>
      <c r="V126" s="361"/>
      <c r="W126" s="367"/>
      <c r="Z126" s="335" t="s">
        <v>438</v>
      </c>
      <c r="AC126" s="367"/>
      <c r="AD126" s="384"/>
    </row>
    <row r="127" spans="1:30" s="332" customFormat="1" ht="22.5" x14ac:dyDescent="0.2">
      <c r="A127" s="372"/>
      <c r="B127" s="371"/>
      <c r="C127" s="1065" t="s">
        <v>443</v>
      </c>
      <c r="D127" s="1065"/>
      <c r="E127" s="1065"/>
      <c r="F127" s="373" t="s">
        <v>444</v>
      </c>
      <c r="G127" s="373" t="s">
        <v>4499</v>
      </c>
      <c r="H127" s="373" t="s">
        <v>436</v>
      </c>
      <c r="I127" s="373" t="s">
        <v>5276</v>
      </c>
      <c r="J127" s="374"/>
      <c r="K127" s="373"/>
      <c r="L127" s="374"/>
      <c r="M127" s="373"/>
      <c r="N127" s="375"/>
      <c r="V127" s="361"/>
      <c r="W127" s="367"/>
      <c r="AA127" s="335" t="s">
        <v>443</v>
      </c>
      <c r="AC127" s="367"/>
      <c r="AD127" s="384"/>
    </row>
    <row r="128" spans="1:30" s="332" customFormat="1" ht="12" x14ac:dyDescent="0.2">
      <c r="A128" s="372"/>
      <c r="B128" s="371"/>
      <c r="C128" s="1065" t="s">
        <v>447</v>
      </c>
      <c r="D128" s="1065"/>
      <c r="E128" s="1065"/>
      <c r="F128" s="373" t="s">
        <v>444</v>
      </c>
      <c r="G128" s="373" t="s">
        <v>4501</v>
      </c>
      <c r="H128" s="373" t="s">
        <v>436</v>
      </c>
      <c r="I128" s="373" t="s">
        <v>5277</v>
      </c>
      <c r="J128" s="374"/>
      <c r="K128" s="373"/>
      <c r="L128" s="374"/>
      <c r="M128" s="373"/>
      <c r="N128" s="375"/>
      <c r="V128" s="361"/>
      <c r="W128" s="367"/>
      <c r="AA128" s="335" t="s">
        <v>447</v>
      </c>
      <c r="AC128" s="367"/>
      <c r="AD128" s="384"/>
    </row>
    <row r="129" spans="1:32" s="332" customFormat="1" ht="12" x14ac:dyDescent="0.2">
      <c r="A129" s="372"/>
      <c r="B129" s="371"/>
      <c r="C129" s="1077" t="s">
        <v>450</v>
      </c>
      <c r="D129" s="1077"/>
      <c r="E129" s="1077"/>
      <c r="F129" s="376"/>
      <c r="G129" s="376"/>
      <c r="H129" s="376"/>
      <c r="I129" s="376"/>
      <c r="J129" s="377">
        <v>348.46</v>
      </c>
      <c r="K129" s="376"/>
      <c r="L129" s="377">
        <v>2525.0300000000002</v>
      </c>
      <c r="M129" s="376"/>
      <c r="N129" s="378"/>
      <c r="V129" s="361"/>
      <c r="W129" s="367"/>
      <c r="AB129" s="335" t="s">
        <v>450</v>
      </c>
      <c r="AC129" s="367"/>
      <c r="AD129" s="384"/>
    </row>
    <row r="130" spans="1:32" s="332" customFormat="1" ht="12" x14ac:dyDescent="0.2">
      <c r="A130" s="372"/>
      <c r="B130" s="371"/>
      <c r="C130" s="1065" t="s">
        <v>451</v>
      </c>
      <c r="D130" s="1065"/>
      <c r="E130" s="1065"/>
      <c r="F130" s="373"/>
      <c r="G130" s="373"/>
      <c r="H130" s="373"/>
      <c r="I130" s="373"/>
      <c r="J130" s="374"/>
      <c r="K130" s="373"/>
      <c r="L130" s="374">
        <v>965.49</v>
      </c>
      <c r="M130" s="373"/>
      <c r="N130" s="375"/>
      <c r="V130" s="361"/>
      <c r="W130" s="367"/>
      <c r="AA130" s="335" t="s">
        <v>451</v>
      </c>
      <c r="AC130" s="367"/>
      <c r="AD130" s="384"/>
    </row>
    <row r="131" spans="1:32" s="332" customFormat="1" ht="22.5" x14ac:dyDescent="0.2">
      <c r="A131" s="372"/>
      <c r="B131" s="371" t="s">
        <v>652</v>
      </c>
      <c r="C131" s="1065" t="s">
        <v>653</v>
      </c>
      <c r="D131" s="1065"/>
      <c r="E131" s="1065"/>
      <c r="F131" s="373" t="s">
        <v>454</v>
      </c>
      <c r="G131" s="373" t="s">
        <v>654</v>
      </c>
      <c r="H131" s="373"/>
      <c r="I131" s="373" t="s">
        <v>654</v>
      </c>
      <c r="J131" s="374"/>
      <c r="K131" s="373"/>
      <c r="L131" s="374">
        <v>888.25</v>
      </c>
      <c r="M131" s="373"/>
      <c r="N131" s="375"/>
      <c r="V131" s="361"/>
      <c r="W131" s="367"/>
      <c r="AA131" s="335" t="s">
        <v>653</v>
      </c>
      <c r="AC131" s="367"/>
      <c r="AD131" s="384"/>
    </row>
    <row r="132" spans="1:32" s="332" customFormat="1" ht="22.5" x14ac:dyDescent="0.2">
      <c r="A132" s="372"/>
      <c r="B132" s="371" t="s">
        <v>655</v>
      </c>
      <c r="C132" s="1065" t="s">
        <v>656</v>
      </c>
      <c r="D132" s="1065"/>
      <c r="E132" s="1065"/>
      <c r="F132" s="373" t="s">
        <v>454</v>
      </c>
      <c r="G132" s="373" t="s">
        <v>657</v>
      </c>
      <c r="H132" s="373"/>
      <c r="I132" s="373" t="s">
        <v>657</v>
      </c>
      <c r="J132" s="374"/>
      <c r="K132" s="373"/>
      <c r="L132" s="374">
        <v>444.13</v>
      </c>
      <c r="M132" s="373"/>
      <c r="N132" s="375"/>
      <c r="V132" s="361"/>
      <c r="W132" s="367"/>
      <c r="AA132" s="335" t="s">
        <v>656</v>
      </c>
      <c r="AC132" s="367"/>
      <c r="AD132" s="384"/>
    </row>
    <row r="133" spans="1:32" s="332" customFormat="1" ht="12" x14ac:dyDescent="0.2">
      <c r="A133" s="379"/>
      <c r="B133" s="380"/>
      <c r="C133" s="1068" t="s">
        <v>459</v>
      </c>
      <c r="D133" s="1068"/>
      <c r="E133" s="1068"/>
      <c r="F133" s="364"/>
      <c r="G133" s="364"/>
      <c r="H133" s="364"/>
      <c r="I133" s="364"/>
      <c r="J133" s="365"/>
      <c r="K133" s="364"/>
      <c r="L133" s="365">
        <v>3857.41</v>
      </c>
      <c r="M133" s="376"/>
      <c r="N133" s="366"/>
      <c r="V133" s="361"/>
      <c r="W133" s="367"/>
      <c r="AC133" s="367" t="s">
        <v>459</v>
      </c>
      <c r="AD133" s="384"/>
    </row>
    <row r="134" spans="1:32" s="332" customFormat="1" ht="1.5" customHeight="1" x14ac:dyDescent="0.2">
      <c r="A134" s="386"/>
      <c r="B134" s="380"/>
      <c r="C134" s="380"/>
      <c r="D134" s="380"/>
      <c r="E134" s="380"/>
      <c r="F134" s="386"/>
      <c r="G134" s="386"/>
      <c r="H134" s="386"/>
      <c r="I134" s="386"/>
      <c r="J134" s="390"/>
      <c r="K134" s="386"/>
      <c r="L134" s="390"/>
      <c r="M134" s="373"/>
      <c r="N134" s="390"/>
      <c r="V134" s="361"/>
      <c r="W134" s="367"/>
      <c r="AC134" s="367"/>
      <c r="AD134" s="384"/>
    </row>
    <row r="135" spans="1:32" s="332" customFormat="1" ht="12" x14ac:dyDescent="0.2">
      <c r="A135" s="391"/>
      <c r="B135" s="392"/>
      <c r="C135" s="1068" t="s">
        <v>4698</v>
      </c>
      <c r="D135" s="1068"/>
      <c r="E135" s="1068"/>
      <c r="F135" s="1068"/>
      <c r="G135" s="1068"/>
      <c r="H135" s="1068"/>
      <c r="I135" s="1068"/>
      <c r="J135" s="1068"/>
      <c r="K135" s="1068"/>
      <c r="L135" s="393"/>
      <c r="M135" s="394"/>
      <c r="N135" s="395"/>
      <c r="V135" s="361"/>
      <c r="W135" s="367"/>
      <c r="AC135" s="367"/>
      <c r="AD135" s="384"/>
      <c r="AE135" s="367" t="s">
        <v>4698</v>
      </c>
    </row>
    <row r="136" spans="1:32" s="332" customFormat="1" ht="12" x14ac:dyDescent="0.2">
      <c r="A136" s="396"/>
      <c r="B136" s="371"/>
      <c r="C136" s="1065" t="s">
        <v>512</v>
      </c>
      <c r="D136" s="1065"/>
      <c r="E136" s="1065"/>
      <c r="F136" s="1065"/>
      <c r="G136" s="1065"/>
      <c r="H136" s="1065"/>
      <c r="I136" s="1065"/>
      <c r="J136" s="1065"/>
      <c r="K136" s="1065"/>
      <c r="L136" s="397">
        <v>12466.27</v>
      </c>
      <c r="M136" s="398"/>
      <c r="N136" s="399"/>
      <c r="V136" s="361"/>
      <c r="W136" s="367"/>
      <c r="AC136" s="367"/>
      <c r="AD136" s="384"/>
      <c r="AE136" s="367"/>
      <c r="AF136" s="335" t="s">
        <v>512</v>
      </c>
    </row>
    <row r="137" spans="1:32" s="332" customFormat="1" ht="12" x14ac:dyDescent="0.2">
      <c r="A137" s="396"/>
      <c r="B137" s="371"/>
      <c r="C137" s="1065" t="s">
        <v>513</v>
      </c>
      <c r="D137" s="1065"/>
      <c r="E137" s="1065"/>
      <c r="F137" s="1065"/>
      <c r="G137" s="1065"/>
      <c r="H137" s="1065"/>
      <c r="I137" s="1065"/>
      <c r="J137" s="1065"/>
      <c r="K137" s="1065"/>
      <c r="L137" s="397"/>
      <c r="M137" s="398"/>
      <c r="N137" s="399"/>
      <c r="V137" s="361"/>
      <c r="W137" s="367"/>
      <c r="AC137" s="367"/>
      <c r="AD137" s="384"/>
      <c r="AE137" s="367"/>
      <c r="AF137" s="335" t="s">
        <v>513</v>
      </c>
    </row>
    <row r="138" spans="1:32" s="332" customFormat="1" ht="12" x14ac:dyDescent="0.2">
      <c r="A138" s="396"/>
      <c r="B138" s="371"/>
      <c r="C138" s="1065" t="s">
        <v>514</v>
      </c>
      <c r="D138" s="1065"/>
      <c r="E138" s="1065"/>
      <c r="F138" s="1065"/>
      <c r="G138" s="1065"/>
      <c r="H138" s="1065"/>
      <c r="I138" s="1065"/>
      <c r="J138" s="1065"/>
      <c r="K138" s="1065"/>
      <c r="L138" s="397">
        <v>4085.32</v>
      </c>
      <c r="M138" s="398"/>
      <c r="N138" s="399"/>
      <c r="V138" s="361"/>
      <c r="W138" s="367"/>
      <c r="AC138" s="367"/>
      <c r="AD138" s="384"/>
      <c r="AE138" s="367"/>
      <c r="AF138" s="335" t="s">
        <v>514</v>
      </c>
    </row>
    <row r="139" spans="1:32" s="332" customFormat="1" ht="12" x14ac:dyDescent="0.2">
      <c r="A139" s="396"/>
      <c r="B139" s="371"/>
      <c r="C139" s="1065" t="s">
        <v>515</v>
      </c>
      <c r="D139" s="1065"/>
      <c r="E139" s="1065"/>
      <c r="F139" s="1065"/>
      <c r="G139" s="1065"/>
      <c r="H139" s="1065"/>
      <c r="I139" s="1065"/>
      <c r="J139" s="1065"/>
      <c r="K139" s="1065"/>
      <c r="L139" s="397">
        <v>4697.32</v>
      </c>
      <c r="M139" s="398"/>
      <c r="N139" s="399"/>
      <c r="V139" s="361"/>
      <c r="W139" s="367"/>
      <c r="AC139" s="367"/>
      <c r="AD139" s="384"/>
      <c r="AE139" s="367"/>
      <c r="AF139" s="335" t="s">
        <v>515</v>
      </c>
    </row>
    <row r="140" spans="1:32" s="332" customFormat="1" ht="12" x14ac:dyDescent="0.2">
      <c r="A140" s="396"/>
      <c r="B140" s="371"/>
      <c r="C140" s="1065" t="s">
        <v>516</v>
      </c>
      <c r="D140" s="1065"/>
      <c r="E140" s="1065"/>
      <c r="F140" s="1065"/>
      <c r="G140" s="1065"/>
      <c r="H140" s="1065"/>
      <c r="I140" s="1065"/>
      <c r="J140" s="1065"/>
      <c r="K140" s="1065"/>
      <c r="L140" s="397">
        <v>577.94000000000005</v>
      </c>
      <c r="M140" s="398"/>
      <c r="N140" s="399"/>
      <c r="V140" s="361"/>
      <c r="W140" s="367"/>
      <c r="AC140" s="367"/>
      <c r="AD140" s="384"/>
      <c r="AE140" s="367"/>
      <c r="AF140" s="335" t="s">
        <v>516</v>
      </c>
    </row>
    <row r="141" spans="1:32" s="332" customFormat="1" ht="12" x14ac:dyDescent="0.2">
      <c r="A141" s="396"/>
      <c r="B141" s="371"/>
      <c r="C141" s="1065" t="s">
        <v>517</v>
      </c>
      <c r="D141" s="1065"/>
      <c r="E141" s="1065"/>
      <c r="F141" s="1065"/>
      <c r="G141" s="1065"/>
      <c r="H141" s="1065"/>
      <c r="I141" s="1065"/>
      <c r="J141" s="1065"/>
      <c r="K141" s="1065"/>
      <c r="L141" s="397">
        <v>3683.63</v>
      </c>
      <c r="M141" s="398"/>
      <c r="N141" s="399"/>
      <c r="V141" s="361"/>
      <c r="W141" s="367"/>
      <c r="AC141" s="367"/>
      <c r="AD141" s="384"/>
      <c r="AE141" s="367"/>
      <c r="AF141" s="335" t="s">
        <v>517</v>
      </c>
    </row>
    <row r="142" spans="1:32" s="332" customFormat="1" ht="12" x14ac:dyDescent="0.2">
      <c r="A142" s="396"/>
      <c r="B142" s="371"/>
      <c r="C142" s="1065" t="s">
        <v>518</v>
      </c>
      <c r="D142" s="1065"/>
      <c r="E142" s="1065"/>
      <c r="F142" s="1065"/>
      <c r="G142" s="1065"/>
      <c r="H142" s="1065"/>
      <c r="I142" s="1065"/>
      <c r="J142" s="1065"/>
      <c r="K142" s="1065"/>
      <c r="L142" s="397">
        <v>18667.669999999998</v>
      </c>
      <c r="M142" s="398"/>
      <c r="N142" s="399"/>
      <c r="V142" s="361"/>
      <c r="W142" s="367"/>
      <c r="AC142" s="367"/>
      <c r="AD142" s="384"/>
      <c r="AE142" s="367"/>
      <c r="AF142" s="335" t="s">
        <v>518</v>
      </c>
    </row>
    <row r="143" spans="1:32" s="332" customFormat="1" ht="12" x14ac:dyDescent="0.2">
      <c r="A143" s="396"/>
      <c r="B143" s="371"/>
      <c r="C143" s="1065" t="s">
        <v>513</v>
      </c>
      <c r="D143" s="1065"/>
      <c r="E143" s="1065"/>
      <c r="F143" s="1065"/>
      <c r="G143" s="1065"/>
      <c r="H143" s="1065"/>
      <c r="I143" s="1065"/>
      <c r="J143" s="1065"/>
      <c r="K143" s="1065"/>
      <c r="L143" s="397"/>
      <c r="M143" s="398"/>
      <c r="N143" s="399"/>
      <c r="V143" s="361"/>
      <c r="W143" s="367"/>
      <c r="AC143" s="367"/>
      <c r="AD143" s="384"/>
      <c r="AE143" s="367"/>
      <c r="AF143" s="335" t="s">
        <v>513</v>
      </c>
    </row>
    <row r="144" spans="1:32" s="332" customFormat="1" ht="12" x14ac:dyDescent="0.2">
      <c r="A144" s="396"/>
      <c r="B144" s="371"/>
      <c r="C144" s="1065" t="s">
        <v>519</v>
      </c>
      <c r="D144" s="1065"/>
      <c r="E144" s="1065"/>
      <c r="F144" s="1065"/>
      <c r="G144" s="1065"/>
      <c r="H144" s="1065"/>
      <c r="I144" s="1065"/>
      <c r="J144" s="1065"/>
      <c r="K144" s="1065"/>
      <c r="L144" s="397">
        <v>4085.32</v>
      </c>
      <c r="M144" s="398"/>
      <c r="N144" s="399"/>
      <c r="V144" s="361"/>
      <c r="W144" s="367"/>
      <c r="AC144" s="367"/>
      <c r="AD144" s="384"/>
      <c r="AE144" s="367"/>
      <c r="AF144" s="335" t="s">
        <v>519</v>
      </c>
    </row>
    <row r="145" spans="1:34" s="332" customFormat="1" ht="12" x14ac:dyDescent="0.2">
      <c r="A145" s="396"/>
      <c r="B145" s="371"/>
      <c r="C145" s="1065" t="s">
        <v>520</v>
      </c>
      <c r="D145" s="1065"/>
      <c r="E145" s="1065"/>
      <c r="F145" s="1065"/>
      <c r="G145" s="1065"/>
      <c r="H145" s="1065"/>
      <c r="I145" s="1065"/>
      <c r="J145" s="1065"/>
      <c r="K145" s="1065"/>
      <c r="L145" s="397">
        <v>4697.32</v>
      </c>
      <c r="M145" s="398"/>
      <c r="N145" s="399"/>
      <c r="V145" s="361"/>
      <c r="W145" s="367"/>
      <c r="AC145" s="367"/>
      <c r="AD145" s="384"/>
      <c r="AE145" s="367"/>
      <c r="AF145" s="335" t="s">
        <v>520</v>
      </c>
    </row>
    <row r="146" spans="1:34" s="332" customFormat="1" ht="12" x14ac:dyDescent="0.2">
      <c r="A146" s="396"/>
      <c r="B146" s="371"/>
      <c r="C146" s="1065" t="s">
        <v>521</v>
      </c>
      <c r="D146" s="1065"/>
      <c r="E146" s="1065"/>
      <c r="F146" s="1065"/>
      <c r="G146" s="1065"/>
      <c r="H146" s="1065"/>
      <c r="I146" s="1065"/>
      <c r="J146" s="1065"/>
      <c r="K146" s="1065"/>
      <c r="L146" s="397">
        <v>3683.63</v>
      </c>
      <c r="M146" s="398"/>
      <c r="N146" s="399"/>
      <c r="V146" s="361"/>
      <c r="W146" s="367"/>
      <c r="AC146" s="367"/>
      <c r="AD146" s="384"/>
      <c r="AE146" s="367"/>
      <c r="AF146" s="335" t="s">
        <v>521</v>
      </c>
    </row>
    <row r="147" spans="1:34" s="332" customFormat="1" ht="12" x14ac:dyDescent="0.2">
      <c r="A147" s="396"/>
      <c r="B147" s="371"/>
      <c r="C147" s="1065" t="s">
        <v>522</v>
      </c>
      <c r="D147" s="1065"/>
      <c r="E147" s="1065"/>
      <c r="F147" s="1065"/>
      <c r="G147" s="1065"/>
      <c r="H147" s="1065"/>
      <c r="I147" s="1065"/>
      <c r="J147" s="1065"/>
      <c r="K147" s="1065"/>
      <c r="L147" s="397">
        <v>4219.8500000000004</v>
      </c>
      <c r="M147" s="398"/>
      <c r="N147" s="399"/>
      <c r="V147" s="361"/>
      <c r="W147" s="367"/>
      <c r="AC147" s="367"/>
      <c r="AD147" s="384"/>
      <c r="AE147" s="367"/>
      <c r="AF147" s="335" t="s">
        <v>522</v>
      </c>
    </row>
    <row r="148" spans="1:34" s="332" customFormat="1" ht="12" x14ac:dyDescent="0.2">
      <c r="A148" s="396"/>
      <c r="B148" s="371"/>
      <c r="C148" s="1065" t="s">
        <v>523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1981.55</v>
      </c>
      <c r="M148" s="398"/>
      <c r="N148" s="399"/>
      <c r="V148" s="361"/>
      <c r="W148" s="367"/>
      <c r="AC148" s="367"/>
      <c r="AD148" s="384"/>
      <c r="AE148" s="367"/>
      <c r="AF148" s="335" t="s">
        <v>523</v>
      </c>
    </row>
    <row r="149" spans="1:34" s="332" customFormat="1" ht="12" x14ac:dyDescent="0.2">
      <c r="A149" s="396"/>
      <c r="B149" s="371"/>
      <c r="C149" s="1065" t="s">
        <v>524</v>
      </c>
      <c r="D149" s="1065"/>
      <c r="E149" s="1065"/>
      <c r="F149" s="1065"/>
      <c r="G149" s="1065"/>
      <c r="H149" s="1065"/>
      <c r="I149" s="1065"/>
      <c r="J149" s="1065"/>
      <c r="K149" s="1065"/>
      <c r="L149" s="397">
        <v>4663.26</v>
      </c>
      <c r="M149" s="398"/>
      <c r="N149" s="399"/>
      <c r="V149" s="361"/>
      <c r="W149" s="367"/>
      <c r="AC149" s="367"/>
      <c r="AD149" s="384"/>
      <c r="AE149" s="367"/>
      <c r="AF149" s="335" t="s">
        <v>524</v>
      </c>
    </row>
    <row r="150" spans="1:34" s="332" customFormat="1" ht="12" x14ac:dyDescent="0.2">
      <c r="A150" s="396"/>
      <c r="B150" s="371"/>
      <c r="C150" s="1065" t="s">
        <v>525</v>
      </c>
      <c r="D150" s="1065"/>
      <c r="E150" s="1065"/>
      <c r="F150" s="1065"/>
      <c r="G150" s="1065"/>
      <c r="H150" s="1065"/>
      <c r="I150" s="1065"/>
      <c r="J150" s="1065"/>
      <c r="K150" s="1065"/>
      <c r="L150" s="397">
        <v>4219.8500000000004</v>
      </c>
      <c r="M150" s="398"/>
      <c r="N150" s="399"/>
      <c r="V150" s="361"/>
      <c r="W150" s="367"/>
      <c r="AC150" s="367"/>
      <c r="AD150" s="384"/>
      <c r="AE150" s="367"/>
      <c r="AF150" s="335" t="s">
        <v>525</v>
      </c>
    </row>
    <row r="151" spans="1:34" s="332" customFormat="1" ht="12" x14ac:dyDescent="0.2">
      <c r="A151" s="396"/>
      <c r="B151" s="371"/>
      <c r="C151" s="1065" t="s">
        <v>526</v>
      </c>
      <c r="D151" s="1065"/>
      <c r="E151" s="1065"/>
      <c r="F151" s="1065"/>
      <c r="G151" s="1065"/>
      <c r="H151" s="1065"/>
      <c r="I151" s="1065"/>
      <c r="J151" s="1065"/>
      <c r="K151" s="1065"/>
      <c r="L151" s="397">
        <v>1981.55</v>
      </c>
      <c r="M151" s="398"/>
      <c r="N151" s="399"/>
      <c r="V151" s="361"/>
      <c r="W151" s="367"/>
      <c r="AC151" s="367"/>
      <c r="AD151" s="384"/>
      <c r="AE151" s="367"/>
      <c r="AF151" s="335" t="s">
        <v>526</v>
      </c>
    </row>
    <row r="152" spans="1:34" s="332" customFormat="1" ht="12" x14ac:dyDescent="0.2">
      <c r="A152" s="396"/>
      <c r="B152" s="390"/>
      <c r="C152" s="1067" t="s">
        <v>4699</v>
      </c>
      <c r="D152" s="1067"/>
      <c r="E152" s="1067"/>
      <c r="F152" s="1067"/>
      <c r="G152" s="1067"/>
      <c r="H152" s="1067"/>
      <c r="I152" s="1067"/>
      <c r="J152" s="1067"/>
      <c r="K152" s="1067"/>
      <c r="L152" s="400">
        <v>18667.669999999998</v>
      </c>
      <c r="M152" s="401"/>
      <c r="N152" s="402"/>
      <c r="V152" s="361"/>
      <c r="W152" s="367"/>
      <c r="AC152" s="367"/>
      <c r="AD152" s="384"/>
      <c r="AE152" s="367"/>
      <c r="AG152" s="367" t="s">
        <v>4699</v>
      </c>
    </row>
    <row r="153" spans="1:34" s="332" customFormat="1" ht="12" x14ac:dyDescent="0.2">
      <c r="A153" s="1195" t="s">
        <v>5278</v>
      </c>
      <c r="B153" s="1196"/>
      <c r="C153" s="1196"/>
      <c r="D153" s="1196"/>
      <c r="E153" s="1196"/>
      <c r="F153" s="1196"/>
      <c r="G153" s="1196"/>
      <c r="H153" s="1196"/>
      <c r="I153" s="1196"/>
      <c r="J153" s="1196"/>
      <c r="K153" s="1196"/>
      <c r="L153" s="1196"/>
      <c r="M153" s="1196"/>
      <c r="N153" s="1197"/>
      <c r="V153" s="361" t="s">
        <v>5278</v>
      </c>
      <c r="W153" s="367"/>
      <c r="AC153" s="367"/>
      <c r="AD153" s="384"/>
      <c r="AE153" s="367"/>
      <c r="AG153" s="367"/>
    </row>
    <row r="154" spans="1:34" s="332" customFormat="1" ht="12" x14ac:dyDescent="0.2">
      <c r="A154" s="1192" t="s">
        <v>2525</v>
      </c>
      <c r="B154" s="1193"/>
      <c r="C154" s="1193"/>
      <c r="D154" s="1193"/>
      <c r="E154" s="1193"/>
      <c r="F154" s="1193"/>
      <c r="G154" s="1193"/>
      <c r="H154" s="1193"/>
      <c r="I154" s="1193"/>
      <c r="J154" s="1193"/>
      <c r="K154" s="1193"/>
      <c r="L154" s="1193"/>
      <c r="M154" s="1193"/>
      <c r="N154" s="1194"/>
      <c r="V154" s="361"/>
      <c r="W154" s="367"/>
      <c r="AC154" s="367"/>
      <c r="AD154" s="384"/>
      <c r="AE154" s="367"/>
      <c r="AG154" s="367"/>
      <c r="AH154" s="367" t="s">
        <v>2525</v>
      </c>
    </row>
    <row r="155" spans="1:34" s="332" customFormat="1" ht="33.75" x14ac:dyDescent="0.2">
      <c r="A155" s="362" t="s">
        <v>509</v>
      </c>
      <c r="B155" s="363" t="s">
        <v>5279</v>
      </c>
      <c r="C155" s="1068" t="s">
        <v>5280</v>
      </c>
      <c r="D155" s="1068"/>
      <c r="E155" s="1068"/>
      <c r="F155" s="364" t="s">
        <v>1026</v>
      </c>
      <c r="G155" s="364"/>
      <c r="H155" s="364"/>
      <c r="I155" s="364" t="s">
        <v>2332</v>
      </c>
      <c r="J155" s="365"/>
      <c r="K155" s="364"/>
      <c r="L155" s="365"/>
      <c r="M155" s="364"/>
      <c r="N155" s="366"/>
      <c r="V155" s="361"/>
      <c r="W155" s="367" t="s">
        <v>5280</v>
      </c>
      <c r="AC155" s="367"/>
      <c r="AD155" s="384"/>
      <c r="AE155" s="367"/>
      <c r="AG155" s="367"/>
      <c r="AH155" s="367"/>
    </row>
    <row r="156" spans="1:34" s="332" customFormat="1" ht="12" x14ac:dyDescent="0.2">
      <c r="A156" s="368"/>
      <c r="B156" s="369"/>
      <c r="C156" s="1065" t="s">
        <v>2657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X156" s="335" t="s">
        <v>2657</v>
      </c>
      <c r="AC156" s="367"/>
      <c r="AD156" s="384"/>
      <c r="AE156" s="367"/>
      <c r="AG156" s="367"/>
      <c r="AH156" s="367"/>
    </row>
    <row r="157" spans="1:34" s="332" customFormat="1" ht="33.75" x14ac:dyDescent="0.2">
      <c r="A157" s="370"/>
      <c r="B157" s="371" t="s">
        <v>430</v>
      </c>
      <c r="C157" s="1065" t="s">
        <v>431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Y157" s="335" t="s">
        <v>431</v>
      </c>
      <c r="AC157" s="367"/>
      <c r="AD157" s="384"/>
      <c r="AE157" s="367"/>
      <c r="AG157" s="367"/>
      <c r="AH157" s="367"/>
    </row>
    <row r="158" spans="1:34" s="332" customFormat="1" ht="12" x14ac:dyDescent="0.2">
      <c r="A158" s="372"/>
      <c r="B158" s="371" t="s">
        <v>423</v>
      </c>
      <c r="C158" s="1065" t="s">
        <v>432</v>
      </c>
      <c r="D158" s="1065"/>
      <c r="E158" s="1065"/>
      <c r="F158" s="373"/>
      <c r="G158" s="373"/>
      <c r="H158" s="373"/>
      <c r="I158" s="373"/>
      <c r="J158" s="374">
        <v>208.75</v>
      </c>
      <c r="K158" s="373" t="s">
        <v>436</v>
      </c>
      <c r="L158" s="374">
        <v>15.66</v>
      </c>
      <c r="M158" s="373"/>
      <c r="N158" s="375"/>
      <c r="V158" s="361"/>
      <c r="W158" s="367"/>
      <c r="Z158" s="335" t="s">
        <v>432</v>
      </c>
      <c r="AC158" s="367"/>
      <c r="AD158" s="384"/>
      <c r="AE158" s="367"/>
      <c r="AG158" s="367"/>
      <c r="AH158" s="367"/>
    </row>
    <row r="159" spans="1:34" s="332" customFormat="1" ht="12" x14ac:dyDescent="0.2">
      <c r="A159" s="372"/>
      <c r="B159" s="371" t="s">
        <v>434</v>
      </c>
      <c r="C159" s="1065" t="s">
        <v>435</v>
      </c>
      <c r="D159" s="1065"/>
      <c r="E159" s="1065"/>
      <c r="F159" s="373"/>
      <c r="G159" s="373"/>
      <c r="H159" s="373"/>
      <c r="I159" s="373"/>
      <c r="J159" s="374">
        <v>7.91</v>
      </c>
      <c r="K159" s="373" t="s">
        <v>436</v>
      </c>
      <c r="L159" s="374">
        <v>0.59</v>
      </c>
      <c r="M159" s="373"/>
      <c r="N159" s="375"/>
      <c r="V159" s="361"/>
      <c r="W159" s="367"/>
      <c r="Z159" s="335" t="s">
        <v>435</v>
      </c>
      <c r="AC159" s="367"/>
      <c r="AD159" s="384"/>
      <c r="AE159" s="367"/>
      <c r="AG159" s="367"/>
      <c r="AH159" s="367"/>
    </row>
    <row r="160" spans="1:34" s="332" customFormat="1" ht="12" x14ac:dyDescent="0.2">
      <c r="A160" s="372"/>
      <c r="B160" s="371" t="s">
        <v>437</v>
      </c>
      <c r="C160" s="1065" t="s">
        <v>438</v>
      </c>
      <c r="D160" s="1065"/>
      <c r="E160" s="1065"/>
      <c r="F160" s="373"/>
      <c r="G160" s="373"/>
      <c r="H160" s="373"/>
      <c r="I160" s="373"/>
      <c r="J160" s="374">
        <v>1.1200000000000001</v>
      </c>
      <c r="K160" s="373" t="s">
        <v>436</v>
      </c>
      <c r="L160" s="374">
        <v>0.08</v>
      </c>
      <c r="M160" s="373"/>
      <c r="N160" s="375"/>
      <c r="V160" s="361"/>
      <c r="W160" s="367"/>
      <c r="Z160" s="335" t="s">
        <v>438</v>
      </c>
      <c r="AC160" s="367"/>
      <c r="AD160" s="384"/>
      <c r="AE160" s="367"/>
      <c r="AG160" s="367"/>
      <c r="AH160" s="367"/>
    </row>
    <row r="161" spans="1:35" s="332" customFormat="1" ht="12" x14ac:dyDescent="0.2">
      <c r="A161" s="372"/>
      <c r="B161" s="371" t="s">
        <v>439</v>
      </c>
      <c r="C161" s="1065" t="s">
        <v>440</v>
      </c>
      <c r="D161" s="1065"/>
      <c r="E161" s="1065"/>
      <c r="F161" s="373"/>
      <c r="G161" s="373"/>
      <c r="H161" s="373"/>
      <c r="I161" s="373"/>
      <c r="J161" s="374">
        <v>5</v>
      </c>
      <c r="K161" s="373"/>
      <c r="L161" s="374">
        <v>0.3</v>
      </c>
      <c r="M161" s="373"/>
      <c r="N161" s="375"/>
      <c r="V161" s="361"/>
      <c r="W161" s="367"/>
      <c r="Z161" s="335" t="s">
        <v>440</v>
      </c>
      <c r="AC161" s="367"/>
      <c r="AD161" s="384"/>
      <c r="AE161" s="367"/>
      <c r="AG161" s="367"/>
      <c r="AH161" s="367"/>
    </row>
    <row r="162" spans="1:35" s="332" customFormat="1" ht="12" x14ac:dyDescent="0.2">
      <c r="A162" s="368"/>
      <c r="B162" s="381" t="s">
        <v>5281</v>
      </c>
      <c r="C162" s="1076" t="s">
        <v>5282</v>
      </c>
      <c r="D162" s="1076"/>
      <c r="E162" s="1076"/>
      <c r="F162" s="382" t="s">
        <v>1003</v>
      </c>
      <c r="G162" s="382" t="s">
        <v>1004</v>
      </c>
      <c r="H162" s="382"/>
      <c r="I162" s="382" t="s">
        <v>476</v>
      </c>
      <c r="J162" s="371"/>
      <c r="K162" s="373"/>
      <c r="L162" s="374"/>
      <c r="M162" s="373"/>
      <c r="N162" s="383"/>
      <c r="V162" s="361"/>
      <c r="W162" s="367"/>
      <c r="AC162" s="367"/>
      <c r="AD162" s="384" t="s">
        <v>5282</v>
      </c>
      <c r="AE162" s="367"/>
      <c r="AG162" s="367"/>
      <c r="AH162" s="367"/>
    </row>
    <row r="163" spans="1:35" s="332" customFormat="1" ht="12" x14ac:dyDescent="0.2">
      <c r="A163" s="372"/>
      <c r="B163" s="371"/>
      <c r="C163" s="1065" t="s">
        <v>443</v>
      </c>
      <c r="D163" s="1065"/>
      <c r="E163" s="1065"/>
      <c r="F163" s="373" t="s">
        <v>444</v>
      </c>
      <c r="G163" s="373" t="s">
        <v>5283</v>
      </c>
      <c r="H163" s="373" t="s">
        <v>436</v>
      </c>
      <c r="I163" s="373" t="s">
        <v>5284</v>
      </c>
      <c r="J163" s="374"/>
      <c r="K163" s="373"/>
      <c r="L163" s="374"/>
      <c r="M163" s="373"/>
      <c r="N163" s="375"/>
      <c r="V163" s="361"/>
      <c r="W163" s="367"/>
      <c r="AA163" s="335" t="s">
        <v>443</v>
      </c>
      <c r="AC163" s="367"/>
      <c r="AD163" s="384"/>
      <c r="AE163" s="367"/>
      <c r="AG163" s="367"/>
      <c r="AH163" s="367"/>
    </row>
    <row r="164" spans="1:35" s="332" customFormat="1" ht="12" x14ac:dyDescent="0.2">
      <c r="A164" s="372"/>
      <c r="B164" s="371"/>
      <c r="C164" s="1065" t="s">
        <v>447</v>
      </c>
      <c r="D164" s="1065"/>
      <c r="E164" s="1065"/>
      <c r="F164" s="373" t="s">
        <v>444</v>
      </c>
      <c r="G164" s="373" t="s">
        <v>1832</v>
      </c>
      <c r="H164" s="373" t="s">
        <v>436</v>
      </c>
      <c r="I164" s="373" t="s">
        <v>1048</v>
      </c>
      <c r="J164" s="374"/>
      <c r="K164" s="373"/>
      <c r="L164" s="374"/>
      <c r="M164" s="373"/>
      <c r="N164" s="375"/>
      <c r="V164" s="361"/>
      <c r="W164" s="367"/>
      <c r="AA164" s="335" t="s">
        <v>447</v>
      </c>
      <c r="AC164" s="367"/>
      <c r="AD164" s="384"/>
      <c r="AE164" s="367"/>
      <c r="AG164" s="367"/>
      <c r="AH164" s="367"/>
    </row>
    <row r="165" spans="1:35" s="332" customFormat="1" ht="12" x14ac:dyDescent="0.2">
      <c r="A165" s="372"/>
      <c r="B165" s="371"/>
      <c r="C165" s="1077" t="s">
        <v>450</v>
      </c>
      <c r="D165" s="1077"/>
      <c r="E165" s="1077"/>
      <c r="F165" s="376"/>
      <c r="G165" s="376"/>
      <c r="H165" s="376"/>
      <c r="I165" s="376"/>
      <c r="J165" s="377">
        <v>221.66</v>
      </c>
      <c r="K165" s="376"/>
      <c r="L165" s="377">
        <v>16.55</v>
      </c>
      <c r="M165" s="376"/>
      <c r="N165" s="378"/>
      <c r="V165" s="361"/>
      <c r="W165" s="367"/>
      <c r="AB165" s="335" t="s">
        <v>450</v>
      </c>
      <c r="AC165" s="367"/>
      <c r="AD165" s="384"/>
      <c r="AE165" s="367"/>
      <c r="AG165" s="367"/>
      <c r="AH165" s="367"/>
    </row>
    <row r="166" spans="1:35" s="332" customFormat="1" ht="12" x14ac:dyDescent="0.2">
      <c r="A166" s="372"/>
      <c r="B166" s="371"/>
      <c r="C166" s="1065" t="s">
        <v>451</v>
      </c>
      <c r="D166" s="1065"/>
      <c r="E166" s="1065"/>
      <c r="F166" s="373"/>
      <c r="G166" s="373"/>
      <c r="H166" s="373"/>
      <c r="I166" s="373"/>
      <c r="J166" s="374"/>
      <c r="K166" s="373"/>
      <c r="L166" s="374">
        <v>15.74</v>
      </c>
      <c r="M166" s="373"/>
      <c r="N166" s="375"/>
      <c r="V166" s="361"/>
      <c r="W166" s="367"/>
      <c r="AA166" s="335" t="s">
        <v>451</v>
      </c>
      <c r="AC166" s="367"/>
      <c r="AD166" s="384"/>
      <c r="AE166" s="367"/>
      <c r="AG166" s="367"/>
      <c r="AH166" s="367"/>
    </row>
    <row r="167" spans="1:35" s="332" customFormat="1" ht="22.5" x14ac:dyDescent="0.2">
      <c r="A167" s="372"/>
      <c r="B167" s="371" t="s">
        <v>4990</v>
      </c>
      <c r="C167" s="1065" t="s">
        <v>4991</v>
      </c>
      <c r="D167" s="1065"/>
      <c r="E167" s="1065"/>
      <c r="F167" s="373" t="s">
        <v>454</v>
      </c>
      <c r="G167" s="373" t="s">
        <v>1754</v>
      </c>
      <c r="H167" s="373"/>
      <c r="I167" s="373" t="s">
        <v>1754</v>
      </c>
      <c r="J167" s="374"/>
      <c r="K167" s="373"/>
      <c r="L167" s="374">
        <v>18.420000000000002</v>
      </c>
      <c r="M167" s="373"/>
      <c r="N167" s="375"/>
      <c r="V167" s="361"/>
      <c r="W167" s="367"/>
      <c r="AA167" s="335" t="s">
        <v>4991</v>
      </c>
      <c r="AC167" s="367"/>
      <c r="AD167" s="384"/>
      <c r="AE167" s="367"/>
      <c r="AG167" s="367"/>
      <c r="AH167" s="367"/>
    </row>
    <row r="168" spans="1:35" s="332" customFormat="1" ht="22.5" x14ac:dyDescent="0.2">
      <c r="A168" s="372"/>
      <c r="B168" s="371" t="s">
        <v>4992</v>
      </c>
      <c r="C168" s="1065" t="s">
        <v>4993</v>
      </c>
      <c r="D168" s="1065"/>
      <c r="E168" s="1065"/>
      <c r="F168" s="373" t="s">
        <v>454</v>
      </c>
      <c r="G168" s="373" t="s">
        <v>980</v>
      </c>
      <c r="H168" s="373"/>
      <c r="I168" s="373" t="s">
        <v>980</v>
      </c>
      <c r="J168" s="374"/>
      <c r="K168" s="373"/>
      <c r="L168" s="374">
        <v>11.65</v>
      </c>
      <c r="M168" s="373"/>
      <c r="N168" s="375"/>
      <c r="V168" s="361"/>
      <c r="W168" s="367"/>
      <c r="AA168" s="335" t="s">
        <v>4993</v>
      </c>
      <c r="AC168" s="367"/>
      <c r="AD168" s="384"/>
      <c r="AE168" s="367"/>
      <c r="AG168" s="367"/>
      <c r="AH168" s="367"/>
    </row>
    <row r="169" spans="1:35" s="332" customFormat="1" ht="12" x14ac:dyDescent="0.2">
      <c r="A169" s="379"/>
      <c r="B169" s="380"/>
      <c r="C169" s="1068" t="s">
        <v>459</v>
      </c>
      <c r="D169" s="1068"/>
      <c r="E169" s="1068"/>
      <c r="F169" s="364"/>
      <c r="G169" s="364"/>
      <c r="H169" s="364"/>
      <c r="I169" s="364"/>
      <c r="J169" s="365"/>
      <c r="K169" s="364"/>
      <c r="L169" s="365">
        <v>46.62</v>
      </c>
      <c r="M169" s="376"/>
      <c r="N169" s="366"/>
      <c r="V169" s="361"/>
      <c r="W169" s="367"/>
      <c r="AC169" s="367" t="s">
        <v>459</v>
      </c>
      <c r="AD169" s="384"/>
      <c r="AE169" s="367"/>
      <c r="AG169" s="367"/>
      <c r="AH169" s="367"/>
    </row>
    <row r="170" spans="1:35" s="332" customFormat="1" ht="33.75" x14ac:dyDescent="0.2">
      <c r="A170" s="362" t="s">
        <v>529</v>
      </c>
      <c r="B170" s="363" t="s">
        <v>2560</v>
      </c>
      <c r="C170" s="1068" t="s">
        <v>2561</v>
      </c>
      <c r="D170" s="1068"/>
      <c r="E170" s="1068"/>
      <c r="F170" s="364" t="s">
        <v>1003</v>
      </c>
      <c r="G170" s="364"/>
      <c r="H170" s="364"/>
      <c r="I170" s="364" t="s">
        <v>476</v>
      </c>
      <c r="J170" s="365">
        <v>550</v>
      </c>
      <c r="K170" s="364" t="s">
        <v>566</v>
      </c>
      <c r="L170" s="365">
        <v>309.66000000000003</v>
      </c>
      <c r="M170" s="364" t="s">
        <v>5285</v>
      </c>
      <c r="N170" s="366">
        <v>3366</v>
      </c>
      <c r="V170" s="361"/>
      <c r="W170" s="367" t="s">
        <v>2561</v>
      </c>
      <c r="AC170" s="367"/>
      <c r="AD170" s="384"/>
      <c r="AE170" s="367"/>
      <c r="AG170" s="367"/>
      <c r="AH170" s="367"/>
    </row>
    <row r="171" spans="1:35" s="332" customFormat="1" ht="12" x14ac:dyDescent="0.2">
      <c r="A171" s="379"/>
      <c r="B171" s="380"/>
      <c r="C171" s="340" t="s">
        <v>462</v>
      </c>
      <c r="D171" s="385"/>
      <c r="E171" s="385"/>
      <c r="F171" s="386"/>
      <c r="G171" s="386"/>
      <c r="H171" s="386"/>
      <c r="I171" s="386"/>
      <c r="J171" s="387"/>
      <c r="K171" s="386"/>
      <c r="L171" s="387"/>
      <c r="M171" s="388"/>
      <c r="N171" s="389"/>
      <c r="V171" s="361"/>
      <c r="W171" s="367"/>
      <c r="AC171" s="367"/>
      <c r="AD171" s="384"/>
      <c r="AE171" s="367"/>
      <c r="AG171" s="367"/>
      <c r="AH171" s="367"/>
    </row>
    <row r="172" spans="1:35" s="332" customFormat="1" ht="12" x14ac:dyDescent="0.2">
      <c r="A172" s="368"/>
      <c r="B172" s="369"/>
      <c r="C172" s="1065" t="s">
        <v>2562</v>
      </c>
      <c r="D172" s="1065"/>
      <c r="E172" s="1065"/>
      <c r="F172" s="1065"/>
      <c r="G172" s="1065"/>
      <c r="H172" s="1065"/>
      <c r="I172" s="1065"/>
      <c r="J172" s="1065"/>
      <c r="K172" s="1065"/>
      <c r="L172" s="1065"/>
      <c r="M172" s="1065"/>
      <c r="N172" s="1072"/>
      <c r="V172" s="361"/>
      <c r="W172" s="367"/>
      <c r="AC172" s="367"/>
      <c r="AD172" s="384"/>
      <c r="AE172" s="367"/>
      <c r="AG172" s="367"/>
      <c r="AH172" s="367"/>
      <c r="AI172" s="335" t="s">
        <v>2562</v>
      </c>
    </row>
    <row r="173" spans="1:35" s="332" customFormat="1" ht="22.5" x14ac:dyDescent="0.2">
      <c r="A173" s="370"/>
      <c r="B173" s="371" t="s">
        <v>568</v>
      </c>
      <c r="C173" s="1065" t="s">
        <v>569</v>
      </c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72"/>
      <c r="V173" s="361"/>
      <c r="W173" s="367"/>
      <c r="Y173" s="335" t="s">
        <v>569</v>
      </c>
      <c r="AC173" s="367"/>
      <c r="AD173" s="384"/>
      <c r="AE173" s="367"/>
      <c r="AG173" s="367"/>
      <c r="AH173" s="367"/>
    </row>
    <row r="174" spans="1:35" s="332" customFormat="1" ht="33.75" x14ac:dyDescent="0.2">
      <c r="A174" s="362" t="s">
        <v>545</v>
      </c>
      <c r="B174" s="363" t="s">
        <v>5279</v>
      </c>
      <c r="C174" s="1068" t="s">
        <v>5286</v>
      </c>
      <c r="D174" s="1068"/>
      <c r="E174" s="1068"/>
      <c r="F174" s="364" t="s">
        <v>1026</v>
      </c>
      <c r="G174" s="364"/>
      <c r="H174" s="364"/>
      <c r="I174" s="364" t="s">
        <v>2134</v>
      </c>
      <c r="J174" s="365"/>
      <c r="K174" s="364"/>
      <c r="L174" s="365"/>
      <c r="M174" s="364"/>
      <c r="N174" s="366"/>
      <c r="V174" s="361"/>
      <c r="W174" s="367" t="s">
        <v>5286</v>
      </c>
      <c r="AC174" s="367"/>
      <c r="AD174" s="384"/>
      <c r="AE174" s="367"/>
      <c r="AG174" s="367"/>
      <c r="AH174" s="367"/>
    </row>
    <row r="175" spans="1:35" s="332" customFormat="1" ht="12" x14ac:dyDescent="0.2">
      <c r="A175" s="368"/>
      <c r="B175" s="369"/>
      <c r="C175" s="1065" t="s">
        <v>5287</v>
      </c>
      <c r="D175" s="1065"/>
      <c r="E175" s="1065"/>
      <c r="F175" s="1065"/>
      <c r="G175" s="1065"/>
      <c r="H175" s="1065"/>
      <c r="I175" s="1065"/>
      <c r="J175" s="1065"/>
      <c r="K175" s="1065"/>
      <c r="L175" s="1065"/>
      <c r="M175" s="1065"/>
      <c r="N175" s="1072"/>
      <c r="V175" s="361"/>
      <c r="W175" s="367"/>
      <c r="X175" s="335" t="s">
        <v>5287</v>
      </c>
      <c r="AC175" s="367"/>
      <c r="AD175" s="384"/>
      <c r="AE175" s="367"/>
      <c r="AG175" s="367"/>
      <c r="AH175" s="367"/>
    </row>
    <row r="176" spans="1:35" s="332" customFormat="1" ht="33.75" x14ac:dyDescent="0.2">
      <c r="A176" s="370"/>
      <c r="B176" s="371" t="s">
        <v>430</v>
      </c>
      <c r="C176" s="1065" t="s">
        <v>431</v>
      </c>
      <c r="D176" s="1065"/>
      <c r="E176" s="1065"/>
      <c r="F176" s="1065"/>
      <c r="G176" s="1065"/>
      <c r="H176" s="1065"/>
      <c r="I176" s="1065"/>
      <c r="J176" s="1065"/>
      <c r="K176" s="1065"/>
      <c r="L176" s="1065"/>
      <c r="M176" s="1065"/>
      <c r="N176" s="1072"/>
      <c r="V176" s="361"/>
      <c r="W176" s="367"/>
      <c r="Y176" s="335" t="s">
        <v>431</v>
      </c>
      <c r="AC176" s="367"/>
      <c r="AD176" s="384"/>
      <c r="AE176" s="367"/>
      <c r="AG176" s="367"/>
      <c r="AH176" s="367"/>
    </row>
    <row r="177" spans="1:35" s="332" customFormat="1" ht="12" x14ac:dyDescent="0.2">
      <c r="A177" s="372"/>
      <c r="B177" s="371" t="s">
        <v>423</v>
      </c>
      <c r="C177" s="1065" t="s">
        <v>432</v>
      </c>
      <c r="D177" s="1065"/>
      <c r="E177" s="1065"/>
      <c r="F177" s="373"/>
      <c r="G177" s="373"/>
      <c r="H177" s="373"/>
      <c r="I177" s="373"/>
      <c r="J177" s="374">
        <v>208.75</v>
      </c>
      <c r="K177" s="373" t="s">
        <v>436</v>
      </c>
      <c r="L177" s="374">
        <v>242.67</v>
      </c>
      <c r="M177" s="373"/>
      <c r="N177" s="375"/>
      <c r="V177" s="361"/>
      <c r="W177" s="367"/>
      <c r="Z177" s="335" t="s">
        <v>432</v>
      </c>
      <c r="AC177" s="367"/>
      <c r="AD177" s="384"/>
      <c r="AE177" s="367"/>
      <c r="AG177" s="367"/>
      <c r="AH177" s="367"/>
    </row>
    <row r="178" spans="1:35" s="332" customFormat="1" ht="12" x14ac:dyDescent="0.2">
      <c r="A178" s="372"/>
      <c r="B178" s="371" t="s">
        <v>434</v>
      </c>
      <c r="C178" s="1065" t="s">
        <v>435</v>
      </c>
      <c r="D178" s="1065"/>
      <c r="E178" s="1065"/>
      <c r="F178" s="373"/>
      <c r="G178" s="373"/>
      <c r="H178" s="373"/>
      <c r="I178" s="373"/>
      <c r="J178" s="374">
        <v>7.91</v>
      </c>
      <c r="K178" s="373" t="s">
        <v>436</v>
      </c>
      <c r="L178" s="374">
        <v>9.1999999999999993</v>
      </c>
      <c r="M178" s="373"/>
      <c r="N178" s="375"/>
      <c r="V178" s="361"/>
      <c r="W178" s="367"/>
      <c r="Z178" s="335" t="s">
        <v>435</v>
      </c>
      <c r="AC178" s="367"/>
      <c r="AD178" s="384"/>
      <c r="AE178" s="367"/>
      <c r="AG178" s="367"/>
      <c r="AH178" s="367"/>
    </row>
    <row r="179" spans="1:35" s="332" customFormat="1" ht="12" x14ac:dyDescent="0.2">
      <c r="A179" s="372"/>
      <c r="B179" s="371" t="s">
        <v>437</v>
      </c>
      <c r="C179" s="1065" t="s">
        <v>438</v>
      </c>
      <c r="D179" s="1065"/>
      <c r="E179" s="1065"/>
      <c r="F179" s="373"/>
      <c r="G179" s="373"/>
      <c r="H179" s="373"/>
      <c r="I179" s="373"/>
      <c r="J179" s="374">
        <v>1.1200000000000001</v>
      </c>
      <c r="K179" s="373" t="s">
        <v>436</v>
      </c>
      <c r="L179" s="374">
        <v>1.3</v>
      </c>
      <c r="M179" s="373"/>
      <c r="N179" s="375"/>
      <c r="V179" s="361"/>
      <c r="W179" s="367"/>
      <c r="Z179" s="335" t="s">
        <v>438</v>
      </c>
      <c r="AC179" s="367"/>
      <c r="AD179" s="384"/>
      <c r="AE179" s="367"/>
      <c r="AG179" s="367"/>
      <c r="AH179" s="367"/>
    </row>
    <row r="180" spans="1:35" s="332" customFormat="1" ht="12" x14ac:dyDescent="0.2">
      <c r="A180" s="372"/>
      <c r="B180" s="371" t="s">
        <v>439</v>
      </c>
      <c r="C180" s="1065" t="s">
        <v>440</v>
      </c>
      <c r="D180" s="1065"/>
      <c r="E180" s="1065"/>
      <c r="F180" s="373"/>
      <c r="G180" s="373"/>
      <c r="H180" s="373"/>
      <c r="I180" s="373"/>
      <c r="J180" s="374">
        <v>5</v>
      </c>
      <c r="K180" s="373"/>
      <c r="L180" s="374">
        <v>4.6500000000000004</v>
      </c>
      <c r="M180" s="373"/>
      <c r="N180" s="375"/>
      <c r="V180" s="361"/>
      <c r="W180" s="367"/>
      <c r="Z180" s="335" t="s">
        <v>440</v>
      </c>
      <c r="AC180" s="367"/>
      <c r="AD180" s="384"/>
      <c r="AE180" s="367"/>
      <c r="AG180" s="367"/>
      <c r="AH180" s="367"/>
    </row>
    <row r="181" spans="1:35" s="332" customFormat="1" ht="12" x14ac:dyDescent="0.2">
      <c r="A181" s="368"/>
      <c r="B181" s="381" t="s">
        <v>5281</v>
      </c>
      <c r="C181" s="1076" t="s">
        <v>5282</v>
      </c>
      <c r="D181" s="1076"/>
      <c r="E181" s="1076"/>
      <c r="F181" s="382" t="s">
        <v>1003</v>
      </c>
      <c r="G181" s="382" t="s">
        <v>1004</v>
      </c>
      <c r="H181" s="382"/>
      <c r="I181" s="382" t="s">
        <v>455</v>
      </c>
      <c r="J181" s="371"/>
      <c r="K181" s="373"/>
      <c r="L181" s="374"/>
      <c r="M181" s="373"/>
      <c r="N181" s="383"/>
      <c r="V181" s="361"/>
      <c r="W181" s="367"/>
      <c r="AC181" s="367"/>
      <c r="AD181" s="384" t="s">
        <v>5282</v>
      </c>
      <c r="AE181" s="367"/>
      <c r="AG181" s="367"/>
      <c r="AH181" s="367"/>
    </row>
    <row r="182" spans="1:35" s="332" customFormat="1" ht="12" x14ac:dyDescent="0.2">
      <c r="A182" s="372"/>
      <c r="B182" s="371"/>
      <c r="C182" s="1065" t="s">
        <v>443</v>
      </c>
      <c r="D182" s="1065"/>
      <c r="E182" s="1065"/>
      <c r="F182" s="373" t="s">
        <v>444</v>
      </c>
      <c r="G182" s="373" t="s">
        <v>5283</v>
      </c>
      <c r="H182" s="373" t="s">
        <v>436</v>
      </c>
      <c r="I182" s="373" t="s">
        <v>5288</v>
      </c>
      <c r="J182" s="374"/>
      <c r="K182" s="373"/>
      <c r="L182" s="374"/>
      <c r="M182" s="373"/>
      <c r="N182" s="375"/>
      <c r="V182" s="361"/>
      <c r="W182" s="367"/>
      <c r="AA182" s="335" t="s">
        <v>443</v>
      </c>
      <c r="AC182" s="367"/>
      <c r="AD182" s="384"/>
      <c r="AE182" s="367"/>
      <c r="AG182" s="367"/>
      <c r="AH182" s="367"/>
    </row>
    <row r="183" spans="1:35" s="332" customFormat="1" ht="12" x14ac:dyDescent="0.2">
      <c r="A183" s="372"/>
      <c r="B183" s="371"/>
      <c r="C183" s="1065" t="s">
        <v>447</v>
      </c>
      <c r="D183" s="1065"/>
      <c r="E183" s="1065"/>
      <c r="F183" s="373" t="s">
        <v>444</v>
      </c>
      <c r="G183" s="373" t="s">
        <v>1832</v>
      </c>
      <c r="H183" s="373" t="s">
        <v>436</v>
      </c>
      <c r="I183" s="373" t="s">
        <v>5289</v>
      </c>
      <c r="J183" s="374"/>
      <c r="K183" s="373"/>
      <c r="L183" s="374"/>
      <c r="M183" s="373"/>
      <c r="N183" s="375"/>
      <c r="V183" s="361"/>
      <c r="W183" s="367"/>
      <c r="AA183" s="335" t="s">
        <v>447</v>
      </c>
      <c r="AC183" s="367"/>
      <c r="AD183" s="384"/>
      <c r="AE183" s="367"/>
      <c r="AG183" s="367"/>
      <c r="AH183" s="367"/>
    </row>
    <row r="184" spans="1:35" s="332" customFormat="1" ht="12" x14ac:dyDescent="0.2">
      <c r="A184" s="372"/>
      <c r="B184" s="371"/>
      <c r="C184" s="1077" t="s">
        <v>450</v>
      </c>
      <c r="D184" s="1077"/>
      <c r="E184" s="1077"/>
      <c r="F184" s="376"/>
      <c r="G184" s="376"/>
      <c r="H184" s="376"/>
      <c r="I184" s="376"/>
      <c r="J184" s="377">
        <v>221.66</v>
      </c>
      <c r="K184" s="376"/>
      <c r="L184" s="377">
        <v>256.52</v>
      </c>
      <c r="M184" s="376"/>
      <c r="N184" s="378"/>
      <c r="V184" s="361"/>
      <c r="W184" s="367"/>
      <c r="AB184" s="335" t="s">
        <v>450</v>
      </c>
      <c r="AC184" s="367"/>
      <c r="AD184" s="384"/>
      <c r="AE184" s="367"/>
      <c r="AG184" s="367"/>
      <c r="AH184" s="367"/>
    </row>
    <row r="185" spans="1:35" s="332" customFormat="1" ht="12" x14ac:dyDescent="0.2">
      <c r="A185" s="372"/>
      <c r="B185" s="371"/>
      <c r="C185" s="1065" t="s">
        <v>451</v>
      </c>
      <c r="D185" s="1065"/>
      <c r="E185" s="1065"/>
      <c r="F185" s="373"/>
      <c r="G185" s="373"/>
      <c r="H185" s="373"/>
      <c r="I185" s="373"/>
      <c r="J185" s="374"/>
      <c r="K185" s="373"/>
      <c r="L185" s="374">
        <v>243.97</v>
      </c>
      <c r="M185" s="373"/>
      <c r="N185" s="375"/>
      <c r="V185" s="361"/>
      <c r="W185" s="367"/>
      <c r="AA185" s="335" t="s">
        <v>451</v>
      </c>
      <c r="AC185" s="367"/>
      <c r="AD185" s="384"/>
      <c r="AE185" s="367"/>
      <c r="AG185" s="367"/>
      <c r="AH185" s="367"/>
    </row>
    <row r="186" spans="1:35" s="332" customFormat="1" ht="22.5" x14ac:dyDescent="0.2">
      <c r="A186" s="372"/>
      <c r="B186" s="371" t="s">
        <v>4990</v>
      </c>
      <c r="C186" s="1065" t="s">
        <v>4991</v>
      </c>
      <c r="D186" s="1065"/>
      <c r="E186" s="1065"/>
      <c r="F186" s="373" t="s">
        <v>454</v>
      </c>
      <c r="G186" s="373" t="s">
        <v>1754</v>
      </c>
      <c r="H186" s="373"/>
      <c r="I186" s="373" t="s">
        <v>1754</v>
      </c>
      <c r="J186" s="374"/>
      <c r="K186" s="373"/>
      <c r="L186" s="374">
        <v>285.44</v>
      </c>
      <c r="M186" s="373"/>
      <c r="N186" s="375"/>
      <c r="V186" s="361"/>
      <c r="W186" s="367"/>
      <c r="AA186" s="335" t="s">
        <v>4991</v>
      </c>
      <c r="AC186" s="367"/>
      <c r="AD186" s="384"/>
      <c r="AE186" s="367"/>
      <c r="AG186" s="367"/>
      <c r="AH186" s="367"/>
    </row>
    <row r="187" spans="1:35" s="332" customFormat="1" ht="22.5" x14ac:dyDescent="0.2">
      <c r="A187" s="372"/>
      <c r="B187" s="371" t="s">
        <v>4992</v>
      </c>
      <c r="C187" s="1065" t="s">
        <v>4993</v>
      </c>
      <c r="D187" s="1065"/>
      <c r="E187" s="1065"/>
      <c r="F187" s="373" t="s">
        <v>454</v>
      </c>
      <c r="G187" s="373" t="s">
        <v>980</v>
      </c>
      <c r="H187" s="373"/>
      <c r="I187" s="373" t="s">
        <v>980</v>
      </c>
      <c r="J187" s="374"/>
      <c r="K187" s="373"/>
      <c r="L187" s="374">
        <v>180.54</v>
      </c>
      <c r="M187" s="373"/>
      <c r="N187" s="375"/>
      <c r="V187" s="361"/>
      <c r="W187" s="367"/>
      <c r="AA187" s="335" t="s">
        <v>4993</v>
      </c>
      <c r="AC187" s="367"/>
      <c r="AD187" s="384"/>
      <c r="AE187" s="367"/>
      <c r="AG187" s="367"/>
      <c r="AH187" s="367"/>
    </row>
    <row r="188" spans="1:35" s="332" customFormat="1" ht="12" x14ac:dyDescent="0.2">
      <c r="A188" s="379"/>
      <c r="B188" s="380"/>
      <c r="C188" s="1068" t="s">
        <v>459</v>
      </c>
      <c r="D188" s="1068"/>
      <c r="E188" s="1068"/>
      <c r="F188" s="364"/>
      <c r="G188" s="364"/>
      <c r="H188" s="364"/>
      <c r="I188" s="364"/>
      <c r="J188" s="365"/>
      <c r="K188" s="364"/>
      <c r="L188" s="365">
        <v>722.5</v>
      </c>
      <c r="M188" s="376"/>
      <c r="N188" s="366"/>
      <c r="V188" s="361"/>
      <c r="W188" s="367"/>
      <c r="AC188" s="367" t="s">
        <v>459</v>
      </c>
      <c r="AD188" s="384"/>
      <c r="AE188" s="367"/>
      <c r="AG188" s="367"/>
      <c r="AH188" s="367"/>
    </row>
    <row r="189" spans="1:35" s="332" customFormat="1" ht="33.75" x14ac:dyDescent="0.2">
      <c r="A189" s="362" t="s">
        <v>562</v>
      </c>
      <c r="B189" s="363" t="s">
        <v>5290</v>
      </c>
      <c r="C189" s="1068" t="s">
        <v>5291</v>
      </c>
      <c r="D189" s="1068"/>
      <c r="E189" s="1068"/>
      <c r="F189" s="364" t="s">
        <v>1003</v>
      </c>
      <c r="G189" s="364"/>
      <c r="H189" s="364"/>
      <c r="I189" s="364" t="s">
        <v>455</v>
      </c>
      <c r="J189" s="365">
        <v>991.67</v>
      </c>
      <c r="K189" s="364" t="s">
        <v>566</v>
      </c>
      <c r="L189" s="365">
        <v>8654.09</v>
      </c>
      <c r="M189" s="364" t="s">
        <v>5285</v>
      </c>
      <c r="N189" s="366">
        <v>94070</v>
      </c>
      <c r="V189" s="361"/>
      <c r="W189" s="367" t="s">
        <v>5291</v>
      </c>
      <c r="AC189" s="367"/>
      <c r="AD189" s="384"/>
      <c r="AE189" s="367"/>
      <c r="AG189" s="367"/>
      <c r="AH189" s="367"/>
    </row>
    <row r="190" spans="1:35" s="332" customFormat="1" ht="12" x14ac:dyDescent="0.2">
      <c r="A190" s="379"/>
      <c r="B190" s="380"/>
      <c r="C190" s="340" t="s">
        <v>462</v>
      </c>
      <c r="D190" s="385"/>
      <c r="E190" s="385"/>
      <c r="F190" s="386"/>
      <c r="G190" s="386"/>
      <c r="H190" s="386"/>
      <c r="I190" s="386"/>
      <c r="J190" s="387"/>
      <c r="K190" s="386"/>
      <c r="L190" s="387"/>
      <c r="M190" s="388"/>
      <c r="N190" s="389"/>
      <c r="V190" s="361"/>
      <c r="W190" s="367"/>
      <c r="AC190" s="367"/>
      <c r="AD190" s="384"/>
      <c r="AE190" s="367"/>
      <c r="AG190" s="367"/>
      <c r="AH190" s="367"/>
    </row>
    <row r="191" spans="1:35" s="332" customFormat="1" ht="12" x14ac:dyDescent="0.2">
      <c r="A191" s="368"/>
      <c r="B191" s="369"/>
      <c r="C191" s="1065" t="s">
        <v>5292</v>
      </c>
      <c r="D191" s="1065"/>
      <c r="E191" s="1065"/>
      <c r="F191" s="1065"/>
      <c r="G191" s="1065"/>
      <c r="H191" s="1065"/>
      <c r="I191" s="1065"/>
      <c r="J191" s="1065"/>
      <c r="K191" s="1065"/>
      <c r="L191" s="1065"/>
      <c r="M191" s="1065"/>
      <c r="N191" s="1072"/>
      <c r="V191" s="361"/>
      <c r="W191" s="367"/>
      <c r="AC191" s="367"/>
      <c r="AD191" s="384"/>
      <c r="AE191" s="367"/>
      <c r="AG191" s="367"/>
      <c r="AH191" s="367"/>
      <c r="AI191" s="335" t="s">
        <v>5292</v>
      </c>
    </row>
    <row r="192" spans="1:35" s="332" customFormat="1" ht="22.5" x14ac:dyDescent="0.2">
      <c r="A192" s="370"/>
      <c r="B192" s="371" t="s">
        <v>568</v>
      </c>
      <c r="C192" s="1065" t="s">
        <v>569</v>
      </c>
      <c r="D192" s="1065"/>
      <c r="E192" s="1065"/>
      <c r="F192" s="1065"/>
      <c r="G192" s="1065"/>
      <c r="H192" s="1065"/>
      <c r="I192" s="1065"/>
      <c r="J192" s="1065"/>
      <c r="K192" s="1065"/>
      <c r="L192" s="1065"/>
      <c r="M192" s="1065"/>
      <c r="N192" s="1072"/>
      <c r="V192" s="361"/>
      <c r="W192" s="367"/>
      <c r="Y192" s="335" t="s">
        <v>569</v>
      </c>
      <c r="AC192" s="367"/>
      <c r="AD192" s="384"/>
      <c r="AE192" s="367"/>
      <c r="AG192" s="367"/>
      <c r="AH192" s="367"/>
    </row>
    <row r="193" spans="1:34" s="332" customFormat="1" ht="1.5" customHeight="1" x14ac:dyDescent="0.2">
      <c r="A193" s="386"/>
      <c r="B193" s="380"/>
      <c r="C193" s="380"/>
      <c r="D193" s="380"/>
      <c r="E193" s="380"/>
      <c r="F193" s="386"/>
      <c r="G193" s="386"/>
      <c r="H193" s="386"/>
      <c r="I193" s="386"/>
      <c r="J193" s="390"/>
      <c r="K193" s="386"/>
      <c r="L193" s="390"/>
      <c r="M193" s="373"/>
      <c r="N193" s="390"/>
      <c r="V193" s="361"/>
      <c r="W193" s="367"/>
      <c r="AC193" s="367"/>
      <c r="AD193" s="384"/>
      <c r="AE193" s="367"/>
      <c r="AG193" s="367"/>
      <c r="AH193" s="367"/>
    </row>
    <row r="194" spans="1:34" s="332" customFormat="1" ht="12" x14ac:dyDescent="0.2">
      <c r="A194" s="391"/>
      <c r="B194" s="392"/>
      <c r="C194" s="1068" t="s">
        <v>5293</v>
      </c>
      <c r="D194" s="1068"/>
      <c r="E194" s="1068"/>
      <c r="F194" s="1068"/>
      <c r="G194" s="1068"/>
      <c r="H194" s="1068"/>
      <c r="I194" s="1068"/>
      <c r="J194" s="1068"/>
      <c r="K194" s="1068"/>
      <c r="L194" s="393"/>
      <c r="M194" s="394"/>
      <c r="N194" s="395"/>
      <c r="V194" s="361"/>
      <c r="W194" s="367"/>
      <c r="AC194" s="367"/>
      <c r="AD194" s="384"/>
      <c r="AE194" s="367" t="s">
        <v>5293</v>
      </c>
      <c r="AG194" s="367"/>
      <c r="AH194" s="367"/>
    </row>
    <row r="195" spans="1:34" s="332" customFormat="1" ht="12" x14ac:dyDescent="0.2">
      <c r="A195" s="396"/>
      <c r="B195" s="371"/>
      <c r="C195" s="1065" t="s">
        <v>512</v>
      </c>
      <c r="D195" s="1065"/>
      <c r="E195" s="1065"/>
      <c r="F195" s="1065"/>
      <c r="G195" s="1065"/>
      <c r="H195" s="1065"/>
      <c r="I195" s="1065"/>
      <c r="J195" s="1065"/>
      <c r="K195" s="1065"/>
      <c r="L195" s="397">
        <v>9236.82</v>
      </c>
      <c r="M195" s="398"/>
      <c r="N195" s="399"/>
      <c r="V195" s="361"/>
      <c r="W195" s="367"/>
      <c r="AC195" s="367"/>
      <c r="AD195" s="384"/>
      <c r="AE195" s="367"/>
      <c r="AF195" s="335" t="s">
        <v>512</v>
      </c>
      <c r="AG195" s="367"/>
      <c r="AH195" s="367"/>
    </row>
    <row r="196" spans="1:34" s="332" customFormat="1" ht="12" x14ac:dyDescent="0.2">
      <c r="A196" s="396"/>
      <c r="B196" s="371"/>
      <c r="C196" s="1065" t="s">
        <v>513</v>
      </c>
      <c r="D196" s="1065"/>
      <c r="E196" s="1065"/>
      <c r="F196" s="1065"/>
      <c r="G196" s="1065"/>
      <c r="H196" s="1065"/>
      <c r="I196" s="1065"/>
      <c r="J196" s="1065"/>
      <c r="K196" s="1065"/>
      <c r="L196" s="397"/>
      <c r="M196" s="398"/>
      <c r="N196" s="399"/>
      <c r="V196" s="361"/>
      <c r="W196" s="367"/>
      <c r="AC196" s="367"/>
      <c r="AD196" s="384"/>
      <c r="AE196" s="367"/>
      <c r="AF196" s="335" t="s">
        <v>513</v>
      </c>
      <c r="AG196" s="367"/>
      <c r="AH196" s="367"/>
    </row>
    <row r="197" spans="1:34" s="332" customFormat="1" ht="12" x14ac:dyDescent="0.2">
      <c r="A197" s="396"/>
      <c r="B197" s="371"/>
      <c r="C197" s="1065" t="s">
        <v>514</v>
      </c>
      <c r="D197" s="1065"/>
      <c r="E197" s="1065"/>
      <c r="F197" s="1065"/>
      <c r="G197" s="1065"/>
      <c r="H197" s="1065"/>
      <c r="I197" s="1065"/>
      <c r="J197" s="1065"/>
      <c r="K197" s="1065"/>
      <c r="L197" s="397">
        <v>258.33</v>
      </c>
      <c r="M197" s="398"/>
      <c r="N197" s="399"/>
      <c r="V197" s="361"/>
      <c r="W197" s="367"/>
      <c r="AC197" s="367"/>
      <c r="AD197" s="384"/>
      <c r="AE197" s="367"/>
      <c r="AF197" s="335" t="s">
        <v>514</v>
      </c>
      <c r="AG197" s="367"/>
      <c r="AH197" s="367"/>
    </row>
    <row r="198" spans="1:34" s="332" customFormat="1" ht="12" x14ac:dyDescent="0.2">
      <c r="A198" s="396"/>
      <c r="B198" s="371"/>
      <c r="C198" s="1065" t="s">
        <v>515</v>
      </c>
      <c r="D198" s="1065"/>
      <c r="E198" s="1065"/>
      <c r="F198" s="1065"/>
      <c r="G198" s="1065"/>
      <c r="H198" s="1065"/>
      <c r="I198" s="1065"/>
      <c r="J198" s="1065"/>
      <c r="K198" s="1065"/>
      <c r="L198" s="397">
        <v>9.7899999999999991</v>
      </c>
      <c r="M198" s="398"/>
      <c r="N198" s="399"/>
      <c r="V198" s="361"/>
      <c r="W198" s="367"/>
      <c r="AC198" s="367"/>
      <c r="AD198" s="384"/>
      <c r="AE198" s="367"/>
      <c r="AF198" s="335" t="s">
        <v>515</v>
      </c>
      <c r="AG198" s="367"/>
      <c r="AH198" s="367"/>
    </row>
    <row r="199" spans="1:34" s="332" customFormat="1" ht="12" x14ac:dyDescent="0.2">
      <c r="A199" s="396"/>
      <c r="B199" s="371"/>
      <c r="C199" s="1065" t="s">
        <v>516</v>
      </c>
      <c r="D199" s="1065"/>
      <c r="E199" s="1065"/>
      <c r="F199" s="1065"/>
      <c r="G199" s="1065"/>
      <c r="H199" s="1065"/>
      <c r="I199" s="1065"/>
      <c r="J199" s="1065"/>
      <c r="K199" s="1065"/>
      <c r="L199" s="397">
        <v>1.38</v>
      </c>
      <c r="M199" s="398"/>
      <c r="N199" s="399"/>
      <c r="V199" s="361"/>
      <c r="W199" s="367"/>
      <c r="AC199" s="367"/>
      <c r="AD199" s="384"/>
      <c r="AE199" s="367"/>
      <c r="AF199" s="335" t="s">
        <v>516</v>
      </c>
      <c r="AG199" s="367"/>
      <c r="AH199" s="367"/>
    </row>
    <row r="200" spans="1:34" s="332" customFormat="1" ht="12" x14ac:dyDescent="0.2">
      <c r="A200" s="396"/>
      <c r="B200" s="371"/>
      <c r="C200" s="1065" t="s">
        <v>517</v>
      </c>
      <c r="D200" s="1065"/>
      <c r="E200" s="1065"/>
      <c r="F200" s="1065"/>
      <c r="G200" s="1065"/>
      <c r="H200" s="1065"/>
      <c r="I200" s="1065"/>
      <c r="J200" s="1065"/>
      <c r="K200" s="1065"/>
      <c r="L200" s="397">
        <v>8968.7000000000007</v>
      </c>
      <c r="M200" s="398"/>
      <c r="N200" s="399"/>
      <c r="V200" s="361"/>
      <c r="W200" s="367"/>
      <c r="AC200" s="367"/>
      <c r="AD200" s="384"/>
      <c r="AE200" s="367"/>
      <c r="AF200" s="335" t="s">
        <v>517</v>
      </c>
      <c r="AG200" s="367"/>
      <c r="AH200" s="367"/>
    </row>
    <row r="201" spans="1:34" s="332" customFormat="1" ht="12" x14ac:dyDescent="0.2">
      <c r="A201" s="396"/>
      <c r="B201" s="371"/>
      <c r="C201" s="1065" t="s">
        <v>518</v>
      </c>
      <c r="D201" s="1065"/>
      <c r="E201" s="1065"/>
      <c r="F201" s="1065"/>
      <c r="G201" s="1065"/>
      <c r="H201" s="1065"/>
      <c r="I201" s="1065"/>
      <c r="J201" s="1065"/>
      <c r="K201" s="1065"/>
      <c r="L201" s="397">
        <v>9732.8700000000008</v>
      </c>
      <c r="M201" s="398"/>
      <c r="N201" s="399"/>
      <c r="V201" s="361"/>
      <c r="W201" s="367"/>
      <c r="AC201" s="367"/>
      <c r="AD201" s="384"/>
      <c r="AE201" s="367"/>
      <c r="AF201" s="335" t="s">
        <v>518</v>
      </c>
      <c r="AG201" s="367"/>
      <c r="AH201" s="367"/>
    </row>
    <row r="202" spans="1:34" s="332" customFormat="1" ht="12" x14ac:dyDescent="0.2">
      <c r="A202" s="396"/>
      <c r="B202" s="371"/>
      <c r="C202" s="1065" t="s">
        <v>513</v>
      </c>
      <c r="D202" s="1065"/>
      <c r="E202" s="1065"/>
      <c r="F202" s="1065"/>
      <c r="G202" s="1065"/>
      <c r="H202" s="1065"/>
      <c r="I202" s="1065"/>
      <c r="J202" s="1065"/>
      <c r="K202" s="1065"/>
      <c r="L202" s="397"/>
      <c r="M202" s="398"/>
      <c r="N202" s="399"/>
      <c r="V202" s="361"/>
      <c r="W202" s="367"/>
      <c r="AC202" s="367"/>
      <c r="AD202" s="384"/>
      <c r="AE202" s="367"/>
      <c r="AF202" s="335" t="s">
        <v>513</v>
      </c>
      <c r="AG202" s="367"/>
      <c r="AH202" s="367"/>
    </row>
    <row r="203" spans="1:34" s="332" customFormat="1" ht="12" x14ac:dyDescent="0.2">
      <c r="A203" s="396"/>
      <c r="B203" s="371"/>
      <c r="C203" s="1065" t="s">
        <v>519</v>
      </c>
      <c r="D203" s="1065"/>
      <c r="E203" s="1065"/>
      <c r="F203" s="1065"/>
      <c r="G203" s="1065"/>
      <c r="H203" s="1065"/>
      <c r="I203" s="1065"/>
      <c r="J203" s="1065"/>
      <c r="K203" s="1065"/>
      <c r="L203" s="397">
        <v>258.33</v>
      </c>
      <c r="M203" s="398"/>
      <c r="N203" s="399"/>
      <c r="V203" s="361"/>
      <c r="W203" s="367"/>
      <c r="AC203" s="367"/>
      <c r="AD203" s="384"/>
      <c r="AE203" s="367"/>
      <c r="AF203" s="335" t="s">
        <v>519</v>
      </c>
      <c r="AG203" s="367"/>
      <c r="AH203" s="367"/>
    </row>
    <row r="204" spans="1:34" s="332" customFormat="1" ht="12" x14ac:dyDescent="0.2">
      <c r="A204" s="396"/>
      <c r="B204" s="371"/>
      <c r="C204" s="1065" t="s">
        <v>520</v>
      </c>
      <c r="D204" s="1065"/>
      <c r="E204" s="1065"/>
      <c r="F204" s="1065"/>
      <c r="G204" s="1065"/>
      <c r="H204" s="1065"/>
      <c r="I204" s="1065"/>
      <c r="J204" s="1065"/>
      <c r="K204" s="1065"/>
      <c r="L204" s="397">
        <v>9.7899999999999991</v>
      </c>
      <c r="M204" s="398"/>
      <c r="N204" s="399"/>
      <c r="V204" s="361"/>
      <c r="W204" s="367"/>
      <c r="AC204" s="367"/>
      <c r="AD204" s="384"/>
      <c r="AE204" s="367"/>
      <c r="AF204" s="335" t="s">
        <v>520</v>
      </c>
      <c r="AG204" s="367"/>
      <c r="AH204" s="367"/>
    </row>
    <row r="205" spans="1:34" s="332" customFormat="1" ht="12" x14ac:dyDescent="0.2">
      <c r="A205" s="396"/>
      <c r="B205" s="371"/>
      <c r="C205" s="1065" t="s">
        <v>521</v>
      </c>
      <c r="D205" s="1065"/>
      <c r="E205" s="1065"/>
      <c r="F205" s="1065"/>
      <c r="G205" s="1065"/>
      <c r="H205" s="1065"/>
      <c r="I205" s="1065"/>
      <c r="J205" s="1065"/>
      <c r="K205" s="1065"/>
      <c r="L205" s="397">
        <v>8968.7000000000007</v>
      </c>
      <c r="M205" s="398"/>
      <c r="N205" s="399"/>
      <c r="V205" s="361"/>
      <c r="W205" s="367"/>
      <c r="AC205" s="367"/>
      <c r="AD205" s="384"/>
      <c r="AE205" s="367"/>
      <c r="AF205" s="335" t="s">
        <v>521</v>
      </c>
      <c r="AG205" s="367"/>
      <c r="AH205" s="367"/>
    </row>
    <row r="206" spans="1:34" s="332" customFormat="1" ht="12" x14ac:dyDescent="0.2">
      <c r="A206" s="396"/>
      <c r="B206" s="371"/>
      <c r="C206" s="1065" t="s">
        <v>522</v>
      </c>
      <c r="D206" s="1065"/>
      <c r="E206" s="1065"/>
      <c r="F206" s="1065"/>
      <c r="G206" s="1065"/>
      <c r="H206" s="1065"/>
      <c r="I206" s="1065"/>
      <c r="J206" s="1065"/>
      <c r="K206" s="1065"/>
      <c r="L206" s="397">
        <v>303.86</v>
      </c>
      <c r="M206" s="398"/>
      <c r="N206" s="399"/>
      <c r="V206" s="361"/>
      <c r="W206" s="367"/>
      <c r="AC206" s="367"/>
      <c r="AD206" s="384"/>
      <c r="AE206" s="367"/>
      <c r="AF206" s="335" t="s">
        <v>522</v>
      </c>
      <c r="AG206" s="367"/>
      <c r="AH206" s="367"/>
    </row>
    <row r="207" spans="1:34" s="332" customFormat="1" ht="12" x14ac:dyDescent="0.2">
      <c r="A207" s="396"/>
      <c r="B207" s="371"/>
      <c r="C207" s="1065" t="s">
        <v>523</v>
      </c>
      <c r="D207" s="1065"/>
      <c r="E207" s="1065"/>
      <c r="F207" s="1065"/>
      <c r="G207" s="1065"/>
      <c r="H207" s="1065"/>
      <c r="I207" s="1065"/>
      <c r="J207" s="1065"/>
      <c r="K207" s="1065"/>
      <c r="L207" s="397">
        <v>192.19</v>
      </c>
      <c r="M207" s="398"/>
      <c r="N207" s="399"/>
      <c r="V207" s="361"/>
      <c r="W207" s="367"/>
      <c r="AC207" s="367"/>
      <c r="AD207" s="384"/>
      <c r="AE207" s="367"/>
      <c r="AF207" s="335" t="s">
        <v>523</v>
      </c>
      <c r="AG207" s="367"/>
      <c r="AH207" s="367"/>
    </row>
    <row r="208" spans="1:34" s="332" customFormat="1" ht="12" x14ac:dyDescent="0.2">
      <c r="A208" s="396"/>
      <c r="B208" s="371"/>
      <c r="C208" s="1065" t="s">
        <v>524</v>
      </c>
      <c r="D208" s="1065"/>
      <c r="E208" s="1065"/>
      <c r="F208" s="1065"/>
      <c r="G208" s="1065"/>
      <c r="H208" s="1065"/>
      <c r="I208" s="1065"/>
      <c r="J208" s="1065"/>
      <c r="K208" s="1065"/>
      <c r="L208" s="397">
        <v>259.70999999999998</v>
      </c>
      <c r="M208" s="398"/>
      <c r="N208" s="399"/>
      <c r="V208" s="361"/>
      <c r="W208" s="367"/>
      <c r="AC208" s="367"/>
      <c r="AD208" s="384"/>
      <c r="AE208" s="367"/>
      <c r="AF208" s="335" t="s">
        <v>524</v>
      </c>
      <c r="AG208" s="367"/>
      <c r="AH208" s="367"/>
    </row>
    <row r="209" spans="1:34" s="332" customFormat="1" ht="12" x14ac:dyDescent="0.2">
      <c r="A209" s="396"/>
      <c r="B209" s="371"/>
      <c r="C209" s="1065" t="s">
        <v>525</v>
      </c>
      <c r="D209" s="1065"/>
      <c r="E209" s="1065"/>
      <c r="F209" s="1065"/>
      <c r="G209" s="1065"/>
      <c r="H209" s="1065"/>
      <c r="I209" s="1065"/>
      <c r="J209" s="1065"/>
      <c r="K209" s="1065"/>
      <c r="L209" s="397">
        <v>303.86</v>
      </c>
      <c r="M209" s="398"/>
      <c r="N209" s="399"/>
      <c r="V209" s="361"/>
      <c r="W209" s="367"/>
      <c r="AC209" s="367"/>
      <c r="AD209" s="384"/>
      <c r="AE209" s="367"/>
      <c r="AF209" s="335" t="s">
        <v>525</v>
      </c>
      <c r="AG209" s="367"/>
      <c r="AH209" s="367"/>
    </row>
    <row r="210" spans="1:34" s="332" customFormat="1" ht="12" x14ac:dyDescent="0.2">
      <c r="A210" s="396"/>
      <c r="B210" s="371"/>
      <c r="C210" s="1065" t="s">
        <v>526</v>
      </c>
      <c r="D210" s="1065"/>
      <c r="E210" s="1065"/>
      <c r="F210" s="1065"/>
      <c r="G210" s="1065"/>
      <c r="H210" s="1065"/>
      <c r="I210" s="1065"/>
      <c r="J210" s="1065"/>
      <c r="K210" s="1065"/>
      <c r="L210" s="397">
        <v>192.19</v>
      </c>
      <c r="M210" s="398"/>
      <c r="N210" s="399"/>
      <c r="V210" s="361"/>
      <c r="W210" s="367"/>
      <c r="AC210" s="367"/>
      <c r="AD210" s="384"/>
      <c r="AE210" s="367"/>
      <c r="AF210" s="335" t="s">
        <v>526</v>
      </c>
      <c r="AG210" s="367"/>
      <c r="AH210" s="367"/>
    </row>
    <row r="211" spans="1:34" s="332" customFormat="1" ht="12" x14ac:dyDescent="0.2">
      <c r="A211" s="396"/>
      <c r="B211" s="390"/>
      <c r="C211" s="1067" t="s">
        <v>5294</v>
      </c>
      <c r="D211" s="1067"/>
      <c r="E211" s="1067"/>
      <c r="F211" s="1067"/>
      <c r="G211" s="1067"/>
      <c r="H211" s="1067"/>
      <c r="I211" s="1067"/>
      <c r="J211" s="1067"/>
      <c r="K211" s="1067"/>
      <c r="L211" s="400">
        <v>9732.8700000000008</v>
      </c>
      <c r="M211" s="401"/>
      <c r="N211" s="402"/>
      <c r="V211" s="361"/>
      <c r="W211" s="367"/>
      <c r="AC211" s="367"/>
      <c r="AD211" s="384"/>
      <c r="AE211" s="367"/>
      <c r="AG211" s="367" t="s">
        <v>5294</v>
      </c>
      <c r="AH211" s="367"/>
    </row>
    <row r="212" spans="1:34" s="332" customFormat="1" ht="12" x14ac:dyDescent="0.2">
      <c r="A212" s="396"/>
      <c r="B212" s="371"/>
      <c r="C212" s="1065" t="s">
        <v>513</v>
      </c>
      <c r="D212" s="1065"/>
      <c r="E212" s="1065"/>
      <c r="F212" s="1065"/>
      <c r="G212" s="1065"/>
      <c r="H212" s="1065"/>
      <c r="I212" s="1065"/>
      <c r="J212" s="1065"/>
      <c r="K212" s="1065"/>
      <c r="L212" s="397"/>
      <c r="M212" s="398"/>
      <c r="N212" s="399"/>
      <c r="V212" s="361"/>
      <c r="W212" s="367"/>
      <c r="AC212" s="367"/>
      <c r="AD212" s="384"/>
      <c r="AE212" s="367"/>
      <c r="AF212" s="335" t="s">
        <v>513</v>
      </c>
      <c r="AG212" s="367"/>
      <c r="AH212" s="367"/>
    </row>
    <row r="213" spans="1:34" s="332" customFormat="1" ht="12" x14ac:dyDescent="0.2">
      <c r="A213" s="396"/>
      <c r="B213" s="371"/>
      <c r="C213" s="1065" t="s">
        <v>615</v>
      </c>
      <c r="D213" s="1065"/>
      <c r="E213" s="1065"/>
      <c r="F213" s="1065"/>
      <c r="G213" s="1065"/>
      <c r="H213" s="1065"/>
      <c r="I213" s="1065"/>
      <c r="J213" s="1065"/>
      <c r="K213" s="1065"/>
      <c r="L213" s="397">
        <v>8963.75</v>
      </c>
      <c r="M213" s="398"/>
      <c r="N213" s="399"/>
      <c r="V213" s="361"/>
      <c r="W213" s="367"/>
      <c r="AC213" s="367"/>
      <c r="AD213" s="384"/>
      <c r="AE213" s="367"/>
      <c r="AF213" s="335" t="s">
        <v>615</v>
      </c>
      <c r="AG213" s="367"/>
      <c r="AH213" s="367"/>
    </row>
    <row r="214" spans="1:34" s="332" customFormat="1" ht="12" x14ac:dyDescent="0.2">
      <c r="A214" s="1195" t="s">
        <v>5295</v>
      </c>
      <c r="B214" s="1196"/>
      <c r="C214" s="1196"/>
      <c r="D214" s="1196"/>
      <c r="E214" s="1196"/>
      <c r="F214" s="1196"/>
      <c r="G214" s="1196"/>
      <c r="H214" s="1196"/>
      <c r="I214" s="1196"/>
      <c r="J214" s="1196"/>
      <c r="K214" s="1196"/>
      <c r="L214" s="1196"/>
      <c r="M214" s="1196"/>
      <c r="N214" s="1197"/>
      <c r="V214" s="361" t="s">
        <v>5295</v>
      </c>
      <c r="W214" s="367"/>
      <c r="AC214" s="367"/>
      <c r="AD214" s="384"/>
      <c r="AE214" s="367"/>
      <c r="AG214" s="367"/>
      <c r="AH214" s="367"/>
    </row>
    <row r="215" spans="1:34" s="332" customFormat="1" ht="45" x14ac:dyDescent="0.2">
      <c r="A215" s="362" t="s">
        <v>570</v>
      </c>
      <c r="B215" s="363" t="s">
        <v>5296</v>
      </c>
      <c r="C215" s="1068" t="s">
        <v>5297</v>
      </c>
      <c r="D215" s="1068"/>
      <c r="E215" s="1068"/>
      <c r="F215" s="364" t="s">
        <v>4984</v>
      </c>
      <c r="G215" s="364"/>
      <c r="H215" s="364"/>
      <c r="I215" s="364" t="s">
        <v>754</v>
      </c>
      <c r="J215" s="365"/>
      <c r="K215" s="364"/>
      <c r="L215" s="365"/>
      <c r="M215" s="364"/>
      <c r="N215" s="366"/>
      <c r="V215" s="361"/>
      <c r="W215" s="367" t="s">
        <v>5297</v>
      </c>
      <c r="AC215" s="367"/>
      <c r="AD215" s="384"/>
      <c r="AE215" s="367"/>
      <c r="AG215" s="367"/>
      <c r="AH215" s="367"/>
    </row>
    <row r="216" spans="1:34" s="332" customFormat="1" ht="12" x14ac:dyDescent="0.2">
      <c r="A216" s="368"/>
      <c r="B216" s="369"/>
      <c r="C216" s="1065" t="s">
        <v>5298</v>
      </c>
      <c r="D216" s="1065"/>
      <c r="E216" s="1065"/>
      <c r="F216" s="1065"/>
      <c r="G216" s="1065"/>
      <c r="H216" s="1065"/>
      <c r="I216" s="1065"/>
      <c r="J216" s="1065"/>
      <c r="K216" s="1065"/>
      <c r="L216" s="1065"/>
      <c r="M216" s="1065"/>
      <c r="N216" s="1072"/>
      <c r="V216" s="361"/>
      <c r="W216" s="367"/>
      <c r="X216" s="335" t="s">
        <v>5298</v>
      </c>
      <c r="AC216" s="367"/>
      <c r="AD216" s="384"/>
      <c r="AE216" s="367"/>
      <c r="AG216" s="367"/>
      <c r="AH216" s="367"/>
    </row>
    <row r="217" spans="1:34" s="332" customFormat="1" ht="33.75" x14ac:dyDescent="0.2">
      <c r="A217" s="370"/>
      <c r="B217" s="371" t="s">
        <v>430</v>
      </c>
      <c r="C217" s="1065" t="s">
        <v>431</v>
      </c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72"/>
      <c r="V217" s="361"/>
      <c r="W217" s="367"/>
      <c r="Y217" s="335" t="s">
        <v>431</v>
      </c>
      <c r="AC217" s="367"/>
      <c r="AD217" s="384"/>
      <c r="AE217" s="367"/>
      <c r="AG217" s="367"/>
      <c r="AH217" s="367"/>
    </row>
    <row r="218" spans="1:34" s="332" customFormat="1" ht="12" x14ac:dyDescent="0.2">
      <c r="A218" s="372"/>
      <c r="B218" s="371" t="s">
        <v>423</v>
      </c>
      <c r="C218" s="1065" t="s">
        <v>432</v>
      </c>
      <c r="D218" s="1065"/>
      <c r="E218" s="1065"/>
      <c r="F218" s="373"/>
      <c r="G218" s="373"/>
      <c r="H218" s="373"/>
      <c r="I218" s="373"/>
      <c r="J218" s="374">
        <v>1257.92</v>
      </c>
      <c r="K218" s="373" t="s">
        <v>436</v>
      </c>
      <c r="L218" s="374">
        <v>1242.2</v>
      </c>
      <c r="M218" s="373"/>
      <c r="N218" s="375"/>
      <c r="V218" s="361"/>
      <c r="W218" s="367"/>
      <c r="Z218" s="335" t="s">
        <v>432</v>
      </c>
      <c r="AC218" s="367"/>
      <c r="AD218" s="384"/>
      <c r="AE218" s="367"/>
      <c r="AG218" s="367"/>
      <c r="AH218" s="367"/>
    </row>
    <row r="219" spans="1:34" s="332" customFormat="1" ht="12" x14ac:dyDescent="0.2">
      <c r="A219" s="372"/>
      <c r="B219" s="371" t="s">
        <v>434</v>
      </c>
      <c r="C219" s="1065" t="s">
        <v>435</v>
      </c>
      <c r="D219" s="1065"/>
      <c r="E219" s="1065"/>
      <c r="F219" s="373"/>
      <c r="G219" s="373"/>
      <c r="H219" s="373"/>
      <c r="I219" s="373"/>
      <c r="J219" s="374">
        <v>2297.79</v>
      </c>
      <c r="K219" s="373" t="s">
        <v>436</v>
      </c>
      <c r="L219" s="374">
        <v>2269.0700000000002</v>
      </c>
      <c r="M219" s="373"/>
      <c r="N219" s="375"/>
      <c r="V219" s="361"/>
      <c r="W219" s="367"/>
      <c r="Z219" s="335" t="s">
        <v>435</v>
      </c>
      <c r="AC219" s="367"/>
      <c r="AD219" s="384"/>
      <c r="AE219" s="367"/>
      <c r="AG219" s="367"/>
      <c r="AH219" s="367"/>
    </row>
    <row r="220" spans="1:34" s="332" customFormat="1" ht="12" x14ac:dyDescent="0.2">
      <c r="A220" s="372"/>
      <c r="B220" s="371" t="s">
        <v>437</v>
      </c>
      <c r="C220" s="1065" t="s">
        <v>438</v>
      </c>
      <c r="D220" s="1065"/>
      <c r="E220" s="1065"/>
      <c r="F220" s="373"/>
      <c r="G220" s="373"/>
      <c r="H220" s="373"/>
      <c r="I220" s="373"/>
      <c r="J220" s="374">
        <v>286.33999999999997</v>
      </c>
      <c r="K220" s="373" t="s">
        <v>436</v>
      </c>
      <c r="L220" s="374">
        <v>282.76</v>
      </c>
      <c r="M220" s="373"/>
      <c r="N220" s="375"/>
      <c r="V220" s="361"/>
      <c r="W220" s="367"/>
      <c r="Z220" s="335" t="s">
        <v>438</v>
      </c>
      <c r="AC220" s="367"/>
      <c r="AD220" s="384"/>
      <c r="AE220" s="367"/>
      <c r="AG220" s="367"/>
      <c r="AH220" s="367"/>
    </row>
    <row r="221" spans="1:34" s="332" customFormat="1" ht="12" x14ac:dyDescent="0.2">
      <c r="A221" s="372"/>
      <c r="B221" s="371" t="s">
        <v>439</v>
      </c>
      <c r="C221" s="1065" t="s">
        <v>440</v>
      </c>
      <c r="D221" s="1065"/>
      <c r="E221" s="1065"/>
      <c r="F221" s="373"/>
      <c r="G221" s="373"/>
      <c r="H221" s="373"/>
      <c r="I221" s="373"/>
      <c r="J221" s="374">
        <v>3018.09</v>
      </c>
      <c r="K221" s="373"/>
      <c r="L221" s="374">
        <v>2384.29</v>
      </c>
      <c r="M221" s="373"/>
      <c r="N221" s="375"/>
      <c r="V221" s="361"/>
      <c r="W221" s="367"/>
      <c r="Z221" s="335" t="s">
        <v>440</v>
      </c>
      <c r="AC221" s="367"/>
      <c r="AD221" s="384"/>
      <c r="AE221" s="367"/>
      <c r="AG221" s="367"/>
      <c r="AH221" s="367"/>
    </row>
    <row r="222" spans="1:34" s="332" customFormat="1" ht="22.5" x14ac:dyDescent="0.2">
      <c r="A222" s="368"/>
      <c r="B222" s="381" t="s">
        <v>5175</v>
      </c>
      <c r="C222" s="1076" t="s">
        <v>5299</v>
      </c>
      <c r="D222" s="1076"/>
      <c r="E222" s="1076"/>
      <c r="F222" s="382" t="s">
        <v>1003</v>
      </c>
      <c r="G222" s="382" t="s">
        <v>489</v>
      </c>
      <c r="H222" s="382"/>
      <c r="I222" s="382" t="s">
        <v>489</v>
      </c>
      <c r="J222" s="371"/>
      <c r="K222" s="373"/>
      <c r="L222" s="374"/>
      <c r="M222" s="373"/>
      <c r="N222" s="383"/>
      <c r="V222" s="361"/>
      <c r="W222" s="367"/>
      <c r="AC222" s="367"/>
      <c r="AD222" s="384" t="s">
        <v>5299</v>
      </c>
      <c r="AE222" s="367"/>
      <c r="AG222" s="367"/>
      <c r="AH222" s="367"/>
    </row>
    <row r="223" spans="1:34" s="332" customFormat="1" ht="12" x14ac:dyDescent="0.2">
      <c r="A223" s="368"/>
      <c r="B223" s="381" t="s">
        <v>5300</v>
      </c>
      <c r="C223" s="1076" t="s">
        <v>5301</v>
      </c>
      <c r="D223" s="1076"/>
      <c r="E223" s="1076"/>
      <c r="F223" s="382" t="s">
        <v>1017</v>
      </c>
      <c r="G223" s="382" t="s">
        <v>489</v>
      </c>
      <c r="H223" s="382"/>
      <c r="I223" s="382" t="s">
        <v>489</v>
      </c>
      <c r="J223" s="371"/>
      <c r="K223" s="373"/>
      <c r="L223" s="374"/>
      <c r="M223" s="373"/>
      <c r="N223" s="383"/>
      <c r="V223" s="361"/>
      <c r="W223" s="367"/>
      <c r="AC223" s="367"/>
      <c r="AD223" s="384" t="s">
        <v>5301</v>
      </c>
      <c r="AE223" s="367"/>
      <c r="AG223" s="367"/>
      <c r="AH223" s="367"/>
    </row>
    <row r="224" spans="1:34" s="332" customFormat="1" ht="22.5" x14ac:dyDescent="0.2">
      <c r="A224" s="368"/>
      <c r="B224" s="381" t="s">
        <v>5302</v>
      </c>
      <c r="C224" s="1076" t="s">
        <v>498</v>
      </c>
      <c r="D224" s="1076"/>
      <c r="E224" s="1076"/>
      <c r="F224" s="382" t="s">
        <v>411</v>
      </c>
      <c r="G224" s="382" t="s">
        <v>489</v>
      </c>
      <c r="H224" s="382"/>
      <c r="I224" s="382" t="s">
        <v>489</v>
      </c>
      <c r="J224" s="371"/>
      <c r="K224" s="373"/>
      <c r="L224" s="374"/>
      <c r="M224" s="373"/>
      <c r="N224" s="383"/>
      <c r="V224" s="361"/>
      <c r="W224" s="367"/>
      <c r="AC224" s="367"/>
      <c r="AD224" s="384" t="s">
        <v>498</v>
      </c>
      <c r="AE224" s="367"/>
      <c r="AG224" s="367"/>
      <c r="AH224" s="367"/>
    </row>
    <row r="225" spans="1:34" s="332" customFormat="1" ht="12" x14ac:dyDescent="0.2">
      <c r="A225" s="368"/>
      <c r="B225" s="381" t="s">
        <v>5180</v>
      </c>
      <c r="C225" s="1076" t="s">
        <v>5181</v>
      </c>
      <c r="D225" s="1076"/>
      <c r="E225" s="1076"/>
      <c r="F225" s="382" t="s">
        <v>1017</v>
      </c>
      <c r="G225" s="382" t="s">
        <v>489</v>
      </c>
      <c r="H225" s="382"/>
      <c r="I225" s="382" t="s">
        <v>489</v>
      </c>
      <c r="J225" s="371"/>
      <c r="K225" s="373"/>
      <c r="L225" s="374"/>
      <c r="M225" s="373"/>
      <c r="N225" s="383"/>
      <c r="V225" s="361"/>
      <c r="W225" s="367"/>
      <c r="AC225" s="367"/>
      <c r="AD225" s="384" t="s">
        <v>5181</v>
      </c>
      <c r="AE225" s="367"/>
      <c r="AG225" s="367"/>
      <c r="AH225" s="367"/>
    </row>
    <row r="226" spans="1:34" s="332" customFormat="1" ht="22.5" x14ac:dyDescent="0.2">
      <c r="A226" s="372"/>
      <c r="B226" s="371"/>
      <c r="C226" s="1065" t="s">
        <v>443</v>
      </c>
      <c r="D226" s="1065"/>
      <c r="E226" s="1065"/>
      <c r="F226" s="373" t="s">
        <v>444</v>
      </c>
      <c r="G226" s="373" t="s">
        <v>5303</v>
      </c>
      <c r="H226" s="373" t="s">
        <v>436</v>
      </c>
      <c r="I226" s="373" t="s">
        <v>5304</v>
      </c>
      <c r="J226" s="374"/>
      <c r="K226" s="373"/>
      <c r="L226" s="374"/>
      <c r="M226" s="373"/>
      <c r="N226" s="375"/>
      <c r="V226" s="361"/>
      <c r="W226" s="367"/>
      <c r="AA226" s="335" t="s">
        <v>443</v>
      </c>
      <c r="AC226" s="367"/>
      <c r="AD226" s="384"/>
      <c r="AE226" s="367"/>
      <c r="AG226" s="367"/>
      <c r="AH226" s="367"/>
    </row>
    <row r="227" spans="1:34" s="332" customFormat="1" ht="12" x14ac:dyDescent="0.2">
      <c r="A227" s="372"/>
      <c r="B227" s="371"/>
      <c r="C227" s="1065" t="s">
        <v>447</v>
      </c>
      <c r="D227" s="1065"/>
      <c r="E227" s="1065"/>
      <c r="F227" s="373" t="s">
        <v>444</v>
      </c>
      <c r="G227" s="373" t="s">
        <v>881</v>
      </c>
      <c r="H227" s="373" t="s">
        <v>436</v>
      </c>
      <c r="I227" s="373" t="s">
        <v>5305</v>
      </c>
      <c r="J227" s="374"/>
      <c r="K227" s="373"/>
      <c r="L227" s="374"/>
      <c r="M227" s="373"/>
      <c r="N227" s="375"/>
      <c r="V227" s="361"/>
      <c r="W227" s="367"/>
      <c r="AA227" s="335" t="s">
        <v>447</v>
      </c>
      <c r="AC227" s="367"/>
      <c r="AD227" s="384"/>
      <c r="AE227" s="367"/>
      <c r="AG227" s="367"/>
      <c r="AH227" s="367"/>
    </row>
    <row r="228" spans="1:34" s="332" customFormat="1" ht="12" x14ac:dyDescent="0.2">
      <c r="A228" s="372"/>
      <c r="B228" s="371"/>
      <c r="C228" s="1077" t="s">
        <v>450</v>
      </c>
      <c r="D228" s="1077"/>
      <c r="E228" s="1077"/>
      <c r="F228" s="376"/>
      <c r="G228" s="376"/>
      <c r="H228" s="376"/>
      <c r="I228" s="376"/>
      <c r="J228" s="377">
        <v>6573.8</v>
      </c>
      <c r="K228" s="376"/>
      <c r="L228" s="377">
        <v>5895.56</v>
      </c>
      <c r="M228" s="376"/>
      <c r="N228" s="378"/>
      <c r="V228" s="361"/>
      <c r="W228" s="367"/>
      <c r="AB228" s="335" t="s">
        <v>450</v>
      </c>
      <c r="AC228" s="367"/>
      <c r="AD228" s="384"/>
      <c r="AE228" s="367"/>
      <c r="AG228" s="367"/>
      <c r="AH228" s="367"/>
    </row>
    <row r="229" spans="1:34" s="332" customFormat="1" ht="12" x14ac:dyDescent="0.2">
      <c r="A229" s="372"/>
      <c r="B229" s="371"/>
      <c r="C229" s="1065" t="s">
        <v>451</v>
      </c>
      <c r="D229" s="1065"/>
      <c r="E229" s="1065"/>
      <c r="F229" s="373"/>
      <c r="G229" s="373"/>
      <c r="H229" s="373"/>
      <c r="I229" s="373"/>
      <c r="J229" s="374"/>
      <c r="K229" s="373"/>
      <c r="L229" s="374">
        <v>1524.96</v>
      </c>
      <c r="M229" s="373"/>
      <c r="N229" s="375"/>
      <c r="V229" s="361"/>
      <c r="W229" s="367"/>
      <c r="AA229" s="335" t="s">
        <v>451</v>
      </c>
      <c r="AC229" s="367"/>
      <c r="AD229" s="384"/>
      <c r="AE229" s="367"/>
      <c r="AG229" s="367"/>
      <c r="AH229" s="367"/>
    </row>
    <row r="230" spans="1:34" s="332" customFormat="1" ht="22.5" x14ac:dyDescent="0.2">
      <c r="A230" s="372"/>
      <c r="B230" s="371" t="s">
        <v>4990</v>
      </c>
      <c r="C230" s="1065" t="s">
        <v>4991</v>
      </c>
      <c r="D230" s="1065"/>
      <c r="E230" s="1065"/>
      <c r="F230" s="373" t="s">
        <v>454</v>
      </c>
      <c r="G230" s="373" t="s">
        <v>1754</v>
      </c>
      <c r="H230" s="373"/>
      <c r="I230" s="373" t="s">
        <v>1754</v>
      </c>
      <c r="J230" s="374"/>
      <c r="K230" s="373"/>
      <c r="L230" s="374">
        <v>1784.2</v>
      </c>
      <c r="M230" s="373"/>
      <c r="N230" s="375"/>
      <c r="V230" s="361"/>
      <c r="W230" s="367"/>
      <c r="AA230" s="335" t="s">
        <v>4991</v>
      </c>
      <c r="AC230" s="367"/>
      <c r="AD230" s="384"/>
      <c r="AE230" s="367"/>
      <c r="AG230" s="367"/>
      <c r="AH230" s="367"/>
    </row>
    <row r="231" spans="1:34" s="332" customFormat="1" ht="22.5" x14ac:dyDescent="0.2">
      <c r="A231" s="372"/>
      <c r="B231" s="371" t="s">
        <v>4992</v>
      </c>
      <c r="C231" s="1065" t="s">
        <v>4993</v>
      </c>
      <c r="D231" s="1065"/>
      <c r="E231" s="1065"/>
      <c r="F231" s="373" t="s">
        <v>454</v>
      </c>
      <c r="G231" s="373" t="s">
        <v>980</v>
      </c>
      <c r="H231" s="373"/>
      <c r="I231" s="373" t="s">
        <v>980</v>
      </c>
      <c r="J231" s="374"/>
      <c r="K231" s="373"/>
      <c r="L231" s="374">
        <v>1128.47</v>
      </c>
      <c r="M231" s="373"/>
      <c r="N231" s="375"/>
      <c r="V231" s="361"/>
      <c r="W231" s="367"/>
      <c r="AA231" s="335" t="s">
        <v>4993</v>
      </c>
      <c r="AC231" s="367"/>
      <c r="AD231" s="384"/>
      <c r="AE231" s="367"/>
      <c r="AG231" s="367"/>
      <c r="AH231" s="367"/>
    </row>
    <row r="232" spans="1:34" s="332" customFormat="1" ht="12" x14ac:dyDescent="0.2">
      <c r="A232" s="379"/>
      <c r="B232" s="380"/>
      <c r="C232" s="1068" t="s">
        <v>459</v>
      </c>
      <c r="D232" s="1068"/>
      <c r="E232" s="1068"/>
      <c r="F232" s="364"/>
      <c r="G232" s="364"/>
      <c r="H232" s="364"/>
      <c r="I232" s="364"/>
      <c r="J232" s="365"/>
      <c r="K232" s="364"/>
      <c r="L232" s="365">
        <v>8808.23</v>
      </c>
      <c r="M232" s="376"/>
      <c r="N232" s="366"/>
      <c r="V232" s="361"/>
      <c r="W232" s="367"/>
      <c r="AC232" s="367" t="s">
        <v>459</v>
      </c>
      <c r="AD232" s="384"/>
      <c r="AE232" s="367"/>
      <c r="AG232" s="367"/>
      <c r="AH232" s="367"/>
    </row>
    <row r="233" spans="1:34" s="332" customFormat="1" ht="22.5" x14ac:dyDescent="0.2">
      <c r="A233" s="362" t="s">
        <v>577</v>
      </c>
      <c r="B233" s="363" t="s">
        <v>5306</v>
      </c>
      <c r="C233" s="1068" t="s">
        <v>5307</v>
      </c>
      <c r="D233" s="1068"/>
      <c r="E233" s="1068"/>
      <c r="F233" s="364" t="s">
        <v>1017</v>
      </c>
      <c r="G233" s="364"/>
      <c r="H233" s="364"/>
      <c r="I233" s="364" t="s">
        <v>481</v>
      </c>
      <c r="J233" s="365">
        <v>215.48</v>
      </c>
      <c r="K233" s="364"/>
      <c r="L233" s="365">
        <v>1508.36</v>
      </c>
      <c r="M233" s="364"/>
      <c r="N233" s="366"/>
      <c r="V233" s="361"/>
      <c r="W233" s="367" t="s">
        <v>5307</v>
      </c>
      <c r="AC233" s="367"/>
      <c r="AD233" s="384"/>
      <c r="AE233" s="367"/>
      <c r="AG233" s="367"/>
      <c r="AH233" s="367"/>
    </row>
    <row r="234" spans="1:34" s="332" customFormat="1" ht="12" x14ac:dyDescent="0.2">
      <c r="A234" s="379"/>
      <c r="B234" s="380"/>
      <c r="C234" s="340" t="s">
        <v>462</v>
      </c>
      <c r="D234" s="385"/>
      <c r="E234" s="385"/>
      <c r="F234" s="386"/>
      <c r="G234" s="386"/>
      <c r="H234" s="386"/>
      <c r="I234" s="386"/>
      <c r="J234" s="387"/>
      <c r="K234" s="386"/>
      <c r="L234" s="387"/>
      <c r="M234" s="388"/>
      <c r="N234" s="389"/>
      <c r="V234" s="361"/>
      <c r="W234" s="367"/>
      <c r="AC234" s="367"/>
      <c r="AD234" s="384"/>
      <c r="AE234" s="367"/>
      <c r="AG234" s="367"/>
      <c r="AH234" s="367"/>
    </row>
    <row r="235" spans="1:34" s="332" customFormat="1" ht="33.75" x14ac:dyDescent="0.2">
      <c r="A235" s="362" t="s">
        <v>581</v>
      </c>
      <c r="B235" s="363" t="s">
        <v>5308</v>
      </c>
      <c r="C235" s="1068" t="s">
        <v>5309</v>
      </c>
      <c r="D235" s="1068"/>
      <c r="E235" s="1068"/>
      <c r="F235" s="364" t="s">
        <v>1017</v>
      </c>
      <c r="G235" s="364"/>
      <c r="H235" s="364"/>
      <c r="I235" s="364" t="s">
        <v>481</v>
      </c>
      <c r="J235" s="365">
        <v>362.1</v>
      </c>
      <c r="K235" s="364"/>
      <c r="L235" s="365">
        <v>2534.6999999999998</v>
      </c>
      <c r="M235" s="364"/>
      <c r="N235" s="366"/>
      <c r="V235" s="361"/>
      <c r="W235" s="367" t="s">
        <v>5309</v>
      </c>
      <c r="AC235" s="367"/>
      <c r="AD235" s="384"/>
      <c r="AE235" s="367"/>
      <c r="AG235" s="367"/>
      <c r="AH235" s="367"/>
    </row>
    <row r="236" spans="1:34" s="332" customFormat="1" ht="12" x14ac:dyDescent="0.2">
      <c r="A236" s="379"/>
      <c r="B236" s="380"/>
      <c r="C236" s="340" t="s">
        <v>462</v>
      </c>
      <c r="D236" s="385"/>
      <c r="E236" s="385"/>
      <c r="F236" s="386"/>
      <c r="G236" s="386"/>
      <c r="H236" s="386"/>
      <c r="I236" s="386"/>
      <c r="J236" s="387"/>
      <c r="K236" s="386"/>
      <c r="L236" s="387"/>
      <c r="M236" s="388"/>
      <c r="N236" s="389"/>
      <c r="V236" s="361"/>
      <c r="W236" s="367"/>
      <c r="AC236" s="367"/>
      <c r="AD236" s="384"/>
      <c r="AE236" s="367"/>
      <c r="AG236" s="367"/>
      <c r="AH236" s="367"/>
    </row>
    <row r="237" spans="1:34" s="332" customFormat="1" ht="33.75" x14ac:dyDescent="0.2">
      <c r="A237" s="362" t="s">
        <v>586</v>
      </c>
      <c r="B237" s="363" t="s">
        <v>5310</v>
      </c>
      <c r="C237" s="1068" t="s">
        <v>5311</v>
      </c>
      <c r="D237" s="1068"/>
      <c r="E237" s="1068"/>
      <c r="F237" s="364" t="s">
        <v>1017</v>
      </c>
      <c r="G237" s="364"/>
      <c r="H237" s="364"/>
      <c r="I237" s="364" t="s">
        <v>509</v>
      </c>
      <c r="J237" s="365">
        <v>242.94</v>
      </c>
      <c r="K237" s="364"/>
      <c r="L237" s="365">
        <v>2429.4</v>
      </c>
      <c r="M237" s="364"/>
      <c r="N237" s="366"/>
      <c r="V237" s="361"/>
      <c r="W237" s="367" t="s">
        <v>5311</v>
      </c>
      <c r="AC237" s="367"/>
      <c r="AD237" s="384"/>
      <c r="AE237" s="367"/>
      <c r="AG237" s="367"/>
      <c r="AH237" s="367"/>
    </row>
    <row r="238" spans="1:34" s="332" customFormat="1" ht="12" x14ac:dyDescent="0.2">
      <c r="A238" s="379"/>
      <c r="B238" s="380"/>
      <c r="C238" s="340" t="s">
        <v>462</v>
      </c>
      <c r="D238" s="385"/>
      <c r="E238" s="385"/>
      <c r="F238" s="386"/>
      <c r="G238" s="386"/>
      <c r="H238" s="386"/>
      <c r="I238" s="386"/>
      <c r="J238" s="387"/>
      <c r="K238" s="386"/>
      <c r="L238" s="387"/>
      <c r="M238" s="388"/>
      <c r="N238" s="389"/>
      <c r="V238" s="361"/>
      <c r="W238" s="367"/>
      <c r="AC238" s="367"/>
      <c r="AD238" s="384"/>
      <c r="AE238" s="367"/>
      <c r="AG238" s="367"/>
      <c r="AH238" s="367"/>
    </row>
    <row r="239" spans="1:34" s="332" customFormat="1" ht="22.5" x14ac:dyDescent="0.2">
      <c r="A239" s="362" t="s">
        <v>592</v>
      </c>
      <c r="B239" s="363" t="s">
        <v>5312</v>
      </c>
      <c r="C239" s="1068" t="s">
        <v>5313</v>
      </c>
      <c r="D239" s="1068"/>
      <c r="E239" s="1068"/>
      <c r="F239" s="364" t="s">
        <v>1017</v>
      </c>
      <c r="G239" s="364"/>
      <c r="H239" s="364"/>
      <c r="I239" s="364" t="s">
        <v>481</v>
      </c>
      <c r="J239" s="365">
        <v>175.57</v>
      </c>
      <c r="K239" s="364"/>
      <c r="L239" s="365">
        <v>1228.99</v>
      </c>
      <c r="M239" s="364"/>
      <c r="N239" s="366"/>
      <c r="V239" s="361"/>
      <c r="W239" s="367" t="s">
        <v>5313</v>
      </c>
      <c r="AC239" s="367"/>
      <c r="AD239" s="384"/>
      <c r="AE239" s="367"/>
      <c r="AG239" s="367"/>
      <c r="AH239" s="367"/>
    </row>
    <row r="240" spans="1:34" s="332" customFormat="1" ht="12" x14ac:dyDescent="0.2">
      <c r="A240" s="379"/>
      <c r="B240" s="380"/>
      <c r="C240" s="340" t="s">
        <v>462</v>
      </c>
      <c r="D240" s="385"/>
      <c r="E240" s="385"/>
      <c r="F240" s="386"/>
      <c r="G240" s="386"/>
      <c r="H240" s="386"/>
      <c r="I240" s="386"/>
      <c r="J240" s="387"/>
      <c r="K240" s="386"/>
      <c r="L240" s="387"/>
      <c r="M240" s="388"/>
      <c r="N240" s="389"/>
      <c r="V240" s="361"/>
      <c r="W240" s="367"/>
      <c r="AC240" s="367"/>
      <c r="AD240" s="384"/>
      <c r="AE240" s="367"/>
      <c r="AG240" s="367"/>
      <c r="AH240" s="367"/>
    </row>
    <row r="241" spans="1:34" s="332" customFormat="1" ht="22.5" x14ac:dyDescent="0.2">
      <c r="A241" s="362" t="s">
        <v>596</v>
      </c>
      <c r="B241" s="363" t="s">
        <v>5195</v>
      </c>
      <c r="C241" s="1068" t="s">
        <v>5196</v>
      </c>
      <c r="D241" s="1068"/>
      <c r="E241" s="1068"/>
      <c r="F241" s="364" t="s">
        <v>1017</v>
      </c>
      <c r="G241" s="364"/>
      <c r="H241" s="364"/>
      <c r="I241" s="364" t="s">
        <v>481</v>
      </c>
      <c r="J241" s="365">
        <v>31.43</v>
      </c>
      <c r="K241" s="364"/>
      <c r="L241" s="365">
        <v>220.01</v>
      </c>
      <c r="M241" s="364"/>
      <c r="N241" s="366"/>
      <c r="V241" s="361"/>
      <c r="W241" s="367" t="s">
        <v>5196</v>
      </c>
      <c r="AC241" s="367"/>
      <c r="AD241" s="384"/>
      <c r="AE241" s="367"/>
      <c r="AG241" s="367"/>
      <c r="AH241" s="367"/>
    </row>
    <row r="242" spans="1:34" s="332" customFormat="1" ht="12" x14ac:dyDescent="0.2">
      <c r="A242" s="379"/>
      <c r="B242" s="380"/>
      <c r="C242" s="340" t="s">
        <v>462</v>
      </c>
      <c r="D242" s="385"/>
      <c r="E242" s="385"/>
      <c r="F242" s="386"/>
      <c r="G242" s="386"/>
      <c r="H242" s="386"/>
      <c r="I242" s="386"/>
      <c r="J242" s="387"/>
      <c r="K242" s="386"/>
      <c r="L242" s="387"/>
      <c r="M242" s="388"/>
      <c r="N242" s="389"/>
      <c r="V242" s="361"/>
      <c r="W242" s="367"/>
      <c r="AC242" s="367"/>
      <c r="AD242" s="384"/>
      <c r="AE242" s="367"/>
      <c r="AG242" s="367"/>
      <c r="AH242" s="367"/>
    </row>
    <row r="243" spans="1:34" s="332" customFormat="1" ht="12" x14ac:dyDescent="0.2">
      <c r="A243" s="362" t="s">
        <v>600</v>
      </c>
      <c r="B243" s="363" t="s">
        <v>5210</v>
      </c>
      <c r="C243" s="1068" t="s">
        <v>5314</v>
      </c>
      <c r="D243" s="1068"/>
      <c r="E243" s="1068"/>
      <c r="F243" s="364" t="s">
        <v>1017</v>
      </c>
      <c r="G243" s="364"/>
      <c r="H243" s="364"/>
      <c r="I243" s="364" t="s">
        <v>481</v>
      </c>
      <c r="J243" s="365">
        <v>442.11</v>
      </c>
      <c r="K243" s="364"/>
      <c r="L243" s="365">
        <v>3094.77</v>
      </c>
      <c r="M243" s="364"/>
      <c r="N243" s="366"/>
      <c r="V243" s="361"/>
      <c r="W243" s="367" t="s">
        <v>5314</v>
      </c>
      <c r="AC243" s="367"/>
      <c r="AD243" s="384"/>
      <c r="AE243" s="367"/>
      <c r="AG243" s="367"/>
      <c r="AH243" s="367"/>
    </row>
    <row r="244" spans="1:34" s="332" customFormat="1" ht="12" x14ac:dyDescent="0.2">
      <c r="A244" s="379"/>
      <c r="B244" s="380"/>
      <c r="C244" s="340" t="s">
        <v>462</v>
      </c>
      <c r="D244" s="385"/>
      <c r="E244" s="385"/>
      <c r="F244" s="386"/>
      <c r="G244" s="386"/>
      <c r="H244" s="386"/>
      <c r="I244" s="386"/>
      <c r="J244" s="387"/>
      <c r="K244" s="386"/>
      <c r="L244" s="387"/>
      <c r="M244" s="388"/>
      <c r="N244" s="389"/>
      <c r="V244" s="361"/>
      <c r="W244" s="367"/>
      <c r="AC244" s="367"/>
      <c r="AD244" s="384"/>
      <c r="AE244" s="367"/>
      <c r="AG244" s="367"/>
      <c r="AH244" s="367"/>
    </row>
    <row r="245" spans="1:34" s="332" customFormat="1" ht="12" x14ac:dyDescent="0.2">
      <c r="A245" s="362" t="s">
        <v>607</v>
      </c>
      <c r="B245" s="363" t="s">
        <v>5315</v>
      </c>
      <c r="C245" s="1068" t="s">
        <v>5316</v>
      </c>
      <c r="D245" s="1068"/>
      <c r="E245" s="1068"/>
      <c r="F245" s="364" t="s">
        <v>644</v>
      </c>
      <c r="G245" s="364"/>
      <c r="H245" s="364"/>
      <c r="I245" s="364" t="s">
        <v>5317</v>
      </c>
      <c r="J245" s="365"/>
      <c r="K245" s="364"/>
      <c r="L245" s="365"/>
      <c r="M245" s="364"/>
      <c r="N245" s="366"/>
      <c r="V245" s="361"/>
      <c r="W245" s="367" t="s">
        <v>5316</v>
      </c>
      <c r="AC245" s="367"/>
      <c r="AD245" s="384"/>
      <c r="AE245" s="367"/>
      <c r="AG245" s="367"/>
      <c r="AH245" s="367"/>
    </row>
    <row r="246" spans="1:34" s="332" customFormat="1" ht="33.75" x14ac:dyDescent="0.2">
      <c r="A246" s="370"/>
      <c r="B246" s="371" t="s">
        <v>430</v>
      </c>
      <c r="C246" s="1065" t="s">
        <v>431</v>
      </c>
      <c r="D246" s="1065"/>
      <c r="E246" s="1065"/>
      <c r="F246" s="1065"/>
      <c r="G246" s="1065"/>
      <c r="H246" s="1065"/>
      <c r="I246" s="1065"/>
      <c r="J246" s="1065"/>
      <c r="K246" s="1065"/>
      <c r="L246" s="1065"/>
      <c r="M246" s="1065"/>
      <c r="N246" s="1072"/>
      <c r="V246" s="361"/>
      <c r="W246" s="367"/>
      <c r="Y246" s="335" t="s">
        <v>431</v>
      </c>
      <c r="AC246" s="367"/>
      <c r="AD246" s="384"/>
      <c r="AE246" s="367"/>
      <c r="AG246" s="367"/>
      <c r="AH246" s="367"/>
    </row>
    <row r="247" spans="1:34" s="332" customFormat="1" ht="12" x14ac:dyDescent="0.2">
      <c r="A247" s="372"/>
      <c r="B247" s="371" t="s">
        <v>423</v>
      </c>
      <c r="C247" s="1065" t="s">
        <v>432</v>
      </c>
      <c r="D247" s="1065"/>
      <c r="E247" s="1065"/>
      <c r="F247" s="373"/>
      <c r="G247" s="373"/>
      <c r="H247" s="373"/>
      <c r="I247" s="373"/>
      <c r="J247" s="374">
        <v>49.44</v>
      </c>
      <c r="K247" s="373" t="s">
        <v>436</v>
      </c>
      <c r="L247" s="374">
        <v>2.35</v>
      </c>
      <c r="M247" s="373"/>
      <c r="N247" s="375"/>
      <c r="V247" s="361"/>
      <c r="W247" s="367"/>
      <c r="Z247" s="335" t="s">
        <v>432</v>
      </c>
      <c r="AC247" s="367"/>
      <c r="AD247" s="384"/>
      <c r="AE247" s="367"/>
      <c r="AG247" s="367"/>
      <c r="AH247" s="367"/>
    </row>
    <row r="248" spans="1:34" s="332" customFormat="1" ht="12" x14ac:dyDescent="0.2">
      <c r="A248" s="372"/>
      <c r="B248" s="371" t="s">
        <v>434</v>
      </c>
      <c r="C248" s="1065" t="s">
        <v>435</v>
      </c>
      <c r="D248" s="1065"/>
      <c r="E248" s="1065"/>
      <c r="F248" s="373"/>
      <c r="G248" s="373"/>
      <c r="H248" s="373"/>
      <c r="I248" s="373"/>
      <c r="J248" s="374">
        <v>31.1</v>
      </c>
      <c r="K248" s="373" t="s">
        <v>436</v>
      </c>
      <c r="L248" s="374">
        <v>1.48</v>
      </c>
      <c r="M248" s="373"/>
      <c r="N248" s="375"/>
      <c r="V248" s="361"/>
      <c r="W248" s="367"/>
      <c r="Z248" s="335" t="s">
        <v>435</v>
      </c>
      <c r="AC248" s="367"/>
      <c r="AD248" s="384"/>
      <c r="AE248" s="367"/>
      <c r="AG248" s="367"/>
      <c r="AH248" s="367"/>
    </row>
    <row r="249" spans="1:34" s="332" customFormat="1" ht="12" x14ac:dyDescent="0.2">
      <c r="A249" s="372"/>
      <c r="B249" s="371" t="s">
        <v>437</v>
      </c>
      <c r="C249" s="1065" t="s">
        <v>438</v>
      </c>
      <c r="D249" s="1065"/>
      <c r="E249" s="1065"/>
      <c r="F249" s="373"/>
      <c r="G249" s="373"/>
      <c r="H249" s="373"/>
      <c r="I249" s="373"/>
      <c r="J249" s="374">
        <v>4.8600000000000003</v>
      </c>
      <c r="K249" s="373" t="s">
        <v>436</v>
      </c>
      <c r="L249" s="374">
        <v>0.23</v>
      </c>
      <c r="M249" s="373"/>
      <c r="N249" s="375"/>
      <c r="V249" s="361"/>
      <c r="W249" s="367"/>
      <c r="Z249" s="335" t="s">
        <v>438</v>
      </c>
      <c r="AC249" s="367"/>
      <c r="AD249" s="384"/>
      <c r="AE249" s="367"/>
      <c r="AG249" s="367"/>
      <c r="AH249" s="367"/>
    </row>
    <row r="250" spans="1:34" s="332" customFormat="1" ht="12" x14ac:dyDescent="0.2">
      <c r="A250" s="372"/>
      <c r="B250" s="371" t="s">
        <v>439</v>
      </c>
      <c r="C250" s="1065" t="s">
        <v>440</v>
      </c>
      <c r="D250" s="1065"/>
      <c r="E250" s="1065"/>
      <c r="F250" s="373"/>
      <c r="G250" s="373"/>
      <c r="H250" s="373"/>
      <c r="I250" s="373"/>
      <c r="J250" s="374">
        <v>14.89</v>
      </c>
      <c r="K250" s="373"/>
      <c r="L250" s="374">
        <v>0.56999999999999995</v>
      </c>
      <c r="M250" s="373"/>
      <c r="N250" s="375"/>
      <c r="V250" s="361"/>
      <c r="W250" s="367"/>
      <c r="Z250" s="335" t="s">
        <v>440</v>
      </c>
      <c r="AC250" s="367"/>
      <c r="AD250" s="384"/>
      <c r="AE250" s="367"/>
      <c r="AG250" s="367"/>
      <c r="AH250" s="367"/>
    </row>
    <row r="251" spans="1:34" s="332" customFormat="1" ht="12" x14ac:dyDescent="0.2">
      <c r="A251" s="368"/>
      <c r="B251" s="381" t="s">
        <v>5318</v>
      </c>
      <c r="C251" s="1076" t="s">
        <v>5319</v>
      </c>
      <c r="D251" s="1076"/>
      <c r="E251" s="1076"/>
      <c r="F251" s="382" t="s">
        <v>644</v>
      </c>
      <c r="G251" s="382" t="s">
        <v>5320</v>
      </c>
      <c r="H251" s="382"/>
      <c r="I251" s="382" t="s">
        <v>5321</v>
      </c>
      <c r="J251" s="371"/>
      <c r="K251" s="373"/>
      <c r="L251" s="374"/>
      <c r="M251" s="373"/>
      <c r="N251" s="383"/>
      <c r="V251" s="361"/>
      <c r="W251" s="367"/>
      <c r="AC251" s="367"/>
      <c r="AD251" s="384" t="s">
        <v>5319</v>
      </c>
      <c r="AE251" s="367"/>
      <c r="AG251" s="367"/>
      <c r="AH251" s="367"/>
    </row>
    <row r="252" spans="1:34" s="332" customFormat="1" ht="12" x14ac:dyDescent="0.2">
      <c r="A252" s="368"/>
      <c r="B252" s="381" t="s">
        <v>1237</v>
      </c>
      <c r="C252" s="1076" t="s">
        <v>1238</v>
      </c>
      <c r="D252" s="1076"/>
      <c r="E252" s="1076"/>
      <c r="F252" s="382" t="s">
        <v>1239</v>
      </c>
      <c r="G252" s="382" t="s">
        <v>847</v>
      </c>
      <c r="H252" s="382"/>
      <c r="I252" s="382" t="s">
        <v>5322</v>
      </c>
      <c r="J252" s="371"/>
      <c r="K252" s="373"/>
      <c r="L252" s="374"/>
      <c r="M252" s="373"/>
      <c r="N252" s="383"/>
      <c r="V252" s="361"/>
      <c r="W252" s="367"/>
      <c r="AC252" s="367"/>
      <c r="AD252" s="384" t="s">
        <v>1238</v>
      </c>
      <c r="AE252" s="367"/>
      <c r="AG252" s="367"/>
      <c r="AH252" s="367"/>
    </row>
    <row r="253" spans="1:34" s="332" customFormat="1" ht="12" x14ac:dyDescent="0.2">
      <c r="A253" s="372"/>
      <c r="B253" s="371"/>
      <c r="C253" s="1065" t="s">
        <v>443</v>
      </c>
      <c r="D253" s="1065"/>
      <c r="E253" s="1065"/>
      <c r="F253" s="373" t="s">
        <v>444</v>
      </c>
      <c r="G253" s="373" t="s">
        <v>2184</v>
      </c>
      <c r="H253" s="373" t="s">
        <v>436</v>
      </c>
      <c r="I253" s="373" t="s">
        <v>5323</v>
      </c>
      <c r="J253" s="374"/>
      <c r="K253" s="373"/>
      <c r="L253" s="374"/>
      <c r="M253" s="373"/>
      <c r="N253" s="375"/>
      <c r="V253" s="361"/>
      <c r="W253" s="367"/>
      <c r="AA253" s="335" t="s">
        <v>443</v>
      </c>
      <c r="AC253" s="367"/>
      <c r="AD253" s="384"/>
      <c r="AE253" s="367"/>
      <c r="AG253" s="367"/>
      <c r="AH253" s="367"/>
    </row>
    <row r="254" spans="1:34" s="332" customFormat="1" ht="12" x14ac:dyDescent="0.2">
      <c r="A254" s="372"/>
      <c r="B254" s="371"/>
      <c r="C254" s="1065" t="s">
        <v>447</v>
      </c>
      <c r="D254" s="1065"/>
      <c r="E254" s="1065"/>
      <c r="F254" s="373" t="s">
        <v>444</v>
      </c>
      <c r="G254" s="373" t="s">
        <v>850</v>
      </c>
      <c r="H254" s="373" t="s">
        <v>436</v>
      </c>
      <c r="I254" s="373" t="s">
        <v>5324</v>
      </c>
      <c r="J254" s="374"/>
      <c r="K254" s="373"/>
      <c r="L254" s="374"/>
      <c r="M254" s="373"/>
      <c r="N254" s="375"/>
      <c r="V254" s="361"/>
      <c r="W254" s="367"/>
      <c r="AA254" s="335" t="s">
        <v>447</v>
      </c>
      <c r="AC254" s="367"/>
      <c r="AD254" s="384"/>
      <c r="AE254" s="367"/>
      <c r="AG254" s="367"/>
      <c r="AH254" s="367"/>
    </row>
    <row r="255" spans="1:34" s="332" customFormat="1" ht="12" x14ac:dyDescent="0.2">
      <c r="A255" s="372"/>
      <c r="B255" s="371"/>
      <c r="C255" s="1077" t="s">
        <v>450</v>
      </c>
      <c r="D255" s="1077"/>
      <c r="E255" s="1077"/>
      <c r="F255" s="376"/>
      <c r="G255" s="376"/>
      <c r="H255" s="376"/>
      <c r="I255" s="376"/>
      <c r="J255" s="377">
        <v>95.43</v>
      </c>
      <c r="K255" s="376"/>
      <c r="L255" s="377">
        <v>4.4000000000000004</v>
      </c>
      <c r="M255" s="376"/>
      <c r="N255" s="378"/>
      <c r="V255" s="361"/>
      <c r="W255" s="367"/>
      <c r="AB255" s="335" t="s">
        <v>450</v>
      </c>
      <c r="AC255" s="367"/>
      <c r="AD255" s="384"/>
      <c r="AE255" s="367"/>
      <c r="AG255" s="367"/>
      <c r="AH255" s="367"/>
    </row>
    <row r="256" spans="1:34" s="332" customFormat="1" ht="12" x14ac:dyDescent="0.2">
      <c r="A256" s="372"/>
      <c r="B256" s="371"/>
      <c r="C256" s="1065" t="s">
        <v>451</v>
      </c>
      <c r="D256" s="1065"/>
      <c r="E256" s="1065"/>
      <c r="F256" s="373"/>
      <c r="G256" s="373"/>
      <c r="H256" s="373"/>
      <c r="I256" s="373"/>
      <c r="J256" s="374"/>
      <c r="K256" s="373"/>
      <c r="L256" s="374">
        <v>2.58</v>
      </c>
      <c r="M256" s="373"/>
      <c r="N256" s="375"/>
      <c r="V256" s="361"/>
      <c r="W256" s="367"/>
      <c r="AA256" s="335" t="s">
        <v>451</v>
      </c>
      <c r="AC256" s="367"/>
      <c r="AD256" s="384"/>
      <c r="AE256" s="367"/>
      <c r="AG256" s="367"/>
      <c r="AH256" s="367"/>
    </row>
    <row r="257" spans="1:34" s="332" customFormat="1" ht="22.5" x14ac:dyDescent="0.2">
      <c r="A257" s="372"/>
      <c r="B257" s="371" t="s">
        <v>1245</v>
      </c>
      <c r="C257" s="1065" t="s">
        <v>1246</v>
      </c>
      <c r="D257" s="1065"/>
      <c r="E257" s="1065"/>
      <c r="F257" s="373" t="s">
        <v>454</v>
      </c>
      <c r="G257" s="373" t="s">
        <v>1169</v>
      </c>
      <c r="H257" s="373"/>
      <c r="I257" s="373" t="s">
        <v>1169</v>
      </c>
      <c r="J257" s="374"/>
      <c r="K257" s="373"/>
      <c r="L257" s="374">
        <v>2.84</v>
      </c>
      <c r="M257" s="373"/>
      <c r="N257" s="375"/>
      <c r="V257" s="361"/>
      <c r="W257" s="367"/>
      <c r="AA257" s="335" t="s">
        <v>1246</v>
      </c>
      <c r="AC257" s="367"/>
      <c r="AD257" s="384"/>
      <c r="AE257" s="367"/>
      <c r="AG257" s="367"/>
      <c r="AH257" s="367"/>
    </row>
    <row r="258" spans="1:34" s="332" customFormat="1" ht="22.5" x14ac:dyDescent="0.2">
      <c r="A258" s="372"/>
      <c r="B258" s="371" t="s">
        <v>1247</v>
      </c>
      <c r="C258" s="1065" t="s">
        <v>1248</v>
      </c>
      <c r="D258" s="1065"/>
      <c r="E258" s="1065"/>
      <c r="F258" s="373" t="s">
        <v>454</v>
      </c>
      <c r="G258" s="373" t="s">
        <v>959</v>
      </c>
      <c r="H258" s="373"/>
      <c r="I258" s="373" t="s">
        <v>959</v>
      </c>
      <c r="J258" s="374"/>
      <c r="K258" s="373"/>
      <c r="L258" s="374">
        <v>1.78</v>
      </c>
      <c r="M258" s="373"/>
      <c r="N258" s="375"/>
      <c r="V258" s="361"/>
      <c r="W258" s="367"/>
      <c r="AA258" s="335" t="s">
        <v>1248</v>
      </c>
      <c r="AC258" s="367"/>
      <c r="AD258" s="384"/>
      <c r="AE258" s="367"/>
      <c r="AG258" s="367"/>
      <c r="AH258" s="367"/>
    </row>
    <row r="259" spans="1:34" s="332" customFormat="1" ht="12" x14ac:dyDescent="0.2">
      <c r="A259" s="379"/>
      <c r="B259" s="380"/>
      <c r="C259" s="1068" t="s">
        <v>459</v>
      </c>
      <c r="D259" s="1068"/>
      <c r="E259" s="1068"/>
      <c r="F259" s="364"/>
      <c r="G259" s="364"/>
      <c r="H259" s="364"/>
      <c r="I259" s="364"/>
      <c r="J259" s="365"/>
      <c r="K259" s="364"/>
      <c r="L259" s="365">
        <v>9.02</v>
      </c>
      <c r="M259" s="376"/>
      <c r="N259" s="366"/>
      <c r="V259" s="361"/>
      <c r="W259" s="367"/>
      <c r="AC259" s="367" t="s">
        <v>459</v>
      </c>
      <c r="AD259" s="384"/>
      <c r="AE259" s="367"/>
      <c r="AG259" s="367"/>
      <c r="AH259" s="367"/>
    </row>
    <row r="260" spans="1:34" s="332" customFormat="1" ht="22.5" x14ac:dyDescent="0.2">
      <c r="A260" s="362" t="s">
        <v>610</v>
      </c>
      <c r="B260" s="363" t="s">
        <v>1249</v>
      </c>
      <c r="C260" s="1068" t="s">
        <v>1250</v>
      </c>
      <c r="D260" s="1068"/>
      <c r="E260" s="1068"/>
      <c r="F260" s="364" t="s">
        <v>1239</v>
      </c>
      <c r="G260" s="364"/>
      <c r="H260" s="364"/>
      <c r="I260" s="364" t="s">
        <v>921</v>
      </c>
      <c r="J260" s="365">
        <v>1752.6</v>
      </c>
      <c r="K260" s="364"/>
      <c r="L260" s="365">
        <v>26.29</v>
      </c>
      <c r="M260" s="364"/>
      <c r="N260" s="366"/>
      <c r="V260" s="361"/>
      <c r="W260" s="367" t="s">
        <v>1250</v>
      </c>
      <c r="AC260" s="367"/>
      <c r="AD260" s="384"/>
      <c r="AE260" s="367"/>
      <c r="AG260" s="367"/>
      <c r="AH260" s="367"/>
    </row>
    <row r="261" spans="1:34" s="332" customFormat="1" ht="12" x14ac:dyDescent="0.2">
      <c r="A261" s="379"/>
      <c r="B261" s="380"/>
      <c r="C261" s="340" t="s">
        <v>462</v>
      </c>
      <c r="D261" s="385"/>
      <c r="E261" s="385"/>
      <c r="F261" s="386"/>
      <c r="G261" s="386"/>
      <c r="H261" s="386"/>
      <c r="I261" s="386"/>
      <c r="J261" s="387"/>
      <c r="K261" s="386"/>
      <c r="L261" s="387"/>
      <c r="M261" s="388"/>
      <c r="N261" s="389"/>
      <c r="V261" s="361"/>
      <c r="W261" s="367"/>
      <c r="AC261" s="367"/>
      <c r="AD261" s="384"/>
      <c r="AE261" s="367"/>
      <c r="AG261" s="367"/>
      <c r="AH261" s="367"/>
    </row>
    <row r="262" spans="1:34" s="332" customFormat="1" ht="22.5" x14ac:dyDescent="0.2">
      <c r="A262" s="362" t="s">
        <v>618</v>
      </c>
      <c r="B262" s="363" t="s">
        <v>1251</v>
      </c>
      <c r="C262" s="1068" t="s">
        <v>1252</v>
      </c>
      <c r="D262" s="1068"/>
      <c r="E262" s="1068"/>
      <c r="F262" s="364" t="s">
        <v>644</v>
      </c>
      <c r="G262" s="364"/>
      <c r="H262" s="364"/>
      <c r="I262" s="364" t="s">
        <v>5325</v>
      </c>
      <c r="J262" s="365">
        <v>485.9</v>
      </c>
      <c r="K262" s="364"/>
      <c r="L262" s="365">
        <v>4.08</v>
      </c>
      <c r="M262" s="364"/>
      <c r="N262" s="366"/>
      <c r="V262" s="361"/>
      <c r="W262" s="367" t="s">
        <v>1252</v>
      </c>
      <c r="AC262" s="367"/>
      <c r="AD262" s="384"/>
      <c r="AE262" s="367"/>
      <c r="AG262" s="367"/>
      <c r="AH262" s="367"/>
    </row>
    <row r="263" spans="1:34" s="332" customFormat="1" ht="12" x14ac:dyDescent="0.2">
      <c r="A263" s="379"/>
      <c r="B263" s="380"/>
      <c r="C263" s="340" t="s">
        <v>462</v>
      </c>
      <c r="D263" s="385"/>
      <c r="E263" s="385"/>
      <c r="F263" s="386"/>
      <c r="G263" s="386"/>
      <c r="H263" s="386"/>
      <c r="I263" s="386"/>
      <c r="J263" s="387"/>
      <c r="K263" s="386"/>
      <c r="L263" s="387"/>
      <c r="M263" s="388"/>
      <c r="N263" s="389"/>
      <c r="V263" s="361"/>
      <c r="W263" s="367"/>
      <c r="AC263" s="367"/>
      <c r="AD263" s="384"/>
      <c r="AE263" s="367"/>
      <c r="AG263" s="367"/>
      <c r="AH263" s="367"/>
    </row>
    <row r="264" spans="1:34" s="332" customFormat="1" ht="33.75" x14ac:dyDescent="0.2">
      <c r="A264" s="362" t="s">
        <v>625</v>
      </c>
      <c r="B264" s="363" t="s">
        <v>1050</v>
      </c>
      <c r="C264" s="1068" t="s">
        <v>5326</v>
      </c>
      <c r="D264" s="1068"/>
      <c r="E264" s="1068"/>
      <c r="F264" s="364" t="s">
        <v>532</v>
      </c>
      <c r="G264" s="364"/>
      <c r="H264" s="364"/>
      <c r="I264" s="364" t="s">
        <v>5327</v>
      </c>
      <c r="J264" s="365"/>
      <c r="K264" s="364"/>
      <c r="L264" s="365"/>
      <c r="M264" s="364"/>
      <c r="N264" s="366"/>
      <c r="V264" s="361"/>
      <c r="W264" s="367" t="s">
        <v>5326</v>
      </c>
      <c r="AC264" s="367"/>
      <c r="AD264" s="384"/>
      <c r="AE264" s="367"/>
      <c r="AG264" s="367"/>
      <c r="AH264" s="367"/>
    </row>
    <row r="265" spans="1:34" s="332" customFormat="1" ht="12" x14ac:dyDescent="0.2">
      <c r="A265" s="368"/>
      <c r="B265" s="369"/>
      <c r="C265" s="1065" t="s">
        <v>5328</v>
      </c>
      <c r="D265" s="1065"/>
      <c r="E265" s="1065"/>
      <c r="F265" s="1065"/>
      <c r="G265" s="1065"/>
      <c r="H265" s="1065"/>
      <c r="I265" s="1065"/>
      <c r="J265" s="1065"/>
      <c r="K265" s="1065"/>
      <c r="L265" s="1065"/>
      <c r="M265" s="1065"/>
      <c r="N265" s="1072"/>
      <c r="V265" s="361"/>
      <c r="W265" s="367"/>
      <c r="X265" s="335" t="s">
        <v>5328</v>
      </c>
      <c r="AC265" s="367"/>
      <c r="AD265" s="384"/>
      <c r="AE265" s="367"/>
      <c r="AG265" s="367"/>
      <c r="AH265" s="367"/>
    </row>
    <row r="266" spans="1:34" s="332" customFormat="1" ht="33.75" x14ac:dyDescent="0.2">
      <c r="A266" s="370"/>
      <c r="B266" s="371" t="s">
        <v>430</v>
      </c>
      <c r="C266" s="1065" t="s">
        <v>431</v>
      </c>
      <c r="D266" s="1065"/>
      <c r="E266" s="1065"/>
      <c r="F266" s="1065"/>
      <c r="G266" s="1065"/>
      <c r="H266" s="1065"/>
      <c r="I266" s="1065"/>
      <c r="J266" s="1065"/>
      <c r="K266" s="1065"/>
      <c r="L266" s="1065"/>
      <c r="M266" s="1065"/>
      <c r="N266" s="1072"/>
      <c r="V266" s="361"/>
      <c r="W266" s="367"/>
      <c r="Y266" s="335" t="s">
        <v>431</v>
      </c>
      <c r="AC266" s="367"/>
      <c r="AD266" s="384"/>
      <c r="AE266" s="367"/>
      <c r="AG266" s="367"/>
      <c r="AH266" s="367"/>
    </row>
    <row r="267" spans="1:34" s="332" customFormat="1" ht="12" x14ac:dyDescent="0.2">
      <c r="A267" s="372"/>
      <c r="B267" s="371" t="s">
        <v>423</v>
      </c>
      <c r="C267" s="1065" t="s">
        <v>432</v>
      </c>
      <c r="D267" s="1065"/>
      <c r="E267" s="1065"/>
      <c r="F267" s="373"/>
      <c r="G267" s="373"/>
      <c r="H267" s="373"/>
      <c r="I267" s="373"/>
      <c r="J267" s="374">
        <v>170.01</v>
      </c>
      <c r="K267" s="373" t="s">
        <v>436</v>
      </c>
      <c r="L267" s="374">
        <v>70.98</v>
      </c>
      <c r="M267" s="373"/>
      <c r="N267" s="375"/>
      <c r="V267" s="361"/>
      <c r="W267" s="367"/>
      <c r="Z267" s="335" t="s">
        <v>432</v>
      </c>
      <c r="AC267" s="367"/>
      <c r="AD267" s="384"/>
      <c r="AE267" s="367"/>
      <c r="AG267" s="367"/>
      <c r="AH267" s="367"/>
    </row>
    <row r="268" spans="1:34" s="332" customFormat="1" ht="12" x14ac:dyDescent="0.2">
      <c r="A268" s="372"/>
      <c r="B268" s="371" t="s">
        <v>434</v>
      </c>
      <c r="C268" s="1065" t="s">
        <v>435</v>
      </c>
      <c r="D268" s="1065"/>
      <c r="E268" s="1065"/>
      <c r="F268" s="373"/>
      <c r="G268" s="373"/>
      <c r="H268" s="373"/>
      <c r="I268" s="373"/>
      <c r="J268" s="374">
        <v>38.6</v>
      </c>
      <c r="K268" s="373" t="s">
        <v>436</v>
      </c>
      <c r="L268" s="374">
        <v>16.12</v>
      </c>
      <c r="M268" s="373"/>
      <c r="N268" s="375"/>
      <c r="V268" s="361"/>
      <c r="W268" s="367"/>
      <c r="Z268" s="335" t="s">
        <v>435</v>
      </c>
      <c r="AC268" s="367"/>
      <c r="AD268" s="384"/>
      <c r="AE268" s="367"/>
      <c r="AG268" s="367"/>
      <c r="AH268" s="367"/>
    </row>
    <row r="269" spans="1:34" s="332" customFormat="1" ht="12" x14ac:dyDescent="0.2">
      <c r="A269" s="372"/>
      <c r="B269" s="371" t="s">
        <v>437</v>
      </c>
      <c r="C269" s="1065" t="s">
        <v>438</v>
      </c>
      <c r="D269" s="1065"/>
      <c r="E269" s="1065"/>
      <c r="F269" s="373"/>
      <c r="G269" s="373"/>
      <c r="H269" s="373"/>
      <c r="I269" s="373"/>
      <c r="J269" s="374">
        <v>9.2899999999999991</v>
      </c>
      <c r="K269" s="373" t="s">
        <v>436</v>
      </c>
      <c r="L269" s="374">
        <v>3.88</v>
      </c>
      <c r="M269" s="373"/>
      <c r="N269" s="375"/>
      <c r="V269" s="361"/>
      <c r="W269" s="367"/>
      <c r="Z269" s="335" t="s">
        <v>438</v>
      </c>
      <c r="AC269" s="367"/>
      <c r="AD269" s="384"/>
      <c r="AE269" s="367"/>
      <c r="AG269" s="367"/>
      <c r="AH269" s="367"/>
    </row>
    <row r="270" spans="1:34" s="332" customFormat="1" ht="12" x14ac:dyDescent="0.2">
      <c r="A270" s="372"/>
      <c r="B270" s="371" t="s">
        <v>439</v>
      </c>
      <c r="C270" s="1065" t="s">
        <v>440</v>
      </c>
      <c r="D270" s="1065"/>
      <c r="E270" s="1065"/>
      <c r="F270" s="373"/>
      <c r="G270" s="373"/>
      <c r="H270" s="373"/>
      <c r="I270" s="373"/>
      <c r="J270" s="374">
        <v>0.91</v>
      </c>
      <c r="K270" s="373"/>
      <c r="L270" s="374">
        <v>0.3</v>
      </c>
      <c r="M270" s="373"/>
      <c r="N270" s="375"/>
      <c r="V270" s="361"/>
      <c r="W270" s="367"/>
      <c r="Z270" s="335" t="s">
        <v>440</v>
      </c>
      <c r="AC270" s="367"/>
      <c r="AD270" s="384"/>
      <c r="AE270" s="367"/>
      <c r="AG270" s="367"/>
      <c r="AH270" s="367"/>
    </row>
    <row r="271" spans="1:34" s="332" customFormat="1" ht="12" x14ac:dyDescent="0.2">
      <c r="A271" s="368"/>
      <c r="B271" s="381" t="s">
        <v>1054</v>
      </c>
      <c r="C271" s="1076" t="s">
        <v>1055</v>
      </c>
      <c r="D271" s="1076"/>
      <c r="E271" s="1076"/>
      <c r="F271" s="382" t="s">
        <v>411</v>
      </c>
      <c r="G271" s="382" t="s">
        <v>1056</v>
      </c>
      <c r="H271" s="382"/>
      <c r="I271" s="382" t="s">
        <v>5329</v>
      </c>
      <c r="J271" s="371"/>
      <c r="K271" s="373"/>
      <c r="L271" s="374"/>
      <c r="M271" s="373"/>
      <c r="N271" s="383"/>
      <c r="V271" s="361"/>
      <c r="W271" s="367"/>
      <c r="AC271" s="367"/>
      <c r="AD271" s="384" t="s">
        <v>1055</v>
      </c>
      <c r="AE271" s="367"/>
      <c r="AG271" s="367"/>
      <c r="AH271" s="367"/>
    </row>
    <row r="272" spans="1:34" s="332" customFormat="1" ht="12" x14ac:dyDescent="0.2">
      <c r="A272" s="372"/>
      <c r="B272" s="371"/>
      <c r="C272" s="1065" t="s">
        <v>443</v>
      </c>
      <c r="D272" s="1065"/>
      <c r="E272" s="1065"/>
      <c r="F272" s="373" t="s">
        <v>444</v>
      </c>
      <c r="G272" s="373" t="s">
        <v>1058</v>
      </c>
      <c r="H272" s="373" t="s">
        <v>436</v>
      </c>
      <c r="I272" s="373" t="s">
        <v>5330</v>
      </c>
      <c r="J272" s="374"/>
      <c r="K272" s="373"/>
      <c r="L272" s="374"/>
      <c r="M272" s="373"/>
      <c r="N272" s="375"/>
      <c r="V272" s="361"/>
      <c r="W272" s="367"/>
      <c r="AA272" s="335" t="s">
        <v>443</v>
      </c>
      <c r="AC272" s="367"/>
      <c r="AD272" s="384"/>
      <c r="AE272" s="367"/>
      <c r="AG272" s="367"/>
      <c r="AH272" s="367"/>
    </row>
    <row r="273" spans="1:34" s="332" customFormat="1" ht="12" x14ac:dyDescent="0.2">
      <c r="A273" s="372"/>
      <c r="B273" s="371"/>
      <c r="C273" s="1065" t="s">
        <v>447</v>
      </c>
      <c r="D273" s="1065"/>
      <c r="E273" s="1065"/>
      <c r="F273" s="373" t="s">
        <v>444</v>
      </c>
      <c r="G273" s="373" t="s">
        <v>812</v>
      </c>
      <c r="H273" s="373" t="s">
        <v>436</v>
      </c>
      <c r="I273" s="373" t="s">
        <v>5331</v>
      </c>
      <c r="J273" s="374"/>
      <c r="K273" s="373"/>
      <c r="L273" s="374"/>
      <c r="M273" s="373"/>
      <c r="N273" s="375"/>
      <c r="V273" s="361"/>
      <c r="W273" s="367"/>
      <c r="AA273" s="335" t="s">
        <v>447</v>
      </c>
      <c r="AC273" s="367"/>
      <c r="AD273" s="384"/>
      <c r="AE273" s="367"/>
      <c r="AG273" s="367"/>
      <c r="AH273" s="367"/>
    </row>
    <row r="274" spans="1:34" s="332" customFormat="1" ht="12" x14ac:dyDescent="0.2">
      <c r="A274" s="372"/>
      <c r="B274" s="371"/>
      <c r="C274" s="1077" t="s">
        <v>450</v>
      </c>
      <c r="D274" s="1077"/>
      <c r="E274" s="1077"/>
      <c r="F274" s="376"/>
      <c r="G274" s="376"/>
      <c r="H274" s="376"/>
      <c r="I274" s="376"/>
      <c r="J274" s="377">
        <v>209.52</v>
      </c>
      <c r="K274" s="376"/>
      <c r="L274" s="377">
        <v>87.4</v>
      </c>
      <c r="M274" s="376"/>
      <c r="N274" s="378"/>
      <c r="V274" s="361"/>
      <c r="W274" s="367"/>
      <c r="AB274" s="335" t="s">
        <v>450</v>
      </c>
      <c r="AC274" s="367"/>
      <c r="AD274" s="384"/>
      <c r="AE274" s="367"/>
      <c r="AG274" s="367"/>
      <c r="AH274" s="367"/>
    </row>
    <row r="275" spans="1:34" s="332" customFormat="1" ht="12" x14ac:dyDescent="0.2">
      <c r="A275" s="372"/>
      <c r="B275" s="371"/>
      <c r="C275" s="1065" t="s">
        <v>451</v>
      </c>
      <c r="D275" s="1065"/>
      <c r="E275" s="1065"/>
      <c r="F275" s="373"/>
      <c r="G275" s="373"/>
      <c r="H275" s="373"/>
      <c r="I275" s="373"/>
      <c r="J275" s="374"/>
      <c r="K275" s="373"/>
      <c r="L275" s="374">
        <v>74.86</v>
      </c>
      <c r="M275" s="373"/>
      <c r="N275" s="375"/>
      <c r="V275" s="361"/>
      <c r="W275" s="367"/>
      <c r="AA275" s="335" t="s">
        <v>451</v>
      </c>
      <c r="AC275" s="367"/>
      <c r="AD275" s="384"/>
      <c r="AE275" s="367"/>
      <c r="AG275" s="367"/>
      <c r="AH275" s="367"/>
    </row>
    <row r="276" spans="1:34" s="332" customFormat="1" ht="22.5" x14ac:dyDescent="0.2">
      <c r="A276" s="372"/>
      <c r="B276" s="371" t="s">
        <v>1061</v>
      </c>
      <c r="C276" s="1065" t="s">
        <v>1062</v>
      </c>
      <c r="D276" s="1065"/>
      <c r="E276" s="1065"/>
      <c r="F276" s="373" t="s">
        <v>454</v>
      </c>
      <c r="G276" s="373" t="s">
        <v>1063</v>
      </c>
      <c r="H276" s="373"/>
      <c r="I276" s="373" t="s">
        <v>1063</v>
      </c>
      <c r="J276" s="374"/>
      <c r="K276" s="373"/>
      <c r="L276" s="374">
        <v>83.84</v>
      </c>
      <c r="M276" s="373"/>
      <c r="N276" s="375"/>
      <c r="V276" s="361"/>
      <c r="W276" s="367"/>
      <c r="AA276" s="335" t="s">
        <v>1062</v>
      </c>
      <c r="AC276" s="367"/>
      <c r="AD276" s="384"/>
      <c r="AE276" s="367"/>
      <c r="AG276" s="367"/>
      <c r="AH276" s="367"/>
    </row>
    <row r="277" spans="1:34" s="332" customFormat="1" ht="22.5" x14ac:dyDescent="0.2">
      <c r="A277" s="372"/>
      <c r="B277" s="371" t="s">
        <v>1064</v>
      </c>
      <c r="C277" s="1065" t="s">
        <v>1065</v>
      </c>
      <c r="D277" s="1065"/>
      <c r="E277" s="1065"/>
      <c r="F277" s="373" t="s">
        <v>454</v>
      </c>
      <c r="G277" s="373" t="s">
        <v>936</v>
      </c>
      <c r="H277" s="373"/>
      <c r="I277" s="373" t="s">
        <v>936</v>
      </c>
      <c r="J277" s="374"/>
      <c r="K277" s="373"/>
      <c r="L277" s="374">
        <v>48.66</v>
      </c>
      <c r="M277" s="373"/>
      <c r="N277" s="375"/>
      <c r="V277" s="361"/>
      <c r="W277" s="367"/>
      <c r="AA277" s="335" t="s">
        <v>1065</v>
      </c>
      <c r="AC277" s="367"/>
      <c r="AD277" s="384"/>
      <c r="AE277" s="367"/>
      <c r="AG277" s="367"/>
      <c r="AH277" s="367"/>
    </row>
    <row r="278" spans="1:34" s="332" customFormat="1" ht="12" x14ac:dyDescent="0.2">
      <c r="A278" s="379"/>
      <c r="B278" s="380"/>
      <c r="C278" s="1068" t="s">
        <v>459</v>
      </c>
      <c r="D278" s="1068"/>
      <c r="E278" s="1068"/>
      <c r="F278" s="364"/>
      <c r="G278" s="364"/>
      <c r="H278" s="364"/>
      <c r="I278" s="364"/>
      <c r="J278" s="365"/>
      <c r="K278" s="364"/>
      <c r="L278" s="365">
        <v>219.9</v>
      </c>
      <c r="M278" s="376"/>
      <c r="N278" s="366"/>
      <c r="V278" s="361"/>
      <c r="W278" s="367"/>
      <c r="AC278" s="367" t="s">
        <v>459</v>
      </c>
      <c r="AD278" s="384"/>
      <c r="AE278" s="367"/>
      <c r="AG278" s="367"/>
      <c r="AH278" s="367"/>
    </row>
    <row r="279" spans="1:34" s="332" customFormat="1" ht="45" x14ac:dyDescent="0.2">
      <c r="A279" s="362" t="s">
        <v>630</v>
      </c>
      <c r="B279" s="363" t="s">
        <v>1716</v>
      </c>
      <c r="C279" s="1068" t="s">
        <v>5332</v>
      </c>
      <c r="D279" s="1068"/>
      <c r="E279" s="1068"/>
      <c r="F279" s="364" t="s">
        <v>532</v>
      </c>
      <c r="G279" s="364"/>
      <c r="H279" s="364"/>
      <c r="I279" s="364" t="s">
        <v>5327</v>
      </c>
      <c r="J279" s="365"/>
      <c r="K279" s="364"/>
      <c r="L279" s="365"/>
      <c r="M279" s="364"/>
      <c r="N279" s="366"/>
      <c r="V279" s="361"/>
      <c r="W279" s="367" t="s">
        <v>5332</v>
      </c>
      <c r="AC279" s="367"/>
      <c r="AD279" s="384"/>
      <c r="AE279" s="367"/>
      <c r="AG279" s="367"/>
      <c r="AH279" s="367"/>
    </row>
    <row r="280" spans="1:34" s="332" customFormat="1" ht="12" x14ac:dyDescent="0.2">
      <c r="A280" s="368"/>
      <c r="B280" s="369"/>
      <c r="C280" s="1065" t="s">
        <v>5328</v>
      </c>
      <c r="D280" s="1065"/>
      <c r="E280" s="1065"/>
      <c r="F280" s="1065"/>
      <c r="G280" s="1065"/>
      <c r="H280" s="1065"/>
      <c r="I280" s="1065"/>
      <c r="J280" s="1065"/>
      <c r="K280" s="1065"/>
      <c r="L280" s="1065"/>
      <c r="M280" s="1065"/>
      <c r="N280" s="1072"/>
      <c r="V280" s="361"/>
      <c r="W280" s="367"/>
      <c r="X280" s="335" t="s">
        <v>5328</v>
      </c>
      <c r="AC280" s="367"/>
      <c r="AD280" s="384"/>
      <c r="AE280" s="367"/>
      <c r="AG280" s="367"/>
      <c r="AH280" s="367"/>
    </row>
    <row r="281" spans="1:34" s="332" customFormat="1" ht="12" x14ac:dyDescent="0.2">
      <c r="A281" s="370"/>
      <c r="B281" s="371"/>
      <c r="C281" s="1065" t="s">
        <v>5333</v>
      </c>
      <c r="D281" s="1065"/>
      <c r="E281" s="1065"/>
      <c r="F281" s="1065"/>
      <c r="G281" s="1065"/>
      <c r="H281" s="1065"/>
      <c r="I281" s="1065"/>
      <c r="J281" s="1065"/>
      <c r="K281" s="1065"/>
      <c r="L281" s="1065"/>
      <c r="M281" s="1065"/>
      <c r="N281" s="1072"/>
      <c r="V281" s="361"/>
      <c r="W281" s="367"/>
      <c r="Y281" s="335" t="s">
        <v>5333</v>
      </c>
      <c r="AC281" s="367"/>
      <c r="AD281" s="384"/>
      <c r="AE281" s="367"/>
      <c r="AG281" s="367"/>
      <c r="AH281" s="367"/>
    </row>
    <row r="282" spans="1:34" s="332" customFormat="1" ht="33.75" x14ac:dyDescent="0.2">
      <c r="A282" s="370"/>
      <c r="B282" s="371" t="s">
        <v>430</v>
      </c>
      <c r="C282" s="1065" t="s">
        <v>431</v>
      </c>
      <c r="D282" s="1065"/>
      <c r="E282" s="1065"/>
      <c r="F282" s="1065"/>
      <c r="G282" s="1065"/>
      <c r="H282" s="1065"/>
      <c r="I282" s="1065"/>
      <c r="J282" s="1065"/>
      <c r="K282" s="1065"/>
      <c r="L282" s="1065"/>
      <c r="M282" s="1065"/>
      <c r="N282" s="1072"/>
      <c r="V282" s="361"/>
      <c r="W282" s="367"/>
      <c r="Y282" s="335" t="s">
        <v>431</v>
      </c>
      <c r="AC282" s="367"/>
      <c r="AD282" s="384"/>
      <c r="AE282" s="367"/>
      <c r="AG282" s="367"/>
      <c r="AH282" s="367"/>
    </row>
    <row r="283" spans="1:34" s="332" customFormat="1" ht="12" x14ac:dyDescent="0.2">
      <c r="A283" s="372"/>
      <c r="B283" s="371" t="s">
        <v>423</v>
      </c>
      <c r="C283" s="1065" t="s">
        <v>432</v>
      </c>
      <c r="D283" s="1065"/>
      <c r="E283" s="1065"/>
      <c r="F283" s="373"/>
      <c r="G283" s="373"/>
      <c r="H283" s="373"/>
      <c r="I283" s="373"/>
      <c r="J283" s="374">
        <v>53.82</v>
      </c>
      <c r="K283" s="373" t="s">
        <v>1046</v>
      </c>
      <c r="L283" s="374">
        <v>44.94</v>
      </c>
      <c r="M283" s="373"/>
      <c r="N283" s="375"/>
      <c r="V283" s="361"/>
      <c r="W283" s="367"/>
      <c r="Z283" s="335" t="s">
        <v>432</v>
      </c>
      <c r="AC283" s="367"/>
      <c r="AD283" s="384"/>
      <c r="AE283" s="367"/>
      <c r="AG283" s="367"/>
      <c r="AH283" s="367"/>
    </row>
    <row r="284" spans="1:34" s="332" customFormat="1" ht="12" x14ac:dyDescent="0.2">
      <c r="A284" s="372"/>
      <c r="B284" s="371" t="s">
        <v>434</v>
      </c>
      <c r="C284" s="1065" t="s">
        <v>435</v>
      </c>
      <c r="D284" s="1065"/>
      <c r="E284" s="1065"/>
      <c r="F284" s="373"/>
      <c r="G284" s="373"/>
      <c r="H284" s="373"/>
      <c r="I284" s="373"/>
      <c r="J284" s="374">
        <v>19.149999999999999</v>
      </c>
      <c r="K284" s="373" t="s">
        <v>1046</v>
      </c>
      <c r="L284" s="374">
        <v>15.99</v>
      </c>
      <c r="M284" s="373"/>
      <c r="N284" s="375"/>
      <c r="V284" s="361"/>
      <c r="W284" s="367"/>
      <c r="Z284" s="335" t="s">
        <v>435</v>
      </c>
      <c r="AC284" s="367"/>
      <c r="AD284" s="384"/>
      <c r="AE284" s="367"/>
      <c r="AG284" s="367"/>
      <c r="AH284" s="367"/>
    </row>
    <row r="285" spans="1:34" s="332" customFormat="1" ht="12" x14ac:dyDescent="0.2">
      <c r="A285" s="372"/>
      <c r="B285" s="371" t="s">
        <v>437</v>
      </c>
      <c r="C285" s="1065" t="s">
        <v>438</v>
      </c>
      <c r="D285" s="1065"/>
      <c r="E285" s="1065"/>
      <c r="F285" s="373"/>
      <c r="G285" s="373"/>
      <c r="H285" s="373"/>
      <c r="I285" s="373"/>
      <c r="J285" s="374">
        <v>4.58</v>
      </c>
      <c r="K285" s="373" t="s">
        <v>1046</v>
      </c>
      <c r="L285" s="374">
        <v>3.82</v>
      </c>
      <c r="M285" s="373"/>
      <c r="N285" s="375"/>
      <c r="V285" s="361"/>
      <c r="W285" s="367"/>
      <c r="Z285" s="335" t="s">
        <v>438</v>
      </c>
      <c r="AC285" s="367"/>
      <c r="AD285" s="384"/>
      <c r="AE285" s="367"/>
      <c r="AG285" s="367"/>
      <c r="AH285" s="367"/>
    </row>
    <row r="286" spans="1:34" s="332" customFormat="1" ht="12" x14ac:dyDescent="0.2">
      <c r="A286" s="372"/>
      <c r="B286" s="371" t="s">
        <v>439</v>
      </c>
      <c r="C286" s="1065" t="s">
        <v>440</v>
      </c>
      <c r="D286" s="1065"/>
      <c r="E286" s="1065"/>
      <c r="F286" s="373"/>
      <c r="G286" s="373"/>
      <c r="H286" s="373"/>
      <c r="I286" s="373"/>
      <c r="J286" s="374">
        <v>0.55000000000000004</v>
      </c>
      <c r="K286" s="373" t="s">
        <v>434</v>
      </c>
      <c r="L286" s="374">
        <v>0.37</v>
      </c>
      <c r="M286" s="373"/>
      <c r="N286" s="375"/>
      <c r="V286" s="361"/>
      <c r="W286" s="367"/>
      <c r="Z286" s="335" t="s">
        <v>440</v>
      </c>
      <c r="AC286" s="367"/>
      <c r="AD286" s="384"/>
      <c r="AE286" s="367"/>
      <c r="AG286" s="367"/>
      <c r="AH286" s="367"/>
    </row>
    <row r="287" spans="1:34" s="332" customFormat="1" ht="12" x14ac:dyDescent="0.2">
      <c r="A287" s="368"/>
      <c r="B287" s="381" t="s">
        <v>1054</v>
      </c>
      <c r="C287" s="1076" t="s">
        <v>1055</v>
      </c>
      <c r="D287" s="1076"/>
      <c r="E287" s="1076"/>
      <c r="F287" s="382" t="s">
        <v>411</v>
      </c>
      <c r="G287" s="382" t="s">
        <v>960</v>
      </c>
      <c r="H287" s="382" t="s">
        <v>434</v>
      </c>
      <c r="I287" s="382" t="s">
        <v>5329</v>
      </c>
      <c r="J287" s="371"/>
      <c r="K287" s="373"/>
      <c r="L287" s="374"/>
      <c r="M287" s="373"/>
      <c r="N287" s="383"/>
      <c r="V287" s="361"/>
      <c r="W287" s="367"/>
      <c r="AC287" s="367"/>
      <c r="AD287" s="384" t="s">
        <v>1055</v>
      </c>
      <c r="AE287" s="367"/>
      <c r="AG287" s="367"/>
      <c r="AH287" s="367"/>
    </row>
    <row r="288" spans="1:34" s="332" customFormat="1" ht="12" x14ac:dyDescent="0.2">
      <c r="A288" s="372"/>
      <c r="B288" s="371"/>
      <c r="C288" s="1065" t="s">
        <v>443</v>
      </c>
      <c r="D288" s="1065"/>
      <c r="E288" s="1065"/>
      <c r="F288" s="373" t="s">
        <v>444</v>
      </c>
      <c r="G288" s="373" t="s">
        <v>1721</v>
      </c>
      <c r="H288" s="373" t="s">
        <v>1046</v>
      </c>
      <c r="I288" s="373" t="s">
        <v>5334</v>
      </c>
      <c r="J288" s="374"/>
      <c r="K288" s="373"/>
      <c r="L288" s="374"/>
      <c r="M288" s="373"/>
      <c r="N288" s="375"/>
      <c r="V288" s="361"/>
      <c r="W288" s="367"/>
      <c r="AA288" s="335" t="s">
        <v>443</v>
      </c>
      <c r="AC288" s="367"/>
      <c r="AD288" s="384"/>
      <c r="AE288" s="367"/>
      <c r="AG288" s="367"/>
      <c r="AH288" s="367"/>
    </row>
    <row r="289" spans="1:34" s="332" customFormat="1" ht="12" x14ac:dyDescent="0.2">
      <c r="A289" s="372"/>
      <c r="B289" s="371"/>
      <c r="C289" s="1065" t="s">
        <v>447</v>
      </c>
      <c r="D289" s="1065"/>
      <c r="E289" s="1065"/>
      <c r="F289" s="373" t="s">
        <v>444</v>
      </c>
      <c r="G289" s="373" t="s">
        <v>1723</v>
      </c>
      <c r="H289" s="373" t="s">
        <v>1046</v>
      </c>
      <c r="I289" s="373" t="s">
        <v>5335</v>
      </c>
      <c r="J289" s="374"/>
      <c r="K289" s="373"/>
      <c r="L289" s="374"/>
      <c r="M289" s="373"/>
      <c r="N289" s="375"/>
      <c r="V289" s="361"/>
      <c r="W289" s="367"/>
      <c r="AA289" s="335" t="s">
        <v>447</v>
      </c>
      <c r="AC289" s="367"/>
      <c r="AD289" s="384"/>
      <c r="AE289" s="367"/>
      <c r="AG289" s="367"/>
      <c r="AH289" s="367"/>
    </row>
    <row r="290" spans="1:34" s="332" customFormat="1" ht="12" x14ac:dyDescent="0.2">
      <c r="A290" s="372"/>
      <c r="B290" s="371"/>
      <c r="C290" s="1077" t="s">
        <v>450</v>
      </c>
      <c r="D290" s="1077"/>
      <c r="E290" s="1077"/>
      <c r="F290" s="376"/>
      <c r="G290" s="376"/>
      <c r="H290" s="376"/>
      <c r="I290" s="376"/>
      <c r="J290" s="377">
        <v>73.52</v>
      </c>
      <c r="K290" s="376"/>
      <c r="L290" s="377">
        <v>61.3</v>
      </c>
      <c r="M290" s="376"/>
      <c r="N290" s="378"/>
      <c r="V290" s="361"/>
      <c r="W290" s="367"/>
      <c r="AB290" s="335" t="s">
        <v>450</v>
      </c>
      <c r="AC290" s="367"/>
      <c r="AD290" s="384"/>
      <c r="AE290" s="367"/>
      <c r="AG290" s="367"/>
      <c r="AH290" s="367"/>
    </row>
    <row r="291" spans="1:34" s="332" customFormat="1" ht="12" x14ac:dyDescent="0.2">
      <c r="A291" s="372"/>
      <c r="B291" s="371"/>
      <c r="C291" s="1065" t="s">
        <v>451</v>
      </c>
      <c r="D291" s="1065"/>
      <c r="E291" s="1065"/>
      <c r="F291" s="373"/>
      <c r="G291" s="373"/>
      <c r="H291" s="373"/>
      <c r="I291" s="373"/>
      <c r="J291" s="374"/>
      <c r="K291" s="373"/>
      <c r="L291" s="374">
        <v>48.76</v>
      </c>
      <c r="M291" s="373"/>
      <c r="N291" s="375"/>
      <c r="V291" s="361"/>
      <c r="W291" s="367"/>
      <c r="AA291" s="335" t="s">
        <v>451</v>
      </c>
      <c r="AC291" s="367"/>
      <c r="AD291" s="384"/>
      <c r="AE291" s="367"/>
      <c r="AG291" s="367"/>
      <c r="AH291" s="367"/>
    </row>
    <row r="292" spans="1:34" s="332" customFormat="1" ht="22.5" x14ac:dyDescent="0.2">
      <c r="A292" s="372"/>
      <c r="B292" s="371" t="s">
        <v>1061</v>
      </c>
      <c r="C292" s="1065" t="s">
        <v>1062</v>
      </c>
      <c r="D292" s="1065"/>
      <c r="E292" s="1065"/>
      <c r="F292" s="373" t="s">
        <v>454</v>
      </c>
      <c r="G292" s="373" t="s">
        <v>1063</v>
      </c>
      <c r="H292" s="373"/>
      <c r="I292" s="373" t="s">
        <v>1063</v>
      </c>
      <c r="J292" s="374"/>
      <c r="K292" s="373"/>
      <c r="L292" s="374">
        <v>54.61</v>
      </c>
      <c r="M292" s="373"/>
      <c r="N292" s="375"/>
      <c r="V292" s="361"/>
      <c r="W292" s="367"/>
      <c r="AA292" s="335" t="s">
        <v>1062</v>
      </c>
      <c r="AC292" s="367"/>
      <c r="AD292" s="384"/>
      <c r="AE292" s="367"/>
      <c r="AG292" s="367"/>
      <c r="AH292" s="367"/>
    </row>
    <row r="293" spans="1:34" s="332" customFormat="1" ht="22.5" x14ac:dyDescent="0.2">
      <c r="A293" s="372"/>
      <c r="B293" s="371" t="s">
        <v>1064</v>
      </c>
      <c r="C293" s="1065" t="s">
        <v>1065</v>
      </c>
      <c r="D293" s="1065"/>
      <c r="E293" s="1065"/>
      <c r="F293" s="373" t="s">
        <v>454</v>
      </c>
      <c r="G293" s="373" t="s">
        <v>936</v>
      </c>
      <c r="H293" s="373"/>
      <c r="I293" s="373" t="s">
        <v>936</v>
      </c>
      <c r="J293" s="374"/>
      <c r="K293" s="373"/>
      <c r="L293" s="374">
        <v>31.69</v>
      </c>
      <c r="M293" s="373"/>
      <c r="N293" s="375"/>
      <c r="V293" s="361"/>
      <c r="W293" s="367"/>
      <c r="AA293" s="335" t="s">
        <v>1065</v>
      </c>
      <c r="AC293" s="367"/>
      <c r="AD293" s="384"/>
      <c r="AE293" s="367"/>
      <c r="AG293" s="367"/>
      <c r="AH293" s="367"/>
    </row>
    <row r="294" spans="1:34" s="332" customFormat="1" ht="12" x14ac:dyDescent="0.2">
      <c r="A294" s="379"/>
      <c r="B294" s="380"/>
      <c r="C294" s="1068" t="s">
        <v>459</v>
      </c>
      <c r="D294" s="1068"/>
      <c r="E294" s="1068"/>
      <c r="F294" s="364"/>
      <c r="G294" s="364"/>
      <c r="H294" s="364"/>
      <c r="I294" s="364"/>
      <c r="J294" s="365"/>
      <c r="K294" s="364"/>
      <c r="L294" s="365">
        <v>147.6</v>
      </c>
      <c r="M294" s="376"/>
      <c r="N294" s="366"/>
      <c r="V294" s="361"/>
      <c r="W294" s="367"/>
      <c r="AC294" s="367" t="s">
        <v>459</v>
      </c>
      <c r="AD294" s="384"/>
      <c r="AE294" s="367"/>
      <c r="AG294" s="367"/>
      <c r="AH294" s="367"/>
    </row>
    <row r="295" spans="1:34" s="332" customFormat="1" ht="22.5" x14ac:dyDescent="0.2">
      <c r="A295" s="362" t="s">
        <v>152</v>
      </c>
      <c r="B295" s="363" t="s">
        <v>1067</v>
      </c>
      <c r="C295" s="1068" t="s">
        <v>1068</v>
      </c>
      <c r="D295" s="1068"/>
      <c r="E295" s="1068"/>
      <c r="F295" s="364" t="s">
        <v>411</v>
      </c>
      <c r="G295" s="364"/>
      <c r="H295" s="364"/>
      <c r="I295" s="364" t="s">
        <v>5336</v>
      </c>
      <c r="J295" s="365">
        <v>4812.7</v>
      </c>
      <c r="K295" s="364"/>
      <c r="L295" s="365">
        <v>482.23</v>
      </c>
      <c r="M295" s="364"/>
      <c r="N295" s="366"/>
      <c r="V295" s="361"/>
      <c r="W295" s="367" t="s">
        <v>1068</v>
      </c>
      <c r="AC295" s="367"/>
      <c r="AD295" s="384"/>
      <c r="AE295" s="367"/>
      <c r="AG295" s="367"/>
      <c r="AH295" s="367"/>
    </row>
    <row r="296" spans="1:34" s="332" customFormat="1" ht="12" x14ac:dyDescent="0.2">
      <c r="A296" s="379"/>
      <c r="B296" s="380"/>
      <c r="C296" s="340" t="s">
        <v>462</v>
      </c>
      <c r="D296" s="385"/>
      <c r="E296" s="385"/>
      <c r="F296" s="386"/>
      <c r="G296" s="386"/>
      <c r="H296" s="386"/>
      <c r="I296" s="386"/>
      <c r="J296" s="387"/>
      <c r="K296" s="386"/>
      <c r="L296" s="387"/>
      <c r="M296" s="388"/>
      <c r="N296" s="389"/>
      <c r="V296" s="361"/>
      <c r="W296" s="367"/>
      <c r="AC296" s="367"/>
      <c r="AD296" s="384"/>
      <c r="AE296" s="367"/>
      <c r="AG296" s="367"/>
      <c r="AH296" s="367"/>
    </row>
    <row r="297" spans="1:34" s="332" customFormat="1" ht="12" x14ac:dyDescent="0.2">
      <c r="A297" s="368"/>
      <c r="B297" s="369"/>
      <c r="C297" s="1065" t="s">
        <v>5337</v>
      </c>
      <c r="D297" s="1065"/>
      <c r="E297" s="1065"/>
      <c r="F297" s="1065"/>
      <c r="G297" s="1065"/>
      <c r="H297" s="1065"/>
      <c r="I297" s="1065"/>
      <c r="J297" s="1065"/>
      <c r="K297" s="1065"/>
      <c r="L297" s="1065"/>
      <c r="M297" s="1065"/>
      <c r="N297" s="1072"/>
      <c r="V297" s="361"/>
      <c r="W297" s="367"/>
      <c r="X297" s="335" t="s">
        <v>5337</v>
      </c>
      <c r="AC297" s="367"/>
      <c r="AD297" s="384"/>
      <c r="AE297" s="367"/>
      <c r="AG297" s="367"/>
      <c r="AH297" s="367"/>
    </row>
    <row r="298" spans="1:34" s="332" customFormat="1" ht="56.25" x14ac:dyDescent="0.2">
      <c r="A298" s="362" t="s">
        <v>159</v>
      </c>
      <c r="B298" s="363" t="s">
        <v>5338</v>
      </c>
      <c r="C298" s="1068" t="s">
        <v>5339</v>
      </c>
      <c r="D298" s="1068"/>
      <c r="E298" s="1068"/>
      <c r="F298" s="364" t="s">
        <v>1026</v>
      </c>
      <c r="G298" s="364"/>
      <c r="H298" s="364"/>
      <c r="I298" s="364" t="s">
        <v>2083</v>
      </c>
      <c r="J298" s="365"/>
      <c r="K298" s="364"/>
      <c r="L298" s="365"/>
      <c r="M298" s="364"/>
      <c r="N298" s="366"/>
      <c r="V298" s="361"/>
      <c r="W298" s="367" t="s">
        <v>5339</v>
      </c>
      <c r="AC298" s="367"/>
      <c r="AD298" s="384"/>
      <c r="AE298" s="367"/>
      <c r="AG298" s="367"/>
      <c r="AH298" s="367"/>
    </row>
    <row r="299" spans="1:34" s="332" customFormat="1" ht="12" x14ac:dyDescent="0.2">
      <c r="A299" s="368"/>
      <c r="B299" s="369"/>
      <c r="C299" s="1065" t="s">
        <v>2528</v>
      </c>
      <c r="D299" s="1065"/>
      <c r="E299" s="1065"/>
      <c r="F299" s="1065"/>
      <c r="G299" s="1065"/>
      <c r="H299" s="1065"/>
      <c r="I299" s="1065"/>
      <c r="J299" s="1065"/>
      <c r="K299" s="1065"/>
      <c r="L299" s="1065"/>
      <c r="M299" s="1065"/>
      <c r="N299" s="1072"/>
      <c r="V299" s="361"/>
      <c r="W299" s="367"/>
      <c r="X299" s="335" t="s">
        <v>2528</v>
      </c>
      <c r="AC299" s="367"/>
      <c r="AD299" s="384"/>
      <c r="AE299" s="367"/>
      <c r="AG299" s="367"/>
      <c r="AH299" s="367"/>
    </row>
    <row r="300" spans="1:34" s="332" customFormat="1" ht="33.75" x14ac:dyDescent="0.2">
      <c r="A300" s="370"/>
      <c r="B300" s="371" t="s">
        <v>430</v>
      </c>
      <c r="C300" s="1065" t="s">
        <v>431</v>
      </c>
      <c r="D300" s="1065"/>
      <c r="E300" s="1065"/>
      <c r="F300" s="1065"/>
      <c r="G300" s="1065"/>
      <c r="H300" s="1065"/>
      <c r="I300" s="1065"/>
      <c r="J300" s="1065"/>
      <c r="K300" s="1065"/>
      <c r="L300" s="1065"/>
      <c r="M300" s="1065"/>
      <c r="N300" s="1072"/>
      <c r="V300" s="361"/>
      <c r="W300" s="367"/>
      <c r="Y300" s="335" t="s">
        <v>431</v>
      </c>
      <c r="AC300" s="367"/>
      <c r="AD300" s="384"/>
      <c r="AE300" s="367"/>
      <c r="AG300" s="367"/>
      <c r="AH300" s="367"/>
    </row>
    <row r="301" spans="1:34" s="332" customFormat="1" ht="12" x14ac:dyDescent="0.2">
      <c r="A301" s="372"/>
      <c r="B301" s="371" t="s">
        <v>423</v>
      </c>
      <c r="C301" s="1065" t="s">
        <v>432</v>
      </c>
      <c r="D301" s="1065"/>
      <c r="E301" s="1065"/>
      <c r="F301" s="373"/>
      <c r="G301" s="373"/>
      <c r="H301" s="373"/>
      <c r="I301" s="373"/>
      <c r="J301" s="374">
        <v>502.59</v>
      </c>
      <c r="K301" s="373" t="s">
        <v>436</v>
      </c>
      <c r="L301" s="374">
        <v>62.82</v>
      </c>
      <c r="M301" s="373"/>
      <c r="N301" s="375"/>
      <c r="V301" s="361"/>
      <c r="W301" s="367"/>
      <c r="Z301" s="335" t="s">
        <v>432</v>
      </c>
      <c r="AC301" s="367"/>
      <c r="AD301" s="384"/>
      <c r="AE301" s="367"/>
      <c r="AG301" s="367"/>
      <c r="AH301" s="367"/>
    </row>
    <row r="302" spans="1:34" s="332" customFormat="1" ht="12" x14ac:dyDescent="0.2">
      <c r="A302" s="372"/>
      <c r="B302" s="371" t="s">
        <v>434</v>
      </c>
      <c r="C302" s="1065" t="s">
        <v>435</v>
      </c>
      <c r="D302" s="1065"/>
      <c r="E302" s="1065"/>
      <c r="F302" s="373"/>
      <c r="G302" s="373"/>
      <c r="H302" s="373"/>
      <c r="I302" s="373"/>
      <c r="J302" s="374">
        <v>8.89</v>
      </c>
      <c r="K302" s="373" t="s">
        <v>436</v>
      </c>
      <c r="L302" s="374">
        <v>1.1100000000000001</v>
      </c>
      <c r="M302" s="373"/>
      <c r="N302" s="375"/>
      <c r="V302" s="361"/>
      <c r="W302" s="367"/>
      <c r="Z302" s="335" t="s">
        <v>435</v>
      </c>
      <c r="AC302" s="367"/>
      <c r="AD302" s="384"/>
      <c r="AE302" s="367"/>
      <c r="AG302" s="367"/>
      <c r="AH302" s="367"/>
    </row>
    <row r="303" spans="1:34" s="332" customFormat="1" ht="12" x14ac:dyDescent="0.2">
      <c r="A303" s="372"/>
      <c r="B303" s="371" t="s">
        <v>437</v>
      </c>
      <c r="C303" s="1065" t="s">
        <v>438</v>
      </c>
      <c r="D303" s="1065"/>
      <c r="E303" s="1065"/>
      <c r="F303" s="373"/>
      <c r="G303" s="373"/>
      <c r="H303" s="373"/>
      <c r="I303" s="373"/>
      <c r="J303" s="374">
        <v>1.3</v>
      </c>
      <c r="K303" s="373" t="s">
        <v>436</v>
      </c>
      <c r="L303" s="374">
        <v>0.16</v>
      </c>
      <c r="M303" s="373"/>
      <c r="N303" s="375"/>
      <c r="V303" s="361"/>
      <c r="W303" s="367"/>
      <c r="Z303" s="335" t="s">
        <v>438</v>
      </c>
      <c r="AC303" s="367"/>
      <c r="AD303" s="384"/>
      <c r="AE303" s="367"/>
      <c r="AG303" s="367"/>
      <c r="AH303" s="367"/>
    </row>
    <row r="304" spans="1:34" s="332" customFormat="1" ht="12" x14ac:dyDescent="0.2">
      <c r="A304" s="372"/>
      <c r="B304" s="371" t="s">
        <v>439</v>
      </c>
      <c r="C304" s="1065" t="s">
        <v>440</v>
      </c>
      <c r="D304" s="1065"/>
      <c r="E304" s="1065"/>
      <c r="F304" s="373"/>
      <c r="G304" s="373"/>
      <c r="H304" s="373"/>
      <c r="I304" s="373"/>
      <c r="J304" s="374">
        <v>229.5</v>
      </c>
      <c r="K304" s="373"/>
      <c r="L304" s="374">
        <v>22.95</v>
      </c>
      <c r="M304" s="373"/>
      <c r="N304" s="375"/>
      <c r="V304" s="361"/>
      <c r="W304" s="367"/>
      <c r="Z304" s="335" t="s">
        <v>440</v>
      </c>
      <c r="AC304" s="367"/>
      <c r="AD304" s="384"/>
      <c r="AE304" s="367"/>
      <c r="AG304" s="367"/>
      <c r="AH304" s="367"/>
    </row>
    <row r="305" spans="1:35" s="332" customFormat="1" ht="12" x14ac:dyDescent="0.2">
      <c r="A305" s="368"/>
      <c r="B305" s="381" t="s">
        <v>2529</v>
      </c>
      <c r="C305" s="1076" t="s">
        <v>2530</v>
      </c>
      <c r="D305" s="1076"/>
      <c r="E305" s="1076"/>
      <c r="F305" s="382" t="s">
        <v>1017</v>
      </c>
      <c r="G305" s="382" t="s">
        <v>489</v>
      </c>
      <c r="H305" s="382"/>
      <c r="I305" s="382" t="s">
        <v>489</v>
      </c>
      <c r="J305" s="371"/>
      <c r="K305" s="373"/>
      <c r="L305" s="374"/>
      <c r="M305" s="373"/>
      <c r="N305" s="383"/>
      <c r="V305" s="361"/>
      <c r="W305" s="367"/>
      <c r="AC305" s="367"/>
      <c r="AD305" s="384" t="s">
        <v>2530</v>
      </c>
      <c r="AE305" s="367"/>
      <c r="AG305" s="367"/>
      <c r="AH305" s="367"/>
    </row>
    <row r="306" spans="1:35" s="332" customFormat="1" ht="12" x14ac:dyDescent="0.2">
      <c r="A306" s="368"/>
      <c r="B306" s="381" t="s">
        <v>2531</v>
      </c>
      <c r="C306" s="1076" t="s">
        <v>2532</v>
      </c>
      <c r="D306" s="1076"/>
      <c r="E306" s="1076"/>
      <c r="F306" s="382" t="s">
        <v>488</v>
      </c>
      <c r="G306" s="382" t="s">
        <v>489</v>
      </c>
      <c r="H306" s="382"/>
      <c r="I306" s="382" t="s">
        <v>489</v>
      </c>
      <c r="J306" s="371"/>
      <c r="K306" s="373"/>
      <c r="L306" s="374"/>
      <c r="M306" s="373"/>
      <c r="N306" s="383"/>
      <c r="V306" s="361"/>
      <c r="W306" s="367"/>
      <c r="AC306" s="367"/>
      <c r="AD306" s="384" t="s">
        <v>2532</v>
      </c>
      <c r="AE306" s="367"/>
      <c r="AG306" s="367"/>
      <c r="AH306" s="367"/>
    </row>
    <row r="307" spans="1:35" s="332" customFormat="1" ht="22.5" x14ac:dyDescent="0.2">
      <c r="A307" s="368"/>
      <c r="B307" s="381" t="s">
        <v>5018</v>
      </c>
      <c r="C307" s="1076" t="s">
        <v>5340</v>
      </c>
      <c r="D307" s="1076"/>
      <c r="E307" s="1076"/>
      <c r="F307" s="382" t="s">
        <v>1003</v>
      </c>
      <c r="G307" s="382" t="s">
        <v>2535</v>
      </c>
      <c r="H307" s="382"/>
      <c r="I307" s="382" t="s">
        <v>2536</v>
      </c>
      <c r="J307" s="371"/>
      <c r="K307" s="373"/>
      <c r="L307" s="374"/>
      <c r="M307" s="373"/>
      <c r="N307" s="383"/>
      <c r="V307" s="361"/>
      <c r="W307" s="367"/>
      <c r="AC307" s="367"/>
      <c r="AD307" s="384" t="s">
        <v>5340</v>
      </c>
      <c r="AE307" s="367"/>
      <c r="AG307" s="367"/>
      <c r="AH307" s="367"/>
    </row>
    <row r="308" spans="1:35" s="332" customFormat="1" ht="22.5" x14ac:dyDescent="0.2">
      <c r="A308" s="368"/>
      <c r="B308" s="381" t="s">
        <v>2828</v>
      </c>
      <c r="C308" s="1076" t="s">
        <v>5341</v>
      </c>
      <c r="D308" s="1076"/>
      <c r="E308" s="1076"/>
      <c r="F308" s="382" t="s">
        <v>1017</v>
      </c>
      <c r="G308" s="382" t="s">
        <v>489</v>
      </c>
      <c r="H308" s="382"/>
      <c r="I308" s="382" t="s">
        <v>489</v>
      </c>
      <c r="J308" s="371"/>
      <c r="K308" s="373"/>
      <c r="L308" s="374"/>
      <c r="M308" s="373"/>
      <c r="N308" s="383"/>
      <c r="V308" s="361"/>
      <c r="W308" s="367"/>
      <c r="AC308" s="367"/>
      <c r="AD308" s="384" t="s">
        <v>5341</v>
      </c>
      <c r="AE308" s="367"/>
      <c r="AG308" s="367"/>
      <c r="AH308" s="367"/>
    </row>
    <row r="309" spans="1:35" s="332" customFormat="1" ht="12" x14ac:dyDescent="0.2">
      <c r="A309" s="372"/>
      <c r="B309" s="371"/>
      <c r="C309" s="1065" t="s">
        <v>443</v>
      </c>
      <c r="D309" s="1065"/>
      <c r="E309" s="1065"/>
      <c r="F309" s="373" t="s">
        <v>444</v>
      </c>
      <c r="G309" s="373" t="s">
        <v>5342</v>
      </c>
      <c r="H309" s="373" t="s">
        <v>436</v>
      </c>
      <c r="I309" s="373" t="s">
        <v>5343</v>
      </c>
      <c r="J309" s="374"/>
      <c r="K309" s="373"/>
      <c r="L309" s="374"/>
      <c r="M309" s="373"/>
      <c r="N309" s="375"/>
      <c r="V309" s="361"/>
      <c r="W309" s="367"/>
      <c r="AA309" s="335" t="s">
        <v>443</v>
      </c>
      <c r="AC309" s="367"/>
      <c r="AD309" s="384"/>
      <c r="AE309" s="367"/>
      <c r="AG309" s="367"/>
      <c r="AH309" s="367"/>
    </row>
    <row r="310" spans="1:35" s="332" customFormat="1" ht="12" x14ac:dyDescent="0.2">
      <c r="A310" s="372"/>
      <c r="B310" s="371"/>
      <c r="C310" s="1065" t="s">
        <v>447</v>
      </c>
      <c r="D310" s="1065"/>
      <c r="E310" s="1065"/>
      <c r="F310" s="373" t="s">
        <v>444</v>
      </c>
      <c r="G310" s="373" t="s">
        <v>2083</v>
      </c>
      <c r="H310" s="373" t="s">
        <v>436</v>
      </c>
      <c r="I310" s="373" t="s">
        <v>2911</v>
      </c>
      <c r="J310" s="374"/>
      <c r="K310" s="373"/>
      <c r="L310" s="374"/>
      <c r="M310" s="373"/>
      <c r="N310" s="375"/>
      <c r="V310" s="361"/>
      <c r="W310" s="367"/>
      <c r="AA310" s="335" t="s">
        <v>447</v>
      </c>
      <c r="AC310" s="367"/>
      <c r="AD310" s="384"/>
      <c r="AE310" s="367"/>
      <c r="AG310" s="367"/>
      <c r="AH310" s="367"/>
    </row>
    <row r="311" spans="1:35" s="332" customFormat="1" ht="12" x14ac:dyDescent="0.2">
      <c r="A311" s="372"/>
      <c r="B311" s="371"/>
      <c r="C311" s="1077" t="s">
        <v>450</v>
      </c>
      <c r="D311" s="1077"/>
      <c r="E311" s="1077"/>
      <c r="F311" s="376"/>
      <c r="G311" s="376"/>
      <c r="H311" s="376"/>
      <c r="I311" s="376"/>
      <c r="J311" s="377">
        <v>740.98</v>
      </c>
      <c r="K311" s="376"/>
      <c r="L311" s="377">
        <v>86.88</v>
      </c>
      <c r="M311" s="376"/>
      <c r="N311" s="378"/>
      <c r="V311" s="361"/>
      <c r="W311" s="367"/>
      <c r="AB311" s="335" t="s">
        <v>450</v>
      </c>
      <c r="AC311" s="367"/>
      <c r="AD311" s="384"/>
      <c r="AE311" s="367"/>
      <c r="AG311" s="367"/>
      <c r="AH311" s="367"/>
    </row>
    <row r="312" spans="1:35" s="332" customFormat="1" ht="12" x14ac:dyDescent="0.2">
      <c r="A312" s="372"/>
      <c r="B312" s="371"/>
      <c r="C312" s="1065" t="s">
        <v>451</v>
      </c>
      <c r="D312" s="1065"/>
      <c r="E312" s="1065"/>
      <c r="F312" s="373"/>
      <c r="G312" s="373"/>
      <c r="H312" s="373"/>
      <c r="I312" s="373"/>
      <c r="J312" s="374"/>
      <c r="K312" s="373"/>
      <c r="L312" s="374">
        <v>62.98</v>
      </c>
      <c r="M312" s="373"/>
      <c r="N312" s="375"/>
      <c r="V312" s="361"/>
      <c r="W312" s="367"/>
      <c r="AA312" s="335" t="s">
        <v>451</v>
      </c>
      <c r="AC312" s="367"/>
      <c r="AD312" s="384"/>
      <c r="AE312" s="367"/>
      <c r="AG312" s="367"/>
      <c r="AH312" s="367"/>
    </row>
    <row r="313" spans="1:35" s="332" customFormat="1" ht="45" x14ac:dyDescent="0.2">
      <c r="A313" s="372"/>
      <c r="B313" s="371" t="s">
        <v>2540</v>
      </c>
      <c r="C313" s="1065" t="s">
        <v>2541</v>
      </c>
      <c r="D313" s="1065"/>
      <c r="E313" s="1065"/>
      <c r="F313" s="373" t="s">
        <v>454</v>
      </c>
      <c r="G313" s="373" t="s">
        <v>1241</v>
      </c>
      <c r="H313" s="373"/>
      <c r="I313" s="373" t="s">
        <v>1241</v>
      </c>
      <c r="J313" s="374"/>
      <c r="K313" s="373"/>
      <c r="L313" s="374">
        <v>76.209999999999994</v>
      </c>
      <c r="M313" s="373"/>
      <c r="N313" s="375"/>
      <c r="V313" s="361"/>
      <c r="W313" s="367"/>
      <c r="AA313" s="335" t="s">
        <v>2541</v>
      </c>
      <c r="AC313" s="367"/>
      <c r="AD313" s="384"/>
      <c r="AE313" s="367"/>
      <c r="AG313" s="367"/>
      <c r="AH313" s="367"/>
    </row>
    <row r="314" spans="1:35" s="332" customFormat="1" ht="45" x14ac:dyDescent="0.2">
      <c r="A314" s="372"/>
      <c r="B314" s="371" t="s">
        <v>2542</v>
      </c>
      <c r="C314" s="1065" t="s">
        <v>2543</v>
      </c>
      <c r="D314" s="1065"/>
      <c r="E314" s="1065"/>
      <c r="F314" s="373" t="s">
        <v>454</v>
      </c>
      <c r="G314" s="373" t="s">
        <v>974</v>
      </c>
      <c r="H314" s="373"/>
      <c r="I314" s="373" t="s">
        <v>974</v>
      </c>
      <c r="J314" s="374"/>
      <c r="K314" s="373"/>
      <c r="L314" s="374">
        <v>45.35</v>
      </c>
      <c r="M314" s="373"/>
      <c r="N314" s="375"/>
      <c r="V314" s="361"/>
      <c r="W314" s="367"/>
      <c r="AA314" s="335" t="s">
        <v>2543</v>
      </c>
      <c r="AC314" s="367"/>
      <c r="AD314" s="384"/>
      <c r="AE314" s="367"/>
      <c r="AG314" s="367"/>
      <c r="AH314" s="367"/>
    </row>
    <row r="315" spans="1:35" s="332" customFormat="1" ht="12" x14ac:dyDescent="0.2">
      <c r="A315" s="379"/>
      <c r="B315" s="380"/>
      <c r="C315" s="1068" t="s">
        <v>459</v>
      </c>
      <c r="D315" s="1068"/>
      <c r="E315" s="1068"/>
      <c r="F315" s="364"/>
      <c r="G315" s="364"/>
      <c r="H315" s="364"/>
      <c r="I315" s="364"/>
      <c r="J315" s="365"/>
      <c r="K315" s="364"/>
      <c r="L315" s="365">
        <v>208.44</v>
      </c>
      <c r="M315" s="376"/>
      <c r="N315" s="366"/>
      <c r="V315" s="361"/>
      <c r="W315" s="367"/>
      <c r="AC315" s="367" t="s">
        <v>459</v>
      </c>
      <c r="AD315" s="384"/>
      <c r="AE315" s="367"/>
      <c r="AG315" s="367"/>
      <c r="AH315" s="367"/>
    </row>
    <row r="316" spans="1:35" s="332" customFormat="1" ht="33.75" x14ac:dyDescent="0.2">
      <c r="A316" s="362" t="s">
        <v>160</v>
      </c>
      <c r="B316" s="363" t="s">
        <v>5290</v>
      </c>
      <c r="C316" s="1068" t="s">
        <v>5291</v>
      </c>
      <c r="D316" s="1068"/>
      <c r="E316" s="1068"/>
      <c r="F316" s="364" t="s">
        <v>1003</v>
      </c>
      <c r="G316" s="364"/>
      <c r="H316" s="364"/>
      <c r="I316" s="364" t="s">
        <v>509</v>
      </c>
      <c r="J316" s="365">
        <v>991.67</v>
      </c>
      <c r="K316" s="364" t="s">
        <v>566</v>
      </c>
      <c r="L316" s="365">
        <v>930.54</v>
      </c>
      <c r="M316" s="364" t="s">
        <v>5285</v>
      </c>
      <c r="N316" s="366">
        <v>10115</v>
      </c>
      <c r="V316" s="361"/>
      <c r="W316" s="367" t="s">
        <v>5291</v>
      </c>
      <c r="AC316" s="367"/>
      <c r="AD316" s="384"/>
      <c r="AE316" s="367"/>
      <c r="AG316" s="367"/>
      <c r="AH316" s="367"/>
    </row>
    <row r="317" spans="1:35" s="332" customFormat="1" ht="12" x14ac:dyDescent="0.2">
      <c r="A317" s="379"/>
      <c r="B317" s="380"/>
      <c r="C317" s="340" t="s">
        <v>462</v>
      </c>
      <c r="D317" s="385"/>
      <c r="E317" s="385"/>
      <c r="F317" s="386"/>
      <c r="G317" s="386"/>
      <c r="H317" s="386"/>
      <c r="I317" s="386"/>
      <c r="J317" s="387"/>
      <c r="K317" s="386"/>
      <c r="L317" s="387"/>
      <c r="M317" s="388"/>
      <c r="N317" s="389"/>
      <c r="V317" s="361"/>
      <c r="W317" s="367"/>
      <c r="AC317" s="367"/>
      <c r="AD317" s="384"/>
      <c r="AE317" s="367"/>
      <c r="AG317" s="367"/>
      <c r="AH317" s="367"/>
    </row>
    <row r="318" spans="1:35" s="332" customFormat="1" ht="12" x14ac:dyDescent="0.2">
      <c r="A318" s="368"/>
      <c r="B318" s="369"/>
      <c r="C318" s="1065" t="s">
        <v>5292</v>
      </c>
      <c r="D318" s="1065"/>
      <c r="E318" s="1065"/>
      <c r="F318" s="1065"/>
      <c r="G318" s="1065"/>
      <c r="H318" s="1065"/>
      <c r="I318" s="1065"/>
      <c r="J318" s="1065"/>
      <c r="K318" s="1065"/>
      <c r="L318" s="1065"/>
      <c r="M318" s="1065"/>
      <c r="N318" s="1072"/>
      <c r="V318" s="361"/>
      <c r="W318" s="367"/>
      <c r="AC318" s="367"/>
      <c r="AD318" s="384"/>
      <c r="AE318" s="367"/>
      <c r="AG318" s="367"/>
      <c r="AH318" s="367"/>
      <c r="AI318" s="335" t="s">
        <v>5292</v>
      </c>
    </row>
    <row r="319" spans="1:35" s="332" customFormat="1" ht="22.5" x14ac:dyDescent="0.2">
      <c r="A319" s="370"/>
      <c r="B319" s="371" t="s">
        <v>568</v>
      </c>
      <c r="C319" s="1065" t="s">
        <v>569</v>
      </c>
      <c r="D319" s="1065"/>
      <c r="E319" s="1065"/>
      <c r="F319" s="1065"/>
      <c r="G319" s="1065"/>
      <c r="H319" s="1065"/>
      <c r="I319" s="1065"/>
      <c r="J319" s="1065"/>
      <c r="K319" s="1065"/>
      <c r="L319" s="1065"/>
      <c r="M319" s="1065"/>
      <c r="N319" s="1072"/>
      <c r="V319" s="361"/>
      <c r="W319" s="367"/>
      <c r="Y319" s="335" t="s">
        <v>569</v>
      </c>
      <c r="AC319" s="367"/>
      <c r="AD319" s="384"/>
      <c r="AE319" s="367"/>
      <c r="AG319" s="367"/>
      <c r="AH319" s="367"/>
    </row>
    <row r="320" spans="1:35" s="332" customFormat="1" ht="33.75" x14ac:dyDescent="0.2">
      <c r="A320" s="362" t="s">
        <v>161</v>
      </c>
      <c r="B320" s="363" t="s">
        <v>5344</v>
      </c>
      <c r="C320" s="1068" t="s">
        <v>5345</v>
      </c>
      <c r="D320" s="1068"/>
      <c r="E320" s="1068"/>
      <c r="F320" s="364" t="s">
        <v>1017</v>
      </c>
      <c r="G320" s="364"/>
      <c r="H320" s="364"/>
      <c r="I320" s="364" t="s">
        <v>476</v>
      </c>
      <c r="J320" s="365">
        <v>141.24</v>
      </c>
      <c r="K320" s="364"/>
      <c r="L320" s="365">
        <v>847.44</v>
      </c>
      <c r="M320" s="364"/>
      <c r="N320" s="366"/>
      <c r="V320" s="361"/>
      <c r="W320" s="367" t="s">
        <v>5345</v>
      </c>
      <c r="AC320" s="367"/>
      <c r="AD320" s="384"/>
      <c r="AE320" s="367"/>
      <c r="AG320" s="367"/>
      <c r="AH320" s="367"/>
    </row>
    <row r="321" spans="1:34" s="332" customFormat="1" ht="12" x14ac:dyDescent="0.2">
      <c r="A321" s="379"/>
      <c r="B321" s="380"/>
      <c r="C321" s="340" t="s">
        <v>462</v>
      </c>
      <c r="D321" s="385"/>
      <c r="E321" s="385"/>
      <c r="F321" s="386"/>
      <c r="G321" s="386"/>
      <c r="H321" s="386"/>
      <c r="I321" s="386"/>
      <c r="J321" s="387"/>
      <c r="K321" s="386"/>
      <c r="L321" s="387"/>
      <c r="M321" s="388"/>
      <c r="N321" s="389"/>
      <c r="V321" s="361"/>
      <c r="W321" s="367"/>
      <c r="AC321" s="367"/>
      <c r="AD321" s="384"/>
      <c r="AE321" s="367"/>
      <c r="AG321" s="367"/>
      <c r="AH321" s="367"/>
    </row>
    <row r="322" spans="1:34" s="332" customFormat="1" ht="45" x14ac:dyDescent="0.2">
      <c r="A322" s="362" t="s">
        <v>162</v>
      </c>
      <c r="B322" s="363" t="s">
        <v>5346</v>
      </c>
      <c r="C322" s="1068" t="s">
        <v>5347</v>
      </c>
      <c r="D322" s="1068"/>
      <c r="E322" s="1068"/>
      <c r="F322" s="364" t="s">
        <v>1017</v>
      </c>
      <c r="G322" s="364"/>
      <c r="H322" s="364"/>
      <c r="I322" s="364" t="s">
        <v>476</v>
      </c>
      <c r="J322" s="365">
        <v>230.22</v>
      </c>
      <c r="K322" s="364"/>
      <c r="L322" s="365">
        <v>1381.32</v>
      </c>
      <c r="M322" s="364"/>
      <c r="N322" s="366"/>
      <c r="V322" s="361"/>
      <c r="W322" s="367" t="s">
        <v>5347</v>
      </c>
      <c r="AC322" s="367"/>
      <c r="AD322" s="384"/>
      <c r="AE322" s="367"/>
      <c r="AG322" s="367"/>
      <c r="AH322" s="367"/>
    </row>
    <row r="323" spans="1:34" s="332" customFormat="1" ht="12" x14ac:dyDescent="0.2">
      <c r="A323" s="379"/>
      <c r="B323" s="380"/>
      <c r="C323" s="340" t="s">
        <v>462</v>
      </c>
      <c r="D323" s="385"/>
      <c r="E323" s="385"/>
      <c r="F323" s="386"/>
      <c r="G323" s="386"/>
      <c r="H323" s="386"/>
      <c r="I323" s="386"/>
      <c r="J323" s="387"/>
      <c r="K323" s="386"/>
      <c r="L323" s="387"/>
      <c r="M323" s="388"/>
      <c r="N323" s="389"/>
      <c r="V323" s="361"/>
      <c r="W323" s="367"/>
      <c r="AC323" s="367"/>
      <c r="AD323" s="384"/>
      <c r="AE323" s="367"/>
      <c r="AG323" s="367"/>
      <c r="AH323" s="367"/>
    </row>
    <row r="324" spans="1:34" s="332" customFormat="1" ht="56.25" x14ac:dyDescent="0.2">
      <c r="A324" s="362" t="s">
        <v>163</v>
      </c>
      <c r="B324" s="363" t="s">
        <v>5214</v>
      </c>
      <c r="C324" s="1068" t="s">
        <v>5215</v>
      </c>
      <c r="D324" s="1068"/>
      <c r="E324" s="1068"/>
      <c r="F324" s="364" t="s">
        <v>5216</v>
      </c>
      <c r="G324" s="364"/>
      <c r="H324" s="364"/>
      <c r="I324" s="364" t="s">
        <v>911</v>
      </c>
      <c r="J324" s="365"/>
      <c r="K324" s="364"/>
      <c r="L324" s="365"/>
      <c r="M324" s="364"/>
      <c r="N324" s="366"/>
      <c r="V324" s="361"/>
      <c r="W324" s="367" t="s">
        <v>5215</v>
      </c>
      <c r="AC324" s="367"/>
      <c r="AD324" s="384"/>
      <c r="AE324" s="367"/>
      <c r="AG324" s="367"/>
      <c r="AH324" s="367"/>
    </row>
    <row r="325" spans="1:34" s="332" customFormat="1" ht="12" x14ac:dyDescent="0.2">
      <c r="A325" s="368"/>
      <c r="B325" s="369"/>
      <c r="C325" s="1065" t="s">
        <v>5348</v>
      </c>
      <c r="D325" s="1065"/>
      <c r="E325" s="1065"/>
      <c r="F325" s="1065"/>
      <c r="G325" s="1065"/>
      <c r="H325" s="1065"/>
      <c r="I325" s="1065"/>
      <c r="J325" s="1065"/>
      <c r="K325" s="1065"/>
      <c r="L325" s="1065"/>
      <c r="M325" s="1065"/>
      <c r="N325" s="1072"/>
      <c r="V325" s="361"/>
      <c r="W325" s="367"/>
      <c r="X325" s="335" t="s">
        <v>5348</v>
      </c>
      <c r="AC325" s="367"/>
      <c r="AD325" s="384"/>
      <c r="AE325" s="367"/>
      <c r="AG325" s="367"/>
      <c r="AH325" s="367"/>
    </row>
    <row r="326" spans="1:34" s="332" customFormat="1" ht="33.75" x14ac:dyDescent="0.2">
      <c r="A326" s="370"/>
      <c r="B326" s="371" t="s">
        <v>430</v>
      </c>
      <c r="C326" s="1065" t="s">
        <v>431</v>
      </c>
      <c r="D326" s="1065"/>
      <c r="E326" s="1065"/>
      <c r="F326" s="1065"/>
      <c r="G326" s="1065"/>
      <c r="H326" s="1065"/>
      <c r="I326" s="1065"/>
      <c r="J326" s="1065"/>
      <c r="K326" s="1065"/>
      <c r="L326" s="1065"/>
      <c r="M326" s="1065"/>
      <c r="N326" s="1072"/>
      <c r="V326" s="361"/>
      <c r="W326" s="367"/>
      <c r="Y326" s="335" t="s">
        <v>431</v>
      </c>
      <c r="AC326" s="367"/>
      <c r="AD326" s="384"/>
      <c r="AE326" s="367"/>
      <c r="AG326" s="367"/>
      <c r="AH326" s="367"/>
    </row>
    <row r="327" spans="1:34" s="332" customFormat="1" ht="12" x14ac:dyDescent="0.2">
      <c r="A327" s="372"/>
      <c r="B327" s="371" t="s">
        <v>423</v>
      </c>
      <c r="C327" s="1065" t="s">
        <v>432</v>
      </c>
      <c r="D327" s="1065"/>
      <c r="E327" s="1065"/>
      <c r="F327" s="373"/>
      <c r="G327" s="373"/>
      <c r="H327" s="373"/>
      <c r="I327" s="373"/>
      <c r="J327" s="374">
        <v>907.06</v>
      </c>
      <c r="K327" s="373" t="s">
        <v>436</v>
      </c>
      <c r="L327" s="374">
        <v>147.4</v>
      </c>
      <c r="M327" s="373"/>
      <c r="N327" s="375"/>
      <c r="V327" s="361"/>
      <c r="W327" s="367"/>
      <c r="Z327" s="335" t="s">
        <v>432</v>
      </c>
      <c r="AC327" s="367"/>
      <c r="AD327" s="384"/>
      <c r="AE327" s="367"/>
      <c r="AG327" s="367"/>
      <c r="AH327" s="367"/>
    </row>
    <row r="328" spans="1:34" s="332" customFormat="1" ht="12" x14ac:dyDescent="0.2">
      <c r="A328" s="372"/>
      <c r="B328" s="371" t="s">
        <v>434</v>
      </c>
      <c r="C328" s="1065" t="s">
        <v>435</v>
      </c>
      <c r="D328" s="1065"/>
      <c r="E328" s="1065"/>
      <c r="F328" s="373"/>
      <c r="G328" s="373"/>
      <c r="H328" s="373"/>
      <c r="I328" s="373"/>
      <c r="J328" s="374">
        <v>1367.28</v>
      </c>
      <c r="K328" s="373" t="s">
        <v>436</v>
      </c>
      <c r="L328" s="374">
        <v>222.18</v>
      </c>
      <c r="M328" s="373"/>
      <c r="N328" s="375"/>
      <c r="V328" s="361"/>
      <c r="W328" s="367"/>
      <c r="Z328" s="335" t="s">
        <v>435</v>
      </c>
      <c r="AC328" s="367"/>
      <c r="AD328" s="384"/>
      <c r="AE328" s="367"/>
      <c r="AG328" s="367"/>
      <c r="AH328" s="367"/>
    </row>
    <row r="329" spans="1:34" s="332" customFormat="1" ht="12" x14ac:dyDescent="0.2">
      <c r="A329" s="372"/>
      <c r="B329" s="371"/>
      <c r="C329" s="1065" t="s">
        <v>443</v>
      </c>
      <c r="D329" s="1065"/>
      <c r="E329" s="1065"/>
      <c r="F329" s="373" t="s">
        <v>444</v>
      </c>
      <c r="G329" s="373" t="s">
        <v>5218</v>
      </c>
      <c r="H329" s="373" t="s">
        <v>436</v>
      </c>
      <c r="I329" s="373" t="s">
        <v>5349</v>
      </c>
      <c r="J329" s="374"/>
      <c r="K329" s="373"/>
      <c r="L329" s="374"/>
      <c r="M329" s="373"/>
      <c r="N329" s="375"/>
      <c r="V329" s="361"/>
      <c r="W329" s="367"/>
      <c r="AA329" s="335" t="s">
        <v>443</v>
      </c>
      <c r="AC329" s="367"/>
      <c r="AD329" s="384"/>
      <c r="AE329" s="367"/>
      <c r="AG329" s="367"/>
      <c r="AH329" s="367"/>
    </row>
    <row r="330" spans="1:34" s="332" customFormat="1" ht="12" x14ac:dyDescent="0.2">
      <c r="A330" s="372"/>
      <c r="B330" s="371"/>
      <c r="C330" s="1077" t="s">
        <v>450</v>
      </c>
      <c r="D330" s="1077"/>
      <c r="E330" s="1077"/>
      <c r="F330" s="376"/>
      <c r="G330" s="376"/>
      <c r="H330" s="376"/>
      <c r="I330" s="376"/>
      <c r="J330" s="377">
        <v>2274.34</v>
      </c>
      <c r="K330" s="376"/>
      <c r="L330" s="377">
        <v>369.58</v>
      </c>
      <c r="M330" s="376"/>
      <c r="N330" s="378"/>
      <c r="V330" s="361"/>
      <c r="W330" s="367"/>
      <c r="AB330" s="335" t="s">
        <v>450</v>
      </c>
      <c r="AC330" s="367"/>
      <c r="AD330" s="384"/>
      <c r="AE330" s="367"/>
      <c r="AG330" s="367"/>
      <c r="AH330" s="367"/>
    </row>
    <row r="331" spans="1:34" s="332" customFormat="1" ht="12" x14ac:dyDescent="0.2">
      <c r="A331" s="372"/>
      <c r="B331" s="371"/>
      <c r="C331" s="1065" t="s">
        <v>451</v>
      </c>
      <c r="D331" s="1065"/>
      <c r="E331" s="1065"/>
      <c r="F331" s="373"/>
      <c r="G331" s="373"/>
      <c r="H331" s="373"/>
      <c r="I331" s="373"/>
      <c r="J331" s="374"/>
      <c r="K331" s="373"/>
      <c r="L331" s="374">
        <v>147.4</v>
      </c>
      <c r="M331" s="373"/>
      <c r="N331" s="375"/>
      <c r="V331" s="361"/>
      <c r="W331" s="367"/>
      <c r="AA331" s="335" t="s">
        <v>451</v>
      </c>
      <c r="AC331" s="367"/>
      <c r="AD331" s="384"/>
      <c r="AE331" s="367"/>
      <c r="AG331" s="367"/>
      <c r="AH331" s="367"/>
    </row>
    <row r="332" spans="1:34" s="332" customFormat="1" ht="45" x14ac:dyDescent="0.2">
      <c r="A332" s="372"/>
      <c r="B332" s="371" t="s">
        <v>5220</v>
      </c>
      <c r="C332" s="1065" t="s">
        <v>5221</v>
      </c>
      <c r="D332" s="1065"/>
      <c r="E332" s="1065"/>
      <c r="F332" s="373" t="s">
        <v>454</v>
      </c>
      <c r="G332" s="373" t="s">
        <v>1131</v>
      </c>
      <c r="H332" s="373"/>
      <c r="I332" s="373" t="s">
        <v>1131</v>
      </c>
      <c r="J332" s="374"/>
      <c r="K332" s="373"/>
      <c r="L332" s="374">
        <v>151.82</v>
      </c>
      <c r="M332" s="373"/>
      <c r="N332" s="375"/>
      <c r="V332" s="361"/>
      <c r="W332" s="367"/>
      <c r="AA332" s="335" t="s">
        <v>5221</v>
      </c>
      <c r="AC332" s="367"/>
      <c r="AD332" s="384"/>
      <c r="AE332" s="367"/>
      <c r="AG332" s="367"/>
      <c r="AH332" s="367"/>
    </row>
    <row r="333" spans="1:34" s="332" customFormat="1" ht="45" x14ac:dyDescent="0.2">
      <c r="A333" s="372"/>
      <c r="B333" s="371" t="s">
        <v>5222</v>
      </c>
      <c r="C333" s="1065" t="s">
        <v>5223</v>
      </c>
      <c r="D333" s="1065"/>
      <c r="E333" s="1065"/>
      <c r="F333" s="373" t="s">
        <v>454</v>
      </c>
      <c r="G333" s="373" t="s">
        <v>912</v>
      </c>
      <c r="H333" s="373"/>
      <c r="I333" s="373" t="s">
        <v>912</v>
      </c>
      <c r="J333" s="374"/>
      <c r="K333" s="373"/>
      <c r="L333" s="374">
        <v>86.97</v>
      </c>
      <c r="M333" s="373"/>
      <c r="N333" s="375"/>
      <c r="V333" s="361"/>
      <c r="W333" s="367"/>
      <c r="AA333" s="335" t="s">
        <v>5223</v>
      </c>
      <c r="AC333" s="367"/>
      <c r="AD333" s="384"/>
      <c r="AE333" s="367"/>
      <c r="AG333" s="367"/>
      <c r="AH333" s="367"/>
    </row>
    <row r="334" spans="1:34" s="332" customFormat="1" ht="12" x14ac:dyDescent="0.2">
      <c r="A334" s="379"/>
      <c r="B334" s="380"/>
      <c r="C334" s="1068" t="s">
        <v>459</v>
      </c>
      <c r="D334" s="1068"/>
      <c r="E334" s="1068"/>
      <c r="F334" s="364"/>
      <c r="G334" s="364"/>
      <c r="H334" s="364"/>
      <c r="I334" s="364"/>
      <c r="J334" s="365"/>
      <c r="K334" s="364"/>
      <c r="L334" s="365">
        <v>608.37</v>
      </c>
      <c r="M334" s="376"/>
      <c r="N334" s="366"/>
      <c r="V334" s="361"/>
      <c r="W334" s="367"/>
      <c r="AC334" s="367" t="s">
        <v>459</v>
      </c>
      <c r="AD334" s="384"/>
      <c r="AE334" s="367"/>
      <c r="AG334" s="367"/>
      <c r="AH334" s="367"/>
    </row>
    <row r="335" spans="1:34" s="332" customFormat="1" ht="56.25" x14ac:dyDescent="0.2">
      <c r="A335" s="362" t="s">
        <v>164</v>
      </c>
      <c r="B335" s="363" t="s">
        <v>5224</v>
      </c>
      <c r="C335" s="1068" t="s">
        <v>5225</v>
      </c>
      <c r="D335" s="1068"/>
      <c r="E335" s="1068"/>
      <c r="F335" s="364" t="s">
        <v>644</v>
      </c>
      <c r="G335" s="364"/>
      <c r="H335" s="364"/>
      <c r="I335" s="364" t="s">
        <v>5350</v>
      </c>
      <c r="J335" s="365"/>
      <c r="K335" s="364"/>
      <c r="L335" s="365"/>
      <c r="M335" s="364"/>
      <c r="N335" s="366"/>
      <c r="V335" s="361"/>
      <c r="W335" s="367" t="s">
        <v>5225</v>
      </c>
      <c r="AC335" s="367"/>
      <c r="AD335" s="384"/>
      <c r="AE335" s="367"/>
      <c r="AG335" s="367"/>
      <c r="AH335" s="367"/>
    </row>
    <row r="336" spans="1:34" s="332" customFormat="1" ht="33.75" x14ac:dyDescent="0.2">
      <c r="A336" s="370"/>
      <c r="B336" s="371" t="s">
        <v>430</v>
      </c>
      <c r="C336" s="1065" t="s">
        <v>431</v>
      </c>
      <c r="D336" s="1065"/>
      <c r="E336" s="1065"/>
      <c r="F336" s="1065"/>
      <c r="G336" s="1065"/>
      <c r="H336" s="1065"/>
      <c r="I336" s="1065"/>
      <c r="J336" s="1065"/>
      <c r="K336" s="1065"/>
      <c r="L336" s="1065"/>
      <c r="M336" s="1065"/>
      <c r="N336" s="1072"/>
      <c r="V336" s="361"/>
      <c r="W336" s="367"/>
      <c r="Y336" s="335" t="s">
        <v>431</v>
      </c>
      <c r="AC336" s="367"/>
      <c r="AD336" s="384"/>
      <c r="AE336" s="367"/>
      <c r="AG336" s="367"/>
      <c r="AH336" s="367"/>
    </row>
    <row r="337" spans="1:34" s="332" customFormat="1" ht="12" x14ac:dyDescent="0.2">
      <c r="A337" s="372"/>
      <c r="B337" s="371" t="s">
        <v>423</v>
      </c>
      <c r="C337" s="1065" t="s">
        <v>432</v>
      </c>
      <c r="D337" s="1065"/>
      <c r="E337" s="1065"/>
      <c r="F337" s="373"/>
      <c r="G337" s="373"/>
      <c r="H337" s="373"/>
      <c r="I337" s="373"/>
      <c r="J337" s="374">
        <v>608.53</v>
      </c>
      <c r="K337" s="373" t="s">
        <v>436</v>
      </c>
      <c r="L337" s="374">
        <v>13.84</v>
      </c>
      <c r="M337" s="373"/>
      <c r="N337" s="375"/>
      <c r="V337" s="361"/>
      <c r="W337" s="367"/>
      <c r="Z337" s="335" t="s">
        <v>432</v>
      </c>
      <c r="AC337" s="367"/>
      <c r="AD337" s="384"/>
      <c r="AE337" s="367"/>
      <c r="AG337" s="367"/>
      <c r="AH337" s="367"/>
    </row>
    <row r="338" spans="1:34" s="332" customFormat="1" ht="12" x14ac:dyDescent="0.2">
      <c r="A338" s="372"/>
      <c r="B338" s="371" t="s">
        <v>434</v>
      </c>
      <c r="C338" s="1065" t="s">
        <v>435</v>
      </c>
      <c r="D338" s="1065"/>
      <c r="E338" s="1065"/>
      <c r="F338" s="373"/>
      <c r="G338" s="373"/>
      <c r="H338" s="373"/>
      <c r="I338" s="373"/>
      <c r="J338" s="374">
        <v>26.64</v>
      </c>
      <c r="K338" s="373" t="s">
        <v>436</v>
      </c>
      <c r="L338" s="374">
        <v>0.61</v>
      </c>
      <c r="M338" s="373"/>
      <c r="N338" s="375"/>
      <c r="V338" s="361"/>
      <c r="W338" s="367"/>
      <c r="Z338" s="335" t="s">
        <v>435</v>
      </c>
      <c r="AC338" s="367"/>
      <c r="AD338" s="384"/>
      <c r="AE338" s="367"/>
      <c r="AG338" s="367"/>
      <c r="AH338" s="367"/>
    </row>
    <row r="339" spans="1:34" s="332" customFormat="1" ht="12" x14ac:dyDescent="0.2">
      <c r="A339" s="372"/>
      <c r="B339" s="371" t="s">
        <v>437</v>
      </c>
      <c r="C339" s="1065" t="s">
        <v>438</v>
      </c>
      <c r="D339" s="1065"/>
      <c r="E339" s="1065"/>
      <c r="F339" s="373"/>
      <c r="G339" s="373"/>
      <c r="H339" s="373"/>
      <c r="I339" s="373"/>
      <c r="J339" s="374">
        <v>4.6399999999999997</v>
      </c>
      <c r="K339" s="373" t="s">
        <v>436</v>
      </c>
      <c r="L339" s="374">
        <v>0.11</v>
      </c>
      <c r="M339" s="373"/>
      <c r="N339" s="375"/>
      <c r="V339" s="361"/>
      <c r="W339" s="367"/>
      <c r="Z339" s="335" t="s">
        <v>438</v>
      </c>
      <c r="AC339" s="367"/>
      <c r="AD339" s="384"/>
      <c r="AE339" s="367"/>
      <c r="AG339" s="367"/>
      <c r="AH339" s="367"/>
    </row>
    <row r="340" spans="1:34" s="332" customFormat="1" ht="12" x14ac:dyDescent="0.2">
      <c r="A340" s="372"/>
      <c r="B340" s="371" t="s">
        <v>439</v>
      </c>
      <c r="C340" s="1065" t="s">
        <v>440</v>
      </c>
      <c r="D340" s="1065"/>
      <c r="E340" s="1065"/>
      <c r="F340" s="373"/>
      <c r="G340" s="373"/>
      <c r="H340" s="373"/>
      <c r="I340" s="373"/>
      <c r="J340" s="374">
        <v>592.22</v>
      </c>
      <c r="K340" s="373"/>
      <c r="L340" s="374">
        <v>10.78</v>
      </c>
      <c r="M340" s="373"/>
      <c r="N340" s="375"/>
      <c r="V340" s="361"/>
      <c r="W340" s="367"/>
      <c r="Z340" s="335" t="s">
        <v>440</v>
      </c>
      <c r="AC340" s="367"/>
      <c r="AD340" s="384"/>
      <c r="AE340" s="367"/>
      <c r="AG340" s="367"/>
      <c r="AH340" s="367"/>
    </row>
    <row r="341" spans="1:34" s="332" customFormat="1" ht="12" x14ac:dyDescent="0.2">
      <c r="A341" s="368"/>
      <c r="B341" s="381" t="s">
        <v>702</v>
      </c>
      <c r="C341" s="1076" t="s">
        <v>703</v>
      </c>
      <c r="D341" s="1076"/>
      <c r="E341" s="1076"/>
      <c r="F341" s="382" t="s">
        <v>644</v>
      </c>
      <c r="G341" s="382" t="s">
        <v>4072</v>
      </c>
      <c r="H341" s="382"/>
      <c r="I341" s="382" t="s">
        <v>5351</v>
      </c>
      <c r="J341" s="371"/>
      <c r="K341" s="373"/>
      <c r="L341" s="374"/>
      <c r="M341" s="373"/>
      <c r="N341" s="383"/>
      <c r="V341" s="361"/>
      <c r="W341" s="367"/>
      <c r="AC341" s="367"/>
      <c r="AD341" s="384" t="s">
        <v>703</v>
      </c>
      <c r="AE341" s="367"/>
      <c r="AG341" s="367"/>
      <c r="AH341" s="367"/>
    </row>
    <row r="342" spans="1:34" s="332" customFormat="1" ht="12" x14ac:dyDescent="0.2">
      <c r="A342" s="372"/>
      <c r="B342" s="371"/>
      <c r="C342" s="1065" t="s">
        <v>443</v>
      </c>
      <c r="D342" s="1065"/>
      <c r="E342" s="1065"/>
      <c r="F342" s="373" t="s">
        <v>444</v>
      </c>
      <c r="G342" s="373" t="s">
        <v>5227</v>
      </c>
      <c r="H342" s="373" t="s">
        <v>436</v>
      </c>
      <c r="I342" s="373" t="s">
        <v>5352</v>
      </c>
      <c r="J342" s="374"/>
      <c r="K342" s="373"/>
      <c r="L342" s="374"/>
      <c r="M342" s="373"/>
      <c r="N342" s="375"/>
      <c r="V342" s="361"/>
      <c r="W342" s="367"/>
      <c r="AA342" s="335" t="s">
        <v>443</v>
      </c>
      <c r="AC342" s="367"/>
      <c r="AD342" s="384"/>
      <c r="AE342" s="367"/>
      <c r="AG342" s="367"/>
      <c r="AH342" s="367"/>
    </row>
    <row r="343" spans="1:34" s="332" customFormat="1" ht="12" x14ac:dyDescent="0.2">
      <c r="A343" s="372"/>
      <c r="B343" s="371"/>
      <c r="C343" s="1065" t="s">
        <v>447</v>
      </c>
      <c r="D343" s="1065"/>
      <c r="E343" s="1065"/>
      <c r="F343" s="373" t="s">
        <v>444</v>
      </c>
      <c r="G343" s="373" t="s">
        <v>847</v>
      </c>
      <c r="H343" s="373" t="s">
        <v>436</v>
      </c>
      <c r="I343" s="373" t="s">
        <v>5353</v>
      </c>
      <c r="J343" s="374"/>
      <c r="K343" s="373"/>
      <c r="L343" s="374"/>
      <c r="M343" s="373"/>
      <c r="N343" s="375"/>
      <c r="V343" s="361"/>
      <c r="W343" s="367"/>
      <c r="AA343" s="335" t="s">
        <v>447</v>
      </c>
      <c r="AC343" s="367"/>
      <c r="AD343" s="384"/>
      <c r="AE343" s="367"/>
      <c r="AG343" s="367"/>
      <c r="AH343" s="367"/>
    </row>
    <row r="344" spans="1:34" s="332" customFormat="1" ht="12" x14ac:dyDescent="0.2">
      <c r="A344" s="372"/>
      <c r="B344" s="371"/>
      <c r="C344" s="1077" t="s">
        <v>450</v>
      </c>
      <c r="D344" s="1077"/>
      <c r="E344" s="1077"/>
      <c r="F344" s="376"/>
      <c r="G344" s="376"/>
      <c r="H344" s="376"/>
      <c r="I344" s="376"/>
      <c r="J344" s="377">
        <v>1227.3900000000001</v>
      </c>
      <c r="K344" s="376"/>
      <c r="L344" s="377">
        <v>25.23</v>
      </c>
      <c r="M344" s="376"/>
      <c r="N344" s="378"/>
      <c r="V344" s="361"/>
      <c r="W344" s="367"/>
      <c r="AB344" s="335" t="s">
        <v>450</v>
      </c>
      <c r="AC344" s="367"/>
      <c r="AD344" s="384"/>
      <c r="AE344" s="367"/>
      <c r="AG344" s="367"/>
      <c r="AH344" s="367"/>
    </row>
    <row r="345" spans="1:34" s="332" customFormat="1" ht="12" x14ac:dyDescent="0.2">
      <c r="A345" s="372"/>
      <c r="B345" s="371"/>
      <c r="C345" s="1065" t="s">
        <v>451</v>
      </c>
      <c r="D345" s="1065"/>
      <c r="E345" s="1065"/>
      <c r="F345" s="373"/>
      <c r="G345" s="373"/>
      <c r="H345" s="373"/>
      <c r="I345" s="373"/>
      <c r="J345" s="374"/>
      <c r="K345" s="373"/>
      <c r="L345" s="374">
        <v>13.95</v>
      </c>
      <c r="M345" s="373"/>
      <c r="N345" s="375"/>
      <c r="V345" s="361"/>
      <c r="W345" s="367"/>
      <c r="AA345" s="335" t="s">
        <v>451</v>
      </c>
      <c r="AC345" s="367"/>
      <c r="AD345" s="384"/>
      <c r="AE345" s="367"/>
      <c r="AG345" s="367"/>
      <c r="AH345" s="367"/>
    </row>
    <row r="346" spans="1:34" s="332" customFormat="1" ht="45" x14ac:dyDescent="0.2">
      <c r="A346" s="372"/>
      <c r="B346" s="371" t="s">
        <v>5220</v>
      </c>
      <c r="C346" s="1065" t="s">
        <v>5221</v>
      </c>
      <c r="D346" s="1065"/>
      <c r="E346" s="1065"/>
      <c r="F346" s="373" t="s">
        <v>454</v>
      </c>
      <c r="G346" s="373" t="s">
        <v>1131</v>
      </c>
      <c r="H346" s="373"/>
      <c r="I346" s="373" t="s">
        <v>1131</v>
      </c>
      <c r="J346" s="374"/>
      <c r="K346" s="373"/>
      <c r="L346" s="374">
        <v>14.37</v>
      </c>
      <c r="M346" s="373"/>
      <c r="N346" s="375"/>
      <c r="V346" s="361"/>
      <c r="W346" s="367"/>
      <c r="AA346" s="335" t="s">
        <v>5221</v>
      </c>
      <c r="AC346" s="367"/>
      <c r="AD346" s="384"/>
      <c r="AE346" s="367"/>
      <c r="AG346" s="367"/>
      <c r="AH346" s="367"/>
    </row>
    <row r="347" spans="1:34" s="332" customFormat="1" ht="45" x14ac:dyDescent="0.2">
      <c r="A347" s="372"/>
      <c r="B347" s="371" t="s">
        <v>5222</v>
      </c>
      <c r="C347" s="1065" t="s">
        <v>5223</v>
      </c>
      <c r="D347" s="1065"/>
      <c r="E347" s="1065"/>
      <c r="F347" s="373" t="s">
        <v>454</v>
      </c>
      <c r="G347" s="373" t="s">
        <v>912</v>
      </c>
      <c r="H347" s="373"/>
      <c r="I347" s="373" t="s">
        <v>912</v>
      </c>
      <c r="J347" s="374"/>
      <c r="K347" s="373"/>
      <c r="L347" s="374">
        <v>8.23</v>
      </c>
      <c r="M347" s="373"/>
      <c r="N347" s="375"/>
      <c r="V347" s="361"/>
      <c r="W347" s="367"/>
      <c r="AA347" s="335" t="s">
        <v>5223</v>
      </c>
      <c r="AC347" s="367"/>
      <c r="AD347" s="384"/>
      <c r="AE347" s="367"/>
      <c r="AG347" s="367"/>
      <c r="AH347" s="367"/>
    </row>
    <row r="348" spans="1:34" s="332" customFormat="1" ht="12" x14ac:dyDescent="0.2">
      <c r="A348" s="379"/>
      <c r="B348" s="380"/>
      <c r="C348" s="1068" t="s">
        <v>459</v>
      </c>
      <c r="D348" s="1068"/>
      <c r="E348" s="1068"/>
      <c r="F348" s="364"/>
      <c r="G348" s="364"/>
      <c r="H348" s="364"/>
      <c r="I348" s="364"/>
      <c r="J348" s="365"/>
      <c r="K348" s="364"/>
      <c r="L348" s="365">
        <v>47.83</v>
      </c>
      <c r="M348" s="376"/>
      <c r="N348" s="366"/>
      <c r="V348" s="361"/>
      <c r="W348" s="367"/>
      <c r="AC348" s="367" t="s">
        <v>459</v>
      </c>
      <c r="AD348" s="384"/>
      <c r="AE348" s="367"/>
      <c r="AG348" s="367"/>
      <c r="AH348" s="367"/>
    </row>
    <row r="349" spans="1:34" s="332" customFormat="1" ht="45" x14ac:dyDescent="0.2">
      <c r="A349" s="362" t="s">
        <v>165</v>
      </c>
      <c r="B349" s="363" t="s">
        <v>5229</v>
      </c>
      <c r="C349" s="1068" t="s">
        <v>5230</v>
      </c>
      <c r="D349" s="1068"/>
      <c r="E349" s="1068"/>
      <c r="F349" s="364" t="s">
        <v>488</v>
      </c>
      <c r="G349" s="364"/>
      <c r="H349" s="364"/>
      <c r="I349" s="364" t="s">
        <v>5354</v>
      </c>
      <c r="J349" s="365">
        <v>43.92</v>
      </c>
      <c r="K349" s="364"/>
      <c r="L349" s="365">
        <v>1199.02</v>
      </c>
      <c r="M349" s="364"/>
      <c r="N349" s="366"/>
      <c r="V349" s="361"/>
      <c r="W349" s="367" t="s">
        <v>5230</v>
      </c>
      <c r="AC349" s="367"/>
      <c r="AD349" s="384"/>
      <c r="AE349" s="367"/>
      <c r="AG349" s="367"/>
      <c r="AH349" s="367"/>
    </row>
    <row r="350" spans="1:34" s="332" customFormat="1" ht="12" x14ac:dyDescent="0.2">
      <c r="A350" s="379"/>
      <c r="B350" s="380"/>
      <c r="C350" s="340" t="s">
        <v>462</v>
      </c>
      <c r="D350" s="385"/>
      <c r="E350" s="385"/>
      <c r="F350" s="386"/>
      <c r="G350" s="386"/>
      <c r="H350" s="386"/>
      <c r="I350" s="386"/>
      <c r="J350" s="387"/>
      <c r="K350" s="386"/>
      <c r="L350" s="387"/>
      <c r="M350" s="388"/>
      <c r="N350" s="389"/>
      <c r="V350" s="361"/>
      <c r="W350" s="367"/>
      <c r="AC350" s="367"/>
      <c r="AD350" s="384"/>
      <c r="AE350" s="367"/>
      <c r="AG350" s="367"/>
      <c r="AH350" s="367"/>
    </row>
    <row r="351" spans="1:34" s="332" customFormat="1" ht="45" x14ac:dyDescent="0.2">
      <c r="A351" s="362" t="s">
        <v>166</v>
      </c>
      <c r="B351" s="363" t="s">
        <v>5232</v>
      </c>
      <c r="C351" s="1068" t="s">
        <v>5233</v>
      </c>
      <c r="D351" s="1068"/>
      <c r="E351" s="1068"/>
      <c r="F351" s="364" t="s">
        <v>644</v>
      </c>
      <c r="G351" s="364"/>
      <c r="H351" s="364"/>
      <c r="I351" s="364" t="s">
        <v>5350</v>
      </c>
      <c r="J351" s="365"/>
      <c r="K351" s="364"/>
      <c r="L351" s="365"/>
      <c r="M351" s="364"/>
      <c r="N351" s="366"/>
      <c r="V351" s="361"/>
      <c r="W351" s="367" t="s">
        <v>5233</v>
      </c>
      <c r="AC351" s="367"/>
      <c r="AD351" s="384"/>
      <c r="AE351" s="367"/>
      <c r="AG351" s="367"/>
      <c r="AH351" s="367"/>
    </row>
    <row r="352" spans="1:34" s="332" customFormat="1" ht="33.75" x14ac:dyDescent="0.2">
      <c r="A352" s="370"/>
      <c r="B352" s="371" t="s">
        <v>430</v>
      </c>
      <c r="C352" s="1065" t="s">
        <v>431</v>
      </c>
      <c r="D352" s="1065"/>
      <c r="E352" s="1065"/>
      <c r="F352" s="1065"/>
      <c r="G352" s="1065"/>
      <c r="H352" s="1065"/>
      <c r="I352" s="1065"/>
      <c r="J352" s="1065"/>
      <c r="K352" s="1065"/>
      <c r="L352" s="1065"/>
      <c r="M352" s="1065"/>
      <c r="N352" s="1072"/>
      <c r="V352" s="361"/>
      <c r="W352" s="367"/>
      <c r="Y352" s="335" t="s">
        <v>431</v>
      </c>
      <c r="AC352" s="367"/>
      <c r="AD352" s="384"/>
      <c r="AE352" s="367"/>
      <c r="AG352" s="367"/>
      <c r="AH352" s="367"/>
    </row>
    <row r="353" spans="1:34" s="332" customFormat="1" ht="12" x14ac:dyDescent="0.2">
      <c r="A353" s="372"/>
      <c r="B353" s="371" t="s">
        <v>423</v>
      </c>
      <c r="C353" s="1065" t="s">
        <v>432</v>
      </c>
      <c r="D353" s="1065"/>
      <c r="E353" s="1065"/>
      <c r="F353" s="373"/>
      <c r="G353" s="373"/>
      <c r="H353" s="373"/>
      <c r="I353" s="373"/>
      <c r="J353" s="374">
        <v>68.5</v>
      </c>
      <c r="K353" s="373" t="s">
        <v>436</v>
      </c>
      <c r="L353" s="374">
        <v>1.56</v>
      </c>
      <c r="M353" s="373"/>
      <c r="N353" s="375"/>
      <c r="V353" s="361"/>
      <c r="W353" s="367"/>
      <c r="Z353" s="335" t="s">
        <v>432</v>
      </c>
      <c r="AC353" s="367"/>
      <c r="AD353" s="384"/>
      <c r="AE353" s="367"/>
      <c r="AG353" s="367"/>
      <c r="AH353" s="367"/>
    </row>
    <row r="354" spans="1:34" s="332" customFormat="1" ht="12" x14ac:dyDescent="0.2">
      <c r="A354" s="372"/>
      <c r="B354" s="371"/>
      <c r="C354" s="1065" t="s">
        <v>443</v>
      </c>
      <c r="D354" s="1065"/>
      <c r="E354" s="1065"/>
      <c r="F354" s="373" t="s">
        <v>444</v>
      </c>
      <c r="G354" s="373" t="s">
        <v>5234</v>
      </c>
      <c r="H354" s="373" t="s">
        <v>436</v>
      </c>
      <c r="I354" s="373" t="s">
        <v>5355</v>
      </c>
      <c r="J354" s="374"/>
      <c r="K354" s="373"/>
      <c r="L354" s="374"/>
      <c r="M354" s="373"/>
      <c r="N354" s="375"/>
      <c r="V354" s="361"/>
      <c r="W354" s="367"/>
      <c r="AA354" s="335" t="s">
        <v>443</v>
      </c>
      <c r="AC354" s="367"/>
      <c r="AD354" s="384"/>
      <c r="AE354" s="367"/>
      <c r="AG354" s="367"/>
      <c r="AH354" s="367"/>
    </row>
    <row r="355" spans="1:34" s="332" customFormat="1" ht="12" x14ac:dyDescent="0.2">
      <c r="A355" s="372"/>
      <c r="B355" s="371"/>
      <c r="C355" s="1077" t="s">
        <v>450</v>
      </c>
      <c r="D355" s="1077"/>
      <c r="E355" s="1077"/>
      <c r="F355" s="376"/>
      <c r="G355" s="376"/>
      <c r="H355" s="376"/>
      <c r="I355" s="376"/>
      <c r="J355" s="377">
        <v>68.5</v>
      </c>
      <c r="K355" s="376"/>
      <c r="L355" s="377">
        <v>1.56</v>
      </c>
      <c r="M355" s="376"/>
      <c r="N355" s="378"/>
      <c r="V355" s="361"/>
      <c r="W355" s="367"/>
      <c r="AB355" s="335" t="s">
        <v>450</v>
      </c>
      <c r="AC355" s="367"/>
      <c r="AD355" s="384"/>
      <c r="AE355" s="367"/>
      <c r="AG355" s="367"/>
      <c r="AH355" s="367"/>
    </row>
    <row r="356" spans="1:34" s="332" customFormat="1" ht="12" x14ac:dyDescent="0.2">
      <c r="A356" s="372"/>
      <c r="B356" s="371"/>
      <c r="C356" s="1065" t="s">
        <v>451</v>
      </c>
      <c r="D356" s="1065"/>
      <c r="E356" s="1065"/>
      <c r="F356" s="373"/>
      <c r="G356" s="373"/>
      <c r="H356" s="373"/>
      <c r="I356" s="373"/>
      <c r="J356" s="374"/>
      <c r="K356" s="373"/>
      <c r="L356" s="374">
        <v>1.56</v>
      </c>
      <c r="M356" s="373"/>
      <c r="N356" s="375"/>
      <c r="V356" s="361"/>
      <c r="W356" s="367"/>
      <c r="AA356" s="335" t="s">
        <v>451</v>
      </c>
      <c r="AC356" s="367"/>
      <c r="AD356" s="384"/>
      <c r="AE356" s="367"/>
      <c r="AG356" s="367"/>
      <c r="AH356" s="367"/>
    </row>
    <row r="357" spans="1:34" s="332" customFormat="1" ht="33.75" x14ac:dyDescent="0.2">
      <c r="A357" s="372"/>
      <c r="B357" s="371" t="s">
        <v>5236</v>
      </c>
      <c r="C357" s="1065" t="s">
        <v>5237</v>
      </c>
      <c r="D357" s="1065"/>
      <c r="E357" s="1065"/>
      <c r="F357" s="373" t="s">
        <v>454</v>
      </c>
      <c r="G357" s="373" t="s">
        <v>976</v>
      </c>
      <c r="H357" s="373"/>
      <c r="I357" s="373" t="s">
        <v>976</v>
      </c>
      <c r="J357" s="374"/>
      <c r="K357" s="373"/>
      <c r="L357" s="374">
        <v>1.1399999999999999</v>
      </c>
      <c r="M357" s="373"/>
      <c r="N357" s="375"/>
      <c r="V357" s="361"/>
      <c r="W357" s="367"/>
      <c r="AA357" s="335" t="s">
        <v>5237</v>
      </c>
      <c r="AC357" s="367"/>
      <c r="AD357" s="384"/>
      <c r="AE357" s="367"/>
      <c r="AG357" s="367"/>
      <c r="AH357" s="367"/>
    </row>
    <row r="358" spans="1:34" s="332" customFormat="1" ht="33.75" x14ac:dyDescent="0.2">
      <c r="A358" s="372"/>
      <c r="B358" s="371" t="s">
        <v>5238</v>
      </c>
      <c r="C358" s="1065" t="s">
        <v>5239</v>
      </c>
      <c r="D358" s="1065"/>
      <c r="E358" s="1065"/>
      <c r="F358" s="373" t="s">
        <v>454</v>
      </c>
      <c r="G358" s="373" t="s">
        <v>166</v>
      </c>
      <c r="H358" s="373"/>
      <c r="I358" s="373" t="s">
        <v>166</v>
      </c>
      <c r="J358" s="374"/>
      <c r="K358" s="373"/>
      <c r="L358" s="374">
        <v>0.53</v>
      </c>
      <c r="M358" s="373"/>
      <c r="N358" s="375"/>
      <c r="V358" s="361"/>
      <c r="W358" s="367"/>
      <c r="AA358" s="335" t="s">
        <v>5239</v>
      </c>
      <c r="AC358" s="367"/>
      <c r="AD358" s="384"/>
      <c r="AE358" s="367"/>
      <c r="AG358" s="367"/>
      <c r="AH358" s="367"/>
    </row>
    <row r="359" spans="1:34" s="332" customFormat="1" ht="12" x14ac:dyDescent="0.2">
      <c r="A359" s="379"/>
      <c r="B359" s="380"/>
      <c r="C359" s="1068" t="s">
        <v>459</v>
      </c>
      <c r="D359" s="1068"/>
      <c r="E359" s="1068"/>
      <c r="F359" s="364"/>
      <c r="G359" s="364"/>
      <c r="H359" s="364"/>
      <c r="I359" s="364"/>
      <c r="J359" s="365"/>
      <c r="K359" s="364"/>
      <c r="L359" s="365">
        <v>3.23</v>
      </c>
      <c r="M359" s="376"/>
      <c r="N359" s="366"/>
      <c r="V359" s="361"/>
      <c r="W359" s="367"/>
      <c r="AC359" s="367" t="s">
        <v>459</v>
      </c>
      <c r="AD359" s="384"/>
      <c r="AE359" s="367"/>
      <c r="AG359" s="367"/>
      <c r="AH359" s="367"/>
    </row>
    <row r="360" spans="1:34" s="332" customFormat="1" ht="1.5" customHeight="1" x14ac:dyDescent="0.2">
      <c r="A360" s="386"/>
      <c r="B360" s="380"/>
      <c r="C360" s="380"/>
      <c r="D360" s="380"/>
      <c r="E360" s="380"/>
      <c r="F360" s="386"/>
      <c r="G360" s="386"/>
      <c r="H360" s="386"/>
      <c r="I360" s="386"/>
      <c r="J360" s="390"/>
      <c r="K360" s="386"/>
      <c r="L360" s="390"/>
      <c r="M360" s="373"/>
      <c r="N360" s="390"/>
      <c r="V360" s="361"/>
      <c r="W360" s="367"/>
      <c r="AC360" s="367"/>
      <c r="AD360" s="384"/>
      <c r="AE360" s="367"/>
      <c r="AG360" s="367"/>
      <c r="AH360" s="367"/>
    </row>
    <row r="361" spans="1:34" s="332" customFormat="1" ht="12" x14ac:dyDescent="0.2">
      <c r="A361" s="391"/>
      <c r="B361" s="392"/>
      <c r="C361" s="1068" t="s">
        <v>5356</v>
      </c>
      <c r="D361" s="1068"/>
      <c r="E361" s="1068"/>
      <c r="F361" s="1068"/>
      <c r="G361" s="1068"/>
      <c r="H361" s="1068"/>
      <c r="I361" s="1068"/>
      <c r="J361" s="1068"/>
      <c r="K361" s="1068"/>
      <c r="L361" s="393"/>
      <c r="M361" s="394"/>
      <c r="N361" s="395"/>
      <c r="V361" s="361"/>
      <c r="W361" s="367"/>
      <c r="AC361" s="367"/>
      <c r="AD361" s="384"/>
      <c r="AE361" s="367" t="s">
        <v>5356</v>
      </c>
      <c r="AG361" s="367"/>
      <c r="AH361" s="367"/>
    </row>
    <row r="362" spans="1:34" s="332" customFormat="1" ht="12" x14ac:dyDescent="0.2">
      <c r="A362" s="396"/>
      <c r="B362" s="371"/>
      <c r="C362" s="1065" t="s">
        <v>512</v>
      </c>
      <c r="D362" s="1065"/>
      <c r="E362" s="1065"/>
      <c r="F362" s="1065"/>
      <c r="G362" s="1065"/>
      <c r="H362" s="1065"/>
      <c r="I362" s="1065"/>
      <c r="J362" s="1065"/>
      <c r="K362" s="1065"/>
      <c r="L362" s="397">
        <v>22419.06</v>
      </c>
      <c r="M362" s="398"/>
      <c r="N362" s="399"/>
      <c r="V362" s="361"/>
      <c r="W362" s="367"/>
      <c r="AC362" s="367"/>
      <c r="AD362" s="384"/>
      <c r="AE362" s="367"/>
      <c r="AF362" s="335" t="s">
        <v>512</v>
      </c>
      <c r="AG362" s="367"/>
      <c r="AH362" s="367"/>
    </row>
    <row r="363" spans="1:34" s="332" customFormat="1" ht="12" x14ac:dyDescent="0.2">
      <c r="A363" s="396"/>
      <c r="B363" s="371"/>
      <c r="C363" s="1065" t="s">
        <v>513</v>
      </c>
      <c r="D363" s="1065"/>
      <c r="E363" s="1065"/>
      <c r="F363" s="1065"/>
      <c r="G363" s="1065"/>
      <c r="H363" s="1065"/>
      <c r="I363" s="1065"/>
      <c r="J363" s="1065"/>
      <c r="K363" s="1065"/>
      <c r="L363" s="397"/>
      <c r="M363" s="398"/>
      <c r="N363" s="399"/>
      <c r="V363" s="361"/>
      <c r="W363" s="367"/>
      <c r="AC363" s="367"/>
      <c r="AD363" s="384"/>
      <c r="AE363" s="367"/>
      <c r="AF363" s="335" t="s">
        <v>513</v>
      </c>
      <c r="AG363" s="367"/>
      <c r="AH363" s="367"/>
    </row>
    <row r="364" spans="1:34" s="332" customFormat="1" ht="12" x14ac:dyDescent="0.2">
      <c r="A364" s="396"/>
      <c r="B364" s="371"/>
      <c r="C364" s="1065" t="s">
        <v>514</v>
      </c>
      <c r="D364" s="1065"/>
      <c r="E364" s="1065"/>
      <c r="F364" s="1065"/>
      <c r="G364" s="1065"/>
      <c r="H364" s="1065"/>
      <c r="I364" s="1065"/>
      <c r="J364" s="1065"/>
      <c r="K364" s="1065"/>
      <c r="L364" s="397">
        <v>1586.09</v>
      </c>
      <c r="M364" s="398"/>
      <c r="N364" s="399"/>
      <c r="V364" s="361"/>
      <c r="W364" s="367"/>
      <c r="AC364" s="367"/>
      <c r="AD364" s="384"/>
      <c r="AE364" s="367"/>
      <c r="AF364" s="335" t="s">
        <v>514</v>
      </c>
      <c r="AG364" s="367"/>
      <c r="AH364" s="367"/>
    </row>
    <row r="365" spans="1:34" s="332" customFormat="1" ht="12" x14ac:dyDescent="0.2">
      <c r="A365" s="396"/>
      <c r="B365" s="371"/>
      <c r="C365" s="1065" t="s">
        <v>515</v>
      </c>
      <c r="D365" s="1065"/>
      <c r="E365" s="1065"/>
      <c r="F365" s="1065"/>
      <c r="G365" s="1065"/>
      <c r="H365" s="1065"/>
      <c r="I365" s="1065"/>
      <c r="J365" s="1065"/>
      <c r="K365" s="1065"/>
      <c r="L365" s="397">
        <v>2526.56</v>
      </c>
      <c r="M365" s="398"/>
      <c r="N365" s="399"/>
      <c r="V365" s="361"/>
      <c r="W365" s="367"/>
      <c r="AC365" s="367"/>
      <c r="AD365" s="384"/>
      <c r="AE365" s="367"/>
      <c r="AF365" s="335" t="s">
        <v>515</v>
      </c>
      <c r="AG365" s="367"/>
      <c r="AH365" s="367"/>
    </row>
    <row r="366" spans="1:34" s="332" customFormat="1" ht="12" x14ac:dyDescent="0.2">
      <c r="A366" s="396"/>
      <c r="B366" s="371"/>
      <c r="C366" s="1065" t="s">
        <v>516</v>
      </c>
      <c r="D366" s="1065"/>
      <c r="E366" s="1065"/>
      <c r="F366" s="1065"/>
      <c r="G366" s="1065"/>
      <c r="H366" s="1065"/>
      <c r="I366" s="1065"/>
      <c r="J366" s="1065"/>
      <c r="K366" s="1065"/>
      <c r="L366" s="397">
        <v>290.95999999999998</v>
      </c>
      <c r="M366" s="398"/>
      <c r="N366" s="399"/>
      <c r="V366" s="361"/>
      <c r="W366" s="367"/>
      <c r="AC366" s="367"/>
      <c r="AD366" s="384"/>
      <c r="AE366" s="367"/>
      <c r="AF366" s="335" t="s">
        <v>516</v>
      </c>
      <c r="AG366" s="367"/>
      <c r="AH366" s="367"/>
    </row>
    <row r="367" spans="1:34" s="332" customFormat="1" ht="12" x14ac:dyDescent="0.2">
      <c r="A367" s="396"/>
      <c r="B367" s="371"/>
      <c r="C367" s="1065" t="s">
        <v>517</v>
      </c>
      <c r="D367" s="1065"/>
      <c r="E367" s="1065"/>
      <c r="F367" s="1065"/>
      <c r="G367" s="1065"/>
      <c r="H367" s="1065"/>
      <c r="I367" s="1065"/>
      <c r="J367" s="1065"/>
      <c r="K367" s="1065"/>
      <c r="L367" s="397">
        <v>18306.41</v>
      </c>
      <c r="M367" s="398"/>
      <c r="N367" s="399"/>
      <c r="V367" s="361"/>
      <c r="W367" s="367"/>
      <c r="AC367" s="367"/>
      <c r="AD367" s="384"/>
      <c r="AE367" s="367"/>
      <c r="AF367" s="335" t="s">
        <v>517</v>
      </c>
      <c r="AG367" s="367"/>
      <c r="AH367" s="367"/>
    </row>
    <row r="368" spans="1:34" s="332" customFormat="1" ht="12" x14ac:dyDescent="0.2">
      <c r="A368" s="396"/>
      <c r="B368" s="371"/>
      <c r="C368" s="1065" t="s">
        <v>518</v>
      </c>
      <c r="D368" s="1065"/>
      <c r="E368" s="1065"/>
      <c r="F368" s="1065"/>
      <c r="G368" s="1065"/>
      <c r="H368" s="1065"/>
      <c r="I368" s="1065"/>
      <c r="J368" s="1065"/>
      <c r="K368" s="1065"/>
      <c r="L368" s="397">
        <v>25939.77</v>
      </c>
      <c r="M368" s="398"/>
      <c r="N368" s="399"/>
      <c r="V368" s="361"/>
      <c r="W368" s="367"/>
      <c r="AC368" s="367"/>
      <c r="AD368" s="384"/>
      <c r="AE368" s="367"/>
      <c r="AF368" s="335" t="s">
        <v>518</v>
      </c>
      <c r="AG368" s="367"/>
      <c r="AH368" s="367"/>
    </row>
    <row r="369" spans="1:34" s="332" customFormat="1" ht="12" x14ac:dyDescent="0.2">
      <c r="A369" s="396"/>
      <c r="B369" s="371"/>
      <c r="C369" s="1065" t="s">
        <v>513</v>
      </c>
      <c r="D369" s="1065"/>
      <c r="E369" s="1065"/>
      <c r="F369" s="1065"/>
      <c r="G369" s="1065"/>
      <c r="H369" s="1065"/>
      <c r="I369" s="1065"/>
      <c r="J369" s="1065"/>
      <c r="K369" s="1065"/>
      <c r="L369" s="397"/>
      <c r="M369" s="398"/>
      <c r="N369" s="399"/>
      <c r="V369" s="361"/>
      <c r="W369" s="367"/>
      <c r="AC369" s="367"/>
      <c r="AD369" s="384"/>
      <c r="AE369" s="367"/>
      <c r="AF369" s="335" t="s">
        <v>513</v>
      </c>
      <c r="AG369" s="367"/>
      <c r="AH369" s="367"/>
    </row>
    <row r="370" spans="1:34" s="332" customFormat="1" ht="12" x14ac:dyDescent="0.2">
      <c r="A370" s="396"/>
      <c r="B370" s="371"/>
      <c r="C370" s="1065" t="s">
        <v>519</v>
      </c>
      <c r="D370" s="1065"/>
      <c r="E370" s="1065"/>
      <c r="F370" s="1065"/>
      <c r="G370" s="1065"/>
      <c r="H370" s="1065"/>
      <c r="I370" s="1065"/>
      <c r="J370" s="1065"/>
      <c r="K370" s="1065"/>
      <c r="L370" s="397">
        <v>1586.09</v>
      </c>
      <c r="M370" s="398"/>
      <c r="N370" s="399"/>
      <c r="V370" s="361"/>
      <c r="W370" s="367"/>
      <c r="AC370" s="367"/>
      <c r="AD370" s="384"/>
      <c r="AE370" s="367"/>
      <c r="AF370" s="335" t="s">
        <v>519</v>
      </c>
      <c r="AG370" s="367"/>
      <c r="AH370" s="367"/>
    </row>
    <row r="371" spans="1:34" s="332" customFormat="1" ht="12" x14ac:dyDescent="0.2">
      <c r="A371" s="396"/>
      <c r="B371" s="371"/>
      <c r="C371" s="1065" t="s">
        <v>520</v>
      </c>
      <c r="D371" s="1065"/>
      <c r="E371" s="1065"/>
      <c r="F371" s="1065"/>
      <c r="G371" s="1065"/>
      <c r="H371" s="1065"/>
      <c r="I371" s="1065"/>
      <c r="J371" s="1065"/>
      <c r="K371" s="1065"/>
      <c r="L371" s="397">
        <v>2526.56</v>
      </c>
      <c r="M371" s="398"/>
      <c r="N371" s="399"/>
      <c r="V371" s="361"/>
      <c r="W371" s="367"/>
      <c r="AC371" s="367"/>
      <c r="AD371" s="384"/>
      <c r="AE371" s="367"/>
      <c r="AF371" s="335" t="s">
        <v>520</v>
      </c>
      <c r="AG371" s="367"/>
      <c r="AH371" s="367"/>
    </row>
    <row r="372" spans="1:34" s="332" customFormat="1" ht="12" x14ac:dyDescent="0.2">
      <c r="A372" s="396"/>
      <c r="B372" s="371"/>
      <c r="C372" s="1065" t="s">
        <v>521</v>
      </c>
      <c r="D372" s="1065"/>
      <c r="E372" s="1065"/>
      <c r="F372" s="1065"/>
      <c r="G372" s="1065"/>
      <c r="H372" s="1065"/>
      <c r="I372" s="1065"/>
      <c r="J372" s="1065"/>
      <c r="K372" s="1065"/>
      <c r="L372" s="397">
        <v>18306.41</v>
      </c>
      <c r="M372" s="398"/>
      <c r="N372" s="399"/>
      <c r="V372" s="361"/>
      <c r="W372" s="367"/>
      <c r="AC372" s="367"/>
      <c r="AD372" s="384"/>
      <c r="AE372" s="367"/>
      <c r="AF372" s="335" t="s">
        <v>521</v>
      </c>
      <c r="AG372" s="367"/>
      <c r="AH372" s="367"/>
    </row>
    <row r="373" spans="1:34" s="332" customFormat="1" ht="12" x14ac:dyDescent="0.2">
      <c r="A373" s="396"/>
      <c r="B373" s="371"/>
      <c r="C373" s="1065" t="s">
        <v>522</v>
      </c>
      <c r="D373" s="1065"/>
      <c r="E373" s="1065"/>
      <c r="F373" s="1065"/>
      <c r="G373" s="1065"/>
      <c r="H373" s="1065"/>
      <c r="I373" s="1065"/>
      <c r="J373" s="1065"/>
      <c r="K373" s="1065"/>
      <c r="L373" s="397">
        <v>2169.0300000000002</v>
      </c>
      <c r="M373" s="398"/>
      <c r="N373" s="399"/>
      <c r="V373" s="361"/>
      <c r="W373" s="367"/>
      <c r="AC373" s="367"/>
      <c r="AD373" s="384"/>
      <c r="AE373" s="367"/>
      <c r="AF373" s="335" t="s">
        <v>522</v>
      </c>
      <c r="AG373" s="367"/>
      <c r="AH373" s="367"/>
    </row>
    <row r="374" spans="1:34" s="332" customFormat="1" ht="12" x14ac:dyDescent="0.2">
      <c r="A374" s="396"/>
      <c r="B374" s="371"/>
      <c r="C374" s="1065" t="s">
        <v>523</v>
      </c>
      <c r="D374" s="1065"/>
      <c r="E374" s="1065"/>
      <c r="F374" s="1065"/>
      <c r="G374" s="1065"/>
      <c r="H374" s="1065"/>
      <c r="I374" s="1065"/>
      <c r="J374" s="1065"/>
      <c r="K374" s="1065"/>
      <c r="L374" s="397">
        <v>1351.68</v>
      </c>
      <c r="M374" s="398"/>
      <c r="N374" s="399"/>
      <c r="V374" s="361"/>
      <c r="W374" s="367"/>
      <c r="AC374" s="367"/>
      <c r="AD374" s="384"/>
      <c r="AE374" s="367"/>
      <c r="AF374" s="335" t="s">
        <v>523</v>
      </c>
      <c r="AG374" s="367"/>
      <c r="AH374" s="367"/>
    </row>
    <row r="375" spans="1:34" s="332" customFormat="1" ht="12" x14ac:dyDescent="0.2">
      <c r="A375" s="396"/>
      <c r="B375" s="371"/>
      <c r="C375" s="1065" t="s">
        <v>524</v>
      </c>
      <c r="D375" s="1065"/>
      <c r="E375" s="1065"/>
      <c r="F375" s="1065"/>
      <c r="G375" s="1065"/>
      <c r="H375" s="1065"/>
      <c r="I375" s="1065"/>
      <c r="J375" s="1065"/>
      <c r="K375" s="1065"/>
      <c r="L375" s="397">
        <v>1877.05</v>
      </c>
      <c r="M375" s="398"/>
      <c r="N375" s="399"/>
      <c r="V375" s="361"/>
      <c r="W375" s="367"/>
      <c r="AC375" s="367"/>
      <c r="AD375" s="384"/>
      <c r="AE375" s="367"/>
      <c r="AF375" s="335" t="s">
        <v>524</v>
      </c>
      <c r="AG375" s="367"/>
      <c r="AH375" s="367"/>
    </row>
    <row r="376" spans="1:34" s="332" customFormat="1" ht="12" x14ac:dyDescent="0.2">
      <c r="A376" s="396"/>
      <c r="B376" s="371"/>
      <c r="C376" s="1065" t="s">
        <v>525</v>
      </c>
      <c r="D376" s="1065"/>
      <c r="E376" s="1065"/>
      <c r="F376" s="1065"/>
      <c r="G376" s="1065"/>
      <c r="H376" s="1065"/>
      <c r="I376" s="1065"/>
      <c r="J376" s="1065"/>
      <c r="K376" s="1065"/>
      <c r="L376" s="397">
        <v>2169.0300000000002</v>
      </c>
      <c r="M376" s="398"/>
      <c r="N376" s="399"/>
      <c r="V376" s="361"/>
      <c r="W376" s="367"/>
      <c r="AC376" s="367"/>
      <c r="AD376" s="384"/>
      <c r="AE376" s="367"/>
      <c r="AF376" s="335" t="s">
        <v>525</v>
      </c>
      <c r="AG376" s="367"/>
      <c r="AH376" s="367"/>
    </row>
    <row r="377" spans="1:34" s="332" customFormat="1" ht="12" x14ac:dyDescent="0.2">
      <c r="A377" s="396"/>
      <c r="B377" s="371"/>
      <c r="C377" s="1065" t="s">
        <v>526</v>
      </c>
      <c r="D377" s="1065"/>
      <c r="E377" s="1065"/>
      <c r="F377" s="1065"/>
      <c r="G377" s="1065"/>
      <c r="H377" s="1065"/>
      <c r="I377" s="1065"/>
      <c r="J377" s="1065"/>
      <c r="K377" s="1065"/>
      <c r="L377" s="397">
        <v>1351.68</v>
      </c>
      <c r="M377" s="398"/>
      <c r="N377" s="399"/>
      <c r="V377" s="361"/>
      <c r="W377" s="367"/>
      <c r="AC377" s="367"/>
      <c r="AD377" s="384"/>
      <c r="AE377" s="367"/>
      <c r="AF377" s="335" t="s">
        <v>526</v>
      </c>
      <c r="AG377" s="367"/>
      <c r="AH377" s="367"/>
    </row>
    <row r="378" spans="1:34" s="332" customFormat="1" ht="12" x14ac:dyDescent="0.2">
      <c r="A378" s="396"/>
      <c r="B378" s="390"/>
      <c r="C378" s="1067" t="s">
        <v>5357</v>
      </c>
      <c r="D378" s="1067"/>
      <c r="E378" s="1067"/>
      <c r="F378" s="1067"/>
      <c r="G378" s="1067"/>
      <c r="H378" s="1067"/>
      <c r="I378" s="1067"/>
      <c r="J378" s="1067"/>
      <c r="K378" s="1067"/>
      <c r="L378" s="400">
        <v>25939.77</v>
      </c>
      <c r="M378" s="401"/>
      <c r="N378" s="402"/>
      <c r="V378" s="361"/>
      <c r="W378" s="367"/>
      <c r="AC378" s="367"/>
      <c r="AD378" s="384"/>
      <c r="AE378" s="367"/>
      <c r="AG378" s="367" t="s">
        <v>5357</v>
      </c>
      <c r="AH378" s="367"/>
    </row>
    <row r="379" spans="1:34" s="332" customFormat="1" ht="12" x14ac:dyDescent="0.2">
      <c r="A379" s="396"/>
      <c r="B379" s="371"/>
      <c r="C379" s="1065" t="s">
        <v>513</v>
      </c>
      <c r="D379" s="1065"/>
      <c r="E379" s="1065"/>
      <c r="F379" s="1065"/>
      <c r="G379" s="1065"/>
      <c r="H379" s="1065"/>
      <c r="I379" s="1065"/>
      <c r="J379" s="1065"/>
      <c r="K379" s="1065"/>
      <c r="L379" s="397"/>
      <c r="M379" s="398"/>
      <c r="N379" s="399"/>
      <c r="V379" s="361"/>
      <c r="W379" s="367"/>
      <c r="AC379" s="367"/>
      <c r="AD379" s="384"/>
      <c r="AE379" s="367"/>
      <c r="AF379" s="335" t="s">
        <v>513</v>
      </c>
      <c r="AG379" s="367"/>
      <c r="AH379" s="367"/>
    </row>
    <row r="380" spans="1:34" s="332" customFormat="1" ht="12" x14ac:dyDescent="0.2">
      <c r="A380" s="396"/>
      <c r="B380" s="371"/>
      <c r="C380" s="1065" t="s">
        <v>615</v>
      </c>
      <c r="D380" s="1065"/>
      <c r="E380" s="1065"/>
      <c r="F380" s="1065"/>
      <c r="G380" s="1065"/>
      <c r="H380" s="1065"/>
      <c r="I380" s="1065"/>
      <c r="J380" s="1065"/>
      <c r="K380" s="1065"/>
      <c r="L380" s="397">
        <v>930.54</v>
      </c>
      <c r="M380" s="398"/>
      <c r="N380" s="399"/>
      <c r="V380" s="361"/>
      <c r="W380" s="367"/>
      <c r="AC380" s="367"/>
      <c r="AD380" s="384"/>
      <c r="AE380" s="367"/>
      <c r="AF380" s="335" t="s">
        <v>615</v>
      </c>
      <c r="AG380" s="367"/>
      <c r="AH380" s="367"/>
    </row>
    <row r="381" spans="1:34" s="332" customFormat="1" ht="12" x14ac:dyDescent="0.2">
      <c r="A381" s="1195" t="s">
        <v>2723</v>
      </c>
      <c r="B381" s="1196"/>
      <c r="C381" s="1196"/>
      <c r="D381" s="1196"/>
      <c r="E381" s="1196"/>
      <c r="F381" s="1196"/>
      <c r="G381" s="1196"/>
      <c r="H381" s="1196"/>
      <c r="I381" s="1196"/>
      <c r="J381" s="1196"/>
      <c r="K381" s="1196"/>
      <c r="L381" s="1196"/>
      <c r="M381" s="1196"/>
      <c r="N381" s="1197"/>
      <c r="V381" s="361" t="s">
        <v>2723</v>
      </c>
      <c r="W381" s="367"/>
      <c r="AC381" s="367"/>
      <c r="AD381" s="384"/>
      <c r="AE381" s="367"/>
      <c r="AG381" s="367"/>
      <c r="AH381" s="367"/>
    </row>
    <row r="382" spans="1:34" s="332" customFormat="1" ht="22.5" x14ac:dyDescent="0.2">
      <c r="A382" s="1192" t="s">
        <v>4942</v>
      </c>
      <c r="B382" s="1193"/>
      <c r="C382" s="1193"/>
      <c r="D382" s="1193"/>
      <c r="E382" s="1193"/>
      <c r="F382" s="1193"/>
      <c r="G382" s="1193"/>
      <c r="H382" s="1193"/>
      <c r="I382" s="1193"/>
      <c r="J382" s="1193"/>
      <c r="K382" s="1193"/>
      <c r="L382" s="1193"/>
      <c r="M382" s="1193"/>
      <c r="N382" s="1194"/>
      <c r="V382" s="361"/>
      <c r="W382" s="367"/>
      <c r="AC382" s="367"/>
      <c r="AD382" s="384"/>
      <c r="AE382" s="367"/>
      <c r="AG382" s="367"/>
      <c r="AH382" s="367" t="s">
        <v>4942</v>
      </c>
    </row>
    <row r="383" spans="1:34" s="332" customFormat="1" ht="45" x14ac:dyDescent="0.2">
      <c r="A383" s="362" t="s">
        <v>170</v>
      </c>
      <c r="B383" s="363" t="s">
        <v>4943</v>
      </c>
      <c r="C383" s="1068" t="s">
        <v>4944</v>
      </c>
      <c r="D383" s="1068"/>
      <c r="E383" s="1068"/>
      <c r="F383" s="364" t="s">
        <v>621</v>
      </c>
      <c r="G383" s="364"/>
      <c r="H383" s="364"/>
      <c r="I383" s="364" t="s">
        <v>5358</v>
      </c>
      <c r="J383" s="365">
        <v>25.19</v>
      </c>
      <c r="K383" s="364"/>
      <c r="L383" s="365">
        <v>2566.5100000000002</v>
      </c>
      <c r="M383" s="364"/>
      <c r="N383" s="366"/>
      <c r="V383" s="361"/>
      <c r="W383" s="367" t="s">
        <v>4944</v>
      </c>
      <c r="AC383" s="367"/>
      <c r="AD383" s="384"/>
      <c r="AE383" s="367"/>
      <c r="AG383" s="367"/>
      <c r="AH383" s="367"/>
    </row>
    <row r="384" spans="1:34" s="332" customFormat="1" ht="12" x14ac:dyDescent="0.2">
      <c r="A384" s="368"/>
      <c r="B384" s="369"/>
      <c r="C384" s="1065" t="s">
        <v>5359</v>
      </c>
      <c r="D384" s="1065"/>
      <c r="E384" s="1065"/>
      <c r="F384" s="1065"/>
      <c r="G384" s="1065"/>
      <c r="H384" s="1065"/>
      <c r="I384" s="1065"/>
      <c r="J384" s="1065"/>
      <c r="K384" s="1065"/>
      <c r="L384" s="1065"/>
      <c r="M384" s="1065"/>
      <c r="N384" s="1072"/>
      <c r="V384" s="361"/>
      <c r="W384" s="367"/>
      <c r="X384" s="335" t="s">
        <v>5359</v>
      </c>
      <c r="AC384" s="367"/>
      <c r="AD384" s="384"/>
      <c r="AE384" s="367"/>
      <c r="AG384" s="367"/>
      <c r="AH384" s="367"/>
    </row>
    <row r="385" spans="1:34" s="332" customFormat="1" ht="22.5" x14ac:dyDescent="0.2">
      <c r="A385" s="1192" t="s">
        <v>2724</v>
      </c>
      <c r="B385" s="1193"/>
      <c r="C385" s="1193"/>
      <c r="D385" s="1193"/>
      <c r="E385" s="1193"/>
      <c r="F385" s="1193"/>
      <c r="G385" s="1193"/>
      <c r="H385" s="1193"/>
      <c r="I385" s="1193"/>
      <c r="J385" s="1193"/>
      <c r="K385" s="1193"/>
      <c r="L385" s="1193"/>
      <c r="M385" s="1193"/>
      <c r="N385" s="1194"/>
      <c r="V385" s="361"/>
      <c r="W385" s="367"/>
      <c r="AC385" s="367"/>
      <c r="AD385" s="384"/>
      <c r="AE385" s="367"/>
      <c r="AG385" s="367"/>
      <c r="AH385" s="367" t="s">
        <v>2724</v>
      </c>
    </row>
    <row r="386" spans="1:34" s="332" customFormat="1" ht="33.75" x14ac:dyDescent="0.2">
      <c r="A386" s="362" t="s">
        <v>828</v>
      </c>
      <c r="B386" s="363" t="s">
        <v>2502</v>
      </c>
      <c r="C386" s="1068" t="s">
        <v>2503</v>
      </c>
      <c r="D386" s="1068"/>
      <c r="E386" s="1068"/>
      <c r="F386" s="364" t="s">
        <v>621</v>
      </c>
      <c r="G386" s="364"/>
      <c r="H386" s="364"/>
      <c r="I386" s="364" t="s">
        <v>5360</v>
      </c>
      <c r="J386" s="365">
        <v>61.63</v>
      </c>
      <c r="K386" s="364"/>
      <c r="L386" s="365">
        <v>1.17</v>
      </c>
      <c r="M386" s="364"/>
      <c r="N386" s="366"/>
      <c r="V386" s="361"/>
      <c r="W386" s="367" t="s">
        <v>2503</v>
      </c>
      <c r="AC386" s="367"/>
      <c r="AD386" s="384"/>
      <c r="AE386" s="367"/>
      <c r="AG386" s="367"/>
      <c r="AH386" s="367"/>
    </row>
    <row r="387" spans="1:34" s="332" customFormat="1" ht="12" x14ac:dyDescent="0.2">
      <c r="A387" s="379"/>
      <c r="B387" s="380"/>
      <c r="C387" s="340" t="s">
        <v>623</v>
      </c>
      <c r="D387" s="385"/>
      <c r="E387" s="385"/>
      <c r="F387" s="386"/>
      <c r="G387" s="386"/>
      <c r="H387" s="386"/>
      <c r="I387" s="386"/>
      <c r="J387" s="387"/>
      <c r="K387" s="386"/>
      <c r="L387" s="387"/>
      <c r="M387" s="388"/>
      <c r="N387" s="389"/>
      <c r="V387" s="361"/>
      <c r="W387" s="367"/>
      <c r="AC387" s="367"/>
      <c r="AD387" s="384"/>
      <c r="AE387" s="367"/>
      <c r="AG387" s="367"/>
      <c r="AH387" s="367"/>
    </row>
    <row r="388" spans="1:34" s="332" customFormat="1" ht="12" x14ac:dyDescent="0.2">
      <c r="A388" s="368"/>
      <c r="B388" s="369"/>
      <c r="C388" s="1065" t="s">
        <v>5361</v>
      </c>
      <c r="D388" s="1065"/>
      <c r="E388" s="1065"/>
      <c r="F388" s="1065"/>
      <c r="G388" s="1065"/>
      <c r="H388" s="1065"/>
      <c r="I388" s="1065"/>
      <c r="J388" s="1065"/>
      <c r="K388" s="1065"/>
      <c r="L388" s="1065"/>
      <c r="M388" s="1065"/>
      <c r="N388" s="1072"/>
      <c r="V388" s="361"/>
      <c r="W388" s="367"/>
      <c r="X388" s="335" t="s">
        <v>5361</v>
      </c>
      <c r="AC388" s="367"/>
      <c r="AD388" s="384"/>
      <c r="AE388" s="367"/>
      <c r="AG388" s="367"/>
      <c r="AH388" s="367"/>
    </row>
    <row r="389" spans="1:34" s="332" customFormat="1" ht="22.5" x14ac:dyDescent="0.2">
      <c r="A389" s="1192" t="s">
        <v>4953</v>
      </c>
      <c r="B389" s="1193"/>
      <c r="C389" s="1193"/>
      <c r="D389" s="1193"/>
      <c r="E389" s="1193"/>
      <c r="F389" s="1193"/>
      <c r="G389" s="1193"/>
      <c r="H389" s="1193"/>
      <c r="I389" s="1193"/>
      <c r="J389" s="1193"/>
      <c r="K389" s="1193"/>
      <c r="L389" s="1193"/>
      <c r="M389" s="1193"/>
      <c r="N389" s="1194"/>
      <c r="V389" s="361"/>
      <c r="W389" s="367"/>
      <c r="AC389" s="367"/>
      <c r="AD389" s="384"/>
      <c r="AE389" s="367"/>
      <c r="AG389" s="367"/>
      <c r="AH389" s="367" t="s">
        <v>4953</v>
      </c>
    </row>
    <row r="390" spans="1:34" s="332" customFormat="1" ht="33.75" x14ac:dyDescent="0.2">
      <c r="A390" s="362" t="s">
        <v>832</v>
      </c>
      <c r="B390" s="363" t="s">
        <v>4954</v>
      </c>
      <c r="C390" s="1068" t="s">
        <v>4955</v>
      </c>
      <c r="D390" s="1068"/>
      <c r="E390" s="1068"/>
      <c r="F390" s="364" t="s">
        <v>621</v>
      </c>
      <c r="G390" s="364"/>
      <c r="H390" s="364"/>
      <c r="I390" s="364" t="s">
        <v>5362</v>
      </c>
      <c r="J390" s="365">
        <v>31.92</v>
      </c>
      <c r="K390" s="364"/>
      <c r="L390" s="365">
        <v>428.65</v>
      </c>
      <c r="M390" s="364"/>
      <c r="N390" s="366"/>
      <c r="V390" s="361"/>
      <c r="W390" s="367" t="s">
        <v>4955</v>
      </c>
      <c r="AC390" s="367"/>
      <c r="AD390" s="384"/>
      <c r="AE390" s="367"/>
      <c r="AG390" s="367"/>
      <c r="AH390" s="367"/>
    </row>
    <row r="391" spans="1:34" s="332" customFormat="1" ht="12" x14ac:dyDescent="0.2">
      <c r="A391" s="379"/>
      <c r="B391" s="380"/>
      <c r="C391" s="340" t="s">
        <v>623</v>
      </c>
      <c r="D391" s="385"/>
      <c r="E391" s="385"/>
      <c r="F391" s="386"/>
      <c r="G391" s="386"/>
      <c r="H391" s="386"/>
      <c r="I391" s="386"/>
      <c r="J391" s="387"/>
      <c r="K391" s="386"/>
      <c r="L391" s="387"/>
      <c r="M391" s="388"/>
      <c r="N391" s="389"/>
      <c r="V391" s="361"/>
      <c r="W391" s="367"/>
      <c r="AC391" s="367"/>
      <c r="AD391" s="384"/>
      <c r="AE391" s="367"/>
      <c r="AG391" s="367"/>
      <c r="AH391" s="367"/>
    </row>
    <row r="392" spans="1:34" s="332" customFormat="1" ht="22.5" x14ac:dyDescent="0.2">
      <c r="A392" s="1192" t="s">
        <v>2728</v>
      </c>
      <c r="B392" s="1193"/>
      <c r="C392" s="1193"/>
      <c r="D392" s="1193"/>
      <c r="E392" s="1193"/>
      <c r="F392" s="1193"/>
      <c r="G392" s="1193"/>
      <c r="H392" s="1193"/>
      <c r="I392" s="1193"/>
      <c r="J392" s="1193"/>
      <c r="K392" s="1193"/>
      <c r="L392" s="1193"/>
      <c r="M392" s="1193"/>
      <c r="N392" s="1194"/>
      <c r="V392" s="361"/>
      <c r="W392" s="367"/>
      <c r="AC392" s="367"/>
      <c r="AD392" s="384"/>
      <c r="AE392" s="367"/>
      <c r="AG392" s="367"/>
      <c r="AH392" s="367" t="s">
        <v>2728</v>
      </c>
    </row>
    <row r="393" spans="1:34" s="332" customFormat="1" ht="45" x14ac:dyDescent="0.2">
      <c r="A393" s="362" t="s">
        <v>841</v>
      </c>
      <c r="B393" s="363" t="s">
        <v>1177</v>
      </c>
      <c r="C393" s="1068" t="s">
        <v>1178</v>
      </c>
      <c r="D393" s="1068"/>
      <c r="E393" s="1068"/>
      <c r="F393" s="364" t="s">
        <v>621</v>
      </c>
      <c r="G393" s="364"/>
      <c r="H393" s="364"/>
      <c r="I393" s="364" t="s">
        <v>5363</v>
      </c>
      <c r="J393" s="365">
        <v>38.729999999999997</v>
      </c>
      <c r="K393" s="364"/>
      <c r="L393" s="365">
        <v>373.24</v>
      </c>
      <c r="M393" s="364"/>
      <c r="N393" s="366"/>
      <c r="V393" s="361"/>
      <c r="W393" s="367" t="s">
        <v>1178</v>
      </c>
      <c r="AC393" s="367"/>
      <c r="AD393" s="384"/>
      <c r="AE393" s="367"/>
      <c r="AG393" s="367"/>
      <c r="AH393" s="367"/>
    </row>
    <row r="394" spans="1:34" s="332" customFormat="1" ht="12" x14ac:dyDescent="0.2">
      <c r="A394" s="379"/>
      <c r="B394" s="380"/>
      <c r="C394" s="340" t="s">
        <v>623</v>
      </c>
      <c r="D394" s="385"/>
      <c r="E394" s="385"/>
      <c r="F394" s="386"/>
      <c r="G394" s="386"/>
      <c r="H394" s="386"/>
      <c r="I394" s="386"/>
      <c r="J394" s="387"/>
      <c r="K394" s="386"/>
      <c r="L394" s="387"/>
      <c r="M394" s="388"/>
      <c r="N394" s="389"/>
      <c r="V394" s="361"/>
      <c r="W394" s="367"/>
      <c r="AC394" s="367"/>
      <c r="AD394" s="384"/>
      <c r="AE394" s="367"/>
      <c r="AG394" s="367"/>
      <c r="AH394" s="367"/>
    </row>
    <row r="395" spans="1:34" s="332" customFormat="1" ht="33.75" x14ac:dyDescent="0.2">
      <c r="A395" s="362" t="s">
        <v>845</v>
      </c>
      <c r="B395" s="363" t="s">
        <v>1182</v>
      </c>
      <c r="C395" s="1068" t="s">
        <v>2730</v>
      </c>
      <c r="D395" s="1068"/>
      <c r="E395" s="1068"/>
      <c r="F395" s="364" t="s">
        <v>621</v>
      </c>
      <c r="G395" s="364"/>
      <c r="H395" s="364"/>
      <c r="I395" s="364" t="s">
        <v>5363</v>
      </c>
      <c r="J395" s="365">
        <v>0.59</v>
      </c>
      <c r="K395" s="364"/>
      <c r="L395" s="365">
        <v>147.83000000000001</v>
      </c>
      <c r="M395" s="364"/>
      <c r="N395" s="366"/>
      <c r="V395" s="361"/>
      <c r="W395" s="367" t="s">
        <v>2730</v>
      </c>
      <c r="AC395" s="367"/>
      <c r="AD395" s="384"/>
      <c r="AE395" s="367"/>
      <c r="AG395" s="367"/>
      <c r="AH395" s="367"/>
    </row>
    <row r="396" spans="1:34" s="332" customFormat="1" ht="12" x14ac:dyDescent="0.2">
      <c r="A396" s="379"/>
      <c r="B396" s="380"/>
      <c r="C396" s="340" t="s">
        <v>623</v>
      </c>
      <c r="D396" s="385"/>
      <c r="E396" s="385"/>
      <c r="F396" s="386"/>
      <c r="G396" s="386"/>
      <c r="H396" s="386"/>
      <c r="I396" s="386"/>
      <c r="J396" s="387"/>
      <c r="K396" s="386"/>
      <c r="L396" s="387"/>
      <c r="M396" s="388"/>
      <c r="N396" s="389"/>
      <c r="V396" s="361"/>
      <c r="W396" s="367"/>
      <c r="AC396" s="367"/>
      <c r="AD396" s="384"/>
      <c r="AE396" s="367"/>
      <c r="AG396" s="367"/>
      <c r="AH396" s="367"/>
    </row>
    <row r="397" spans="1:34" s="332" customFormat="1" ht="12" x14ac:dyDescent="0.2">
      <c r="A397" s="370"/>
      <c r="B397" s="371"/>
      <c r="C397" s="1065" t="s">
        <v>4324</v>
      </c>
      <c r="D397" s="1065"/>
      <c r="E397" s="1065"/>
      <c r="F397" s="1065"/>
      <c r="G397" s="1065"/>
      <c r="H397" s="1065"/>
      <c r="I397" s="1065"/>
      <c r="J397" s="1065"/>
      <c r="K397" s="1065"/>
      <c r="L397" s="1065"/>
      <c r="M397" s="1065"/>
      <c r="N397" s="1072"/>
      <c r="V397" s="361"/>
      <c r="W397" s="367"/>
      <c r="Y397" s="335" t="s">
        <v>4324</v>
      </c>
      <c r="AC397" s="367"/>
      <c r="AD397" s="384"/>
      <c r="AE397" s="367"/>
      <c r="AG397" s="367"/>
      <c r="AH397" s="367"/>
    </row>
    <row r="398" spans="1:34" s="332" customFormat="1" ht="22.5" x14ac:dyDescent="0.2">
      <c r="A398" s="1192" t="s">
        <v>2732</v>
      </c>
      <c r="B398" s="1193"/>
      <c r="C398" s="1193"/>
      <c r="D398" s="1193"/>
      <c r="E398" s="1193"/>
      <c r="F398" s="1193"/>
      <c r="G398" s="1193"/>
      <c r="H398" s="1193"/>
      <c r="I398" s="1193"/>
      <c r="J398" s="1193"/>
      <c r="K398" s="1193"/>
      <c r="L398" s="1193"/>
      <c r="M398" s="1193"/>
      <c r="N398" s="1194"/>
      <c r="V398" s="361"/>
      <c r="W398" s="367"/>
      <c r="AC398" s="367"/>
      <c r="AD398" s="384"/>
      <c r="AE398" s="367"/>
      <c r="AG398" s="367"/>
      <c r="AH398" s="367" t="s">
        <v>2732</v>
      </c>
    </row>
    <row r="399" spans="1:34" s="332" customFormat="1" ht="33.75" x14ac:dyDescent="0.2">
      <c r="A399" s="362" t="s">
        <v>673</v>
      </c>
      <c r="B399" s="363" t="s">
        <v>619</v>
      </c>
      <c r="C399" s="1068" t="s">
        <v>620</v>
      </c>
      <c r="D399" s="1068"/>
      <c r="E399" s="1068"/>
      <c r="F399" s="364" t="s">
        <v>621</v>
      </c>
      <c r="G399" s="364"/>
      <c r="H399" s="364"/>
      <c r="I399" s="364" t="s">
        <v>5364</v>
      </c>
      <c r="J399" s="365">
        <v>64.680000000000007</v>
      </c>
      <c r="K399" s="364"/>
      <c r="L399" s="365">
        <v>27.23</v>
      </c>
      <c r="M399" s="364"/>
      <c r="N399" s="366"/>
      <c r="V399" s="361"/>
      <c r="W399" s="367" t="s">
        <v>620</v>
      </c>
      <c r="AC399" s="367"/>
      <c r="AD399" s="384"/>
      <c r="AE399" s="367"/>
      <c r="AG399" s="367"/>
      <c r="AH399" s="367"/>
    </row>
    <row r="400" spans="1:34" s="332" customFormat="1" ht="12" x14ac:dyDescent="0.2">
      <c r="A400" s="379"/>
      <c r="B400" s="380"/>
      <c r="C400" s="340" t="s">
        <v>623</v>
      </c>
      <c r="D400" s="385"/>
      <c r="E400" s="385"/>
      <c r="F400" s="386"/>
      <c r="G400" s="386"/>
      <c r="H400" s="386"/>
      <c r="I400" s="386"/>
      <c r="J400" s="387"/>
      <c r="K400" s="386"/>
      <c r="L400" s="387"/>
      <c r="M400" s="388"/>
      <c r="N400" s="389"/>
      <c r="V400" s="361"/>
      <c r="W400" s="367"/>
      <c r="AC400" s="367"/>
      <c r="AD400" s="384"/>
      <c r="AE400" s="367"/>
      <c r="AG400" s="367"/>
      <c r="AH400" s="367"/>
    </row>
    <row r="401" spans="1:34" s="332" customFormat="1" ht="22.5" x14ac:dyDescent="0.2">
      <c r="A401" s="1192" t="s">
        <v>2734</v>
      </c>
      <c r="B401" s="1193"/>
      <c r="C401" s="1193"/>
      <c r="D401" s="1193"/>
      <c r="E401" s="1193"/>
      <c r="F401" s="1193"/>
      <c r="G401" s="1193"/>
      <c r="H401" s="1193"/>
      <c r="I401" s="1193"/>
      <c r="J401" s="1193"/>
      <c r="K401" s="1193"/>
      <c r="L401" s="1193"/>
      <c r="M401" s="1193"/>
      <c r="N401" s="1194"/>
      <c r="V401" s="361"/>
      <c r="W401" s="367"/>
      <c r="AC401" s="367"/>
      <c r="AD401" s="384"/>
      <c r="AE401" s="367"/>
      <c r="AG401" s="367"/>
      <c r="AH401" s="367" t="s">
        <v>2734</v>
      </c>
    </row>
    <row r="402" spans="1:34" s="332" customFormat="1" ht="33.75" x14ac:dyDescent="0.2">
      <c r="A402" s="362" t="s">
        <v>854</v>
      </c>
      <c r="B402" s="363" t="s">
        <v>2735</v>
      </c>
      <c r="C402" s="1068" t="s">
        <v>2736</v>
      </c>
      <c r="D402" s="1068"/>
      <c r="E402" s="1068"/>
      <c r="F402" s="364" t="s">
        <v>621</v>
      </c>
      <c r="G402" s="364"/>
      <c r="H402" s="364"/>
      <c r="I402" s="364" t="s">
        <v>1232</v>
      </c>
      <c r="J402" s="365">
        <v>76.09</v>
      </c>
      <c r="K402" s="364"/>
      <c r="L402" s="365">
        <v>7.99</v>
      </c>
      <c r="M402" s="364"/>
      <c r="N402" s="366"/>
      <c r="V402" s="361"/>
      <c r="W402" s="367" t="s">
        <v>2736</v>
      </c>
      <c r="AC402" s="367"/>
      <c r="AD402" s="384"/>
      <c r="AE402" s="367"/>
      <c r="AG402" s="367"/>
      <c r="AH402" s="367"/>
    </row>
    <row r="403" spans="1:34" s="332" customFormat="1" ht="12" x14ac:dyDescent="0.2">
      <c r="A403" s="379"/>
      <c r="B403" s="380"/>
      <c r="C403" s="340" t="s">
        <v>623</v>
      </c>
      <c r="D403" s="385"/>
      <c r="E403" s="385"/>
      <c r="F403" s="386"/>
      <c r="G403" s="386"/>
      <c r="H403" s="386"/>
      <c r="I403" s="386"/>
      <c r="J403" s="387"/>
      <c r="K403" s="386"/>
      <c r="L403" s="387"/>
      <c r="M403" s="388"/>
      <c r="N403" s="389"/>
      <c r="V403" s="361"/>
      <c r="W403" s="367"/>
      <c r="AC403" s="367"/>
      <c r="AD403" s="384"/>
      <c r="AE403" s="367"/>
      <c r="AG403" s="367"/>
      <c r="AH403" s="367"/>
    </row>
    <row r="404" spans="1:34" s="332" customFormat="1" ht="1.5" customHeight="1" x14ac:dyDescent="0.2">
      <c r="A404" s="386"/>
      <c r="B404" s="380"/>
      <c r="C404" s="380"/>
      <c r="D404" s="380"/>
      <c r="E404" s="380"/>
      <c r="F404" s="386"/>
      <c r="G404" s="386"/>
      <c r="H404" s="386"/>
      <c r="I404" s="386"/>
      <c r="J404" s="390"/>
      <c r="K404" s="386"/>
      <c r="L404" s="390"/>
      <c r="M404" s="373"/>
      <c r="N404" s="390"/>
      <c r="V404" s="361"/>
      <c r="W404" s="367"/>
      <c r="AC404" s="367"/>
      <c r="AD404" s="384"/>
      <c r="AE404" s="367"/>
      <c r="AG404" s="367"/>
      <c r="AH404" s="367"/>
    </row>
    <row r="405" spans="1:34" s="332" customFormat="1" ht="22.5" x14ac:dyDescent="0.2">
      <c r="A405" s="391"/>
      <c r="B405" s="392"/>
      <c r="C405" s="1068" t="s">
        <v>2742</v>
      </c>
      <c r="D405" s="1068"/>
      <c r="E405" s="1068"/>
      <c r="F405" s="1068"/>
      <c r="G405" s="1068"/>
      <c r="H405" s="1068"/>
      <c r="I405" s="1068"/>
      <c r="J405" s="1068"/>
      <c r="K405" s="1068"/>
      <c r="L405" s="393"/>
      <c r="M405" s="394"/>
      <c r="N405" s="395"/>
      <c r="V405" s="361"/>
      <c r="W405" s="367"/>
      <c r="AC405" s="367"/>
      <c r="AD405" s="384"/>
      <c r="AE405" s="367" t="s">
        <v>2742</v>
      </c>
      <c r="AG405" s="367"/>
      <c r="AH405" s="367"/>
    </row>
    <row r="406" spans="1:34" s="332" customFormat="1" ht="12" x14ac:dyDescent="0.2">
      <c r="A406" s="396"/>
      <c r="B406" s="371"/>
      <c r="C406" s="1065" t="s">
        <v>512</v>
      </c>
      <c r="D406" s="1065"/>
      <c r="E406" s="1065"/>
      <c r="F406" s="1065"/>
      <c r="G406" s="1065"/>
      <c r="H406" s="1065"/>
      <c r="I406" s="1065"/>
      <c r="J406" s="1065"/>
      <c r="K406" s="1065"/>
      <c r="L406" s="397">
        <v>3552.62</v>
      </c>
      <c r="M406" s="398"/>
      <c r="N406" s="399"/>
      <c r="V406" s="361"/>
      <c r="W406" s="367"/>
      <c r="AC406" s="367"/>
      <c r="AD406" s="384"/>
      <c r="AE406" s="367"/>
      <c r="AF406" s="335" t="s">
        <v>512</v>
      </c>
      <c r="AG406" s="367"/>
      <c r="AH406" s="367"/>
    </row>
    <row r="407" spans="1:34" s="332" customFormat="1" ht="12" x14ac:dyDescent="0.2">
      <c r="A407" s="396"/>
      <c r="B407" s="371"/>
      <c r="C407" s="1065" t="s">
        <v>513</v>
      </c>
      <c r="D407" s="1065"/>
      <c r="E407" s="1065"/>
      <c r="F407" s="1065"/>
      <c r="G407" s="1065"/>
      <c r="H407" s="1065"/>
      <c r="I407" s="1065"/>
      <c r="J407" s="1065"/>
      <c r="K407" s="1065"/>
      <c r="L407" s="397"/>
      <c r="M407" s="398"/>
      <c r="N407" s="399"/>
      <c r="V407" s="361"/>
      <c r="W407" s="367"/>
      <c r="AC407" s="367"/>
      <c r="AD407" s="384"/>
      <c r="AE407" s="367"/>
      <c r="AF407" s="335" t="s">
        <v>513</v>
      </c>
      <c r="AG407" s="367"/>
      <c r="AH407" s="367"/>
    </row>
    <row r="408" spans="1:34" s="332" customFormat="1" ht="12" x14ac:dyDescent="0.2">
      <c r="A408" s="396"/>
      <c r="B408" s="371"/>
      <c r="C408" s="1065" t="s">
        <v>515</v>
      </c>
      <c r="D408" s="1065"/>
      <c r="E408" s="1065"/>
      <c r="F408" s="1065"/>
      <c r="G408" s="1065"/>
      <c r="H408" s="1065"/>
      <c r="I408" s="1065"/>
      <c r="J408" s="1065"/>
      <c r="K408" s="1065"/>
      <c r="L408" s="397">
        <v>2566.5100000000002</v>
      </c>
      <c r="M408" s="398"/>
      <c r="N408" s="399"/>
      <c r="V408" s="361"/>
      <c r="W408" s="367"/>
      <c r="AC408" s="367"/>
      <c r="AD408" s="384"/>
      <c r="AE408" s="367"/>
      <c r="AF408" s="335" t="s">
        <v>515</v>
      </c>
      <c r="AG408" s="367"/>
      <c r="AH408" s="367"/>
    </row>
    <row r="409" spans="1:34" s="332" customFormat="1" ht="12" x14ac:dyDescent="0.2">
      <c r="A409" s="396"/>
      <c r="B409" s="371"/>
      <c r="C409" s="1065" t="s">
        <v>517</v>
      </c>
      <c r="D409" s="1065"/>
      <c r="E409" s="1065"/>
      <c r="F409" s="1065"/>
      <c r="G409" s="1065"/>
      <c r="H409" s="1065"/>
      <c r="I409" s="1065"/>
      <c r="J409" s="1065"/>
      <c r="K409" s="1065"/>
      <c r="L409" s="397">
        <v>986.11</v>
      </c>
      <c r="M409" s="398"/>
      <c r="N409" s="399"/>
      <c r="V409" s="361"/>
      <c r="W409" s="367"/>
      <c r="AC409" s="367"/>
      <c r="AD409" s="384"/>
      <c r="AE409" s="367"/>
      <c r="AF409" s="335" t="s">
        <v>517</v>
      </c>
      <c r="AG409" s="367"/>
      <c r="AH409" s="367"/>
    </row>
    <row r="410" spans="1:34" s="332" customFormat="1" ht="12" x14ac:dyDescent="0.2">
      <c r="A410" s="396"/>
      <c r="B410" s="371"/>
      <c r="C410" s="1065" t="s">
        <v>518</v>
      </c>
      <c r="D410" s="1065"/>
      <c r="E410" s="1065"/>
      <c r="F410" s="1065"/>
      <c r="G410" s="1065"/>
      <c r="H410" s="1065"/>
      <c r="I410" s="1065"/>
      <c r="J410" s="1065"/>
      <c r="K410" s="1065"/>
      <c r="L410" s="397">
        <v>3552.62</v>
      </c>
      <c r="M410" s="398"/>
      <c r="N410" s="399"/>
      <c r="V410" s="361"/>
      <c r="W410" s="367"/>
      <c r="AC410" s="367"/>
      <c r="AD410" s="384"/>
      <c r="AE410" s="367"/>
      <c r="AF410" s="335" t="s">
        <v>518</v>
      </c>
      <c r="AG410" s="367"/>
      <c r="AH410" s="367"/>
    </row>
    <row r="411" spans="1:34" s="332" customFormat="1" ht="12" x14ac:dyDescent="0.2">
      <c r="A411" s="396"/>
      <c r="B411" s="371"/>
      <c r="C411" s="1065" t="s">
        <v>4959</v>
      </c>
      <c r="D411" s="1065"/>
      <c r="E411" s="1065"/>
      <c r="F411" s="1065"/>
      <c r="G411" s="1065"/>
      <c r="H411" s="1065"/>
      <c r="I411" s="1065"/>
      <c r="J411" s="1065"/>
      <c r="K411" s="1065"/>
      <c r="L411" s="397">
        <v>986.11</v>
      </c>
      <c r="M411" s="398"/>
      <c r="N411" s="399"/>
      <c r="V411" s="361"/>
      <c r="W411" s="367"/>
      <c r="AC411" s="367"/>
      <c r="AD411" s="384"/>
      <c r="AE411" s="367"/>
      <c r="AF411" s="335" t="s">
        <v>4959</v>
      </c>
      <c r="AG411" s="367"/>
      <c r="AH411" s="367"/>
    </row>
    <row r="412" spans="1:34" s="332" customFormat="1" ht="12" x14ac:dyDescent="0.2">
      <c r="A412" s="396"/>
      <c r="B412" s="371"/>
      <c r="C412" s="1065" t="s">
        <v>4960</v>
      </c>
      <c r="D412" s="1065"/>
      <c r="E412" s="1065"/>
      <c r="F412" s="1065"/>
      <c r="G412" s="1065"/>
      <c r="H412" s="1065"/>
      <c r="I412" s="1065"/>
      <c r="J412" s="1065"/>
      <c r="K412" s="1065"/>
      <c r="L412" s="397"/>
      <c r="M412" s="398"/>
      <c r="N412" s="399"/>
      <c r="V412" s="361"/>
      <c r="W412" s="367"/>
      <c r="AC412" s="367"/>
      <c r="AD412" s="384"/>
      <c r="AE412" s="367"/>
      <c r="AF412" s="335" t="s">
        <v>4960</v>
      </c>
      <c r="AG412" s="367"/>
      <c r="AH412" s="367"/>
    </row>
    <row r="413" spans="1:34" s="332" customFormat="1" ht="12" x14ac:dyDescent="0.2">
      <c r="A413" s="396"/>
      <c r="B413" s="371"/>
      <c r="C413" s="1065" t="s">
        <v>4961</v>
      </c>
      <c r="D413" s="1065"/>
      <c r="E413" s="1065"/>
      <c r="F413" s="1065"/>
      <c r="G413" s="1065"/>
      <c r="H413" s="1065"/>
      <c r="I413" s="1065"/>
      <c r="J413" s="1065"/>
      <c r="K413" s="1065"/>
      <c r="L413" s="397">
        <v>986.11</v>
      </c>
      <c r="M413" s="398"/>
      <c r="N413" s="399"/>
      <c r="V413" s="361"/>
      <c r="W413" s="367"/>
      <c r="AC413" s="367"/>
      <c r="AD413" s="384"/>
      <c r="AE413" s="367"/>
      <c r="AF413" s="335" t="s">
        <v>4961</v>
      </c>
      <c r="AG413" s="367"/>
      <c r="AH413" s="367"/>
    </row>
    <row r="414" spans="1:34" s="332" customFormat="1" ht="12" x14ac:dyDescent="0.2">
      <c r="A414" s="396"/>
      <c r="B414" s="371"/>
      <c r="C414" s="1065" t="s">
        <v>4962</v>
      </c>
      <c r="D414" s="1065"/>
      <c r="E414" s="1065"/>
      <c r="F414" s="1065"/>
      <c r="G414" s="1065"/>
      <c r="H414" s="1065"/>
      <c r="I414" s="1065"/>
      <c r="J414" s="1065"/>
      <c r="K414" s="1065"/>
      <c r="L414" s="397">
        <v>2566.5100000000002</v>
      </c>
      <c r="M414" s="398"/>
      <c r="N414" s="399"/>
      <c r="V414" s="361"/>
      <c r="W414" s="367"/>
      <c r="AC414" s="367"/>
      <c r="AD414" s="384"/>
      <c r="AE414" s="367"/>
      <c r="AF414" s="335" t="s">
        <v>4962</v>
      </c>
      <c r="AG414" s="367"/>
      <c r="AH414" s="367"/>
    </row>
    <row r="415" spans="1:34" s="332" customFormat="1" ht="22.5" x14ac:dyDescent="0.2">
      <c r="A415" s="396"/>
      <c r="B415" s="390"/>
      <c r="C415" s="1067" t="s">
        <v>2743</v>
      </c>
      <c r="D415" s="1067"/>
      <c r="E415" s="1067"/>
      <c r="F415" s="1067"/>
      <c r="G415" s="1067"/>
      <c r="H415" s="1067"/>
      <c r="I415" s="1067"/>
      <c r="J415" s="1067"/>
      <c r="K415" s="1067"/>
      <c r="L415" s="400">
        <v>3552.62</v>
      </c>
      <c r="M415" s="401"/>
      <c r="N415" s="402"/>
      <c r="V415" s="361"/>
      <c r="W415" s="367"/>
      <c r="AC415" s="367"/>
      <c r="AD415" s="384"/>
      <c r="AE415" s="367"/>
      <c r="AG415" s="367" t="s">
        <v>2743</v>
      </c>
      <c r="AH415" s="367"/>
    </row>
    <row r="416" spans="1:34" s="332" customFormat="1" ht="2.25" customHeight="1" x14ac:dyDescent="0.2">
      <c r="B416" s="338"/>
      <c r="C416" s="338"/>
      <c r="D416" s="338"/>
      <c r="E416" s="338"/>
      <c r="F416" s="338"/>
      <c r="G416" s="338"/>
      <c r="H416" s="338"/>
      <c r="I416" s="338"/>
      <c r="J416" s="338"/>
      <c r="K416" s="338"/>
      <c r="L416" s="403"/>
      <c r="M416" s="404"/>
      <c r="N416" s="405"/>
    </row>
    <row r="417" spans="1:37" s="332" customFormat="1" x14ac:dyDescent="0.2">
      <c r="A417" s="391"/>
      <c r="B417" s="392"/>
      <c r="C417" s="1068" t="s">
        <v>636</v>
      </c>
      <c r="D417" s="1068"/>
      <c r="E417" s="1068"/>
      <c r="F417" s="1068"/>
      <c r="G417" s="1068"/>
      <c r="H417" s="1068"/>
      <c r="I417" s="1068"/>
      <c r="J417" s="1068"/>
      <c r="K417" s="1068"/>
      <c r="L417" s="393"/>
      <c r="M417" s="406"/>
      <c r="N417" s="395"/>
      <c r="AJ417" s="367" t="s">
        <v>636</v>
      </c>
    </row>
    <row r="418" spans="1:37" s="332" customFormat="1" x14ac:dyDescent="0.2">
      <c r="A418" s="396"/>
      <c r="B418" s="371"/>
      <c r="C418" s="1065" t="s">
        <v>512</v>
      </c>
      <c r="D418" s="1065"/>
      <c r="E418" s="1065"/>
      <c r="F418" s="1065"/>
      <c r="G418" s="1065"/>
      <c r="H418" s="1065"/>
      <c r="I418" s="1065"/>
      <c r="J418" s="1065"/>
      <c r="K418" s="1065"/>
      <c r="L418" s="397">
        <v>47674.77</v>
      </c>
      <c r="M418" s="407"/>
      <c r="N418" s="399"/>
      <c r="AJ418" s="367"/>
      <c r="AK418" s="335" t="s">
        <v>512</v>
      </c>
    </row>
    <row r="419" spans="1:37" s="332" customFormat="1" x14ac:dyDescent="0.2">
      <c r="A419" s="396"/>
      <c r="B419" s="371"/>
      <c r="C419" s="1065" t="s">
        <v>513</v>
      </c>
      <c r="D419" s="1065"/>
      <c r="E419" s="1065"/>
      <c r="F419" s="1065"/>
      <c r="G419" s="1065"/>
      <c r="H419" s="1065"/>
      <c r="I419" s="1065"/>
      <c r="J419" s="1065"/>
      <c r="K419" s="1065"/>
      <c r="L419" s="397"/>
      <c r="M419" s="407"/>
      <c r="N419" s="399"/>
      <c r="AJ419" s="367"/>
      <c r="AK419" s="335" t="s">
        <v>513</v>
      </c>
    </row>
    <row r="420" spans="1:37" s="332" customFormat="1" x14ac:dyDescent="0.2">
      <c r="A420" s="396"/>
      <c r="B420" s="371"/>
      <c r="C420" s="1065" t="s">
        <v>514</v>
      </c>
      <c r="D420" s="1065"/>
      <c r="E420" s="1065"/>
      <c r="F420" s="1065"/>
      <c r="G420" s="1065"/>
      <c r="H420" s="1065"/>
      <c r="I420" s="1065"/>
      <c r="J420" s="1065"/>
      <c r="K420" s="1065"/>
      <c r="L420" s="397">
        <v>5929.74</v>
      </c>
      <c r="M420" s="407"/>
      <c r="N420" s="399"/>
      <c r="AJ420" s="367"/>
      <c r="AK420" s="335" t="s">
        <v>514</v>
      </c>
    </row>
    <row r="421" spans="1:37" s="332" customFormat="1" x14ac:dyDescent="0.2">
      <c r="A421" s="396"/>
      <c r="B421" s="371"/>
      <c r="C421" s="1065" t="s">
        <v>515</v>
      </c>
      <c r="D421" s="1065"/>
      <c r="E421" s="1065"/>
      <c r="F421" s="1065"/>
      <c r="G421" s="1065"/>
      <c r="H421" s="1065"/>
      <c r="I421" s="1065"/>
      <c r="J421" s="1065"/>
      <c r="K421" s="1065"/>
      <c r="L421" s="397">
        <v>9800.18</v>
      </c>
      <c r="M421" s="407"/>
      <c r="N421" s="399"/>
      <c r="AJ421" s="367"/>
      <c r="AK421" s="335" t="s">
        <v>515</v>
      </c>
    </row>
    <row r="422" spans="1:37" s="332" customFormat="1" x14ac:dyDescent="0.2">
      <c r="A422" s="396"/>
      <c r="B422" s="371"/>
      <c r="C422" s="1065" t="s">
        <v>516</v>
      </c>
      <c r="D422" s="1065"/>
      <c r="E422" s="1065"/>
      <c r="F422" s="1065"/>
      <c r="G422" s="1065"/>
      <c r="H422" s="1065"/>
      <c r="I422" s="1065"/>
      <c r="J422" s="1065"/>
      <c r="K422" s="1065"/>
      <c r="L422" s="397">
        <v>870.28</v>
      </c>
      <c r="M422" s="407"/>
      <c r="N422" s="399"/>
      <c r="AJ422" s="367"/>
      <c r="AK422" s="335" t="s">
        <v>516</v>
      </c>
    </row>
    <row r="423" spans="1:37" s="332" customFormat="1" x14ac:dyDescent="0.2">
      <c r="A423" s="396"/>
      <c r="B423" s="371"/>
      <c r="C423" s="1065" t="s">
        <v>517</v>
      </c>
      <c r="D423" s="1065"/>
      <c r="E423" s="1065"/>
      <c r="F423" s="1065"/>
      <c r="G423" s="1065"/>
      <c r="H423" s="1065"/>
      <c r="I423" s="1065"/>
      <c r="J423" s="1065"/>
      <c r="K423" s="1065"/>
      <c r="L423" s="397">
        <v>31944.85</v>
      </c>
      <c r="M423" s="407"/>
      <c r="N423" s="399"/>
      <c r="AJ423" s="367"/>
      <c r="AK423" s="335" t="s">
        <v>517</v>
      </c>
    </row>
    <row r="424" spans="1:37" s="332" customFormat="1" x14ac:dyDescent="0.2">
      <c r="A424" s="396"/>
      <c r="B424" s="371"/>
      <c r="C424" s="1065" t="s">
        <v>518</v>
      </c>
      <c r="D424" s="1065"/>
      <c r="E424" s="1065"/>
      <c r="F424" s="1065"/>
      <c r="G424" s="1065"/>
      <c r="H424" s="1065"/>
      <c r="I424" s="1065"/>
      <c r="J424" s="1065"/>
      <c r="K424" s="1065"/>
      <c r="L424" s="397">
        <v>57892.93</v>
      </c>
      <c r="M424" s="407"/>
      <c r="N424" s="399">
        <v>629296</v>
      </c>
      <c r="AJ424" s="367"/>
      <c r="AK424" s="335" t="s">
        <v>518</v>
      </c>
    </row>
    <row r="425" spans="1:37" s="332" customFormat="1" x14ac:dyDescent="0.2">
      <c r="A425" s="396"/>
      <c r="B425" s="371" t="s">
        <v>423</v>
      </c>
      <c r="C425" s="1065" t="s">
        <v>4959</v>
      </c>
      <c r="D425" s="1065"/>
      <c r="E425" s="1065"/>
      <c r="F425" s="1065"/>
      <c r="G425" s="1065"/>
      <c r="H425" s="1065"/>
      <c r="I425" s="1065"/>
      <c r="J425" s="1065"/>
      <c r="K425" s="1065"/>
      <c r="L425" s="397">
        <v>55326.42</v>
      </c>
      <c r="M425" s="407" t="s">
        <v>5285</v>
      </c>
      <c r="N425" s="399">
        <v>601398</v>
      </c>
      <c r="AJ425" s="367"/>
      <c r="AK425" s="335" t="s">
        <v>4959</v>
      </c>
    </row>
    <row r="426" spans="1:37" s="332" customFormat="1" x14ac:dyDescent="0.2">
      <c r="A426" s="396"/>
      <c r="B426" s="371"/>
      <c r="C426" s="1065" t="s">
        <v>4960</v>
      </c>
      <c r="D426" s="1065"/>
      <c r="E426" s="1065"/>
      <c r="F426" s="1065"/>
      <c r="G426" s="1065"/>
      <c r="H426" s="1065"/>
      <c r="I426" s="1065"/>
      <c r="J426" s="1065"/>
      <c r="K426" s="1065"/>
      <c r="L426" s="397"/>
      <c r="M426" s="407"/>
      <c r="N426" s="399"/>
      <c r="AJ426" s="367"/>
      <c r="AK426" s="335" t="s">
        <v>4960</v>
      </c>
    </row>
    <row r="427" spans="1:37" s="332" customFormat="1" x14ac:dyDescent="0.2">
      <c r="A427" s="396"/>
      <c r="B427" s="371"/>
      <c r="C427" s="1065" t="s">
        <v>4963</v>
      </c>
      <c r="D427" s="1065"/>
      <c r="E427" s="1065"/>
      <c r="F427" s="1065"/>
      <c r="G427" s="1065"/>
      <c r="H427" s="1065"/>
      <c r="I427" s="1065"/>
      <c r="J427" s="1065"/>
      <c r="K427" s="1065"/>
      <c r="L427" s="397">
        <v>5929.74</v>
      </c>
      <c r="M427" s="407"/>
      <c r="N427" s="399"/>
      <c r="AJ427" s="367"/>
      <c r="AK427" s="335" t="s">
        <v>4963</v>
      </c>
    </row>
    <row r="428" spans="1:37" s="332" customFormat="1" x14ac:dyDescent="0.2">
      <c r="A428" s="396"/>
      <c r="B428" s="371"/>
      <c r="C428" s="1065" t="s">
        <v>4964</v>
      </c>
      <c r="D428" s="1065"/>
      <c r="E428" s="1065"/>
      <c r="F428" s="1065"/>
      <c r="G428" s="1065"/>
      <c r="H428" s="1065"/>
      <c r="I428" s="1065"/>
      <c r="J428" s="1065"/>
      <c r="K428" s="1065"/>
      <c r="L428" s="397">
        <v>7233.67</v>
      </c>
      <c r="M428" s="407"/>
      <c r="N428" s="399"/>
      <c r="AJ428" s="367"/>
      <c r="AK428" s="335" t="s">
        <v>4964</v>
      </c>
    </row>
    <row r="429" spans="1:37" s="332" customFormat="1" x14ac:dyDescent="0.2">
      <c r="A429" s="396"/>
      <c r="B429" s="371"/>
      <c r="C429" s="1065" t="s">
        <v>4961</v>
      </c>
      <c r="D429" s="1065"/>
      <c r="E429" s="1065"/>
      <c r="F429" s="1065"/>
      <c r="G429" s="1065"/>
      <c r="H429" s="1065"/>
      <c r="I429" s="1065"/>
      <c r="J429" s="1065"/>
      <c r="K429" s="1065"/>
      <c r="L429" s="397">
        <v>31944.85</v>
      </c>
      <c r="M429" s="407"/>
      <c r="N429" s="399"/>
      <c r="AJ429" s="367"/>
      <c r="AK429" s="335" t="s">
        <v>4961</v>
      </c>
    </row>
    <row r="430" spans="1:37" s="332" customFormat="1" x14ac:dyDescent="0.2">
      <c r="A430" s="396"/>
      <c r="B430" s="371"/>
      <c r="C430" s="1065" t="s">
        <v>4965</v>
      </c>
      <c r="D430" s="1065"/>
      <c r="E430" s="1065"/>
      <c r="F430" s="1065"/>
      <c r="G430" s="1065"/>
      <c r="H430" s="1065"/>
      <c r="I430" s="1065"/>
      <c r="J430" s="1065"/>
      <c r="K430" s="1065"/>
      <c r="L430" s="397">
        <v>6692.74</v>
      </c>
      <c r="M430" s="407"/>
      <c r="N430" s="399"/>
      <c r="AJ430" s="367"/>
      <c r="AK430" s="335" t="s">
        <v>4965</v>
      </c>
    </row>
    <row r="431" spans="1:37" s="332" customFormat="1" x14ac:dyDescent="0.2">
      <c r="A431" s="396"/>
      <c r="B431" s="371"/>
      <c r="C431" s="1065" t="s">
        <v>4966</v>
      </c>
      <c r="D431" s="1065"/>
      <c r="E431" s="1065"/>
      <c r="F431" s="1065"/>
      <c r="G431" s="1065"/>
      <c r="H431" s="1065"/>
      <c r="I431" s="1065"/>
      <c r="J431" s="1065"/>
      <c r="K431" s="1065"/>
      <c r="L431" s="397">
        <v>3525.42</v>
      </c>
      <c r="M431" s="407"/>
      <c r="N431" s="399"/>
      <c r="AJ431" s="367"/>
      <c r="AK431" s="335" t="s">
        <v>4966</v>
      </c>
    </row>
    <row r="432" spans="1:37" s="332" customFormat="1" x14ac:dyDescent="0.2">
      <c r="A432" s="396"/>
      <c r="B432" s="371" t="s">
        <v>423</v>
      </c>
      <c r="C432" s="1065" t="s">
        <v>4962</v>
      </c>
      <c r="D432" s="1065"/>
      <c r="E432" s="1065"/>
      <c r="F432" s="1065"/>
      <c r="G432" s="1065"/>
      <c r="H432" s="1065"/>
      <c r="I432" s="1065"/>
      <c r="J432" s="1065"/>
      <c r="K432" s="1065"/>
      <c r="L432" s="397">
        <v>2566.5100000000002</v>
      </c>
      <c r="M432" s="407" t="s">
        <v>5285</v>
      </c>
      <c r="N432" s="399">
        <v>27898</v>
      </c>
      <c r="AJ432" s="367"/>
      <c r="AK432" s="335" t="s">
        <v>4962</v>
      </c>
    </row>
    <row r="433" spans="1:38" x14ac:dyDescent="0.2">
      <c r="A433" s="396"/>
      <c r="B433" s="371"/>
      <c r="C433" s="1065" t="s">
        <v>524</v>
      </c>
      <c r="D433" s="1065"/>
      <c r="E433" s="1065"/>
      <c r="F433" s="1065"/>
      <c r="G433" s="1065"/>
      <c r="H433" s="1065"/>
      <c r="I433" s="1065"/>
      <c r="J433" s="1065"/>
      <c r="K433" s="1065"/>
      <c r="L433" s="397">
        <v>6800.02</v>
      </c>
      <c r="M433" s="407"/>
      <c r="N433" s="399"/>
      <c r="O433" s="332"/>
      <c r="P433" s="332"/>
      <c r="Q433" s="332"/>
      <c r="R433" s="332"/>
      <c r="S433" s="332"/>
      <c r="T433" s="332"/>
      <c r="U433" s="332"/>
      <c r="V433" s="332"/>
      <c r="W433" s="332"/>
      <c r="X433" s="332"/>
      <c r="Y433" s="332"/>
      <c r="Z433" s="332"/>
      <c r="AA433" s="332"/>
      <c r="AB433" s="332"/>
      <c r="AC433" s="332"/>
      <c r="AD433" s="332"/>
      <c r="AE433" s="332"/>
      <c r="AF433" s="332"/>
      <c r="AG433" s="332"/>
      <c r="AH433" s="332"/>
      <c r="AI433" s="332"/>
      <c r="AJ433" s="367"/>
      <c r="AK433" s="335" t="s">
        <v>524</v>
      </c>
      <c r="AL433" s="332"/>
    </row>
    <row r="434" spans="1:38" x14ac:dyDescent="0.2">
      <c r="A434" s="396"/>
      <c r="B434" s="371"/>
      <c r="C434" s="1065" t="s">
        <v>525</v>
      </c>
      <c r="D434" s="1065"/>
      <c r="E434" s="1065"/>
      <c r="F434" s="1065"/>
      <c r="G434" s="1065"/>
      <c r="H434" s="1065"/>
      <c r="I434" s="1065"/>
      <c r="J434" s="1065"/>
      <c r="K434" s="1065"/>
      <c r="L434" s="397">
        <v>6692.74</v>
      </c>
      <c r="M434" s="407"/>
      <c r="N434" s="399"/>
      <c r="O434" s="332"/>
      <c r="P434" s="332"/>
      <c r="Q434" s="332"/>
      <c r="R434" s="332"/>
      <c r="S434" s="332"/>
      <c r="T434" s="332"/>
      <c r="U434" s="332"/>
      <c r="V434" s="332"/>
      <c r="W434" s="332"/>
      <c r="X434" s="332"/>
      <c r="Y434" s="332"/>
      <c r="Z434" s="332"/>
      <c r="AA434" s="332"/>
      <c r="AB434" s="332"/>
      <c r="AC434" s="332"/>
      <c r="AD434" s="332"/>
      <c r="AE434" s="332"/>
      <c r="AF434" s="332"/>
      <c r="AG434" s="332"/>
      <c r="AH434" s="332"/>
      <c r="AI434" s="332"/>
      <c r="AJ434" s="367"/>
      <c r="AK434" s="335" t="s">
        <v>525</v>
      </c>
      <c r="AL434" s="332"/>
    </row>
    <row r="435" spans="1:38" x14ac:dyDescent="0.2">
      <c r="A435" s="396"/>
      <c r="B435" s="371"/>
      <c r="C435" s="1065" t="s">
        <v>526</v>
      </c>
      <c r="D435" s="1065"/>
      <c r="E435" s="1065"/>
      <c r="F435" s="1065"/>
      <c r="G435" s="1065"/>
      <c r="H435" s="1065"/>
      <c r="I435" s="1065"/>
      <c r="J435" s="1065"/>
      <c r="K435" s="1065"/>
      <c r="L435" s="397">
        <v>3525.42</v>
      </c>
      <c r="M435" s="407"/>
      <c r="N435" s="399"/>
      <c r="O435" s="332"/>
      <c r="P435" s="332"/>
      <c r="Q435" s="332"/>
      <c r="R435" s="332"/>
      <c r="S435" s="332"/>
      <c r="T435" s="332"/>
      <c r="U435" s="332"/>
      <c r="V435" s="332"/>
      <c r="W435" s="332"/>
      <c r="X435" s="332"/>
      <c r="Y435" s="332"/>
      <c r="Z435" s="332"/>
      <c r="AA435" s="332"/>
      <c r="AB435" s="332"/>
      <c r="AC435" s="332"/>
      <c r="AD435" s="332"/>
      <c r="AE435" s="332"/>
      <c r="AF435" s="332"/>
      <c r="AG435" s="332"/>
      <c r="AH435" s="332"/>
      <c r="AI435" s="332"/>
      <c r="AJ435" s="367"/>
      <c r="AK435" s="335" t="s">
        <v>526</v>
      </c>
      <c r="AL435" s="332"/>
    </row>
    <row r="436" spans="1:38" x14ac:dyDescent="0.2">
      <c r="A436" s="396"/>
      <c r="B436" s="390"/>
      <c r="C436" s="1067" t="s">
        <v>637</v>
      </c>
      <c r="D436" s="1067"/>
      <c r="E436" s="1067"/>
      <c r="F436" s="1067"/>
      <c r="G436" s="1067"/>
      <c r="H436" s="1067"/>
      <c r="I436" s="1067"/>
      <c r="J436" s="1067"/>
      <c r="K436" s="1067"/>
      <c r="L436" s="400">
        <v>57892.93</v>
      </c>
      <c r="M436" s="408"/>
      <c r="N436" s="409">
        <v>629296</v>
      </c>
      <c r="O436" s="332"/>
      <c r="P436" s="332"/>
      <c r="Q436" s="332"/>
      <c r="R436" s="332"/>
      <c r="S436" s="332"/>
      <c r="T436" s="332"/>
      <c r="U436" s="332"/>
      <c r="V436" s="332"/>
      <c r="W436" s="332"/>
      <c r="X436" s="332"/>
      <c r="Y436" s="332"/>
      <c r="Z436" s="332"/>
      <c r="AA436" s="332"/>
      <c r="AB436" s="332"/>
      <c r="AC436" s="332"/>
      <c r="AD436" s="332"/>
      <c r="AE436" s="332"/>
      <c r="AF436" s="332"/>
      <c r="AG436" s="332"/>
      <c r="AH436" s="332"/>
      <c r="AI436" s="332"/>
      <c r="AJ436" s="367"/>
      <c r="AK436" s="332"/>
      <c r="AL436" s="367" t="s">
        <v>637</v>
      </c>
    </row>
    <row r="437" spans="1:38" x14ac:dyDescent="0.2">
      <c r="A437" s="396"/>
      <c r="B437" s="371"/>
      <c r="C437" s="1065" t="s">
        <v>513</v>
      </c>
      <c r="D437" s="1065"/>
      <c r="E437" s="1065"/>
      <c r="F437" s="1065"/>
      <c r="G437" s="1065"/>
      <c r="H437" s="1065"/>
      <c r="I437" s="1065"/>
      <c r="J437" s="1065"/>
      <c r="K437" s="1065"/>
      <c r="L437" s="397"/>
      <c r="M437" s="407"/>
      <c r="N437" s="399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2"/>
      <c r="AH437" s="332"/>
      <c r="AI437" s="332"/>
      <c r="AJ437" s="367"/>
      <c r="AK437" s="335" t="s">
        <v>513</v>
      </c>
      <c r="AL437" s="367"/>
    </row>
    <row r="438" spans="1:38" x14ac:dyDescent="0.2">
      <c r="A438" s="396"/>
      <c r="B438" s="371"/>
      <c r="C438" s="1065" t="s">
        <v>615</v>
      </c>
      <c r="D438" s="1065"/>
      <c r="E438" s="1065"/>
      <c r="F438" s="1065"/>
      <c r="G438" s="1065"/>
      <c r="H438" s="1065"/>
      <c r="I438" s="1065"/>
      <c r="J438" s="1065"/>
      <c r="K438" s="1065"/>
      <c r="L438" s="397"/>
      <c r="M438" s="407"/>
      <c r="N438" s="399">
        <v>107551</v>
      </c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2"/>
      <c r="AH438" s="332"/>
      <c r="AI438" s="332"/>
      <c r="AJ438" s="367"/>
      <c r="AK438" s="335" t="s">
        <v>615</v>
      </c>
      <c r="AL438" s="367"/>
    </row>
    <row r="439" spans="1:38" ht="1.5" customHeight="1" x14ac:dyDescent="0.2">
      <c r="B439" s="390"/>
      <c r="C439" s="380"/>
      <c r="D439" s="380"/>
      <c r="E439" s="380"/>
      <c r="F439" s="380"/>
      <c r="G439" s="380"/>
      <c r="H439" s="380"/>
      <c r="I439" s="380"/>
      <c r="J439" s="380"/>
      <c r="K439" s="380"/>
      <c r="L439" s="400"/>
      <c r="M439" s="401"/>
      <c r="N439" s="410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2"/>
      <c r="AH439" s="332"/>
      <c r="AI439" s="332"/>
      <c r="AJ439" s="332"/>
      <c r="AK439" s="332"/>
      <c r="AL439" s="332"/>
    </row>
    <row r="440" spans="1:38" ht="53.25" customHeight="1" x14ac:dyDescent="0.2">
      <c r="A440" s="411"/>
      <c r="B440" s="411"/>
      <c r="C440" s="411"/>
      <c r="D440" s="411"/>
      <c r="E440" s="411"/>
      <c r="F440" s="411"/>
      <c r="G440" s="411"/>
      <c r="H440" s="411"/>
      <c r="I440" s="411"/>
      <c r="J440" s="411"/>
      <c r="K440" s="411"/>
      <c r="L440" s="411"/>
      <c r="M440" s="411"/>
      <c r="N440" s="411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2"/>
      <c r="AH440" s="332"/>
      <c r="AI440" s="332"/>
      <c r="AJ440" s="332"/>
      <c r="AK440" s="332"/>
      <c r="AL440" s="332"/>
    </row>
    <row r="441" spans="1:38" x14ac:dyDescent="0.2">
      <c r="B441" s="412" t="s">
        <v>376</v>
      </c>
      <c r="C441" s="1066" t="s">
        <v>2744</v>
      </c>
      <c r="D441" s="1066"/>
      <c r="E441" s="1066"/>
      <c r="F441" s="1066"/>
      <c r="G441" s="1066"/>
      <c r="H441" s="1066"/>
      <c r="I441" s="1066"/>
      <c r="J441" s="1066"/>
      <c r="K441" s="1066"/>
      <c r="L441" s="1066"/>
      <c r="O441" s="332"/>
      <c r="P441" s="332"/>
      <c r="Q441" s="332"/>
      <c r="R441" s="332"/>
      <c r="S441" s="332"/>
      <c r="T441" s="332"/>
      <c r="U441" s="332"/>
      <c r="V441" s="332"/>
      <c r="W441" s="332"/>
      <c r="X441" s="332"/>
      <c r="Y441" s="332"/>
      <c r="Z441" s="332"/>
      <c r="AA441" s="332"/>
      <c r="AB441" s="332"/>
      <c r="AC441" s="332"/>
      <c r="AD441" s="332"/>
      <c r="AE441" s="332"/>
      <c r="AF441" s="332"/>
      <c r="AG441" s="332"/>
      <c r="AH441" s="332"/>
      <c r="AI441" s="332"/>
      <c r="AJ441" s="332"/>
      <c r="AK441" s="332"/>
      <c r="AL441" s="332"/>
    </row>
    <row r="442" spans="1:38" ht="13.5" customHeight="1" x14ac:dyDescent="0.2">
      <c r="B442" s="333"/>
      <c r="C442" s="1064" t="s">
        <v>92</v>
      </c>
      <c r="D442" s="1064"/>
      <c r="E442" s="1064"/>
      <c r="F442" s="1064"/>
      <c r="G442" s="1064"/>
      <c r="H442" s="1064"/>
      <c r="I442" s="1064"/>
      <c r="J442" s="1064"/>
      <c r="K442" s="1064"/>
      <c r="L442" s="1064"/>
      <c r="O442" s="332"/>
      <c r="P442" s="332"/>
      <c r="Q442" s="332"/>
      <c r="R442" s="332"/>
      <c r="S442" s="332"/>
      <c r="T442" s="332"/>
      <c r="U442" s="332"/>
      <c r="V442" s="332"/>
      <c r="W442" s="332"/>
      <c r="X442" s="332"/>
      <c r="Y442" s="332"/>
      <c r="Z442" s="332"/>
      <c r="AA442" s="332"/>
      <c r="AB442" s="332"/>
      <c r="AC442" s="332"/>
      <c r="AD442" s="332"/>
      <c r="AE442" s="332"/>
      <c r="AF442" s="332"/>
      <c r="AG442" s="332"/>
      <c r="AH442" s="332"/>
      <c r="AI442" s="332"/>
      <c r="AJ442" s="332"/>
      <c r="AK442" s="332"/>
      <c r="AL442" s="332"/>
    </row>
    <row r="443" spans="1:38" ht="12.75" customHeight="1" x14ac:dyDescent="0.2">
      <c r="B443" s="412" t="s">
        <v>377</v>
      </c>
      <c r="C443" s="1066" t="s">
        <v>2745</v>
      </c>
      <c r="D443" s="1066"/>
      <c r="E443" s="1066"/>
      <c r="F443" s="1066"/>
      <c r="G443" s="1066"/>
      <c r="H443" s="1066"/>
      <c r="I443" s="1066"/>
      <c r="J443" s="1066"/>
      <c r="K443" s="1066"/>
      <c r="L443" s="1066"/>
      <c r="O443" s="332"/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Z443" s="332"/>
      <c r="AA443" s="332"/>
      <c r="AB443" s="332"/>
      <c r="AC443" s="332"/>
      <c r="AD443" s="332"/>
      <c r="AE443" s="332"/>
      <c r="AF443" s="332"/>
      <c r="AG443" s="332"/>
      <c r="AH443" s="332"/>
      <c r="AI443" s="332"/>
      <c r="AJ443" s="332"/>
      <c r="AK443" s="332"/>
      <c r="AL443" s="332"/>
    </row>
    <row r="444" spans="1:38" ht="13.5" customHeight="1" x14ac:dyDescent="0.2">
      <c r="C444" s="1064" t="s">
        <v>92</v>
      </c>
      <c r="D444" s="1064"/>
      <c r="E444" s="1064"/>
      <c r="F444" s="1064"/>
      <c r="G444" s="1064"/>
      <c r="H444" s="1064"/>
      <c r="I444" s="1064"/>
      <c r="J444" s="1064"/>
      <c r="K444" s="1064"/>
      <c r="L444" s="1064"/>
      <c r="O444" s="332"/>
      <c r="P444" s="332"/>
      <c r="Q444" s="332"/>
      <c r="R444" s="332"/>
      <c r="S444" s="332"/>
      <c r="T444" s="332"/>
      <c r="U444" s="332"/>
      <c r="V444" s="332"/>
      <c r="W444" s="332"/>
      <c r="X444" s="332"/>
      <c r="Y444" s="332"/>
      <c r="Z444" s="332"/>
      <c r="AA444" s="332"/>
      <c r="AB444" s="332"/>
      <c r="AC444" s="332"/>
      <c r="AD444" s="332"/>
      <c r="AE444" s="332"/>
      <c r="AF444" s="332"/>
      <c r="AG444" s="332"/>
      <c r="AH444" s="332"/>
      <c r="AI444" s="332"/>
      <c r="AJ444" s="332"/>
      <c r="AK444" s="332"/>
      <c r="AL444" s="332"/>
    </row>
    <row r="446" spans="1:38" x14ac:dyDescent="0.2">
      <c r="B446" s="413"/>
      <c r="D446" s="413"/>
      <c r="F446" s="413"/>
      <c r="O446" s="332"/>
      <c r="P446" s="332"/>
      <c r="Q446" s="332"/>
      <c r="R446" s="332"/>
      <c r="S446" s="332"/>
      <c r="T446" s="332"/>
      <c r="U446" s="332"/>
      <c r="V446" s="332"/>
      <c r="W446" s="332"/>
      <c r="X446" s="332"/>
      <c r="Y446" s="332"/>
      <c r="Z446" s="332"/>
      <c r="AA446" s="332"/>
      <c r="AB446" s="332"/>
      <c r="AC446" s="332"/>
      <c r="AD446" s="332"/>
      <c r="AE446" s="332"/>
      <c r="AF446" s="332"/>
      <c r="AG446" s="332"/>
      <c r="AH446" s="332"/>
      <c r="AI446" s="332"/>
      <c r="AJ446" s="332"/>
      <c r="AK446" s="332"/>
      <c r="AL446" s="332"/>
    </row>
    <row r="463" spans="15:38" x14ac:dyDescent="0.2"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2"/>
      <c r="AH463" s="332"/>
      <c r="AI463" s="332"/>
      <c r="AJ463" s="332"/>
      <c r="AK463" s="332"/>
      <c r="AL463" s="332"/>
    </row>
    <row r="464" spans="15:38" x14ac:dyDescent="0.2"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2"/>
      <c r="AH464" s="332"/>
      <c r="AI464" s="332"/>
      <c r="AJ464" s="332"/>
      <c r="AK464" s="332"/>
      <c r="AL464" s="332"/>
    </row>
    <row r="467" spans="15:38" x14ac:dyDescent="0.2">
      <c r="O467" s="332"/>
      <c r="P467" s="332"/>
      <c r="Q467" s="332"/>
      <c r="R467" s="332"/>
      <c r="S467" s="332"/>
      <c r="T467" s="332"/>
      <c r="U467" s="332"/>
      <c r="V467" s="332"/>
      <c r="W467" s="332"/>
      <c r="X467" s="332"/>
      <c r="Y467" s="332"/>
      <c r="Z467" s="332"/>
      <c r="AA467" s="332"/>
      <c r="AB467" s="332"/>
      <c r="AC467" s="332"/>
      <c r="AD467" s="332"/>
      <c r="AE467" s="332"/>
      <c r="AF467" s="332"/>
      <c r="AG467" s="332"/>
      <c r="AH467" s="332"/>
      <c r="AI467" s="332"/>
      <c r="AJ467" s="332"/>
      <c r="AK467" s="332"/>
      <c r="AL467" s="332"/>
    </row>
  </sheetData>
  <mergeCells count="403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N53"/>
    <mergeCell ref="C54:N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77:N77"/>
    <mergeCell ref="C78:N78"/>
    <mergeCell ref="C79:E79"/>
    <mergeCell ref="C80:E80"/>
    <mergeCell ref="C81:E81"/>
    <mergeCell ref="C82:E82"/>
    <mergeCell ref="C71:E71"/>
    <mergeCell ref="C72:E72"/>
    <mergeCell ref="C73:E73"/>
    <mergeCell ref="C74:E74"/>
    <mergeCell ref="C75:E75"/>
    <mergeCell ref="C76:E76"/>
    <mergeCell ref="C90:N90"/>
    <mergeCell ref="C91:N91"/>
    <mergeCell ref="C92:E92"/>
    <mergeCell ref="C93:E93"/>
    <mergeCell ref="C94:E94"/>
    <mergeCell ref="C95:E95"/>
    <mergeCell ref="C83:E83"/>
    <mergeCell ref="C84:E84"/>
    <mergeCell ref="C85:E85"/>
    <mergeCell ref="C86:E86"/>
    <mergeCell ref="C88:N88"/>
    <mergeCell ref="C89:E89"/>
    <mergeCell ref="C102:E102"/>
    <mergeCell ref="C103:E103"/>
    <mergeCell ref="C104:E104"/>
    <mergeCell ref="C105:E105"/>
    <mergeCell ref="C106:E106"/>
    <mergeCell ref="C107:E107"/>
    <mergeCell ref="C96:E96"/>
    <mergeCell ref="C97:E97"/>
    <mergeCell ref="C98:E98"/>
    <mergeCell ref="C99:E99"/>
    <mergeCell ref="C100:N100"/>
    <mergeCell ref="C101:N101"/>
    <mergeCell ref="C114:E114"/>
    <mergeCell ref="C115:E115"/>
    <mergeCell ref="C116:E116"/>
    <mergeCell ref="C117:E117"/>
    <mergeCell ref="C118:E118"/>
    <mergeCell ref="C119:E119"/>
    <mergeCell ref="C108:E108"/>
    <mergeCell ref="C109:E109"/>
    <mergeCell ref="C110:E110"/>
    <mergeCell ref="C111:N111"/>
    <mergeCell ref="C112:N112"/>
    <mergeCell ref="C113:E113"/>
    <mergeCell ref="C126:E126"/>
    <mergeCell ref="C127:E127"/>
    <mergeCell ref="C128:E128"/>
    <mergeCell ref="C129:E129"/>
    <mergeCell ref="C130:E130"/>
    <mergeCell ref="C131:E131"/>
    <mergeCell ref="C120:E120"/>
    <mergeCell ref="C121:E121"/>
    <mergeCell ref="C122:N122"/>
    <mergeCell ref="C123:N123"/>
    <mergeCell ref="C124:E124"/>
    <mergeCell ref="C125:E125"/>
    <mergeCell ref="C139:K139"/>
    <mergeCell ref="C140:K140"/>
    <mergeCell ref="C141:K141"/>
    <mergeCell ref="C142:K142"/>
    <mergeCell ref="C143:K143"/>
    <mergeCell ref="C144:K144"/>
    <mergeCell ref="C132:E132"/>
    <mergeCell ref="C133:E133"/>
    <mergeCell ref="C135:K135"/>
    <mergeCell ref="C136:K136"/>
    <mergeCell ref="C137:K137"/>
    <mergeCell ref="C138:K138"/>
    <mergeCell ref="C151:K151"/>
    <mergeCell ref="C152:K152"/>
    <mergeCell ref="A153:N153"/>
    <mergeCell ref="A154:N154"/>
    <mergeCell ref="C155:E155"/>
    <mergeCell ref="C156:N156"/>
    <mergeCell ref="C145:K145"/>
    <mergeCell ref="C146:K146"/>
    <mergeCell ref="C147:K147"/>
    <mergeCell ref="C148:K148"/>
    <mergeCell ref="C149:K149"/>
    <mergeCell ref="C150:K150"/>
    <mergeCell ref="C163:E163"/>
    <mergeCell ref="C164:E164"/>
    <mergeCell ref="C165:E165"/>
    <mergeCell ref="C166:E166"/>
    <mergeCell ref="C167:E167"/>
    <mergeCell ref="C168:E168"/>
    <mergeCell ref="C157:N157"/>
    <mergeCell ref="C158:E158"/>
    <mergeCell ref="C159:E159"/>
    <mergeCell ref="C160:E160"/>
    <mergeCell ref="C161:E161"/>
    <mergeCell ref="C162:E162"/>
    <mergeCell ref="C176:N176"/>
    <mergeCell ref="C177:E177"/>
    <mergeCell ref="C178:E178"/>
    <mergeCell ref="C179:E179"/>
    <mergeCell ref="C180:E180"/>
    <mergeCell ref="C181:E181"/>
    <mergeCell ref="C169:E169"/>
    <mergeCell ref="C170:E170"/>
    <mergeCell ref="C172:N172"/>
    <mergeCell ref="C173:N173"/>
    <mergeCell ref="C174:E174"/>
    <mergeCell ref="C175:N175"/>
    <mergeCell ref="C188:E188"/>
    <mergeCell ref="C189:E189"/>
    <mergeCell ref="C191:N191"/>
    <mergeCell ref="C192:N192"/>
    <mergeCell ref="C194:K194"/>
    <mergeCell ref="C195:K195"/>
    <mergeCell ref="C182:E182"/>
    <mergeCell ref="C183:E183"/>
    <mergeCell ref="C184:E184"/>
    <mergeCell ref="C185:E185"/>
    <mergeCell ref="C186:E186"/>
    <mergeCell ref="C187:E187"/>
    <mergeCell ref="C202:K202"/>
    <mergeCell ref="C203:K203"/>
    <mergeCell ref="C204:K204"/>
    <mergeCell ref="C205:K205"/>
    <mergeCell ref="C206:K206"/>
    <mergeCell ref="C207:K207"/>
    <mergeCell ref="C196:K196"/>
    <mergeCell ref="C197:K197"/>
    <mergeCell ref="C198:K198"/>
    <mergeCell ref="C199:K199"/>
    <mergeCell ref="C200:K200"/>
    <mergeCell ref="C201:K201"/>
    <mergeCell ref="A214:N214"/>
    <mergeCell ref="C215:E215"/>
    <mergeCell ref="C216:N216"/>
    <mergeCell ref="C217:N217"/>
    <mergeCell ref="C218:E218"/>
    <mergeCell ref="C219:E219"/>
    <mergeCell ref="C208:K208"/>
    <mergeCell ref="C209:K209"/>
    <mergeCell ref="C210:K210"/>
    <mergeCell ref="C211:K211"/>
    <mergeCell ref="C212:K212"/>
    <mergeCell ref="C213:K213"/>
    <mergeCell ref="C226:E226"/>
    <mergeCell ref="C227:E227"/>
    <mergeCell ref="C228:E228"/>
    <mergeCell ref="C229:E229"/>
    <mergeCell ref="C230:E230"/>
    <mergeCell ref="C231:E231"/>
    <mergeCell ref="C220:E220"/>
    <mergeCell ref="C221:E221"/>
    <mergeCell ref="C222:E222"/>
    <mergeCell ref="C223:E223"/>
    <mergeCell ref="C224:E224"/>
    <mergeCell ref="C225:E225"/>
    <mergeCell ref="C243:E243"/>
    <mergeCell ref="C245:E245"/>
    <mergeCell ref="C246:N246"/>
    <mergeCell ref="C247:E247"/>
    <mergeCell ref="C248:E248"/>
    <mergeCell ref="C249:E249"/>
    <mergeCell ref="C232:E232"/>
    <mergeCell ref="C233:E233"/>
    <mergeCell ref="C235:E235"/>
    <mergeCell ref="C237:E237"/>
    <mergeCell ref="C239:E239"/>
    <mergeCell ref="C241:E241"/>
    <mergeCell ref="C256:E256"/>
    <mergeCell ref="C257:E257"/>
    <mergeCell ref="C258:E258"/>
    <mergeCell ref="C259:E259"/>
    <mergeCell ref="C260:E260"/>
    <mergeCell ref="C262:E262"/>
    <mergeCell ref="C250:E250"/>
    <mergeCell ref="C251:E251"/>
    <mergeCell ref="C252:E252"/>
    <mergeCell ref="C253:E253"/>
    <mergeCell ref="C254:E254"/>
    <mergeCell ref="C255:E255"/>
    <mergeCell ref="C270:E270"/>
    <mergeCell ref="C271:E271"/>
    <mergeCell ref="C272:E272"/>
    <mergeCell ref="C273:E273"/>
    <mergeCell ref="C274:E274"/>
    <mergeCell ref="C275:E275"/>
    <mergeCell ref="C264:E264"/>
    <mergeCell ref="C265:N265"/>
    <mergeCell ref="C266:N266"/>
    <mergeCell ref="C267:E267"/>
    <mergeCell ref="C268:E268"/>
    <mergeCell ref="C269:E269"/>
    <mergeCell ref="C282:N282"/>
    <mergeCell ref="C283:E283"/>
    <mergeCell ref="C284:E284"/>
    <mergeCell ref="C285:E285"/>
    <mergeCell ref="C286:E286"/>
    <mergeCell ref="C287:E287"/>
    <mergeCell ref="C276:E276"/>
    <mergeCell ref="C277:E277"/>
    <mergeCell ref="C278:E278"/>
    <mergeCell ref="C279:E279"/>
    <mergeCell ref="C280:N280"/>
    <mergeCell ref="C281:N281"/>
    <mergeCell ref="C294:E294"/>
    <mergeCell ref="C295:E295"/>
    <mergeCell ref="C297:N297"/>
    <mergeCell ref="C298:E298"/>
    <mergeCell ref="C299:N299"/>
    <mergeCell ref="C300:N300"/>
    <mergeCell ref="C288:E288"/>
    <mergeCell ref="C289:E289"/>
    <mergeCell ref="C290:E290"/>
    <mergeCell ref="C291:E291"/>
    <mergeCell ref="C292:E292"/>
    <mergeCell ref="C293:E293"/>
    <mergeCell ref="C307:E307"/>
    <mergeCell ref="C308:E308"/>
    <mergeCell ref="C309:E309"/>
    <mergeCell ref="C310:E310"/>
    <mergeCell ref="C311:E311"/>
    <mergeCell ref="C312:E312"/>
    <mergeCell ref="C301:E301"/>
    <mergeCell ref="C302:E302"/>
    <mergeCell ref="C303:E303"/>
    <mergeCell ref="C304:E304"/>
    <mergeCell ref="C305:E305"/>
    <mergeCell ref="C306:E306"/>
    <mergeCell ref="C320:E320"/>
    <mergeCell ref="C322:E322"/>
    <mergeCell ref="C324:E324"/>
    <mergeCell ref="C325:N325"/>
    <mergeCell ref="C326:N326"/>
    <mergeCell ref="C327:E327"/>
    <mergeCell ref="C313:E313"/>
    <mergeCell ref="C314:E314"/>
    <mergeCell ref="C315:E315"/>
    <mergeCell ref="C316:E316"/>
    <mergeCell ref="C318:N318"/>
    <mergeCell ref="C319:N319"/>
    <mergeCell ref="C334:E334"/>
    <mergeCell ref="C335:E335"/>
    <mergeCell ref="C336:N336"/>
    <mergeCell ref="C337:E337"/>
    <mergeCell ref="C338:E338"/>
    <mergeCell ref="C339:E339"/>
    <mergeCell ref="C328:E328"/>
    <mergeCell ref="C329:E329"/>
    <mergeCell ref="C330:E330"/>
    <mergeCell ref="C331:E331"/>
    <mergeCell ref="C332:E332"/>
    <mergeCell ref="C333:E333"/>
    <mergeCell ref="C346:E346"/>
    <mergeCell ref="C347:E347"/>
    <mergeCell ref="C348:E348"/>
    <mergeCell ref="C349:E349"/>
    <mergeCell ref="C351:E351"/>
    <mergeCell ref="C352:N352"/>
    <mergeCell ref="C340:E340"/>
    <mergeCell ref="C341:E341"/>
    <mergeCell ref="C342:E342"/>
    <mergeCell ref="C343:E343"/>
    <mergeCell ref="C344:E344"/>
    <mergeCell ref="C345:E345"/>
    <mergeCell ref="C359:E359"/>
    <mergeCell ref="C361:K361"/>
    <mergeCell ref="C362:K362"/>
    <mergeCell ref="C363:K363"/>
    <mergeCell ref="C364:K364"/>
    <mergeCell ref="C365:K365"/>
    <mergeCell ref="C353:E353"/>
    <mergeCell ref="C354:E354"/>
    <mergeCell ref="C355:E355"/>
    <mergeCell ref="C356:E356"/>
    <mergeCell ref="C357:E357"/>
    <mergeCell ref="C358:E358"/>
    <mergeCell ref="C372:K372"/>
    <mergeCell ref="C373:K373"/>
    <mergeCell ref="C374:K374"/>
    <mergeCell ref="C375:K375"/>
    <mergeCell ref="C376:K376"/>
    <mergeCell ref="C377:K377"/>
    <mergeCell ref="C366:K366"/>
    <mergeCell ref="C367:K367"/>
    <mergeCell ref="C368:K368"/>
    <mergeCell ref="C369:K369"/>
    <mergeCell ref="C370:K370"/>
    <mergeCell ref="C371:K371"/>
    <mergeCell ref="C384:N384"/>
    <mergeCell ref="A385:N385"/>
    <mergeCell ref="C386:E386"/>
    <mergeCell ref="C388:N388"/>
    <mergeCell ref="A389:N389"/>
    <mergeCell ref="C390:E390"/>
    <mergeCell ref="C378:K378"/>
    <mergeCell ref="C379:K379"/>
    <mergeCell ref="C380:K380"/>
    <mergeCell ref="A381:N381"/>
    <mergeCell ref="A382:N382"/>
    <mergeCell ref="C383:E383"/>
    <mergeCell ref="A401:N401"/>
    <mergeCell ref="C402:E402"/>
    <mergeCell ref="C405:K405"/>
    <mergeCell ref="C406:K406"/>
    <mergeCell ref="C407:K407"/>
    <mergeCell ref="C408:K408"/>
    <mergeCell ref="A392:N392"/>
    <mergeCell ref="C393:E393"/>
    <mergeCell ref="C395:E395"/>
    <mergeCell ref="C397:N397"/>
    <mergeCell ref="A398:N398"/>
    <mergeCell ref="C399:E399"/>
    <mergeCell ref="C415:K415"/>
    <mergeCell ref="C417:K417"/>
    <mergeCell ref="C418:K418"/>
    <mergeCell ref="C419:K419"/>
    <mergeCell ref="C420:K420"/>
    <mergeCell ref="C421:K421"/>
    <mergeCell ref="C409:K409"/>
    <mergeCell ref="C410:K410"/>
    <mergeCell ref="C411:K411"/>
    <mergeCell ref="C412:K412"/>
    <mergeCell ref="C413:K413"/>
    <mergeCell ref="C414:K414"/>
    <mergeCell ref="C428:K428"/>
    <mergeCell ref="C429:K429"/>
    <mergeCell ref="C430:K430"/>
    <mergeCell ref="C431:K431"/>
    <mergeCell ref="C432:K432"/>
    <mergeCell ref="C433:K433"/>
    <mergeCell ref="C422:K422"/>
    <mergeCell ref="C423:K423"/>
    <mergeCell ref="C424:K424"/>
    <mergeCell ref="C425:K425"/>
    <mergeCell ref="C426:K426"/>
    <mergeCell ref="C427:K427"/>
    <mergeCell ref="C442:L442"/>
    <mergeCell ref="C443:L443"/>
    <mergeCell ref="C444:L444"/>
    <mergeCell ref="C434:K434"/>
    <mergeCell ref="C435:K435"/>
    <mergeCell ref="C436:K436"/>
    <mergeCell ref="C437:K437"/>
    <mergeCell ref="C438:K438"/>
    <mergeCell ref="C441:L441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86" orientation="landscape" useFirstPageNumber="1" r:id="rId1"/>
  <headerFooter>
    <oddFooter>&amp;R&amp;8&amp;P</oddFooter>
  </headerFooter>
  <rowBreaks count="1" manualBreakCount="1">
    <brk id="34" max="46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65"/>
  <sheetViews>
    <sheetView showGridLines="0" view="pageBreakPreview" zoomScaleNormal="100" zoomScaleSheetLayoutView="100" workbookViewId="0">
      <selection activeCell="M20" sqref="M20"/>
    </sheetView>
  </sheetViews>
  <sheetFormatPr defaultRowHeight="38.25" customHeight="1" outlineLevelRow="1" outlineLevelCol="1" x14ac:dyDescent="0.25"/>
  <cols>
    <col min="1" max="1" width="8.7109375" style="707" customWidth="1"/>
    <col min="2" max="2" width="21.7109375" style="707" customWidth="1"/>
    <col min="3" max="3" width="46.5703125" style="707" customWidth="1"/>
    <col min="4" max="5" width="13.42578125" style="707" customWidth="1"/>
    <col min="6" max="8" width="15" style="707" customWidth="1"/>
    <col min="9" max="11" width="15" style="707" customWidth="1" outlineLevel="1"/>
    <col min="12" max="16384" width="9.140625" style="707"/>
  </cols>
  <sheetData>
    <row r="1" spans="1:11" s="700" customFormat="1" ht="38.25" customHeight="1" x14ac:dyDescent="0.25">
      <c r="A1" s="925" t="s">
        <v>6749</v>
      </c>
      <c r="B1" s="925"/>
      <c r="C1" s="925"/>
      <c r="D1" s="925"/>
      <c r="E1" s="925"/>
    </row>
    <row r="2" spans="1:11" s="700" customFormat="1" ht="15.75" x14ac:dyDescent="0.25">
      <c r="A2" s="701"/>
      <c r="B2" s="702"/>
      <c r="C2" s="703"/>
    </row>
    <row r="3" spans="1:11" s="700" customFormat="1" ht="34.5" customHeight="1" x14ac:dyDescent="0.25">
      <c r="A3" s="703" t="s">
        <v>6650</v>
      </c>
      <c r="B3" s="926" t="str">
        <f>'ССРСС-ТЦ изм.1'!D13</f>
        <v>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</v>
      </c>
      <c r="C3" s="926"/>
      <c r="D3" s="926"/>
      <c r="E3" s="926"/>
    </row>
    <row r="4" spans="1:11" ht="15.75" x14ac:dyDescent="0.25">
      <c r="A4" s="704"/>
      <c r="B4" s="705"/>
      <c r="C4" s="706"/>
    </row>
    <row r="5" spans="1:11" ht="107.25" customHeight="1" x14ac:dyDescent="0.25">
      <c r="A5" s="932" t="s">
        <v>121</v>
      </c>
      <c r="B5" s="935" t="s">
        <v>6745</v>
      </c>
      <c r="C5" s="935" t="s">
        <v>6746</v>
      </c>
      <c r="D5" s="938" t="s">
        <v>414</v>
      </c>
      <c r="E5" s="938" t="s">
        <v>6747</v>
      </c>
      <c r="F5" s="927" t="s">
        <v>8920</v>
      </c>
      <c r="G5" s="927"/>
      <c r="H5" s="927"/>
      <c r="I5" s="928" t="s">
        <v>8921</v>
      </c>
      <c r="J5" s="929"/>
      <c r="K5" s="929"/>
    </row>
    <row r="6" spans="1:11" ht="28.5" customHeight="1" x14ac:dyDescent="0.25">
      <c r="A6" s="933"/>
      <c r="B6" s="936"/>
      <c r="C6" s="936"/>
      <c r="D6" s="939"/>
      <c r="E6" s="939"/>
      <c r="F6" s="930" t="s">
        <v>8922</v>
      </c>
      <c r="G6" s="930" t="s">
        <v>8923</v>
      </c>
      <c r="H6" s="930" t="s">
        <v>8845</v>
      </c>
      <c r="I6" s="931">
        <v>8</v>
      </c>
      <c r="J6" s="931"/>
      <c r="K6" s="931"/>
    </row>
    <row r="7" spans="1:11" ht="37.5" customHeight="1" x14ac:dyDescent="0.25">
      <c r="A7" s="934"/>
      <c r="B7" s="937"/>
      <c r="C7" s="937"/>
      <c r="D7" s="940"/>
      <c r="E7" s="940"/>
      <c r="F7" s="930"/>
      <c r="G7" s="930"/>
      <c r="H7" s="930"/>
      <c r="I7" s="854" t="s">
        <v>8924</v>
      </c>
      <c r="J7" s="854" t="s">
        <v>8925</v>
      </c>
      <c r="K7" s="854" t="s">
        <v>8845</v>
      </c>
    </row>
    <row r="8" spans="1:11" ht="15.75" x14ac:dyDescent="0.25">
      <c r="A8" s="731">
        <v>1</v>
      </c>
      <c r="B8" s="731">
        <v>2</v>
      </c>
      <c r="C8" s="731">
        <v>3</v>
      </c>
      <c r="D8" s="714">
        <v>4</v>
      </c>
      <c r="E8" s="714">
        <v>5</v>
      </c>
      <c r="F8" s="854">
        <v>6</v>
      </c>
      <c r="G8" s="854">
        <v>7</v>
      </c>
      <c r="H8" s="855">
        <v>8</v>
      </c>
      <c r="I8" s="854">
        <v>6</v>
      </c>
      <c r="J8" s="854">
        <v>7</v>
      </c>
      <c r="K8" s="855">
        <v>8</v>
      </c>
    </row>
    <row r="9" spans="1:11" s="711" customFormat="1" ht="15.75" x14ac:dyDescent="0.25">
      <c r="A9" s="708">
        <v>1</v>
      </c>
      <c r="B9" s="708"/>
      <c r="C9" s="709" t="s">
        <v>6642</v>
      </c>
      <c r="D9" s="710" t="s">
        <v>6748</v>
      </c>
      <c r="E9" s="710">
        <v>1</v>
      </c>
      <c r="F9" s="710"/>
      <c r="G9" s="710"/>
      <c r="H9" s="710"/>
      <c r="I9" s="710"/>
      <c r="J9" s="710"/>
      <c r="K9" s="710"/>
    </row>
    <row r="10" spans="1:11" ht="15.75" x14ac:dyDescent="0.25">
      <c r="A10" s="712" t="s">
        <v>6659</v>
      </c>
      <c r="B10" s="713" t="s">
        <v>74</v>
      </c>
      <c r="C10" s="713" t="s">
        <v>77</v>
      </c>
      <c r="D10" s="714" t="s">
        <v>6748</v>
      </c>
      <c r="E10" s="714">
        <v>1</v>
      </c>
      <c r="F10" s="714"/>
      <c r="G10" s="714"/>
      <c r="H10" s="714"/>
      <c r="I10" s="714"/>
      <c r="J10" s="714"/>
      <c r="K10" s="714"/>
    </row>
    <row r="11" spans="1:11" s="718" customFormat="1" ht="47.25" x14ac:dyDescent="0.25">
      <c r="A11" s="715" t="s">
        <v>6643</v>
      </c>
      <c r="B11" s="713" t="s">
        <v>84</v>
      </c>
      <c r="C11" s="716" t="s">
        <v>85</v>
      </c>
      <c r="D11" s="717" t="s">
        <v>6748</v>
      </c>
      <c r="E11" s="717">
        <v>1</v>
      </c>
      <c r="F11" s="717"/>
      <c r="G11" s="717"/>
      <c r="H11" s="717"/>
      <c r="I11" s="717"/>
      <c r="J11" s="717"/>
      <c r="K11" s="717"/>
    </row>
    <row r="12" spans="1:11" s="711" customFormat="1" ht="31.5" x14ac:dyDescent="0.25">
      <c r="A12" s="719">
        <v>2</v>
      </c>
      <c r="B12" s="709"/>
      <c r="C12" s="709" t="s">
        <v>6658</v>
      </c>
      <c r="D12" s="710" t="s">
        <v>6748</v>
      </c>
      <c r="E12" s="710">
        <v>1</v>
      </c>
      <c r="F12" s="856">
        <f t="shared" ref="F12:K12" si="0">F13+F14+F35+F38+F39+F42+F43+F44+F45+F46+F47+F48+F49+F50+F54+F55+F56+F59+F60+F61+F62+F63+F64+F65</f>
        <v>49295.13</v>
      </c>
      <c r="G12" s="856">
        <f t="shared" si="0"/>
        <v>4434.12</v>
      </c>
      <c r="H12" s="856">
        <f t="shared" si="0"/>
        <v>53729.25</v>
      </c>
      <c r="I12" s="856">
        <f t="shared" si="0"/>
        <v>6161.9</v>
      </c>
      <c r="J12" s="856">
        <f t="shared" si="0"/>
        <v>554.27</v>
      </c>
      <c r="K12" s="856">
        <f t="shared" si="0"/>
        <v>6716.17</v>
      </c>
    </row>
    <row r="13" spans="1:11" ht="15.75" x14ac:dyDescent="0.25">
      <c r="A13" s="712" t="s">
        <v>6660</v>
      </c>
      <c r="B13" s="713" t="s">
        <v>16</v>
      </c>
      <c r="C13" s="713" t="s">
        <v>17</v>
      </c>
      <c r="D13" s="714" t="s">
        <v>6748</v>
      </c>
      <c r="E13" s="714">
        <v>1</v>
      </c>
      <c r="F13" s="857"/>
      <c r="G13" s="857"/>
      <c r="H13" s="857"/>
      <c r="I13" s="857"/>
      <c r="J13" s="857"/>
      <c r="K13" s="857"/>
    </row>
    <row r="14" spans="1:11" ht="15.75" x14ac:dyDescent="0.25">
      <c r="A14" s="712" t="s">
        <v>6661</v>
      </c>
      <c r="B14" s="713" t="s">
        <v>20</v>
      </c>
      <c r="C14" s="713" t="s">
        <v>21</v>
      </c>
      <c r="D14" s="714" t="s">
        <v>6748</v>
      </c>
      <c r="E14" s="714">
        <v>1</v>
      </c>
      <c r="F14" s="857">
        <v>34396.9</v>
      </c>
      <c r="G14" s="857">
        <v>2505.84</v>
      </c>
      <c r="H14" s="857">
        <f>F14+G14</f>
        <v>36902.74</v>
      </c>
      <c r="I14" s="857">
        <f>F14/$I$6</f>
        <v>4299.6099999999997</v>
      </c>
      <c r="J14" s="857">
        <f>G14/$I$6</f>
        <v>313.23</v>
      </c>
      <c r="K14" s="857">
        <f>I14+J14</f>
        <v>4612.84</v>
      </c>
    </row>
    <row r="15" spans="1:11" s="724" customFormat="1" ht="15.75" outlineLevel="1" x14ac:dyDescent="0.25">
      <c r="A15" s="720" t="s">
        <v>6691</v>
      </c>
      <c r="B15" s="721" t="s">
        <v>353</v>
      </c>
      <c r="C15" s="722" t="s">
        <v>225</v>
      </c>
      <c r="D15" s="723" t="s">
        <v>6748</v>
      </c>
      <c r="E15" s="723">
        <v>1</v>
      </c>
      <c r="F15" s="858">
        <v>9084.0300000000007</v>
      </c>
      <c r="G15" s="858">
        <v>471.1</v>
      </c>
      <c r="H15" s="858">
        <f t="shared" ref="H15:H58" si="1">F15+G15</f>
        <v>9555.1299999999992</v>
      </c>
      <c r="I15" s="858">
        <f t="shared" ref="I15:I58" si="2">F15/$I$6</f>
        <v>1135.5</v>
      </c>
      <c r="J15" s="858">
        <f t="shared" ref="J15:J58" si="3">G15/$I$6</f>
        <v>58.89</v>
      </c>
      <c r="K15" s="858">
        <f t="shared" ref="K15:K58" si="4">I15+J15</f>
        <v>1194.3900000000001</v>
      </c>
    </row>
    <row r="16" spans="1:11" s="724" customFormat="1" ht="15.75" outlineLevel="1" x14ac:dyDescent="0.25">
      <c r="A16" s="720" t="s">
        <v>6692</v>
      </c>
      <c r="B16" s="721" t="s">
        <v>354</v>
      </c>
      <c r="C16" s="722" t="s">
        <v>222</v>
      </c>
      <c r="D16" s="723" t="s">
        <v>6748</v>
      </c>
      <c r="E16" s="723">
        <v>1</v>
      </c>
      <c r="F16" s="858">
        <v>4844.97</v>
      </c>
      <c r="G16" s="858">
        <v>578.58000000000004</v>
      </c>
      <c r="H16" s="858">
        <f t="shared" si="1"/>
        <v>5423.55</v>
      </c>
      <c r="I16" s="858">
        <f t="shared" si="2"/>
        <v>605.62</v>
      </c>
      <c r="J16" s="858">
        <f t="shared" si="3"/>
        <v>72.319999999999993</v>
      </c>
      <c r="K16" s="858">
        <f t="shared" si="4"/>
        <v>677.94</v>
      </c>
    </row>
    <row r="17" spans="1:11" s="724" customFormat="1" ht="15.75" outlineLevel="1" x14ac:dyDescent="0.25">
      <c r="A17" s="720" t="s">
        <v>6693</v>
      </c>
      <c r="B17" s="721" t="s">
        <v>355</v>
      </c>
      <c r="C17" s="722" t="s">
        <v>284</v>
      </c>
      <c r="D17" s="723" t="s">
        <v>6748</v>
      </c>
      <c r="E17" s="723">
        <v>1</v>
      </c>
      <c r="F17" s="858">
        <v>8817.56</v>
      </c>
      <c r="G17" s="858">
        <v>630.23</v>
      </c>
      <c r="H17" s="858">
        <f t="shared" si="1"/>
        <v>9447.7900000000009</v>
      </c>
      <c r="I17" s="858">
        <f t="shared" si="2"/>
        <v>1102.2</v>
      </c>
      <c r="J17" s="858">
        <f t="shared" si="3"/>
        <v>78.78</v>
      </c>
      <c r="K17" s="858">
        <f t="shared" si="4"/>
        <v>1180.98</v>
      </c>
    </row>
    <row r="18" spans="1:11" s="724" customFormat="1" ht="15.75" outlineLevel="1" x14ac:dyDescent="0.25">
      <c r="A18" s="720" t="s">
        <v>6694</v>
      </c>
      <c r="B18" s="721" t="s">
        <v>356</v>
      </c>
      <c r="C18" s="722" t="s">
        <v>281</v>
      </c>
      <c r="D18" s="723" t="s">
        <v>6748</v>
      </c>
      <c r="E18" s="723">
        <v>1</v>
      </c>
      <c r="F18" s="858">
        <v>146.03</v>
      </c>
      <c r="G18" s="858">
        <v>3.08</v>
      </c>
      <c r="H18" s="858">
        <f t="shared" si="1"/>
        <v>149.11000000000001</v>
      </c>
      <c r="I18" s="858">
        <f t="shared" si="2"/>
        <v>18.25</v>
      </c>
      <c r="J18" s="858">
        <f t="shared" si="3"/>
        <v>0.39</v>
      </c>
      <c r="K18" s="858">
        <f t="shared" si="4"/>
        <v>18.64</v>
      </c>
    </row>
    <row r="19" spans="1:11" s="724" customFormat="1" ht="15.75" outlineLevel="1" x14ac:dyDescent="0.25">
      <c r="A19" s="720" t="s">
        <v>6695</v>
      </c>
      <c r="B19" s="721" t="s">
        <v>357</v>
      </c>
      <c r="C19" s="722" t="s">
        <v>278</v>
      </c>
      <c r="D19" s="723" t="s">
        <v>6748</v>
      </c>
      <c r="E19" s="723">
        <v>1</v>
      </c>
      <c r="F19" s="858">
        <v>240.41</v>
      </c>
      <c r="G19" s="858">
        <v>6.69</v>
      </c>
      <c r="H19" s="858">
        <f t="shared" si="1"/>
        <v>247.1</v>
      </c>
      <c r="I19" s="858">
        <f t="shared" si="2"/>
        <v>30.05</v>
      </c>
      <c r="J19" s="858">
        <f t="shared" si="3"/>
        <v>0.84</v>
      </c>
      <c r="K19" s="858">
        <f t="shared" si="4"/>
        <v>30.89</v>
      </c>
    </row>
    <row r="20" spans="1:11" s="724" customFormat="1" ht="31.5" outlineLevel="1" x14ac:dyDescent="0.25">
      <c r="A20" s="720" t="s">
        <v>6696</v>
      </c>
      <c r="B20" s="721" t="s">
        <v>358</v>
      </c>
      <c r="C20" s="722" t="s">
        <v>275</v>
      </c>
      <c r="D20" s="723" t="s">
        <v>6748</v>
      </c>
      <c r="E20" s="723">
        <v>1</v>
      </c>
      <c r="F20" s="858">
        <v>1165.0899999999999</v>
      </c>
      <c r="G20" s="858">
        <v>22.26</v>
      </c>
      <c r="H20" s="858">
        <f t="shared" si="1"/>
        <v>1187.3499999999999</v>
      </c>
      <c r="I20" s="858">
        <f t="shared" si="2"/>
        <v>145.63999999999999</v>
      </c>
      <c r="J20" s="858">
        <f t="shared" si="3"/>
        <v>2.78</v>
      </c>
      <c r="K20" s="858">
        <f t="shared" si="4"/>
        <v>148.41999999999999</v>
      </c>
    </row>
    <row r="21" spans="1:11" s="724" customFormat="1" ht="15.75" outlineLevel="1" x14ac:dyDescent="0.25">
      <c r="A21" s="720" t="s">
        <v>6697</v>
      </c>
      <c r="B21" s="721" t="s">
        <v>359</v>
      </c>
      <c r="C21" s="722" t="s">
        <v>231</v>
      </c>
      <c r="D21" s="723" t="s">
        <v>6748</v>
      </c>
      <c r="E21" s="723">
        <v>1</v>
      </c>
      <c r="F21" s="858">
        <v>1268.57</v>
      </c>
      <c r="G21" s="858">
        <v>121.84</v>
      </c>
      <c r="H21" s="858">
        <f t="shared" si="1"/>
        <v>1390.41</v>
      </c>
      <c r="I21" s="858">
        <f t="shared" si="2"/>
        <v>158.57</v>
      </c>
      <c r="J21" s="858">
        <f t="shared" si="3"/>
        <v>15.23</v>
      </c>
      <c r="K21" s="858">
        <f t="shared" si="4"/>
        <v>173.8</v>
      </c>
    </row>
    <row r="22" spans="1:11" s="724" customFormat="1" ht="15.75" outlineLevel="1" x14ac:dyDescent="0.25">
      <c r="A22" s="720" t="s">
        <v>6698</v>
      </c>
      <c r="B22" s="721" t="s">
        <v>360</v>
      </c>
      <c r="C22" s="722" t="s">
        <v>270</v>
      </c>
      <c r="D22" s="723" t="s">
        <v>6748</v>
      </c>
      <c r="E22" s="723">
        <v>1</v>
      </c>
      <c r="F22" s="858">
        <v>7.73</v>
      </c>
      <c r="G22" s="858">
        <v>2.7</v>
      </c>
      <c r="H22" s="858">
        <f t="shared" si="1"/>
        <v>10.43</v>
      </c>
      <c r="I22" s="858">
        <f t="shared" si="2"/>
        <v>0.97</v>
      </c>
      <c r="J22" s="858">
        <f t="shared" si="3"/>
        <v>0.34</v>
      </c>
      <c r="K22" s="858">
        <f t="shared" si="4"/>
        <v>1.31</v>
      </c>
    </row>
    <row r="23" spans="1:11" s="724" customFormat="1" ht="15.75" outlineLevel="1" x14ac:dyDescent="0.25">
      <c r="A23" s="720" t="s">
        <v>6699</v>
      </c>
      <c r="B23" s="721" t="s">
        <v>361</v>
      </c>
      <c r="C23" s="722" t="s">
        <v>267</v>
      </c>
      <c r="D23" s="723" t="s">
        <v>6748</v>
      </c>
      <c r="E23" s="723">
        <v>1</v>
      </c>
      <c r="F23" s="858">
        <v>1536.22</v>
      </c>
      <c r="G23" s="858">
        <v>31.19</v>
      </c>
      <c r="H23" s="858">
        <f t="shared" si="1"/>
        <v>1567.41</v>
      </c>
      <c r="I23" s="858">
        <f t="shared" si="2"/>
        <v>192.03</v>
      </c>
      <c r="J23" s="858">
        <f t="shared" si="3"/>
        <v>3.9</v>
      </c>
      <c r="K23" s="858">
        <f t="shared" si="4"/>
        <v>195.93</v>
      </c>
    </row>
    <row r="24" spans="1:11" s="724" customFormat="1" ht="15.75" outlineLevel="1" x14ac:dyDescent="0.25">
      <c r="A24" s="720" t="s">
        <v>6700</v>
      </c>
      <c r="B24" s="721" t="s">
        <v>362</v>
      </c>
      <c r="C24" s="722" t="s">
        <v>264</v>
      </c>
      <c r="D24" s="723" t="s">
        <v>6748</v>
      </c>
      <c r="E24" s="723">
        <v>1</v>
      </c>
      <c r="F24" s="858">
        <v>247.18</v>
      </c>
      <c r="G24" s="858">
        <v>2.79</v>
      </c>
      <c r="H24" s="858">
        <f t="shared" si="1"/>
        <v>249.97</v>
      </c>
      <c r="I24" s="858">
        <f t="shared" si="2"/>
        <v>30.9</v>
      </c>
      <c r="J24" s="858">
        <f t="shared" si="3"/>
        <v>0.35</v>
      </c>
      <c r="K24" s="858">
        <f t="shared" si="4"/>
        <v>31.25</v>
      </c>
    </row>
    <row r="25" spans="1:11" s="724" customFormat="1" ht="31.5" outlineLevel="1" x14ac:dyDescent="0.25">
      <c r="A25" s="720" t="s">
        <v>6701</v>
      </c>
      <c r="B25" s="721" t="s">
        <v>363</v>
      </c>
      <c r="C25" s="722" t="s">
        <v>261</v>
      </c>
      <c r="D25" s="723" t="s">
        <v>6748</v>
      </c>
      <c r="E25" s="723">
        <v>1</v>
      </c>
      <c r="F25" s="858">
        <v>154.1</v>
      </c>
      <c r="G25" s="858">
        <v>0.28999999999999998</v>
      </c>
      <c r="H25" s="858">
        <f t="shared" si="1"/>
        <v>154.38999999999999</v>
      </c>
      <c r="I25" s="858">
        <f t="shared" si="2"/>
        <v>19.260000000000002</v>
      </c>
      <c r="J25" s="858">
        <f t="shared" si="3"/>
        <v>0.04</v>
      </c>
      <c r="K25" s="858">
        <f t="shared" si="4"/>
        <v>19.3</v>
      </c>
    </row>
    <row r="26" spans="1:11" s="724" customFormat="1" ht="47.25" outlineLevel="1" x14ac:dyDescent="0.25">
      <c r="A26" s="720" t="s">
        <v>6702</v>
      </c>
      <c r="B26" s="721" t="s">
        <v>364</v>
      </c>
      <c r="C26" s="722" t="s">
        <v>259</v>
      </c>
      <c r="D26" s="723" t="s">
        <v>6748</v>
      </c>
      <c r="E26" s="723">
        <v>1</v>
      </c>
      <c r="F26" s="858">
        <v>709.09</v>
      </c>
      <c r="G26" s="858">
        <v>7.16</v>
      </c>
      <c r="H26" s="858">
        <f t="shared" si="1"/>
        <v>716.25</v>
      </c>
      <c r="I26" s="858">
        <f t="shared" si="2"/>
        <v>88.64</v>
      </c>
      <c r="J26" s="858">
        <f t="shared" si="3"/>
        <v>0.9</v>
      </c>
      <c r="K26" s="858">
        <f t="shared" si="4"/>
        <v>89.54</v>
      </c>
    </row>
    <row r="27" spans="1:11" s="724" customFormat="1" ht="15.75" outlineLevel="1" x14ac:dyDescent="0.25">
      <c r="A27" s="720" t="s">
        <v>6703</v>
      </c>
      <c r="B27" s="721" t="s">
        <v>365</v>
      </c>
      <c r="C27" s="722" t="s">
        <v>256</v>
      </c>
      <c r="D27" s="723" t="s">
        <v>6748</v>
      </c>
      <c r="E27" s="723">
        <v>1</v>
      </c>
      <c r="F27" s="858">
        <v>282.08999999999997</v>
      </c>
      <c r="G27" s="858">
        <v>0.27</v>
      </c>
      <c r="H27" s="858">
        <f t="shared" si="1"/>
        <v>282.36</v>
      </c>
      <c r="I27" s="858">
        <f t="shared" si="2"/>
        <v>35.26</v>
      </c>
      <c r="J27" s="858">
        <f t="shared" si="3"/>
        <v>0.03</v>
      </c>
      <c r="K27" s="858">
        <f t="shared" si="4"/>
        <v>35.29</v>
      </c>
    </row>
    <row r="28" spans="1:11" s="724" customFormat="1" ht="31.5" outlineLevel="1" x14ac:dyDescent="0.25">
      <c r="A28" s="720" t="s">
        <v>6704</v>
      </c>
      <c r="B28" s="721" t="s">
        <v>366</v>
      </c>
      <c r="C28" s="722" t="s">
        <v>253</v>
      </c>
      <c r="D28" s="723" t="s">
        <v>6748</v>
      </c>
      <c r="E28" s="723">
        <v>1</v>
      </c>
      <c r="F28" s="858">
        <v>146.69999999999999</v>
      </c>
      <c r="G28" s="858">
        <v>2.23</v>
      </c>
      <c r="H28" s="858">
        <f t="shared" si="1"/>
        <v>148.93</v>
      </c>
      <c r="I28" s="858">
        <f t="shared" si="2"/>
        <v>18.34</v>
      </c>
      <c r="J28" s="858">
        <f t="shared" si="3"/>
        <v>0.28000000000000003</v>
      </c>
      <c r="K28" s="858">
        <f t="shared" si="4"/>
        <v>18.62</v>
      </c>
    </row>
    <row r="29" spans="1:11" s="724" customFormat="1" ht="15.75" outlineLevel="1" x14ac:dyDescent="0.25">
      <c r="A29" s="720" t="s">
        <v>6705</v>
      </c>
      <c r="B29" s="721" t="s">
        <v>367</v>
      </c>
      <c r="C29" s="722" t="s">
        <v>251</v>
      </c>
      <c r="D29" s="723" t="s">
        <v>6748</v>
      </c>
      <c r="E29" s="723">
        <v>1</v>
      </c>
      <c r="F29" s="858">
        <v>283.64</v>
      </c>
      <c r="G29" s="858">
        <v>0.33</v>
      </c>
      <c r="H29" s="858">
        <f t="shared" si="1"/>
        <v>283.97000000000003</v>
      </c>
      <c r="I29" s="858">
        <f t="shared" si="2"/>
        <v>35.46</v>
      </c>
      <c r="J29" s="858">
        <f t="shared" si="3"/>
        <v>0.04</v>
      </c>
      <c r="K29" s="858">
        <f t="shared" si="4"/>
        <v>35.5</v>
      </c>
    </row>
    <row r="30" spans="1:11" s="724" customFormat="1" ht="15.75" outlineLevel="1" x14ac:dyDescent="0.25">
      <c r="A30" s="720" t="s">
        <v>6706</v>
      </c>
      <c r="B30" s="721" t="s">
        <v>368</v>
      </c>
      <c r="C30" s="722" t="s">
        <v>249</v>
      </c>
      <c r="D30" s="723" t="s">
        <v>6748</v>
      </c>
      <c r="E30" s="723">
        <v>1</v>
      </c>
      <c r="F30" s="858">
        <v>257.82</v>
      </c>
      <c r="G30" s="858">
        <v>0.43</v>
      </c>
      <c r="H30" s="858">
        <f t="shared" si="1"/>
        <v>258.25</v>
      </c>
      <c r="I30" s="858">
        <f t="shared" si="2"/>
        <v>32.229999999999997</v>
      </c>
      <c r="J30" s="858">
        <f t="shared" si="3"/>
        <v>0.05</v>
      </c>
      <c r="K30" s="858">
        <f t="shared" si="4"/>
        <v>32.28</v>
      </c>
    </row>
    <row r="31" spans="1:11" s="724" customFormat="1" ht="31.5" outlineLevel="1" x14ac:dyDescent="0.25">
      <c r="A31" s="720" t="s">
        <v>6707</v>
      </c>
      <c r="B31" s="721" t="s">
        <v>369</v>
      </c>
      <c r="C31" s="722" t="s">
        <v>246</v>
      </c>
      <c r="D31" s="723" t="s">
        <v>6748</v>
      </c>
      <c r="E31" s="723">
        <v>1</v>
      </c>
      <c r="F31" s="858">
        <v>371.97</v>
      </c>
      <c r="G31" s="858">
        <v>7.34</v>
      </c>
      <c r="H31" s="858">
        <f t="shared" si="1"/>
        <v>379.31</v>
      </c>
      <c r="I31" s="858">
        <f t="shared" si="2"/>
        <v>46.5</v>
      </c>
      <c r="J31" s="858">
        <f t="shared" si="3"/>
        <v>0.92</v>
      </c>
      <c r="K31" s="858">
        <f t="shared" si="4"/>
        <v>47.42</v>
      </c>
    </row>
    <row r="32" spans="1:11" s="724" customFormat="1" ht="15.75" outlineLevel="1" x14ac:dyDescent="0.25">
      <c r="A32" s="720" t="s">
        <v>6708</v>
      </c>
      <c r="B32" s="721" t="s">
        <v>370</v>
      </c>
      <c r="C32" s="722" t="s">
        <v>243</v>
      </c>
      <c r="D32" s="723" t="s">
        <v>6748</v>
      </c>
      <c r="E32" s="723">
        <v>1</v>
      </c>
      <c r="F32" s="858">
        <v>63.44</v>
      </c>
      <c r="G32" s="858">
        <v>1.24</v>
      </c>
      <c r="H32" s="858">
        <f t="shared" si="1"/>
        <v>64.680000000000007</v>
      </c>
      <c r="I32" s="858">
        <f t="shared" si="2"/>
        <v>7.93</v>
      </c>
      <c r="J32" s="858">
        <f t="shared" si="3"/>
        <v>0.16</v>
      </c>
      <c r="K32" s="858">
        <f t="shared" si="4"/>
        <v>8.09</v>
      </c>
    </row>
    <row r="33" spans="1:11" s="724" customFormat="1" ht="15.75" outlineLevel="1" x14ac:dyDescent="0.25">
      <c r="A33" s="720" t="s">
        <v>6709</v>
      </c>
      <c r="B33" s="721" t="s">
        <v>371</v>
      </c>
      <c r="C33" s="722" t="s">
        <v>240</v>
      </c>
      <c r="D33" s="723" t="s">
        <v>6748</v>
      </c>
      <c r="E33" s="723">
        <v>1</v>
      </c>
      <c r="F33" s="858">
        <v>4770.2700000000004</v>
      </c>
      <c r="G33" s="858">
        <v>616.09</v>
      </c>
      <c r="H33" s="858">
        <f t="shared" si="1"/>
        <v>5386.36</v>
      </c>
      <c r="I33" s="858">
        <f t="shared" si="2"/>
        <v>596.28</v>
      </c>
      <c r="J33" s="858">
        <f t="shared" si="3"/>
        <v>77.010000000000005</v>
      </c>
      <c r="K33" s="858">
        <f t="shared" si="4"/>
        <v>673.29</v>
      </c>
    </row>
    <row r="34" spans="1:11" s="724" customFormat="1" ht="15.75" outlineLevel="1" x14ac:dyDescent="0.25">
      <c r="A34" s="720" t="s">
        <v>6710</v>
      </c>
      <c r="B34" s="721" t="s">
        <v>372</v>
      </c>
      <c r="C34" s="722" t="s">
        <v>373</v>
      </c>
      <c r="D34" s="723" t="s">
        <v>6748</v>
      </c>
      <c r="E34" s="723">
        <v>1</v>
      </c>
      <c r="F34" s="858"/>
      <c r="G34" s="858"/>
      <c r="H34" s="858">
        <f t="shared" si="1"/>
        <v>0</v>
      </c>
      <c r="I34" s="858">
        <f t="shared" si="2"/>
        <v>0</v>
      </c>
      <c r="J34" s="858">
        <f t="shared" si="3"/>
        <v>0</v>
      </c>
      <c r="K34" s="858">
        <f t="shared" si="4"/>
        <v>0</v>
      </c>
    </row>
    <row r="35" spans="1:11" ht="15.75" x14ac:dyDescent="0.25">
      <c r="A35" s="712" t="s">
        <v>6711</v>
      </c>
      <c r="B35" s="713" t="s">
        <v>24</v>
      </c>
      <c r="C35" s="713" t="s">
        <v>25</v>
      </c>
      <c r="D35" s="714" t="s">
        <v>6748</v>
      </c>
      <c r="E35" s="714">
        <v>1</v>
      </c>
      <c r="F35" s="857">
        <v>876.2</v>
      </c>
      <c r="G35" s="857">
        <v>137.97</v>
      </c>
      <c r="H35" s="857">
        <f t="shared" si="1"/>
        <v>1014.17</v>
      </c>
      <c r="I35" s="857">
        <f t="shared" si="2"/>
        <v>109.53</v>
      </c>
      <c r="J35" s="857">
        <f t="shared" si="3"/>
        <v>17.25</v>
      </c>
      <c r="K35" s="857">
        <f t="shared" si="4"/>
        <v>126.78</v>
      </c>
    </row>
    <row r="36" spans="1:11" s="724" customFormat="1" ht="15.75" outlineLevel="1" x14ac:dyDescent="0.25">
      <c r="A36" s="720" t="s">
        <v>6712</v>
      </c>
      <c r="B36" s="721" t="s">
        <v>4468</v>
      </c>
      <c r="C36" s="722" t="s">
        <v>222</v>
      </c>
      <c r="D36" s="723" t="s">
        <v>6748</v>
      </c>
      <c r="E36" s="723">
        <v>1</v>
      </c>
      <c r="F36" s="858">
        <v>442.33</v>
      </c>
      <c r="G36" s="858">
        <v>77.069999999999993</v>
      </c>
      <c r="H36" s="858">
        <f t="shared" si="1"/>
        <v>519.4</v>
      </c>
      <c r="I36" s="858">
        <f t="shared" si="2"/>
        <v>55.29</v>
      </c>
      <c r="J36" s="858">
        <f t="shared" si="3"/>
        <v>9.6300000000000008</v>
      </c>
      <c r="K36" s="858">
        <f t="shared" si="4"/>
        <v>64.92</v>
      </c>
    </row>
    <row r="37" spans="1:11" s="724" customFormat="1" ht="15.75" outlineLevel="1" x14ac:dyDescent="0.25">
      <c r="A37" s="720" t="s">
        <v>6713</v>
      </c>
      <c r="B37" s="721" t="s">
        <v>4469</v>
      </c>
      <c r="C37" s="722" t="s">
        <v>231</v>
      </c>
      <c r="D37" s="723" t="s">
        <v>6748</v>
      </c>
      <c r="E37" s="723">
        <v>1</v>
      </c>
      <c r="F37" s="858">
        <v>433.88</v>
      </c>
      <c r="G37" s="858">
        <v>60.9</v>
      </c>
      <c r="H37" s="858">
        <f t="shared" si="1"/>
        <v>494.78</v>
      </c>
      <c r="I37" s="858">
        <f t="shared" si="2"/>
        <v>54.24</v>
      </c>
      <c r="J37" s="858">
        <f t="shared" si="3"/>
        <v>7.61</v>
      </c>
      <c r="K37" s="858">
        <f t="shared" si="4"/>
        <v>61.85</v>
      </c>
    </row>
    <row r="38" spans="1:11" ht="15.75" x14ac:dyDescent="0.25">
      <c r="A38" s="712" t="s">
        <v>6714</v>
      </c>
      <c r="B38" s="713" t="s">
        <v>28</v>
      </c>
      <c r="C38" s="713" t="s">
        <v>139</v>
      </c>
      <c r="D38" s="714" t="s">
        <v>6748</v>
      </c>
      <c r="E38" s="714">
        <v>1</v>
      </c>
      <c r="F38" s="857">
        <v>288.72000000000003</v>
      </c>
      <c r="G38" s="857">
        <v>17.29</v>
      </c>
      <c r="H38" s="857">
        <f t="shared" si="1"/>
        <v>306.01</v>
      </c>
      <c r="I38" s="857">
        <f t="shared" si="2"/>
        <v>36.090000000000003</v>
      </c>
      <c r="J38" s="857">
        <f t="shared" si="3"/>
        <v>2.16</v>
      </c>
      <c r="K38" s="857">
        <f t="shared" si="4"/>
        <v>38.25</v>
      </c>
    </row>
    <row r="39" spans="1:11" ht="15.75" x14ac:dyDescent="0.25">
      <c r="A39" s="712" t="s">
        <v>6715</v>
      </c>
      <c r="B39" s="713" t="s">
        <v>31</v>
      </c>
      <c r="C39" s="713" t="s">
        <v>32</v>
      </c>
      <c r="D39" s="714" t="s">
        <v>6748</v>
      </c>
      <c r="E39" s="714">
        <v>1</v>
      </c>
      <c r="F39" s="857">
        <v>1027.93</v>
      </c>
      <c r="G39" s="857">
        <v>100.73</v>
      </c>
      <c r="H39" s="857">
        <f t="shared" si="1"/>
        <v>1128.6600000000001</v>
      </c>
      <c r="I39" s="857">
        <f t="shared" si="2"/>
        <v>128.49</v>
      </c>
      <c r="J39" s="857">
        <f t="shared" si="3"/>
        <v>12.59</v>
      </c>
      <c r="K39" s="857">
        <f t="shared" si="4"/>
        <v>141.08000000000001</v>
      </c>
    </row>
    <row r="40" spans="1:11" s="724" customFormat="1" ht="15.75" outlineLevel="1" x14ac:dyDescent="0.25">
      <c r="A40" s="720" t="s">
        <v>6716</v>
      </c>
      <c r="B40" s="721" t="s">
        <v>4727</v>
      </c>
      <c r="C40" s="722" t="s">
        <v>225</v>
      </c>
      <c r="D40" s="723" t="s">
        <v>6748</v>
      </c>
      <c r="E40" s="723">
        <v>1</v>
      </c>
      <c r="F40" s="858">
        <v>597.17999999999995</v>
      </c>
      <c r="G40" s="858">
        <v>60.78</v>
      </c>
      <c r="H40" s="858">
        <f t="shared" si="1"/>
        <v>657.96</v>
      </c>
      <c r="I40" s="858">
        <f t="shared" si="2"/>
        <v>74.650000000000006</v>
      </c>
      <c r="J40" s="858">
        <f t="shared" si="3"/>
        <v>7.6</v>
      </c>
      <c r="K40" s="858">
        <f t="shared" si="4"/>
        <v>82.25</v>
      </c>
    </row>
    <row r="41" spans="1:11" s="724" customFormat="1" ht="15.75" outlineLevel="1" x14ac:dyDescent="0.25">
      <c r="A41" s="720" t="s">
        <v>6717</v>
      </c>
      <c r="B41" s="721" t="s">
        <v>4726</v>
      </c>
      <c r="C41" s="722" t="s">
        <v>222</v>
      </c>
      <c r="D41" s="723" t="s">
        <v>6748</v>
      </c>
      <c r="E41" s="723">
        <v>1</v>
      </c>
      <c r="F41" s="858">
        <v>430.75</v>
      </c>
      <c r="G41" s="858">
        <v>39.96</v>
      </c>
      <c r="H41" s="858">
        <f t="shared" si="1"/>
        <v>470.71</v>
      </c>
      <c r="I41" s="858">
        <f t="shared" si="2"/>
        <v>53.84</v>
      </c>
      <c r="J41" s="858">
        <f t="shared" si="3"/>
        <v>5</v>
      </c>
      <c r="K41" s="858">
        <f t="shared" si="4"/>
        <v>58.84</v>
      </c>
    </row>
    <row r="42" spans="1:11" ht="15.75" x14ac:dyDescent="0.25">
      <c r="A42" s="712" t="s">
        <v>6718</v>
      </c>
      <c r="B42" s="713" t="s">
        <v>33</v>
      </c>
      <c r="C42" s="713" t="s">
        <v>34</v>
      </c>
      <c r="D42" s="714" t="s">
        <v>6748</v>
      </c>
      <c r="E42" s="714">
        <v>1</v>
      </c>
      <c r="F42" s="857">
        <v>354.54</v>
      </c>
      <c r="G42" s="857">
        <v>400.85</v>
      </c>
      <c r="H42" s="857">
        <f t="shared" si="1"/>
        <v>755.39</v>
      </c>
      <c r="I42" s="857">
        <f t="shared" si="2"/>
        <v>44.32</v>
      </c>
      <c r="J42" s="857">
        <f t="shared" si="3"/>
        <v>50.11</v>
      </c>
      <c r="K42" s="857">
        <f t="shared" si="4"/>
        <v>94.43</v>
      </c>
    </row>
    <row r="43" spans="1:11" ht="31.5" x14ac:dyDescent="0.25">
      <c r="A43" s="712" t="s">
        <v>6719</v>
      </c>
      <c r="B43" s="713" t="s">
        <v>37</v>
      </c>
      <c r="C43" s="713" t="s">
        <v>140</v>
      </c>
      <c r="D43" s="714" t="s">
        <v>6748</v>
      </c>
      <c r="E43" s="714">
        <v>1</v>
      </c>
      <c r="F43" s="857">
        <v>1090.79</v>
      </c>
      <c r="G43" s="857">
        <v>107.7</v>
      </c>
      <c r="H43" s="857">
        <f t="shared" si="1"/>
        <v>1198.49</v>
      </c>
      <c r="I43" s="857">
        <f t="shared" si="2"/>
        <v>136.35</v>
      </c>
      <c r="J43" s="857">
        <f t="shared" si="3"/>
        <v>13.46</v>
      </c>
      <c r="K43" s="857">
        <f t="shared" si="4"/>
        <v>149.81</v>
      </c>
    </row>
    <row r="44" spans="1:11" ht="31.5" x14ac:dyDescent="0.25">
      <c r="A44" s="712" t="s">
        <v>6720</v>
      </c>
      <c r="B44" s="713" t="s">
        <v>38</v>
      </c>
      <c r="C44" s="713" t="s">
        <v>141</v>
      </c>
      <c r="D44" s="714" t="s">
        <v>6748</v>
      </c>
      <c r="E44" s="714">
        <v>1</v>
      </c>
      <c r="F44" s="857">
        <v>719.23</v>
      </c>
      <c r="G44" s="857">
        <v>70.11</v>
      </c>
      <c r="H44" s="857">
        <f t="shared" si="1"/>
        <v>789.34</v>
      </c>
      <c r="I44" s="857">
        <f t="shared" si="2"/>
        <v>89.9</v>
      </c>
      <c r="J44" s="857">
        <f t="shared" si="3"/>
        <v>8.76</v>
      </c>
      <c r="K44" s="857">
        <f t="shared" si="4"/>
        <v>98.66</v>
      </c>
    </row>
    <row r="45" spans="1:11" ht="31.5" x14ac:dyDescent="0.25">
      <c r="A45" s="712" t="s">
        <v>6721</v>
      </c>
      <c r="B45" s="713" t="s">
        <v>39</v>
      </c>
      <c r="C45" s="713" t="s">
        <v>142</v>
      </c>
      <c r="D45" s="714" t="s">
        <v>6748</v>
      </c>
      <c r="E45" s="714">
        <v>1</v>
      </c>
      <c r="F45" s="857">
        <v>240.95</v>
      </c>
      <c r="G45" s="857">
        <v>28.92</v>
      </c>
      <c r="H45" s="857">
        <f t="shared" si="1"/>
        <v>269.87</v>
      </c>
      <c r="I45" s="857">
        <f t="shared" si="2"/>
        <v>30.12</v>
      </c>
      <c r="J45" s="857">
        <f t="shared" si="3"/>
        <v>3.62</v>
      </c>
      <c r="K45" s="857">
        <f t="shared" si="4"/>
        <v>33.74</v>
      </c>
    </row>
    <row r="46" spans="1:11" ht="31.5" x14ac:dyDescent="0.25">
      <c r="A46" s="712" t="s">
        <v>6722</v>
      </c>
      <c r="B46" s="713" t="s">
        <v>40</v>
      </c>
      <c r="C46" s="713" t="s">
        <v>143</v>
      </c>
      <c r="D46" s="714" t="s">
        <v>6748</v>
      </c>
      <c r="E46" s="714">
        <v>1</v>
      </c>
      <c r="F46" s="857">
        <v>1697.4</v>
      </c>
      <c r="G46" s="857">
        <v>182.59</v>
      </c>
      <c r="H46" s="857">
        <f t="shared" si="1"/>
        <v>1879.99</v>
      </c>
      <c r="I46" s="857">
        <f t="shared" si="2"/>
        <v>212.18</v>
      </c>
      <c r="J46" s="857">
        <f t="shared" si="3"/>
        <v>22.82</v>
      </c>
      <c r="K46" s="857">
        <f t="shared" si="4"/>
        <v>235</v>
      </c>
    </row>
    <row r="47" spans="1:11" ht="15.75" x14ac:dyDescent="0.25">
      <c r="A47" s="712" t="s">
        <v>6723</v>
      </c>
      <c r="B47" s="713" t="s">
        <v>41</v>
      </c>
      <c r="C47" s="713" t="s">
        <v>42</v>
      </c>
      <c r="D47" s="714" t="s">
        <v>6748</v>
      </c>
      <c r="E47" s="714">
        <v>1</v>
      </c>
      <c r="F47" s="857">
        <v>4306.54</v>
      </c>
      <c r="G47" s="857">
        <v>70.48</v>
      </c>
      <c r="H47" s="857">
        <f t="shared" si="1"/>
        <v>4377.0200000000004</v>
      </c>
      <c r="I47" s="857">
        <f t="shared" si="2"/>
        <v>538.32000000000005</v>
      </c>
      <c r="J47" s="857">
        <f t="shared" si="3"/>
        <v>8.81</v>
      </c>
      <c r="K47" s="857">
        <f t="shared" si="4"/>
        <v>547.13</v>
      </c>
    </row>
    <row r="48" spans="1:11" ht="15.75" x14ac:dyDescent="0.25">
      <c r="A48" s="712" t="s">
        <v>6724</v>
      </c>
      <c r="B48" s="713" t="s">
        <v>43</v>
      </c>
      <c r="C48" s="713" t="s">
        <v>44</v>
      </c>
      <c r="D48" s="714" t="s">
        <v>6748</v>
      </c>
      <c r="E48" s="714">
        <v>1</v>
      </c>
      <c r="F48" s="857">
        <v>627.47</v>
      </c>
      <c r="G48" s="857">
        <v>63.01</v>
      </c>
      <c r="H48" s="857">
        <f t="shared" si="1"/>
        <v>690.48</v>
      </c>
      <c r="I48" s="857">
        <f t="shared" si="2"/>
        <v>78.430000000000007</v>
      </c>
      <c r="J48" s="857">
        <f t="shared" si="3"/>
        <v>7.88</v>
      </c>
      <c r="K48" s="857">
        <f t="shared" si="4"/>
        <v>86.31</v>
      </c>
    </row>
    <row r="49" spans="1:11" ht="15.75" x14ac:dyDescent="0.25">
      <c r="A49" s="712" t="s">
        <v>6725</v>
      </c>
      <c r="B49" s="713" t="s">
        <v>45</v>
      </c>
      <c r="C49" s="713" t="s">
        <v>144</v>
      </c>
      <c r="D49" s="714" t="s">
        <v>6748</v>
      </c>
      <c r="E49" s="714">
        <v>1</v>
      </c>
      <c r="F49" s="857">
        <v>126.71</v>
      </c>
      <c r="G49" s="857">
        <v>10.23</v>
      </c>
      <c r="H49" s="857">
        <f t="shared" si="1"/>
        <v>136.94</v>
      </c>
      <c r="I49" s="857">
        <f t="shared" si="2"/>
        <v>15.84</v>
      </c>
      <c r="J49" s="857">
        <f t="shared" si="3"/>
        <v>1.28</v>
      </c>
      <c r="K49" s="857">
        <f t="shared" si="4"/>
        <v>17.12</v>
      </c>
    </row>
    <row r="50" spans="1:11" ht="15.75" x14ac:dyDescent="0.25">
      <c r="A50" s="712" t="s">
        <v>6726</v>
      </c>
      <c r="B50" s="713" t="s">
        <v>48</v>
      </c>
      <c r="C50" s="713" t="s">
        <v>49</v>
      </c>
      <c r="D50" s="714" t="s">
        <v>6748</v>
      </c>
      <c r="E50" s="714">
        <v>1</v>
      </c>
      <c r="F50" s="857">
        <v>706.71</v>
      </c>
      <c r="G50" s="857">
        <v>210.27</v>
      </c>
      <c r="H50" s="857">
        <f t="shared" si="1"/>
        <v>916.98</v>
      </c>
      <c r="I50" s="857">
        <f t="shared" si="2"/>
        <v>88.34</v>
      </c>
      <c r="J50" s="857">
        <f t="shared" si="3"/>
        <v>26.28</v>
      </c>
      <c r="K50" s="857">
        <f t="shared" si="4"/>
        <v>114.62</v>
      </c>
    </row>
    <row r="51" spans="1:11" s="724" customFormat="1" ht="15.75" outlineLevel="1" x14ac:dyDescent="0.25">
      <c r="A51" s="720" t="s">
        <v>6727</v>
      </c>
      <c r="B51" s="721" t="s">
        <v>5937</v>
      </c>
      <c r="C51" s="722" t="s">
        <v>4374</v>
      </c>
      <c r="D51" s="723" t="s">
        <v>6748</v>
      </c>
      <c r="E51" s="723">
        <v>1</v>
      </c>
      <c r="F51" s="858">
        <v>193.82</v>
      </c>
      <c r="G51" s="858">
        <v>4.22</v>
      </c>
      <c r="H51" s="858">
        <f t="shared" si="1"/>
        <v>198.04</v>
      </c>
      <c r="I51" s="858">
        <f t="shared" si="2"/>
        <v>24.23</v>
      </c>
      <c r="J51" s="858">
        <f t="shared" si="3"/>
        <v>0.53</v>
      </c>
      <c r="K51" s="858">
        <f t="shared" si="4"/>
        <v>24.76</v>
      </c>
    </row>
    <row r="52" spans="1:11" s="724" customFormat="1" ht="15.75" outlineLevel="1" x14ac:dyDescent="0.25">
      <c r="A52" s="720" t="s">
        <v>6728</v>
      </c>
      <c r="B52" s="721" t="s">
        <v>5938</v>
      </c>
      <c r="C52" s="722" t="s">
        <v>202</v>
      </c>
      <c r="D52" s="723" t="s">
        <v>6748</v>
      </c>
      <c r="E52" s="723">
        <v>1</v>
      </c>
      <c r="F52" s="858">
        <v>243.17</v>
      </c>
      <c r="G52" s="858">
        <v>145.33000000000001</v>
      </c>
      <c r="H52" s="858">
        <f t="shared" si="1"/>
        <v>388.5</v>
      </c>
      <c r="I52" s="858">
        <f t="shared" si="2"/>
        <v>30.4</v>
      </c>
      <c r="J52" s="858">
        <f t="shared" si="3"/>
        <v>18.170000000000002</v>
      </c>
      <c r="K52" s="858">
        <f t="shared" si="4"/>
        <v>48.57</v>
      </c>
    </row>
    <row r="53" spans="1:11" s="724" customFormat="1" ht="15.75" outlineLevel="1" x14ac:dyDescent="0.25">
      <c r="A53" s="720" t="s">
        <v>6729</v>
      </c>
      <c r="B53" s="721" t="s">
        <v>5939</v>
      </c>
      <c r="C53" s="722" t="s">
        <v>199</v>
      </c>
      <c r="D53" s="723" t="s">
        <v>6748</v>
      </c>
      <c r="E53" s="723">
        <v>1</v>
      </c>
      <c r="F53" s="858">
        <v>269.72000000000003</v>
      </c>
      <c r="G53" s="858">
        <v>60.72</v>
      </c>
      <c r="H53" s="858">
        <f t="shared" si="1"/>
        <v>330.44</v>
      </c>
      <c r="I53" s="858">
        <f t="shared" si="2"/>
        <v>33.72</v>
      </c>
      <c r="J53" s="858">
        <f t="shared" si="3"/>
        <v>7.59</v>
      </c>
      <c r="K53" s="858">
        <f t="shared" si="4"/>
        <v>41.31</v>
      </c>
    </row>
    <row r="54" spans="1:11" ht="15.75" x14ac:dyDescent="0.25">
      <c r="A54" s="712" t="s">
        <v>6730</v>
      </c>
      <c r="B54" s="713" t="s">
        <v>50</v>
      </c>
      <c r="C54" s="713" t="s">
        <v>145</v>
      </c>
      <c r="D54" s="714" t="s">
        <v>6748</v>
      </c>
      <c r="E54" s="714">
        <v>1</v>
      </c>
      <c r="F54" s="857">
        <v>277.68</v>
      </c>
      <c r="G54" s="857">
        <v>486.56</v>
      </c>
      <c r="H54" s="857">
        <f t="shared" si="1"/>
        <v>764.24</v>
      </c>
      <c r="I54" s="857">
        <f t="shared" si="2"/>
        <v>34.71</v>
      </c>
      <c r="J54" s="857">
        <f t="shared" si="3"/>
        <v>60.82</v>
      </c>
      <c r="K54" s="857">
        <f t="shared" si="4"/>
        <v>95.53</v>
      </c>
    </row>
    <row r="55" spans="1:11" ht="15.75" x14ac:dyDescent="0.25">
      <c r="A55" s="712" t="s">
        <v>6731</v>
      </c>
      <c r="B55" s="713" t="s">
        <v>51</v>
      </c>
      <c r="C55" s="713" t="s">
        <v>146</v>
      </c>
      <c r="D55" s="714" t="s">
        <v>6748</v>
      </c>
      <c r="E55" s="714">
        <v>1</v>
      </c>
      <c r="F55" s="857">
        <v>109.61</v>
      </c>
      <c r="G55" s="857">
        <v>41.57</v>
      </c>
      <c r="H55" s="857">
        <f t="shared" si="1"/>
        <v>151.18</v>
      </c>
      <c r="I55" s="857">
        <f t="shared" si="2"/>
        <v>13.7</v>
      </c>
      <c r="J55" s="857">
        <f t="shared" si="3"/>
        <v>5.2</v>
      </c>
      <c r="K55" s="857">
        <f t="shared" si="4"/>
        <v>18.899999999999999</v>
      </c>
    </row>
    <row r="56" spans="1:11" ht="15.75" x14ac:dyDescent="0.25">
      <c r="A56" s="712" t="s">
        <v>6732</v>
      </c>
      <c r="B56" s="725" t="s">
        <v>58</v>
      </c>
      <c r="C56" s="725" t="s">
        <v>59</v>
      </c>
      <c r="D56" s="714" t="s">
        <v>6748</v>
      </c>
      <c r="E56" s="714">
        <v>1</v>
      </c>
      <c r="F56" s="857">
        <v>2447.75</v>
      </c>
      <c r="G56" s="857"/>
      <c r="H56" s="857">
        <f t="shared" si="1"/>
        <v>2447.75</v>
      </c>
      <c r="I56" s="857">
        <f t="shared" si="2"/>
        <v>305.97000000000003</v>
      </c>
      <c r="J56" s="857">
        <f t="shared" si="3"/>
        <v>0</v>
      </c>
      <c r="K56" s="857">
        <f t="shared" si="4"/>
        <v>305.97000000000003</v>
      </c>
    </row>
    <row r="57" spans="1:11" s="730" customFormat="1" ht="31.5" outlineLevel="1" x14ac:dyDescent="0.25">
      <c r="A57" s="726" t="s">
        <v>6733</v>
      </c>
      <c r="B57" s="727" t="s">
        <v>6313</v>
      </c>
      <c r="C57" s="728" t="s">
        <v>190</v>
      </c>
      <c r="D57" s="729" t="s">
        <v>6748</v>
      </c>
      <c r="E57" s="729">
        <v>1</v>
      </c>
      <c r="F57" s="859">
        <v>1415.25</v>
      </c>
      <c r="G57" s="859"/>
      <c r="H57" s="859">
        <f t="shared" si="1"/>
        <v>1415.25</v>
      </c>
      <c r="I57" s="859">
        <f t="shared" si="2"/>
        <v>176.91</v>
      </c>
      <c r="J57" s="859">
        <f t="shared" si="3"/>
        <v>0</v>
      </c>
      <c r="K57" s="859">
        <f t="shared" si="4"/>
        <v>176.91</v>
      </c>
    </row>
    <row r="58" spans="1:11" s="730" customFormat="1" ht="31.5" outlineLevel="1" x14ac:dyDescent="0.25">
      <c r="A58" s="726" t="s">
        <v>6734</v>
      </c>
      <c r="B58" s="727" t="s">
        <v>6314</v>
      </c>
      <c r="C58" s="728" t="s">
        <v>184</v>
      </c>
      <c r="D58" s="729" t="s">
        <v>6748</v>
      </c>
      <c r="E58" s="729">
        <v>1</v>
      </c>
      <c r="F58" s="859">
        <v>1032.5</v>
      </c>
      <c r="G58" s="859"/>
      <c r="H58" s="859">
        <f t="shared" si="1"/>
        <v>1032.5</v>
      </c>
      <c r="I58" s="859">
        <f t="shared" si="2"/>
        <v>129.06</v>
      </c>
      <c r="J58" s="859">
        <f t="shared" si="3"/>
        <v>0</v>
      </c>
      <c r="K58" s="859">
        <f t="shared" si="4"/>
        <v>129.06</v>
      </c>
    </row>
    <row r="59" spans="1:11" ht="31.5" x14ac:dyDescent="0.25">
      <c r="A59" s="712" t="s">
        <v>6735</v>
      </c>
      <c r="B59" s="713" t="s">
        <v>60</v>
      </c>
      <c r="C59" s="713" t="s">
        <v>61</v>
      </c>
      <c r="D59" s="714" t="s">
        <v>6748</v>
      </c>
      <c r="E59" s="714">
        <v>1</v>
      </c>
      <c r="F59" s="857"/>
      <c r="G59" s="857"/>
      <c r="H59" s="857"/>
      <c r="I59" s="857"/>
      <c r="J59" s="857"/>
      <c r="K59" s="857"/>
    </row>
    <row r="60" spans="1:11" ht="47.25" x14ac:dyDescent="0.25">
      <c r="A60" s="712" t="s">
        <v>6736</v>
      </c>
      <c r="B60" s="713" t="s">
        <v>118</v>
      </c>
      <c r="C60" s="713" t="s">
        <v>117</v>
      </c>
      <c r="D60" s="714" t="s">
        <v>6748</v>
      </c>
      <c r="E60" s="714">
        <v>1</v>
      </c>
      <c r="F60" s="857"/>
      <c r="G60" s="857"/>
      <c r="H60" s="857"/>
      <c r="I60" s="857"/>
      <c r="J60" s="857"/>
      <c r="K60" s="857"/>
    </row>
    <row r="61" spans="1:11" ht="47.25" x14ac:dyDescent="0.25">
      <c r="A61" s="712" t="s">
        <v>6737</v>
      </c>
      <c r="B61" s="713" t="s">
        <v>116</v>
      </c>
      <c r="C61" s="713" t="s">
        <v>64</v>
      </c>
      <c r="D61" s="714" t="s">
        <v>6748</v>
      </c>
      <c r="E61" s="714">
        <v>1</v>
      </c>
      <c r="F61" s="857"/>
      <c r="G61" s="857"/>
      <c r="H61" s="857"/>
      <c r="I61" s="857"/>
      <c r="J61" s="857"/>
      <c r="K61" s="857"/>
    </row>
    <row r="62" spans="1:11" ht="47.25" x14ac:dyDescent="0.25">
      <c r="A62" s="712" t="s">
        <v>6738</v>
      </c>
      <c r="B62" s="713" t="s">
        <v>115</v>
      </c>
      <c r="C62" s="713" t="s">
        <v>66</v>
      </c>
      <c r="D62" s="714" t="s">
        <v>6748</v>
      </c>
      <c r="E62" s="714">
        <v>1</v>
      </c>
      <c r="F62" s="857"/>
      <c r="G62" s="857"/>
      <c r="H62" s="857"/>
      <c r="I62" s="857"/>
      <c r="J62" s="857"/>
      <c r="K62" s="857"/>
    </row>
    <row r="63" spans="1:11" ht="94.5" x14ac:dyDescent="0.25">
      <c r="A63" s="712" t="s">
        <v>6739</v>
      </c>
      <c r="B63" s="725" t="s">
        <v>114</v>
      </c>
      <c r="C63" s="725" t="s">
        <v>6750</v>
      </c>
      <c r="D63" s="714" t="s">
        <v>6748</v>
      </c>
      <c r="E63" s="714">
        <v>1</v>
      </c>
      <c r="F63" s="857"/>
      <c r="G63" s="857"/>
      <c r="H63" s="857"/>
      <c r="I63" s="857"/>
      <c r="J63" s="857"/>
      <c r="K63" s="857"/>
    </row>
    <row r="64" spans="1:11" ht="31.5" x14ac:dyDescent="0.25">
      <c r="A64" s="712" t="s">
        <v>6740</v>
      </c>
      <c r="B64" s="713" t="s">
        <v>62</v>
      </c>
      <c r="C64" s="713" t="s">
        <v>113</v>
      </c>
      <c r="D64" s="714" t="s">
        <v>6748</v>
      </c>
      <c r="E64" s="714">
        <v>1</v>
      </c>
      <c r="F64" s="857"/>
      <c r="G64" s="857"/>
      <c r="H64" s="857"/>
      <c r="I64" s="857"/>
      <c r="J64" s="857"/>
      <c r="K64" s="857"/>
    </row>
    <row r="65" spans="1:11" ht="47.25" x14ac:dyDescent="0.25">
      <c r="A65" s="712" t="s">
        <v>6741</v>
      </c>
      <c r="B65" s="713" t="s">
        <v>84</v>
      </c>
      <c r="C65" s="713" t="s">
        <v>85</v>
      </c>
      <c r="D65" s="714" t="s">
        <v>6748</v>
      </c>
      <c r="E65" s="714">
        <v>1</v>
      </c>
      <c r="F65" s="857"/>
      <c r="G65" s="857"/>
      <c r="H65" s="857"/>
      <c r="I65" s="857"/>
      <c r="J65" s="857"/>
      <c r="K65" s="857"/>
    </row>
  </sheetData>
  <mergeCells count="13">
    <mergeCell ref="A1:E1"/>
    <mergeCell ref="B3:E3"/>
    <mergeCell ref="F5:H5"/>
    <mergeCell ref="I5:K5"/>
    <mergeCell ref="F6:F7"/>
    <mergeCell ref="G6:G7"/>
    <mergeCell ref="H6:H7"/>
    <mergeCell ref="I6:K6"/>
    <mergeCell ref="A5:A7"/>
    <mergeCell ref="B5:B7"/>
    <mergeCell ref="E5:E7"/>
    <mergeCell ref="D5:D7"/>
    <mergeCell ref="C5:C7"/>
  </mergeCells>
  <pageMargins left="0.78740157480314965" right="0.39370078740157483" top="0.39370078740157483" bottom="0.59055118110236227" header="0.19685039370078741" footer="0.19685039370078741"/>
  <pageSetup paperSize="9" scale="86" firstPageNumber="6" fitToHeight="0" orientation="portrait" useFirstPageNumber="1" r:id="rId1"/>
  <headerFooter alignWithMargins="0">
    <oddFooter>&amp;R&amp;P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56"/>
  <sheetViews>
    <sheetView topLeftCell="A400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30" width="34.140625" style="335" hidden="1" customWidth="1"/>
    <col min="31" max="33" width="84.42578125" style="335" hidden="1" customWidth="1"/>
    <col min="34" max="34" width="138.42578125" style="335" hidden="1" customWidth="1"/>
    <col min="35" max="35" width="110.1406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5365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5366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5367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5367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5368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452.93</v>
      </c>
      <c r="D28" s="352" t="s">
        <v>5369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452.93</v>
      </c>
      <c r="D30" s="352" t="s">
        <v>5369</v>
      </c>
      <c r="E30" s="340" t="s">
        <v>401</v>
      </c>
      <c r="G30" s="332" t="s">
        <v>404</v>
      </c>
      <c r="L30" s="351">
        <v>0</v>
      </c>
      <c r="M30" s="352" t="s">
        <v>5370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240.95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28.92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4666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4666</v>
      </c>
    </row>
    <row r="40" spans="1:28" s="332" customFormat="1" ht="45" x14ac:dyDescent="0.2">
      <c r="A40" s="362" t="s">
        <v>423</v>
      </c>
      <c r="B40" s="363" t="s">
        <v>4973</v>
      </c>
      <c r="C40" s="1068" t="s">
        <v>4974</v>
      </c>
      <c r="D40" s="1068"/>
      <c r="E40" s="1068"/>
      <c r="F40" s="364" t="s">
        <v>648</v>
      </c>
      <c r="G40" s="364"/>
      <c r="H40" s="364"/>
      <c r="I40" s="364" t="s">
        <v>5371</v>
      </c>
      <c r="J40" s="365"/>
      <c r="K40" s="364"/>
      <c r="L40" s="365"/>
      <c r="M40" s="364"/>
      <c r="N40" s="366"/>
      <c r="V40" s="361"/>
      <c r="W40" s="367" t="s">
        <v>4974</v>
      </c>
    </row>
    <row r="41" spans="1:28" s="332" customFormat="1" ht="12" x14ac:dyDescent="0.2">
      <c r="A41" s="368"/>
      <c r="B41" s="369"/>
      <c r="C41" s="1065" t="s">
        <v>5372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5372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3350</v>
      </c>
      <c r="K43" s="373" t="s">
        <v>436</v>
      </c>
      <c r="L43" s="374">
        <v>290.19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452.25</v>
      </c>
      <c r="K44" s="373" t="s">
        <v>436</v>
      </c>
      <c r="L44" s="374">
        <v>39.18</v>
      </c>
      <c r="M44" s="373"/>
      <c r="N44" s="375"/>
      <c r="V44" s="361"/>
      <c r="W44" s="367"/>
      <c r="Z44" s="335" t="s">
        <v>438</v>
      </c>
    </row>
    <row r="45" spans="1:28" s="332" customFormat="1" ht="12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4977</v>
      </c>
      <c r="H45" s="373" t="s">
        <v>436</v>
      </c>
      <c r="I45" s="373" t="s">
        <v>5373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3350</v>
      </c>
      <c r="K46" s="376"/>
      <c r="L46" s="377">
        <v>290.19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39.18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36.049999999999997</v>
      </c>
      <c r="M48" s="373"/>
      <c r="N48" s="375"/>
      <c r="V48" s="361"/>
      <c r="W48" s="367"/>
      <c r="AA48" s="335" t="s">
        <v>653</v>
      </c>
    </row>
    <row r="49" spans="1:29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18.02</v>
      </c>
      <c r="M49" s="373"/>
      <c r="N49" s="375"/>
      <c r="V49" s="361"/>
      <c r="W49" s="367"/>
      <c r="AA49" s="335" t="s">
        <v>656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344.26</v>
      </c>
      <c r="M50" s="376"/>
      <c r="N50" s="366"/>
      <c r="V50" s="361"/>
      <c r="W50" s="367"/>
      <c r="AC50" s="367" t="s">
        <v>459</v>
      </c>
    </row>
    <row r="51" spans="1:29" s="332" customFormat="1" ht="45" x14ac:dyDescent="0.2">
      <c r="A51" s="362" t="s">
        <v>434</v>
      </c>
      <c r="B51" s="363" t="s">
        <v>658</v>
      </c>
      <c r="C51" s="1068" t="s">
        <v>659</v>
      </c>
      <c r="D51" s="1068"/>
      <c r="E51" s="1068"/>
      <c r="F51" s="364" t="s">
        <v>660</v>
      </c>
      <c r="G51" s="364"/>
      <c r="H51" s="364"/>
      <c r="I51" s="364" t="s">
        <v>1832</v>
      </c>
      <c r="J51" s="365"/>
      <c r="K51" s="364"/>
      <c r="L51" s="365"/>
      <c r="M51" s="364"/>
      <c r="N51" s="366"/>
      <c r="V51" s="361"/>
      <c r="W51" s="367" t="s">
        <v>659</v>
      </c>
      <c r="AC51" s="367"/>
    </row>
    <row r="52" spans="1:29" s="332" customFormat="1" ht="12" x14ac:dyDescent="0.2">
      <c r="A52" s="368"/>
      <c r="B52" s="369"/>
      <c r="C52" s="1065" t="s">
        <v>5374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5374</v>
      </c>
      <c r="AC52" s="367"/>
    </row>
    <row r="53" spans="1:29" s="332" customFormat="1" ht="22.5" x14ac:dyDescent="0.2">
      <c r="A53" s="370"/>
      <c r="B53" s="371" t="s">
        <v>663</v>
      </c>
      <c r="C53" s="1065" t="s">
        <v>664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664</v>
      </c>
      <c r="AC53" s="367"/>
    </row>
    <row r="54" spans="1:29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Y54" s="335" t="s">
        <v>431</v>
      </c>
      <c r="AC54" s="367"/>
    </row>
    <row r="55" spans="1:29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1934.4</v>
      </c>
      <c r="K55" s="373" t="s">
        <v>665</v>
      </c>
      <c r="L55" s="374">
        <v>261.14</v>
      </c>
      <c r="M55" s="373"/>
      <c r="N55" s="375"/>
      <c r="V55" s="361"/>
      <c r="W55" s="367"/>
      <c r="Z55" s="335" t="s">
        <v>432</v>
      </c>
      <c r="AC55" s="367"/>
    </row>
    <row r="56" spans="1:29" s="332" customFormat="1" ht="12" x14ac:dyDescent="0.2">
      <c r="A56" s="372"/>
      <c r="B56" s="371"/>
      <c r="C56" s="1065" t="s">
        <v>443</v>
      </c>
      <c r="D56" s="1065"/>
      <c r="E56" s="1065"/>
      <c r="F56" s="373" t="s">
        <v>444</v>
      </c>
      <c r="G56" s="373" t="s">
        <v>666</v>
      </c>
      <c r="H56" s="373" t="s">
        <v>665</v>
      </c>
      <c r="I56" s="373" t="s">
        <v>5375</v>
      </c>
      <c r="J56" s="374"/>
      <c r="K56" s="373"/>
      <c r="L56" s="374"/>
      <c r="M56" s="373"/>
      <c r="N56" s="375"/>
      <c r="V56" s="361"/>
      <c r="W56" s="367"/>
      <c r="AA56" s="335" t="s">
        <v>443</v>
      </c>
      <c r="AC56" s="367"/>
    </row>
    <row r="57" spans="1:29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1934.4</v>
      </c>
      <c r="K57" s="376"/>
      <c r="L57" s="377">
        <v>261.14</v>
      </c>
      <c r="M57" s="376"/>
      <c r="N57" s="378"/>
      <c r="V57" s="361"/>
      <c r="W57" s="367"/>
      <c r="AB57" s="335" t="s">
        <v>450</v>
      </c>
      <c r="AC57" s="367"/>
    </row>
    <row r="58" spans="1:29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261.14</v>
      </c>
      <c r="M58" s="373"/>
      <c r="N58" s="375"/>
      <c r="V58" s="361"/>
      <c r="W58" s="367"/>
      <c r="AA58" s="335" t="s">
        <v>451</v>
      </c>
      <c r="AC58" s="367"/>
    </row>
    <row r="59" spans="1:29" s="332" customFormat="1" ht="22.5" x14ac:dyDescent="0.2">
      <c r="A59" s="372"/>
      <c r="B59" s="371" t="s">
        <v>668</v>
      </c>
      <c r="C59" s="1065" t="s">
        <v>669</v>
      </c>
      <c r="D59" s="1065"/>
      <c r="E59" s="1065"/>
      <c r="F59" s="373" t="s">
        <v>454</v>
      </c>
      <c r="G59" s="373" t="s">
        <v>670</v>
      </c>
      <c r="H59" s="373"/>
      <c r="I59" s="373" t="s">
        <v>670</v>
      </c>
      <c r="J59" s="374"/>
      <c r="K59" s="373"/>
      <c r="L59" s="374">
        <v>232.41</v>
      </c>
      <c r="M59" s="373"/>
      <c r="N59" s="375"/>
      <c r="V59" s="361"/>
      <c r="W59" s="367"/>
      <c r="AA59" s="335" t="s">
        <v>669</v>
      </c>
      <c r="AC59" s="367"/>
    </row>
    <row r="60" spans="1:29" s="332" customFormat="1" ht="22.5" x14ac:dyDescent="0.2">
      <c r="A60" s="372"/>
      <c r="B60" s="371" t="s">
        <v>671</v>
      </c>
      <c r="C60" s="1065" t="s">
        <v>672</v>
      </c>
      <c r="D60" s="1065"/>
      <c r="E60" s="1065"/>
      <c r="F60" s="373" t="s">
        <v>454</v>
      </c>
      <c r="G60" s="373" t="s">
        <v>673</v>
      </c>
      <c r="H60" s="373"/>
      <c r="I60" s="373" t="s">
        <v>673</v>
      </c>
      <c r="J60" s="374"/>
      <c r="K60" s="373"/>
      <c r="L60" s="374">
        <v>104.46</v>
      </c>
      <c r="M60" s="373"/>
      <c r="N60" s="375"/>
      <c r="V60" s="361"/>
      <c r="W60" s="367"/>
      <c r="AA60" s="335" t="s">
        <v>672</v>
      </c>
      <c r="AC60" s="367"/>
    </row>
    <row r="61" spans="1:29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598.01</v>
      </c>
      <c r="M61" s="376"/>
      <c r="N61" s="366"/>
      <c r="V61" s="361"/>
      <c r="W61" s="367"/>
      <c r="AC61" s="367" t="s">
        <v>459</v>
      </c>
    </row>
    <row r="62" spans="1:29" s="332" customFormat="1" ht="22.5" x14ac:dyDescent="0.2">
      <c r="A62" s="362" t="s">
        <v>437</v>
      </c>
      <c r="B62" s="363" t="s">
        <v>4982</v>
      </c>
      <c r="C62" s="1068" t="s">
        <v>4983</v>
      </c>
      <c r="D62" s="1068"/>
      <c r="E62" s="1068"/>
      <c r="F62" s="364" t="s">
        <v>4984</v>
      </c>
      <c r="G62" s="364"/>
      <c r="H62" s="364"/>
      <c r="I62" s="364" t="s">
        <v>770</v>
      </c>
      <c r="J62" s="365"/>
      <c r="K62" s="364"/>
      <c r="L62" s="365"/>
      <c r="M62" s="364"/>
      <c r="N62" s="366"/>
      <c r="V62" s="361"/>
      <c r="W62" s="367" t="s">
        <v>4983</v>
      </c>
      <c r="AC62" s="367"/>
    </row>
    <row r="63" spans="1:29" s="332" customFormat="1" ht="12" x14ac:dyDescent="0.2">
      <c r="A63" s="368"/>
      <c r="B63" s="369"/>
      <c r="C63" s="1065" t="s">
        <v>5376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5376</v>
      </c>
      <c r="AC63" s="367"/>
    </row>
    <row r="64" spans="1:29" s="332" customFormat="1" ht="33.75" x14ac:dyDescent="0.2">
      <c r="A64" s="370"/>
      <c r="B64" s="371" t="s">
        <v>430</v>
      </c>
      <c r="C64" s="1065" t="s">
        <v>431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Y64" s="335" t="s">
        <v>431</v>
      </c>
      <c r="AC64" s="367"/>
    </row>
    <row r="65" spans="1:30" s="332" customFormat="1" ht="12" x14ac:dyDescent="0.2">
      <c r="A65" s="372"/>
      <c r="B65" s="371" t="s">
        <v>423</v>
      </c>
      <c r="C65" s="1065" t="s">
        <v>432</v>
      </c>
      <c r="D65" s="1065"/>
      <c r="E65" s="1065"/>
      <c r="F65" s="373"/>
      <c r="G65" s="373"/>
      <c r="H65" s="373"/>
      <c r="I65" s="373"/>
      <c r="J65" s="374">
        <v>83.33</v>
      </c>
      <c r="K65" s="373" t="s">
        <v>436</v>
      </c>
      <c r="L65" s="374">
        <v>15.62</v>
      </c>
      <c r="M65" s="373"/>
      <c r="N65" s="375"/>
      <c r="V65" s="361"/>
      <c r="W65" s="367"/>
      <c r="Z65" s="335" t="s">
        <v>432</v>
      </c>
      <c r="AC65" s="367"/>
    </row>
    <row r="66" spans="1:30" s="332" customFormat="1" ht="12" x14ac:dyDescent="0.2">
      <c r="A66" s="372"/>
      <c r="B66" s="371" t="s">
        <v>434</v>
      </c>
      <c r="C66" s="1065" t="s">
        <v>435</v>
      </c>
      <c r="D66" s="1065"/>
      <c r="E66" s="1065"/>
      <c r="F66" s="373"/>
      <c r="G66" s="373"/>
      <c r="H66" s="373"/>
      <c r="I66" s="373"/>
      <c r="J66" s="374">
        <v>28.8</v>
      </c>
      <c r="K66" s="373" t="s">
        <v>436</v>
      </c>
      <c r="L66" s="374">
        <v>5.4</v>
      </c>
      <c r="M66" s="373"/>
      <c r="N66" s="375"/>
      <c r="V66" s="361"/>
      <c r="W66" s="367"/>
      <c r="Z66" s="335" t="s">
        <v>435</v>
      </c>
      <c r="AC66" s="367"/>
    </row>
    <row r="67" spans="1:30" s="332" customFormat="1" ht="12" x14ac:dyDescent="0.2">
      <c r="A67" s="372"/>
      <c r="B67" s="371" t="s">
        <v>437</v>
      </c>
      <c r="C67" s="1065" t="s">
        <v>438</v>
      </c>
      <c r="D67" s="1065"/>
      <c r="E67" s="1065"/>
      <c r="F67" s="373"/>
      <c r="G67" s="373"/>
      <c r="H67" s="373"/>
      <c r="I67" s="373"/>
      <c r="J67" s="374">
        <v>3.22</v>
      </c>
      <c r="K67" s="373" t="s">
        <v>436</v>
      </c>
      <c r="L67" s="374">
        <v>0.6</v>
      </c>
      <c r="M67" s="373"/>
      <c r="N67" s="375"/>
      <c r="V67" s="361"/>
      <c r="W67" s="367"/>
      <c r="Z67" s="335" t="s">
        <v>438</v>
      </c>
      <c r="AC67" s="367"/>
    </row>
    <row r="68" spans="1:30" s="332" customFormat="1" ht="22.5" x14ac:dyDescent="0.2">
      <c r="A68" s="368"/>
      <c r="B68" s="381" t="s">
        <v>2298</v>
      </c>
      <c r="C68" s="1076" t="s">
        <v>2299</v>
      </c>
      <c r="D68" s="1076"/>
      <c r="E68" s="1076"/>
      <c r="F68" s="382" t="s">
        <v>644</v>
      </c>
      <c r="G68" s="382" t="s">
        <v>529</v>
      </c>
      <c r="H68" s="382"/>
      <c r="I68" s="382" t="s">
        <v>2212</v>
      </c>
      <c r="J68" s="371"/>
      <c r="K68" s="373"/>
      <c r="L68" s="374"/>
      <c r="M68" s="373"/>
      <c r="N68" s="383"/>
      <c r="V68" s="361"/>
      <c r="W68" s="367"/>
      <c r="AC68" s="367"/>
      <c r="AD68" s="384" t="s">
        <v>2299</v>
      </c>
    </row>
    <row r="69" spans="1:30" s="332" customFormat="1" ht="12" x14ac:dyDescent="0.2">
      <c r="A69" s="372"/>
      <c r="B69" s="371"/>
      <c r="C69" s="1065" t="s">
        <v>443</v>
      </c>
      <c r="D69" s="1065"/>
      <c r="E69" s="1065"/>
      <c r="F69" s="373" t="s">
        <v>444</v>
      </c>
      <c r="G69" s="373" t="s">
        <v>4987</v>
      </c>
      <c r="H69" s="373" t="s">
        <v>436</v>
      </c>
      <c r="I69" s="373" t="s">
        <v>5377</v>
      </c>
      <c r="J69" s="374"/>
      <c r="K69" s="373"/>
      <c r="L69" s="374"/>
      <c r="M69" s="373"/>
      <c r="N69" s="375"/>
      <c r="V69" s="361"/>
      <c r="W69" s="367"/>
      <c r="AA69" s="335" t="s">
        <v>443</v>
      </c>
      <c r="AC69" s="367"/>
      <c r="AD69" s="384"/>
    </row>
    <row r="70" spans="1:30" s="332" customFormat="1" ht="12" x14ac:dyDescent="0.2">
      <c r="A70" s="372"/>
      <c r="B70" s="371"/>
      <c r="C70" s="1065" t="s">
        <v>447</v>
      </c>
      <c r="D70" s="1065"/>
      <c r="E70" s="1065"/>
      <c r="F70" s="373" t="s">
        <v>444</v>
      </c>
      <c r="G70" s="373" t="s">
        <v>933</v>
      </c>
      <c r="H70" s="373" t="s">
        <v>436</v>
      </c>
      <c r="I70" s="373" t="s">
        <v>2332</v>
      </c>
      <c r="J70" s="374"/>
      <c r="K70" s="373"/>
      <c r="L70" s="374"/>
      <c r="M70" s="373"/>
      <c r="N70" s="375"/>
      <c r="V70" s="361"/>
      <c r="W70" s="367"/>
      <c r="AA70" s="335" t="s">
        <v>447</v>
      </c>
      <c r="AC70" s="367"/>
      <c r="AD70" s="384"/>
    </row>
    <row r="71" spans="1:30" s="332" customFormat="1" ht="12" x14ac:dyDescent="0.2">
      <c r="A71" s="372"/>
      <c r="B71" s="371"/>
      <c r="C71" s="1077" t="s">
        <v>450</v>
      </c>
      <c r="D71" s="1077"/>
      <c r="E71" s="1077"/>
      <c r="F71" s="376"/>
      <c r="G71" s="376"/>
      <c r="H71" s="376"/>
      <c r="I71" s="376"/>
      <c r="J71" s="377">
        <v>112.13</v>
      </c>
      <c r="K71" s="376"/>
      <c r="L71" s="377">
        <v>21.02</v>
      </c>
      <c r="M71" s="376"/>
      <c r="N71" s="378"/>
      <c r="V71" s="361"/>
      <c r="W71" s="367"/>
      <c r="AB71" s="335" t="s">
        <v>450</v>
      </c>
      <c r="AC71" s="367"/>
      <c r="AD71" s="384"/>
    </row>
    <row r="72" spans="1:30" s="332" customFormat="1" ht="12" x14ac:dyDescent="0.2">
      <c r="A72" s="372"/>
      <c r="B72" s="371"/>
      <c r="C72" s="1065" t="s">
        <v>451</v>
      </c>
      <c r="D72" s="1065"/>
      <c r="E72" s="1065"/>
      <c r="F72" s="373"/>
      <c r="G72" s="373"/>
      <c r="H72" s="373"/>
      <c r="I72" s="373"/>
      <c r="J72" s="374"/>
      <c r="K72" s="373"/>
      <c r="L72" s="374">
        <v>16.22</v>
      </c>
      <c r="M72" s="373"/>
      <c r="N72" s="375"/>
      <c r="V72" s="361"/>
      <c r="W72" s="367"/>
      <c r="AA72" s="335" t="s">
        <v>451</v>
      </c>
      <c r="AC72" s="367"/>
      <c r="AD72" s="384"/>
    </row>
    <row r="73" spans="1:30" s="332" customFormat="1" ht="22.5" x14ac:dyDescent="0.2">
      <c r="A73" s="372"/>
      <c r="B73" s="371" t="s">
        <v>4990</v>
      </c>
      <c r="C73" s="1065" t="s">
        <v>4991</v>
      </c>
      <c r="D73" s="1065"/>
      <c r="E73" s="1065"/>
      <c r="F73" s="373" t="s">
        <v>454</v>
      </c>
      <c r="G73" s="373" t="s">
        <v>1754</v>
      </c>
      <c r="H73" s="373"/>
      <c r="I73" s="373" t="s">
        <v>1754</v>
      </c>
      <c r="J73" s="374"/>
      <c r="K73" s="373"/>
      <c r="L73" s="374">
        <v>18.98</v>
      </c>
      <c r="M73" s="373"/>
      <c r="N73" s="375"/>
      <c r="V73" s="361"/>
      <c r="W73" s="367"/>
      <c r="AA73" s="335" t="s">
        <v>4991</v>
      </c>
      <c r="AC73" s="367"/>
      <c r="AD73" s="384"/>
    </row>
    <row r="74" spans="1:30" s="332" customFormat="1" ht="22.5" x14ac:dyDescent="0.2">
      <c r="A74" s="372"/>
      <c r="B74" s="371" t="s">
        <v>4992</v>
      </c>
      <c r="C74" s="1065" t="s">
        <v>4993</v>
      </c>
      <c r="D74" s="1065"/>
      <c r="E74" s="1065"/>
      <c r="F74" s="373" t="s">
        <v>454</v>
      </c>
      <c r="G74" s="373" t="s">
        <v>980</v>
      </c>
      <c r="H74" s="373"/>
      <c r="I74" s="373" t="s">
        <v>980</v>
      </c>
      <c r="J74" s="374"/>
      <c r="K74" s="373"/>
      <c r="L74" s="374">
        <v>12</v>
      </c>
      <c r="M74" s="373"/>
      <c r="N74" s="375"/>
      <c r="V74" s="361"/>
      <c r="W74" s="367"/>
      <c r="AA74" s="335" t="s">
        <v>4993</v>
      </c>
      <c r="AC74" s="367"/>
      <c r="AD74" s="384"/>
    </row>
    <row r="75" spans="1:30" s="332" customFormat="1" ht="12" x14ac:dyDescent="0.2">
      <c r="A75" s="379"/>
      <c r="B75" s="380"/>
      <c r="C75" s="1068" t="s">
        <v>459</v>
      </c>
      <c r="D75" s="1068"/>
      <c r="E75" s="1068"/>
      <c r="F75" s="364"/>
      <c r="G75" s="364"/>
      <c r="H75" s="364"/>
      <c r="I75" s="364"/>
      <c r="J75" s="365"/>
      <c r="K75" s="364"/>
      <c r="L75" s="365">
        <v>52</v>
      </c>
      <c r="M75" s="376"/>
      <c r="N75" s="366"/>
      <c r="V75" s="361"/>
      <c r="W75" s="367"/>
      <c r="AC75" s="367" t="s">
        <v>459</v>
      </c>
      <c r="AD75" s="384"/>
    </row>
    <row r="76" spans="1:30" s="332" customFormat="1" ht="45" x14ac:dyDescent="0.2">
      <c r="A76" s="362" t="s">
        <v>439</v>
      </c>
      <c r="B76" s="363" t="s">
        <v>4994</v>
      </c>
      <c r="C76" s="1068" t="s">
        <v>4995</v>
      </c>
      <c r="D76" s="1068"/>
      <c r="E76" s="1068"/>
      <c r="F76" s="364" t="s">
        <v>660</v>
      </c>
      <c r="G76" s="364"/>
      <c r="H76" s="364"/>
      <c r="I76" s="364" t="s">
        <v>5378</v>
      </c>
      <c r="J76" s="365"/>
      <c r="K76" s="364"/>
      <c r="L76" s="365"/>
      <c r="M76" s="364"/>
      <c r="N76" s="366"/>
      <c r="V76" s="361"/>
      <c r="W76" s="367" t="s">
        <v>4995</v>
      </c>
      <c r="AC76" s="367"/>
      <c r="AD76" s="384"/>
    </row>
    <row r="77" spans="1:30" s="332" customFormat="1" ht="12" x14ac:dyDescent="0.2">
      <c r="A77" s="368"/>
      <c r="B77" s="369"/>
      <c r="C77" s="1065" t="s">
        <v>5379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35" t="s">
        <v>5379</v>
      </c>
      <c r="AC77" s="367"/>
      <c r="AD77" s="384"/>
    </row>
    <row r="78" spans="1:30" s="332" customFormat="1" ht="33.75" x14ac:dyDescent="0.2">
      <c r="A78" s="370"/>
      <c r="B78" s="371" t="s">
        <v>430</v>
      </c>
      <c r="C78" s="1065" t="s">
        <v>431</v>
      </c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72"/>
      <c r="V78" s="361"/>
      <c r="W78" s="367"/>
      <c r="Y78" s="335" t="s">
        <v>431</v>
      </c>
      <c r="AC78" s="367"/>
      <c r="AD78" s="384"/>
    </row>
    <row r="79" spans="1:30" s="332" customFormat="1" ht="12" x14ac:dyDescent="0.2">
      <c r="A79" s="372"/>
      <c r="B79" s="371" t="s">
        <v>423</v>
      </c>
      <c r="C79" s="1065" t="s">
        <v>432</v>
      </c>
      <c r="D79" s="1065"/>
      <c r="E79" s="1065"/>
      <c r="F79" s="373"/>
      <c r="G79" s="373"/>
      <c r="H79" s="373"/>
      <c r="I79" s="373"/>
      <c r="J79" s="374">
        <v>663.75</v>
      </c>
      <c r="K79" s="373" t="s">
        <v>436</v>
      </c>
      <c r="L79" s="374">
        <v>58.91</v>
      </c>
      <c r="M79" s="373"/>
      <c r="N79" s="375"/>
      <c r="V79" s="361"/>
      <c r="W79" s="367"/>
      <c r="Z79" s="335" t="s">
        <v>432</v>
      </c>
      <c r="AC79" s="367"/>
      <c r="AD79" s="384"/>
    </row>
    <row r="80" spans="1:30" s="332" customFormat="1" ht="12" x14ac:dyDescent="0.2">
      <c r="A80" s="372"/>
      <c r="B80" s="371"/>
      <c r="C80" s="1065" t="s">
        <v>443</v>
      </c>
      <c r="D80" s="1065"/>
      <c r="E80" s="1065"/>
      <c r="F80" s="373" t="s">
        <v>444</v>
      </c>
      <c r="G80" s="373" t="s">
        <v>4998</v>
      </c>
      <c r="H80" s="373" t="s">
        <v>436</v>
      </c>
      <c r="I80" s="373" t="s">
        <v>5380</v>
      </c>
      <c r="J80" s="374"/>
      <c r="K80" s="373"/>
      <c r="L80" s="374"/>
      <c r="M80" s="373"/>
      <c r="N80" s="375"/>
      <c r="V80" s="361"/>
      <c r="W80" s="367"/>
      <c r="AA80" s="335" t="s">
        <v>443</v>
      </c>
      <c r="AC80" s="367"/>
      <c r="AD80" s="384"/>
    </row>
    <row r="81" spans="1:30" s="332" customFormat="1" ht="12" x14ac:dyDescent="0.2">
      <c r="A81" s="372"/>
      <c r="B81" s="371"/>
      <c r="C81" s="1077" t="s">
        <v>450</v>
      </c>
      <c r="D81" s="1077"/>
      <c r="E81" s="1077"/>
      <c r="F81" s="376"/>
      <c r="G81" s="376"/>
      <c r="H81" s="376"/>
      <c r="I81" s="376"/>
      <c r="J81" s="377">
        <v>663.75</v>
      </c>
      <c r="K81" s="376"/>
      <c r="L81" s="377">
        <v>58.91</v>
      </c>
      <c r="M81" s="376"/>
      <c r="N81" s="378"/>
      <c r="V81" s="361"/>
      <c r="W81" s="367"/>
      <c r="AB81" s="335" t="s">
        <v>450</v>
      </c>
      <c r="AC81" s="367"/>
      <c r="AD81" s="384"/>
    </row>
    <row r="82" spans="1:30" s="332" customFormat="1" ht="12" x14ac:dyDescent="0.2">
      <c r="A82" s="372"/>
      <c r="B82" s="371"/>
      <c r="C82" s="1065" t="s">
        <v>451</v>
      </c>
      <c r="D82" s="1065"/>
      <c r="E82" s="1065"/>
      <c r="F82" s="373"/>
      <c r="G82" s="373"/>
      <c r="H82" s="373"/>
      <c r="I82" s="373"/>
      <c r="J82" s="374"/>
      <c r="K82" s="373"/>
      <c r="L82" s="374">
        <v>58.91</v>
      </c>
      <c r="M82" s="373"/>
      <c r="N82" s="375"/>
      <c r="V82" s="361"/>
      <c r="W82" s="367"/>
      <c r="AA82" s="335" t="s">
        <v>451</v>
      </c>
      <c r="AC82" s="367"/>
      <c r="AD82" s="384"/>
    </row>
    <row r="83" spans="1:30" s="332" customFormat="1" ht="22.5" x14ac:dyDescent="0.2">
      <c r="A83" s="372"/>
      <c r="B83" s="371" t="s">
        <v>668</v>
      </c>
      <c r="C83" s="1065" t="s">
        <v>669</v>
      </c>
      <c r="D83" s="1065"/>
      <c r="E83" s="1065"/>
      <c r="F83" s="373" t="s">
        <v>454</v>
      </c>
      <c r="G83" s="373" t="s">
        <v>670</v>
      </c>
      <c r="H83" s="373"/>
      <c r="I83" s="373" t="s">
        <v>670</v>
      </c>
      <c r="J83" s="374"/>
      <c r="K83" s="373"/>
      <c r="L83" s="374">
        <v>52.43</v>
      </c>
      <c r="M83" s="373"/>
      <c r="N83" s="375"/>
      <c r="V83" s="361"/>
      <c r="W83" s="367"/>
      <c r="AA83" s="335" t="s">
        <v>669</v>
      </c>
      <c r="AC83" s="367"/>
      <c r="AD83" s="384"/>
    </row>
    <row r="84" spans="1:30" s="332" customFormat="1" ht="22.5" x14ac:dyDescent="0.2">
      <c r="A84" s="372"/>
      <c r="B84" s="371" t="s">
        <v>671</v>
      </c>
      <c r="C84" s="1065" t="s">
        <v>672</v>
      </c>
      <c r="D84" s="1065"/>
      <c r="E84" s="1065"/>
      <c r="F84" s="373" t="s">
        <v>454</v>
      </c>
      <c r="G84" s="373" t="s">
        <v>673</v>
      </c>
      <c r="H84" s="373"/>
      <c r="I84" s="373" t="s">
        <v>673</v>
      </c>
      <c r="J84" s="374"/>
      <c r="K84" s="373"/>
      <c r="L84" s="374">
        <v>23.56</v>
      </c>
      <c r="M84" s="373"/>
      <c r="N84" s="375"/>
      <c r="V84" s="361"/>
      <c r="W84" s="367"/>
      <c r="AA84" s="335" t="s">
        <v>672</v>
      </c>
      <c r="AC84" s="367"/>
      <c r="AD84" s="384"/>
    </row>
    <row r="85" spans="1:30" s="332" customFormat="1" ht="12" x14ac:dyDescent="0.2">
      <c r="A85" s="379"/>
      <c r="B85" s="380"/>
      <c r="C85" s="1068" t="s">
        <v>459</v>
      </c>
      <c r="D85" s="1068"/>
      <c r="E85" s="1068"/>
      <c r="F85" s="364"/>
      <c r="G85" s="364"/>
      <c r="H85" s="364"/>
      <c r="I85" s="364"/>
      <c r="J85" s="365"/>
      <c r="K85" s="364"/>
      <c r="L85" s="365">
        <v>134.9</v>
      </c>
      <c r="M85" s="376"/>
      <c r="N85" s="366"/>
      <c r="V85" s="361"/>
      <c r="W85" s="367"/>
      <c r="AC85" s="367" t="s">
        <v>459</v>
      </c>
      <c r="AD85" s="384"/>
    </row>
    <row r="86" spans="1:30" s="332" customFormat="1" ht="33.75" x14ac:dyDescent="0.2">
      <c r="A86" s="362" t="s">
        <v>472</v>
      </c>
      <c r="B86" s="363" t="s">
        <v>2304</v>
      </c>
      <c r="C86" s="1068" t="s">
        <v>2305</v>
      </c>
      <c r="D86" s="1068"/>
      <c r="E86" s="1068"/>
      <c r="F86" s="364" t="s">
        <v>644</v>
      </c>
      <c r="G86" s="364"/>
      <c r="H86" s="364"/>
      <c r="I86" s="364" t="s">
        <v>5381</v>
      </c>
      <c r="J86" s="365">
        <v>55.26</v>
      </c>
      <c r="K86" s="364"/>
      <c r="L86" s="365">
        <v>522.76</v>
      </c>
      <c r="M86" s="364"/>
      <c r="N86" s="366"/>
      <c r="V86" s="361"/>
      <c r="W86" s="367" t="s">
        <v>2305</v>
      </c>
      <c r="AC86" s="367"/>
      <c r="AD86" s="384"/>
    </row>
    <row r="87" spans="1:30" s="332" customFormat="1" ht="12" x14ac:dyDescent="0.2">
      <c r="A87" s="379"/>
      <c r="B87" s="380"/>
      <c r="C87" s="340" t="s">
        <v>462</v>
      </c>
      <c r="D87" s="385"/>
      <c r="E87" s="385"/>
      <c r="F87" s="386"/>
      <c r="G87" s="386"/>
      <c r="H87" s="386"/>
      <c r="I87" s="386"/>
      <c r="J87" s="387"/>
      <c r="K87" s="386"/>
      <c r="L87" s="387"/>
      <c r="M87" s="388"/>
      <c r="N87" s="389"/>
      <c r="V87" s="361"/>
      <c r="W87" s="367"/>
      <c r="AC87" s="367"/>
      <c r="AD87" s="384"/>
    </row>
    <row r="88" spans="1:30" s="332" customFormat="1" ht="12" x14ac:dyDescent="0.2">
      <c r="A88" s="368"/>
      <c r="B88" s="369"/>
      <c r="C88" s="1065" t="s">
        <v>5382</v>
      </c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72"/>
      <c r="V88" s="361"/>
      <c r="W88" s="367"/>
      <c r="X88" s="335" t="s">
        <v>5382</v>
      </c>
      <c r="AC88" s="367"/>
      <c r="AD88" s="384"/>
    </row>
    <row r="89" spans="1:30" s="332" customFormat="1" ht="22.5" x14ac:dyDescent="0.2">
      <c r="A89" s="362" t="s">
        <v>476</v>
      </c>
      <c r="B89" s="363" t="s">
        <v>4678</v>
      </c>
      <c r="C89" s="1068" t="s">
        <v>4679</v>
      </c>
      <c r="D89" s="1068"/>
      <c r="E89" s="1068"/>
      <c r="F89" s="364" t="s">
        <v>660</v>
      </c>
      <c r="G89" s="364"/>
      <c r="H89" s="364"/>
      <c r="I89" s="364" t="s">
        <v>1033</v>
      </c>
      <c r="J89" s="365"/>
      <c r="K89" s="364"/>
      <c r="L89" s="365"/>
      <c r="M89" s="364"/>
      <c r="N89" s="366"/>
      <c r="V89" s="361"/>
      <c r="W89" s="367" t="s">
        <v>4679</v>
      </c>
      <c r="AC89" s="367"/>
      <c r="AD89" s="384"/>
    </row>
    <row r="90" spans="1:30" s="332" customFormat="1" ht="12" x14ac:dyDescent="0.2">
      <c r="A90" s="368"/>
      <c r="B90" s="369"/>
      <c r="C90" s="1065" t="s">
        <v>1034</v>
      </c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72"/>
      <c r="V90" s="361"/>
      <c r="W90" s="367"/>
      <c r="X90" s="335" t="s">
        <v>1034</v>
      </c>
      <c r="AC90" s="367"/>
      <c r="AD90" s="384"/>
    </row>
    <row r="91" spans="1:30" s="332" customFormat="1" ht="33.75" x14ac:dyDescent="0.2">
      <c r="A91" s="370"/>
      <c r="B91" s="371" t="s">
        <v>430</v>
      </c>
      <c r="C91" s="1065" t="s">
        <v>431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Y91" s="335" t="s">
        <v>431</v>
      </c>
      <c r="AC91" s="367"/>
      <c r="AD91" s="384"/>
    </row>
    <row r="92" spans="1:30" s="332" customFormat="1" ht="12" x14ac:dyDescent="0.2">
      <c r="A92" s="372"/>
      <c r="B92" s="371" t="s">
        <v>423</v>
      </c>
      <c r="C92" s="1065" t="s">
        <v>432</v>
      </c>
      <c r="D92" s="1065"/>
      <c r="E92" s="1065"/>
      <c r="F92" s="373"/>
      <c r="G92" s="373"/>
      <c r="H92" s="373"/>
      <c r="I92" s="373"/>
      <c r="J92" s="374">
        <v>729</v>
      </c>
      <c r="K92" s="373" t="s">
        <v>436</v>
      </c>
      <c r="L92" s="374">
        <v>68.34</v>
      </c>
      <c r="M92" s="373"/>
      <c r="N92" s="375"/>
      <c r="V92" s="361"/>
      <c r="W92" s="367"/>
      <c r="Z92" s="335" t="s">
        <v>432</v>
      </c>
      <c r="AC92" s="367"/>
      <c r="AD92" s="384"/>
    </row>
    <row r="93" spans="1:30" s="332" customFormat="1" ht="12" x14ac:dyDescent="0.2">
      <c r="A93" s="372"/>
      <c r="B93" s="371"/>
      <c r="C93" s="1065" t="s">
        <v>443</v>
      </c>
      <c r="D93" s="1065"/>
      <c r="E93" s="1065"/>
      <c r="F93" s="373" t="s">
        <v>444</v>
      </c>
      <c r="G93" s="373" t="s">
        <v>1524</v>
      </c>
      <c r="H93" s="373" t="s">
        <v>436</v>
      </c>
      <c r="I93" s="373" t="s">
        <v>5383</v>
      </c>
      <c r="J93" s="374"/>
      <c r="K93" s="373"/>
      <c r="L93" s="374"/>
      <c r="M93" s="373"/>
      <c r="N93" s="375"/>
      <c r="V93" s="361"/>
      <c r="W93" s="367"/>
      <c r="AA93" s="335" t="s">
        <v>443</v>
      </c>
      <c r="AC93" s="367"/>
      <c r="AD93" s="384"/>
    </row>
    <row r="94" spans="1:30" s="332" customFormat="1" ht="12" x14ac:dyDescent="0.2">
      <c r="A94" s="372"/>
      <c r="B94" s="371"/>
      <c r="C94" s="1077" t="s">
        <v>450</v>
      </c>
      <c r="D94" s="1077"/>
      <c r="E94" s="1077"/>
      <c r="F94" s="376"/>
      <c r="G94" s="376"/>
      <c r="H94" s="376"/>
      <c r="I94" s="376"/>
      <c r="J94" s="377">
        <v>729</v>
      </c>
      <c r="K94" s="376"/>
      <c r="L94" s="377">
        <v>68.34</v>
      </c>
      <c r="M94" s="376"/>
      <c r="N94" s="378"/>
      <c r="V94" s="361"/>
      <c r="W94" s="367"/>
      <c r="AB94" s="335" t="s">
        <v>450</v>
      </c>
      <c r="AC94" s="367"/>
      <c r="AD94" s="384"/>
    </row>
    <row r="95" spans="1:30" s="332" customFormat="1" ht="12" x14ac:dyDescent="0.2">
      <c r="A95" s="372"/>
      <c r="B95" s="371"/>
      <c r="C95" s="1065" t="s">
        <v>451</v>
      </c>
      <c r="D95" s="1065"/>
      <c r="E95" s="1065"/>
      <c r="F95" s="373"/>
      <c r="G95" s="373"/>
      <c r="H95" s="373"/>
      <c r="I95" s="373"/>
      <c r="J95" s="374"/>
      <c r="K95" s="373"/>
      <c r="L95" s="374">
        <v>68.34</v>
      </c>
      <c r="M95" s="373"/>
      <c r="N95" s="375"/>
      <c r="V95" s="361"/>
      <c r="W95" s="367"/>
      <c r="AA95" s="335" t="s">
        <v>451</v>
      </c>
      <c r="AC95" s="367"/>
      <c r="AD95" s="384"/>
    </row>
    <row r="96" spans="1:30" s="332" customFormat="1" ht="22.5" x14ac:dyDescent="0.2">
      <c r="A96" s="372"/>
      <c r="B96" s="371" t="s">
        <v>668</v>
      </c>
      <c r="C96" s="1065" t="s">
        <v>669</v>
      </c>
      <c r="D96" s="1065"/>
      <c r="E96" s="1065"/>
      <c r="F96" s="373" t="s">
        <v>454</v>
      </c>
      <c r="G96" s="373" t="s">
        <v>670</v>
      </c>
      <c r="H96" s="373"/>
      <c r="I96" s="373" t="s">
        <v>670</v>
      </c>
      <c r="J96" s="374"/>
      <c r="K96" s="373"/>
      <c r="L96" s="374">
        <v>60.82</v>
      </c>
      <c r="M96" s="373"/>
      <c r="N96" s="375"/>
      <c r="V96" s="361"/>
      <c r="W96" s="367"/>
      <c r="AA96" s="335" t="s">
        <v>669</v>
      </c>
      <c r="AC96" s="367"/>
      <c r="AD96" s="384"/>
    </row>
    <row r="97" spans="1:30" s="332" customFormat="1" ht="22.5" x14ac:dyDescent="0.2">
      <c r="A97" s="372"/>
      <c r="B97" s="371" t="s">
        <v>671</v>
      </c>
      <c r="C97" s="1065" t="s">
        <v>672</v>
      </c>
      <c r="D97" s="1065"/>
      <c r="E97" s="1065"/>
      <c r="F97" s="373" t="s">
        <v>454</v>
      </c>
      <c r="G97" s="373" t="s">
        <v>673</v>
      </c>
      <c r="H97" s="373"/>
      <c r="I97" s="373" t="s">
        <v>673</v>
      </c>
      <c r="J97" s="374"/>
      <c r="K97" s="373"/>
      <c r="L97" s="374">
        <v>27.34</v>
      </c>
      <c r="M97" s="373"/>
      <c r="N97" s="375"/>
      <c r="V97" s="361"/>
      <c r="W97" s="367"/>
      <c r="AA97" s="335" t="s">
        <v>672</v>
      </c>
      <c r="AC97" s="367"/>
      <c r="AD97" s="384"/>
    </row>
    <row r="98" spans="1:30" s="332" customFormat="1" ht="12" x14ac:dyDescent="0.2">
      <c r="A98" s="379"/>
      <c r="B98" s="380"/>
      <c r="C98" s="1068" t="s">
        <v>459</v>
      </c>
      <c r="D98" s="1068"/>
      <c r="E98" s="1068"/>
      <c r="F98" s="364"/>
      <c r="G98" s="364"/>
      <c r="H98" s="364"/>
      <c r="I98" s="364"/>
      <c r="J98" s="365"/>
      <c r="K98" s="364"/>
      <c r="L98" s="365">
        <v>156.5</v>
      </c>
      <c r="M98" s="376"/>
      <c r="N98" s="366"/>
      <c r="V98" s="361"/>
      <c r="W98" s="367"/>
      <c r="AC98" s="367" t="s">
        <v>459</v>
      </c>
      <c r="AD98" s="384"/>
    </row>
    <row r="99" spans="1:30" s="332" customFormat="1" ht="45" x14ac:dyDescent="0.2">
      <c r="A99" s="362" t="s">
        <v>481</v>
      </c>
      <c r="B99" s="363" t="s">
        <v>687</v>
      </c>
      <c r="C99" s="1068" t="s">
        <v>688</v>
      </c>
      <c r="D99" s="1068"/>
      <c r="E99" s="1068"/>
      <c r="F99" s="364" t="s">
        <v>648</v>
      </c>
      <c r="G99" s="364"/>
      <c r="H99" s="364"/>
      <c r="I99" s="364" t="s">
        <v>5384</v>
      </c>
      <c r="J99" s="365"/>
      <c r="K99" s="364"/>
      <c r="L99" s="365"/>
      <c r="M99" s="364"/>
      <c r="N99" s="366"/>
      <c r="V99" s="361"/>
      <c r="W99" s="367" t="s">
        <v>688</v>
      </c>
      <c r="AC99" s="367"/>
      <c r="AD99" s="384"/>
    </row>
    <row r="100" spans="1:30" s="332" customFormat="1" ht="12" x14ac:dyDescent="0.2">
      <c r="A100" s="368"/>
      <c r="B100" s="369"/>
      <c r="C100" s="1065" t="s">
        <v>5385</v>
      </c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72"/>
      <c r="V100" s="361"/>
      <c r="W100" s="367"/>
      <c r="X100" s="335" t="s">
        <v>5385</v>
      </c>
      <c r="AC100" s="367"/>
      <c r="AD100" s="384"/>
    </row>
    <row r="101" spans="1:30" s="332" customFormat="1" ht="33.75" x14ac:dyDescent="0.2">
      <c r="A101" s="370"/>
      <c r="B101" s="371" t="s">
        <v>430</v>
      </c>
      <c r="C101" s="1065" t="s">
        <v>431</v>
      </c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72"/>
      <c r="V101" s="361"/>
      <c r="W101" s="367"/>
      <c r="Y101" s="335" t="s">
        <v>431</v>
      </c>
      <c r="AC101" s="367"/>
      <c r="AD101" s="384"/>
    </row>
    <row r="102" spans="1:30" s="332" customFormat="1" ht="12" x14ac:dyDescent="0.2">
      <c r="A102" s="372"/>
      <c r="B102" s="371" t="s">
        <v>434</v>
      </c>
      <c r="C102" s="1065" t="s">
        <v>435</v>
      </c>
      <c r="D102" s="1065"/>
      <c r="E102" s="1065"/>
      <c r="F102" s="373"/>
      <c r="G102" s="373"/>
      <c r="H102" s="373"/>
      <c r="I102" s="373"/>
      <c r="J102" s="374">
        <v>284.17</v>
      </c>
      <c r="K102" s="373" t="s">
        <v>436</v>
      </c>
      <c r="L102" s="374">
        <v>21.49</v>
      </c>
      <c r="M102" s="373"/>
      <c r="N102" s="375"/>
      <c r="V102" s="361"/>
      <c r="W102" s="367"/>
      <c r="Z102" s="335" t="s">
        <v>435</v>
      </c>
      <c r="AC102" s="367"/>
      <c r="AD102" s="384"/>
    </row>
    <row r="103" spans="1:30" s="332" customFormat="1" ht="12" x14ac:dyDescent="0.2">
      <c r="A103" s="372"/>
      <c r="B103" s="371" t="s">
        <v>437</v>
      </c>
      <c r="C103" s="1065" t="s">
        <v>438</v>
      </c>
      <c r="D103" s="1065"/>
      <c r="E103" s="1065"/>
      <c r="F103" s="373"/>
      <c r="G103" s="373"/>
      <c r="H103" s="373"/>
      <c r="I103" s="373"/>
      <c r="J103" s="374">
        <v>28.89</v>
      </c>
      <c r="K103" s="373" t="s">
        <v>436</v>
      </c>
      <c r="L103" s="374">
        <v>2.1800000000000002</v>
      </c>
      <c r="M103" s="373"/>
      <c r="N103" s="375"/>
      <c r="V103" s="361"/>
      <c r="W103" s="367"/>
      <c r="Z103" s="335" t="s">
        <v>438</v>
      </c>
      <c r="AC103" s="367"/>
      <c r="AD103" s="384"/>
    </row>
    <row r="104" spans="1:30" s="332" customFormat="1" ht="12" x14ac:dyDescent="0.2">
      <c r="A104" s="372"/>
      <c r="B104" s="371"/>
      <c r="C104" s="1065" t="s">
        <v>447</v>
      </c>
      <c r="D104" s="1065"/>
      <c r="E104" s="1065"/>
      <c r="F104" s="373" t="s">
        <v>444</v>
      </c>
      <c r="G104" s="373" t="s">
        <v>690</v>
      </c>
      <c r="H104" s="373" t="s">
        <v>436</v>
      </c>
      <c r="I104" s="373" t="s">
        <v>5386</v>
      </c>
      <c r="J104" s="374"/>
      <c r="K104" s="373"/>
      <c r="L104" s="374"/>
      <c r="M104" s="373"/>
      <c r="N104" s="375"/>
      <c r="V104" s="361"/>
      <c r="W104" s="367"/>
      <c r="AA104" s="335" t="s">
        <v>447</v>
      </c>
      <c r="AC104" s="367"/>
      <c r="AD104" s="384"/>
    </row>
    <row r="105" spans="1:30" s="332" customFormat="1" ht="12" x14ac:dyDescent="0.2">
      <c r="A105" s="372"/>
      <c r="B105" s="371"/>
      <c r="C105" s="1077" t="s">
        <v>450</v>
      </c>
      <c r="D105" s="1077"/>
      <c r="E105" s="1077"/>
      <c r="F105" s="376"/>
      <c r="G105" s="376"/>
      <c r="H105" s="376"/>
      <c r="I105" s="376"/>
      <c r="J105" s="377">
        <v>284.17</v>
      </c>
      <c r="K105" s="376"/>
      <c r="L105" s="377">
        <v>21.49</v>
      </c>
      <c r="M105" s="376"/>
      <c r="N105" s="378"/>
      <c r="V105" s="361"/>
      <c r="W105" s="367"/>
      <c r="AB105" s="335" t="s">
        <v>450</v>
      </c>
      <c r="AC105" s="367"/>
      <c r="AD105" s="384"/>
    </row>
    <row r="106" spans="1:30" s="332" customFormat="1" ht="12" x14ac:dyDescent="0.2">
      <c r="A106" s="372"/>
      <c r="B106" s="371"/>
      <c r="C106" s="1065" t="s">
        <v>451</v>
      </c>
      <c r="D106" s="1065"/>
      <c r="E106" s="1065"/>
      <c r="F106" s="373"/>
      <c r="G106" s="373"/>
      <c r="H106" s="373"/>
      <c r="I106" s="373"/>
      <c r="J106" s="374"/>
      <c r="K106" s="373"/>
      <c r="L106" s="374">
        <v>2.1800000000000002</v>
      </c>
      <c r="M106" s="373"/>
      <c r="N106" s="375"/>
      <c r="V106" s="361"/>
      <c r="W106" s="367"/>
      <c r="AA106" s="335" t="s">
        <v>451</v>
      </c>
      <c r="AC106" s="367"/>
      <c r="AD106" s="384"/>
    </row>
    <row r="107" spans="1:30" s="332" customFormat="1" ht="22.5" x14ac:dyDescent="0.2">
      <c r="A107" s="372"/>
      <c r="B107" s="371" t="s">
        <v>652</v>
      </c>
      <c r="C107" s="1065" t="s">
        <v>653</v>
      </c>
      <c r="D107" s="1065"/>
      <c r="E107" s="1065"/>
      <c r="F107" s="373" t="s">
        <v>454</v>
      </c>
      <c r="G107" s="373" t="s">
        <v>654</v>
      </c>
      <c r="H107" s="373"/>
      <c r="I107" s="373" t="s">
        <v>654</v>
      </c>
      <c r="J107" s="374"/>
      <c r="K107" s="373"/>
      <c r="L107" s="374">
        <v>2.0099999999999998</v>
      </c>
      <c r="M107" s="373"/>
      <c r="N107" s="375"/>
      <c r="V107" s="361"/>
      <c r="W107" s="367"/>
      <c r="AA107" s="335" t="s">
        <v>653</v>
      </c>
      <c r="AC107" s="367"/>
      <c r="AD107" s="384"/>
    </row>
    <row r="108" spans="1:30" s="332" customFormat="1" ht="22.5" x14ac:dyDescent="0.2">
      <c r="A108" s="372"/>
      <c r="B108" s="371" t="s">
        <v>655</v>
      </c>
      <c r="C108" s="1065" t="s">
        <v>656</v>
      </c>
      <c r="D108" s="1065"/>
      <c r="E108" s="1065"/>
      <c r="F108" s="373" t="s">
        <v>454</v>
      </c>
      <c r="G108" s="373" t="s">
        <v>657</v>
      </c>
      <c r="H108" s="373"/>
      <c r="I108" s="373" t="s">
        <v>657</v>
      </c>
      <c r="J108" s="374"/>
      <c r="K108" s="373"/>
      <c r="L108" s="374">
        <v>1</v>
      </c>
      <c r="M108" s="373"/>
      <c r="N108" s="375"/>
      <c r="V108" s="361"/>
      <c r="W108" s="367"/>
      <c r="AA108" s="335" t="s">
        <v>656</v>
      </c>
      <c r="AC108" s="367"/>
      <c r="AD108" s="384"/>
    </row>
    <row r="109" spans="1:30" s="332" customFormat="1" ht="12" x14ac:dyDescent="0.2">
      <c r="A109" s="379"/>
      <c r="B109" s="380"/>
      <c r="C109" s="1068" t="s">
        <v>459</v>
      </c>
      <c r="D109" s="1068"/>
      <c r="E109" s="1068"/>
      <c r="F109" s="364"/>
      <c r="G109" s="364"/>
      <c r="H109" s="364"/>
      <c r="I109" s="364"/>
      <c r="J109" s="365"/>
      <c r="K109" s="364"/>
      <c r="L109" s="365">
        <v>24.5</v>
      </c>
      <c r="M109" s="376"/>
      <c r="N109" s="366"/>
      <c r="V109" s="361"/>
      <c r="W109" s="367"/>
      <c r="AC109" s="367" t="s">
        <v>459</v>
      </c>
      <c r="AD109" s="384"/>
    </row>
    <row r="110" spans="1:30" s="332" customFormat="1" ht="33.75" x14ac:dyDescent="0.2">
      <c r="A110" s="362" t="s">
        <v>496</v>
      </c>
      <c r="B110" s="363" t="s">
        <v>692</v>
      </c>
      <c r="C110" s="1068" t="s">
        <v>693</v>
      </c>
      <c r="D110" s="1068"/>
      <c r="E110" s="1068"/>
      <c r="F110" s="364" t="s">
        <v>648</v>
      </c>
      <c r="G110" s="364"/>
      <c r="H110" s="364"/>
      <c r="I110" s="364" t="s">
        <v>5384</v>
      </c>
      <c r="J110" s="365"/>
      <c r="K110" s="364"/>
      <c r="L110" s="365"/>
      <c r="M110" s="364"/>
      <c r="N110" s="366"/>
      <c r="V110" s="361"/>
      <c r="W110" s="367" t="s">
        <v>693</v>
      </c>
      <c r="AC110" s="367"/>
      <c r="AD110" s="384"/>
    </row>
    <row r="111" spans="1:30" s="332" customFormat="1" ht="12" x14ac:dyDescent="0.2">
      <c r="A111" s="368"/>
      <c r="B111" s="369"/>
      <c r="C111" s="1065" t="s">
        <v>5385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35" t="s">
        <v>5385</v>
      </c>
      <c r="AC111" s="367"/>
      <c r="AD111" s="384"/>
    </row>
    <row r="112" spans="1:30" s="332" customFormat="1" ht="33.75" x14ac:dyDescent="0.2">
      <c r="A112" s="370"/>
      <c r="B112" s="371" t="s">
        <v>430</v>
      </c>
      <c r="C112" s="1065" t="s">
        <v>431</v>
      </c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72"/>
      <c r="V112" s="361"/>
      <c r="W112" s="367"/>
      <c r="Y112" s="335" t="s">
        <v>431</v>
      </c>
      <c r="AC112" s="367"/>
      <c r="AD112" s="384"/>
    </row>
    <row r="113" spans="1:30" s="332" customFormat="1" ht="12" x14ac:dyDescent="0.2">
      <c r="A113" s="372"/>
      <c r="B113" s="371" t="s">
        <v>434</v>
      </c>
      <c r="C113" s="1065" t="s">
        <v>435</v>
      </c>
      <c r="D113" s="1065"/>
      <c r="E113" s="1065"/>
      <c r="F113" s="373"/>
      <c r="G113" s="373"/>
      <c r="H113" s="373"/>
      <c r="I113" s="373"/>
      <c r="J113" s="374">
        <v>132.79</v>
      </c>
      <c r="K113" s="373" t="s">
        <v>436</v>
      </c>
      <c r="L113" s="374">
        <v>10.039999999999999</v>
      </c>
      <c r="M113" s="373"/>
      <c r="N113" s="375"/>
      <c r="V113" s="361"/>
      <c r="W113" s="367"/>
      <c r="Z113" s="335" t="s">
        <v>435</v>
      </c>
      <c r="AC113" s="367"/>
      <c r="AD113" s="384"/>
    </row>
    <row r="114" spans="1:30" s="332" customFormat="1" ht="12" x14ac:dyDescent="0.2">
      <c r="A114" s="372"/>
      <c r="B114" s="371" t="s">
        <v>437</v>
      </c>
      <c r="C114" s="1065" t="s">
        <v>438</v>
      </c>
      <c r="D114" s="1065"/>
      <c r="E114" s="1065"/>
      <c r="F114" s="373"/>
      <c r="G114" s="373"/>
      <c r="H114" s="373"/>
      <c r="I114" s="373"/>
      <c r="J114" s="374">
        <v>13.5</v>
      </c>
      <c r="K114" s="373" t="s">
        <v>436</v>
      </c>
      <c r="L114" s="374">
        <v>1.02</v>
      </c>
      <c r="M114" s="373"/>
      <c r="N114" s="375"/>
      <c r="V114" s="361"/>
      <c r="W114" s="367"/>
      <c r="Z114" s="335" t="s">
        <v>438</v>
      </c>
      <c r="AC114" s="367"/>
      <c r="AD114" s="384"/>
    </row>
    <row r="115" spans="1:30" s="332" customFormat="1" ht="12" x14ac:dyDescent="0.2">
      <c r="A115" s="372"/>
      <c r="B115" s="371"/>
      <c r="C115" s="1065" t="s">
        <v>447</v>
      </c>
      <c r="D115" s="1065"/>
      <c r="E115" s="1065"/>
      <c r="F115" s="373" t="s">
        <v>444</v>
      </c>
      <c r="G115" s="373" t="s">
        <v>423</v>
      </c>
      <c r="H115" s="373" t="s">
        <v>436</v>
      </c>
      <c r="I115" s="373" t="s">
        <v>5387</v>
      </c>
      <c r="J115" s="374"/>
      <c r="K115" s="373"/>
      <c r="L115" s="374"/>
      <c r="M115" s="373"/>
      <c r="N115" s="375"/>
      <c r="V115" s="361"/>
      <c r="W115" s="367"/>
      <c r="AA115" s="335" t="s">
        <v>447</v>
      </c>
      <c r="AC115" s="367"/>
      <c r="AD115" s="384"/>
    </row>
    <row r="116" spans="1:30" s="332" customFormat="1" ht="12" x14ac:dyDescent="0.2">
      <c r="A116" s="372"/>
      <c r="B116" s="371"/>
      <c r="C116" s="1077" t="s">
        <v>450</v>
      </c>
      <c r="D116" s="1077"/>
      <c r="E116" s="1077"/>
      <c r="F116" s="376"/>
      <c r="G116" s="376"/>
      <c r="H116" s="376"/>
      <c r="I116" s="376"/>
      <c r="J116" s="377">
        <v>132.79</v>
      </c>
      <c r="K116" s="376"/>
      <c r="L116" s="377">
        <v>10.039999999999999</v>
      </c>
      <c r="M116" s="376"/>
      <c r="N116" s="378"/>
      <c r="V116" s="361"/>
      <c r="W116" s="367"/>
      <c r="AB116" s="335" t="s">
        <v>450</v>
      </c>
      <c r="AC116" s="367"/>
      <c r="AD116" s="384"/>
    </row>
    <row r="117" spans="1:30" s="332" customFormat="1" ht="12" x14ac:dyDescent="0.2">
      <c r="A117" s="372"/>
      <c r="B117" s="371"/>
      <c r="C117" s="1065" t="s">
        <v>451</v>
      </c>
      <c r="D117" s="1065"/>
      <c r="E117" s="1065"/>
      <c r="F117" s="373"/>
      <c r="G117" s="373"/>
      <c r="H117" s="373"/>
      <c r="I117" s="373"/>
      <c r="J117" s="374"/>
      <c r="K117" s="373"/>
      <c r="L117" s="374">
        <v>1.02</v>
      </c>
      <c r="M117" s="373"/>
      <c r="N117" s="375"/>
      <c r="V117" s="361"/>
      <c r="W117" s="367"/>
      <c r="AA117" s="335" t="s">
        <v>451</v>
      </c>
      <c r="AC117" s="367"/>
      <c r="AD117" s="384"/>
    </row>
    <row r="118" spans="1:30" s="332" customFormat="1" ht="22.5" x14ac:dyDescent="0.2">
      <c r="A118" s="372"/>
      <c r="B118" s="371" t="s">
        <v>652</v>
      </c>
      <c r="C118" s="1065" t="s">
        <v>653</v>
      </c>
      <c r="D118" s="1065"/>
      <c r="E118" s="1065"/>
      <c r="F118" s="373" t="s">
        <v>454</v>
      </c>
      <c r="G118" s="373" t="s">
        <v>654</v>
      </c>
      <c r="H118" s="373"/>
      <c r="I118" s="373" t="s">
        <v>654</v>
      </c>
      <c r="J118" s="374"/>
      <c r="K118" s="373"/>
      <c r="L118" s="374">
        <v>0.94</v>
      </c>
      <c r="M118" s="373"/>
      <c r="N118" s="375"/>
      <c r="V118" s="361"/>
      <c r="W118" s="367"/>
      <c r="AA118" s="335" t="s">
        <v>653</v>
      </c>
      <c r="AC118" s="367"/>
      <c r="AD118" s="384"/>
    </row>
    <row r="119" spans="1:30" s="332" customFormat="1" ht="22.5" x14ac:dyDescent="0.2">
      <c r="A119" s="372"/>
      <c r="B119" s="371" t="s">
        <v>655</v>
      </c>
      <c r="C119" s="1065" t="s">
        <v>656</v>
      </c>
      <c r="D119" s="1065"/>
      <c r="E119" s="1065"/>
      <c r="F119" s="373" t="s">
        <v>454</v>
      </c>
      <c r="G119" s="373" t="s">
        <v>657</v>
      </c>
      <c r="H119" s="373"/>
      <c r="I119" s="373" t="s">
        <v>657</v>
      </c>
      <c r="J119" s="374"/>
      <c r="K119" s="373"/>
      <c r="L119" s="374">
        <v>0.47</v>
      </c>
      <c r="M119" s="373"/>
      <c r="N119" s="375"/>
      <c r="V119" s="361"/>
      <c r="W119" s="367"/>
      <c r="AA119" s="335" t="s">
        <v>656</v>
      </c>
      <c r="AC119" s="367"/>
      <c r="AD119" s="384"/>
    </row>
    <row r="120" spans="1:30" s="332" customFormat="1" ht="12" x14ac:dyDescent="0.2">
      <c r="A120" s="379"/>
      <c r="B120" s="380"/>
      <c r="C120" s="1068" t="s">
        <v>459</v>
      </c>
      <c r="D120" s="1068"/>
      <c r="E120" s="1068"/>
      <c r="F120" s="364"/>
      <c r="G120" s="364"/>
      <c r="H120" s="364"/>
      <c r="I120" s="364"/>
      <c r="J120" s="365"/>
      <c r="K120" s="364"/>
      <c r="L120" s="365">
        <v>11.45</v>
      </c>
      <c r="M120" s="376"/>
      <c r="N120" s="366"/>
      <c r="V120" s="361"/>
      <c r="W120" s="367"/>
      <c r="AC120" s="367" t="s">
        <v>459</v>
      </c>
      <c r="AD120" s="384"/>
    </row>
    <row r="121" spans="1:30" s="332" customFormat="1" ht="22.5" x14ac:dyDescent="0.2">
      <c r="A121" s="362" t="s">
        <v>499</v>
      </c>
      <c r="B121" s="363" t="s">
        <v>4495</v>
      </c>
      <c r="C121" s="1068" t="s">
        <v>4496</v>
      </c>
      <c r="D121" s="1068"/>
      <c r="E121" s="1068"/>
      <c r="F121" s="364" t="s">
        <v>660</v>
      </c>
      <c r="G121" s="364"/>
      <c r="H121" s="364"/>
      <c r="I121" s="364" t="s">
        <v>5388</v>
      </c>
      <c r="J121" s="365"/>
      <c r="K121" s="364"/>
      <c r="L121" s="365"/>
      <c r="M121" s="364"/>
      <c r="N121" s="366"/>
      <c r="V121" s="361"/>
      <c r="W121" s="367" t="s">
        <v>4496</v>
      </c>
      <c r="AC121" s="367"/>
      <c r="AD121" s="384"/>
    </row>
    <row r="122" spans="1:30" s="332" customFormat="1" ht="12" x14ac:dyDescent="0.2">
      <c r="A122" s="368"/>
      <c r="B122" s="369"/>
      <c r="C122" s="1065" t="s">
        <v>5389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X122" s="335" t="s">
        <v>5389</v>
      </c>
      <c r="AC122" s="367"/>
      <c r="AD122" s="384"/>
    </row>
    <row r="123" spans="1:30" s="332" customFormat="1" ht="33.75" x14ac:dyDescent="0.2">
      <c r="A123" s="370"/>
      <c r="B123" s="371" t="s">
        <v>430</v>
      </c>
      <c r="C123" s="1065" t="s">
        <v>431</v>
      </c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72"/>
      <c r="V123" s="361"/>
      <c r="W123" s="367"/>
      <c r="Y123" s="335" t="s">
        <v>431</v>
      </c>
      <c r="AC123" s="367"/>
      <c r="AD123" s="384"/>
    </row>
    <row r="124" spans="1:30" s="332" customFormat="1" ht="12" x14ac:dyDescent="0.2">
      <c r="A124" s="372"/>
      <c r="B124" s="371" t="s">
        <v>423</v>
      </c>
      <c r="C124" s="1065" t="s">
        <v>432</v>
      </c>
      <c r="D124" s="1065"/>
      <c r="E124" s="1065"/>
      <c r="F124" s="373"/>
      <c r="G124" s="373"/>
      <c r="H124" s="373"/>
      <c r="I124" s="373"/>
      <c r="J124" s="374">
        <v>106.88</v>
      </c>
      <c r="K124" s="373" t="s">
        <v>436</v>
      </c>
      <c r="L124" s="374">
        <v>80.83</v>
      </c>
      <c r="M124" s="373"/>
      <c r="N124" s="375"/>
      <c r="V124" s="361"/>
      <c r="W124" s="367"/>
      <c r="Z124" s="335" t="s">
        <v>432</v>
      </c>
      <c r="AC124" s="367"/>
      <c r="AD124" s="384"/>
    </row>
    <row r="125" spans="1:30" s="332" customFormat="1" ht="12" x14ac:dyDescent="0.2">
      <c r="A125" s="372"/>
      <c r="B125" s="371" t="s">
        <v>434</v>
      </c>
      <c r="C125" s="1065" t="s">
        <v>435</v>
      </c>
      <c r="D125" s="1065"/>
      <c r="E125" s="1065"/>
      <c r="F125" s="373"/>
      <c r="G125" s="373"/>
      <c r="H125" s="373"/>
      <c r="I125" s="373"/>
      <c r="J125" s="374">
        <v>241.58</v>
      </c>
      <c r="K125" s="373" t="s">
        <v>436</v>
      </c>
      <c r="L125" s="374">
        <v>182.69</v>
      </c>
      <c r="M125" s="373"/>
      <c r="N125" s="375"/>
      <c r="V125" s="361"/>
      <c r="W125" s="367"/>
      <c r="Z125" s="335" t="s">
        <v>435</v>
      </c>
      <c r="AC125" s="367"/>
      <c r="AD125" s="384"/>
    </row>
    <row r="126" spans="1:30" s="332" customFormat="1" ht="12" x14ac:dyDescent="0.2">
      <c r="A126" s="372"/>
      <c r="B126" s="371" t="s">
        <v>437</v>
      </c>
      <c r="C126" s="1065" t="s">
        <v>438</v>
      </c>
      <c r="D126" s="1065"/>
      <c r="E126" s="1065"/>
      <c r="F126" s="373"/>
      <c r="G126" s="373"/>
      <c r="H126" s="373"/>
      <c r="I126" s="373"/>
      <c r="J126" s="374">
        <v>26.36</v>
      </c>
      <c r="K126" s="373" t="s">
        <v>436</v>
      </c>
      <c r="L126" s="374">
        <v>19.93</v>
      </c>
      <c r="M126" s="373"/>
      <c r="N126" s="375"/>
      <c r="V126" s="361"/>
      <c r="W126" s="367"/>
      <c r="Z126" s="335" t="s">
        <v>438</v>
      </c>
      <c r="AC126" s="367"/>
      <c r="AD126" s="384"/>
    </row>
    <row r="127" spans="1:30" s="332" customFormat="1" ht="12" x14ac:dyDescent="0.2">
      <c r="A127" s="372"/>
      <c r="B127" s="371"/>
      <c r="C127" s="1065" t="s">
        <v>443</v>
      </c>
      <c r="D127" s="1065"/>
      <c r="E127" s="1065"/>
      <c r="F127" s="373" t="s">
        <v>444</v>
      </c>
      <c r="G127" s="373" t="s">
        <v>4499</v>
      </c>
      <c r="H127" s="373" t="s">
        <v>436</v>
      </c>
      <c r="I127" s="373" t="s">
        <v>5390</v>
      </c>
      <c r="J127" s="374"/>
      <c r="K127" s="373"/>
      <c r="L127" s="374"/>
      <c r="M127" s="373"/>
      <c r="N127" s="375"/>
      <c r="V127" s="361"/>
      <c r="W127" s="367"/>
      <c r="AA127" s="335" t="s">
        <v>443</v>
      </c>
      <c r="AC127" s="367"/>
      <c r="AD127" s="384"/>
    </row>
    <row r="128" spans="1:30" s="332" customFormat="1" ht="12" x14ac:dyDescent="0.2">
      <c r="A128" s="372"/>
      <c r="B128" s="371"/>
      <c r="C128" s="1065" t="s">
        <v>447</v>
      </c>
      <c r="D128" s="1065"/>
      <c r="E128" s="1065"/>
      <c r="F128" s="373" t="s">
        <v>444</v>
      </c>
      <c r="G128" s="373" t="s">
        <v>4501</v>
      </c>
      <c r="H128" s="373" t="s">
        <v>436</v>
      </c>
      <c r="I128" s="373" t="s">
        <v>5391</v>
      </c>
      <c r="J128" s="374"/>
      <c r="K128" s="373"/>
      <c r="L128" s="374"/>
      <c r="M128" s="373"/>
      <c r="N128" s="375"/>
      <c r="V128" s="361"/>
      <c r="W128" s="367"/>
      <c r="AA128" s="335" t="s">
        <v>447</v>
      </c>
      <c r="AC128" s="367"/>
      <c r="AD128" s="384"/>
    </row>
    <row r="129" spans="1:32" s="332" customFormat="1" ht="12" x14ac:dyDescent="0.2">
      <c r="A129" s="372"/>
      <c r="B129" s="371"/>
      <c r="C129" s="1077" t="s">
        <v>450</v>
      </c>
      <c r="D129" s="1077"/>
      <c r="E129" s="1077"/>
      <c r="F129" s="376"/>
      <c r="G129" s="376"/>
      <c r="H129" s="376"/>
      <c r="I129" s="376"/>
      <c r="J129" s="377">
        <v>348.46</v>
      </c>
      <c r="K129" s="376"/>
      <c r="L129" s="377">
        <v>263.52</v>
      </c>
      <c r="M129" s="376"/>
      <c r="N129" s="378"/>
      <c r="V129" s="361"/>
      <c r="W129" s="367"/>
      <c r="AB129" s="335" t="s">
        <v>450</v>
      </c>
      <c r="AC129" s="367"/>
      <c r="AD129" s="384"/>
    </row>
    <row r="130" spans="1:32" s="332" customFormat="1" ht="12" x14ac:dyDescent="0.2">
      <c r="A130" s="372"/>
      <c r="B130" s="371"/>
      <c r="C130" s="1065" t="s">
        <v>451</v>
      </c>
      <c r="D130" s="1065"/>
      <c r="E130" s="1065"/>
      <c r="F130" s="373"/>
      <c r="G130" s="373"/>
      <c r="H130" s="373"/>
      <c r="I130" s="373"/>
      <c r="J130" s="374"/>
      <c r="K130" s="373"/>
      <c r="L130" s="374">
        <v>100.76</v>
      </c>
      <c r="M130" s="373"/>
      <c r="N130" s="375"/>
      <c r="V130" s="361"/>
      <c r="W130" s="367"/>
      <c r="AA130" s="335" t="s">
        <v>451</v>
      </c>
      <c r="AC130" s="367"/>
      <c r="AD130" s="384"/>
    </row>
    <row r="131" spans="1:32" s="332" customFormat="1" ht="22.5" x14ac:dyDescent="0.2">
      <c r="A131" s="372"/>
      <c r="B131" s="371" t="s">
        <v>652</v>
      </c>
      <c r="C131" s="1065" t="s">
        <v>653</v>
      </c>
      <c r="D131" s="1065"/>
      <c r="E131" s="1065"/>
      <c r="F131" s="373" t="s">
        <v>454</v>
      </c>
      <c r="G131" s="373" t="s">
        <v>654</v>
      </c>
      <c r="H131" s="373"/>
      <c r="I131" s="373" t="s">
        <v>654</v>
      </c>
      <c r="J131" s="374"/>
      <c r="K131" s="373"/>
      <c r="L131" s="374">
        <v>92.7</v>
      </c>
      <c r="M131" s="373"/>
      <c r="N131" s="375"/>
      <c r="V131" s="361"/>
      <c r="W131" s="367"/>
      <c r="AA131" s="335" t="s">
        <v>653</v>
      </c>
      <c r="AC131" s="367"/>
      <c r="AD131" s="384"/>
    </row>
    <row r="132" spans="1:32" s="332" customFormat="1" ht="22.5" x14ac:dyDescent="0.2">
      <c r="A132" s="372"/>
      <c r="B132" s="371" t="s">
        <v>655</v>
      </c>
      <c r="C132" s="1065" t="s">
        <v>656</v>
      </c>
      <c r="D132" s="1065"/>
      <c r="E132" s="1065"/>
      <c r="F132" s="373" t="s">
        <v>454</v>
      </c>
      <c r="G132" s="373" t="s">
        <v>657</v>
      </c>
      <c r="H132" s="373"/>
      <c r="I132" s="373" t="s">
        <v>657</v>
      </c>
      <c r="J132" s="374"/>
      <c r="K132" s="373"/>
      <c r="L132" s="374">
        <v>46.35</v>
      </c>
      <c r="M132" s="373"/>
      <c r="N132" s="375"/>
      <c r="V132" s="361"/>
      <c r="W132" s="367"/>
      <c r="AA132" s="335" t="s">
        <v>656</v>
      </c>
      <c r="AC132" s="367"/>
      <c r="AD132" s="384"/>
    </row>
    <row r="133" spans="1:32" s="332" customFormat="1" ht="12" x14ac:dyDescent="0.2">
      <c r="A133" s="379"/>
      <c r="B133" s="380"/>
      <c r="C133" s="1068" t="s">
        <v>459</v>
      </c>
      <c r="D133" s="1068"/>
      <c r="E133" s="1068"/>
      <c r="F133" s="364"/>
      <c r="G133" s="364"/>
      <c r="H133" s="364"/>
      <c r="I133" s="364"/>
      <c r="J133" s="365"/>
      <c r="K133" s="364"/>
      <c r="L133" s="365">
        <v>402.57</v>
      </c>
      <c r="M133" s="376"/>
      <c r="N133" s="366"/>
      <c r="V133" s="361"/>
      <c r="W133" s="367"/>
      <c r="AC133" s="367" t="s">
        <v>459</v>
      </c>
      <c r="AD133" s="384"/>
    </row>
    <row r="134" spans="1:32" s="332" customFormat="1" ht="1.5" customHeight="1" x14ac:dyDescent="0.2">
      <c r="A134" s="386"/>
      <c r="B134" s="380"/>
      <c r="C134" s="380"/>
      <c r="D134" s="380"/>
      <c r="E134" s="380"/>
      <c r="F134" s="386"/>
      <c r="G134" s="386"/>
      <c r="H134" s="386"/>
      <c r="I134" s="386"/>
      <c r="J134" s="390"/>
      <c r="K134" s="386"/>
      <c r="L134" s="390"/>
      <c r="M134" s="373"/>
      <c r="N134" s="390"/>
      <c r="V134" s="361"/>
      <c r="W134" s="367"/>
      <c r="AC134" s="367"/>
      <c r="AD134" s="384"/>
    </row>
    <row r="135" spans="1:32" s="332" customFormat="1" ht="12" x14ac:dyDescent="0.2">
      <c r="A135" s="391"/>
      <c r="B135" s="392"/>
      <c r="C135" s="1068" t="s">
        <v>4698</v>
      </c>
      <c r="D135" s="1068"/>
      <c r="E135" s="1068"/>
      <c r="F135" s="1068"/>
      <c r="G135" s="1068"/>
      <c r="H135" s="1068"/>
      <c r="I135" s="1068"/>
      <c r="J135" s="1068"/>
      <c r="K135" s="1068"/>
      <c r="L135" s="393"/>
      <c r="M135" s="394"/>
      <c r="N135" s="395"/>
      <c r="V135" s="361"/>
      <c r="W135" s="367"/>
      <c r="AC135" s="367"/>
      <c r="AD135" s="384"/>
      <c r="AE135" s="367" t="s">
        <v>4698</v>
      </c>
    </row>
    <row r="136" spans="1:32" s="332" customFormat="1" ht="12" x14ac:dyDescent="0.2">
      <c r="A136" s="396"/>
      <c r="B136" s="371"/>
      <c r="C136" s="1065" t="s">
        <v>512</v>
      </c>
      <c r="D136" s="1065"/>
      <c r="E136" s="1065"/>
      <c r="F136" s="1065"/>
      <c r="G136" s="1065"/>
      <c r="H136" s="1065"/>
      <c r="I136" s="1065"/>
      <c r="J136" s="1065"/>
      <c r="K136" s="1065"/>
      <c r="L136" s="397">
        <v>1517.41</v>
      </c>
      <c r="M136" s="398"/>
      <c r="N136" s="399"/>
      <c r="V136" s="361"/>
      <c r="W136" s="367"/>
      <c r="AC136" s="367"/>
      <c r="AD136" s="384"/>
      <c r="AE136" s="367"/>
      <c r="AF136" s="335" t="s">
        <v>512</v>
      </c>
    </row>
    <row r="137" spans="1:32" s="332" customFormat="1" ht="12" x14ac:dyDescent="0.2">
      <c r="A137" s="396"/>
      <c r="B137" s="371"/>
      <c r="C137" s="1065" t="s">
        <v>513</v>
      </c>
      <c r="D137" s="1065"/>
      <c r="E137" s="1065"/>
      <c r="F137" s="1065"/>
      <c r="G137" s="1065"/>
      <c r="H137" s="1065"/>
      <c r="I137" s="1065"/>
      <c r="J137" s="1065"/>
      <c r="K137" s="1065"/>
      <c r="L137" s="397"/>
      <c r="M137" s="398"/>
      <c r="N137" s="399"/>
      <c r="V137" s="361"/>
      <c r="W137" s="367"/>
      <c r="AC137" s="367"/>
      <c r="AD137" s="384"/>
      <c r="AE137" s="367"/>
      <c r="AF137" s="335" t="s">
        <v>513</v>
      </c>
    </row>
    <row r="138" spans="1:32" s="332" customFormat="1" ht="12" x14ac:dyDescent="0.2">
      <c r="A138" s="396"/>
      <c r="B138" s="371"/>
      <c r="C138" s="1065" t="s">
        <v>514</v>
      </c>
      <c r="D138" s="1065"/>
      <c r="E138" s="1065"/>
      <c r="F138" s="1065"/>
      <c r="G138" s="1065"/>
      <c r="H138" s="1065"/>
      <c r="I138" s="1065"/>
      <c r="J138" s="1065"/>
      <c r="K138" s="1065"/>
      <c r="L138" s="397">
        <v>484.84</v>
      </c>
      <c r="M138" s="398"/>
      <c r="N138" s="399"/>
      <c r="V138" s="361"/>
      <c r="W138" s="367"/>
      <c r="AC138" s="367"/>
      <c r="AD138" s="384"/>
      <c r="AE138" s="367"/>
      <c r="AF138" s="335" t="s">
        <v>514</v>
      </c>
    </row>
    <row r="139" spans="1:32" s="332" customFormat="1" ht="12" x14ac:dyDescent="0.2">
      <c r="A139" s="396"/>
      <c r="B139" s="371"/>
      <c r="C139" s="1065" t="s">
        <v>515</v>
      </c>
      <c r="D139" s="1065"/>
      <c r="E139" s="1065"/>
      <c r="F139" s="1065"/>
      <c r="G139" s="1065"/>
      <c r="H139" s="1065"/>
      <c r="I139" s="1065"/>
      <c r="J139" s="1065"/>
      <c r="K139" s="1065"/>
      <c r="L139" s="397">
        <v>509.81</v>
      </c>
      <c r="M139" s="398"/>
      <c r="N139" s="399"/>
      <c r="V139" s="361"/>
      <c r="W139" s="367"/>
      <c r="AC139" s="367"/>
      <c r="AD139" s="384"/>
      <c r="AE139" s="367"/>
      <c r="AF139" s="335" t="s">
        <v>515</v>
      </c>
    </row>
    <row r="140" spans="1:32" s="332" customFormat="1" ht="12" x14ac:dyDescent="0.2">
      <c r="A140" s="396"/>
      <c r="B140" s="371"/>
      <c r="C140" s="1065" t="s">
        <v>516</v>
      </c>
      <c r="D140" s="1065"/>
      <c r="E140" s="1065"/>
      <c r="F140" s="1065"/>
      <c r="G140" s="1065"/>
      <c r="H140" s="1065"/>
      <c r="I140" s="1065"/>
      <c r="J140" s="1065"/>
      <c r="K140" s="1065"/>
      <c r="L140" s="397">
        <v>62.91</v>
      </c>
      <c r="M140" s="398"/>
      <c r="N140" s="399"/>
      <c r="V140" s="361"/>
      <c r="W140" s="367"/>
      <c r="AC140" s="367"/>
      <c r="AD140" s="384"/>
      <c r="AE140" s="367"/>
      <c r="AF140" s="335" t="s">
        <v>516</v>
      </c>
    </row>
    <row r="141" spans="1:32" s="332" customFormat="1" ht="12" x14ac:dyDescent="0.2">
      <c r="A141" s="396"/>
      <c r="B141" s="371"/>
      <c r="C141" s="1065" t="s">
        <v>517</v>
      </c>
      <c r="D141" s="1065"/>
      <c r="E141" s="1065"/>
      <c r="F141" s="1065"/>
      <c r="G141" s="1065"/>
      <c r="H141" s="1065"/>
      <c r="I141" s="1065"/>
      <c r="J141" s="1065"/>
      <c r="K141" s="1065"/>
      <c r="L141" s="397">
        <v>522.76</v>
      </c>
      <c r="M141" s="398"/>
      <c r="N141" s="399"/>
      <c r="V141" s="361"/>
      <c r="W141" s="367"/>
      <c r="AC141" s="367"/>
      <c r="AD141" s="384"/>
      <c r="AE141" s="367"/>
      <c r="AF141" s="335" t="s">
        <v>517</v>
      </c>
    </row>
    <row r="142" spans="1:32" s="332" customFormat="1" ht="12" x14ac:dyDescent="0.2">
      <c r="A142" s="396"/>
      <c r="B142" s="371"/>
      <c r="C142" s="1065" t="s">
        <v>518</v>
      </c>
      <c r="D142" s="1065"/>
      <c r="E142" s="1065"/>
      <c r="F142" s="1065"/>
      <c r="G142" s="1065"/>
      <c r="H142" s="1065"/>
      <c r="I142" s="1065"/>
      <c r="J142" s="1065"/>
      <c r="K142" s="1065"/>
      <c r="L142" s="397">
        <v>2246.9499999999998</v>
      </c>
      <c r="M142" s="398"/>
      <c r="N142" s="399"/>
      <c r="V142" s="361"/>
      <c r="W142" s="367"/>
      <c r="AC142" s="367"/>
      <c r="AD142" s="384"/>
      <c r="AE142" s="367"/>
      <c r="AF142" s="335" t="s">
        <v>518</v>
      </c>
    </row>
    <row r="143" spans="1:32" s="332" customFormat="1" ht="12" x14ac:dyDescent="0.2">
      <c r="A143" s="396"/>
      <c r="B143" s="371"/>
      <c r="C143" s="1065" t="s">
        <v>513</v>
      </c>
      <c r="D143" s="1065"/>
      <c r="E143" s="1065"/>
      <c r="F143" s="1065"/>
      <c r="G143" s="1065"/>
      <c r="H143" s="1065"/>
      <c r="I143" s="1065"/>
      <c r="J143" s="1065"/>
      <c r="K143" s="1065"/>
      <c r="L143" s="397"/>
      <c r="M143" s="398"/>
      <c r="N143" s="399"/>
      <c r="V143" s="361"/>
      <c r="W143" s="367"/>
      <c r="AC143" s="367"/>
      <c r="AD143" s="384"/>
      <c r="AE143" s="367"/>
      <c r="AF143" s="335" t="s">
        <v>513</v>
      </c>
    </row>
    <row r="144" spans="1:32" s="332" customFormat="1" ht="12" x14ac:dyDescent="0.2">
      <c r="A144" s="396"/>
      <c r="B144" s="371"/>
      <c r="C144" s="1065" t="s">
        <v>519</v>
      </c>
      <c r="D144" s="1065"/>
      <c r="E144" s="1065"/>
      <c r="F144" s="1065"/>
      <c r="G144" s="1065"/>
      <c r="H144" s="1065"/>
      <c r="I144" s="1065"/>
      <c r="J144" s="1065"/>
      <c r="K144" s="1065"/>
      <c r="L144" s="397">
        <v>484.84</v>
      </c>
      <c r="M144" s="398"/>
      <c r="N144" s="399"/>
      <c r="V144" s="361"/>
      <c r="W144" s="367"/>
      <c r="AC144" s="367"/>
      <c r="AD144" s="384"/>
      <c r="AE144" s="367"/>
      <c r="AF144" s="335" t="s">
        <v>519</v>
      </c>
    </row>
    <row r="145" spans="1:34" s="332" customFormat="1" ht="12" x14ac:dyDescent="0.2">
      <c r="A145" s="396"/>
      <c r="B145" s="371"/>
      <c r="C145" s="1065" t="s">
        <v>520</v>
      </c>
      <c r="D145" s="1065"/>
      <c r="E145" s="1065"/>
      <c r="F145" s="1065"/>
      <c r="G145" s="1065"/>
      <c r="H145" s="1065"/>
      <c r="I145" s="1065"/>
      <c r="J145" s="1065"/>
      <c r="K145" s="1065"/>
      <c r="L145" s="397">
        <v>509.81</v>
      </c>
      <c r="M145" s="398"/>
      <c r="N145" s="399"/>
      <c r="V145" s="361"/>
      <c r="W145" s="367"/>
      <c r="AC145" s="367"/>
      <c r="AD145" s="384"/>
      <c r="AE145" s="367"/>
      <c r="AF145" s="335" t="s">
        <v>520</v>
      </c>
    </row>
    <row r="146" spans="1:34" s="332" customFormat="1" ht="12" x14ac:dyDescent="0.2">
      <c r="A146" s="396"/>
      <c r="B146" s="371"/>
      <c r="C146" s="1065" t="s">
        <v>521</v>
      </c>
      <c r="D146" s="1065"/>
      <c r="E146" s="1065"/>
      <c r="F146" s="1065"/>
      <c r="G146" s="1065"/>
      <c r="H146" s="1065"/>
      <c r="I146" s="1065"/>
      <c r="J146" s="1065"/>
      <c r="K146" s="1065"/>
      <c r="L146" s="397">
        <v>522.76</v>
      </c>
      <c r="M146" s="398"/>
      <c r="N146" s="399"/>
      <c r="V146" s="361"/>
      <c r="W146" s="367"/>
      <c r="AC146" s="367"/>
      <c r="AD146" s="384"/>
      <c r="AE146" s="367"/>
      <c r="AF146" s="335" t="s">
        <v>521</v>
      </c>
    </row>
    <row r="147" spans="1:34" s="332" customFormat="1" ht="12" x14ac:dyDescent="0.2">
      <c r="A147" s="396"/>
      <c r="B147" s="371"/>
      <c r="C147" s="1065" t="s">
        <v>522</v>
      </c>
      <c r="D147" s="1065"/>
      <c r="E147" s="1065"/>
      <c r="F147" s="1065"/>
      <c r="G147" s="1065"/>
      <c r="H147" s="1065"/>
      <c r="I147" s="1065"/>
      <c r="J147" s="1065"/>
      <c r="K147" s="1065"/>
      <c r="L147" s="397">
        <v>496.34</v>
      </c>
      <c r="M147" s="398"/>
      <c r="N147" s="399"/>
      <c r="V147" s="361"/>
      <c r="W147" s="367"/>
      <c r="AC147" s="367"/>
      <c r="AD147" s="384"/>
      <c r="AE147" s="367"/>
      <c r="AF147" s="335" t="s">
        <v>522</v>
      </c>
    </row>
    <row r="148" spans="1:34" s="332" customFormat="1" ht="12" x14ac:dyDescent="0.2">
      <c r="A148" s="396"/>
      <c r="B148" s="371"/>
      <c r="C148" s="1065" t="s">
        <v>523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233.2</v>
      </c>
      <c r="M148" s="398"/>
      <c r="N148" s="399"/>
      <c r="V148" s="361"/>
      <c r="W148" s="367"/>
      <c r="AC148" s="367"/>
      <c r="AD148" s="384"/>
      <c r="AE148" s="367"/>
      <c r="AF148" s="335" t="s">
        <v>523</v>
      </c>
    </row>
    <row r="149" spans="1:34" s="332" customFormat="1" ht="12" x14ac:dyDescent="0.2">
      <c r="A149" s="396"/>
      <c r="B149" s="371"/>
      <c r="C149" s="1065" t="s">
        <v>524</v>
      </c>
      <c r="D149" s="1065"/>
      <c r="E149" s="1065"/>
      <c r="F149" s="1065"/>
      <c r="G149" s="1065"/>
      <c r="H149" s="1065"/>
      <c r="I149" s="1065"/>
      <c r="J149" s="1065"/>
      <c r="K149" s="1065"/>
      <c r="L149" s="397">
        <v>547.75</v>
      </c>
      <c r="M149" s="398"/>
      <c r="N149" s="399"/>
      <c r="V149" s="361"/>
      <c r="W149" s="367"/>
      <c r="AC149" s="367"/>
      <c r="AD149" s="384"/>
      <c r="AE149" s="367"/>
      <c r="AF149" s="335" t="s">
        <v>524</v>
      </c>
    </row>
    <row r="150" spans="1:34" s="332" customFormat="1" ht="12" x14ac:dyDescent="0.2">
      <c r="A150" s="396"/>
      <c r="B150" s="371"/>
      <c r="C150" s="1065" t="s">
        <v>525</v>
      </c>
      <c r="D150" s="1065"/>
      <c r="E150" s="1065"/>
      <c r="F150" s="1065"/>
      <c r="G150" s="1065"/>
      <c r="H150" s="1065"/>
      <c r="I150" s="1065"/>
      <c r="J150" s="1065"/>
      <c r="K150" s="1065"/>
      <c r="L150" s="397">
        <v>496.34</v>
      </c>
      <c r="M150" s="398"/>
      <c r="N150" s="399"/>
      <c r="V150" s="361"/>
      <c r="W150" s="367"/>
      <c r="AC150" s="367"/>
      <c r="AD150" s="384"/>
      <c r="AE150" s="367"/>
      <c r="AF150" s="335" t="s">
        <v>525</v>
      </c>
    </row>
    <row r="151" spans="1:34" s="332" customFormat="1" ht="12" x14ac:dyDescent="0.2">
      <c r="A151" s="396"/>
      <c r="B151" s="371"/>
      <c r="C151" s="1065" t="s">
        <v>526</v>
      </c>
      <c r="D151" s="1065"/>
      <c r="E151" s="1065"/>
      <c r="F151" s="1065"/>
      <c r="G151" s="1065"/>
      <c r="H151" s="1065"/>
      <c r="I151" s="1065"/>
      <c r="J151" s="1065"/>
      <c r="K151" s="1065"/>
      <c r="L151" s="397">
        <v>233.2</v>
      </c>
      <c r="M151" s="398"/>
      <c r="N151" s="399"/>
      <c r="V151" s="361"/>
      <c r="W151" s="367"/>
      <c r="AC151" s="367"/>
      <c r="AD151" s="384"/>
      <c r="AE151" s="367"/>
      <c r="AF151" s="335" t="s">
        <v>526</v>
      </c>
    </row>
    <row r="152" spans="1:34" s="332" customFormat="1" ht="12" x14ac:dyDescent="0.2">
      <c r="A152" s="396"/>
      <c r="B152" s="390"/>
      <c r="C152" s="1067" t="s">
        <v>4699</v>
      </c>
      <c r="D152" s="1067"/>
      <c r="E152" s="1067"/>
      <c r="F152" s="1067"/>
      <c r="G152" s="1067"/>
      <c r="H152" s="1067"/>
      <c r="I152" s="1067"/>
      <c r="J152" s="1067"/>
      <c r="K152" s="1067"/>
      <c r="L152" s="400">
        <v>2246.9499999999998</v>
      </c>
      <c r="M152" s="401"/>
      <c r="N152" s="402"/>
      <c r="V152" s="361"/>
      <c r="W152" s="367"/>
      <c r="AC152" s="367"/>
      <c r="AD152" s="384"/>
      <c r="AE152" s="367"/>
      <c r="AG152" s="367" t="s">
        <v>4699</v>
      </c>
    </row>
    <row r="153" spans="1:34" s="332" customFormat="1" ht="12" x14ac:dyDescent="0.2">
      <c r="A153" s="1195" t="s">
        <v>5392</v>
      </c>
      <c r="B153" s="1196"/>
      <c r="C153" s="1196"/>
      <c r="D153" s="1196"/>
      <c r="E153" s="1196"/>
      <c r="F153" s="1196"/>
      <c r="G153" s="1196"/>
      <c r="H153" s="1196"/>
      <c r="I153" s="1196"/>
      <c r="J153" s="1196"/>
      <c r="K153" s="1196"/>
      <c r="L153" s="1196"/>
      <c r="M153" s="1196"/>
      <c r="N153" s="1197"/>
      <c r="V153" s="361" t="s">
        <v>5392</v>
      </c>
      <c r="W153" s="367"/>
      <c r="AC153" s="367"/>
      <c r="AD153" s="384"/>
      <c r="AE153" s="367"/>
      <c r="AG153" s="367"/>
    </row>
    <row r="154" spans="1:34" s="332" customFormat="1" ht="12" x14ac:dyDescent="0.2">
      <c r="A154" s="1192" t="s">
        <v>2525</v>
      </c>
      <c r="B154" s="1193"/>
      <c r="C154" s="1193"/>
      <c r="D154" s="1193"/>
      <c r="E154" s="1193"/>
      <c r="F154" s="1193"/>
      <c r="G154" s="1193"/>
      <c r="H154" s="1193"/>
      <c r="I154" s="1193"/>
      <c r="J154" s="1193"/>
      <c r="K154" s="1193"/>
      <c r="L154" s="1193"/>
      <c r="M154" s="1193"/>
      <c r="N154" s="1194"/>
      <c r="V154" s="361"/>
      <c r="W154" s="367"/>
      <c r="AC154" s="367"/>
      <c r="AD154" s="384"/>
      <c r="AE154" s="367"/>
      <c r="AG154" s="367"/>
      <c r="AH154" s="367" t="s">
        <v>2525</v>
      </c>
    </row>
    <row r="155" spans="1:34" s="332" customFormat="1" ht="67.5" x14ac:dyDescent="0.2">
      <c r="A155" s="362" t="s">
        <v>509</v>
      </c>
      <c r="B155" s="363" t="s">
        <v>5393</v>
      </c>
      <c r="C155" s="1068" t="s">
        <v>5394</v>
      </c>
      <c r="D155" s="1068"/>
      <c r="E155" s="1068"/>
      <c r="F155" s="364" t="s">
        <v>5015</v>
      </c>
      <c r="G155" s="364"/>
      <c r="H155" s="364"/>
      <c r="I155" s="364" t="s">
        <v>3267</v>
      </c>
      <c r="J155" s="365"/>
      <c r="K155" s="364"/>
      <c r="L155" s="365"/>
      <c r="M155" s="364"/>
      <c r="N155" s="366"/>
      <c r="V155" s="361"/>
      <c r="W155" s="367" t="s">
        <v>5394</v>
      </c>
      <c r="AC155" s="367"/>
      <c r="AD155" s="384"/>
      <c r="AE155" s="367"/>
      <c r="AG155" s="367"/>
      <c r="AH155" s="367"/>
    </row>
    <row r="156" spans="1:34" s="332" customFormat="1" ht="12" x14ac:dyDescent="0.2">
      <c r="A156" s="368"/>
      <c r="B156" s="369"/>
      <c r="C156" s="1065" t="s">
        <v>5395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X156" s="335" t="s">
        <v>5395</v>
      </c>
      <c r="AC156" s="367"/>
      <c r="AD156" s="384"/>
      <c r="AE156" s="367"/>
      <c r="AG156" s="367"/>
      <c r="AH156" s="367"/>
    </row>
    <row r="157" spans="1:34" s="332" customFormat="1" ht="33.75" x14ac:dyDescent="0.2">
      <c r="A157" s="370"/>
      <c r="B157" s="371" t="s">
        <v>430</v>
      </c>
      <c r="C157" s="1065" t="s">
        <v>431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Y157" s="335" t="s">
        <v>431</v>
      </c>
      <c r="AC157" s="367"/>
      <c r="AD157" s="384"/>
      <c r="AE157" s="367"/>
      <c r="AG157" s="367"/>
      <c r="AH157" s="367"/>
    </row>
    <row r="158" spans="1:34" s="332" customFormat="1" ht="12" x14ac:dyDescent="0.2">
      <c r="A158" s="372"/>
      <c r="B158" s="371" t="s">
        <v>423</v>
      </c>
      <c r="C158" s="1065" t="s">
        <v>432</v>
      </c>
      <c r="D158" s="1065"/>
      <c r="E158" s="1065"/>
      <c r="F158" s="373"/>
      <c r="G158" s="373"/>
      <c r="H158" s="373"/>
      <c r="I158" s="373"/>
      <c r="J158" s="374">
        <v>2521.46</v>
      </c>
      <c r="K158" s="373" t="s">
        <v>436</v>
      </c>
      <c r="L158" s="374">
        <v>56.73</v>
      </c>
      <c r="M158" s="373"/>
      <c r="N158" s="375"/>
      <c r="V158" s="361"/>
      <c r="W158" s="367"/>
      <c r="Z158" s="335" t="s">
        <v>432</v>
      </c>
      <c r="AC158" s="367"/>
      <c r="AD158" s="384"/>
      <c r="AE158" s="367"/>
      <c r="AG158" s="367"/>
      <c r="AH158" s="367"/>
    </row>
    <row r="159" spans="1:34" s="332" customFormat="1" ht="12" x14ac:dyDescent="0.2">
      <c r="A159" s="372"/>
      <c r="B159" s="371" t="s">
        <v>434</v>
      </c>
      <c r="C159" s="1065" t="s">
        <v>435</v>
      </c>
      <c r="D159" s="1065"/>
      <c r="E159" s="1065"/>
      <c r="F159" s="373"/>
      <c r="G159" s="373"/>
      <c r="H159" s="373"/>
      <c r="I159" s="373"/>
      <c r="J159" s="374">
        <v>640.4</v>
      </c>
      <c r="K159" s="373" t="s">
        <v>436</v>
      </c>
      <c r="L159" s="374">
        <v>14.41</v>
      </c>
      <c r="M159" s="373"/>
      <c r="N159" s="375"/>
      <c r="V159" s="361"/>
      <c r="W159" s="367"/>
      <c r="Z159" s="335" t="s">
        <v>435</v>
      </c>
      <c r="AC159" s="367"/>
      <c r="AD159" s="384"/>
      <c r="AE159" s="367"/>
      <c r="AG159" s="367"/>
      <c r="AH159" s="367"/>
    </row>
    <row r="160" spans="1:34" s="332" customFormat="1" ht="12" x14ac:dyDescent="0.2">
      <c r="A160" s="372"/>
      <c r="B160" s="371" t="s">
        <v>437</v>
      </c>
      <c r="C160" s="1065" t="s">
        <v>438</v>
      </c>
      <c r="D160" s="1065"/>
      <c r="E160" s="1065"/>
      <c r="F160" s="373"/>
      <c r="G160" s="373"/>
      <c r="H160" s="373"/>
      <c r="I160" s="373"/>
      <c r="J160" s="374">
        <v>46.78</v>
      </c>
      <c r="K160" s="373" t="s">
        <v>436</v>
      </c>
      <c r="L160" s="374">
        <v>1.05</v>
      </c>
      <c r="M160" s="373"/>
      <c r="N160" s="375"/>
      <c r="V160" s="361"/>
      <c r="W160" s="367"/>
      <c r="Z160" s="335" t="s">
        <v>438</v>
      </c>
      <c r="AC160" s="367"/>
      <c r="AD160" s="384"/>
      <c r="AE160" s="367"/>
      <c r="AG160" s="367"/>
      <c r="AH160" s="367"/>
    </row>
    <row r="161" spans="1:34" s="332" customFormat="1" ht="12" x14ac:dyDescent="0.2">
      <c r="A161" s="372"/>
      <c r="B161" s="371" t="s">
        <v>439</v>
      </c>
      <c r="C161" s="1065" t="s">
        <v>440</v>
      </c>
      <c r="D161" s="1065"/>
      <c r="E161" s="1065"/>
      <c r="F161" s="373"/>
      <c r="G161" s="373"/>
      <c r="H161" s="373"/>
      <c r="I161" s="373"/>
      <c r="J161" s="374">
        <v>115.53</v>
      </c>
      <c r="K161" s="373"/>
      <c r="L161" s="374">
        <v>2.08</v>
      </c>
      <c r="M161" s="373"/>
      <c r="N161" s="375"/>
      <c r="V161" s="361"/>
      <c r="W161" s="367"/>
      <c r="Z161" s="335" t="s">
        <v>440</v>
      </c>
      <c r="AC161" s="367"/>
      <c r="AD161" s="384"/>
      <c r="AE161" s="367"/>
      <c r="AG161" s="367"/>
      <c r="AH161" s="367"/>
    </row>
    <row r="162" spans="1:34" s="332" customFormat="1" ht="12" x14ac:dyDescent="0.2">
      <c r="A162" s="368"/>
      <c r="B162" s="381" t="s">
        <v>5396</v>
      </c>
      <c r="C162" s="1076" t="s">
        <v>5397</v>
      </c>
      <c r="D162" s="1076"/>
      <c r="E162" s="1076"/>
      <c r="F162" s="382" t="s">
        <v>1017</v>
      </c>
      <c r="G162" s="382" t="s">
        <v>489</v>
      </c>
      <c r="H162" s="382"/>
      <c r="I162" s="382" t="s">
        <v>489</v>
      </c>
      <c r="J162" s="371"/>
      <c r="K162" s="373"/>
      <c r="L162" s="374"/>
      <c r="M162" s="373"/>
      <c r="N162" s="383"/>
      <c r="V162" s="361"/>
      <c r="W162" s="367"/>
      <c r="AC162" s="367"/>
      <c r="AD162" s="384" t="s">
        <v>5397</v>
      </c>
      <c r="AE162" s="367"/>
      <c r="AG162" s="367"/>
      <c r="AH162" s="367"/>
    </row>
    <row r="163" spans="1:34" s="332" customFormat="1" ht="12" x14ac:dyDescent="0.2">
      <c r="A163" s="368"/>
      <c r="B163" s="381" t="s">
        <v>5398</v>
      </c>
      <c r="C163" s="1076" t="s">
        <v>5399</v>
      </c>
      <c r="D163" s="1076"/>
      <c r="E163" s="1076"/>
      <c r="F163" s="382" t="s">
        <v>1003</v>
      </c>
      <c r="G163" s="382" t="s">
        <v>5400</v>
      </c>
      <c r="H163" s="382"/>
      <c r="I163" s="382" t="s">
        <v>592</v>
      </c>
      <c r="J163" s="371"/>
      <c r="K163" s="373"/>
      <c r="L163" s="374"/>
      <c r="M163" s="373"/>
      <c r="N163" s="383"/>
      <c r="V163" s="361"/>
      <c r="W163" s="367"/>
      <c r="AC163" s="367"/>
      <c r="AD163" s="384" t="s">
        <v>5399</v>
      </c>
      <c r="AE163" s="367"/>
      <c r="AG163" s="367"/>
      <c r="AH163" s="367"/>
    </row>
    <row r="164" spans="1:34" s="332" customFormat="1" ht="12" x14ac:dyDescent="0.2">
      <c r="A164" s="372"/>
      <c r="B164" s="371"/>
      <c r="C164" s="1065" t="s">
        <v>443</v>
      </c>
      <c r="D164" s="1065"/>
      <c r="E164" s="1065"/>
      <c r="F164" s="373" t="s">
        <v>444</v>
      </c>
      <c r="G164" s="373" t="s">
        <v>3668</v>
      </c>
      <c r="H164" s="373" t="s">
        <v>436</v>
      </c>
      <c r="I164" s="373" t="s">
        <v>5401</v>
      </c>
      <c r="J164" s="374"/>
      <c r="K164" s="373"/>
      <c r="L164" s="374"/>
      <c r="M164" s="373"/>
      <c r="N164" s="375"/>
      <c r="V164" s="361"/>
      <c r="W164" s="367"/>
      <c r="AA164" s="335" t="s">
        <v>443</v>
      </c>
      <c r="AC164" s="367"/>
      <c r="AD164" s="384"/>
      <c r="AE164" s="367"/>
      <c r="AG164" s="367"/>
      <c r="AH164" s="367"/>
    </row>
    <row r="165" spans="1:34" s="332" customFormat="1" ht="12" x14ac:dyDescent="0.2">
      <c r="A165" s="372"/>
      <c r="B165" s="371"/>
      <c r="C165" s="1065" t="s">
        <v>447</v>
      </c>
      <c r="D165" s="1065"/>
      <c r="E165" s="1065"/>
      <c r="F165" s="373" t="s">
        <v>444</v>
      </c>
      <c r="G165" s="373" t="s">
        <v>5402</v>
      </c>
      <c r="H165" s="373" t="s">
        <v>436</v>
      </c>
      <c r="I165" s="373" t="s">
        <v>5403</v>
      </c>
      <c r="J165" s="374"/>
      <c r="K165" s="373"/>
      <c r="L165" s="374"/>
      <c r="M165" s="373"/>
      <c r="N165" s="375"/>
      <c r="V165" s="361"/>
      <c r="W165" s="367"/>
      <c r="AA165" s="335" t="s">
        <v>447</v>
      </c>
      <c r="AC165" s="367"/>
      <c r="AD165" s="384"/>
      <c r="AE165" s="367"/>
      <c r="AG165" s="367"/>
      <c r="AH165" s="367"/>
    </row>
    <row r="166" spans="1:34" s="332" customFormat="1" ht="12" x14ac:dyDescent="0.2">
      <c r="A166" s="372"/>
      <c r="B166" s="371"/>
      <c r="C166" s="1077" t="s">
        <v>450</v>
      </c>
      <c r="D166" s="1077"/>
      <c r="E166" s="1077"/>
      <c r="F166" s="376"/>
      <c r="G166" s="376"/>
      <c r="H166" s="376"/>
      <c r="I166" s="376"/>
      <c r="J166" s="377">
        <v>3277.39</v>
      </c>
      <c r="K166" s="376"/>
      <c r="L166" s="377">
        <v>73.22</v>
      </c>
      <c r="M166" s="376"/>
      <c r="N166" s="378"/>
      <c r="V166" s="361"/>
      <c r="W166" s="367"/>
      <c r="AB166" s="335" t="s">
        <v>450</v>
      </c>
      <c r="AC166" s="367"/>
      <c r="AD166" s="384"/>
      <c r="AE166" s="367"/>
      <c r="AG166" s="367"/>
      <c r="AH166" s="367"/>
    </row>
    <row r="167" spans="1:34" s="332" customFormat="1" ht="12" x14ac:dyDescent="0.2">
      <c r="A167" s="372"/>
      <c r="B167" s="371"/>
      <c r="C167" s="1065" t="s">
        <v>451</v>
      </c>
      <c r="D167" s="1065"/>
      <c r="E167" s="1065"/>
      <c r="F167" s="373"/>
      <c r="G167" s="373"/>
      <c r="H167" s="373"/>
      <c r="I167" s="373"/>
      <c r="J167" s="374"/>
      <c r="K167" s="373"/>
      <c r="L167" s="374">
        <v>57.78</v>
      </c>
      <c r="M167" s="373"/>
      <c r="N167" s="375"/>
      <c r="V167" s="361"/>
      <c r="W167" s="367"/>
      <c r="AA167" s="335" t="s">
        <v>451</v>
      </c>
      <c r="AC167" s="367"/>
      <c r="AD167" s="384"/>
      <c r="AE167" s="367"/>
      <c r="AG167" s="367"/>
      <c r="AH167" s="367"/>
    </row>
    <row r="168" spans="1:34" s="332" customFormat="1" ht="22.5" x14ac:dyDescent="0.2">
      <c r="A168" s="372"/>
      <c r="B168" s="371" t="s">
        <v>4990</v>
      </c>
      <c r="C168" s="1065" t="s">
        <v>4991</v>
      </c>
      <c r="D168" s="1065"/>
      <c r="E168" s="1065"/>
      <c r="F168" s="373" t="s">
        <v>454</v>
      </c>
      <c r="G168" s="373" t="s">
        <v>1754</v>
      </c>
      <c r="H168" s="373"/>
      <c r="I168" s="373" t="s">
        <v>1754</v>
      </c>
      <c r="J168" s="374"/>
      <c r="K168" s="373"/>
      <c r="L168" s="374">
        <v>67.599999999999994</v>
      </c>
      <c r="M168" s="373"/>
      <c r="N168" s="375"/>
      <c r="V168" s="361"/>
      <c r="W168" s="367"/>
      <c r="AA168" s="335" t="s">
        <v>4991</v>
      </c>
      <c r="AC168" s="367"/>
      <c r="AD168" s="384"/>
      <c r="AE168" s="367"/>
      <c r="AG168" s="367"/>
      <c r="AH168" s="367"/>
    </row>
    <row r="169" spans="1:34" s="332" customFormat="1" ht="22.5" x14ac:dyDescent="0.2">
      <c r="A169" s="372"/>
      <c r="B169" s="371" t="s">
        <v>4992</v>
      </c>
      <c r="C169" s="1065" t="s">
        <v>4993</v>
      </c>
      <c r="D169" s="1065"/>
      <c r="E169" s="1065"/>
      <c r="F169" s="373" t="s">
        <v>454</v>
      </c>
      <c r="G169" s="373" t="s">
        <v>980</v>
      </c>
      <c r="H169" s="373"/>
      <c r="I169" s="373" t="s">
        <v>980</v>
      </c>
      <c r="J169" s="374"/>
      <c r="K169" s="373"/>
      <c r="L169" s="374">
        <v>42.76</v>
      </c>
      <c r="M169" s="373"/>
      <c r="N169" s="375"/>
      <c r="V169" s="361"/>
      <c r="W169" s="367"/>
      <c r="AA169" s="335" t="s">
        <v>4993</v>
      </c>
      <c r="AC169" s="367"/>
      <c r="AD169" s="384"/>
      <c r="AE169" s="367"/>
      <c r="AG169" s="367"/>
      <c r="AH169" s="367"/>
    </row>
    <row r="170" spans="1:34" s="332" customFormat="1" ht="12" x14ac:dyDescent="0.2">
      <c r="A170" s="379"/>
      <c r="B170" s="380"/>
      <c r="C170" s="1068" t="s">
        <v>459</v>
      </c>
      <c r="D170" s="1068"/>
      <c r="E170" s="1068"/>
      <c r="F170" s="364"/>
      <c r="G170" s="364"/>
      <c r="H170" s="364"/>
      <c r="I170" s="364"/>
      <c r="J170" s="365"/>
      <c r="K170" s="364"/>
      <c r="L170" s="365">
        <v>183.58</v>
      </c>
      <c r="M170" s="376"/>
      <c r="N170" s="366"/>
      <c r="V170" s="361"/>
      <c r="W170" s="367"/>
      <c r="AC170" s="367" t="s">
        <v>459</v>
      </c>
      <c r="AD170" s="384"/>
      <c r="AE170" s="367"/>
      <c r="AG170" s="367"/>
      <c r="AH170" s="367"/>
    </row>
    <row r="171" spans="1:34" s="332" customFormat="1" ht="33.75" x14ac:dyDescent="0.2">
      <c r="A171" s="362" t="s">
        <v>529</v>
      </c>
      <c r="B171" s="363" t="s">
        <v>5404</v>
      </c>
      <c r="C171" s="1068" t="s">
        <v>5405</v>
      </c>
      <c r="D171" s="1068"/>
      <c r="E171" s="1068"/>
      <c r="F171" s="364" t="s">
        <v>1003</v>
      </c>
      <c r="G171" s="364"/>
      <c r="H171" s="364"/>
      <c r="I171" s="364" t="s">
        <v>592</v>
      </c>
      <c r="J171" s="365">
        <v>136</v>
      </c>
      <c r="K171" s="364"/>
      <c r="L171" s="365">
        <v>2448</v>
      </c>
      <c r="M171" s="364"/>
      <c r="N171" s="366"/>
      <c r="V171" s="361"/>
      <c r="W171" s="367" t="s">
        <v>5405</v>
      </c>
      <c r="AC171" s="367"/>
      <c r="AD171" s="384"/>
      <c r="AE171" s="367"/>
      <c r="AG171" s="367"/>
      <c r="AH171" s="367"/>
    </row>
    <row r="172" spans="1:34" s="332" customFormat="1" ht="12" x14ac:dyDescent="0.2">
      <c r="A172" s="379"/>
      <c r="B172" s="380"/>
      <c r="C172" s="340" t="s">
        <v>462</v>
      </c>
      <c r="D172" s="385"/>
      <c r="E172" s="385"/>
      <c r="F172" s="386"/>
      <c r="G172" s="386"/>
      <c r="H172" s="386"/>
      <c r="I172" s="386"/>
      <c r="J172" s="387"/>
      <c r="K172" s="386"/>
      <c r="L172" s="387"/>
      <c r="M172" s="388"/>
      <c r="N172" s="389"/>
      <c r="V172" s="361"/>
      <c r="W172" s="367"/>
      <c r="AC172" s="367"/>
      <c r="AD172" s="384"/>
      <c r="AE172" s="367"/>
      <c r="AG172" s="367"/>
      <c r="AH172" s="367"/>
    </row>
    <row r="173" spans="1:34" s="332" customFormat="1" ht="1.5" customHeight="1" x14ac:dyDescent="0.2">
      <c r="A173" s="386"/>
      <c r="B173" s="380"/>
      <c r="C173" s="380"/>
      <c r="D173" s="380"/>
      <c r="E173" s="380"/>
      <c r="F173" s="386"/>
      <c r="G173" s="386"/>
      <c r="H173" s="386"/>
      <c r="I173" s="386"/>
      <c r="J173" s="390"/>
      <c r="K173" s="386"/>
      <c r="L173" s="390"/>
      <c r="M173" s="373"/>
      <c r="N173" s="390"/>
      <c r="V173" s="361"/>
      <c r="W173" s="367"/>
      <c r="AC173" s="367"/>
      <c r="AD173" s="384"/>
      <c r="AE173" s="367"/>
      <c r="AG173" s="367"/>
      <c r="AH173" s="367"/>
    </row>
    <row r="174" spans="1:34" s="332" customFormat="1" ht="12" x14ac:dyDescent="0.2">
      <c r="A174" s="391"/>
      <c r="B174" s="392"/>
      <c r="C174" s="1068" t="s">
        <v>5406</v>
      </c>
      <c r="D174" s="1068"/>
      <c r="E174" s="1068"/>
      <c r="F174" s="1068"/>
      <c r="G174" s="1068"/>
      <c r="H174" s="1068"/>
      <c r="I174" s="1068"/>
      <c r="J174" s="1068"/>
      <c r="K174" s="1068"/>
      <c r="L174" s="393"/>
      <c r="M174" s="394"/>
      <c r="N174" s="395"/>
      <c r="V174" s="361"/>
      <c r="W174" s="367"/>
      <c r="AC174" s="367"/>
      <c r="AD174" s="384"/>
      <c r="AE174" s="367" t="s">
        <v>5406</v>
      </c>
      <c r="AG174" s="367"/>
      <c r="AH174" s="367"/>
    </row>
    <row r="175" spans="1:34" s="332" customFormat="1" ht="12" x14ac:dyDescent="0.2">
      <c r="A175" s="396"/>
      <c r="B175" s="371"/>
      <c r="C175" s="1065" t="s">
        <v>512</v>
      </c>
      <c r="D175" s="1065"/>
      <c r="E175" s="1065"/>
      <c r="F175" s="1065"/>
      <c r="G175" s="1065"/>
      <c r="H175" s="1065"/>
      <c r="I175" s="1065"/>
      <c r="J175" s="1065"/>
      <c r="K175" s="1065"/>
      <c r="L175" s="397">
        <v>2521.2199999999998</v>
      </c>
      <c r="M175" s="398"/>
      <c r="N175" s="399"/>
      <c r="V175" s="361"/>
      <c r="W175" s="367"/>
      <c r="AC175" s="367"/>
      <c r="AD175" s="384"/>
      <c r="AE175" s="367"/>
      <c r="AF175" s="335" t="s">
        <v>512</v>
      </c>
      <c r="AG175" s="367"/>
      <c r="AH175" s="367"/>
    </row>
    <row r="176" spans="1:34" s="332" customFormat="1" ht="12" x14ac:dyDescent="0.2">
      <c r="A176" s="396"/>
      <c r="B176" s="371"/>
      <c r="C176" s="1065" t="s">
        <v>513</v>
      </c>
      <c r="D176" s="1065"/>
      <c r="E176" s="1065"/>
      <c r="F176" s="1065"/>
      <c r="G176" s="1065"/>
      <c r="H176" s="1065"/>
      <c r="I176" s="1065"/>
      <c r="J176" s="1065"/>
      <c r="K176" s="1065"/>
      <c r="L176" s="397"/>
      <c r="M176" s="398"/>
      <c r="N176" s="399"/>
      <c r="V176" s="361"/>
      <c r="W176" s="367"/>
      <c r="AC176" s="367"/>
      <c r="AD176" s="384"/>
      <c r="AE176" s="367"/>
      <c r="AF176" s="335" t="s">
        <v>513</v>
      </c>
      <c r="AG176" s="367"/>
      <c r="AH176" s="367"/>
    </row>
    <row r="177" spans="1:34" s="332" customFormat="1" ht="12" x14ac:dyDescent="0.2">
      <c r="A177" s="396"/>
      <c r="B177" s="371"/>
      <c r="C177" s="1065" t="s">
        <v>514</v>
      </c>
      <c r="D177" s="1065"/>
      <c r="E177" s="1065"/>
      <c r="F177" s="1065"/>
      <c r="G177" s="1065"/>
      <c r="H177" s="1065"/>
      <c r="I177" s="1065"/>
      <c r="J177" s="1065"/>
      <c r="K177" s="1065"/>
      <c r="L177" s="397">
        <v>56.73</v>
      </c>
      <c r="M177" s="398"/>
      <c r="N177" s="399"/>
      <c r="V177" s="361"/>
      <c r="W177" s="367"/>
      <c r="AC177" s="367"/>
      <c r="AD177" s="384"/>
      <c r="AE177" s="367"/>
      <c r="AF177" s="335" t="s">
        <v>514</v>
      </c>
      <c r="AG177" s="367"/>
      <c r="AH177" s="367"/>
    </row>
    <row r="178" spans="1:34" s="332" customFormat="1" ht="12" x14ac:dyDescent="0.2">
      <c r="A178" s="396"/>
      <c r="B178" s="371"/>
      <c r="C178" s="1065" t="s">
        <v>515</v>
      </c>
      <c r="D178" s="1065"/>
      <c r="E178" s="1065"/>
      <c r="F178" s="1065"/>
      <c r="G178" s="1065"/>
      <c r="H178" s="1065"/>
      <c r="I178" s="1065"/>
      <c r="J178" s="1065"/>
      <c r="K178" s="1065"/>
      <c r="L178" s="397">
        <v>14.41</v>
      </c>
      <c r="M178" s="398"/>
      <c r="N178" s="399"/>
      <c r="V178" s="361"/>
      <c r="W178" s="367"/>
      <c r="AC178" s="367"/>
      <c r="AD178" s="384"/>
      <c r="AE178" s="367"/>
      <c r="AF178" s="335" t="s">
        <v>515</v>
      </c>
      <c r="AG178" s="367"/>
      <c r="AH178" s="367"/>
    </row>
    <row r="179" spans="1:34" s="332" customFormat="1" ht="12" x14ac:dyDescent="0.2">
      <c r="A179" s="396"/>
      <c r="B179" s="371"/>
      <c r="C179" s="1065" t="s">
        <v>516</v>
      </c>
      <c r="D179" s="1065"/>
      <c r="E179" s="1065"/>
      <c r="F179" s="1065"/>
      <c r="G179" s="1065"/>
      <c r="H179" s="1065"/>
      <c r="I179" s="1065"/>
      <c r="J179" s="1065"/>
      <c r="K179" s="1065"/>
      <c r="L179" s="397">
        <v>1.05</v>
      </c>
      <c r="M179" s="398"/>
      <c r="N179" s="399"/>
      <c r="V179" s="361"/>
      <c r="W179" s="367"/>
      <c r="AC179" s="367"/>
      <c r="AD179" s="384"/>
      <c r="AE179" s="367"/>
      <c r="AF179" s="335" t="s">
        <v>516</v>
      </c>
      <c r="AG179" s="367"/>
      <c r="AH179" s="367"/>
    </row>
    <row r="180" spans="1:34" s="332" customFormat="1" ht="12" x14ac:dyDescent="0.2">
      <c r="A180" s="396"/>
      <c r="B180" s="371"/>
      <c r="C180" s="1065" t="s">
        <v>517</v>
      </c>
      <c r="D180" s="1065"/>
      <c r="E180" s="1065"/>
      <c r="F180" s="1065"/>
      <c r="G180" s="1065"/>
      <c r="H180" s="1065"/>
      <c r="I180" s="1065"/>
      <c r="J180" s="1065"/>
      <c r="K180" s="1065"/>
      <c r="L180" s="397">
        <v>2450.08</v>
      </c>
      <c r="M180" s="398"/>
      <c r="N180" s="399"/>
      <c r="V180" s="361"/>
      <c r="W180" s="367"/>
      <c r="AC180" s="367"/>
      <c r="AD180" s="384"/>
      <c r="AE180" s="367"/>
      <c r="AF180" s="335" t="s">
        <v>517</v>
      </c>
      <c r="AG180" s="367"/>
      <c r="AH180" s="367"/>
    </row>
    <row r="181" spans="1:34" s="332" customFormat="1" ht="12" x14ac:dyDescent="0.2">
      <c r="A181" s="396"/>
      <c r="B181" s="371"/>
      <c r="C181" s="1065" t="s">
        <v>518</v>
      </c>
      <c r="D181" s="1065"/>
      <c r="E181" s="1065"/>
      <c r="F181" s="1065"/>
      <c r="G181" s="1065"/>
      <c r="H181" s="1065"/>
      <c r="I181" s="1065"/>
      <c r="J181" s="1065"/>
      <c r="K181" s="1065"/>
      <c r="L181" s="397">
        <v>2631.58</v>
      </c>
      <c r="M181" s="398"/>
      <c r="N181" s="399"/>
      <c r="V181" s="361"/>
      <c r="W181" s="367"/>
      <c r="AC181" s="367"/>
      <c r="AD181" s="384"/>
      <c r="AE181" s="367"/>
      <c r="AF181" s="335" t="s">
        <v>518</v>
      </c>
      <c r="AG181" s="367"/>
      <c r="AH181" s="367"/>
    </row>
    <row r="182" spans="1:34" s="332" customFormat="1" ht="12" x14ac:dyDescent="0.2">
      <c r="A182" s="396"/>
      <c r="B182" s="371"/>
      <c r="C182" s="1065" t="s">
        <v>513</v>
      </c>
      <c r="D182" s="1065"/>
      <c r="E182" s="1065"/>
      <c r="F182" s="1065"/>
      <c r="G182" s="1065"/>
      <c r="H182" s="1065"/>
      <c r="I182" s="1065"/>
      <c r="J182" s="1065"/>
      <c r="K182" s="1065"/>
      <c r="L182" s="397"/>
      <c r="M182" s="398"/>
      <c r="N182" s="399"/>
      <c r="V182" s="361"/>
      <c r="W182" s="367"/>
      <c r="AC182" s="367"/>
      <c r="AD182" s="384"/>
      <c r="AE182" s="367"/>
      <c r="AF182" s="335" t="s">
        <v>513</v>
      </c>
      <c r="AG182" s="367"/>
      <c r="AH182" s="367"/>
    </row>
    <row r="183" spans="1:34" s="332" customFormat="1" ht="12" x14ac:dyDescent="0.2">
      <c r="A183" s="396"/>
      <c r="B183" s="371"/>
      <c r="C183" s="1065" t="s">
        <v>519</v>
      </c>
      <c r="D183" s="1065"/>
      <c r="E183" s="1065"/>
      <c r="F183" s="1065"/>
      <c r="G183" s="1065"/>
      <c r="H183" s="1065"/>
      <c r="I183" s="1065"/>
      <c r="J183" s="1065"/>
      <c r="K183" s="1065"/>
      <c r="L183" s="397">
        <v>56.73</v>
      </c>
      <c r="M183" s="398"/>
      <c r="N183" s="399"/>
      <c r="V183" s="361"/>
      <c r="W183" s="367"/>
      <c r="AC183" s="367"/>
      <c r="AD183" s="384"/>
      <c r="AE183" s="367"/>
      <c r="AF183" s="335" t="s">
        <v>519</v>
      </c>
      <c r="AG183" s="367"/>
      <c r="AH183" s="367"/>
    </row>
    <row r="184" spans="1:34" s="332" customFormat="1" ht="12" x14ac:dyDescent="0.2">
      <c r="A184" s="396"/>
      <c r="B184" s="371"/>
      <c r="C184" s="1065" t="s">
        <v>520</v>
      </c>
      <c r="D184" s="1065"/>
      <c r="E184" s="1065"/>
      <c r="F184" s="1065"/>
      <c r="G184" s="1065"/>
      <c r="H184" s="1065"/>
      <c r="I184" s="1065"/>
      <c r="J184" s="1065"/>
      <c r="K184" s="1065"/>
      <c r="L184" s="397">
        <v>14.41</v>
      </c>
      <c r="M184" s="398"/>
      <c r="N184" s="399"/>
      <c r="V184" s="361"/>
      <c r="W184" s="367"/>
      <c r="AC184" s="367"/>
      <c r="AD184" s="384"/>
      <c r="AE184" s="367"/>
      <c r="AF184" s="335" t="s">
        <v>520</v>
      </c>
      <c r="AG184" s="367"/>
      <c r="AH184" s="367"/>
    </row>
    <row r="185" spans="1:34" s="332" customFormat="1" ht="12" x14ac:dyDescent="0.2">
      <c r="A185" s="396"/>
      <c r="B185" s="371"/>
      <c r="C185" s="1065" t="s">
        <v>521</v>
      </c>
      <c r="D185" s="1065"/>
      <c r="E185" s="1065"/>
      <c r="F185" s="1065"/>
      <c r="G185" s="1065"/>
      <c r="H185" s="1065"/>
      <c r="I185" s="1065"/>
      <c r="J185" s="1065"/>
      <c r="K185" s="1065"/>
      <c r="L185" s="397">
        <v>2450.08</v>
      </c>
      <c r="M185" s="398"/>
      <c r="N185" s="399"/>
      <c r="V185" s="361"/>
      <c r="W185" s="367"/>
      <c r="AC185" s="367"/>
      <c r="AD185" s="384"/>
      <c r="AE185" s="367"/>
      <c r="AF185" s="335" t="s">
        <v>521</v>
      </c>
      <c r="AG185" s="367"/>
      <c r="AH185" s="367"/>
    </row>
    <row r="186" spans="1:34" s="332" customFormat="1" ht="12" x14ac:dyDescent="0.2">
      <c r="A186" s="396"/>
      <c r="B186" s="371"/>
      <c r="C186" s="1065" t="s">
        <v>522</v>
      </c>
      <c r="D186" s="1065"/>
      <c r="E186" s="1065"/>
      <c r="F186" s="1065"/>
      <c r="G186" s="1065"/>
      <c r="H186" s="1065"/>
      <c r="I186" s="1065"/>
      <c r="J186" s="1065"/>
      <c r="K186" s="1065"/>
      <c r="L186" s="397">
        <v>67.599999999999994</v>
      </c>
      <c r="M186" s="398"/>
      <c r="N186" s="399"/>
      <c r="V186" s="361"/>
      <c r="W186" s="367"/>
      <c r="AC186" s="367"/>
      <c r="AD186" s="384"/>
      <c r="AE186" s="367"/>
      <c r="AF186" s="335" t="s">
        <v>522</v>
      </c>
      <c r="AG186" s="367"/>
      <c r="AH186" s="367"/>
    </row>
    <row r="187" spans="1:34" s="332" customFormat="1" ht="12" x14ac:dyDescent="0.2">
      <c r="A187" s="396"/>
      <c r="B187" s="371"/>
      <c r="C187" s="1065" t="s">
        <v>523</v>
      </c>
      <c r="D187" s="1065"/>
      <c r="E187" s="1065"/>
      <c r="F187" s="1065"/>
      <c r="G187" s="1065"/>
      <c r="H187" s="1065"/>
      <c r="I187" s="1065"/>
      <c r="J187" s="1065"/>
      <c r="K187" s="1065"/>
      <c r="L187" s="397">
        <v>42.76</v>
      </c>
      <c r="M187" s="398"/>
      <c r="N187" s="399"/>
      <c r="V187" s="361"/>
      <c r="W187" s="367"/>
      <c r="AC187" s="367"/>
      <c r="AD187" s="384"/>
      <c r="AE187" s="367"/>
      <c r="AF187" s="335" t="s">
        <v>523</v>
      </c>
      <c r="AG187" s="367"/>
      <c r="AH187" s="367"/>
    </row>
    <row r="188" spans="1:34" s="332" customFormat="1" ht="12" x14ac:dyDescent="0.2">
      <c r="A188" s="396"/>
      <c r="B188" s="371"/>
      <c r="C188" s="1065" t="s">
        <v>524</v>
      </c>
      <c r="D188" s="1065"/>
      <c r="E188" s="1065"/>
      <c r="F188" s="1065"/>
      <c r="G188" s="1065"/>
      <c r="H188" s="1065"/>
      <c r="I188" s="1065"/>
      <c r="J188" s="1065"/>
      <c r="K188" s="1065"/>
      <c r="L188" s="397">
        <v>57.78</v>
      </c>
      <c r="M188" s="398"/>
      <c r="N188" s="399"/>
      <c r="V188" s="361"/>
      <c r="W188" s="367"/>
      <c r="AC188" s="367"/>
      <c r="AD188" s="384"/>
      <c r="AE188" s="367"/>
      <c r="AF188" s="335" t="s">
        <v>524</v>
      </c>
      <c r="AG188" s="367"/>
      <c r="AH188" s="367"/>
    </row>
    <row r="189" spans="1:34" s="332" customFormat="1" ht="12" x14ac:dyDescent="0.2">
      <c r="A189" s="396"/>
      <c r="B189" s="371"/>
      <c r="C189" s="1065" t="s">
        <v>525</v>
      </c>
      <c r="D189" s="1065"/>
      <c r="E189" s="1065"/>
      <c r="F189" s="1065"/>
      <c r="G189" s="1065"/>
      <c r="H189" s="1065"/>
      <c r="I189" s="1065"/>
      <c r="J189" s="1065"/>
      <c r="K189" s="1065"/>
      <c r="L189" s="397">
        <v>67.599999999999994</v>
      </c>
      <c r="M189" s="398"/>
      <c r="N189" s="399"/>
      <c r="V189" s="361"/>
      <c r="W189" s="367"/>
      <c r="AC189" s="367"/>
      <c r="AD189" s="384"/>
      <c r="AE189" s="367"/>
      <c r="AF189" s="335" t="s">
        <v>525</v>
      </c>
      <c r="AG189" s="367"/>
      <c r="AH189" s="367"/>
    </row>
    <row r="190" spans="1:34" s="332" customFormat="1" ht="12" x14ac:dyDescent="0.2">
      <c r="A190" s="396"/>
      <c r="B190" s="371"/>
      <c r="C190" s="1065" t="s">
        <v>526</v>
      </c>
      <c r="D190" s="1065"/>
      <c r="E190" s="1065"/>
      <c r="F190" s="1065"/>
      <c r="G190" s="1065"/>
      <c r="H190" s="1065"/>
      <c r="I190" s="1065"/>
      <c r="J190" s="1065"/>
      <c r="K190" s="1065"/>
      <c r="L190" s="397">
        <v>42.76</v>
      </c>
      <c r="M190" s="398"/>
      <c r="N190" s="399"/>
      <c r="V190" s="361"/>
      <c r="W190" s="367"/>
      <c r="AC190" s="367"/>
      <c r="AD190" s="384"/>
      <c r="AE190" s="367"/>
      <c r="AF190" s="335" t="s">
        <v>526</v>
      </c>
      <c r="AG190" s="367"/>
      <c r="AH190" s="367"/>
    </row>
    <row r="191" spans="1:34" s="332" customFormat="1" ht="12" x14ac:dyDescent="0.2">
      <c r="A191" s="396"/>
      <c r="B191" s="390"/>
      <c r="C191" s="1067" t="s">
        <v>5407</v>
      </c>
      <c r="D191" s="1067"/>
      <c r="E191" s="1067"/>
      <c r="F191" s="1067"/>
      <c r="G191" s="1067"/>
      <c r="H191" s="1067"/>
      <c r="I191" s="1067"/>
      <c r="J191" s="1067"/>
      <c r="K191" s="1067"/>
      <c r="L191" s="400">
        <v>2631.58</v>
      </c>
      <c r="M191" s="401"/>
      <c r="N191" s="402"/>
      <c r="V191" s="361"/>
      <c r="W191" s="367"/>
      <c r="AC191" s="367"/>
      <c r="AD191" s="384"/>
      <c r="AE191" s="367"/>
      <c r="AG191" s="367" t="s">
        <v>5407</v>
      </c>
      <c r="AH191" s="367"/>
    </row>
    <row r="192" spans="1:34" s="332" customFormat="1" ht="12" x14ac:dyDescent="0.2">
      <c r="A192" s="1195" t="s">
        <v>5169</v>
      </c>
      <c r="B192" s="1196"/>
      <c r="C192" s="1196"/>
      <c r="D192" s="1196"/>
      <c r="E192" s="1196"/>
      <c r="F192" s="1196"/>
      <c r="G192" s="1196"/>
      <c r="H192" s="1196"/>
      <c r="I192" s="1196"/>
      <c r="J192" s="1196"/>
      <c r="K192" s="1196"/>
      <c r="L192" s="1196"/>
      <c r="M192" s="1196"/>
      <c r="N192" s="1197"/>
      <c r="V192" s="361" t="s">
        <v>5169</v>
      </c>
      <c r="W192" s="367"/>
      <c r="AC192" s="367"/>
      <c r="AD192" s="384"/>
      <c r="AE192" s="367"/>
      <c r="AG192" s="367"/>
      <c r="AH192" s="367"/>
    </row>
    <row r="193" spans="1:34" s="332" customFormat="1" ht="12" x14ac:dyDescent="0.2">
      <c r="A193" s="1192" t="s">
        <v>5170</v>
      </c>
      <c r="B193" s="1193"/>
      <c r="C193" s="1193"/>
      <c r="D193" s="1193"/>
      <c r="E193" s="1193"/>
      <c r="F193" s="1193"/>
      <c r="G193" s="1193"/>
      <c r="H193" s="1193"/>
      <c r="I193" s="1193"/>
      <c r="J193" s="1193"/>
      <c r="K193" s="1193"/>
      <c r="L193" s="1193"/>
      <c r="M193" s="1193"/>
      <c r="N193" s="1194"/>
      <c r="V193" s="361"/>
      <c r="W193" s="367"/>
      <c r="AC193" s="367"/>
      <c r="AD193" s="384"/>
      <c r="AE193" s="367"/>
      <c r="AG193" s="367"/>
      <c r="AH193" s="367" t="s">
        <v>5170</v>
      </c>
    </row>
    <row r="194" spans="1:34" s="332" customFormat="1" ht="56.25" x14ac:dyDescent="0.2">
      <c r="A194" s="362" t="s">
        <v>545</v>
      </c>
      <c r="B194" s="363" t="s">
        <v>5408</v>
      </c>
      <c r="C194" s="1068" t="s">
        <v>5409</v>
      </c>
      <c r="D194" s="1068"/>
      <c r="E194" s="1068"/>
      <c r="F194" s="364" t="s">
        <v>4984</v>
      </c>
      <c r="G194" s="364"/>
      <c r="H194" s="364"/>
      <c r="I194" s="364" t="s">
        <v>5410</v>
      </c>
      <c r="J194" s="365"/>
      <c r="K194" s="364"/>
      <c r="L194" s="365"/>
      <c r="M194" s="364"/>
      <c r="N194" s="366"/>
      <c r="V194" s="361"/>
      <c r="W194" s="367" t="s">
        <v>5409</v>
      </c>
      <c r="AC194" s="367"/>
      <c r="AD194" s="384"/>
      <c r="AE194" s="367"/>
      <c r="AG194" s="367"/>
      <c r="AH194" s="367"/>
    </row>
    <row r="195" spans="1:34" s="332" customFormat="1" ht="12" x14ac:dyDescent="0.2">
      <c r="A195" s="368"/>
      <c r="B195" s="369"/>
      <c r="C195" s="1065" t="s">
        <v>5411</v>
      </c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72"/>
      <c r="V195" s="361"/>
      <c r="W195" s="367"/>
      <c r="X195" s="335" t="s">
        <v>5411</v>
      </c>
      <c r="AC195" s="367"/>
      <c r="AD195" s="384"/>
      <c r="AE195" s="367"/>
      <c r="AG195" s="367"/>
      <c r="AH195" s="367"/>
    </row>
    <row r="196" spans="1:34" s="332" customFormat="1" ht="33.75" x14ac:dyDescent="0.2">
      <c r="A196" s="370"/>
      <c r="B196" s="371" t="s">
        <v>430</v>
      </c>
      <c r="C196" s="1065" t="s">
        <v>431</v>
      </c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72"/>
      <c r="V196" s="361"/>
      <c r="W196" s="367"/>
      <c r="Y196" s="335" t="s">
        <v>431</v>
      </c>
      <c r="AC196" s="367"/>
      <c r="AD196" s="384"/>
      <c r="AE196" s="367"/>
      <c r="AG196" s="367"/>
      <c r="AH196" s="367"/>
    </row>
    <row r="197" spans="1:34" s="332" customFormat="1" ht="12" x14ac:dyDescent="0.2">
      <c r="A197" s="372"/>
      <c r="B197" s="371" t="s">
        <v>423</v>
      </c>
      <c r="C197" s="1065" t="s">
        <v>432</v>
      </c>
      <c r="D197" s="1065"/>
      <c r="E197" s="1065"/>
      <c r="F197" s="373"/>
      <c r="G197" s="373"/>
      <c r="H197" s="373"/>
      <c r="I197" s="373"/>
      <c r="J197" s="374">
        <v>875.71</v>
      </c>
      <c r="K197" s="373" t="s">
        <v>436</v>
      </c>
      <c r="L197" s="374">
        <v>1261.02</v>
      </c>
      <c r="M197" s="373"/>
      <c r="N197" s="375"/>
      <c r="V197" s="361"/>
      <c r="W197" s="367"/>
      <c r="Z197" s="335" t="s">
        <v>432</v>
      </c>
      <c r="AC197" s="367"/>
      <c r="AD197" s="384"/>
      <c r="AE197" s="367"/>
      <c r="AG197" s="367"/>
      <c r="AH197" s="367"/>
    </row>
    <row r="198" spans="1:34" s="332" customFormat="1" ht="12" x14ac:dyDescent="0.2">
      <c r="A198" s="372"/>
      <c r="B198" s="371" t="s">
        <v>434</v>
      </c>
      <c r="C198" s="1065" t="s">
        <v>435</v>
      </c>
      <c r="D198" s="1065"/>
      <c r="E198" s="1065"/>
      <c r="F198" s="373"/>
      <c r="G198" s="373"/>
      <c r="H198" s="373"/>
      <c r="I198" s="373"/>
      <c r="J198" s="374">
        <v>1531.19</v>
      </c>
      <c r="K198" s="373" t="s">
        <v>436</v>
      </c>
      <c r="L198" s="374">
        <v>2204.91</v>
      </c>
      <c r="M198" s="373"/>
      <c r="N198" s="375"/>
      <c r="V198" s="361"/>
      <c r="W198" s="367"/>
      <c r="Z198" s="335" t="s">
        <v>435</v>
      </c>
      <c r="AC198" s="367"/>
      <c r="AD198" s="384"/>
      <c r="AE198" s="367"/>
      <c r="AG198" s="367"/>
      <c r="AH198" s="367"/>
    </row>
    <row r="199" spans="1:34" s="332" customFormat="1" ht="12" x14ac:dyDescent="0.2">
      <c r="A199" s="372"/>
      <c r="B199" s="371" t="s">
        <v>437</v>
      </c>
      <c r="C199" s="1065" t="s">
        <v>438</v>
      </c>
      <c r="D199" s="1065"/>
      <c r="E199" s="1065"/>
      <c r="F199" s="373"/>
      <c r="G199" s="373"/>
      <c r="H199" s="373"/>
      <c r="I199" s="373"/>
      <c r="J199" s="374">
        <v>202.72</v>
      </c>
      <c r="K199" s="373" t="s">
        <v>436</v>
      </c>
      <c r="L199" s="374">
        <v>291.92</v>
      </c>
      <c r="M199" s="373"/>
      <c r="N199" s="375"/>
      <c r="V199" s="361"/>
      <c r="W199" s="367"/>
      <c r="Z199" s="335" t="s">
        <v>438</v>
      </c>
      <c r="AC199" s="367"/>
      <c r="AD199" s="384"/>
      <c r="AE199" s="367"/>
      <c r="AG199" s="367"/>
      <c r="AH199" s="367"/>
    </row>
    <row r="200" spans="1:34" s="332" customFormat="1" ht="12" x14ac:dyDescent="0.2">
      <c r="A200" s="372"/>
      <c r="B200" s="371" t="s">
        <v>439</v>
      </c>
      <c r="C200" s="1065" t="s">
        <v>440</v>
      </c>
      <c r="D200" s="1065"/>
      <c r="E200" s="1065"/>
      <c r="F200" s="373"/>
      <c r="G200" s="373"/>
      <c r="H200" s="373"/>
      <c r="I200" s="373"/>
      <c r="J200" s="374">
        <v>3692.89</v>
      </c>
      <c r="K200" s="373"/>
      <c r="L200" s="374">
        <v>4254.21</v>
      </c>
      <c r="M200" s="373"/>
      <c r="N200" s="375"/>
      <c r="V200" s="361"/>
      <c r="W200" s="367"/>
      <c r="Z200" s="335" t="s">
        <v>440</v>
      </c>
      <c r="AC200" s="367"/>
      <c r="AD200" s="384"/>
      <c r="AE200" s="367"/>
      <c r="AG200" s="367"/>
      <c r="AH200" s="367"/>
    </row>
    <row r="201" spans="1:34" s="332" customFormat="1" ht="22.5" x14ac:dyDescent="0.2">
      <c r="A201" s="368"/>
      <c r="B201" s="381" t="s">
        <v>5175</v>
      </c>
      <c r="C201" s="1076" t="s">
        <v>5176</v>
      </c>
      <c r="D201" s="1076"/>
      <c r="E201" s="1076"/>
      <c r="F201" s="382" t="s">
        <v>1003</v>
      </c>
      <c r="G201" s="382" t="s">
        <v>489</v>
      </c>
      <c r="H201" s="382"/>
      <c r="I201" s="382" t="s">
        <v>489</v>
      </c>
      <c r="J201" s="371"/>
      <c r="K201" s="373"/>
      <c r="L201" s="374"/>
      <c r="M201" s="373"/>
      <c r="N201" s="383"/>
      <c r="V201" s="361"/>
      <c r="W201" s="367"/>
      <c r="AC201" s="367"/>
      <c r="AD201" s="384" t="s">
        <v>5176</v>
      </c>
      <c r="AE201" s="367"/>
      <c r="AG201" s="367"/>
      <c r="AH201" s="367"/>
    </row>
    <row r="202" spans="1:34" s="332" customFormat="1" ht="12" x14ac:dyDescent="0.2">
      <c r="A202" s="368"/>
      <c r="B202" s="381" t="s">
        <v>5300</v>
      </c>
      <c r="C202" s="1076" t="s">
        <v>5301</v>
      </c>
      <c r="D202" s="1076"/>
      <c r="E202" s="1076"/>
      <c r="F202" s="382" t="s">
        <v>1017</v>
      </c>
      <c r="G202" s="382" t="s">
        <v>489</v>
      </c>
      <c r="H202" s="382"/>
      <c r="I202" s="382" t="s">
        <v>489</v>
      </c>
      <c r="J202" s="371"/>
      <c r="K202" s="373"/>
      <c r="L202" s="374"/>
      <c r="M202" s="373"/>
      <c r="N202" s="383"/>
      <c r="V202" s="361"/>
      <c r="W202" s="367"/>
      <c r="AC202" s="367"/>
      <c r="AD202" s="384" t="s">
        <v>5301</v>
      </c>
      <c r="AE202" s="367"/>
      <c r="AG202" s="367"/>
      <c r="AH202" s="367"/>
    </row>
    <row r="203" spans="1:34" s="332" customFormat="1" ht="22.5" x14ac:dyDescent="0.2">
      <c r="A203" s="368"/>
      <c r="B203" s="381" t="s">
        <v>5302</v>
      </c>
      <c r="C203" s="1076" t="s">
        <v>498</v>
      </c>
      <c r="D203" s="1076"/>
      <c r="E203" s="1076"/>
      <c r="F203" s="382" t="s">
        <v>411</v>
      </c>
      <c r="G203" s="382" t="s">
        <v>489</v>
      </c>
      <c r="H203" s="382"/>
      <c r="I203" s="382" t="s">
        <v>489</v>
      </c>
      <c r="J203" s="371"/>
      <c r="K203" s="373"/>
      <c r="L203" s="374"/>
      <c r="M203" s="373"/>
      <c r="N203" s="383"/>
      <c r="V203" s="361"/>
      <c r="W203" s="367"/>
      <c r="AC203" s="367"/>
      <c r="AD203" s="384" t="s">
        <v>498</v>
      </c>
      <c r="AE203" s="367"/>
      <c r="AG203" s="367"/>
      <c r="AH203" s="367"/>
    </row>
    <row r="204" spans="1:34" s="332" customFormat="1" ht="12" x14ac:dyDescent="0.2">
      <c r="A204" s="368"/>
      <c r="B204" s="381" t="s">
        <v>5180</v>
      </c>
      <c r="C204" s="1076" t="s">
        <v>5181</v>
      </c>
      <c r="D204" s="1076"/>
      <c r="E204" s="1076"/>
      <c r="F204" s="382" t="s">
        <v>1017</v>
      </c>
      <c r="G204" s="382" t="s">
        <v>489</v>
      </c>
      <c r="H204" s="382"/>
      <c r="I204" s="382" t="s">
        <v>489</v>
      </c>
      <c r="J204" s="371"/>
      <c r="K204" s="373"/>
      <c r="L204" s="374"/>
      <c r="M204" s="373"/>
      <c r="N204" s="383"/>
      <c r="V204" s="361"/>
      <c r="W204" s="367"/>
      <c r="AC204" s="367"/>
      <c r="AD204" s="384" t="s">
        <v>5181</v>
      </c>
      <c r="AE204" s="367"/>
      <c r="AG204" s="367"/>
      <c r="AH204" s="367"/>
    </row>
    <row r="205" spans="1:34" s="332" customFormat="1" ht="12" x14ac:dyDescent="0.2">
      <c r="A205" s="372"/>
      <c r="B205" s="371"/>
      <c r="C205" s="1065" t="s">
        <v>443</v>
      </c>
      <c r="D205" s="1065"/>
      <c r="E205" s="1065"/>
      <c r="F205" s="373" t="s">
        <v>444</v>
      </c>
      <c r="G205" s="373" t="s">
        <v>5412</v>
      </c>
      <c r="H205" s="373" t="s">
        <v>436</v>
      </c>
      <c r="I205" s="373" t="s">
        <v>5413</v>
      </c>
      <c r="J205" s="374"/>
      <c r="K205" s="373"/>
      <c r="L205" s="374"/>
      <c r="M205" s="373"/>
      <c r="N205" s="375"/>
      <c r="V205" s="361"/>
      <c r="W205" s="367"/>
      <c r="AA205" s="335" t="s">
        <v>443</v>
      </c>
      <c r="AC205" s="367"/>
      <c r="AD205" s="384"/>
      <c r="AE205" s="367"/>
      <c r="AG205" s="367"/>
      <c r="AH205" s="367"/>
    </row>
    <row r="206" spans="1:34" s="332" customFormat="1" ht="12" x14ac:dyDescent="0.2">
      <c r="A206" s="372"/>
      <c r="B206" s="371"/>
      <c r="C206" s="1065" t="s">
        <v>447</v>
      </c>
      <c r="D206" s="1065"/>
      <c r="E206" s="1065"/>
      <c r="F206" s="373" t="s">
        <v>444</v>
      </c>
      <c r="G206" s="373" t="s">
        <v>5414</v>
      </c>
      <c r="H206" s="373" t="s">
        <v>436</v>
      </c>
      <c r="I206" s="373" t="s">
        <v>5415</v>
      </c>
      <c r="J206" s="374"/>
      <c r="K206" s="373"/>
      <c r="L206" s="374"/>
      <c r="M206" s="373"/>
      <c r="N206" s="375"/>
      <c r="V206" s="361"/>
      <c r="W206" s="367"/>
      <c r="AA206" s="335" t="s">
        <v>447</v>
      </c>
      <c r="AC206" s="367"/>
      <c r="AD206" s="384"/>
      <c r="AE206" s="367"/>
      <c r="AG206" s="367"/>
      <c r="AH206" s="367"/>
    </row>
    <row r="207" spans="1:34" s="332" customFormat="1" ht="12" x14ac:dyDescent="0.2">
      <c r="A207" s="372"/>
      <c r="B207" s="371"/>
      <c r="C207" s="1077" t="s">
        <v>450</v>
      </c>
      <c r="D207" s="1077"/>
      <c r="E207" s="1077"/>
      <c r="F207" s="376"/>
      <c r="G207" s="376"/>
      <c r="H207" s="376"/>
      <c r="I207" s="376"/>
      <c r="J207" s="377">
        <v>6099.79</v>
      </c>
      <c r="K207" s="376"/>
      <c r="L207" s="377">
        <v>7720.14</v>
      </c>
      <c r="M207" s="376"/>
      <c r="N207" s="378"/>
      <c r="V207" s="361"/>
      <c r="W207" s="367"/>
      <c r="AB207" s="335" t="s">
        <v>450</v>
      </c>
      <c r="AC207" s="367"/>
      <c r="AD207" s="384"/>
      <c r="AE207" s="367"/>
      <c r="AG207" s="367"/>
      <c r="AH207" s="367"/>
    </row>
    <row r="208" spans="1:34" s="332" customFormat="1" ht="12" x14ac:dyDescent="0.2">
      <c r="A208" s="372"/>
      <c r="B208" s="371"/>
      <c r="C208" s="1065" t="s">
        <v>451</v>
      </c>
      <c r="D208" s="1065"/>
      <c r="E208" s="1065"/>
      <c r="F208" s="373"/>
      <c r="G208" s="373"/>
      <c r="H208" s="373"/>
      <c r="I208" s="373"/>
      <c r="J208" s="374"/>
      <c r="K208" s="373"/>
      <c r="L208" s="374">
        <v>1552.94</v>
      </c>
      <c r="M208" s="373"/>
      <c r="N208" s="375"/>
      <c r="V208" s="361"/>
      <c r="W208" s="367"/>
      <c r="AA208" s="335" t="s">
        <v>451</v>
      </c>
      <c r="AC208" s="367"/>
      <c r="AD208" s="384"/>
      <c r="AE208" s="367"/>
      <c r="AG208" s="367"/>
      <c r="AH208" s="367"/>
    </row>
    <row r="209" spans="1:34" s="332" customFormat="1" ht="22.5" x14ac:dyDescent="0.2">
      <c r="A209" s="372"/>
      <c r="B209" s="371" t="s">
        <v>4990</v>
      </c>
      <c r="C209" s="1065" t="s">
        <v>4991</v>
      </c>
      <c r="D209" s="1065"/>
      <c r="E209" s="1065"/>
      <c r="F209" s="373" t="s">
        <v>454</v>
      </c>
      <c r="G209" s="373" t="s">
        <v>1754</v>
      </c>
      <c r="H209" s="373"/>
      <c r="I209" s="373" t="s">
        <v>1754</v>
      </c>
      <c r="J209" s="374"/>
      <c r="K209" s="373"/>
      <c r="L209" s="374">
        <v>1816.94</v>
      </c>
      <c r="M209" s="373"/>
      <c r="N209" s="375"/>
      <c r="V209" s="361"/>
      <c r="W209" s="367"/>
      <c r="AA209" s="335" t="s">
        <v>4991</v>
      </c>
      <c r="AC209" s="367"/>
      <c r="AD209" s="384"/>
      <c r="AE209" s="367"/>
      <c r="AG209" s="367"/>
      <c r="AH209" s="367"/>
    </row>
    <row r="210" spans="1:34" s="332" customFormat="1" ht="22.5" x14ac:dyDescent="0.2">
      <c r="A210" s="372"/>
      <c r="B210" s="371" t="s">
        <v>4992</v>
      </c>
      <c r="C210" s="1065" t="s">
        <v>4993</v>
      </c>
      <c r="D210" s="1065"/>
      <c r="E210" s="1065"/>
      <c r="F210" s="373" t="s">
        <v>454</v>
      </c>
      <c r="G210" s="373" t="s">
        <v>980</v>
      </c>
      <c r="H210" s="373"/>
      <c r="I210" s="373" t="s">
        <v>980</v>
      </c>
      <c r="J210" s="374"/>
      <c r="K210" s="373"/>
      <c r="L210" s="374">
        <v>1149.18</v>
      </c>
      <c r="M210" s="373"/>
      <c r="N210" s="375"/>
      <c r="V210" s="361"/>
      <c r="W210" s="367"/>
      <c r="AA210" s="335" t="s">
        <v>4993</v>
      </c>
      <c r="AC210" s="367"/>
      <c r="AD210" s="384"/>
      <c r="AE210" s="367"/>
      <c r="AG210" s="367"/>
      <c r="AH210" s="367"/>
    </row>
    <row r="211" spans="1:34" s="332" customFormat="1" ht="12" x14ac:dyDescent="0.2">
      <c r="A211" s="379"/>
      <c r="B211" s="380"/>
      <c r="C211" s="1068" t="s">
        <v>459</v>
      </c>
      <c r="D211" s="1068"/>
      <c r="E211" s="1068"/>
      <c r="F211" s="364"/>
      <c r="G211" s="364"/>
      <c r="H211" s="364"/>
      <c r="I211" s="364"/>
      <c r="J211" s="365"/>
      <c r="K211" s="364"/>
      <c r="L211" s="365">
        <v>10686.26</v>
      </c>
      <c r="M211" s="376"/>
      <c r="N211" s="366"/>
      <c r="V211" s="361"/>
      <c r="W211" s="367"/>
      <c r="AC211" s="367" t="s">
        <v>459</v>
      </c>
      <c r="AD211" s="384"/>
      <c r="AE211" s="367"/>
      <c r="AG211" s="367"/>
      <c r="AH211" s="367"/>
    </row>
    <row r="212" spans="1:34" s="332" customFormat="1" ht="22.5" x14ac:dyDescent="0.2">
      <c r="A212" s="362" t="s">
        <v>562</v>
      </c>
      <c r="B212" s="363" t="s">
        <v>5189</v>
      </c>
      <c r="C212" s="1068" t="s">
        <v>5190</v>
      </c>
      <c r="D212" s="1068"/>
      <c r="E212" s="1068"/>
      <c r="F212" s="364" t="s">
        <v>1017</v>
      </c>
      <c r="G212" s="364"/>
      <c r="H212" s="364"/>
      <c r="I212" s="364" t="s">
        <v>476</v>
      </c>
      <c r="J212" s="365">
        <v>462.83</v>
      </c>
      <c r="K212" s="364"/>
      <c r="L212" s="365">
        <v>2776.98</v>
      </c>
      <c r="M212" s="364"/>
      <c r="N212" s="366"/>
      <c r="V212" s="361"/>
      <c r="W212" s="367" t="s">
        <v>5190</v>
      </c>
      <c r="AC212" s="367"/>
      <c r="AD212" s="384"/>
      <c r="AE212" s="367"/>
      <c r="AG212" s="367"/>
      <c r="AH212" s="367"/>
    </row>
    <row r="213" spans="1:34" s="332" customFormat="1" ht="12" x14ac:dyDescent="0.2">
      <c r="A213" s="379"/>
      <c r="B213" s="380"/>
      <c r="C213" s="340" t="s">
        <v>462</v>
      </c>
      <c r="D213" s="385"/>
      <c r="E213" s="385"/>
      <c r="F213" s="386"/>
      <c r="G213" s="386"/>
      <c r="H213" s="386"/>
      <c r="I213" s="386"/>
      <c r="J213" s="387"/>
      <c r="K213" s="386"/>
      <c r="L213" s="387"/>
      <c r="M213" s="388"/>
      <c r="N213" s="389"/>
      <c r="V213" s="361"/>
      <c r="W213" s="367"/>
      <c r="AC213" s="367"/>
      <c r="AD213" s="384"/>
      <c r="AE213" s="367"/>
      <c r="AG213" s="367"/>
      <c r="AH213" s="367"/>
    </row>
    <row r="214" spans="1:34" s="332" customFormat="1" ht="33.75" x14ac:dyDescent="0.2">
      <c r="A214" s="362" t="s">
        <v>570</v>
      </c>
      <c r="B214" s="363" t="s">
        <v>5191</v>
      </c>
      <c r="C214" s="1068" t="s">
        <v>5192</v>
      </c>
      <c r="D214" s="1068"/>
      <c r="E214" s="1068"/>
      <c r="F214" s="364" t="s">
        <v>1017</v>
      </c>
      <c r="G214" s="364"/>
      <c r="H214" s="364"/>
      <c r="I214" s="364" t="s">
        <v>476</v>
      </c>
      <c r="J214" s="365">
        <v>647.77</v>
      </c>
      <c r="K214" s="364"/>
      <c r="L214" s="365">
        <v>3886.62</v>
      </c>
      <c r="M214" s="364"/>
      <c r="N214" s="366"/>
      <c r="V214" s="361"/>
      <c r="W214" s="367" t="s">
        <v>5192</v>
      </c>
      <c r="AC214" s="367"/>
      <c r="AD214" s="384"/>
      <c r="AE214" s="367"/>
      <c r="AG214" s="367"/>
      <c r="AH214" s="367"/>
    </row>
    <row r="215" spans="1:34" s="332" customFormat="1" ht="12" x14ac:dyDescent="0.2">
      <c r="A215" s="379"/>
      <c r="B215" s="380"/>
      <c r="C215" s="340" t="s">
        <v>462</v>
      </c>
      <c r="D215" s="385"/>
      <c r="E215" s="385"/>
      <c r="F215" s="386"/>
      <c r="G215" s="386"/>
      <c r="H215" s="386"/>
      <c r="I215" s="386"/>
      <c r="J215" s="387"/>
      <c r="K215" s="386"/>
      <c r="L215" s="387"/>
      <c r="M215" s="388"/>
      <c r="N215" s="389"/>
      <c r="V215" s="361"/>
      <c r="W215" s="367"/>
      <c r="AC215" s="367"/>
      <c r="AD215" s="384"/>
      <c r="AE215" s="367"/>
      <c r="AG215" s="367"/>
      <c r="AH215" s="367"/>
    </row>
    <row r="216" spans="1:34" s="332" customFormat="1" ht="22.5" x14ac:dyDescent="0.2">
      <c r="A216" s="362" t="s">
        <v>577</v>
      </c>
      <c r="B216" s="363" t="s">
        <v>5416</v>
      </c>
      <c r="C216" s="1068" t="s">
        <v>5417</v>
      </c>
      <c r="D216" s="1068"/>
      <c r="E216" s="1068"/>
      <c r="F216" s="364" t="s">
        <v>1017</v>
      </c>
      <c r="G216" s="364"/>
      <c r="H216" s="364"/>
      <c r="I216" s="364" t="s">
        <v>476</v>
      </c>
      <c r="J216" s="365">
        <v>387.63</v>
      </c>
      <c r="K216" s="364"/>
      <c r="L216" s="365">
        <v>2325.7800000000002</v>
      </c>
      <c r="M216" s="364"/>
      <c r="N216" s="366"/>
      <c r="V216" s="361"/>
      <c r="W216" s="367" t="s">
        <v>5417</v>
      </c>
      <c r="AC216" s="367"/>
      <c r="AD216" s="384"/>
      <c r="AE216" s="367"/>
      <c r="AG216" s="367"/>
      <c r="AH216" s="367"/>
    </row>
    <row r="217" spans="1:34" s="332" customFormat="1" ht="12" x14ac:dyDescent="0.2">
      <c r="A217" s="379"/>
      <c r="B217" s="380"/>
      <c r="C217" s="340" t="s">
        <v>462</v>
      </c>
      <c r="D217" s="385"/>
      <c r="E217" s="385"/>
      <c r="F217" s="386"/>
      <c r="G217" s="386"/>
      <c r="H217" s="386"/>
      <c r="I217" s="386"/>
      <c r="J217" s="387"/>
      <c r="K217" s="386"/>
      <c r="L217" s="387"/>
      <c r="M217" s="388"/>
      <c r="N217" s="389"/>
      <c r="V217" s="361"/>
      <c r="W217" s="367"/>
      <c r="AC217" s="367"/>
      <c r="AD217" s="384"/>
      <c r="AE217" s="367"/>
      <c r="AG217" s="367"/>
      <c r="AH217" s="367"/>
    </row>
    <row r="218" spans="1:34" s="332" customFormat="1" ht="22.5" x14ac:dyDescent="0.2">
      <c r="A218" s="362" t="s">
        <v>581</v>
      </c>
      <c r="B218" s="363" t="s">
        <v>5195</v>
      </c>
      <c r="C218" s="1068" t="s">
        <v>5196</v>
      </c>
      <c r="D218" s="1068"/>
      <c r="E218" s="1068"/>
      <c r="F218" s="364" t="s">
        <v>1017</v>
      </c>
      <c r="G218" s="364"/>
      <c r="H218" s="364"/>
      <c r="I218" s="364" t="s">
        <v>476</v>
      </c>
      <c r="J218" s="365">
        <v>31.43</v>
      </c>
      <c r="K218" s="364"/>
      <c r="L218" s="365">
        <v>188.58</v>
      </c>
      <c r="M218" s="364"/>
      <c r="N218" s="366"/>
      <c r="V218" s="361"/>
      <c r="W218" s="367" t="s">
        <v>5196</v>
      </c>
      <c r="AC218" s="367"/>
      <c r="AD218" s="384"/>
      <c r="AE218" s="367"/>
      <c r="AG218" s="367"/>
      <c r="AH218" s="367"/>
    </row>
    <row r="219" spans="1:34" s="332" customFormat="1" ht="12" x14ac:dyDescent="0.2">
      <c r="A219" s="379"/>
      <c r="B219" s="380"/>
      <c r="C219" s="340" t="s">
        <v>462</v>
      </c>
      <c r="D219" s="385"/>
      <c r="E219" s="385"/>
      <c r="F219" s="386"/>
      <c r="G219" s="386"/>
      <c r="H219" s="386"/>
      <c r="I219" s="386"/>
      <c r="J219" s="387"/>
      <c r="K219" s="386"/>
      <c r="L219" s="387"/>
      <c r="M219" s="388"/>
      <c r="N219" s="389"/>
      <c r="V219" s="361"/>
      <c r="W219" s="367"/>
      <c r="AC219" s="367"/>
      <c r="AD219" s="384"/>
      <c r="AE219" s="367"/>
      <c r="AG219" s="367"/>
      <c r="AH219" s="367"/>
    </row>
    <row r="220" spans="1:34" s="332" customFormat="1" ht="22.5" x14ac:dyDescent="0.2">
      <c r="A220" s="362" t="s">
        <v>586</v>
      </c>
      <c r="B220" s="363" t="s">
        <v>5418</v>
      </c>
      <c r="C220" s="1068" t="s">
        <v>5419</v>
      </c>
      <c r="D220" s="1068"/>
      <c r="E220" s="1068"/>
      <c r="F220" s="364" t="s">
        <v>1017</v>
      </c>
      <c r="G220" s="364"/>
      <c r="H220" s="364"/>
      <c r="I220" s="364" t="s">
        <v>476</v>
      </c>
      <c r="J220" s="365">
        <v>1235.8399999999999</v>
      </c>
      <c r="K220" s="364"/>
      <c r="L220" s="365">
        <v>7415.04</v>
      </c>
      <c r="M220" s="364"/>
      <c r="N220" s="366"/>
      <c r="V220" s="361"/>
      <c r="W220" s="367" t="s">
        <v>5419</v>
      </c>
      <c r="AC220" s="367"/>
      <c r="AD220" s="384"/>
      <c r="AE220" s="367"/>
      <c r="AG220" s="367"/>
      <c r="AH220" s="367"/>
    </row>
    <row r="221" spans="1:34" s="332" customFormat="1" ht="12" x14ac:dyDescent="0.2">
      <c r="A221" s="379"/>
      <c r="B221" s="380"/>
      <c r="C221" s="340" t="s">
        <v>462</v>
      </c>
      <c r="D221" s="385"/>
      <c r="E221" s="385"/>
      <c r="F221" s="386"/>
      <c r="G221" s="386"/>
      <c r="H221" s="386"/>
      <c r="I221" s="386"/>
      <c r="J221" s="387"/>
      <c r="K221" s="386"/>
      <c r="L221" s="387"/>
      <c r="M221" s="388"/>
      <c r="N221" s="389"/>
      <c r="V221" s="361"/>
      <c r="W221" s="367"/>
      <c r="AC221" s="367"/>
      <c r="AD221" s="384"/>
      <c r="AE221" s="367"/>
      <c r="AG221" s="367"/>
      <c r="AH221" s="367"/>
    </row>
    <row r="222" spans="1:34" s="332" customFormat="1" ht="22.5" x14ac:dyDescent="0.2">
      <c r="A222" s="362" t="s">
        <v>592</v>
      </c>
      <c r="B222" s="363" t="s">
        <v>5420</v>
      </c>
      <c r="C222" s="1068" t="s">
        <v>5421</v>
      </c>
      <c r="D222" s="1068"/>
      <c r="E222" s="1068"/>
      <c r="F222" s="364" t="s">
        <v>1017</v>
      </c>
      <c r="G222" s="364"/>
      <c r="H222" s="364"/>
      <c r="I222" s="364" t="s">
        <v>476</v>
      </c>
      <c r="J222" s="365">
        <v>596.04</v>
      </c>
      <c r="K222" s="364"/>
      <c r="L222" s="365">
        <v>3576.24</v>
      </c>
      <c r="M222" s="364"/>
      <c r="N222" s="366"/>
      <c r="V222" s="361"/>
      <c r="W222" s="367" t="s">
        <v>5421</v>
      </c>
      <c r="AC222" s="367"/>
      <c r="AD222" s="384"/>
      <c r="AE222" s="367"/>
      <c r="AG222" s="367"/>
      <c r="AH222" s="367"/>
    </row>
    <row r="223" spans="1:34" s="332" customFormat="1" ht="12" x14ac:dyDescent="0.2">
      <c r="A223" s="379"/>
      <c r="B223" s="380"/>
      <c r="C223" s="340" t="s">
        <v>462</v>
      </c>
      <c r="D223" s="385"/>
      <c r="E223" s="385"/>
      <c r="F223" s="386"/>
      <c r="G223" s="386"/>
      <c r="H223" s="386"/>
      <c r="I223" s="386"/>
      <c r="J223" s="387"/>
      <c r="K223" s="386"/>
      <c r="L223" s="387"/>
      <c r="M223" s="388"/>
      <c r="N223" s="389"/>
      <c r="V223" s="361"/>
      <c r="W223" s="367"/>
      <c r="AC223" s="367"/>
      <c r="AD223" s="384"/>
      <c r="AE223" s="367"/>
      <c r="AG223" s="367"/>
      <c r="AH223" s="367"/>
    </row>
    <row r="224" spans="1:34" s="332" customFormat="1" ht="33.75" x14ac:dyDescent="0.2">
      <c r="A224" s="362" t="s">
        <v>596</v>
      </c>
      <c r="B224" s="363" t="s">
        <v>1050</v>
      </c>
      <c r="C224" s="1068" t="s">
        <v>5326</v>
      </c>
      <c r="D224" s="1068"/>
      <c r="E224" s="1068"/>
      <c r="F224" s="364" t="s">
        <v>532</v>
      </c>
      <c r="G224" s="364"/>
      <c r="H224" s="364"/>
      <c r="I224" s="364" t="s">
        <v>5422</v>
      </c>
      <c r="J224" s="365"/>
      <c r="K224" s="364"/>
      <c r="L224" s="365"/>
      <c r="M224" s="364"/>
      <c r="N224" s="366"/>
      <c r="V224" s="361"/>
      <c r="W224" s="367" t="s">
        <v>5326</v>
      </c>
      <c r="AC224" s="367"/>
      <c r="AD224" s="384"/>
      <c r="AE224" s="367"/>
      <c r="AG224" s="367"/>
      <c r="AH224" s="367"/>
    </row>
    <row r="225" spans="1:34" s="332" customFormat="1" ht="12" x14ac:dyDescent="0.2">
      <c r="A225" s="368"/>
      <c r="B225" s="369"/>
      <c r="C225" s="1065" t="s">
        <v>5423</v>
      </c>
      <c r="D225" s="1065"/>
      <c r="E225" s="1065"/>
      <c r="F225" s="1065"/>
      <c r="G225" s="1065"/>
      <c r="H225" s="1065"/>
      <c r="I225" s="1065"/>
      <c r="J225" s="1065"/>
      <c r="K225" s="1065"/>
      <c r="L225" s="1065"/>
      <c r="M225" s="1065"/>
      <c r="N225" s="1072"/>
      <c r="V225" s="361"/>
      <c r="W225" s="367"/>
      <c r="X225" s="335" t="s">
        <v>5423</v>
      </c>
      <c r="AC225" s="367"/>
      <c r="AD225" s="384"/>
      <c r="AE225" s="367"/>
      <c r="AG225" s="367"/>
      <c r="AH225" s="367"/>
    </row>
    <row r="226" spans="1:34" s="332" customFormat="1" ht="33.75" x14ac:dyDescent="0.2">
      <c r="A226" s="370"/>
      <c r="B226" s="371" t="s">
        <v>430</v>
      </c>
      <c r="C226" s="1065" t="s">
        <v>431</v>
      </c>
      <c r="D226" s="1065"/>
      <c r="E226" s="1065"/>
      <c r="F226" s="1065"/>
      <c r="G226" s="1065"/>
      <c r="H226" s="1065"/>
      <c r="I226" s="1065"/>
      <c r="J226" s="1065"/>
      <c r="K226" s="1065"/>
      <c r="L226" s="1065"/>
      <c r="M226" s="1065"/>
      <c r="N226" s="1072"/>
      <c r="V226" s="361"/>
      <c r="W226" s="367"/>
      <c r="Y226" s="335" t="s">
        <v>431</v>
      </c>
      <c r="AC226" s="367"/>
      <c r="AD226" s="384"/>
      <c r="AE226" s="367"/>
      <c r="AG226" s="367"/>
      <c r="AH226" s="367"/>
    </row>
    <row r="227" spans="1:34" s="332" customFormat="1" ht="12" x14ac:dyDescent="0.2">
      <c r="A227" s="372"/>
      <c r="B227" s="371" t="s">
        <v>423</v>
      </c>
      <c r="C227" s="1065" t="s">
        <v>432</v>
      </c>
      <c r="D227" s="1065"/>
      <c r="E227" s="1065"/>
      <c r="F227" s="373"/>
      <c r="G227" s="373"/>
      <c r="H227" s="373"/>
      <c r="I227" s="373"/>
      <c r="J227" s="374">
        <v>170.01</v>
      </c>
      <c r="K227" s="373" t="s">
        <v>436</v>
      </c>
      <c r="L227" s="374">
        <v>71.83</v>
      </c>
      <c r="M227" s="373"/>
      <c r="N227" s="375"/>
      <c r="V227" s="361"/>
      <c r="W227" s="367"/>
      <c r="Z227" s="335" t="s">
        <v>432</v>
      </c>
      <c r="AC227" s="367"/>
      <c r="AD227" s="384"/>
      <c r="AE227" s="367"/>
      <c r="AG227" s="367"/>
      <c r="AH227" s="367"/>
    </row>
    <row r="228" spans="1:34" s="332" customFormat="1" ht="12" x14ac:dyDescent="0.2">
      <c r="A228" s="372"/>
      <c r="B228" s="371" t="s">
        <v>434</v>
      </c>
      <c r="C228" s="1065" t="s">
        <v>435</v>
      </c>
      <c r="D228" s="1065"/>
      <c r="E228" s="1065"/>
      <c r="F228" s="373"/>
      <c r="G228" s="373"/>
      <c r="H228" s="373"/>
      <c r="I228" s="373"/>
      <c r="J228" s="374">
        <v>38.6</v>
      </c>
      <c r="K228" s="373" t="s">
        <v>436</v>
      </c>
      <c r="L228" s="374">
        <v>16.309999999999999</v>
      </c>
      <c r="M228" s="373"/>
      <c r="N228" s="375"/>
      <c r="V228" s="361"/>
      <c r="W228" s="367"/>
      <c r="Z228" s="335" t="s">
        <v>435</v>
      </c>
      <c r="AC228" s="367"/>
      <c r="AD228" s="384"/>
      <c r="AE228" s="367"/>
      <c r="AG228" s="367"/>
      <c r="AH228" s="367"/>
    </row>
    <row r="229" spans="1:34" s="332" customFormat="1" ht="12" x14ac:dyDescent="0.2">
      <c r="A229" s="372"/>
      <c r="B229" s="371" t="s">
        <v>437</v>
      </c>
      <c r="C229" s="1065" t="s">
        <v>438</v>
      </c>
      <c r="D229" s="1065"/>
      <c r="E229" s="1065"/>
      <c r="F229" s="373"/>
      <c r="G229" s="373"/>
      <c r="H229" s="373"/>
      <c r="I229" s="373"/>
      <c r="J229" s="374">
        <v>9.2899999999999991</v>
      </c>
      <c r="K229" s="373" t="s">
        <v>436</v>
      </c>
      <c r="L229" s="374">
        <v>3.93</v>
      </c>
      <c r="M229" s="373"/>
      <c r="N229" s="375"/>
      <c r="V229" s="361"/>
      <c r="W229" s="367"/>
      <c r="Z229" s="335" t="s">
        <v>438</v>
      </c>
      <c r="AC229" s="367"/>
      <c r="AD229" s="384"/>
      <c r="AE229" s="367"/>
      <c r="AG229" s="367"/>
      <c r="AH229" s="367"/>
    </row>
    <row r="230" spans="1:34" s="332" customFormat="1" ht="12" x14ac:dyDescent="0.2">
      <c r="A230" s="372"/>
      <c r="B230" s="371" t="s">
        <v>439</v>
      </c>
      <c r="C230" s="1065" t="s">
        <v>440</v>
      </c>
      <c r="D230" s="1065"/>
      <c r="E230" s="1065"/>
      <c r="F230" s="373"/>
      <c r="G230" s="373"/>
      <c r="H230" s="373"/>
      <c r="I230" s="373"/>
      <c r="J230" s="374">
        <v>0.91</v>
      </c>
      <c r="K230" s="373"/>
      <c r="L230" s="374">
        <v>0.31</v>
      </c>
      <c r="M230" s="373"/>
      <c r="N230" s="375"/>
      <c r="V230" s="361"/>
      <c r="W230" s="367"/>
      <c r="Z230" s="335" t="s">
        <v>440</v>
      </c>
      <c r="AC230" s="367"/>
      <c r="AD230" s="384"/>
      <c r="AE230" s="367"/>
      <c r="AG230" s="367"/>
      <c r="AH230" s="367"/>
    </row>
    <row r="231" spans="1:34" s="332" customFormat="1" ht="12" x14ac:dyDescent="0.2">
      <c r="A231" s="368"/>
      <c r="B231" s="381" t="s">
        <v>1054</v>
      </c>
      <c r="C231" s="1076" t="s">
        <v>1055</v>
      </c>
      <c r="D231" s="1076"/>
      <c r="E231" s="1076"/>
      <c r="F231" s="382" t="s">
        <v>411</v>
      </c>
      <c r="G231" s="382" t="s">
        <v>1056</v>
      </c>
      <c r="H231" s="382"/>
      <c r="I231" s="382" t="s">
        <v>5424</v>
      </c>
      <c r="J231" s="371"/>
      <c r="K231" s="373"/>
      <c r="L231" s="374"/>
      <c r="M231" s="373"/>
      <c r="N231" s="383"/>
      <c r="V231" s="361"/>
      <c r="W231" s="367"/>
      <c r="AC231" s="367"/>
      <c r="AD231" s="384" t="s">
        <v>1055</v>
      </c>
      <c r="AE231" s="367"/>
      <c r="AG231" s="367"/>
      <c r="AH231" s="367"/>
    </row>
    <row r="232" spans="1:34" s="332" customFormat="1" ht="12" x14ac:dyDescent="0.2">
      <c r="A232" s="372"/>
      <c r="B232" s="371"/>
      <c r="C232" s="1065" t="s">
        <v>443</v>
      </c>
      <c r="D232" s="1065"/>
      <c r="E232" s="1065"/>
      <c r="F232" s="373" t="s">
        <v>444</v>
      </c>
      <c r="G232" s="373" t="s">
        <v>1058</v>
      </c>
      <c r="H232" s="373" t="s">
        <v>436</v>
      </c>
      <c r="I232" s="373" t="s">
        <v>5425</v>
      </c>
      <c r="J232" s="374"/>
      <c r="K232" s="373"/>
      <c r="L232" s="374"/>
      <c r="M232" s="373"/>
      <c r="N232" s="375"/>
      <c r="V232" s="361"/>
      <c r="W232" s="367"/>
      <c r="AA232" s="335" t="s">
        <v>443</v>
      </c>
      <c r="AC232" s="367"/>
      <c r="AD232" s="384"/>
      <c r="AE232" s="367"/>
      <c r="AG232" s="367"/>
      <c r="AH232" s="367"/>
    </row>
    <row r="233" spans="1:34" s="332" customFormat="1" ht="12" x14ac:dyDescent="0.2">
      <c r="A233" s="372"/>
      <c r="B233" s="371"/>
      <c r="C233" s="1065" t="s">
        <v>447</v>
      </c>
      <c r="D233" s="1065"/>
      <c r="E233" s="1065"/>
      <c r="F233" s="373" t="s">
        <v>444</v>
      </c>
      <c r="G233" s="373" t="s">
        <v>812</v>
      </c>
      <c r="H233" s="373" t="s">
        <v>436</v>
      </c>
      <c r="I233" s="373" t="s">
        <v>5426</v>
      </c>
      <c r="J233" s="374"/>
      <c r="K233" s="373"/>
      <c r="L233" s="374"/>
      <c r="M233" s="373"/>
      <c r="N233" s="375"/>
      <c r="V233" s="361"/>
      <c r="W233" s="367"/>
      <c r="AA233" s="335" t="s">
        <v>447</v>
      </c>
      <c r="AC233" s="367"/>
      <c r="AD233" s="384"/>
      <c r="AE233" s="367"/>
      <c r="AG233" s="367"/>
      <c r="AH233" s="367"/>
    </row>
    <row r="234" spans="1:34" s="332" customFormat="1" ht="12" x14ac:dyDescent="0.2">
      <c r="A234" s="372"/>
      <c r="B234" s="371"/>
      <c r="C234" s="1077" t="s">
        <v>450</v>
      </c>
      <c r="D234" s="1077"/>
      <c r="E234" s="1077"/>
      <c r="F234" s="376"/>
      <c r="G234" s="376"/>
      <c r="H234" s="376"/>
      <c r="I234" s="376"/>
      <c r="J234" s="377">
        <v>209.52</v>
      </c>
      <c r="K234" s="376"/>
      <c r="L234" s="377">
        <v>88.45</v>
      </c>
      <c r="M234" s="376"/>
      <c r="N234" s="378"/>
      <c r="V234" s="361"/>
      <c r="W234" s="367"/>
      <c r="AB234" s="335" t="s">
        <v>450</v>
      </c>
      <c r="AC234" s="367"/>
      <c r="AD234" s="384"/>
      <c r="AE234" s="367"/>
      <c r="AG234" s="367"/>
      <c r="AH234" s="367"/>
    </row>
    <row r="235" spans="1:34" s="332" customFormat="1" ht="12" x14ac:dyDescent="0.2">
      <c r="A235" s="372"/>
      <c r="B235" s="371"/>
      <c r="C235" s="1065" t="s">
        <v>451</v>
      </c>
      <c r="D235" s="1065"/>
      <c r="E235" s="1065"/>
      <c r="F235" s="373"/>
      <c r="G235" s="373"/>
      <c r="H235" s="373"/>
      <c r="I235" s="373"/>
      <c r="J235" s="374"/>
      <c r="K235" s="373"/>
      <c r="L235" s="374">
        <v>75.760000000000005</v>
      </c>
      <c r="M235" s="373"/>
      <c r="N235" s="375"/>
      <c r="V235" s="361"/>
      <c r="W235" s="367"/>
      <c r="AA235" s="335" t="s">
        <v>451</v>
      </c>
      <c r="AC235" s="367"/>
      <c r="AD235" s="384"/>
      <c r="AE235" s="367"/>
      <c r="AG235" s="367"/>
      <c r="AH235" s="367"/>
    </row>
    <row r="236" spans="1:34" s="332" customFormat="1" ht="22.5" x14ac:dyDescent="0.2">
      <c r="A236" s="372"/>
      <c r="B236" s="371" t="s">
        <v>1061</v>
      </c>
      <c r="C236" s="1065" t="s">
        <v>1062</v>
      </c>
      <c r="D236" s="1065"/>
      <c r="E236" s="1065"/>
      <c r="F236" s="373" t="s">
        <v>454</v>
      </c>
      <c r="G236" s="373" t="s">
        <v>1063</v>
      </c>
      <c r="H236" s="373"/>
      <c r="I236" s="373" t="s">
        <v>1063</v>
      </c>
      <c r="J236" s="374"/>
      <c r="K236" s="373"/>
      <c r="L236" s="374">
        <v>84.85</v>
      </c>
      <c r="M236" s="373"/>
      <c r="N236" s="375"/>
      <c r="V236" s="361"/>
      <c r="W236" s="367"/>
      <c r="AA236" s="335" t="s">
        <v>1062</v>
      </c>
      <c r="AC236" s="367"/>
      <c r="AD236" s="384"/>
      <c r="AE236" s="367"/>
      <c r="AG236" s="367"/>
      <c r="AH236" s="367"/>
    </row>
    <row r="237" spans="1:34" s="332" customFormat="1" ht="22.5" x14ac:dyDescent="0.2">
      <c r="A237" s="372"/>
      <c r="B237" s="371" t="s">
        <v>1064</v>
      </c>
      <c r="C237" s="1065" t="s">
        <v>1065</v>
      </c>
      <c r="D237" s="1065"/>
      <c r="E237" s="1065"/>
      <c r="F237" s="373" t="s">
        <v>454</v>
      </c>
      <c r="G237" s="373" t="s">
        <v>936</v>
      </c>
      <c r="H237" s="373"/>
      <c r="I237" s="373" t="s">
        <v>936</v>
      </c>
      <c r="J237" s="374"/>
      <c r="K237" s="373"/>
      <c r="L237" s="374">
        <v>49.24</v>
      </c>
      <c r="M237" s="373"/>
      <c r="N237" s="375"/>
      <c r="V237" s="361"/>
      <c r="W237" s="367"/>
      <c r="AA237" s="335" t="s">
        <v>1065</v>
      </c>
      <c r="AC237" s="367"/>
      <c r="AD237" s="384"/>
      <c r="AE237" s="367"/>
      <c r="AG237" s="367"/>
      <c r="AH237" s="367"/>
    </row>
    <row r="238" spans="1:34" s="332" customFormat="1" ht="12" x14ac:dyDescent="0.2">
      <c r="A238" s="379"/>
      <c r="B238" s="380"/>
      <c r="C238" s="1068" t="s">
        <v>459</v>
      </c>
      <c r="D238" s="1068"/>
      <c r="E238" s="1068"/>
      <c r="F238" s="364"/>
      <c r="G238" s="364"/>
      <c r="H238" s="364"/>
      <c r="I238" s="364"/>
      <c r="J238" s="365"/>
      <c r="K238" s="364"/>
      <c r="L238" s="365">
        <v>222.54</v>
      </c>
      <c r="M238" s="376"/>
      <c r="N238" s="366"/>
      <c r="V238" s="361"/>
      <c r="W238" s="367"/>
      <c r="AC238" s="367" t="s">
        <v>459</v>
      </c>
      <c r="AD238" s="384"/>
      <c r="AE238" s="367"/>
      <c r="AG238" s="367"/>
      <c r="AH238" s="367"/>
    </row>
    <row r="239" spans="1:34" s="332" customFormat="1" ht="45" x14ac:dyDescent="0.2">
      <c r="A239" s="362" t="s">
        <v>600</v>
      </c>
      <c r="B239" s="363" t="s">
        <v>1716</v>
      </c>
      <c r="C239" s="1068" t="s">
        <v>5332</v>
      </c>
      <c r="D239" s="1068"/>
      <c r="E239" s="1068"/>
      <c r="F239" s="364" t="s">
        <v>532</v>
      </c>
      <c r="G239" s="364"/>
      <c r="H239" s="364"/>
      <c r="I239" s="364" t="s">
        <v>5422</v>
      </c>
      <c r="J239" s="365"/>
      <c r="K239" s="364"/>
      <c r="L239" s="365"/>
      <c r="M239" s="364"/>
      <c r="N239" s="366"/>
      <c r="V239" s="361"/>
      <c r="W239" s="367" t="s">
        <v>5332</v>
      </c>
      <c r="AC239" s="367"/>
      <c r="AD239" s="384"/>
      <c r="AE239" s="367"/>
      <c r="AG239" s="367"/>
      <c r="AH239" s="367"/>
    </row>
    <row r="240" spans="1:34" s="332" customFormat="1" ht="12" x14ac:dyDescent="0.2">
      <c r="A240" s="368"/>
      <c r="B240" s="369"/>
      <c r="C240" s="1065" t="s">
        <v>5423</v>
      </c>
      <c r="D240" s="1065"/>
      <c r="E240" s="1065"/>
      <c r="F240" s="1065"/>
      <c r="G240" s="1065"/>
      <c r="H240" s="1065"/>
      <c r="I240" s="1065"/>
      <c r="J240" s="1065"/>
      <c r="K240" s="1065"/>
      <c r="L240" s="1065"/>
      <c r="M240" s="1065"/>
      <c r="N240" s="1072"/>
      <c r="V240" s="361"/>
      <c r="W240" s="367"/>
      <c r="X240" s="335" t="s">
        <v>5423</v>
      </c>
      <c r="AC240" s="367"/>
      <c r="AD240" s="384"/>
      <c r="AE240" s="367"/>
      <c r="AG240" s="367"/>
      <c r="AH240" s="367"/>
    </row>
    <row r="241" spans="1:34" s="332" customFormat="1" ht="12" x14ac:dyDescent="0.2">
      <c r="A241" s="370"/>
      <c r="B241" s="371"/>
      <c r="C241" s="1065" t="s">
        <v>5333</v>
      </c>
      <c r="D241" s="1065"/>
      <c r="E241" s="1065"/>
      <c r="F241" s="1065"/>
      <c r="G241" s="1065"/>
      <c r="H241" s="1065"/>
      <c r="I241" s="1065"/>
      <c r="J241" s="1065"/>
      <c r="K241" s="1065"/>
      <c r="L241" s="1065"/>
      <c r="M241" s="1065"/>
      <c r="N241" s="1072"/>
      <c r="V241" s="361"/>
      <c r="W241" s="367"/>
      <c r="Y241" s="335" t="s">
        <v>5333</v>
      </c>
      <c r="AC241" s="367"/>
      <c r="AD241" s="384"/>
      <c r="AE241" s="367"/>
      <c r="AG241" s="367"/>
      <c r="AH241" s="367"/>
    </row>
    <row r="242" spans="1:34" s="332" customFormat="1" ht="33.75" x14ac:dyDescent="0.2">
      <c r="A242" s="370"/>
      <c r="B242" s="371" t="s">
        <v>430</v>
      </c>
      <c r="C242" s="1065" t="s">
        <v>431</v>
      </c>
      <c r="D242" s="1065"/>
      <c r="E242" s="1065"/>
      <c r="F242" s="1065"/>
      <c r="G242" s="1065"/>
      <c r="H242" s="1065"/>
      <c r="I242" s="1065"/>
      <c r="J242" s="1065"/>
      <c r="K242" s="1065"/>
      <c r="L242" s="1065"/>
      <c r="M242" s="1065"/>
      <c r="N242" s="1072"/>
      <c r="V242" s="361"/>
      <c r="W242" s="367"/>
      <c r="Y242" s="335" t="s">
        <v>431</v>
      </c>
      <c r="AC242" s="367"/>
      <c r="AD242" s="384"/>
      <c r="AE242" s="367"/>
      <c r="AG242" s="367"/>
      <c r="AH242" s="367"/>
    </row>
    <row r="243" spans="1:34" s="332" customFormat="1" ht="12" x14ac:dyDescent="0.2">
      <c r="A243" s="372"/>
      <c r="B243" s="371" t="s">
        <v>423</v>
      </c>
      <c r="C243" s="1065" t="s">
        <v>432</v>
      </c>
      <c r="D243" s="1065"/>
      <c r="E243" s="1065"/>
      <c r="F243" s="373"/>
      <c r="G243" s="373"/>
      <c r="H243" s="373"/>
      <c r="I243" s="373"/>
      <c r="J243" s="374">
        <v>53.82</v>
      </c>
      <c r="K243" s="373" t="s">
        <v>1046</v>
      </c>
      <c r="L243" s="374">
        <v>45.48</v>
      </c>
      <c r="M243" s="373"/>
      <c r="N243" s="375"/>
      <c r="V243" s="361"/>
      <c r="W243" s="367"/>
      <c r="Z243" s="335" t="s">
        <v>432</v>
      </c>
      <c r="AC243" s="367"/>
      <c r="AD243" s="384"/>
      <c r="AE243" s="367"/>
      <c r="AG243" s="367"/>
      <c r="AH243" s="367"/>
    </row>
    <row r="244" spans="1:34" s="332" customFormat="1" ht="12" x14ac:dyDescent="0.2">
      <c r="A244" s="372"/>
      <c r="B244" s="371" t="s">
        <v>434</v>
      </c>
      <c r="C244" s="1065" t="s">
        <v>435</v>
      </c>
      <c r="D244" s="1065"/>
      <c r="E244" s="1065"/>
      <c r="F244" s="373"/>
      <c r="G244" s="373"/>
      <c r="H244" s="373"/>
      <c r="I244" s="373"/>
      <c r="J244" s="374">
        <v>19.149999999999999</v>
      </c>
      <c r="K244" s="373" t="s">
        <v>1046</v>
      </c>
      <c r="L244" s="374">
        <v>16.18</v>
      </c>
      <c r="M244" s="373"/>
      <c r="N244" s="375"/>
      <c r="V244" s="361"/>
      <c r="W244" s="367"/>
      <c r="Z244" s="335" t="s">
        <v>435</v>
      </c>
      <c r="AC244" s="367"/>
      <c r="AD244" s="384"/>
      <c r="AE244" s="367"/>
      <c r="AG244" s="367"/>
      <c r="AH244" s="367"/>
    </row>
    <row r="245" spans="1:34" s="332" customFormat="1" ht="12" x14ac:dyDescent="0.2">
      <c r="A245" s="372"/>
      <c r="B245" s="371" t="s">
        <v>437</v>
      </c>
      <c r="C245" s="1065" t="s">
        <v>438</v>
      </c>
      <c r="D245" s="1065"/>
      <c r="E245" s="1065"/>
      <c r="F245" s="373"/>
      <c r="G245" s="373"/>
      <c r="H245" s="373"/>
      <c r="I245" s="373"/>
      <c r="J245" s="374">
        <v>4.58</v>
      </c>
      <c r="K245" s="373" t="s">
        <v>1046</v>
      </c>
      <c r="L245" s="374">
        <v>3.87</v>
      </c>
      <c r="M245" s="373"/>
      <c r="N245" s="375"/>
      <c r="V245" s="361"/>
      <c r="W245" s="367"/>
      <c r="Z245" s="335" t="s">
        <v>438</v>
      </c>
      <c r="AC245" s="367"/>
      <c r="AD245" s="384"/>
      <c r="AE245" s="367"/>
      <c r="AG245" s="367"/>
      <c r="AH245" s="367"/>
    </row>
    <row r="246" spans="1:34" s="332" customFormat="1" ht="12" x14ac:dyDescent="0.2">
      <c r="A246" s="372"/>
      <c r="B246" s="371" t="s">
        <v>439</v>
      </c>
      <c r="C246" s="1065" t="s">
        <v>440</v>
      </c>
      <c r="D246" s="1065"/>
      <c r="E246" s="1065"/>
      <c r="F246" s="373"/>
      <c r="G246" s="373"/>
      <c r="H246" s="373"/>
      <c r="I246" s="373"/>
      <c r="J246" s="374">
        <v>0.55000000000000004</v>
      </c>
      <c r="K246" s="373" t="s">
        <v>434</v>
      </c>
      <c r="L246" s="374">
        <v>0.37</v>
      </c>
      <c r="M246" s="373"/>
      <c r="N246" s="375"/>
      <c r="V246" s="361"/>
      <c r="W246" s="367"/>
      <c r="Z246" s="335" t="s">
        <v>440</v>
      </c>
      <c r="AC246" s="367"/>
      <c r="AD246" s="384"/>
      <c r="AE246" s="367"/>
      <c r="AG246" s="367"/>
      <c r="AH246" s="367"/>
    </row>
    <row r="247" spans="1:34" s="332" customFormat="1" ht="12" x14ac:dyDescent="0.2">
      <c r="A247" s="368"/>
      <c r="B247" s="381" t="s">
        <v>1054</v>
      </c>
      <c r="C247" s="1076" t="s">
        <v>1055</v>
      </c>
      <c r="D247" s="1076"/>
      <c r="E247" s="1076"/>
      <c r="F247" s="382" t="s">
        <v>411</v>
      </c>
      <c r="G247" s="382" t="s">
        <v>960</v>
      </c>
      <c r="H247" s="382" t="s">
        <v>434</v>
      </c>
      <c r="I247" s="382" t="s">
        <v>5424</v>
      </c>
      <c r="J247" s="371"/>
      <c r="K247" s="373"/>
      <c r="L247" s="374"/>
      <c r="M247" s="373"/>
      <c r="N247" s="383"/>
      <c r="V247" s="361"/>
      <c r="W247" s="367"/>
      <c r="AC247" s="367"/>
      <c r="AD247" s="384" t="s">
        <v>1055</v>
      </c>
      <c r="AE247" s="367"/>
      <c r="AG247" s="367"/>
      <c r="AH247" s="367"/>
    </row>
    <row r="248" spans="1:34" s="332" customFormat="1" ht="12" x14ac:dyDescent="0.2">
      <c r="A248" s="372"/>
      <c r="B248" s="371"/>
      <c r="C248" s="1065" t="s">
        <v>443</v>
      </c>
      <c r="D248" s="1065"/>
      <c r="E248" s="1065"/>
      <c r="F248" s="373" t="s">
        <v>444</v>
      </c>
      <c r="G248" s="373" t="s">
        <v>1721</v>
      </c>
      <c r="H248" s="373" t="s">
        <v>1046</v>
      </c>
      <c r="I248" s="373" t="s">
        <v>5427</v>
      </c>
      <c r="J248" s="374"/>
      <c r="K248" s="373"/>
      <c r="L248" s="374"/>
      <c r="M248" s="373"/>
      <c r="N248" s="375"/>
      <c r="V248" s="361"/>
      <c r="W248" s="367"/>
      <c r="AA248" s="335" t="s">
        <v>443</v>
      </c>
      <c r="AC248" s="367"/>
      <c r="AD248" s="384"/>
      <c r="AE248" s="367"/>
      <c r="AG248" s="367"/>
      <c r="AH248" s="367"/>
    </row>
    <row r="249" spans="1:34" s="332" customFormat="1" ht="12" x14ac:dyDescent="0.2">
      <c r="A249" s="372"/>
      <c r="B249" s="371"/>
      <c r="C249" s="1065" t="s">
        <v>447</v>
      </c>
      <c r="D249" s="1065"/>
      <c r="E249" s="1065"/>
      <c r="F249" s="373" t="s">
        <v>444</v>
      </c>
      <c r="G249" s="373" t="s">
        <v>1723</v>
      </c>
      <c r="H249" s="373" t="s">
        <v>1046</v>
      </c>
      <c r="I249" s="373" t="s">
        <v>5428</v>
      </c>
      <c r="J249" s="374"/>
      <c r="K249" s="373"/>
      <c r="L249" s="374"/>
      <c r="M249" s="373"/>
      <c r="N249" s="375"/>
      <c r="V249" s="361"/>
      <c r="W249" s="367"/>
      <c r="AA249" s="335" t="s">
        <v>447</v>
      </c>
      <c r="AC249" s="367"/>
      <c r="AD249" s="384"/>
      <c r="AE249" s="367"/>
      <c r="AG249" s="367"/>
      <c r="AH249" s="367"/>
    </row>
    <row r="250" spans="1:34" s="332" customFormat="1" ht="12" x14ac:dyDescent="0.2">
      <c r="A250" s="372"/>
      <c r="B250" s="371"/>
      <c r="C250" s="1077" t="s">
        <v>450</v>
      </c>
      <c r="D250" s="1077"/>
      <c r="E250" s="1077"/>
      <c r="F250" s="376"/>
      <c r="G250" s="376"/>
      <c r="H250" s="376"/>
      <c r="I250" s="376"/>
      <c r="J250" s="377">
        <v>73.52</v>
      </c>
      <c r="K250" s="376"/>
      <c r="L250" s="377">
        <v>62.03</v>
      </c>
      <c r="M250" s="376"/>
      <c r="N250" s="378"/>
      <c r="V250" s="361"/>
      <c r="W250" s="367"/>
      <c r="AB250" s="335" t="s">
        <v>450</v>
      </c>
      <c r="AC250" s="367"/>
      <c r="AD250" s="384"/>
      <c r="AE250" s="367"/>
      <c r="AG250" s="367"/>
      <c r="AH250" s="367"/>
    </row>
    <row r="251" spans="1:34" s="332" customFormat="1" ht="12" x14ac:dyDescent="0.2">
      <c r="A251" s="372"/>
      <c r="B251" s="371"/>
      <c r="C251" s="1065" t="s">
        <v>451</v>
      </c>
      <c r="D251" s="1065"/>
      <c r="E251" s="1065"/>
      <c r="F251" s="373"/>
      <c r="G251" s="373"/>
      <c r="H251" s="373"/>
      <c r="I251" s="373"/>
      <c r="J251" s="374"/>
      <c r="K251" s="373"/>
      <c r="L251" s="374">
        <v>49.35</v>
      </c>
      <c r="M251" s="373"/>
      <c r="N251" s="375"/>
      <c r="V251" s="361"/>
      <c r="W251" s="367"/>
      <c r="AA251" s="335" t="s">
        <v>451</v>
      </c>
      <c r="AC251" s="367"/>
      <c r="AD251" s="384"/>
      <c r="AE251" s="367"/>
      <c r="AG251" s="367"/>
      <c r="AH251" s="367"/>
    </row>
    <row r="252" spans="1:34" s="332" customFormat="1" ht="22.5" x14ac:dyDescent="0.2">
      <c r="A252" s="372"/>
      <c r="B252" s="371" t="s">
        <v>1061</v>
      </c>
      <c r="C252" s="1065" t="s">
        <v>1062</v>
      </c>
      <c r="D252" s="1065"/>
      <c r="E252" s="1065"/>
      <c r="F252" s="373" t="s">
        <v>454</v>
      </c>
      <c r="G252" s="373" t="s">
        <v>1063</v>
      </c>
      <c r="H252" s="373"/>
      <c r="I252" s="373" t="s">
        <v>1063</v>
      </c>
      <c r="J252" s="374"/>
      <c r="K252" s="373"/>
      <c r="L252" s="374">
        <v>55.27</v>
      </c>
      <c r="M252" s="373"/>
      <c r="N252" s="375"/>
      <c r="V252" s="361"/>
      <c r="W252" s="367"/>
      <c r="AA252" s="335" t="s">
        <v>1062</v>
      </c>
      <c r="AC252" s="367"/>
      <c r="AD252" s="384"/>
      <c r="AE252" s="367"/>
      <c r="AG252" s="367"/>
      <c r="AH252" s="367"/>
    </row>
    <row r="253" spans="1:34" s="332" customFormat="1" ht="22.5" x14ac:dyDescent="0.2">
      <c r="A253" s="372"/>
      <c r="B253" s="371" t="s">
        <v>1064</v>
      </c>
      <c r="C253" s="1065" t="s">
        <v>1065</v>
      </c>
      <c r="D253" s="1065"/>
      <c r="E253" s="1065"/>
      <c r="F253" s="373" t="s">
        <v>454</v>
      </c>
      <c r="G253" s="373" t="s">
        <v>936</v>
      </c>
      <c r="H253" s="373"/>
      <c r="I253" s="373" t="s">
        <v>936</v>
      </c>
      <c r="J253" s="374"/>
      <c r="K253" s="373"/>
      <c r="L253" s="374">
        <v>32.08</v>
      </c>
      <c r="M253" s="373"/>
      <c r="N253" s="375"/>
      <c r="V253" s="361"/>
      <c r="W253" s="367"/>
      <c r="AA253" s="335" t="s">
        <v>1065</v>
      </c>
      <c r="AC253" s="367"/>
      <c r="AD253" s="384"/>
      <c r="AE253" s="367"/>
      <c r="AG253" s="367"/>
      <c r="AH253" s="367"/>
    </row>
    <row r="254" spans="1:34" s="332" customFormat="1" ht="12" x14ac:dyDescent="0.2">
      <c r="A254" s="379"/>
      <c r="B254" s="380"/>
      <c r="C254" s="1068" t="s">
        <v>459</v>
      </c>
      <c r="D254" s="1068"/>
      <c r="E254" s="1068"/>
      <c r="F254" s="364"/>
      <c r="G254" s="364"/>
      <c r="H254" s="364"/>
      <c r="I254" s="364"/>
      <c r="J254" s="365"/>
      <c r="K254" s="364"/>
      <c r="L254" s="365">
        <v>149.38</v>
      </c>
      <c r="M254" s="376"/>
      <c r="N254" s="366"/>
      <c r="V254" s="361"/>
      <c r="W254" s="367"/>
      <c r="AC254" s="367" t="s">
        <v>459</v>
      </c>
      <c r="AD254" s="384"/>
      <c r="AE254" s="367"/>
      <c r="AG254" s="367"/>
      <c r="AH254" s="367"/>
    </row>
    <row r="255" spans="1:34" s="332" customFormat="1" ht="22.5" x14ac:dyDescent="0.2">
      <c r="A255" s="362" t="s">
        <v>607</v>
      </c>
      <c r="B255" s="363" t="s">
        <v>1067</v>
      </c>
      <c r="C255" s="1068" t="s">
        <v>1068</v>
      </c>
      <c r="D255" s="1068"/>
      <c r="E255" s="1068"/>
      <c r="F255" s="364" t="s">
        <v>411</v>
      </c>
      <c r="G255" s="364"/>
      <c r="H255" s="364"/>
      <c r="I255" s="364" t="s">
        <v>5429</v>
      </c>
      <c r="J255" s="365">
        <v>4812.7</v>
      </c>
      <c r="K255" s="364"/>
      <c r="L255" s="365">
        <v>488.01</v>
      </c>
      <c r="M255" s="364"/>
      <c r="N255" s="366"/>
      <c r="V255" s="361"/>
      <c r="W255" s="367" t="s">
        <v>1068</v>
      </c>
      <c r="AC255" s="367"/>
      <c r="AD255" s="384"/>
      <c r="AE255" s="367"/>
      <c r="AG255" s="367"/>
      <c r="AH255" s="367"/>
    </row>
    <row r="256" spans="1:34" s="332" customFormat="1" ht="12" x14ac:dyDescent="0.2">
      <c r="A256" s="379"/>
      <c r="B256" s="380"/>
      <c r="C256" s="340" t="s">
        <v>462</v>
      </c>
      <c r="D256" s="385"/>
      <c r="E256" s="385"/>
      <c r="F256" s="386"/>
      <c r="G256" s="386"/>
      <c r="H256" s="386"/>
      <c r="I256" s="386"/>
      <c r="J256" s="387"/>
      <c r="K256" s="386"/>
      <c r="L256" s="387"/>
      <c r="M256" s="388"/>
      <c r="N256" s="389"/>
      <c r="V256" s="361"/>
      <c r="W256" s="367"/>
      <c r="AC256" s="367"/>
      <c r="AD256" s="384"/>
      <c r="AE256" s="367"/>
      <c r="AG256" s="367"/>
      <c r="AH256" s="367"/>
    </row>
    <row r="257" spans="1:34" s="332" customFormat="1" ht="12" x14ac:dyDescent="0.2">
      <c r="A257" s="368"/>
      <c r="B257" s="369"/>
      <c r="C257" s="1065" t="s">
        <v>5430</v>
      </c>
      <c r="D257" s="1065"/>
      <c r="E257" s="1065"/>
      <c r="F257" s="1065"/>
      <c r="G257" s="1065"/>
      <c r="H257" s="1065"/>
      <c r="I257" s="1065"/>
      <c r="J257" s="1065"/>
      <c r="K257" s="1065"/>
      <c r="L257" s="1065"/>
      <c r="M257" s="1065"/>
      <c r="N257" s="1072"/>
      <c r="V257" s="361"/>
      <c r="W257" s="367"/>
      <c r="X257" s="335" t="s">
        <v>5430</v>
      </c>
      <c r="AC257" s="367"/>
      <c r="AD257" s="384"/>
      <c r="AE257" s="367"/>
      <c r="AG257" s="367"/>
      <c r="AH257" s="367"/>
    </row>
    <row r="258" spans="1:34" s="332" customFormat="1" ht="45" x14ac:dyDescent="0.2">
      <c r="A258" s="362" t="s">
        <v>610</v>
      </c>
      <c r="B258" s="363" t="s">
        <v>5431</v>
      </c>
      <c r="C258" s="1068" t="s">
        <v>5432</v>
      </c>
      <c r="D258" s="1068"/>
      <c r="E258" s="1068"/>
      <c r="F258" s="364" t="s">
        <v>660</v>
      </c>
      <c r="G258" s="364"/>
      <c r="H258" s="364"/>
      <c r="I258" s="364" t="s">
        <v>5433</v>
      </c>
      <c r="J258" s="365"/>
      <c r="K258" s="364"/>
      <c r="L258" s="365"/>
      <c r="M258" s="364"/>
      <c r="N258" s="366"/>
      <c r="V258" s="361"/>
      <c r="W258" s="367" t="s">
        <v>5432</v>
      </c>
      <c r="AC258" s="367"/>
      <c r="AD258" s="384"/>
      <c r="AE258" s="367"/>
      <c r="AG258" s="367"/>
      <c r="AH258" s="367"/>
    </row>
    <row r="259" spans="1:34" s="332" customFormat="1" ht="12" x14ac:dyDescent="0.2">
      <c r="A259" s="368"/>
      <c r="B259" s="369"/>
      <c r="C259" s="1065" t="s">
        <v>5434</v>
      </c>
      <c r="D259" s="1065"/>
      <c r="E259" s="1065"/>
      <c r="F259" s="1065"/>
      <c r="G259" s="1065"/>
      <c r="H259" s="1065"/>
      <c r="I259" s="1065"/>
      <c r="J259" s="1065"/>
      <c r="K259" s="1065"/>
      <c r="L259" s="1065"/>
      <c r="M259" s="1065"/>
      <c r="N259" s="1072"/>
      <c r="V259" s="361"/>
      <c r="W259" s="367"/>
      <c r="X259" s="335" t="s">
        <v>5434</v>
      </c>
      <c r="AC259" s="367"/>
      <c r="AD259" s="384"/>
      <c r="AE259" s="367"/>
      <c r="AG259" s="367"/>
      <c r="AH259" s="367"/>
    </row>
    <row r="260" spans="1:34" s="332" customFormat="1" ht="33.75" x14ac:dyDescent="0.2">
      <c r="A260" s="370"/>
      <c r="B260" s="371" t="s">
        <v>430</v>
      </c>
      <c r="C260" s="1065" t="s">
        <v>431</v>
      </c>
      <c r="D260" s="1065"/>
      <c r="E260" s="1065"/>
      <c r="F260" s="1065"/>
      <c r="G260" s="1065"/>
      <c r="H260" s="1065"/>
      <c r="I260" s="1065"/>
      <c r="J260" s="1065"/>
      <c r="K260" s="1065"/>
      <c r="L260" s="1065"/>
      <c r="M260" s="1065"/>
      <c r="N260" s="1072"/>
      <c r="V260" s="361"/>
      <c r="W260" s="367"/>
      <c r="Y260" s="335" t="s">
        <v>431</v>
      </c>
      <c r="AC260" s="367"/>
      <c r="AD260" s="384"/>
      <c r="AE260" s="367"/>
      <c r="AG260" s="367"/>
      <c r="AH260" s="367"/>
    </row>
    <row r="261" spans="1:34" s="332" customFormat="1" ht="12" x14ac:dyDescent="0.2">
      <c r="A261" s="372"/>
      <c r="B261" s="371" t="s">
        <v>423</v>
      </c>
      <c r="C261" s="1065" t="s">
        <v>432</v>
      </c>
      <c r="D261" s="1065"/>
      <c r="E261" s="1065"/>
      <c r="F261" s="373"/>
      <c r="G261" s="373"/>
      <c r="H261" s="373"/>
      <c r="I261" s="373"/>
      <c r="J261" s="374">
        <v>2674.44</v>
      </c>
      <c r="K261" s="373" t="s">
        <v>436</v>
      </c>
      <c r="L261" s="374">
        <v>16.05</v>
      </c>
      <c r="M261" s="373"/>
      <c r="N261" s="375"/>
      <c r="V261" s="361"/>
      <c r="W261" s="367"/>
      <c r="Z261" s="335" t="s">
        <v>432</v>
      </c>
      <c r="AC261" s="367"/>
      <c r="AD261" s="384"/>
      <c r="AE261" s="367"/>
      <c r="AG261" s="367"/>
      <c r="AH261" s="367"/>
    </row>
    <row r="262" spans="1:34" s="332" customFormat="1" ht="12" x14ac:dyDescent="0.2">
      <c r="A262" s="372"/>
      <c r="B262" s="371" t="s">
        <v>434</v>
      </c>
      <c r="C262" s="1065" t="s">
        <v>435</v>
      </c>
      <c r="D262" s="1065"/>
      <c r="E262" s="1065"/>
      <c r="F262" s="373"/>
      <c r="G262" s="373"/>
      <c r="H262" s="373"/>
      <c r="I262" s="373"/>
      <c r="J262" s="374">
        <v>1974.13</v>
      </c>
      <c r="K262" s="373" t="s">
        <v>436</v>
      </c>
      <c r="L262" s="374">
        <v>11.84</v>
      </c>
      <c r="M262" s="373"/>
      <c r="N262" s="375"/>
      <c r="V262" s="361"/>
      <c r="W262" s="367"/>
      <c r="Z262" s="335" t="s">
        <v>435</v>
      </c>
      <c r="AC262" s="367"/>
      <c r="AD262" s="384"/>
      <c r="AE262" s="367"/>
      <c r="AG262" s="367"/>
      <c r="AH262" s="367"/>
    </row>
    <row r="263" spans="1:34" s="332" customFormat="1" ht="12" x14ac:dyDescent="0.2">
      <c r="A263" s="372"/>
      <c r="B263" s="371" t="s">
        <v>437</v>
      </c>
      <c r="C263" s="1065" t="s">
        <v>438</v>
      </c>
      <c r="D263" s="1065"/>
      <c r="E263" s="1065"/>
      <c r="F263" s="373"/>
      <c r="G263" s="373"/>
      <c r="H263" s="373"/>
      <c r="I263" s="373"/>
      <c r="J263" s="374">
        <v>299.35000000000002</v>
      </c>
      <c r="K263" s="373" t="s">
        <v>436</v>
      </c>
      <c r="L263" s="374">
        <v>1.8</v>
      </c>
      <c r="M263" s="373"/>
      <c r="N263" s="375"/>
      <c r="V263" s="361"/>
      <c r="W263" s="367"/>
      <c r="Z263" s="335" t="s">
        <v>438</v>
      </c>
      <c r="AC263" s="367"/>
      <c r="AD263" s="384"/>
      <c r="AE263" s="367"/>
      <c r="AG263" s="367"/>
      <c r="AH263" s="367"/>
    </row>
    <row r="264" spans="1:34" s="332" customFormat="1" ht="12" x14ac:dyDescent="0.2">
      <c r="A264" s="372"/>
      <c r="B264" s="371" t="s">
        <v>439</v>
      </c>
      <c r="C264" s="1065" t="s">
        <v>440</v>
      </c>
      <c r="D264" s="1065"/>
      <c r="E264" s="1065"/>
      <c r="F264" s="373"/>
      <c r="G264" s="373"/>
      <c r="H264" s="373"/>
      <c r="I264" s="373"/>
      <c r="J264" s="374">
        <v>3405.79</v>
      </c>
      <c r="K264" s="373"/>
      <c r="L264" s="374">
        <v>16.350000000000001</v>
      </c>
      <c r="M264" s="373"/>
      <c r="N264" s="375"/>
      <c r="V264" s="361"/>
      <c r="W264" s="367"/>
      <c r="Z264" s="335" t="s">
        <v>440</v>
      </c>
      <c r="AC264" s="367"/>
      <c r="AD264" s="384"/>
      <c r="AE264" s="367"/>
      <c r="AG264" s="367"/>
      <c r="AH264" s="367"/>
    </row>
    <row r="265" spans="1:34" s="332" customFormat="1" ht="12" x14ac:dyDescent="0.2">
      <c r="A265" s="368"/>
      <c r="B265" s="381" t="s">
        <v>702</v>
      </c>
      <c r="C265" s="1076" t="s">
        <v>703</v>
      </c>
      <c r="D265" s="1076"/>
      <c r="E265" s="1076"/>
      <c r="F265" s="382" t="s">
        <v>644</v>
      </c>
      <c r="G265" s="382" t="s">
        <v>716</v>
      </c>
      <c r="H265" s="382"/>
      <c r="I265" s="382" t="s">
        <v>5435</v>
      </c>
      <c r="J265" s="371"/>
      <c r="K265" s="373"/>
      <c r="L265" s="374"/>
      <c r="M265" s="373"/>
      <c r="N265" s="383"/>
      <c r="V265" s="361"/>
      <c r="W265" s="367"/>
      <c r="AC265" s="367"/>
      <c r="AD265" s="384" t="s">
        <v>703</v>
      </c>
      <c r="AE265" s="367"/>
      <c r="AG265" s="367"/>
      <c r="AH265" s="367"/>
    </row>
    <row r="266" spans="1:34" s="332" customFormat="1" ht="12" x14ac:dyDescent="0.2">
      <c r="A266" s="372"/>
      <c r="B266" s="371"/>
      <c r="C266" s="1065" t="s">
        <v>443</v>
      </c>
      <c r="D266" s="1065"/>
      <c r="E266" s="1065"/>
      <c r="F266" s="373" t="s">
        <v>444</v>
      </c>
      <c r="G266" s="373" t="s">
        <v>3713</v>
      </c>
      <c r="H266" s="373" t="s">
        <v>436</v>
      </c>
      <c r="I266" s="373" t="s">
        <v>5436</v>
      </c>
      <c r="J266" s="374"/>
      <c r="K266" s="373"/>
      <c r="L266" s="374"/>
      <c r="M266" s="373"/>
      <c r="N266" s="375"/>
      <c r="V266" s="361"/>
      <c r="W266" s="367"/>
      <c r="AA266" s="335" t="s">
        <v>443</v>
      </c>
      <c r="AC266" s="367"/>
      <c r="AD266" s="384"/>
      <c r="AE266" s="367"/>
      <c r="AG266" s="367"/>
      <c r="AH266" s="367"/>
    </row>
    <row r="267" spans="1:34" s="332" customFormat="1" ht="12" x14ac:dyDescent="0.2">
      <c r="A267" s="372"/>
      <c r="B267" s="371"/>
      <c r="C267" s="1065" t="s">
        <v>447</v>
      </c>
      <c r="D267" s="1065"/>
      <c r="E267" s="1065"/>
      <c r="F267" s="373" t="s">
        <v>444</v>
      </c>
      <c r="G267" s="373" t="s">
        <v>5437</v>
      </c>
      <c r="H267" s="373" t="s">
        <v>436</v>
      </c>
      <c r="I267" s="373" t="s">
        <v>5438</v>
      </c>
      <c r="J267" s="374"/>
      <c r="K267" s="373"/>
      <c r="L267" s="374"/>
      <c r="M267" s="373"/>
      <c r="N267" s="375"/>
      <c r="V267" s="361"/>
      <c r="W267" s="367"/>
      <c r="AA267" s="335" t="s">
        <v>447</v>
      </c>
      <c r="AC267" s="367"/>
      <c r="AD267" s="384"/>
      <c r="AE267" s="367"/>
      <c r="AG267" s="367"/>
      <c r="AH267" s="367"/>
    </row>
    <row r="268" spans="1:34" s="332" customFormat="1" ht="12" x14ac:dyDescent="0.2">
      <c r="A268" s="372"/>
      <c r="B268" s="371"/>
      <c r="C268" s="1077" t="s">
        <v>450</v>
      </c>
      <c r="D268" s="1077"/>
      <c r="E268" s="1077"/>
      <c r="F268" s="376"/>
      <c r="G268" s="376"/>
      <c r="H268" s="376"/>
      <c r="I268" s="376"/>
      <c r="J268" s="377">
        <v>8054.36</v>
      </c>
      <c r="K268" s="376"/>
      <c r="L268" s="377">
        <v>44.24</v>
      </c>
      <c r="M268" s="376"/>
      <c r="N268" s="378"/>
      <c r="V268" s="361"/>
      <c r="W268" s="367"/>
      <c r="AB268" s="335" t="s">
        <v>450</v>
      </c>
      <c r="AC268" s="367"/>
      <c r="AD268" s="384"/>
      <c r="AE268" s="367"/>
      <c r="AG268" s="367"/>
      <c r="AH268" s="367"/>
    </row>
    <row r="269" spans="1:34" s="332" customFormat="1" ht="12" x14ac:dyDescent="0.2">
      <c r="A269" s="372"/>
      <c r="B269" s="371"/>
      <c r="C269" s="1065" t="s">
        <v>451</v>
      </c>
      <c r="D269" s="1065"/>
      <c r="E269" s="1065"/>
      <c r="F269" s="373"/>
      <c r="G269" s="373"/>
      <c r="H269" s="373"/>
      <c r="I269" s="373"/>
      <c r="J269" s="374"/>
      <c r="K269" s="373"/>
      <c r="L269" s="374">
        <v>17.850000000000001</v>
      </c>
      <c r="M269" s="373"/>
      <c r="N269" s="375"/>
      <c r="V269" s="361"/>
      <c r="W269" s="367"/>
      <c r="AA269" s="335" t="s">
        <v>451</v>
      </c>
      <c r="AC269" s="367"/>
      <c r="AD269" s="384"/>
      <c r="AE269" s="367"/>
      <c r="AG269" s="367"/>
      <c r="AH269" s="367"/>
    </row>
    <row r="270" spans="1:34" s="332" customFormat="1" ht="33.75" x14ac:dyDescent="0.2">
      <c r="A270" s="372"/>
      <c r="B270" s="371" t="s">
        <v>714</v>
      </c>
      <c r="C270" s="1065" t="s">
        <v>715</v>
      </c>
      <c r="D270" s="1065"/>
      <c r="E270" s="1065"/>
      <c r="F270" s="373" t="s">
        <v>454</v>
      </c>
      <c r="G270" s="373" t="s">
        <v>716</v>
      </c>
      <c r="H270" s="373"/>
      <c r="I270" s="373" t="s">
        <v>716</v>
      </c>
      <c r="J270" s="374"/>
      <c r="K270" s="373"/>
      <c r="L270" s="374">
        <v>18.21</v>
      </c>
      <c r="M270" s="373"/>
      <c r="N270" s="375"/>
      <c r="V270" s="361"/>
      <c r="W270" s="367"/>
      <c r="AA270" s="335" t="s">
        <v>715</v>
      </c>
      <c r="AC270" s="367"/>
      <c r="AD270" s="384"/>
      <c r="AE270" s="367"/>
      <c r="AG270" s="367"/>
      <c r="AH270" s="367"/>
    </row>
    <row r="271" spans="1:34" s="332" customFormat="1" ht="33.75" x14ac:dyDescent="0.2">
      <c r="A271" s="372"/>
      <c r="B271" s="371" t="s">
        <v>717</v>
      </c>
      <c r="C271" s="1065" t="s">
        <v>718</v>
      </c>
      <c r="D271" s="1065"/>
      <c r="E271" s="1065"/>
      <c r="F271" s="373" t="s">
        <v>454</v>
      </c>
      <c r="G271" s="373" t="s">
        <v>719</v>
      </c>
      <c r="H271" s="373"/>
      <c r="I271" s="373" t="s">
        <v>719</v>
      </c>
      <c r="J271" s="374"/>
      <c r="K271" s="373"/>
      <c r="L271" s="374">
        <v>10.35</v>
      </c>
      <c r="M271" s="373"/>
      <c r="N271" s="375"/>
      <c r="V271" s="361"/>
      <c r="W271" s="367"/>
      <c r="AA271" s="335" t="s">
        <v>718</v>
      </c>
      <c r="AC271" s="367"/>
      <c r="AD271" s="384"/>
      <c r="AE271" s="367"/>
      <c r="AG271" s="367"/>
      <c r="AH271" s="367"/>
    </row>
    <row r="272" spans="1:34" s="332" customFormat="1" ht="12" x14ac:dyDescent="0.2">
      <c r="A272" s="379"/>
      <c r="B272" s="380"/>
      <c r="C272" s="1068" t="s">
        <v>459</v>
      </c>
      <c r="D272" s="1068"/>
      <c r="E272" s="1068"/>
      <c r="F272" s="364"/>
      <c r="G272" s="364"/>
      <c r="H272" s="364"/>
      <c r="I272" s="364"/>
      <c r="J272" s="365"/>
      <c r="K272" s="364"/>
      <c r="L272" s="365">
        <v>72.8</v>
      </c>
      <c r="M272" s="376"/>
      <c r="N272" s="366"/>
      <c r="V272" s="361"/>
      <c r="W272" s="367"/>
      <c r="AC272" s="367" t="s">
        <v>459</v>
      </c>
      <c r="AD272" s="384"/>
      <c r="AE272" s="367"/>
      <c r="AG272" s="367"/>
      <c r="AH272" s="367"/>
    </row>
    <row r="273" spans="1:34" s="332" customFormat="1" ht="22.5" x14ac:dyDescent="0.2">
      <c r="A273" s="362" t="s">
        <v>618</v>
      </c>
      <c r="B273" s="363" t="s">
        <v>1867</v>
      </c>
      <c r="C273" s="1068" t="s">
        <v>1868</v>
      </c>
      <c r="D273" s="1068"/>
      <c r="E273" s="1068"/>
      <c r="F273" s="364" t="s">
        <v>644</v>
      </c>
      <c r="G273" s="364"/>
      <c r="H273" s="364"/>
      <c r="I273" s="364" t="s">
        <v>5435</v>
      </c>
      <c r="J273" s="365">
        <v>592.76</v>
      </c>
      <c r="K273" s="364"/>
      <c r="L273" s="365">
        <v>290.22000000000003</v>
      </c>
      <c r="M273" s="364"/>
      <c r="N273" s="366"/>
      <c r="V273" s="361"/>
      <c r="W273" s="367" t="s">
        <v>1868</v>
      </c>
      <c r="AC273" s="367"/>
      <c r="AD273" s="384"/>
      <c r="AE273" s="367"/>
      <c r="AG273" s="367"/>
      <c r="AH273" s="367"/>
    </row>
    <row r="274" spans="1:34" s="332" customFormat="1" ht="12" x14ac:dyDescent="0.2">
      <c r="A274" s="379"/>
      <c r="B274" s="380"/>
      <c r="C274" s="340" t="s">
        <v>5439</v>
      </c>
      <c r="D274" s="385"/>
      <c r="E274" s="385"/>
      <c r="F274" s="386"/>
      <c r="G274" s="386"/>
      <c r="H274" s="386"/>
      <c r="I274" s="386"/>
      <c r="J274" s="387"/>
      <c r="K274" s="386"/>
      <c r="L274" s="387"/>
      <c r="M274" s="388"/>
      <c r="N274" s="389"/>
      <c r="V274" s="361"/>
      <c r="W274" s="367"/>
      <c r="AC274" s="367"/>
      <c r="AD274" s="384"/>
      <c r="AE274" s="367"/>
      <c r="AG274" s="367"/>
      <c r="AH274" s="367"/>
    </row>
    <row r="275" spans="1:34" s="332" customFormat="1" ht="56.25" x14ac:dyDescent="0.2">
      <c r="A275" s="362" t="s">
        <v>625</v>
      </c>
      <c r="B275" s="363" t="s">
        <v>5338</v>
      </c>
      <c r="C275" s="1068" t="s">
        <v>5339</v>
      </c>
      <c r="D275" s="1068"/>
      <c r="E275" s="1068"/>
      <c r="F275" s="364" t="s">
        <v>1026</v>
      </c>
      <c r="G275" s="364"/>
      <c r="H275" s="364"/>
      <c r="I275" s="364" t="s">
        <v>605</v>
      </c>
      <c r="J275" s="365"/>
      <c r="K275" s="364"/>
      <c r="L275" s="365"/>
      <c r="M275" s="364"/>
      <c r="N275" s="366"/>
      <c r="V275" s="361"/>
      <c r="W275" s="367" t="s">
        <v>5339</v>
      </c>
      <c r="AC275" s="367"/>
      <c r="AD275" s="384"/>
      <c r="AE275" s="367"/>
      <c r="AG275" s="367"/>
      <c r="AH275" s="367"/>
    </row>
    <row r="276" spans="1:34" s="332" customFormat="1" ht="12" x14ac:dyDescent="0.2">
      <c r="A276" s="368"/>
      <c r="B276" s="369"/>
      <c r="C276" s="1065" t="s">
        <v>3598</v>
      </c>
      <c r="D276" s="1065"/>
      <c r="E276" s="1065"/>
      <c r="F276" s="1065"/>
      <c r="G276" s="1065"/>
      <c r="H276" s="1065"/>
      <c r="I276" s="1065"/>
      <c r="J276" s="1065"/>
      <c r="K276" s="1065"/>
      <c r="L276" s="1065"/>
      <c r="M276" s="1065"/>
      <c r="N276" s="1072"/>
      <c r="V276" s="361"/>
      <c r="W276" s="367"/>
      <c r="X276" s="335" t="s">
        <v>3598</v>
      </c>
      <c r="AC276" s="367"/>
      <c r="AD276" s="384"/>
      <c r="AE276" s="367"/>
      <c r="AG276" s="367"/>
      <c r="AH276" s="367"/>
    </row>
    <row r="277" spans="1:34" s="332" customFormat="1" ht="33.75" x14ac:dyDescent="0.2">
      <c r="A277" s="370"/>
      <c r="B277" s="371" t="s">
        <v>430</v>
      </c>
      <c r="C277" s="1065" t="s">
        <v>431</v>
      </c>
      <c r="D277" s="1065"/>
      <c r="E277" s="1065"/>
      <c r="F277" s="1065"/>
      <c r="G277" s="1065"/>
      <c r="H277" s="1065"/>
      <c r="I277" s="1065"/>
      <c r="J277" s="1065"/>
      <c r="K277" s="1065"/>
      <c r="L277" s="1065"/>
      <c r="M277" s="1065"/>
      <c r="N277" s="1072"/>
      <c r="V277" s="361"/>
      <c r="W277" s="367"/>
      <c r="Y277" s="335" t="s">
        <v>431</v>
      </c>
      <c r="AC277" s="367"/>
      <c r="AD277" s="384"/>
      <c r="AE277" s="367"/>
      <c r="AG277" s="367"/>
      <c r="AH277" s="367"/>
    </row>
    <row r="278" spans="1:34" s="332" customFormat="1" ht="12" x14ac:dyDescent="0.2">
      <c r="A278" s="372"/>
      <c r="B278" s="371" t="s">
        <v>423</v>
      </c>
      <c r="C278" s="1065" t="s">
        <v>432</v>
      </c>
      <c r="D278" s="1065"/>
      <c r="E278" s="1065"/>
      <c r="F278" s="373"/>
      <c r="G278" s="373"/>
      <c r="H278" s="373"/>
      <c r="I278" s="373"/>
      <c r="J278" s="374">
        <v>502.59</v>
      </c>
      <c r="K278" s="373" t="s">
        <v>436</v>
      </c>
      <c r="L278" s="374">
        <v>18.850000000000001</v>
      </c>
      <c r="M278" s="373"/>
      <c r="N278" s="375"/>
      <c r="V278" s="361"/>
      <c r="W278" s="367"/>
      <c r="Z278" s="335" t="s">
        <v>432</v>
      </c>
      <c r="AC278" s="367"/>
      <c r="AD278" s="384"/>
      <c r="AE278" s="367"/>
      <c r="AG278" s="367"/>
      <c r="AH278" s="367"/>
    </row>
    <row r="279" spans="1:34" s="332" customFormat="1" ht="12" x14ac:dyDescent="0.2">
      <c r="A279" s="372"/>
      <c r="B279" s="371" t="s">
        <v>434</v>
      </c>
      <c r="C279" s="1065" t="s">
        <v>435</v>
      </c>
      <c r="D279" s="1065"/>
      <c r="E279" s="1065"/>
      <c r="F279" s="373"/>
      <c r="G279" s="373"/>
      <c r="H279" s="373"/>
      <c r="I279" s="373"/>
      <c r="J279" s="374">
        <v>8.89</v>
      </c>
      <c r="K279" s="373" t="s">
        <v>436</v>
      </c>
      <c r="L279" s="374">
        <v>0.33</v>
      </c>
      <c r="M279" s="373"/>
      <c r="N279" s="375"/>
      <c r="V279" s="361"/>
      <c r="W279" s="367"/>
      <c r="Z279" s="335" t="s">
        <v>435</v>
      </c>
      <c r="AC279" s="367"/>
      <c r="AD279" s="384"/>
      <c r="AE279" s="367"/>
      <c r="AG279" s="367"/>
      <c r="AH279" s="367"/>
    </row>
    <row r="280" spans="1:34" s="332" customFormat="1" ht="12" x14ac:dyDescent="0.2">
      <c r="A280" s="372"/>
      <c r="B280" s="371" t="s">
        <v>437</v>
      </c>
      <c r="C280" s="1065" t="s">
        <v>438</v>
      </c>
      <c r="D280" s="1065"/>
      <c r="E280" s="1065"/>
      <c r="F280" s="373"/>
      <c r="G280" s="373"/>
      <c r="H280" s="373"/>
      <c r="I280" s="373"/>
      <c r="J280" s="374">
        <v>1.3</v>
      </c>
      <c r="K280" s="373" t="s">
        <v>436</v>
      </c>
      <c r="L280" s="374">
        <v>0.05</v>
      </c>
      <c r="M280" s="373"/>
      <c r="N280" s="375"/>
      <c r="V280" s="361"/>
      <c r="W280" s="367"/>
      <c r="Z280" s="335" t="s">
        <v>438</v>
      </c>
      <c r="AC280" s="367"/>
      <c r="AD280" s="384"/>
      <c r="AE280" s="367"/>
      <c r="AG280" s="367"/>
      <c r="AH280" s="367"/>
    </row>
    <row r="281" spans="1:34" s="332" customFormat="1" ht="12" x14ac:dyDescent="0.2">
      <c r="A281" s="372"/>
      <c r="B281" s="371" t="s">
        <v>439</v>
      </c>
      <c r="C281" s="1065" t="s">
        <v>440</v>
      </c>
      <c r="D281" s="1065"/>
      <c r="E281" s="1065"/>
      <c r="F281" s="373"/>
      <c r="G281" s="373"/>
      <c r="H281" s="373"/>
      <c r="I281" s="373"/>
      <c r="J281" s="374">
        <v>229.5</v>
      </c>
      <c r="K281" s="373"/>
      <c r="L281" s="374">
        <v>6.89</v>
      </c>
      <c r="M281" s="373"/>
      <c r="N281" s="375"/>
      <c r="V281" s="361"/>
      <c r="W281" s="367"/>
      <c r="Z281" s="335" t="s">
        <v>440</v>
      </c>
      <c r="AC281" s="367"/>
      <c r="AD281" s="384"/>
      <c r="AE281" s="367"/>
      <c r="AG281" s="367"/>
      <c r="AH281" s="367"/>
    </row>
    <row r="282" spans="1:34" s="332" customFormat="1" ht="12" x14ac:dyDescent="0.2">
      <c r="A282" s="368"/>
      <c r="B282" s="381" t="s">
        <v>2529</v>
      </c>
      <c r="C282" s="1076" t="s">
        <v>2530</v>
      </c>
      <c r="D282" s="1076"/>
      <c r="E282" s="1076"/>
      <c r="F282" s="382" t="s">
        <v>1017</v>
      </c>
      <c r="G282" s="382" t="s">
        <v>489</v>
      </c>
      <c r="H282" s="382"/>
      <c r="I282" s="382" t="s">
        <v>489</v>
      </c>
      <c r="J282" s="371"/>
      <c r="K282" s="373"/>
      <c r="L282" s="374"/>
      <c r="M282" s="373"/>
      <c r="N282" s="383"/>
      <c r="V282" s="361"/>
      <c r="W282" s="367"/>
      <c r="AC282" s="367"/>
      <c r="AD282" s="384" t="s">
        <v>2530</v>
      </c>
      <c r="AE282" s="367"/>
      <c r="AG282" s="367"/>
      <c r="AH282" s="367"/>
    </row>
    <row r="283" spans="1:34" s="332" customFormat="1" ht="12" x14ac:dyDescent="0.2">
      <c r="A283" s="368"/>
      <c r="B283" s="381" t="s">
        <v>2531</v>
      </c>
      <c r="C283" s="1076" t="s">
        <v>2532</v>
      </c>
      <c r="D283" s="1076"/>
      <c r="E283" s="1076"/>
      <c r="F283" s="382" t="s">
        <v>488</v>
      </c>
      <c r="G283" s="382" t="s">
        <v>489</v>
      </c>
      <c r="H283" s="382"/>
      <c r="I283" s="382" t="s">
        <v>489</v>
      </c>
      <c r="J283" s="371"/>
      <c r="K283" s="373"/>
      <c r="L283" s="374"/>
      <c r="M283" s="373"/>
      <c r="N283" s="383"/>
      <c r="V283" s="361"/>
      <c r="W283" s="367"/>
      <c r="AC283" s="367"/>
      <c r="AD283" s="384" t="s">
        <v>2532</v>
      </c>
      <c r="AE283" s="367"/>
      <c r="AG283" s="367"/>
      <c r="AH283" s="367"/>
    </row>
    <row r="284" spans="1:34" s="332" customFormat="1" ht="22.5" x14ac:dyDescent="0.2">
      <c r="A284" s="368"/>
      <c r="B284" s="381" t="s">
        <v>5018</v>
      </c>
      <c r="C284" s="1076" t="s">
        <v>5340</v>
      </c>
      <c r="D284" s="1076"/>
      <c r="E284" s="1076"/>
      <c r="F284" s="382" t="s">
        <v>1003</v>
      </c>
      <c r="G284" s="382" t="s">
        <v>2535</v>
      </c>
      <c r="H284" s="382"/>
      <c r="I284" s="382" t="s">
        <v>5440</v>
      </c>
      <c r="J284" s="371"/>
      <c r="K284" s="373"/>
      <c r="L284" s="374"/>
      <c r="M284" s="373"/>
      <c r="N284" s="383"/>
      <c r="V284" s="361"/>
      <c r="W284" s="367"/>
      <c r="AC284" s="367"/>
      <c r="AD284" s="384" t="s">
        <v>5340</v>
      </c>
      <c r="AE284" s="367"/>
      <c r="AG284" s="367"/>
      <c r="AH284" s="367"/>
    </row>
    <row r="285" spans="1:34" s="332" customFormat="1" ht="22.5" x14ac:dyDescent="0.2">
      <c r="A285" s="368"/>
      <c r="B285" s="381" t="s">
        <v>2828</v>
      </c>
      <c r="C285" s="1076" t="s">
        <v>5341</v>
      </c>
      <c r="D285" s="1076"/>
      <c r="E285" s="1076"/>
      <c r="F285" s="382" t="s">
        <v>1017</v>
      </c>
      <c r="G285" s="382" t="s">
        <v>489</v>
      </c>
      <c r="H285" s="382"/>
      <c r="I285" s="382" t="s">
        <v>489</v>
      </c>
      <c r="J285" s="371"/>
      <c r="K285" s="373"/>
      <c r="L285" s="374"/>
      <c r="M285" s="373"/>
      <c r="N285" s="383"/>
      <c r="V285" s="361"/>
      <c r="W285" s="367"/>
      <c r="AC285" s="367"/>
      <c r="AD285" s="384" t="s">
        <v>5341</v>
      </c>
      <c r="AE285" s="367"/>
      <c r="AG285" s="367"/>
      <c r="AH285" s="367"/>
    </row>
    <row r="286" spans="1:34" s="332" customFormat="1" ht="12" x14ac:dyDescent="0.2">
      <c r="A286" s="372"/>
      <c r="B286" s="371"/>
      <c r="C286" s="1065" t="s">
        <v>443</v>
      </c>
      <c r="D286" s="1065"/>
      <c r="E286" s="1065"/>
      <c r="F286" s="373" t="s">
        <v>444</v>
      </c>
      <c r="G286" s="373" t="s">
        <v>5342</v>
      </c>
      <c r="H286" s="373" t="s">
        <v>436</v>
      </c>
      <c r="I286" s="373" t="s">
        <v>5441</v>
      </c>
      <c r="J286" s="374"/>
      <c r="K286" s="373"/>
      <c r="L286" s="374"/>
      <c r="M286" s="373"/>
      <c r="N286" s="375"/>
      <c r="V286" s="361"/>
      <c r="W286" s="367"/>
      <c r="AA286" s="335" t="s">
        <v>443</v>
      </c>
      <c r="AC286" s="367"/>
      <c r="AD286" s="384"/>
      <c r="AE286" s="367"/>
      <c r="AG286" s="367"/>
      <c r="AH286" s="367"/>
    </row>
    <row r="287" spans="1:34" s="332" customFormat="1" ht="12" x14ac:dyDescent="0.2">
      <c r="A287" s="372"/>
      <c r="B287" s="371"/>
      <c r="C287" s="1065" t="s">
        <v>447</v>
      </c>
      <c r="D287" s="1065"/>
      <c r="E287" s="1065"/>
      <c r="F287" s="373" t="s">
        <v>444</v>
      </c>
      <c r="G287" s="373" t="s">
        <v>2083</v>
      </c>
      <c r="H287" s="373" t="s">
        <v>436</v>
      </c>
      <c r="I287" s="373" t="s">
        <v>2539</v>
      </c>
      <c r="J287" s="374"/>
      <c r="K287" s="373"/>
      <c r="L287" s="374"/>
      <c r="M287" s="373"/>
      <c r="N287" s="375"/>
      <c r="V287" s="361"/>
      <c r="W287" s="367"/>
      <c r="AA287" s="335" t="s">
        <v>447</v>
      </c>
      <c r="AC287" s="367"/>
      <c r="AD287" s="384"/>
      <c r="AE287" s="367"/>
      <c r="AG287" s="367"/>
      <c r="AH287" s="367"/>
    </row>
    <row r="288" spans="1:34" s="332" customFormat="1" ht="12" x14ac:dyDescent="0.2">
      <c r="A288" s="372"/>
      <c r="B288" s="371"/>
      <c r="C288" s="1077" t="s">
        <v>450</v>
      </c>
      <c r="D288" s="1077"/>
      <c r="E288" s="1077"/>
      <c r="F288" s="376"/>
      <c r="G288" s="376"/>
      <c r="H288" s="376"/>
      <c r="I288" s="376"/>
      <c r="J288" s="377">
        <v>740.98</v>
      </c>
      <c r="K288" s="376"/>
      <c r="L288" s="377">
        <v>26.07</v>
      </c>
      <c r="M288" s="376"/>
      <c r="N288" s="378"/>
      <c r="V288" s="361"/>
      <c r="W288" s="367"/>
      <c r="AB288" s="335" t="s">
        <v>450</v>
      </c>
      <c r="AC288" s="367"/>
      <c r="AD288" s="384"/>
      <c r="AE288" s="367"/>
      <c r="AG288" s="367"/>
      <c r="AH288" s="367"/>
    </row>
    <row r="289" spans="1:35" s="332" customFormat="1" ht="12" x14ac:dyDescent="0.2">
      <c r="A289" s="372"/>
      <c r="B289" s="371"/>
      <c r="C289" s="1065" t="s">
        <v>451</v>
      </c>
      <c r="D289" s="1065"/>
      <c r="E289" s="1065"/>
      <c r="F289" s="373"/>
      <c r="G289" s="373"/>
      <c r="H289" s="373"/>
      <c r="I289" s="373"/>
      <c r="J289" s="374"/>
      <c r="K289" s="373"/>
      <c r="L289" s="374">
        <v>18.899999999999999</v>
      </c>
      <c r="M289" s="373"/>
      <c r="N289" s="375"/>
      <c r="V289" s="361"/>
      <c r="W289" s="367"/>
      <c r="AA289" s="335" t="s">
        <v>451</v>
      </c>
      <c r="AC289" s="367"/>
      <c r="AD289" s="384"/>
      <c r="AE289" s="367"/>
      <c r="AG289" s="367"/>
      <c r="AH289" s="367"/>
    </row>
    <row r="290" spans="1:35" s="332" customFormat="1" ht="45" x14ac:dyDescent="0.2">
      <c r="A290" s="372"/>
      <c r="B290" s="371" t="s">
        <v>2540</v>
      </c>
      <c r="C290" s="1065" t="s">
        <v>2541</v>
      </c>
      <c r="D290" s="1065"/>
      <c r="E290" s="1065"/>
      <c r="F290" s="373" t="s">
        <v>454</v>
      </c>
      <c r="G290" s="373" t="s">
        <v>1241</v>
      </c>
      <c r="H290" s="373"/>
      <c r="I290" s="373" t="s">
        <v>1241</v>
      </c>
      <c r="J290" s="374"/>
      <c r="K290" s="373"/>
      <c r="L290" s="374">
        <v>22.87</v>
      </c>
      <c r="M290" s="373"/>
      <c r="N290" s="375"/>
      <c r="V290" s="361"/>
      <c r="W290" s="367"/>
      <c r="AA290" s="335" t="s">
        <v>2541</v>
      </c>
      <c r="AC290" s="367"/>
      <c r="AD290" s="384"/>
      <c r="AE290" s="367"/>
      <c r="AG290" s="367"/>
      <c r="AH290" s="367"/>
    </row>
    <row r="291" spans="1:35" s="332" customFormat="1" ht="45" x14ac:dyDescent="0.2">
      <c r="A291" s="372"/>
      <c r="B291" s="371" t="s">
        <v>2542</v>
      </c>
      <c r="C291" s="1065" t="s">
        <v>2543</v>
      </c>
      <c r="D291" s="1065"/>
      <c r="E291" s="1065"/>
      <c r="F291" s="373" t="s">
        <v>454</v>
      </c>
      <c r="G291" s="373" t="s">
        <v>974</v>
      </c>
      <c r="H291" s="373"/>
      <c r="I291" s="373" t="s">
        <v>974</v>
      </c>
      <c r="J291" s="374"/>
      <c r="K291" s="373"/>
      <c r="L291" s="374">
        <v>13.61</v>
      </c>
      <c r="M291" s="373"/>
      <c r="N291" s="375"/>
      <c r="V291" s="361"/>
      <c r="W291" s="367"/>
      <c r="AA291" s="335" t="s">
        <v>2543</v>
      </c>
      <c r="AC291" s="367"/>
      <c r="AD291" s="384"/>
      <c r="AE291" s="367"/>
      <c r="AG291" s="367"/>
      <c r="AH291" s="367"/>
    </row>
    <row r="292" spans="1:35" s="332" customFormat="1" ht="12" x14ac:dyDescent="0.2">
      <c r="A292" s="379"/>
      <c r="B292" s="380"/>
      <c r="C292" s="1068" t="s">
        <v>459</v>
      </c>
      <c r="D292" s="1068"/>
      <c r="E292" s="1068"/>
      <c r="F292" s="364"/>
      <c r="G292" s="364"/>
      <c r="H292" s="364"/>
      <c r="I292" s="364"/>
      <c r="J292" s="365"/>
      <c r="K292" s="364"/>
      <c r="L292" s="365">
        <v>62.55</v>
      </c>
      <c r="M292" s="376"/>
      <c r="N292" s="366"/>
      <c r="V292" s="361"/>
      <c r="W292" s="367"/>
      <c r="AC292" s="367" t="s">
        <v>459</v>
      </c>
      <c r="AD292" s="384"/>
      <c r="AE292" s="367"/>
      <c r="AG292" s="367"/>
      <c r="AH292" s="367"/>
    </row>
    <row r="293" spans="1:35" s="332" customFormat="1" ht="33.75" x14ac:dyDescent="0.2">
      <c r="A293" s="362" t="s">
        <v>630</v>
      </c>
      <c r="B293" s="363" t="s">
        <v>5442</v>
      </c>
      <c r="C293" s="1068" t="s">
        <v>2561</v>
      </c>
      <c r="D293" s="1068"/>
      <c r="E293" s="1068"/>
      <c r="F293" s="364" t="s">
        <v>1003</v>
      </c>
      <c r="G293" s="364"/>
      <c r="H293" s="364"/>
      <c r="I293" s="364" t="s">
        <v>437</v>
      </c>
      <c r="J293" s="365">
        <v>550</v>
      </c>
      <c r="K293" s="364" t="s">
        <v>566</v>
      </c>
      <c r="L293" s="365">
        <v>154.83000000000001</v>
      </c>
      <c r="M293" s="364" t="s">
        <v>5285</v>
      </c>
      <c r="N293" s="366">
        <v>1683</v>
      </c>
      <c r="V293" s="361"/>
      <c r="W293" s="367" t="s">
        <v>2561</v>
      </c>
      <c r="AC293" s="367"/>
      <c r="AD293" s="384"/>
      <c r="AE293" s="367"/>
      <c r="AG293" s="367"/>
      <c r="AH293" s="367"/>
    </row>
    <row r="294" spans="1:35" s="332" customFormat="1" ht="12" x14ac:dyDescent="0.2">
      <c r="A294" s="379"/>
      <c r="B294" s="380"/>
      <c r="C294" s="340" t="s">
        <v>462</v>
      </c>
      <c r="D294" s="385"/>
      <c r="E294" s="385"/>
      <c r="F294" s="386"/>
      <c r="G294" s="386"/>
      <c r="H294" s="386"/>
      <c r="I294" s="386"/>
      <c r="J294" s="387"/>
      <c r="K294" s="386"/>
      <c r="L294" s="387"/>
      <c r="M294" s="388"/>
      <c r="N294" s="389"/>
      <c r="V294" s="361"/>
      <c r="W294" s="367"/>
      <c r="AC294" s="367"/>
      <c r="AD294" s="384"/>
      <c r="AE294" s="367"/>
      <c r="AG294" s="367"/>
      <c r="AH294" s="367"/>
    </row>
    <row r="295" spans="1:35" s="332" customFormat="1" ht="12" x14ac:dyDescent="0.2">
      <c r="A295" s="368"/>
      <c r="B295" s="369"/>
      <c r="C295" s="1065" t="s">
        <v>2562</v>
      </c>
      <c r="D295" s="1065"/>
      <c r="E295" s="1065"/>
      <c r="F295" s="1065"/>
      <c r="G295" s="1065"/>
      <c r="H295" s="1065"/>
      <c r="I295" s="1065"/>
      <c r="J295" s="1065"/>
      <c r="K295" s="1065"/>
      <c r="L295" s="1065"/>
      <c r="M295" s="1065"/>
      <c r="N295" s="1072"/>
      <c r="V295" s="361"/>
      <c r="W295" s="367"/>
      <c r="AC295" s="367"/>
      <c r="AD295" s="384"/>
      <c r="AE295" s="367"/>
      <c r="AG295" s="367"/>
      <c r="AH295" s="367"/>
      <c r="AI295" s="335" t="s">
        <v>2562</v>
      </c>
    </row>
    <row r="296" spans="1:35" s="332" customFormat="1" ht="22.5" x14ac:dyDescent="0.2">
      <c r="A296" s="370"/>
      <c r="B296" s="371" t="s">
        <v>568</v>
      </c>
      <c r="C296" s="1065" t="s">
        <v>569</v>
      </c>
      <c r="D296" s="1065"/>
      <c r="E296" s="1065"/>
      <c r="F296" s="1065"/>
      <c r="G296" s="1065"/>
      <c r="H296" s="1065"/>
      <c r="I296" s="1065"/>
      <c r="J296" s="1065"/>
      <c r="K296" s="1065"/>
      <c r="L296" s="1065"/>
      <c r="M296" s="1065"/>
      <c r="N296" s="1072"/>
      <c r="V296" s="361"/>
      <c r="W296" s="367"/>
      <c r="Y296" s="335" t="s">
        <v>569</v>
      </c>
      <c r="AC296" s="367"/>
      <c r="AD296" s="384"/>
      <c r="AE296" s="367"/>
      <c r="AG296" s="367"/>
      <c r="AH296" s="367"/>
    </row>
    <row r="297" spans="1:35" s="332" customFormat="1" ht="22.5" x14ac:dyDescent="0.2">
      <c r="A297" s="362" t="s">
        <v>152</v>
      </c>
      <c r="B297" s="363" t="s">
        <v>5443</v>
      </c>
      <c r="C297" s="1068" t="s">
        <v>5444</v>
      </c>
      <c r="D297" s="1068"/>
      <c r="E297" s="1068"/>
      <c r="F297" s="364" t="s">
        <v>1017</v>
      </c>
      <c r="G297" s="364"/>
      <c r="H297" s="364"/>
      <c r="I297" s="364" t="s">
        <v>545</v>
      </c>
      <c r="J297" s="365">
        <v>7.1</v>
      </c>
      <c r="K297" s="364"/>
      <c r="L297" s="365">
        <v>85.2</v>
      </c>
      <c r="M297" s="364"/>
      <c r="N297" s="366"/>
      <c r="V297" s="361"/>
      <c r="W297" s="367" t="s">
        <v>5444</v>
      </c>
      <c r="AC297" s="367"/>
      <c r="AD297" s="384"/>
      <c r="AE297" s="367"/>
      <c r="AG297" s="367"/>
      <c r="AH297" s="367"/>
    </row>
    <row r="298" spans="1:35" s="332" customFormat="1" ht="12" x14ac:dyDescent="0.2">
      <c r="A298" s="379"/>
      <c r="B298" s="380"/>
      <c r="C298" s="340" t="s">
        <v>462</v>
      </c>
      <c r="D298" s="385"/>
      <c r="E298" s="385"/>
      <c r="F298" s="386"/>
      <c r="G298" s="386"/>
      <c r="H298" s="386"/>
      <c r="I298" s="386"/>
      <c r="J298" s="387"/>
      <c r="K298" s="386"/>
      <c r="L298" s="387"/>
      <c r="M298" s="388"/>
      <c r="N298" s="389"/>
      <c r="V298" s="361"/>
      <c r="W298" s="367"/>
      <c r="AC298" s="367"/>
      <c r="AD298" s="384"/>
      <c r="AE298" s="367"/>
      <c r="AG298" s="367"/>
      <c r="AH298" s="367"/>
    </row>
    <row r="299" spans="1:35" s="332" customFormat="1" ht="22.5" x14ac:dyDescent="0.2">
      <c r="A299" s="362" t="s">
        <v>159</v>
      </c>
      <c r="B299" s="363" t="s">
        <v>5445</v>
      </c>
      <c r="C299" s="1068" t="s">
        <v>5446</v>
      </c>
      <c r="D299" s="1068"/>
      <c r="E299" s="1068"/>
      <c r="F299" s="364" t="s">
        <v>1017</v>
      </c>
      <c r="G299" s="364"/>
      <c r="H299" s="364"/>
      <c r="I299" s="364" t="s">
        <v>476</v>
      </c>
      <c r="J299" s="365">
        <v>2.89</v>
      </c>
      <c r="K299" s="364"/>
      <c r="L299" s="365">
        <v>17.34</v>
      </c>
      <c r="M299" s="364"/>
      <c r="N299" s="366"/>
      <c r="V299" s="361"/>
      <c r="W299" s="367" t="s">
        <v>5446</v>
      </c>
      <c r="AC299" s="367"/>
      <c r="AD299" s="384"/>
      <c r="AE299" s="367"/>
      <c r="AG299" s="367"/>
      <c r="AH299" s="367"/>
    </row>
    <row r="300" spans="1:35" s="332" customFormat="1" ht="12" x14ac:dyDescent="0.2">
      <c r="A300" s="379"/>
      <c r="B300" s="380"/>
      <c r="C300" s="340" t="s">
        <v>462</v>
      </c>
      <c r="D300" s="385"/>
      <c r="E300" s="385"/>
      <c r="F300" s="386"/>
      <c r="G300" s="386"/>
      <c r="H300" s="386"/>
      <c r="I300" s="386"/>
      <c r="J300" s="387"/>
      <c r="K300" s="386"/>
      <c r="L300" s="387"/>
      <c r="M300" s="388"/>
      <c r="N300" s="389"/>
      <c r="V300" s="361"/>
      <c r="W300" s="367"/>
      <c r="AC300" s="367"/>
      <c r="AD300" s="384"/>
      <c r="AE300" s="367"/>
      <c r="AG300" s="367"/>
      <c r="AH300" s="367"/>
    </row>
    <row r="301" spans="1:35" s="332" customFormat="1" ht="33.75" x14ac:dyDescent="0.2">
      <c r="A301" s="362" t="s">
        <v>160</v>
      </c>
      <c r="B301" s="363" t="s">
        <v>5447</v>
      </c>
      <c r="C301" s="1068" t="s">
        <v>5448</v>
      </c>
      <c r="D301" s="1068"/>
      <c r="E301" s="1068"/>
      <c r="F301" s="364" t="s">
        <v>1017</v>
      </c>
      <c r="G301" s="364"/>
      <c r="H301" s="364"/>
      <c r="I301" s="364" t="s">
        <v>437</v>
      </c>
      <c r="J301" s="365">
        <v>47.89</v>
      </c>
      <c r="K301" s="364"/>
      <c r="L301" s="365">
        <v>143.66999999999999</v>
      </c>
      <c r="M301" s="364"/>
      <c r="N301" s="366"/>
      <c r="V301" s="361"/>
      <c r="W301" s="367" t="s">
        <v>5448</v>
      </c>
      <c r="AC301" s="367"/>
      <c r="AD301" s="384"/>
      <c r="AE301" s="367"/>
      <c r="AG301" s="367"/>
      <c r="AH301" s="367"/>
    </row>
    <row r="302" spans="1:35" s="332" customFormat="1" ht="12" x14ac:dyDescent="0.2">
      <c r="A302" s="379"/>
      <c r="B302" s="380"/>
      <c r="C302" s="340" t="s">
        <v>462</v>
      </c>
      <c r="D302" s="385"/>
      <c r="E302" s="385"/>
      <c r="F302" s="386"/>
      <c r="G302" s="386"/>
      <c r="H302" s="386"/>
      <c r="I302" s="386"/>
      <c r="J302" s="387"/>
      <c r="K302" s="386"/>
      <c r="L302" s="387"/>
      <c r="M302" s="388"/>
      <c r="N302" s="389"/>
      <c r="V302" s="361"/>
      <c r="W302" s="367"/>
      <c r="AC302" s="367"/>
      <c r="AD302" s="384"/>
      <c r="AE302" s="367"/>
      <c r="AG302" s="367"/>
      <c r="AH302" s="367"/>
    </row>
    <row r="303" spans="1:35" s="332" customFormat="1" ht="22.5" x14ac:dyDescent="0.2">
      <c r="A303" s="362" t="s">
        <v>161</v>
      </c>
      <c r="B303" s="363" t="s">
        <v>5449</v>
      </c>
      <c r="C303" s="1068" t="s">
        <v>5450</v>
      </c>
      <c r="D303" s="1068"/>
      <c r="E303" s="1068"/>
      <c r="F303" s="364" t="s">
        <v>1017</v>
      </c>
      <c r="G303" s="364"/>
      <c r="H303" s="364"/>
      <c r="I303" s="364" t="s">
        <v>476</v>
      </c>
      <c r="J303" s="365">
        <v>20.8</v>
      </c>
      <c r="K303" s="364"/>
      <c r="L303" s="365">
        <v>124.8</v>
      </c>
      <c r="M303" s="364"/>
      <c r="N303" s="366"/>
      <c r="V303" s="361"/>
      <c r="W303" s="367" t="s">
        <v>5450</v>
      </c>
      <c r="AC303" s="367"/>
      <c r="AD303" s="384"/>
      <c r="AE303" s="367"/>
      <c r="AG303" s="367"/>
      <c r="AH303" s="367"/>
    </row>
    <row r="304" spans="1:35" s="332" customFormat="1" ht="12" x14ac:dyDescent="0.2">
      <c r="A304" s="379"/>
      <c r="B304" s="380"/>
      <c r="C304" s="340" t="s">
        <v>462</v>
      </c>
      <c r="D304" s="385"/>
      <c r="E304" s="385"/>
      <c r="F304" s="386"/>
      <c r="G304" s="386"/>
      <c r="H304" s="386"/>
      <c r="I304" s="386"/>
      <c r="J304" s="387"/>
      <c r="K304" s="386"/>
      <c r="L304" s="387"/>
      <c r="M304" s="388"/>
      <c r="N304" s="389"/>
      <c r="V304" s="361"/>
      <c r="W304" s="367"/>
      <c r="AC304" s="367"/>
      <c r="AD304" s="384"/>
      <c r="AE304" s="367"/>
      <c r="AG304" s="367"/>
      <c r="AH304" s="367"/>
    </row>
    <row r="305" spans="1:34" s="332" customFormat="1" ht="56.25" x14ac:dyDescent="0.2">
      <c r="A305" s="362" t="s">
        <v>162</v>
      </c>
      <c r="B305" s="363" t="s">
        <v>5214</v>
      </c>
      <c r="C305" s="1068" t="s">
        <v>5215</v>
      </c>
      <c r="D305" s="1068"/>
      <c r="E305" s="1068"/>
      <c r="F305" s="364" t="s">
        <v>5216</v>
      </c>
      <c r="G305" s="364"/>
      <c r="H305" s="364"/>
      <c r="I305" s="364" t="s">
        <v>770</v>
      </c>
      <c r="J305" s="365"/>
      <c r="K305" s="364"/>
      <c r="L305" s="365"/>
      <c r="M305" s="364"/>
      <c r="N305" s="366"/>
      <c r="V305" s="361"/>
      <c r="W305" s="367" t="s">
        <v>5215</v>
      </c>
      <c r="AC305" s="367"/>
      <c r="AD305" s="384"/>
      <c r="AE305" s="367"/>
      <c r="AG305" s="367"/>
      <c r="AH305" s="367"/>
    </row>
    <row r="306" spans="1:34" s="332" customFormat="1" ht="12" x14ac:dyDescent="0.2">
      <c r="A306" s="368"/>
      <c r="B306" s="369"/>
      <c r="C306" s="1065" t="s">
        <v>5451</v>
      </c>
      <c r="D306" s="1065"/>
      <c r="E306" s="1065"/>
      <c r="F306" s="1065"/>
      <c r="G306" s="1065"/>
      <c r="H306" s="1065"/>
      <c r="I306" s="1065"/>
      <c r="J306" s="1065"/>
      <c r="K306" s="1065"/>
      <c r="L306" s="1065"/>
      <c r="M306" s="1065"/>
      <c r="N306" s="1072"/>
      <c r="V306" s="361"/>
      <c r="W306" s="367"/>
      <c r="X306" s="335" t="s">
        <v>5451</v>
      </c>
      <c r="AC306" s="367"/>
      <c r="AD306" s="384"/>
      <c r="AE306" s="367"/>
      <c r="AG306" s="367"/>
      <c r="AH306" s="367"/>
    </row>
    <row r="307" spans="1:34" s="332" customFormat="1" ht="33.75" x14ac:dyDescent="0.2">
      <c r="A307" s="370"/>
      <c r="B307" s="371" t="s">
        <v>430</v>
      </c>
      <c r="C307" s="1065" t="s">
        <v>431</v>
      </c>
      <c r="D307" s="1065"/>
      <c r="E307" s="1065"/>
      <c r="F307" s="1065"/>
      <c r="G307" s="1065"/>
      <c r="H307" s="1065"/>
      <c r="I307" s="1065"/>
      <c r="J307" s="1065"/>
      <c r="K307" s="1065"/>
      <c r="L307" s="1065"/>
      <c r="M307" s="1065"/>
      <c r="N307" s="1072"/>
      <c r="V307" s="361"/>
      <c r="W307" s="367"/>
      <c r="Y307" s="335" t="s">
        <v>431</v>
      </c>
      <c r="AC307" s="367"/>
      <c r="AD307" s="384"/>
      <c r="AE307" s="367"/>
      <c r="AG307" s="367"/>
      <c r="AH307" s="367"/>
    </row>
    <row r="308" spans="1:34" s="332" customFormat="1" ht="12" x14ac:dyDescent="0.2">
      <c r="A308" s="372"/>
      <c r="B308" s="371" t="s">
        <v>423</v>
      </c>
      <c r="C308" s="1065" t="s">
        <v>432</v>
      </c>
      <c r="D308" s="1065"/>
      <c r="E308" s="1065"/>
      <c r="F308" s="373"/>
      <c r="G308" s="373"/>
      <c r="H308" s="373"/>
      <c r="I308" s="373"/>
      <c r="J308" s="374">
        <v>907.06</v>
      </c>
      <c r="K308" s="373" t="s">
        <v>436</v>
      </c>
      <c r="L308" s="374">
        <v>170.07</v>
      </c>
      <c r="M308" s="373"/>
      <c r="N308" s="375"/>
      <c r="V308" s="361"/>
      <c r="W308" s="367"/>
      <c r="Z308" s="335" t="s">
        <v>432</v>
      </c>
      <c r="AC308" s="367"/>
      <c r="AD308" s="384"/>
      <c r="AE308" s="367"/>
      <c r="AG308" s="367"/>
      <c r="AH308" s="367"/>
    </row>
    <row r="309" spans="1:34" s="332" customFormat="1" ht="12" x14ac:dyDescent="0.2">
      <c r="A309" s="372"/>
      <c r="B309" s="371" t="s">
        <v>434</v>
      </c>
      <c r="C309" s="1065" t="s">
        <v>435</v>
      </c>
      <c r="D309" s="1065"/>
      <c r="E309" s="1065"/>
      <c r="F309" s="373"/>
      <c r="G309" s="373"/>
      <c r="H309" s="373"/>
      <c r="I309" s="373"/>
      <c r="J309" s="374">
        <v>1367.28</v>
      </c>
      <c r="K309" s="373" t="s">
        <v>436</v>
      </c>
      <c r="L309" s="374">
        <v>256.37</v>
      </c>
      <c r="M309" s="373"/>
      <c r="N309" s="375"/>
      <c r="V309" s="361"/>
      <c r="W309" s="367"/>
      <c r="Z309" s="335" t="s">
        <v>435</v>
      </c>
      <c r="AC309" s="367"/>
      <c r="AD309" s="384"/>
      <c r="AE309" s="367"/>
      <c r="AG309" s="367"/>
      <c r="AH309" s="367"/>
    </row>
    <row r="310" spans="1:34" s="332" customFormat="1" ht="12" x14ac:dyDescent="0.2">
      <c r="A310" s="372"/>
      <c r="B310" s="371"/>
      <c r="C310" s="1065" t="s">
        <v>443</v>
      </c>
      <c r="D310" s="1065"/>
      <c r="E310" s="1065"/>
      <c r="F310" s="373" t="s">
        <v>444</v>
      </c>
      <c r="G310" s="373" t="s">
        <v>5218</v>
      </c>
      <c r="H310" s="373" t="s">
        <v>436</v>
      </c>
      <c r="I310" s="373" t="s">
        <v>5452</v>
      </c>
      <c r="J310" s="374"/>
      <c r="K310" s="373"/>
      <c r="L310" s="374"/>
      <c r="M310" s="373"/>
      <c r="N310" s="375"/>
      <c r="V310" s="361"/>
      <c r="W310" s="367"/>
      <c r="AA310" s="335" t="s">
        <v>443</v>
      </c>
      <c r="AC310" s="367"/>
      <c r="AD310" s="384"/>
      <c r="AE310" s="367"/>
      <c r="AG310" s="367"/>
      <c r="AH310" s="367"/>
    </row>
    <row r="311" spans="1:34" s="332" customFormat="1" ht="12" x14ac:dyDescent="0.2">
      <c r="A311" s="372"/>
      <c r="B311" s="371"/>
      <c r="C311" s="1077" t="s">
        <v>450</v>
      </c>
      <c r="D311" s="1077"/>
      <c r="E311" s="1077"/>
      <c r="F311" s="376"/>
      <c r="G311" s="376"/>
      <c r="H311" s="376"/>
      <c r="I311" s="376"/>
      <c r="J311" s="377">
        <v>2274.34</v>
      </c>
      <c r="K311" s="376"/>
      <c r="L311" s="377">
        <v>426.44</v>
      </c>
      <c r="M311" s="376"/>
      <c r="N311" s="378"/>
      <c r="V311" s="361"/>
      <c r="W311" s="367"/>
      <c r="AB311" s="335" t="s">
        <v>450</v>
      </c>
      <c r="AC311" s="367"/>
      <c r="AD311" s="384"/>
      <c r="AE311" s="367"/>
      <c r="AG311" s="367"/>
      <c r="AH311" s="367"/>
    </row>
    <row r="312" spans="1:34" s="332" customFormat="1" ht="12" x14ac:dyDescent="0.2">
      <c r="A312" s="372"/>
      <c r="B312" s="371"/>
      <c r="C312" s="1065" t="s">
        <v>451</v>
      </c>
      <c r="D312" s="1065"/>
      <c r="E312" s="1065"/>
      <c r="F312" s="373"/>
      <c r="G312" s="373"/>
      <c r="H312" s="373"/>
      <c r="I312" s="373"/>
      <c r="J312" s="374"/>
      <c r="K312" s="373"/>
      <c r="L312" s="374">
        <v>170.07</v>
      </c>
      <c r="M312" s="373"/>
      <c r="N312" s="375"/>
      <c r="V312" s="361"/>
      <c r="W312" s="367"/>
      <c r="AA312" s="335" t="s">
        <v>451</v>
      </c>
      <c r="AC312" s="367"/>
      <c r="AD312" s="384"/>
      <c r="AE312" s="367"/>
      <c r="AG312" s="367"/>
      <c r="AH312" s="367"/>
    </row>
    <row r="313" spans="1:34" s="332" customFormat="1" ht="45" x14ac:dyDescent="0.2">
      <c r="A313" s="372"/>
      <c r="B313" s="371" t="s">
        <v>5220</v>
      </c>
      <c r="C313" s="1065" t="s">
        <v>5221</v>
      </c>
      <c r="D313" s="1065"/>
      <c r="E313" s="1065"/>
      <c r="F313" s="373" t="s">
        <v>454</v>
      </c>
      <c r="G313" s="373" t="s">
        <v>1131</v>
      </c>
      <c r="H313" s="373"/>
      <c r="I313" s="373" t="s">
        <v>1131</v>
      </c>
      <c r="J313" s="374"/>
      <c r="K313" s="373"/>
      <c r="L313" s="374">
        <v>175.17</v>
      </c>
      <c r="M313" s="373"/>
      <c r="N313" s="375"/>
      <c r="V313" s="361"/>
      <c r="W313" s="367"/>
      <c r="AA313" s="335" t="s">
        <v>5221</v>
      </c>
      <c r="AC313" s="367"/>
      <c r="AD313" s="384"/>
      <c r="AE313" s="367"/>
      <c r="AG313" s="367"/>
      <c r="AH313" s="367"/>
    </row>
    <row r="314" spans="1:34" s="332" customFormat="1" ht="45" x14ac:dyDescent="0.2">
      <c r="A314" s="372"/>
      <c r="B314" s="371" t="s">
        <v>5222</v>
      </c>
      <c r="C314" s="1065" t="s">
        <v>5223</v>
      </c>
      <c r="D314" s="1065"/>
      <c r="E314" s="1065"/>
      <c r="F314" s="373" t="s">
        <v>454</v>
      </c>
      <c r="G314" s="373" t="s">
        <v>912</v>
      </c>
      <c r="H314" s="373"/>
      <c r="I314" s="373" t="s">
        <v>912</v>
      </c>
      <c r="J314" s="374"/>
      <c r="K314" s="373"/>
      <c r="L314" s="374">
        <v>100.34</v>
      </c>
      <c r="M314" s="373"/>
      <c r="N314" s="375"/>
      <c r="V314" s="361"/>
      <c r="W314" s="367"/>
      <c r="AA314" s="335" t="s">
        <v>5223</v>
      </c>
      <c r="AC314" s="367"/>
      <c r="AD314" s="384"/>
      <c r="AE314" s="367"/>
      <c r="AG314" s="367"/>
      <c r="AH314" s="367"/>
    </row>
    <row r="315" spans="1:34" s="332" customFormat="1" ht="12" x14ac:dyDescent="0.2">
      <c r="A315" s="379"/>
      <c r="B315" s="380"/>
      <c r="C315" s="1068" t="s">
        <v>459</v>
      </c>
      <c r="D315" s="1068"/>
      <c r="E315" s="1068"/>
      <c r="F315" s="364"/>
      <c r="G315" s="364"/>
      <c r="H315" s="364"/>
      <c r="I315" s="364"/>
      <c r="J315" s="365"/>
      <c r="K315" s="364"/>
      <c r="L315" s="365">
        <v>701.95</v>
      </c>
      <c r="M315" s="376"/>
      <c r="N315" s="366"/>
      <c r="V315" s="361"/>
      <c r="W315" s="367"/>
      <c r="AC315" s="367" t="s">
        <v>459</v>
      </c>
      <c r="AD315" s="384"/>
      <c r="AE315" s="367"/>
      <c r="AG315" s="367"/>
      <c r="AH315" s="367"/>
    </row>
    <row r="316" spans="1:34" s="332" customFormat="1" ht="56.25" x14ac:dyDescent="0.2">
      <c r="A316" s="362" t="s">
        <v>163</v>
      </c>
      <c r="B316" s="363" t="s">
        <v>5224</v>
      </c>
      <c r="C316" s="1068" t="s">
        <v>5225</v>
      </c>
      <c r="D316" s="1068"/>
      <c r="E316" s="1068"/>
      <c r="F316" s="364" t="s">
        <v>644</v>
      </c>
      <c r="G316" s="364"/>
      <c r="H316" s="364"/>
      <c r="I316" s="364" t="s">
        <v>4815</v>
      </c>
      <c r="J316" s="365"/>
      <c r="K316" s="364"/>
      <c r="L316" s="365"/>
      <c r="M316" s="364"/>
      <c r="N316" s="366"/>
      <c r="V316" s="361"/>
      <c r="W316" s="367" t="s">
        <v>5225</v>
      </c>
      <c r="AC316" s="367"/>
      <c r="AD316" s="384"/>
      <c r="AE316" s="367"/>
      <c r="AG316" s="367"/>
      <c r="AH316" s="367"/>
    </row>
    <row r="317" spans="1:34" s="332" customFormat="1" ht="33.75" x14ac:dyDescent="0.2">
      <c r="A317" s="370"/>
      <c r="B317" s="371" t="s">
        <v>430</v>
      </c>
      <c r="C317" s="1065" t="s">
        <v>431</v>
      </c>
      <c r="D317" s="1065"/>
      <c r="E317" s="1065"/>
      <c r="F317" s="1065"/>
      <c r="G317" s="1065"/>
      <c r="H317" s="1065"/>
      <c r="I317" s="1065"/>
      <c r="J317" s="1065"/>
      <c r="K317" s="1065"/>
      <c r="L317" s="1065"/>
      <c r="M317" s="1065"/>
      <c r="N317" s="1072"/>
      <c r="V317" s="361"/>
      <c r="W317" s="367"/>
      <c r="Y317" s="335" t="s">
        <v>431</v>
      </c>
      <c r="AC317" s="367"/>
      <c r="AD317" s="384"/>
      <c r="AE317" s="367"/>
      <c r="AG317" s="367"/>
      <c r="AH317" s="367"/>
    </row>
    <row r="318" spans="1:34" s="332" customFormat="1" ht="12" x14ac:dyDescent="0.2">
      <c r="A318" s="372"/>
      <c r="B318" s="371" t="s">
        <v>423</v>
      </c>
      <c r="C318" s="1065" t="s">
        <v>432</v>
      </c>
      <c r="D318" s="1065"/>
      <c r="E318" s="1065"/>
      <c r="F318" s="373"/>
      <c r="G318" s="373"/>
      <c r="H318" s="373"/>
      <c r="I318" s="373"/>
      <c r="J318" s="374">
        <v>608.53</v>
      </c>
      <c r="K318" s="373" t="s">
        <v>436</v>
      </c>
      <c r="L318" s="374">
        <v>9.89</v>
      </c>
      <c r="M318" s="373"/>
      <c r="N318" s="375"/>
      <c r="V318" s="361"/>
      <c r="W318" s="367"/>
      <c r="Z318" s="335" t="s">
        <v>432</v>
      </c>
      <c r="AC318" s="367"/>
      <c r="AD318" s="384"/>
      <c r="AE318" s="367"/>
      <c r="AG318" s="367"/>
      <c r="AH318" s="367"/>
    </row>
    <row r="319" spans="1:34" s="332" customFormat="1" ht="12" x14ac:dyDescent="0.2">
      <c r="A319" s="372"/>
      <c r="B319" s="371" t="s">
        <v>434</v>
      </c>
      <c r="C319" s="1065" t="s">
        <v>435</v>
      </c>
      <c r="D319" s="1065"/>
      <c r="E319" s="1065"/>
      <c r="F319" s="373"/>
      <c r="G319" s="373"/>
      <c r="H319" s="373"/>
      <c r="I319" s="373"/>
      <c r="J319" s="374">
        <v>26.64</v>
      </c>
      <c r="K319" s="373" t="s">
        <v>436</v>
      </c>
      <c r="L319" s="374">
        <v>0.43</v>
      </c>
      <c r="M319" s="373"/>
      <c r="N319" s="375"/>
      <c r="V319" s="361"/>
      <c r="W319" s="367"/>
      <c r="Z319" s="335" t="s">
        <v>435</v>
      </c>
      <c r="AC319" s="367"/>
      <c r="AD319" s="384"/>
      <c r="AE319" s="367"/>
      <c r="AG319" s="367"/>
      <c r="AH319" s="367"/>
    </row>
    <row r="320" spans="1:34" s="332" customFormat="1" ht="12" x14ac:dyDescent="0.2">
      <c r="A320" s="372"/>
      <c r="B320" s="371" t="s">
        <v>437</v>
      </c>
      <c r="C320" s="1065" t="s">
        <v>438</v>
      </c>
      <c r="D320" s="1065"/>
      <c r="E320" s="1065"/>
      <c r="F320" s="373"/>
      <c r="G320" s="373"/>
      <c r="H320" s="373"/>
      <c r="I320" s="373"/>
      <c r="J320" s="374">
        <v>4.6399999999999997</v>
      </c>
      <c r="K320" s="373" t="s">
        <v>436</v>
      </c>
      <c r="L320" s="374">
        <v>0.08</v>
      </c>
      <c r="M320" s="373"/>
      <c r="N320" s="375"/>
      <c r="V320" s="361"/>
      <c r="W320" s="367"/>
      <c r="Z320" s="335" t="s">
        <v>438</v>
      </c>
      <c r="AC320" s="367"/>
      <c r="AD320" s="384"/>
      <c r="AE320" s="367"/>
      <c r="AG320" s="367"/>
      <c r="AH320" s="367"/>
    </row>
    <row r="321" spans="1:34" s="332" customFormat="1" ht="12" x14ac:dyDescent="0.2">
      <c r="A321" s="372"/>
      <c r="B321" s="371" t="s">
        <v>439</v>
      </c>
      <c r="C321" s="1065" t="s">
        <v>440</v>
      </c>
      <c r="D321" s="1065"/>
      <c r="E321" s="1065"/>
      <c r="F321" s="373"/>
      <c r="G321" s="373"/>
      <c r="H321" s="373"/>
      <c r="I321" s="373"/>
      <c r="J321" s="374">
        <v>592.22</v>
      </c>
      <c r="K321" s="373"/>
      <c r="L321" s="374">
        <v>7.7</v>
      </c>
      <c r="M321" s="373"/>
      <c r="N321" s="375"/>
      <c r="V321" s="361"/>
      <c r="W321" s="367"/>
      <c r="Z321" s="335" t="s">
        <v>440</v>
      </c>
      <c r="AC321" s="367"/>
      <c r="AD321" s="384"/>
      <c r="AE321" s="367"/>
      <c r="AG321" s="367"/>
      <c r="AH321" s="367"/>
    </row>
    <row r="322" spans="1:34" s="332" customFormat="1" ht="12" x14ac:dyDescent="0.2">
      <c r="A322" s="368"/>
      <c r="B322" s="381" t="s">
        <v>702</v>
      </c>
      <c r="C322" s="1076" t="s">
        <v>703</v>
      </c>
      <c r="D322" s="1076"/>
      <c r="E322" s="1076"/>
      <c r="F322" s="382" t="s">
        <v>644</v>
      </c>
      <c r="G322" s="382" t="s">
        <v>4072</v>
      </c>
      <c r="H322" s="382"/>
      <c r="I322" s="382" t="s">
        <v>5453</v>
      </c>
      <c r="J322" s="371"/>
      <c r="K322" s="373"/>
      <c r="L322" s="374"/>
      <c r="M322" s="373"/>
      <c r="N322" s="383"/>
      <c r="V322" s="361"/>
      <c r="W322" s="367"/>
      <c r="AC322" s="367"/>
      <c r="AD322" s="384" t="s">
        <v>703</v>
      </c>
      <c r="AE322" s="367"/>
      <c r="AG322" s="367"/>
      <c r="AH322" s="367"/>
    </row>
    <row r="323" spans="1:34" s="332" customFormat="1" ht="12" x14ac:dyDescent="0.2">
      <c r="A323" s="372"/>
      <c r="B323" s="371"/>
      <c r="C323" s="1065" t="s">
        <v>443</v>
      </c>
      <c r="D323" s="1065"/>
      <c r="E323" s="1065"/>
      <c r="F323" s="373" t="s">
        <v>444</v>
      </c>
      <c r="G323" s="373" t="s">
        <v>5227</v>
      </c>
      <c r="H323" s="373" t="s">
        <v>436</v>
      </c>
      <c r="I323" s="373" t="s">
        <v>5454</v>
      </c>
      <c r="J323" s="374"/>
      <c r="K323" s="373"/>
      <c r="L323" s="374"/>
      <c r="M323" s="373"/>
      <c r="N323" s="375"/>
      <c r="V323" s="361"/>
      <c r="W323" s="367"/>
      <c r="AA323" s="335" t="s">
        <v>443</v>
      </c>
      <c r="AC323" s="367"/>
      <c r="AD323" s="384"/>
      <c r="AE323" s="367"/>
      <c r="AG323" s="367"/>
      <c r="AH323" s="367"/>
    </row>
    <row r="324" spans="1:34" s="332" customFormat="1" ht="12" x14ac:dyDescent="0.2">
      <c r="A324" s="372"/>
      <c r="B324" s="371"/>
      <c r="C324" s="1065" t="s">
        <v>447</v>
      </c>
      <c r="D324" s="1065"/>
      <c r="E324" s="1065"/>
      <c r="F324" s="373" t="s">
        <v>444</v>
      </c>
      <c r="G324" s="373" t="s">
        <v>847</v>
      </c>
      <c r="H324" s="373" t="s">
        <v>436</v>
      </c>
      <c r="I324" s="373" t="s">
        <v>5455</v>
      </c>
      <c r="J324" s="374"/>
      <c r="K324" s="373"/>
      <c r="L324" s="374"/>
      <c r="M324" s="373"/>
      <c r="N324" s="375"/>
      <c r="V324" s="361"/>
      <c r="W324" s="367"/>
      <c r="AA324" s="335" t="s">
        <v>447</v>
      </c>
      <c r="AC324" s="367"/>
      <c r="AD324" s="384"/>
      <c r="AE324" s="367"/>
      <c r="AG324" s="367"/>
      <c r="AH324" s="367"/>
    </row>
    <row r="325" spans="1:34" s="332" customFormat="1" ht="12" x14ac:dyDescent="0.2">
      <c r="A325" s="372"/>
      <c r="B325" s="371"/>
      <c r="C325" s="1077" t="s">
        <v>450</v>
      </c>
      <c r="D325" s="1077"/>
      <c r="E325" s="1077"/>
      <c r="F325" s="376"/>
      <c r="G325" s="376"/>
      <c r="H325" s="376"/>
      <c r="I325" s="376"/>
      <c r="J325" s="377">
        <v>1227.3900000000001</v>
      </c>
      <c r="K325" s="376"/>
      <c r="L325" s="377">
        <v>18.02</v>
      </c>
      <c r="M325" s="376"/>
      <c r="N325" s="378"/>
      <c r="V325" s="361"/>
      <c r="W325" s="367"/>
      <c r="AB325" s="335" t="s">
        <v>450</v>
      </c>
      <c r="AC325" s="367"/>
      <c r="AD325" s="384"/>
      <c r="AE325" s="367"/>
      <c r="AG325" s="367"/>
      <c r="AH325" s="367"/>
    </row>
    <row r="326" spans="1:34" s="332" customFormat="1" ht="12" x14ac:dyDescent="0.2">
      <c r="A326" s="372"/>
      <c r="B326" s="371"/>
      <c r="C326" s="1065" t="s">
        <v>451</v>
      </c>
      <c r="D326" s="1065"/>
      <c r="E326" s="1065"/>
      <c r="F326" s="373"/>
      <c r="G326" s="373"/>
      <c r="H326" s="373"/>
      <c r="I326" s="373"/>
      <c r="J326" s="374"/>
      <c r="K326" s="373"/>
      <c r="L326" s="374">
        <v>9.9700000000000006</v>
      </c>
      <c r="M326" s="373"/>
      <c r="N326" s="375"/>
      <c r="V326" s="361"/>
      <c r="W326" s="367"/>
      <c r="AA326" s="335" t="s">
        <v>451</v>
      </c>
      <c r="AC326" s="367"/>
      <c r="AD326" s="384"/>
      <c r="AE326" s="367"/>
      <c r="AG326" s="367"/>
      <c r="AH326" s="367"/>
    </row>
    <row r="327" spans="1:34" s="332" customFormat="1" ht="45" x14ac:dyDescent="0.2">
      <c r="A327" s="372"/>
      <c r="B327" s="371" t="s">
        <v>5220</v>
      </c>
      <c r="C327" s="1065" t="s">
        <v>5221</v>
      </c>
      <c r="D327" s="1065"/>
      <c r="E327" s="1065"/>
      <c r="F327" s="373" t="s">
        <v>454</v>
      </c>
      <c r="G327" s="373" t="s">
        <v>1131</v>
      </c>
      <c r="H327" s="373"/>
      <c r="I327" s="373" t="s">
        <v>1131</v>
      </c>
      <c r="J327" s="374"/>
      <c r="K327" s="373"/>
      <c r="L327" s="374">
        <v>10.27</v>
      </c>
      <c r="M327" s="373"/>
      <c r="N327" s="375"/>
      <c r="V327" s="361"/>
      <c r="W327" s="367"/>
      <c r="AA327" s="335" t="s">
        <v>5221</v>
      </c>
      <c r="AC327" s="367"/>
      <c r="AD327" s="384"/>
      <c r="AE327" s="367"/>
      <c r="AG327" s="367"/>
      <c r="AH327" s="367"/>
    </row>
    <row r="328" spans="1:34" s="332" customFormat="1" ht="45" x14ac:dyDescent="0.2">
      <c r="A328" s="372"/>
      <c r="B328" s="371" t="s">
        <v>5222</v>
      </c>
      <c r="C328" s="1065" t="s">
        <v>5223</v>
      </c>
      <c r="D328" s="1065"/>
      <c r="E328" s="1065"/>
      <c r="F328" s="373" t="s">
        <v>454</v>
      </c>
      <c r="G328" s="373" t="s">
        <v>912</v>
      </c>
      <c r="H328" s="373"/>
      <c r="I328" s="373" t="s">
        <v>912</v>
      </c>
      <c r="J328" s="374"/>
      <c r="K328" s="373"/>
      <c r="L328" s="374">
        <v>5.88</v>
      </c>
      <c r="M328" s="373"/>
      <c r="N328" s="375"/>
      <c r="V328" s="361"/>
      <c r="W328" s="367"/>
      <c r="AA328" s="335" t="s">
        <v>5223</v>
      </c>
      <c r="AC328" s="367"/>
      <c r="AD328" s="384"/>
      <c r="AE328" s="367"/>
      <c r="AG328" s="367"/>
      <c r="AH328" s="367"/>
    </row>
    <row r="329" spans="1:34" s="332" customFormat="1" ht="12" x14ac:dyDescent="0.2">
      <c r="A329" s="379"/>
      <c r="B329" s="380"/>
      <c r="C329" s="1068" t="s">
        <v>459</v>
      </c>
      <c r="D329" s="1068"/>
      <c r="E329" s="1068"/>
      <c r="F329" s="364"/>
      <c r="G329" s="364"/>
      <c r="H329" s="364"/>
      <c r="I329" s="364"/>
      <c r="J329" s="365"/>
      <c r="K329" s="364"/>
      <c r="L329" s="365">
        <v>34.17</v>
      </c>
      <c r="M329" s="376"/>
      <c r="N329" s="366"/>
      <c r="V329" s="361"/>
      <c r="W329" s="367"/>
      <c r="AC329" s="367" t="s">
        <v>459</v>
      </c>
      <c r="AD329" s="384"/>
      <c r="AE329" s="367"/>
      <c r="AG329" s="367"/>
      <c r="AH329" s="367"/>
    </row>
    <row r="330" spans="1:34" s="332" customFormat="1" ht="45" x14ac:dyDescent="0.2">
      <c r="A330" s="362" t="s">
        <v>164</v>
      </c>
      <c r="B330" s="363" t="s">
        <v>5229</v>
      </c>
      <c r="C330" s="1068" t="s">
        <v>5230</v>
      </c>
      <c r="D330" s="1068"/>
      <c r="E330" s="1068"/>
      <c r="F330" s="364" t="s">
        <v>488</v>
      </c>
      <c r="G330" s="364"/>
      <c r="H330" s="364"/>
      <c r="I330" s="364" t="s">
        <v>1499</v>
      </c>
      <c r="J330" s="365">
        <v>43.92</v>
      </c>
      <c r="K330" s="364"/>
      <c r="L330" s="365">
        <v>856.44</v>
      </c>
      <c r="M330" s="364"/>
      <c r="N330" s="366"/>
      <c r="V330" s="361"/>
      <c r="W330" s="367" t="s">
        <v>5230</v>
      </c>
      <c r="AC330" s="367"/>
      <c r="AD330" s="384"/>
      <c r="AE330" s="367"/>
      <c r="AG330" s="367"/>
      <c r="AH330" s="367"/>
    </row>
    <row r="331" spans="1:34" s="332" customFormat="1" ht="12" x14ac:dyDescent="0.2">
      <c r="A331" s="379"/>
      <c r="B331" s="380"/>
      <c r="C331" s="340" t="s">
        <v>5231</v>
      </c>
      <c r="D331" s="385"/>
      <c r="E331" s="385"/>
      <c r="F331" s="386"/>
      <c r="G331" s="386"/>
      <c r="H331" s="386"/>
      <c r="I331" s="386"/>
      <c r="J331" s="387"/>
      <c r="K331" s="386"/>
      <c r="L331" s="387"/>
      <c r="M331" s="388"/>
      <c r="N331" s="389"/>
      <c r="V331" s="361"/>
      <c r="W331" s="367"/>
      <c r="AC331" s="367"/>
      <c r="AD331" s="384"/>
      <c r="AE331" s="367"/>
      <c r="AG331" s="367"/>
      <c r="AH331" s="367"/>
    </row>
    <row r="332" spans="1:34" s="332" customFormat="1" ht="45" x14ac:dyDescent="0.2">
      <c r="A332" s="362" t="s">
        <v>165</v>
      </c>
      <c r="B332" s="363" t="s">
        <v>5232</v>
      </c>
      <c r="C332" s="1068" t="s">
        <v>5233</v>
      </c>
      <c r="D332" s="1068"/>
      <c r="E332" s="1068"/>
      <c r="F332" s="364" t="s">
        <v>644</v>
      </c>
      <c r="G332" s="364"/>
      <c r="H332" s="364"/>
      <c r="I332" s="364" t="s">
        <v>4815</v>
      </c>
      <c r="J332" s="365"/>
      <c r="K332" s="364"/>
      <c r="L332" s="365"/>
      <c r="M332" s="364"/>
      <c r="N332" s="366"/>
      <c r="V332" s="361"/>
      <c r="W332" s="367" t="s">
        <v>5233</v>
      </c>
      <c r="AC332" s="367"/>
      <c r="AD332" s="384"/>
      <c r="AE332" s="367"/>
      <c r="AG332" s="367"/>
      <c r="AH332" s="367"/>
    </row>
    <row r="333" spans="1:34" s="332" customFormat="1" ht="33.75" x14ac:dyDescent="0.2">
      <c r="A333" s="370"/>
      <c r="B333" s="371" t="s">
        <v>430</v>
      </c>
      <c r="C333" s="1065" t="s">
        <v>431</v>
      </c>
      <c r="D333" s="1065"/>
      <c r="E333" s="1065"/>
      <c r="F333" s="1065"/>
      <c r="G333" s="1065"/>
      <c r="H333" s="1065"/>
      <c r="I333" s="1065"/>
      <c r="J333" s="1065"/>
      <c r="K333" s="1065"/>
      <c r="L333" s="1065"/>
      <c r="M333" s="1065"/>
      <c r="N333" s="1072"/>
      <c r="V333" s="361"/>
      <c r="W333" s="367"/>
      <c r="Y333" s="335" t="s">
        <v>431</v>
      </c>
      <c r="AC333" s="367"/>
      <c r="AD333" s="384"/>
      <c r="AE333" s="367"/>
      <c r="AG333" s="367"/>
      <c r="AH333" s="367"/>
    </row>
    <row r="334" spans="1:34" s="332" customFormat="1" ht="12" x14ac:dyDescent="0.2">
      <c r="A334" s="372"/>
      <c r="B334" s="371" t="s">
        <v>423</v>
      </c>
      <c r="C334" s="1065" t="s">
        <v>432</v>
      </c>
      <c r="D334" s="1065"/>
      <c r="E334" s="1065"/>
      <c r="F334" s="373"/>
      <c r="G334" s="373"/>
      <c r="H334" s="373"/>
      <c r="I334" s="373"/>
      <c r="J334" s="374">
        <v>68.5</v>
      </c>
      <c r="K334" s="373" t="s">
        <v>436</v>
      </c>
      <c r="L334" s="374">
        <v>1.1100000000000001</v>
      </c>
      <c r="M334" s="373"/>
      <c r="N334" s="375"/>
      <c r="V334" s="361"/>
      <c r="W334" s="367"/>
      <c r="Z334" s="335" t="s">
        <v>432</v>
      </c>
      <c r="AC334" s="367"/>
      <c r="AD334" s="384"/>
      <c r="AE334" s="367"/>
      <c r="AG334" s="367"/>
      <c r="AH334" s="367"/>
    </row>
    <row r="335" spans="1:34" s="332" customFormat="1" ht="12" x14ac:dyDescent="0.2">
      <c r="A335" s="372"/>
      <c r="B335" s="371"/>
      <c r="C335" s="1065" t="s">
        <v>443</v>
      </c>
      <c r="D335" s="1065"/>
      <c r="E335" s="1065"/>
      <c r="F335" s="373" t="s">
        <v>444</v>
      </c>
      <c r="G335" s="373" t="s">
        <v>5234</v>
      </c>
      <c r="H335" s="373" t="s">
        <v>436</v>
      </c>
      <c r="I335" s="373" t="s">
        <v>5456</v>
      </c>
      <c r="J335" s="374"/>
      <c r="K335" s="373"/>
      <c r="L335" s="374"/>
      <c r="M335" s="373"/>
      <c r="N335" s="375"/>
      <c r="V335" s="361"/>
      <c r="W335" s="367"/>
      <c r="AA335" s="335" t="s">
        <v>443</v>
      </c>
      <c r="AC335" s="367"/>
      <c r="AD335" s="384"/>
      <c r="AE335" s="367"/>
      <c r="AG335" s="367"/>
      <c r="AH335" s="367"/>
    </row>
    <row r="336" spans="1:34" s="332" customFormat="1" ht="12" x14ac:dyDescent="0.2">
      <c r="A336" s="372"/>
      <c r="B336" s="371"/>
      <c r="C336" s="1077" t="s">
        <v>450</v>
      </c>
      <c r="D336" s="1077"/>
      <c r="E336" s="1077"/>
      <c r="F336" s="376"/>
      <c r="G336" s="376"/>
      <c r="H336" s="376"/>
      <c r="I336" s="376"/>
      <c r="J336" s="377">
        <v>68.5</v>
      </c>
      <c r="K336" s="376"/>
      <c r="L336" s="377">
        <v>1.1100000000000001</v>
      </c>
      <c r="M336" s="376"/>
      <c r="N336" s="378"/>
      <c r="V336" s="361"/>
      <c r="W336" s="367"/>
      <c r="AB336" s="335" t="s">
        <v>450</v>
      </c>
      <c r="AC336" s="367"/>
      <c r="AD336" s="384"/>
      <c r="AE336" s="367"/>
      <c r="AG336" s="367"/>
      <c r="AH336" s="367"/>
    </row>
    <row r="337" spans="1:34" s="332" customFormat="1" ht="12" x14ac:dyDescent="0.2">
      <c r="A337" s="372"/>
      <c r="B337" s="371"/>
      <c r="C337" s="1065" t="s">
        <v>451</v>
      </c>
      <c r="D337" s="1065"/>
      <c r="E337" s="1065"/>
      <c r="F337" s="373"/>
      <c r="G337" s="373"/>
      <c r="H337" s="373"/>
      <c r="I337" s="373"/>
      <c r="J337" s="374"/>
      <c r="K337" s="373"/>
      <c r="L337" s="374">
        <v>1.1100000000000001</v>
      </c>
      <c r="M337" s="373"/>
      <c r="N337" s="375"/>
      <c r="V337" s="361"/>
      <c r="W337" s="367"/>
      <c r="AA337" s="335" t="s">
        <v>451</v>
      </c>
      <c r="AC337" s="367"/>
      <c r="AD337" s="384"/>
      <c r="AE337" s="367"/>
      <c r="AG337" s="367"/>
      <c r="AH337" s="367"/>
    </row>
    <row r="338" spans="1:34" s="332" customFormat="1" ht="33.75" x14ac:dyDescent="0.2">
      <c r="A338" s="372"/>
      <c r="B338" s="371" t="s">
        <v>5236</v>
      </c>
      <c r="C338" s="1065" t="s">
        <v>5237</v>
      </c>
      <c r="D338" s="1065"/>
      <c r="E338" s="1065"/>
      <c r="F338" s="373" t="s">
        <v>454</v>
      </c>
      <c r="G338" s="373" t="s">
        <v>976</v>
      </c>
      <c r="H338" s="373"/>
      <c r="I338" s="373" t="s">
        <v>976</v>
      </c>
      <c r="J338" s="374"/>
      <c r="K338" s="373"/>
      <c r="L338" s="374">
        <v>0.81</v>
      </c>
      <c r="M338" s="373"/>
      <c r="N338" s="375"/>
      <c r="V338" s="361"/>
      <c r="W338" s="367"/>
      <c r="AA338" s="335" t="s">
        <v>5237</v>
      </c>
      <c r="AC338" s="367"/>
      <c r="AD338" s="384"/>
      <c r="AE338" s="367"/>
      <c r="AG338" s="367"/>
      <c r="AH338" s="367"/>
    </row>
    <row r="339" spans="1:34" s="332" customFormat="1" ht="33.75" x14ac:dyDescent="0.2">
      <c r="A339" s="372"/>
      <c r="B339" s="371" t="s">
        <v>5238</v>
      </c>
      <c r="C339" s="1065" t="s">
        <v>5239</v>
      </c>
      <c r="D339" s="1065"/>
      <c r="E339" s="1065"/>
      <c r="F339" s="373" t="s">
        <v>454</v>
      </c>
      <c r="G339" s="373" t="s">
        <v>166</v>
      </c>
      <c r="H339" s="373"/>
      <c r="I339" s="373" t="s">
        <v>166</v>
      </c>
      <c r="J339" s="374"/>
      <c r="K339" s="373"/>
      <c r="L339" s="374">
        <v>0.38</v>
      </c>
      <c r="M339" s="373"/>
      <c r="N339" s="375"/>
      <c r="V339" s="361"/>
      <c r="W339" s="367"/>
      <c r="AA339" s="335" t="s">
        <v>5239</v>
      </c>
      <c r="AC339" s="367"/>
      <c r="AD339" s="384"/>
      <c r="AE339" s="367"/>
      <c r="AG339" s="367"/>
      <c r="AH339" s="367"/>
    </row>
    <row r="340" spans="1:34" s="332" customFormat="1" ht="12" x14ac:dyDescent="0.2">
      <c r="A340" s="379"/>
      <c r="B340" s="380"/>
      <c r="C340" s="1068" t="s">
        <v>459</v>
      </c>
      <c r="D340" s="1068"/>
      <c r="E340" s="1068"/>
      <c r="F340" s="364"/>
      <c r="G340" s="364"/>
      <c r="H340" s="364"/>
      <c r="I340" s="364"/>
      <c r="J340" s="365"/>
      <c r="K340" s="364"/>
      <c r="L340" s="365">
        <v>2.2999999999999998</v>
      </c>
      <c r="M340" s="376"/>
      <c r="N340" s="366"/>
      <c r="V340" s="361"/>
      <c r="W340" s="367"/>
      <c r="AC340" s="367" t="s">
        <v>459</v>
      </c>
      <c r="AD340" s="384"/>
      <c r="AE340" s="367"/>
      <c r="AG340" s="367"/>
      <c r="AH340" s="367"/>
    </row>
    <row r="341" spans="1:34" s="332" customFormat="1" ht="1.5" customHeight="1" x14ac:dyDescent="0.2">
      <c r="A341" s="386"/>
      <c r="B341" s="380"/>
      <c r="C341" s="380"/>
      <c r="D341" s="380"/>
      <c r="E341" s="380"/>
      <c r="F341" s="386"/>
      <c r="G341" s="386"/>
      <c r="H341" s="386"/>
      <c r="I341" s="386"/>
      <c r="J341" s="390"/>
      <c r="K341" s="386"/>
      <c r="L341" s="390"/>
      <c r="M341" s="373"/>
      <c r="N341" s="390"/>
      <c r="V341" s="361"/>
      <c r="W341" s="367"/>
      <c r="AC341" s="367"/>
      <c r="AD341" s="384"/>
      <c r="AE341" s="367"/>
      <c r="AG341" s="367"/>
      <c r="AH341" s="367"/>
    </row>
    <row r="342" spans="1:34" s="332" customFormat="1" ht="12" x14ac:dyDescent="0.2">
      <c r="A342" s="391"/>
      <c r="B342" s="392"/>
      <c r="C342" s="1068" t="s">
        <v>5240</v>
      </c>
      <c r="D342" s="1068"/>
      <c r="E342" s="1068"/>
      <c r="F342" s="1068"/>
      <c r="G342" s="1068"/>
      <c r="H342" s="1068"/>
      <c r="I342" s="1068"/>
      <c r="J342" s="1068"/>
      <c r="K342" s="1068"/>
      <c r="L342" s="393"/>
      <c r="M342" s="394"/>
      <c r="N342" s="395"/>
      <c r="V342" s="361"/>
      <c r="W342" s="367"/>
      <c r="AC342" s="367"/>
      <c r="AD342" s="384"/>
      <c r="AE342" s="367" t="s">
        <v>5240</v>
      </c>
      <c r="AG342" s="367"/>
      <c r="AH342" s="367"/>
    </row>
    <row r="343" spans="1:34" s="332" customFormat="1" ht="12" x14ac:dyDescent="0.2">
      <c r="A343" s="396"/>
      <c r="B343" s="371"/>
      <c r="C343" s="1065" t="s">
        <v>512</v>
      </c>
      <c r="D343" s="1065"/>
      <c r="E343" s="1065"/>
      <c r="F343" s="1065"/>
      <c r="G343" s="1065"/>
      <c r="H343" s="1065"/>
      <c r="I343" s="1065"/>
      <c r="J343" s="1065"/>
      <c r="K343" s="1065"/>
      <c r="L343" s="397">
        <v>30716.25</v>
      </c>
      <c r="M343" s="398"/>
      <c r="N343" s="399"/>
      <c r="V343" s="361"/>
      <c r="W343" s="367"/>
      <c r="AC343" s="367"/>
      <c r="AD343" s="384"/>
      <c r="AE343" s="367"/>
      <c r="AF343" s="335" t="s">
        <v>512</v>
      </c>
      <c r="AG343" s="367"/>
      <c r="AH343" s="367"/>
    </row>
    <row r="344" spans="1:34" s="332" customFormat="1" ht="12" x14ac:dyDescent="0.2">
      <c r="A344" s="396"/>
      <c r="B344" s="371"/>
      <c r="C344" s="1065" t="s">
        <v>513</v>
      </c>
      <c r="D344" s="1065"/>
      <c r="E344" s="1065"/>
      <c r="F344" s="1065"/>
      <c r="G344" s="1065"/>
      <c r="H344" s="1065"/>
      <c r="I344" s="1065"/>
      <c r="J344" s="1065"/>
      <c r="K344" s="1065"/>
      <c r="L344" s="397"/>
      <c r="M344" s="398"/>
      <c r="N344" s="399"/>
      <c r="V344" s="361"/>
      <c r="W344" s="367"/>
      <c r="AC344" s="367"/>
      <c r="AD344" s="384"/>
      <c r="AE344" s="367"/>
      <c r="AF344" s="335" t="s">
        <v>513</v>
      </c>
      <c r="AG344" s="367"/>
      <c r="AH344" s="367"/>
    </row>
    <row r="345" spans="1:34" s="332" customFormat="1" ht="12" x14ac:dyDescent="0.2">
      <c r="A345" s="396"/>
      <c r="B345" s="371"/>
      <c r="C345" s="1065" t="s">
        <v>514</v>
      </c>
      <c r="D345" s="1065"/>
      <c r="E345" s="1065"/>
      <c r="F345" s="1065"/>
      <c r="G345" s="1065"/>
      <c r="H345" s="1065"/>
      <c r="I345" s="1065"/>
      <c r="J345" s="1065"/>
      <c r="K345" s="1065"/>
      <c r="L345" s="397">
        <v>1594.3</v>
      </c>
      <c r="M345" s="398"/>
      <c r="N345" s="399"/>
      <c r="V345" s="361"/>
      <c r="W345" s="367"/>
      <c r="AC345" s="367"/>
      <c r="AD345" s="384"/>
      <c r="AE345" s="367"/>
      <c r="AF345" s="335" t="s">
        <v>514</v>
      </c>
      <c r="AG345" s="367"/>
      <c r="AH345" s="367"/>
    </row>
    <row r="346" spans="1:34" s="332" customFormat="1" ht="12" x14ac:dyDescent="0.2">
      <c r="A346" s="396"/>
      <c r="B346" s="371"/>
      <c r="C346" s="1065" t="s">
        <v>515</v>
      </c>
      <c r="D346" s="1065"/>
      <c r="E346" s="1065"/>
      <c r="F346" s="1065"/>
      <c r="G346" s="1065"/>
      <c r="H346" s="1065"/>
      <c r="I346" s="1065"/>
      <c r="J346" s="1065"/>
      <c r="K346" s="1065"/>
      <c r="L346" s="397">
        <v>2506.37</v>
      </c>
      <c r="M346" s="398"/>
      <c r="N346" s="399"/>
      <c r="V346" s="361"/>
      <c r="W346" s="367"/>
      <c r="AC346" s="367"/>
      <c r="AD346" s="384"/>
      <c r="AE346" s="367"/>
      <c r="AF346" s="335" t="s">
        <v>515</v>
      </c>
      <c r="AG346" s="367"/>
      <c r="AH346" s="367"/>
    </row>
    <row r="347" spans="1:34" s="332" customFormat="1" ht="12" x14ac:dyDescent="0.2">
      <c r="A347" s="396"/>
      <c r="B347" s="371"/>
      <c r="C347" s="1065" t="s">
        <v>516</v>
      </c>
      <c r="D347" s="1065"/>
      <c r="E347" s="1065"/>
      <c r="F347" s="1065"/>
      <c r="G347" s="1065"/>
      <c r="H347" s="1065"/>
      <c r="I347" s="1065"/>
      <c r="J347" s="1065"/>
      <c r="K347" s="1065"/>
      <c r="L347" s="397">
        <v>301.64999999999998</v>
      </c>
      <c r="M347" s="398"/>
      <c r="N347" s="399"/>
      <c r="V347" s="361"/>
      <c r="W347" s="367"/>
      <c r="AC347" s="367"/>
      <c r="AD347" s="384"/>
      <c r="AE347" s="367"/>
      <c r="AF347" s="335" t="s">
        <v>516</v>
      </c>
      <c r="AG347" s="367"/>
      <c r="AH347" s="367"/>
    </row>
    <row r="348" spans="1:34" s="332" customFormat="1" ht="12" x14ac:dyDescent="0.2">
      <c r="A348" s="396"/>
      <c r="B348" s="371"/>
      <c r="C348" s="1065" t="s">
        <v>517</v>
      </c>
      <c r="D348" s="1065"/>
      <c r="E348" s="1065"/>
      <c r="F348" s="1065"/>
      <c r="G348" s="1065"/>
      <c r="H348" s="1065"/>
      <c r="I348" s="1065"/>
      <c r="J348" s="1065"/>
      <c r="K348" s="1065"/>
      <c r="L348" s="397">
        <v>26615.58</v>
      </c>
      <c r="M348" s="398"/>
      <c r="N348" s="399"/>
      <c r="V348" s="361"/>
      <c r="W348" s="367"/>
      <c r="AC348" s="367"/>
      <c r="AD348" s="384"/>
      <c r="AE348" s="367"/>
      <c r="AF348" s="335" t="s">
        <v>517</v>
      </c>
      <c r="AG348" s="367"/>
      <c r="AH348" s="367"/>
    </row>
    <row r="349" spans="1:34" s="332" customFormat="1" ht="12" x14ac:dyDescent="0.2">
      <c r="A349" s="396"/>
      <c r="B349" s="371"/>
      <c r="C349" s="1065" t="s">
        <v>518</v>
      </c>
      <c r="D349" s="1065"/>
      <c r="E349" s="1065"/>
      <c r="F349" s="1065"/>
      <c r="G349" s="1065"/>
      <c r="H349" s="1065"/>
      <c r="I349" s="1065"/>
      <c r="J349" s="1065"/>
      <c r="K349" s="1065"/>
      <c r="L349" s="397">
        <v>34261.699999999997</v>
      </c>
      <c r="M349" s="398"/>
      <c r="N349" s="399"/>
      <c r="V349" s="361"/>
      <c r="W349" s="367"/>
      <c r="AC349" s="367"/>
      <c r="AD349" s="384"/>
      <c r="AE349" s="367"/>
      <c r="AF349" s="335" t="s">
        <v>518</v>
      </c>
      <c r="AG349" s="367"/>
      <c r="AH349" s="367"/>
    </row>
    <row r="350" spans="1:34" s="332" customFormat="1" ht="12" x14ac:dyDescent="0.2">
      <c r="A350" s="396"/>
      <c r="B350" s="371"/>
      <c r="C350" s="1065" t="s">
        <v>513</v>
      </c>
      <c r="D350" s="1065"/>
      <c r="E350" s="1065"/>
      <c r="F350" s="1065"/>
      <c r="G350" s="1065"/>
      <c r="H350" s="1065"/>
      <c r="I350" s="1065"/>
      <c r="J350" s="1065"/>
      <c r="K350" s="1065"/>
      <c r="L350" s="397"/>
      <c r="M350" s="398"/>
      <c r="N350" s="399"/>
      <c r="V350" s="361"/>
      <c r="W350" s="367"/>
      <c r="AC350" s="367"/>
      <c r="AD350" s="384"/>
      <c r="AE350" s="367"/>
      <c r="AF350" s="335" t="s">
        <v>513</v>
      </c>
      <c r="AG350" s="367"/>
      <c r="AH350" s="367"/>
    </row>
    <row r="351" spans="1:34" s="332" customFormat="1" ht="12" x14ac:dyDescent="0.2">
      <c r="A351" s="396"/>
      <c r="B351" s="371"/>
      <c r="C351" s="1065" t="s">
        <v>519</v>
      </c>
      <c r="D351" s="1065"/>
      <c r="E351" s="1065"/>
      <c r="F351" s="1065"/>
      <c r="G351" s="1065"/>
      <c r="H351" s="1065"/>
      <c r="I351" s="1065"/>
      <c r="J351" s="1065"/>
      <c r="K351" s="1065"/>
      <c r="L351" s="397">
        <v>1594.3</v>
      </c>
      <c r="M351" s="398"/>
      <c r="N351" s="399"/>
      <c r="V351" s="361"/>
      <c r="W351" s="367"/>
      <c r="AC351" s="367"/>
      <c r="AD351" s="384"/>
      <c r="AE351" s="367"/>
      <c r="AF351" s="335" t="s">
        <v>519</v>
      </c>
      <c r="AG351" s="367"/>
      <c r="AH351" s="367"/>
    </row>
    <row r="352" spans="1:34" s="332" customFormat="1" ht="12" x14ac:dyDescent="0.2">
      <c r="A352" s="396"/>
      <c r="B352" s="371"/>
      <c r="C352" s="1065" t="s">
        <v>520</v>
      </c>
      <c r="D352" s="1065"/>
      <c r="E352" s="1065"/>
      <c r="F352" s="1065"/>
      <c r="G352" s="1065"/>
      <c r="H352" s="1065"/>
      <c r="I352" s="1065"/>
      <c r="J352" s="1065"/>
      <c r="K352" s="1065"/>
      <c r="L352" s="397">
        <v>2506.37</v>
      </c>
      <c r="M352" s="398"/>
      <c r="N352" s="399"/>
      <c r="V352" s="361"/>
      <c r="W352" s="367"/>
      <c r="AC352" s="367"/>
      <c r="AD352" s="384"/>
      <c r="AE352" s="367"/>
      <c r="AF352" s="335" t="s">
        <v>520</v>
      </c>
      <c r="AG352" s="367"/>
      <c r="AH352" s="367"/>
    </row>
    <row r="353" spans="1:34" s="332" customFormat="1" ht="12" x14ac:dyDescent="0.2">
      <c r="A353" s="396"/>
      <c r="B353" s="371"/>
      <c r="C353" s="1065" t="s">
        <v>521</v>
      </c>
      <c r="D353" s="1065"/>
      <c r="E353" s="1065"/>
      <c r="F353" s="1065"/>
      <c r="G353" s="1065"/>
      <c r="H353" s="1065"/>
      <c r="I353" s="1065"/>
      <c r="J353" s="1065"/>
      <c r="K353" s="1065"/>
      <c r="L353" s="397">
        <v>26615.58</v>
      </c>
      <c r="M353" s="398"/>
      <c r="N353" s="399"/>
      <c r="V353" s="361"/>
      <c r="W353" s="367"/>
      <c r="AC353" s="367"/>
      <c r="AD353" s="384"/>
      <c r="AE353" s="367"/>
      <c r="AF353" s="335" t="s">
        <v>521</v>
      </c>
      <c r="AG353" s="367"/>
      <c r="AH353" s="367"/>
    </row>
    <row r="354" spans="1:34" s="332" customFormat="1" ht="12" x14ac:dyDescent="0.2">
      <c r="A354" s="396"/>
      <c r="B354" s="371"/>
      <c r="C354" s="1065" t="s">
        <v>522</v>
      </c>
      <c r="D354" s="1065"/>
      <c r="E354" s="1065"/>
      <c r="F354" s="1065"/>
      <c r="G354" s="1065"/>
      <c r="H354" s="1065"/>
      <c r="I354" s="1065"/>
      <c r="J354" s="1065"/>
      <c r="K354" s="1065"/>
      <c r="L354" s="397">
        <v>2184.39</v>
      </c>
      <c r="M354" s="398"/>
      <c r="N354" s="399"/>
      <c r="V354" s="361"/>
      <c r="W354" s="367"/>
      <c r="AC354" s="367"/>
      <c r="AD354" s="384"/>
      <c r="AE354" s="367"/>
      <c r="AF354" s="335" t="s">
        <v>522</v>
      </c>
      <c r="AG354" s="367"/>
      <c r="AH354" s="367"/>
    </row>
    <row r="355" spans="1:34" s="332" customFormat="1" ht="12" x14ac:dyDescent="0.2">
      <c r="A355" s="396"/>
      <c r="B355" s="371"/>
      <c r="C355" s="1065" t="s">
        <v>523</v>
      </c>
      <c r="D355" s="1065"/>
      <c r="E355" s="1065"/>
      <c r="F355" s="1065"/>
      <c r="G355" s="1065"/>
      <c r="H355" s="1065"/>
      <c r="I355" s="1065"/>
      <c r="J355" s="1065"/>
      <c r="K355" s="1065"/>
      <c r="L355" s="397">
        <v>1361.06</v>
      </c>
      <c r="M355" s="398"/>
      <c r="N355" s="399"/>
      <c r="V355" s="361"/>
      <c r="W355" s="367"/>
      <c r="AC355" s="367"/>
      <c r="AD355" s="384"/>
      <c r="AE355" s="367"/>
      <c r="AF355" s="335" t="s">
        <v>523</v>
      </c>
      <c r="AG355" s="367"/>
      <c r="AH355" s="367"/>
    </row>
    <row r="356" spans="1:34" s="332" customFormat="1" ht="12" x14ac:dyDescent="0.2">
      <c r="A356" s="396"/>
      <c r="B356" s="371"/>
      <c r="C356" s="1065" t="s">
        <v>524</v>
      </c>
      <c r="D356" s="1065"/>
      <c r="E356" s="1065"/>
      <c r="F356" s="1065"/>
      <c r="G356" s="1065"/>
      <c r="H356" s="1065"/>
      <c r="I356" s="1065"/>
      <c r="J356" s="1065"/>
      <c r="K356" s="1065"/>
      <c r="L356" s="397">
        <v>1895.95</v>
      </c>
      <c r="M356" s="398"/>
      <c r="N356" s="399"/>
      <c r="V356" s="361"/>
      <c r="W356" s="367"/>
      <c r="AC356" s="367"/>
      <c r="AD356" s="384"/>
      <c r="AE356" s="367"/>
      <c r="AF356" s="335" t="s">
        <v>524</v>
      </c>
      <c r="AG356" s="367"/>
      <c r="AH356" s="367"/>
    </row>
    <row r="357" spans="1:34" s="332" customFormat="1" ht="12" x14ac:dyDescent="0.2">
      <c r="A357" s="396"/>
      <c r="B357" s="371"/>
      <c r="C357" s="1065" t="s">
        <v>525</v>
      </c>
      <c r="D357" s="1065"/>
      <c r="E357" s="1065"/>
      <c r="F357" s="1065"/>
      <c r="G357" s="1065"/>
      <c r="H357" s="1065"/>
      <c r="I357" s="1065"/>
      <c r="J357" s="1065"/>
      <c r="K357" s="1065"/>
      <c r="L357" s="397">
        <v>2184.39</v>
      </c>
      <c r="M357" s="398"/>
      <c r="N357" s="399"/>
      <c r="V357" s="361"/>
      <c r="W357" s="367"/>
      <c r="AC357" s="367"/>
      <c r="AD357" s="384"/>
      <c r="AE357" s="367"/>
      <c r="AF357" s="335" t="s">
        <v>525</v>
      </c>
      <c r="AG357" s="367"/>
      <c r="AH357" s="367"/>
    </row>
    <row r="358" spans="1:34" s="332" customFormat="1" ht="12" x14ac:dyDescent="0.2">
      <c r="A358" s="396"/>
      <c r="B358" s="371"/>
      <c r="C358" s="1065" t="s">
        <v>526</v>
      </c>
      <c r="D358" s="1065"/>
      <c r="E358" s="1065"/>
      <c r="F358" s="1065"/>
      <c r="G358" s="1065"/>
      <c r="H358" s="1065"/>
      <c r="I358" s="1065"/>
      <c r="J358" s="1065"/>
      <c r="K358" s="1065"/>
      <c r="L358" s="397">
        <v>1361.06</v>
      </c>
      <c r="M358" s="398"/>
      <c r="N358" s="399"/>
      <c r="V358" s="361"/>
      <c r="W358" s="367"/>
      <c r="AC358" s="367"/>
      <c r="AD358" s="384"/>
      <c r="AE358" s="367"/>
      <c r="AF358" s="335" t="s">
        <v>526</v>
      </c>
      <c r="AG358" s="367"/>
      <c r="AH358" s="367"/>
    </row>
    <row r="359" spans="1:34" s="332" customFormat="1" ht="12" x14ac:dyDescent="0.2">
      <c r="A359" s="396"/>
      <c r="B359" s="390"/>
      <c r="C359" s="1067" t="s">
        <v>5241</v>
      </c>
      <c r="D359" s="1067"/>
      <c r="E359" s="1067"/>
      <c r="F359" s="1067"/>
      <c r="G359" s="1067"/>
      <c r="H359" s="1067"/>
      <c r="I359" s="1067"/>
      <c r="J359" s="1067"/>
      <c r="K359" s="1067"/>
      <c r="L359" s="400">
        <v>34261.699999999997</v>
      </c>
      <c r="M359" s="401"/>
      <c r="N359" s="402"/>
      <c r="V359" s="361"/>
      <c r="W359" s="367"/>
      <c r="AC359" s="367"/>
      <c r="AD359" s="384"/>
      <c r="AE359" s="367"/>
      <c r="AG359" s="367" t="s">
        <v>5241</v>
      </c>
      <c r="AH359" s="367"/>
    </row>
    <row r="360" spans="1:34" s="332" customFormat="1" ht="12" x14ac:dyDescent="0.2">
      <c r="A360" s="396"/>
      <c r="B360" s="371"/>
      <c r="C360" s="1065" t="s">
        <v>513</v>
      </c>
      <c r="D360" s="1065"/>
      <c r="E360" s="1065"/>
      <c r="F360" s="1065"/>
      <c r="G360" s="1065"/>
      <c r="H360" s="1065"/>
      <c r="I360" s="1065"/>
      <c r="J360" s="1065"/>
      <c r="K360" s="1065"/>
      <c r="L360" s="397"/>
      <c r="M360" s="398"/>
      <c r="N360" s="399"/>
      <c r="V360" s="361"/>
      <c r="W360" s="367"/>
      <c r="AC360" s="367"/>
      <c r="AD360" s="384"/>
      <c r="AE360" s="367"/>
      <c r="AF360" s="335" t="s">
        <v>513</v>
      </c>
      <c r="AG360" s="367"/>
      <c r="AH360" s="367"/>
    </row>
    <row r="361" spans="1:34" s="332" customFormat="1" ht="12" x14ac:dyDescent="0.2">
      <c r="A361" s="396"/>
      <c r="B361" s="371"/>
      <c r="C361" s="1065" t="s">
        <v>615</v>
      </c>
      <c r="D361" s="1065"/>
      <c r="E361" s="1065"/>
      <c r="F361" s="1065"/>
      <c r="G361" s="1065"/>
      <c r="H361" s="1065"/>
      <c r="I361" s="1065"/>
      <c r="J361" s="1065"/>
      <c r="K361" s="1065"/>
      <c r="L361" s="397">
        <v>154.83000000000001</v>
      </c>
      <c r="M361" s="398"/>
      <c r="N361" s="399"/>
      <c r="V361" s="361"/>
      <c r="W361" s="367"/>
      <c r="AC361" s="367"/>
      <c r="AD361" s="384"/>
      <c r="AE361" s="367"/>
      <c r="AF361" s="335" t="s">
        <v>615</v>
      </c>
      <c r="AG361" s="367"/>
      <c r="AH361" s="367"/>
    </row>
    <row r="362" spans="1:34" s="332" customFormat="1" ht="12" x14ac:dyDescent="0.2">
      <c r="A362" s="1195" t="s">
        <v>2723</v>
      </c>
      <c r="B362" s="1196"/>
      <c r="C362" s="1196"/>
      <c r="D362" s="1196"/>
      <c r="E362" s="1196"/>
      <c r="F362" s="1196"/>
      <c r="G362" s="1196"/>
      <c r="H362" s="1196"/>
      <c r="I362" s="1196"/>
      <c r="J362" s="1196"/>
      <c r="K362" s="1196"/>
      <c r="L362" s="1196"/>
      <c r="M362" s="1196"/>
      <c r="N362" s="1197"/>
      <c r="V362" s="361" t="s">
        <v>2723</v>
      </c>
      <c r="W362" s="367"/>
      <c r="AC362" s="367"/>
      <c r="AD362" s="384"/>
      <c r="AE362" s="367"/>
      <c r="AG362" s="367"/>
      <c r="AH362" s="367"/>
    </row>
    <row r="363" spans="1:34" s="332" customFormat="1" ht="22.5" x14ac:dyDescent="0.2">
      <c r="A363" s="1192" t="s">
        <v>4942</v>
      </c>
      <c r="B363" s="1193"/>
      <c r="C363" s="1193"/>
      <c r="D363" s="1193"/>
      <c r="E363" s="1193"/>
      <c r="F363" s="1193"/>
      <c r="G363" s="1193"/>
      <c r="H363" s="1193"/>
      <c r="I363" s="1193"/>
      <c r="J363" s="1193"/>
      <c r="K363" s="1193"/>
      <c r="L363" s="1193"/>
      <c r="M363" s="1193"/>
      <c r="N363" s="1194"/>
      <c r="V363" s="361"/>
      <c r="W363" s="367"/>
      <c r="AC363" s="367"/>
      <c r="AD363" s="384"/>
      <c r="AE363" s="367"/>
      <c r="AG363" s="367"/>
      <c r="AH363" s="367" t="s">
        <v>4942</v>
      </c>
    </row>
    <row r="364" spans="1:34" s="332" customFormat="1" ht="45" x14ac:dyDescent="0.2">
      <c r="A364" s="362" t="s">
        <v>166</v>
      </c>
      <c r="B364" s="363" t="s">
        <v>4943</v>
      </c>
      <c r="C364" s="1068" t="s">
        <v>4944</v>
      </c>
      <c r="D364" s="1068"/>
      <c r="E364" s="1068"/>
      <c r="F364" s="364" t="s">
        <v>621</v>
      </c>
      <c r="G364" s="364"/>
      <c r="H364" s="364"/>
      <c r="I364" s="364" t="s">
        <v>5457</v>
      </c>
      <c r="J364" s="365">
        <v>25.19</v>
      </c>
      <c r="K364" s="364" t="s">
        <v>436</v>
      </c>
      <c r="L364" s="365">
        <v>525.72</v>
      </c>
      <c r="M364" s="364"/>
      <c r="N364" s="366"/>
      <c r="V364" s="361"/>
      <c r="W364" s="367" t="s">
        <v>4944</v>
      </c>
      <c r="AC364" s="367"/>
      <c r="AD364" s="384"/>
      <c r="AE364" s="367"/>
      <c r="AG364" s="367"/>
      <c r="AH364" s="367"/>
    </row>
    <row r="365" spans="1:34" s="332" customFormat="1" ht="12" x14ac:dyDescent="0.2">
      <c r="A365" s="368"/>
      <c r="B365" s="369"/>
      <c r="C365" s="1065" t="s">
        <v>5458</v>
      </c>
      <c r="D365" s="1065"/>
      <c r="E365" s="1065"/>
      <c r="F365" s="1065"/>
      <c r="G365" s="1065"/>
      <c r="H365" s="1065"/>
      <c r="I365" s="1065"/>
      <c r="J365" s="1065"/>
      <c r="K365" s="1065"/>
      <c r="L365" s="1065"/>
      <c r="M365" s="1065"/>
      <c r="N365" s="1072"/>
      <c r="V365" s="361"/>
      <c r="W365" s="367"/>
      <c r="X365" s="335" t="s">
        <v>5458</v>
      </c>
      <c r="AC365" s="367"/>
      <c r="AD365" s="384"/>
      <c r="AE365" s="367"/>
      <c r="AG365" s="367"/>
      <c r="AH365" s="367"/>
    </row>
    <row r="366" spans="1:34" s="332" customFormat="1" ht="33.75" x14ac:dyDescent="0.2">
      <c r="A366" s="370"/>
      <c r="B366" s="371" t="s">
        <v>430</v>
      </c>
      <c r="C366" s="1065" t="s">
        <v>431</v>
      </c>
      <c r="D366" s="1065"/>
      <c r="E366" s="1065"/>
      <c r="F366" s="1065"/>
      <c r="G366" s="1065"/>
      <c r="H366" s="1065"/>
      <c r="I366" s="1065"/>
      <c r="J366" s="1065"/>
      <c r="K366" s="1065"/>
      <c r="L366" s="1065"/>
      <c r="M366" s="1065"/>
      <c r="N366" s="1072"/>
      <c r="V366" s="361"/>
      <c r="W366" s="367"/>
      <c r="Y366" s="335" t="s">
        <v>431</v>
      </c>
      <c r="AC366" s="367"/>
      <c r="AD366" s="384"/>
      <c r="AE366" s="367"/>
      <c r="AG366" s="367"/>
      <c r="AH366" s="367"/>
    </row>
    <row r="367" spans="1:34" s="332" customFormat="1" ht="22.5" x14ac:dyDescent="0.2">
      <c r="A367" s="1192" t="s">
        <v>2724</v>
      </c>
      <c r="B367" s="1193"/>
      <c r="C367" s="1193"/>
      <c r="D367" s="1193"/>
      <c r="E367" s="1193"/>
      <c r="F367" s="1193"/>
      <c r="G367" s="1193"/>
      <c r="H367" s="1193"/>
      <c r="I367" s="1193"/>
      <c r="J367" s="1193"/>
      <c r="K367" s="1193"/>
      <c r="L367" s="1193"/>
      <c r="M367" s="1193"/>
      <c r="N367" s="1194"/>
      <c r="V367" s="361"/>
      <c r="W367" s="367"/>
      <c r="AC367" s="367"/>
      <c r="AD367" s="384"/>
      <c r="AE367" s="367"/>
      <c r="AG367" s="367"/>
      <c r="AH367" s="367" t="s">
        <v>2724</v>
      </c>
    </row>
    <row r="368" spans="1:34" s="332" customFormat="1" ht="33.75" x14ac:dyDescent="0.2">
      <c r="A368" s="362" t="s">
        <v>170</v>
      </c>
      <c r="B368" s="363" t="s">
        <v>2502</v>
      </c>
      <c r="C368" s="1068" t="s">
        <v>2503</v>
      </c>
      <c r="D368" s="1068"/>
      <c r="E368" s="1068"/>
      <c r="F368" s="364" t="s">
        <v>621</v>
      </c>
      <c r="G368" s="364"/>
      <c r="H368" s="364"/>
      <c r="I368" s="364" t="s">
        <v>3860</v>
      </c>
      <c r="J368" s="365">
        <v>61.63</v>
      </c>
      <c r="K368" s="364"/>
      <c r="L368" s="365">
        <v>2.2200000000000002</v>
      </c>
      <c r="M368" s="364"/>
      <c r="N368" s="366"/>
      <c r="V368" s="361"/>
      <c r="W368" s="367" t="s">
        <v>2503</v>
      </c>
      <c r="AC368" s="367"/>
      <c r="AD368" s="384"/>
      <c r="AE368" s="367"/>
      <c r="AG368" s="367"/>
      <c r="AH368" s="367"/>
    </row>
    <row r="369" spans="1:34" s="332" customFormat="1" ht="12" x14ac:dyDescent="0.2">
      <c r="A369" s="379"/>
      <c r="B369" s="380"/>
      <c r="C369" s="340" t="s">
        <v>623</v>
      </c>
      <c r="D369" s="385"/>
      <c r="E369" s="385"/>
      <c r="F369" s="386"/>
      <c r="G369" s="386"/>
      <c r="H369" s="386"/>
      <c r="I369" s="386"/>
      <c r="J369" s="387"/>
      <c r="K369" s="386"/>
      <c r="L369" s="387"/>
      <c r="M369" s="388"/>
      <c r="N369" s="389"/>
      <c r="V369" s="361"/>
      <c r="W369" s="367"/>
      <c r="AC369" s="367"/>
      <c r="AD369" s="384"/>
      <c r="AE369" s="367"/>
      <c r="AG369" s="367"/>
      <c r="AH369" s="367"/>
    </row>
    <row r="370" spans="1:34" s="332" customFormat="1" ht="12" x14ac:dyDescent="0.2">
      <c r="A370" s="368"/>
      <c r="B370" s="369"/>
      <c r="C370" s="1065" t="s">
        <v>5459</v>
      </c>
      <c r="D370" s="1065"/>
      <c r="E370" s="1065"/>
      <c r="F370" s="1065"/>
      <c r="G370" s="1065"/>
      <c r="H370" s="1065"/>
      <c r="I370" s="1065"/>
      <c r="J370" s="1065"/>
      <c r="K370" s="1065"/>
      <c r="L370" s="1065"/>
      <c r="M370" s="1065"/>
      <c r="N370" s="1072"/>
      <c r="V370" s="361"/>
      <c r="W370" s="367"/>
      <c r="X370" s="335" t="s">
        <v>5459</v>
      </c>
      <c r="AC370" s="367"/>
      <c r="AD370" s="384"/>
      <c r="AE370" s="367"/>
      <c r="AG370" s="367"/>
      <c r="AH370" s="367"/>
    </row>
    <row r="371" spans="1:34" s="332" customFormat="1" ht="22.5" x14ac:dyDescent="0.2">
      <c r="A371" s="1192" t="s">
        <v>2726</v>
      </c>
      <c r="B371" s="1193"/>
      <c r="C371" s="1193"/>
      <c r="D371" s="1193"/>
      <c r="E371" s="1193"/>
      <c r="F371" s="1193"/>
      <c r="G371" s="1193"/>
      <c r="H371" s="1193"/>
      <c r="I371" s="1193"/>
      <c r="J371" s="1193"/>
      <c r="K371" s="1193"/>
      <c r="L371" s="1193"/>
      <c r="M371" s="1193"/>
      <c r="N371" s="1194"/>
      <c r="V371" s="361"/>
      <c r="W371" s="367"/>
      <c r="AC371" s="367"/>
      <c r="AD371" s="384"/>
      <c r="AE371" s="367"/>
      <c r="AG371" s="367"/>
      <c r="AH371" s="367" t="s">
        <v>2726</v>
      </c>
    </row>
    <row r="372" spans="1:34" s="332" customFormat="1" ht="33.75" x14ac:dyDescent="0.2">
      <c r="A372" s="362" t="s">
        <v>828</v>
      </c>
      <c r="B372" s="363" t="s">
        <v>619</v>
      </c>
      <c r="C372" s="1068" t="s">
        <v>620</v>
      </c>
      <c r="D372" s="1068"/>
      <c r="E372" s="1068"/>
      <c r="F372" s="364" t="s">
        <v>621</v>
      </c>
      <c r="G372" s="364"/>
      <c r="H372" s="364"/>
      <c r="I372" s="364" t="s">
        <v>5460</v>
      </c>
      <c r="J372" s="365">
        <v>64.680000000000007</v>
      </c>
      <c r="K372" s="364"/>
      <c r="L372" s="365">
        <v>67.400000000000006</v>
      </c>
      <c r="M372" s="364"/>
      <c r="N372" s="366"/>
      <c r="V372" s="361"/>
      <c r="W372" s="367" t="s">
        <v>620</v>
      </c>
      <c r="AC372" s="367"/>
      <c r="AD372" s="384"/>
      <c r="AE372" s="367"/>
      <c r="AG372" s="367"/>
      <c r="AH372" s="367"/>
    </row>
    <row r="373" spans="1:34" s="332" customFormat="1" ht="12" x14ac:dyDescent="0.2">
      <c r="A373" s="379"/>
      <c r="B373" s="380"/>
      <c r="C373" s="340" t="s">
        <v>623</v>
      </c>
      <c r="D373" s="385"/>
      <c r="E373" s="385"/>
      <c r="F373" s="386"/>
      <c r="G373" s="386"/>
      <c r="H373" s="386"/>
      <c r="I373" s="386"/>
      <c r="J373" s="387"/>
      <c r="K373" s="386"/>
      <c r="L373" s="387"/>
      <c r="M373" s="388"/>
      <c r="N373" s="389"/>
      <c r="V373" s="361"/>
      <c r="W373" s="367"/>
      <c r="AC373" s="367"/>
      <c r="AD373" s="384"/>
      <c r="AE373" s="367"/>
      <c r="AG373" s="367"/>
      <c r="AH373" s="367"/>
    </row>
    <row r="374" spans="1:34" s="332" customFormat="1" ht="12" x14ac:dyDescent="0.2">
      <c r="A374" s="368"/>
      <c r="B374" s="369"/>
      <c r="C374" s="1065" t="s">
        <v>5461</v>
      </c>
      <c r="D374" s="1065"/>
      <c r="E374" s="1065"/>
      <c r="F374" s="1065"/>
      <c r="G374" s="1065"/>
      <c r="H374" s="1065"/>
      <c r="I374" s="1065"/>
      <c r="J374" s="1065"/>
      <c r="K374" s="1065"/>
      <c r="L374" s="1065"/>
      <c r="M374" s="1065"/>
      <c r="N374" s="1072"/>
      <c r="V374" s="361"/>
      <c r="W374" s="367"/>
      <c r="X374" s="335" t="s">
        <v>5461</v>
      </c>
      <c r="AC374" s="367"/>
      <c r="AD374" s="384"/>
      <c r="AE374" s="367"/>
      <c r="AG374" s="367"/>
      <c r="AH374" s="367"/>
    </row>
    <row r="375" spans="1:34" s="332" customFormat="1" ht="22.5" x14ac:dyDescent="0.2">
      <c r="A375" s="1192" t="s">
        <v>4953</v>
      </c>
      <c r="B375" s="1193"/>
      <c r="C375" s="1193"/>
      <c r="D375" s="1193"/>
      <c r="E375" s="1193"/>
      <c r="F375" s="1193"/>
      <c r="G375" s="1193"/>
      <c r="H375" s="1193"/>
      <c r="I375" s="1193"/>
      <c r="J375" s="1193"/>
      <c r="K375" s="1193"/>
      <c r="L375" s="1193"/>
      <c r="M375" s="1193"/>
      <c r="N375" s="1194"/>
      <c r="V375" s="361"/>
      <c r="W375" s="367"/>
      <c r="AC375" s="367"/>
      <c r="AD375" s="384"/>
      <c r="AE375" s="367"/>
      <c r="AG375" s="367"/>
      <c r="AH375" s="367" t="s">
        <v>4953</v>
      </c>
    </row>
    <row r="376" spans="1:34" s="332" customFormat="1" ht="33.75" x14ac:dyDescent="0.2">
      <c r="A376" s="362" t="s">
        <v>832</v>
      </c>
      <c r="B376" s="363" t="s">
        <v>4954</v>
      </c>
      <c r="C376" s="1068" t="s">
        <v>4955</v>
      </c>
      <c r="D376" s="1068"/>
      <c r="E376" s="1068"/>
      <c r="F376" s="364" t="s">
        <v>621</v>
      </c>
      <c r="G376" s="364"/>
      <c r="H376" s="364"/>
      <c r="I376" s="364" t="s">
        <v>5462</v>
      </c>
      <c r="J376" s="365">
        <v>31.92</v>
      </c>
      <c r="K376" s="364"/>
      <c r="L376" s="365">
        <v>922.23</v>
      </c>
      <c r="M376" s="364"/>
      <c r="N376" s="366"/>
      <c r="V376" s="361"/>
      <c r="W376" s="367" t="s">
        <v>4955</v>
      </c>
      <c r="AC376" s="367"/>
      <c r="AD376" s="384"/>
      <c r="AE376" s="367"/>
      <c r="AG376" s="367"/>
      <c r="AH376" s="367"/>
    </row>
    <row r="377" spans="1:34" s="332" customFormat="1" ht="12" x14ac:dyDescent="0.2">
      <c r="A377" s="379"/>
      <c r="B377" s="380"/>
      <c r="C377" s="340" t="s">
        <v>623</v>
      </c>
      <c r="D377" s="385"/>
      <c r="E377" s="385"/>
      <c r="F377" s="386"/>
      <c r="G377" s="386"/>
      <c r="H377" s="386"/>
      <c r="I377" s="386"/>
      <c r="J377" s="387"/>
      <c r="K377" s="386"/>
      <c r="L377" s="387"/>
      <c r="M377" s="388"/>
      <c r="N377" s="389"/>
      <c r="V377" s="361"/>
      <c r="W377" s="367"/>
      <c r="AC377" s="367"/>
      <c r="AD377" s="384"/>
      <c r="AE377" s="367"/>
      <c r="AG377" s="367"/>
      <c r="AH377" s="367"/>
    </row>
    <row r="378" spans="1:34" s="332" customFormat="1" ht="12" x14ac:dyDescent="0.2">
      <c r="A378" s="368"/>
      <c r="B378" s="369"/>
      <c r="C378" s="1065" t="s">
        <v>5463</v>
      </c>
      <c r="D378" s="1065"/>
      <c r="E378" s="1065"/>
      <c r="F378" s="1065"/>
      <c r="G378" s="1065"/>
      <c r="H378" s="1065"/>
      <c r="I378" s="1065"/>
      <c r="J378" s="1065"/>
      <c r="K378" s="1065"/>
      <c r="L378" s="1065"/>
      <c r="M378" s="1065"/>
      <c r="N378" s="1072"/>
      <c r="V378" s="361"/>
      <c r="W378" s="367"/>
      <c r="X378" s="335" t="s">
        <v>5463</v>
      </c>
      <c r="AC378" s="367"/>
      <c r="AD378" s="384"/>
      <c r="AE378" s="367"/>
      <c r="AG378" s="367"/>
      <c r="AH378" s="367"/>
    </row>
    <row r="379" spans="1:34" s="332" customFormat="1" ht="22.5" x14ac:dyDescent="0.2">
      <c r="A379" s="1192" t="s">
        <v>2728</v>
      </c>
      <c r="B379" s="1193"/>
      <c r="C379" s="1193"/>
      <c r="D379" s="1193"/>
      <c r="E379" s="1193"/>
      <c r="F379" s="1193"/>
      <c r="G379" s="1193"/>
      <c r="H379" s="1193"/>
      <c r="I379" s="1193"/>
      <c r="J379" s="1193"/>
      <c r="K379" s="1193"/>
      <c r="L379" s="1193"/>
      <c r="M379" s="1193"/>
      <c r="N379" s="1194"/>
      <c r="V379" s="361"/>
      <c r="W379" s="367"/>
      <c r="AC379" s="367"/>
      <c r="AD379" s="384"/>
      <c r="AE379" s="367"/>
      <c r="AG379" s="367"/>
      <c r="AH379" s="367" t="s">
        <v>2728</v>
      </c>
    </row>
    <row r="380" spans="1:34" s="332" customFormat="1" ht="45" x14ac:dyDescent="0.2">
      <c r="A380" s="362" t="s">
        <v>841</v>
      </c>
      <c r="B380" s="363" t="s">
        <v>1177</v>
      </c>
      <c r="C380" s="1068" t="s">
        <v>1178</v>
      </c>
      <c r="D380" s="1068"/>
      <c r="E380" s="1068"/>
      <c r="F380" s="364" t="s">
        <v>621</v>
      </c>
      <c r="G380" s="364"/>
      <c r="H380" s="364"/>
      <c r="I380" s="364" t="s">
        <v>5464</v>
      </c>
      <c r="J380" s="365">
        <v>38.729999999999997</v>
      </c>
      <c r="K380" s="364"/>
      <c r="L380" s="365">
        <v>715.19</v>
      </c>
      <c r="M380" s="364"/>
      <c r="N380" s="366"/>
      <c r="V380" s="361"/>
      <c r="W380" s="367" t="s">
        <v>1178</v>
      </c>
      <c r="AC380" s="367"/>
      <c r="AD380" s="384"/>
      <c r="AE380" s="367"/>
      <c r="AG380" s="367"/>
      <c r="AH380" s="367"/>
    </row>
    <row r="381" spans="1:34" s="332" customFormat="1" ht="12" x14ac:dyDescent="0.2">
      <c r="A381" s="379"/>
      <c r="B381" s="380"/>
      <c r="C381" s="340" t="s">
        <v>623</v>
      </c>
      <c r="D381" s="385"/>
      <c r="E381" s="385"/>
      <c r="F381" s="386"/>
      <c r="G381" s="386"/>
      <c r="H381" s="386"/>
      <c r="I381" s="386"/>
      <c r="J381" s="387"/>
      <c r="K381" s="386"/>
      <c r="L381" s="387"/>
      <c r="M381" s="388"/>
      <c r="N381" s="389"/>
      <c r="V381" s="361"/>
      <c r="W381" s="367"/>
      <c r="AC381" s="367"/>
      <c r="AD381" s="384"/>
      <c r="AE381" s="367"/>
      <c r="AG381" s="367"/>
      <c r="AH381" s="367"/>
    </row>
    <row r="382" spans="1:34" s="332" customFormat="1" ht="12" x14ac:dyDescent="0.2">
      <c r="A382" s="368"/>
      <c r="B382" s="369"/>
      <c r="C382" s="1065" t="s">
        <v>5465</v>
      </c>
      <c r="D382" s="1065"/>
      <c r="E382" s="1065"/>
      <c r="F382" s="1065"/>
      <c r="G382" s="1065"/>
      <c r="H382" s="1065"/>
      <c r="I382" s="1065"/>
      <c r="J382" s="1065"/>
      <c r="K382" s="1065"/>
      <c r="L382" s="1065"/>
      <c r="M382" s="1065"/>
      <c r="N382" s="1072"/>
      <c r="V382" s="361"/>
      <c r="W382" s="367"/>
      <c r="X382" s="335" t="s">
        <v>5465</v>
      </c>
      <c r="AC382" s="367"/>
      <c r="AD382" s="384"/>
      <c r="AE382" s="367"/>
      <c r="AG382" s="367"/>
      <c r="AH382" s="367"/>
    </row>
    <row r="383" spans="1:34" s="332" customFormat="1" ht="33.75" x14ac:dyDescent="0.2">
      <c r="A383" s="362" t="s">
        <v>845</v>
      </c>
      <c r="B383" s="363" t="s">
        <v>1182</v>
      </c>
      <c r="C383" s="1068" t="s">
        <v>2730</v>
      </c>
      <c r="D383" s="1068"/>
      <c r="E383" s="1068"/>
      <c r="F383" s="364" t="s">
        <v>621</v>
      </c>
      <c r="G383" s="364"/>
      <c r="H383" s="364"/>
      <c r="I383" s="364" t="s">
        <v>5464</v>
      </c>
      <c r="J383" s="365">
        <v>0.59</v>
      </c>
      <c r="K383" s="364"/>
      <c r="L383" s="365">
        <v>283.27</v>
      </c>
      <c r="M383" s="364"/>
      <c r="N383" s="366"/>
      <c r="V383" s="361"/>
      <c r="W383" s="367" t="s">
        <v>2730</v>
      </c>
      <c r="AC383" s="367"/>
      <c r="AD383" s="384"/>
      <c r="AE383" s="367"/>
      <c r="AG383" s="367"/>
      <c r="AH383" s="367"/>
    </row>
    <row r="384" spans="1:34" s="332" customFormat="1" ht="12" x14ac:dyDescent="0.2">
      <c r="A384" s="379"/>
      <c r="B384" s="380"/>
      <c r="C384" s="340" t="s">
        <v>623</v>
      </c>
      <c r="D384" s="385"/>
      <c r="E384" s="385"/>
      <c r="F384" s="386"/>
      <c r="G384" s="386"/>
      <c r="H384" s="386"/>
      <c r="I384" s="386"/>
      <c r="J384" s="387"/>
      <c r="K384" s="386"/>
      <c r="L384" s="387"/>
      <c r="M384" s="388"/>
      <c r="N384" s="389"/>
      <c r="V384" s="361"/>
      <c r="W384" s="367"/>
      <c r="AC384" s="367"/>
      <c r="AD384" s="384"/>
      <c r="AE384" s="367"/>
      <c r="AG384" s="367"/>
      <c r="AH384" s="367"/>
    </row>
    <row r="385" spans="1:34" s="332" customFormat="1" ht="12" x14ac:dyDescent="0.2">
      <c r="A385" s="370"/>
      <c r="B385" s="371"/>
      <c r="C385" s="1065" t="s">
        <v>4324</v>
      </c>
      <c r="D385" s="1065"/>
      <c r="E385" s="1065"/>
      <c r="F385" s="1065"/>
      <c r="G385" s="1065"/>
      <c r="H385" s="1065"/>
      <c r="I385" s="1065"/>
      <c r="J385" s="1065"/>
      <c r="K385" s="1065"/>
      <c r="L385" s="1065"/>
      <c r="M385" s="1065"/>
      <c r="N385" s="1072"/>
      <c r="V385" s="361"/>
      <c r="W385" s="367"/>
      <c r="Y385" s="335" t="s">
        <v>4324</v>
      </c>
      <c r="AC385" s="367"/>
      <c r="AD385" s="384"/>
      <c r="AE385" s="367"/>
      <c r="AG385" s="367"/>
      <c r="AH385" s="367"/>
    </row>
    <row r="386" spans="1:34" s="332" customFormat="1" ht="22.5" x14ac:dyDescent="0.2">
      <c r="A386" s="1192" t="s">
        <v>2732</v>
      </c>
      <c r="B386" s="1193"/>
      <c r="C386" s="1193"/>
      <c r="D386" s="1193"/>
      <c r="E386" s="1193"/>
      <c r="F386" s="1193"/>
      <c r="G386" s="1193"/>
      <c r="H386" s="1193"/>
      <c r="I386" s="1193"/>
      <c r="J386" s="1193"/>
      <c r="K386" s="1193"/>
      <c r="L386" s="1193"/>
      <c r="M386" s="1193"/>
      <c r="N386" s="1194"/>
      <c r="V386" s="361"/>
      <c r="W386" s="367"/>
      <c r="AC386" s="367"/>
      <c r="AD386" s="384"/>
      <c r="AE386" s="367"/>
      <c r="AG386" s="367"/>
      <c r="AH386" s="367" t="s">
        <v>2732</v>
      </c>
    </row>
    <row r="387" spans="1:34" s="332" customFormat="1" ht="33.75" x14ac:dyDescent="0.2">
      <c r="A387" s="362" t="s">
        <v>673</v>
      </c>
      <c r="B387" s="363" t="s">
        <v>619</v>
      </c>
      <c r="C387" s="1068" t="s">
        <v>620</v>
      </c>
      <c r="D387" s="1068"/>
      <c r="E387" s="1068"/>
      <c r="F387" s="364" t="s">
        <v>621</v>
      </c>
      <c r="G387" s="364"/>
      <c r="H387" s="364"/>
      <c r="I387" s="364" t="s">
        <v>2201</v>
      </c>
      <c r="J387" s="365">
        <v>64.680000000000007</v>
      </c>
      <c r="K387" s="364"/>
      <c r="L387" s="365">
        <v>3.23</v>
      </c>
      <c r="M387" s="364"/>
      <c r="N387" s="366"/>
      <c r="V387" s="361"/>
      <c r="W387" s="367" t="s">
        <v>620</v>
      </c>
      <c r="AC387" s="367"/>
      <c r="AD387" s="384"/>
      <c r="AE387" s="367"/>
      <c r="AG387" s="367"/>
      <c r="AH387" s="367"/>
    </row>
    <row r="388" spans="1:34" s="332" customFormat="1" ht="12" x14ac:dyDescent="0.2">
      <c r="A388" s="379"/>
      <c r="B388" s="380"/>
      <c r="C388" s="340" t="s">
        <v>623</v>
      </c>
      <c r="D388" s="385"/>
      <c r="E388" s="385"/>
      <c r="F388" s="386"/>
      <c r="G388" s="386"/>
      <c r="H388" s="386"/>
      <c r="I388" s="386"/>
      <c r="J388" s="387"/>
      <c r="K388" s="386"/>
      <c r="L388" s="387"/>
      <c r="M388" s="388"/>
      <c r="N388" s="389"/>
      <c r="V388" s="361"/>
      <c r="W388" s="367"/>
      <c r="AC388" s="367"/>
      <c r="AD388" s="384"/>
      <c r="AE388" s="367"/>
      <c r="AG388" s="367"/>
      <c r="AH388" s="367"/>
    </row>
    <row r="389" spans="1:34" s="332" customFormat="1" ht="22.5" x14ac:dyDescent="0.2">
      <c r="A389" s="1192" t="s">
        <v>2734</v>
      </c>
      <c r="B389" s="1193"/>
      <c r="C389" s="1193"/>
      <c r="D389" s="1193"/>
      <c r="E389" s="1193"/>
      <c r="F389" s="1193"/>
      <c r="G389" s="1193"/>
      <c r="H389" s="1193"/>
      <c r="I389" s="1193"/>
      <c r="J389" s="1193"/>
      <c r="K389" s="1193"/>
      <c r="L389" s="1193"/>
      <c r="M389" s="1193"/>
      <c r="N389" s="1194"/>
      <c r="V389" s="361"/>
      <c r="W389" s="367"/>
      <c r="AC389" s="367"/>
      <c r="AD389" s="384"/>
      <c r="AE389" s="367"/>
      <c r="AG389" s="367"/>
      <c r="AH389" s="367" t="s">
        <v>2734</v>
      </c>
    </row>
    <row r="390" spans="1:34" s="332" customFormat="1" ht="33.75" x14ac:dyDescent="0.2">
      <c r="A390" s="362" t="s">
        <v>854</v>
      </c>
      <c r="B390" s="363" t="s">
        <v>2735</v>
      </c>
      <c r="C390" s="1068" t="s">
        <v>2736</v>
      </c>
      <c r="D390" s="1068"/>
      <c r="E390" s="1068"/>
      <c r="F390" s="364" t="s">
        <v>621</v>
      </c>
      <c r="G390" s="364"/>
      <c r="H390" s="364"/>
      <c r="I390" s="364" t="s">
        <v>5466</v>
      </c>
      <c r="J390" s="365">
        <v>76.09</v>
      </c>
      <c r="K390" s="364"/>
      <c r="L390" s="365">
        <v>8.52</v>
      </c>
      <c r="M390" s="364"/>
      <c r="N390" s="366"/>
      <c r="V390" s="361"/>
      <c r="W390" s="367" t="s">
        <v>2736</v>
      </c>
      <c r="AC390" s="367"/>
      <c r="AD390" s="384"/>
      <c r="AE390" s="367"/>
      <c r="AG390" s="367"/>
      <c r="AH390" s="367"/>
    </row>
    <row r="391" spans="1:34" s="332" customFormat="1" ht="12" x14ac:dyDescent="0.2">
      <c r="A391" s="379"/>
      <c r="B391" s="380"/>
      <c r="C391" s="340" t="s">
        <v>623</v>
      </c>
      <c r="D391" s="385"/>
      <c r="E391" s="385"/>
      <c r="F391" s="386"/>
      <c r="G391" s="386"/>
      <c r="H391" s="386"/>
      <c r="I391" s="386"/>
      <c r="J391" s="387"/>
      <c r="K391" s="386"/>
      <c r="L391" s="387"/>
      <c r="M391" s="388"/>
      <c r="N391" s="389"/>
      <c r="V391" s="361"/>
      <c r="W391" s="367"/>
      <c r="AC391" s="367"/>
      <c r="AD391" s="384"/>
      <c r="AE391" s="367"/>
      <c r="AG391" s="367"/>
      <c r="AH391" s="367"/>
    </row>
    <row r="392" spans="1:34" s="332" customFormat="1" ht="12" x14ac:dyDescent="0.2">
      <c r="A392" s="368"/>
      <c r="B392" s="369"/>
      <c r="C392" s="1065" t="s">
        <v>5467</v>
      </c>
      <c r="D392" s="1065"/>
      <c r="E392" s="1065"/>
      <c r="F392" s="1065"/>
      <c r="G392" s="1065"/>
      <c r="H392" s="1065"/>
      <c r="I392" s="1065"/>
      <c r="J392" s="1065"/>
      <c r="K392" s="1065"/>
      <c r="L392" s="1065"/>
      <c r="M392" s="1065"/>
      <c r="N392" s="1072"/>
      <c r="V392" s="361"/>
      <c r="W392" s="367"/>
      <c r="X392" s="335" t="s">
        <v>5467</v>
      </c>
      <c r="AC392" s="367"/>
      <c r="AD392" s="384"/>
      <c r="AE392" s="367"/>
      <c r="AG392" s="367"/>
      <c r="AH392" s="367"/>
    </row>
    <row r="393" spans="1:34" s="332" customFormat="1" ht="1.5" customHeight="1" x14ac:dyDescent="0.2">
      <c r="A393" s="386"/>
      <c r="B393" s="380"/>
      <c r="C393" s="380"/>
      <c r="D393" s="380"/>
      <c r="E393" s="380"/>
      <c r="F393" s="386"/>
      <c r="G393" s="386"/>
      <c r="H393" s="386"/>
      <c r="I393" s="386"/>
      <c r="J393" s="390"/>
      <c r="K393" s="386"/>
      <c r="L393" s="390"/>
      <c r="M393" s="373"/>
      <c r="N393" s="390"/>
      <c r="V393" s="361"/>
      <c r="W393" s="367"/>
      <c r="AC393" s="367"/>
      <c r="AD393" s="384"/>
      <c r="AE393" s="367"/>
      <c r="AG393" s="367"/>
      <c r="AH393" s="367"/>
    </row>
    <row r="394" spans="1:34" s="332" customFormat="1" ht="22.5" x14ac:dyDescent="0.2">
      <c r="A394" s="391"/>
      <c r="B394" s="392"/>
      <c r="C394" s="1068" t="s">
        <v>2742</v>
      </c>
      <c r="D394" s="1068"/>
      <c r="E394" s="1068"/>
      <c r="F394" s="1068"/>
      <c r="G394" s="1068"/>
      <c r="H394" s="1068"/>
      <c r="I394" s="1068"/>
      <c r="J394" s="1068"/>
      <c r="K394" s="1068"/>
      <c r="L394" s="393"/>
      <c r="M394" s="394"/>
      <c r="N394" s="395"/>
      <c r="V394" s="361"/>
      <c r="W394" s="367"/>
      <c r="AC394" s="367"/>
      <c r="AD394" s="384"/>
      <c r="AE394" s="367" t="s">
        <v>2742</v>
      </c>
      <c r="AG394" s="367"/>
      <c r="AH394" s="367"/>
    </row>
    <row r="395" spans="1:34" s="332" customFormat="1" ht="12" x14ac:dyDescent="0.2">
      <c r="A395" s="396"/>
      <c r="B395" s="371"/>
      <c r="C395" s="1065" t="s">
        <v>512</v>
      </c>
      <c r="D395" s="1065"/>
      <c r="E395" s="1065"/>
      <c r="F395" s="1065"/>
      <c r="G395" s="1065"/>
      <c r="H395" s="1065"/>
      <c r="I395" s="1065"/>
      <c r="J395" s="1065"/>
      <c r="K395" s="1065"/>
      <c r="L395" s="397">
        <v>2527.7800000000002</v>
      </c>
      <c r="M395" s="398"/>
      <c r="N395" s="399"/>
      <c r="V395" s="361"/>
      <c r="W395" s="367"/>
      <c r="AC395" s="367"/>
      <c r="AD395" s="384"/>
      <c r="AE395" s="367"/>
      <c r="AF395" s="335" t="s">
        <v>512</v>
      </c>
      <c r="AG395" s="367"/>
      <c r="AH395" s="367"/>
    </row>
    <row r="396" spans="1:34" s="332" customFormat="1" ht="12" x14ac:dyDescent="0.2">
      <c r="A396" s="396"/>
      <c r="B396" s="371"/>
      <c r="C396" s="1065" t="s">
        <v>513</v>
      </c>
      <c r="D396" s="1065"/>
      <c r="E396" s="1065"/>
      <c r="F396" s="1065"/>
      <c r="G396" s="1065"/>
      <c r="H396" s="1065"/>
      <c r="I396" s="1065"/>
      <c r="J396" s="1065"/>
      <c r="K396" s="1065"/>
      <c r="L396" s="397"/>
      <c r="M396" s="398"/>
      <c r="N396" s="399"/>
      <c r="V396" s="361"/>
      <c r="W396" s="367"/>
      <c r="AC396" s="367"/>
      <c r="AD396" s="384"/>
      <c r="AE396" s="367"/>
      <c r="AF396" s="335" t="s">
        <v>513</v>
      </c>
      <c r="AG396" s="367"/>
      <c r="AH396" s="367"/>
    </row>
    <row r="397" spans="1:34" s="332" customFormat="1" ht="12" x14ac:dyDescent="0.2">
      <c r="A397" s="396"/>
      <c r="B397" s="371"/>
      <c r="C397" s="1065" t="s">
        <v>515</v>
      </c>
      <c r="D397" s="1065"/>
      <c r="E397" s="1065"/>
      <c r="F397" s="1065"/>
      <c r="G397" s="1065"/>
      <c r="H397" s="1065"/>
      <c r="I397" s="1065"/>
      <c r="J397" s="1065"/>
      <c r="K397" s="1065"/>
      <c r="L397" s="397">
        <v>525.72</v>
      </c>
      <c r="M397" s="398"/>
      <c r="N397" s="399"/>
      <c r="V397" s="361"/>
      <c r="W397" s="367"/>
      <c r="AC397" s="367"/>
      <c r="AD397" s="384"/>
      <c r="AE397" s="367"/>
      <c r="AF397" s="335" t="s">
        <v>515</v>
      </c>
      <c r="AG397" s="367"/>
      <c r="AH397" s="367"/>
    </row>
    <row r="398" spans="1:34" s="332" customFormat="1" ht="12" x14ac:dyDescent="0.2">
      <c r="A398" s="396"/>
      <c r="B398" s="371"/>
      <c r="C398" s="1065" t="s">
        <v>517</v>
      </c>
      <c r="D398" s="1065"/>
      <c r="E398" s="1065"/>
      <c r="F398" s="1065"/>
      <c r="G398" s="1065"/>
      <c r="H398" s="1065"/>
      <c r="I398" s="1065"/>
      <c r="J398" s="1065"/>
      <c r="K398" s="1065"/>
      <c r="L398" s="397">
        <v>2002.06</v>
      </c>
      <c r="M398" s="398"/>
      <c r="N398" s="399"/>
      <c r="V398" s="361"/>
      <c r="W398" s="367"/>
      <c r="AC398" s="367"/>
      <c r="AD398" s="384"/>
      <c r="AE398" s="367"/>
      <c r="AF398" s="335" t="s">
        <v>517</v>
      </c>
      <c r="AG398" s="367"/>
      <c r="AH398" s="367"/>
    </row>
    <row r="399" spans="1:34" s="332" customFormat="1" ht="12" x14ac:dyDescent="0.2">
      <c r="A399" s="396"/>
      <c r="B399" s="371"/>
      <c r="C399" s="1065" t="s">
        <v>518</v>
      </c>
      <c r="D399" s="1065"/>
      <c r="E399" s="1065"/>
      <c r="F399" s="1065"/>
      <c r="G399" s="1065"/>
      <c r="H399" s="1065"/>
      <c r="I399" s="1065"/>
      <c r="J399" s="1065"/>
      <c r="K399" s="1065"/>
      <c r="L399" s="397">
        <v>2527.7800000000002</v>
      </c>
      <c r="M399" s="398"/>
      <c r="N399" s="399"/>
      <c r="V399" s="361"/>
      <c r="W399" s="367"/>
      <c r="AC399" s="367"/>
      <c r="AD399" s="384"/>
      <c r="AE399" s="367"/>
      <c r="AF399" s="335" t="s">
        <v>518</v>
      </c>
      <c r="AG399" s="367"/>
      <c r="AH399" s="367"/>
    </row>
    <row r="400" spans="1:34" s="332" customFormat="1" ht="12" x14ac:dyDescent="0.2">
      <c r="A400" s="396"/>
      <c r="B400" s="371"/>
      <c r="C400" s="1065" t="s">
        <v>4959</v>
      </c>
      <c r="D400" s="1065"/>
      <c r="E400" s="1065"/>
      <c r="F400" s="1065"/>
      <c r="G400" s="1065"/>
      <c r="H400" s="1065"/>
      <c r="I400" s="1065"/>
      <c r="J400" s="1065"/>
      <c r="K400" s="1065"/>
      <c r="L400" s="397">
        <v>2002.06</v>
      </c>
      <c r="M400" s="398"/>
      <c r="N400" s="399"/>
      <c r="V400" s="361"/>
      <c r="W400" s="367"/>
      <c r="AC400" s="367"/>
      <c r="AD400" s="384"/>
      <c r="AE400" s="367"/>
      <c r="AF400" s="335" t="s">
        <v>4959</v>
      </c>
      <c r="AG400" s="367"/>
      <c r="AH400" s="367"/>
    </row>
    <row r="401" spans="1:37" s="332" customFormat="1" ht="12" x14ac:dyDescent="0.2">
      <c r="A401" s="396"/>
      <c r="B401" s="371"/>
      <c r="C401" s="1065" t="s">
        <v>4960</v>
      </c>
      <c r="D401" s="1065"/>
      <c r="E401" s="1065"/>
      <c r="F401" s="1065"/>
      <c r="G401" s="1065"/>
      <c r="H401" s="1065"/>
      <c r="I401" s="1065"/>
      <c r="J401" s="1065"/>
      <c r="K401" s="1065"/>
      <c r="L401" s="397"/>
      <c r="M401" s="398"/>
      <c r="N401" s="399"/>
      <c r="V401" s="361"/>
      <c r="W401" s="367"/>
      <c r="AC401" s="367"/>
      <c r="AD401" s="384"/>
      <c r="AE401" s="367"/>
      <c r="AF401" s="335" t="s">
        <v>4960</v>
      </c>
      <c r="AG401" s="367"/>
      <c r="AH401" s="367"/>
    </row>
    <row r="402" spans="1:37" s="332" customFormat="1" ht="12" x14ac:dyDescent="0.2">
      <c r="A402" s="396"/>
      <c r="B402" s="371"/>
      <c r="C402" s="1065" t="s">
        <v>4961</v>
      </c>
      <c r="D402" s="1065"/>
      <c r="E402" s="1065"/>
      <c r="F402" s="1065"/>
      <c r="G402" s="1065"/>
      <c r="H402" s="1065"/>
      <c r="I402" s="1065"/>
      <c r="J402" s="1065"/>
      <c r="K402" s="1065"/>
      <c r="L402" s="397">
        <v>2002.06</v>
      </c>
      <c r="M402" s="398"/>
      <c r="N402" s="399"/>
      <c r="V402" s="361"/>
      <c r="W402" s="367"/>
      <c r="AC402" s="367"/>
      <c r="AD402" s="384"/>
      <c r="AE402" s="367"/>
      <c r="AF402" s="335" t="s">
        <v>4961</v>
      </c>
      <c r="AG402" s="367"/>
      <c r="AH402" s="367"/>
    </row>
    <row r="403" spans="1:37" s="332" customFormat="1" ht="12" x14ac:dyDescent="0.2">
      <c r="A403" s="396"/>
      <c r="B403" s="371"/>
      <c r="C403" s="1065" t="s">
        <v>4962</v>
      </c>
      <c r="D403" s="1065"/>
      <c r="E403" s="1065"/>
      <c r="F403" s="1065"/>
      <c r="G403" s="1065"/>
      <c r="H403" s="1065"/>
      <c r="I403" s="1065"/>
      <c r="J403" s="1065"/>
      <c r="K403" s="1065"/>
      <c r="L403" s="397">
        <v>525.72</v>
      </c>
      <c r="M403" s="398"/>
      <c r="N403" s="399"/>
      <c r="V403" s="361"/>
      <c r="W403" s="367"/>
      <c r="AC403" s="367"/>
      <c r="AD403" s="384"/>
      <c r="AE403" s="367"/>
      <c r="AF403" s="335" t="s">
        <v>4962</v>
      </c>
      <c r="AG403" s="367"/>
      <c r="AH403" s="367"/>
    </row>
    <row r="404" spans="1:37" s="332" customFormat="1" ht="22.5" x14ac:dyDescent="0.2">
      <c r="A404" s="396"/>
      <c r="B404" s="390"/>
      <c r="C404" s="1067" t="s">
        <v>2743</v>
      </c>
      <c r="D404" s="1067"/>
      <c r="E404" s="1067"/>
      <c r="F404" s="1067"/>
      <c r="G404" s="1067"/>
      <c r="H404" s="1067"/>
      <c r="I404" s="1067"/>
      <c r="J404" s="1067"/>
      <c r="K404" s="1067"/>
      <c r="L404" s="400">
        <v>2527.7800000000002</v>
      </c>
      <c r="M404" s="401"/>
      <c r="N404" s="402"/>
      <c r="V404" s="361"/>
      <c r="W404" s="367"/>
      <c r="AC404" s="367"/>
      <c r="AD404" s="384"/>
      <c r="AE404" s="367"/>
      <c r="AG404" s="367" t="s">
        <v>2743</v>
      </c>
      <c r="AH404" s="367"/>
    </row>
    <row r="405" spans="1:37" s="332" customFormat="1" ht="2.25" customHeight="1" x14ac:dyDescent="0.2">
      <c r="B405" s="338"/>
      <c r="C405" s="338"/>
      <c r="D405" s="338"/>
      <c r="E405" s="338"/>
      <c r="F405" s="338"/>
      <c r="G405" s="338"/>
      <c r="H405" s="338"/>
      <c r="I405" s="338"/>
      <c r="J405" s="338"/>
      <c r="K405" s="338"/>
      <c r="L405" s="403"/>
      <c r="M405" s="404"/>
      <c r="N405" s="405"/>
    </row>
    <row r="406" spans="1:37" s="332" customFormat="1" x14ac:dyDescent="0.2">
      <c r="A406" s="391"/>
      <c r="B406" s="392"/>
      <c r="C406" s="1068" t="s">
        <v>636</v>
      </c>
      <c r="D406" s="1068"/>
      <c r="E406" s="1068"/>
      <c r="F406" s="1068"/>
      <c r="G406" s="1068"/>
      <c r="H406" s="1068"/>
      <c r="I406" s="1068"/>
      <c r="J406" s="1068"/>
      <c r="K406" s="1068"/>
      <c r="L406" s="393"/>
      <c r="M406" s="406"/>
      <c r="N406" s="395"/>
      <c r="AJ406" s="367" t="s">
        <v>636</v>
      </c>
    </row>
    <row r="407" spans="1:37" s="332" customFormat="1" x14ac:dyDescent="0.2">
      <c r="A407" s="396"/>
      <c r="B407" s="371"/>
      <c r="C407" s="1065" t="s">
        <v>512</v>
      </c>
      <c r="D407" s="1065"/>
      <c r="E407" s="1065"/>
      <c r="F407" s="1065"/>
      <c r="G407" s="1065"/>
      <c r="H407" s="1065"/>
      <c r="I407" s="1065"/>
      <c r="J407" s="1065"/>
      <c r="K407" s="1065"/>
      <c r="L407" s="397">
        <v>37282.660000000003</v>
      </c>
      <c r="M407" s="407"/>
      <c r="N407" s="399"/>
      <c r="AJ407" s="367"/>
      <c r="AK407" s="335" t="s">
        <v>512</v>
      </c>
    </row>
    <row r="408" spans="1:37" s="332" customFormat="1" x14ac:dyDescent="0.2">
      <c r="A408" s="396"/>
      <c r="B408" s="371"/>
      <c r="C408" s="1065" t="s">
        <v>513</v>
      </c>
      <c r="D408" s="1065"/>
      <c r="E408" s="1065"/>
      <c r="F408" s="1065"/>
      <c r="G408" s="1065"/>
      <c r="H408" s="1065"/>
      <c r="I408" s="1065"/>
      <c r="J408" s="1065"/>
      <c r="K408" s="1065"/>
      <c r="L408" s="397"/>
      <c r="M408" s="407"/>
      <c r="N408" s="399"/>
      <c r="AJ408" s="367"/>
      <c r="AK408" s="335" t="s">
        <v>513</v>
      </c>
    </row>
    <row r="409" spans="1:37" s="332" customFormat="1" x14ac:dyDescent="0.2">
      <c r="A409" s="396"/>
      <c r="B409" s="371"/>
      <c r="C409" s="1065" t="s">
        <v>514</v>
      </c>
      <c r="D409" s="1065"/>
      <c r="E409" s="1065"/>
      <c r="F409" s="1065"/>
      <c r="G409" s="1065"/>
      <c r="H409" s="1065"/>
      <c r="I409" s="1065"/>
      <c r="J409" s="1065"/>
      <c r="K409" s="1065"/>
      <c r="L409" s="397">
        <v>2135.87</v>
      </c>
      <c r="M409" s="407"/>
      <c r="N409" s="399"/>
      <c r="AJ409" s="367"/>
      <c r="AK409" s="335" t="s">
        <v>514</v>
      </c>
    </row>
    <row r="410" spans="1:37" s="332" customFormat="1" x14ac:dyDescent="0.2">
      <c r="A410" s="396"/>
      <c r="B410" s="371"/>
      <c r="C410" s="1065" t="s">
        <v>515</v>
      </c>
      <c r="D410" s="1065"/>
      <c r="E410" s="1065"/>
      <c r="F410" s="1065"/>
      <c r="G410" s="1065"/>
      <c r="H410" s="1065"/>
      <c r="I410" s="1065"/>
      <c r="J410" s="1065"/>
      <c r="K410" s="1065"/>
      <c r="L410" s="397">
        <v>3556.31</v>
      </c>
      <c r="M410" s="407"/>
      <c r="N410" s="399"/>
      <c r="AJ410" s="367"/>
      <c r="AK410" s="335" t="s">
        <v>515</v>
      </c>
    </row>
    <row r="411" spans="1:37" s="332" customFormat="1" x14ac:dyDescent="0.2">
      <c r="A411" s="396"/>
      <c r="B411" s="371"/>
      <c r="C411" s="1065" t="s">
        <v>516</v>
      </c>
      <c r="D411" s="1065"/>
      <c r="E411" s="1065"/>
      <c r="F411" s="1065"/>
      <c r="G411" s="1065"/>
      <c r="H411" s="1065"/>
      <c r="I411" s="1065"/>
      <c r="J411" s="1065"/>
      <c r="K411" s="1065"/>
      <c r="L411" s="397">
        <v>365.61</v>
      </c>
      <c r="M411" s="407"/>
      <c r="N411" s="399"/>
      <c r="AJ411" s="367"/>
      <c r="AK411" s="335" t="s">
        <v>516</v>
      </c>
    </row>
    <row r="412" spans="1:37" s="332" customFormat="1" x14ac:dyDescent="0.2">
      <c r="A412" s="396"/>
      <c r="B412" s="371"/>
      <c r="C412" s="1065" t="s">
        <v>517</v>
      </c>
      <c r="D412" s="1065"/>
      <c r="E412" s="1065"/>
      <c r="F412" s="1065"/>
      <c r="G412" s="1065"/>
      <c r="H412" s="1065"/>
      <c r="I412" s="1065"/>
      <c r="J412" s="1065"/>
      <c r="K412" s="1065"/>
      <c r="L412" s="397">
        <v>31590.48</v>
      </c>
      <c r="M412" s="407"/>
      <c r="N412" s="399"/>
      <c r="AJ412" s="367"/>
      <c r="AK412" s="335" t="s">
        <v>517</v>
      </c>
    </row>
    <row r="413" spans="1:37" s="332" customFormat="1" x14ac:dyDescent="0.2">
      <c r="A413" s="396"/>
      <c r="B413" s="371"/>
      <c r="C413" s="1065" t="s">
        <v>518</v>
      </c>
      <c r="D413" s="1065"/>
      <c r="E413" s="1065"/>
      <c r="F413" s="1065"/>
      <c r="G413" s="1065"/>
      <c r="H413" s="1065"/>
      <c r="I413" s="1065"/>
      <c r="J413" s="1065"/>
      <c r="K413" s="1065"/>
      <c r="L413" s="397">
        <v>41668.01</v>
      </c>
      <c r="M413" s="407"/>
      <c r="N413" s="399">
        <v>452932</v>
      </c>
      <c r="AJ413" s="367"/>
      <c r="AK413" s="335" t="s">
        <v>518</v>
      </c>
    </row>
    <row r="414" spans="1:37" s="332" customFormat="1" x14ac:dyDescent="0.2">
      <c r="A414" s="396"/>
      <c r="B414" s="371" t="s">
        <v>423</v>
      </c>
      <c r="C414" s="1065" t="s">
        <v>4959</v>
      </c>
      <c r="D414" s="1065"/>
      <c r="E414" s="1065"/>
      <c r="F414" s="1065"/>
      <c r="G414" s="1065"/>
      <c r="H414" s="1065"/>
      <c r="I414" s="1065"/>
      <c r="J414" s="1065"/>
      <c r="K414" s="1065"/>
      <c r="L414" s="397">
        <v>41142.29</v>
      </c>
      <c r="M414" s="407" t="s">
        <v>5285</v>
      </c>
      <c r="N414" s="399">
        <v>447217</v>
      </c>
      <c r="AJ414" s="367"/>
      <c r="AK414" s="335" t="s">
        <v>4959</v>
      </c>
    </row>
    <row r="415" spans="1:37" s="332" customFormat="1" x14ac:dyDescent="0.2">
      <c r="A415" s="396"/>
      <c r="B415" s="371"/>
      <c r="C415" s="1065" t="s">
        <v>4960</v>
      </c>
      <c r="D415" s="1065"/>
      <c r="E415" s="1065"/>
      <c r="F415" s="1065"/>
      <c r="G415" s="1065"/>
      <c r="H415" s="1065"/>
      <c r="I415" s="1065"/>
      <c r="J415" s="1065"/>
      <c r="K415" s="1065"/>
      <c r="L415" s="397"/>
      <c r="M415" s="407"/>
      <c r="N415" s="399"/>
      <c r="AJ415" s="367"/>
      <c r="AK415" s="335" t="s">
        <v>4960</v>
      </c>
    </row>
    <row r="416" spans="1:37" s="332" customFormat="1" x14ac:dyDescent="0.2">
      <c r="A416" s="396"/>
      <c r="B416" s="371"/>
      <c r="C416" s="1065" t="s">
        <v>4963</v>
      </c>
      <c r="D416" s="1065"/>
      <c r="E416" s="1065"/>
      <c r="F416" s="1065"/>
      <c r="G416" s="1065"/>
      <c r="H416" s="1065"/>
      <c r="I416" s="1065"/>
      <c r="J416" s="1065"/>
      <c r="K416" s="1065"/>
      <c r="L416" s="397">
        <v>2135.87</v>
      </c>
      <c r="M416" s="407"/>
      <c r="N416" s="399"/>
      <c r="AJ416" s="367"/>
      <c r="AK416" s="335" t="s">
        <v>4963</v>
      </c>
    </row>
    <row r="417" spans="1:38" x14ac:dyDescent="0.2">
      <c r="A417" s="396"/>
      <c r="B417" s="371"/>
      <c r="C417" s="1065" t="s">
        <v>4964</v>
      </c>
      <c r="D417" s="1065"/>
      <c r="E417" s="1065"/>
      <c r="F417" s="1065"/>
      <c r="G417" s="1065"/>
      <c r="H417" s="1065"/>
      <c r="I417" s="1065"/>
      <c r="J417" s="1065"/>
      <c r="K417" s="1065"/>
      <c r="L417" s="397">
        <v>3030.59</v>
      </c>
      <c r="M417" s="407"/>
      <c r="N417" s="399"/>
      <c r="O417" s="332"/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Z417" s="332"/>
      <c r="AA417" s="332"/>
      <c r="AB417" s="332"/>
      <c r="AC417" s="332"/>
      <c r="AD417" s="332"/>
      <c r="AE417" s="332"/>
      <c r="AF417" s="332"/>
      <c r="AG417" s="332"/>
      <c r="AH417" s="332"/>
      <c r="AI417" s="332"/>
      <c r="AJ417" s="367"/>
      <c r="AK417" s="335" t="s">
        <v>4964</v>
      </c>
      <c r="AL417" s="332"/>
    </row>
    <row r="418" spans="1:38" x14ac:dyDescent="0.2">
      <c r="A418" s="396"/>
      <c r="B418" s="371"/>
      <c r="C418" s="1065" t="s">
        <v>4961</v>
      </c>
      <c r="D418" s="1065"/>
      <c r="E418" s="1065"/>
      <c r="F418" s="1065"/>
      <c r="G418" s="1065"/>
      <c r="H418" s="1065"/>
      <c r="I418" s="1065"/>
      <c r="J418" s="1065"/>
      <c r="K418" s="1065"/>
      <c r="L418" s="397">
        <v>31590.48</v>
      </c>
      <c r="M418" s="407"/>
      <c r="N418" s="399"/>
      <c r="O418" s="332"/>
      <c r="P418" s="332"/>
      <c r="Q418" s="332"/>
      <c r="R418" s="332"/>
      <c r="S418" s="332"/>
      <c r="T418" s="332"/>
      <c r="U418" s="332"/>
      <c r="V418" s="332"/>
      <c r="W418" s="332"/>
      <c r="X418" s="332"/>
      <c r="Y418" s="332"/>
      <c r="Z418" s="332"/>
      <c r="AA418" s="332"/>
      <c r="AB418" s="332"/>
      <c r="AC418" s="332"/>
      <c r="AD418" s="332"/>
      <c r="AE418" s="332"/>
      <c r="AF418" s="332"/>
      <c r="AG418" s="332"/>
      <c r="AH418" s="332"/>
      <c r="AI418" s="332"/>
      <c r="AJ418" s="367"/>
      <c r="AK418" s="335" t="s">
        <v>4961</v>
      </c>
      <c r="AL418" s="332"/>
    </row>
    <row r="419" spans="1:38" x14ac:dyDescent="0.2">
      <c r="A419" s="396"/>
      <c r="B419" s="371"/>
      <c r="C419" s="1065" t="s">
        <v>4965</v>
      </c>
      <c r="D419" s="1065"/>
      <c r="E419" s="1065"/>
      <c r="F419" s="1065"/>
      <c r="G419" s="1065"/>
      <c r="H419" s="1065"/>
      <c r="I419" s="1065"/>
      <c r="J419" s="1065"/>
      <c r="K419" s="1065"/>
      <c r="L419" s="397">
        <v>2748.33</v>
      </c>
      <c r="M419" s="407"/>
      <c r="N419" s="399"/>
      <c r="O419" s="332"/>
      <c r="P419" s="332"/>
      <c r="Q419" s="332"/>
      <c r="R419" s="332"/>
      <c r="S419" s="332"/>
      <c r="T419" s="332"/>
      <c r="U419" s="332"/>
      <c r="V419" s="332"/>
      <c r="W419" s="332"/>
      <c r="X419" s="332"/>
      <c r="Y419" s="332"/>
      <c r="Z419" s="332"/>
      <c r="AA419" s="332"/>
      <c r="AB419" s="332"/>
      <c r="AC419" s="332"/>
      <c r="AD419" s="332"/>
      <c r="AE419" s="332"/>
      <c r="AF419" s="332"/>
      <c r="AG419" s="332"/>
      <c r="AH419" s="332"/>
      <c r="AI419" s="332"/>
      <c r="AJ419" s="367"/>
      <c r="AK419" s="335" t="s">
        <v>4965</v>
      </c>
      <c r="AL419" s="332"/>
    </row>
    <row r="420" spans="1:38" x14ac:dyDescent="0.2">
      <c r="A420" s="396"/>
      <c r="B420" s="371"/>
      <c r="C420" s="1065" t="s">
        <v>4966</v>
      </c>
      <c r="D420" s="1065"/>
      <c r="E420" s="1065"/>
      <c r="F420" s="1065"/>
      <c r="G420" s="1065"/>
      <c r="H420" s="1065"/>
      <c r="I420" s="1065"/>
      <c r="J420" s="1065"/>
      <c r="K420" s="1065"/>
      <c r="L420" s="397">
        <v>1637.02</v>
      </c>
      <c r="M420" s="407"/>
      <c r="N420" s="399"/>
      <c r="O420" s="332"/>
      <c r="P420" s="332"/>
      <c r="Q420" s="332"/>
      <c r="R420" s="332"/>
      <c r="S420" s="332"/>
      <c r="T420" s="332"/>
      <c r="U420" s="332"/>
      <c r="V420" s="332"/>
      <c r="W420" s="332"/>
      <c r="X420" s="332"/>
      <c r="Y420" s="332"/>
      <c r="Z420" s="332"/>
      <c r="AA420" s="332"/>
      <c r="AB420" s="332"/>
      <c r="AC420" s="332"/>
      <c r="AD420" s="332"/>
      <c r="AE420" s="332"/>
      <c r="AF420" s="332"/>
      <c r="AG420" s="332"/>
      <c r="AH420" s="332"/>
      <c r="AI420" s="332"/>
      <c r="AJ420" s="367"/>
      <c r="AK420" s="335" t="s">
        <v>4966</v>
      </c>
      <c r="AL420" s="332"/>
    </row>
    <row r="421" spans="1:38" x14ac:dyDescent="0.2">
      <c r="A421" s="396"/>
      <c r="B421" s="371" t="s">
        <v>423</v>
      </c>
      <c r="C421" s="1065" t="s">
        <v>4962</v>
      </c>
      <c r="D421" s="1065"/>
      <c r="E421" s="1065"/>
      <c r="F421" s="1065"/>
      <c r="G421" s="1065"/>
      <c r="H421" s="1065"/>
      <c r="I421" s="1065"/>
      <c r="J421" s="1065"/>
      <c r="K421" s="1065"/>
      <c r="L421" s="397">
        <v>525.72</v>
      </c>
      <c r="M421" s="407" t="s">
        <v>5285</v>
      </c>
      <c r="N421" s="399">
        <v>5715</v>
      </c>
      <c r="O421" s="332"/>
      <c r="P421" s="332"/>
      <c r="Q421" s="332"/>
      <c r="R421" s="332"/>
      <c r="S421" s="332"/>
      <c r="T421" s="332"/>
      <c r="U421" s="332"/>
      <c r="V421" s="332"/>
      <c r="W421" s="332"/>
      <c r="X421" s="332"/>
      <c r="Y421" s="332"/>
      <c r="Z421" s="332"/>
      <c r="AA421" s="332"/>
      <c r="AB421" s="332"/>
      <c r="AC421" s="332"/>
      <c r="AD421" s="332"/>
      <c r="AE421" s="332"/>
      <c r="AF421" s="332"/>
      <c r="AG421" s="332"/>
      <c r="AH421" s="332"/>
      <c r="AI421" s="332"/>
      <c r="AJ421" s="367"/>
      <c r="AK421" s="335" t="s">
        <v>4962</v>
      </c>
      <c r="AL421" s="332"/>
    </row>
    <row r="422" spans="1:38" x14ac:dyDescent="0.2">
      <c r="A422" s="396"/>
      <c r="B422" s="371"/>
      <c r="C422" s="1065" t="s">
        <v>524</v>
      </c>
      <c r="D422" s="1065"/>
      <c r="E422" s="1065"/>
      <c r="F422" s="1065"/>
      <c r="G422" s="1065"/>
      <c r="H422" s="1065"/>
      <c r="I422" s="1065"/>
      <c r="J422" s="1065"/>
      <c r="K422" s="1065"/>
      <c r="L422" s="397">
        <v>2501.48</v>
      </c>
      <c r="M422" s="407"/>
      <c r="N422" s="399"/>
      <c r="O422" s="332"/>
      <c r="P422" s="332"/>
      <c r="Q422" s="332"/>
      <c r="R422" s="332"/>
      <c r="S422" s="332"/>
      <c r="T422" s="332"/>
      <c r="U422" s="332"/>
      <c r="V422" s="332"/>
      <c r="W422" s="332"/>
      <c r="X422" s="332"/>
      <c r="Y422" s="332"/>
      <c r="Z422" s="332"/>
      <c r="AA422" s="332"/>
      <c r="AB422" s="332"/>
      <c r="AC422" s="332"/>
      <c r="AD422" s="332"/>
      <c r="AE422" s="332"/>
      <c r="AF422" s="332"/>
      <c r="AG422" s="332"/>
      <c r="AH422" s="332"/>
      <c r="AI422" s="332"/>
      <c r="AJ422" s="367"/>
      <c r="AK422" s="335" t="s">
        <v>524</v>
      </c>
      <c r="AL422" s="332"/>
    </row>
    <row r="423" spans="1:38" x14ac:dyDescent="0.2">
      <c r="A423" s="396"/>
      <c r="B423" s="371"/>
      <c r="C423" s="1065" t="s">
        <v>525</v>
      </c>
      <c r="D423" s="1065"/>
      <c r="E423" s="1065"/>
      <c r="F423" s="1065"/>
      <c r="G423" s="1065"/>
      <c r="H423" s="1065"/>
      <c r="I423" s="1065"/>
      <c r="J423" s="1065"/>
      <c r="K423" s="1065"/>
      <c r="L423" s="397">
        <v>2748.33</v>
      </c>
      <c r="M423" s="407"/>
      <c r="N423" s="399"/>
      <c r="O423" s="332"/>
      <c r="P423" s="332"/>
      <c r="Q423" s="332"/>
      <c r="R423" s="332"/>
      <c r="S423" s="332"/>
      <c r="T423" s="332"/>
      <c r="U423" s="332"/>
      <c r="V423" s="332"/>
      <c r="W423" s="332"/>
      <c r="X423" s="332"/>
      <c r="Y423" s="332"/>
      <c r="Z423" s="332"/>
      <c r="AA423" s="332"/>
      <c r="AB423" s="332"/>
      <c r="AC423" s="332"/>
      <c r="AD423" s="332"/>
      <c r="AE423" s="332"/>
      <c r="AF423" s="332"/>
      <c r="AG423" s="332"/>
      <c r="AH423" s="332"/>
      <c r="AI423" s="332"/>
      <c r="AJ423" s="367"/>
      <c r="AK423" s="335" t="s">
        <v>525</v>
      </c>
      <c r="AL423" s="332"/>
    </row>
    <row r="424" spans="1:38" x14ac:dyDescent="0.2">
      <c r="A424" s="396"/>
      <c r="B424" s="371"/>
      <c r="C424" s="1065" t="s">
        <v>526</v>
      </c>
      <c r="D424" s="1065"/>
      <c r="E424" s="1065"/>
      <c r="F424" s="1065"/>
      <c r="G424" s="1065"/>
      <c r="H424" s="1065"/>
      <c r="I424" s="1065"/>
      <c r="J424" s="1065"/>
      <c r="K424" s="1065"/>
      <c r="L424" s="397">
        <v>1637.02</v>
      </c>
      <c r="M424" s="407"/>
      <c r="N424" s="399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2"/>
      <c r="AH424" s="332"/>
      <c r="AI424" s="332"/>
      <c r="AJ424" s="367"/>
      <c r="AK424" s="335" t="s">
        <v>526</v>
      </c>
      <c r="AL424" s="332"/>
    </row>
    <row r="425" spans="1:38" x14ac:dyDescent="0.2">
      <c r="A425" s="396"/>
      <c r="B425" s="390"/>
      <c r="C425" s="1067" t="s">
        <v>637</v>
      </c>
      <c r="D425" s="1067"/>
      <c r="E425" s="1067"/>
      <c r="F425" s="1067"/>
      <c r="G425" s="1067"/>
      <c r="H425" s="1067"/>
      <c r="I425" s="1067"/>
      <c r="J425" s="1067"/>
      <c r="K425" s="1067"/>
      <c r="L425" s="400">
        <v>41668.01</v>
      </c>
      <c r="M425" s="408"/>
      <c r="N425" s="409">
        <v>452932</v>
      </c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2"/>
      <c r="AH425" s="332"/>
      <c r="AI425" s="332"/>
      <c r="AJ425" s="367"/>
      <c r="AK425" s="332"/>
      <c r="AL425" s="367" t="s">
        <v>637</v>
      </c>
    </row>
    <row r="426" spans="1:38" x14ac:dyDescent="0.2">
      <c r="A426" s="396"/>
      <c r="B426" s="371"/>
      <c r="C426" s="1065" t="s">
        <v>513</v>
      </c>
      <c r="D426" s="1065"/>
      <c r="E426" s="1065"/>
      <c r="F426" s="1065"/>
      <c r="G426" s="1065"/>
      <c r="H426" s="1065"/>
      <c r="I426" s="1065"/>
      <c r="J426" s="1065"/>
      <c r="K426" s="1065"/>
      <c r="L426" s="397"/>
      <c r="M426" s="407"/>
      <c r="N426" s="399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2"/>
      <c r="AH426" s="332"/>
      <c r="AI426" s="332"/>
      <c r="AJ426" s="367"/>
      <c r="AK426" s="335" t="s">
        <v>513</v>
      </c>
      <c r="AL426" s="367"/>
    </row>
    <row r="427" spans="1:38" x14ac:dyDescent="0.2">
      <c r="A427" s="396"/>
      <c r="B427" s="371"/>
      <c r="C427" s="1065" t="s">
        <v>615</v>
      </c>
      <c r="D427" s="1065"/>
      <c r="E427" s="1065"/>
      <c r="F427" s="1065"/>
      <c r="G427" s="1065"/>
      <c r="H427" s="1065"/>
      <c r="I427" s="1065"/>
      <c r="J427" s="1065"/>
      <c r="K427" s="1065"/>
      <c r="L427" s="397"/>
      <c r="M427" s="407"/>
      <c r="N427" s="399">
        <v>1683</v>
      </c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2"/>
      <c r="AH427" s="332"/>
      <c r="AI427" s="332"/>
      <c r="AJ427" s="367"/>
      <c r="AK427" s="335" t="s">
        <v>615</v>
      </c>
      <c r="AL427" s="367"/>
    </row>
    <row r="428" spans="1:38" ht="1.5" customHeight="1" x14ac:dyDescent="0.2">
      <c r="B428" s="390"/>
      <c r="C428" s="380"/>
      <c r="D428" s="380"/>
      <c r="E428" s="380"/>
      <c r="F428" s="380"/>
      <c r="G428" s="380"/>
      <c r="H428" s="380"/>
      <c r="I428" s="380"/>
      <c r="J428" s="380"/>
      <c r="K428" s="380"/>
      <c r="L428" s="400"/>
      <c r="M428" s="401"/>
      <c r="N428" s="410"/>
      <c r="O428" s="332"/>
      <c r="P428" s="332"/>
      <c r="Q428" s="332"/>
      <c r="R428" s="332"/>
      <c r="S428" s="332"/>
      <c r="T428" s="332"/>
      <c r="U428" s="332"/>
      <c r="V428" s="332"/>
      <c r="W428" s="332"/>
      <c r="X428" s="332"/>
      <c r="Y428" s="332"/>
      <c r="Z428" s="332"/>
      <c r="AA428" s="332"/>
      <c r="AB428" s="332"/>
      <c r="AC428" s="332"/>
      <c r="AD428" s="332"/>
      <c r="AE428" s="332"/>
      <c r="AF428" s="332"/>
      <c r="AG428" s="332"/>
      <c r="AH428" s="332"/>
      <c r="AI428" s="332"/>
      <c r="AJ428" s="332"/>
      <c r="AK428" s="332"/>
      <c r="AL428" s="332"/>
    </row>
    <row r="429" spans="1:38" ht="53.25" customHeight="1" x14ac:dyDescent="0.2">
      <c r="A429" s="411"/>
      <c r="B429" s="411"/>
      <c r="C429" s="411"/>
      <c r="D429" s="411"/>
      <c r="E429" s="411"/>
      <c r="F429" s="411"/>
      <c r="G429" s="411"/>
      <c r="H429" s="411"/>
      <c r="I429" s="411"/>
      <c r="J429" s="411"/>
      <c r="K429" s="411"/>
      <c r="L429" s="411"/>
      <c r="M429" s="411"/>
      <c r="N429" s="411"/>
      <c r="O429" s="332"/>
      <c r="P429" s="332"/>
      <c r="Q429" s="332"/>
      <c r="R429" s="332"/>
      <c r="S429" s="332"/>
      <c r="T429" s="332"/>
      <c r="U429" s="332"/>
      <c r="V429" s="332"/>
      <c r="W429" s="332"/>
      <c r="X429" s="332"/>
      <c r="Y429" s="332"/>
      <c r="Z429" s="332"/>
      <c r="AA429" s="332"/>
      <c r="AB429" s="332"/>
      <c r="AC429" s="332"/>
      <c r="AD429" s="332"/>
      <c r="AE429" s="332"/>
      <c r="AF429" s="332"/>
      <c r="AG429" s="332"/>
      <c r="AH429" s="332"/>
      <c r="AI429" s="332"/>
      <c r="AJ429" s="332"/>
      <c r="AK429" s="332"/>
      <c r="AL429" s="332"/>
    </row>
    <row r="430" spans="1:38" x14ac:dyDescent="0.2">
      <c r="B430" s="412" t="s">
        <v>376</v>
      </c>
      <c r="C430" s="1066" t="s">
        <v>2744</v>
      </c>
      <c r="D430" s="1066"/>
      <c r="E430" s="1066"/>
      <c r="F430" s="1066"/>
      <c r="G430" s="1066"/>
      <c r="H430" s="1066"/>
      <c r="I430" s="1066"/>
      <c r="J430" s="1066"/>
      <c r="K430" s="1066"/>
      <c r="L430" s="1066"/>
      <c r="O430" s="332"/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Z430" s="332"/>
      <c r="AA430" s="332"/>
      <c r="AB430" s="332"/>
      <c r="AC430" s="332"/>
      <c r="AD430" s="332"/>
      <c r="AE430" s="332"/>
      <c r="AF430" s="332"/>
      <c r="AG430" s="332"/>
      <c r="AH430" s="332"/>
      <c r="AI430" s="332"/>
      <c r="AJ430" s="332"/>
      <c r="AK430" s="332"/>
      <c r="AL430" s="332"/>
    </row>
    <row r="431" spans="1:38" ht="13.5" customHeight="1" x14ac:dyDescent="0.2">
      <c r="B431" s="333"/>
      <c r="C431" s="1064" t="s">
        <v>92</v>
      </c>
      <c r="D431" s="1064"/>
      <c r="E431" s="1064"/>
      <c r="F431" s="1064"/>
      <c r="G431" s="1064"/>
      <c r="H431" s="1064"/>
      <c r="I431" s="1064"/>
      <c r="J431" s="1064"/>
      <c r="K431" s="1064"/>
      <c r="L431" s="1064"/>
      <c r="O431" s="332"/>
      <c r="P431" s="332"/>
      <c r="Q431" s="332"/>
      <c r="R431" s="332"/>
      <c r="S431" s="332"/>
      <c r="T431" s="332"/>
      <c r="U431" s="332"/>
      <c r="V431" s="332"/>
      <c r="W431" s="332"/>
      <c r="X431" s="332"/>
      <c r="Y431" s="332"/>
      <c r="Z431" s="332"/>
      <c r="AA431" s="332"/>
      <c r="AB431" s="332"/>
      <c r="AC431" s="332"/>
      <c r="AD431" s="332"/>
      <c r="AE431" s="332"/>
      <c r="AF431" s="332"/>
      <c r="AG431" s="332"/>
      <c r="AH431" s="332"/>
      <c r="AI431" s="332"/>
      <c r="AJ431" s="332"/>
      <c r="AK431" s="332"/>
      <c r="AL431" s="332"/>
    </row>
    <row r="432" spans="1:38" ht="12.75" customHeight="1" x14ac:dyDescent="0.2">
      <c r="B432" s="412" t="s">
        <v>377</v>
      </c>
      <c r="C432" s="1066" t="s">
        <v>2745</v>
      </c>
      <c r="D432" s="1066"/>
      <c r="E432" s="1066"/>
      <c r="F432" s="1066"/>
      <c r="G432" s="1066"/>
      <c r="H432" s="1066"/>
      <c r="I432" s="1066"/>
      <c r="J432" s="1066"/>
      <c r="K432" s="1066"/>
      <c r="L432" s="1066"/>
      <c r="O432" s="332"/>
      <c r="P432" s="332"/>
      <c r="Q432" s="332"/>
      <c r="R432" s="332"/>
      <c r="S432" s="332"/>
      <c r="T432" s="332"/>
      <c r="U432" s="332"/>
      <c r="V432" s="332"/>
      <c r="W432" s="332"/>
      <c r="X432" s="332"/>
      <c r="Y432" s="332"/>
      <c r="Z432" s="332"/>
      <c r="AA432" s="332"/>
      <c r="AB432" s="332"/>
      <c r="AC432" s="332"/>
      <c r="AD432" s="332"/>
      <c r="AE432" s="332"/>
      <c r="AF432" s="332"/>
      <c r="AG432" s="332"/>
      <c r="AH432" s="332"/>
      <c r="AI432" s="332"/>
      <c r="AJ432" s="332"/>
      <c r="AK432" s="332"/>
      <c r="AL432" s="332"/>
    </row>
    <row r="433" spans="2:38" ht="13.5" customHeight="1" x14ac:dyDescent="0.2">
      <c r="C433" s="1064" t="s">
        <v>92</v>
      </c>
      <c r="D433" s="1064"/>
      <c r="E433" s="1064"/>
      <c r="F433" s="1064"/>
      <c r="G433" s="1064"/>
      <c r="H433" s="1064"/>
      <c r="I433" s="1064"/>
      <c r="J433" s="1064"/>
      <c r="K433" s="1064"/>
      <c r="L433" s="1064"/>
      <c r="O433" s="332"/>
      <c r="P433" s="332"/>
      <c r="Q433" s="332"/>
      <c r="R433" s="332"/>
      <c r="S433" s="332"/>
      <c r="T433" s="332"/>
      <c r="U433" s="332"/>
      <c r="V433" s="332"/>
      <c r="W433" s="332"/>
      <c r="X433" s="332"/>
      <c r="Y433" s="332"/>
      <c r="Z433" s="332"/>
      <c r="AA433" s="332"/>
      <c r="AB433" s="332"/>
      <c r="AC433" s="332"/>
      <c r="AD433" s="332"/>
      <c r="AE433" s="332"/>
      <c r="AF433" s="332"/>
      <c r="AG433" s="332"/>
      <c r="AH433" s="332"/>
      <c r="AI433" s="332"/>
      <c r="AJ433" s="332"/>
      <c r="AK433" s="332"/>
      <c r="AL433" s="332"/>
    </row>
    <row r="435" spans="2:38" x14ac:dyDescent="0.2">
      <c r="B435" s="413"/>
      <c r="D435" s="413"/>
      <c r="F435" s="413"/>
      <c r="O435" s="332"/>
      <c r="P435" s="332"/>
      <c r="Q435" s="332"/>
      <c r="R435" s="332"/>
      <c r="S435" s="332"/>
      <c r="T435" s="332"/>
      <c r="U435" s="332"/>
      <c r="V435" s="332"/>
      <c r="W435" s="332"/>
      <c r="X435" s="332"/>
      <c r="Y435" s="332"/>
      <c r="Z435" s="332"/>
      <c r="AA435" s="332"/>
      <c r="AB435" s="332"/>
      <c r="AC435" s="332"/>
      <c r="AD435" s="332"/>
      <c r="AE435" s="332"/>
      <c r="AF435" s="332"/>
      <c r="AG435" s="332"/>
      <c r="AH435" s="332"/>
      <c r="AI435" s="332"/>
      <c r="AJ435" s="332"/>
      <c r="AK435" s="332"/>
      <c r="AL435" s="332"/>
    </row>
    <row r="452" spans="15:38" x14ac:dyDescent="0.2"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2"/>
      <c r="AH452" s="332"/>
      <c r="AI452" s="332"/>
      <c r="AJ452" s="332"/>
      <c r="AK452" s="332"/>
      <c r="AL452" s="332"/>
    </row>
    <row r="453" spans="15:38" x14ac:dyDescent="0.2"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2"/>
      <c r="AH453" s="332"/>
      <c r="AI453" s="332"/>
      <c r="AJ453" s="332"/>
      <c r="AK453" s="332"/>
      <c r="AL453" s="332"/>
    </row>
    <row r="456" spans="15:38" x14ac:dyDescent="0.2">
      <c r="O456" s="332"/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32"/>
      <c r="AJ456" s="332"/>
      <c r="AK456" s="332"/>
      <c r="AL456" s="332"/>
    </row>
  </sheetData>
  <mergeCells count="391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N53"/>
    <mergeCell ref="C54:N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77:N77"/>
    <mergeCell ref="C78:N78"/>
    <mergeCell ref="C79:E79"/>
    <mergeCell ref="C80:E80"/>
    <mergeCell ref="C81:E81"/>
    <mergeCell ref="C82:E82"/>
    <mergeCell ref="C71:E71"/>
    <mergeCell ref="C72:E72"/>
    <mergeCell ref="C73:E73"/>
    <mergeCell ref="C74:E74"/>
    <mergeCell ref="C75:E75"/>
    <mergeCell ref="C76:E76"/>
    <mergeCell ref="C90:N90"/>
    <mergeCell ref="C91:N91"/>
    <mergeCell ref="C92:E92"/>
    <mergeCell ref="C93:E93"/>
    <mergeCell ref="C94:E94"/>
    <mergeCell ref="C95:E95"/>
    <mergeCell ref="C83:E83"/>
    <mergeCell ref="C84:E84"/>
    <mergeCell ref="C85:E85"/>
    <mergeCell ref="C86:E86"/>
    <mergeCell ref="C88:N88"/>
    <mergeCell ref="C89:E89"/>
    <mergeCell ref="C102:E102"/>
    <mergeCell ref="C103:E103"/>
    <mergeCell ref="C104:E104"/>
    <mergeCell ref="C105:E105"/>
    <mergeCell ref="C106:E106"/>
    <mergeCell ref="C107:E107"/>
    <mergeCell ref="C96:E96"/>
    <mergeCell ref="C97:E97"/>
    <mergeCell ref="C98:E98"/>
    <mergeCell ref="C99:E99"/>
    <mergeCell ref="C100:N100"/>
    <mergeCell ref="C101:N101"/>
    <mergeCell ref="C114:E114"/>
    <mergeCell ref="C115:E115"/>
    <mergeCell ref="C116:E116"/>
    <mergeCell ref="C117:E117"/>
    <mergeCell ref="C118:E118"/>
    <mergeCell ref="C119:E119"/>
    <mergeCell ref="C108:E108"/>
    <mergeCell ref="C109:E109"/>
    <mergeCell ref="C110:E110"/>
    <mergeCell ref="C111:N111"/>
    <mergeCell ref="C112:N112"/>
    <mergeCell ref="C113:E113"/>
    <mergeCell ref="C126:E126"/>
    <mergeCell ref="C127:E127"/>
    <mergeCell ref="C128:E128"/>
    <mergeCell ref="C129:E129"/>
    <mergeCell ref="C130:E130"/>
    <mergeCell ref="C131:E131"/>
    <mergeCell ref="C120:E120"/>
    <mergeCell ref="C121:E121"/>
    <mergeCell ref="C122:N122"/>
    <mergeCell ref="C123:N123"/>
    <mergeCell ref="C124:E124"/>
    <mergeCell ref="C125:E125"/>
    <mergeCell ref="C139:K139"/>
    <mergeCell ref="C140:K140"/>
    <mergeCell ref="C141:K141"/>
    <mergeCell ref="C142:K142"/>
    <mergeCell ref="C143:K143"/>
    <mergeCell ref="C144:K144"/>
    <mergeCell ref="C132:E132"/>
    <mergeCell ref="C133:E133"/>
    <mergeCell ref="C135:K135"/>
    <mergeCell ref="C136:K136"/>
    <mergeCell ref="C137:K137"/>
    <mergeCell ref="C138:K138"/>
    <mergeCell ref="C151:K151"/>
    <mergeCell ref="C152:K152"/>
    <mergeCell ref="A153:N153"/>
    <mergeCell ref="A154:N154"/>
    <mergeCell ref="C155:E155"/>
    <mergeCell ref="C156:N156"/>
    <mergeCell ref="C145:K145"/>
    <mergeCell ref="C146:K146"/>
    <mergeCell ref="C147:K147"/>
    <mergeCell ref="C148:K148"/>
    <mergeCell ref="C149:K149"/>
    <mergeCell ref="C150:K150"/>
    <mergeCell ref="C163:E163"/>
    <mergeCell ref="C164:E164"/>
    <mergeCell ref="C165:E165"/>
    <mergeCell ref="C166:E166"/>
    <mergeCell ref="C167:E167"/>
    <mergeCell ref="C168:E168"/>
    <mergeCell ref="C157:N157"/>
    <mergeCell ref="C158:E158"/>
    <mergeCell ref="C159:E159"/>
    <mergeCell ref="C160:E160"/>
    <mergeCell ref="C161:E161"/>
    <mergeCell ref="C162:E162"/>
    <mergeCell ref="C177:K177"/>
    <mergeCell ref="C178:K178"/>
    <mergeCell ref="C179:K179"/>
    <mergeCell ref="C180:K180"/>
    <mergeCell ref="C181:K181"/>
    <mergeCell ref="C182:K182"/>
    <mergeCell ref="C169:E169"/>
    <mergeCell ref="C170:E170"/>
    <mergeCell ref="C171:E171"/>
    <mergeCell ref="C174:K174"/>
    <mergeCell ref="C175:K175"/>
    <mergeCell ref="C176:K176"/>
    <mergeCell ref="C189:K189"/>
    <mergeCell ref="C190:K190"/>
    <mergeCell ref="C191:K191"/>
    <mergeCell ref="A192:N192"/>
    <mergeCell ref="A193:N193"/>
    <mergeCell ref="C194:E194"/>
    <mergeCell ref="C183:K183"/>
    <mergeCell ref="C184:K184"/>
    <mergeCell ref="C185:K185"/>
    <mergeCell ref="C186:K186"/>
    <mergeCell ref="C187:K187"/>
    <mergeCell ref="C188:K188"/>
    <mergeCell ref="C201:E201"/>
    <mergeCell ref="C202:E202"/>
    <mergeCell ref="C203:E203"/>
    <mergeCell ref="C204:E204"/>
    <mergeCell ref="C205:E205"/>
    <mergeCell ref="C206:E206"/>
    <mergeCell ref="C195:N195"/>
    <mergeCell ref="C196:N196"/>
    <mergeCell ref="C197:E197"/>
    <mergeCell ref="C198:E198"/>
    <mergeCell ref="C199:E199"/>
    <mergeCell ref="C200:E200"/>
    <mergeCell ref="C214:E214"/>
    <mergeCell ref="C216:E216"/>
    <mergeCell ref="C218:E218"/>
    <mergeCell ref="C220:E220"/>
    <mergeCell ref="C222:E222"/>
    <mergeCell ref="C224:E224"/>
    <mergeCell ref="C207:E207"/>
    <mergeCell ref="C208:E208"/>
    <mergeCell ref="C209:E209"/>
    <mergeCell ref="C210:E210"/>
    <mergeCell ref="C211:E211"/>
    <mergeCell ref="C212:E212"/>
    <mergeCell ref="C231:E231"/>
    <mergeCell ref="C232:E232"/>
    <mergeCell ref="C233:E233"/>
    <mergeCell ref="C234:E234"/>
    <mergeCell ref="C235:E235"/>
    <mergeCell ref="C236:E236"/>
    <mergeCell ref="C225:N225"/>
    <mergeCell ref="C226:N226"/>
    <mergeCell ref="C227:E227"/>
    <mergeCell ref="C228:E228"/>
    <mergeCell ref="C229:E229"/>
    <mergeCell ref="C230:E23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C240:N240"/>
    <mergeCell ref="C241:N241"/>
    <mergeCell ref="C242:N242"/>
    <mergeCell ref="C255:E255"/>
    <mergeCell ref="C257:N257"/>
    <mergeCell ref="C258:E258"/>
    <mergeCell ref="C259:N259"/>
    <mergeCell ref="C260:N260"/>
    <mergeCell ref="C261:E261"/>
    <mergeCell ref="C249:E249"/>
    <mergeCell ref="C250:E250"/>
    <mergeCell ref="C251:E251"/>
    <mergeCell ref="C252:E252"/>
    <mergeCell ref="C253:E253"/>
    <mergeCell ref="C254:E254"/>
    <mergeCell ref="C268:E268"/>
    <mergeCell ref="C269:E269"/>
    <mergeCell ref="C270:E270"/>
    <mergeCell ref="C271:E271"/>
    <mergeCell ref="C272:E272"/>
    <mergeCell ref="C273:E273"/>
    <mergeCell ref="C262:E262"/>
    <mergeCell ref="C263:E263"/>
    <mergeCell ref="C264:E264"/>
    <mergeCell ref="C265:E265"/>
    <mergeCell ref="C266:E266"/>
    <mergeCell ref="C267:E267"/>
    <mergeCell ref="C281:E281"/>
    <mergeCell ref="C282:E282"/>
    <mergeCell ref="C283:E283"/>
    <mergeCell ref="C284:E284"/>
    <mergeCell ref="C285:E285"/>
    <mergeCell ref="C286:E286"/>
    <mergeCell ref="C275:E275"/>
    <mergeCell ref="C276:N276"/>
    <mergeCell ref="C277:N277"/>
    <mergeCell ref="C278:E278"/>
    <mergeCell ref="C279:E279"/>
    <mergeCell ref="C280:E280"/>
    <mergeCell ref="C293:E293"/>
    <mergeCell ref="C295:N295"/>
    <mergeCell ref="C296:N296"/>
    <mergeCell ref="C297:E297"/>
    <mergeCell ref="C299:E299"/>
    <mergeCell ref="C301:E301"/>
    <mergeCell ref="C287:E287"/>
    <mergeCell ref="C288:E288"/>
    <mergeCell ref="C289:E289"/>
    <mergeCell ref="C290:E290"/>
    <mergeCell ref="C291:E291"/>
    <mergeCell ref="C292:E292"/>
    <mergeCell ref="C310:E310"/>
    <mergeCell ref="C311:E311"/>
    <mergeCell ref="C312:E312"/>
    <mergeCell ref="C313:E313"/>
    <mergeCell ref="C314:E314"/>
    <mergeCell ref="C315:E315"/>
    <mergeCell ref="C303:E303"/>
    <mergeCell ref="C305:E305"/>
    <mergeCell ref="C306:N306"/>
    <mergeCell ref="C307:N307"/>
    <mergeCell ref="C308:E308"/>
    <mergeCell ref="C309:E309"/>
    <mergeCell ref="C322:E322"/>
    <mergeCell ref="C323:E323"/>
    <mergeCell ref="C324:E324"/>
    <mergeCell ref="C325:E325"/>
    <mergeCell ref="C326:E326"/>
    <mergeCell ref="C327:E327"/>
    <mergeCell ref="C316:E316"/>
    <mergeCell ref="C317:N317"/>
    <mergeCell ref="C318:E318"/>
    <mergeCell ref="C319:E319"/>
    <mergeCell ref="C320:E320"/>
    <mergeCell ref="C321:E321"/>
    <mergeCell ref="C335:E335"/>
    <mergeCell ref="C336:E336"/>
    <mergeCell ref="C337:E337"/>
    <mergeCell ref="C338:E338"/>
    <mergeCell ref="C339:E339"/>
    <mergeCell ref="C340:E340"/>
    <mergeCell ref="C328:E328"/>
    <mergeCell ref="C329:E329"/>
    <mergeCell ref="C330:E330"/>
    <mergeCell ref="C332:E332"/>
    <mergeCell ref="C333:N333"/>
    <mergeCell ref="C334:E334"/>
    <mergeCell ref="C348:K348"/>
    <mergeCell ref="C349:K349"/>
    <mergeCell ref="C350:K350"/>
    <mergeCell ref="C351:K351"/>
    <mergeCell ref="C352:K352"/>
    <mergeCell ref="C353:K353"/>
    <mergeCell ref="C342:K342"/>
    <mergeCell ref="C343:K343"/>
    <mergeCell ref="C344:K344"/>
    <mergeCell ref="C345:K345"/>
    <mergeCell ref="C346:K346"/>
    <mergeCell ref="C347:K347"/>
    <mergeCell ref="C360:K360"/>
    <mergeCell ref="C361:K361"/>
    <mergeCell ref="A362:N362"/>
    <mergeCell ref="A363:N363"/>
    <mergeCell ref="C364:E364"/>
    <mergeCell ref="C365:N365"/>
    <mergeCell ref="C354:K354"/>
    <mergeCell ref="C355:K355"/>
    <mergeCell ref="C356:K356"/>
    <mergeCell ref="C357:K357"/>
    <mergeCell ref="C358:K358"/>
    <mergeCell ref="C359:K359"/>
    <mergeCell ref="C374:N374"/>
    <mergeCell ref="A375:N375"/>
    <mergeCell ref="C376:E376"/>
    <mergeCell ref="C378:N378"/>
    <mergeCell ref="A379:N379"/>
    <mergeCell ref="C380:E380"/>
    <mergeCell ref="C366:N366"/>
    <mergeCell ref="A367:N367"/>
    <mergeCell ref="C368:E368"/>
    <mergeCell ref="C370:N370"/>
    <mergeCell ref="A371:N371"/>
    <mergeCell ref="C372:E372"/>
    <mergeCell ref="C390:E390"/>
    <mergeCell ref="C392:N392"/>
    <mergeCell ref="C394:K394"/>
    <mergeCell ref="C395:K395"/>
    <mergeCell ref="C396:K396"/>
    <mergeCell ref="C397:K397"/>
    <mergeCell ref="C382:N382"/>
    <mergeCell ref="C383:E383"/>
    <mergeCell ref="C385:N385"/>
    <mergeCell ref="A386:N386"/>
    <mergeCell ref="C387:E387"/>
    <mergeCell ref="A389:N389"/>
    <mergeCell ref="C404:K404"/>
    <mergeCell ref="C406:K406"/>
    <mergeCell ref="C407:K407"/>
    <mergeCell ref="C408:K408"/>
    <mergeCell ref="C409:K409"/>
    <mergeCell ref="C410:K410"/>
    <mergeCell ref="C398:K398"/>
    <mergeCell ref="C399:K399"/>
    <mergeCell ref="C400:K400"/>
    <mergeCell ref="C401:K401"/>
    <mergeCell ref="C402:K402"/>
    <mergeCell ref="C403:K403"/>
    <mergeCell ref="C417:K417"/>
    <mergeCell ref="C418:K418"/>
    <mergeCell ref="C419:K419"/>
    <mergeCell ref="C420:K420"/>
    <mergeCell ref="C421:K421"/>
    <mergeCell ref="C422:K422"/>
    <mergeCell ref="C411:K411"/>
    <mergeCell ref="C412:K412"/>
    <mergeCell ref="C413:K413"/>
    <mergeCell ref="C414:K414"/>
    <mergeCell ref="C415:K415"/>
    <mergeCell ref="C416:K416"/>
    <mergeCell ref="C431:L431"/>
    <mergeCell ref="C432:L432"/>
    <mergeCell ref="C433:L433"/>
    <mergeCell ref="C423:K423"/>
    <mergeCell ref="C424:K424"/>
    <mergeCell ref="C425:K425"/>
    <mergeCell ref="C426:K426"/>
    <mergeCell ref="C427:K427"/>
    <mergeCell ref="C430:L430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00" orientation="landscape" useFirstPageNumber="1" r:id="rId1"/>
  <headerFooter>
    <oddFooter>&amp;R&amp;8&amp;P</oddFooter>
  </headerFooter>
  <rowBreaks count="1" manualBreakCount="1">
    <brk id="34" max="455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39"/>
  <sheetViews>
    <sheetView topLeftCell="A579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30" width="34.140625" style="335" hidden="1" customWidth="1"/>
    <col min="31" max="33" width="84.42578125" style="335" hidden="1" customWidth="1"/>
    <col min="34" max="34" width="138.42578125" style="335" hidden="1" customWidth="1"/>
    <col min="35" max="35" width="110.1406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5468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5469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5470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5470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5471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3224.07</v>
      </c>
      <c r="D28" s="352" t="s">
        <v>5472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2875.45</v>
      </c>
      <c r="D30" s="352" t="s">
        <v>5473</v>
      </c>
      <c r="E30" s="340" t="s">
        <v>401</v>
      </c>
      <c r="G30" s="332" t="s">
        <v>404</v>
      </c>
      <c r="L30" s="351">
        <v>0</v>
      </c>
      <c r="M30" s="352" t="s">
        <v>5474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16.39</v>
      </c>
      <c r="D31" s="356" t="s">
        <v>5475</v>
      </c>
      <c r="E31" s="340" t="s">
        <v>401</v>
      </c>
      <c r="G31" s="332" t="s">
        <v>407</v>
      </c>
      <c r="L31" s="357"/>
      <c r="M31" s="357">
        <v>1697.4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332.23</v>
      </c>
      <c r="D32" s="356" t="s">
        <v>5476</v>
      </c>
      <c r="E32" s="340" t="s">
        <v>401</v>
      </c>
      <c r="G32" s="332" t="s">
        <v>409</v>
      </c>
      <c r="L32" s="357"/>
      <c r="M32" s="357">
        <v>182.59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4666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4666</v>
      </c>
    </row>
    <row r="40" spans="1:28" s="332" customFormat="1" ht="45" x14ac:dyDescent="0.2">
      <c r="A40" s="362" t="s">
        <v>423</v>
      </c>
      <c r="B40" s="363" t="s">
        <v>4973</v>
      </c>
      <c r="C40" s="1068" t="s">
        <v>4974</v>
      </c>
      <c r="D40" s="1068"/>
      <c r="E40" s="1068"/>
      <c r="F40" s="364" t="s">
        <v>648</v>
      </c>
      <c r="G40" s="364"/>
      <c r="H40" s="364"/>
      <c r="I40" s="364" t="s">
        <v>5477</v>
      </c>
      <c r="J40" s="365"/>
      <c r="K40" s="364"/>
      <c r="L40" s="365"/>
      <c r="M40" s="364"/>
      <c r="N40" s="366"/>
      <c r="V40" s="361"/>
      <c r="W40" s="367" t="s">
        <v>4974</v>
      </c>
    </row>
    <row r="41" spans="1:28" s="332" customFormat="1" ht="12" x14ac:dyDescent="0.2">
      <c r="A41" s="368"/>
      <c r="B41" s="369"/>
      <c r="C41" s="1065" t="s">
        <v>5478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5478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3350</v>
      </c>
      <c r="K43" s="373" t="s">
        <v>436</v>
      </c>
      <c r="L43" s="374">
        <v>4481.04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452.25</v>
      </c>
      <c r="K44" s="373" t="s">
        <v>436</v>
      </c>
      <c r="L44" s="374">
        <v>604.94000000000005</v>
      </c>
      <c r="M44" s="373"/>
      <c r="N44" s="375"/>
      <c r="V44" s="361"/>
      <c r="W44" s="367"/>
      <c r="Z44" s="335" t="s">
        <v>438</v>
      </c>
    </row>
    <row r="45" spans="1:28" s="332" customFormat="1" ht="22.5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4977</v>
      </c>
      <c r="H45" s="373" t="s">
        <v>436</v>
      </c>
      <c r="I45" s="373" t="s">
        <v>5479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3350</v>
      </c>
      <c r="K46" s="376"/>
      <c r="L46" s="377">
        <v>4481.04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604.94000000000005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556.54</v>
      </c>
      <c r="M48" s="373"/>
      <c r="N48" s="375"/>
      <c r="V48" s="361"/>
      <c r="W48" s="367"/>
      <c r="AA48" s="335" t="s">
        <v>653</v>
      </c>
    </row>
    <row r="49" spans="1:29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278.27</v>
      </c>
      <c r="M49" s="373"/>
      <c r="N49" s="375"/>
      <c r="V49" s="361"/>
      <c r="W49" s="367"/>
      <c r="AA49" s="335" t="s">
        <v>656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5315.85</v>
      </c>
      <c r="M50" s="376"/>
      <c r="N50" s="366"/>
      <c r="V50" s="361"/>
      <c r="W50" s="367"/>
      <c r="AC50" s="367" t="s">
        <v>459</v>
      </c>
    </row>
    <row r="51" spans="1:29" s="332" customFormat="1" ht="45" x14ac:dyDescent="0.2">
      <c r="A51" s="362" t="s">
        <v>434</v>
      </c>
      <c r="B51" s="363" t="s">
        <v>658</v>
      </c>
      <c r="C51" s="1068" t="s">
        <v>659</v>
      </c>
      <c r="D51" s="1068"/>
      <c r="E51" s="1068"/>
      <c r="F51" s="364" t="s">
        <v>660</v>
      </c>
      <c r="G51" s="364"/>
      <c r="H51" s="364"/>
      <c r="I51" s="364" t="s">
        <v>5480</v>
      </c>
      <c r="J51" s="365"/>
      <c r="K51" s="364"/>
      <c r="L51" s="365"/>
      <c r="M51" s="364"/>
      <c r="N51" s="366"/>
      <c r="V51" s="361"/>
      <c r="W51" s="367" t="s">
        <v>659</v>
      </c>
      <c r="AC51" s="367"/>
    </row>
    <row r="52" spans="1:29" s="332" customFormat="1" ht="12" x14ac:dyDescent="0.2">
      <c r="A52" s="368"/>
      <c r="B52" s="369"/>
      <c r="C52" s="1065" t="s">
        <v>5481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5481</v>
      </c>
      <c r="AC52" s="367"/>
    </row>
    <row r="53" spans="1:29" s="332" customFormat="1" ht="22.5" x14ac:dyDescent="0.2">
      <c r="A53" s="370"/>
      <c r="B53" s="371" t="s">
        <v>663</v>
      </c>
      <c r="C53" s="1065" t="s">
        <v>664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664</v>
      </c>
      <c r="AC53" s="367"/>
    </row>
    <row r="54" spans="1:29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Y54" s="335" t="s">
        <v>431</v>
      </c>
      <c r="AC54" s="367"/>
    </row>
    <row r="55" spans="1:29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1934.4</v>
      </c>
      <c r="K55" s="373" t="s">
        <v>665</v>
      </c>
      <c r="L55" s="374">
        <v>4039.03</v>
      </c>
      <c r="M55" s="373"/>
      <c r="N55" s="375"/>
      <c r="V55" s="361"/>
      <c r="W55" s="367"/>
      <c r="Z55" s="335" t="s">
        <v>432</v>
      </c>
      <c r="AC55" s="367"/>
    </row>
    <row r="56" spans="1:29" s="332" customFormat="1" ht="12" x14ac:dyDescent="0.2">
      <c r="A56" s="372"/>
      <c r="B56" s="371"/>
      <c r="C56" s="1065" t="s">
        <v>443</v>
      </c>
      <c r="D56" s="1065"/>
      <c r="E56" s="1065"/>
      <c r="F56" s="373" t="s">
        <v>444</v>
      </c>
      <c r="G56" s="373" t="s">
        <v>666</v>
      </c>
      <c r="H56" s="373" t="s">
        <v>665</v>
      </c>
      <c r="I56" s="373" t="s">
        <v>5482</v>
      </c>
      <c r="J56" s="374"/>
      <c r="K56" s="373"/>
      <c r="L56" s="374"/>
      <c r="M56" s="373"/>
      <c r="N56" s="375"/>
      <c r="V56" s="361"/>
      <c r="W56" s="367"/>
      <c r="AA56" s="335" t="s">
        <v>443</v>
      </c>
      <c r="AC56" s="367"/>
    </row>
    <row r="57" spans="1:29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1934.4</v>
      </c>
      <c r="K57" s="376"/>
      <c r="L57" s="377">
        <v>4039.03</v>
      </c>
      <c r="M57" s="376"/>
      <c r="N57" s="378"/>
      <c r="V57" s="361"/>
      <c r="W57" s="367"/>
      <c r="AB57" s="335" t="s">
        <v>450</v>
      </c>
      <c r="AC57" s="367"/>
    </row>
    <row r="58" spans="1:29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4039.03</v>
      </c>
      <c r="M58" s="373"/>
      <c r="N58" s="375"/>
      <c r="V58" s="361"/>
      <c r="W58" s="367"/>
      <c r="AA58" s="335" t="s">
        <v>451</v>
      </c>
      <c r="AC58" s="367"/>
    </row>
    <row r="59" spans="1:29" s="332" customFormat="1" ht="22.5" x14ac:dyDescent="0.2">
      <c r="A59" s="372"/>
      <c r="B59" s="371" t="s">
        <v>668</v>
      </c>
      <c r="C59" s="1065" t="s">
        <v>669</v>
      </c>
      <c r="D59" s="1065"/>
      <c r="E59" s="1065"/>
      <c r="F59" s="373" t="s">
        <v>454</v>
      </c>
      <c r="G59" s="373" t="s">
        <v>670</v>
      </c>
      <c r="H59" s="373"/>
      <c r="I59" s="373" t="s">
        <v>670</v>
      </c>
      <c r="J59" s="374"/>
      <c r="K59" s="373"/>
      <c r="L59" s="374">
        <v>3594.74</v>
      </c>
      <c r="M59" s="373"/>
      <c r="N59" s="375"/>
      <c r="V59" s="361"/>
      <c r="W59" s="367"/>
      <c r="AA59" s="335" t="s">
        <v>669</v>
      </c>
      <c r="AC59" s="367"/>
    </row>
    <row r="60" spans="1:29" s="332" customFormat="1" ht="22.5" x14ac:dyDescent="0.2">
      <c r="A60" s="372"/>
      <c r="B60" s="371" t="s">
        <v>671</v>
      </c>
      <c r="C60" s="1065" t="s">
        <v>672</v>
      </c>
      <c r="D60" s="1065"/>
      <c r="E60" s="1065"/>
      <c r="F60" s="373" t="s">
        <v>454</v>
      </c>
      <c r="G60" s="373" t="s">
        <v>673</v>
      </c>
      <c r="H60" s="373"/>
      <c r="I60" s="373" t="s">
        <v>673</v>
      </c>
      <c r="J60" s="374"/>
      <c r="K60" s="373"/>
      <c r="L60" s="374">
        <v>1615.61</v>
      </c>
      <c r="M60" s="373"/>
      <c r="N60" s="375"/>
      <c r="V60" s="361"/>
      <c r="W60" s="367"/>
      <c r="AA60" s="335" t="s">
        <v>672</v>
      </c>
      <c r="AC60" s="367"/>
    </row>
    <row r="61" spans="1:29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9249.3799999999992</v>
      </c>
      <c r="M61" s="376"/>
      <c r="N61" s="366"/>
      <c r="V61" s="361"/>
      <c r="W61" s="367"/>
      <c r="AC61" s="367" t="s">
        <v>459</v>
      </c>
    </row>
    <row r="62" spans="1:29" s="332" customFormat="1" ht="22.5" x14ac:dyDescent="0.2">
      <c r="A62" s="362" t="s">
        <v>437</v>
      </c>
      <c r="B62" s="363" t="s">
        <v>4982</v>
      </c>
      <c r="C62" s="1068" t="s">
        <v>4983</v>
      </c>
      <c r="D62" s="1068"/>
      <c r="E62" s="1068"/>
      <c r="F62" s="364" t="s">
        <v>4984</v>
      </c>
      <c r="G62" s="364"/>
      <c r="H62" s="364"/>
      <c r="I62" s="364" t="s">
        <v>484</v>
      </c>
      <c r="J62" s="365"/>
      <c r="K62" s="364"/>
      <c r="L62" s="365"/>
      <c r="M62" s="364"/>
      <c r="N62" s="366"/>
      <c r="V62" s="361"/>
      <c r="W62" s="367" t="s">
        <v>4983</v>
      </c>
      <c r="AC62" s="367"/>
    </row>
    <row r="63" spans="1:29" s="332" customFormat="1" ht="12" x14ac:dyDescent="0.2">
      <c r="A63" s="368"/>
      <c r="B63" s="369"/>
      <c r="C63" s="1065" t="s">
        <v>5483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5483</v>
      </c>
      <c r="AC63" s="367"/>
    </row>
    <row r="64" spans="1:29" s="332" customFormat="1" ht="33.75" x14ac:dyDescent="0.2">
      <c r="A64" s="370"/>
      <c r="B64" s="371" t="s">
        <v>430</v>
      </c>
      <c r="C64" s="1065" t="s">
        <v>431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Y64" s="335" t="s">
        <v>431</v>
      </c>
      <c r="AC64" s="367"/>
    </row>
    <row r="65" spans="1:30" s="332" customFormat="1" ht="12" x14ac:dyDescent="0.2">
      <c r="A65" s="372"/>
      <c r="B65" s="371" t="s">
        <v>423</v>
      </c>
      <c r="C65" s="1065" t="s">
        <v>432</v>
      </c>
      <c r="D65" s="1065"/>
      <c r="E65" s="1065"/>
      <c r="F65" s="373"/>
      <c r="G65" s="373"/>
      <c r="H65" s="373"/>
      <c r="I65" s="373"/>
      <c r="J65" s="374">
        <v>83.33</v>
      </c>
      <c r="K65" s="373" t="s">
        <v>436</v>
      </c>
      <c r="L65" s="374">
        <v>102.08</v>
      </c>
      <c r="M65" s="373"/>
      <c r="N65" s="375"/>
      <c r="V65" s="361"/>
      <c r="W65" s="367"/>
      <c r="Z65" s="335" t="s">
        <v>432</v>
      </c>
      <c r="AC65" s="367"/>
    </row>
    <row r="66" spans="1:30" s="332" customFormat="1" ht="12" x14ac:dyDescent="0.2">
      <c r="A66" s="372"/>
      <c r="B66" s="371" t="s">
        <v>434</v>
      </c>
      <c r="C66" s="1065" t="s">
        <v>435</v>
      </c>
      <c r="D66" s="1065"/>
      <c r="E66" s="1065"/>
      <c r="F66" s="373"/>
      <c r="G66" s="373"/>
      <c r="H66" s="373"/>
      <c r="I66" s="373"/>
      <c r="J66" s="374">
        <v>28.8</v>
      </c>
      <c r="K66" s="373" t="s">
        <v>436</v>
      </c>
      <c r="L66" s="374">
        <v>35.28</v>
      </c>
      <c r="M66" s="373"/>
      <c r="N66" s="375"/>
      <c r="V66" s="361"/>
      <c r="W66" s="367"/>
      <c r="Z66" s="335" t="s">
        <v>435</v>
      </c>
      <c r="AC66" s="367"/>
    </row>
    <row r="67" spans="1:30" s="332" customFormat="1" ht="12" x14ac:dyDescent="0.2">
      <c r="A67" s="372"/>
      <c r="B67" s="371" t="s">
        <v>437</v>
      </c>
      <c r="C67" s="1065" t="s">
        <v>438</v>
      </c>
      <c r="D67" s="1065"/>
      <c r="E67" s="1065"/>
      <c r="F67" s="373"/>
      <c r="G67" s="373"/>
      <c r="H67" s="373"/>
      <c r="I67" s="373"/>
      <c r="J67" s="374">
        <v>3.22</v>
      </c>
      <c r="K67" s="373" t="s">
        <v>436</v>
      </c>
      <c r="L67" s="374">
        <v>3.94</v>
      </c>
      <c r="M67" s="373"/>
      <c r="N67" s="375"/>
      <c r="V67" s="361"/>
      <c r="W67" s="367"/>
      <c r="Z67" s="335" t="s">
        <v>438</v>
      </c>
      <c r="AC67" s="367"/>
    </row>
    <row r="68" spans="1:30" s="332" customFormat="1" ht="22.5" x14ac:dyDescent="0.2">
      <c r="A68" s="368"/>
      <c r="B68" s="381" t="s">
        <v>2298</v>
      </c>
      <c r="C68" s="1076" t="s">
        <v>2299</v>
      </c>
      <c r="D68" s="1076"/>
      <c r="E68" s="1076"/>
      <c r="F68" s="382" t="s">
        <v>644</v>
      </c>
      <c r="G68" s="382" t="s">
        <v>529</v>
      </c>
      <c r="H68" s="382"/>
      <c r="I68" s="382" t="s">
        <v>5484</v>
      </c>
      <c r="J68" s="371"/>
      <c r="K68" s="373"/>
      <c r="L68" s="374"/>
      <c r="M68" s="373"/>
      <c r="N68" s="383"/>
      <c r="V68" s="361"/>
      <c r="W68" s="367"/>
      <c r="AC68" s="367"/>
      <c r="AD68" s="384" t="s">
        <v>2299</v>
      </c>
    </row>
    <row r="69" spans="1:30" s="332" customFormat="1" ht="12" x14ac:dyDescent="0.2">
      <c r="A69" s="372"/>
      <c r="B69" s="371"/>
      <c r="C69" s="1065" t="s">
        <v>443</v>
      </c>
      <c r="D69" s="1065"/>
      <c r="E69" s="1065"/>
      <c r="F69" s="373" t="s">
        <v>444</v>
      </c>
      <c r="G69" s="373" t="s">
        <v>4987</v>
      </c>
      <c r="H69" s="373" t="s">
        <v>436</v>
      </c>
      <c r="I69" s="373" t="s">
        <v>5485</v>
      </c>
      <c r="J69" s="374"/>
      <c r="K69" s="373"/>
      <c r="L69" s="374"/>
      <c r="M69" s="373"/>
      <c r="N69" s="375"/>
      <c r="V69" s="361"/>
      <c r="W69" s="367"/>
      <c r="AA69" s="335" t="s">
        <v>443</v>
      </c>
      <c r="AC69" s="367"/>
      <c r="AD69" s="384"/>
    </row>
    <row r="70" spans="1:30" s="332" customFormat="1" ht="12" x14ac:dyDescent="0.2">
      <c r="A70" s="372"/>
      <c r="B70" s="371"/>
      <c r="C70" s="1065" t="s">
        <v>447</v>
      </c>
      <c r="D70" s="1065"/>
      <c r="E70" s="1065"/>
      <c r="F70" s="373" t="s">
        <v>444</v>
      </c>
      <c r="G70" s="373" t="s">
        <v>933</v>
      </c>
      <c r="H70" s="373" t="s">
        <v>436</v>
      </c>
      <c r="I70" s="373" t="s">
        <v>5486</v>
      </c>
      <c r="J70" s="374"/>
      <c r="K70" s="373"/>
      <c r="L70" s="374"/>
      <c r="M70" s="373"/>
      <c r="N70" s="375"/>
      <c r="V70" s="361"/>
      <c r="W70" s="367"/>
      <c r="AA70" s="335" t="s">
        <v>447</v>
      </c>
      <c r="AC70" s="367"/>
      <c r="AD70" s="384"/>
    </row>
    <row r="71" spans="1:30" s="332" customFormat="1" ht="12" x14ac:dyDescent="0.2">
      <c r="A71" s="372"/>
      <c r="B71" s="371"/>
      <c r="C71" s="1077" t="s">
        <v>450</v>
      </c>
      <c r="D71" s="1077"/>
      <c r="E71" s="1077"/>
      <c r="F71" s="376"/>
      <c r="G71" s="376"/>
      <c r="H71" s="376"/>
      <c r="I71" s="376"/>
      <c r="J71" s="377">
        <v>112.13</v>
      </c>
      <c r="K71" s="376"/>
      <c r="L71" s="377">
        <v>137.36000000000001</v>
      </c>
      <c r="M71" s="376"/>
      <c r="N71" s="378"/>
      <c r="V71" s="361"/>
      <c r="W71" s="367"/>
      <c r="AB71" s="335" t="s">
        <v>450</v>
      </c>
      <c r="AC71" s="367"/>
      <c r="AD71" s="384"/>
    </row>
    <row r="72" spans="1:30" s="332" customFormat="1" ht="12" x14ac:dyDescent="0.2">
      <c r="A72" s="372"/>
      <c r="B72" s="371"/>
      <c r="C72" s="1065" t="s">
        <v>451</v>
      </c>
      <c r="D72" s="1065"/>
      <c r="E72" s="1065"/>
      <c r="F72" s="373"/>
      <c r="G72" s="373"/>
      <c r="H72" s="373"/>
      <c r="I72" s="373"/>
      <c r="J72" s="374"/>
      <c r="K72" s="373"/>
      <c r="L72" s="374">
        <v>106.02</v>
      </c>
      <c r="M72" s="373"/>
      <c r="N72" s="375"/>
      <c r="V72" s="361"/>
      <c r="W72" s="367"/>
      <c r="AA72" s="335" t="s">
        <v>451</v>
      </c>
      <c r="AC72" s="367"/>
      <c r="AD72" s="384"/>
    </row>
    <row r="73" spans="1:30" s="332" customFormat="1" ht="22.5" x14ac:dyDescent="0.2">
      <c r="A73" s="372"/>
      <c r="B73" s="371" t="s">
        <v>4990</v>
      </c>
      <c r="C73" s="1065" t="s">
        <v>4991</v>
      </c>
      <c r="D73" s="1065"/>
      <c r="E73" s="1065"/>
      <c r="F73" s="373" t="s">
        <v>454</v>
      </c>
      <c r="G73" s="373" t="s">
        <v>1754</v>
      </c>
      <c r="H73" s="373"/>
      <c r="I73" s="373" t="s">
        <v>1754</v>
      </c>
      <c r="J73" s="374"/>
      <c r="K73" s="373"/>
      <c r="L73" s="374">
        <v>124.04</v>
      </c>
      <c r="M73" s="373"/>
      <c r="N73" s="375"/>
      <c r="V73" s="361"/>
      <c r="W73" s="367"/>
      <c r="AA73" s="335" t="s">
        <v>4991</v>
      </c>
      <c r="AC73" s="367"/>
      <c r="AD73" s="384"/>
    </row>
    <row r="74" spans="1:30" s="332" customFormat="1" ht="22.5" x14ac:dyDescent="0.2">
      <c r="A74" s="372"/>
      <c r="B74" s="371" t="s">
        <v>4992</v>
      </c>
      <c r="C74" s="1065" t="s">
        <v>4993</v>
      </c>
      <c r="D74" s="1065"/>
      <c r="E74" s="1065"/>
      <c r="F74" s="373" t="s">
        <v>454</v>
      </c>
      <c r="G74" s="373" t="s">
        <v>980</v>
      </c>
      <c r="H74" s="373"/>
      <c r="I74" s="373" t="s">
        <v>980</v>
      </c>
      <c r="J74" s="374"/>
      <c r="K74" s="373"/>
      <c r="L74" s="374">
        <v>78.45</v>
      </c>
      <c r="M74" s="373"/>
      <c r="N74" s="375"/>
      <c r="V74" s="361"/>
      <c r="W74" s="367"/>
      <c r="AA74" s="335" t="s">
        <v>4993</v>
      </c>
      <c r="AC74" s="367"/>
      <c r="AD74" s="384"/>
    </row>
    <row r="75" spans="1:30" s="332" customFormat="1" ht="12" x14ac:dyDescent="0.2">
      <c r="A75" s="379"/>
      <c r="B75" s="380"/>
      <c r="C75" s="1068" t="s">
        <v>459</v>
      </c>
      <c r="D75" s="1068"/>
      <c r="E75" s="1068"/>
      <c r="F75" s="364"/>
      <c r="G75" s="364"/>
      <c r="H75" s="364"/>
      <c r="I75" s="364"/>
      <c r="J75" s="365"/>
      <c r="K75" s="364"/>
      <c r="L75" s="365">
        <v>339.85</v>
      </c>
      <c r="M75" s="376"/>
      <c r="N75" s="366"/>
      <c r="V75" s="361"/>
      <c r="W75" s="367"/>
      <c r="AC75" s="367" t="s">
        <v>459</v>
      </c>
      <c r="AD75" s="384"/>
    </row>
    <row r="76" spans="1:30" s="332" customFormat="1" ht="45" x14ac:dyDescent="0.2">
      <c r="A76" s="362" t="s">
        <v>439</v>
      </c>
      <c r="B76" s="363" t="s">
        <v>4994</v>
      </c>
      <c r="C76" s="1068" t="s">
        <v>4995</v>
      </c>
      <c r="D76" s="1068"/>
      <c r="E76" s="1068"/>
      <c r="F76" s="364" t="s">
        <v>660</v>
      </c>
      <c r="G76" s="364"/>
      <c r="H76" s="364"/>
      <c r="I76" s="364" t="s">
        <v>5487</v>
      </c>
      <c r="J76" s="365"/>
      <c r="K76" s="364"/>
      <c r="L76" s="365"/>
      <c r="M76" s="364"/>
      <c r="N76" s="366"/>
      <c r="V76" s="361"/>
      <c r="W76" s="367" t="s">
        <v>4995</v>
      </c>
      <c r="AC76" s="367"/>
      <c r="AD76" s="384"/>
    </row>
    <row r="77" spans="1:30" s="332" customFormat="1" ht="12" x14ac:dyDescent="0.2">
      <c r="A77" s="368"/>
      <c r="B77" s="369"/>
      <c r="C77" s="1065" t="s">
        <v>5488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35" t="s">
        <v>5488</v>
      </c>
      <c r="AC77" s="367"/>
      <c r="AD77" s="384"/>
    </row>
    <row r="78" spans="1:30" s="332" customFormat="1" ht="33.75" x14ac:dyDescent="0.2">
      <c r="A78" s="370"/>
      <c r="B78" s="371" t="s">
        <v>430</v>
      </c>
      <c r="C78" s="1065" t="s">
        <v>431</v>
      </c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72"/>
      <c r="V78" s="361"/>
      <c r="W78" s="367"/>
      <c r="Y78" s="335" t="s">
        <v>431</v>
      </c>
      <c r="AC78" s="367"/>
      <c r="AD78" s="384"/>
    </row>
    <row r="79" spans="1:30" s="332" customFormat="1" ht="12" x14ac:dyDescent="0.2">
      <c r="A79" s="372"/>
      <c r="B79" s="371" t="s">
        <v>423</v>
      </c>
      <c r="C79" s="1065" t="s">
        <v>432</v>
      </c>
      <c r="D79" s="1065"/>
      <c r="E79" s="1065"/>
      <c r="F79" s="373"/>
      <c r="G79" s="373"/>
      <c r="H79" s="373"/>
      <c r="I79" s="373"/>
      <c r="J79" s="374">
        <v>663.75</v>
      </c>
      <c r="K79" s="373" t="s">
        <v>436</v>
      </c>
      <c r="L79" s="374">
        <v>526.85</v>
      </c>
      <c r="M79" s="373"/>
      <c r="N79" s="375"/>
      <c r="V79" s="361"/>
      <c r="W79" s="367"/>
      <c r="Z79" s="335" t="s">
        <v>432</v>
      </c>
      <c r="AC79" s="367"/>
      <c r="AD79" s="384"/>
    </row>
    <row r="80" spans="1:30" s="332" customFormat="1" ht="12" x14ac:dyDescent="0.2">
      <c r="A80" s="372"/>
      <c r="B80" s="371"/>
      <c r="C80" s="1065" t="s">
        <v>443</v>
      </c>
      <c r="D80" s="1065"/>
      <c r="E80" s="1065"/>
      <c r="F80" s="373" t="s">
        <v>444</v>
      </c>
      <c r="G80" s="373" t="s">
        <v>4998</v>
      </c>
      <c r="H80" s="373" t="s">
        <v>436</v>
      </c>
      <c r="I80" s="373" t="s">
        <v>5489</v>
      </c>
      <c r="J80" s="374"/>
      <c r="K80" s="373"/>
      <c r="L80" s="374"/>
      <c r="M80" s="373"/>
      <c r="N80" s="375"/>
      <c r="V80" s="361"/>
      <c r="W80" s="367"/>
      <c r="AA80" s="335" t="s">
        <v>443</v>
      </c>
      <c r="AC80" s="367"/>
      <c r="AD80" s="384"/>
    </row>
    <row r="81" spans="1:30" s="332" customFormat="1" ht="12" x14ac:dyDescent="0.2">
      <c r="A81" s="372"/>
      <c r="B81" s="371"/>
      <c r="C81" s="1077" t="s">
        <v>450</v>
      </c>
      <c r="D81" s="1077"/>
      <c r="E81" s="1077"/>
      <c r="F81" s="376"/>
      <c r="G81" s="376"/>
      <c r="H81" s="376"/>
      <c r="I81" s="376"/>
      <c r="J81" s="377">
        <v>663.75</v>
      </c>
      <c r="K81" s="376"/>
      <c r="L81" s="377">
        <v>526.85</v>
      </c>
      <c r="M81" s="376"/>
      <c r="N81" s="378"/>
      <c r="V81" s="361"/>
      <c r="W81" s="367"/>
      <c r="AB81" s="335" t="s">
        <v>450</v>
      </c>
      <c r="AC81" s="367"/>
      <c r="AD81" s="384"/>
    </row>
    <row r="82" spans="1:30" s="332" customFormat="1" ht="12" x14ac:dyDescent="0.2">
      <c r="A82" s="372"/>
      <c r="B82" s="371"/>
      <c r="C82" s="1065" t="s">
        <v>451</v>
      </c>
      <c r="D82" s="1065"/>
      <c r="E82" s="1065"/>
      <c r="F82" s="373"/>
      <c r="G82" s="373"/>
      <c r="H82" s="373"/>
      <c r="I82" s="373"/>
      <c r="J82" s="374"/>
      <c r="K82" s="373"/>
      <c r="L82" s="374">
        <v>526.85</v>
      </c>
      <c r="M82" s="373"/>
      <c r="N82" s="375"/>
      <c r="V82" s="361"/>
      <c r="W82" s="367"/>
      <c r="AA82" s="335" t="s">
        <v>451</v>
      </c>
      <c r="AC82" s="367"/>
      <c r="AD82" s="384"/>
    </row>
    <row r="83" spans="1:30" s="332" customFormat="1" ht="22.5" x14ac:dyDescent="0.2">
      <c r="A83" s="372"/>
      <c r="B83" s="371" t="s">
        <v>668</v>
      </c>
      <c r="C83" s="1065" t="s">
        <v>669</v>
      </c>
      <c r="D83" s="1065"/>
      <c r="E83" s="1065"/>
      <c r="F83" s="373" t="s">
        <v>454</v>
      </c>
      <c r="G83" s="373" t="s">
        <v>670</v>
      </c>
      <c r="H83" s="373"/>
      <c r="I83" s="373" t="s">
        <v>670</v>
      </c>
      <c r="J83" s="374"/>
      <c r="K83" s="373"/>
      <c r="L83" s="374">
        <v>468.9</v>
      </c>
      <c r="M83" s="373"/>
      <c r="N83" s="375"/>
      <c r="V83" s="361"/>
      <c r="W83" s="367"/>
      <c r="AA83" s="335" t="s">
        <v>669</v>
      </c>
      <c r="AC83" s="367"/>
      <c r="AD83" s="384"/>
    </row>
    <row r="84" spans="1:30" s="332" customFormat="1" ht="22.5" x14ac:dyDescent="0.2">
      <c r="A84" s="372"/>
      <c r="B84" s="371" t="s">
        <v>671</v>
      </c>
      <c r="C84" s="1065" t="s">
        <v>672</v>
      </c>
      <c r="D84" s="1065"/>
      <c r="E84" s="1065"/>
      <c r="F84" s="373" t="s">
        <v>454</v>
      </c>
      <c r="G84" s="373" t="s">
        <v>673</v>
      </c>
      <c r="H84" s="373"/>
      <c r="I84" s="373" t="s">
        <v>673</v>
      </c>
      <c r="J84" s="374"/>
      <c r="K84" s="373"/>
      <c r="L84" s="374">
        <v>210.74</v>
      </c>
      <c r="M84" s="373"/>
      <c r="N84" s="375"/>
      <c r="V84" s="361"/>
      <c r="W84" s="367"/>
      <c r="AA84" s="335" t="s">
        <v>672</v>
      </c>
      <c r="AC84" s="367"/>
      <c r="AD84" s="384"/>
    </row>
    <row r="85" spans="1:30" s="332" customFormat="1" ht="12" x14ac:dyDescent="0.2">
      <c r="A85" s="379"/>
      <c r="B85" s="380"/>
      <c r="C85" s="1068" t="s">
        <v>459</v>
      </c>
      <c r="D85" s="1068"/>
      <c r="E85" s="1068"/>
      <c r="F85" s="364"/>
      <c r="G85" s="364"/>
      <c r="H85" s="364"/>
      <c r="I85" s="364"/>
      <c r="J85" s="365"/>
      <c r="K85" s="364"/>
      <c r="L85" s="365">
        <v>1206.49</v>
      </c>
      <c r="M85" s="376"/>
      <c r="N85" s="366"/>
      <c r="V85" s="361"/>
      <c r="W85" s="367"/>
      <c r="AC85" s="367" t="s">
        <v>459</v>
      </c>
      <c r="AD85" s="384"/>
    </row>
    <row r="86" spans="1:30" s="332" customFormat="1" ht="33.75" x14ac:dyDescent="0.2">
      <c r="A86" s="362" t="s">
        <v>472</v>
      </c>
      <c r="B86" s="363" t="s">
        <v>2304</v>
      </c>
      <c r="C86" s="1068" t="s">
        <v>2305</v>
      </c>
      <c r="D86" s="1068"/>
      <c r="E86" s="1068"/>
      <c r="F86" s="364" t="s">
        <v>644</v>
      </c>
      <c r="G86" s="364"/>
      <c r="H86" s="364"/>
      <c r="I86" s="364" t="s">
        <v>5490</v>
      </c>
      <c r="J86" s="365">
        <v>55.26</v>
      </c>
      <c r="K86" s="364"/>
      <c r="L86" s="365">
        <v>4455.6099999999997</v>
      </c>
      <c r="M86" s="364"/>
      <c r="N86" s="366"/>
      <c r="V86" s="361"/>
      <c r="W86" s="367" t="s">
        <v>2305</v>
      </c>
      <c r="AC86" s="367"/>
      <c r="AD86" s="384"/>
    </row>
    <row r="87" spans="1:30" s="332" customFormat="1" ht="12" x14ac:dyDescent="0.2">
      <c r="A87" s="379"/>
      <c r="B87" s="380"/>
      <c r="C87" s="340" t="s">
        <v>462</v>
      </c>
      <c r="D87" s="385"/>
      <c r="E87" s="385"/>
      <c r="F87" s="386"/>
      <c r="G87" s="386"/>
      <c r="H87" s="386"/>
      <c r="I87" s="386"/>
      <c r="J87" s="387"/>
      <c r="K87" s="386"/>
      <c r="L87" s="387"/>
      <c r="M87" s="388"/>
      <c r="N87" s="389"/>
      <c r="V87" s="361"/>
      <c r="W87" s="367"/>
      <c r="AC87" s="367"/>
      <c r="AD87" s="384"/>
    </row>
    <row r="88" spans="1:30" s="332" customFormat="1" ht="12" x14ac:dyDescent="0.2">
      <c r="A88" s="368"/>
      <c r="B88" s="369"/>
      <c r="C88" s="1065" t="s">
        <v>5491</v>
      </c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72"/>
      <c r="V88" s="361"/>
      <c r="W88" s="367"/>
      <c r="X88" s="335" t="s">
        <v>5491</v>
      </c>
      <c r="AC88" s="367"/>
      <c r="AD88" s="384"/>
    </row>
    <row r="89" spans="1:30" s="332" customFormat="1" ht="22.5" x14ac:dyDescent="0.2">
      <c r="A89" s="362" t="s">
        <v>476</v>
      </c>
      <c r="B89" s="363" t="s">
        <v>4678</v>
      </c>
      <c r="C89" s="1068" t="s">
        <v>4679</v>
      </c>
      <c r="D89" s="1068"/>
      <c r="E89" s="1068"/>
      <c r="F89" s="364" t="s">
        <v>660</v>
      </c>
      <c r="G89" s="364"/>
      <c r="H89" s="364"/>
      <c r="I89" s="364" t="s">
        <v>3187</v>
      </c>
      <c r="J89" s="365"/>
      <c r="K89" s="364"/>
      <c r="L89" s="365"/>
      <c r="M89" s="364"/>
      <c r="N89" s="366"/>
      <c r="V89" s="361"/>
      <c r="W89" s="367" t="s">
        <v>4679</v>
      </c>
      <c r="AC89" s="367"/>
      <c r="AD89" s="384"/>
    </row>
    <row r="90" spans="1:30" s="332" customFormat="1" ht="12" x14ac:dyDescent="0.2">
      <c r="A90" s="368"/>
      <c r="B90" s="369"/>
      <c r="C90" s="1065" t="s">
        <v>5492</v>
      </c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72"/>
      <c r="V90" s="361"/>
      <c r="W90" s="367"/>
      <c r="X90" s="335" t="s">
        <v>5492</v>
      </c>
      <c r="AC90" s="367"/>
      <c r="AD90" s="384"/>
    </row>
    <row r="91" spans="1:30" s="332" customFormat="1" ht="33.75" x14ac:dyDescent="0.2">
      <c r="A91" s="370"/>
      <c r="B91" s="371" t="s">
        <v>430</v>
      </c>
      <c r="C91" s="1065" t="s">
        <v>431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Y91" s="335" t="s">
        <v>431</v>
      </c>
      <c r="AC91" s="367"/>
      <c r="AD91" s="384"/>
    </row>
    <row r="92" spans="1:30" s="332" customFormat="1" ht="12" x14ac:dyDescent="0.2">
      <c r="A92" s="372"/>
      <c r="B92" s="371" t="s">
        <v>423</v>
      </c>
      <c r="C92" s="1065" t="s">
        <v>432</v>
      </c>
      <c r="D92" s="1065"/>
      <c r="E92" s="1065"/>
      <c r="F92" s="373"/>
      <c r="G92" s="373"/>
      <c r="H92" s="373"/>
      <c r="I92" s="373"/>
      <c r="J92" s="374">
        <v>729</v>
      </c>
      <c r="K92" s="373" t="s">
        <v>436</v>
      </c>
      <c r="L92" s="374">
        <v>792.79</v>
      </c>
      <c r="M92" s="373"/>
      <c r="N92" s="375"/>
      <c r="V92" s="361"/>
      <c r="W92" s="367"/>
      <c r="Z92" s="335" t="s">
        <v>432</v>
      </c>
      <c r="AC92" s="367"/>
      <c r="AD92" s="384"/>
    </row>
    <row r="93" spans="1:30" s="332" customFormat="1" ht="12" x14ac:dyDescent="0.2">
      <c r="A93" s="372"/>
      <c r="B93" s="371"/>
      <c r="C93" s="1065" t="s">
        <v>443</v>
      </c>
      <c r="D93" s="1065"/>
      <c r="E93" s="1065"/>
      <c r="F93" s="373" t="s">
        <v>444</v>
      </c>
      <c r="G93" s="373" t="s">
        <v>1524</v>
      </c>
      <c r="H93" s="373" t="s">
        <v>436</v>
      </c>
      <c r="I93" s="373" t="s">
        <v>5493</v>
      </c>
      <c r="J93" s="374"/>
      <c r="K93" s="373"/>
      <c r="L93" s="374"/>
      <c r="M93" s="373"/>
      <c r="N93" s="375"/>
      <c r="V93" s="361"/>
      <c r="W93" s="367"/>
      <c r="AA93" s="335" t="s">
        <v>443</v>
      </c>
      <c r="AC93" s="367"/>
      <c r="AD93" s="384"/>
    </row>
    <row r="94" spans="1:30" s="332" customFormat="1" ht="12" x14ac:dyDescent="0.2">
      <c r="A94" s="372"/>
      <c r="B94" s="371"/>
      <c r="C94" s="1077" t="s">
        <v>450</v>
      </c>
      <c r="D94" s="1077"/>
      <c r="E94" s="1077"/>
      <c r="F94" s="376"/>
      <c r="G94" s="376"/>
      <c r="H94" s="376"/>
      <c r="I94" s="376"/>
      <c r="J94" s="377">
        <v>729</v>
      </c>
      <c r="K94" s="376"/>
      <c r="L94" s="377">
        <v>792.79</v>
      </c>
      <c r="M94" s="376"/>
      <c r="N94" s="378"/>
      <c r="V94" s="361"/>
      <c r="W94" s="367"/>
      <c r="AB94" s="335" t="s">
        <v>450</v>
      </c>
      <c r="AC94" s="367"/>
      <c r="AD94" s="384"/>
    </row>
    <row r="95" spans="1:30" s="332" customFormat="1" ht="12" x14ac:dyDescent="0.2">
      <c r="A95" s="372"/>
      <c r="B95" s="371"/>
      <c r="C95" s="1065" t="s">
        <v>451</v>
      </c>
      <c r="D95" s="1065"/>
      <c r="E95" s="1065"/>
      <c r="F95" s="373"/>
      <c r="G95" s="373"/>
      <c r="H95" s="373"/>
      <c r="I95" s="373"/>
      <c r="J95" s="374"/>
      <c r="K95" s="373"/>
      <c r="L95" s="374">
        <v>792.79</v>
      </c>
      <c r="M95" s="373"/>
      <c r="N95" s="375"/>
      <c r="V95" s="361"/>
      <c r="W95" s="367"/>
      <c r="AA95" s="335" t="s">
        <v>451</v>
      </c>
      <c r="AC95" s="367"/>
      <c r="AD95" s="384"/>
    </row>
    <row r="96" spans="1:30" s="332" customFormat="1" ht="22.5" x14ac:dyDescent="0.2">
      <c r="A96" s="372"/>
      <c r="B96" s="371" t="s">
        <v>668</v>
      </c>
      <c r="C96" s="1065" t="s">
        <v>669</v>
      </c>
      <c r="D96" s="1065"/>
      <c r="E96" s="1065"/>
      <c r="F96" s="373" t="s">
        <v>454</v>
      </c>
      <c r="G96" s="373" t="s">
        <v>670</v>
      </c>
      <c r="H96" s="373"/>
      <c r="I96" s="373" t="s">
        <v>670</v>
      </c>
      <c r="J96" s="374"/>
      <c r="K96" s="373"/>
      <c r="L96" s="374">
        <v>705.58</v>
      </c>
      <c r="M96" s="373"/>
      <c r="N96" s="375"/>
      <c r="V96" s="361"/>
      <c r="W96" s="367"/>
      <c r="AA96" s="335" t="s">
        <v>669</v>
      </c>
      <c r="AC96" s="367"/>
      <c r="AD96" s="384"/>
    </row>
    <row r="97" spans="1:30" s="332" customFormat="1" ht="22.5" x14ac:dyDescent="0.2">
      <c r="A97" s="372"/>
      <c r="B97" s="371" t="s">
        <v>671</v>
      </c>
      <c r="C97" s="1065" t="s">
        <v>672</v>
      </c>
      <c r="D97" s="1065"/>
      <c r="E97" s="1065"/>
      <c r="F97" s="373" t="s">
        <v>454</v>
      </c>
      <c r="G97" s="373" t="s">
        <v>673</v>
      </c>
      <c r="H97" s="373"/>
      <c r="I97" s="373" t="s">
        <v>673</v>
      </c>
      <c r="J97" s="374"/>
      <c r="K97" s="373"/>
      <c r="L97" s="374">
        <v>317.12</v>
      </c>
      <c r="M97" s="373"/>
      <c r="N97" s="375"/>
      <c r="V97" s="361"/>
      <c r="W97" s="367"/>
      <c r="AA97" s="335" t="s">
        <v>672</v>
      </c>
      <c r="AC97" s="367"/>
      <c r="AD97" s="384"/>
    </row>
    <row r="98" spans="1:30" s="332" customFormat="1" ht="12" x14ac:dyDescent="0.2">
      <c r="A98" s="379"/>
      <c r="B98" s="380"/>
      <c r="C98" s="1068" t="s">
        <v>459</v>
      </c>
      <c r="D98" s="1068"/>
      <c r="E98" s="1068"/>
      <c r="F98" s="364"/>
      <c r="G98" s="364"/>
      <c r="H98" s="364"/>
      <c r="I98" s="364"/>
      <c r="J98" s="365"/>
      <c r="K98" s="364"/>
      <c r="L98" s="365">
        <v>1815.49</v>
      </c>
      <c r="M98" s="376"/>
      <c r="N98" s="366"/>
      <c r="V98" s="361"/>
      <c r="W98" s="367"/>
      <c r="AC98" s="367" t="s">
        <v>459</v>
      </c>
      <c r="AD98" s="384"/>
    </row>
    <row r="99" spans="1:30" s="332" customFormat="1" ht="45" x14ac:dyDescent="0.2">
      <c r="A99" s="362" t="s">
        <v>481</v>
      </c>
      <c r="B99" s="363" t="s">
        <v>687</v>
      </c>
      <c r="C99" s="1068" t="s">
        <v>688</v>
      </c>
      <c r="D99" s="1068"/>
      <c r="E99" s="1068"/>
      <c r="F99" s="364" t="s">
        <v>648</v>
      </c>
      <c r="G99" s="364"/>
      <c r="H99" s="364"/>
      <c r="I99" s="364" t="s">
        <v>5494</v>
      </c>
      <c r="J99" s="365"/>
      <c r="K99" s="364"/>
      <c r="L99" s="365"/>
      <c r="M99" s="364"/>
      <c r="N99" s="366"/>
      <c r="V99" s="361"/>
      <c r="W99" s="367" t="s">
        <v>688</v>
      </c>
      <c r="AC99" s="367"/>
      <c r="AD99" s="384"/>
    </row>
    <row r="100" spans="1:30" s="332" customFormat="1" ht="12" x14ac:dyDescent="0.2">
      <c r="A100" s="368"/>
      <c r="B100" s="369"/>
      <c r="C100" s="1065" t="s">
        <v>5495</v>
      </c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72"/>
      <c r="V100" s="361"/>
      <c r="W100" s="367"/>
      <c r="X100" s="335" t="s">
        <v>5495</v>
      </c>
      <c r="AC100" s="367"/>
      <c r="AD100" s="384"/>
    </row>
    <row r="101" spans="1:30" s="332" customFormat="1" ht="33.75" x14ac:dyDescent="0.2">
      <c r="A101" s="370"/>
      <c r="B101" s="371" t="s">
        <v>430</v>
      </c>
      <c r="C101" s="1065" t="s">
        <v>431</v>
      </c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72"/>
      <c r="V101" s="361"/>
      <c r="W101" s="367"/>
      <c r="Y101" s="335" t="s">
        <v>431</v>
      </c>
      <c r="AC101" s="367"/>
      <c r="AD101" s="384"/>
    </row>
    <row r="102" spans="1:30" s="332" customFormat="1" ht="12" x14ac:dyDescent="0.2">
      <c r="A102" s="372"/>
      <c r="B102" s="371" t="s">
        <v>434</v>
      </c>
      <c r="C102" s="1065" t="s">
        <v>435</v>
      </c>
      <c r="D102" s="1065"/>
      <c r="E102" s="1065"/>
      <c r="F102" s="373"/>
      <c r="G102" s="373"/>
      <c r="H102" s="373"/>
      <c r="I102" s="373"/>
      <c r="J102" s="374">
        <v>284.17</v>
      </c>
      <c r="K102" s="373" t="s">
        <v>436</v>
      </c>
      <c r="L102" s="374">
        <v>353.83</v>
      </c>
      <c r="M102" s="373"/>
      <c r="N102" s="375"/>
      <c r="V102" s="361"/>
      <c r="W102" s="367"/>
      <c r="Z102" s="335" t="s">
        <v>435</v>
      </c>
      <c r="AC102" s="367"/>
      <c r="AD102" s="384"/>
    </row>
    <row r="103" spans="1:30" s="332" customFormat="1" ht="12" x14ac:dyDescent="0.2">
      <c r="A103" s="372"/>
      <c r="B103" s="371" t="s">
        <v>437</v>
      </c>
      <c r="C103" s="1065" t="s">
        <v>438</v>
      </c>
      <c r="D103" s="1065"/>
      <c r="E103" s="1065"/>
      <c r="F103" s="373"/>
      <c r="G103" s="373"/>
      <c r="H103" s="373"/>
      <c r="I103" s="373"/>
      <c r="J103" s="374">
        <v>28.89</v>
      </c>
      <c r="K103" s="373" t="s">
        <v>436</v>
      </c>
      <c r="L103" s="374">
        <v>35.97</v>
      </c>
      <c r="M103" s="373"/>
      <c r="N103" s="375"/>
      <c r="V103" s="361"/>
      <c r="W103" s="367"/>
      <c r="Z103" s="335" t="s">
        <v>438</v>
      </c>
      <c r="AC103" s="367"/>
      <c r="AD103" s="384"/>
    </row>
    <row r="104" spans="1:30" s="332" customFormat="1" ht="12" x14ac:dyDescent="0.2">
      <c r="A104" s="372"/>
      <c r="B104" s="371"/>
      <c r="C104" s="1065" t="s">
        <v>447</v>
      </c>
      <c r="D104" s="1065"/>
      <c r="E104" s="1065"/>
      <c r="F104" s="373" t="s">
        <v>444</v>
      </c>
      <c r="G104" s="373" t="s">
        <v>690</v>
      </c>
      <c r="H104" s="373" t="s">
        <v>436</v>
      </c>
      <c r="I104" s="373" t="s">
        <v>5496</v>
      </c>
      <c r="J104" s="374"/>
      <c r="K104" s="373"/>
      <c r="L104" s="374"/>
      <c r="M104" s="373"/>
      <c r="N104" s="375"/>
      <c r="V104" s="361"/>
      <c r="W104" s="367"/>
      <c r="AA104" s="335" t="s">
        <v>447</v>
      </c>
      <c r="AC104" s="367"/>
      <c r="AD104" s="384"/>
    </row>
    <row r="105" spans="1:30" s="332" customFormat="1" ht="12" x14ac:dyDescent="0.2">
      <c r="A105" s="372"/>
      <c r="B105" s="371"/>
      <c r="C105" s="1077" t="s">
        <v>450</v>
      </c>
      <c r="D105" s="1077"/>
      <c r="E105" s="1077"/>
      <c r="F105" s="376"/>
      <c r="G105" s="376"/>
      <c r="H105" s="376"/>
      <c r="I105" s="376"/>
      <c r="J105" s="377">
        <v>284.17</v>
      </c>
      <c r="K105" s="376"/>
      <c r="L105" s="377">
        <v>353.83</v>
      </c>
      <c r="M105" s="376"/>
      <c r="N105" s="378"/>
      <c r="V105" s="361"/>
      <c r="W105" s="367"/>
      <c r="AB105" s="335" t="s">
        <v>450</v>
      </c>
      <c r="AC105" s="367"/>
      <c r="AD105" s="384"/>
    </row>
    <row r="106" spans="1:30" s="332" customFormat="1" ht="12" x14ac:dyDescent="0.2">
      <c r="A106" s="372"/>
      <c r="B106" s="371"/>
      <c r="C106" s="1065" t="s">
        <v>451</v>
      </c>
      <c r="D106" s="1065"/>
      <c r="E106" s="1065"/>
      <c r="F106" s="373"/>
      <c r="G106" s="373"/>
      <c r="H106" s="373"/>
      <c r="I106" s="373"/>
      <c r="J106" s="374"/>
      <c r="K106" s="373"/>
      <c r="L106" s="374">
        <v>35.97</v>
      </c>
      <c r="M106" s="373"/>
      <c r="N106" s="375"/>
      <c r="V106" s="361"/>
      <c r="W106" s="367"/>
      <c r="AA106" s="335" t="s">
        <v>451</v>
      </c>
      <c r="AC106" s="367"/>
      <c r="AD106" s="384"/>
    </row>
    <row r="107" spans="1:30" s="332" customFormat="1" ht="22.5" x14ac:dyDescent="0.2">
      <c r="A107" s="372"/>
      <c r="B107" s="371" t="s">
        <v>652</v>
      </c>
      <c r="C107" s="1065" t="s">
        <v>653</v>
      </c>
      <c r="D107" s="1065"/>
      <c r="E107" s="1065"/>
      <c r="F107" s="373" t="s">
        <v>454</v>
      </c>
      <c r="G107" s="373" t="s">
        <v>654</v>
      </c>
      <c r="H107" s="373"/>
      <c r="I107" s="373" t="s">
        <v>654</v>
      </c>
      <c r="J107" s="374"/>
      <c r="K107" s="373"/>
      <c r="L107" s="374">
        <v>33.090000000000003</v>
      </c>
      <c r="M107" s="373"/>
      <c r="N107" s="375"/>
      <c r="V107" s="361"/>
      <c r="W107" s="367"/>
      <c r="AA107" s="335" t="s">
        <v>653</v>
      </c>
      <c r="AC107" s="367"/>
      <c r="AD107" s="384"/>
    </row>
    <row r="108" spans="1:30" s="332" customFormat="1" ht="22.5" x14ac:dyDescent="0.2">
      <c r="A108" s="372"/>
      <c r="B108" s="371" t="s">
        <v>655</v>
      </c>
      <c r="C108" s="1065" t="s">
        <v>656</v>
      </c>
      <c r="D108" s="1065"/>
      <c r="E108" s="1065"/>
      <c r="F108" s="373" t="s">
        <v>454</v>
      </c>
      <c r="G108" s="373" t="s">
        <v>657</v>
      </c>
      <c r="H108" s="373"/>
      <c r="I108" s="373" t="s">
        <v>657</v>
      </c>
      <c r="J108" s="374"/>
      <c r="K108" s="373"/>
      <c r="L108" s="374">
        <v>16.55</v>
      </c>
      <c r="M108" s="373"/>
      <c r="N108" s="375"/>
      <c r="V108" s="361"/>
      <c r="W108" s="367"/>
      <c r="AA108" s="335" t="s">
        <v>656</v>
      </c>
      <c r="AC108" s="367"/>
      <c r="AD108" s="384"/>
    </row>
    <row r="109" spans="1:30" s="332" customFormat="1" ht="12" x14ac:dyDescent="0.2">
      <c r="A109" s="379"/>
      <c r="B109" s="380"/>
      <c r="C109" s="1068" t="s">
        <v>459</v>
      </c>
      <c r="D109" s="1068"/>
      <c r="E109" s="1068"/>
      <c r="F109" s="364"/>
      <c r="G109" s="364"/>
      <c r="H109" s="364"/>
      <c r="I109" s="364"/>
      <c r="J109" s="365"/>
      <c r="K109" s="364"/>
      <c r="L109" s="365">
        <v>403.47</v>
      </c>
      <c r="M109" s="376"/>
      <c r="N109" s="366"/>
      <c r="V109" s="361"/>
      <c r="W109" s="367"/>
      <c r="AC109" s="367" t="s">
        <v>459</v>
      </c>
      <c r="AD109" s="384"/>
    </row>
    <row r="110" spans="1:30" s="332" customFormat="1" ht="33.75" x14ac:dyDescent="0.2">
      <c r="A110" s="362" t="s">
        <v>496</v>
      </c>
      <c r="B110" s="363" t="s">
        <v>692</v>
      </c>
      <c r="C110" s="1068" t="s">
        <v>693</v>
      </c>
      <c r="D110" s="1068"/>
      <c r="E110" s="1068"/>
      <c r="F110" s="364" t="s">
        <v>648</v>
      </c>
      <c r="G110" s="364"/>
      <c r="H110" s="364"/>
      <c r="I110" s="364" t="s">
        <v>5494</v>
      </c>
      <c r="J110" s="365"/>
      <c r="K110" s="364"/>
      <c r="L110" s="365"/>
      <c r="M110" s="364"/>
      <c r="N110" s="366"/>
      <c r="V110" s="361"/>
      <c r="W110" s="367" t="s">
        <v>693</v>
      </c>
      <c r="AC110" s="367"/>
      <c r="AD110" s="384"/>
    </row>
    <row r="111" spans="1:30" s="332" customFormat="1" ht="12" x14ac:dyDescent="0.2">
      <c r="A111" s="368"/>
      <c r="B111" s="369"/>
      <c r="C111" s="1065" t="s">
        <v>5495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35" t="s">
        <v>5495</v>
      </c>
      <c r="AC111" s="367"/>
      <c r="AD111" s="384"/>
    </row>
    <row r="112" spans="1:30" s="332" customFormat="1" ht="33.75" x14ac:dyDescent="0.2">
      <c r="A112" s="370"/>
      <c r="B112" s="371" t="s">
        <v>430</v>
      </c>
      <c r="C112" s="1065" t="s">
        <v>431</v>
      </c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72"/>
      <c r="V112" s="361"/>
      <c r="W112" s="367"/>
      <c r="Y112" s="335" t="s">
        <v>431</v>
      </c>
      <c r="AC112" s="367"/>
      <c r="AD112" s="384"/>
    </row>
    <row r="113" spans="1:30" s="332" customFormat="1" ht="12" x14ac:dyDescent="0.2">
      <c r="A113" s="372"/>
      <c r="B113" s="371" t="s">
        <v>434</v>
      </c>
      <c r="C113" s="1065" t="s">
        <v>435</v>
      </c>
      <c r="D113" s="1065"/>
      <c r="E113" s="1065"/>
      <c r="F113" s="373"/>
      <c r="G113" s="373"/>
      <c r="H113" s="373"/>
      <c r="I113" s="373"/>
      <c r="J113" s="374">
        <v>132.79</v>
      </c>
      <c r="K113" s="373" t="s">
        <v>436</v>
      </c>
      <c r="L113" s="374">
        <v>165.34</v>
      </c>
      <c r="M113" s="373"/>
      <c r="N113" s="375"/>
      <c r="V113" s="361"/>
      <c r="W113" s="367"/>
      <c r="Z113" s="335" t="s">
        <v>435</v>
      </c>
      <c r="AC113" s="367"/>
      <c r="AD113" s="384"/>
    </row>
    <row r="114" spans="1:30" s="332" customFormat="1" ht="12" x14ac:dyDescent="0.2">
      <c r="A114" s="372"/>
      <c r="B114" s="371" t="s">
        <v>437</v>
      </c>
      <c r="C114" s="1065" t="s">
        <v>438</v>
      </c>
      <c r="D114" s="1065"/>
      <c r="E114" s="1065"/>
      <c r="F114" s="373"/>
      <c r="G114" s="373"/>
      <c r="H114" s="373"/>
      <c r="I114" s="373"/>
      <c r="J114" s="374">
        <v>13.5</v>
      </c>
      <c r="K114" s="373" t="s">
        <v>436</v>
      </c>
      <c r="L114" s="374">
        <v>16.809999999999999</v>
      </c>
      <c r="M114" s="373"/>
      <c r="N114" s="375"/>
      <c r="V114" s="361"/>
      <c r="W114" s="367"/>
      <c r="Z114" s="335" t="s">
        <v>438</v>
      </c>
      <c r="AC114" s="367"/>
      <c r="AD114" s="384"/>
    </row>
    <row r="115" spans="1:30" s="332" customFormat="1" ht="12" x14ac:dyDescent="0.2">
      <c r="A115" s="372"/>
      <c r="B115" s="371"/>
      <c r="C115" s="1065" t="s">
        <v>447</v>
      </c>
      <c r="D115" s="1065"/>
      <c r="E115" s="1065"/>
      <c r="F115" s="373" t="s">
        <v>444</v>
      </c>
      <c r="G115" s="373" t="s">
        <v>423</v>
      </c>
      <c r="H115" s="373" t="s">
        <v>436</v>
      </c>
      <c r="I115" s="373" t="s">
        <v>5497</v>
      </c>
      <c r="J115" s="374"/>
      <c r="K115" s="373"/>
      <c r="L115" s="374"/>
      <c r="M115" s="373"/>
      <c r="N115" s="375"/>
      <c r="V115" s="361"/>
      <c r="W115" s="367"/>
      <c r="AA115" s="335" t="s">
        <v>447</v>
      </c>
      <c r="AC115" s="367"/>
      <c r="AD115" s="384"/>
    </row>
    <row r="116" spans="1:30" s="332" customFormat="1" ht="12" x14ac:dyDescent="0.2">
      <c r="A116" s="372"/>
      <c r="B116" s="371"/>
      <c r="C116" s="1077" t="s">
        <v>450</v>
      </c>
      <c r="D116" s="1077"/>
      <c r="E116" s="1077"/>
      <c r="F116" s="376"/>
      <c r="G116" s="376"/>
      <c r="H116" s="376"/>
      <c r="I116" s="376"/>
      <c r="J116" s="377">
        <v>132.79</v>
      </c>
      <c r="K116" s="376"/>
      <c r="L116" s="377">
        <v>165.34</v>
      </c>
      <c r="M116" s="376"/>
      <c r="N116" s="378"/>
      <c r="V116" s="361"/>
      <c r="W116" s="367"/>
      <c r="AB116" s="335" t="s">
        <v>450</v>
      </c>
      <c r="AC116" s="367"/>
      <c r="AD116" s="384"/>
    </row>
    <row r="117" spans="1:30" s="332" customFormat="1" ht="12" x14ac:dyDescent="0.2">
      <c r="A117" s="372"/>
      <c r="B117" s="371"/>
      <c r="C117" s="1065" t="s">
        <v>451</v>
      </c>
      <c r="D117" s="1065"/>
      <c r="E117" s="1065"/>
      <c r="F117" s="373"/>
      <c r="G117" s="373"/>
      <c r="H117" s="373"/>
      <c r="I117" s="373"/>
      <c r="J117" s="374"/>
      <c r="K117" s="373"/>
      <c r="L117" s="374">
        <v>16.809999999999999</v>
      </c>
      <c r="M117" s="373"/>
      <c r="N117" s="375"/>
      <c r="V117" s="361"/>
      <c r="W117" s="367"/>
      <c r="AA117" s="335" t="s">
        <v>451</v>
      </c>
      <c r="AC117" s="367"/>
      <c r="AD117" s="384"/>
    </row>
    <row r="118" spans="1:30" s="332" customFormat="1" ht="22.5" x14ac:dyDescent="0.2">
      <c r="A118" s="372"/>
      <c r="B118" s="371" t="s">
        <v>652</v>
      </c>
      <c r="C118" s="1065" t="s">
        <v>653</v>
      </c>
      <c r="D118" s="1065"/>
      <c r="E118" s="1065"/>
      <c r="F118" s="373" t="s">
        <v>454</v>
      </c>
      <c r="G118" s="373" t="s">
        <v>654</v>
      </c>
      <c r="H118" s="373"/>
      <c r="I118" s="373" t="s">
        <v>654</v>
      </c>
      <c r="J118" s="374"/>
      <c r="K118" s="373"/>
      <c r="L118" s="374">
        <v>15.47</v>
      </c>
      <c r="M118" s="373"/>
      <c r="N118" s="375"/>
      <c r="V118" s="361"/>
      <c r="W118" s="367"/>
      <c r="AA118" s="335" t="s">
        <v>653</v>
      </c>
      <c r="AC118" s="367"/>
      <c r="AD118" s="384"/>
    </row>
    <row r="119" spans="1:30" s="332" customFormat="1" ht="22.5" x14ac:dyDescent="0.2">
      <c r="A119" s="372"/>
      <c r="B119" s="371" t="s">
        <v>655</v>
      </c>
      <c r="C119" s="1065" t="s">
        <v>656</v>
      </c>
      <c r="D119" s="1065"/>
      <c r="E119" s="1065"/>
      <c r="F119" s="373" t="s">
        <v>454</v>
      </c>
      <c r="G119" s="373" t="s">
        <v>657</v>
      </c>
      <c r="H119" s="373"/>
      <c r="I119" s="373" t="s">
        <v>657</v>
      </c>
      <c r="J119" s="374"/>
      <c r="K119" s="373"/>
      <c r="L119" s="374">
        <v>7.73</v>
      </c>
      <c r="M119" s="373"/>
      <c r="N119" s="375"/>
      <c r="V119" s="361"/>
      <c r="W119" s="367"/>
      <c r="AA119" s="335" t="s">
        <v>656</v>
      </c>
      <c r="AC119" s="367"/>
      <c r="AD119" s="384"/>
    </row>
    <row r="120" spans="1:30" s="332" customFormat="1" ht="12" x14ac:dyDescent="0.2">
      <c r="A120" s="379"/>
      <c r="B120" s="380"/>
      <c r="C120" s="1068" t="s">
        <v>459</v>
      </c>
      <c r="D120" s="1068"/>
      <c r="E120" s="1068"/>
      <c r="F120" s="364"/>
      <c r="G120" s="364"/>
      <c r="H120" s="364"/>
      <c r="I120" s="364"/>
      <c r="J120" s="365"/>
      <c r="K120" s="364"/>
      <c r="L120" s="365">
        <v>188.54</v>
      </c>
      <c r="M120" s="376"/>
      <c r="N120" s="366"/>
      <c r="V120" s="361"/>
      <c r="W120" s="367"/>
      <c r="AC120" s="367" t="s">
        <v>459</v>
      </c>
      <c r="AD120" s="384"/>
    </row>
    <row r="121" spans="1:30" s="332" customFormat="1" ht="22.5" x14ac:dyDescent="0.2">
      <c r="A121" s="362" t="s">
        <v>499</v>
      </c>
      <c r="B121" s="363" t="s">
        <v>4495</v>
      </c>
      <c r="C121" s="1068" t="s">
        <v>4496</v>
      </c>
      <c r="D121" s="1068"/>
      <c r="E121" s="1068"/>
      <c r="F121" s="364" t="s">
        <v>660</v>
      </c>
      <c r="G121" s="364"/>
      <c r="H121" s="364"/>
      <c r="I121" s="364" t="s">
        <v>5498</v>
      </c>
      <c r="J121" s="365"/>
      <c r="K121" s="364"/>
      <c r="L121" s="365"/>
      <c r="M121" s="364"/>
      <c r="N121" s="366"/>
      <c r="V121" s="361"/>
      <c r="W121" s="367" t="s">
        <v>4496</v>
      </c>
      <c r="AC121" s="367"/>
      <c r="AD121" s="384"/>
    </row>
    <row r="122" spans="1:30" s="332" customFormat="1" ht="12" x14ac:dyDescent="0.2">
      <c r="A122" s="368"/>
      <c r="B122" s="369"/>
      <c r="C122" s="1065" t="s">
        <v>5499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X122" s="335" t="s">
        <v>5499</v>
      </c>
      <c r="AC122" s="367"/>
      <c r="AD122" s="384"/>
    </row>
    <row r="123" spans="1:30" s="332" customFormat="1" ht="33.75" x14ac:dyDescent="0.2">
      <c r="A123" s="370"/>
      <c r="B123" s="371" t="s">
        <v>430</v>
      </c>
      <c r="C123" s="1065" t="s">
        <v>431</v>
      </c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72"/>
      <c r="V123" s="361"/>
      <c r="W123" s="367"/>
      <c r="Y123" s="335" t="s">
        <v>431</v>
      </c>
      <c r="AC123" s="367"/>
      <c r="AD123" s="384"/>
    </row>
    <row r="124" spans="1:30" s="332" customFormat="1" ht="12" x14ac:dyDescent="0.2">
      <c r="A124" s="372"/>
      <c r="B124" s="371" t="s">
        <v>423</v>
      </c>
      <c r="C124" s="1065" t="s">
        <v>432</v>
      </c>
      <c r="D124" s="1065"/>
      <c r="E124" s="1065"/>
      <c r="F124" s="373"/>
      <c r="G124" s="373"/>
      <c r="H124" s="373"/>
      <c r="I124" s="373"/>
      <c r="J124" s="374">
        <v>106.88</v>
      </c>
      <c r="K124" s="373" t="s">
        <v>436</v>
      </c>
      <c r="L124" s="374">
        <v>1330.79</v>
      </c>
      <c r="M124" s="373"/>
      <c r="N124" s="375"/>
      <c r="V124" s="361"/>
      <c r="W124" s="367"/>
      <c r="Z124" s="335" t="s">
        <v>432</v>
      </c>
      <c r="AC124" s="367"/>
      <c r="AD124" s="384"/>
    </row>
    <row r="125" spans="1:30" s="332" customFormat="1" ht="12" x14ac:dyDescent="0.2">
      <c r="A125" s="372"/>
      <c r="B125" s="371" t="s">
        <v>434</v>
      </c>
      <c r="C125" s="1065" t="s">
        <v>435</v>
      </c>
      <c r="D125" s="1065"/>
      <c r="E125" s="1065"/>
      <c r="F125" s="373"/>
      <c r="G125" s="373"/>
      <c r="H125" s="373"/>
      <c r="I125" s="373"/>
      <c r="J125" s="374">
        <v>241.58</v>
      </c>
      <c r="K125" s="373" t="s">
        <v>436</v>
      </c>
      <c r="L125" s="374">
        <v>3007.97</v>
      </c>
      <c r="M125" s="373"/>
      <c r="N125" s="375"/>
      <c r="V125" s="361"/>
      <c r="W125" s="367"/>
      <c r="Z125" s="335" t="s">
        <v>435</v>
      </c>
      <c r="AC125" s="367"/>
      <c r="AD125" s="384"/>
    </row>
    <row r="126" spans="1:30" s="332" customFormat="1" ht="12" x14ac:dyDescent="0.2">
      <c r="A126" s="372"/>
      <c r="B126" s="371" t="s">
        <v>437</v>
      </c>
      <c r="C126" s="1065" t="s">
        <v>438</v>
      </c>
      <c r="D126" s="1065"/>
      <c r="E126" s="1065"/>
      <c r="F126" s="373"/>
      <c r="G126" s="373"/>
      <c r="H126" s="373"/>
      <c r="I126" s="373"/>
      <c r="J126" s="374">
        <v>26.36</v>
      </c>
      <c r="K126" s="373" t="s">
        <v>436</v>
      </c>
      <c r="L126" s="374">
        <v>328.21</v>
      </c>
      <c r="M126" s="373"/>
      <c r="N126" s="375"/>
      <c r="V126" s="361"/>
      <c r="W126" s="367"/>
      <c r="Z126" s="335" t="s">
        <v>438</v>
      </c>
      <c r="AC126" s="367"/>
      <c r="AD126" s="384"/>
    </row>
    <row r="127" spans="1:30" s="332" customFormat="1" ht="22.5" x14ac:dyDescent="0.2">
      <c r="A127" s="372"/>
      <c r="B127" s="371"/>
      <c r="C127" s="1065" t="s">
        <v>443</v>
      </c>
      <c r="D127" s="1065"/>
      <c r="E127" s="1065"/>
      <c r="F127" s="373" t="s">
        <v>444</v>
      </c>
      <c r="G127" s="373" t="s">
        <v>4499</v>
      </c>
      <c r="H127" s="373" t="s">
        <v>436</v>
      </c>
      <c r="I127" s="373" t="s">
        <v>5500</v>
      </c>
      <c r="J127" s="374"/>
      <c r="K127" s="373"/>
      <c r="L127" s="374"/>
      <c r="M127" s="373"/>
      <c r="N127" s="375"/>
      <c r="V127" s="361"/>
      <c r="W127" s="367"/>
      <c r="AA127" s="335" t="s">
        <v>443</v>
      </c>
      <c r="AC127" s="367"/>
      <c r="AD127" s="384"/>
    </row>
    <row r="128" spans="1:30" s="332" customFormat="1" ht="12" x14ac:dyDescent="0.2">
      <c r="A128" s="372"/>
      <c r="B128" s="371"/>
      <c r="C128" s="1065" t="s">
        <v>447</v>
      </c>
      <c r="D128" s="1065"/>
      <c r="E128" s="1065"/>
      <c r="F128" s="373" t="s">
        <v>444</v>
      </c>
      <c r="G128" s="373" t="s">
        <v>4501</v>
      </c>
      <c r="H128" s="373" t="s">
        <v>436</v>
      </c>
      <c r="I128" s="373" t="s">
        <v>5501</v>
      </c>
      <c r="J128" s="374"/>
      <c r="K128" s="373"/>
      <c r="L128" s="374"/>
      <c r="M128" s="373"/>
      <c r="N128" s="375"/>
      <c r="V128" s="361"/>
      <c r="W128" s="367"/>
      <c r="AA128" s="335" t="s">
        <v>447</v>
      </c>
      <c r="AC128" s="367"/>
      <c r="AD128" s="384"/>
    </row>
    <row r="129" spans="1:32" s="332" customFormat="1" ht="12" x14ac:dyDescent="0.2">
      <c r="A129" s="372"/>
      <c r="B129" s="371"/>
      <c r="C129" s="1077" t="s">
        <v>450</v>
      </c>
      <c r="D129" s="1077"/>
      <c r="E129" s="1077"/>
      <c r="F129" s="376"/>
      <c r="G129" s="376"/>
      <c r="H129" s="376"/>
      <c r="I129" s="376"/>
      <c r="J129" s="377">
        <v>348.46</v>
      </c>
      <c r="K129" s="376"/>
      <c r="L129" s="377">
        <v>4338.76</v>
      </c>
      <c r="M129" s="376"/>
      <c r="N129" s="378"/>
      <c r="V129" s="361"/>
      <c r="W129" s="367"/>
      <c r="AB129" s="335" t="s">
        <v>450</v>
      </c>
      <c r="AC129" s="367"/>
      <c r="AD129" s="384"/>
    </row>
    <row r="130" spans="1:32" s="332" customFormat="1" ht="12" x14ac:dyDescent="0.2">
      <c r="A130" s="372"/>
      <c r="B130" s="371"/>
      <c r="C130" s="1065" t="s">
        <v>451</v>
      </c>
      <c r="D130" s="1065"/>
      <c r="E130" s="1065"/>
      <c r="F130" s="373"/>
      <c r="G130" s="373"/>
      <c r="H130" s="373"/>
      <c r="I130" s="373"/>
      <c r="J130" s="374"/>
      <c r="K130" s="373"/>
      <c r="L130" s="374">
        <v>1659</v>
      </c>
      <c r="M130" s="373"/>
      <c r="N130" s="375"/>
      <c r="V130" s="361"/>
      <c r="W130" s="367"/>
      <c r="AA130" s="335" t="s">
        <v>451</v>
      </c>
      <c r="AC130" s="367"/>
      <c r="AD130" s="384"/>
    </row>
    <row r="131" spans="1:32" s="332" customFormat="1" ht="22.5" x14ac:dyDescent="0.2">
      <c r="A131" s="372"/>
      <c r="B131" s="371" t="s">
        <v>652</v>
      </c>
      <c r="C131" s="1065" t="s">
        <v>653</v>
      </c>
      <c r="D131" s="1065"/>
      <c r="E131" s="1065"/>
      <c r="F131" s="373" t="s">
        <v>454</v>
      </c>
      <c r="G131" s="373" t="s">
        <v>654</v>
      </c>
      <c r="H131" s="373"/>
      <c r="I131" s="373" t="s">
        <v>654</v>
      </c>
      <c r="J131" s="374"/>
      <c r="K131" s="373"/>
      <c r="L131" s="374">
        <v>1526.28</v>
      </c>
      <c r="M131" s="373"/>
      <c r="N131" s="375"/>
      <c r="V131" s="361"/>
      <c r="W131" s="367"/>
      <c r="AA131" s="335" t="s">
        <v>653</v>
      </c>
      <c r="AC131" s="367"/>
      <c r="AD131" s="384"/>
    </row>
    <row r="132" spans="1:32" s="332" customFormat="1" ht="22.5" x14ac:dyDescent="0.2">
      <c r="A132" s="372"/>
      <c r="B132" s="371" t="s">
        <v>655</v>
      </c>
      <c r="C132" s="1065" t="s">
        <v>656</v>
      </c>
      <c r="D132" s="1065"/>
      <c r="E132" s="1065"/>
      <c r="F132" s="373" t="s">
        <v>454</v>
      </c>
      <c r="G132" s="373" t="s">
        <v>657</v>
      </c>
      <c r="H132" s="373"/>
      <c r="I132" s="373" t="s">
        <v>657</v>
      </c>
      <c r="J132" s="374"/>
      <c r="K132" s="373"/>
      <c r="L132" s="374">
        <v>763.14</v>
      </c>
      <c r="M132" s="373"/>
      <c r="N132" s="375"/>
      <c r="V132" s="361"/>
      <c r="W132" s="367"/>
      <c r="AA132" s="335" t="s">
        <v>656</v>
      </c>
      <c r="AC132" s="367"/>
      <c r="AD132" s="384"/>
    </row>
    <row r="133" spans="1:32" s="332" customFormat="1" ht="12" x14ac:dyDescent="0.2">
      <c r="A133" s="379"/>
      <c r="B133" s="380"/>
      <c r="C133" s="1068" t="s">
        <v>459</v>
      </c>
      <c r="D133" s="1068"/>
      <c r="E133" s="1068"/>
      <c r="F133" s="364"/>
      <c r="G133" s="364"/>
      <c r="H133" s="364"/>
      <c r="I133" s="364"/>
      <c r="J133" s="365"/>
      <c r="K133" s="364"/>
      <c r="L133" s="365">
        <v>6628.18</v>
      </c>
      <c r="M133" s="376"/>
      <c r="N133" s="366"/>
      <c r="V133" s="361"/>
      <c r="W133" s="367"/>
      <c r="AC133" s="367" t="s">
        <v>459</v>
      </c>
      <c r="AD133" s="384"/>
    </row>
    <row r="134" spans="1:32" s="332" customFormat="1" ht="1.5" customHeight="1" x14ac:dyDescent="0.2">
      <c r="A134" s="386"/>
      <c r="B134" s="380"/>
      <c r="C134" s="380"/>
      <c r="D134" s="380"/>
      <c r="E134" s="380"/>
      <c r="F134" s="386"/>
      <c r="G134" s="386"/>
      <c r="H134" s="386"/>
      <c r="I134" s="386"/>
      <c r="J134" s="390"/>
      <c r="K134" s="386"/>
      <c r="L134" s="390"/>
      <c r="M134" s="373"/>
      <c r="N134" s="390"/>
      <c r="V134" s="361"/>
      <c r="W134" s="367"/>
      <c r="AC134" s="367"/>
      <c r="AD134" s="384"/>
    </row>
    <row r="135" spans="1:32" s="332" customFormat="1" ht="12" x14ac:dyDescent="0.2">
      <c r="A135" s="391"/>
      <c r="B135" s="392"/>
      <c r="C135" s="1068" t="s">
        <v>4698</v>
      </c>
      <c r="D135" s="1068"/>
      <c r="E135" s="1068"/>
      <c r="F135" s="1068"/>
      <c r="G135" s="1068"/>
      <c r="H135" s="1068"/>
      <c r="I135" s="1068"/>
      <c r="J135" s="1068"/>
      <c r="K135" s="1068"/>
      <c r="L135" s="393"/>
      <c r="M135" s="394"/>
      <c r="N135" s="395"/>
      <c r="V135" s="361"/>
      <c r="W135" s="367"/>
      <c r="AC135" s="367"/>
      <c r="AD135" s="384"/>
      <c r="AE135" s="367" t="s">
        <v>4698</v>
      </c>
    </row>
    <row r="136" spans="1:32" s="332" customFormat="1" ht="12" x14ac:dyDescent="0.2">
      <c r="A136" s="396"/>
      <c r="B136" s="371"/>
      <c r="C136" s="1065" t="s">
        <v>512</v>
      </c>
      <c r="D136" s="1065"/>
      <c r="E136" s="1065"/>
      <c r="F136" s="1065"/>
      <c r="G136" s="1065"/>
      <c r="H136" s="1065"/>
      <c r="I136" s="1065"/>
      <c r="J136" s="1065"/>
      <c r="K136" s="1065"/>
      <c r="L136" s="397">
        <v>19290.61</v>
      </c>
      <c r="M136" s="398"/>
      <c r="N136" s="399"/>
      <c r="V136" s="361"/>
      <c r="W136" s="367"/>
      <c r="AC136" s="367"/>
      <c r="AD136" s="384"/>
      <c r="AE136" s="367"/>
      <c r="AF136" s="335" t="s">
        <v>512</v>
      </c>
    </row>
    <row r="137" spans="1:32" s="332" customFormat="1" ht="12" x14ac:dyDescent="0.2">
      <c r="A137" s="396"/>
      <c r="B137" s="371"/>
      <c r="C137" s="1065" t="s">
        <v>513</v>
      </c>
      <c r="D137" s="1065"/>
      <c r="E137" s="1065"/>
      <c r="F137" s="1065"/>
      <c r="G137" s="1065"/>
      <c r="H137" s="1065"/>
      <c r="I137" s="1065"/>
      <c r="J137" s="1065"/>
      <c r="K137" s="1065"/>
      <c r="L137" s="397"/>
      <c r="M137" s="398"/>
      <c r="N137" s="399"/>
      <c r="V137" s="361"/>
      <c r="W137" s="367"/>
      <c r="AC137" s="367"/>
      <c r="AD137" s="384"/>
      <c r="AE137" s="367"/>
      <c r="AF137" s="335" t="s">
        <v>513</v>
      </c>
    </row>
    <row r="138" spans="1:32" s="332" customFormat="1" ht="12" x14ac:dyDescent="0.2">
      <c r="A138" s="396"/>
      <c r="B138" s="371"/>
      <c r="C138" s="1065" t="s">
        <v>514</v>
      </c>
      <c r="D138" s="1065"/>
      <c r="E138" s="1065"/>
      <c r="F138" s="1065"/>
      <c r="G138" s="1065"/>
      <c r="H138" s="1065"/>
      <c r="I138" s="1065"/>
      <c r="J138" s="1065"/>
      <c r="K138" s="1065"/>
      <c r="L138" s="397">
        <v>6791.54</v>
      </c>
      <c r="M138" s="398"/>
      <c r="N138" s="399"/>
      <c r="V138" s="361"/>
      <c r="W138" s="367"/>
      <c r="AC138" s="367"/>
      <c r="AD138" s="384"/>
      <c r="AE138" s="367"/>
      <c r="AF138" s="335" t="s">
        <v>514</v>
      </c>
    </row>
    <row r="139" spans="1:32" s="332" customFormat="1" ht="12" x14ac:dyDescent="0.2">
      <c r="A139" s="396"/>
      <c r="B139" s="371"/>
      <c r="C139" s="1065" t="s">
        <v>515</v>
      </c>
      <c r="D139" s="1065"/>
      <c r="E139" s="1065"/>
      <c r="F139" s="1065"/>
      <c r="G139" s="1065"/>
      <c r="H139" s="1065"/>
      <c r="I139" s="1065"/>
      <c r="J139" s="1065"/>
      <c r="K139" s="1065"/>
      <c r="L139" s="397">
        <v>8043.46</v>
      </c>
      <c r="M139" s="398"/>
      <c r="N139" s="399"/>
      <c r="V139" s="361"/>
      <c r="W139" s="367"/>
      <c r="AC139" s="367"/>
      <c r="AD139" s="384"/>
      <c r="AE139" s="367"/>
      <c r="AF139" s="335" t="s">
        <v>515</v>
      </c>
    </row>
    <row r="140" spans="1:32" s="332" customFormat="1" ht="12" x14ac:dyDescent="0.2">
      <c r="A140" s="396"/>
      <c r="B140" s="371"/>
      <c r="C140" s="1065" t="s">
        <v>516</v>
      </c>
      <c r="D140" s="1065"/>
      <c r="E140" s="1065"/>
      <c r="F140" s="1065"/>
      <c r="G140" s="1065"/>
      <c r="H140" s="1065"/>
      <c r="I140" s="1065"/>
      <c r="J140" s="1065"/>
      <c r="K140" s="1065"/>
      <c r="L140" s="397">
        <v>989.87</v>
      </c>
      <c r="M140" s="398"/>
      <c r="N140" s="399"/>
      <c r="V140" s="361"/>
      <c r="W140" s="367"/>
      <c r="AC140" s="367"/>
      <c r="AD140" s="384"/>
      <c r="AE140" s="367"/>
      <c r="AF140" s="335" t="s">
        <v>516</v>
      </c>
    </row>
    <row r="141" spans="1:32" s="332" customFormat="1" ht="12" x14ac:dyDescent="0.2">
      <c r="A141" s="396"/>
      <c r="B141" s="371"/>
      <c r="C141" s="1065" t="s">
        <v>517</v>
      </c>
      <c r="D141" s="1065"/>
      <c r="E141" s="1065"/>
      <c r="F141" s="1065"/>
      <c r="G141" s="1065"/>
      <c r="H141" s="1065"/>
      <c r="I141" s="1065"/>
      <c r="J141" s="1065"/>
      <c r="K141" s="1065"/>
      <c r="L141" s="397">
        <v>4455.6099999999997</v>
      </c>
      <c r="M141" s="398"/>
      <c r="N141" s="399"/>
      <c r="V141" s="361"/>
      <c r="W141" s="367"/>
      <c r="AC141" s="367"/>
      <c r="AD141" s="384"/>
      <c r="AE141" s="367"/>
      <c r="AF141" s="335" t="s">
        <v>517</v>
      </c>
    </row>
    <row r="142" spans="1:32" s="332" customFormat="1" ht="12" x14ac:dyDescent="0.2">
      <c r="A142" s="396"/>
      <c r="B142" s="371"/>
      <c r="C142" s="1065" t="s">
        <v>518</v>
      </c>
      <c r="D142" s="1065"/>
      <c r="E142" s="1065"/>
      <c r="F142" s="1065"/>
      <c r="G142" s="1065"/>
      <c r="H142" s="1065"/>
      <c r="I142" s="1065"/>
      <c r="J142" s="1065"/>
      <c r="K142" s="1065"/>
      <c r="L142" s="397">
        <v>29602.86</v>
      </c>
      <c r="M142" s="398"/>
      <c r="N142" s="399"/>
      <c r="V142" s="361"/>
      <c r="W142" s="367"/>
      <c r="AC142" s="367"/>
      <c r="AD142" s="384"/>
      <c r="AE142" s="367"/>
      <c r="AF142" s="335" t="s">
        <v>518</v>
      </c>
    </row>
    <row r="143" spans="1:32" s="332" customFormat="1" ht="12" x14ac:dyDescent="0.2">
      <c r="A143" s="396"/>
      <c r="B143" s="371"/>
      <c r="C143" s="1065" t="s">
        <v>513</v>
      </c>
      <c r="D143" s="1065"/>
      <c r="E143" s="1065"/>
      <c r="F143" s="1065"/>
      <c r="G143" s="1065"/>
      <c r="H143" s="1065"/>
      <c r="I143" s="1065"/>
      <c r="J143" s="1065"/>
      <c r="K143" s="1065"/>
      <c r="L143" s="397"/>
      <c r="M143" s="398"/>
      <c r="N143" s="399"/>
      <c r="V143" s="361"/>
      <c r="W143" s="367"/>
      <c r="AC143" s="367"/>
      <c r="AD143" s="384"/>
      <c r="AE143" s="367"/>
      <c r="AF143" s="335" t="s">
        <v>513</v>
      </c>
    </row>
    <row r="144" spans="1:32" s="332" customFormat="1" ht="12" x14ac:dyDescent="0.2">
      <c r="A144" s="396"/>
      <c r="B144" s="371"/>
      <c r="C144" s="1065" t="s">
        <v>519</v>
      </c>
      <c r="D144" s="1065"/>
      <c r="E144" s="1065"/>
      <c r="F144" s="1065"/>
      <c r="G144" s="1065"/>
      <c r="H144" s="1065"/>
      <c r="I144" s="1065"/>
      <c r="J144" s="1065"/>
      <c r="K144" s="1065"/>
      <c r="L144" s="397">
        <v>6791.54</v>
      </c>
      <c r="M144" s="398"/>
      <c r="N144" s="399"/>
      <c r="V144" s="361"/>
      <c r="W144" s="367"/>
      <c r="AC144" s="367"/>
      <c r="AD144" s="384"/>
      <c r="AE144" s="367"/>
      <c r="AF144" s="335" t="s">
        <v>519</v>
      </c>
    </row>
    <row r="145" spans="1:34" s="332" customFormat="1" ht="12" x14ac:dyDescent="0.2">
      <c r="A145" s="396"/>
      <c r="B145" s="371"/>
      <c r="C145" s="1065" t="s">
        <v>520</v>
      </c>
      <c r="D145" s="1065"/>
      <c r="E145" s="1065"/>
      <c r="F145" s="1065"/>
      <c r="G145" s="1065"/>
      <c r="H145" s="1065"/>
      <c r="I145" s="1065"/>
      <c r="J145" s="1065"/>
      <c r="K145" s="1065"/>
      <c r="L145" s="397">
        <v>8043.46</v>
      </c>
      <c r="M145" s="398"/>
      <c r="N145" s="399"/>
      <c r="V145" s="361"/>
      <c r="W145" s="367"/>
      <c r="AC145" s="367"/>
      <c r="AD145" s="384"/>
      <c r="AE145" s="367"/>
      <c r="AF145" s="335" t="s">
        <v>520</v>
      </c>
    </row>
    <row r="146" spans="1:34" s="332" customFormat="1" ht="12" x14ac:dyDescent="0.2">
      <c r="A146" s="396"/>
      <c r="B146" s="371"/>
      <c r="C146" s="1065" t="s">
        <v>521</v>
      </c>
      <c r="D146" s="1065"/>
      <c r="E146" s="1065"/>
      <c r="F146" s="1065"/>
      <c r="G146" s="1065"/>
      <c r="H146" s="1065"/>
      <c r="I146" s="1065"/>
      <c r="J146" s="1065"/>
      <c r="K146" s="1065"/>
      <c r="L146" s="397">
        <v>4455.6099999999997</v>
      </c>
      <c r="M146" s="398"/>
      <c r="N146" s="399"/>
      <c r="V146" s="361"/>
      <c r="W146" s="367"/>
      <c r="AC146" s="367"/>
      <c r="AD146" s="384"/>
      <c r="AE146" s="367"/>
      <c r="AF146" s="335" t="s">
        <v>521</v>
      </c>
    </row>
    <row r="147" spans="1:34" s="332" customFormat="1" ht="12" x14ac:dyDescent="0.2">
      <c r="A147" s="396"/>
      <c r="B147" s="371"/>
      <c r="C147" s="1065" t="s">
        <v>522</v>
      </c>
      <c r="D147" s="1065"/>
      <c r="E147" s="1065"/>
      <c r="F147" s="1065"/>
      <c r="G147" s="1065"/>
      <c r="H147" s="1065"/>
      <c r="I147" s="1065"/>
      <c r="J147" s="1065"/>
      <c r="K147" s="1065"/>
      <c r="L147" s="397">
        <v>7024.64</v>
      </c>
      <c r="M147" s="398"/>
      <c r="N147" s="399"/>
      <c r="V147" s="361"/>
      <c r="W147" s="367"/>
      <c r="AC147" s="367"/>
      <c r="AD147" s="384"/>
      <c r="AE147" s="367"/>
      <c r="AF147" s="335" t="s">
        <v>522</v>
      </c>
    </row>
    <row r="148" spans="1:34" s="332" customFormat="1" ht="12" x14ac:dyDescent="0.2">
      <c r="A148" s="396"/>
      <c r="B148" s="371"/>
      <c r="C148" s="1065" t="s">
        <v>523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3287.61</v>
      </c>
      <c r="M148" s="398"/>
      <c r="N148" s="399"/>
      <c r="V148" s="361"/>
      <c r="W148" s="367"/>
      <c r="AC148" s="367"/>
      <c r="AD148" s="384"/>
      <c r="AE148" s="367"/>
      <c r="AF148" s="335" t="s">
        <v>523</v>
      </c>
    </row>
    <row r="149" spans="1:34" s="332" customFormat="1" ht="12" x14ac:dyDescent="0.2">
      <c r="A149" s="396"/>
      <c r="B149" s="371"/>
      <c r="C149" s="1065" t="s">
        <v>524</v>
      </c>
      <c r="D149" s="1065"/>
      <c r="E149" s="1065"/>
      <c r="F149" s="1065"/>
      <c r="G149" s="1065"/>
      <c r="H149" s="1065"/>
      <c r="I149" s="1065"/>
      <c r="J149" s="1065"/>
      <c r="K149" s="1065"/>
      <c r="L149" s="397">
        <v>7781.41</v>
      </c>
      <c r="M149" s="398"/>
      <c r="N149" s="399"/>
      <c r="V149" s="361"/>
      <c r="W149" s="367"/>
      <c r="AC149" s="367"/>
      <c r="AD149" s="384"/>
      <c r="AE149" s="367"/>
      <c r="AF149" s="335" t="s">
        <v>524</v>
      </c>
    </row>
    <row r="150" spans="1:34" s="332" customFormat="1" ht="12" x14ac:dyDescent="0.2">
      <c r="A150" s="396"/>
      <c r="B150" s="371"/>
      <c r="C150" s="1065" t="s">
        <v>525</v>
      </c>
      <c r="D150" s="1065"/>
      <c r="E150" s="1065"/>
      <c r="F150" s="1065"/>
      <c r="G150" s="1065"/>
      <c r="H150" s="1065"/>
      <c r="I150" s="1065"/>
      <c r="J150" s="1065"/>
      <c r="K150" s="1065"/>
      <c r="L150" s="397">
        <v>7024.64</v>
      </c>
      <c r="M150" s="398"/>
      <c r="N150" s="399"/>
      <c r="V150" s="361"/>
      <c r="W150" s="367"/>
      <c r="AC150" s="367"/>
      <c r="AD150" s="384"/>
      <c r="AE150" s="367"/>
      <c r="AF150" s="335" t="s">
        <v>525</v>
      </c>
    </row>
    <row r="151" spans="1:34" s="332" customFormat="1" ht="12" x14ac:dyDescent="0.2">
      <c r="A151" s="396"/>
      <c r="B151" s="371"/>
      <c r="C151" s="1065" t="s">
        <v>526</v>
      </c>
      <c r="D151" s="1065"/>
      <c r="E151" s="1065"/>
      <c r="F151" s="1065"/>
      <c r="G151" s="1065"/>
      <c r="H151" s="1065"/>
      <c r="I151" s="1065"/>
      <c r="J151" s="1065"/>
      <c r="K151" s="1065"/>
      <c r="L151" s="397">
        <v>3287.61</v>
      </c>
      <c r="M151" s="398"/>
      <c r="N151" s="399"/>
      <c r="V151" s="361"/>
      <c r="W151" s="367"/>
      <c r="AC151" s="367"/>
      <c r="AD151" s="384"/>
      <c r="AE151" s="367"/>
      <c r="AF151" s="335" t="s">
        <v>526</v>
      </c>
    </row>
    <row r="152" spans="1:34" s="332" customFormat="1" ht="12" x14ac:dyDescent="0.2">
      <c r="A152" s="396"/>
      <c r="B152" s="390"/>
      <c r="C152" s="1067" t="s">
        <v>4699</v>
      </c>
      <c r="D152" s="1067"/>
      <c r="E152" s="1067"/>
      <c r="F152" s="1067"/>
      <c r="G152" s="1067"/>
      <c r="H152" s="1067"/>
      <c r="I152" s="1067"/>
      <c r="J152" s="1067"/>
      <c r="K152" s="1067"/>
      <c r="L152" s="400">
        <v>29602.86</v>
      </c>
      <c r="M152" s="401"/>
      <c r="N152" s="402"/>
      <c r="V152" s="361"/>
      <c r="W152" s="367"/>
      <c r="AC152" s="367"/>
      <c r="AD152" s="384"/>
      <c r="AE152" s="367"/>
      <c r="AG152" s="367" t="s">
        <v>4699</v>
      </c>
    </row>
    <row r="153" spans="1:34" s="332" customFormat="1" ht="12" x14ac:dyDescent="0.2">
      <c r="A153" s="1195" t="s">
        <v>5502</v>
      </c>
      <c r="B153" s="1196"/>
      <c r="C153" s="1196"/>
      <c r="D153" s="1196"/>
      <c r="E153" s="1196"/>
      <c r="F153" s="1196"/>
      <c r="G153" s="1196"/>
      <c r="H153" s="1196"/>
      <c r="I153" s="1196"/>
      <c r="J153" s="1196"/>
      <c r="K153" s="1196"/>
      <c r="L153" s="1196"/>
      <c r="M153" s="1196"/>
      <c r="N153" s="1197"/>
      <c r="V153" s="361" t="s">
        <v>5502</v>
      </c>
      <c r="W153" s="367"/>
      <c r="AC153" s="367"/>
      <c r="AD153" s="384"/>
      <c r="AE153" s="367"/>
      <c r="AG153" s="367"/>
    </row>
    <row r="154" spans="1:34" s="332" customFormat="1" ht="12" x14ac:dyDescent="0.2">
      <c r="A154" s="1192" t="s">
        <v>2525</v>
      </c>
      <c r="B154" s="1193"/>
      <c r="C154" s="1193"/>
      <c r="D154" s="1193"/>
      <c r="E154" s="1193"/>
      <c r="F154" s="1193"/>
      <c r="G154" s="1193"/>
      <c r="H154" s="1193"/>
      <c r="I154" s="1193"/>
      <c r="J154" s="1193"/>
      <c r="K154" s="1193"/>
      <c r="L154" s="1193"/>
      <c r="M154" s="1193"/>
      <c r="N154" s="1194"/>
      <c r="V154" s="361"/>
      <c r="W154" s="367"/>
      <c r="AC154" s="367"/>
      <c r="AD154" s="384"/>
      <c r="AE154" s="367"/>
      <c r="AG154" s="367"/>
      <c r="AH154" s="367" t="s">
        <v>2525</v>
      </c>
    </row>
    <row r="155" spans="1:34" s="332" customFormat="1" ht="45" x14ac:dyDescent="0.2">
      <c r="A155" s="362" t="s">
        <v>509</v>
      </c>
      <c r="B155" s="363" t="s">
        <v>5279</v>
      </c>
      <c r="C155" s="1068" t="s">
        <v>5503</v>
      </c>
      <c r="D155" s="1068"/>
      <c r="E155" s="1068"/>
      <c r="F155" s="364" t="s">
        <v>1026</v>
      </c>
      <c r="G155" s="364"/>
      <c r="H155" s="364"/>
      <c r="I155" s="364" t="s">
        <v>605</v>
      </c>
      <c r="J155" s="365"/>
      <c r="K155" s="364"/>
      <c r="L155" s="365"/>
      <c r="M155" s="364"/>
      <c r="N155" s="366"/>
      <c r="V155" s="361"/>
      <c r="W155" s="367" t="s">
        <v>5503</v>
      </c>
      <c r="AC155" s="367"/>
      <c r="AD155" s="384"/>
      <c r="AE155" s="367"/>
      <c r="AG155" s="367"/>
      <c r="AH155" s="367"/>
    </row>
    <row r="156" spans="1:34" s="332" customFormat="1" ht="12" x14ac:dyDescent="0.2">
      <c r="A156" s="368"/>
      <c r="B156" s="369"/>
      <c r="C156" s="1065" t="s">
        <v>3598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X156" s="335" t="s">
        <v>3598</v>
      </c>
      <c r="AC156" s="367"/>
      <c r="AD156" s="384"/>
      <c r="AE156" s="367"/>
      <c r="AG156" s="367"/>
      <c r="AH156" s="367"/>
    </row>
    <row r="157" spans="1:34" s="332" customFormat="1" ht="33.75" x14ac:dyDescent="0.2">
      <c r="A157" s="370"/>
      <c r="B157" s="371" t="s">
        <v>430</v>
      </c>
      <c r="C157" s="1065" t="s">
        <v>431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Y157" s="335" t="s">
        <v>431</v>
      </c>
      <c r="AC157" s="367"/>
      <c r="AD157" s="384"/>
      <c r="AE157" s="367"/>
      <c r="AG157" s="367"/>
      <c r="AH157" s="367"/>
    </row>
    <row r="158" spans="1:34" s="332" customFormat="1" ht="12" x14ac:dyDescent="0.2">
      <c r="A158" s="372"/>
      <c r="B158" s="371" t="s">
        <v>423</v>
      </c>
      <c r="C158" s="1065" t="s">
        <v>432</v>
      </c>
      <c r="D158" s="1065"/>
      <c r="E158" s="1065"/>
      <c r="F158" s="373"/>
      <c r="G158" s="373"/>
      <c r="H158" s="373"/>
      <c r="I158" s="373"/>
      <c r="J158" s="374">
        <v>208.75</v>
      </c>
      <c r="K158" s="373" t="s">
        <v>436</v>
      </c>
      <c r="L158" s="374">
        <v>7.83</v>
      </c>
      <c r="M158" s="373"/>
      <c r="N158" s="375"/>
      <c r="V158" s="361"/>
      <c r="W158" s="367"/>
      <c r="Z158" s="335" t="s">
        <v>432</v>
      </c>
      <c r="AC158" s="367"/>
      <c r="AD158" s="384"/>
      <c r="AE158" s="367"/>
      <c r="AG158" s="367"/>
      <c r="AH158" s="367"/>
    </row>
    <row r="159" spans="1:34" s="332" customFormat="1" ht="12" x14ac:dyDescent="0.2">
      <c r="A159" s="372"/>
      <c r="B159" s="371" t="s">
        <v>434</v>
      </c>
      <c r="C159" s="1065" t="s">
        <v>435</v>
      </c>
      <c r="D159" s="1065"/>
      <c r="E159" s="1065"/>
      <c r="F159" s="373"/>
      <c r="G159" s="373"/>
      <c r="H159" s="373"/>
      <c r="I159" s="373"/>
      <c r="J159" s="374">
        <v>7.91</v>
      </c>
      <c r="K159" s="373" t="s">
        <v>436</v>
      </c>
      <c r="L159" s="374">
        <v>0.3</v>
      </c>
      <c r="M159" s="373"/>
      <c r="N159" s="375"/>
      <c r="V159" s="361"/>
      <c r="W159" s="367"/>
      <c r="Z159" s="335" t="s">
        <v>435</v>
      </c>
      <c r="AC159" s="367"/>
      <c r="AD159" s="384"/>
      <c r="AE159" s="367"/>
      <c r="AG159" s="367"/>
      <c r="AH159" s="367"/>
    </row>
    <row r="160" spans="1:34" s="332" customFormat="1" ht="12" x14ac:dyDescent="0.2">
      <c r="A160" s="372"/>
      <c r="B160" s="371" t="s">
        <v>437</v>
      </c>
      <c r="C160" s="1065" t="s">
        <v>438</v>
      </c>
      <c r="D160" s="1065"/>
      <c r="E160" s="1065"/>
      <c r="F160" s="373"/>
      <c r="G160" s="373"/>
      <c r="H160" s="373"/>
      <c r="I160" s="373"/>
      <c r="J160" s="374">
        <v>1.1200000000000001</v>
      </c>
      <c r="K160" s="373" t="s">
        <v>436</v>
      </c>
      <c r="L160" s="374">
        <v>0.04</v>
      </c>
      <c r="M160" s="373"/>
      <c r="N160" s="375"/>
      <c r="V160" s="361"/>
      <c r="W160" s="367"/>
      <c r="Z160" s="335" t="s">
        <v>438</v>
      </c>
      <c r="AC160" s="367"/>
      <c r="AD160" s="384"/>
      <c r="AE160" s="367"/>
      <c r="AG160" s="367"/>
      <c r="AH160" s="367"/>
    </row>
    <row r="161" spans="1:34" s="332" customFormat="1" ht="12" x14ac:dyDescent="0.2">
      <c r="A161" s="372"/>
      <c r="B161" s="371" t="s">
        <v>439</v>
      </c>
      <c r="C161" s="1065" t="s">
        <v>440</v>
      </c>
      <c r="D161" s="1065"/>
      <c r="E161" s="1065"/>
      <c r="F161" s="373"/>
      <c r="G161" s="373"/>
      <c r="H161" s="373"/>
      <c r="I161" s="373"/>
      <c r="J161" s="374">
        <v>5</v>
      </c>
      <c r="K161" s="373"/>
      <c r="L161" s="374">
        <v>0.15</v>
      </c>
      <c r="M161" s="373"/>
      <c r="N161" s="375"/>
      <c r="V161" s="361"/>
      <c r="W161" s="367"/>
      <c r="Z161" s="335" t="s">
        <v>440</v>
      </c>
      <c r="AC161" s="367"/>
      <c r="AD161" s="384"/>
      <c r="AE161" s="367"/>
      <c r="AG161" s="367"/>
      <c r="AH161" s="367"/>
    </row>
    <row r="162" spans="1:34" s="332" customFormat="1" ht="12" x14ac:dyDescent="0.2">
      <c r="A162" s="368"/>
      <c r="B162" s="381" t="s">
        <v>5281</v>
      </c>
      <c r="C162" s="1076" t="s">
        <v>5282</v>
      </c>
      <c r="D162" s="1076"/>
      <c r="E162" s="1076"/>
      <c r="F162" s="382" t="s">
        <v>1003</v>
      </c>
      <c r="G162" s="382" t="s">
        <v>1004</v>
      </c>
      <c r="H162" s="382"/>
      <c r="I162" s="382" t="s">
        <v>437</v>
      </c>
      <c r="J162" s="371"/>
      <c r="K162" s="373"/>
      <c r="L162" s="374"/>
      <c r="M162" s="373"/>
      <c r="N162" s="383"/>
      <c r="V162" s="361"/>
      <c r="W162" s="367"/>
      <c r="AC162" s="367"/>
      <c r="AD162" s="384" t="s">
        <v>5282</v>
      </c>
      <c r="AE162" s="367"/>
      <c r="AG162" s="367"/>
      <c r="AH162" s="367"/>
    </row>
    <row r="163" spans="1:34" s="332" customFormat="1" ht="12" x14ac:dyDescent="0.2">
      <c r="A163" s="372"/>
      <c r="B163" s="371"/>
      <c r="C163" s="1065" t="s">
        <v>443</v>
      </c>
      <c r="D163" s="1065"/>
      <c r="E163" s="1065"/>
      <c r="F163" s="373" t="s">
        <v>444</v>
      </c>
      <c r="G163" s="373" t="s">
        <v>5283</v>
      </c>
      <c r="H163" s="373" t="s">
        <v>436</v>
      </c>
      <c r="I163" s="373" t="s">
        <v>5504</v>
      </c>
      <c r="J163" s="374"/>
      <c r="K163" s="373"/>
      <c r="L163" s="374"/>
      <c r="M163" s="373"/>
      <c r="N163" s="375"/>
      <c r="V163" s="361"/>
      <c r="W163" s="367"/>
      <c r="AA163" s="335" t="s">
        <v>443</v>
      </c>
      <c r="AC163" s="367"/>
      <c r="AD163" s="384"/>
      <c r="AE163" s="367"/>
      <c r="AG163" s="367"/>
      <c r="AH163" s="367"/>
    </row>
    <row r="164" spans="1:34" s="332" customFormat="1" ht="12" x14ac:dyDescent="0.2">
      <c r="A164" s="372"/>
      <c r="B164" s="371"/>
      <c r="C164" s="1065" t="s">
        <v>447</v>
      </c>
      <c r="D164" s="1065"/>
      <c r="E164" s="1065"/>
      <c r="F164" s="373" t="s">
        <v>444</v>
      </c>
      <c r="G164" s="373" t="s">
        <v>1832</v>
      </c>
      <c r="H164" s="373" t="s">
        <v>436</v>
      </c>
      <c r="I164" s="373" t="s">
        <v>5505</v>
      </c>
      <c r="J164" s="374"/>
      <c r="K164" s="373"/>
      <c r="L164" s="374"/>
      <c r="M164" s="373"/>
      <c r="N164" s="375"/>
      <c r="V164" s="361"/>
      <c r="W164" s="367"/>
      <c r="AA164" s="335" t="s">
        <v>447</v>
      </c>
      <c r="AC164" s="367"/>
      <c r="AD164" s="384"/>
      <c r="AE164" s="367"/>
      <c r="AG164" s="367"/>
      <c r="AH164" s="367"/>
    </row>
    <row r="165" spans="1:34" s="332" customFormat="1" ht="12" x14ac:dyDescent="0.2">
      <c r="A165" s="372"/>
      <c r="B165" s="371"/>
      <c r="C165" s="1077" t="s">
        <v>450</v>
      </c>
      <c r="D165" s="1077"/>
      <c r="E165" s="1077"/>
      <c r="F165" s="376"/>
      <c r="G165" s="376"/>
      <c r="H165" s="376"/>
      <c r="I165" s="376"/>
      <c r="J165" s="377">
        <v>221.66</v>
      </c>
      <c r="K165" s="376"/>
      <c r="L165" s="377">
        <v>8.2799999999999994</v>
      </c>
      <c r="M165" s="376"/>
      <c r="N165" s="378"/>
      <c r="V165" s="361"/>
      <c r="W165" s="367"/>
      <c r="AB165" s="335" t="s">
        <v>450</v>
      </c>
      <c r="AC165" s="367"/>
      <c r="AD165" s="384"/>
      <c r="AE165" s="367"/>
      <c r="AG165" s="367"/>
      <c r="AH165" s="367"/>
    </row>
    <row r="166" spans="1:34" s="332" customFormat="1" ht="12" x14ac:dyDescent="0.2">
      <c r="A166" s="372"/>
      <c r="B166" s="371"/>
      <c r="C166" s="1065" t="s">
        <v>451</v>
      </c>
      <c r="D166" s="1065"/>
      <c r="E166" s="1065"/>
      <c r="F166" s="373"/>
      <c r="G166" s="373"/>
      <c r="H166" s="373"/>
      <c r="I166" s="373"/>
      <c r="J166" s="374"/>
      <c r="K166" s="373"/>
      <c r="L166" s="374">
        <v>7.87</v>
      </c>
      <c r="M166" s="373"/>
      <c r="N166" s="375"/>
      <c r="V166" s="361"/>
      <c r="W166" s="367"/>
      <c r="AA166" s="335" t="s">
        <v>451</v>
      </c>
      <c r="AC166" s="367"/>
      <c r="AD166" s="384"/>
      <c r="AE166" s="367"/>
      <c r="AG166" s="367"/>
      <c r="AH166" s="367"/>
    </row>
    <row r="167" spans="1:34" s="332" customFormat="1" ht="22.5" x14ac:dyDescent="0.2">
      <c r="A167" s="372"/>
      <c r="B167" s="371" t="s">
        <v>4990</v>
      </c>
      <c r="C167" s="1065" t="s">
        <v>4991</v>
      </c>
      <c r="D167" s="1065"/>
      <c r="E167" s="1065"/>
      <c r="F167" s="373" t="s">
        <v>454</v>
      </c>
      <c r="G167" s="373" t="s">
        <v>1754</v>
      </c>
      <c r="H167" s="373"/>
      <c r="I167" s="373" t="s">
        <v>1754</v>
      </c>
      <c r="J167" s="374"/>
      <c r="K167" s="373"/>
      <c r="L167" s="374">
        <v>9.2100000000000009</v>
      </c>
      <c r="M167" s="373"/>
      <c r="N167" s="375"/>
      <c r="V167" s="361"/>
      <c r="W167" s="367"/>
      <c r="AA167" s="335" t="s">
        <v>4991</v>
      </c>
      <c r="AC167" s="367"/>
      <c r="AD167" s="384"/>
      <c r="AE167" s="367"/>
      <c r="AG167" s="367"/>
      <c r="AH167" s="367"/>
    </row>
    <row r="168" spans="1:34" s="332" customFormat="1" ht="22.5" x14ac:dyDescent="0.2">
      <c r="A168" s="372"/>
      <c r="B168" s="371" t="s">
        <v>4992</v>
      </c>
      <c r="C168" s="1065" t="s">
        <v>4993</v>
      </c>
      <c r="D168" s="1065"/>
      <c r="E168" s="1065"/>
      <c r="F168" s="373" t="s">
        <v>454</v>
      </c>
      <c r="G168" s="373" t="s">
        <v>980</v>
      </c>
      <c r="H168" s="373"/>
      <c r="I168" s="373" t="s">
        <v>980</v>
      </c>
      <c r="J168" s="374"/>
      <c r="K168" s="373"/>
      <c r="L168" s="374">
        <v>5.82</v>
      </c>
      <c r="M168" s="373"/>
      <c r="N168" s="375"/>
      <c r="V168" s="361"/>
      <c r="W168" s="367"/>
      <c r="AA168" s="335" t="s">
        <v>4993</v>
      </c>
      <c r="AC168" s="367"/>
      <c r="AD168" s="384"/>
      <c r="AE168" s="367"/>
      <c r="AG168" s="367"/>
      <c r="AH168" s="367"/>
    </row>
    <row r="169" spans="1:34" s="332" customFormat="1" ht="12" x14ac:dyDescent="0.2">
      <c r="A169" s="379"/>
      <c r="B169" s="380"/>
      <c r="C169" s="1068" t="s">
        <v>459</v>
      </c>
      <c r="D169" s="1068"/>
      <c r="E169" s="1068"/>
      <c r="F169" s="364"/>
      <c r="G169" s="364"/>
      <c r="H169" s="364"/>
      <c r="I169" s="364"/>
      <c r="J169" s="365"/>
      <c r="K169" s="364"/>
      <c r="L169" s="365">
        <v>23.31</v>
      </c>
      <c r="M169" s="376"/>
      <c r="N169" s="366"/>
      <c r="V169" s="361"/>
      <c r="W169" s="367"/>
      <c r="AC169" s="367" t="s">
        <v>459</v>
      </c>
      <c r="AD169" s="384"/>
      <c r="AE169" s="367"/>
      <c r="AG169" s="367"/>
      <c r="AH169" s="367"/>
    </row>
    <row r="170" spans="1:34" s="332" customFormat="1" ht="45" x14ac:dyDescent="0.2">
      <c r="A170" s="362" t="s">
        <v>529</v>
      </c>
      <c r="B170" s="363" t="s">
        <v>5506</v>
      </c>
      <c r="C170" s="1068" t="s">
        <v>5507</v>
      </c>
      <c r="D170" s="1068"/>
      <c r="E170" s="1068"/>
      <c r="F170" s="364" t="s">
        <v>1003</v>
      </c>
      <c r="G170" s="364"/>
      <c r="H170" s="364"/>
      <c r="I170" s="364" t="s">
        <v>437</v>
      </c>
      <c r="J170" s="365">
        <v>47.82</v>
      </c>
      <c r="K170" s="364"/>
      <c r="L170" s="365">
        <v>143.46</v>
      </c>
      <c r="M170" s="364"/>
      <c r="N170" s="366"/>
      <c r="V170" s="361"/>
      <c r="W170" s="367" t="s">
        <v>5507</v>
      </c>
      <c r="AC170" s="367"/>
      <c r="AD170" s="384"/>
      <c r="AE170" s="367"/>
      <c r="AG170" s="367"/>
      <c r="AH170" s="367"/>
    </row>
    <row r="171" spans="1:34" s="332" customFormat="1" ht="12" x14ac:dyDescent="0.2">
      <c r="A171" s="379"/>
      <c r="B171" s="380"/>
      <c r="C171" s="340" t="s">
        <v>462</v>
      </c>
      <c r="D171" s="385"/>
      <c r="E171" s="385"/>
      <c r="F171" s="386"/>
      <c r="G171" s="386"/>
      <c r="H171" s="386"/>
      <c r="I171" s="386"/>
      <c r="J171" s="387"/>
      <c r="K171" s="386"/>
      <c r="L171" s="387"/>
      <c r="M171" s="388"/>
      <c r="N171" s="389"/>
      <c r="V171" s="361"/>
      <c r="W171" s="367"/>
      <c r="AC171" s="367"/>
      <c r="AD171" s="384"/>
      <c r="AE171" s="367"/>
      <c r="AG171" s="367"/>
      <c r="AH171" s="367"/>
    </row>
    <row r="172" spans="1:34" s="332" customFormat="1" ht="45" x14ac:dyDescent="0.2">
      <c r="A172" s="362" t="s">
        <v>545</v>
      </c>
      <c r="B172" s="363" t="s">
        <v>5508</v>
      </c>
      <c r="C172" s="1068" t="s">
        <v>5509</v>
      </c>
      <c r="D172" s="1068"/>
      <c r="E172" s="1068"/>
      <c r="F172" s="364" t="s">
        <v>1026</v>
      </c>
      <c r="G172" s="364"/>
      <c r="H172" s="364"/>
      <c r="I172" s="364" t="s">
        <v>5510</v>
      </c>
      <c r="J172" s="365"/>
      <c r="K172" s="364"/>
      <c r="L172" s="365"/>
      <c r="M172" s="364"/>
      <c r="N172" s="366"/>
      <c r="V172" s="361"/>
      <c r="W172" s="367" t="s">
        <v>5509</v>
      </c>
      <c r="AC172" s="367"/>
      <c r="AD172" s="384"/>
      <c r="AE172" s="367"/>
      <c r="AG172" s="367"/>
      <c r="AH172" s="367"/>
    </row>
    <row r="173" spans="1:34" s="332" customFormat="1" ht="12" x14ac:dyDescent="0.2">
      <c r="A173" s="368"/>
      <c r="B173" s="369"/>
      <c r="C173" s="1065" t="s">
        <v>5511</v>
      </c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72"/>
      <c r="V173" s="361"/>
      <c r="W173" s="367"/>
      <c r="X173" s="335" t="s">
        <v>5511</v>
      </c>
      <c r="AC173" s="367"/>
      <c r="AD173" s="384"/>
      <c r="AE173" s="367"/>
      <c r="AG173" s="367"/>
      <c r="AH173" s="367"/>
    </row>
    <row r="174" spans="1:34" s="332" customFormat="1" ht="33.75" x14ac:dyDescent="0.2">
      <c r="A174" s="370"/>
      <c r="B174" s="371" t="s">
        <v>430</v>
      </c>
      <c r="C174" s="1065" t="s">
        <v>431</v>
      </c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72"/>
      <c r="V174" s="361"/>
      <c r="W174" s="367"/>
      <c r="Y174" s="335" t="s">
        <v>431</v>
      </c>
      <c r="AC174" s="367"/>
      <c r="AD174" s="384"/>
      <c r="AE174" s="367"/>
      <c r="AG174" s="367"/>
      <c r="AH174" s="367"/>
    </row>
    <row r="175" spans="1:34" s="332" customFormat="1" ht="12" x14ac:dyDescent="0.2">
      <c r="A175" s="372"/>
      <c r="B175" s="371" t="s">
        <v>423</v>
      </c>
      <c r="C175" s="1065" t="s">
        <v>432</v>
      </c>
      <c r="D175" s="1065"/>
      <c r="E175" s="1065"/>
      <c r="F175" s="373"/>
      <c r="G175" s="373"/>
      <c r="H175" s="373"/>
      <c r="I175" s="373"/>
      <c r="J175" s="374">
        <v>228.03</v>
      </c>
      <c r="K175" s="373" t="s">
        <v>436</v>
      </c>
      <c r="L175" s="374">
        <v>407.6</v>
      </c>
      <c r="M175" s="373"/>
      <c r="N175" s="375"/>
      <c r="V175" s="361"/>
      <c r="W175" s="367"/>
      <c r="Z175" s="335" t="s">
        <v>432</v>
      </c>
      <c r="AC175" s="367"/>
      <c r="AD175" s="384"/>
      <c r="AE175" s="367"/>
      <c r="AG175" s="367"/>
      <c r="AH175" s="367"/>
    </row>
    <row r="176" spans="1:34" s="332" customFormat="1" ht="12" x14ac:dyDescent="0.2">
      <c r="A176" s="372"/>
      <c r="B176" s="371" t="s">
        <v>434</v>
      </c>
      <c r="C176" s="1065" t="s">
        <v>435</v>
      </c>
      <c r="D176" s="1065"/>
      <c r="E176" s="1065"/>
      <c r="F176" s="373"/>
      <c r="G176" s="373"/>
      <c r="H176" s="373"/>
      <c r="I176" s="373"/>
      <c r="J176" s="374">
        <v>11.52</v>
      </c>
      <c r="K176" s="373" t="s">
        <v>436</v>
      </c>
      <c r="L176" s="374">
        <v>20.59</v>
      </c>
      <c r="M176" s="373"/>
      <c r="N176" s="375"/>
      <c r="V176" s="361"/>
      <c r="W176" s="367"/>
      <c r="Z176" s="335" t="s">
        <v>435</v>
      </c>
      <c r="AC176" s="367"/>
      <c r="AD176" s="384"/>
      <c r="AE176" s="367"/>
      <c r="AG176" s="367"/>
      <c r="AH176" s="367"/>
    </row>
    <row r="177" spans="1:34" s="332" customFormat="1" ht="12" x14ac:dyDescent="0.2">
      <c r="A177" s="372"/>
      <c r="B177" s="371" t="s">
        <v>437</v>
      </c>
      <c r="C177" s="1065" t="s">
        <v>438</v>
      </c>
      <c r="D177" s="1065"/>
      <c r="E177" s="1065"/>
      <c r="F177" s="373"/>
      <c r="G177" s="373"/>
      <c r="H177" s="373"/>
      <c r="I177" s="373"/>
      <c r="J177" s="374">
        <v>1.62</v>
      </c>
      <c r="K177" s="373" t="s">
        <v>436</v>
      </c>
      <c r="L177" s="374">
        <v>2.9</v>
      </c>
      <c r="M177" s="373"/>
      <c r="N177" s="375"/>
      <c r="V177" s="361"/>
      <c r="W177" s="367"/>
      <c r="Z177" s="335" t="s">
        <v>438</v>
      </c>
      <c r="AC177" s="367"/>
      <c r="AD177" s="384"/>
      <c r="AE177" s="367"/>
      <c r="AG177" s="367"/>
      <c r="AH177" s="367"/>
    </row>
    <row r="178" spans="1:34" s="332" customFormat="1" ht="12" x14ac:dyDescent="0.2">
      <c r="A178" s="372"/>
      <c r="B178" s="371" t="s">
        <v>439</v>
      </c>
      <c r="C178" s="1065" t="s">
        <v>440</v>
      </c>
      <c r="D178" s="1065"/>
      <c r="E178" s="1065"/>
      <c r="F178" s="373"/>
      <c r="G178" s="373"/>
      <c r="H178" s="373"/>
      <c r="I178" s="373"/>
      <c r="J178" s="374">
        <v>7.66</v>
      </c>
      <c r="K178" s="373"/>
      <c r="L178" s="374">
        <v>10.95</v>
      </c>
      <c r="M178" s="373"/>
      <c r="N178" s="375"/>
      <c r="V178" s="361"/>
      <c r="W178" s="367"/>
      <c r="Z178" s="335" t="s">
        <v>440</v>
      </c>
      <c r="AC178" s="367"/>
      <c r="AD178" s="384"/>
      <c r="AE178" s="367"/>
      <c r="AG178" s="367"/>
      <c r="AH178" s="367"/>
    </row>
    <row r="179" spans="1:34" s="332" customFormat="1" ht="12" x14ac:dyDescent="0.2">
      <c r="A179" s="368"/>
      <c r="B179" s="381" t="s">
        <v>5281</v>
      </c>
      <c r="C179" s="1076" t="s">
        <v>5282</v>
      </c>
      <c r="D179" s="1076"/>
      <c r="E179" s="1076"/>
      <c r="F179" s="382" t="s">
        <v>1003</v>
      </c>
      <c r="G179" s="382" t="s">
        <v>1004</v>
      </c>
      <c r="H179" s="382"/>
      <c r="I179" s="382" t="s">
        <v>1848</v>
      </c>
      <c r="J179" s="371"/>
      <c r="K179" s="373"/>
      <c r="L179" s="374"/>
      <c r="M179" s="373"/>
      <c r="N179" s="383"/>
      <c r="V179" s="361"/>
      <c r="W179" s="367"/>
      <c r="AC179" s="367"/>
      <c r="AD179" s="384" t="s">
        <v>5282</v>
      </c>
      <c r="AE179" s="367"/>
      <c r="AG179" s="367"/>
      <c r="AH179" s="367"/>
    </row>
    <row r="180" spans="1:34" s="332" customFormat="1" ht="12" x14ac:dyDescent="0.2">
      <c r="A180" s="372"/>
      <c r="B180" s="371"/>
      <c r="C180" s="1065" t="s">
        <v>443</v>
      </c>
      <c r="D180" s="1065"/>
      <c r="E180" s="1065"/>
      <c r="F180" s="373" t="s">
        <v>444</v>
      </c>
      <c r="G180" s="373" t="s">
        <v>5512</v>
      </c>
      <c r="H180" s="373" t="s">
        <v>436</v>
      </c>
      <c r="I180" s="373" t="s">
        <v>5513</v>
      </c>
      <c r="J180" s="374"/>
      <c r="K180" s="373"/>
      <c r="L180" s="374"/>
      <c r="M180" s="373"/>
      <c r="N180" s="375"/>
      <c r="V180" s="361"/>
      <c r="W180" s="367"/>
      <c r="AA180" s="335" t="s">
        <v>443</v>
      </c>
      <c r="AC180" s="367"/>
      <c r="AD180" s="384"/>
      <c r="AE180" s="367"/>
      <c r="AG180" s="367"/>
      <c r="AH180" s="367"/>
    </row>
    <row r="181" spans="1:34" s="332" customFormat="1" ht="12" x14ac:dyDescent="0.2">
      <c r="A181" s="372"/>
      <c r="B181" s="371"/>
      <c r="C181" s="1065" t="s">
        <v>447</v>
      </c>
      <c r="D181" s="1065"/>
      <c r="E181" s="1065"/>
      <c r="F181" s="373" t="s">
        <v>444</v>
      </c>
      <c r="G181" s="373" t="s">
        <v>911</v>
      </c>
      <c r="H181" s="373" t="s">
        <v>436</v>
      </c>
      <c r="I181" s="373" t="s">
        <v>5514</v>
      </c>
      <c r="J181" s="374"/>
      <c r="K181" s="373"/>
      <c r="L181" s="374"/>
      <c r="M181" s="373"/>
      <c r="N181" s="375"/>
      <c r="V181" s="361"/>
      <c r="W181" s="367"/>
      <c r="AA181" s="335" t="s">
        <v>447</v>
      </c>
      <c r="AC181" s="367"/>
      <c r="AD181" s="384"/>
      <c r="AE181" s="367"/>
      <c r="AG181" s="367"/>
      <c r="AH181" s="367"/>
    </row>
    <row r="182" spans="1:34" s="332" customFormat="1" ht="12" x14ac:dyDescent="0.2">
      <c r="A182" s="372"/>
      <c r="B182" s="371"/>
      <c r="C182" s="1077" t="s">
        <v>450</v>
      </c>
      <c r="D182" s="1077"/>
      <c r="E182" s="1077"/>
      <c r="F182" s="376"/>
      <c r="G182" s="376"/>
      <c r="H182" s="376"/>
      <c r="I182" s="376"/>
      <c r="J182" s="377">
        <v>247.21</v>
      </c>
      <c r="K182" s="376"/>
      <c r="L182" s="377">
        <v>439.14</v>
      </c>
      <c r="M182" s="376"/>
      <c r="N182" s="378"/>
      <c r="V182" s="361"/>
      <c r="W182" s="367"/>
      <c r="AB182" s="335" t="s">
        <v>450</v>
      </c>
      <c r="AC182" s="367"/>
      <c r="AD182" s="384"/>
      <c r="AE182" s="367"/>
      <c r="AG182" s="367"/>
      <c r="AH182" s="367"/>
    </row>
    <row r="183" spans="1:34" s="332" customFormat="1" ht="12" x14ac:dyDescent="0.2">
      <c r="A183" s="372"/>
      <c r="B183" s="371"/>
      <c r="C183" s="1065" t="s">
        <v>451</v>
      </c>
      <c r="D183" s="1065"/>
      <c r="E183" s="1065"/>
      <c r="F183" s="373"/>
      <c r="G183" s="373"/>
      <c r="H183" s="373"/>
      <c r="I183" s="373"/>
      <c r="J183" s="374"/>
      <c r="K183" s="373"/>
      <c r="L183" s="374">
        <v>410.5</v>
      </c>
      <c r="M183" s="373"/>
      <c r="N183" s="375"/>
      <c r="V183" s="361"/>
      <c r="W183" s="367"/>
      <c r="AA183" s="335" t="s">
        <v>451</v>
      </c>
      <c r="AC183" s="367"/>
      <c r="AD183" s="384"/>
      <c r="AE183" s="367"/>
      <c r="AG183" s="367"/>
      <c r="AH183" s="367"/>
    </row>
    <row r="184" spans="1:34" s="332" customFormat="1" ht="22.5" x14ac:dyDescent="0.2">
      <c r="A184" s="372"/>
      <c r="B184" s="371" t="s">
        <v>4990</v>
      </c>
      <c r="C184" s="1065" t="s">
        <v>4991</v>
      </c>
      <c r="D184" s="1065"/>
      <c r="E184" s="1065"/>
      <c r="F184" s="373" t="s">
        <v>454</v>
      </c>
      <c r="G184" s="373" t="s">
        <v>1754</v>
      </c>
      <c r="H184" s="373"/>
      <c r="I184" s="373" t="s">
        <v>1754</v>
      </c>
      <c r="J184" s="374"/>
      <c r="K184" s="373"/>
      <c r="L184" s="374">
        <v>480.29</v>
      </c>
      <c r="M184" s="373"/>
      <c r="N184" s="375"/>
      <c r="V184" s="361"/>
      <c r="W184" s="367"/>
      <c r="AA184" s="335" t="s">
        <v>4991</v>
      </c>
      <c r="AC184" s="367"/>
      <c r="AD184" s="384"/>
      <c r="AE184" s="367"/>
      <c r="AG184" s="367"/>
      <c r="AH184" s="367"/>
    </row>
    <row r="185" spans="1:34" s="332" customFormat="1" ht="22.5" x14ac:dyDescent="0.2">
      <c r="A185" s="372"/>
      <c r="B185" s="371" t="s">
        <v>4992</v>
      </c>
      <c r="C185" s="1065" t="s">
        <v>4993</v>
      </c>
      <c r="D185" s="1065"/>
      <c r="E185" s="1065"/>
      <c r="F185" s="373" t="s">
        <v>454</v>
      </c>
      <c r="G185" s="373" t="s">
        <v>980</v>
      </c>
      <c r="H185" s="373"/>
      <c r="I185" s="373" t="s">
        <v>980</v>
      </c>
      <c r="J185" s="374"/>
      <c r="K185" s="373"/>
      <c r="L185" s="374">
        <v>303.77</v>
      </c>
      <c r="M185" s="373"/>
      <c r="N185" s="375"/>
      <c r="V185" s="361"/>
      <c r="W185" s="367"/>
      <c r="AA185" s="335" t="s">
        <v>4993</v>
      </c>
      <c r="AC185" s="367"/>
      <c r="AD185" s="384"/>
      <c r="AE185" s="367"/>
      <c r="AG185" s="367"/>
      <c r="AH185" s="367"/>
    </row>
    <row r="186" spans="1:34" s="332" customFormat="1" ht="12" x14ac:dyDescent="0.2">
      <c r="A186" s="379"/>
      <c r="B186" s="380"/>
      <c r="C186" s="1068" t="s">
        <v>459</v>
      </c>
      <c r="D186" s="1068"/>
      <c r="E186" s="1068"/>
      <c r="F186" s="364"/>
      <c r="G186" s="364"/>
      <c r="H186" s="364"/>
      <c r="I186" s="364"/>
      <c r="J186" s="365"/>
      <c r="K186" s="364"/>
      <c r="L186" s="365">
        <v>1223.2</v>
      </c>
      <c r="M186" s="376"/>
      <c r="N186" s="366"/>
      <c r="V186" s="361"/>
      <c r="W186" s="367"/>
      <c r="AC186" s="367" t="s">
        <v>459</v>
      </c>
      <c r="AD186" s="384"/>
      <c r="AE186" s="367"/>
      <c r="AG186" s="367"/>
      <c r="AH186" s="367"/>
    </row>
    <row r="187" spans="1:34" s="332" customFormat="1" ht="67.5" x14ac:dyDescent="0.2">
      <c r="A187" s="362" t="s">
        <v>562</v>
      </c>
      <c r="B187" s="363" t="s">
        <v>5515</v>
      </c>
      <c r="C187" s="1068" t="s">
        <v>5516</v>
      </c>
      <c r="D187" s="1068"/>
      <c r="E187" s="1068"/>
      <c r="F187" s="364" t="s">
        <v>1003</v>
      </c>
      <c r="G187" s="364"/>
      <c r="H187" s="364"/>
      <c r="I187" s="364" t="s">
        <v>1848</v>
      </c>
      <c r="J187" s="365">
        <v>154.01</v>
      </c>
      <c r="K187" s="364"/>
      <c r="L187" s="365">
        <v>22023.43</v>
      </c>
      <c r="M187" s="364"/>
      <c r="N187" s="366"/>
      <c r="V187" s="361"/>
      <c r="W187" s="367" t="s">
        <v>5516</v>
      </c>
      <c r="AC187" s="367"/>
      <c r="AD187" s="384"/>
      <c r="AE187" s="367"/>
      <c r="AG187" s="367"/>
      <c r="AH187" s="367"/>
    </row>
    <row r="188" spans="1:34" s="332" customFormat="1" ht="12" x14ac:dyDescent="0.2">
      <c r="A188" s="379"/>
      <c r="B188" s="380"/>
      <c r="C188" s="340" t="s">
        <v>462</v>
      </c>
      <c r="D188" s="385"/>
      <c r="E188" s="385"/>
      <c r="F188" s="386"/>
      <c r="G188" s="386"/>
      <c r="H188" s="386"/>
      <c r="I188" s="386"/>
      <c r="J188" s="387"/>
      <c r="K188" s="386"/>
      <c r="L188" s="387"/>
      <c r="M188" s="388"/>
      <c r="N188" s="389"/>
      <c r="V188" s="361"/>
      <c r="W188" s="367"/>
      <c r="AC188" s="367"/>
      <c r="AD188" s="384"/>
      <c r="AE188" s="367"/>
      <c r="AG188" s="367"/>
      <c r="AH188" s="367"/>
    </row>
    <row r="189" spans="1:34" s="332" customFormat="1" ht="33.75" x14ac:dyDescent="0.2">
      <c r="A189" s="362" t="s">
        <v>570</v>
      </c>
      <c r="B189" s="363" t="s">
        <v>5517</v>
      </c>
      <c r="C189" s="1068" t="s">
        <v>5518</v>
      </c>
      <c r="D189" s="1068"/>
      <c r="E189" s="1068"/>
      <c r="F189" s="364" t="s">
        <v>1026</v>
      </c>
      <c r="G189" s="364"/>
      <c r="H189" s="364"/>
      <c r="I189" s="364" t="s">
        <v>2762</v>
      </c>
      <c r="J189" s="365"/>
      <c r="K189" s="364"/>
      <c r="L189" s="365"/>
      <c r="M189" s="364"/>
      <c r="N189" s="366"/>
      <c r="V189" s="361"/>
      <c r="W189" s="367" t="s">
        <v>5518</v>
      </c>
      <c r="AC189" s="367"/>
      <c r="AD189" s="384"/>
      <c r="AE189" s="367"/>
      <c r="AG189" s="367"/>
      <c r="AH189" s="367"/>
    </row>
    <row r="190" spans="1:34" s="332" customFormat="1" ht="12" x14ac:dyDescent="0.2">
      <c r="A190" s="368"/>
      <c r="B190" s="369"/>
      <c r="C190" s="1065" t="s">
        <v>5519</v>
      </c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72"/>
      <c r="V190" s="361"/>
      <c r="W190" s="367"/>
      <c r="X190" s="335" t="s">
        <v>5519</v>
      </c>
      <c r="AC190" s="367"/>
      <c r="AD190" s="384"/>
      <c r="AE190" s="367"/>
      <c r="AG190" s="367"/>
      <c r="AH190" s="367"/>
    </row>
    <row r="191" spans="1:34" s="332" customFormat="1" ht="33.75" x14ac:dyDescent="0.2">
      <c r="A191" s="370"/>
      <c r="B191" s="371" t="s">
        <v>430</v>
      </c>
      <c r="C191" s="1065" t="s">
        <v>431</v>
      </c>
      <c r="D191" s="1065"/>
      <c r="E191" s="1065"/>
      <c r="F191" s="1065"/>
      <c r="G191" s="1065"/>
      <c r="H191" s="1065"/>
      <c r="I191" s="1065"/>
      <c r="J191" s="1065"/>
      <c r="K191" s="1065"/>
      <c r="L191" s="1065"/>
      <c r="M191" s="1065"/>
      <c r="N191" s="1072"/>
      <c r="V191" s="361"/>
      <c r="W191" s="367"/>
      <c r="Y191" s="335" t="s">
        <v>431</v>
      </c>
      <c r="AC191" s="367"/>
      <c r="AD191" s="384"/>
      <c r="AE191" s="367"/>
      <c r="AG191" s="367"/>
      <c r="AH191" s="367"/>
    </row>
    <row r="192" spans="1:34" s="332" customFormat="1" ht="12" x14ac:dyDescent="0.2">
      <c r="A192" s="372"/>
      <c r="B192" s="371" t="s">
        <v>423</v>
      </c>
      <c r="C192" s="1065" t="s">
        <v>432</v>
      </c>
      <c r="D192" s="1065"/>
      <c r="E192" s="1065"/>
      <c r="F192" s="373"/>
      <c r="G192" s="373"/>
      <c r="H192" s="373"/>
      <c r="I192" s="373"/>
      <c r="J192" s="374">
        <v>272.45999999999998</v>
      </c>
      <c r="K192" s="373" t="s">
        <v>436</v>
      </c>
      <c r="L192" s="374">
        <v>105.58</v>
      </c>
      <c r="M192" s="373"/>
      <c r="N192" s="375"/>
      <c r="V192" s="361"/>
      <c r="W192" s="367"/>
      <c r="Z192" s="335" t="s">
        <v>432</v>
      </c>
      <c r="AC192" s="367"/>
      <c r="AD192" s="384"/>
      <c r="AE192" s="367"/>
      <c r="AG192" s="367"/>
      <c r="AH192" s="367"/>
    </row>
    <row r="193" spans="1:34" s="332" customFormat="1" ht="12" x14ac:dyDescent="0.2">
      <c r="A193" s="372"/>
      <c r="B193" s="371" t="s">
        <v>434</v>
      </c>
      <c r="C193" s="1065" t="s">
        <v>435</v>
      </c>
      <c r="D193" s="1065"/>
      <c r="E193" s="1065"/>
      <c r="F193" s="373"/>
      <c r="G193" s="373"/>
      <c r="H193" s="373"/>
      <c r="I193" s="373"/>
      <c r="J193" s="374">
        <v>522.71</v>
      </c>
      <c r="K193" s="373" t="s">
        <v>436</v>
      </c>
      <c r="L193" s="374">
        <v>202.55</v>
      </c>
      <c r="M193" s="373"/>
      <c r="N193" s="375"/>
      <c r="V193" s="361"/>
      <c r="W193" s="367"/>
      <c r="Z193" s="335" t="s">
        <v>435</v>
      </c>
      <c r="AC193" s="367"/>
      <c r="AD193" s="384"/>
      <c r="AE193" s="367"/>
      <c r="AG193" s="367"/>
      <c r="AH193" s="367"/>
    </row>
    <row r="194" spans="1:34" s="332" customFormat="1" ht="12" x14ac:dyDescent="0.2">
      <c r="A194" s="372"/>
      <c r="B194" s="371" t="s">
        <v>437</v>
      </c>
      <c r="C194" s="1065" t="s">
        <v>438</v>
      </c>
      <c r="D194" s="1065"/>
      <c r="E194" s="1065"/>
      <c r="F194" s="373"/>
      <c r="G194" s="373"/>
      <c r="H194" s="373"/>
      <c r="I194" s="373"/>
      <c r="J194" s="374">
        <v>61.98</v>
      </c>
      <c r="K194" s="373" t="s">
        <v>436</v>
      </c>
      <c r="L194" s="374">
        <v>24.02</v>
      </c>
      <c r="M194" s="373"/>
      <c r="N194" s="375"/>
      <c r="V194" s="361"/>
      <c r="W194" s="367"/>
      <c r="Z194" s="335" t="s">
        <v>438</v>
      </c>
      <c r="AC194" s="367"/>
      <c r="AD194" s="384"/>
      <c r="AE194" s="367"/>
      <c r="AG194" s="367"/>
      <c r="AH194" s="367"/>
    </row>
    <row r="195" spans="1:34" s="332" customFormat="1" ht="12" x14ac:dyDescent="0.2">
      <c r="A195" s="372"/>
      <c r="B195" s="371" t="s">
        <v>439</v>
      </c>
      <c r="C195" s="1065" t="s">
        <v>440</v>
      </c>
      <c r="D195" s="1065"/>
      <c r="E195" s="1065"/>
      <c r="F195" s="373"/>
      <c r="G195" s="373"/>
      <c r="H195" s="373"/>
      <c r="I195" s="373"/>
      <c r="J195" s="374">
        <v>19.03</v>
      </c>
      <c r="K195" s="373"/>
      <c r="L195" s="374">
        <v>5.9</v>
      </c>
      <c r="M195" s="373"/>
      <c r="N195" s="375"/>
      <c r="V195" s="361"/>
      <c r="W195" s="367"/>
      <c r="Z195" s="335" t="s">
        <v>440</v>
      </c>
      <c r="AC195" s="367"/>
      <c r="AD195" s="384"/>
      <c r="AE195" s="367"/>
      <c r="AG195" s="367"/>
      <c r="AH195" s="367"/>
    </row>
    <row r="196" spans="1:34" s="332" customFormat="1" ht="12" x14ac:dyDescent="0.2">
      <c r="A196" s="368"/>
      <c r="B196" s="381" t="s">
        <v>5281</v>
      </c>
      <c r="C196" s="1076" t="s">
        <v>5282</v>
      </c>
      <c r="D196" s="1076"/>
      <c r="E196" s="1076"/>
      <c r="F196" s="382" t="s">
        <v>1003</v>
      </c>
      <c r="G196" s="382" t="s">
        <v>1004</v>
      </c>
      <c r="H196" s="382"/>
      <c r="I196" s="382" t="s">
        <v>163</v>
      </c>
      <c r="J196" s="371"/>
      <c r="K196" s="373"/>
      <c r="L196" s="374"/>
      <c r="M196" s="373"/>
      <c r="N196" s="383"/>
      <c r="V196" s="361"/>
      <c r="W196" s="367"/>
      <c r="AC196" s="367"/>
      <c r="AD196" s="384" t="s">
        <v>5282</v>
      </c>
      <c r="AE196" s="367"/>
      <c r="AG196" s="367"/>
      <c r="AH196" s="367"/>
    </row>
    <row r="197" spans="1:34" s="332" customFormat="1" ht="12" x14ac:dyDescent="0.2">
      <c r="A197" s="372"/>
      <c r="B197" s="371"/>
      <c r="C197" s="1065" t="s">
        <v>443</v>
      </c>
      <c r="D197" s="1065"/>
      <c r="E197" s="1065"/>
      <c r="F197" s="373" t="s">
        <v>444</v>
      </c>
      <c r="G197" s="373" t="s">
        <v>5520</v>
      </c>
      <c r="H197" s="373" t="s">
        <v>436</v>
      </c>
      <c r="I197" s="373" t="s">
        <v>5521</v>
      </c>
      <c r="J197" s="374"/>
      <c r="K197" s="373"/>
      <c r="L197" s="374"/>
      <c r="M197" s="373"/>
      <c r="N197" s="375"/>
      <c r="V197" s="361"/>
      <c r="W197" s="367"/>
      <c r="AA197" s="335" t="s">
        <v>443</v>
      </c>
      <c r="AC197" s="367"/>
      <c r="AD197" s="384"/>
      <c r="AE197" s="367"/>
      <c r="AG197" s="367"/>
      <c r="AH197" s="367"/>
    </row>
    <row r="198" spans="1:34" s="332" customFormat="1" ht="12" x14ac:dyDescent="0.2">
      <c r="A198" s="372"/>
      <c r="B198" s="371"/>
      <c r="C198" s="1065" t="s">
        <v>447</v>
      </c>
      <c r="D198" s="1065"/>
      <c r="E198" s="1065"/>
      <c r="F198" s="373" t="s">
        <v>444</v>
      </c>
      <c r="G198" s="373" t="s">
        <v>5522</v>
      </c>
      <c r="H198" s="373" t="s">
        <v>436</v>
      </c>
      <c r="I198" s="373" t="s">
        <v>5523</v>
      </c>
      <c r="J198" s="374"/>
      <c r="K198" s="373"/>
      <c r="L198" s="374"/>
      <c r="M198" s="373"/>
      <c r="N198" s="375"/>
      <c r="V198" s="361"/>
      <c r="W198" s="367"/>
      <c r="AA198" s="335" t="s">
        <v>447</v>
      </c>
      <c r="AC198" s="367"/>
      <c r="AD198" s="384"/>
      <c r="AE198" s="367"/>
      <c r="AG198" s="367"/>
      <c r="AH198" s="367"/>
    </row>
    <row r="199" spans="1:34" s="332" customFormat="1" ht="12" x14ac:dyDescent="0.2">
      <c r="A199" s="372"/>
      <c r="B199" s="371"/>
      <c r="C199" s="1077" t="s">
        <v>450</v>
      </c>
      <c r="D199" s="1077"/>
      <c r="E199" s="1077"/>
      <c r="F199" s="376"/>
      <c r="G199" s="376"/>
      <c r="H199" s="376"/>
      <c r="I199" s="376"/>
      <c r="J199" s="377">
        <v>814.2</v>
      </c>
      <c r="K199" s="376"/>
      <c r="L199" s="377">
        <v>314.02999999999997</v>
      </c>
      <c r="M199" s="376"/>
      <c r="N199" s="378"/>
      <c r="V199" s="361"/>
      <c r="W199" s="367"/>
      <c r="AB199" s="335" t="s">
        <v>450</v>
      </c>
      <c r="AC199" s="367"/>
      <c r="AD199" s="384"/>
      <c r="AE199" s="367"/>
      <c r="AG199" s="367"/>
      <c r="AH199" s="367"/>
    </row>
    <row r="200" spans="1:34" s="332" customFormat="1" ht="12" x14ac:dyDescent="0.2">
      <c r="A200" s="372"/>
      <c r="B200" s="371"/>
      <c r="C200" s="1065" t="s">
        <v>451</v>
      </c>
      <c r="D200" s="1065"/>
      <c r="E200" s="1065"/>
      <c r="F200" s="373"/>
      <c r="G200" s="373"/>
      <c r="H200" s="373"/>
      <c r="I200" s="373"/>
      <c r="J200" s="374"/>
      <c r="K200" s="373"/>
      <c r="L200" s="374">
        <v>129.6</v>
      </c>
      <c r="M200" s="373"/>
      <c r="N200" s="375"/>
      <c r="V200" s="361"/>
      <c r="W200" s="367"/>
      <c r="AA200" s="335" t="s">
        <v>451</v>
      </c>
      <c r="AC200" s="367"/>
      <c r="AD200" s="384"/>
      <c r="AE200" s="367"/>
      <c r="AG200" s="367"/>
      <c r="AH200" s="367"/>
    </row>
    <row r="201" spans="1:34" s="332" customFormat="1" ht="22.5" x14ac:dyDescent="0.2">
      <c r="A201" s="372"/>
      <c r="B201" s="371" t="s">
        <v>4990</v>
      </c>
      <c r="C201" s="1065" t="s">
        <v>4991</v>
      </c>
      <c r="D201" s="1065"/>
      <c r="E201" s="1065"/>
      <c r="F201" s="373" t="s">
        <v>454</v>
      </c>
      <c r="G201" s="373" t="s">
        <v>1754</v>
      </c>
      <c r="H201" s="373"/>
      <c r="I201" s="373" t="s">
        <v>1754</v>
      </c>
      <c r="J201" s="374"/>
      <c r="K201" s="373"/>
      <c r="L201" s="374">
        <v>151.63</v>
      </c>
      <c r="M201" s="373"/>
      <c r="N201" s="375"/>
      <c r="V201" s="361"/>
      <c r="W201" s="367"/>
      <c r="AA201" s="335" t="s">
        <v>4991</v>
      </c>
      <c r="AC201" s="367"/>
      <c r="AD201" s="384"/>
      <c r="AE201" s="367"/>
      <c r="AG201" s="367"/>
      <c r="AH201" s="367"/>
    </row>
    <row r="202" spans="1:34" s="332" customFormat="1" ht="22.5" x14ac:dyDescent="0.2">
      <c r="A202" s="372"/>
      <c r="B202" s="371" t="s">
        <v>4992</v>
      </c>
      <c r="C202" s="1065" t="s">
        <v>4993</v>
      </c>
      <c r="D202" s="1065"/>
      <c r="E202" s="1065"/>
      <c r="F202" s="373" t="s">
        <v>454</v>
      </c>
      <c r="G202" s="373" t="s">
        <v>980</v>
      </c>
      <c r="H202" s="373"/>
      <c r="I202" s="373" t="s">
        <v>980</v>
      </c>
      <c r="J202" s="374"/>
      <c r="K202" s="373"/>
      <c r="L202" s="374">
        <v>95.9</v>
      </c>
      <c r="M202" s="373"/>
      <c r="N202" s="375"/>
      <c r="V202" s="361"/>
      <c r="W202" s="367"/>
      <c r="AA202" s="335" t="s">
        <v>4993</v>
      </c>
      <c r="AC202" s="367"/>
      <c r="AD202" s="384"/>
      <c r="AE202" s="367"/>
      <c r="AG202" s="367"/>
      <c r="AH202" s="367"/>
    </row>
    <row r="203" spans="1:34" s="332" customFormat="1" ht="12" x14ac:dyDescent="0.2">
      <c r="A203" s="379"/>
      <c r="B203" s="380"/>
      <c r="C203" s="1068" t="s">
        <v>459</v>
      </c>
      <c r="D203" s="1068"/>
      <c r="E203" s="1068"/>
      <c r="F203" s="364"/>
      <c r="G203" s="364"/>
      <c r="H203" s="364"/>
      <c r="I203" s="364"/>
      <c r="J203" s="365"/>
      <c r="K203" s="364"/>
      <c r="L203" s="365">
        <v>561.55999999999995</v>
      </c>
      <c r="M203" s="376"/>
      <c r="N203" s="366"/>
      <c r="V203" s="361"/>
      <c r="W203" s="367"/>
      <c r="AC203" s="367" t="s">
        <v>459</v>
      </c>
      <c r="AD203" s="384"/>
      <c r="AE203" s="367"/>
      <c r="AG203" s="367"/>
      <c r="AH203" s="367"/>
    </row>
    <row r="204" spans="1:34" s="332" customFormat="1" ht="67.5" x14ac:dyDescent="0.2">
      <c r="A204" s="362" t="s">
        <v>577</v>
      </c>
      <c r="B204" s="363" t="s">
        <v>5524</v>
      </c>
      <c r="C204" s="1068" t="s">
        <v>5525</v>
      </c>
      <c r="D204" s="1068"/>
      <c r="E204" s="1068"/>
      <c r="F204" s="364" t="s">
        <v>1003</v>
      </c>
      <c r="G204" s="364"/>
      <c r="H204" s="364"/>
      <c r="I204" s="364" t="s">
        <v>163</v>
      </c>
      <c r="J204" s="365">
        <v>366.26</v>
      </c>
      <c r="K204" s="364"/>
      <c r="L204" s="365">
        <v>11354.06</v>
      </c>
      <c r="M204" s="364"/>
      <c r="N204" s="366"/>
      <c r="V204" s="361"/>
      <c r="W204" s="367" t="s">
        <v>5525</v>
      </c>
      <c r="AC204" s="367"/>
      <c r="AD204" s="384"/>
      <c r="AE204" s="367"/>
      <c r="AG204" s="367"/>
      <c r="AH204" s="367"/>
    </row>
    <row r="205" spans="1:34" s="332" customFormat="1" ht="12" x14ac:dyDescent="0.2">
      <c r="A205" s="379"/>
      <c r="B205" s="380"/>
      <c r="C205" s="340" t="s">
        <v>462</v>
      </c>
      <c r="D205" s="385"/>
      <c r="E205" s="385"/>
      <c r="F205" s="386"/>
      <c r="G205" s="386"/>
      <c r="H205" s="386"/>
      <c r="I205" s="386"/>
      <c r="J205" s="387"/>
      <c r="K205" s="386"/>
      <c r="L205" s="387"/>
      <c r="M205" s="388"/>
      <c r="N205" s="389"/>
      <c r="V205" s="361"/>
      <c r="W205" s="367"/>
      <c r="AC205" s="367"/>
      <c r="AD205" s="384"/>
      <c r="AE205" s="367"/>
      <c r="AG205" s="367"/>
      <c r="AH205" s="367"/>
    </row>
    <row r="206" spans="1:34" s="332" customFormat="1" ht="12" x14ac:dyDescent="0.2">
      <c r="A206" s="1192" t="s">
        <v>5051</v>
      </c>
      <c r="B206" s="1193"/>
      <c r="C206" s="1193"/>
      <c r="D206" s="1193"/>
      <c r="E206" s="1193"/>
      <c r="F206" s="1193"/>
      <c r="G206" s="1193"/>
      <c r="H206" s="1193"/>
      <c r="I206" s="1193"/>
      <c r="J206" s="1193"/>
      <c r="K206" s="1193"/>
      <c r="L206" s="1193"/>
      <c r="M206" s="1193"/>
      <c r="N206" s="1194"/>
      <c r="V206" s="361"/>
      <c r="W206" s="367"/>
      <c r="AC206" s="367"/>
      <c r="AD206" s="384"/>
      <c r="AE206" s="367"/>
      <c r="AG206" s="367"/>
      <c r="AH206" s="367" t="s">
        <v>5051</v>
      </c>
    </row>
    <row r="207" spans="1:34" s="332" customFormat="1" ht="33.75" x14ac:dyDescent="0.2">
      <c r="A207" s="362" t="s">
        <v>581</v>
      </c>
      <c r="B207" s="363" t="s">
        <v>5526</v>
      </c>
      <c r="C207" s="1068" t="s">
        <v>5527</v>
      </c>
      <c r="D207" s="1068"/>
      <c r="E207" s="1068"/>
      <c r="F207" s="364" t="s">
        <v>1026</v>
      </c>
      <c r="G207" s="364"/>
      <c r="H207" s="364"/>
      <c r="I207" s="364" t="s">
        <v>5528</v>
      </c>
      <c r="J207" s="365"/>
      <c r="K207" s="364"/>
      <c r="L207" s="365"/>
      <c r="M207" s="364"/>
      <c r="N207" s="366"/>
      <c r="V207" s="361"/>
      <c r="W207" s="367" t="s">
        <v>5527</v>
      </c>
      <c r="AC207" s="367"/>
      <c r="AD207" s="384"/>
      <c r="AE207" s="367"/>
      <c r="AG207" s="367"/>
      <c r="AH207" s="367"/>
    </row>
    <row r="208" spans="1:34" s="332" customFormat="1" ht="12" x14ac:dyDescent="0.2">
      <c r="A208" s="368"/>
      <c r="B208" s="369"/>
      <c r="C208" s="1065" t="s">
        <v>5529</v>
      </c>
      <c r="D208" s="1065"/>
      <c r="E208" s="1065"/>
      <c r="F208" s="1065"/>
      <c r="G208" s="1065"/>
      <c r="H208" s="1065"/>
      <c r="I208" s="1065"/>
      <c r="J208" s="1065"/>
      <c r="K208" s="1065"/>
      <c r="L208" s="1065"/>
      <c r="M208" s="1065"/>
      <c r="N208" s="1072"/>
      <c r="V208" s="361"/>
      <c r="W208" s="367"/>
      <c r="X208" s="335" t="s">
        <v>5529</v>
      </c>
      <c r="AC208" s="367"/>
      <c r="AD208" s="384"/>
      <c r="AE208" s="367"/>
      <c r="AG208" s="367"/>
      <c r="AH208" s="367"/>
    </row>
    <row r="209" spans="1:34" s="332" customFormat="1" ht="33.75" x14ac:dyDescent="0.2">
      <c r="A209" s="370"/>
      <c r="B209" s="371" t="s">
        <v>430</v>
      </c>
      <c r="C209" s="1065" t="s">
        <v>431</v>
      </c>
      <c r="D209" s="1065"/>
      <c r="E209" s="1065"/>
      <c r="F209" s="1065"/>
      <c r="G209" s="1065"/>
      <c r="H209" s="1065"/>
      <c r="I209" s="1065"/>
      <c r="J209" s="1065"/>
      <c r="K209" s="1065"/>
      <c r="L209" s="1065"/>
      <c r="M209" s="1065"/>
      <c r="N209" s="1072"/>
      <c r="V209" s="361"/>
      <c r="W209" s="367"/>
      <c r="Y209" s="335" t="s">
        <v>431</v>
      </c>
      <c r="AC209" s="367"/>
      <c r="AD209" s="384"/>
      <c r="AE209" s="367"/>
      <c r="AG209" s="367"/>
      <c r="AH209" s="367"/>
    </row>
    <row r="210" spans="1:34" s="332" customFormat="1" ht="12" x14ac:dyDescent="0.2">
      <c r="A210" s="372"/>
      <c r="B210" s="371" t="s">
        <v>423</v>
      </c>
      <c r="C210" s="1065" t="s">
        <v>432</v>
      </c>
      <c r="D210" s="1065"/>
      <c r="E210" s="1065"/>
      <c r="F210" s="373"/>
      <c r="G210" s="373"/>
      <c r="H210" s="373"/>
      <c r="I210" s="373"/>
      <c r="J210" s="374">
        <v>990.66</v>
      </c>
      <c r="K210" s="373" t="s">
        <v>436</v>
      </c>
      <c r="L210" s="374">
        <v>941.13</v>
      </c>
      <c r="M210" s="373"/>
      <c r="N210" s="375"/>
      <c r="V210" s="361"/>
      <c r="W210" s="367"/>
      <c r="Z210" s="335" t="s">
        <v>432</v>
      </c>
      <c r="AC210" s="367"/>
      <c r="AD210" s="384"/>
      <c r="AE210" s="367"/>
      <c r="AG210" s="367"/>
      <c r="AH210" s="367"/>
    </row>
    <row r="211" spans="1:34" s="332" customFormat="1" ht="12" x14ac:dyDescent="0.2">
      <c r="A211" s="372"/>
      <c r="B211" s="371" t="s">
        <v>434</v>
      </c>
      <c r="C211" s="1065" t="s">
        <v>435</v>
      </c>
      <c r="D211" s="1065"/>
      <c r="E211" s="1065"/>
      <c r="F211" s="373"/>
      <c r="G211" s="373"/>
      <c r="H211" s="373"/>
      <c r="I211" s="373"/>
      <c r="J211" s="374">
        <v>2299.59</v>
      </c>
      <c r="K211" s="373" t="s">
        <v>436</v>
      </c>
      <c r="L211" s="374">
        <v>2184.61</v>
      </c>
      <c r="M211" s="373"/>
      <c r="N211" s="375"/>
      <c r="V211" s="361"/>
      <c r="W211" s="367"/>
      <c r="Z211" s="335" t="s">
        <v>435</v>
      </c>
      <c r="AC211" s="367"/>
      <c r="AD211" s="384"/>
      <c r="AE211" s="367"/>
      <c r="AG211" s="367"/>
      <c r="AH211" s="367"/>
    </row>
    <row r="212" spans="1:34" s="332" customFormat="1" ht="12" x14ac:dyDescent="0.2">
      <c r="A212" s="372"/>
      <c r="B212" s="371" t="s">
        <v>437</v>
      </c>
      <c r="C212" s="1065" t="s">
        <v>438</v>
      </c>
      <c r="D212" s="1065"/>
      <c r="E212" s="1065"/>
      <c r="F212" s="373"/>
      <c r="G212" s="373"/>
      <c r="H212" s="373"/>
      <c r="I212" s="373"/>
      <c r="J212" s="374">
        <v>186.05</v>
      </c>
      <c r="K212" s="373" t="s">
        <v>436</v>
      </c>
      <c r="L212" s="374">
        <v>176.75</v>
      </c>
      <c r="M212" s="373"/>
      <c r="N212" s="375"/>
      <c r="V212" s="361"/>
      <c r="W212" s="367"/>
      <c r="Z212" s="335" t="s">
        <v>438</v>
      </c>
      <c r="AC212" s="367"/>
      <c r="AD212" s="384"/>
      <c r="AE212" s="367"/>
      <c r="AG212" s="367"/>
      <c r="AH212" s="367"/>
    </row>
    <row r="213" spans="1:34" s="332" customFormat="1" ht="12" x14ac:dyDescent="0.2">
      <c r="A213" s="372"/>
      <c r="B213" s="371" t="s">
        <v>439</v>
      </c>
      <c r="C213" s="1065" t="s">
        <v>440</v>
      </c>
      <c r="D213" s="1065"/>
      <c r="E213" s="1065"/>
      <c r="F213" s="373"/>
      <c r="G213" s="373"/>
      <c r="H213" s="373"/>
      <c r="I213" s="373"/>
      <c r="J213" s="374">
        <v>573.41</v>
      </c>
      <c r="K213" s="373"/>
      <c r="L213" s="374">
        <v>435.79</v>
      </c>
      <c r="M213" s="373"/>
      <c r="N213" s="375"/>
      <c r="V213" s="361"/>
      <c r="W213" s="367"/>
      <c r="Z213" s="335" t="s">
        <v>440</v>
      </c>
      <c r="AC213" s="367"/>
      <c r="AD213" s="384"/>
      <c r="AE213" s="367"/>
      <c r="AG213" s="367"/>
      <c r="AH213" s="367"/>
    </row>
    <row r="214" spans="1:34" s="332" customFormat="1" ht="22.5" x14ac:dyDescent="0.2">
      <c r="A214" s="368"/>
      <c r="B214" s="381" t="s">
        <v>5056</v>
      </c>
      <c r="C214" s="1076" t="s">
        <v>5057</v>
      </c>
      <c r="D214" s="1076"/>
      <c r="E214" s="1076"/>
      <c r="F214" s="382" t="s">
        <v>1003</v>
      </c>
      <c r="G214" s="382" t="s">
        <v>1124</v>
      </c>
      <c r="H214" s="382"/>
      <c r="I214" s="382" t="s">
        <v>5530</v>
      </c>
      <c r="J214" s="371"/>
      <c r="K214" s="373"/>
      <c r="L214" s="374"/>
      <c r="M214" s="373"/>
      <c r="N214" s="383"/>
      <c r="V214" s="361"/>
      <c r="W214" s="367"/>
      <c r="AC214" s="367"/>
      <c r="AD214" s="384" t="s">
        <v>5057</v>
      </c>
      <c r="AE214" s="367"/>
      <c r="AG214" s="367"/>
      <c r="AH214" s="367"/>
    </row>
    <row r="215" spans="1:34" s="332" customFormat="1" ht="12" x14ac:dyDescent="0.2">
      <c r="A215" s="372"/>
      <c r="B215" s="371"/>
      <c r="C215" s="1065" t="s">
        <v>443</v>
      </c>
      <c r="D215" s="1065"/>
      <c r="E215" s="1065"/>
      <c r="F215" s="373" t="s">
        <v>444</v>
      </c>
      <c r="G215" s="373" t="s">
        <v>5531</v>
      </c>
      <c r="H215" s="373" t="s">
        <v>436</v>
      </c>
      <c r="I215" s="373" t="s">
        <v>5532</v>
      </c>
      <c r="J215" s="374"/>
      <c r="K215" s="373"/>
      <c r="L215" s="374"/>
      <c r="M215" s="373"/>
      <c r="N215" s="375"/>
      <c r="V215" s="361"/>
      <c r="W215" s="367"/>
      <c r="AA215" s="335" t="s">
        <v>443</v>
      </c>
      <c r="AC215" s="367"/>
      <c r="AD215" s="384"/>
      <c r="AE215" s="367"/>
      <c r="AG215" s="367"/>
      <c r="AH215" s="367"/>
    </row>
    <row r="216" spans="1:34" s="332" customFormat="1" ht="12" x14ac:dyDescent="0.2">
      <c r="A216" s="372"/>
      <c r="B216" s="371"/>
      <c r="C216" s="1065" t="s">
        <v>447</v>
      </c>
      <c r="D216" s="1065"/>
      <c r="E216" s="1065"/>
      <c r="F216" s="373" t="s">
        <v>444</v>
      </c>
      <c r="G216" s="373" t="s">
        <v>5533</v>
      </c>
      <c r="H216" s="373" t="s">
        <v>436</v>
      </c>
      <c r="I216" s="373" t="s">
        <v>5534</v>
      </c>
      <c r="J216" s="374"/>
      <c r="K216" s="373"/>
      <c r="L216" s="374"/>
      <c r="M216" s="373"/>
      <c r="N216" s="375"/>
      <c r="V216" s="361"/>
      <c r="W216" s="367"/>
      <c r="AA216" s="335" t="s">
        <v>447</v>
      </c>
      <c r="AC216" s="367"/>
      <c r="AD216" s="384"/>
      <c r="AE216" s="367"/>
      <c r="AG216" s="367"/>
      <c r="AH216" s="367"/>
    </row>
    <row r="217" spans="1:34" s="332" customFormat="1" ht="12" x14ac:dyDescent="0.2">
      <c r="A217" s="372"/>
      <c r="B217" s="371"/>
      <c r="C217" s="1077" t="s">
        <v>450</v>
      </c>
      <c r="D217" s="1077"/>
      <c r="E217" s="1077"/>
      <c r="F217" s="376"/>
      <c r="G217" s="376"/>
      <c r="H217" s="376"/>
      <c r="I217" s="376"/>
      <c r="J217" s="377">
        <v>3863.66</v>
      </c>
      <c r="K217" s="376"/>
      <c r="L217" s="377">
        <v>3561.53</v>
      </c>
      <c r="M217" s="376"/>
      <c r="N217" s="378"/>
      <c r="V217" s="361"/>
      <c r="W217" s="367"/>
      <c r="AB217" s="335" t="s">
        <v>450</v>
      </c>
      <c r="AC217" s="367"/>
      <c r="AD217" s="384"/>
      <c r="AE217" s="367"/>
      <c r="AG217" s="367"/>
      <c r="AH217" s="367"/>
    </row>
    <row r="218" spans="1:34" s="332" customFormat="1" ht="12" x14ac:dyDescent="0.2">
      <c r="A218" s="372"/>
      <c r="B218" s="371"/>
      <c r="C218" s="1065" t="s">
        <v>451</v>
      </c>
      <c r="D218" s="1065"/>
      <c r="E218" s="1065"/>
      <c r="F218" s="373"/>
      <c r="G218" s="373"/>
      <c r="H218" s="373"/>
      <c r="I218" s="373"/>
      <c r="J218" s="374"/>
      <c r="K218" s="373"/>
      <c r="L218" s="374">
        <v>1117.8800000000001</v>
      </c>
      <c r="M218" s="373"/>
      <c r="N218" s="375"/>
      <c r="V218" s="361"/>
      <c r="W218" s="367"/>
      <c r="AA218" s="335" t="s">
        <v>451</v>
      </c>
      <c r="AC218" s="367"/>
      <c r="AD218" s="384"/>
      <c r="AE218" s="367"/>
      <c r="AG218" s="367"/>
      <c r="AH218" s="367"/>
    </row>
    <row r="219" spans="1:34" s="332" customFormat="1" ht="22.5" x14ac:dyDescent="0.2">
      <c r="A219" s="372"/>
      <c r="B219" s="371" t="s">
        <v>4990</v>
      </c>
      <c r="C219" s="1065" t="s">
        <v>4991</v>
      </c>
      <c r="D219" s="1065"/>
      <c r="E219" s="1065"/>
      <c r="F219" s="373" t="s">
        <v>454</v>
      </c>
      <c r="G219" s="373" t="s">
        <v>1754</v>
      </c>
      <c r="H219" s="373"/>
      <c r="I219" s="373" t="s">
        <v>1754</v>
      </c>
      <c r="J219" s="374"/>
      <c r="K219" s="373"/>
      <c r="L219" s="374">
        <v>1307.92</v>
      </c>
      <c r="M219" s="373"/>
      <c r="N219" s="375"/>
      <c r="V219" s="361"/>
      <c r="W219" s="367"/>
      <c r="AA219" s="335" t="s">
        <v>4991</v>
      </c>
      <c r="AC219" s="367"/>
      <c r="AD219" s="384"/>
      <c r="AE219" s="367"/>
      <c r="AG219" s="367"/>
      <c r="AH219" s="367"/>
    </row>
    <row r="220" spans="1:34" s="332" customFormat="1" ht="22.5" x14ac:dyDescent="0.2">
      <c r="A220" s="372"/>
      <c r="B220" s="371" t="s">
        <v>4992</v>
      </c>
      <c r="C220" s="1065" t="s">
        <v>4993</v>
      </c>
      <c r="D220" s="1065"/>
      <c r="E220" s="1065"/>
      <c r="F220" s="373" t="s">
        <v>454</v>
      </c>
      <c r="G220" s="373" t="s">
        <v>980</v>
      </c>
      <c r="H220" s="373"/>
      <c r="I220" s="373" t="s">
        <v>980</v>
      </c>
      <c r="J220" s="374"/>
      <c r="K220" s="373"/>
      <c r="L220" s="374">
        <v>827.23</v>
      </c>
      <c r="M220" s="373"/>
      <c r="N220" s="375"/>
      <c r="V220" s="361"/>
      <c r="W220" s="367"/>
      <c r="AA220" s="335" t="s">
        <v>4993</v>
      </c>
      <c r="AC220" s="367"/>
      <c r="AD220" s="384"/>
      <c r="AE220" s="367"/>
      <c r="AG220" s="367"/>
      <c r="AH220" s="367"/>
    </row>
    <row r="221" spans="1:34" s="332" customFormat="1" ht="12" x14ac:dyDescent="0.2">
      <c r="A221" s="379"/>
      <c r="B221" s="380"/>
      <c r="C221" s="1068" t="s">
        <v>459</v>
      </c>
      <c r="D221" s="1068"/>
      <c r="E221" s="1068"/>
      <c r="F221" s="364"/>
      <c r="G221" s="364"/>
      <c r="H221" s="364"/>
      <c r="I221" s="364"/>
      <c r="J221" s="365"/>
      <c r="K221" s="364"/>
      <c r="L221" s="365">
        <v>5696.68</v>
      </c>
      <c r="M221" s="376"/>
      <c r="N221" s="366"/>
      <c r="V221" s="361"/>
      <c r="W221" s="367"/>
      <c r="AC221" s="367" t="s">
        <v>459</v>
      </c>
      <c r="AD221" s="384"/>
      <c r="AE221" s="367"/>
      <c r="AG221" s="367"/>
      <c r="AH221" s="367"/>
    </row>
    <row r="222" spans="1:34" s="332" customFormat="1" ht="45" x14ac:dyDescent="0.2">
      <c r="A222" s="362" t="s">
        <v>586</v>
      </c>
      <c r="B222" s="363" t="s">
        <v>5535</v>
      </c>
      <c r="C222" s="1068" t="s">
        <v>5536</v>
      </c>
      <c r="D222" s="1068"/>
      <c r="E222" s="1068"/>
      <c r="F222" s="364" t="s">
        <v>1003</v>
      </c>
      <c r="G222" s="364"/>
      <c r="H222" s="364"/>
      <c r="I222" s="364" t="s">
        <v>985</v>
      </c>
      <c r="J222" s="365">
        <v>1180.6400000000001</v>
      </c>
      <c r="K222" s="364"/>
      <c r="L222" s="365">
        <v>89728.639999999999</v>
      </c>
      <c r="M222" s="364"/>
      <c r="N222" s="366"/>
      <c r="V222" s="361"/>
      <c r="W222" s="367" t="s">
        <v>5536</v>
      </c>
      <c r="AC222" s="367"/>
      <c r="AD222" s="384"/>
      <c r="AE222" s="367"/>
      <c r="AG222" s="367"/>
      <c r="AH222" s="367"/>
    </row>
    <row r="223" spans="1:34" s="332" customFormat="1" ht="12" x14ac:dyDescent="0.2">
      <c r="A223" s="379"/>
      <c r="B223" s="380"/>
      <c r="C223" s="340" t="s">
        <v>462</v>
      </c>
      <c r="D223" s="385"/>
      <c r="E223" s="385"/>
      <c r="F223" s="386"/>
      <c r="G223" s="386"/>
      <c r="H223" s="386"/>
      <c r="I223" s="386"/>
      <c r="J223" s="387"/>
      <c r="K223" s="386"/>
      <c r="L223" s="387"/>
      <c r="M223" s="388"/>
      <c r="N223" s="389"/>
      <c r="V223" s="361"/>
      <c r="W223" s="367"/>
      <c r="AC223" s="367"/>
      <c r="AD223" s="384"/>
      <c r="AE223" s="367"/>
      <c r="AG223" s="367"/>
      <c r="AH223" s="367"/>
    </row>
    <row r="224" spans="1:34" s="332" customFormat="1" ht="56.25" x14ac:dyDescent="0.2">
      <c r="A224" s="362" t="s">
        <v>592</v>
      </c>
      <c r="B224" s="363" t="s">
        <v>5537</v>
      </c>
      <c r="C224" s="1068" t="s">
        <v>5538</v>
      </c>
      <c r="D224" s="1068"/>
      <c r="E224" s="1068"/>
      <c r="F224" s="364" t="s">
        <v>5067</v>
      </c>
      <c r="G224" s="364"/>
      <c r="H224" s="364"/>
      <c r="I224" s="364" t="s">
        <v>5528</v>
      </c>
      <c r="J224" s="365"/>
      <c r="K224" s="364"/>
      <c r="L224" s="365"/>
      <c r="M224" s="364"/>
      <c r="N224" s="366"/>
      <c r="V224" s="361"/>
      <c r="W224" s="367" t="s">
        <v>5538</v>
      </c>
      <c r="AC224" s="367"/>
      <c r="AD224" s="384"/>
      <c r="AE224" s="367"/>
      <c r="AG224" s="367"/>
      <c r="AH224" s="367"/>
    </row>
    <row r="225" spans="1:34" s="332" customFormat="1" ht="12" x14ac:dyDescent="0.2">
      <c r="A225" s="368"/>
      <c r="B225" s="369"/>
      <c r="C225" s="1065" t="s">
        <v>5539</v>
      </c>
      <c r="D225" s="1065"/>
      <c r="E225" s="1065"/>
      <c r="F225" s="1065"/>
      <c r="G225" s="1065"/>
      <c r="H225" s="1065"/>
      <c r="I225" s="1065"/>
      <c r="J225" s="1065"/>
      <c r="K225" s="1065"/>
      <c r="L225" s="1065"/>
      <c r="M225" s="1065"/>
      <c r="N225" s="1072"/>
      <c r="V225" s="361"/>
      <c r="W225" s="367"/>
      <c r="X225" s="335" t="s">
        <v>5539</v>
      </c>
      <c r="AC225" s="367"/>
      <c r="AD225" s="384"/>
      <c r="AE225" s="367"/>
      <c r="AG225" s="367"/>
      <c r="AH225" s="367"/>
    </row>
    <row r="226" spans="1:34" s="332" customFormat="1" ht="33.75" x14ac:dyDescent="0.2">
      <c r="A226" s="370"/>
      <c r="B226" s="371" t="s">
        <v>430</v>
      </c>
      <c r="C226" s="1065" t="s">
        <v>431</v>
      </c>
      <c r="D226" s="1065"/>
      <c r="E226" s="1065"/>
      <c r="F226" s="1065"/>
      <c r="G226" s="1065"/>
      <c r="H226" s="1065"/>
      <c r="I226" s="1065"/>
      <c r="J226" s="1065"/>
      <c r="K226" s="1065"/>
      <c r="L226" s="1065"/>
      <c r="M226" s="1065"/>
      <c r="N226" s="1072"/>
      <c r="V226" s="361"/>
      <c r="W226" s="367"/>
      <c r="Y226" s="335" t="s">
        <v>431</v>
      </c>
      <c r="AC226" s="367"/>
      <c r="AD226" s="384"/>
      <c r="AE226" s="367"/>
      <c r="AG226" s="367"/>
      <c r="AH226" s="367"/>
    </row>
    <row r="227" spans="1:34" s="332" customFormat="1" ht="12" x14ac:dyDescent="0.2">
      <c r="A227" s="372"/>
      <c r="B227" s="371" t="s">
        <v>423</v>
      </c>
      <c r="C227" s="1065" t="s">
        <v>432</v>
      </c>
      <c r="D227" s="1065"/>
      <c r="E227" s="1065"/>
      <c r="F227" s="373"/>
      <c r="G227" s="373"/>
      <c r="H227" s="373"/>
      <c r="I227" s="373"/>
      <c r="J227" s="374">
        <v>764.98</v>
      </c>
      <c r="K227" s="373" t="s">
        <v>436</v>
      </c>
      <c r="L227" s="374">
        <v>726.73</v>
      </c>
      <c r="M227" s="373"/>
      <c r="N227" s="375"/>
      <c r="V227" s="361"/>
      <c r="W227" s="367"/>
      <c r="Z227" s="335" t="s">
        <v>432</v>
      </c>
      <c r="AC227" s="367"/>
      <c r="AD227" s="384"/>
      <c r="AE227" s="367"/>
      <c r="AG227" s="367"/>
      <c r="AH227" s="367"/>
    </row>
    <row r="228" spans="1:34" s="332" customFormat="1" ht="12" x14ac:dyDescent="0.2">
      <c r="A228" s="372"/>
      <c r="B228" s="371" t="s">
        <v>434</v>
      </c>
      <c r="C228" s="1065" t="s">
        <v>435</v>
      </c>
      <c r="D228" s="1065"/>
      <c r="E228" s="1065"/>
      <c r="F228" s="373"/>
      <c r="G228" s="373"/>
      <c r="H228" s="373"/>
      <c r="I228" s="373"/>
      <c r="J228" s="374">
        <v>84.33</v>
      </c>
      <c r="K228" s="373" t="s">
        <v>436</v>
      </c>
      <c r="L228" s="374">
        <v>80.11</v>
      </c>
      <c r="M228" s="373"/>
      <c r="N228" s="375"/>
      <c r="V228" s="361"/>
      <c r="W228" s="367"/>
      <c r="Z228" s="335" t="s">
        <v>435</v>
      </c>
      <c r="AC228" s="367"/>
      <c r="AD228" s="384"/>
      <c r="AE228" s="367"/>
      <c r="AG228" s="367"/>
      <c r="AH228" s="367"/>
    </row>
    <row r="229" spans="1:34" s="332" customFormat="1" ht="12" x14ac:dyDescent="0.2">
      <c r="A229" s="372"/>
      <c r="B229" s="371" t="s">
        <v>437</v>
      </c>
      <c r="C229" s="1065" t="s">
        <v>438</v>
      </c>
      <c r="D229" s="1065"/>
      <c r="E229" s="1065"/>
      <c r="F229" s="373"/>
      <c r="G229" s="373"/>
      <c r="H229" s="373"/>
      <c r="I229" s="373"/>
      <c r="J229" s="374">
        <v>0.81</v>
      </c>
      <c r="K229" s="373" t="s">
        <v>436</v>
      </c>
      <c r="L229" s="374">
        <v>0.77</v>
      </c>
      <c r="M229" s="373"/>
      <c r="N229" s="375"/>
      <c r="V229" s="361"/>
      <c r="W229" s="367"/>
      <c r="Z229" s="335" t="s">
        <v>438</v>
      </c>
      <c r="AC229" s="367"/>
      <c r="AD229" s="384"/>
      <c r="AE229" s="367"/>
      <c r="AG229" s="367"/>
      <c r="AH229" s="367"/>
    </row>
    <row r="230" spans="1:34" s="332" customFormat="1" ht="12" x14ac:dyDescent="0.2">
      <c r="A230" s="372"/>
      <c r="B230" s="371" t="s">
        <v>439</v>
      </c>
      <c r="C230" s="1065" t="s">
        <v>440</v>
      </c>
      <c r="D230" s="1065"/>
      <c r="E230" s="1065"/>
      <c r="F230" s="373"/>
      <c r="G230" s="373"/>
      <c r="H230" s="373"/>
      <c r="I230" s="373"/>
      <c r="J230" s="374">
        <v>744.52</v>
      </c>
      <c r="K230" s="373"/>
      <c r="L230" s="374">
        <v>565.84</v>
      </c>
      <c r="M230" s="373"/>
      <c r="N230" s="375"/>
      <c r="V230" s="361"/>
      <c r="W230" s="367"/>
      <c r="Z230" s="335" t="s">
        <v>440</v>
      </c>
      <c r="AC230" s="367"/>
      <c r="AD230" s="384"/>
      <c r="AE230" s="367"/>
      <c r="AG230" s="367"/>
      <c r="AH230" s="367"/>
    </row>
    <row r="231" spans="1:34" s="332" customFormat="1" ht="12" x14ac:dyDescent="0.2">
      <c r="A231" s="368"/>
      <c r="B231" s="381" t="s">
        <v>5018</v>
      </c>
      <c r="C231" s="1076" t="s">
        <v>5019</v>
      </c>
      <c r="D231" s="1076"/>
      <c r="E231" s="1076"/>
      <c r="F231" s="382" t="s">
        <v>1003</v>
      </c>
      <c r="G231" s="382" t="s">
        <v>1169</v>
      </c>
      <c r="H231" s="382"/>
      <c r="I231" s="382" t="s">
        <v>5540</v>
      </c>
      <c r="J231" s="371"/>
      <c r="K231" s="373"/>
      <c r="L231" s="374"/>
      <c r="M231" s="373"/>
      <c r="N231" s="383"/>
      <c r="V231" s="361"/>
      <c r="W231" s="367"/>
      <c r="AC231" s="367"/>
      <c r="AD231" s="384" t="s">
        <v>5019</v>
      </c>
      <c r="AE231" s="367"/>
      <c r="AG231" s="367"/>
      <c r="AH231" s="367"/>
    </row>
    <row r="232" spans="1:34" s="332" customFormat="1" ht="12" x14ac:dyDescent="0.2">
      <c r="A232" s="372"/>
      <c r="B232" s="371"/>
      <c r="C232" s="1065" t="s">
        <v>443</v>
      </c>
      <c r="D232" s="1065"/>
      <c r="E232" s="1065"/>
      <c r="F232" s="373" t="s">
        <v>444</v>
      </c>
      <c r="G232" s="373" t="s">
        <v>5541</v>
      </c>
      <c r="H232" s="373" t="s">
        <v>436</v>
      </c>
      <c r="I232" s="373" t="s">
        <v>5542</v>
      </c>
      <c r="J232" s="374"/>
      <c r="K232" s="373"/>
      <c r="L232" s="374"/>
      <c r="M232" s="373"/>
      <c r="N232" s="375"/>
      <c r="V232" s="361"/>
      <c r="W232" s="367"/>
      <c r="AA232" s="335" t="s">
        <v>443</v>
      </c>
      <c r="AC232" s="367"/>
      <c r="AD232" s="384"/>
      <c r="AE232" s="367"/>
      <c r="AG232" s="367"/>
      <c r="AH232" s="367"/>
    </row>
    <row r="233" spans="1:34" s="332" customFormat="1" ht="12" x14ac:dyDescent="0.2">
      <c r="A233" s="372"/>
      <c r="B233" s="371"/>
      <c r="C233" s="1065" t="s">
        <v>447</v>
      </c>
      <c r="D233" s="1065"/>
      <c r="E233" s="1065"/>
      <c r="F233" s="373" t="s">
        <v>444</v>
      </c>
      <c r="G233" s="373" t="s">
        <v>2332</v>
      </c>
      <c r="H233" s="373" t="s">
        <v>436</v>
      </c>
      <c r="I233" s="373" t="s">
        <v>5543</v>
      </c>
      <c r="J233" s="374"/>
      <c r="K233" s="373"/>
      <c r="L233" s="374"/>
      <c r="M233" s="373"/>
      <c r="N233" s="375"/>
      <c r="V233" s="361"/>
      <c r="W233" s="367"/>
      <c r="AA233" s="335" t="s">
        <v>447</v>
      </c>
      <c r="AC233" s="367"/>
      <c r="AD233" s="384"/>
      <c r="AE233" s="367"/>
      <c r="AG233" s="367"/>
      <c r="AH233" s="367"/>
    </row>
    <row r="234" spans="1:34" s="332" customFormat="1" ht="12" x14ac:dyDescent="0.2">
      <c r="A234" s="372"/>
      <c r="B234" s="371"/>
      <c r="C234" s="1077" t="s">
        <v>450</v>
      </c>
      <c r="D234" s="1077"/>
      <c r="E234" s="1077"/>
      <c r="F234" s="376"/>
      <c r="G234" s="376"/>
      <c r="H234" s="376"/>
      <c r="I234" s="376"/>
      <c r="J234" s="377">
        <v>1593.83</v>
      </c>
      <c r="K234" s="376"/>
      <c r="L234" s="377">
        <v>1372.68</v>
      </c>
      <c r="M234" s="376"/>
      <c r="N234" s="378"/>
      <c r="V234" s="361"/>
      <c r="W234" s="367"/>
      <c r="AB234" s="335" t="s">
        <v>450</v>
      </c>
      <c r="AC234" s="367"/>
      <c r="AD234" s="384"/>
      <c r="AE234" s="367"/>
      <c r="AG234" s="367"/>
      <c r="AH234" s="367"/>
    </row>
    <row r="235" spans="1:34" s="332" customFormat="1" ht="12" x14ac:dyDescent="0.2">
      <c r="A235" s="372"/>
      <c r="B235" s="371"/>
      <c r="C235" s="1065" t="s">
        <v>451</v>
      </c>
      <c r="D235" s="1065"/>
      <c r="E235" s="1065"/>
      <c r="F235" s="373"/>
      <c r="G235" s="373"/>
      <c r="H235" s="373"/>
      <c r="I235" s="373"/>
      <c r="J235" s="374"/>
      <c r="K235" s="373"/>
      <c r="L235" s="374">
        <v>727.5</v>
      </c>
      <c r="M235" s="373"/>
      <c r="N235" s="375"/>
      <c r="V235" s="361"/>
      <c r="W235" s="367"/>
      <c r="AA235" s="335" t="s">
        <v>451</v>
      </c>
      <c r="AC235" s="367"/>
      <c r="AD235" s="384"/>
      <c r="AE235" s="367"/>
      <c r="AG235" s="367"/>
      <c r="AH235" s="367"/>
    </row>
    <row r="236" spans="1:34" s="332" customFormat="1" ht="22.5" x14ac:dyDescent="0.2">
      <c r="A236" s="372"/>
      <c r="B236" s="371" t="s">
        <v>4990</v>
      </c>
      <c r="C236" s="1065" t="s">
        <v>4991</v>
      </c>
      <c r="D236" s="1065"/>
      <c r="E236" s="1065"/>
      <c r="F236" s="373" t="s">
        <v>454</v>
      </c>
      <c r="G236" s="373" t="s">
        <v>1754</v>
      </c>
      <c r="H236" s="373"/>
      <c r="I236" s="373" t="s">
        <v>1754</v>
      </c>
      <c r="J236" s="374"/>
      <c r="K236" s="373"/>
      <c r="L236" s="374">
        <v>851.18</v>
      </c>
      <c r="M236" s="373"/>
      <c r="N236" s="375"/>
      <c r="V236" s="361"/>
      <c r="W236" s="367"/>
      <c r="AA236" s="335" t="s">
        <v>4991</v>
      </c>
      <c r="AC236" s="367"/>
      <c r="AD236" s="384"/>
      <c r="AE236" s="367"/>
      <c r="AG236" s="367"/>
      <c r="AH236" s="367"/>
    </row>
    <row r="237" spans="1:34" s="332" customFormat="1" ht="22.5" x14ac:dyDescent="0.2">
      <c r="A237" s="372"/>
      <c r="B237" s="371" t="s">
        <v>4992</v>
      </c>
      <c r="C237" s="1065" t="s">
        <v>4993</v>
      </c>
      <c r="D237" s="1065"/>
      <c r="E237" s="1065"/>
      <c r="F237" s="373" t="s">
        <v>454</v>
      </c>
      <c r="G237" s="373" t="s">
        <v>980</v>
      </c>
      <c r="H237" s="373"/>
      <c r="I237" s="373" t="s">
        <v>980</v>
      </c>
      <c r="J237" s="374"/>
      <c r="K237" s="373"/>
      <c r="L237" s="374">
        <v>538.35</v>
      </c>
      <c r="M237" s="373"/>
      <c r="N237" s="375"/>
      <c r="V237" s="361"/>
      <c r="W237" s="367"/>
      <c r="AA237" s="335" t="s">
        <v>4993</v>
      </c>
      <c r="AC237" s="367"/>
      <c r="AD237" s="384"/>
      <c r="AE237" s="367"/>
      <c r="AG237" s="367"/>
      <c r="AH237" s="367"/>
    </row>
    <row r="238" spans="1:34" s="332" customFormat="1" ht="12" x14ac:dyDescent="0.2">
      <c r="A238" s="379"/>
      <c r="B238" s="380"/>
      <c r="C238" s="1068" t="s">
        <v>459</v>
      </c>
      <c r="D238" s="1068"/>
      <c r="E238" s="1068"/>
      <c r="F238" s="364"/>
      <c r="G238" s="364"/>
      <c r="H238" s="364"/>
      <c r="I238" s="364"/>
      <c r="J238" s="365"/>
      <c r="K238" s="364"/>
      <c r="L238" s="365">
        <v>2762.21</v>
      </c>
      <c r="M238" s="376"/>
      <c r="N238" s="366"/>
      <c r="V238" s="361"/>
      <c r="W238" s="367"/>
      <c r="AC238" s="367" t="s">
        <v>459</v>
      </c>
      <c r="AD238" s="384"/>
      <c r="AE238" s="367"/>
      <c r="AG238" s="367"/>
      <c r="AH238" s="367"/>
    </row>
    <row r="239" spans="1:34" s="332" customFormat="1" ht="22.5" x14ac:dyDescent="0.2">
      <c r="A239" s="362" t="s">
        <v>596</v>
      </c>
      <c r="B239" s="363" t="s">
        <v>5544</v>
      </c>
      <c r="C239" s="1068" t="s">
        <v>5545</v>
      </c>
      <c r="D239" s="1068"/>
      <c r="E239" s="1068"/>
      <c r="F239" s="364" t="s">
        <v>5073</v>
      </c>
      <c r="G239" s="364"/>
      <c r="H239" s="364"/>
      <c r="I239" s="364" t="s">
        <v>476</v>
      </c>
      <c r="J239" s="365"/>
      <c r="K239" s="364"/>
      <c r="L239" s="365"/>
      <c r="M239" s="364"/>
      <c r="N239" s="366"/>
      <c r="V239" s="361"/>
      <c r="W239" s="367" t="s">
        <v>5545</v>
      </c>
      <c r="AC239" s="367"/>
      <c r="AD239" s="384"/>
      <c r="AE239" s="367"/>
      <c r="AG239" s="367"/>
      <c r="AH239" s="367"/>
    </row>
    <row r="240" spans="1:34" s="332" customFormat="1" ht="33.75" x14ac:dyDescent="0.2">
      <c r="A240" s="370"/>
      <c r="B240" s="371" t="s">
        <v>430</v>
      </c>
      <c r="C240" s="1065" t="s">
        <v>431</v>
      </c>
      <c r="D240" s="1065"/>
      <c r="E240" s="1065"/>
      <c r="F240" s="1065"/>
      <c r="G240" s="1065"/>
      <c r="H240" s="1065"/>
      <c r="I240" s="1065"/>
      <c r="J240" s="1065"/>
      <c r="K240" s="1065"/>
      <c r="L240" s="1065"/>
      <c r="M240" s="1065"/>
      <c r="N240" s="1072"/>
      <c r="V240" s="361"/>
      <c r="W240" s="367"/>
      <c r="Y240" s="335" t="s">
        <v>431</v>
      </c>
      <c r="AC240" s="367"/>
      <c r="AD240" s="384"/>
      <c r="AE240" s="367"/>
      <c r="AG240" s="367"/>
      <c r="AH240" s="367"/>
    </row>
    <row r="241" spans="1:34" s="332" customFormat="1" ht="12" x14ac:dyDescent="0.2">
      <c r="A241" s="372"/>
      <c r="B241" s="371" t="s">
        <v>423</v>
      </c>
      <c r="C241" s="1065" t="s">
        <v>432</v>
      </c>
      <c r="D241" s="1065"/>
      <c r="E241" s="1065"/>
      <c r="F241" s="373"/>
      <c r="G241" s="373"/>
      <c r="H241" s="373"/>
      <c r="I241" s="373"/>
      <c r="J241" s="374">
        <v>51.4</v>
      </c>
      <c r="K241" s="373" t="s">
        <v>436</v>
      </c>
      <c r="L241" s="374">
        <v>385.5</v>
      </c>
      <c r="M241" s="373"/>
      <c r="N241" s="375"/>
      <c r="V241" s="361"/>
      <c r="W241" s="367"/>
      <c r="Z241" s="335" t="s">
        <v>432</v>
      </c>
      <c r="AC241" s="367"/>
      <c r="AD241" s="384"/>
      <c r="AE241" s="367"/>
      <c r="AG241" s="367"/>
      <c r="AH241" s="367"/>
    </row>
    <row r="242" spans="1:34" s="332" customFormat="1" ht="12" x14ac:dyDescent="0.2">
      <c r="A242" s="372"/>
      <c r="B242" s="371" t="s">
        <v>434</v>
      </c>
      <c r="C242" s="1065" t="s">
        <v>435</v>
      </c>
      <c r="D242" s="1065"/>
      <c r="E242" s="1065"/>
      <c r="F242" s="373"/>
      <c r="G242" s="373"/>
      <c r="H242" s="373"/>
      <c r="I242" s="373"/>
      <c r="J242" s="374">
        <v>76.209999999999994</v>
      </c>
      <c r="K242" s="373" t="s">
        <v>436</v>
      </c>
      <c r="L242" s="374">
        <v>571.58000000000004</v>
      </c>
      <c r="M242" s="373"/>
      <c r="N242" s="375"/>
      <c r="V242" s="361"/>
      <c r="W242" s="367"/>
      <c r="Z242" s="335" t="s">
        <v>435</v>
      </c>
      <c r="AC242" s="367"/>
      <c r="AD242" s="384"/>
      <c r="AE242" s="367"/>
      <c r="AG242" s="367"/>
      <c r="AH242" s="367"/>
    </row>
    <row r="243" spans="1:34" s="332" customFormat="1" ht="12" x14ac:dyDescent="0.2">
      <c r="A243" s="372"/>
      <c r="B243" s="371" t="s">
        <v>437</v>
      </c>
      <c r="C243" s="1065" t="s">
        <v>438</v>
      </c>
      <c r="D243" s="1065"/>
      <c r="E243" s="1065"/>
      <c r="F243" s="373"/>
      <c r="G243" s="373"/>
      <c r="H243" s="373"/>
      <c r="I243" s="373"/>
      <c r="J243" s="374">
        <v>0.46</v>
      </c>
      <c r="K243" s="373" t="s">
        <v>436</v>
      </c>
      <c r="L243" s="374">
        <v>3.45</v>
      </c>
      <c r="M243" s="373"/>
      <c r="N243" s="375"/>
      <c r="V243" s="361"/>
      <c r="W243" s="367"/>
      <c r="Z243" s="335" t="s">
        <v>438</v>
      </c>
      <c r="AC243" s="367"/>
      <c r="AD243" s="384"/>
      <c r="AE243" s="367"/>
      <c r="AG243" s="367"/>
      <c r="AH243" s="367"/>
    </row>
    <row r="244" spans="1:34" s="332" customFormat="1" ht="12" x14ac:dyDescent="0.2">
      <c r="A244" s="372"/>
      <c r="B244" s="371" t="s">
        <v>439</v>
      </c>
      <c r="C244" s="1065" t="s">
        <v>440</v>
      </c>
      <c r="D244" s="1065"/>
      <c r="E244" s="1065"/>
      <c r="F244" s="373"/>
      <c r="G244" s="373"/>
      <c r="H244" s="373"/>
      <c r="I244" s="373"/>
      <c r="J244" s="374">
        <v>268.04000000000002</v>
      </c>
      <c r="K244" s="373"/>
      <c r="L244" s="374">
        <v>1608.24</v>
      </c>
      <c r="M244" s="373"/>
      <c r="N244" s="375"/>
      <c r="V244" s="361"/>
      <c r="W244" s="367"/>
      <c r="Z244" s="335" t="s">
        <v>440</v>
      </c>
      <c r="AC244" s="367"/>
      <c r="AD244" s="384"/>
      <c r="AE244" s="367"/>
      <c r="AG244" s="367"/>
      <c r="AH244" s="367"/>
    </row>
    <row r="245" spans="1:34" s="332" customFormat="1" ht="22.5" x14ac:dyDescent="0.2">
      <c r="A245" s="368"/>
      <c r="B245" s="381" t="s">
        <v>5074</v>
      </c>
      <c r="C245" s="1076" t="s">
        <v>5075</v>
      </c>
      <c r="D245" s="1076"/>
      <c r="E245" s="1076"/>
      <c r="F245" s="382" t="s">
        <v>411</v>
      </c>
      <c r="G245" s="382" t="s">
        <v>489</v>
      </c>
      <c r="H245" s="382"/>
      <c r="I245" s="382" t="s">
        <v>489</v>
      </c>
      <c r="J245" s="371"/>
      <c r="K245" s="373"/>
      <c r="L245" s="374"/>
      <c r="M245" s="373"/>
      <c r="N245" s="383"/>
      <c r="V245" s="361"/>
      <c r="W245" s="367"/>
      <c r="AC245" s="367"/>
      <c r="AD245" s="384" t="s">
        <v>5075</v>
      </c>
      <c r="AE245" s="367"/>
      <c r="AG245" s="367"/>
      <c r="AH245" s="367"/>
    </row>
    <row r="246" spans="1:34" s="332" customFormat="1" ht="12" x14ac:dyDescent="0.2">
      <c r="A246" s="372"/>
      <c r="B246" s="371"/>
      <c r="C246" s="1065" t="s">
        <v>443</v>
      </c>
      <c r="D246" s="1065"/>
      <c r="E246" s="1065"/>
      <c r="F246" s="373" t="s">
        <v>444</v>
      </c>
      <c r="G246" s="373" t="s">
        <v>5546</v>
      </c>
      <c r="H246" s="373" t="s">
        <v>436</v>
      </c>
      <c r="I246" s="373" t="s">
        <v>5547</v>
      </c>
      <c r="J246" s="374"/>
      <c r="K246" s="373"/>
      <c r="L246" s="374"/>
      <c r="M246" s="373"/>
      <c r="N246" s="375"/>
      <c r="V246" s="361"/>
      <c r="W246" s="367"/>
      <c r="AA246" s="335" t="s">
        <v>443</v>
      </c>
      <c r="AC246" s="367"/>
      <c r="AD246" s="384"/>
      <c r="AE246" s="367"/>
      <c r="AG246" s="367"/>
      <c r="AH246" s="367"/>
    </row>
    <row r="247" spans="1:34" s="332" customFormat="1" ht="12" x14ac:dyDescent="0.2">
      <c r="A247" s="372"/>
      <c r="B247" s="371"/>
      <c r="C247" s="1065" t="s">
        <v>447</v>
      </c>
      <c r="D247" s="1065"/>
      <c r="E247" s="1065"/>
      <c r="F247" s="373" t="s">
        <v>444</v>
      </c>
      <c r="G247" s="373" t="s">
        <v>935</v>
      </c>
      <c r="H247" s="373" t="s">
        <v>436</v>
      </c>
      <c r="I247" s="373" t="s">
        <v>1537</v>
      </c>
      <c r="J247" s="374"/>
      <c r="K247" s="373"/>
      <c r="L247" s="374"/>
      <c r="M247" s="373"/>
      <c r="N247" s="375"/>
      <c r="V247" s="361"/>
      <c r="W247" s="367"/>
      <c r="AA247" s="335" t="s">
        <v>447</v>
      </c>
      <c r="AC247" s="367"/>
      <c r="AD247" s="384"/>
      <c r="AE247" s="367"/>
      <c r="AG247" s="367"/>
      <c r="AH247" s="367"/>
    </row>
    <row r="248" spans="1:34" s="332" customFormat="1" ht="12" x14ac:dyDescent="0.2">
      <c r="A248" s="372"/>
      <c r="B248" s="371"/>
      <c r="C248" s="1077" t="s">
        <v>450</v>
      </c>
      <c r="D248" s="1077"/>
      <c r="E248" s="1077"/>
      <c r="F248" s="376"/>
      <c r="G248" s="376"/>
      <c r="H248" s="376"/>
      <c r="I248" s="376"/>
      <c r="J248" s="377">
        <v>395.65</v>
      </c>
      <c r="K248" s="376"/>
      <c r="L248" s="377">
        <v>2565.3200000000002</v>
      </c>
      <c r="M248" s="376"/>
      <c r="N248" s="378"/>
      <c r="V248" s="361"/>
      <c r="W248" s="367"/>
      <c r="AB248" s="335" t="s">
        <v>450</v>
      </c>
      <c r="AC248" s="367"/>
      <c r="AD248" s="384"/>
      <c r="AE248" s="367"/>
      <c r="AG248" s="367"/>
      <c r="AH248" s="367"/>
    </row>
    <row r="249" spans="1:34" s="332" customFormat="1" ht="12" x14ac:dyDescent="0.2">
      <c r="A249" s="372"/>
      <c r="B249" s="371"/>
      <c r="C249" s="1065" t="s">
        <v>451</v>
      </c>
      <c r="D249" s="1065"/>
      <c r="E249" s="1065"/>
      <c r="F249" s="373"/>
      <c r="G249" s="373"/>
      <c r="H249" s="373"/>
      <c r="I249" s="373"/>
      <c r="J249" s="374"/>
      <c r="K249" s="373"/>
      <c r="L249" s="374">
        <v>388.95</v>
      </c>
      <c r="M249" s="373"/>
      <c r="N249" s="375"/>
      <c r="V249" s="361"/>
      <c r="W249" s="367"/>
      <c r="AA249" s="335" t="s">
        <v>451</v>
      </c>
      <c r="AC249" s="367"/>
      <c r="AD249" s="384"/>
      <c r="AE249" s="367"/>
      <c r="AG249" s="367"/>
      <c r="AH249" s="367"/>
    </row>
    <row r="250" spans="1:34" s="332" customFormat="1" ht="22.5" x14ac:dyDescent="0.2">
      <c r="A250" s="372"/>
      <c r="B250" s="371" t="s">
        <v>4990</v>
      </c>
      <c r="C250" s="1065" t="s">
        <v>4991</v>
      </c>
      <c r="D250" s="1065"/>
      <c r="E250" s="1065"/>
      <c r="F250" s="373" t="s">
        <v>454</v>
      </c>
      <c r="G250" s="373" t="s">
        <v>1754</v>
      </c>
      <c r="H250" s="373"/>
      <c r="I250" s="373" t="s">
        <v>1754</v>
      </c>
      <c r="J250" s="374"/>
      <c r="K250" s="373"/>
      <c r="L250" s="374">
        <v>455.07</v>
      </c>
      <c r="M250" s="373"/>
      <c r="N250" s="375"/>
      <c r="V250" s="361"/>
      <c r="W250" s="367"/>
      <c r="AA250" s="335" t="s">
        <v>4991</v>
      </c>
      <c r="AC250" s="367"/>
      <c r="AD250" s="384"/>
      <c r="AE250" s="367"/>
      <c r="AG250" s="367"/>
      <c r="AH250" s="367"/>
    </row>
    <row r="251" spans="1:34" s="332" customFormat="1" ht="22.5" x14ac:dyDescent="0.2">
      <c r="A251" s="372"/>
      <c r="B251" s="371" t="s">
        <v>4992</v>
      </c>
      <c r="C251" s="1065" t="s">
        <v>4993</v>
      </c>
      <c r="D251" s="1065"/>
      <c r="E251" s="1065"/>
      <c r="F251" s="373" t="s">
        <v>454</v>
      </c>
      <c r="G251" s="373" t="s">
        <v>980</v>
      </c>
      <c r="H251" s="373"/>
      <c r="I251" s="373" t="s">
        <v>980</v>
      </c>
      <c r="J251" s="374"/>
      <c r="K251" s="373"/>
      <c r="L251" s="374">
        <v>287.82</v>
      </c>
      <c r="M251" s="373"/>
      <c r="N251" s="375"/>
      <c r="V251" s="361"/>
      <c r="W251" s="367"/>
      <c r="AA251" s="335" t="s">
        <v>4993</v>
      </c>
      <c r="AC251" s="367"/>
      <c r="AD251" s="384"/>
      <c r="AE251" s="367"/>
      <c r="AG251" s="367"/>
      <c r="AH251" s="367"/>
    </row>
    <row r="252" spans="1:34" s="332" customFormat="1" ht="12" x14ac:dyDescent="0.2">
      <c r="A252" s="379"/>
      <c r="B252" s="380"/>
      <c r="C252" s="1068" t="s">
        <v>459</v>
      </c>
      <c r="D252" s="1068"/>
      <c r="E252" s="1068"/>
      <c r="F252" s="364"/>
      <c r="G252" s="364"/>
      <c r="H252" s="364"/>
      <c r="I252" s="364"/>
      <c r="J252" s="365"/>
      <c r="K252" s="364"/>
      <c r="L252" s="365">
        <v>3308.21</v>
      </c>
      <c r="M252" s="376"/>
      <c r="N252" s="366"/>
      <c r="V252" s="361"/>
      <c r="W252" s="367"/>
      <c r="AC252" s="367" t="s">
        <v>459</v>
      </c>
      <c r="AD252" s="384"/>
      <c r="AE252" s="367"/>
      <c r="AG252" s="367"/>
      <c r="AH252" s="367"/>
    </row>
    <row r="253" spans="1:34" s="332" customFormat="1" ht="56.25" x14ac:dyDescent="0.2">
      <c r="A253" s="362" t="s">
        <v>600</v>
      </c>
      <c r="B253" s="363" t="s">
        <v>5548</v>
      </c>
      <c r="C253" s="1068" t="s">
        <v>5549</v>
      </c>
      <c r="D253" s="1068"/>
      <c r="E253" s="1068"/>
      <c r="F253" s="364" t="s">
        <v>5015</v>
      </c>
      <c r="G253" s="364"/>
      <c r="H253" s="364"/>
      <c r="I253" s="364" t="s">
        <v>5550</v>
      </c>
      <c r="J253" s="365"/>
      <c r="K253" s="364"/>
      <c r="L253" s="365"/>
      <c r="M253" s="364"/>
      <c r="N253" s="366"/>
      <c r="V253" s="361"/>
      <c r="W253" s="367" t="s">
        <v>5549</v>
      </c>
      <c r="AC253" s="367"/>
      <c r="AD253" s="384"/>
      <c r="AE253" s="367"/>
      <c r="AG253" s="367"/>
      <c r="AH253" s="367"/>
    </row>
    <row r="254" spans="1:34" s="332" customFormat="1" ht="12" x14ac:dyDescent="0.2">
      <c r="A254" s="368"/>
      <c r="B254" s="369"/>
      <c r="C254" s="1065" t="s">
        <v>5551</v>
      </c>
      <c r="D254" s="1065"/>
      <c r="E254" s="1065"/>
      <c r="F254" s="1065"/>
      <c r="G254" s="1065"/>
      <c r="H254" s="1065"/>
      <c r="I254" s="1065"/>
      <c r="J254" s="1065"/>
      <c r="K254" s="1065"/>
      <c r="L254" s="1065"/>
      <c r="M254" s="1065"/>
      <c r="N254" s="1072"/>
      <c r="V254" s="361"/>
      <c r="W254" s="367"/>
      <c r="X254" s="335" t="s">
        <v>5551</v>
      </c>
      <c r="AC254" s="367"/>
      <c r="AD254" s="384"/>
      <c r="AE254" s="367"/>
      <c r="AG254" s="367"/>
      <c r="AH254" s="367"/>
    </row>
    <row r="255" spans="1:34" s="332" customFormat="1" ht="33.75" x14ac:dyDescent="0.2">
      <c r="A255" s="370"/>
      <c r="B255" s="371" t="s">
        <v>430</v>
      </c>
      <c r="C255" s="1065" t="s">
        <v>431</v>
      </c>
      <c r="D255" s="1065"/>
      <c r="E255" s="1065"/>
      <c r="F255" s="1065"/>
      <c r="G255" s="1065"/>
      <c r="H255" s="1065"/>
      <c r="I255" s="1065"/>
      <c r="J255" s="1065"/>
      <c r="K255" s="1065"/>
      <c r="L255" s="1065"/>
      <c r="M255" s="1065"/>
      <c r="N255" s="1072"/>
      <c r="V255" s="361"/>
      <c r="W255" s="367"/>
      <c r="Y255" s="335" t="s">
        <v>431</v>
      </c>
      <c r="AC255" s="367"/>
      <c r="AD255" s="384"/>
      <c r="AE255" s="367"/>
      <c r="AG255" s="367"/>
      <c r="AH255" s="367"/>
    </row>
    <row r="256" spans="1:34" s="332" customFormat="1" ht="12" x14ac:dyDescent="0.2">
      <c r="A256" s="372"/>
      <c r="B256" s="371" t="s">
        <v>423</v>
      </c>
      <c r="C256" s="1065" t="s">
        <v>432</v>
      </c>
      <c r="D256" s="1065"/>
      <c r="E256" s="1065"/>
      <c r="F256" s="373"/>
      <c r="G256" s="373"/>
      <c r="H256" s="373"/>
      <c r="I256" s="373"/>
      <c r="J256" s="374">
        <v>3140.02</v>
      </c>
      <c r="K256" s="373" t="s">
        <v>436</v>
      </c>
      <c r="L256" s="374">
        <v>298.3</v>
      </c>
      <c r="M256" s="373"/>
      <c r="N256" s="375"/>
      <c r="V256" s="361"/>
      <c r="W256" s="367"/>
      <c r="Z256" s="335" t="s">
        <v>432</v>
      </c>
      <c r="AC256" s="367"/>
      <c r="AD256" s="384"/>
      <c r="AE256" s="367"/>
      <c r="AG256" s="367"/>
      <c r="AH256" s="367"/>
    </row>
    <row r="257" spans="1:34" s="332" customFormat="1" ht="12" x14ac:dyDescent="0.2">
      <c r="A257" s="372"/>
      <c r="B257" s="371" t="s">
        <v>434</v>
      </c>
      <c r="C257" s="1065" t="s">
        <v>435</v>
      </c>
      <c r="D257" s="1065"/>
      <c r="E257" s="1065"/>
      <c r="F257" s="373"/>
      <c r="G257" s="373"/>
      <c r="H257" s="373"/>
      <c r="I257" s="373"/>
      <c r="J257" s="374">
        <v>24479.63</v>
      </c>
      <c r="K257" s="373" t="s">
        <v>436</v>
      </c>
      <c r="L257" s="374">
        <v>2325.56</v>
      </c>
      <c r="M257" s="373"/>
      <c r="N257" s="375"/>
      <c r="V257" s="361"/>
      <c r="W257" s="367"/>
      <c r="Z257" s="335" t="s">
        <v>435</v>
      </c>
      <c r="AC257" s="367"/>
      <c r="AD257" s="384"/>
      <c r="AE257" s="367"/>
      <c r="AG257" s="367"/>
      <c r="AH257" s="367"/>
    </row>
    <row r="258" spans="1:34" s="332" customFormat="1" ht="12" x14ac:dyDescent="0.2">
      <c r="A258" s="372"/>
      <c r="B258" s="371" t="s">
        <v>437</v>
      </c>
      <c r="C258" s="1065" t="s">
        <v>438</v>
      </c>
      <c r="D258" s="1065"/>
      <c r="E258" s="1065"/>
      <c r="F258" s="373"/>
      <c r="G258" s="373"/>
      <c r="H258" s="373"/>
      <c r="I258" s="373"/>
      <c r="J258" s="374">
        <v>2021.64</v>
      </c>
      <c r="K258" s="373" t="s">
        <v>436</v>
      </c>
      <c r="L258" s="374">
        <v>192.06</v>
      </c>
      <c r="M258" s="373"/>
      <c r="N258" s="375"/>
      <c r="V258" s="361"/>
      <c r="W258" s="367"/>
      <c r="Z258" s="335" t="s">
        <v>438</v>
      </c>
      <c r="AC258" s="367"/>
      <c r="AD258" s="384"/>
      <c r="AE258" s="367"/>
      <c r="AG258" s="367"/>
      <c r="AH258" s="367"/>
    </row>
    <row r="259" spans="1:34" s="332" customFormat="1" ht="12" x14ac:dyDescent="0.2">
      <c r="A259" s="372"/>
      <c r="B259" s="371" t="s">
        <v>439</v>
      </c>
      <c r="C259" s="1065" t="s">
        <v>440</v>
      </c>
      <c r="D259" s="1065"/>
      <c r="E259" s="1065"/>
      <c r="F259" s="373"/>
      <c r="G259" s="373"/>
      <c r="H259" s="373"/>
      <c r="I259" s="373"/>
      <c r="J259" s="374">
        <v>13053.81</v>
      </c>
      <c r="K259" s="373"/>
      <c r="L259" s="374">
        <v>992.09</v>
      </c>
      <c r="M259" s="373"/>
      <c r="N259" s="375"/>
      <c r="V259" s="361"/>
      <c r="W259" s="367"/>
      <c r="Z259" s="335" t="s">
        <v>440</v>
      </c>
      <c r="AC259" s="367"/>
      <c r="AD259" s="384"/>
      <c r="AE259" s="367"/>
      <c r="AG259" s="367"/>
      <c r="AH259" s="367"/>
    </row>
    <row r="260" spans="1:34" s="332" customFormat="1" ht="12" x14ac:dyDescent="0.2">
      <c r="A260" s="368"/>
      <c r="B260" s="381" t="s">
        <v>4595</v>
      </c>
      <c r="C260" s="1076" t="s">
        <v>4596</v>
      </c>
      <c r="D260" s="1076"/>
      <c r="E260" s="1076"/>
      <c r="F260" s="382" t="s">
        <v>411</v>
      </c>
      <c r="G260" s="382" t="s">
        <v>3060</v>
      </c>
      <c r="H260" s="382"/>
      <c r="I260" s="382" t="s">
        <v>5552</v>
      </c>
      <c r="J260" s="371"/>
      <c r="K260" s="373"/>
      <c r="L260" s="374"/>
      <c r="M260" s="373"/>
      <c r="N260" s="383"/>
      <c r="V260" s="361"/>
      <c r="W260" s="367"/>
      <c r="AC260" s="367"/>
      <c r="AD260" s="384" t="s">
        <v>4596</v>
      </c>
      <c r="AE260" s="367"/>
      <c r="AG260" s="367"/>
      <c r="AH260" s="367"/>
    </row>
    <row r="261" spans="1:34" s="332" customFormat="1" ht="12" x14ac:dyDescent="0.2">
      <c r="A261" s="368"/>
      <c r="B261" s="381" t="s">
        <v>1606</v>
      </c>
      <c r="C261" s="1076" t="s">
        <v>5098</v>
      </c>
      <c r="D261" s="1076"/>
      <c r="E261" s="1076"/>
      <c r="F261" s="382" t="s">
        <v>347</v>
      </c>
      <c r="G261" s="382" t="s">
        <v>5553</v>
      </c>
      <c r="H261" s="382"/>
      <c r="I261" s="382" t="s">
        <v>5554</v>
      </c>
      <c r="J261" s="371"/>
      <c r="K261" s="373"/>
      <c r="L261" s="374"/>
      <c r="M261" s="373"/>
      <c r="N261" s="383"/>
      <c r="V261" s="361"/>
      <c r="W261" s="367"/>
      <c r="AC261" s="367"/>
      <c r="AD261" s="384" t="s">
        <v>5098</v>
      </c>
      <c r="AE261" s="367"/>
      <c r="AG261" s="367"/>
      <c r="AH261" s="367"/>
    </row>
    <row r="262" spans="1:34" s="332" customFormat="1" ht="12" x14ac:dyDescent="0.2">
      <c r="A262" s="372"/>
      <c r="B262" s="371"/>
      <c r="C262" s="1065" t="s">
        <v>443</v>
      </c>
      <c r="D262" s="1065"/>
      <c r="E262" s="1065"/>
      <c r="F262" s="373" t="s">
        <v>444</v>
      </c>
      <c r="G262" s="373" t="s">
        <v>3762</v>
      </c>
      <c r="H262" s="373" t="s">
        <v>436</v>
      </c>
      <c r="I262" s="373" t="s">
        <v>5555</v>
      </c>
      <c r="J262" s="374"/>
      <c r="K262" s="373"/>
      <c r="L262" s="374"/>
      <c r="M262" s="373"/>
      <c r="N262" s="375"/>
      <c r="V262" s="361"/>
      <c r="W262" s="367"/>
      <c r="AA262" s="335" t="s">
        <v>443</v>
      </c>
      <c r="AC262" s="367"/>
      <c r="AD262" s="384"/>
      <c r="AE262" s="367"/>
      <c r="AG262" s="367"/>
      <c r="AH262" s="367"/>
    </row>
    <row r="263" spans="1:34" s="332" customFormat="1" ht="12" x14ac:dyDescent="0.2">
      <c r="A263" s="372"/>
      <c r="B263" s="371"/>
      <c r="C263" s="1065" t="s">
        <v>447</v>
      </c>
      <c r="D263" s="1065"/>
      <c r="E263" s="1065"/>
      <c r="F263" s="373" t="s">
        <v>444</v>
      </c>
      <c r="G263" s="373" t="s">
        <v>5556</v>
      </c>
      <c r="H263" s="373" t="s">
        <v>436</v>
      </c>
      <c r="I263" s="373" t="s">
        <v>5557</v>
      </c>
      <c r="J263" s="374"/>
      <c r="K263" s="373"/>
      <c r="L263" s="374"/>
      <c r="M263" s="373"/>
      <c r="N263" s="375"/>
      <c r="V263" s="361"/>
      <c r="W263" s="367"/>
      <c r="AA263" s="335" t="s">
        <v>447</v>
      </c>
      <c r="AC263" s="367"/>
      <c r="AD263" s="384"/>
      <c r="AE263" s="367"/>
      <c r="AG263" s="367"/>
      <c r="AH263" s="367"/>
    </row>
    <row r="264" spans="1:34" s="332" customFormat="1" ht="12" x14ac:dyDescent="0.2">
      <c r="A264" s="372"/>
      <c r="B264" s="371"/>
      <c r="C264" s="1077" t="s">
        <v>450</v>
      </c>
      <c r="D264" s="1077"/>
      <c r="E264" s="1077"/>
      <c r="F264" s="376"/>
      <c r="G264" s="376"/>
      <c r="H264" s="376"/>
      <c r="I264" s="376"/>
      <c r="J264" s="377">
        <v>40673.46</v>
      </c>
      <c r="K264" s="376"/>
      <c r="L264" s="377">
        <v>3615.95</v>
      </c>
      <c r="M264" s="376"/>
      <c r="N264" s="378"/>
      <c r="V264" s="361"/>
      <c r="W264" s="367"/>
      <c r="AB264" s="335" t="s">
        <v>450</v>
      </c>
      <c r="AC264" s="367"/>
      <c r="AD264" s="384"/>
      <c r="AE264" s="367"/>
      <c r="AG264" s="367"/>
      <c r="AH264" s="367"/>
    </row>
    <row r="265" spans="1:34" s="332" customFormat="1" ht="12" x14ac:dyDescent="0.2">
      <c r="A265" s="372"/>
      <c r="B265" s="371"/>
      <c r="C265" s="1065" t="s">
        <v>451</v>
      </c>
      <c r="D265" s="1065"/>
      <c r="E265" s="1065"/>
      <c r="F265" s="373"/>
      <c r="G265" s="373"/>
      <c r="H265" s="373"/>
      <c r="I265" s="373"/>
      <c r="J265" s="374"/>
      <c r="K265" s="373"/>
      <c r="L265" s="374">
        <v>490.36</v>
      </c>
      <c r="M265" s="373"/>
      <c r="N265" s="375"/>
      <c r="V265" s="361"/>
      <c r="W265" s="367"/>
      <c r="AA265" s="335" t="s">
        <v>451</v>
      </c>
      <c r="AC265" s="367"/>
      <c r="AD265" s="384"/>
      <c r="AE265" s="367"/>
      <c r="AG265" s="367"/>
      <c r="AH265" s="367"/>
    </row>
    <row r="266" spans="1:34" s="332" customFormat="1" ht="22.5" x14ac:dyDescent="0.2">
      <c r="A266" s="372"/>
      <c r="B266" s="371" t="s">
        <v>4990</v>
      </c>
      <c r="C266" s="1065" t="s">
        <v>4991</v>
      </c>
      <c r="D266" s="1065"/>
      <c r="E266" s="1065"/>
      <c r="F266" s="373" t="s">
        <v>454</v>
      </c>
      <c r="G266" s="373" t="s">
        <v>1754</v>
      </c>
      <c r="H266" s="373"/>
      <c r="I266" s="373" t="s">
        <v>1754</v>
      </c>
      <c r="J266" s="374"/>
      <c r="K266" s="373"/>
      <c r="L266" s="374">
        <v>573.72</v>
      </c>
      <c r="M266" s="373"/>
      <c r="N266" s="375"/>
      <c r="V266" s="361"/>
      <c r="W266" s="367"/>
      <c r="AA266" s="335" t="s">
        <v>4991</v>
      </c>
      <c r="AC266" s="367"/>
      <c r="AD266" s="384"/>
      <c r="AE266" s="367"/>
      <c r="AG266" s="367"/>
      <c r="AH266" s="367"/>
    </row>
    <row r="267" spans="1:34" s="332" customFormat="1" ht="22.5" x14ac:dyDescent="0.2">
      <c r="A267" s="372"/>
      <c r="B267" s="371" t="s">
        <v>4992</v>
      </c>
      <c r="C267" s="1065" t="s">
        <v>4993</v>
      </c>
      <c r="D267" s="1065"/>
      <c r="E267" s="1065"/>
      <c r="F267" s="373" t="s">
        <v>454</v>
      </c>
      <c r="G267" s="373" t="s">
        <v>980</v>
      </c>
      <c r="H267" s="373"/>
      <c r="I267" s="373" t="s">
        <v>980</v>
      </c>
      <c r="J267" s="374"/>
      <c r="K267" s="373"/>
      <c r="L267" s="374">
        <v>362.87</v>
      </c>
      <c r="M267" s="373"/>
      <c r="N267" s="375"/>
      <c r="V267" s="361"/>
      <c r="W267" s="367"/>
      <c r="AA267" s="335" t="s">
        <v>4993</v>
      </c>
      <c r="AC267" s="367"/>
      <c r="AD267" s="384"/>
      <c r="AE267" s="367"/>
      <c r="AG267" s="367"/>
      <c r="AH267" s="367"/>
    </row>
    <row r="268" spans="1:34" s="332" customFormat="1" ht="12" x14ac:dyDescent="0.2">
      <c r="A268" s="379"/>
      <c r="B268" s="380"/>
      <c r="C268" s="1068" t="s">
        <v>459</v>
      </c>
      <c r="D268" s="1068"/>
      <c r="E268" s="1068"/>
      <c r="F268" s="364"/>
      <c r="G268" s="364"/>
      <c r="H268" s="364"/>
      <c r="I268" s="364"/>
      <c r="J268" s="365"/>
      <c r="K268" s="364"/>
      <c r="L268" s="365">
        <v>4552.54</v>
      </c>
      <c r="M268" s="376"/>
      <c r="N268" s="366"/>
      <c r="V268" s="361"/>
      <c r="W268" s="367"/>
      <c r="AC268" s="367" t="s">
        <v>459</v>
      </c>
      <c r="AD268" s="384"/>
      <c r="AE268" s="367"/>
      <c r="AG268" s="367"/>
      <c r="AH268" s="367"/>
    </row>
    <row r="269" spans="1:34" s="332" customFormat="1" ht="22.5" x14ac:dyDescent="0.2">
      <c r="A269" s="362" t="s">
        <v>607</v>
      </c>
      <c r="B269" s="363" t="s">
        <v>5558</v>
      </c>
      <c r="C269" s="1068" t="s">
        <v>5559</v>
      </c>
      <c r="D269" s="1068"/>
      <c r="E269" s="1068"/>
      <c r="F269" s="364" t="s">
        <v>808</v>
      </c>
      <c r="G269" s="364"/>
      <c r="H269" s="364"/>
      <c r="I269" s="364" t="s">
        <v>5560</v>
      </c>
      <c r="J269" s="365">
        <v>10.71</v>
      </c>
      <c r="K269" s="364"/>
      <c r="L269" s="365">
        <v>-195.35</v>
      </c>
      <c r="M269" s="364"/>
      <c r="N269" s="366"/>
      <c r="V269" s="361"/>
      <c r="W269" s="367" t="s">
        <v>5559</v>
      </c>
      <c r="AC269" s="367"/>
      <c r="AD269" s="384"/>
      <c r="AE269" s="367"/>
      <c r="AG269" s="367"/>
      <c r="AH269" s="367"/>
    </row>
    <row r="270" spans="1:34" s="332" customFormat="1" ht="12" x14ac:dyDescent="0.2">
      <c r="A270" s="379"/>
      <c r="B270" s="380"/>
      <c r="C270" s="340" t="s">
        <v>462</v>
      </c>
      <c r="D270" s="385"/>
      <c r="E270" s="385"/>
      <c r="F270" s="386"/>
      <c r="G270" s="386"/>
      <c r="H270" s="386"/>
      <c r="I270" s="386"/>
      <c r="J270" s="387"/>
      <c r="K270" s="386"/>
      <c r="L270" s="387"/>
      <c r="M270" s="388"/>
      <c r="N270" s="389"/>
      <c r="V270" s="361"/>
      <c r="W270" s="367"/>
      <c r="AC270" s="367"/>
      <c r="AD270" s="384"/>
      <c r="AE270" s="367"/>
      <c r="AG270" s="367"/>
      <c r="AH270" s="367"/>
    </row>
    <row r="271" spans="1:34" s="332" customFormat="1" ht="22.5" x14ac:dyDescent="0.2">
      <c r="A271" s="362" t="s">
        <v>610</v>
      </c>
      <c r="B271" s="363" t="s">
        <v>5105</v>
      </c>
      <c r="C271" s="1068" t="s">
        <v>5106</v>
      </c>
      <c r="D271" s="1068"/>
      <c r="E271" s="1068"/>
      <c r="F271" s="364" t="s">
        <v>347</v>
      </c>
      <c r="G271" s="364"/>
      <c r="H271" s="364"/>
      <c r="I271" s="364" t="s">
        <v>5554</v>
      </c>
      <c r="J271" s="365">
        <v>26.34</v>
      </c>
      <c r="K271" s="364"/>
      <c r="L271" s="365">
        <v>5204.78</v>
      </c>
      <c r="M271" s="364"/>
      <c r="N271" s="366"/>
      <c r="V271" s="361"/>
      <c r="W271" s="367" t="s">
        <v>5106</v>
      </c>
      <c r="AC271" s="367"/>
      <c r="AD271" s="384"/>
      <c r="AE271" s="367"/>
      <c r="AG271" s="367"/>
      <c r="AH271" s="367"/>
    </row>
    <row r="272" spans="1:34" s="332" customFormat="1" ht="12" x14ac:dyDescent="0.2">
      <c r="A272" s="379"/>
      <c r="B272" s="380"/>
      <c r="C272" s="340" t="s">
        <v>462</v>
      </c>
      <c r="D272" s="385"/>
      <c r="E272" s="385"/>
      <c r="F272" s="386"/>
      <c r="G272" s="386"/>
      <c r="H272" s="386"/>
      <c r="I272" s="386"/>
      <c r="J272" s="387"/>
      <c r="K272" s="386"/>
      <c r="L272" s="387"/>
      <c r="M272" s="388"/>
      <c r="N272" s="389"/>
      <c r="V272" s="361"/>
      <c r="W272" s="367"/>
      <c r="AC272" s="367"/>
      <c r="AD272" s="384"/>
      <c r="AE272" s="367"/>
      <c r="AG272" s="367"/>
      <c r="AH272" s="367"/>
    </row>
    <row r="273" spans="1:35" s="332" customFormat="1" ht="33.75" x14ac:dyDescent="0.2">
      <c r="A273" s="362" t="s">
        <v>618</v>
      </c>
      <c r="B273" s="363" t="s">
        <v>5108</v>
      </c>
      <c r="C273" s="1068" t="s">
        <v>5109</v>
      </c>
      <c r="D273" s="1068"/>
      <c r="E273" s="1068"/>
      <c r="F273" s="364" t="s">
        <v>488</v>
      </c>
      <c r="G273" s="364"/>
      <c r="H273" s="364"/>
      <c r="I273" s="364" t="s">
        <v>5561</v>
      </c>
      <c r="J273" s="365">
        <v>133.33000000000001</v>
      </c>
      <c r="K273" s="364" t="s">
        <v>566</v>
      </c>
      <c r="L273" s="365">
        <v>8273.8700000000008</v>
      </c>
      <c r="M273" s="364" t="s">
        <v>5285</v>
      </c>
      <c r="N273" s="366">
        <v>89937</v>
      </c>
      <c r="V273" s="361"/>
      <c r="W273" s="367" t="s">
        <v>5109</v>
      </c>
      <c r="AC273" s="367"/>
      <c r="AD273" s="384"/>
      <c r="AE273" s="367"/>
      <c r="AG273" s="367"/>
      <c r="AH273" s="367"/>
    </row>
    <row r="274" spans="1:35" s="332" customFormat="1" ht="12" x14ac:dyDescent="0.2">
      <c r="A274" s="379"/>
      <c r="B274" s="380"/>
      <c r="C274" s="340" t="s">
        <v>462</v>
      </c>
      <c r="D274" s="385"/>
      <c r="E274" s="385"/>
      <c r="F274" s="386"/>
      <c r="G274" s="386"/>
      <c r="H274" s="386"/>
      <c r="I274" s="386"/>
      <c r="J274" s="387"/>
      <c r="K274" s="386"/>
      <c r="L274" s="387"/>
      <c r="M274" s="388"/>
      <c r="N274" s="389"/>
      <c r="V274" s="361"/>
      <c r="W274" s="367"/>
      <c r="AC274" s="367"/>
      <c r="AD274" s="384"/>
      <c r="AE274" s="367"/>
      <c r="AG274" s="367"/>
      <c r="AH274" s="367"/>
    </row>
    <row r="275" spans="1:35" s="332" customFormat="1" ht="12" x14ac:dyDescent="0.2">
      <c r="A275" s="368"/>
      <c r="B275" s="369"/>
      <c r="C275" s="1065" t="s">
        <v>5562</v>
      </c>
      <c r="D275" s="1065"/>
      <c r="E275" s="1065"/>
      <c r="F275" s="1065"/>
      <c r="G275" s="1065"/>
      <c r="H275" s="1065"/>
      <c r="I275" s="1065"/>
      <c r="J275" s="1065"/>
      <c r="K275" s="1065"/>
      <c r="L275" s="1065"/>
      <c r="M275" s="1065"/>
      <c r="N275" s="1072"/>
      <c r="V275" s="361"/>
      <c r="W275" s="367"/>
      <c r="X275" s="335" t="s">
        <v>5562</v>
      </c>
      <c r="AC275" s="367"/>
      <c r="AD275" s="384"/>
      <c r="AE275" s="367"/>
      <c r="AG275" s="367"/>
      <c r="AH275" s="367"/>
    </row>
    <row r="276" spans="1:35" s="332" customFormat="1" ht="12" x14ac:dyDescent="0.2">
      <c r="A276" s="368"/>
      <c r="B276" s="369"/>
      <c r="C276" s="1065" t="s">
        <v>5112</v>
      </c>
      <c r="D276" s="1065"/>
      <c r="E276" s="1065"/>
      <c r="F276" s="1065"/>
      <c r="G276" s="1065"/>
      <c r="H276" s="1065"/>
      <c r="I276" s="1065"/>
      <c r="J276" s="1065"/>
      <c r="K276" s="1065"/>
      <c r="L276" s="1065"/>
      <c r="M276" s="1065"/>
      <c r="N276" s="1072"/>
      <c r="V276" s="361"/>
      <c r="W276" s="367"/>
      <c r="AC276" s="367"/>
      <c r="AD276" s="384"/>
      <c r="AE276" s="367"/>
      <c r="AG276" s="367"/>
      <c r="AH276" s="367"/>
      <c r="AI276" s="335" t="s">
        <v>5112</v>
      </c>
    </row>
    <row r="277" spans="1:35" s="332" customFormat="1" ht="22.5" x14ac:dyDescent="0.2">
      <c r="A277" s="370"/>
      <c r="B277" s="371" t="s">
        <v>568</v>
      </c>
      <c r="C277" s="1065" t="s">
        <v>569</v>
      </c>
      <c r="D277" s="1065"/>
      <c r="E277" s="1065"/>
      <c r="F277" s="1065"/>
      <c r="G277" s="1065"/>
      <c r="H277" s="1065"/>
      <c r="I277" s="1065"/>
      <c r="J277" s="1065"/>
      <c r="K277" s="1065"/>
      <c r="L277" s="1065"/>
      <c r="M277" s="1065"/>
      <c r="N277" s="1072"/>
      <c r="V277" s="361"/>
      <c r="W277" s="367"/>
      <c r="Y277" s="335" t="s">
        <v>569</v>
      </c>
      <c r="AC277" s="367"/>
      <c r="AD277" s="384"/>
      <c r="AE277" s="367"/>
      <c r="AG277" s="367"/>
      <c r="AH277" s="367"/>
    </row>
    <row r="278" spans="1:35" s="332" customFormat="1" ht="12" x14ac:dyDescent="0.2">
      <c r="A278" s="1192" t="s">
        <v>5563</v>
      </c>
      <c r="B278" s="1193"/>
      <c r="C278" s="1193"/>
      <c r="D278" s="1193"/>
      <c r="E278" s="1193"/>
      <c r="F278" s="1193"/>
      <c r="G278" s="1193"/>
      <c r="H278" s="1193"/>
      <c r="I278" s="1193"/>
      <c r="J278" s="1193"/>
      <c r="K278" s="1193"/>
      <c r="L278" s="1193"/>
      <c r="M278" s="1193"/>
      <c r="N278" s="1194"/>
      <c r="V278" s="361"/>
      <c r="W278" s="367"/>
      <c r="AC278" s="367"/>
      <c r="AD278" s="384"/>
      <c r="AE278" s="367"/>
      <c r="AG278" s="367"/>
      <c r="AH278" s="367" t="s">
        <v>5563</v>
      </c>
    </row>
    <row r="279" spans="1:35" s="332" customFormat="1" ht="56.25" x14ac:dyDescent="0.2">
      <c r="A279" s="362" t="s">
        <v>625</v>
      </c>
      <c r="B279" s="363" t="s">
        <v>5564</v>
      </c>
      <c r="C279" s="1068" t="s">
        <v>5565</v>
      </c>
      <c r="D279" s="1068"/>
      <c r="E279" s="1068"/>
      <c r="F279" s="364" t="s">
        <v>1017</v>
      </c>
      <c r="G279" s="364"/>
      <c r="H279" s="364"/>
      <c r="I279" s="364" t="s">
        <v>423</v>
      </c>
      <c r="J279" s="365"/>
      <c r="K279" s="364"/>
      <c r="L279" s="365"/>
      <c r="M279" s="364"/>
      <c r="N279" s="366"/>
      <c r="V279" s="361"/>
      <c r="W279" s="367" t="s">
        <v>5565</v>
      </c>
      <c r="AC279" s="367"/>
      <c r="AD279" s="384"/>
      <c r="AE279" s="367"/>
      <c r="AG279" s="367"/>
      <c r="AH279" s="367"/>
    </row>
    <row r="280" spans="1:35" s="332" customFormat="1" ht="33.75" x14ac:dyDescent="0.2">
      <c r="A280" s="370"/>
      <c r="B280" s="371" t="s">
        <v>430</v>
      </c>
      <c r="C280" s="1065" t="s">
        <v>431</v>
      </c>
      <c r="D280" s="1065"/>
      <c r="E280" s="1065"/>
      <c r="F280" s="1065"/>
      <c r="G280" s="1065"/>
      <c r="H280" s="1065"/>
      <c r="I280" s="1065"/>
      <c r="J280" s="1065"/>
      <c r="K280" s="1065"/>
      <c r="L280" s="1065"/>
      <c r="M280" s="1065"/>
      <c r="N280" s="1072"/>
      <c r="V280" s="361"/>
      <c r="W280" s="367"/>
      <c r="Y280" s="335" t="s">
        <v>431</v>
      </c>
      <c r="AC280" s="367"/>
      <c r="AD280" s="384"/>
      <c r="AE280" s="367"/>
      <c r="AG280" s="367"/>
      <c r="AH280" s="367"/>
    </row>
    <row r="281" spans="1:35" s="332" customFormat="1" ht="12" x14ac:dyDescent="0.2">
      <c r="A281" s="372"/>
      <c r="B281" s="371" t="s">
        <v>423</v>
      </c>
      <c r="C281" s="1065" t="s">
        <v>432</v>
      </c>
      <c r="D281" s="1065"/>
      <c r="E281" s="1065"/>
      <c r="F281" s="373"/>
      <c r="G281" s="373"/>
      <c r="H281" s="373"/>
      <c r="I281" s="373"/>
      <c r="J281" s="374">
        <v>180.85</v>
      </c>
      <c r="K281" s="373" t="s">
        <v>436</v>
      </c>
      <c r="L281" s="374">
        <v>226.06</v>
      </c>
      <c r="M281" s="373"/>
      <c r="N281" s="375"/>
      <c r="V281" s="361"/>
      <c r="W281" s="367"/>
      <c r="Z281" s="335" t="s">
        <v>432</v>
      </c>
      <c r="AC281" s="367"/>
      <c r="AD281" s="384"/>
      <c r="AE281" s="367"/>
      <c r="AG281" s="367"/>
      <c r="AH281" s="367"/>
    </row>
    <row r="282" spans="1:35" s="332" customFormat="1" ht="12" x14ac:dyDescent="0.2">
      <c r="A282" s="372"/>
      <c r="B282" s="371" t="s">
        <v>434</v>
      </c>
      <c r="C282" s="1065" t="s">
        <v>435</v>
      </c>
      <c r="D282" s="1065"/>
      <c r="E282" s="1065"/>
      <c r="F282" s="373"/>
      <c r="G282" s="373"/>
      <c r="H282" s="373"/>
      <c r="I282" s="373"/>
      <c r="J282" s="374">
        <v>107.42</v>
      </c>
      <c r="K282" s="373" t="s">
        <v>436</v>
      </c>
      <c r="L282" s="374">
        <v>134.28</v>
      </c>
      <c r="M282" s="373"/>
      <c r="N282" s="375"/>
      <c r="V282" s="361"/>
      <c r="W282" s="367"/>
      <c r="Z282" s="335" t="s">
        <v>435</v>
      </c>
      <c r="AC282" s="367"/>
      <c r="AD282" s="384"/>
      <c r="AE282" s="367"/>
      <c r="AG282" s="367"/>
      <c r="AH282" s="367"/>
    </row>
    <row r="283" spans="1:35" s="332" customFormat="1" ht="12" x14ac:dyDescent="0.2">
      <c r="A283" s="372"/>
      <c r="B283" s="371" t="s">
        <v>437</v>
      </c>
      <c r="C283" s="1065" t="s">
        <v>438</v>
      </c>
      <c r="D283" s="1065"/>
      <c r="E283" s="1065"/>
      <c r="F283" s="373"/>
      <c r="G283" s="373"/>
      <c r="H283" s="373"/>
      <c r="I283" s="373"/>
      <c r="J283" s="374">
        <v>11.04</v>
      </c>
      <c r="K283" s="373" t="s">
        <v>436</v>
      </c>
      <c r="L283" s="374">
        <v>13.8</v>
      </c>
      <c r="M283" s="373"/>
      <c r="N283" s="375"/>
      <c r="V283" s="361"/>
      <c r="W283" s="367"/>
      <c r="Z283" s="335" t="s">
        <v>438</v>
      </c>
      <c r="AC283" s="367"/>
      <c r="AD283" s="384"/>
      <c r="AE283" s="367"/>
      <c r="AG283" s="367"/>
      <c r="AH283" s="367"/>
    </row>
    <row r="284" spans="1:35" s="332" customFormat="1" ht="12" x14ac:dyDescent="0.2">
      <c r="A284" s="372"/>
      <c r="B284" s="371" t="s">
        <v>439</v>
      </c>
      <c r="C284" s="1065" t="s">
        <v>440</v>
      </c>
      <c r="D284" s="1065"/>
      <c r="E284" s="1065"/>
      <c r="F284" s="373"/>
      <c r="G284" s="373"/>
      <c r="H284" s="373"/>
      <c r="I284" s="373"/>
      <c r="J284" s="374">
        <v>809.26</v>
      </c>
      <c r="K284" s="373"/>
      <c r="L284" s="374">
        <v>809.26</v>
      </c>
      <c r="M284" s="373"/>
      <c r="N284" s="375"/>
      <c r="V284" s="361"/>
      <c r="W284" s="367"/>
      <c r="Z284" s="335" t="s">
        <v>440</v>
      </c>
      <c r="AC284" s="367"/>
      <c r="AD284" s="384"/>
      <c r="AE284" s="367"/>
      <c r="AG284" s="367"/>
      <c r="AH284" s="367"/>
    </row>
    <row r="285" spans="1:35" s="332" customFormat="1" ht="12" x14ac:dyDescent="0.2">
      <c r="A285" s="372"/>
      <c r="B285" s="371"/>
      <c r="C285" s="1065" t="s">
        <v>443</v>
      </c>
      <c r="D285" s="1065"/>
      <c r="E285" s="1065"/>
      <c r="F285" s="373" t="s">
        <v>444</v>
      </c>
      <c r="G285" s="373" t="s">
        <v>5566</v>
      </c>
      <c r="H285" s="373" t="s">
        <v>436</v>
      </c>
      <c r="I285" s="373" t="s">
        <v>5567</v>
      </c>
      <c r="J285" s="374"/>
      <c r="K285" s="373"/>
      <c r="L285" s="374"/>
      <c r="M285" s="373"/>
      <c r="N285" s="375"/>
      <c r="V285" s="361"/>
      <c r="W285" s="367"/>
      <c r="AA285" s="335" t="s">
        <v>443</v>
      </c>
      <c r="AC285" s="367"/>
      <c r="AD285" s="384"/>
      <c r="AE285" s="367"/>
      <c r="AG285" s="367"/>
      <c r="AH285" s="367"/>
    </row>
    <row r="286" spans="1:35" s="332" customFormat="1" ht="12" x14ac:dyDescent="0.2">
      <c r="A286" s="372"/>
      <c r="B286" s="371"/>
      <c r="C286" s="1065" t="s">
        <v>447</v>
      </c>
      <c r="D286" s="1065"/>
      <c r="E286" s="1065"/>
      <c r="F286" s="373" t="s">
        <v>444</v>
      </c>
      <c r="G286" s="373" t="s">
        <v>1922</v>
      </c>
      <c r="H286" s="373" t="s">
        <v>436</v>
      </c>
      <c r="I286" s="373" t="s">
        <v>1393</v>
      </c>
      <c r="J286" s="374"/>
      <c r="K286" s="373"/>
      <c r="L286" s="374"/>
      <c r="M286" s="373"/>
      <c r="N286" s="375"/>
      <c r="V286" s="361"/>
      <c r="W286" s="367"/>
      <c r="AA286" s="335" t="s">
        <v>447</v>
      </c>
      <c r="AC286" s="367"/>
      <c r="AD286" s="384"/>
      <c r="AE286" s="367"/>
      <c r="AG286" s="367"/>
      <c r="AH286" s="367"/>
    </row>
    <row r="287" spans="1:35" s="332" customFormat="1" ht="12" x14ac:dyDescent="0.2">
      <c r="A287" s="372"/>
      <c r="B287" s="371"/>
      <c r="C287" s="1077" t="s">
        <v>450</v>
      </c>
      <c r="D287" s="1077"/>
      <c r="E287" s="1077"/>
      <c r="F287" s="376"/>
      <c r="G287" s="376"/>
      <c r="H287" s="376"/>
      <c r="I287" s="376"/>
      <c r="J287" s="377">
        <v>1097.53</v>
      </c>
      <c r="K287" s="376"/>
      <c r="L287" s="377">
        <v>1169.5999999999999</v>
      </c>
      <c r="M287" s="376"/>
      <c r="N287" s="378"/>
      <c r="V287" s="361"/>
      <c r="W287" s="367"/>
      <c r="AB287" s="335" t="s">
        <v>450</v>
      </c>
      <c r="AC287" s="367"/>
      <c r="AD287" s="384"/>
      <c r="AE287" s="367"/>
      <c r="AG287" s="367"/>
      <c r="AH287" s="367"/>
    </row>
    <row r="288" spans="1:35" s="332" customFormat="1" ht="12" x14ac:dyDescent="0.2">
      <c r="A288" s="372"/>
      <c r="B288" s="371"/>
      <c r="C288" s="1065" t="s">
        <v>451</v>
      </c>
      <c r="D288" s="1065"/>
      <c r="E288" s="1065"/>
      <c r="F288" s="373"/>
      <c r="G288" s="373"/>
      <c r="H288" s="373"/>
      <c r="I288" s="373"/>
      <c r="J288" s="374"/>
      <c r="K288" s="373"/>
      <c r="L288" s="374">
        <v>239.86</v>
      </c>
      <c r="M288" s="373"/>
      <c r="N288" s="375"/>
      <c r="V288" s="361"/>
      <c r="W288" s="367"/>
      <c r="AA288" s="335" t="s">
        <v>451</v>
      </c>
      <c r="AC288" s="367"/>
      <c r="AD288" s="384"/>
      <c r="AE288" s="367"/>
      <c r="AG288" s="367"/>
      <c r="AH288" s="367"/>
    </row>
    <row r="289" spans="1:35" s="332" customFormat="1" ht="22.5" x14ac:dyDescent="0.2">
      <c r="A289" s="372"/>
      <c r="B289" s="371" t="s">
        <v>2764</v>
      </c>
      <c r="C289" s="1065" t="s">
        <v>2765</v>
      </c>
      <c r="D289" s="1065"/>
      <c r="E289" s="1065"/>
      <c r="F289" s="373" t="s">
        <v>454</v>
      </c>
      <c r="G289" s="373" t="s">
        <v>654</v>
      </c>
      <c r="H289" s="373"/>
      <c r="I289" s="373" t="s">
        <v>654</v>
      </c>
      <c r="J289" s="374"/>
      <c r="K289" s="373"/>
      <c r="L289" s="374">
        <v>220.67</v>
      </c>
      <c r="M289" s="373"/>
      <c r="N289" s="375"/>
      <c r="V289" s="361"/>
      <c r="W289" s="367"/>
      <c r="AA289" s="335" t="s">
        <v>2765</v>
      </c>
      <c r="AC289" s="367"/>
      <c r="AD289" s="384"/>
      <c r="AE289" s="367"/>
      <c r="AG289" s="367"/>
      <c r="AH289" s="367"/>
    </row>
    <row r="290" spans="1:35" s="332" customFormat="1" ht="22.5" x14ac:dyDescent="0.2">
      <c r="A290" s="372"/>
      <c r="B290" s="371" t="s">
        <v>2766</v>
      </c>
      <c r="C290" s="1065" t="s">
        <v>2767</v>
      </c>
      <c r="D290" s="1065"/>
      <c r="E290" s="1065"/>
      <c r="F290" s="373" t="s">
        <v>454</v>
      </c>
      <c r="G290" s="373" t="s">
        <v>890</v>
      </c>
      <c r="H290" s="373"/>
      <c r="I290" s="373" t="s">
        <v>890</v>
      </c>
      <c r="J290" s="374"/>
      <c r="K290" s="373"/>
      <c r="L290" s="374">
        <v>117.53</v>
      </c>
      <c r="M290" s="373"/>
      <c r="N290" s="375"/>
      <c r="V290" s="361"/>
      <c r="W290" s="367"/>
      <c r="AA290" s="335" t="s">
        <v>2767</v>
      </c>
      <c r="AC290" s="367"/>
      <c r="AD290" s="384"/>
      <c r="AE290" s="367"/>
      <c r="AG290" s="367"/>
      <c r="AH290" s="367"/>
    </row>
    <row r="291" spans="1:35" s="332" customFormat="1" ht="12" x14ac:dyDescent="0.2">
      <c r="A291" s="379"/>
      <c r="B291" s="380"/>
      <c r="C291" s="1068" t="s">
        <v>459</v>
      </c>
      <c r="D291" s="1068"/>
      <c r="E291" s="1068"/>
      <c r="F291" s="364"/>
      <c r="G291" s="364"/>
      <c r="H291" s="364"/>
      <c r="I291" s="364"/>
      <c r="J291" s="365"/>
      <c r="K291" s="364"/>
      <c r="L291" s="365">
        <v>1507.8</v>
      </c>
      <c r="M291" s="376"/>
      <c r="N291" s="366"/>
      <c r="V291" s="361"/>
      <c r="W291" s="367"/>
      <c r="AC291" s="367" t="s">
        <v>459</v>
      </c>
      <c r="AD291" s="384"/>
      <c r="AE291" s="367"/>
      <c r="AG291" s="367"/>
      <c r="AH291" s="367"/>
    </row>
    <row r="292" spans="1:35" s="332" customFormat="1" ht="45" x14ac:dyDescent="0.2">
      <c r="A292" s="362" t="s">
        <v>5568</v>
      </c>
      <c r="B292" s="363" t="s">
        <v>5569</v>
      </c>
      <c r="C292" s="1068" t="s">
        <v>5570</v>
      </c>
      <c r="D292" s="1068"/>
      <c r="E292" s="1068"/>
      <c r="F292" s="364" t="s">
        <v>1017</v>
      </c>
      <c r="G292" s="364"/>
      <c r="H292" s="364"/>
      <c r="I292" s="364" t="s">
        <v>423</v>
      </c>
      <c r="J292" s="365">
        <v>328288.75</v>
      </c>
      <c r="K292" s="364" t="s">
        <v>1361</v>
      </c>
      <c r="L292" s="365">
        <v>66981.45</v>
      </c>
      <c r="M292" s="364" t="s">
        <v>1362</v>
      </c>
      <c r="N292" s="366">
        <v>332228</v>
      </c>
      <c r="V292" s="361"/>
      <c r="W292" s="367" t="s">
        <v>5570</v>
      </c>
      <c r="AC292" s="367"/>
      <c r="AD292" s="384"/>
      <c r="AE292" s="367"/>
      <c r="AG292" s="367"/>
      <c r="AH292" s="367"/>
    </row>
    <row r="293" spans="1:35" s="332" customFormat="1" ht="12" x14ac:dyDescent="0.2">
      <c r="A293" s="379"/>
      <c r="B293" s="380"/>
      <c r="C293" s="340" t="s">
        <v>3039</v>
      </c>
      <c r="D293" s="385"/>
      <c r="E293" s="385"/>
      <c r="F293" s="386"/>
      <c r="G293" s="386"/>
      <c r="H293" s="386"/>
      <c r="I293" s="386"/>
      <c r="J293" s="387"/>
      <c r="K293" s="386"/>
      <c r="L293" s="387"/>
      <c r="M293" s="388"/>
      <c r="N293" s="389"/>
      <c r="V293" s="361"/>
      <c r="W293" s="367"/>
      <c r="AC293" s="367"/>
      <c r="AD293" s="384"/>
      <c r="AE293" s="367"/>
      <c r="AG293" s="367"/>
      <c r="AH293" s="367"/>
    </row>
    <row r="294" spans="1:35" s="332" customFormat="1" ht="12" x14ac:dyDescent="0.2">
      <c r="A294" s="368"/>
      <c r="B294" s="369"/>
      <c r="C294" s="1065" t="s">
        <v>5571</v>
      </c>
      <c r="D294" s="1065"/>
      <c r="E294" s="1065"/>
      <c r="F294" s="1065"/>
      <c r="G294" s="1065"/>
      <c r="H294" s="1065"/>
      <c r="I294" s="1065"/>
      <c r="J294" s="1065"/>
      <c r="K294" s="1065"/>
      <c r="L294" s="1065"/>
      <c r="M294" s="1065"/>
      <c r="N294" s="1072"/>
      <c r="V294" s="361"/>
      <c r="W294" s="367"/>
      <c r="AC294" s="367"/>
      <c r="AD294" s="384"/>
      <c r="AE294" s="367"/>
      <c r="AG294" s="367"/>
      <c r="AH294" s="367"/>
      <c r="AI294" s="335" t="s">
        <v>5571</v>
      </c>
    </row>
    <row r="295" spans="1:35" s="332" customFormat="1" ht="22.5" x14ac:dyDescent="0.2">
      <c r="A295" s="370"/>
      <c r="B295" s="371" t="s">
        <v>1365</v>
      </c>
      <c r="C295" s="1065" t="s">
        <v>1366</v>
      </c>
      <c r="D295" s="1065"/>
      <c r="E295" s="1065"/>
      <c r="F295" s="1065"/>
      <c r="G295" s="1065"/>
      <c r="H295" s="1065"/>
      <c r="I295" s="1065"/>
      <c r="J295" s="1065"/>
      <c r="K295" s="1065"/>
      <c r="L295" s="1065"/>
      <c r="M295" s="1065"/>
      <c r="N295" s="1072"/>
      <c r="V295" s="361"/>
      <c r="W295" s="367"/>
      <c r="Y295" s="335" t="s">
        <v>1366</v>
      </c>
      <c r="AC295" s="367"/>
      <c r="AD295" s="384"/>
      <c r="AE295" s="367"/>
      <c r="AG295" s="367"/>
      <c r="AH295" s="367"/>
    </row>
    <row r="296" spans="1:35" s="332" customFormat="1" ht="45" x14ac:dyDescent="0.2">
      <c r="A296" s="362" t="s">
        <v>152</v>
      </c>
      <c r="B296" s="363" t="s">
        <v>5572</v>
      </c>
      <c r="C296" s="1068" t="s">
        <v>5573</v>
      </c>
      <c r="D296" s="1068"/>
      <c r="E296" s="1068"/>
      <c r="F296" s="364" t="s">
        <v>769</v>
      </c>
      <c r="G296" s="364"/>
      <c r="H296" s="364"/>
      <c r="I296" s="364" t="s">
        <v>537</v>
      </c>
      <c r="J296" s="365"/>
      <c r="K296" s="364"/>
      <c r="L296" s="365"/>
      <c r="M296" s="364"/>
      <c r="N296" s="366"/>
      <c r="V296" s="361"/>
      <c r="W296" s="367" t="s">
        <v>5573</v>
      </c>
      <c r="AC296" s="367"/>
      <c r="AD296" s="384"/>
      <c r="AE296" s="367"/>
      <c r="AG296" s="367"/>
      <c r="AH296" s="367"/>
    </row>
    <row r="297" spans="1:35" s="332" customFormat="1" ht="12" x14ac:dyDescent="0.2">
      <c r="A297" s="368"/>
      <c r="B297" s="369"/>
      <c r="C297" s="1065" t="s">
        <v>2700</v>
      </c>
      <c r="D297" s="1065"/>
      <c r="E297" s="1065"/>
      <c r="F297" s="1065"/>
      <c r="G297" s="1065"/>
      <c r="H297" s="1065"/>
      <c r="I297" s="1065"/>
      <c r="J297" s="1065"/>
      <c r="K297" s="1065"/>
      <c r="L297" s="1065"/>
      <c r="M297" s="1065"/>
      <c r="N297" s="1072"/>
      <c r="V297" s="361"/>
      <c r="W297" s="367"/>
      <c r="X297" s="335" t="s">
        <v>2700</v>
      </c>
      <c r="AC297" s="367"/>
      <c r="AD297" s="384"/>
      <c r="AE297" s="367"/>
      <c r="AG297" s="367"/>
      <c r="AH297" s="367"/>
    </row>
    <row r="298" spans="1:35" s="332" customFormat="1" ht="33.75" x14ac:dyDescent="0.2">
      <c r="A298" s="370"/>
      <c r="B298" s="371" t="s">
        <v>430</v>
      </c>
      <c r="C298" s="1065" t="s">
        <v>431</v>
      </c>
      <c r="D298" s="1065"/>
      <c r="E298" s="1065"/>
      <c r="F298" s="1065"/>
      <c r="G298" s="1065"/>
      <c r="H298" s="1065"/>
      <c r="I298" s="1065"/>
      <c r="J298" s="1065"/>
      <c r="K298" s="1065"/>
      <c r="L298" s="1065"/>
      <c r="M298" s="1065"/>
      <c r="N298" s="1072"/>
      <c r="V298" s="361"/>
      <c r="W298" s="367"/>
      <c r="Y298" s="335" t="s">
        <v>431</v>
      </c>
      <c r="AC298" s="367"/>
      <c r="AD298" s="384"/>
      <c r="AE298" s="367"/>
      <c r="AG298" s="367"/>
      <c r="AH298" s="367"/>
    </row>
    <row r="299" spans="1:35" s="332" customFormat="1" ht="12" x14ac:dyDescent="0.2">
      <c r="A299" s="372"/>
      <c r="B299" s="371" t="s">
        <v>423</v>
      </c>
      <c r="C299" s="1065" t="s">
        <v>432</v>
      </c>
      <c r="D299" s="1065"/>
      <c r="E299" s="1065"/>
      <c r="F299" s="373"/>
      <c r="G299" s="373"/>
      <c r="H299" s="373"/>
      <c r="I299" s="373"/>
      <c r="J299" s="374">
        <v>1097.47</v>
      </c>
      <c r="K299" s="373" t="s">
        <v>436</v>
      </c>
      <c r="L299" s="374">
        <v>27.44</v>
      </c>
      <c r="M299" s="373"/>
      <c r="N299" s="375"/>
      <c r="V299" s="361"/>
      <c r="W299" s="367"/>
      <c r="Z299" s="335" t="s">
        <v>432</v>
      </c>
      <c r="AC299" s="367"/>
      <c r="AD299" s="384"/>
      <c r="AE299" s="367"/>
      <c r="AG299" s="367"/>
      <c r="AH299" s="367"/>
    </row>
    <row r="300" spans="1:35" s="332" customFormat="1" ht="12" x14ac:dyDescent="0.2">
      <c r="A300" s="372"/>
      <c r="B300" s="371" t="s">
        <v>434</v>
      </c>
      <c r="C300" s="1065" t="s">
        <v>435</v>
      </c>
      <c r="D300" s="1065"/>
      <c r="E300" s="1065"/>
      <c r="F300" s="373"/>
      <c r="G300" s="373"/>
      <c r="H300" s="373"/>
      <c r="I300" s="373"/>
      <c r="J300" s="374">
        <v>4899.04</v>
      </c>
      <c r="K300" s="373" t="s">
        <v>436</v>
      </c>
      <c r="L300" s="374">
        <v>122.48</v>
      </c>
      <c r="M300" s="373"/>
      <c r="N300" s="375"/>
      <c r="V300" s="361"/>
      <c r="W300" s="367"/>
      <c r="Z300" s="335" t="s">
        <v>435</v>
      </c>
      <c r="AC300" s="367"/>
      <c r="AD300" s="384"/>
      <c r="AE300" s="367"/>
      <c r="AG300" s="367"/>
      <c r="AH300" s="367"/>
    </row>
    <row r="301" spans="1:35" s="332" customFormat="1" ht="12" x14ac:dyDescent="0.2">
      <c r="A301" s="372"/>
      <c r="B301" s="371" t="s">
        <v>437</v>
      </c>
      <c r="C301" s="1065" t="s">
        <v>438</v>
      </c>
      <c r="D301" s="1065"/>
      <c r="E301" s="1065"/>
      <c r="F301" s="373"/>
      <c r="G301" s="373"/>
      <c r="H301" s="373"/>
      <c r="I301" s="373"/>
      <c r="J301" s="374">
        <v>668.74</v>
      </c>
      <c r="K301" s="373" t="s">
        <v>436</v>
      </c>
      <c r="L301" s="374">
        <v>16.72</v>
      </c>
      <c r="M301" s="373"/>
      <c r="N301" s="375"/>
      <c r="V301" s="361"/>
      <c r="W301" s="367"/>
      <c r="Z301" s="335" t="s">
        <v>438</v>
      </c>
      <c r="AC301" s="367"/>
      <c r="AD301" s="384"/>
      <c r="AE301" s="367"/>
      <c r="AG301" s="367"/>
      <c r="AH301" s="367"/>
    </row>
    <row r="302" spans="1:35" s="332" customFormat="1" ht="22.5" x14ac:dyDescent="0.2">
      <c r="A302" s="368"/>
      <c r="B302" s="381" t="s">
        <v>2298</v>
      </c>
      <c r="C302" s="1076" t="s">
        <v>2299</v>
      </c>
      <c r="D302" s="1076"/>
      <c r="E302" s="1076"/>
      <c r="F302" s="382" t="s">
        <v>644</v>
      </c>
      <c r="G302" s="382" t="s">
        <v>5574</v>
      </c>
      <c r="H302" s="382"/>
      <c r="I302" s="382" t="s">
        <v>4560</v>
      </c>
      <c r="J302" s="371"/>
      <c r="K302" s="373"/>
      <c r="L302" s="374"/>
      <c r="M302" s="373"/>
      <c r="N302" s="383"/>
      <c r="V302" s="361"/>
      <c r="W302" s="367"/>
      <c r="AC302" s="367"/>
      <c r="AD302" s="384" t="s">
        <v>2299</v>
      </c>
      <c r="AE302" s="367"/>
      <c r="AG302" s="367"/>
      <c r="AH302" s="367"/>
    </row>
    <row r="303" spans="1:35" s="332" customFormat="1" ht="12" x14ac:dyDescent="0.2">
      <c r="A303" s="368"/>
      <c r="B303" s="381" t="s">
        <v>5575</v>
      </c>
      <c r="C303" s="1076" t="s">
        <v>2710</v>
      </c>
      <c r="D303" s="1076"/>
      <c r="E303" s="1076"/>
      <c r="F303" s="382" t="s">
        <v>1017</v>
      </c>
      <c r="G303" s="382" t="s">
        <v>1004</v>
      </c>
      <c r="H303" s="382"/>
      <c r="I303" s="382" t="s">
        <v>434</v>
      </c>
      <c r="J303" s="371"/>
      <c r="K303" s="373"/>
      <c r="L303" s="374"/>
      <c r="M303" s="373"/>
      <c r="N303" s="383"/>
      <c r="V303" s="361"/>
      <c r="W303" s="367"/>
      <c r="AC303" s="367"/>
      <c r="AD303" s="384" t="s">
        <v>2710</v>
      </c>
      <c r="AE303" s="367"/>
      <c r="AG303" s="367"/>
      <c r="AH303" s="367"/>
    </row>
    <row r="304" spans="1:35" s="332" customFormat="1" ht="12" x14ac:dyDescent="0.2">
      <c r="A304" s="372"/>
      <c r="B304" s="371"/>
      <c r="C304" s="1065" t="s">
        <v>443</v>
      </c>
      <c r="D304" s="1065"/>
      <c r="E304" s="1065"/>
      <c r="F304" s="373" t="s">
        <v>444</v>
      </c>
      <c r="G304" s="373" t="s">
        <v>1241</v>
      </c>
      <c r="H304" s="373" t="s">
        <v>436</v>
      </c>
      <c r="I304" s="373" t="s">
        <v>5576</v>
      </c>
      <c r="J304" s="374"/>
      <c r="K304" s="373"/>
      <c r="L304" s="374"/>
      <c r="M304" s="373"/>
      <c r="N304" s="375"/>
      <c r="V304" s="361"/>
      <c r="W304" s="367"/>
      <c r="AA304" s="335" t="s">
        <v>443</v>
      </c>
      <c r="AC304" s="367"/>
      <c r="AD304" s="384"/>
      <c r="AE304" s="367"/>
      <c r="AG304" s="367"/>
      <c r="AH304" s="367"/>
    </row>
    <row r="305" spans="1:34" s="332" customFormat="1" ht="12" x14ac:dyDescent="0.2">
      <c r="A305" s="372"/>
      <c r="B305" s="371"/>
      <c r="C305" s="1065" t="s">
        <v>447</v>
      </c>
      <c r="D305" s="1065"/>
      <c r="E305" s="1065"/>
      <c r="F305" s="373" t="s">
        <v>444</v>
      </c>
      <c r="G305" s="373" t="s">
        <v>5577</v>
      </c>
      <c r="H305" s="373" t="s">
        <v>436</v>
      </c>
      <c r="I305" s="373" t="s">
        <v>5578</v>
      </c>
      <c r="J305" s="374"/>
      <c r="K305" s="373"/>
      <c r="L305" s="374"/>
      <c r="M305" s="373"/>
      <c r="N305" s="375"/>
      <c r="V305" s="361"/>
      <c r="W305" s="367"/>
      <c r="AA305" s="335" t="s">
        <v>447</v>
      </c>
      <c r="AC305" s="367"/>
      <c r="AD305" s="384"/>
      <c r="AE305" s="367"/>
      <c r="AG305" s="367"/>
      <c r="AH305" s="367"/>
    </row>
    <row r="306" spans="1:34" s="332" customFormat="1" ht="12" x14ac:dyDescent="0.2">
      <c r="A306" s="372"/>
      <c r="B306" s="371"/>
      <c r="C306" s="1077" t="s">
        <v>450</v>
      </c>
      <c r="D306" s="1077"/>
      <c r="E306" s="1077"/>
      <c r="F306" s="376"/>
      <c r="G306" s="376"/>
      <c r="H306" s="376"/>
      <c r="I306" s="376"/>
      <c r="J306" s="377">
        <v>5996.51</v>
      </c>
      <c r="K306" s="376"/>
      <c r="L306" s="377">
        <v>149.91999999999999</v>
      </c>
      <c r="M306" s="376"/>
      <c r="N306" s="378"/>
      <c r="V306" s="361"/>
      <c r="W306" s="367"/>
      <c r="AB306" s="335" t="s">
        <v>450</v>
      </c>
      <c r="AC306" s="367"/>
      <c r="AD306" s="384"/>
      <c r="AE306" s="367"/>
      <c r="AG306" s="367"/>
      <c r="AH306" s="367"/>
    </row>
    <row r="307" spans="1:34" s="332" customFormat="1" ht="12" x14ac:dyDescent="0.2">
      <c r="A307" s="372"/>
      <c r="B307" s="371"/>
      <c r="C307" s="1065" t="s">
        <v>451</v>
      </c>
      <c r="D307" s="1065"/>
      <c r="E307" s="1065"/>
      <c r="F307" s="373"/>
      <c r="G307" s="373"/>
      <c r="H307" s="373"/>
      <c r="I307" s="373"/>
      <c r="J307" s="374"/>
      <c r="K307" s="373"/>
      <c r="L307" s="374">
        <v>44.16</v>
      </c>
      <c r="M307" s="373"/>
      <c r="N307" s="375"/>
      <c r="V307" s="361"/>
      <c r="W307" s="367"/>
      <c r="AA307" s="335" t="s">
        <v>451</v>
      </c>
      <c r="AC307" s="367"/>
      <c r="AD307" s="384"/>
      <c r="AE307" s="367"/>
      <c r="AG307" s="367"/>
      <c r="AH307" s="367"/>
    </row>
    <row r="308" spans="1:34" s="332" customFormat="1" ht="22.5" x14ac:dyDescent="0.2">
      <c r="A308" s="372"/>
      <c r="B308" s="371" t="s">
        <v>2714</v>
      </c>
      <c r="C308" s="1065" t="s">
        <v>2715</v>
      </c>
      <c r="D308" s="1065"/>
      <c r="E308" s="1065"/>
      <c r="F308" s="373" t="s">
        <v>454</v>
      </c>
      <c r="G308" s="373" t="s">
        <v>1169</v>
      </c>
      <c r="H308" s="373"/>
      <c r="I308" s="373" t="s">
        <v>1169</v>
      </c>
      <c r="J308" s="374"/>
      <c r="K308" s="373"/>
      <c r="L308" s="374">
        <v>48.58</v>
      </c>
      <c r="M308" s="373"/>
      <c r="N308" s="375"/>
      <c r="V308" s="361"/>
      <c r="W308" s="367"/>
      <c r="AA308" s="335" t="s">
        <v>2715</v>
      </c>
      <c r="AC308" s="367"/>
      <c r="AD308" s="384"/>
      <c r="AE308" s="367"/>
      <c r="AG308" s="367"/>
      <c r="AH308" s="367"/>
    </row>
    <row r="309" spans="1:34" s="332" customFormat="1" ht="22.5" x14ac:dyDescent="0.2">
      <c r="A309" s="372"/>
      <c r="B309" s="371" t="s">
        <v>2716</v>
      </c>
      <c r="C309" s="1065" t="s">
        <v>2717</v>
      </c>
      <c r="D309" s="1065"/>
      <c r="E309" s="1065"/>
      <c r="F309" s="373" t="s">
        <v>454</v>
      </c>
      <c r="G309" s="373" t="s">
        <v>976</v>
      </c>
      <c r="H309" s="373"/>
      <c r="I309" s="373" t="s">
        <v>976</v>
      </c>
      <c r="J309" s="374"/>
      <c r="K309" s="373"/>
      <c r="L309" s="374">
        <v>32.24</v>
      </c>
      <c r="M309" s="373"/>
      <c r="N309" s="375"/>
      <c r="V309" s="361"/>
      <c r="W309" s="367"/>
      <c r="AA309" s="335" t="s">
        <v>2717</v>
      </c>
      <c r="AC309" s="367"/>
      <c r="AD309" s="384"/>
      <c r="AE309" s="367"/>
      <c r="AG309" s="367"/>
      <c r="AH309" s="367"/>
    </row>
    <row r="310" spans="1:34" s="332" customFormat="1" ht="12" x14ac:dyDescent="0.2">
      <c r="A310" s="379"/>
      <c r="B310" s="380"/>
      <c r="C310" s="1068" t="s">
        <v>459</v>
      </c>
      <c r="D310" s="1068"/>
      <c r="E310" s="1068"/>
      <c r="F310" s="364"/>
      <c r="G310" s="364"/>
      <c r="H310" s="364"/>
      <c r="I310" s="364"/>
      <c r="J310" s="365"/>
      <c r="K310" s="364"/>
      <c r="L310" s="365">
        <v>230.74</v>
      </c>
      <c r="M310" s="376"/>
      <c r="N310" s="366"/>
      <c r="V310" s="361"/>
      <c r="W310" s="367"/>
      <c r="AC310" s="367" t="s">
        <v>459</v>
      </c>
      <c r="AD310" s="384"/>
      <c r="AE310" s="367"/>
      <c r="AG310" s="367"/>
      <c r="AH310" s="367"/>
    </row>
    <row r="311" spans="1:34" s="332" customFormat="1" ht="33.75" x14ac:dyDescent="0.2">
      <c r="A311" s="362" t="s">
        <v>159</v>
      </c>
      <c r="B311" s="363" t="s">
        <v>5579</v>
      </c>
      <c r="C311" s="1068" t="s">
        <v>5580</v>
      </c>
      <c r="D311" s="1068"/>
      <c r="E311" s="1068"/>
      <c r="F311" s="364" t="s">
        <v>1017</v>
      </c>
      <c r="G311" s="364"/>
      <c r="H311" s="364"/>
      <c r="I311" s="364" t="s">
        <v>434</v>
      </c>
      <c r="J311" s="365">
        <v>1093.5899999999999</v>
      </c>
      <c r="K311" s="364"/>
      <c r="L311" s="365">
        <v>2187.1799999999998</v>
      </c>
      <c r="M311" s="364"/>
      <c r="N311" s="366"/>
      <c r="V311" s="361"/>
      <c r="W311" s="367" t="s">
        <v>5580</v>
      </c>
      <c r="AC311" s="367"/>
      <c r="AD311" s="384"/>
      <c r="AE311" s="367"/>
      <c r="AG311" s="367"/>
      <c r="AH311" s="367"/>
    </row>
    <row r="312" spans="1:34" s="332" customFormat="1" ht="12" x14ac:dyDescent="0.2">
      <c r="A312" s="379"/>
      <c r="B312" s="380"/>
      <c r="C312" s="340" t="s">
        <v>462</v>
      </c>
      <c r="D312" s="385"/>
      <c r="E312" s="385"/>
      <c r="F312" s="386"/>
      <c r="G312" s="386"/>
      <c r="H312" s="386"/>
      <c r="I312" s="386"/>
      <c r="J312" s="387"/>
      <c r="K312" s="386"/>
      <c r="L312" s="387"/>
      <c r="M312" s="388"/>
      <c r="N312" s="389"/>
      <c r="V312" s="361"/>
      <c r="W312" s="367"/>
      <c r="AC312" s="367"/>
      <c r="AD312" s="384"/>
      <c r="AE312" s="367"/>
      <c r="AG312" s="367"/>
      <c r="AH312" s="367"/>
    </row>
    <row r="313" spans="1:34" s="332" customFormat="1" ht="1.5" customHeight="1" x14ac:dyDescent="0.2">
      <c r="A313" s="386"/>
      <c r="B313" s="380"/>
      <c r="C313" s="380"/>
      <c r="D313" s="380"/>
      <c r="E313" s="380"/>
      <c r="F313" s="386"/>
      <c r="G313" s="386"/>
      <c r="H313" s="386"/>
      <c r="I313" s="386"/>
      <c r="J313" s="390"/>
      <c r="K313" s="386"/>
      <c r="L313" s="390"/>
      <c r="M313" s="373"/>
      <c r="N313" s="390"/>
      <c r="V313" s="361"/>
      <c r="W313" s="367"/>
      <c r="AC313" s="367"/>
      <c r="AD313" s="384"/>
      <c r="AE313" s="367"/>
      <c r="AG313" s="367"/>
      <c r="AH313" s="367"/>
    </row>
    <row r="314" spans="1:34" s="332" customFormat="1" ht="12" x14ac:dyDescent="0.2">
      <c r="A314" s="391"/>
      <c r="B314" s="392"/>
      <c r="C314" s="1068" t="s">
        <v>5581</v>
      </c>
      <c r="D314" s="1068"/>
      <c r="E314" s="1068"/>
      <c r="F314" s="1068"/>
      <c r="G314" s="1068"/>
      <c r="H314" s="1068"/>
      <c r="I314" s="1068"/>
      <c r="J314" s="1068"/>
      <c r="K314" s="1068"/>
      <c r="L314" s="393"/>
      <c r="M314" s="394"/>
      <c r="N314" s="395"/>
      <c r="V314" s="361"/>
      <c r="W314" s="367"/>
      <c r="AC314" s="367"/>
      <c r="AD314" s="384"/>
      <c r="AE314" s="367" t="s">
        <v>5581</v>
      </c>
      <c r="AG314" s="367"/>
      <c r="AH314" s="367"/>
    </row>
    <row r="315" spans="1:34" s="332" customFormat="1" ht="12" x14ac:dyDescent="0.2">
      <c r="A315" s="396"/>
      <c r="B315" s="371"/>
      <c r="C315" s="1065" t="s">
        <v>512</v>
      </c>
      <c r="D315" s="1065"/>
      <c r="E315" s="1065"/>
      <c r="F315" s="1065"/>
      <c r="G315" s="1065"/>
      <c r="H315" s="1065"/>
      <c r="I315" s="1065"/>
      <c r="J315" s="1065"/>
      <c r="K315" s="1065"/>
      <c r="L315" s="397">
        <v>151916.51999999999</v>
      </c>
      <c r="M315" s="398"/>
      <c r="N315" s="399"/>
      <c r="V315" s="361"/>
      <c r="W315" s="367"/>
      <c r="AC315" s="367"/>
      <c r="AD315" s="384"/>
      <c r="AE315" s="367"/>
      <c r="AF315" s="335" t="s">
        <v>512</v>
      </c>
      <c r="AG315" s="367"/>
      <c r="AH315" s="367"/>
    </row>
    <row r="316" spans="1:34" s="332" customFormat="1" ht="12" x14ac:dyDescent="0.2">
      <c r="A316" s="396"/>
      <c r="B316" s="371"/>
      <c r="C316" s="1065" t="s">
        <v>513</v>
      </c>
      <c r="D316" s="1065"/>
      <c r="E316" s="1065"/>
      <c r="F316" s="1065"/>
      <c r="G316" s="1065"/>
      <c r="H316" s="1065"/>
      <c r="I316" s="1065"/>
      <c r="J316" s="1065"/>
      <c r="K316" s="1065"/>
      <c r="L316" s="397"/>
      <c r="M316" s="398"/>
      <c r="N316" s="399"/>
      <c r="V316" s="361"/>
      <c r="W316" s="367"/>
      <c r="AC316" s="367"/>
      <c r="AD316" s="384"/>
      <c r="AE316" s="367"/>
      <c r="AF316" s="335" t="s">
        <v>513</v>
      </c>
      <c r="AG316" s="367"/>
      <c r="AH316" s="367"/>
    </row>
    <row r="317" spans="1:34" s="332" customFormat="1" ht="12" x14ac:dyDescent="0.2">
      <c r="A317" s="396"/>
      <c r="B317" s="371"/>
      <c r="C317" s="1065" t="s">
        <v>514</v>
      </c>
      <c r="D317" s="1065"/>
      <c r="E317" s="1065"/>
      <c r="F317" s="1065"/>
      <c r="G317" s="1065"/>
      <c r="H317" s="1065"/>
      <c r="I317" s="1065"/>
      <c r="J317" s="1065"/>
      <c r="K317" s="1065"/>
      <c r="L317" s="397">
        <v>3126.17</v>
      </c>
      <c r="M317" s="398"/>
      <c r="N317" s="399"/>
      <c r="V317" s="361"/>
      <c r="W317" s="367"/>
      <c r="AC317" s="367"/>
      <c r="AD317" s="384"/>
      <c r="AE317" s="367"/>
      <c r="AF317" s="335" t="s">
        <v>514</v>
      </c>
      <c r="AG317" s="367"/>
      <c r="AH317" s="367"/>
    </row>
    <row r="318" spans="1:34" s="332" customFormat="1" ht="12" x14ac:dyDescent="0.2">
      <c r="A318" s="396"/>
      <c r="B318" s="371"/>
      <c r="C318" s="1065" t="s">
        <v>515</v>
      </c>
      <c r="D318" s="1065"/>
      <c r="E318" s="1065"/>
      <c r="F318" s="1065"/>
      <c r="G318" s="1065"/>
      <c r="H318" s="1065"/>
      <c r="I318" s="1065"/>
      <c r="J318" s="1065"/>
      <c r="K318" s="1065"/>
      <c r="L318" s="397">
        <v>5642.06</v>
      </c>
      <c r="M318" s="398"/>
      <c r="N318" s="399"/>
      <c r="V318" s="361"/>
      <c r="W318" s="367"/>
      <c r="AC318" s="367"/>
      <c r="AD318" s="384"/>
      <c r="AE318" s="367"/>
      <c r="AF318" s="335" t="s">
        <v>515</v>
      </c>
      <c r="AG318" s="367"/>
      <c r="AH318" s="367"/>
    </row>
    <row r="319" spans="1:34" s="332" customFormat="1" ht="12" x14ac:dyDescent="0.2">
      <c r="A319" s="396"/>
      <c r="B319" s="371"/>
      <c r="C319" s="1065" t="s">
        <v>516</v>
      </c>
      <c r="D319" s="1065"/>
      <c r="E319" s="1065"/>
      <c r="F319" s="1065"/>
      <c r="G319" s="1065"/>
      <c r="H319" s="1065"/>
      <c r="I319" s="1065"/>
      <c r="J319" s="1065"/>
      <c r="K319" s="1065"/>
      <c r="L319" s="397">
        <v>430.51</v>
      </c>
      <c r="M319" s="398"/>
      <c r="N319" s="399"/>
      <c r="V319" s="361"/>
      <c r="W319" s="367"/>
      <c r="AC319" s="367"/>
      <c r="AD319" s="384"/>
      <c r="AE319" s="367"/>
      <c r="AF319" s="335" t="s">
        <v>516</v>
      </c>
      <c r="AG319" s="367"/>
      <c r="AH319" s="367"/>
    </row>
    <row r="320" spans="1:34" s="332" customFormat="1" ht="12" x14ac:dyDescent="0.2">
      <c r="A320" s="396"/>
      <c r="B320" s="371"/>
      <c r="C320" s="1065" t="s">
        <v>517</v>
      </c>
      <c r="D320" s="1065"/>
      <c r="E320" s="1065"/>
      <c r="F320" s="1065"/>
      <c r="G320" s="1065"/>
      <c r="H320" s="1065"/>
      <c r="I320" s="1065"/>
      <c r="J320" s="1065"/>
      <c r="K320" s="1065"/>
      <c r="L320" s="397">
        <v>143148.29</v>
      </c>
      <c r="M320" s="398"/>
      <c r="N320" s="399"/>
      <c r="V320" s="361"/>
      <c r="W320" s="367"/>
      <c r="AC320" s="367"/>
      <c r="AD320" s="384"/>
      <c r="AE320" s="367"/>
      <c r="AF320" s="335" t="s">
        <v>517</v>
      </c>
      <c r="AG320" s="367"/>
      <c r="AH320" s="367"/>
    </row>
    <row r="321" spans="1:34" s="332" customFormat="1" ht="12" x14ac:dyDescent="0.2">
      <c r="A321" s="396"/>
      <c r="B321" s="371"/>
      <c r="C321" s="1065" t="s">
        <v>518</v>
      </c>
      <c r="D321" s="1065"/>
      <c r="E321" s="1065"/>
      <c r="F321" s="1065"/>
      <c r="G321" s="1065"/>
      <c r="H321" s="1065"/>
      <c r="I321" s="1065"/>
      <c r="J321" s="1065"/>
      <c r="K321" s="1065"/>
      <c r="L321" s="397">
        <v>157078.51999999999</v>
      </c>
      <c r="M321" s="398"/>
      <c r="N321" s="399"/>
      <c r="V321" s="361"/>
      <c r="W321" s="367"/>
      <c r="AC321" s="367"/>
      <c r="AD321" s="384"/>
      <c r="AE321" s="367"/>
      <c r="AF321" s="335" t="s">
        <v>518</v>
      </c>
      <c r="AG321" s="367"/>
      <c r="AH321" s="367"/>
    </row>
    <row r="322" spans="1:34" s="332" customFormat="1" ht="12" x14ac:dyDescent="0.2">
      <c r="A322" s="396"/>
      <c r="B322" s="371"/>
      <c r="C322" s="1065" t="s">
        <v>513</v>
      </c>
      <c r="D322" s="1065"/>
      <c r="E322" s="1065"/>
      <c r="F322" s="1065"/>
      <c r="G322" s="1065"/>
      <c r="H322" s="1065"/>
      <c r="I322" s="1065"/>
      <c r="J322" s="1065"/>
      <c r="K322" s="1065"/>
      <c r="L322" s="397"/>
      <c r="M322" s="398"/>
      <c r="N322" s="399"/>
      <c r="V322" s="361"/>
      <c r="W322" s="367"/>
      <c r="AC322" s="367"/>
      <c r="AD322" s="384"/>
      <c r="AE322" s="367"/>
      <c r="AF322" s="335" t="s">
        <v>513</v>
      </c>
      <c r="AG322" s="367"/>
      <c r="AH322" s="367"/>
    </row>
    <row r="323" spans="1:34" s="332" customFormat="1" ht="12" x14ac:dyDescent="0.2">
      <c r="A323" s="396"/>
      <c r="B323" s="371"/>
      <c r="C323" s="1065" t="s">
        <v>519</v>
      </c>
      <c r="D323" s="1065"/>
      <c r="E323" s="1065"/>
      <c r="F323" s="1065"/>
      <c r="G323" s="1065"/>
      <c r="H323" s="1065"/>
      <c r="I323" s="1065"/>
      <c r="J323" s="1065"/>
      <c r="K323" s="1065"/>
      <c r="L323" s="397">
        <v>2900.11</v>
      </c>
      <c r="M323" s="398"/>
      <c r="N323" s="399"/>
      <c r="V323" s="361"/>
      <c r="W323" s="367"/>
      <c r="AC323" s="367"/>
      <c r="AD323" s="384"/>
      <c r="AE323" s="367"/>
      <c r="AF323" s="335" t="s">
        <v>519</v>
      </c>
      <c r="AG323" s="367"/>
      <c r="AH323" s="367"/>
    </row>
    <row r="324" spans="1:34" s="332" customFormat="1" ht="12" x14ac:dyDescent="0.2">
      <c r="A324" s="396"/>
      <c r="B324" s="371"/>
      <c r="C324" s="1065" t="s">
        <v>520</v>
      </c>
      <c r="D324" s="1065"/>
      <c r="E324" s="1065"/>
      <c r="F324" s="1065"/>
      <c r="G324" s="1065"/>
      <c r="H324" s="1065"/>
      <c r="I324" s="1065"/>
      <c r="J324" s="1065"/>
      <c r="K324" s="1065"/>
      <c r="L324" s="397">
        <v>5507.78</v>
      </c>
      <c r="M324" s="398"/>
      <c r="N324" s="399"/>
      <c r="V324" s="361"/>
      <c r="W324" s="367"/>
      <c r="AC324" s="367"/>
      <c r="AD324" s="384"/>
      <c r="AE324" s="367"/>
      <c r="AF324" s="335" t="s">
        <v>520</v>
      </c>
      <c r="AG324" s="367"/>
      <c r="AH324" s="367"/>
    </row>
    <row r="325" spans="1:34" s="332" customFormat="1" ht="12" x14ac:dyDescent="0.2">
      <c r="A325" s="396"/>
      <c r="B325" s="371"/>
      <c r="C325" s="1065" t="s">
        <v>521</v>
      </c>
      <c r="D325" s="1065"/>
      <c r="E325" s="1065"/>
      <c r="F325" s="1065"/>
      <c r="G325" s="1065"/>
      <c r="H325" s="1065"/>
      <c r="I325" s="1065"/>
      <c r="J325" s="1065"/>
      <c r="K325" s="1065"/>
      <c r="L325" s="397">
        <v>142339.03</v>
      </c>
      <c r="M325" s="398"/>
      <c r="N325" s="399"/>
      <c r="V325" s="361"/>
      <c r="W325" s="367"/>
      <c r="AC325" s="367"/>
      <c r="AD325" s="384"/>
      <c r="AE325" s="367"/>
      <c r="AF325" s="335" t="s">
        <v>521</v>
      </c>
      <c r="AG325" s="367"/>
      <c r="AH325" s="367"/>
    </row>
    <row r="326" spans="1:34" s="332" customFormat="1" ht="12" x14ac:dyDescent="0.2">
      <c r="A326" s="396"/>
      <c r="B326" s="371"/>
      <c r="C326" s="1065" t="s">
        <v>522</v>
      </c>
      <c r="D326" s="1065"/>
      <c r="E326" s="1065"/>
      <c r="F326" s="1065"/>
      <c r="G326" s="1065"/>
      <c r="H326" s="1065"/>
      <c r="I326" s="1065"/>
      <c r="J326" s="1065"/>
      <c r="K326" s="1065"/>
      <c r="L326" s="397">
        <v>3877.6</v>
      </c>
      <c r="M326" s="398"/>
      <c r="N326" s="399"/>
      <c r="V326" s="361"/>
      <c r="W326" s="367"/>
      <c r="AC326" s="367"/>
      <c r="AD326" s="384"/>
      <c r="AE326" s="367"/>
      <c r="AF326" s="335" t="s">
        <v>522</v>
      </c>
      <c r="AG326" s="367"/>
      <c r="AH326" s="367"/>
    </row>
    <row r="327" spans="1:34" s="332" customFormat="1" ht="12" x14ac:dyDescent="0.2">
      <c r="A327" s="396"/>
      <c r="B327" s="371"/>
      <c r="C327" s="1065" t="s">
        <v>523</v>
      </c>
      <c r="D327" s="1065"/>
      <c r="E327" s="1065"/>
      <c r="F327" s="1065"/>
      <c r="G327" s="1065"/>
      <c r="H327" s="1065"/>
      <c r="I327" s="1065"/>
      <c r="J327" s="1065"/>
      <c r="K327" s="1065"/>
      <c r="L327" s="397">
        <v>2454</v>
      </c>
      <c r="M327" s="398"/>
      <c r="N327" s="399"/>
      <c r="V327" s="361"/>
      <c r="W327" s="367"/>
      <c r="AC327" s="367"/>
      <c r="AD327" s="384"/>
      <c r="AE327" s="367"/>
      <c r="AF327" s="335" t="s">
        <v>523</v>
      </c>
      <c r="AG327" s="367"/>
      <c r="AH327" s="367"/>
    </row>
    <row r="328" spans="1:34" s="332" customFormat="1" ht="12" x14ac:dyDescent="0.2">
      <c r="A328" s="396"/>
      <c r="B328" s="371"/>
      <c r="C328" s="1065" t="s">
        <v>3041</v>
      </c>
      <c r="D328" s="1065"/>
      <c r="E328" s="1065"/>
      <c r="F328" s="1065"/>
      <c r="G328" s="1065"/>
      <c r="H328" s="1065"/>
      <c r="I328" s="1065"/>
      <c r="J328" s="1065"/>
      <c r="K328" s="1065"/>
      <c r="L328" s="397">
        <v>1507.8</v>
      </c>
      <c r="M328" s="398"/>
      <c r="N328" s="399"/>
      <c r="V328" s="361"/>
      <c r="W328" s="367"/>
      <c r="AC328" s="367"/>
      <c r="AD328" s="384"/>
      <c r="AE328" s="367"/>
      <c r="AF328" s="335" t="s">
        <v>3041</v>
      </c>
      <c r="AG328" s="367"/>
      <c r="AH328" s="367"/>
    </row>
    <row r="329" spans="1:34" s="332" customFormat="1" ht="12" x14ac:dyDescent="0.2">
      <c r="A329" s="396"/>
      <c r="B329" s="371"/>
      <c r="C329" s="1065" t="s">
        <v>513</v>
      </c>
      <c r="D329" s="1065"/>
      <c r="E329" s="1065"/>
      <c r="F329" s="1065"/>
      <c r="G329" s="1065"/>
      <c r="H329" s="1065"/>
      <c r="I329" s="1065"/>
      <c r="J329" s="1065"/>
      <c r="K329" s="1065"/>
      <c r="L329" s="397"/>
      <c r="M329" s="398"/>
      <c r="N329" s="399"/>
      <c r="V329" s="361"/>
      <c r="W329" s="367"/>
      <c r="AC329" s="367"/>
      <c r="AD329" s="384"/>
      <c r="AE329" s="367"/>
      <c r="AF329" s="335" t="s">
        <v>513</v>
      </c>
      <c r="AG329" s="367"/>
      <c r="AH329" s="367"/>
    </row>
    <row r="330" spans="1:34" s="332" customFormat="1" ht="12" x14ac:dyDescent="0.2">
      <c r="A330" s="396"/>
      <c r="B330" s="371"/>
      <c r="C330" s="1065" t="s">
        <v>519</v>
      </c>
      <c r="D330" s="1065"/>
      <c r="E330" s="1065"/>
      <c r="F330" s="1065"/>
      <c r="G330" s="1065"/>
      <c r="H330" s="1065"/>
      <c r="I330" s="1065"/>
      <c r="J330" s="1065"/>
      <c r="K330" s="1065"/>
      <c r="L330" s="397">
        <v>226.06</v>
      </c>
      <c r="M330" s="398"/>
      <c r="N330" s="399"/>
      <c r="V330" s="361"/>
      <c r="W330" s="367"/>
      <c r="AC330" s="367"/>
      <c r="AD330" s="384"/>
      <c r="AE330" s="367"/>
      <c r="AF330" s="335" t="s">
        <v>519</v>
      </c>
      <c r="AG330" s="367"/>
      <c r="AH330" s="367"/>
    </row>
    <row r="331" spans="1:34" s="332" customFormat="1" ht="12" x14ac:dyDescent="0.2">
      <c r="A331" s="396"/>
      <c r="B331" s="371"/>
      <c r="C331" s="1065" t="s">
        <v>520</v>
      </c>
      <c r="D331" s="1065"/>
      <c r="E331" s="1065"/>
      <c r="F331" s="1065"/>
      <c r="G331" s="1065"/>
      <c r="H331" s="1065"/>
      <c r="I331" s="1065"/>
      <c r="J331" s="1065"/>
      <c r="K331" s="1065"/>
      <c r="L331" s="397">
        <v>134.28</v>
      </c>
      <c r="M331" s="398"/>
      <c r="N331" s="399"/>
      <c r="V331" s="361"/>
      <c r="W331" s="367"/>
      <c r="AC331" s="367"/>
      <c r="AD331" s="384"/>
      <c r="AE331" s="367"/>
      <c r="AF331" s="335" t="s">
        <v>520</v>
      </c>
      <c r="AG331" s="367"/>
      <c r="AH331" s="367"/>
    </row>
    <row r="332" spans="1:34" s="332" customFormat="1" ht="12" x14ac:dyDescent="0.2">
      <c r="A332" s="396"/>
      <c r="B332" s="371"/>
      <c r="C332" s="1065" t="s">
        <v>521</v>
      </c>
      <c r="D332" s="1065"/>
      <c r="E332" s="1065"/>
      <c r="F332" s="1065"/>
      <c r="G332" s="1065"/>
      <c r="H332" s="1065"/>
      <c r="I332" s="1065"/>
      <c r="J332" s="1065"/>
      <c r="K332" s="1065"/>
      <c r="L332" s="397">
        <v>809.26</v>
      </c>
      <c r="M332" s="398"/>
      <c r="N332" s="399"/>
      <c r="V332" s="361"/>
      <c r="W332" s="367"/>
      <c r="AC332" s="367"/>
      <c r="AD332" s="384"/>
      <c r="AE332" s="367"/>
      <c r="AF332" s="335" t="s">
        <v>521</v>
      </c>
      <c r="AG332" s="367"/>
      <c r="AH332" s="367"/>
    </row>
    <row r="333" spans="1:34" s="332" customFormat="1" ht="12" x14ac:dyDescent="0.2">
      <c r="A333" s="396"/>
      <c r="B333" s="371"/>
      <c r="C333" s="1065" t="s">
        <v>522</v>
      </c>
      <c r="D333" s="1065"/>
      <c r="E333" s="1065"/>
      <c r="F333" s="1065"/>
      <c r="G333" s="1065"/>
      <c r="H333" s="1065"/>
      <c r="I333" s="1065"/>
      <c r="J333" s="1065"/>
      <c r="K333" s="1065"/>
      <c r="L333" s="397">
        <v>220.67</v>
      </c>
      <c r="M333" s="398"/>
      <c r="N333" s="399"/>
      <c r="V333" s="361"/>
      <c r="W333" s="367"/>
      <c r="AC333" s="367"/>
      <c r="AD333" s="384"/>
      <c r="AE333" s="367"/>
      <c r="AF333" s="335" t="s">
        <v>522</v>
      </c>
      <c r="AG333" s="367"/>
      <c r="AH333" s="367"/>
    </row>
    <row r="334" spans="1:34" s="332" customFormat="1" ht="12" x14ac:dyDescent="0.2">
      <c r="A334" s="396"/>
      <c r="B334" s="371"/>
      <c r="C334" s="1065" t="s">
        <v>523</v>
      </c>
      <c r="D334" s="1065"/>
      <c r="E334" s="1065"/>
      <c r="F334" s="1065"/>
      <c r="G334" s="1065"/>
      <c r="H334" s="1065"/>
      <c r="I334" s="1065"/>
      <c r="J334" s="1065"/>
      <c r="K334" s="1065"/>
      <c r="L334" s="397">
        <v>117.53</v>
      </c>
      <c r="M334" s="398"/>
      <c r="N334" s="399"/>
      <c r="V334" s="361"/>
      <c r="W334" s="367"/>
      <c r="AC334" s="367"/>
      <c r="AD334" s="384"/>
      <c r="AE334" s="367"/>
      <c r="AF334" s="335" t="s">
        <v>523</v>
      </c>
      <c r="AG334" s="367"/>
      <c r="AH334" s="367"/>
    </row>
    <row r="335" spans="1:34" s="332" customFormat="1" ht="12" x14ac:dyDescent="0.2">
      <c r="A335" s="396"/>
      <c r="B335" s="371"/>
      <c r="C335" s="1065" t="s">
        <v>1374</v>
      </c>
      <c r="D335" s="1065"/>
      <c r="E335" s="1065"/>
      <c r="F335" s="1065"/>
      <c r="G335" s="1065"/>
      <c r="H335" s="1065"/>
      <c r="I335" s="1065"/>
      <c r="J335" s="1065"/>
      <c r="K335" s="1065"/>
      <c r="L335" s="397">
        <v>66981.45</v>
      </c>
      <c r="M335" s="398"/>
      <c r="N335" s="399"/>
      <c r="V335" s="361"/>
      <c r="W335" s="367"/>
      <c r="AC335" s="367"/>
      <c r="AD335" s="384"/>
      <c r="AE335" s="367"/>
      <c r="AF335" s="335" t="s">
        <v>1374</v>
      </c>
      <c r="AG335" s="367"/>
      <c r="AH335" s="367"/>
    </row>
    <row r="336" spans="1:34" s="332" customFormat="1" ht="12" x14ac:dyDescent="0.2">
      <c r="A336" s="396"/>
      <c r="B336" s="371"/>
      <c r="C336" s="1065" t="s">
        <v>3043</v>
      </c>
      <c r="D336" s="1065"/>
      <c r="E336" s="1065"/>
      <c r="F336" s="1065"/>
      <c r="G336" s="1065"/>
      <c r="H336" s="1065"/>
      <c r="I336" s="1065"/>
      <c r="J336" s="1065"/>
      <c r="K336" s="1065"/>
      <c r="L336" s="397">
        <v>66981.45</v>
      </c>
      <c r="M336" s="398"/>
      <c r="N336" s="399"/>
      <c r="V336" s="361"/>
      <c r="W336" s="367"/>
      <c r="AC336" s="367"/>
      <c r="AD336" s="384"/>
      <c r="AE336" s="367"/>
      <c r="AF336" s="335" t="s">
        <v>3043</v>
      </c>
      <c r="AG336" s="367"/>
      <c r="AH336" s="367"/>
    </row>
    <row r="337" spans="1:34" s="332" customFormat="1" ht="12" x14ac:dyDescent="0.2">
      <c r="A337" s="396"/>
      <c r="B337" s="371"/>
      <c r="C337" s="1065" t="s">
        <v>524</v>
      </c>
      <c r="D337" s="1065"/>
      <c r="E337" s="1065"/>
      <c r="F337" s="1065"/>
      <c r="G337" s="1065"/>
      <c r="H337" s="1065"/>
      <c r="I337" s="1065"/>
      <c r="J337" s="1065"/>
      <c r="K337" s="1065"/>
      <c r="L337" s="397">
        <v>3556.68</v>
      </c>
      <c r="M337" s="398"/>
      <c r="N337" s="399"/>
      <c r="V337" s="361"/>
      <c r="W337" s="367"/>
      <c r="AC337" s="367"/>
      <c r="AD337" s="384"/>
      <c r="AE337" s="367"/>
      <c r="AF337" s="335" t="s">
        <v>524</v>
      </c>
      <c r="AG337" s="367"/>
      <c r="AH337" s="367"/>
    </row>
    <row r="338" spans="1:34" s="332" customFormat="1" ht="12" x14ac:dyDescent="0.2">
      <c r="A338" s="396"/>
      <c r="B338" s="371"/>
      <c r="C338" s="1065" t="s">
        <v>525</v>
      </c>
      <c r="D338" s="1065"/>
      <c r="E338" s="1065"/>
      <c r="F338" s="1065"/>
      <c r="G338" s="1065"/>
      <c r="H338" s="1065"/>
      <c r="I338" s="1065"/>
      <c r="J338" s="1065"/>
      <c r="K338" s="1065"/>
      <c r="L338" s="397">
        <v>4098.2700000000004</v>
      </c>
      <c r="M338" s="398"/>
      <c r="N338" s="399"/>
      <c r="V338" s="361"/>
      <c r="W338" s="367"/>
      <c r="AC338" s="367"/>
      <c r="AD338" s="384"/>
      <c r="AE338" s="367"/>
      <c r="AF338" s="335" t="s">
        <v>525</v>
      </c>
      <c r="AG338" s="367"/>
      <c r="AH338" s="367"/>
    </row>
    <row r="339" spans="1:34" s="332" customFormat="1" ht="12" x14ac:dyDescent="0.2">
      <c r="A339" s="396"/>
      <c r="B339" s="371"/>
      <c r="C339" s="1065" t="s">
        <v>526</v>
      </c>
      <c r="D339" s="1065"/>
      <c r="E339" s="1065"/>
      <c r="F339" s="1065"/>
      <c r="G339" s="1065"/>
      <c r="H339" s="1065"/>
      <c r="I339" s="1065"/>
      <c r="J339" s="1065"/>
      <c r="K339" s="1065"/>
      <c r="L339" s="397">
        <v>2571.5300000000002</v>
      </c>
      <c r="M339" s="398"/>
      <c r="N339" s="399"/>
      <c r="V339" s="361"/>
      <c r="W339" s="367"/>
      <c r="AC339" s="367"/>
      <c r="AD339" s="384"/>
      <c r="AE339" s="367"/>
      <c r="AF339" s="335" t="s">
        <v>526</v>
      </c>
      <c r="AG339" s="367"/>
      <c r="AH339" s="367"/>
    </row>
    <row r="340" spans="1:34" s="332" customFormat="1" ht="12" x14ac:dyDescent="0.2">
      <c r="A340" s="396"/>
      <c r="B340" s="390"/>
      <c r="C340" s="1067" t="s">
        <v>5582</v>
      </c>
      <c r="D340" s="1067"/>
      <c r="E340" s="1067"/>
      <c r="F340" s="1067"/>
      <c r="G340" s="1067"/>
      <c r="H340" s="1067"/>
      <c r="I340" s="1067"/>
      <c r="J340" s="1067"/>
      <c r="K340" s="1067"/>
      <c r="L340" s="400">
        <v>225567.77</v>
      </c>
      <c r="M340" s="401"/>
      <c r="N340" s="402"/>
      <c r="V340" s="361"/>
      <c r="W340" s="367"/>
      <c r="AC340" s="367"/>
      <c r="AD340" s="384"/>
      <c r="AE340" s="367"/>
      <c r="AG340" s="367" t="s">
        <v>5582</v>
      </c>
      <c r="AH340" s="367"/>
    </row>
    <row r="341" spans="1:34" s="332" customFormat="1" ht="12" x14ac:dyDescent="0.2">
      <c r="A341" s="396"/>
      <c r="B341" s="371"/>
      <c r="C341" s="1065" t="s">
        <v>513</v>
      </c>
      <c r="D341" s="1065"/>
      <c r="E341" s="1065"/>
      <c r="F341" s="1065"/>
      <c r="G341" s="1065"/>
      <c r="H341" s="1065"/>
      <c r="I341" s="1065"/>
      <c r="J341" s="1065"/>
      <c r="K341" s="1065"/>
      <c r="L341" s="397"/>
      <c r="M341" s="398"/>
      <c r="N341" s="399"/>
      <c r="V341" s="361"/>
      <c r="W341" s="367"/>
      <c r="AC341" s="367"/>
      <c r="AD341" s="384"/>
      <c r="AE341" s="367"/>
      <c r="AF341" s="335" t="s">
        <v>513</v>
      </c>
      <c r="AG341" s="367"/>
      <c r="AH341" s="367"/>
    </row>
    <row r="342" spans="1:34" s="332" customFormat="1" ht="12" x14ac:dyDescent="0.2">
      <c r="A342" s="396"/>
      <c r="B342" s="371"/>
      <c r="C342" s="1065" t="s">
        <v>615</v>
      </c>
      <c r="D342" s="1065"/>
      <c r="E342" s="1065"/>
      <c r="F342" s="1065"/>
      <c r="G342" s="1065"/>
      <c r="H342" s="1065"/>
      <c r="I342" s="1065"/>
      <c r="J342" s="1065"/>
      <c r="K342" s="1065"/>
      <c r="L342" s="397">
        <v>8273.8700000000008</v>
      </c>
      <c r="M342" s="398"/>
      <c r="N342" s="399"/>
      <c r="V342" s="361"/>
      <c r="W342" s="367"/>
      <c r="AC342" s="367"/>
      <c r="AD342" s="384"/>
      <c r="AE342" s="367"/>
      <c r="AF342" s="335" t="s">
        <v>615</v>
      </c>
      <c r="AG342" s="367"/>
      <c r="AH342" s="367"/>
    </row>
    <row r="343" spans="1:34" s="332" customFormat="1" ht="12" x14ac:dyDescent="0.2">
      <c r="A343" s="396"/>
      <c r="B343" s="371"/>
      <c r="C343" s="1065" t="s">
        <v>1376</v>
      </c>
      <c r="D343" s="1065"/>
      <c r="E343" s="1065"/>
      <c r="F343" s="1065"/>
      <c r="G343" s="1065"/>
      <c r="H343" s="1065"/>
      <c r="I343" s="1065"/>
      <c r="J343" s="1065"/>
      <c r="K343" s="1065"/>
      <c r="L343" s="397">
        <v>66981.45</v>
      </c>
      <c r="M343" s="398"/>
      <c r="N343" s="399"/>
      <c r="V343" s="361"/>
      <c r="W343" s="367"/>
      <c r="AC343" s="367"/>
      <c r="AD343" s="384"/>
      <c r="AE343" s="367"/>
      <c r="AF343" s="335" t="s">
        <v>1376</v>
      </c>
      <c r="AG343" s="367"/>
      <c r="AH343" s="367"/>
    </row>
    <row r="344" spans="1:34" s="332" customFormat="1" ht="12" x14ac:dyDescent="0.2">
      <c r="A344" s="1195" t="s">
        <v>5169</v>
      </c>
      <c r="B344" s="1196"/>
      <c r="C344" s="1196"/>
      <c r="D344" s="1196"/>
      <c r="E344" s="1196"/>
      <c r="F344" s="1196"/>
      <c r="G344" s="1196"/>
      <c r="H344" s="1196"/>
      <c r="I344" s="1196"/>
      <c r="J344" s="1196"/>
      <c r="K344" s="1196"/>
      <c r="L344" s="1196"/>
      <c r="M344" s="1196"/>
      <c r="N344" s="1197"/>
      <c r="V344" s="361" t="s">
        <v>5169</v>
      </c>
      <c r="W344" s="367"/>
      <c r="AC344" s="367"/>
      <c r="AD344" s="384"/>
      <c r="AE344" s="367"/>
      <c r="AG344" s="367"/>
      <c r="AH344" s="367"/>
    </row>
    <row r="345" spans="1:34" s="332" customFormat="1" ht="12" x14ac:dyDescent="0.2">
      <c r="A345" s="1192" t="s">
        <v>5170</v>
      </c>
      <c r="B345" s="1193"/>
      <c r="C345" s="1193"/>
      <c r="D345" s="1193"/>
      <c r="E345" s="1193"/>
      <c r="F345" s="1193"/>
      <c r="G345" s="1193"/>
      <c r="H345" s="1193"/>
      <c r="I345" s="1193"/>
      <c r="J345" s="1193"/>
      <c r="K345" s="1193"/>
      <c r="L345" s="1193"/>
      <c r="M345" s="1193"/>
      <c r="N345" s="1194"/>
      <c r="V345" s="361"/>
      <c r="W345" s="367"/>
      <c r="AC345" s="367"/>
      <c r="AD345" s="384"/>
      <c r="AE345" s="367"/>
      <c r="AG345" s="367"/>
      <c r="AH345" s="367" t="s">
        <v>5170</v>
      </c>
    </row>
    <row r="346" spans="1:34" s="332" customFormat="1" ht="45" x14ac:dyDescent="0.2">
      <c r="A346" s="362" t="s">
        <v>160</v>
      </c>
      <c r="B346" s="363" t="s">
        <v>5296</v>
      </c>
      <c r="C346" s="1068" t="s">
        <v>5583</v>
      </c>
      <c r="D346" s="1068"/>
      <c r="E346" s="1068"/>
      <c r="F346" s="364" t="s">
        <v>4984</v>
      </c>
      <c r="G346" s="364"/>
      <c r="H346" s="364"/>
      <c r="I346" s="364" t="s">
        <v>5584</v>
      </c>
      <c r="J346" s="365"/>
      <c r="K346" s="364"/>
      <c r="L346" s="365"/>
      <c r="M346" s="364"/>
      <c r="N346" s="366"/>
      <c r="V346" s="361"/>
      <c r="W346" s="367" t="s">
        <v>5583</v>
      </c>
      <c r="AC346" s="367"/>
      <c r="AD346" s="384"/>
      <c r="AE346" s="367"/>
      <c r="AG346" s="367"/>
      <c r="AH346" s="367"/>
    </row>
    <row r="347" spans="1:34" s="332" customFormat="1" ht="12" x14ac:dyDescent="0.2">
      <c r="A347" s="368"/>
      <c r="B347" s="369"/>
      <c r="C347" s="1065" t="s">
        <v>5585</v>
      </c>
      <c r="D347" s="1065"/>
      <c r="E347" s="1065"/>
      <c r="F347" s="1065"/>
      <c r="G347" s="1065"/>
      <c r="H347" s="1065"/>
      <c r="I347" s="1065"/>
      <c r="J347" s="1065"/>
      <c r="K347" s="1065"/>
      <c r="L347" s="1065"/>
      <c r="M347" s="1065"/>
      <c r="N347" s="1072"/>
      <c r="V347" s="361"/>
      <c r="W347" s="367"/>
      <c r="X347" s="335" t="s">
        <v>5585</v>
      </c>
      <c r="AC347" s="367"/>
      <c r="AD347" s="384"/>
      <c r="AE347" s="367"/>
      <c r="AG347" s="367"/>
      <c r="AH347" s="367"/>
    </row>
    <row r="348" spans="1:34" s="332" customFormat="1" ht="33.75" x14ac:dyDescent="0.2">
      <c r="A348" s="370"/>
      <c r="B348" s="371" t="s">
        <v>430</v>
      </c>
      <c r="C348" s="1065" t="s">
        <v>431</v>
      </c>
      <c r="D348" s="1065"/>
      <c r="E348" s="1065"/>
      <c r="F348" s="1065"/>
      <c r="G348" s="1065"/>
      <c r="H348" s="1065"/>
      <c r="I348" s="1065"/>
      <c r="J348" s="1065"/>
      <c r="K348" s="1065"/>
      <c r="L348" s="1065"/>
      <c r="M348" s="1065"/>
      <c r="N348" s="1072"/>
      <c r="V348" s="361"/>
      <c r="W348" s="367"/>
      <c r="Y348" s="335" t="s">
        <v>431</v>
      </c>
      <c r="AC348" s="367"/>
      <c r="AD348" s="384"/>
      <c r="AE348" s="367"/>
      <c r="AG348" s="367"/>
      <c r="AH348" s="367"/>
    </row>
    <row r="349" spans="1:34" s="332" customFormat="1" ht="12" x14ac:dyDescent="0.2">
      <c r="A349" s="372"/>
      <c r="B349" s="371" t="s">
        <v>423</v>
      </c>
      <c r="C349" s="1065" t="s">
        <v>432</v>
      </c>
      <c r="D349" s="1065"/>
      <c r="E349" s="1065"/>
      <c r="F349" s="373"/>
      <c r="G349" s="373"/>
      <c r="H349" s="373"/>
      <c r="I349" s="373"/>
      <c r="J349" s="374">
        <v>1257.92</v>
      </c>
      <c r="K349" s="373" t="s">
        <v>436</v>
      </c>
      <c r="L349" s="374">
        <v>3808.35</v>
      </c>
      <c r="M349" s="373"/>
      <c r="N349" s="375"/>
      <c r="V349" s="361"/>
      <c r="W349" s="367"/>
      <c r="Z349" s="335" t="s">
        <v>432</v>
      </c>
      <c r="AC349" s="367"/>
      <c r="AD349" s="384"/>
      <c r="AE349" s="367"/>
      <c r="AG349" s="367"/>
      <c r="AH349" s="367"/>
    </row>
    <row r="350" spans="1:34" s="332" customFormat="1" ht="12" x14ac:dyDescent="0.2">
      <c r="A350" s="372"/>
      <c r="B350" s="371" t="s">
        <v>434</v>
      </c>
      <c r="C350" s="1065" t="s">
        <v>435</v>
      </c>
      <c r="D350" s="1065"/>
      <c r="E350" s="1065"/>
      <c r="F350" s="373"/>
      <c r="G350" s="373"/>
      <c r="H350" s="373"/>
      <c r="I350" s="373"/>
      <c r="J350" s="374">
        <v>2297.79</v>
      </c>
      <c r="K350" s="373" t="s">
        <v>436</v>
      </c>
      <c r="L350" s="374">
        <v>6956.56</v>
      </c>
      <c r="M350" s="373"/>
      <c r="N350" s="375"/>
      <c r="V350" s="361"/>
      <c r="W350" s="367"/>
      <c r="Z350" s="335" t="s">
        <v>435</v>
      </c>
      <c r="AC350" s="367"/>
      <c r="AD350" s="384"/>
      <c r="AE350" s="367"/>
      <c r="AG350" s="367"/>
      <c r="AH350" s="367"/>
    </row>
    <row r="351" spans="1:34" s="332" customFormat="1" ht="12" x14ac:dyDescent="0.2">
      <c r="A351" s="372"/>
      <c r="B351" s="371" t="s">
        <v>437</v>
      </c>
      <c r="C351" s="1065" t="s">
        <v>438</v>
      </c>
      <c r="D351" s="1065"/>
      <c r="E351" s="1065"/>
      <c r="F351" s="373"/>
      <c r="G351" s="373"/>
      <c r="H351" s="373"/>
      <c r="I351" s="373"/>
      <c r="J351" s="374">
        <v>286.33999999999997</v>
      </c>
      <c r="K351" s="373" t="s">
        <v>436</v>
      </c>
      <c r="L351" s="374">
        <v>866.89</v>
      </c>
      <c r="M351" s="373"/>
      <c r="N351" s="375"/>
      <c r="V351" s="361"/>
      <c r="W351" s="367"/>
      <c r="Z351" s="335" t="s">
        <v>438</v>
      </c>
      <c r="AC351" s="367"/>
      <c r="AD351" s="384"/>
      <c r="AE351" s="367"/>
      <c r="AG351" s="367"/>
      <c r="AH351" s="367"/>
    </row>
    <row r="352" spans="1:34" s="332" customFormat="1" ht="12" x14ac:dyDescent="0.2">
      <c r="A352" s="372"/>
      <c r="B352" s="371" t="s">
        <v>439</v>
      </c>
      <c r="C352" s="1065" t="s">
        <v>440</v>
      </c>
      <c r="D352" s="1065"/>
      <c r="E352" s="1065"/>
      <c r="F352" s="373"/>
      <c r="G352" s="373"/>
      <c r="H352" s="373"/>
      <c r="I352" s="373"/>
      <c r="J352" s="374">
        <v>3018.09</v>
      </c>
      <c r="K352" s="373"/>
      <c r="L352" s="374">
        <v>7309.81</v>
      </c>
      <c r="M352" s="373"/>
      <c r="N352" s="375"/>
      <c r="V352" s="361"/>
      <c r="W352" s="367"/>
      <c r="Z352" s="335" t="s">
        <v>440</v>
      </c>
      <c r="AC352" s="367"/>
      <c r="AD352" s="384"/>
      <c r="AE352" s="367"/>
      <c r="AG352" s="367"/>
      <c r="AH352" s="367"/>
    </row>
    <row r="353" spans="1:34" s="332" customFormat="1" ht="22.5" x14ac:dyDescent="0.2">
      <c r="A353" s="368"/>
      <c r="B353" s="381" t="s">
        <v>5175</v>
      </c>
      <c r="C353" s="1076" t="s">
        <v>5299</v>
      </c>
      <c r="D353" s="1076"/>
      <c r="E353" s="1076"/>
      <c r="F353" s="382" t="s">
        <v>1003</v>
      </c>
      <c r="G353" s="382" t="s">
        <v>489</v>
      </c>
      <c r="H353" s="382"/>
      <c r="I353" s="382" t="s">
        <v>489</v>
      </c>
      <c r="J353" s="371"/>
      <c r="K353" s="373"/>
      <c r="L353" s="374"/>
      <c r="M353" s="373"/>
      <c r="N353" s="383"/>
      <c r="V353" s="361"/>
      <c r="W353" s="367"/>
      <c r="AC353" s="367"/>
      <c r="AD353" s="384" t="s">
        <v>5299</v>
      </c>
      <c r="AE353" s="367"/>
      <c r="AG353" s="367"/>
      <c r="AH353" s="367"/>
    </row>
    <row r="354" spans="1:34" s="332" customFormat="1" ht="12" x14ac:dyDescent="0.2">
      <c r="A354" s="368"/>
      <c r="B354" s="381" t="s">
        <v>5300</v>
      </c>
      <c r="C354" s="1076" t="s">
        <v>5301</v>
      </c>
      <c r="D354" s="1076"/>
      <c r="E354" s="1076"/>
      <c r="F354" s="382" t="s">
        <v>1017</v>
      </c>
      <c r="G354" s="382" t="s">
        <v>489</v>
      </c>
      <c r="H354" s="382"/>
      <c r="I354" s="382" t="s">
        <v>489</v>
      </c>
      <c r="J354" s="371"/>
      <c r="K354" s="373"/>
      <c r="L354" s="374"/>
      <c r="M354" s="373"/>
      <c r="N354" s="383"/>
      <c r="V354" s="361"/>
      <c r="W354" s="367"/>
      <c r="AC354" s="367"/>
      <c r="AD354" s="384" t="s">
        <v>5301</v>
      </c>
      <c r="AE354" s="367"/>
      <c r="AG354" s="367"/>
      <c r="AH354" s="367"/>
    </row>
    <row r="355" spans="1:34" s="332" customFormat="1" ht="22.5" x14ac:dyDescent="0.2">
      <c r="A355" s="368"/>
      <c r="B355" s="381" t="s">
        <v>5302</v>
      </c>
      <c r="C355" s="1076" t="s">
        <v>498</v>
      </c>
      <c r="D355" s="1076"/>
      <c r="E355" s="1076"/>
      <c r="F355" s="382" t="s">
        <v>411</v>
      </c>
      <c r="G355" s="382" t="s">
        <v>489</v>
      </c>
      <c r="H355" s="382"/>
      <c r="I355" s="382" t="s">
        <v>489</v>
      </c>
      <c r="J355" s="371"/>
      <c r="K355" s="373"/>
      <c r="L355" s="374"/>
      <c r="M355" s="373"/>
      <c r="N355" s="383"/>
      <c r="V355" s="361"/>
      <c r="W355" s="367"/>
      <c r="AC355" s="367"/>
      <c r="AD355" s="384" t="s">
        <v>498</v>
      </c>
      <c r="AE355" s="367"/>
      <c r="AG355" s="367"/>
      <c r="AH355" s="367"/>
    </row>
    <row r="356" spans="1:34" s="332" customFormat="1" ht="12" x14ac:dyDescent="0.2">
      <c r="A356" s="368"/>
      <c r="B356" s="381" t="s">
        <v>5180</v>
      </c>
      <c r="C356" s="1076" t="s">
        <v>5181</v>
      </c>
      <c r="D356" s="1076"/>
      <c r="E356" s="1076"/>
      <c r="F356" s="382" t="s">
        <v>1017</v>
      </c>
      <c r="G356" s="382" t="s">
        <v>489</v>
      </c>
      <c r="H356" s="382"/>
      <c r="I356" s="382" t="s">
        <v>489</v>
      </c>
      <c r="J356" s="371"/>
      <c r="K356" s="373"/>
      <c r="L356" s="374"/>
      <c r="M356" s="373"/>
      <c r="N356" s="383"/>
      <c r="V356" s="361"/>
      <c r="W356" s="367"/>
      <c r="AC356" s="367"/>
      <c r="AD356" s="384" t="s">
        <v>5181</v>
      </c>
      <c r="AE356" s="367"/>
      <c r="AG356" s="367"/>
      <c r="AH356" s="367"/>
    </row>
    <row r="357" spans="1:34" s="332" customFormat="1" ht="22.5" x14ac:dyDescent="0.2">
      <c r="A357" s="372"/>
      <c r="B357" s="371"/>
      <c r="C357" s="1065" t="s">
        <v>443</v>
      </c>
      <c r="D357" s="1065"/>
      <c r="E357" s="1065"/>
      <c r="F357" s="373" t="s">
        <v>444</v>
      </c>
      <c r="G357" s="373" t="s">
        <v>5303</v>
      </c>
      <c r="H357" s="373" t="s">
        <v>436</v>
      </c>
      <c r="I357" s="373" t="s">
        <v>5586</v>
      </c>
      <c r="J357" s="374"/>
      <c r="K357" s="373"/>
      <c r="L357" s="374"/>
      <c r="M357" s="373"/>
      <c r="N357" s="375"/>
      <c r="V357" s="361"/>
      <c r="W357" s="367"/>
      <c r="AA357" s="335" t="s">
        <v>443</v>
      </c>
      <c r="AC357" s="367"/>
      <c r="AD357" s="384"/>
      <c r="AE357" s="367"/>
      <c r="AG357" s="367"/>
      <c r="AH357" s="367"/>
    </row>
    <row r="358" spans="1:34" s="332" customFormat="1" ht="12" x14ac:dyDescent="0.2">
      <c r="A358" s="372"/>
      <c r="B358" s="371"/>
      <c r="C358" s="1065" t="s">
        <v>447</v>
      </c>
      <c r="D358" s="1065"/>
      <c r="E358" s="1065"/>
      <c r="F358" s="373" t="s">
        <v>444</v>
      </c>
      <c r="G358" s="373" t="s">
        <v>881</v>
      </c>
      <c r="H358" s="373" t="s">
        <v>436</v>
      </c>
      <c r="I358" s="373" t="s">
        <v>5587</v>
      </c>
      <c r="J358" s="374"/>
      <c r="K358" s="373"/>
      <c r="L358" s="374"/>
      <c r="M358" s="373"/>
      <c r="N358" s="375"/>
      <c r="V358" s="361"/>
      <c r="W358" s="367"/>
      <c r="AA358" s="335" t="s">
        <v>447</v>
      </c>
      <c r="AC358" s="367"/>
      <c r="AD358" s="384"/>
      <c r="AE358" s="367"/>
      <c r="AG358" s="367"/>
      <c r="AH358" s="367"/>
    </row>
    <row r="359" spans="1:34" s="332" customFormat="1" ht="12" x14ac:dyDescent="0.2">
      <c r="A359" s="372"/>
      <c r="B359" s="371"/>
      <c r="C359" s="1077" t="s">
        <v>450</v>
      </c>
      <c r="D359" s="1077"/>
      <c r="E359" s="1077"/>
      <c r="F359" s="376"/>
      <c r="G359" s="376"/>
      <c r="H359" s="376"/>
      <c r="I359" s="376"/>
      <c r="J359" s="377">
        <v>6573.8</v>
      </c>
      <c r="K359" s="376"/>
      <c r="L359" s="377">
        <v>18074.72</v>
      </c>
      <c r="M359" s="376"/>
      <c r="N359" s="378"/>
      <c r="V359" s="361"/>
      <c r="W359" s="367"/>
      <c r="AB359" s="335" t="s">
        <v>450</v>
      </c>
      <c r="AC359" s="367"/>
      <c r="AD359" s="384"/>
      <c r="AE359" s="367"/>
      <c r="AG359" s="367"/>
      <c r="AH359" s="367"/>
    </row>
    <row r="360" spans="1:34" s="332" customFormat="1" ht="12" x14ac:dyDescent="0.2">
      <c r="A360" s="372"/>
      <c r="B360" s="371"/>
      <c r="C360" s="1065" t="s">
        <v>451</v>
      </c>
      <c r="D360" s="1065"/>
      <c r="E360" s="1065"/>
      <c r="F360" s="373"/>
      <c r="G360" s="373"/>
      <c r="H360" s="373"/>
      <c r="I360" s="373"/>
      <c r="J360" s="374"/>
      <c r="K360" s="373"/>
      <c r="L360" s="374">
        <v>4675.24</v>
      </c>
      <c r="M360" s="373"/>
      <c r="N360" s="375"/>
      <c r="V360" s="361"/>
      <c r="W360" s="367"/>
      <c r="AA360" s="335" t="s">
        <v>451</v>
      </c>
      <c r="AC360" s="367"/>
      <c r="AD360" s="384"/>
      <c r="AE360" s="367"/>
      <c r="AG360" s="367"/>
      <c r="AH360" s="367"/>
    </row>
    <row r="361" spans="1:34" s="332" customFormat="1" ht="22.5" x14ac:dyDescent="0.2">
      <c r="A361" s="372"/>
      <c r="B361" s="371" t="s">
        <v>4990</v>
      </c>
      <c r="C361" s="1065" t="s">
        <v>4991</v>
      </c>
      <c r="D361" s="1065"/>
      <c r="E361" s="1065"/>
      <c r="F361" s="373" t="s">
        <v>454</v>
      </c>
      <c r="G361" s="373" t="s">
        <v>1754</v>
      </c>
      <c r="H361" s="373"/>
      <c r="I361" s="373" t="s">
        <v>1754</v>
      </c>
      <c r="J361" s="374"/>
      <c r="K361" s="373"/>
      <c r="L361" s="374">
        <v>5470.03</v>
      </c>
      <c r="M361" s="373"/>
      <c r="N361" s="375"/>
      <c r="V361" s="361"/>
      <c r="W361" s="367"/>
      <c r="AA361" s="335" t="s">
        <v>4991</v>
      </c>
      <c r="AC361" s="367"/>
      <c r="AD361" s="384"/>
      <c r="AE361" s="367"/>
      <c r="AG361" s="367"/>
      <c r="AH361" s="367"/>
    </row>
    <row r="362" spans="1:34" s="332" customFormat="1" ht="22.5" x14ac:dyDescent="0.2">
      <c r="A362" s="372"/>
      <c r="B362" s="371" t="s">
        <v>4992</v>
      </c>
      <c r="C362" s="1065" t="s">
        <v>4993</v>
      </c>
      <c r="D362" s="1065"/>
      <c r="E362" s="1065"/>
      <c r="F362" s="373" t="s">
        <v>454</v>
      </c>
      <c r="G362" s="373" t="s">
        <v>980</v>
      </c>
      <c r="H362" s="373"/>
      <c r="I362" s="373" t="s">
        <v>980</v>
      </c>
      <c r="J362" s="374"/>
      <c r="K362" s="373"/>
      <c r="L362" s="374">
        <v>3459.68</v>
      </c>
      <c r="M362" s="373"/>
      <c r="N362" s="375"/>
      <c r="V362" s="361"/>
      <c r="W362" s="367"/>
      <c r="AA362" s="335" t="s">
        <v>4993</v>
      </c>
      <c r="AC362" s="367"/>
      <c r="AD362" s="384"/>
      <c r="AE362" s="367"/>
      <c r="AG362" s="367"/>
      <c r="AH362" s="367"/>
    </row>
    <row r="363" spans="1:34" s="332" customFormat="1" ht="12" x14ac:dyDescent="0.2">
      <c r="A363" s="379"/>
      <c r="B363" s="380"/>
      <c r="C363" s="1068" t="s">
        <v>459</v>
      </c>
      <c r="D363" s="1068"/>
      <c r="E363" s="1068"/>
      <c r="F363" s="364"/>
      <c r="G363" s="364"/>
      <c r="H363" s="364"/>
      <c r="I363" s="364"/>
      <c r="J363" s="365"/>
      <c r="K363" s="364"/>
      <c r="L363" s="365">
        <v>27004.43</v>
      </c>
      <c r="M363" s="376"/>
      <c r="N363" s="366"/>
      <c r="V363" s="361"/>
      <c r="W363" s="367"/>
      <c r="AC363" s="367" t="s">
        <v>459</v>
      </c>
      <c r="AD363" s="384"/>
      <c r="AE363" s="367"/>
      <c r="AG363" s="367"/>
      <c r="AH363" s="367"/>
    </row>
    <row r="364" spans="1:34" s="332" customFormat="1" ht="22.5" x14ac:dyDescent="0.2">
      <c r="A364" s="362" t="s">
        <v>161</v>
      </c>
      <c r="B364" s="363" t="s">
        <v>5306</v>
      </c>
      <c r="C364" s="1068" t="s">
        <v>5307</v>
      </c>
      <c r="D364" s="1068"/>
      <c r="E364" s="1068"/>
      <c r="F364" s="364" t="s">
        <v>1017</v>
      </c>
      <c r="G364" s="364"/>
      <c r="H364" s="364"/>
      <c r="I364" s="364" t="s">
        <v>562</v>
      </c>
      <c r="J364" s="365">
        <v>215.48</v>
      </c>
      <c r="K364" s="364"/>
      <c r="L364" s="365">
        <v>2801.24</v>
      </c>
      <c r="M364" s="364"/>
      <c r="N364" s="366"/>
      <c r="V364" s="361"/>
      <c r="W364" s="367" t="s">
        <v>5307</v>
      </c>
      <c r="AC364" s="367"/>
      <c r="AD364" s="384"/>
      <c r="AE364" s="367"/>
      <c r="AG364" s="367"/>
      <c r="AH364" s="367"/>
    </row>
    <row r="365" spans="1:34" s="332" customFormat="1" ht="12" x14ac:dyDescent="0.2">
      <c r="A365" s="379"/>
      <c r="B365" s="380"/>
      <c r="C365" s="340" t="s">
        <v>462</v>
      </c>
      <c r="D365" s="385"/>
      <c r="E365" s="385"/>
      <c r="F365" s="386"/>
      <c r="G365" s="386"/>
      <c r="H365" s="386"/>
      <c r="I365" s="386"/>
      <c r="J365" s="387"/>
      <c r="K365" s="386"/>
      <c r="L365" s="387"/>
      <c r="M365" s="388"/>
      <c r="N365" s="389"/>
      <c r="V365" s="361"/>
      <c r="W365" s="367"/>
      <c r="AC365" s="367"/>
      <c r="AD365" s="384"/>
      <c r="AE365" s="367"/>
      <c r="AG365" s="367"/>
      <c r="AH365" s="367"/>
    </row>
    <row r="366" spans="1:34" s="332" customFormat="1" ht="33.75" x14ac:dyDescent="0.2">
      <c r="A366" s="362" t="s">
        <v>162</v>
      </c>
      <c r="B366" s="363" t="s">
        <v>5308</v>
      </c>
      <c r="C366" s="1068" t="s">
        <v>5309</v>
      </c>
      <c r="D366" s="1068"/>
      <c r="E366" s="1068"/>
      <c r="F366" s="364" t="s">
        <v>1017</v>
      </c>
      <c r="G366" s="364"/>
      <c r="H366" s="364"/>
      <c r="I366" s="364" t="s">
        <v>562</v>
      </c>
      <c r="J366" s="365">
        <v>362.1</v>
      </c>
      <c r="K366" s="364"/>
      <c r="L366" s="365">
        <v>4707.3</v>
      </c>
      <c r="M366" s="364"/>
      <c r="N366" s="366"/>
      <c r="V366" s="361"/>
      <c r="W366" s="367" t="s">
        <v>5309</v>
      </c>
      <c r="AC366" s="367"/>
      <c r="AD366" s="384"/>
      <c r="AE366" s="367"/>
      <c r="AG366" s="367"/>
      <c r="AH366" s="367"/>
    </row>
    <row r="367" spans="1:34" s="332" customFormat="1" ht="12" x14ac:dyDescent="0.2">
      <c r="A367" s="379"/>
      <c r="B367" s="380"/>
      <c r="C367" s="340" t="s">
        <v>462</v>
      </c>
      <c r="D367" s="385"/>
      <c r="E367" s="385"/>
      <c r="F367" s="386"/>
      <c r="G367" s="386"/>
      <c r="H367" s="386"/>
      <c r="I367" s="386"/>
      <c r="J367" s="387"/>
      <c r="K367" s="386"/>
      <c r="L367" s="387"/>
      <c r="M367" s="388"/>
      <c r="N367" s="389"/>
      <c r="V367" s="361"/>
      <c r="W367" s="367"/>
      <c r="AC367" s="367"/>
      <c r="AD367" s="384"/>
      <c r="AE367" s="367"/>
      <c r="AG367" s="367"/>
      <c r="AH367" s="367"/>
    </row>
    <row r="368" spans="1:34" s="332" customFormat="1" ht="33.75" x14ac:dyDescent="0.2">
      <c r="A368" s="362" t="s">
        <v>163</v>
      </c>
      <c r="B368" s="363" t="s">
        <v>5310</v>
      </c>
      <c r="C368" s="1068" t="s">
        <v>5311</v>
      </c>
      <c r="D368" s="1068"/>
      <c r="E368" s="1068"/>
      <c r="F368" s="364" t="s">
        <v>1017</v>
      </c>
      <c r="G368" s="364"/>
      <c r="H368" s="364"/>
      <c r="I368" s="364" t="s">
        <v>152</v>
      </c>
      <c r="J368" s="365">
        <v>242.94</v>
      </c>
      <c r="K368" s="364"/>
      <c r="L368" s="365">
        <v>6316.44</v>
      </c>
      <c r="M368" s="364"/>
      <c r="N368" s="366"/>
      <c r="V368" s="361"/>
      <c r="W368" s="367" t="s">
        <v>5311</v>
      </c>
      <c r="AC368" s="367"/>
      <c r="AD368" s="384"/>
      <c r="AE368" s="367"/>
      <c r="AG368" s="367"/>
      <c r="AH368" s="367"/>
    </row>
    <row r="369" spans="1:34" s="332" customFormat="1" ht="12" x14ac:dyDescent="0.2">
      <c r="A369" s="379"/>
      <c r="B369" s="380"/>
      <c r="C369" s="340" t="s">
        <v>462</v>
      </c>
      <c r="D369" s="385"/>
      <c r="E369" s="385"/>
      <c r="F369" s="386"/>
      <c r="G369" s="386"/>
      <c r="H369" s="386"/>
      <c r="I369" s="386"/>
      <c r="J369" s="387"/>
      <c r="K369" s="386"/>
      <c r="L369" s="387"/>
      <c r="M369" s="388"/>
      <c r="N369" s="389"/>
      <c r="V369" s="361"/>
      <c r="W369" s="367"/>
      <c r="AC369" s="367"/>
      <c r="AD369" s="384"/>
      <c r="AE369" s="367"/>
      <c r="AG369" s="367"/>
      <c r="AH369" s="367"/>
    </row>
    <row r="370" spans="1:34" s="332" customFormat="1" ht="22.5" x14ac:dyDescent="0.2">
      <c r="A370" s="362" t="s">
        <v>164</v>
      </c>
      <c r="B370" s="363" t="s">
        <v>5588</v>
      </c>
      <c r="C370" s="1068" t="s">
        <v>5589</v>
      </c>
      <c r="D370" s="1068"/>
      <c r="E370" s="1068"/>
      <c r="F370" s="364" t="s">
        <v>1017</v>
      </c>
      <c r="G370" s="364"/>
      <c r="H370" s="364"/>
      <c r="I370" s="364" t="s">
        <v>472</v>
      </c>
      <c r="J370" s="365">
        <v>119.5</v>
      </c>
      <c r="K370" s="364"/>
      <c r="L370" s="365">
        <v>597.5</v>
      </c>
      <c r="M370" s="364"/>
      <c r="N370" s="366"/>
      <c r="V370" s="361"/>
      <c r="W370" s="367" t="s">
        <v>5589</v>
      </c>
      <c r="AC370" s="367"/>
      <c r="AD370" s="384"/>
      <c r="AE370" s="367"/>
      <c r="AG370" s="367"/>
      <c r="AH370" s="367"/>
    </row>
    <row r="371" spans="1:34" s="332" customFormat="1" ht="12" x14ac:dyDescent="0.2">
      <c r="A371" s="379"/>
      <c r="B371" s="380"/>
      <c r="C371" s="340" t="s">
        <v>462</v>
      </c>
      <c r="D371" s="385"/>
      <c r="E371" s="385"/>
      <c r="F371" s="386"/>
      <c r="G371" s="386"/>
      <c r="H371" s="386"/>
      <c r="I371" s="386"/>
      <c r="J371" s="387"/>
      <c r="K371" s="386"/>
      <c r="L371" s="387"/>
      <c r="M371" s="388"/>
      <c r="N371" s="389"/>
      <c r="V371" s="361"/>
      <c r="W371" s="367"/>
      <c r="AC371" s="367"/>
      <c r="AD371" s="384"/>
      <c r="AE371" s="367"/>
      <c r="AG371" s="367"/>
      <c r="AH371" s="367"/>
    </row>
    <row r="372" spans="1:34" s="332" customFormat="1" ht="22.5" x14ac:dyDescent="0.2">
      <c r="A372" s="362" t="s">
        <v>165</v>
      </c>
      <c r="B372" s="363" t="s">
        <v>5312</v>
      </c>
      <c r="C372" s="1068" t="s">
        <v>5313</v>
      </c>
      <c r="D372" s="1068"/>
      <c r="E372" s="1068"/>
      <c r="F372" s="364" t="s">
        <v>1017</v>
      </c>
      <c r="G372" s="364"/>
      <c r="H372" s="364"/>
      <c r="I372" s="364" t="s">
        <v>496</v>
      </c>
      <c r="J372" s="365">
        <v>175.57</v>
      </c>
      <c r="K372" s="364"/>
      <c r="L372" s="365">
        <v>1404.56</v>
      </c>
      <c r="M372" s="364"/>
      <c r="N372" s="366"/>
      <c r="V372" s="361"/>
      <c r="W372" s="367" t="s">
        <v>5313</v>
      </c>
      <c r="AC372" s="367"/>
      <c r="AD372" s="384"/>
      <c r="AE372" s="367"/>
      <c r="AG372" s="367"/>
      <c r="AH372" s="367"/>
    </row>
    <row r="373" spans="1:34" s="332" customFormat="1" ht="12" x14ac:dyDescent="0.2">
      <c r="A373" s="379"/>
      <c r="B373" s="380"/>
      <c r="C373" s="340" t="s">
        <v>462</v>
      </c>
      <c r="D373" s="385"/>
      <c r="E373" s="385"/>
      <c r="F373" s="386"/>
      <c r="G373" s="386"/>
      <c r="H373" s="386"/>
      <c r="I373" s="386"/>
      <c r="J373" s="387"/>
      <c r="K373" s="386"/>
      <c r="L373" s="387"/>
      <c r="M373" s="388"/>
      <c r="N373" s="389"/>
      <c r="V373" s="361"/>
      <c r="W373" s="367"/>
      <c r="AC373" s="367"/>
      <c r="AD373" s="384"/>
      <c r="AE373" s="367"/>
      <c r="AG373" s="367"/>
      <c r="AH373" s="367"/>
    </row>
    <row r="374" spans="1:34" s="332" customFormat="1" ht="22.5" x14ac:dyDescent="0.2">
      <c r="A374" s="362" t="s">
        <v>166</v>
      </c>
      <c r="B374" s="363" t="s">
        <v>5195</v>
      </c>
      <c r="C374" s="1068" t="s">
        <v>5196</v>
      </c>
      <c r="D374" s="1068"/>
      <c r="E374" s="1068"/>
      <c r="F374" s="364" t="s">
        <v>1017</v>
      </c>
      <c r="G374" s="364"/>
      <c r="H374" s="364"/>
      <c r="I374" s="364" t="s">
        <v>562</v>
      </c>
      <c r="J374" s="365">
        <v>31.43</v>
      </c>
      <c r="K374" s="364"/>
      <c r="L374" s="365">
        <v>408.59</v>
      </c>
      <c r="M374" s="364"/>
      <c r="N374" s="366"/>
      <c r="V374" s="361"/>
      <c r="W374" s="367" t="s">
        <v>5196</v>
      </c>
      <c r="AC374" s="367"/>
      <c r="AD374" s="384"/>
      <c r="AE374" s="367"/>
      <c r="AG374" s="367"/>
      <c r="AH374" s="367"/>
    </row>
    <row r="375" spans="1:34" s="332" customFormat="1" ht="12" x14ac:dyDescent="0.2">
      <c r="A375" s="379"/>
      <c r="B375" s="380"/>
      <c r="C375" s="340" t="s">
        <v>462</v>
      </c>
      <c r="D375" s="385"/>
      <c r="E375" s="385"/>
      <c r="F375" s="386"/>
      <c r="G375" s="386"/>
      <c r="H375" s="386"/>
      <c r="I375" s="386"/>
      <c r="J375" s="387"/>
      <c r="K375" s="386"/>
      <c r="L375" s="387"/>
      <c r="M375" s="388"/>
      <c r="N375" s="389"/>
      <c r="V375" s="361"/>
      <c r="W375" s="367"/>
      <c r="AC375" s="367"/>
      <c r="AD375" s="384"/>
      <c r="AE375" s="367"/>
      <c r="AG375" s="367"/>
      <c r="AH375" s="367"/>
    </row>
    <row r="376" spans="1:34" s="332" customFormat="1" ht="22.5" x14ac:dyDescent="0.2">
      <c r="A376" s="362" t="s">
        <v>170</v>
      </c>
      <c r="B376" s="363" t="s">
        <v>5418</v>
      </c>
      <c r="C376" s="1068" t="s">
        <v>5419</v>
      </c>
      <c r="D376" s="1068"/>
      <c r="E376" s="1068"/>
      <c r="F376" s="364" t="s">
        <v>1017</v>
      </c>
      <c r="G376" s="364"/>
      <c r="H376" s="364"/>
      <c r="I376" s="364" t="s">
        <v>496</v>
      </c>
      <c r="J376" s="365">
        <v>1235.8399999999999</v>
      </c>
      <c r="K376" s="364"/>
      <c r="L376" s="365">
        <v>9886.7199999999993</v>
      </c>
      <c r="M376" s="364"/>
      <c r="N376" s="366"/>
      <c r="V376" s="361"/>
      <c r="W376" s="367" t="s">
        <v>5419</v>
      </c>
      <c r="AC376" s="367"/>
      <c r="AD376" s="384"/>
      <c r="AE376" s="367"/>
      <c r="AG376" s="367"/>
      <c r="AH376" s="367"/>
    </row>
    <row r="377" spans="1:34" s="332" customFormat="1" ht="12" x14ac:dyDescent="0.2">
      <c r="A377" s="379"/>
      <c r="B377" s="380"/>
      <c r="C377" s="340" t="s">
        <v>462</v>
      </c>
      <c r="D377" s="385"/>
      <c r="E377" s="385"/>
      <c r="F377" s="386"/>
      <c r="G377" s="386"/>
      <c r="H377" s="386"/>
      <c r="I377" s="386"/>
      <c r="J377" s="387"/>
      <c r="K377" s="386"/>
      <c r="L377" s="387"/>
      <c r="M377" s="388"/>
      <c r="N377" s="389"/>
      <c r="V377" s="361"/>
      <c r="W377" s="367"/>
      <c r="AC377" s="367"/>
      <c r="AD377" s="384"/>
      <c r="AE377" s="367"/>
      <c r="AG377" s="367"/>
      <c r="AH377" s="367"/>
    </row>
    <row r="378" spans="1:34" s="332" customFormat="1" ht="33.75" x14ac:dyDescent="0.2">
      <c r="A378" s="362" t="s">
        <v>828</v>
      </c>
      <c r="B378" s="363" t="s">
        <v>5315</v>
      </c>
      <c r="C378" s="1068" t="s">
        <v>5590</v>
      </c>
      <c r="D378" s="1068"/>
      <c r="E378" s="1068"/>
      <c r="F378" s="364" t="s">
        <v>644</v>
      </c>
      <c r="G378" s="364"/>
      <c r="H378" s="364"/>
      <c r="I378" s="364" t="s">
        <v>5591</v>
      </c>
      <c r="J378" s="365"/>
      <c r="K378" s="364"/>
      <c r="L378" s="365"/>
      <c r="M378" s="364"/>
      <c r="N378" s="366"/>
      <c r="V378" s="361"/>
      <c r="W378" s="367" t="s">
        <v>5590</v>
      </c>
      <c r="AC378" s="367"/>
      <c r="AD378" s="384"/>
      <c r="AE378" s="367"/>
      <c r="AG378" s="367"/>
      <c r="AH378" s="367"/>
    </row>
    <row r="379" spans="1:34" s="332" customFormat="1" ht="33.75" x14ac:dyDescent="0.2">
      <c r="A379" s="370"/>
      <c r="B379" s="371" t="s">
        <v>430</v>
      </c>
      <c r="C379" s="1065" t="s">
        <v>431</v>
      </c>
      <c r="D379" s="1065"/>
      <c r="E379" s="1065"/>
      <c r="F379" s="1065"/>
      <c r="G379" s="1065"/>
      <c r="H379" s="1065"/>
      <c r="I379" s="1065"/>
      <c r="J379" s="1065"/>
      <c r="K379" s="1065"/>
      <c r="L379" s="1065"/>
      <c r="M379" s="1065"/>
      <c r="N379" s="1072"/>
      <c r="V379" s="361"/>
      <c r="W379" s="367"/>
      <c r="Y379" s="335" t="s">
        <v>431</v>
      </c>
      <c r="AC379" s="367"/>
      <c r="AD379" s="384"/>
      <c r="AE379" s="367"/>
      <c r="AG379" s="367"/>
      <c r="AH379" s="367"/>
    </row>
    <row r="380" spans="1:34" s="332" customFormat="1" ht="12" x14ac:dyDescent="0.2">
      <c r="A380" s="372"/>
      <c r="B380" s="371" t="s">
        <v>423</v>
      </c>
      <c r="C380" s="1065" t="s">
        <v>432</v>
      </c>
      <c r="D380" s="1065"/>
      <c r="E380" s="1065"/>
      <c r="F380" s="373"/>
      <c r="G380" s="373"/>
      <c r="H380" s="373"/>
      <c r="I380" s="373"/>
      <c r="J380" s="374">
        <v>49.44</v>
      </c>
      <c r="K380" s="373" t="s">
        <v>436</v>
      </c>
      <c r="L380" s="374">
        <v>35.229999999999997</v>
      </c>
      <c r="M380" s="373"/>
      <c r="N380" s="375"/>
      <c r="V380" s="361"/>
      <c r="W380" s="367"/>
      <c r="Z380" s="335" t="s">
        <v>432</v>
      </c>
      <c r="AC380" s="367"/>
      <c r="AD380" s="384"/>
      <c r="AE380" s="367"/>
      <c r="AG380" s="367"/>
      <c r="AH380" s="367"/>
    </row>
    <row r="381" spans="1:34" s="332" customFormat="1" ht="12" x14ac:dyDescent="0.2">
      <c r="A381" s="372"/>
      <c r="B381" s="371" t="s">
        <v>434</v>
      </c>
      <c r="C381" s="1065" t="s">
        <v>435</v>
      </c>
      <c r="D381" s="1065"/>
      <c r="E381" s="1065"/>
      <c r="F381" s="373"/>
      <c r="G381" s="373"/>
      <c r="H381" s="373"/>
      <c r="I381" s="373"/>
      <c r="J381" s="374">
        <v>31.1</v>
      </c>
      <c r="K381" s="373" t="s">
        <v>436</v>
      </c>
      <c r="L381" s="374">
        <v>22.16</v>
      </c>
      <c r="M381" s="373"/>
      <c r="N381" s="375"/>
      <c r="V381" s="361"/>
      <c r="W381" s="367"/>
      <c r="Z381" s="335" t="s">
        <v>435</v>
      </c>
      <c r="AC381" s="367"/>
      <c r="AD381" s="384"/>
      <c r="AE381" s="367"/>
      <c r="AG381" s="367"/>
      <c r="AH381" s="367"/>
    </row>
    <row r="382" spans="1:34" s="332" customFormat="1" ht="12" x14ac:dyDescent="0.2">
      <c r="A382" s="372"/>
      <c r="B382" s="371" t="s">
        <v>437</v>
      </c>
      <c r="C382" s="1065" t="s">
        <v>438</v>
      </c>
      <c r="D382" s="1065"/>
      <c r="E382" s="1065"/>
      <c r="F382" s="373"/>
      <c r="G382" s="373"/>
      <c r="H382" s="373"/>
      <c r="I382" s="373"/>
      <c r="J382" s="374">
        <v>4.8600000000000003</v>
      </c>
      <c r="K382" s="373" t="s">
        <v>436</v>
      </c>
      <c r="L382" s="374">
        <v>3.46</v>
      </c>
      <c r="M382" s="373"/>
      <c r="N382" s="375"/>
      <c r="V382" s="361"/>
      <c r="W382" s="367"/>
      <c r="Z382" s="335" t="s">
        <v>438</v>
      </c>
      <c r="AC382" s="367"/>
      <c r="AD382" s="384"/>
      <c r="AE382" s="367"/>
      <c r="AG382" s="367"/>
      <c r="AH382" s="367"/>
    </row>
    <row r="383" spans="1:34" s="332" customFormat="1" ht="12" x14ac:dyDescent="0.2">
      <c r="A383" s="372"/>
      <c r="B383" s="371" t="s">
        <v>439</v>
      </c>
      <c r="C383" s="1065" t="s">
        <v>440</v>
      </c>
      <c r="D383" s="1065"/>
      <c r="E383" s="1065"/>
      <c r="F383" s="373"/>
      <c r="G383" s="373"/>
      <c r="H383" s="373"/>
      <c r="I383" s="373"/>
      <c r="J383" s="374">
        <v>14.89</v>
      </c>
      <c r="K383" s="373"/>
      <c r="L383" s="374">
        <v>8.49</v>
      </c>
      <c r="M383" s="373"/>
      <c r="N383" s="375"/>
      <c r="V383" s="361"/>
      <c r="W383" s="367"/>
      <c r="Z383" s="335" t="s">
        <v>440</v>
      </c>
      <c r="AC383" s="367"/>
      <c r="AD383" s="384"/>
      <c r="AE383" s="367"/>
      <c r="AG383" s="367"/>
      <c r="AH383" s="367"/>
    </row>
    <row r="384" spans="1:34" s="332" customFormat="1" ht="12" x14ac:dyDescent="0.2">
      <c r="A384" s="368"/>
      <c r="B384" s="381" t="s">
        <v>5318</v>
      </c>
      <c r="C384" s="1076" t="s">
        <v>5319</v>
      </c>
      <c r="D384" s="1076"/>
      <c r="E384" s="1076"/>
      <c r="F384" s="382" t="s">
        <v>644</v>
      </c>
      <c r="G384" s="382" t="s">
        <v>5320</v>
      </c>
      <c r="H384" s="382"/>
      <c r="I384" s="382" t="s">
        <v>5592</v>
      </c>
      <c r="J384" s="371"/>
      <c r="K384" s="373"/>
      <c r="L384" s="374"/>
      <c r="M384" s="373"/>
      <c r="N384" s="383"/>
      <c r="V384" s="361"/>
      <c r="W384" s="367"/>
      <c r="AC384" s="367"/>
      <c r="AD384" s="384" t="s">
        <v>5319</v>
      </c>
      <c r="AE384" s="367"/>
      <c r="AG384" s="367"/>
      <c r="AH384" s="367"/>
    </row>
    <row r="385" spans="1:34" s="332" customFormat="1" ht="12" x14ac:dyDescent="0.2">
      <c r="A385" s="368"/>
      <c r="B385" s="381" t="s">
        <v>1237</v>
      </c>
      <c r="C385" s="1076" t="s">
        <v>1238</v>
      </c>
      <c r="D385" s="1076"/>
      <c r="E385" s="1076"/>
      <c r="F385" s="382" t="s">
        <v>1239</v>
      </c>
      <c r="G385" s="382" t="s">
        <v>847</v>
      </c>
      <c r="H385" s="382"/>
      <c r="I385" s="382" t="s">
        <v>4777</v>
      </c>
      <c r="J385" s="371"/>
      <c r="K385" s="373"/>
      <c r="L385" s="374"/>
      <c r="M385" s="373"/>
      <c r="N385" s="383"/>
      <c r="V385" s="361"/>
      <c r="W385" s="367"/>
      <c r="AC385" s="367"/>
      <c r="AD385" s="384" t="s">
        <v>1238</v>
      </c>
      <c r="AE385" s="367"/>
      <c r="AG385" s="367"/>
      <c r="AH385" s="367"/>
    </row>
    <row r="386" spans="1:34" s="332" customFormat="1" ht="12" x14ac:dyDescent="0.2">
      <c r="A386" s="372"/>
      <c r="B386" s="371"/>
      <c r="C386" s="1065" t="s">
        <v>443</v>
      </c>
      <c r="D386" s="1065"/>
      <c r="E386" s="1065"/>
      <c r="F386" s="373" t="s">
        <v>444</v>
      </c>
      <c r="G386" s="373" t="s">
        <v>2184</v>
      </c>
      <c r="H386" s="373" t="s">
        <v>436</v>
      </c>
      <c r="I386" s="373" t="s">
        <v>5593</v>
      </c>
      <c r="J386" s="374"/>
      <c r="K386" s="373"/>
      <c r="L386" s="374"/>
      <c r="M386" s="373"/>
      <c r="N386" s="375"/>
      <c r="V386" s="361"/>
      <c r="W386" s="367"/>
      <c r="AA386" s="335" t="s">
        <v>443</v>
      </c>
      <c r="AC386" s="367"/>
      <c r="AD386" s="384"/>
      <c r="AE386" s="367"/>
      <c r="AG386" s="367"/>
      <c r="AH386" s="367"/>
    </row>
    <row r="387" spans="1:34" s="332" customFormat="1" ht="12" x14ac:dyDescent="0.2">
      <c r="A387" s="372"/>
      <c r="B387" s="371"/>
      <c r="C387" s="1065" t="s">
        <v>447</v>
      </c>
      <c r="D387" s="1065"/>
      <c r="E387" s="1065"/>
      <c r="F387" s="373" t="s">
        <v>444</v>
      </c>
      <c r="G387" s="373" t="s">
        <v>850</v>
      </c>
      <c r="H387" s="373" t="s">
        <v>436</v>
      </c>
      <c r="I387" s="373" t="s">
        <v>5594</v>
      </c>
      <c r="J387" s="374"/>
      <c r="K387" s="373"/>
      <c r="L387" s="374"/>
      <c r="M387" s="373"/>
      <c r="N387" s="375"/>
      <c r="V387" s="361"/>
      <c r="W387" s="367"/>
      <c r="AA387" s="335" t="s">
        <v>447</v>
      </c>
      <c r="AC387" s="367"/>
      <c r="AD387" s="384"/>
      <c r="AE387" s="367"/>
      <c r="AG387" s="367"/>
      <c r="AH387" s="367"/>
    </row>
    <row r="388" spans="1:34" s="332" customFormat="1" ht="12" x14ac:dyDescent="0.2">
      <c r="A388" s="372"/>
      <c r="B388" s="371"/>
      <c r="C388" s="1077" t="s">
        <v>450</v>
      </c>
      <c r="D388" s="1077"/>
      <c r="E388" s="1077"/>
      <c r="F388" s="376"/>
      <c r="G388" s="376"/>
      <c r="H388" s="376"/>
      <c r="I388" s="376"/>
      <c r="J388" s="377">
        <v>95.43</v>
      </c>
      <c r="K388" s="376"/>
      <c r="L388" s="377">
        <v>65.88</v>
      </c>
      <c r="M388" s="376"/>
      <c r="N388" s="378"/>
      <c r="V388" s="361"/>
      <c r="W388" s="367"/>
      <c r="AB388" s="335" t="s">
        <v>450</v>
      </c>
      <c r="AC388" s="367"/>
      <c r="AD388" s="384"/>
      <c r="AE388" s="367"/>
      <c r="AG388" s="367"/>
      <c r="AH388" s="367"/>
    </row>
    <row r="389" spans="1:34" s="332" customFormat="1" ht="12" x14ac:dyDescent="0.2">
      <c r="A389" s="372"/>
      <c r="B389" s="371"/>
      <c r="C389" s="1065" t="s">
        <v>451</v>
      </c>
      <c r="D389" s="1065"/>
      <c r="E389" s="1065"/>
      <c r="F389" s="373"/>
      <c r="G389" s="373"/>
      <c r="H389" s="373"/>
      <c r="I389" s="373"/>
      <c r="J389" s="374"/>
      <c r="K389" s="373"/>
      <c r="L389" s="374">
        <v>38.69</v>
      </c>
      <c r="M389" s="373"/>
      <c r="N389" s="375"/>
      <c r="V389" s="361"/>
      <c r="W389" s="367"/>
      <c r="AA389" s="335" t="s">
        <v>451</v>
      </c>
      <c r="AC389" s="367"/>
      <c r="AD389" s="384"/>
      <c r="AE389" s="367"/>
      <c r="AG389" s="367"/>
      <c r="AH389" s="367"/>
    </row>
    <row r="390" spans="1:34" s="332" customFormat="1" ht="22.5" x14ac:dyDescent="0.2">
      <c r="A390" s="372"/>
      <c r="B390" s="371" t="s">
        <v>1245</v>
      </c>
      <c r="C390" s="1065" t="s">
        <v>1246</v>
      </c>
      <c r="D390" s="1065"/>
      <c r="E390" s="1065"/>
      <c r="F390" s="373" t="s">
        <v>454</v>
      </c>
      <c r="G390" s="373" t="s">
        <v>1169</v>
      </c>
      <c r="H390" s="373"/>
      <c r="I390" s="373" t="s">
        <v>1169</v>
      </c>
      <c r="J390" s="374"/>
      <c r="K390" s="373"/>
      <c r="L390" s="374">
        <v>42.56</v>
      </c>
      <c r="M390" s="373"/>
      <c r="N390" s="375"/>
      <c r="V390" s="361"/>
      <c r="W390" s="367"/>
      <c r="AA390" s="335" t="s">
        <v>1246</v>
      </c>
      <c r="AC390" s="367"/>
      <c r="AD390" s="384"/>
      <c r="AE390" s="367"/>
      <c r="AG390" s="367"/>
      <c r="AH390" s="367"/>
    </row>
    <row r="391" spans="1:34" s="332" customFormat="1" ht="22.5" x14ac:dyDescent="0.2">
      <c r="A391" s="372"/>
      <c r="B391" s="371" t="s">
        <v>1247</v>
      </c>
      <c r="C391" s="1065" t="s">
        <v>1248</v>
      </c>
      <c r="D391" s="1065"/>
      <c r="E391" s="1065"/>
      <c r="F391" s="373" t="s">
        <v>454</v>
      </c>
      <c r="G391" s="373" t="s">
        <v>959</v>
      </c>
      <c r="H391" s="373"/>
      <c r="I391" s="373" t="s">
        <v>959</v>
      </c>
      <c r="J391" s="374"/>
      <c r="K391" s="373"/>
      <c r="L391" s="374">
        <v>26.7</v>
      </c>
      <c r="M391" s="373"/>
      <c r="N391" s="375"/>
      <c r="V391" s="361"/>
      <c r="W391" s="367"/>
      <c r="AA391" s="335" t="s">
        <v>1248</v>
      </c>
      <c r="AC391" s="367"/>
      <c r="AD391" s="384"/>
      <c r="AE391" s="367"/>
      <c r="AG391" s="367"/>
      <c r="AH391" s="367"/>
    </row>
    <row r="392" spans="1:34" s="332" customFormat="1" ht="12" x14ac:dyDescent="0.2">
      <c r="A392" s="379"/>
      <c r="B392" s="380"/>
      <c r="C392" s="1068" t="s">
        <v>459</v>
      </c>
      <c r="D392" s="1068"/>
      <c r="E392" s="1068"/>
      <c r="F392" s="364"/>
      <c r="G392" s="364"/>
      <c r="H392" s="364"/>
      <c r="I392" s="364"/>
      <c r="J392" s="365"/>
      <c r="K392" s="364"/>
      <c r="L392" s="365">
        <v>135.13999999999999</v>
      </c>
      <c r="M392" s="376"/>
      <c r="N392" s="366"/>
      <c r="V392" s="361"/>
      <c r="W392" s="367"/>
      <c r="AC392" s="367" t="s">
        <v>459</v>
      </c>
      <c r="AD392" s="384"/>
      <c r="AE392" s="367"/>
      <c r="AG392" s="367"/>
      <c r="AH392" s="367"/>
    </row>
    <row r="393" spans="1:34" s="332" customFormat="1" ht="22.5" x14ac:dyDescent="0.2">
      <c r="A393" s="362" t="s">
        <v>832</v>
      </c>
      <c r="B393" s="363" t="s">
        <v>1251</v>
      </c>
      <c r="C393" s="1068" t="s">
        <v>1252</v>
      </c>
      <c r="D393" s="1068"/>
      <c r="E393" s="1068"/>
      <c r="F393" s="364" t="s">
        <v>644</v>
      </c>
      <c r="G393" s="364"/>
      <c r="H393" s="364"/>
      <c r="I393" s="364" t="s">
        <v>5592</v>
      </c>
      <c r="J393" s="365">
        <v>485.9</v>
      </c>
      <c r="K393" s="364"/>
      <c r="L393" s="365">
        <v>61.21</v>
      </c>
      <c r="M393" s="364"/>
      <c r="N393" s="366"/>
      <c r="V393" s="361"/>
      <c r="W393" s="367" t="s">
        <v>1252</v>
      </c>
      <c r="AC393" s="367"/>
      <c r="AD393" s="384"/>
      <c r="AE393" s="367"/>
      <c r="AG393" s="367"/>
      <c r="AH393" s="367"/>
    </row>
    <row r="394" spans="1:34" s="332" customFormat="1" ht="12" x14ac:dyDescent="0.2">
      <c r="A394" s="379"/>
      <c r="B394" s="380"/>
      <c r="C394" s="340" t="s">
        <v>462</v>
      </c>
      <c r="D394" s="385"/>
      <c r="E394" s="385"/>
      <c r="F394" s="386"/>
      <c r="G394" s="386"/>
      <c r="H394" s="386"/>
      <c r="I394" s="386"/>
      <c r="J394" s="387"/>
      <c r="K394" s="386"/>
      <c r="L394" s="387"/>
      <c r="M394" s="388"/>
      <c r="N394" s="389"/>
      <c r="V394" s="361"/>
      <c r="W394" s="367"/>
      <c r="AC394" s="367"/>
      <c r="AD394" s="384"/>
      <c r="AE394" s="367"/>
      <c r="AG394" s="367"/>
      <c r="AH394" s="367"/>
    </row>
    <row r="395" spans="1:34" s="332" customFormat="1" ht="22.5" x14ac:dyDescent="0.2">
      <c r="A395" s="362" t="s">
        <v>841</v>
      </c>
      <c r="B395" s="363" t="s">
        <v>1249</v>
      </c>
      <c r="C395" s="1068" t="s">
        <v>1250</v>
      </c>
      <c r="D395" s="1068"/>
      <c r="E395" s="1068"/>
      <c r="F395" s="364" t="s">
        <v>1239</v>
      </c>
      <c r="G395" s="364"/>
      <c r="H395" s="364"/>
      <c r="I395" s="364" t="s">
        <v>4777</v>
      </c>
      <c r="J395" s="365">
        <v>1752.6</v>
      </c>
      <c r="K395" s="364"/>
      <c r="L395" s="365">
        <v>399.59</v>
      </c>
      <c r="M395" s="364"/>
      <c r="N395" s="366"/>
      <c r="V395" s="361"/>
      <c r="W395" s="367" t="s">
        <v>1250</v>
      </c>
      <c r="AC395" s="367"/>
      <c r="AD395" s="384"/>
      <c r="AE395" s="367"/>
      <c r="AG395" s="367"/>
      <c r="AH395" s="367"/>
    </row>
    <row r="396" spans="1:34" s="332" customFormat="1" ht="12" x14ac:dyDescent="0.2">
      <c r="A396" s="379"/>
      <c r="B396" s="380"/>
      <c r="C396" s="340" t="s">
        <v>462</v>
      </c>
      <c r="D396" s="385"/>
      <c r="E396" s="385"/>
      <c r="F396" s="386"/>
      <c r="G396" s="386"/>
      <c r="H396" s="386"/>
      <c r="I396" s="386"/>
      <c r="J396" s="387"/>
      <c r="K396" s="386"/>
      <c r="L396" s="387"/>
      <c r="M396" s="388"/>
      <c r="N396" s="389"/>
      <c r="V396" s="361"/>
      <c r="W396" s="367"/>
      <c r="AC396" s="367"/>
      <c r="AD396" s="384"/>
      <c r="AE396" s="367"/>
      <c r="AG396" s="367"/>
      <c r="AH396" s="367"/>
    </row>
    <row r="397" spans="1:34" s="332" customFormat="1" ht="12" x14ac:dyDescent="0.2">
      <c r="A397" s="368"/>
      <c r="B397" s="369"/>
      <c r="C397" s="1065" t="s">
        <v>5595</v>
      </c>
      <c r="D397" s="1065"/>
      <c r="E397" s="1065"/>
      <c r="F397" s="1065"/>
      <c r="G397" s="1065"/>
      <c r="H397" s="1065"/>
      <c r="I397" s="1065"/>
      <c r="J397" s="1065"/>
      <c r="K397" s="1065"/>
      <c r="L397" s="1065"/>
      <c r="M397" s="1065"/>
      <c r="N397" s="1072"/>
      <c r="V397" s="361"/>
      <c r="W397" s="367"/>
      <c r="X397" s="335" t="s">
        <v>5595</v>
      </c>
      <c r="AC397" s="367"/>
      <c r="AD397" s="384"/>
      <c r="AE397" s="367"/>
      <c r="AG397" s="367"/>
      <c r="AH397" s="367"/>
    </row>
    <row r="398" spans="1:34" s="332" customFormat="1" ht="45" x14ac:dyDescent="0.2">
      <c r="A398" s="362" t="s">
        <v>845</v>
      </c>
      <c r="B398" s="363" t="s">
        <v>5596</v>
      </c>
      <c r="C398" s="1068" t="s">
        <v>5597</v>
      </c>
      <c r="D398" s="1068"/>
      <c r="E398" s="1068"/>
      <c r="F398" s="364" t="s">
        <v>4984</v>
      </c>
      <c r="G398" s="364"/>
      <c r="H398" s="364"/>
      <c r="I398" s="364" t="s">
        <v>5598</v>
      </c>
      <c r="J398" s="365"/>
      <c r="K398" s="364"/>
      <c r="L398" s="365"/>
      <c r="M398" s="364"/>
      <c r="N398" s="366"/>
      <c r="V398" s="361"/>
      <c r="W398" s="367" t="s">
        <v>5597</v>
      </c>
      <c r="AC398" s="367"/>
      <c r="AD398" s="384"/>
      <c r="AE398" s="367"/>
      <c r="AG398" s="367"/>
      <c r="AH398" s="367"/>
    </row>
    <row r="399" spans="1:34" s="332" customFormat="1" ht="12" x14ac:dyDescent="0.2">
      <c r="A399" s="368"/>
      <c r="B399" s="369"/>
      <c r="C399" s="1065" t="s">
        <v>5599</v>
      </c>
      <c r="D399" s="1065"/>
      <c r="E399" s="1065"/>
      <c r="F399" s="1065"/>
      <c r="G399" s="1065"/>
      <c r="H399" s="1065"/>
      <c r="I399" s="1065"/>
      <c r="J399" s="1065"/>
      <c r="K399" s="1065"/>
      <c r="L399" s="1065"/>
      <c r="M399" s="1065"/>
      <c r="N399" s="1072"/>
      <c r="V399" s="361"/>
      <c r="W399" s="367"/>
      <c r="X399" s="335" t="s">
        <v>5599</v>
      </c>
      <c r="AC399" s="367"/>
      <c r="AD399" s="384"/>
      <c r="AE399" s="367"/>
      <c r="AG399" s="367"/>
      <c r="AH399" s="367"/>
    </row>
    <row r="400" spans="1:34" s="332" customFormat="1" ht="33.75" x14ac:dyDescent="0.2">
      <c r="A400" s="370"/>
      <c r="B400" s="371" t="s">
        <v>430</v>
      </c>
      <c r="C400" s="1065" t="s">
        <v>431</v>
      </c>
      <c r="D400" s="1065"/>
      <c r="E400" s="1065"/>
      <c r="F400" s="1065"/>
      <c r="G400" s="1065"/>
      <c r="H400" s="1065"/>
      <c r="I400" s="1065"/>
      <c r="J400" s="1065"/>
      <c r="K400" s="1065"/>
      <c r="L400" s="1065"/>
      <c r="M400" s="1065"/>
      <c r="N400" s="1072"/>
      <c r="V400" s="361"/>
      <c r="W400" s="367"/>
      <c r="Y400" s="335" t="s">
        <v>431</v>
      </c>
      <c r="AC400" s="367"/>
      <c r="AD400" s="384"/>
      <c r="AE400" s="367"/>
      <c r="AG400" s="367"/>
      <c r="AH400" s="367"/>
    </row>
    <row r="401" spans="1:34" s="332" customFormat="1" ht="12" x14ac:dyDescent="0.2">
      <c r="A401" s="372"/>
      <c r="B401" s="371" t="s">
        <v>423</v>
      </c>
      <c r="C401" s="1065" t="s">
        <v>432</v>
      </c>
      <c r="D401" s="1065"/>
      <c r="E401" s="1065"/>
      <c r="F401" s="373"/>
      <c r="G401" s="373"/>
      <c r="H401" s="373"/>
      <c r="I401" s="373"/>
      <c r="J401" s="374">
        <v>1287.3599999999999</v>
      </c>
      <c r="K401" s="373" t="s">
        <v>436</v>
      </c>
      <c r="L401" s="374">
        <v>101.06</v>
      </c>
      <c r="M401" s="373"/>
      <c r="N401" s="375"/>
      <c r="V401" s="361"/>
      <c r="W401" s="367"/>
      <c r="Z401" s="335" t="s">
        <v>432</v>
      </c>
      <c r="AC401" s="367"/>
      <c r="AD401" s="384"/>
      <c r="AE401" s="367"/>
      <c r="AG401" s="367"/>
      <c r="AH401" s="367"/>
    </row>
    <row r="402" spans="1:34" s="332" customFormat="1" ht="12" x14ac:dyDescent="0.2">
      <c r="A402" s="372"/>
      <c r="B402" s="371" t="s">
        <v>434</v>
      </c>
      <c r="C402" s="1065" t="s">
        <v>435</v>
      </c>
      <c r="D402" s="1065"/>
      <c r="E402" s="1065"/>
      <c r="F402" s="373"/>
      <c r="G402" s="373"/>
      <c r="H402" s="373"/>
      <c r="I402" s="373"/>
      <c r="J402" s="374">
        <v>3182.23</v>
      </c>
      <c r="K402" s="373" t="s">
        <v>436</v>
      </c>
      <c r="L402" s="374">
        <v>249.81</v>
      </c>
      <c r="M402" s="373"/>
      <c r="N402" s="375"/>
      <c r="V402" s="361"/>
      <c r="W402" s="367"/>
      <c r="Z402" s="335" t="s">
        <v>435</v>
      </c>
      <c r="AC402" s="367"/>
      <c r="AD402" s="384"/>
      <c r="AE402" s="367"/>
      <c r="AG402" s="367"/>
      <c r="AH402" s="367"/>
    </row>
    <row r="403" spans="1:34" s="332" customFormat="1" ht="12" x14ac:dyDescent="0.2">
      <c r="A403" s="372"/>
      <c r="B403" s="371" t="s">
        <v>437</v>
      </c>
      <c r="C403" s="1065" t="s">
        <v>438</v>
      </c>
      <c r="D403" s="1065"/>
      <c r="E403" s="1065"/>
      <c r="F403" s="373"/>
      <c r="G403" s="373"/>
      <c r="H403" s="373"/>
      <c r="I403" s="373"/>
      <c r="J403" s="374">
        <v>375.86</v>
      </c>
      <c r="K403" s="373" t="s">
        <v>436</v>
      </c>
      <c r="L403" s="374">
        <v>29.51</v>
      </c>
      <c r="M403" s="373"/>
      <c r="N403" s="375"/>
      <c r="V403" s="361"/>
      <c r="W403" s="367"/>
      <c r="Z403" s="335" t="s">
        <v>438</v>
      </c>
      <c r="AC403" s="367"/>
      <c r="AD403" s="384"/>
      <c r="AE403" s="367"/>
      <c r="AG403" s="367"/>
      <c r="AH403" s="367"/>
    </row>
    <row r="404" spans="1:34" s="332" customFormat="1" ht="12" x14ac:dyDescent="0.2">
      <c r="A404" s="372"/>
      <c r="B404" s="371" t="s">
        <v>439</v>
      </c>
      <c r="C404" s="1065" t="s">
        <v>440</v>
      </c>
      <c r="D404" s="1065"/>
      <c r="E404" s="1065"/>
      <c r="F404" s="373"/>
      <c r="G404" s="373"/>
      <c r="H404" s="373"/>
      <c r="I404" s="373"/>
      <c r="J404" s="374">
        <v>1345.08</v>
      </c>
      <c r="K404" s="373"/>
      <c r="L404" s="374">
        <v>84.47</v>
      </c>
      <c r="M404" s="373"/>
      <c r="N404" s="375"/>
      <c r="V404" s="361"/>
      <c r="W404" s="367"/>
      <c r="Z404" s="335" t="s">
        <v>440</v>
      </c>
      <c r="AC404" s="367"/>
      <c r="AD404" s="384"/>
      <c r="AE404" s="367"/>
      <c r="AG404" s="367"/>
      <c r="AH404" s="367"/>
    </row>
    <row r="405" spans="1:34" s="332" customFormat="1" ht="12" x14ac:dyDescent="0.2">
      <c r="A405" s="368"/>
      <c r="B405" s="381" t="s">
        <v>5175</v>
      </c>
      <c r="C405" s="1076" t="s">
        <v>5600</v>
      </c>
      <c r="D405" s="1076"/>
      <c r="E405" s="1076"/>
      <c r="F405" s="382" t="s">
        <v>1003</v>
      </c>
      <c r="G405" s="382" t="s">
        <v>489</v>
      </c>
      <c r="H405" s="382"/>
      <c r="I405" s="382" t="s">
        <v>489</v>
      </c>
      <c r="J405" s="371"/>
      <c r="K405" s="373"/>
      <c r="L405" s="374"/>
      <c r="M405" s="373"/>
      <c r="N405" s="383"/>
      <c r="V405" s="361"/>
      <c r="W405" s="367"/>
      <c r="AC405" s="367"/>
      <c r="AD405" s="384" t="s">
        <v>5600</v>
      </c>
      <c r="AE405" s="367"/>
      <c r="AG405" s="367"/>
      <c r="AH405" s="367"/>
    </row>
    <row r="406" spans="1:34" s="332" customFormat="1" ht="12" x14ac:dyDescent="0.2">
      <c r="A406" s="368"/>
      <c r="B406" s="381" t="s">
        <v>5300</v>
      </c>
      <c r="C406" s="1076" t="s">
        <v>5301</v>
      </c>
      <c r="D406" s="1076"/>
      <c r="E406" s="1076"/>
      <c r="F406" s="382" t="s">
        <v>1017</v>
      </c>
      <c r="G406" s="382" t="s">
        <v>489</v>
      </c>
      <c r="H406" s="382"/>
      <c r="I406" s="382" t="s">
        <v>489</v>
      </c>
      <c r="J406" s="371"/>
      <c r="K406" s="373"/>
      <c r="L406" s="374"/>
      <c r="M406" s="373"/>
      <c r="N406" s="383"/>
      <c r="V406" s="361"/>
      <c r="W406" s="367"/>
      <c r="AC406" s="367"/>
      <c r="AD406" s="384" t="s">
        <v>5301</v>
      </c>
      <c r="AE406" s="367"/>
      <c r="AG406" s="367"/>
      <c r="AH406" s="367"/>
    </row>
    <row r="407" spans="1:34" s="332" customFormat="1" ht="22.5" x14ac:dyDescent="0.2">
      <c r="A407" s="368"/>
      <c r="B407" s="381" t="s">
        <v>5601</v>
      </c>
      <c r="C407" s="1076" t="s">
        <v>5602</v>
      </c>
      <c r="D407" s="1076"/>
      <c r="E407" s="1076"/>
      <c r="F407" s="382" t="s">
        <v>1017</v>
      </c>
      <c r="G407" s="382" t="s">
        <v>489</v>
      </c>
      <c r="H407" s="382"/>
      <c r="I407" s="382" t="s">
        <v>489</v>
      </c>
      <c r="J407" s="371"/>
      <c r="K407" s="373"/>
      <c r="L407" s="374"/>
      <c r="M407" s="373"/>
      <c r="N407" s="383"/>
      <c r="V407" s="361"/>
      <c r="W407" s="367"/>
      <c r="AC407" s="367"/>
      <c r="AD407" s="384" t="s">
        <v>5602</v>
      </c>
      <c r="AE407" s="367"/>
      <c r="AG407" s="367"/>
      <c r="AH407" s="367"/>
    </row>
    <row r="408" spans="1:34" s="332" customFormat="1" ht="12" x14ac:dyDescent="0.2">
      <c r="A408" s="372"/>
      <c r="B408" s="371"/>
      <c r="C408" s="1065" t="s">
        <v>443</v>
      </c>
      <c r="D408" s="1065"/>
      <c r="E408" s="1065"/>
      <c r="F408" s="373" t="s">
        <v>444</v>
      </c>
      <c r="G408" s="373" t="s">
        <v>1874</v>
      </c>
      <c r="H408" s="373" t="s">
        <v>436</v>
      </c>
      <c r="I408" s="373" t="s">
        <v>5603</v>
      </c>
      <c r="J408" s="374"/>
      <c r="K408" s="373"/>
      <c r="L408" s="374"/>
      <c r="M408" s="373"/>
      <c r="N408" s="375"/>
      <c r="V408" s="361"/>
      <c r="W408" s="367"/>
      <c r="AA408" s="335" t="s">
        <v>443</v>
      </c>
      <c r="AC408" s="367"/>
      <c r="AD408" s="384"/>
      <c r="AE408" s="367"/>
      <c r="AG408" s="367"/>
      <c r="AH408" s="367"/>
    </row>
    <row r="409" spans="1:34" s="332" customFormat="1" ht="12" x14ac:dyDescent="0.2">
      <c r="A409" s="372"/>
      <c r="B409" s="371"/>
      <c r="C409" s="1065" t="s">
        <v>447</v>
      </c>
      <c r="D409" s="1065"/>
      <c r="E409" s="1065"/>
      <c r="F409" s="373" t="s">
        <v>444</v>
      </c>
      <c r="G409" s="373" t="s">
        <v>5604</v>
      </c>
      <c r="H409" s="373" t="s">
        <v>436</v>
      </c>
      <c r="I409" s="373" t="s">
        <v>5605</v>
      </c>
      <c r="J409" s="374"/>
      <c r="K409" s="373"/>
      <c r="L409" s="374"/>
      <c r="M409" s="373"/>
      <c r="N409" s="375"/>
      <c r="V409" s="361"/>
      <c r="W409" s="367"/>
      <c r="AA409" s="335" t="s">
        <v>447</v>
      </c>
      <c r="AC409" s="367"/>
      <c r="AD409" s="384"/>
      <c r="AE409" s="367"/>
      <c r="AG409" s="367"/>
      <c r="AH409" s="367"/>
    </row>
    <row r="410" spans="1:34" s="332" customFormat="1" ht="12" x14ac:dyDescent="0.2">
      <c r="A410" s="372"/>
      <c r="B410" s="371"/>
      <c r="C410" s="1077" t="s">
        <v>450</v>
      </c>
      <c r="D410" s="1077"/>
      <c r="E410" s="1077"/>
      <c r="F410" s="376"/>
      <c r="G410" s="376"/>
      <c r="H410" s="376"/>
      <c r="I410" s="376"/>
      <c r="J410" s="377">
        <v>5814.67</v>
      </c>
      <c r="K410" s="376"/>
      <c r="L410" s="377">
        <v>435.34</v>
      </c>
      <c r="M410" s="376"/>
      <c r="N410" s="378"/>
      <c r="V410" s="361"/>
      <c r="W410" s="367"/>
      <c r="AB410" s="335" t="s">
        <v>450</v>
      </c>
      <c r="AC410" s="367"/>
      <c r="AD410" s="384"/>
      <c r="AE410" s="367"/>
      <c r="AG410" s="367"/>
      <c r="AH410" s="367"/>
    </row>
    <row r="411" spans="1:34" s="332" customFormat="1" ht="12" x14ac:dyDescent="0.2">
      <c r="A411" s="372"/>
      <c r="B411" s="371"/>
      <c r="C411" s="1065" t="s">
        <v>451</v>
      </c>
      <c r="D411" s="1065"/>
      <c r="E411" s="1065"/>
      <c r="F411" s="373"/>
      <c r="G411" s="373"/>
      <c r="H411" s="373"/>
      <c r="I411" s="373"/>
      <c r="J411" s="374"/>
      <c r="K411" s="373"/>
      <c r="L411" s="374">
        <v>130.57</v>
      </c>
      <c r="M411" s="373"/>
      <c r="N411" s="375"/>
      <c r="V411" s="361"/>
      <c r="W411" s="367"/>
      <c r="AA411" s="335" t="s">
        <v>451</v>
      </c>
      <c r="AC411" s="367"/>
      <c r="AD411" s="384"/>
      <c r="AE411" s="367"/>
      <c r="AG411" s="367"/>
      <c r="AH411" s="367"/>
    </row>
    <row r="412" spans="1:34" s="332" customFormat="1" ht="22.5" x14ac:dyDescent="0.2">
      <c r="A412" s="372"/>
      <c r="B412" s="371" t="s">
        <v>4990</v>
      </c>
      <c r="C412" s="1065" t="s">
        <v>4991</v>
      </c>
      <c r="D412" s="1065"/>
      <c r="E412" s="1065"/>
      <c r="F412" s="373" t="s">
        <v>454</v>
      </c>
      <c r="G412" s="373" t="s">
        <v>1754</v>
      </c>
      <c r="H412" s="373"/>
      <c r="I412" s="373" t="s">
        <v>1754</v>
      </c>
      <c r="J412" s="374"/>
      <c r="K412" s="373"/>
      <c r="L412" s="374">
        <v>152.77000000000001</v>
      </c>
      <c r="M412" s="373"/>
      <c r="N412" s="375"/>
      <c r="V412" s="361"/>
      <c r="W412" s="367"/>
      <c r="AA412" s="335" t="s">
        <v>4991</v>
      </c>
      <c r="AC412" s="367"/>
      <c r="AD412" s="384"/>
      <c r="AE412" s="367"/>
      <c r="AG412" s="367"/>
      <c r="AH412" s="367"/>
    </row>
    <row r="413" spans="1:34" s="332" customFormat="1" ht="22.5" x14ac:dyDescent="0.2">
      <c r="A413" s="372"/>
      <c r="B413" s="371" t="s">
        <v>4992</v>
      </c>
      <c r="C413" s="1065" t="s">
        <v>4993</v>
      </c>
      <c r="D413" s="1065"/>
      <c r="E413" s="1065"/>
      <c r="F413" s="373" t="s">
        <v>454</v>
      </c>
      <c r="G413" s="373" t="s">
        <v>980</v>
      </c>
      <c r="H413" s="373"/>
      <c r="I413" s="373" t="s">
        <v>980</v>
      </c>
      <c r="J413" s="374"/>
      <c r="K413" s="373"/>
      <c r="L413" s="374">
        <v>96.62</v>
      </c>
      <c r="M413" s="373"/>
      <c r="N413" s="375"/>
      <c r="V413" s="361"/>
      <c r="W413" s="367"/>
      <c r="AA413" s="335" t="s">
        <v>4993</v>
      </c>
      <c r="AC413" s="367"/>
      <c r="AD413" s="384"/>
      <c r="AE413" s="367"/>
      <c r="AG413" s="367"/>
      <c r="AH413" s="367"/>
    </row>
    <row r="414" spans="1:34" s="332" customFormat="1" ht="12" x14ac:dyDescent="0.2">
      <c r="A414" s="379"/>
      <c r="B414" s="380"/>
      <c r="C414" s="1068" t="s">
        <v>459</v>
      </c>
      <c r="D414" s="1068"/>
      <c r="E414" s="1068"/>
      <c r="F414" s="364"/>
      <c r="G414" s="364"/>
      <c r="H414" s="364"/>
      <c r="I414" s="364"/>
      <c r="J414" s="365"/>
      <c r="K414" s="364"/>
      <c r="L414" s="365">
        <v>684.73</v>
      </c>
      <c r="M414" s="376"/>
      <c r="N414" s="366"/>
      <c r="V414" s="361"/>
      <c r="W414" s="367"/>
      <c r="AC414" s="367" t="s">
        <v>459</v>
      </c>
      <c r="AD414" s="384"/>
      <c r="AE414" s="367"/>
      <c r="AG414" s="367"/>
      <c r="AH414" s="367"/>
    </row>
    <row r="415" spans="1:34" s="332" customFormat="1" ht="22.5" x14ac:dyDescent="0.2">
      <c r="A415" s="362" t="s">
        <v>673</v>
      </c>
      <c r="B415" s="363" t="s">
        <v>5606</v>
      </c>
      <c r="C415" s="1068" t="s">
        <v>5607</v>
      </c>
      <c r="D415" s="1068"/>
      <c r="E415" s="1068"/>
      <c r="F415" s="364" t="s">
        <v>644</v>
      </c>
      <c r="G415" s="364"/>
      <c r="H415" s="364"/>
      <c r="I415" s="364" t="s">
        <v>5608</v>
      </c>
      <c r="J415" s="365">
        <v>59.99</v>
      </c>
      <c r="K415" s="364"/>
      <c r="L415" s="365">
        <v>-6.03</v>
      </c>
      <c r="M415" s="364"/>
      <c r="N415" s="366"/>
      <c r="V415" s="361"/>
      <c r="W415" s="367" t="s">
        <v>5607</v>
      </c>
      <c r="AC415" s="367"/>
      <c r="AD415" s="384"/>
      <c r="AE415" s="367"/>
      <c r="AG415" s="367"/>
      <c r="AH415" s="367"/>
    </row>
    <row r="416" spans="1:34" s="332" customFormat="1" ht="12" x14ac:dyDescent="0.2">
      <c r="A416" s="379"/>
      <c r="B416" s="380"/>
      <c r="C416" s="340" t="s">
        <v>462</v>
      </c>
      <c r="D416" s="385"/>
      <c r="E416" s="385"/>
      <c r="F416" s="386"/>
      <c r="G416" s="386"/>
      <c r="H416" s="386"/>
      <c r="I416" s="386"/>
      <c r="J416" s="387"/>
      <c r="K416" s="386"/>
      <c r="L416" s="387"/>
      <c r="M416" s="388"/>
      <c r="N416" s="389"/>
      <c r="V416" s="361"/>
      <c r="W416" s="367"/>
      <c r="AC416" s="367"/>
      <c r="AD416" s="384"/>
      <c r="AE416" s="367"/>
      <c r="AG416" s="367"/>
      <c r="AH416" s="367"/>
    </row>
    <row r="417" spans="1:34" s="332" customFormat="1" ht="33.75" x14ac:dyDescent="0.2">
      <c r="A417" s="362" t="s">
        <v>854</v>
      </c>
      <c r="B417" s="363" t="s">
        <v>5609</v>
      </c>
      <c r="C417" s="1068" t="s">
        <v>5610</v>
      </c>
      <c r="D417" s="1068"/>
      <c r="E417" s="1068"/>
      <c r="F417" s="364" t="s">
        <v>644</v>
      </c>
      <c r="G417" s="364"/>
      <c r="H417" s="364"/>
      <c r="I417" s="364" t="s">
        <v>2553</v>
      </c>
      <c r="J417" s="365">
        <v>545.6</v>
      </c>
      <c r="K417" s="364"/>
      <c r="L417" s="365">
        <v>38.19</v>
      </c>
      <c r="M417" s="364"/>
      <c r="N417" s="366"/>
      <c r="V417" s="361"/>
      <c r="W417" s="367" t="s">
        <v>5610</v>
      </c>
      <c r="AC417" s="367"/>
      <c r="AD417" s="384"/>
      <c r="AE417" s="367"/>
      <c r="AG417" s="367"/>
      <c r="AH417" s="367"/>
    </row>
    <row r="418" spans="1:34" s="332" customFormat="1" ht="12" x14ac:dyDescent="0.2">
      <c r="A418" s="379"/>
      <c r="B418" s="380"/>
      <c r="C418" s="340" t="s">
        <v>462</v>
      </c>
      <c r="D418" s="385"/>
      <c r="E418" s="385"/>
      <c r="F418" s="386"/>
      <c r="G418" s="386"/>
      <c r="H418" s="386"/>
      <c r="I418" s="386"/>
      <c r="J418" s="387"/>
      <c r="K418" s="386"/>
      <c r="L418" s="387"/>
      <c r="M418" s="388"/>
      <c r="N418" s="389"/>
      <c r="V418" s="361"/>
      <c r="W418" s="367"/>
      <c r="AC418" s="367"/>
      <c r="AD418" s="384"/>
      <c r="AE418" s="367"/>
      <c r="AG418" s="367"/>
      <c r="AH418" s="367"/>
    </row>
    <row r="419" spans="1:34" s="332" customFormat="1" ht="22.5" x14ac:dyDescent="0.2">
      <c r="A419" s="362" t="s">
        <v>857</v>
      </c>
      <c r="B419" s="363" t="s">
        <v>5306</v>
      </c>
      <c r="C419" s="1068" t="s">
        <v>5307</v>
      </c>
      <c r="D419" s="1068"/>
      <c r="E419" s="1068"/>
      <c r="F419" s="364" t="s">
        <v>1017</v>
      </c>
      <c r="G419" s="364"/>
      <c r="H419" s="364"/>
      <c r="I419" s="364" t="s">
        <v>423</v>
      </c>
      <c r="J419" s="365">
        <v>215.48</v>
      </c>
      <c r="K419" s="364"/>
      <c r="L419" s="365">
        <v>215.48</v>
      </c>
      <c r="M419" s="364"/>
      <c r="N419" s="366"/>
      <c r="V419" s="361"/>
      <c r="W419" s="367" t="s">
        <v>5307</v>
      </c>
      <c r="AC419" s="367"/>
      <c r="AD419" s="384"/>
      <c r="AE419" s="367"/>
      <c r="AG419" s="367"/>
      <c r="AH419" s="367"/>
    </row>
    <row r="420" spans="1:34" s="332" customFormat="1" ht="12" x14ac:dyDescent="0.2">
      <c r="A420" s="379"/>
      <c r="B420" s="380"/>
      <c r="C420" s="340" t="s">
        <v>462</v>
      </c>
      <c r="D420" s="385"/>
      <c r="E420" s="385"/>
      <c r="F420" s="386"/>
      <c r="G420" s="386"/>
      <c r="H420" s="386"/>
      <c r="I420" s="386"/>
      <c r="J420" s="387"/>
      <c r="K420" s="386"/>
      <c r="L420" s="387"/>
      <c r="M420" s="388"/>
      <c r="N420" s="389"/>
      <c r="V420" s="361"/>
      <c r="W420" s="367"/>
      <c r="AC420" s="367"/>
      <c r="AD420" s="384"/>
      <c r="AE420" s="367"/>
      <c r="AG420" s="367"/>
      <c r="AH420" s="367"/>
    </row>
    <row r="421" spans="1:34" s="332" customFormat="1" ht="33.75" x14ac:dyDescent="0.2">
      <c r="A421" s="362" t="s">
        <v>866</v>
      </c>
      <c r="B421" s="363" t="s">
        <v>5308</v>
      </c>
      <c r="C421" s="1068" t="s">
        <v>5309</v>
      </c>
      <c r="D421" s="1068"/>
      <c r="E421" s="1068"/>
      <c r="F421" s="364" t="s">
        <v>1017</v>
      </c>
      <c r="G421" s="364"/>
      <c r="H421" s="364"/>
      <c r="I421" s="364" t="s">
        <v>423</v>
      </c>
      <c r="J421" s="365">
        <v>362.1</v>
      </c>
      <c r="K421" s="364"/>
      <c r="L421" s="365">
        <v>362.1</v>
      </c>
      <c r="M421" s="364"/>
      <c r="N421" s="366"/>
      <c r="V421" s="361"/>
      <c r="W421" s="367" t="s">
        <v>5309</v>
      </c>
      <c r="AC421" s="367"/>
      <c r="AD421" s="384"/>
      <c r="AE421" s="367"/>
      <c r="AG421" s="367"/>
      <c r="AH421" s="367"/>
    </row>
    <row r="422" spans="1:34" s="332" customFormat="1" ht="12" x14ac:dyDescent="0.2">
      <c r="A422" s="379"/>
      <c r="B422" s="380"/>
      <c r="C422" s="340" t="s">
        <v>462</v>
      </c>
      <c r="D422" s="385"/>
      <c r="E422" s="385"/>
      <c r="F422" s="386"/>
      <c r="G422" s="386"/>
      <c r="H422" s="386"/>
      <c r="I422" s="386"/>
      <c r="J422" s="387"/>
      <c r="K422" s="386"/>
      <c r="L422" s="387"/>
      <c r="M422" s="388"/>
      <c r="N422" s="389"/>
      <c r="V422" s="361"/>
      <c r="W422" s="367"/>
      <c r="AC422" s="367"/>
      <c r="AD422" s="384"/>
      <c r="AE422" s="367"/>
      <c r="AG422" s="367"/>
      <c r="AH422" s="367"/>
    </row>
    <row r="423" spans="1:34" s="332" customFormat="1" ht="33.75" x14ac:dyDescent="0.2">
      <c r="A423" s="362" t="s">
        <v>870</v>
      </c>
      <c r="B423" s="363" t="s">
        <v>5611</v>
      </c>
      <c r="C423" s="1068" t="s">
        <v>5612</v>
      </c>
      <c r="D423" s="1068"/>
      <c r="E423" s="1068"/>
      <c r="F423" s="364" t="s">
        <v>1017</v>
      </c>
      <c r="G423" s="364"/>
      <c r="H423" s="364"/>
      <c r="I423" s="364" t="s">
        <v>423</v>
      </c>
      <c r="J423" s="365">
        <v>121.2</v>
      </c>
      <c r="K423" s="364"/>
      <c r="L423" s="365">
        <v>121.2</v>
      </c>
      <c r="M423" s="364"/>
      <c r="N423" s="366"/>
      <c r="V423" s="361"/>
      <c r="W423" s="367" t="s">
        <v>5612</v>
      </c>
      <c r="AC423" s="367"/>
      <c r="AD423" s="384"/>
      <c r="AE423" s="367"/>
      <c r="AG423" s="367"/>
      <c r="AH423" s="367"/>
    </row>
    <row r="424" spans="1:34" s="332" customFormat="1" ht="12" x14ac:dyDescent="0.2">
      <c r="A424" s="379"/>
      <c r="B424" s="380"/>
      <c r="C424" s="340" t="s">
        <v>462</v>
      </c>
      <c r="D424" s="385"/>
      <c r="E424" s="385"/>
      <c r="F424" s="386"/>
      <c r="G424" s="386"/>
      <c r="H424" s="386"/>
      <c r="I424" s="386"/>
      <c r="J424" s="387"/>
      <c r="K424" s="386"/>
      <c r="L424" s="387"/>
      <c r="M424" s="388"/>
      <c r="N424" s="389"/>
      <c r="V424" s="361"/>
      <c r="W424" s="367"/>
      <c r="AC424" s="367"/>
      <c r="AD424" s="384"/>
      <c r="AE424" s="367"/>
      <c r="AG424" s="367"/>
      <c r="AH424" s="367"/>
    </row>
    <row r="425" spans="1:34" s="332" customFormat="1" ht="22.5" x14ac:dyDescent="0.2">
      <c r="A425" s="362" t="s">
        <v>872</v>
      </c>
      <c r="B425" s="363" t="s">
        <v>5613</v>
      </c>
      <c r="C425" s="1068" t="s">
        <v>5614</v>
      </c>
      <c r="D425" s="1068"/>
      <c r="E425" s="1068"/>
      <c r="F425" s="364" t="s">
        <v>1017</v>
      </c>
      <c r="G425" s="364"/>
      <c r="H425" s="364"/>
      <c r="I425" s="364" t="s">
        <v>423</v>
      </c>
      <c r="J425" s="365">
        <v>180.8</v>
      </c>
      <c r="K425" s="364"/>
      <c r="L425" s="365">
        <v>180.8</v>
      </c>
      <c r="M425" s="364"/>
      <c r="N425" s="366"/>
      <c r="V425" s="361"/>
      <c r="W425" s="367" t="s">
        <v>5614</v>
      </c>
      <c r="AC425" s="367"/>
      <c r="AD425" s="384"/>
      <c r="AE425" s="367"/>
      <c r="AG425" s="367"/>
      <c r="AH425" s="367"/>
    </row>
    <row r="426" spans="1:34" s="332" customFormat="1" ht="12" x14ac:dyDescent="0.2">
      <c r="A426" s="379"/>
      <c r="B426" s="380"/>
      <c r="C426" s="340" t="s">
        <v>462</v>
      </c>
      <c r="D426" s="385"/>
      <c r="E426" s="385"/>
      <c r="F426" s="386"/>
      <c r="G426" s="386"/>
      <c r="H426" s="386"/>
      <c r="I426" s="386"/>
      <c r="J426" s="387"/>
      <c r="K426" s="386"/>
      <c r="L426" s="387"/>
      <c r="M426" s="388"/>
      <c r="N426" s="389"/>
      <c r="V426" s="361"/>
      <c r="W426" s="367"/>
      <c r="AC426" s="367"/>
      <c r="AD426" s="384"/>
      <c r="AE426" s="367"/>
      <c r="AG426" s="367"/>
      <c r="AH426" s="367"/>
    </row>
    <row r="427" spans="1:34" s="332" customFormat="1" ht="12" x14ac:dyDescent="0.2">
      <c r="A427" s="362" t="s">
        <v>657</v>
      </c>
      <c r="B427" s="363" t="s">
        <v>5615</v>
      </c>
      <c r="C427" s="1068" t="s">
        <v>5616</v>
      </c>
      <c r="D427" s="1068"/>
      <c r="E427" s="1068"/>
      <c r="F427" s="364" t="s">
        <v>1017</v>
      </c>
      <c r="G427" s="364"/>
      <c r="H427" s="364"/>
      <c r="I427" s="364" t="s">
        <v>472</v>
      </c>
      <c r="J427" s="365">
        <v>375</v>
      </c>
      <c r="K427" s="364"/>
      <c r="L427" s="365">
        <v>1875</v>
      </c>
      <c r="M427" s="364"/>
      <c r="N427" s="366"/>
      <c r="V427" s="361"/>
      <c r="W427" s="367" t="s">
        <v>5616</v>
      </c>
      <c r="AC427" s="367"/>
      <c r="AD427" s="384"/>
      <c r="AE427" s="367"/>
      <c r="AG427" s="367"/>
      <c r="AH427" s="367"/>
    </row>
    <row r="428" spans="1:34" s="332" customFormat="1" ht="12" x14ac:dyDescent="0.2">
      <c r="A428" s="379"/>
      <c r="B428" s="380"/>
      <c r="C428" s="340" t="s">
        <v>462</v>
      </c>
      <c r="D428" s="385"/>
      <c r="E428" s="385"/>
      <c r="F428" s="386"/>
      <c r="G428" s="386"/>
      <c r="H428" s="386"/>
      <c r="I428" s="386"/>
      <c r="J428" s="387"/>
      <c r="K428" s="386"/>
      <c r="L428" s="387"/>
      <c r="M428" s="388"/>
      <c r="N428" s="389"/>
      <c r="V428" s="361"/>
      <c r="W428" s="367"/>
      <c r="AC428" s="367"/>
      <c r="AD428" s="384"/>
      <c r="AE428" s="367"/>
      <c r="AG428" s="367"/>
      <c r="AH428" s="367"/>
    </row>
    <row r="429" spans="1:34" s="332" customFormat="1" ht="22.5" x14ac:dyDescent="0.2">
      <c r="A429" s="362" t="s">
        <v>885</v>
      </c>
      <c r="B429" s="363" t="s">
        <v>5420</v>
      </c>
      <c r="C429" s="1068" t="s">
        <v>5421</v>
      </c>
      <c r="D429" s="1068"/>
      <c r="E429" s="1068"/>
      <c r="F429" s="364" t="s">
        <v>1017</v>
      </c>
      <c r="G429" s="364"/>
      <c r="H429" s="364"/>
      <c r="I429" s="364" t="s">
        <v>496</v>
      </c>
      <c r="J429" s="365">
        <v>596.04</v>
      </c>
      <c r="K429" s="364"/>
      <c r="L429" s="365">
        <v>4768.32</v>
      </c>
      <c r="M429" s="364"/>
      <c r="N429" s="366"/>
      <c r="V429" s="361"/>
      <c r="W429" s="367" t="s">
        <v>5421</v>
      </c>
      <c r="AC429" s="367"/>
      <c r="AD429" s="384"/>
      <c r="AE429" s="367"/>
      <c r="AG429" s="367"/>
      <c r="AH429" s="367"/>
    </row>
    <row r="430" spans="1:34" s="332" customFormat="1" ht="12" x14ac:dyDescent="0.2">
      <c r="A430" s="379"/>
      <c r="B430" s="380"/>
      <c r="C430" s="340" t="s">
        <v>462</v>
      </c>
      <c r="D430" s="385"/>
      <c r="E430" s="385"/>
      <c r="F430" s="386"/>
      <c r="G430" s="386"/>
      <c r="H430" s="386"/>
      <c r="I430" s="386"/>
      <c r="J430" s="387"/>
      <c r="K430" s="386"/>
      <c r="L430" s="387"/>
      <c r="M430" s="388"/>
      <c r="N430" s="389"/>
      <c r="V430" s="361"/>
      <c r="W430" s="367"/>
      <c r="AC430" s="367"/>
      <c r="AD430" s="384"/>
      <c r="AE430" s="367"/>
      <c r="AG430" s="367"/>
      <c r="AH430" s="367"/>
    </row>
    <row r="431" spans="1:34" s="332" customFormat="1" ht="22.5" x14ac:dyDescent="0.2">
      <c r="A431" s="362" t="s">
        <v>889</v>
      </c>
      <c r="B431" s="363" t="s">
        <v>5617</v>
      </c>
      <c r="C431" s="1068" t="s">
        <v>5602</v>
      </c>
      <c r="D431" s="1068"/>
      <c r="E431" s="1068"/>
      <c r="F431" s="364" t="s">
        <v>1017</v>
      </c>
      <c r="G431" s="364"/>
      <c r="H431" s="364"/>
      <c r="I431" s="364" t="s">
        <v>423</v>
      </c>
      <c r="J431" s="365">
        <v>592.20000000000005</v>
      </c>
      <c r="K431" s="364"/>
      <c r="L431" s="365">
        <v>592.20000000000005</v>
      </c>
      <c r="M431" s="364"/>
      <c r="N431" s="366"/>
      <c r="V431" s="361"/>
      <c r="W431" s="367" t="s">
        <v>5602</v>
      </c>
      <c r="AC431" s="367"/>
      <c r="AD431" s="384"/>
      <c r="AE431" s="367"/>
      <c r="AG431" s="367"/>
      <c r="AH431" s="367"/>
    </row>
    <row r="432" spans="1:34" s="332" customFormat="1" ht="12" x14ac:dyDescent="0.2">
      <c r="A432" s="379"/>
      <c r="B432" s="380"/>
      <c r="C432" s="340" t="s">
        <v>462</v>
      </c>
      <c r="D432" s="385"/>
      <c r="E432" s="385"/>
      <c r="F432" s="386"/>
      <c r="G432" s="386"/>
      <c r="H432" s="386"/>
      <c r="I432" s="386"/>
      <c r="J432" s="387"/>
      <c r="K432" s="386"/>
      <c r="L432" s="387"/>
      <c r="M432" s="388"/>
      <c r="N432" s="389"/>
      <c r="V432" s="361"/>
      <c r="W432" s="367"/>
      <c r="AC432" s="367"/>
      <c r="AD432" s="384"/>
      <c r="AE432" s="367"/>
      <c r="AG432" s="367"/>
      <c r="AH432" s="367"/>
    </row>
    <row r="433" spans="1:35" s="332" customFormat="1" ht="33.75" x14ac:dyDescent="0.2">
      <c r="A433" s="362" t="s">
        <v>890</v>
      </c>
      <c r="B433" s="363" t="s">
        <v>5618</v>
      </c>
      <c r="C433" s="1068" t="s">
        <v>5619</v>
      </c>
      <c r="D433" s="1068"/>
      <c r="E433" s="1068"/>
      <c r="F433" s="364" t="s">
        <v>1017</v>
      </c>
      <c r="G433" s="364"/>
      <c r="H433" s="364"/>
      <c r="I433" s="364" t="s">
        <v>434</v>
      </c>
      <c r="J433" s="365">
        <v>6080.83</v>
      </c>
      <c r="K433" s="364" t="s">
        <v>566</v>
      </c>
      <c r="L433" s="365">
        <v>1141.21</v>
      </c>
      <c r="M433" s="364" t="s">
        <v>5285</v>
      </c>
      <c r="N433" s="366">
        <v>12405</v>
      </c>
      <c r="V433" s="361"/>
      <c r="W433" s="367" t="s">
        <v>5619</v>
      </c>
      <c r="AC433" s="367"/>
      <c r="AD433" s="384"/>
      <c r="AE433" s="367"/>
      <c r="AG433" s="367"/>
      <c r="AH433" s="367"/>
    </row>
    <row r="434" spans="1:35" s="332" customFormat="1" ht="12" x14ac:dyDescent="0.2">
      <c r="A434" s="379"/>
      <c r="B434" s="380"/>
      <c r="C434" s="340" t="s">
        <v>462</v>
      </c>
      <c r="D434" s="385"/>
      <c r="E434" s="385"/>
      <c r="F434" s="386"/>
      <c r="G434" s="386"/>
      <c r="H434" s="386"/>
      <c r="I434" s="386"/>
      <c r="J434" s="387"/>
      <c r="K434" s="386"/>
      <c r="L434" s="387"/>
      <c r="M434" s="388"/>
      <c r="N434" s="389"/>
      <c r="V434" s="361"/>
      <c r="W434" s="367"/>
      <c r="AC434" s="367"/>
      <c r="AD434" s="384"/>
      <c r="AE434" s="367"/>
      <c r="AG434" s="367"/>
      <c r="AH434" s="367"/>
    </row>
    <row r="435" spans="1:35" s="332" customFormat="1" ht="12" x14ac:dyDescent="0.2">
      <c r="A435" s="368"/>
      <c r="B435" s="369"/>
      <c r="C435" s="1065" t="s">
        <v>5620</v>
      </c>
      <c r="D435" s="1065"/>
      <c r="E435" s="1065"/>
      <c r="F435" s="1065"/>
      <c r="G435" s="1065"/>
      <c r="H435" s="1065"/>
      <c r="I435" s="1065"/>
      <c r="J435" s="1065"/>
      <c r="K435" s="1065"/>
      <c r="L435" s="1065"/>
      <c r="M435" s="1065"/>
      <c r="N435" s="1072"/>
      <c r="V435" s="361"/>
      <c r="W435" s="367"/>
      <c r="AC435" s="367"/>
      <c r="AD435" s="384"/>
      <c r="AE435" s="367"/>
      <c r="AG435" s="367"/>
      <c r="AH435" s="367"/>
      <c r="AI435" s="335" t="s">
        <v>5620</v>
      </c>
    </row>
    <row r="436" spans="1:35" s="332" customFormat="1" ht="22.5" x14ac:dyDescent="0.2">
      <c r="A436" s="370"/>
      <c r="B436" s="371" t="s">
        <v>568</v>
      </c>
      <c r="C436" s="1065" t="s">
        <v>569</v>
      </c>
      <c r="D436" s="1065"/>
      <c r="E436" s="1065"/>
      <c r="F436" s="1065"/>
      <c r="G436" s="1065"/>
      <c r="H436" s="1065"/>
      <c r="I436" s="1065"/>
      <c r="J436" s="1065"/>
      <c r="K436" s="1065"/>
      <c r="L436" s="1065"/>
      <c r="M436" s="1065"/>
      <c r="N436" s="1072"/>
      <c r="V436" s="361"/>
      <c r="W436" s="367"/>
      <c r="Y436" s="335" t="s">
        <v>569</v>
      </c>
      <c r="AC436" s="367"/>
      <c r="AD436" s="384"/>
      <c r="AE436" s="367"/>
      <c r="AG436" s="367"/>
      <c r="AH436" s="367"/>
    </row>
    <row r="437" spans="1:35" s="332" customFormat="1" ht="33.75" x14ac:dyDescent="0.2">
      <c r="A437" s="362" t="s">
        <v>891</v>
      </c>
      <c r="B437" s="363" t="s">
        <v>1050</v>
      </c>
      <c r="C437" s="1068" t="s">
        <v>5326</v>
      </c>
      <c r="D437" s="1068"/>
      <c r="E437" s="1068"/>
      <c r="F437" s="364" t="s">
        <v>532</v>
      </c>
      <c r="G437" s="364"/>
      <c r="H437" s="364"/>
      <c r="I437" s="364" t="s">
        <v>5621</v>
      </c>
      <c r="J437" s="365"/>
      <c r="K437" s="364"/>
      <c r="L437" s="365"/>
      <c r="M437" s="364"/>
      <c r="N437" s="366"/>
      <c r="V437" s="361"/>
      <c r="W437" s="367" t="s">
        <v>5326</v>
      </c>
      <c r="AC437" s="367"/>
      <c r="AD437" s="384"/>
      <c r="AE437" s="367"/>
      <c r="AG437" s="367"/>
      <c r="AH437" s="367"/>
    </row>
    <row r="438" spans="1:35" s="332" customFormat="1" ht="12" x14ac:dyDescent="0.2">
      <c r="A438" s="368"/>
      <c r="B438" s="369"/>
      <c r="C438" s="1065" t="s">
        <v>5622</v>
      </c>
      <c r="D438" s="1065"/>
      <c r="E438" s="1065"/>
      <c r="F438" s="1065"/>
      <c r="G438" s="1065"/>
      <c r="H438" s="1065"/>
      <c r="I438" s="1065"/>
      <c r="J438" s="1065"/>
      <c r="K438" s="1065"/>
      <c r="L438" s="1065"/>
      <c r="M438" s="1065"/>
      <c r="N438" s="1072"/>
      <c r="V438" s="361"/>
      <c r="W438" s="367"/>
      <c r="X438" s="335" t="s">
        <v>5622</v>
      </c>
      <c r="AC438" s="367"/>
      <c r="AD438" s="384"/>
      <c r="AE438" s="367"/>
      <c r="AG438" s="367"/>
      <c r="AH438" s="367"/>
    </row>
    <row r="439" spans="1:35" s="332" customFormat="1" ht="33.75" x14ac:dyDescent="0.2">
      <c r="A439" s="370"/>
      <c r="B439" s="371" t="s">
        <v>430</v>
      </c>
      <c r="C439" s="1065" t="s">
        <v>431</v>
      </c>
      <c r="D439" s="1065"/>
      <c r="E439" s="1065"/>
      <c r="F439" s="1065"/>
      <c r="G439" s="1065"/>
      <c r="H439" s="1065"/>
      <c r="I439" s="1065"/>
      <c r="J439" s="1065"/>
      <c r="K439" s="1065"/>
      <c r="L439" s="1065"/>
      <c r="M439" s="1065"/>
      <c r="N439" s="1072"/>
      <c r="V439" s="361"/>
      <c r="W439" s="367"/>
      <c r="Y439" s="335" t="s">
        <v>431</v>
      </c>
      <c r="AC439" s="367"/>
      <c r="AD439" s="384"/>
      <c r="AE439" s="367"/>
      <c r="AG439" s="367"/>
      <c r="AH439" s="367"/>
    </row>
    <row r="440" spans="1:35" s="332" customFormat="1" ht="12" x14ac:dyDescent="0.2">
      <c r="A440" s="372"/>
      <c r="B440" s="371" t="s">
        <v>423</v>
      </c>
      <c r="C440" s="1065" t="s">
        <v>432</v>
      </c>
      <c r="D440" s="1065"/>
      <c r="E440" s="1065"/>
      <c r="F440" s="373"/>
      <c r="G440" s="373"/>
      <c r="H440" s="373"/>
      <c r="I440" s="373"/>
      <c r="J440" s="374">
        <v>170.01</v>
      </c>
      <c r="K440" s="373" t="s">
        <v>436</v>
      </c>
      <c r="L440" s="374">
        <v>182.12</v>
      </c>
      <c r="M440" s="373"/>
      <c r="N440" s="375"/>
      <c r="V440" s="361"/>
      <c r="W440" s="367"/>
      <c r="Z440" s="335" t="s">
        <v>432</v>
      </c>
      <c r="AC440" s="367"/>
      <c r="AD440" s="384"/>
      <c r="AE440" s="367"/>
      <c r="AG440" s="367"/>
      <c r="AH440" s="367"/>
    </row>
    <row r="441" spans="1:35" s="332" customFormat="1" ht="12" x14ac:dyDescent="0.2">
      <c r="A441" s="372"/>
      <c r="B441" s="371" t="s">
        <v>434</v>
      </c>
      <c r="C441" s="1065" t="s">
        <v>435</v>
      </c>
      <c r="D441" s="1065"/>
      <c r="E441" s="1065"/>
      <c r="F441" s="373"/>
      <c r="G441" s="373"/>
      <c r="H441" s="373"/>
      <c r="I441" s="373"/>
      <c r="J441" s="374">
        <v>38.6</v>
      </c>
      <c r="K441" s="373" t="s">
        <v>436</v>
      </c>
      <c r="L441" s="374">
        <v>41.35</v>
      </c>
      <c r="M441" s="373"/>
      <c r="N441" s="375"/>
      <c r="V441" s="361"/>
      <c r="W441" s="367"/>
      <c r="Z441" s="335" t="s">
        <v>435</v>
      </c>
      <c r="AC441" s="367"/>
      <c r="AD441" s="384"/>
      <c r="AE441" s="367"/>
      <c r="AG441" s="367"/>
      <c r="AH441" s="367"/>
    </row>
    <row r="442" spans="1:35" s="332" customFormat="1" ht="12" x14ac:dyDescent="0.2">
      <c r="A442" s="372"/>
      <c r="B442" s="371" t="s">
        <v>437</v>
      </c>
      <c r="C442" s="1065" t="s">
        <v>438</v>
      </c>
      <c r="D442" s="1065"/>
      <c r="E442" s="1065"/>
      <c r="F442" s="373"/>
      <c r="G442" s="373"/>
      <c r="H442" s="373"/>
      <c r="I442" s="373"/>
      <c r="J442" s="374">
        <v>9.2899999999999991</v>
      </c>
      <c r="K442" s="373" t="s">
        <v>436</v>
      </c>
      <c r="L442" s="374">
        <v>9.9499999999999993</v>
      </c>
      <c r="M442" s="373"/>
      <c r="N442" s="375"/>
      <c r="V442" s="361"/>
      <c r="W442" s="367"/>
      <c r="Z442" s="335" t="s">
        <v>438</v>
      </c>
      <c r="AC442" s="367"/>
      <c r="AD442" s="384"/>
      <c r="AE442" s="367"/>
      <c r="AG442" s="367"/>
      <c r="AH442" s="367"/>
    </row>
    <row r="443" spans="1:35" s="332" customFormat="1" ht="12" x14ac:dyDescent="0.2">
      <c r="A443" s="372"/>
      <c r="B443" s="371" t="s">
        <v>439</v>
      </c>
      <c r="C443" s="1065" t="s">
        <v>440</v>
      </c>
      <c r="D443" s="1065"/>
      <c r="E443" s="1065"/>
      <c r="F443" s="373"/>
      <c r="G443" s="373"/>
      <c r="H443" s="373"/>
      <c r="I443" s="373"/>
      <c r="J443" s="374">
        <v>0.91</v>
      </c>
      <c r="K443" s="373"/>
      <c r="L443" s="374">
        <v>0.78</v>
      </c>
      <c r="M443" s="373"/>
      <c r="N443" s="375"/>
      <c r="V443" s="361"/>
      <c r="W443" s="367"/>
      <c r="Z443" s="335" t="s">
        <v>440</v>
      </c>
      <c r="AC443" s="367"/>
      <c r="AD443" s="384"/>
      <c r="AE443" s="367"/>
      <c r="AG443" s="367"/>
      <c r="AH443" s="367"/>
    </row>
    <row r="444" spans="1:35" s="332" customFormat="1" ht="12" x14ac:dyDescent="0.2">
      <c r="A444" s="368"/>
      <c r="B444" s="381" t="s">
        <v>1054</v>
      </c>
      <c r="C444" s="1076" t="s">
        <v>1055</v>
      </c>
      <c r="D444" s="1076"/>
      <c r="E444" s="1076"/>
      <c r="F444" s="382" t="s">
        <v>411</v>
      </c>
      <c r="G444" s="382" t="s">
        <v>1056</v>
      </c>
      <c r="H444" s="382"/>
      <c r="I444" s="382" t="s">
        <v>5623</v>
      </c>
      <c r="J444" s="371"/>
      <c r="K444" s="373"/>
      <c r="L444" s="374"/>
      <c r="M444" s="373"/>
      <c r="N444" s="383"/>
      <c r="V444" s="361"/>
      <c r="W444" s="367"/>
      <c r="AC444" s="367"/>
      <c r="AD444" s="384" t="s">
        <v>1055</v>
      </c>
      <c r="AE444" s="367"/>
      <c r="AG444" s="367"/>
      <c r="AH444" s="367"/>
    </row>
    <row r="445" spans="1:35" s="332" customFormat="1" ht="12" x14ac:dyDescent="0.2">
      <c r="A445" s="372"/>
      <c r="B445" s="371"/>
      <c r="C445" s="1065" t="s">
        <v>443</v>
      </c>
      <c r="D445" s="1065"/>
      <c r="E445" s="1065"/>
      <c r="F445" s="373" t="s">
        <v>444</v>
      </c>
      <c r="G445" s="373" t="s">
        <v>1058</v>
      </c>
      <c r="H445" s="373" t="s">
        <v>436</v>
      </c>
      <c r="I445" s="373" t="s">
        <v>5624</v>
      </c>
      <c r="J445" s="374"/>
      <c r="K445" s="373"/>
      <c r="L445" s="374"/>
      <c r="M445" s="373"/>
      <c r="N445" s="375"/>
      <c r="V445" s="361"/>
      <c r="W445" s="367"/>
      <c r="AA445" s="335" t="s">
        <v>443</v>
      </c>
      <c r="AC445" s="367"/>
      <c r="AD445" s="384"/>
      <c r="AE445" s="367"/>
      <c r="AG445" s="367"/>
      <c r="AH445" s="367"/>
    </row>
    <row r="446" spans="1:35" s="332" customFormat="1" ht="12" x14ac:dyDescent="0.2">
      <c r="A446" s="372"/>
      <c r="B446" s="371"/>
      <c r="C446" s="1065" t="s">
        <v>447</v>
      </c>
      <c r="D446" s="1065"/>
      <c r="E446" s="1065"/>
      <c r="F446" s="373" t="s">
        <v>444</v>
      </c>
      <c r="G446" s="373" t="s">
        <v>812</v>
      </c>
      <c r="H446" s="373" t="s">
        <v>436</v>
      </c>
      <c r="I446" s="373" t="s">
        <v>5625</v>
      </c>
      <c r="J446" s="374"/>
      <c r="K446" s="373"/>
      <c r="L446" s="374"/>
      <c r="M446" s="373"/>
      <c r="N446" s="375"/>
      <c r="V446" s="361"/>
      <c r="W446" s="367"/>
      <c r="AA446" s="335" t="s">
        <v>447</v>
      </c>
      <c r="AC446" s="367"/>
      <c r="AD446" s="384"/>
      <c r="AE446" s="367"/>
      <c r="AG446" s="367"/>
      <c r="AH446" s="367"/>
    </row>
    <row r="447" spans="1:35" s="332" customFormat="1" ht="12" x14ac:dyDescent="0.2">
      <c r="A447" s="372"/>
      <c r="B447" s="371"/>
      <c r="C447" s="1077" t="s">
        <v>450</v>
      </c>
      <c r="D447" s="1077"/>
      <c r="E447" s="1077"/>
      <c r="F447" s="376"/>
      <c r="G447" s="376"/>
      <c r="H447" s="376"/>
      <c r="I447" s="376"/>
      <c r="J447" s="377">
        <v>209.52</v>
      </c>
      <c r="K447" s="376"/>
      <c r="L447" s="377">
        <v>224.25</v>
      </c>
      <c r="M447" s="376"/>
      <c r="N447" s="378"/>
      <c r="V447" s="361"/>
      <c r="W447" s="367"/>
      <c r="AB447" s="335" t="s">
        <v>450</v>
      </c>
      <c r="AC447" s="367"/>
      <c r="AD447" s="384"/>
      <c r="AE447" s="367"/>
      <c r="AG447" s="367"/>
      <c r="AH447" s="367"/>
    </row>
    <row r="448" spans="1:35" s="332" customFormat="1" ht="12" x14ac:dyDescent="0.2">
      <c r="A448" s="372"/>
      <c r="B448" s="371"/>
      <c r="C448" s="1065" t="s">
        <v>451</v>
      </c>
      <c r="D448" s="1065"/>
      <c r="E448" s="1065"/>
      <c r="F448" s="373"/>
      <c r="G448" s="373"/>
      <c r="H448" s="373"/>
      <c r="I448" s="373"/>
      <c r="J448" s="374"/>
      <c r="K448" s="373"/>
      <c r="L448" s="374">
        <v>192.07</v>
      </c>
      <c r="M448" s="373"/>
      <c r="N448" s="375"/>
      <c r="V448" s="361"/>
      <c r="W448" s="367"/>
      <c r="AA448" s="335" t="s">
        <v>451</v>
      </c>
      <c r="AC448" s="367"/>
      <c r="AD448" s="384"/>
      <c r="AE448" s="367"/>
      <c r="AG448" s="367"/>
      <c r="AH448" s="367"/>
    </row>
    <row r="449" spans="1:34" s="332" customFormat="1" ht="22.5" x14ac:dyDescent="0.2">
      <c r="A449" s="372"/>
      <c r="B449" s="371" t="s">
        <v>1061</v>
      </c>
      <c r="C449" s="1065" t="s">
        <v>1062</v>
      </c>
      <c r="D449" s="1065"/>
      <c r="E449" s="1065"/>
      <c r="F449" s="373" t="s">
        <v>454</v>
      </c>
      <c r="G449" s="373" t="s">
        <v>1063</v>
      </c>
      <c r="H449" s="373"/>
      <c r="I449" s="373" t="s">
        <v>1063</v>
      </c>
      <c r="J449" s="374"/>
      <c r="K449" s="373"/>
      <c r="L449" s="374">
        <v>215.12</v>
      </c>
      <c r="M449" s="373"/>
      <c r="N449" s="375"/>
      <c r="V449" s="361"/>
      <c r="W449" s="367"/>
      <c r="AA449" s="335" t="s">
        <v>1062</v>
      </c>
      <c r="AC449" s="367"/>
      <c r="AD449" s="384"/>
      <c r="AE449" s="367"/>
      <c r="AG449" s="367"/>
      <c r="AH449" s="367"/>
    </row>
    <row r="450" spans="1:34" s="332" customFormat="1" ht="22.5" x14ac:dyDescent="0.2">
      <c r="A450" s="372"/>
      <c r="B450" s="371" t="s">
        <v>1064</v>
      </c>
      <c r="C450" s="1065" t="s">
        <v>1065</v>
      </c>
      <c r="D450" s="1065"/>
      <c r="E450" s="1065"/>
      <c r="F450" s="373" t="s">
        <v>454</v>
      </c>
      <c r="G450" s="373" t="s">
        <v>936</v>
      </c>
      <c r="H450" s="373"/>
      <c r="I450" s="373" t="s">
        <v>936</v>
      </c>
      <c r="J450" s="374"/>
      <c r="K450" s="373"/>
      <c r="L450" s="374">
        <v>124.85</v>
      </c>
      <c r="M450" s="373"/>
      <c r="N450" s="375"/>
      <c r="V450" s="361"/>
      <c r="W450" s="367"/>
      <c r="AA450" s="335" t="s">
        <v>1065</v>
      </c>
      <c r="AC450" s="367"/>
      <c r="AD450" s="384"/>
      <c r="AE450" s="367"/>
      <c r="AG450" s="367"/>
      <c r="AH450" s="367"/>
    </row>
    <row r="451" spans="1:34" s="332" customFormat="1" ht="12" x14ac:dyDescent="0.2">
      <c r="A451" s="379"/>
      <c r="B451" s="380"/>
      <c r="C451" s="1068" t="s">
        <v>459</v>
      </c>
      <c r="D451" s="1068"/>
      <c r="E451" s="1068"/>
      <c r="F451" s="364"/>
      <c r="G451" s="364"/>
      <c r="H451" s="364"/>
      <c r="I451" s="364"/>
      <c r="J451" s="365"/>
      <c r="K451" s="364"/>
      <c r="L451" s="365">
        <v>564.22</v>
      </c>
      <c r="M451" s="376"/>
      <c r="N451" s="366"/>
      <c r="V451" s="361"/>
      <c r="W451" s="367"/>
      <c r="AC451" s="367" t="s">
        <v>459</v>
      </c>
      <c r="AD451" s="384"/>
      <c r="AE451" s="367"/>
      <c r="AG451" s="367"/>
      <c r="AH451" s="367"/>
    </row>
    <row r="452" spans="1:34" s="332" customFormat="1" ht="45" x14ac:dyDescent="0.2">
      <c r="A452" s="362" t="s">
        <v>544</v>
      </c>
      <c r="B452" s="363" t="s">
        <v>1716</v>
      </c>
      <c r="C452" s="1068" t="s">
        <v>5332</v>
      </c>
      <c r="D452" s="1068"/>
      <c r="E452" s="1068"/>
      <c r="F452" s="364" t="s">
        <v>532</v>
      </c>
      <c r="G452" s="364"/>
      <c r="H452" s="364"/>
      <c r="I452" s="364" t="s">
        <v>5621</v>
      </c>
      <c r="J452" s="365"/>
      <c r="K452" s="364"/>
      <c r="L452" s="365"/>
      <c r="M452" s="364"/>
      <c r="N452" s="366"/>
      <c r="V452" s="361"/>
      <c r="W452" s="367" t="s">
        <v>5332</v>
      </c>
      <c r="AC452" s="367"/>
      <c r="AD452" s="384"/>
      <c r="AE452" s="367"/>
      <c r="AG452" s="367"/>
      <c r="AH452" s="367"/>
    </row>
    <row r="453" spans="1:34" s="332" customFormat="1" ht="12" x14ac:dyDescent="0.2">
      <c r="A453" s="368"/>
      <c r="B453" s="369"/>
      <c r="C453" s="1065" t="s">
        <v>5622</v>
      </c>
      <c r="D453" s="1065"/>
      <c r="E453" s="1065"/>
      <c r="F453" s="1065"/>
      <c r="G453" s="1065"/>
      <c r="H453" s="1065"/>
      <c r="I453" s="1065"/>
      <c r="J453" s="1065"/>
      <c r="K453" s="1065"/>
      <c r="L453" s="1065"/>
      <c r="M453" s="1065"/>
      <c r="N453" s="1072"/>
      <c r="V453" s="361"/>
      <c r="W453" s="367"/>
      <c r="X453" s="335" t="s">
        <v>5622</v>
      </c>
      <c r="AC453" s="367"/>
      <c r="AD453" s="384"/>
      <c r="AE453" s="367"/>
      <c r="AG453" s="367"/>
      <c r="AH453" s="367"/>
    </row>
    <row r="454" spans="1:34" s="332" customFormat="1" ht="12" x14ac:dyDescent="0.2">
      <c r="A454" s="370"/>
      <c r="B454" s="371"/>
      <c r="C454" s="1065" t="s">
        <v>5333</v>
      </c>
      <c r="D454" s="1065"/>
      <c r="E454" s="1065"/>
      <c r="F454" s="1065"/>
      <c r="G454" s="1065"/>
      <c r="H454" s="1065"/>
      <c r="I454" s="1065"/>
      <c r="J454" s="1065"/>
      <c r="K454" s="1065"/>
      <c r="L454" s="1065"/>
      <c r="M454" s="1065"/>
      <c r="N454" s="1072"/>
      <c r="V454" s="361"/>
      <c r="W454" s="367"/>
      <c r="Y454" s="335" t="s">
        <v>5333</v>
      </c>
      <c r="AC454" s="367"/>
      <c r="AD454" s="384"/>
      <c r="AE454" s="367"/>
      <c r="AG454" s="367"/>
      <c r="AH454" s="367"/>
    </row>
    <row r="455" spans="1:34" s="332" customFormat="1" ht="33.75" x14ac:dyDescent="0.2">
      <c r="A455" s="370"/>
      <c r="B455" s="371" t="s">
        <v>430</v>
      </c>
      <c r="C455" s="1065" t="s">
        <v>431</v>
      </c>
      <c r="D455" s="1065"/>
      <c r="E455" s="1065"/>
      <c r="F455" s="1065"/>
      <c r="G455" s="1065"/>
      <c r="H455" s="1065"/>
      <c r="I455" s="1065"/>
      <c r="J455" s="1065"/>
      <c r="K455" s="1065"/>
      <c r="L455" s="1065"/>
      <c r="M455" s="1065"/>
      <c r="N455" s="1072"/>
      <c r="V455" s="361"/>
      <c r="W455" s="367"/>
      <c r="Y455" s="335" t="s">
        <v>431</v>
      </c>
      <c r="AC455" s="367"/>
      <c r="AD455" s="384"/>
      <c r="AE455" s="367"/>
      <c r="AG455" s="367"/>
      <c r="AH455" s="367"/>
    </row>
    <row r="456" spans="1:34" s="332" customFormat="1" ht="12" x14ac:dyDescent="0.2">
      <c r="A456" s="372"/>
      <c r="B456" s="371" t="s">
        <v>423</v>
      </c>
      <c r="C456" s="1065" t="s">
        <v>432</v>
      </c>
      <c r="D456" s="1065"/>
      <c r="E456" s="1065"/>
      <c r="F456" s="373"/>
      <c r="G456" s="373"/>
      <c r="H456" s="373"/>
      <c r="I456" s="373"/>
      <c r="J456" s="374">
        <v>53.82</v>
      </c>
      <c r="K456" s="373" t="s">
        <v>1046</v>
      </c>
      <c r="L456" s="374">
        <v>115.31</v>
      </c>
      <c r="M456" s="373"/>
      <c r="N456" s="375"/>
      <c r="V456" s="361"/>
      <c r="W456" s="367"/>
      <c r="Z456" s="335" t="s">
        <v>432</v>
      </c>
      <c r="AC456" s="367"/>
      <c r="AD456" s="384"/>
      <c r="AE456" s="367"/>
      <c r="AG456" s="367"/>
      <c r="AH456" s="367"/>
    </row>
    <row r="457" spans="1:34" s="332" customFormat="1" ht="12" x14ac:dyDescent="0.2">
      <c r="A457" s="372"/>
      <c r="B457" s="371" t="s">
        <v>434</v>
      </c>
      <c r="C457" s="1065" t="s">
        <v>435</v>
      </c>
      <c r="D457" s="1065"/>
      <c r="E457" s="1065"/>
      <c r="F457" s="373"/>
      <c r="G457" s="373"/>
      <c r="H457" s="373"/>
      <c r="I457" s="373"/>
      <c r="J457" s="374">
        <v>19.149999999999999</v>
      </c>
      <c r="K457" s="373" t="s">
        <v>1046</v>
      </c>
      <c r="L457" s="374">
        <v>41.03</v>
      </c>
      <c r="M457" s="373"/>
      <c r="N457" s="375"/>
      <c r="V457" s="361"/>
      <c r="W457" s="367"/>
      <c r="Z457" s="335" t="s">
        <v>435</v>
      </c>
      <c r="AC457" s="367"/>
      <c r="AD457" s="384"/>
      <c r="AE457" s="367"/>
      <c r="AG457" s="367"/>
      <c r="AH457" s="367"/>
    </row>
    <row r="458" spans="1:34" s="332" customFormat="1" ht="12" x14ac:dyDescent="0.2">
      <c r="A458" s="372"/>
      <c r="B458" s="371" t="s">
        <v>437</v>
      </c>
      <c r="C458" s="1065" t="s">
        <v>438</v>
      </c>
      <c r="D458" s="1065"/>
      <c r="E458" s="1065"/>
      <c r="F458" s="373"/>
      <c r="G458" s="373"/>
      <c r="H458" s="373"/>
      <c r="I458" s="373"/>
      <c r="J458" s="374">
        <v>4.58</v>
      </c>
      <c r="K458" s="373" t="s">
        <v>1046</v>
      </c>
      <c r="L458" s="374">
        <v>9.81</v>
      </c>
      <c r="M458" s="373"/>
      <c r="N458" s="375"/>
      <c r="V458" s="361"/>
      <c r="W458" s="367"/>
      <c r="Z458" s="335" t="s">
        <v>438</v>
      </c>
      <c r="AC458" s="367"/>
      <c r="AD458" s="384"/>
      <c r="AE458" s="367"/>
      <c r="AG458" s="367"/>
      <c r="AH458" s="367"/>
    </row>
    <row r="459" spans="1:34" s="332" customFormat="1" ht="12" x14ac:dyDescent="0.2">
      <c r="A459" s="372"/>
      <c r="B459" s="371" t="s">
        <v>439</v>
      </c>
      <c r="C459" s="1065" t="s">
        <v>440</v>
      </c>
      <c r="D459" s="1065"/>
      <c r="E459" s="1065"/>
      <c r="F459" s="373"/>
      <c r="G459" s="373"/>
      <c r="H459" s="373"/>
      <c r="I459" s="373"/>
      <c r="J459" s="374">
        <v>0.55000000000000004</v>
      </c>
      <c r="K459" s="373" t="s">
        <v>434</v>
      </c>
      <c r="L459" s="374">
        <v>0.94</v>
      </c>
      <c r="M459" s="373"/>
      <c r="N459" s="375"/>
      <c r="V459" s="361"/>
      <c r="W459" s="367"/>
      <c r="Z459" s="335" t="s">
        <v>440</v>
      </c>
      <c r="AC459" s="367"/>
      <c r="AD459" s="384"/>
      <c r="AE459" s="367"/>
      <c r="AG459" s="367"/>
      <c r="AH459" s="367"/>
    </row>
    <row r="460" spans="1:34" s="332" customFormat="1" ht="12" x14ac:dyDescent="0.2">
      <c r="A460" s="368"/>
      <c r="B460" s="381" t="s">
        <v>1054</v>
      </c>
      <c r="C460" s="1076" t="s">
        <v>1055</v>
      </c>
      <c r="D460" s="1076"/>
      <c r="E460" s="1076"/>
      <c r="F460" s="382" t="s">
        <v>411</v>
      </c>
      <c r="G460" s="382" t="s">
        <v>960</v>
      </c>
      <c r="H460" s="382" t="s">
        <v>434</v>
      </c>
      <c r="I460" s="382" t="s">
        <v>5623</v>
      </c>
      <c r="J460" s="371"/>
      <c r="K460" s="373"/>
      <c r="L460" s="374"/>
      <c r="M460" s="373"/>
      <c r="N460" s="383"/>
      <c r="V460" s="361"/>
      <c r="W460" s="367"/>
      <c r="AC460" s="367"/>
      <c r="AD460" s="384" t="s">
        <v>1055</v>
      </c>
      <c r="AE460" s="367"/>
      <c r="AG460" s="367"/>
      <c r="AH460" s="367"/>
    </row>
    <row r="461" spans="1:34" s="332" customFormat="1" ht="12" x14ac:dyDescent="0.2">
      <c r="A461" s="372"/>
      <c r="B461" s="371"/>
      <c r="C461" s="1065" t="s">
        <v>443</v>
      </c>
      <c r="D461" s="1065"/>
      <c r="E461" s="1065"/>
      <c r="F461" s="373" t="s">
        <v>444</v>
      </c>
      <c r="G461" s="373" t="s">
        <v>1721</v>
      </c>
      <c r="H461" s="373" t="s">
        <v>1046</v>
      </c>
      <c r="I461" s="373" t="s">
        <v>5626</v>
      </c>
      <c r="J461" s="374"/>
      <c r="K461" s="373"/>
      <c r="L461" s="374"/>
      <c r="M461" s="373"/>
      <c r="N461" s="375"/>
      <c r="V461" s="361"/>
      <c r="W461" s="367"/>
      <c r="AA461" s="335" t="s">
        <v>443</v>
      </c>
      <c r="AC461" s="367"/>
      <c r="AD461" s="384"/>
      <c r="AE461" s="367"/>
      <c r="AG461" s="367"/>
      <c r="AH461" s="367"/>
    </row>
    <row r="462" spans="1:34" s="332" customFormat="1" ht="12" x14ac:dyDescent="0.2">
      <c r="A462" s="372"/>
      <c r="B462" s="371"/>
      <c r="C462" s="1065" t="s">
        <v>447</v>
      </c>
      <c r="D462" s="1065"/>
      <c r="E462" s="1065"/>
      <c r="F462" s="373" t="s">
        <v>444</v>
      </c>
      <c r="G462" s="373" t="s">
        <v>1723</v>
      </c>
      <c r="H462" s="373" t="s">
        <v>1046</v>
      </c>
      <c r="I462" s="373" t="s">
        <v>5627</v>
      </c>
      <c r="J462" s="374"/>
      <c r="K462" s="373"/>
      <c r="L462" s="374"/>
      <c r="M462" s="373"/>
      <c r="N462" s="375"/>
      <c r="V462" s="361"/>
      <c r="W462" s="367"/>
      <c r="AA462" s="335" t="s">
        <v>447</v>
      </c>
      <c r="AC462" s="367"/>
      <c r="AD462" s="384"/>
      <c r="AE462" s="367"/>
      <c r="AG462" s="367"/>
      <c r="AH462" s="367"/>
    </row>
    <row r="463" spans="1:34" s="332" customFormat="1" ht="12" x14ac:dyDescent="0.2">
      <c r="A463" s="372"/>
      <c r="B463" s="371"/>
      <c r="C463" s="1077" t="s">
        <v>450</v>
      </c>
      <c r="D463" s="1077"/>
      <c r="E463" s="1077"/>
      <c r="F463" s="376"/>
      <c r="G463" s="376"/>
      <c r="H463" s="376"/>
      <c r="I463" s="376"/>
      <c r="J463" s="377">
        <v>73.52</v>
      </c>
      <c r="K463" s="376"/>
      <c r="L463" s="377">
        <v>157.28</v>
      </c>
      <c r="M463" s="376"/>
      <c r="N463" s="378"/>
      <c r="V463" s="361"/>
      <c r="W463" s="367"/>
      <c r="AB463" s="335" t="s">
        <v>450</v>
      </c>
      <c r="AC463" s="367"/>
      <c r="AD463" s="384"/>
      <c r="AE463" s="367"/>
      <c r="AG463" s="367"/>
      <c r="AH463" s="367"/>
    </row>
    <row r="464" spans="1:34" s="332" customFormat="1" ht="12" x14ac:dyDescent="0.2">
      <c r="A464" s="372"/>
      <c r="B464" s="371"/>
      <c r="C464" s="1065" t="s">
        <v>451</v>
      </c>
      <c r="D464" s="1065"/>
      <c r="E464" s="1065"/>
      <c r="F464" s="373"/>
      <c r="G464" s="373"/>
      <c r="H464" s="373"/>
      <c r="I464" s="373"/>
      <c r="J464" s="374"/>
      <c r="K464" s="373"/>
      <c r="L464" s="374">
        <v>125.12</v>
      </c>
      <c r="M464" s="373"/>
      <c r="N464" s="375"/>
      <c r="V464" s="361"/>
      <c r="W464" s="367"/>
      <c r="AA464" s="335" t="s">
        <v>451</v>
      </c>
      <c r="AC464" s="367"/>
      <c r="AD464" s="384"/>
      <c r="AE464" s="367"/>
      <c r="AG464" s="367"/>
      <c r="AH464" s="367"/>
    </row>
    <row r="465" spans="1:34" s="332" customFormat="1" ht="22.5" x14ac:dyDescent="0.2">
      <c r="A465" s="372"/>
      <c r="B465" s="371" t="s">
        <v>1061</v>
      </c>
      <c r="C465" s="1065" t="s">
        <v>1062</v>
      </c>
      <c r="D465" s="1065"/>
      <c r="E465" s="1065"/>
      <c r="F465" s="373" t="s">
        <v>454</v>
      </c>
      <c r="G465" s="373" t="s">
        <v>1063</v>
      </c>
      <c r="H465" s="373"/>
      <c r="I465" s="373" t="s">
        <v>1063</v>
      </c>
      <c r="J465" s="374"/>
      <c r="K465" s="373"/>
      <c r="L465" s="374">
        <v>140.13</v>
      </c>
      <c r="M465" s="373"/>
      <c r="N465" s="375"/>
      <c r="V465" s="361"/>
      <c r="W465" s="367"/>
      <c r="AA465" s="335" t="s">
        <v>1062</v>
      </c>
      <c r="AC465" s="367"/>
      <c r="AD465" s="384"/>
      <c r="AE465" s="367"/>
      <c r="AG465" s="367"/>
      <c r="AH465" s="367"/>
    </row>
    <row r="466" spans="1:34" s="332" customFormat="1" ht="22.5" x14ac:dyDescent="0.2">
      <c r="A466" s="372"/>
      <c r="B466" s="371" t="s">
        <v>1064</v>
      </c>
      <c r="C466" s="1065" t="s">
        <v>1065</v>
      </c>
      <c r="D466" s="1065"/>
      <c r="E466" s="1065"/>
      <c r="F466" s="373" t="s">
        <v>454</v>
      </c>
      <c r="G466" s="373" t="s">
        <v>936</v>
      </c>
      <c r="H466" s="373"/>
      <c r="I466" s="373" t="s">
        <v>936</v>
      </c>
      <c r="J466" s="374"/>
      <c r="K466" s="373"/>
      <c r="L466" s="374">
        <v>81.33</v>
      </c>
      <c r="M466" s="373"/>
      <c r="N466" s="375"/>
      <c r="V466" s="361"/>
      <c r="W466" s="367"/>
      <c r="AA466" s="335" t="s">
        <v>1065</v>
      </c>
      <c r="AC466" s="367"/>
      <c r="AD466" s="384"/>
      <c r="AE466" s="367"/>
      <c r="AG466" s="367"/>
      <c r="AH466" s="367"/>
    </row>
    <row r="467" spans="1:34" s="332" customFormat="1" ht="12" x14ac:dyDescent="0.2">
      <c r="A467" s="379"/>
      <c r="B467" s="380"/>
      <c r="C467" s="1068" t="s">
        <v>459</v>
      </c>
      <c r="D467" s="1068"/>
      <c r="E467" s="1068"/>
      <c r="F467" s="364"/>
      <c r="G467" s="364"/>
      <c r="H467" s="364"/>
      <c r="I467" s="364"/>
      <c r="J467" s="365"/>
      <c r="K467" s="364"/>
      <c r="L467" s="365">
        <v>378.74</v>
      </c>
      <c r="M467" s="376"/>
      <c r="N467" s="366"/>
      <c r="V467" s="361"/>
      <c r="W467" s="367"/>
      <c r="AC467" s="367" t="s">
        <v>459</v>
      </c>
      <c r="AD467" s="384"/>
      <c r="AE467" s="367"/>
      <c r="AG467" s="367"/>
      <c r="AH467" s="367"/>
    </row>
    <row r="468" spans="1:34" s="332" customFormat="1" ht="22.5" x14ac:dyDescent="0.2">
      <c r="A468" s="362" t="s">
        <v>897</v>
      </c>
      <c r="B468" s="363" t="s">
        <v>1067</v>
      </c>
      <c r="C468" s="1068" t="s">
        <v>1068</v>
      </c>
      <c r="D468" s="1068"/>
      <c r="E468" s="1068"/>
      <c r="F468" s="364" t="s">
        <v>411</v>
      </c>
      <c r="G468" s="364"/>
      <c r="H468" s="364"/>
      <c r="I468" s="364" t="s">
        <v>5628</v>
      </c>
      <c r="J468" s="365">
        <v>4812.7</v>
      </c>
      <c r="K468" s="364"/>
      <c r="L468" s="365">
        <v>1237.3499999999999</v>
      </c>
      <c r="M468" s="364"/>
      <c r="N468" s="366"/>
      <c r="V468" s="361"/>
      <c r="W468" s="367" t="s">
        <v>1068</v>
      </c>
      <c r="AC468" s="367"/>
      <c r="AD468" s="384"/>
      <c r="AE468" s="367"/>
      <c r="AG468" s="367"/>
      <c r="AH468" s="367"/>
    </row>
    <row r="469" spans="1:34" s="332" customFormat="1" ht="12" x14ac:dyDescent="0.2">
      <c r="A469" s="379"/>
      <c r="B469" s="380"/>
      <c r="C469" s="340" t="s">
        <v>462</v>
      </c>
      <c r="D469" s="385"/>
      <c r="E469" s="385"/>
      <c r="F469" s="386"/>
      <c r="G469" s="386"/>
      <c r="H469" s="386"/>
      <c r="I469" s="386"/>
      <c r="J469" s="387"/>
      <c r="K469" s="386"/>
      <c r="L469" s="387"/>
      <c r="M469" s="388"/>
      <c r="N469" s="389"/>
      <c r="V469" s="361"/>
      <c r="W469" s="367"/>
      <c r="AC469" s="367"/>
      <c r="AD469" s="384"/>
      <c r="AE469" s="367"/>
      <c r="AG469" s="367"/>
      <c r="AH469" s="367"/>
    </row>
    <row r="470" spans="1:34" s="332" customFormat="1" ht="12" x14ac:dyDescent="0.2">
      <c r="A470" s="368"/>
      <c r="B470" s="369"/>
      <c r="C470" s="1065" t="s">
        <v>5629</v>
      </c>
      <c r="D470" s="1065"/>
      <c r="E470" s="1065"/>
      <c r="F470" s="1065"/>
      <c r="G470" s="1065"/>
      <c r="H470" s="1065"/>
      <c r="I470" s="1065"/>
      <c r="J470" s="1065"/>
      <c r="K470" s="1065"/>
      <c r="L470" s="1065"/>
      <c r="M470" s="1065"/>
      <c r="N470" s="1072"/>
      <c r="V470" s="361"/>
      <c r="W470" s="367"/>
      <c r="X470" s="335" t="s">
        <v>5629</v>
      </c>
      <c r="AC470" s="367"/>
      <c r="AD470" s="384"/>
      <c r="AE470" s="367"/>
      <c r="AG470" s="367"/>
      <c r="AH470" s="367"/>
    </row>
    <row r="471" spans="1:34" s="332" customFormat="1" ht="56.25" x14ac:dyDescent="0.2">
      <c r="A471" s="362" t="s">
        <v>899</v>
      </c>
      <c r="B471" s="363" t="s">
        <v>5214</v>
      </c>
      <c r="C471" s="1068" t="s">
        <v>5215</v>
      </c>
      <c r="D471" s="1068"/>
      <c r="E471" s="1068"/>
      <c r="F471" s="364" t="s">
        <v>5216</v>
      </c>
      <c r="G471" s="364"/>
      <c r="H471" s="364"/>
      <c r="I471" s="364" t="s">
        <v>2619</v>
      </c>
      <c r="J471" s="365"/>
      <c r="K471" s="364"/>
      <c r="L471" s="365"/>
      <c r="M471" s="364"/>
      <c r="N471" s="366"/>
      <c r="V471" s="361"/>
      <c r="W471" s="367" t="s">
        <v>5215</v>
      </c>
      <c r="AC471" s="367"/>
      <c r="AD471" s="384"/>
      <c r="AE471" s="367"/>
      <c r="AG471" s="367"/>
      <c r="AH471" s="367"/>
    </row>
    <row r="472" spans="1:34" s="332" customFormat="1" ht="12" x14ac:dyDescent="0.2">
      <c r="A472" s="368"/>
      <c r="B472" s="369"/>
      <c r="C472" s="1065" t="s">
        <v>5630</v>
      </c>
      <c r="D472" s="1065"/>
      <c r="E472" s="1065"/>
      <c r="F472" s="1065"/>
      <c r="G472" s="1065"/>
      <c r="H472" s="1065"/>
      <c r="I472" s="1065"/>
      <c r="J472" s="1065"/>
      <c r="K472" s="1065"/>
      <c r="L472" s="1065"/>
      <c r="M472" s="1065"/>
      <c r="N472" s="1072"/>
      <c r="V472" s="361"/>
      <c r="W472" s="367"/>
      <c r="X472" s="335" t="s">
        <v>5630</v>
      </c>
      <c r="AC472" s="367"/>
      <c r="AD472" s="384"/>
      <c r="AE472" s="367"/>
      <c r="AG472" s="367"/>
      <c r="AH472" s="367"/>
    </row>
    <row r="473" spans="1:34" s="332" customFormat="1" ht="33.75" x14ac:dyDescent="0.2">
      <c r="A473" s="370"/>
      <c r="B473" s="371" t="s">
        <v>430</v>
      </c>
      <c r="C473" s="1065" t="s">
        <v>431</v>
      </c>
      <c r="D473" s="1065"/>
      <c r="E473" s="1065"/>
      <c r="F473" s="1065"/>
      <c r="G473" s="1065"/>
      <c r="H473" s="1065"/>
      <c r="I473" s="1065"/>
      <c r="J473" s="1065"/>
      <c r="K473" s="1065"/>
      <c r="L473" s="1065"/>
      <c r="M473" s="1065"/>
      <c r="N473" s="1072"/>
      <c r="V473" s="361"/>
      <c r="W473" s="367"/>
      <c r="Y473" s="335" t="s">
        <v>431</v>
      </c>
      <c r="AC473" s="367"/>
      <c r="AD473" s="384"/>
      <c r="AE473" s="367"/>
      <c r="AG473" s="367"/>
      <c r="AH473" s="367"/>
    </row>
    <row r="474" spans="1:34" s="332" customFormat="1" ht="12" x14ac:dyDescent="0.2">
      <c r="A474" s="372"/>
      <c r="B474" s="371" t="s">
        <v>423</v>
      </c>
      <c r="C474" s="1065" t="s">
        <v>432</v>
      </c>
      <c r="D474" s="1065"/>
      <c r="E474" s="1065"/>
      <c r="F474" s="373"/>
      <c r="G474" s="373"/>
      <c r="H474" s="373"/>
      <c r="I474" s="373"/>
      <c r="J474" s="374">
        <v>907.06</v>
      </c>
      <c r="K474" s="373" t="s">
        <v>436</v>
      </c>
      <c r="L474" s="374">
        <v>328.81</v>
      </c>
      <c r="M474" s="373"/>
      <c r="N474" s="375"/>
      <c r="V474" s="361"/>
      <c r="W474" s="367"/>
      <c r="Z474" s="335" t="s">
        <v>432</v>
      </c>
      <c r="AC474" s="367"/>
      <c r="AD474" s="384"/>
      <c r="AE474" s="367"/>
      <c r="AG474" s="367"/>
      <c r="AH474" s="367"/>
    </row>
    <row r="475" spans="1:34" s="332" customFormat="1" ht="12" x14ac:dyDescent="0.2">
      <c r="A475" s="372"/>
      <c r="B475" s="371" t="s">
        <v>434</v>
      </c>
      <c r="C475" s="1065" t="s">
        <v>435</v>
      </c>
      <c r="D475" s="1065"/>
      <c r="E475" s="1065"/>
      <c r="F475" s="373"/>
      <c r="G475" s="373"/>
      <c r="H475" s="373"/>
      <c r="I475" s="373"/>
      <c r="J475" s="374">
        <v>1367.28</v>
      </c>
      <c r="K475" s="373" t="s">
        <v>436</v>
      </c>
      <c r="L475" s="374">
        <v>495.64</v>
      </c>
      <c r="M475" s="373"/>
      <c r="N475" s="375"/>
      <c r="V475" s="361"/>
      <c r="W475" s="367"/>
      <c r="Z475" s="335" t="s">
        <v>435</v>
      </c>
      <c r="AC475" s="367"/>
      <c r="AD475" s="384"/>
      <c r="AE475" s="367"/>
      <c r="AG475" s="367"/>
      <c r="AH475" s="367"/>
    </row>
    <row r="476" spans="1:34" s="332" customFormat="1" ht="12" x14ac:dyDescent="0.2">
      <c r="A476" s="372"/>
      <c r="B476" s="371"/>
      <c r="C476" s="1065" t="s">
        <v>443</v>
      </c>
      <c r="D476" s="1065"/>
      <c r="E476" s="1065"/>
      <c r="F476" s="373" t="s">
        <v>444</v>
      </c>
      <c r="G476" s="373" t="s">
        <v>5218</v>
      </c>
      <c r="H476" s="373" t="s">
        <v>436</v>
      </c>
      <c r="I476" s="373" t="s">
        <v>5631</v>
      </c>
      <c r="J476" s="374"/>
      <c r="K476" s="373"/>
      <c r="L476" s="374"/>
      <c r="M476" s="373"/>
      <c r="N476" s="375"/>
      <c r="V476" s="361"/>
      <c r="W476" s="367"/>
      <c r="AA476" s="335" t="s">
        <v>443</v>
      </c>
      <c r="AC476" s="367"/>
      <c r="AD476" s="384"/>
      <c r="AE476" s="367"/>
      <c r="AG476" s="367"/>
      <c r="AH476" s="367"/>
    </row>
    <row r="477" spans="1:34" s="332" customFormat="1" ht="12" x14ac:dyDescent="0.2">
      <c r="A477" s="372"/>
      <c r="B477" s="371"/>
      <c r="C477" s="1077" t="s">
        <v>450</v>
      </c>
      <c r="D477" s="1077"/>
      <c r="E477" s="1077"/>
      <c r="F477" s="376"/>
      <c r="G477" s="376"/>
      <c r="H477" s="376"/>
      <c r="I477" s="376"/>
      <c r="J477" s="377">
        <v>2274.34</v>
      </c>
      <c r="K477" s="376"/>
      <c r="L477" s="377">
        <v>824.45</v>
      </c>
      <c r="M477" s="376"/>
      <c r="N477" s="378"/>
      <c r="V477" s="361"/>
      <c r="W477" s="367"/>
      <c r="AB477" s="335" t="s">
        <v>450</v>
      </c>
      <c r="AC477" s="367"/>
      <c r="AD477" s="384"/>
      <c r="AE477" s="367"/>
      <c r="AG477" s="367"/>
      <c r="AH477" s="367"/>
    </row>
    <row r="478" spans="1:34" s="332" customFormat="1" ht="12" x14ac:dyDescent="0.2">
      <c r="A478" s="372"/>
      <c r="B478" s="371"/>
      <c r="C478" s="1065" t="s">
        <v>451</v>
      </c>
      <c r="D478" s="1065"/>
      <c r="E478" s="1065"/>
      <c r="F478" s="373"/>
      <c r="G478" s="373"/>
      <c r="H478" s="373"/>
      <c r="I478" s="373"/>
      <c r="J478" s="374"/>
      <c r="K478" s="373"/>
      <c r="L478" s="374">
        <v>328.81</v>
      </c>
      <c r="M478" s="373"/>
      <c r="N478" s="375"/>
      <c r="V478" s="361"/>
      <c r="W478" s="367"/>
      <c r="AA478" s="335" t="s">
        <v>451</v>
      </c>
      <c r="AC478" s="367"/>
      <c r="AD478" s="384"/>
      <c r="AE478" s="367"/>
      <c r="AG478" s="367"/>
      <c r="AH478" s="367"/>
    </row>
    <row r="479" spans="1:34" s="332" customFormat="1" ht="45" x14ac:dyDescent="0.2">
      <c r="A479" s="372"/>
      <c r="B479" s="371" t="s">
        <v>5220</v>
      </c>
      <c r="C479" s="1065" t="s">
        <v>5221</v>
      </c>
      <c r="D479" s="1065"/>
      <c r="E479" s="1065"/>
      <c r="F479" s="373" t="s">
        <v>454</v>
      </c>
      <c r="G479" s="373" t="s">
        <v>1131</v>
      </c>
      <c r="H479" s="373"/>
      <c r="I479" s="373" t="s">
        <v>1131</v>
      </c>
      <c r="J479" s="374"/>
      <c r="K479" s="373"/>
      <c r="L479" s="374">
        <v>338.67</v>
      </c>
      <c r="M479" s="373"/>
      <c r="N479" s="375"/>
      <c r="V479" s="361"/>
      <c r="W479" s="367"/>
      <c r="AA479" s="335" t="s">
        <v>5221</v>
      </c>
      <c r="AC479" s="367"/>
      <c r="AD479" s="384"/>
      <c r="AE479" s="367"/>
      <c r="AG479" s="367"/>
      <c r="AH479" s="367"/>
    </row>
    <row r="480" spans="1:34" s="332" customFormat="1" ht="45" x14ac:dyDescent="0.2">
      <c r="A480" s="372"/>
      <c r="B480" s="371" t="s">
        <v>5222</v>
      </c>
      <c r="C480" s="1065" t="s">
        <v>5223</v>
      </c>
      <c r="D480" s="1065"/>
      <c r="E480" s="1065"/>
      <c r="F480" s="373" t="s">
        <v>454</v>
      </c>
      <c r="G480" s="373" t="s">
        <v>912</v>
      </c>
      <c r="H480" s="373"/>
      <c r="I480" s="373" t="s">
        <v>912</v>
      </c>
      <c r="J480" s="374"/>
      <c r="K480" s="373"/>
      <c r="L480" s="374">
        <v>194</v>
      </c>
      <c r="M480" s="373"/>
      <c r="N480" s="375"/>
      <c r="V480" s="361"/>
      <c r="W480" s="367"/>
      <c r="AA480" s="335" t="s">
        <v>5223</v>
      </c>
      <c r="AC480" s="367"/>
      <c r="AD480" s="384"/>
      <c r="AE480" s="367"/>
      <c r="AG480" s="367"/>
      <c r="AH480" s="367"/>
    </row>
    <row r="481" spans="1:34" s="332" customFormat="1" ht="12" x14ac:dyDescent="0.2">
      <c r="A481" s="379"/>
      <c r="B481" s="380"/>
      <c r="C481" s="1068" t="s">
        <v>459</v>
      </c>
      <c r="D481" s="1068"/>
      <c r="E481" s="1068"/>
      <c r="F481" s="364"/>
      <c r="G481" s="364"/>
      <c r="H481" s="364"/>
      <c r="I481" s="364"/>
      <c r="J481" s="365"/>
      <c r="K481" s="364"/>
      <c r="L481" s="365">
        <v>1357.12</v>
      </c>
      <c r="M481" s="376"/>
      <c r="N481" s="366"/>
      <c r="V481" s="361"/>
      <c r="W481" s="367"/>
      <c r="AC481" s="367" t="s">
        <v>459</v>
      </c>
      <c r="AD481" s="384"/>
      <c r="AE481" s="367"/>
      <c r="AG481" s="367"/>
      <c r="AH481" s="367"/>
    </row>
    <row r="482" spans="1:34" s="332" customFormat="1" ht="56.25" x14ac:dyDescent="0.2">
      <c r="A482" s="362" t="s">
        <v>901</v>
      </c>
      <c r="B482" s="363" t="s">
        <v>5224</v>
      </c>
      <c r="C482" s="1068" t="s">
        <v>5225</v>
      </c>
      <c r="D482" s="1068"/>
      <c r="E482" s="1068"/>
      <c r="F482" s="364" t="s">
        <v>644</v>
      </c>
      <c r="G482" s="364"/>
      <c r="H482" s="364"/>
      <c r="I482" s="364" t="s">
        <v>5632</v>
      </c>
      <c r="J482" s="365"/>
      <c r="K482" s="364"/>
      <c r="L482" s="365"/>
      <c r="M482" s="364"/>
      <c r="N482" s="366"/>
      <c r="V482" s="361"/>
      <c r="W482" s="367" t="s">
        <v>5225</v>
      </c>
      <c r="AC482" s="367"/>
      <c r="AD482" s="384"/>
      <c r="AE482" s="367"/>
      <c r="AG482" s="367"/>
      <c r="AH482" s="367"/>
    </row>
    <row r="483" spans="1:34" s="332" customFormat="1" ht="33.75" x14ac:dyDescent="0.2">
      <c r="A483" s="370"/>
      <c r="B483" s="371" t="s">
        <v>430</v>
      </c>
      <c r="C483" s="1065" t="s">
        <v>431</v>
      </c>
      <c r="D483" s="1065"/>
      <c r="E483" s="1065"/>
      <c r="F483" s="1065"/>
      <c r="G483" s="1065"/>
      <c r="H483" s="1065"/>
      <c r="I483" s="1065"/>
      <c r="J483" s="1065"/>
      <c r="K483" s="1065"/>
      <c r="L483" s="1065"/>
      <c r="M483" s="1065"/>
      <c r="N483" s="1072"/>
      <c r="V483" s="361"/>
      <c r="W483" s="367"/>
      <c r="Y483" s="335" t="s">
        <v>431</v>
      </c>
      <c r="AC483" s="367"/>
      <c r="AD483" s="384"/>
      <c r="AE483" s="367"/>
      <c r="AG483" s="367"/>
      <c r="AH483" s="367"/>
    </row>
    <row r="484" spans="1:34" s="332" customFormat="1" ht="12" x14ac:dyDescent="0.2">
      <c r="A484" s="372"/>
      <c r="B484" s="371" t="s">
        <v>423</v>
      </c>
      <c r="C484" s="1065" t="s">
        <v>432</v>
      </c>
      <c r="D484" s="1065"/>
      <c r="E484" s="1065"/>
      <c r="F484" s="373"/>
      <c r="G484" s="373"/>
      <c r="H484" s="373"/>
      <c r="I484" s="373"/>
      <c r="J484" s="374">
        <v>608.53</v>
      </c>
      <c r="K484" s="373" t="s">
        <v>436</v>
      </c>
      <c r="L484" s="374">
        <v>25.86</v>
      </c>
      <c r="M484" s="373"/>
      <c r="N484" s="375"/>
      <c r="V484" s="361"/>
      <c r="W484" s="367"/>
      <c r="Z484" s="335" t="s">
        <v>432</v>
      </c>
      <c r="AC484" s="367"/>
      <c r="AD484" s="384"/>
      <c r="AE484" s="367"/>
      <c r="AG484" s="367"/>
      <c r="AH484" s="367"/>
    </row>
    <row r="485" spans="1:34" s="332" customFormat="1" ht="12" x14ac:dyDescent="0.2">
      <c r="A485" s="372"/>
      <c r="B485" s="371" t="s">
        <v>434</v>
      </c>
      <c r="C485" s="1065" t="s">
        <v>435</v>
      </c>
      <c r="D485" s="1065"/>
      <c r="E485" s="1065"/>
      <c r="F485" s="373"/>
      <c r="G485" s="373"/>
      <c r="H485" s="373"/>
      <c r="I485" s="373"/>
      <c r="J485" s="374">
        <v>26.64</v>
      </c>
      <c r="K485" s="373" t="s">
        <v>436</v>
      </c>
      <c r="L485" s="374">
        <v>1.1299999999999999</v>
      </c>
      <c r="M485" s="373"/>
      <c r="N485" s="375"/>
      <c r="V485" s="361"/>
      <c r="W485" s="367"/>
      <c r="Z485" s="335" t="s">
        <v>435</v>
      </c>
      <c r="AC485" s="367"/>
      <c r="AD485" s="384"/>
      <c r="AE485" s="367"/>
      <c r="AG485" s="367"/>
      <c r="AH485" s="367"/>
    </row>
    <row r="486" spans="1:34" s="332" customFormat="1" ht="12" x14ac:dyDescent="0.2">
      <c r="A486" s="372"/>
      <c r="B486" s="371" t="s">
        <v>437</v>
      </c>
      <c r="C486" s="1065" t="s">
        <v>438</v>
      </c>
      <c r="D486" s="1065"/>
      <c r="E486" s="1065"/>
      <c r="F486" s="373"/>
      <c r="G486" s="373"/>
      <c r="H486" s="373"/>
      <c r="I486" s="373"/>
      <c r="J486" s="374">
        <v>4.6399999999999997</v>
      </c>
      <c r="K486" s="373" t="s">
        <v>436</v>
      </c>
      <c r="L486" s="374">
        <v>0.2</v>
      </c>
      <c r="M486" s="373"/>
      <c r="N486" s="375"/>
      <c r="V486" s="361"/>
      <c r="W486" s="367"/>
      <c r="Z486" s="335" t="s">
        <v>438</v>
      </c>
      <c r="AC486" s="367"/>
      <c r="AD486" s="384"/>
      <c r="AE486" s="367"/>
      <c r="AG486" s="367"/>
      <c r="AH486" s="367"/>
    </row>
    <row r="487" spans="1:34" s="332" customFormat="1" ht="12" x14ac:dyDescent="0.2">
      <c r="A487" s="372"/>
      <c r="B487" s="371" t="s">
        <v>439</v>
      </c>
      <c r="C487" s="1065" t="s">
        <v>440</v>
      </c>
      <c r="D487" s="1065"/>
      <c r="E487" s="1065"/>
      <c r="F487" s="373"/>
      <c r="G487" s="373"/>
      <c r="H487" s="373"/>
      <c r="I487" s="373"/>
      <c r="J487" s="374">
        <v>592.22</v>
      </c>
      <c r="K487" s="373"/>
      <c r="L487" s="374">
        <v>20.14</v>
      </c>
      <c r="M487" s="373"/>
      <c r="N487" s="375"/>
      <c r="V487" s="361"/>
      <c r="W487" s="367"/>
      <c r="Z487" s="335" t="s">
        <v>440</v>
      </c>
      <c r="AC487" s="367"/>
      <c r="AD487" s="384"/>
      <c r="AE487" s="367"/>
      <c r="AG487" s="367"/>
      <c r="AH487" s="367"/>
    </row>
    <row r="488" spans="1:34" s="332" customFormat="1" ht="12" x14ac:dyDescent="0.2">
      <c r="A488" s="368"/>
      <c r="B488" s="381" t="s">
        <v>702</v>
      </c>
      <c r="C488" s="1076" t="s">
        <v>703</v>
      </c>
      <c r="D488" s="1076"/>
      <c r="E488" s="1076"/>
      <c r="F488" s="382" t="s">
        <v>644</v>
      </c>
      <c r="G488" s="382" t="s">
        <v>4072</v>
      </c>
      <c r="H488" s="382"/>
      <c r="I488" s="382" t="s">
        <v>5633</v>
      </c>
      <c r="J488" s="371"/>
      <c r="K488" s="373"/>
      <c r="L488" s="374"/>
      <c r="M488" s="373"/>
      <c r="N488" s="383"/>
      <c r="V488" s="361"/>
      <c r="W488" s="367"/>
      <c r="AC488" s="367"/>
      <c r="AD488" s="384" t="s">
        <v>703</v>
      </c>
      <c r="AE488" s="367"/>
      <c r="AG488" s="367"/>
      <c r="AH488" s="367"/>
    </row>
    <row r="489" spans="1:34" s="332" customFormat="1" ht="12" x14ac:dyDescent="0.2">
      <c r="A489" s="372"/>
      <c r="B489" s="371"/>
      <c r="C489" s="1065" t="s">
        <v>443</v>
      </c>
      <c r="D489" s="1065"/>
      <c r="E489" s="1065"/>
      <c r="F489" s="373" t="s">
        <v>444</v>
      </c>
      <c r="G489" s="373" t="s">
        <v>5227</v>
      </c>
      <c r="H489" s="373" t="s">
        <v>436</v>
      </c>
      <c r="I489" s="373" t="s">
        <v>5634</v>
      </c>
      <c r="J489" s="374"/>
      <c r="K489" s="373"/>
      <c r="L489" s="374"/>
      <c r="M489" s="373"/>
      <c r="N489" s="375"/>
      <c r="V489" s="361"/>
      <c r="W489" s="367"/>
      <c r="AA489" s="335" t="s">
        <v>443</v>
      </c>
      <c r="AC489" s="367"/>
      <c r="AD489" s="384"/>
      <c r="AE489" s="367"/>
      <c r="AG489" s="367"/>
      <c r="AH489" s="367"/>
    </row>
    <row r="490" spans="1:34" s="332" customFormat="1" ht="12" x14ac:dyDescent="0.2">
      <c r="A490" s="372"/>
      <c r="B490" s="371"/>
      <c r="C490" s="1065" t="s">
        <v>447</v>
      </c>
      <c r="D490" s="1065"/>
      <c r="E490" s="1065"/>
      <c r="F490" s="373" t="s">
        <v>444</v>
      </c>
      <c r="G490" s="373" t="s">
        <v>847</v>
      </c>
      <c r="H490" s="373" t="s">
        <v>436</v>
      </c>
      <c r="I490" s="373" t="s">
        <v>5635</v>
      </c>
      <c r="J490" s="374"/>
      <c r="K490" s="373"/>
      <c r="L490" s="374"/>
      <c r="M490" s="373"/>
      <c r="N490" s="375"/>
      <c r="V490" s="361"/>
      <c r="W490" s="367"/>
      <c r="AA490" s="335" t="s">
        <v>447</v>
      </c>
      <c r="AC490" s="367"/>
      <c r="AD490" s="384"/>
      <c r="AE490" s="367"/>
      <c r="AG490" s="367"/>
      <c r="AH490" s="367"/>
    </row>
    <row r="491" spans="1:34" s="332" customFormat="1" ht="12" x14ac:dyDescent="0.2">
      <c r="A491" s="372"/>
      <c r="B491" s="371"/>
      <c r="C491" s="1077" t="s">
        <v>450</v>
      </c>
      <c r="D491" s="1077"/>
      <c r="E491" s="1077"/>
      <c r="F491" s="376"/>
      <c r="G491" s="376"/>
      <c r="H491" s="376"/>
      <c r="I491" s="376"/>
      <c r="J491" s="377">
        <v>1227.3900000000001</v>
      </c>
      <c r="K491" s="376"/>
      <c r="L491" s="377">
        <v>47.13</v>
      </c>
      <c r="M491" s="376"/>
      <c r="N491" s="378"/>
      <c r="V491" s="361"/>
      <c r="W491" s="367"/>
      <c r="AB491" s="335" t="s">
        <v>450</v>
      </c>
      <c r="AC491" s="367"/>
      <c r="AD491" s="384"/>
      <c r="AE491" s="367"/>
      <c r="AG491" s="367"/>
      <c r="AH491" s="367"/>
    </row>
    <row r="492" spans="1:34" s="332" customFormat="1" ht="12" x14ac:dyDescent="0.2">
      <c r="A492" s="372"/>
      <c r="B492" s="371"/>
      <c r="C492" s="1065" t="s">
        <v>451</v>
      </c>
      <c r="D492" s="1065"/>
      <c r="E492" s="1065"/>
      <c r="F492" s="373"/>
      <c r="G492" s="373"/>
      <c r="H492" s="373"/>
      <c r="I492" s="373"/>
      <c r="J492" s="374"/>
      <c r="K492" s="373"/>
      <c r="L492" s="374">
        <v>26.06</v>
      </c>
      <c r="M492" s="373"/>
      <c r="N492" s="375"/>
      <c r="V492" s="361"/>
      <c r="W492" s="367"/>
      <c r="AA492" s="335" t="s">
        <v>451</v>
      </c>
      <c r="AC492" s="367"/>
      <c r="AD492" s="384"/>
      <c r="AE492" s="367"/>
      <c r="AG492" s="367"/>
      <c r="AH492" s="367"/>
    </row>
    <row r="493" spans="1:34" s="332" customFormat="1" ht="45" x14ac:dyDescent="0.2">
      <c r="A493" s="372"/>
      <c r="B493" s="371" t="s">
        <v>5220</v>
      </c>
      <c r="C493" s="1065" t="s">
        <v>5221</v>
      </c>
      <c r="D493" s="1065"/>
      <c r="E493" s="1065"/>
      <c r="F493" s="373" t="s">
        <v>454</v>
      </c>
      <c r="G493" s="373" t="s">
        <v>1131</v>
      </c>
      <c r="H493" s="373"/>
      <c r="I493" s="373" t="s">
        <v>1131</v>
      </c>
      <c r="J493" s="374"/>
      <c r="K493" s="373"/>
      <c r="L493" s="374">
        <v>26.84</v>
      </c>
      <c r="M493" s="373"/>
      <c r="N493" s="375"/>
      <c r="V493" s="361"/>
      <c r="W493" s="367"/>
      <c r="AA493" s="335" t="s">
        <v>5221</v>
      </c>
      <c r="AC493" s="367"/>
      <c r="AD493" s="384"/>
      <c r="AE493" s="367"/>
      <c r="AG493" s="367"/>
      <c r="AH493" s="367"/>
    </row>
    <row r="494" spans="1:34" s="332" customFormat="1" ht="45" x14ac:dyDescent="0.2">
      <c r="A494" s="372"/>
      <c r="B494" s="371" t="s">
        <v>5222</v>
      </c>
      <c r="C494" s="1065" t="s">
        <v>5223</v>
      </c>
      <c r="D494" s="1065"/>
      <c r="E494" s="1065"/>
      <c r="F494" s="373" t="s">
        <v>454</v>
      </c>
      <c r="G494" s="373" t="s">
        <v>912</v>
      </c>
      <c r="H494" s="373"/>
      <c r="I494" s="373" t="s">
        <v>912</v>
      </c>
      <c r="J494" s="374"/>
      <c r="K494" s="373"/>
      <c r="L494" s="374">
        <v>15.38</v>
      </c>
      <c r="M494" s="373"/>
      <c r="N494" s="375"/>
      <c r="V494" s="361"/>
      <c r="W494" s="367"/>
      <c r="AA494" s="335" t="s">
        <v>5223</v>
      </c>
      <c r="AC494" s="367"/>
      <c r="AD494" s="384"/>
      <c r="AE494" s="367"/>
      <c r="AG494" s="367"/>
      <c r="AH494" s="367"/>
    </row>
    <row r="495" spans="1:34" s="332" customFormat="1" ht="12" x14ac:dyDescent="0.2">
      <c r="A495" s="379"/>
      <c r="B495" s="380"/>
      <c r="C495" s="1068" t="s">
        <v>459</v>
      </c>
      <c r="D495" s="1068"/>
      <c r="E495" s="1068"/>
      <c r="F495" s="364"/>
      <c r="G495" s="364"/>
      <c r="H495" s="364"/>
      <c r="I495" s="364"/>
      <c r="J495" s="365"/>
      <c r="K495" s="364"/>
      <c r="L495" s="365">
        <v>89.35</v>
      </c>
      <c r="M495" s="376"/>
      <c r="N495" s="366"/>
      <c r="V495" s="361"/>
      <c r="W495" s="367"/>
      <c r="AC495" s="367" t="s">
        <v>459</v>
      </c>
      <c r="AD495" s="384"/>
      <c r="AE495" s="367"/>
      <c r="AG495" s="367"/>
      <c r="AH495" s="367"/>
    </row>
    <row r="496" spans="1:34" s="332" customFormat="1" ht="45" x14ac:dyDescent="0.2">
      <c r="A496" s="362" t="s">
        <v>561</v>
      </c>
      <c r="B496" s="363" t="s">
        <v>5229</v>
      </c>
      <c r="C496" s="1068" t="s">
        <v>5230</v>
      </c>
      <c r="D496" s="1068"/>
      <c r="E496" s="1068"/>
      <c r="F496" s="364" t="s">
        <v>488</v>
      </c>
      <c r="G496" s="364"/>
      <c r="H496" s="364"/>
      <c r="I496" s="364" t="s">
        <v>544</v>
      </c>
      <c r="J496" s="365">
        <v>43.92</v>
      </c>
      <c r="K496" s="364"/>
      <c r="L496" s="365">
        <v>2239.92</v>
      </c>
      <c r="M496" s="364"/>
      <c r="N496" s="366"/>
      <c r="V496" s="361"/>
      <c r="W496" s="367" t="s">
        <v>5230</v>
      </c>
      <c r="AC496" s="367"/>
      <c r="AD496" s="384"/>
      <c r="AE496" s="367"/>
      <c r="AG496" s="367"/>
      <c r="AH496" s="367"/>
    </row>
    <row r="497" spans="1:34" s="332" customFormat="1" ht="12" x14ac:dyDescent="0.2">
      <c r="A497" s="379"/>
      <c r="B497" s="380"/>
      <c r="C497" s="340" t="s">
        <v>462</v>
      </c>
      <c r="D497" s="385"/>
      <c r="E497" s="385"/>
      <c r="F497" s="386"/>
      <c r="G497" s="386"/>
      <c r="H497" s="386"/>
      <c r="I497" s="386"/>
      <c r="J497" s="387"/>
      <c r="K497" s="386"/>
      <c r="L497" s="387"/>
      <c r="M497" s="388"/>
      <c r="N497" s="389"/>
      <c r="V497" s="361"/>
      <c r="W497" s="367"/>
      <c r="AC497" s="367"/>
      <c r="AD497" s="384"/>
      <c r="AE497" s="367"/>
      <c r="AG497" s="367"/>
      <c r="AH497" s="367"/>
    </row>
    <row r="498" spans="1:34" s="332" customFormat="1" ht="45" x14ac:dyDescent="0.2">
      <c r="A498" s="362" t="s">
        <v>905</v>
      </c>
      <c r="B498" s="363" t="s">
        <v>5232</v>
      </c>
      <c r="C498" s="1068" t="s">
        <v>5233</v>
      </c>
      <c r="D498" s="1068"/>
      <c r="E498" s="1068"/>
      <c r="F498" s="364" t="s">
        <v>644</v>
      </c>
      <c r="G498" s="364"/>
      <c r="H498" s="364"/>
      <c r="I498" s="364" t="s">
        <v>5632</v>
      </c>
      <c r="J498" s="365"/>
      <c r="K498" s="364"/>
      <c r="L498" s="365"/>
      <c r="M498" s="364"/>
      <c r="N498" s="366"/>
      <c r="V498" s="361"/>
      <c r="W498" s="367" t="s">
        <v>5233</v>
      </c>
      <c r="AC498" s="367"/>
      <c r="AD498" s="384"/>
      <c r="AE498" s="367"/>
      <c r="AG498" s="367"/>
      <c r="AH498" s="367"/>
    </row>
    <row r="499" spans="1:34" s="332" customFormat="1" ht="33.75" x14ac:dyDescent="0.2">
      <c r="A499" s="370"/>
      <c r="B499" s="371" t="s">
        <v>430</v>
      </c>
      <c r="C499" s="1065" t="s">
        <v>431</v>
      </c>
      <c r="D499" s="1065"/>
      <c r="E499" s="1065"/>
      <c r="F499" s="1065"/>
      <c r="G499" s="1065"/>
      <c r="H499" s="1065"/>
      <c r="I499" s="1065"/>
      <c r="J499" s="1065"/>
      <c r="K499" s="1065"/>
      <c r="L499" s="1065"/>
      <c r="M499" s="1065"/>
      <c r="N499" s="1072"/>
      <c r="V499" s="361"/>
      <c r="W499" s="367"/>
      <c r="Y499" s="335" t="s">
        <v>431</v>
      </c>
      <c r="AC499" s="367"/>
      <c r="AD499" s="384"/>
      <c r="AE499" s="367"/>
      <c r="AG499" s="367"/>
      <c r="AH499" s="367"/>
    </row>
    <row r="500" spans="1:34" s="332" customFormat="1" ht="12" x14ac:dyDescent="0.2">
      <c r="A500" s="372"/>
      <c r="B500" s="371" t="s">
        <v>423</v>
      </c>
      <c r="C500" s="1065" t="s">
        <v>432</v>
      </c>
      <c r="D500" s="1065"/>
      <c r="E500" s="1065"/>
      <c r="F500" s="373"/>
      <c r="G500" s="373"/>
      <c r="H500" s="373"/>
      <c r="I500" s="373"/>
      <c r="J500" s="374">
        <v>68.5</v>
      </c>
      <c r="K500" s="373" t="s">
        <v>436</v>
      </c>
      <c r="L500" s="374">
        <v>2.91</v>
      </c>
      <c r="M500" s="373"/>
      <c r="N500" s="375"/>
      <c r="V500" s="361"/>
      <c r="W500" s="367"/>
      <c r="Z500" s="335" t="s">
        <v>432</v>
      </c>
      <c r="AC500" s="367"/>
      <c r="AD500" s="384"/>
      <c r="AE500" s="367"/>
      <c r="AG500" s="367"/>
      <c r="AH500" s="367"/>
    </row>
    <row r="501" spans="1:34" s="332" customFormat="1" ht="12" x14ac:dyDescent="0.2">
      <c r="A501" s="372"/>
      <c r="B501" s="371"/>
      <c r="C501" s="1065" t="s">
        <v>443</v>
      </c>
      <c r="D501" s="1065"/>
      <c r="E501" s="1065"/>
      <c r="F501" s="373" t="s">
        <v>444</v>
      </c>
      <c r="G501" s="373" t="s">
        <v>5234</v>
      </c>
      <c r="H501" s="373" t="s">
        <v>436</v>
      </c>
      <c r="I501" s="373" t="s">
        <v>5636</v>
      </c>
      <c r="J501" s="374"/>
      <c r="K501" s="373"/>
      <c r="L501" s="374"/>
      <c r="M501" s="373"/>
      <c r="N501" s="375"/>
      <c r="V501" s="361"/>
      <c r="W501" s="367"/>
      <c r="AA501" s="335" t="s">
        <v>443</v>
      </c>
      <c r="AC501" s="367"/>
      <c r="AD501" s="384"/>
      <c r="AE501" s="367"/>
      <c r="AG501" s="367"/>
      <c r="AH501" s="367"/>
    </row>
    <row r="502" spans="1:34" s="332" customFormat="1" ht="12" x14ac:dyDescent="0.2">
      <c r="A502" s="372"/>
      <c r="B502" s="371"/>
      <c r="C502" s="1077" t="s">
        <v>450</v>
      </c>
      <c r="D502" s="1077"/>
      <c r="E502" s="1077"/>
      <c r="F502" s="376"/>
      <c r="G502" s="376"/>
      <c r="H502" s="376"/>
      <c r="I502" s="376"/>
      <c r="J502" s="377">
        <v>68.5</v>
      </c>
      <c r="K502" s="376"/>
      <c r="L502" s="377">
        <v>2.91</v>
      </c>
      <c r="M502" s="376"/>
      <c r="N502" s="378"/>
      <c r="V502" s="361"/>
      <c r="W502" s="367"/>
      <c r="AB502" s="335" t="s">
        <v>450</v>
      </c>
      <c r="AC502" s="367"/>
      <c r="AD502" s="384"/>
      <c r="AE502" s="367"/>
      <c r="AG502" s="367"/>
      <c r="AH502" s="367"/>
    </row>
    <row r="503" spans="1:34" s="332" customFormat="1" ht="12" x14ac:dyDescent="0.2">
      <c r="A503" s="372"/>
      <c r="B503" s="371"/>
      <c r="C503" s="1065" t="s">
        <v>451</v>
      </c>
      <c r="D503" s="1065"/>
      <c r="E503" s="1065"/>
      <c r="F503" s="373"/>
      <c r="G503" s="373"/>
      <c r="H503" s="373"/>
      <c r="I503" s="373"/>
      <c r="J503" s="374"/>
      <c r="K503" s="373"/>
      <c r="L503" s="374">
        <v>2.91</v>
      </c>
      <c r="M503" s="373"/>
      <c r="N503" s="375"/>
      <c r="V503" s="361"/>
      <c r="W503" s="367"/>
      <c r="AA503" s="335" t="s">
        <v>451</v>
      </c>
      <c r="AC503" s="367"/>
      <c r="AD503" s="384"/>
      <c r="AE503" s="367"/>
      <c r="AG503" s="367"/>
      <c r="AH503" s="367"/>
    </row>
    <row r="504" spans="1:34" s="332" customFormat="1" ht="33.75" x14ac:dyDescent="0.2">
      <c r="A504" s="372"/>
      <c r="B504" s="371" t="s">
        <v>5236</v>
      </c>
      <c r="C504" s="1065" t="s">
        <v>5237</v>
      </c>
      <c r="D504" s="1065"/>
      <c r="E504" s="1065"/>
      <c r="F504" s="373" t="s">
        <v>454</v>
      </c>
      <c r="G504" s="373" t="s">
        <v>976</v>
      </c>
      <c r="H504" s="373"/>
      <c r="I504" s="373" t="s">
        <v>976</v>
      </c>
      <c r="J504" s="374"/>
      <c r="K504" s="373"/>
      <c r="L504" s="374">
        <v>2.12</v>
      </c>
      <c r="M504" s="373"/>
      <c r="N504" s="375"/>
      <c r="V504" s="361"/>
      <c r="W504" s="367"/>
      <c r="AA504" s="335" t="s">
        <v>5237</v>
      </c>
      <c r="AC504" s="367"/>
      <c r="AD504" s="384"/>
      <c r="AE504" s="367"/>
      <c r="AG504" s="367"/>
      <c r="AH504" s="367"/>
    </row>
    <row r="505" spans="1:34" s="332" customFormat="1" ht="33.75" x14ac:dyDescent="0.2">
      <c r="A505" s="372"/>
      <c r="B505" s="371" t="s">
        <v>5238</v>
      </c>
      <c r="C505" s="1065" t="s">
        <v>5239</v>
      </c>
      <c r="D505" s="1065"/>
      <c r="E505" s="1065"/>
      <c r="F505" s="373" t="s">
        <v>454</v>
      </c>
      <c r="G505" s="373" t="s">
        <v>166</v>
      </c>
      <c r="H505" s="373"/>
      <c r="I505" s="373" t="s">
        <v>166</v>
      </c>
      <c r="J505" s="374"/>
      <c r="K505" s="373"/>
      <c r="L505" s="374">
        <v>0.99</v>
      </c>
      <c r="M505" s="373"/>
      <c r="N505" s="375"/>
      <c r="V505" s="361"/>
      <c r="W505" s="367"/>
      <c r="AA505" s="335" t="s">
        <v>5239</v>
      </c>
      <c r="AC505" s="367"/>
      <c r="AD505" s="384"/>
      <c r="AE505" s="367"/>
      <c r="AG505" s="367"/>
      <c r="AH505" s="367"/>
    </row>
    <row r="506" spans="1:34" s="332" customFormat="1" ht="12" x14ac:dyDescent="0.2">
      <c r="A506" s="379"/>
      <c r="B506" s="380"/>
      <c r="C506" s="1068" t="s">
        <v>459</v>
      </c>
      <c r="D506" s="1068"/>
      <c r="E506" s="1068"/>
      <c r="F506" s="364"/>
      <c r="G506" s="364"/>
      <c r="H506" s="364"/>
      <c r="I506" s="364"/>
      <c r="J506" s="365"/>
      <c r="K506" s="364"/>
      <c r="L506" s="365">
        <v>6.02</v>
      </c>
      <c r="M506" s="376"/>
      <c r="N506" s="366"/>
      <c r="V506" s="361"/>
      <c r="W506" s="367"/>
      <c r="AC506" s="367" t="s">
        <v>459</v>
      </c>
      <c r="AD506" s="384"/>
      <c r="AE506" s="367"/>
      <c r="AG506" s="367"/>
      <c r="AH506" s="367"/>
    </row>
    <row r="507" spans="1:34" s="332" customFormat="1" ht="1.5" customHeight="1" x14ac:dyDescent="0.2">
      <c r="A507" s="386"/>
      <c r="B507" s="380"/>
      <c r="C507" s="380"/>
      <c r="D507" s="380"/>
      <c r="E507" s="380"/>
      <c r="F507" s="386"/>
      <c r="G507" s="386"/>
      <c r="H507" s="386"/>
      <c r="I507" s="386"/>
      <c r="J507" s="390"/>
      <c r="K507" s="386"/>
      <c r="L507" s="390"/>
      <c r="M507" s="373"/>
      <c r="N507" s="390"/>
      <c r="V507" s="361"/>
      <c r="W507" s="367"/>
      <c r="AC507" s="367"/>
      <c r="AD507" s="384"/>
      <c r="AE507" s="367"/>
      <c r="AG507" s="367"/>
      <c r="AH507" s="367"/>
    </row>
    <row r="508" spans="1:34" s="332" customFormat="1" ht="12" x14ac:dyDescent="0.2">
      <c r="A508" s="391"/>
      <c r="B508" s="392"/>
      <c r="C508" s="1068" t="s">
        <v>5240</v>
      </c>
      <c r="D508" s="1068"/>
      <c r="E508" s="1068"/>
      <c r="F508" s="1068"/>
      <c r="G508" s="1068"/>
      <c r="H508" s="1068"/>
      <c r="I508" s="1068"/>
      <c r="J508" s="1068"/>
      <c r="K508" s="1068"/>
      <c r="L508" s="393"/>
      <c r="M508" s="394"/>
      <c r="N508" s="395"/>
      <c r="V508" s="361"/>
      <c r="W508" s="367"/>
      <c r="AC508" s="367"/>
      <c r="AD508" s="384"/>
      <c r="AE508" s="367" t="s">
        <v>5240</v>
      </c>
      <c r="AG508" s="367"/>
      <c r="AH508" s="367"/>
    </row>
    <row r="509" spans="1:34" s="332" customFormat="1" ht="12" x14ac:dyDescent="0.2">
      <c r="A509" s="396"/>
      <c r="B509" s="371"/>
      <c r="C509" s="1065" t="s">
        <v>512</v>
      </c>
      <c r="D509" s="1065"/>
      <c r="E509" s="1065"/>
      <c r="F509" s="1065"/>
      <c r="G509" s="1065"/>
      <c r="H509" s="1065"/>
      <c r="I509" s="1065"/>
      <c r="J509" s="1065"/>
      <c r="K509" s="1065"/>
      <c r="L509" s="397">
        <v>59180.85</v>
      </c>
      <c r="M509" s="398"/>
      <c r="N509" s="399"/>
      <c r="V509" s="361"/>
      <c r="W509" s="367"/>
      <c r="AC509" s="367"/>
      <c r="AD509" s="384"/>
      <c r="AE509" s="367"/>
      <c r="AF509" s="335" t="s">
        <v>512</v>
      </c>
      <c r="AG509" s="367"/>
      <c r="AH509" s="367"/>
    </row>
    <row r="510" spans="1:34" s="332" customFormat="1" ht="12" x14ac:dyDescent="0.2">
      <c r="A510" s="396"/>
      <c r="B510" s="371"/>
      <c r="C510" s="1065" t="s">
        <v>513</v>
      </c>
      <c r="D510" s="1065"/>
      <c r="E510" s="1065"/>
      <c r="F510" s="1065"/>
      <c r="G510" s="1065"/>
      <c r="H510" s="1065"/>
      <c r="I510" s="1065"/>
      <c r="J510" s="1065"/>
      <c r="K510" s="1065"/>
      <c r="L510" s="397"/>
      <c r="M510" s="398"/>
      <c r="N510" s="399"/>
      <c r="V510" s="361"/>
      <c r="W510" s="367"/>
      <c r="AC510" s="367"/>
      <c r="AD510" s="384"/>
      <c r="AE510" s="367"/>
      <c r="AF510" s="335" t="s">
        <v>513</v>
      </c>
      <c r="AG510" s="367"/>
      <c r="AH510" s="367"/>
    </row>
    <row r="511" spans="1:34" s="332" customFormat="1" ht="12" x14ac:dyDescent="0.2">
      <c r="A511" s="396"/>
      <c r="B511" s="371"/>
      <c r="C511" s="1065" t="s">
        <v>514</v>
      </c>
      <c r="D511" s="1065"/>
      <c r="E511" s="1065"/>
      <c r="F511" s="1065"/>
      <c r="G511" s="1065"/>
      <c r="H511" s="1065"/>
      <c r="I511" s="1065"/>
      <c r="J511" s="1065"/>
      <c r="K511" s="1065"/>
      <c r="L511" s="397">
        <v>4599.6499999999996</v>
      </c>
      <c r="M511" s="398"/>
      <c r="N511" s="399"/>
      <c r="V511" s="361"/>
      <c r="W511" s="367"/>
      <c r="AC511" s="367"/>
      <c r="AD511" s="384"/>
      <c r="AE511" s="367"/>
      <c r="AF511" s="335" t="s">
        <v>514</v>
      </c>
      <c r="AG511" s="367"/>
      <c r="AH511" s="367"/>
    </row>
    <row r="512" spans="1:34" s="332" customFormat="1" ht="12" x14ac:dyDescent="0.2">
      <c r="A512" s="396"/>
      <c r="B512" s="371"/>
      <c r="C512" s="1065" t="s">
        <v>515</v>
      </c>
      <c r="D512" s="1065"/>
      <c r="E512" s="1065"/>
      <c r="F512" s="1065"/>
      <c r="G512" s="1065"/>
      <c r="H512" s="1065"/>
      <c r="I512" s="1065"/>
      <c r="J512" s="1065"/>
      <c r="K512" s="1065"/>
      <c r="L512" s="397">
        <v>7807.68</v>
      </c>
      <c r="M512" s="398"/>
      <c r="N512" s="399"/>
      <c r="V512" s="361"/>
      <c r="W512" s="367"/>
      <c r="AC512" s="367"/>
      <c r="AD512" s="384"/>
      <c r="AE512" s="367"/>
      <c r="AF512" s="335" t="s">
        <v>515</v>
      </c>
      <c r="AG512" s="367"/>
      <c r="AH512" s="367"/>
    </row>
    <row r="513" spans="1:34" s="332" customFormat="1" ht="12" x14ac:dyDescent="0.2">
      <c r="A513" s="396"/>
      <c r="B513" s="371"/>
      <c r="C513" s="1065" t="s">
        <v>516</v>
      </c>
      <c r="D513" s="1065"/>
      <c r="E513" s="1065"/>
      <c r="F513" s="1065"/>
      <c r="G513" s="1065"/>
      <c r="H513" s="1065"/>
      <c r="I513" s="1065"/>
      <c r="J513" s="1065"/>
      <c r="K513" s="1065"/>
      <c r="L513" s="397">
        <v>919.82</v>
      </c>
      <c r="M513" s="398"/>
      <c r="N513" s="399"/>
      <c r="V513" s="361"/>
      <c r="W513" s="367"/>
      <c r="AC513" s="367"/>
      <c r="AD513" s="384"/>
      <c r="AE513" s="367"/>
      <c r="AF513" s="335" t="s">
        <v>516</v>
      </c>
      <c r="AG513" s="367"/>
      <c r="AH513" s="367"/>
    </row>
    <row r="514" spans="1:34" s="332" customFormat="1" ht="12" x14ac:dyDescent="0.2">
      <c r="A514" s="396"/>
      <c r="B514" s="371"/>
      <c r="C514" s="1065" t="s">
        <v>517</v>
      </c>
      <c r="D514" s="1065"/>
      <c r="E514" s="1065"/>
      <c r="F514" s="1065"/>
      <c r="G514" s="1065"/>
      <c r="H514" s="1065"/>
      <c r="I514" s="1065"/>
      <c r="J514" s="1065"/>
      <c r="K514" s="1065"/>
      <c r="L514" s="397">
        <v>46773.52</v>
      </c>
      <c r="M514" s="398"/>
      <c r="N514" s="399"/>
      <c r="V514" s="361"/>
      <c r="W514" s="367"/>
      <c r="AC514" s="367"/>
      <c r="AD514" s="384"/>
      <c r="AE514" s="367"/>
      <c r="AF514" s="335" t="s">
        <v>517</v>
      </c>
      <c r="AG514" s="367"/>
      <c r="AH514" s="367"/>
    </row>
    <row r="515" spans="1:34" s="332" customFormat="1" ht="12" x14ac:dyDescent="0.2">
      <c r="A515" s="396"/>
      <c r="B515" s="371"/>
      <c r="C515" s="1065" t="s">
        <v>518</v>
      </c>
      <c r="D515" s="1065"/>
      <c r="E515" s="1065"/>
      <c r="F515" s="1065"/>
      <c r="G515" s="1065"/>
      <c r="H515" s="1065"/>
      <c r="I515" s="1065"/>
      <c r="J515" s="1065"/>
      <c r="K515" s="1065"/>
      <c r="L515" s="397">
        <v>69568.639999999999</v>
      </c>
      <c r="M515" s="398"/>
      <c r="N515" s="399"/>
      <c r="V515" s="361"/>
      <c r="W515" s="367"/>
      <c r="AC515" s="367"/>
      <c r="AD515" s="384"/>
      <c r="AE515" s="367"/>
      <c r="AF515" s="335" t="s">
        <v>518</v>
      </c>
      <c r="AG515" s="367"/>
      <c r="AH515" s="367"/>
    </row>
    <row r="516" spans="1:34" s="332" customFormat="1" ht="12" x14ac:dyDescent="0.2">
      <c r="A516" s="396"/>
      <c r="B516" s="371"/>
      <c r="C516" s="1065" t="s">
        <v>513</v>
      </c>
      <c r="D516" s="1065"/>
      <c r="E516" s="1065"/>
      <c r="F516" s="1065"/>
      <c r="G516" s="1065"/>
      <c r="H516" s="1065"/>
      <c r="I516" s="1065"/>
      <c r="J516" s="1065"/>
      <c r="K516" s="1065"/>
      <c r="L516" s="397"/>
      <c r="M516" s="398"/>
      <c r="N516" s="399"/>
      <c r="V516" s="361"/>
      <c r="W516" s="367"/>
      <c r="AC516" s="367"/>
      <c r="AD516" s="384"/>
      <c r="AE516" s="367"/>
      <c r="AF516" s="335" t="s">
        <v>513</v>
      </c>
      <c r="AG516" s="367"/>
      <c r="AH516" s="367"/>
    </row>
    <row r="517" spans="1:34" s="332" customFormat="1" ht="12" x14ac:dyDescent="0.2">
      <c r="A517" s="396"/>
      <c r="B517" s="371"/>
      <c r="C517" s="1065" t="s">
        <v>519</v>
      </c>
      <c r="D517" s="1065"/>
      <c r="E517" s="1065"/>
      <c r="F517" s="1065"/>
      <c r="G517" s="1065"/>
      <c r="H517" s="1065"/>
      <c r="I517" s="1065"/>
      <c r="J517" s="1065"/>
      <c r="K517" s="1065"/>
      <c r="L517" s="397">
        <v>4599.6499999999996</v>
      </c>
      <c r="M517" s="398"/>
      <c r="N517" s="399"/>
      <c r="V517" s="361"/>
      <c r="W517" s="367"/>
      <c r="AC517" s="367"/>
      <c r="AD517" s="384"/>
      <c r="AE517" s="367"/>
      <c r="AF517" s="335" t="s">
        <v>519</v>
      </c>
      <c r="AG517" s="367"/>
      <c r="AH517" s="367"/>
    </row>
    <row r="518" spans="1:34" s="332" customFormat="1" ht="12" x14ac:dyDescent="0.2">
      <c r="A518" s="396"/>
      <c r="B518" s="371"/>
      <c r="C518" s="1065" t="s">
        <v>520</v>
      </c>
      <c r="D518" s="1065"/>
      <c r="E518" s="1065"/>
      <c r="F518" s="1065"/>
      <c r="G518" s="1065"/>
      <c r="H518" s="1065"/>
      <c r="I518" s="1065"/>
      <c r="J518" s="1065"/>
      <c r="K518" s="1065"/>
      <c r="L518" s="397">
        <v>7807.68</v>
      </c>
      <c r="M518" s="398"/>
      <c r="N518" s="399"/>
      <c r="V518" s="361"/>
      <c r="W518" s="367"/>
      <c r="AC518" s="367"/>
      <c r="AD518" s="384"/>
      <c r="AE518" s="367"/>
      <c r="AF518" s="335" t="s">
        <v>520</v>
      </c>
      <c r="AG518" s="367"/>
      <c r="AH518" s="367"/>
    </row>
    <row r="519" spans="1:34" s="332" customFormat="1" ht="12" x14ac:dyDescent="0.2">
      <c r="A519" s="396"/>
      <c r="B519" s="371"/>
      <c r="C519" s="1065" t="s">
        <v>521</v>
      </c>
      <c r="D519" s="1065"/>
      <c r="E519" s="1065"/>
      <c r="F519" s="1065"/>
      <c r="G519" s="1065"/>
      <c r="H519" s="1065"/>
      <c r="I519" s="1065"/>
      <c r="J519" s="1065"/>
      <c r="K519" s="1065"/>
      <c r="L519" s="397">
        <v>46773.52</v>
      </c>
      <c r="M519" s="398"/>
      <c r="N519" s="399"/>
      <c r="V519" s="361"/>
      <c r="W519" s="367"/>
      <c r="AC519" s="367"/>
      <c r="AD519" s="384"/>
      <c r="AE519" s="367"/>
      <c r="AF519" s="335" t="s">
        <v>521</v>
      </c>
      <c r="AG519" s="367"/>
      <c r="AH519" s="367"/>
    </row>
    <row r="520" spans="1:34" s="332" customFormat="1" ht="12" x14ac:dyDescent="0.2">
      <c r="A520" s="396"/>
      <c r="B520" s="371"/>
      <c r="C520" s="1065" t="s">
        <v>522</v>
      </c>
      <c r="D520" s="1065"/>
      <c r="E520" s="1065"/>
      <c r="F520" s="1065"/>
      <c r="G520" s="1065"/>
      <c r="H520" s="1065"/>
      <c r="I520" s="1065"/>
      <c r="J520" s="1065"/>
      <c r="K520" s="1065"/>
      <c r="L520" s="397">
        <v>6388.24</v>
      </c>
      <c r="M520" s="398"/>
      <c r="N520" s="399"/>
      <c r="V520" s="361"/>
      <c r="W520" s="367"/>
      <c r="AC520" s="367"/>
      <c r="AD520" s="384"/>
      <c r="AE520" s="367"/>
      <c r="AF520" s="335" t="s">
        <v>522</v>
      </c>
      <c r="AG520" s="367"/>
      <c r="AH520" s="367"/>
    </row>
    <row r="521" spans="1:34" s="332" customFormat="1" ht="12" x14ac:dyDescent="0.2">
      <c r="A521" s="396"/>
      <c r="B521" s="371"/>
      <c r="C521" s="1065" t="s">
        <v>523</v>
      </c>
      <c r="D521" s="1065"/>
      <c r="E521" s="1065"/>
      <c r="F521" s="1065"/>
      <c r="G521" s="1065"/>
      <c r="H521" s="1065"/>
      <c r="I521" s="1065"/>
      <c r="J521" s="1065"/>
      <c r="K521" s="1065"/>
      <c r="L521" s="397">
        <v>3999.55</v>
      </c>
      <c r="M521" s="398"/>
      <c r="N521" s="399"/>
      <c r="V521" s="361"/>
      <c r="W521" s="367"/>
      <c r="AC521" s="367"/>
      <c r="AD521" s="384"/>
      <c r="AE521" s="367"/>
      <c r="AF521" s="335" t="s">
        <v>523</v>
      </c>
      <c r="AG521" s="367"/>
      <c r="AH521" s="367"/>
    </row>
    <row r="522" spans="1:34" s="332" customFormat="1" ht="12" x14ac:dyDescent="0.2">
      <c r="A522" s="396"/>
      <c r="B522" s="371"/>
      <c r="C522" s="1065" t="s">
        <v>524</v>
      </c>
      <c r="D522" s="1065"/>
      <c r="E522" s="1065"/>
      <c r="F522" s="1065"/>
      <c r="G522" s="1065"/>
      <c r="H522" s="1065"/>
      <c r="I522" s="1065"/>
      <c r="J522" s="1065"/>
      <c r="K522" s="1065"/>
      <c r="L522" s="397">
        <v>5519.47</v>
      </c>
      <c r="M522" s="398"/>
      <c r="N522" s="399"/>
      <c r="V522" s="361"/>
      <c r="W522" s="367"/>
      <c r="AC522" s="367"/>
      <c r="AD522" s="384"/>
      <c r="AE522" s="367"/>
      <c r="AF522" s="335" t="s">
        <v>524</v>
      </c>
      <c r="AG522" s="367"/>
      <c r="AH522" s="367"/>
    </row>
    <row r="523" spans="1:34" s="332" customFormat="1" ht="12" x14ac:dyDescent="0.2">
      <c r="A523" s="396"/>
      <c r="B523" s="371"/>
      <c r="C523" s="1065" t="s">
        <v>525</v>
      </c>
      <c r="D523" s="1065"/>
      <c r="E523" s="1065"/>
      <c r="F523" s="1065"/>
      <c r="G523" s="1065"/>
      <c r="H523" s="1065"/>
      <c r="I523" s="1065"/>
      <c r="J523" s="1065"/>
      <c r="K523" s="1065"/>
      <c r="L523" s="397">
        <v>6388.24</v>
      </c>
      <c r="M523" s="398"/>
      <c r="N523" s="399"/>
      <c r="V523" s="361"/>
      <c r="W523" s="367"/>
      <c r="AC523" s="367"/>
      <c r="AD523" s="384"/>
      <c r="AE523" s="367"/>
      <c r="AF523" s="335" t="s">
        <v>525</v>
      </c>
      <c r="AG523" s="367"/>
      <c r="AH523" s="367"/>
    </row>
    <row r="524" spans="1:34" s="332" customFormat="1" ht="12" x14ac:dyDescent="0.2">
      <c r="A524" s="396"/>
      <c r="B524" s="371"/>
      <c r="C524" s="1065" t="s">
        <v>526</v>
      </c>
      <c r="D524" s="1065"/>
      <c r="E524" s="1065"/>
      <c r="F524" s="1065"/>
      <c r="G524" s="1065"/>
      <c r="H524" s="1065"/>
      <c r="I524" s="1065"/>
      <c r="J524" s="1065"/>
      <c r="K524" s="1065"/>
      <c r="L524" s="397">
        <v>3999.55</v>
      </c>
      <c r="M524" s="398"/>
      <c r="N524" s="399"/>
      <c r="V524" s="361"/>
      <c r="W524" s="367"/>
      <c r="AC524" s="367"/>
      <c r="AD524" s="384"/>
      <c r="AE524" s="367"/>
      <c r="AF524" s="335" t="s">
        <v>526</v>
      </c>
      <c r="AG524" s="367"/>
      <c r="AH524" s="367"/>
    </row>
    <row r="525" spans="1:34" s="332" customFormat="1" ht="12" x14ac:dyDescent="0.2">
      <c r="A525" s="396"/>
      <c r="B525" s="390"/>
      <c r="C525" s="1067" t="s">
        <v>5241</v>
      </c>
      <c r="D525" s="1067"/>
      <c r="E525" s="1067"/>
      <c r="F525" s="1067"/>
      <c r="G525" s="1067"/>
      <c r="H525" s="1067"/>
      <c r="I525" s="1067"/>
      <c r="J525" s="1067"/>
      <c r="K525" s="1067"/>
      <c r="L525" s="400">
        <v>69568.639999999999</v>
      </c>
      <c r="M525" s="401"/>
      <c r="N525" s="402"/>
      <c r="V525" s="361"/>
      <c r="W525" s="367"/>
      <c r="AC525" s="367"/>
      <c r="AD525" s="384"/>
      <c r="AE525" s="367"/>
      <c r="AG525" s="367" t="s">
        <v>5241</v>
      </c>
      <c r="AH525" s="367"/>
    </row>
    <row r="526" spans="1:34" s="332" customFormat="1" ht="12" x14ac:dyDescent="0.2">
      <c r="A526" s="396"/>
      <c r="B526" s="371"/>
      <c r="C526" s="1065" t="s">
        <v>513</v>
      </c>
      <c r="D526" s="1065"/>
      <c r="E526" s="1065"/>
      <c r="F526" s="1065"/>
      <c r="G526" s="1065"/>
      <c r="H526" s="1065"/>
      <c r="I526" s="1065"/>
      <c r="J526" s="1065"/>
      <c r="K526" s="1065"/>
      <c r="L526" s="397"/>
      <c r="M526" s="398"/>
      <c r="N526" s="399"/>
      <c r="V526" s="361"/>
      <c r="W526" s="367"/>
      <c r="AC526" s="367"/>
      <c r="AD526" s="384"/>
      <c r="AE526" s="367"/>
      <c r="AF526" s="335" t="s">
        <v>513</v>
      </c>
      <c r="AG526" s="367"/>
      <c r="AH526" s="367"/>
    </row>
    <row r="527" spans="1:34" s="332" customFormat="1" ht="12" x14ac:dyDescent="0.2">
      <c r="A527" s="396"/>
      <c r="B527" s="371"/>
      <c r="C527" s="1065" t="s">
        <v>615</v>
      </c>
      <c r="D527" s="1065"/>
      <c r="E527" s="1065"/>
      <c r="F527" s="1065"/>
      <c r="G527" s="1065"/>
      <c r="H527" s="1065"/>
      <c r="I527" s="1065"/>
      <c r="J527" s="1065"/>
      <c r="K527" s="1065"/>
      <c r="L527" s="397">
        <v>1141.21</v>
      </c>
      <c r="M527" s="398"/>
      <c r="N527" s="399"/>
      <c r="V527" s="361"/>
      <c r="W527" s="367"/>
      <c r="AC527" s="367"/>
      <c r="AD527" s="384"/>
      <c r="AE527" s="367"/>
      <c r="AF527" s="335" t="s">
        <v>615</v>
      </c>
      <c r="AG527" s="367"/>
      <c r="AH527" s="367"/>
    </row>
    <row r="528" spans="1:34" s="332" customFormat="1" ht="12" x14ac:dyDescent="0.2">
      <c r="A528" s="1195" t="s">
        <v>2723</v>
      </c>
      <c r="B528" s="1196"/>
      <c r="C528" s="1196"/>
      <c r="D528" s="1196"/>
      <c r="E528" s="1196"/>
      <c r="F528" s="1196"/>
      <c r="G528" s="1196"/>
      <c r="H528" s="1196"/>
      <c r="I528" s="1196"/>
      <c r="J528" s="1196"/>
      <c r="K528" s="1196"/>
      <c r="L528" s="1196"/>
      <c r="M528" s="1196"/>
      <c r="N528" s="1197"/>
      <c r="V528" s="361" t="s">
        <v>2723</v>
      </c>
      <c r="W528" s="367"/>
      <c r="AC528" s="367"/>
      <c r="AD528" s="384"/>
      <c r="AE528" s="367"/>
      <c r="AG528" s="367"/>
      <c r="AH528" s="367"/>
    </row>
    <row r="529" spans="1:34" s="332" customFormat="1" ht="22.5" x14ac:dyDescent="0.2">
      <c r="A529" s="1192" t="s">
        <v>4942</v>
      </c>
      <c r="B529" s="1193"/>
      <c r="C529" s="1193"/>
      <c r="D529" s="1193"/>
      <c r="E529" s="1193"/>
      <c r="F529" s="1193"/>
      <c r="G529" s="1193"/>
      <c r="H529" s="1193"/>
      <c r="I529" s="1193"/>
      <c r="J529" s="1193"/>
      <c r="K529" s="1193"/>
      <c r="L529" s="1193"/>
      <c r="M529" s="1193"/>
      <c r="N529" s="1194"/>
      <c r="V529" s="361"/>
      <c r="W529" s="367"/>
      <c r="AC529" s="367"/>
      <c r="AD529" s="384"/>
      <c r="AE529" s="367"/>
      <c r="AG529" s="367"/>
      <c r="AH529" s="367" t="s">
        <v>4942</v>
      </c>
    </row>
    <row r="530" spans="1:34" s="332" customFormat="1" ht="45" x14ac:dyDescent="0.2">
      <c r="A530" s="362" t="s">
        <v>910</v>
      </c>
      <c r="B530" s="363" t="s">
        <v>4943</v>
      </c>
      <c r="C530" s="1068" t="s">
        <v>4944</v>
      </c>
      <c r="D530" s="1068"/>
      <c r="E530" s="1068"/>
      <c r="F530" s="364" t="s">
        <v>621</v>
      </c>
      <c r="G530" s="364"/>
      <c r="H530" s="364"/>
      <c r="I530" s="364" t="s">
        <v>5637</v>
      </c>
      <c r="J530" s="365">
        <v>25.19</v>
      </c>
      <c r="K530" s="364" t="s">
        <v>436</v>
      </c>
      <c r="L530" s="365">
        <v>3991.29</v>
      </c>
      <c r="M530" s="364"/>
      <c r="N530" s="366"/>
      <c r="V530" s="361"/>
      <c r="W530" s="367" t="s">
        <v>4944</v>
      </c>
      <c r="AC530" s="367"/>
      <c r="AD530" s="384"/>
      <c r="AE530" s="367"/>
      <c r="AG530" s="367"/>
      <c r="AH530" s="367"/>
    </row>
    <row r="531" spans="1:34" s="332" customFormat="1" ht="12" x14ac:dyDescent="0.2">
      <c r="A531" s="368"/>
      <c r="B531" s="369"/>
      <c r="C531" s="1065" t="s">
        <v>5638</v>
      </c>
      <c r="D531" s="1065"/>
      <c r="E531" s="1065"/>
      <c r="F531" s="1065"/>
      <c r="G531" s="1065"/>
      <c r="H531" s="1065"/>
      <c r="I531" s="1065"/>
      <c r="J531" s="1065"/>
      <c r="K531" s="1065"/>
      <c r="L531" s="1065"/>
      <c r="M531" s="1065"/>
      <c r="N531" s="1072"/>
      <c r="V531" s="361"/>
      <c r="W531" s="367"/>
      <c r="X531" s="335" t="s">
        <v>5638</v>
      </c>
      <c r="AC531" s="367"/>
      <c r="AD531" s="384"/>
      <c r="AE531" s="367"/>
      <c r="AG531" s="367"/>
      <c r="AH531" s="367"/>
    </row>
    <row r="532" spans="1:34" s="332" customFormat="1" ht="33.75" x14ac:dyDescent="0.2">
      <c r="A532" s="370"/>
      <c r="B532" s="371" t="s">
        <v>430</v>
      </c>
      <c r="C532" s="1065" t="s">
        <v>431</v>
      </c>
      <c r="D532" s="1065"/>
      <c r="E532" s="1065"/>
      <c r="F532" s="1065"/>
      <c r="G532" s="1065"/>
      <c r="H532" s="1065"/>
      <c r="I532" s="1065"/>
      <c r="J532" s="1065"/>
      <c r="K532" s="1065"/>
      <c r="L532" s="1065"/>
      <c r="M532" s="1065"/>
      <c r="N532" s="1072"/>
      <c r="V532" s="361"/>
      <c r="W532" s="367"/>
      <c r="Y532" s="335" t="s">
        <v>431</v>
      </c>
      <c r="AC532" s="367"/>
      <c r="AD532" s="384"/>
      <c r="AE532" s="367"/>
      <c r="AG532" s="367"/>
      <c r="AH532" s="367"/>
    </row>
    <row r="533" spans="1:34" s="332" customFormat="1" ht="22.5" x14ac:dyDescent="0.2">
      <c r="A533" s="1192" t="s">
        <v>4947</v>
      </c>
      <c r="B533" s="1193"/>
      <c r="C533" s="1193"/>
      <c r="D533" s="1193"/>
      <c r="E533" s="1193"/>
      <c r="F533" s="1193"/>
      <c r="G533" s="1193"/>
      <c r="H533" s="1193"/>
      <c r="I533" s="1193"/>
      <c r="J533" s="1193"/>
      <c r="K533" s="1193"/>
      <c r="L533" s="1193"/>
      <c r="M533" s="1193"/>
      <c r="N533" s="1194"/>
      <c r="V533" s="361"/>
      <c r="W533" s="367"/>
      <c r="AC533" s="367"/>
      <c r="AD533" s="384"/>
      <c r="AE533" s="367"/>
      <c r="AG533" s="367"/>
      <c r="AH533" s="367" t="s">
        <v>4947</v>
      </c>
    </row>
    <row r="534" spans="1:34" s="332" customFormat="1" ht="33.75" x14ac:dyDescent="0.2">
      <c r="A534" s="362" t="s">
        <v>719</v>
      </c>
      <c r="B534" s="363" t="s">
        <v>2502</v>
      </c>
      <c r="C534" s="1068" t="s">
        <v>2503</v>
      </c>
      <c r="D534" s="1068"/>
      <c r="E534" s="1068"/>
      <c r="F534" s="364" t="s">
        <v>621</v>
      </c>
      <c r="G534" s="364"/>
      <c r="H534" s="364"/>
      <c r="I534" s="364" t="s">
        <v>5639</v>
      </c>
      <c r="J534" s="365">
        <v>61.63</v>
      </c>
      <c r="K534" s="364"/>
      <c r="L534" s="365">
        <v>9.43</v>
      </c>
      <c r="M534" s="364"/>
      <c r="N534" s="366"/>
      <c r="V534" s="361"/>
      <c r="W534" s="367" t="s">
        <v>2503</v>
      </c>
      <c r="AC534" s="367"/>
      <c r="AD534" s="384"/>
      <c r="AE534" s="367"/>
      <c r="AG534" s="367"/>
      <c r="AH534" s="367"/>
    </row>
    <row r="535" spans="1:34" s="332" customFormat="1" ht="12" x14ac:dyDescent="0.2">
      <c r="A535" s="379"/>
      <c r="B535" s="380"/>
      <c r="C535" s="340" t="s">
        <v>623</v>
      </c>
      <c r="D535" s="385"/>
      <c r="E535" s="385"/>
      <c r="F535" s="386"/>
      <c r="G535" s="386"/>
      <c r="H535" s="386"/>
      <c r="I535" s="386"/>
      <c r="J535" s="387"/>
      <c r="K535" s="386"/>
      <c r="L535" s="387"/>
      <c r="M535" s="388"/>
      <c r="N535" s="389"/>
      <c r="V535" s="361"/>
      <c r="W535" s="367"/>
      <c r="AC535" s="367"/>
      <c r="AD535" s="384"/>
      <c r="AE535" s="367"/>
      <c r="AG535" s="367"/>
      <c r="AH535" s="367"/>
    </row>
    <row r="536" spans="1:34" s="332" customFormat="1" ht="12" x14ac:dyDescent="0.2">
      <c r="A536" s="368"/>
      <c r="B536" s="369"/>
      <c r="C536" s="1065" t="s">
        <v>5640</v>
      </c>
      <c r="D536" s="1065"/>
      <c r="E536" s="1065"/>
      <c r="F536" s="1065"/>
      <c r="G536" s="1065"/>
      <c r="H536" s="1065"/>
      <c r="I536" s="1065"/>
      <c r="J536" s="1065"/>
      <c r="K536" s="1065"/>
      <c r="L536" s="1065"/>
      <c r="M536" s="1065"/>
      <c r="N536" s="1072"/>
      <c r="V536" s="361"/>
      <c r="W536" s="367"/>
      <c r="X536" s="335" t="s">
        <v>5640</v>
      </c>
      <c r="AC536" s="367"/>
      <c r="AD536" s="384"/>
      <c r="AE536" s="367"/>
      <c r="AG536" s="367"/>
      <c r="AH536" s="367"/>
    </row>
    <row r="537" spans="1:34" s="332" customFormat="1" ht="22.5" x14ac:dyDescent="0.2">
      <c r="A537" s="1192" t="s">
        <v>2726</v>
      </c>
      <c r="B537" s="1193"/>
      <c r="C537" s="1193"/>
      <c r="D537" s="1193"/>
      <c r="E537" s="1193"/>
      <c r="F537" s="1193"/>
      <c r="G537" s="1193"/>
      <c r="H537" s="1193"/>
      <c r="I537" s="1193"/>
      <c r="J537" s="1193"/>
      <c r="K537" s="1193"/>
      <c r="L537" s="1193"/>
      <c r="M537" s="1193"/>
      <c r="N537" s="1194"/>
      <c r="V537" s="361"/>
      <c r="W537" s="367"/>
      <c r="AC537" s="367"/>
      <c r="AD537" s="384"/>
      <c r="AE537" s="367"/>
      <c r="AG537" s="367"/>
      <c r="AH537" s="367" t="s">
        <v>2726</v>
      </c>
    </row>
    <row r="538" spans="1:34" s="332" customFormat="1" ht="33.75" x14ac:dyDescent="0.2">
      <c r="A538" s="362" t="s">
        <v>912</v>
      </c>
      <c r="B538" s="363" t="s">
        <v>619</v>
      </c>
      <c r="C538" s="1068" t="s">
        <v>620</v>
      </c>
      <c r="D538" s="1068"/>
      <c r="E538" s="1068"/>
      <c r="F538" s="364" t="s">
        <v>621</v>
      </c>
      <c r="G538" s="364"/>
      <c r="H538" s="364"/>
      <c r="I538" s="364" t="s">
        <v>5641</v>
      </c>
      <c r="J538" s="365">
        <v>64.680000000000007</v>
      </c>
      <c r="K538" s="364"/>
      <c r="L538" s="365">
        <v>755.14</v>
      </c>
      <c r="M538" s="364"/>
      <c r="N538" s="366"/>
      <c r="V538" s="361"/>
      <c r="W538" s="367" t="s">
        <v>620</v>
      </c>
      <c r="AC538" s="367"/>
      <c r="AD538" s="384"/>
      <c r="AE538" s="367"/>
      <c r="AG538" s="367"/>
      <c r="AH538" s="367"/>
    </row>
    <row r="539" spans="1:34" s="332" customFormat="1" ht="12" x14ac:dyDescent="0.2">
      <c r="A539" s="379"/>
      <c r="B539" s="380"/>
      <c r="C539" s="340" t="s">
        <v>623</v>
      </c>
      <c r="D539" s="385"/>
      <c r="E539" s="385"/>
      <c r="F539" s="386"/>
      <c r="G539" s="386"/>
      <c r="H539" s="386"/>
      <c r="I539" s="386"/>
      <c r="J539" s="387"/>
      <c r="K539" s="386"/>
      <c r="L539" s="387"/>
      <c r="M539" s="388"/>
      <c r="N539" s="389"/>
      <c r="V539" s="361"/>
      <c r="W539" s="367"/>
      <c r="AC539" s="367"/>
      <c r="AD539" s="384"/>
      <c r="AE539" s="367"/>
      <c r="AG539" s="367"/>
      <c r="AH539" s="367"/>
    </row>
    <row r="540" spans="1:34" s="332" customFormat="1" ht="12" x14ac:dyDescent="0.2">
      <c r="A540" s="368"/>
      <c r="B540" s="369"/>
      <c r="C540" s="1065" t="s">
        <v>5642</v>
      </c>
      <c r="D540" s="1065"/>
      <c r="E540" s="1065"/>
      <c r="F540" s="1065"/>
      <c r="G540" s="1065"/>
      <c r="H540" s="1065"/>
      <c r="I540" s="1065"/>
      <c r="J540" s="1065"/>
      <c r="K540" s="1065"/>
      <c r="L540" s="1065"/>
      <c r="M540" s="1065"/>
      <c r="N540" s="1072"/>
      <c r="V540" s="361"/>
      <c r="W540" s="367"/>
      <c r="X540" s="335" t="s">
        <v>5642</v>
      </c>
      <c r="AC540" s="367"/>
      <c r="AD540" s="384"/>
      <c r="AE540" s="367"/>
      <c r="AG540" s="367"/>
      <c r="AH540" s="367"/>
    </row>
    <row r="541" spans="1:34" s="332" customFormat="1" ht="22.5" x14ac:dyDescent="0.2">
      <c r="A541" s="1192" t="s">
        <v>2724</v>
      </c>
      <c r="B541" s="1193"/>
      <c r="C541" s="1193"/>
      <c r="D541" s="1193"/>
      <c r="E541" s="1193"/>
      <c r="F541" s="1193"/>
      <c r="G541" s="1193"/>
      <c r="H541" s="1193"/>
      <c r="I541" s="1193"/>
      <c r="J541" s="1193"/>
      <c r="K541" s="1193"/>
      <c r="L541" s="1193"/>
      <c r="M541" s="1193"/>
      <c r="N541" s="1194"/>
      <c r="V541" s="361"/>
      <c r="W541" s="367"/>
      <c r="AC541" s="367"/>
      <c r="AD541" s="384"/>
      <c r="AE541" s="367"/>
      <c r="AG541" s="367"/>
      <c r="AH541" s="367" t="s">
        <v>2724</v>
      </c>
    </row>
    <row r="542" spans="1:34" s="332" customFormat="1" ht="33.75" x14ac:dyDescent="0.2">
      <c r="A542" s="362" t="s">
        <v>915</v>
      </c>
      <c r="B542" s="363" t="s">
        <v>2502</v>
      </c>
      <c r="C542" s="1068" t="s">
        <v>2503</v>
      </c>
      <c r="D542" s="1068"/>
      <c r="E542" s="1068"/>
      <c r="F542" s="364" t="s">
        <v>621</v>
      </c>
      <c r="G542" s="364"/>
      <c r="H542" s="364"/>
      <c r="I542" s="364" t="s">
        <v>5643</v>
      </c>
      <c r="J542" s="365">
        <v>61.63</v>
      </c>
      <c r="K542" s="364"/>
      <c r="L542" s="365">
        <v>189.88</v>
      </c>
      <c r="M542" s="364"/>
      <c r="N542" s="366"/>
      <c r="V542" s="361"/>
      <c r="W542" s="367" t="s">
        <v>2503</v>
      </c>
      <c r="AC542" s="367"/>
      <c r="AD542" s="384"/>
      <c r="AE542" s="367"/>
      <c r="AG542" s="367"/>
      <c r="AH542" s="367"/>
    </row>
    <row r="543" spans="1:34" s="332" customFormat="1" ht="12" x14ac:dyDescent="0.2">
      <c r="A543" s="379"/>
      <c r="B543" s="380"/>
      <c r="C543" s="340" t="s">
        <v>623</v>
      </c>
      <c r="D543" s="385"/>
      <c r="E543" s="385"/>
      <c r="F543" s="386"/>
      <c r="G543" s="386"/>
      <c r="H543" s="386"/>
      <c r="I543" s="386"/>
      <c r="J543" s="387"/>
      <c r="K543" s="386"/>
      <c r="L543" s="387"/>
      <c r="M543" s="388"/>
      <c r="N543" s="389"/>
      <c r="V543" s="361"/>
      <c r="W543" s="367"/>
      <c r="AC543" s="367"/>
      <c r="AD543" s="384"/>
      <c r="AE543" s="367"/>
      <c r="AG543" s="367"/>
      <c r="AH543" s="367"/>
    </row>
    <row r="544" spans="1:34" s="332" customFormat="1" ht="12" x14ac:dyDescent="0.2">
      <c r="A544" s="368"/>
      <c r="B544" s="369"/>
      <c r="C544" s="1065" t="s">
        <v>5644</v>
      </c>
      <c r="D544" s="1065"/>
      <c r="E544" s="1065"/>
      <c r="F544" s="1065"/>
      <c r="G544" s="1065"/>
      <c r="H544" s="1065"/>
      <c r="I544" s="1065"/>
      <c r="J544" s="1065"/>
      <c r="K544" s="1065"/>
      <c r="L544" s="1065"/>
      <c r="M544" s="1065"/>
      <c r="N544" s="1072"/>
      <c r="V544" s="361"/>
      <c r="W544" s="367"/>
      <c r="X544" s="335" t="s">
        <v>5644</v>
      </c>
      <c r="AC544" s="367"/>
      <c r="AD544" s="384"/>
      <c r="AE544" s="367"/>
      <c r="AG544" s="367"/>
      <c r="AH544" s="367"/>
    </row>
    <row r="545" spans="1:34" s="332" customFormat="1" ht="22.5" x14ac:dyDescent="0.2">
      <c r="A545" s="1192" t="s">
        <v>4953</v>
      </c>
      <c r="B545" s="1193"/>
      <c r="C545" s="1193"/>
      <c r="D545" s="1193"/>
      <c r="E545" s="1193"/>
      <c r="F545" s="1193"/>
      <c r="G545" s="1193"/>
      <c r="H545" s="1193"/>
      <c r="I545" s="1193"/>
      <c r="J545" s="1193"/>
      <c r="K545" s="1193"/>
      <c r="L545" s="1193"/>
      <c r="M545" s="1193"/>
      <c r="N545" s="1194"/>
      <c r="V545" s="361"/>
      <c r="W545" s="367"/>
      <c r="AC545" s="367"/>
      <c r="AD545" s="384"/>
      <c r="AE545" s="367"/>
      <c r="AG545" s="367"/>
      <c r="AH545" s="367" t="s">
        <v>4953</v>
      </c>
    </row>
    <row r="546" spans="1:34" s="332" customFormat="1" ht="33.75" x14ac:dyDescent="0.2">
      <c r="A546" s="362" t="s">
        <v>918</v>
      </c>
      <c r="B546" s="363" t="s">
        <v>4954</v>
      </c>
      <c r="C546" s="1068" t="s">
        <v>4955</v>
      </c>
      <c r="D546" s="1068"/>
      <c r="E546" s="1068"/>
      <c r="F546" s="364" t="s">
        <v>621</v>
      </c>
      <c r="G546" s="364"/>
      <c r="H546" s="364"/>
      <c r="I546" s="364" t="s">
        <v>5645</v>
      </c>
      <c r="J546" s="365">
        <v>31.92</v>
      </c>
      <c r="K546" s="364"/>
      <c r="L546" s="365">
        <v>1640.34</v>
      </c>
      <c r="M546" s="364"/>
      <c r="N546" s="366"/>
      <c r="V546" s="361"/>
      <c r="W546" s="367" t="s">
        <v>4955</v>
      </c>
      <c r="AC546" s="367"/>
      <c r="AD546" s="384"/>
      <c r="AE546" s="367"/>
      <c r="AG546" s="367"/>
      <c r="AH546" s="367"/>
    </row>
    <row r="547" spans="1:34" s="332" customFormat="1" ht="12" x14ac:dyDescent="0.2">
      <c r="A547" s="379"/>
      <c r="B547" s="380"/>
      <c r="C547" s="340" t="s">
        <v>623</v>
      </c>
      <c r="D547" s="385"/>
      <c r="E547" s="385"/>
      <c r="F547" s="386"/>
      <c r="G547" s="386"/>
      <c r="H547" s="386"/>
      <c r="I547" s="386"/>
      <c r="J547" s="387"/>
      <c r="K547" s="386"/>
      <c r="L547" s="387"/>
      <c r="M547" s="388"/>
      <c r="N547" s="389"/>
      <c r="V547" s="361"/>
      <c r="W547" s="367"/>
      <c r="AC547" s="367"/>
      <c r="AD547" s="384"/>
      <c r="AE547" s="367"/>
      <c r="AG547" s="367"/>
      <c r="AH547" s="367"/>
    </row>
    <row r="548" spans="1:34" s="332" customFormat="1" ht="12" x14ac:dyDescent="0.2">
      <c r="A548" s="368"/>
      <c r="B548" s="369"/>
      <c r="C548" s="1065" t="s">
        <v>5646</v>
      </c>
      <c r="D548" s="1065"/>
      <c r="E548" s="1065"/>
      <c r="F548" s="1065"/>
      <c r="G548" s="1065"/>
      <c r="H548" s="1065"/>
      <c r="I548" s="1065"/>
      <c r="J548" s="1065"/>
      <c r="K548" s="1065"/>
      <c r="L548" s="1065"/>
      <c r="M548" s="1065"/>
      <c r="N548" s="1072"/>
      <c r="V548" s="361"/>
      <c r="W548" s="367"/>
      <c r="X548" s="335" t="s">
        <v>5646</v>
      </c>
      <c r="AC548" s="367"/>
      <c r="AD548" s="384"/>
      <c r="AE548" s="367"/>
      <c r="AG548" s="367"/>
      <c r="AH548" s="367"/>
    </row>
    <row r="549" spans="1:34" s="332" customFormat="1" ht="22.5" x14ac:dyDescent="0.2">
      <c r="A549" s="1192" t="s">
        <v>2728</v>
      </c>
      <c r="B549" s="1193"/>
      <c r="C549" s="1193"/>
      <c r="D549" s="1193"/>
      <c r="E549" s="1193"/>
      <c r="F549" s="1193"/>
      <c r="G549" s="1193"/>
      <c r="H549" s="1193"/>
      <c r="I549" s="1193"/>
      <c r="J549" s="1193"/>
      <c r="K549" s="1193"/>
      <c r="L549" s="1193"/>
      <c r="M549" s="1193"/>
      <c r="N549" s="1194"/>
      <c r="V549" s="361"/>
      <c r="W549" s="367"/>
      <c r="AC549" s="367"/>
      <c r="AD549" s="384"/>
      <c r="AE549" s="367"/>
      <c r="AG549" s="367"/>
      <c r="AH549" s="367" t="s">
        <v>2728</v>
      </c>
    </row>
    <row r="550" spans="1:34" s="332" customFormat="1" ht="45" x14ac:dyDescent="0.2">
      <c r="A550" s="362" t="s">
        <v>458</v>
      </c>
      <c r="B550" s="363" t="s">
        <v>1177</v>
      </c>
      <c r="C550" s="1068" t="s">
        <v>1178</v>
      </c>
      <c r="D550" s="1068"/>
      <c r="E550" s="1068"/>
      <c r="F550" s="364" t="s">
        <v>621</v>
      </c>
      <c r="G550" s="364"/>
      <c r="H550" s="364"/>
      <c r="I550" s="364" t="s">
        <v>5647</v>
      </c>
      <c r="J550" s="365">
        <v>38.729999999999997</v>
      </c>
      <c r="K550" s="364"/>
      <c r="L550" s="365">
        <v>1170.19</v>
      </c>
      <c r="M550" s="364"/>
      <c r="N550" s="366"/>
      <c r="V550" s="361"/>
      <c r="W550" s="367" t="s">
        <v>1178</v>
      </c>
      <c r="AC550" s="367"/>
      <c r="AD550" s="384"/>
      <c r="AE550" s="367"/>
      <c r="AG550" s="367"/>
      <c r="AH550" s="367"/>
    </row>
    <row r="551" spans="1:34" s="332" customFormat="1" ht="12" x14ac:dyDescent="0.2">
      <c r="A551" s="379"/>
      <c r="B551" s="380"/>
      <c r="C551" s="340" t="s">
        <v>623</v>
      </c>
      <c r="D551" s="385"/>
      <c r="E551" s="385"/>
      <c r="F551" s="386"/>
      <c r="G551" s="386"/>
      <c r="H551" s="386"/>
      <c r="I551" s="386"/>
      <c r="J551" s="387"/>
      <c r="K551" s="386"/>
      <c r="L551" s="387"/>
      <c r="M551" s="388"/>
      <c r="N551" s="389"/>
      <c r="V551" s="361"/>
      <c r="W551" s="367"/>
      <c r="AC551" s="367"/>
      <c r="AD551" s="384"/>
      <c r="AE551" s="367"/>
      <c r="AG551" s="367"/>
      <c r="AH551" s="367"/>
    </row>
    <row r="552" spans="1:34" s="332" customFormat="1" ht="12" x14ac:dyDescent="0.2">
      <c r="A552" s="368"/>
      <c r="B552" s="369"/>
      <c r="C552" s="1065" t="s">
        <v>5648</v>
      </c>
      <c r="D552" s="1065"/>
      <c r="E552" s="1065"/>
      <c r="F552" s="1065"/>
      <c r="G552" s="1065"/>
      <c r="H552" s="1065"/>
      <c r="I552" s="1065"/>
      <c r="J552" s="1065"/>
      <c r="K552" s="1065"/>
      <c r="L552" s="1065"/>
      <c r="M552" s="1065"/>
      <c r="N552" s="1072"/>
      <c r="V552" s="361"/>
      <c r="W552" s="367"/>
      <c r="X552" s="335" t="s">
        <v>5648</v>
      </c>
      <c r="AC552" s="367"/>
      <c r="AD552" s="384"/>
      <c r="AE552" s="367"/>
      <c r="AG552" s="367"/>
      <c r="AH552" s="367"/>
    </row>
    <row r="553" spans="1:34" s="332" customFormat="1" ht="33.75" x14ac:dyDescent="0.2">
      <c r="A553" s="362" t="s">
        <v>930</v>
      </c>
      <c r="B553" s="363" t="s">
        <v>1182</v>
      </c>
      <c r="C553" s="1068" t="s">
        <v>2730</v>
      </c>
      <c r="D553" s="1068"/>
      <c r="E553" s="1068"/>
      <c r="F553" s="364" t="s">
        <v>621</v>
      </c>
      <c r="G553" s="364"/>
      <c r="H553" s="364"/>
      <c r="I553" s="364" t="s">
        <v>5647</v>
      </c>
      <c r="J553" s="365">
        <v>0.59</v>
      </c>
      <c r="K553" s="364"/>
      <c r="L553" s="365">
        <v>463.48</v>
      </c>
      <c r="M553" s="364"/>
      <c r="N553" s="366"/>
      <c r="V553" s="361"/>
      <c r="W553" s="367" t="s">
        <v>2730</v>
      </c>
      <c r="AC553" s="367"/>
      <c r="AD553" s="384"/>
      <c r="AE553" s="367"/>
      <c r="AG553" s="367"/>
      <c r="AH553" s="367"/>
    </row>
    <row r="554" spans="1:34" s="332" customFormat="1" ht="12" x14ac:dyDescent="0.2">
      <c r="A554" s="379"/>
      <c r="B554" s="380"/>
      <c r="C554" s="340" t="s">
        <v>623</v>
      </c>
      <c r="D554" s="385"/>
      <c r="E554" s="385"/>
      <c r="F554" s="386"/>
      <c r="G554" s="386"/>
      <c r="H554" s="386"/>
      <c r="I554" s="386"/>
      <c r="J554" s="387"/>
      <c r="K554" s="386"/>
      <c r="L554" s="387"/>
      <c r="M554" s="388"/>
      <c r="N554" s="389"/>
      <c r="V554" s="361"/>
      <c r="W554" s="367"/>
      <c r="AC554" s="367"/>
      <c r="AD554" s="384"/>
      <c r="AE554" s="367"/>
      <c r="AG554" s="367"/>
      <c r="AH554" s="367"/>
    </row>
    <row r="555" spans="1:34" s="332" customFormat="1" ht="12" x14ac:dyDescent="0.2">
      <c r="A555" s="368"/>
      <c r="B555" s="369"/>
      <c r="C555" s="1065" t="s">
        <v>5648</v>
      </c>
      <c r="D555" s="1065"/>
      <c r="E555" s="1065"/>
      <c r="F555" s="1065"/>
      <c r="G555" s="1065"/>
      <c r="H555" s="1065"/>
      <c r="I555" s="1065"/>
      <c r="J555" s="1065"/>
      <c r="K555" s="1065"/>
      <c r="L555" s="1065"/>
      <c r="M555" s="1065"/>
      <c r="N555" s="1072"/>
      <c r="V555" s="361"/>
      <c r="W555" s="367"/>
      <c r="X555" s="335" t="s">
        <v>5648</v>
      </c>
      <c r="AC555" s="367"/>
      <c r="AD555" s="384"/>
      <c r="AE555" s="367"/>
      <c r="AG555" s="367"/>
      <c r="AH555" s="367"/>
    </row>
    <row r="556" spans="1:34" s="332" customFormat="1" ht="12" x14ac:dyDescent="0.2">
      <c r="A556" s="370"/>
      <c r="B556" s="371"/>
      <c r="C556" s="1065" t="s">
        <v>4324</v>
      </c>
      <c r="D556" s="1065"/>
      <c r="E556" s="1065"/>
      <c r="F556" s="1065"/>
      <c r="G556" s="1065"/>
      <c r="H556" s="1065"/>
      <c r="I556" s="1065"/>
      <c r="J556" s="1065"/>
      <c r="K556" s="1065"/>
      <c r="L556" s="1065"/>
      <c r="M556" s="1065"/>
      <c r="N556" s="1072"/>
      <c r="V556" s="361"/>
      <c r="W556" s="367"/>
      <c r="Y556" s="335" t="s">
        <v>4324</v>
      </c>
      <c r="AC556" s="367"/>
      <c r="AD556" s="384"/>
      <c r="AE556" s="367"/>
      <c r="AG556" s="367"/>
      <c r="AH556" s="367"/>
    </row>
    <row r="557" spans="1:34" s="332" customFormat="1" ht="22.5" x14ac:dyDescent="0.2">
      <c r="A557" s="1192" t="s">
        <v>2732</v>
      </c>
      <c r="B557" s="1193"/>
      <c r="C557" s="1193"/>
      <c r="D557" s="1193"/>
      <c r="E557" s="1193"/>
      <c r="F557" s="1193"/>
      <c r="G557" s="1193"/>
      <c r="H557" s="1193"/>
      <c r="I557" s="1193"/>
      <c r="J557" s="1193"/>
      <c r="K557" s="1193"/>
      <c r="L557" s="1193"/>
      <c r="M557" s="1193"/>
      <c r="N557" s="1194"/>
      <c r="V557" s="361"/>
      <c r="W557" s="367"/>
      <c r="AC557" s="367"/>
      <c r="AD557" s="384"/>
      <c r="AE557" s="367"/>
      <c r="AG557" s="367"/>
      <c r="AH557" s="367" t="s">
        <v>2732</v>
      </c>
    </row>
    <row r="558" spans="1:34" s="332" customFormat="1" ht="33.75" x14ac:dyDescent="0.2">
      <c r="A558" s="362" t="s">
        <v>934</v>
      </c>
      <c r="B558" s="363" t="s">
        <v>619</v>
      </c>
      <c r="C558" s="1068" t="s">
        <v>620</v>
      </c>
      <c r="D558" s="1068"/>
      <c r="E558" s="1068"/>
      <c r="F558" s="364" t="s">
        <v>621</v>
      </c>
      <c r="G558" s="364"/>
      <c r="H558" s="364"/>
      <c r="I558" s="364" t="s">
        <v>5649</v>
      </c>
      <c r="J558" s="365">
        <v>64.680000000000007</v>
      </c>
      <c r="K558" s="364"/>
      <c r="L558" s="365">
        <v>24.19</v>
      </c>
      <c r="M558" s="364"/>
      <c r="N558" s="366"/>
      <c r="V558" s="361"/>
      <c r="W558" s="367" t="s">
        <v>620</v>
      </c>
      <c r="AC558" s="367"/>
      <c r="AD558" s="384"/>
      <c r="AE558" s="367"/>
      <c r="AG558" s="367"/>
      <c r="AH558" s="367"/>
    </row>
    <row r="559" spans="1:34" s="332" customFormat="1" ht="12" x14ac:dyDescent="0.2">
      <c r="A559" s="379"/>
      <c r="B559" s="380"/>
      <c r="C559" s="340" t="s">
        <v>623</v>
      </c>
      <c r="D559" s="385"/>
      <c r="E559" s="385"/>
      <c r="F559" s="386"/>
      <c r="G559" s="386"/>
      <c r="H559" s="386"/>
      <c r="I559" s="386"/>
      <c r="J559" s="387"/>
      <c r="K559" s="386"/>
      <c r="L559" s="387"/>
      <c r="M559" s="388"/>
      <c r="N559" s="389"/>
      <c r="V559" s="361"/>
      <c r="W559" s="367"/>
      <c r="AC559" s="367"/>
      <c r="AD559" s="384"/>
      <c r="AE559" s="367"/>
      <c r="AG559" s="367"/>
      <c r="AH559" s="367"/>
    </row>
    <row r="560" spans="1:34" s="332" customFormat="1" ht="22.5" x14ac:dyDescent="0.2">
      <c r="A560" s="1192" t="s">
        <v>2734</v>
      </c>
      <c r="B560" s="1193"/>
      <c r="C560" s="1193"/>
      <c r="D560" s="1193"/>
      <c r="E560" s="1193"/>
      <c r="F560" s="1193"/>
      <c r="G560" s="1193"/>
      <c r="H560" s="1193"/>
      <c r="I560" s="1193"/>
      <c r="J560" s="1193"/>
      <c r="K560" s="1193"/>
      <c r="L560" s="1193"/>
      <c r="M560" s="1193"/>
      <c r="N560" s="1194"/>
      <c r="V560" s="361"/>
      <c r="W560" s="367"/>
      <c r="AC560" s="367"/>
      <c r="AD560" s="384"/>
      <c r="AE560" s="367"/>
      <c r="AG560" s="367"/>
      <c r="AH560" s="367" t="s">
        <v>2734</v>
      </c>
    </row>
    <row r="561" spans="1:34" s="332" customFormat="1" ht="33.75" x14ac:dyDescent="0.2">
      <c r="A561" s="362" t="s">
        <v>936</v>
      </c>
      <c r="B561" s="363" t="s">
        <v>2735</v>
      </c>
      <c r="C561" s="1068" t="s">
        <v>2736</v>
      </c>
      <c r="D561" s="1068"/>
      <c r="E561" s="1068"/>
      <c r="F561" s="364" t="s">
        <v>621</v>
      </c>
      <c r="G561" s="364"/>
      <c r="H561" s="364"/>
      <c r="I561" s="364" t="s">
        <v>5650</v>
      </c>
      <c r="J561" s="365">
        <v>76.09</v>
      </c>
      <c r="K561" s="364"/>
      <c r="L561" s="365">
        <v>35.15</v>
      </c>
      <c r="M561" s="364"/>
      <c r="N561" s="366"/>
      <c r="V561" s="361"/>
      <c r="W561" s="367" t="s">
        <v>2736</v>
      </c>
      <c r="AC561" s="367"/>
      <c r="AD561" s="384"/>
      <c r="AE561" s="367"/>
      <c r="AG561" s="367"/>
      <c r="AH561" s="367"/>
    </row>
    <row r="562" spans="1:34" s="332" customFormat="1" ht="12" x14ac:dyDescent="0.2">
      <c r="A562" s="379"/>
      <c r="B562" s="380"/>
      <c r="C562" s="340" t="s">
        <v>623</v>
      </c>
      <c r="D562" s="385"/>
      <c r="E562" s="385"/>
      <c r="F562" s="386"/>
      <c r="G562" s="386"/>
      <c r="H562" s="386"/>
      <c r="I562" s="386"/>
      <c r="J562" s="387"/>
      <c r="K562" s="386"/>
      <c r="L562" s="387"/>
      <c r="M562" s="388"/>
      <c r="N562" s="389"/>
      <c r="V562" s="361"/>
      <c r="W562" s="367"/>
      <c r="AC562" s="367"/>
      <c r="AD562" s="384"/>
      <c r="AE562" s="367"/>
      <c r="AG562" s="367"/>
      <c r="AH562" s="367"/>
    </row>
    <row r="563" spans="1:34" s="332" customFormat="1" ht="22.5" x14ac:dyDescent="0.2">
      <c r="A563" s="1192" t="s">
        <v>2738</v>
      </c>
      <c r="B563" s="1193"/>
      <c r="C563" s="1193"/>
      <c r="D563" s="1193"/>
      <c r="E563" s="1193"/>
      <c r="F563" s="1193"/>
      <c r="G563" s="1193"/>
      <c r="H563" s="1193"/>
      <c r="I563" s="1193"/>
      <c r="J563" s="1193"/>
      <c r="K563" s="1193"/>
      <c r="L563" s="1193"/>
      <c r="M563" s="1193"/>
      <c r="N563" s="1194"/>
      <c r="V563" s="361"/>
      <c r="W563" s="367"/>
      <c r="AC563" s="367"/>
      <c r="AD563" s="384"/>
      <c r="AE563" s="367"/>
      <c r="AG563" s="367"/>
      <c r="AH563" s="367" t="s">
        <v>2738</v>
      </c>
    </row>
    <row r="564" spans="1:34" s="332" customFormat="1" ht="33.75" x14ac:dyDescent="0.2">
      <c r="A564" s="362" t="s">
        <v>941</v>
      </c>
      <c r="B564" s="363" t="s">
        <v>2739</v>
      </c>
      <c r="C564" s="1068" t="s">
        <v>2740</v>
      </c>
      <c r="D564" s="1068"/>
      <c r="E564" s="1068"/>
      <c r="F564" s="364" t="s">
        <v>621</v>
      </c>
      <c r="G564" s="364"/>
      <c r="H564" s="364"/>
      <c r="I564" s="364" t="s">
        <v>5635</v>
      </c>
      <c r="J564" s="365">
        <v>106.91</v>
      </c>
      <c r="K564" s="364"/>
      <c r="L564" s="365">
        <v>1.82</v>
      </c>
      <c r="M564" s="364"/>
      <c r="N564" s="366"/>
      <c r="V564" s="361"/>
      <c r="W564" s="367" t="s">
        <v>2740</v>
      </c>
      <c r="AC564" s="367"/>
      <c r="AD564" s="384"/>
      <c r="AE564" s="367"/>
      <c r="AG564" s="367"/>
      <c r="AH564" s="367"/>
    </row>
    <row r="565" spans="1:34" s="332" customFormat="1" ht="12" x14ac:dyDescent="0.2">
      <c r="A565" s="379"/>
      <c r="B565" s="380"/>
      <c r="C565" s="340" t="s">
        <v>623</v>
      </c>
      <c r="D565" s="385"/>
      <c r="E565" s="385"/>
      <c r="F565" s="386"/>
      <c r="G565" s="386"/>
      <c r="H565" s="386"/>
      <c r="I565" s="386"/>
      <c r="J565" s="387"/>
      <c r="K565" s="386"/>
      <c r="L565" s="387"/>
      <c r="M565" s="388"/>
      <c r="N565" s="389"/>
      <c r="V565" s="361"/>
      <c r="W565" s="367"/>
      <c r="AC565" s="367"/>
      <c r="AD565" s="384"/>
      <c r="AE565" s="367"/>
      <c r="AG565" s="367"/>
      <c r="AH565" s="367"/>
    </row>
    <row r="566" spans="1:34" s="332" customFormat="1" ht="1.5" customHeight="1" x14ac:dyDescent="0.2">
      <c r="A566" s="386"/>
      <c r="B566" s="380"/>
      <c r="C566" s="380"/>
      <c r="D566" s="380"/>
      <c r="E566" s="380"/>
      <c r="F566" s="386"/>
      <c r="G566" s="386"/>
      <c r="H566" s="386"/>
      <c r="I566" s="386"/>
      <c r="J566" s="390"/>
      <c r="K566" s="386"/>
      <c r="L566" s="390"/>
      <c r="M566" s="373"/>
      <c r="N566" s="390"/>
      <c r="V566" s="361"/>
      <c r="W566" s="367"/>
      <c r="AC566" s="367"/>
      <c r="AD566" s="384"/>
      <c r="AE566" s="367"/>
      <c r="AG566" s="367"/>
      <c r="AH566" s="367"/>
    </row>
    <row r="567" spans="1:34" s="332" customFormat="1" ht="22.5" x14ac:dyDescent="0.2">
      <c r="A567" s="391"/>
      <c r="B567" s="392"/>
      <c r="C567" s="1068" t="s">
        <v>2742</v>
      </c>
      <c r="D567" s="1068"/>
      <c r="E567" s="1068"/>
      <c r="F567" s="1068"/>
      <c r="G567" s="1068"/>
      <c r="H567" s="1068"/>
      <c r="I567" s="1068"/>
      <c r="J567" s="1068"/>
      <c r="K567" s="1068"/>
      <c r="L567" s="393"/>
      <c r="M567" s="394"/>
      <c r="N567" s="395"/>
      <c r="V567" s="361"/>
      <c r="W567" s="367"/>
      <c r="AC567" s="367"/>
      <c r="AD567" s="384"/>
      <c r="AE567" s="367" t="s">
        <v>2742</v>
      </c>
      <c r="AG567" s="367"/>
      <c r="AH567" s="367"/>
    </row>
    <row r="568" spans="1:34" s="332" customFormat="1" ht="12" x14ac:dyDescent="0.2">
      <c r="A568" s="396"/>
      <c r="B568" s="371"/>
      <c r="C568" s="1065" t="s">
        <v>512</v>
      </c>
      <c r="D568" s="1065"/>
      <c r="E568" s="1065"/>
      <c r="F568" s="1065"/>
      <c r="G568" s="1065"/>
      <c r="H568" s="1065"/>
      <c r="I568" s="1065"/>
      <c r="J568" s="1065"/>
      <c r="K568" s="1065"/>
      <c r="L568" s="397">
        <v>8280.91</v>
      </c>
      <c r="M568" s="398"/>
      <c r="N568" s="399"/>
      <c r="V568" s="361"/>
      <c r="W568" s="367"/>
      <c r="AC568" s="367"/>
      <c r="AD568" s="384"/>
      <c r="AE568" s="367"/>
      <c r="AF568" s="335" t="s">
        <v>512</v>
      </c>
      <c r="AG568" s="367"/>
      <c r="AH568" s="367"/>
    </row>
    <row r="569" spans="1:34" s="332" customFormat="1" ht="12" x14ac:dyDescent="0.2">
      <c r="A569" s="396"/>
      <c r="B569" s="371"/>
      <c r="C569" s="1065" t="s">
        <v>513</v>
      </c>
      <c r="D569" s="1065"/>
      <c r="E569" s="1065"/>
      <c r="F569" s="1065"/>
      <c r="G569" s="1065"/>
      <c r="H569" s="1065"/>
      <c r="I569" s="1065"/>
      <c r="J569" s="1065"/>
      <c r="K569" s="1065"/>
      <c r="L569" s="397"/>
      <c r="M569" s="398"/>
      <c r="N569" s="399"/>
      <c r="V569" s="361"/>
      <c r="W569" s="367"/>
      <c r="AC569" s="367"/>
      <c r="AD569" s="384"/>
      <c r="AE569" s="367"/>
      <c r="AF569" s="335" t="s">
        <v>513</v>
      </c>
      <c r="AG569" s="367"/>
      <c r="AH569" s="367"/>
    </row>
    <row r="570" spans="1:34" s="332" customFormat="1" ht="12" x14ac:dyDescent="0.2">
      <c r="A570" s="396"/>
      <c r="B570" s="371"/>
      <c r="C570" s="1065" t="s">
        <v>515</v>
      </c>
      <c r="D570" s="1065"/>
      <c r="E570" s="1065"/>
      <c r="F570" s="1065"/>
      <c r="G570" s="1065"/>
      <c r="H570" s="1065"/>
      <c r="I570" s="1065"/>
      <c r="J570" s="1065"/>
      <c r="K570" s="1065"/>
      <c r="L570" s="397">
        <v>3991.29</v>
      </c>
      <c r="M570" s="398"/>
      <c r="N570" s="399"/>
      <c r="V570" s="361"/>
      <c r="W570" s="367"/>
      <c r="AC570" s="367"/>
      <c r="AD570" s="384"/>
      <c r="AE570" s="367"/>
      <c r="AF570" s="335" t="s">
        <v>515</v>
      </c>
      <c r="AG570" s="367"/>
      <c r="AH570" s="367"/>
    </row>
    <row r="571" spans="1:34" s="332" customFormat="1" ht="12" x14ac:dyDescent="0.2">
      <c r="A571" s="396"/>
      <c r="B571" s="371"/>
      <c r="C571" s="1065" t="s">
        <v>517</v>
      </c>
      <c r="D571" s="1065"/>
      <c r="E571" s="1065"/>
      <c r="F571" s="1065"/>
      <c r="G571" s="1065"/>
      <c r="H571" s="1065"/>
      <c r="I571" s="1065"/>
      <c r="J571" s="1065"/>
      <c r="K571" s="1065"/>
      <c r="L571" s="397">
        <v>4289.62</v>
      </c>
      <c r="M571" s="398"/>
      <c r="N571" s="399"/>
      <c r="V571" s="361"/>
      <c r="W571" s="367"/>
      <c r="AC571" s="367"/>
      <c r="AD571" s="384"/>
      <c r="AE571" s="367"/>
      <c r="AF571" s="335" t="s">
        <v>517</v>
      </c>
      <c r="AG571" s="367"/>
      <c r="AH571" s="367"/>
    </row>
    <row r="572" spans="1:34" s="332" customFormat="1" ht="12" x14ac:dyDescent="0.2">
      <c r="A572" s="396"/>
      <c r="B572" s="371"/>
      <c r="C572" s="1065" t="s">
        <v>518</v>
      </c>
      <c r="D572" s="1065"/>
      <c r="E572" s="1065"/>
      <c r="F572" s="1065"/>
      <c r="G572" s="1065"/>
      <c r="H572" s="1065"/>
      <c r="I572" s="1065"/>
      <c r="J572" s="1065"/>
      <c r="K572" s="1065"/>
      <c r="L572" s="397">
        <v>8280.91</v>
      </c>
      <c r="M572" s="398"/>
      <c r="N572" s="399"/>
      <c r="V572" s="361"/>
      <c r="W572" s="367"/>
      <c r="AC572" s="367"/>
      <c r="AD572" s="384"/>
      <c r="AE572" s="367"/>
      <c r="AF572" s="335" t="s">
        <v>518</v>
      </c>
      <c r="AG572" s="367"/>
      <c r="AH572" s="367"/>
    </row>
    <row r="573" spans="1:34" s="332" customFormat="1" ht="12" x14ac:dyDescent="0.2">
      <c r="A573" s="396"/>
      <c r="B573" s="371"/>
      <c r="C573" s="1065" t="s">
        <v>4959</v>
      </c>
      <c r="D573" s="1065"/>
      <c r="E573" s="1065"/>
      <c r="F573" s="1065"/>
      <c r="G573" s="1065"/>
      <c r="H573" s="1065"/>
      <c r="I573" s="1065"/>
      <c r="J573" s="1065"/>
      <c r="K573" s="1065"/>
      <c r="L573" s="397">
        <v>4289.62</v>
      </c>
      <c r="M573" s="398"/>
      <c r="N573" s="399"/>
      <c r="V573" s="361"/>
      <c r="W573" s="367"/>
      <c r="AC573" s="367"/>
      <c r="AD573" s="384"/>
      <c r="AE573" s="367"/>
      <c r="AF573" s="335" t="s">
        <v>4959</v>
      </c>
      <c r="AG573" s="367"/>
      <c r="AH573" s="367"/>
    </row>
    <row r="574" spans="1:34" s="332" customFormat="1" ht="12" x14ac:dyDescent="0.2">
      <c r="A574" s="396"/>
      <c r="B574" s="371"/>
      <c r="C574" s="1065" t="s">
        <v>4960</v>
      </c>
      <c r="D574" s="1065"/>
      <c r="E574" s="1065"/>
      <c r="F574" s="1065"/>
      <c r="G574" s="1065"/>
      <c r="H574" s="1065"/>
      <c r="I574" s="1065"/>
      <c r="J574" s="1065"/>
      <c r="K574" s="1065"/>
      <c r="L574" s="397"/>
      <c r="M574" s="398"/>
      <c r="N574" s="399"/>
      <c r="V574" s="361"/>
      <c r="W574" s="367"/>
      <c r="AC574" s="367"/>
      <c r="AD574" s="384"/>
      <c r="AE574" s="367"/>
      <c r="AF574" s="335" t="s">
        <v>4960</v>
      </c>
      <c r="AG574" s="367"/>
      <c r="AH574" s="367"/>
    </row>
    <row r="575" spans="1:34" s="332" customFormat="1" ht="12" x14ac:dyDescent="0.2">
      <c r="A575" s="396"/>
      <c r="B575" s="371"/>
      <c r="C575" s="1065" t="s">
        <v>4961</v>
      </c>
      <c r="D575" s="1065"/>
      <c r="E575" s="1065"/>
      <c r="F575" s="1065"/>
      <c r="G575" s="1065"/>
      <c r="H575" s="1065"/>
      <c r="I575" s="1065"/>
      <c r="J575" s="1065"/>
      <c r="K575" s="1065"/>
      <c r="L575" s="397">
        <v>4289.62</v>
      </c>
      <c r="M575" s="398"/>
      <c r="N575" s="399"/>
      <c r="V575" s="361"/>
      <c r="W575" s="367"/>
      <c r="AC575" s="367"/>
      <c r="AD575" s="384"/>
      <c r="AE575" s="367"/>
      <c r="AF575" s="335" t="s">
        <v>4961</v>
      </c>
      <c r="AG575" s="367"/>
      <c r="AH575" s="367"/>
    </row>
    <row r="576" spans="1:34" s="332" customFormat="1" ht="12" x14ac:dyDescent="0.2">
      <c r="A576" s="396"/>
      <c r="B576" s="371"/>
      <c r="C576" s="1065" t="s">
        <v>4962</v>
      </c>
      <c r="D576" s="1065"/>
      <c r="E576" s="1065"/>
      <c r="F576" s="1065"/>
      <c r="G576" s="1065"/>
      <c r="H576" s="1065"/>
      <c r="I576" s="1065"/>
      <c r="J576" s="1065"/>
      <c r="K576" s="1065"/>
      <c r="L576" s="397">
        <v>3991.29</v>
      </c>
      <c r="M576" s="398"/>
      <c r="N576" s="399"/>
      <c r="V576" s="361"/>
      <c r="W576" s="367"/>
      <c r="AC576" s="367"/>
      <c r="AD576" s="384"/>
      <c r="AE576" s="367"/>
      <c r="AF576" s="335" t="s">
        <v>4962</v>
      </c>
      <c r="AG576" s="367"/>
      <c r="AH576" s="367"/>
    </row>
    <row r="577" spans="1:37" s="332" customFormat="1" ht="22.5" x14ac:dyDescent="0.2">
      <c r="A577" s="396"/>
      <c r="B577" s="390"/>
      <c r="C577" s="1067" t="s">
        <v>2743</v>
      </c>
      <c r="D577" s="1067"/>
      <c r="E577" s="1067"/>
      <c r="F577" s="1067"/>
      <c r="G577" s="1067"/>
      <c r="H577" s="1067"/>
      <c r="I577" s="1067"/>
      <c r="J577" s="1067"/>
      <c r="K577" s="1067"/>
      <c r="L577" s="400">
        <v>8280.91</v>
      </c>
      <c r="M577" s="401"/>
      <c r="N577" s="402"/>
      <c r="V577" s="361"/>
      <c r="W577" s="367"/>
      <c r="AC577" s="367"/>
      <c r="AD577" s="384"/>
      <c r="AE577" s="367"/>
      <c r="AG577" s="367" t="s">
        <v>2743</v>
      </c>
      <c r="AH577" s="367"/>
    </row>
    <row r="578" spans="1:37" s="332" customFormat="1" ht="2.25" customHeight="1" x14ac:dyDescent="0.2">
      <c r="B578" s="338"/>
      <c r="C578" s="338"/>
      <c r="D578" s="338"/>
      <c r="E578" s="338"/>
      <c r="F578" s="338"/>
      <c r="G578" s="338"/>
      <c r="H578" s="338"/>
      <c r="I578" s="338"/>
      <c r="J578" s="338"/>
      <c r="K578" s="338"/>
      <c r="L578" s="403"/>
      <c r="M578" s="404"/>
      <c r="N578" s="405"/>
    </row>
    <row r="579" spans="1:37" s="332" customFormat="1" x14ac:dyDescent="0.2">
      <c r="A579" s="391"/>
      <c r="B579" s="392"/>
      <c r="C579" s="1068" t="s">
        <v>636</v>
      </c>
      <c r="D579" s="1068"/>
      <c r="E579" s="1068"/>
      <c r="F579" s="1068"/>
      <c r="G579" s="1068"/>
      <c r="H579" s="1068"/>
      <c r="I579" s="1068"/>
      <c r="J579" s="1068"/>
      <c r="K579" s="1068"/>
      <c r="L579" s="393"/>
      <c r="M579" s="406"/>
      <c r="N579" s="395"/>
      <c r="AJ579" s="367" t="s">
        <v>636</v>
      </c>
    </row>
    <row r="580" spans="1:37" s="332" customFormat="1" x14ac:dyDescent="0.2">
      <c r="A580" s="396"/>
      <c r="B580" s="371"/>
      <c r="C580" s="1065" t="s">
        <v>512</v>
      </c>
      <c r="D580" s="1065"/>
      <c r="E580" s="1065"/>
      <c r="F580" s="1065"/>
      <c r="G580" s="1065"/>
      <c r="H580" s="1065"/>
      <c r="I580" s="1065"/>
      <c r="J580" s="1065"/>
      <c r="K580" s="1065"/>
      <c r="L580" s="397">
        <v>238668.89</v>
      </c>
      <c r="M580" s="407"/>
      <c r="N580" s="399"/>
      <c r="AJ580" s="367"/>
      <c r="AK580" s="335" t="s">
        <v>512</v>
      </c>
    </row>
    <row r="581" spans="1:37" s="332" customFormat="1" x14ac:dyDescent="0.2">
      <c r="A581" s="396"/>
      <c r="B581" s="371"/>
      <c r="C581" s="1065" t="s">
        <v>513</v>
      </c>
      <c r="D581" s="1065"/>
      <c r="E581" s="1065"/>
      <c r="F581" s="1065"/>
      <c r="G581" s="1065"/>
      <c r="H581" s="1065"/>
      <c r="I581" s="1065"/>
      <c r="J581" s="1065"/>
      <c r="K581" s="1065"/>
      <c r="L581" s="397"/>
      <c r="M581" s="407"/>
      <c r="N581" s="399"/>
      <c r="AJ581" s="367"/>
      <c r="AK581" s="335" t="s">
        <v>513</v>
      </c>
    </row>
    <row r="582" spans="1:37" s="332" customFormat="1" x14ac:dyDescent="0.2">
      <c r="A582" s="396"/>
      <c r="B582" s="371"/>
      <c r="C582" s="1065" t="s">
        <v>514</v>
      </c>
      <c r="D582" s="1065"/>
      <c r="E582" s="1065"/>
      <c r="F582" s="1065"/>
      <c r="G582" s="1065"/>
      <c r="H582" s="1065"/>
      <c r="I582" s="1065"/>
      <c r="J582" s="1065"/>
      <c r="K582" s="1065"/>
      <c r="L582" s="397">
        <v>14517.36</v>
      </c>
      <c r="M582" s="407"/>
      <c r="N582" s="399"/>
      <c r="AJ582" s="367"/>
      <c r="AK582" s="335" t="s">
        <v>514</v>
      </c>
    </row>
    <row r="583" spans="1:37" s="332" customFormat="1" x14ac:dyDescent="0.2">
      <c r="A583" s="396"/>
      <c r="B583" s="371"/>
      <c r="C583" s="1065" t="s">
        <v>515</v>
      </c>
      <c r="D583" s="1065"/>
      <c r="E583" s="1065"/>
      <c r="F583" s="1065"/>
      <c r="G583" s="1065"/>
      <c r="H583" s="1065"/>
      <c r="I583" s="1065"/>
      <c r="J583" s="1065"/>
      <c r="K583" s="1065"/>
      <c r="L583" s="397">
        <v>25484.49</v>
      </c>
      <c r="M583" s="407"/>
      <c r="N583" s="399"/>
      <c r="AJ583" s="367"/>
      <c r="AK583" s="335" t="s">
        <v>515</v>
      </c>
    </row>
    <row r="584" spans="1:37" s="332" customFormat="1" x14ac:dyDescent="0.2">
      <c r="A584" s="396"/>
      <c r="B584" s="371"/>
      <c r="C584" s="1065" t="s">
        <v>516</v>
      </c>
      <c r="D584" s="1065"/>
      <c r="E584" s="1065"/>
      <c r="F584" s="1065"/>
      <c r="G584" s="1065"/>
      <c r="H584" s="1065"/>
      <c r="I584" s="1065"/>
      <c r="J584" s="1065"/>
      <c r="K584" s="1065"/>
      <c r="L584" s="397">
        <v>2340.1999999999998</v>
      </c>
      <c r="M584" s="407"/>
      <c r="N584" s="399"/>
      <c r="AJ584" s="367"/>
      <c r="AK584" s="335" t="s">
        <v>516</v>
      </c>
    </row>
    <row r="585" spans="1:37" s="332" customFormat="1" x14ac:dyDescent="0.2">
      <c r="A585" s="396"/>
      <c r="B585" s="371"/>
      <c r="C585" s="1065" t="s">
        <v>517</v>
      </c>
      <c r="D585" s="1065"/>
      <c r="E585" s="1065"/>
      <c r="F585" s="1065"/>
      <c r="G585" s="1065"/>
      <c r="H585" s="1065"/>
      <c r="I585" s="1065"/>
      <c r="J585" s="1065"/>
      <c r="K585" s="1065"/>
      <c r="L585" s="397">
        <v>198667.04</v>
      </c>
      <c r="M585" s="407"/>
      <c r="N585" s="399"/>
      <c r="AJ585" s="367"/>
      <c r="AK585" s="335" t="s">
        <v>517</v>
      </c>
    </row>
    <row r="586" spans="1:37" s="332" customFormat="1" x14ac:dyDescent="0.2">
      <c r="A586" s="396"/>
      <c r="B586" s="371"/>
      <c r="C586" s="1065" t="s">
        <v>518</v>
      </c>
      <c r="D586" s="1065"/>
      <c r="E586" s="1065"/>
      <c r="F586" s="1065"/>
      <c r="G586" s="1065"/>
      <c r="H586" s="1065"/>
      <c r="I586" s="1065"/>
      <c r="J586" s="1065"/>
      <c r="K586" s="1065"/>
      <c r="L586" s="397">
        <v>264530.93</v>
      </c>
      <c r="M586" s="407"/>
      <c r="N586" s="399">
        <v>2875451</v>
      </c>
      <c r="AJ586" s="367"/>
      <c r="AK586" s="335" t="s">
        <v>518</v>
      </c>
    </row>
    <row r="587" spans="1:37" s="332" customFormat="1" x14ac:dyDescent="0.2">
      <c r="A587" s="396"/>
      <c r="B587" s="371" t="s">
        <v>423</v>
      </c>
      <c r="C587" s="1065" t="s">
        <v>4959</v>
      </c>
      <c r="D587" s="1065"/>
      <c r="E587" s="1065"/>
      <c r="F587" s="1065"/>
      <c r="G587" s="1065"/>
      <c r="H587" s="1065"/>
      <c r="I587" s="1065"/>
      <c r="J587" s="1065"/>
      <c r="K587" s="1065"/>
      <c r="L587" s="397">
        <v>260539.64</v>
      </c>
      <c r="M587" s="407" t="s">
        <v>5285</v>
      </c>
      <c r="N587" s="399">
        <v>2832066</v>
      </c>
      <c r="AJ587" s="367"/>
      <c r="AK587" s="335" t="s">
        <v>4959</v>
      </c>
    </row>
    <row r="588" spans="1:37" s="332" customFormat="1" x14ac:dyDescent="0.2">
      <c r="A588" s="396"/>
      <c r="B588" s="371"/>
      <c r="C588" s="1065" t="s">
        <v>4960</v>
      </c>
      <c r="D588" s="1065"/>
      <c r="E588" s="1065"/>
      <c r="F588" s="1065"/>
      <c r="G588" s="1065"/>
      <c r="H588" s="1065"/>
      <c r="I588" s="1065"/>
      <c r="J588" s="1065"/>
      <c r="K588" s="1065"/>
      <c r="L588" s="397"/>
      <c r="M588" s="407"/>
      <c r="N588" s="399"/>
      <c r="AJ588" s="367"/>
      <c r="AK588" s="335" t="s">
        <v>4960</v>
      </c>
    </row>
    <row r="589" spans="1:37" s="332" customFormat="1" x14ac:dyDescent="0.2">
      <c r="A589" s="396"/>
      <c r="B589" s="371"/>
      <c r="C589" s="1065" t="s">
        <v>4963</v>
      </c>
      <c r="D589" s="1065"/>
      <c r="E589" s="1065"/>
      <c r="F589" s="1065"/>
      <c r="G589" s="1065"/>
      <c r="H589" s="1065"/>
      <c r="I589" s="1065"/>
      <c r="J589" s="1065"/>
      <c r="K589" s="1065"/>
      <c r="L589" s="397">
        <v>14291.3</v>
      </c>
      <c r="M589" s="407"/>
      <c r="N589" s="399"/>
      <c r="AJ589" s="367"/>
      <c r="AK589" s="335" t="s">
        <v>4963</v>
      </c>
    </row>
    <row r="590" spans="1:37" s="332" customFormat="1" x14ac:dyDescent="0.2">
      <c r="A590" s="396"/>
      <c r="B590" s="371"/>
      <c r="C590" s="1065" t="s">
        <v>4964</v>
      </c>
      <c r="D590" s="1065"/>
      <c r="E590" s="1065"/>
      <c r="F590" s="1065"/>
      <c r="G590" s="1065"/>
      <c r="H590" s="1065"/>
      <c r="I590" s="1065"/>
      <c r="J590" s="1065"/>
      <c r="K590" s="1065"/>
      <c r="L590" s="397">
        <v>21358.92</v>
      </c>
      <c r="M590" s="407"/>
      <c r="N590" s="399"/>
      <c r="AJ590" s="367"/>
      <c r="AK590" s="335" t="s">
        <v>4964</v>
      </c>
    </row>
    <row r="591" spans="1:37" s="332" customFormat="1" x14ac:dyDescent="0.2">
      <c r="A591" s="396"/>
      <c r="B591" s="371"/>
      <c r="C591" s="1065" t="s">
        <v>4961</v>
      </c>
      <c r="D591" s="1065"/>
      <c r="E591" s="1065"/>
      <c r="F591" s="1065"/>
      <c r="G591" s="1065"/>
      <c r="H591" s="1065"/>
      <c r="I591" s="1065"/>
      <c r="J591" s="1065"/>
      <c r="K591" s="1065"/>
      <c r="L591" s="397">
        <v>197857.78</v>
      </c>
      <c r="M591" s="407"/>
      <c r="N591" s="399"/>
      <c r="AJ591" s="367"/>
      <c r="AK591" s="335" t="s">
        <v>4961</v>
      </c>
    </row>
    <row r="592" spans="1:37" s="332" customFormat="1" x14ac:dyDescent="0.2">
      <c r="A592" s="396"/>
      <c r="B592" s="371"/>
      <c r="C592" s="1065" t="s">
        <v>4965</v>
      </c>
      <c r="D592" s="1065"/>
      <c r="E592" s="1065"/>
      <c r="F592" s="1065"/>
      <c r="G592" s="1065"/>
      <c r="H592" s="1065"/>
      <c r="I592" s="1065"/>
      <c r="J592" s="1065"/>
      <c r="K592" s="1065"/>
      <c r="L592" s="397">
        <v>17290.48</v>
      </c>
      <c r="M592" s="407"/>
      <c r="N592" s="399"/>
      <c r="AJ592" s="367"/>
      <c r="AK592" s="335" t="s">
        <v>4965</v>
      </c>
    </row>
    <row r="593" spans="1:38" x14ac:dyDescent="0.2">
      <c r="A593" s="396"/>
      <c r="B593" s="371"/>
      <c r="C593" s="1065" t="s">
        <v>4966</v>
      </c>
      <c r="D593" s="1065"/>
      <c r="E593" s="1065"/>
      <c r="F593" s="1065"/>
      <c r="G593" s="1065"/>
      <c r="H593" s="1065"/>
      <c r="I593" s="1065"/>
      <c r="J593" s="1065"/>
      <c r="K593" s="1065"/>
      <c r="L593" s="397">
        <v>9741.16</v>
      </c>
      <c r="M593" s="407"/>
      <c r="N593" s="399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2"/>
      <c r="AH593" s="332"/>
      <c r="AI593" s="332"/>
      <c r="AJ593" s="367"/>
      <c r="AK593" s="335" t="s">
        <v>4966</v>
      </c>
      <c r="AL593" s="332"/>
    </row>
    <row r="594" spans="1:38" x14ac:dyDescent="0.2">
      <c r="A594" s="396"/>
      <c r="B594" s="371" t="s">
        <v>423</v>
      </c>
      <c r="C594" s="1065" t="s">
        <v>4962</v>
      </c>
      <c r="D594" s="1065"/>
      <c r="E594" s="1065"/>
      <c r="F594" s="1065"/>
      <c r="G594" s="1065"/>
      <c r="H594" s="1065"/>
      <c r="I594" s="1065"/>
      <c r="J594" s="1065"/>
      <c r="K594" s="1065"/>
      <c r="L594" s="397">
        <v>3991.29</v>
      </c>
      <c r="M594" s="407" t="s">
        <v>5285</v>
      </c>
      <c r="N594" s="399">
        <v>43385</v>
      </c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2"/>
      <c r="AH594" s="332"/>
      <c r="AI594" s="332"/>
      <c r="AJ594" s="367"/>
      <c r="AK594" s="335" t="s">
        <v>4962</v>
      </c>
      <c r="AL594" s="332"/>
    </row>
    <row r="595" spans="1:38" x14ac:dyDescent="0.2">
      <c r="A595" s="396"/>
      <c r="B595" s="371" t="s">
        <v>423</v>
      </c>
      <c r="C595" s="1065" t="s">
        <v>3041</v>
      </c>
      <c r="D595" s="1065"/>
      <c r="E595" s="1065"/>
      <c r="F595" s="1065"/>
      <c r="G595" s="1065"/>
      <c r="H595" s="1065"/>
      <c r="I595" s="1065"/>
      <c r="J595" s="1065"/>
      <c r="K595" s="1065"/>
      <c r="L595" s="397">
        <v>1507.8</v>
      </c>
      <c r="M595" s="407" t="s">
        <v>5285</v>
      </c>
      <c r="N595" s="399">
        <v>16390</v>
      </c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2"/>
      <c r="AH595" s="332"/>
      <c r="AI595" s="332"/>
      <c r="AJ595" s="367"/>
      <c r="AK595" s="335" t="s">
        <v>3041</v>
      </c>
      <c r="AL595" s="332"/>
    </row>
    <row r="596" spans="1:38" x14ac:dyDescent="0.2">
      <c r="A596" s="396"/>
      <c r="B596" s="371"/>
      <c r="C596" s="1065" t="s">
        <v>513</v>
      </c>
      <c r="D596" s="1065"/>
      <c r="E596" s="1065"/>
      <c r="F596" s="1065"/>
      <c r="G596" s="1065"/>
      <c r="H596" s="1065"/>
      <c r="I596" s="1065"/>
      <c r="J596" s="1065"/>
      <c r="K596" s="1065"/>
      <c r="L596" s="397"/>
      <c r="M596" s="407"/>
      <c r="N596" s="399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2"/>
      <c r="AH596" s="332"/>
      <c r="AI596" s="332"/>
      <c r="AJ596" s="367"/>
      <c r="AK596" s="335" t="s">
        <v>513</v>
      </c>
      <c r="AL596" s="332"/>
    </row>
    <row r="597" spans="1:38" x14ac:dyDescent="0.2">
      <c r="A597" s="396"/>
      <c r="B597" s="371"/>
      <c r="C597" s="1065" t="s">
        <v>519</v>
      </c>
      <c r="D597" s="1065"/>
      <c r="E597" s="1065"/>
      <c r="F597" s="1065"/>
      <c r="G597" s="1065"/>
      <c r="H597" s="1065"/>
      <c r="I597" s="1065"/>
      <c r="J597" s="1065"/>
      <c r="K597" s="1065"/>
      <c r="L597" s="397">
        <v>226.06</v>
      </c>
      <c r="M597" s="407"/>
      <c r="N597" s="399"/>
      <c r="O597" s="332"/>
      <c r="P597" s="332"/>
      <c r="Q597" s="332"/>
      <c r="R597" s="332"/>
      <c r="S597" s="332"/>
      <c r="T597" s="332"/>
      <c r="U597" s="332"/>
      <c r="V597" s="332"/>
      <c r="W597" s="332"/>
      <c r="X597" s="332"/>
      <c r="Y597" s="332"/>
      <c r="Z597" s="332"/>
      <c r="AA597" s="332"/>
      <c r="AB597" s="332"/>
      <c r="AC597" s="332"/>
      <c r="AD597" s="332"/>
      <c r="AE597" s="332"/>
      <c r="AF597" s="332"/>
      <c r="AG597" s="332"/>
      <c r="AH597" s="332"/>
      <c r="AI597" s="332"/>
      <c r="AJ597" s="367"/>
      <c r="AK597" s="335" t="s">
        <v>519</v>
      </c>
      <c r="AL597" s="332"/>
    </row>
    <row r="598" spans="1:38" x14ac:dyDescent="0.2">
      <c r="A598" s="396"/>
      <c r="B598" s="371"/>
      <c r="C598" s="1065" t="s">
        <v>520</v>
      </c>
      <c r="D598" s="1065"/>
      <c r="E598" s="1065"/>
      <c r="F598" s="1065"/>
      <c r="G598" s="1065"/>
      <c r="H598" s="1065"/>
      <c r="I598" s="1065"/>
      <c r="J598" s="1065"/>
      <c r="K598" s="1065"/>
      <c r="L598" s="397">
        <v>134.28</v>
      </c>
      <c r="M598" s="407"/>
      <c r="N598" s="399"/>
      <c r="O598" s="332"/>
      <c r="P598" s="332"/>
      <c r="Q598" s="332"/>
      <c r="R598" s="332"/>
      <c r="S598" s="332"/>
      <c r="T598" s="332"/>
      <c r="U598" s="332"/>
      <c r="V598" s="332"/>
      <c r="W598" s="332"/>
      <c r="X598" s="332"/>
      <c r="Y598" s="332"/>
      <c r="Z598" s="332"/>
      <c r="AA598" s="332"/>
      <c r="AB598" s="332"/>
      <c r="AC598" s="332"/>
      <c r="AD598" s="332"/>
      <c r="AE598" s="332"/>
      <c r="AF598" s="332"/>
      <c r="AG598" s="332"/>
      <c r="AH598" s="332"/>
      <c r="AI598" s="332"/>
      <c r="AJ598" s="367"/>
      <c r="AK598" s="335" t="s">
        <v>520</v>
      </c>
      <c r="AL598" s="332"/>
    </row>
    <row r="599" spans="1:38" x14ac:dyDescent="0.2">
      <c r="A599" s="396"/>
      <c r="B599" s="371"/>
      <c r="C599" s="1065" t="s">
        <v>521</v>
      </c>
      <c r="D599" s="1065"/>
      <c r="E599" s="1065"/>
      <c r="F599" s="1065"/>
      <c r="G599" s="1065"/>
      <c r="H599" s="1065"/>
      <c r="I599" s="1065"/>
      <c r="J599" s="1065"/>
      <c r="K599" s="1065"/>
      <c r="L599" s="397">
        <v>809.26</v>
      </c>
      <c r="M599" s="407"/>
      <c r="N599" s="399"/>
      <c r="O599" s="332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Z599" s="332"/>
      <c r="AA599" s="332"/>
      <c r="AB599" s="332"/>
      <c r="AC599" s="332"/>
      <c r="AD599" s="332"/>
      <c r="AE599" s="332"/>
      <c r="AF599" s="332"/>
      <c r="AG599" s="332"/>
      <c r="AH599" s="332"/>
      <c r="AI599" s="332"/>
      <c r="AJ599" s="367"/>
      <c r="AK599" s="335" t="s">
        <v>521</v>
      </c>
      <c r="AL599" s="332"/>
    </row>
    <row r="600" spans="1:38" x14ac:dyDescent="0.2">
      <c r="A600" s="396"/>
      <c r="B600" s="371"/>
      <c r="C600" s="1065" t="s">
        <v>522</v>
      </c>
      <c r="D600" s="1065"/>
      <c r="E600" s="1065"/>
      <c r="F600" s="1065"/>
      <c r="G600" s="1065"/>
      <c r="H600" s="1065"/>
      <c r="I600" s="1065"/>
      <c r="J600" s="1065"/>
      <c r="K600" s="1065"/>
      <c r="L600" s="397">
        <v>220.67</v>
      </c>
      <c r="M600" s="407"/>
      <c r="N600" s="399"/>
      <c r="O600" s="332"/>
      <c r="P600" s="332"/>
      <c r="Q600" s="332"/>
      <c r="R600" s="332"/>
      <c r="S600" s="332"/>
      <c r="T600" s="332"/>
      <c r="U600" s="332"/>
      <c r="V600" s="332"/>
      <c r="W600" s="332"/>
      <c r="X600" s="332"/>
      <c r="Y600" s="332"/>
      <c r="Z600" s="332"/>
      <c r="AA600" s="332"/>
      <c r="AB600" s="332"/>
      <c r="AC600" s="332"/>
      <c r="AD600" s="332"/>
      <c r="AE600" s="332"/>
      <c r="AF600" s="332"/>
      <c r="AG600" s="332"/>
      <c r="AH600" s="332"/>
      <c r="AI600" s="332"/>
      <c r="AJ600" s="367"/>
      <c r="AK600" s="335" t="s">
        <v>522</v>
      </c>
      <c r="AL600" s="332"/>
    </row>
    <row r="601" spans="1:38" x14ac:dyDescent="0.2">
      <c r="A601" s="396"/>
      <c r="B601" s="371"/>
      <c r="C601" s="1065" t="s">
        <v>523</v>
      </c>
      <c r="D601" s="1065"/>
      <c r="E601" s="1065"/>
      <c r="F601" s="1065"/>
      <c r="G601" s="1065"/>
      <c r="H601" s="1065"/>
      <c r="I601" s="1065"/>
      <c r="J601" s="1065"/>
      <c r="K601" s="1065"/>
      <c r="L601" s="397">
        <v>117.53</v>
      </c>
      <c r="M601" s="407"/>
      <c r="N601" s="399"/>
      <c r="O601" s="332"/>
      <c r="P601" s="332"/>
      <c r="Q601" s="332"/>
      <c r="R601" s="332"/>
      <c r="S601" s="332"/>
      <c r="T601" s="332"/>
      <c r="U601" s="332"/>
      <c r="V601" s="332"/>
      <c r="W601" s="332"/>
      <c r="X601" s="332"/>
      <c r="Y601" s="332"/>
      <c r="Z601" s="332"/>
      <c r="AA601" s="332"/>
      <c r="AB601" s="332"/>
      <c r="AC601" s="332"/>
      <c r="AD601" s="332"/>
      <c r="AE601" s="332"/>
      <c r="AF601" s="332"/>
      <c r="AG601" s="332"/>
      <c r="AH601" s="332"/>
      <c r="AI601" s="332"/>
      <c r="AJ601" s="367"/>
      <c r="AK601" s="335" t="s">
        <v>523</v>
      </c>
      <c r="AL601" s="332"/>
    </row>
    <row r="602" spans="1:38" x14ac:dyDescent="0.2">
      <c r="A602" s="396"/>
      <c r="B602" s="371"/>
      <c r="C602" s="1065" t="s">
        <v>1374</v>
      </c>
      <c r="D602" s="1065"/>
      <c r="E602" s="1065"/>
      <c r="F602" s="1065"/>
      <c r="G602" s="1065"/>
      <c r="H602" s="1065"/>
      <c r="I602" s="1065"/>
      <c r="J602" s="1065"/>
      <c r="K602" s="1065"/>
      <c r="L602" s="397">
        <v>66981.45</v>
      </c>
      <c r="M602" s="407"/>
      <c r="N602" s="399">
        <v>332228</v>
      </c>
      <c r="O602" s="332"/>
      <c r="P602" s="332"/>
      <c r="Q602" s="332"/>
      <c r="R602" s="332"/>
      <c r="S602" s="332"/>
      <c r="T602" s="332"/>
      <c r="U602" s="332"/>
      <c r="V602" s="332"/>
      <c r="W602" s="332"/>
      <c r="X602" s="332"/>
      <c r="Y602" s="332"/>
      <c r="Z602" s="332"/>
      <c r="AA602" s="332"/>
      <c r="AB602" s="332"/>
      <c r="AC602" s="332"/>
      <c r="AD602" s="332"/>
      <c r="AE602" s="332"/>
      <c r="AF602" s="332"/>
      <c r="AG602" s="332"/>
      <c r="AH602" s="332"/>
      <c r="AI602" s="332"/>
      <c r="AJ602" s="367"/>
      <c r="AK602" s="335" t="s">
        <v>1374</v>
      </c>
      <c r="AL602" s="332"/>
    </row>
    <row r="603" spans="1:38" x14ac:dyDescent="0.2">
      <c r="A603" s="396"/>
      <c r="B603" s="371" t="s">
        <v>434</v>
      </c>
      <c r="C603" s="1065" t="s">
        <v>3043</v>
      </c>
      <c r="D603" s="1065"/>
      <c r="E603" s="1065"/>
      <c r="F603" s="1065"/>
      <c r="G603" s="1065"/>
      <c r="H603" s="1065"/>
      <c r="I603" s="1065"/>
      <c r="J603" s="1065"/>
      <c r="K603" s="1065"/>
      <c r="L603" s="397">
        <v>66981.45</v>
      </c>
      <c r="M603" s="407" t="s">
        <v>1362</v>
      </c>
      <c r="N603" s="399">
        <v>332228</v>
      </c>
      <c r="O603" s="332"/>
      <c r="P603" s="332"/>
      <c r="Q603" s="332"/>
      <c r="R603" s="332"/>
      <c r="S603" s="332"/>
      <c r="T603" s="332"/>
      <c r="U603" s="332"/>
      <c r="V603" s="332"/>
      <c r="W603" s="332"/>
      <c r="X603" s="332"/>
      <c r="Y603" s="332"/>
      <c r="Z603" s="332"/>
      <c r="AA603" s="332"/>
      <c r="AB603" s="332"/>
      <c r="AC603" s="332"/>
      <c r="AD603" s="332"/>
      <c r="AE603" s="332"/>
      <c r="AF603" s="332"/>
      <c r="AG603" s="332"/>
      <c r="AH603" s="332"/>
      <c r="AI603" s="332"/>
      <c r="AJ603" s="367"/>
      <c r="AK603" s="335" t="s">
        <v>3043</v>
      </c>
      <c r="AL603" s="332"/>
    </row>
    <row r="604" spans="1:38" x14ac:dyDescent="0.2">
      <c r="A604" s="396"/>
      <c r="B604" s="371"/>
      <c r="C604" s="1065" t="s">
        <v>524</v>
      </c>
      <c r="D604" s="1065"/>
      <c r="E604" s="1065"/>
      <c r="F604" s="1065"/>
      <c r="G604" s="1065"/>
      <c r="H604" s="1065"/>
      <c r="I604" s="1065"/>
      <c r="J604" s="1065"/>
      <c r="K604" s="1065"/>
      <c r="L604" s="397">
        <v>16857.560000000001</v>
      </c>
      <c r="M604" s="407"/>
      <c r="N604" s="399"/>
      <c r="O604" s="332"/>
      <c r="P604" s="332"/>
      <c r="Q604" s="332"/>
      <c r="R604" s="332"/>
      <c r="S604" s="332"/>
      <c r="T604" s="332"/>
      <c r="U604" s="332"/>
      <c r="V604" s="332"/>
      <c r="W604" s="332"/>
      <c r="X604" s="332"/>
      <c r="Y604" s="332"/>
      <c r="Z604" s="332"/>
      <c r="AA604" s="332"/>
      <c r="AB604" s="332"/>
      <c r="AC604" s="332"/>
      <c r="AD604" s="332"/>
      <c r="AE604" s="332"/>
      <c r="AF604" s="332"/>
      <c r="AG604" s="332"/>
      <c r="AH604" s="332"/>
      <c r="AI604" s="332"/>
      <c r="AJ604" s="367"/>
      <c r="AK604" s="335" t="s">
        <v>524</v>
      </c>
      <c r="AL604" s="332"/>
    </row>
    <row r="605" spans="1:38" x14ac:dyDescent="0.2">
      <c r="A605" s="396"/>
      <c r="B605" s="371"/>
      <c r="C605" s="1065" t="s">
        <v>525</v>
      </c>
      <c r="D605" s="1065"/>
      <c r="E605" s="1065"/>
      <c r="F605" s="1065"/>
      <c r="G605" s="1065"/>
      <c r="H605" s="1065"/>
      <c r="I605" s="1065"/>
      <c r="J605" s="1065"/>
      <c r="K605" s="1065"/>
      <c r="L605" s="397">
        <v>17511.150000000001</v>
      </c>
      <c r="M605" s="407"/>
      <c r="N605" s="399"/>
      <c r="O605" s="332"/>
      <c r="P605" s="332"/>
      <c r="Q605" s="332"/>
      <c r="R605" s="332"/>
      <c r="S605" s="332"/>
      <c r="T605" s="332"/>
      <c r="U605" s="332"/>
      <c r="V605" s="332"/>
      <c r="W605" s="332"/>
      <c r="X605" s="332"/>
      <c r="Y605" s="332"/>
      <c r="Z605" s="332"/>
      <c r="AA605" s="332"/>
      <c r="AB605" s="332"/>
      <c r="AC605" s="332"/>
      <c r="AD605" s="332"/>
      <c r="AE605" s="332"/>
      <c r="AF605" s="332"/>
      <c r="AG605" s="332"/>
      <c r="AH605" s="332"/>
      <c r="AI605" s="332"/>
      <c r="AJ605" s="367"/>
      <c r="AK605" s="335" t="s">
        <v>525</v>
      </c>
      <c r="AL605" s="332"/>
    </row>
    <row r="606" spans="1:38" x14ac:dyDescent="0.2">
      <c r="A606" s="396"/>
      <c r="B606" s="371"/>
      <c r="C606" s="1065" t="s">
        <v>526</v>
      </c>
      <c r="D606" s="1065"/>
      <c r="E606" s="1065"/>
      <c r="F606" s="1065"/>
      <c r="G606" s="1065"/>
      <c r="H606" s="1065"/>
      <c r="I606" s="1065"/>
      <c r="J606" s="1065"/>
      <c r="K606" s="1065"/>
      <c r="L606" s="397">
        <v>9858.69</v>
      </c>
      <c r="M606" s="407"/>
      <c r="N606" s="399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  <c r="AA606" s="332"/>
      <c r="AB606" s="332"/>
      <c r="AC606" s="332"/>
      <c r="AD606" s="332"/>
      <c r="AE606" s="332"/>
      <c r="AF606" s="332"/>
      <c r="AG606" s="332"/>
      <c r="AH606" s="332"/>
      <c r="AI606" s="332"/>
      <c r="AJ606" s="367"/>
      <c r="AK606" s="335" t="s">
        <v>526</v>
      </c>
      <c r="AL606" s="332"/>
    </row>
    <row r="607" spans="1:38" x14ac:dyDescent="0.2">
      <c r="A607" s="396"/>
      <c r="B607" s="390"/>
      <c r="C607" s="1067" t="s">
        <v>637</v>
      </c>
      <c r="D607" s="1067"/>
      <c r="E607" s="1067"/>
      <c r="F607" s="1067"/>
      <c r="G607" s="1067"/>
      <c r="H607" s="1067"/>
      <c r="I607" s="1067"/>
      <c r="J607" s="1067"/>
      <c r="K607" s="1067"/>
      <c r="L607" s="400">
        <v>333020.18</v>
      </c>
      <c r="M607" s="408"/>
      <c r="N607" s="409">
        <v>3224069</v>
      </c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  <c r="AA607" s="332"/>
      <c r="AB607" s="332"/>
      <c r="AC607" s="332"/>
      <c r="AD607" s="332"/>
      <c r="AE607" s="332"/>
      <c r="AF607" s="332"/>
      <c r="AG607" s="332"/>
      <c r="AH607" s="332"/>
      <c r="AI607" s="332"/>
      <c r="AJ607" s="367"/>
      <c r="AK607" s="332"/>
      <c r="AL607" s="367" t="s">
        <v>637</v>
      </c>
    </row>
    <row r="608" spans="1:38" x14ac:dyDescent="0.2">
      <c r="A608" s="396"/>
      <c r="B608" s="371"/>
      <c r="C608" s="1065" t="s">
        <v>513</v>
      </c>
      <c r="D608" s="1065"/>
      <c r="E608" s="1065"/>
      <c r="F608" s="1065"/>
      <c r="G608" s="1065"/>
      <c r="H608" s="1065"/>
      <c r="I608" s="1065"/>
      <c r="J608" s="1065"/>
      <c r="K608" s="1065"/>
      <c r="L608" s="397"/>
      <c r="M608" s="407"/>
      <c r="N608" s="399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  <c r="AA608" s="332"/>
      <c r="AB608" s="332"/>
      <c r="AC608" s="332"/>
      <c r="AD608" s="332"/>
      <c r="AE608" s="332"/>
      <c r="AF608" s="332"/>
      <c r="AG608" s="332"/>
      <c r="AH608" s="332"/>
      <c r="AI608" s="332"/>
      <c r="AJ608" s="367"/>
      <c r="AK608" s="335" t="s">
        <v>513</v>
      </c>
      <c r="AL608" s="367"/>
    </row>
    <row r="609" spans="1:38" x14ac:dyDescent="0.2">
      <c r="A609" s="396"/>
      <c r="B609" s="371"/>
      <c r="C609" s="1065" t="s">
        <v>615</v>
      </c>
      <c r="D609" s="1065"/>
      <c r="E609" s="1065"/>
      <c r="F609" s="1065"/>
      <c r="G609" s="1065"/>
      <c r="H609" s="1065"/>
      <c r="I609" s="1065"/>
      <c r="J609" s="1065"/>
      <c r="K609" s="1065"/>
      <c r="L609" s="397"/>
      <c r="M609" s="407"/>
      <c r="N609" s="399">
        <v>102342</v>
      </c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  <c r="AA609" s="332"/>
      <c r="AB609" s="332"/>
      <c r="AC609" s="332"/>
      <c r="AD609" s="332"/>
      <c r="AE609" s="332"/>
      <c r="AF609" s="332"/>
      <c r="AG609" s="332"/>
      <c r="AH609" s="332"/>
      <c r="AI609" s="332"/>
      <c r="AJ609" s="367"/>
      <c r="AK609" s="335" t="s">
        <v>615</v>
      </c>
      <c r="AL609" s="367"/>
    </row>
    <row r="610" spans="1:38" x14ac:dyDescent="0.2">
      <c r="A610" s="396"/>
      <c r="B610" s="371"/>
      <c r="C610" s="1065" t="s">
        <v>1376</v>
      </c>
      <c r="D610" s="1065"/>
      <c r="E610" s="1065"/>
      <c r="F610" s="1065"/>
      <c r="G610" s="1065"/>
      <c r="H610" s="1065"/>
      <c r="I610" s="1065"/>
      <c r="J610" s="1065"/>
      <c r="K610" s="1065"/>
      <c r="L610" s="397"/>
      <c r="M610" s="407"/>
      <c r="N610" s="399">
        <v>332228</v>
      </c>
      <c r="O610" s="332"/>
      <c r="P610" s="332"/>
      <c r="Q610" s="332"/>
      <c r="R610" s="332"/>
      <c r="S610" s="332"/>
      <c r="T610" s="332"/>
      <c r="U610" s="332"/>
      <c r="V610" s="332"/>
      <c r="W610" s="332"/>
      <c r="X610" s="332"/>
      <c r="Y610" s="332"/>
      <c r="Z610" s="332"/>
      <c r="AA610" s="332"/>
      <c r="AB610" s="332"/>
      <c r="AC610" s="332"/>
      <c r="AD610" s="332"/>
      <c r="AE610" s="332"/>
      <c r="AF610" s="332"/>
      <c r="AG610" s="332"/>
      <c r="AH610" s="332"/>
      <c r="AI610" s="332"/>
      <c r="AJ610" s="367"/>
      <c r="AK610" s="335" t="s">
        <v>1376</v>
      </c>
      <c r="AL610" s="367"/>
    </row>
    <row r="611" spans="1:38" ht="1.5" customHeight="1" x14ac:dyDescent="0.2">
      <c r="B611" s="390"/>
      <c r="C611" s="380"/>
      <c r="D611" s="380"/>
      <c r="E611" s="380"/>
      <c r="F611" s="380"/>
      <c r="G611" s="380"/>
      <c r="H611" s="380"/>
      <c r="I611" s="380"/>
      <c r="J611" s="380"/>
      <c r="K611" s="380"/>
      <c r="L611" s="400"/>
      <c r="M611" s="401"/>
      <c r="N611" s="410"/>
      <c r="O611" s="332"/>
      <c r="P611" s="332"/>
      <c r="Q611" s="332"/>
      <c r="R611" s="332"/>
      <c r="S611" s="332"/>
      <c r="T611" s="332"/>
      <c r="U611" s="332"/>
      <c r="V611" s="332"/>
      <c r="W611" s="332"/>
      <c r="X611" s="332"/>
      <c r="Y611" s="332"/>
      <c r="Z611" s="332"/>
      <c r="AA611" s="332"/>
      <c r="AB611" s="332"/>
      <c r="AC611" s="332"/>
      <c r="AD611" s="332"/>
      <c r="AE611" s="332"/>
      <c r="AF611" s="332"/>
      <c r="AG611" s="332"/>
      <c r="AH611" s="332"/>
      <c r="AI611" s="332"/>
      <c r="AJ611" s="332"/>
      <c r="AK611" s="332"/>
      <c r="AL611" s="332"/>
    </row>
    <row r="612" spans="1:38" ht="53.25" customHeight="1" x14ac:dyDescent="0.2">
      <c r="A612" s="411"/>
      <c r="B612" s="411"/>
      <c r="C612" s="411"/>
      <c r="D612" s="411"/>
      <c r="E612" s="411"/>
      <c r="F612" s="411"/>
      <c r="G612" s="411"/>
      <c r="H612" s="411"/>
      <c r="I612" s="411"/>
      <c r="J612" s="411"/>
      <c r="K612" s="411"/>
      <c r="L612" s="411"/>
      <c r="M612" s="411"/>
      <c r="N612" s="411"/>
      <c r="O612" s="332"/>
      <c r="P612" s="332"/>
      <c r="Q612" s="332"/>
      <c r="R612" s="332"/>
      <c r="S612" s="332"/>
      <c r="T612" s="332"/>
      <c r="U612" s="332"/>
      <c r="V612" s="332"/>
      <c r="W612" s="332"/>
      <c r="X612" s="332"/>
      <c r="Y612" s="332"/>
      <c r="Z612" s="332"/>
      <c r="AA612" s="332"/>
      <c r="AB612" s="332"/>
      <c r="AC612" s="332"/>
      <c r="AD612" s="332"/>
      <c r="AE612" s="332"/>
      <c r="AF612" s="332"/>
      <c r="AG612" s="332"/>
      <c r="AH612" s="332"/>
      <c r="AI612" s="332"/>
      <c r="AJ612" s="332"/>
      <c r="AK612" s="332"/>
      <c r="AL612" s="332"/>
    </row>
    <row r="613" spans="1:38" x14ac:dyDescent="0.2">
      <c r="B613" s="412" t="s">
        <v>376</v>
      </c>
      <c r="C613" s="1066" t="s">
        <v>2744</v>
      </c>
      <c r="D613" s="1066"/>
      <c r="E613" s="1066"/>
      <c r="F613" s="1066"/>
      <c r="G613" s="1066"/>
      <c r="H613" s="1066"/>
      <c r="I613" s="1066"/>
      <c r="J613" s="1066"/>
      <c r="K613" s="1066"/>
      <c r="L613" s="1066"/>
      <c r="O613" s="332"/>
      <c r="P613" s="332"/>
      <c r="Q613" s="332"/>
      <c r="R613" s="332"/>
      <c r="S613" s="332"/>
      <c r="T613" s="332"/>
      <c r="U613" s="332"/>
      <c r="V613" s="332"/>
      <c r="W613" s="332"/>
      <c r="X613" s="332"/>
      <c r="Y613" s="332"/>
      <c r="Z613" s="332"/>
      <c r="AA613" s="332"/>
      <c r="AB613" s="332"/>
      <c r="AC613" s="332"/>
      <c r="AD613" s="332"/>
      <c r="AE613" s="332"/>
      <c r="AF613" s="332"/>
      <c r="AG613" s="332"/>
      <c r="AH613" s="332"/>
      <c r="AI613" s="332"/>
      <c r="AJ613" s="332"/>
      <c r="AK613" s="332"/>
      <c r="AL613" s="332"/>
    </row>
    <row r="614" spans="1:38" ht="13.5" customHeight="1" x14ac:dyDescent="0.2">
      <c r="B614" s="333"/>
      <c r="C614" s="1064" t="s">
        <v>92</v>
      </c>
      <c r="D614" s="1064"/>
      <c r="E614" s="1064"/>
      <c r="F614" s="1064"/>
      <c r="G614" s="1064"/>
      <c r="H614" s="1064"/>
      <c r="I614" s="1064"/>
      <c r="J614" s="1064"/>
      <c r="K614" s="1064"/>
      <c r="L614" s="1064"/>
      <c r="O614" s="332"/>
      <c r="P614" s="332"/>
      <c r="Q614" s="332"/>
      <c r="R614" s="332"/>
      <c r="S614" s="332"/>
      <c r="T614" s="332"/>
      <c r="U614" s="332"/>
      <c r="V614" s="332"/>
      <c r="W614" s="332"/>
      <c r="X614" s="332"/>
      <c r="Y614" s="332"/>
      <c r="Z614" s="332"/>
      <c r="AA614" s="332"/>
      <c r="AB614" s="332"/>
      <c r="AC614" s="332"/>
      <c r="AD614" s="332"/>
      <c r="AE614" s="332"/>
      <c r="AF614" s="332"/>
      <c r="AG614" s="332"/>
      <c r="AH614" s="332"/>
      <c r="AI614" s="332"/>
      <c r="AJ614" s="332"/>
      <c r="AK614" s="332"/>
      <c r="AL614" s="332"/>
    </row>
    <row r="615" spans="1:38" ht="12.75" customHeight="1" x14ac:dyDescent="0.2">
      <c r="B615" s="412" t="s">
        <v>377</v>
      </c>
      <c r="C615" s="1066" t="s">
        <v>2745</v>
      </c>
      <c r="D615" s="1066"/>
      <c r="E615" s="1066"/>
      <c r="F615" s="1066"/>
      <c r="G615" s="1066"/>
      <c r="H615" s="1066"/>
      <c r="I615" s="1066"/>
      <c r="J615" s="1066"/>
      <c r="K615" s="1066"/>
      <c r="L615" s="1066"/>
      <c r="O615" s="332"/>
      <c r="P615" s="332"/>
      <c r="Q615" s="332"/>
      <c r="R615" s="332"/>
      <c r="S615" s="332"/>
      <c r="T615" s="332"/>
      <c r="U615" s="332"/>
      <c r="V615" s="332"/>
      <c r="W615" s="332"/>
      <c r="X615" s="332"/>
      <c r="Y615" s="332"/>
      <c r="Z615" s="332"/>
      <c r="AA615" s="332"/>
      <c r="AB615" s="332"/>
      <c r="AC615" s="332"/>
      <c r="AD615" s="332"/>
      <c r="AE615" s="332"/>
      <c r="AF615" s="332"/>
      <c r="AG615" s="332"/>
      <c r="AH615" s="332"/>
      <c r="AI615" s="332"/>
      <c r="AJ615" s="332"/>
      <c r="AK615" s="332"/>
      <c r="AL615" s="332"/>
    </row>
    <row r="616" spans="1:38" ht="13.5" customHeight="1" x14ac:dyDescent="0.2">
      <c r="C616" s="1064" t="s">
        <v>92</v>
      </c>
      <c r="D616" s="1064"/>
      <c r="E616" s="1064"/>
      <c r="F616" s="1064"/>
      <c r="G616" s="1064"/>
      <c r="H616" s="1064"/>
      <c r="I616" s="1064"/>
      <c r="J616" s="1064"/>
      <c r="K616" s="1064"/>
      <c r="L616" s="1064"/>
      <c r="O616" s="332"/>
      <c r="P616" s="332"/>
      <c r="Q616" s="332"/>
      <c r="R616" s="332"/>
      <c r="S616" s="332"/>
      <c r="T616" s="332"/>
      <c r="U616" s="332"/>
      <c r="V616" s="332"/>
      <c r="W616" s="332"/>
      <c r="X616" s="332"/>
      <c r="Y616" s="332"/>
      <c r="Z616" s="332"/>
      <c r="AA616" s="332"/>
      <c r="AB616" s="332"/>
      <c r="AC616" s="332"/>
      <c r="AD616" s="332"/>
      <c r="AE616" s="332"/>
      <c r="AF616" s="332"/>
      <c r="AG616" s="332"/>
      <c r="AH616" s="332"/>
      <c r="AI616" s="332"/>
      <c r="AJ616" s="332"/>
      <c r="AK616" s="332"/>
      <c r="AL616" s="332"/>
    </row>
    <row r="618" spans="1:38" x14ac:dyDescent="0.2">
      <c r="B618" s="413"/>
      <c r="D618" s="413"/>
      <c r="F618" s="413"/>
      <c r="O618" s="332"/>
      <c r="P618" s="332"/>
      <c r="Q618" s="332"/>
      <c r="R618" s="332"/>
      <c r="S618" s="332"/>
      <c r="T618" s="332"/>
      <c r="U618" s="332"/>
      <c r="V618" s="332"/>
      <c r="W618" s="332"/>
      <c r="X618" s="332"/>
      <c r="Y618" s="332"/>
      <c r="Z618" s="332"/>
      <c r="AA618" s="332"/>
      <c r="AB618" s="332"/>
      <c r="AC618" s="332"/>
      <c r="AD618" s="332"/>
      <c r="AE618" s="332"/>
      <c r="AF618" s="332"/>
      <c r="AG618" s="332"/>
      <c r="AH618" s="332"/>
      <c r="AI618" s="332"/>
      <c r="AJ618" s="332"/>
      <c r="AK618" s="332"/>
      <c r="AL618" s="332"/>
    </row>
    <row r="635" spans="15:38" x14ac:dyDescent="0.2"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2"/>
      <c r="AH635" s="332"/>
      <c r="AI635" s="332"/>
      <c r="AJ635" s="332"/>
      <c r="AK635" s="332"/>
      <c r="AL635" s="332"/>
    </row>
    <row r="636" spans="15:38" x14ac:dyDescent="0.2">
      <c r="O636" s="332"/>
      <c r="P636" s="332"/>
      <c r="Q636" s="332"/>
      <c r="R636" s="332"/>
      <c r="S636" s="332"/>
      <c r="T636" s="332"/>
      <c r="U636" s="332"/>
      <c r="V636" s="332"/>
      <c r="W636" s="332"/>
      <c r="X636" s="332"/>
      <c r="Y636" s="332"/>
      <c r="Z636" s="332"/>
      <c r="AA636" s="332"/>
      <c r="AB636" s="332"/>
      <c r="AC636" s="332"/>
      <c r="AD636" s="332"/>
      <c r="AE636" s="332"/>
      <c r="AF636" s="332"/>
      <c r="AG636" s="332"/>
      <c r="AH636" s="332"/>
      <c r="AI636" s="332"/>
      <c r="AJ636" s="332"/>
      <c r="AK636" s="332"/>
      <c r="AL636" s="332"/>
    </row>
    <row r="639" spans="15:38" x14ac:dyDescent="0.2">
      <c r="O639" s="332"/>
      <c r="P639" s="332"/>
      <c r="Q639" s="332"/>
      <c r="R639" s="332"/>
      <c r="S639" s="332"/>
      <c r="T639" s="332"/>
      <c r="U639" s="332"/>
      <c r="V639" s="332"/>
      <c r="W639" s="332"/>
      <c r="X639" s="332"/>
      <c r="Y639" s="332"/>
      <c r="Z639" s="332"/>
      <c r="AA639" s="332"/>
      <c r="AB639" s="332"/>
      <c r="AC639" s="332"/>
      <c r="AD639" s="332"/>
      <c r="AE639" s="332"/>
      <c r="AF639" s="332"/>
      <c r="AG639" s="332"/>
      <c r="AH639" s="332"/>
      <c r="AI639" s="332"/>
      <c r="AJ639" s="332"/>
      <c r="AK639" s="332"/>
      <c r="AL639" s="332"/>
    </row>
  </sheetData>
  <mergeCells count="557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C59:E59"/>
    <mergeCell ref="C60:E60"/>
    <mergeCell ref="C61:E61"/>
    <mergeCell ref="C62:E62"/>
    <mergeCell ref="C63:N63"/>
    <mergeCell ref="C64:N64"/>
    <mergeCell ref="C53:N53"/>
    <mergeCell ref="C54:N54"/>
    <mergeCell ref="C55:E55"/>
    <mergeCell ref="C56:E56"/>
    <mergeCell ref="C57:E57"/>
    <mergeCell ref="C58:E58"/>
    <mergeCell ref="C71:E71"/>
    <mergeCell ref="C72:E72"/>
    <mergeCell ref="C73:E73"/>
    <mergeCell ref="C74:E74"/>
    <mergeCell ref="C75:E75"/>
    <mergeCell ref="C76:E76"/>
    <mergeCell ref="C65:E65"/>
    <mergeCell ref="C66:E66"/>
    <mergeCell ref="C67:E67"/>
    <mergeCell ref="C68:E68"/>
    <mergeCell ref="C69:E69"/>
    <mergeCell ref="C70:E70"/>
    <mergeCell ref="C83:E83"/>
    <mergeCell ref="C84:E84"/>
    <mergeCell ref="C85:E85"/>
    <mergeCell ref="C86:E86"/>
    <mergeCell ref="C88:N88"/>
    <mergeCell ref="C89:E89"/>
    <mergeCell ref="C77:N77"/>
    <mergeCell ref="C78:N78"/>
    <mergeCell ref="C79:E79"/>
    <mergeCell ref="C80:E80"/>
    <mergeCell ref="C81:E81"/>
    <mergeCell ref="C82:E82"/>
    <mergeCell ref="C96:E96"/>
    <mergeCell ref="C97:E97"/>
    <mergeCell ref="C98:E98"/>
    <mergeCell ref="C99:E99"/>
    <mergeCell ref="C100:N100"/>
    <mergeCell ref="C101:N101"/>
    <mergeCell ref="C90:N90"/>
    <mergeCell ref="C91:N91"/>
    <mergeCell ref="C92:E92"/>
    <mergeCell ref="C93:E93"/>
    <mergeCell ref="C94:E94"/>
    <mergeCell ref="C95:E95"/>
    <mergeCell ref="C108:E108"/>
    <mergeCell ref="C109:E109"/>
    <mergeCell ref="C110:E110"/>
    <mergeCell ref="C111:N111"/>
    <mergeCell ref="C112:N112"/>
    <mergeCell ref="C113:E113"/>
    <mergeCell ref="C102:E102"/>
    <mergeCell ref="C103:E103"/>
    <mergeCell ref="C104:E104"/>
    <mergeCell ref="C105:E105"/>
    <mergeCell ref="C106:E106"/>
    <mergeCell ref="C107:E107"/>
    <mergeCell ref="C120:E120"/>
    <mergeCell ref="C121:E121"/>
    <mergeCell ref="C122:N122"/>
    <mergeCell ref="C123:N123"/>
    <mergeCell ref="C124:E124"/>
    <mergeCell ref="C125:E125"/>
    <mergeCell ref="C114:E114"/>
    <mergeCell ref="C115:E115"/>
    <mergeCell ref="C116:E116"/>
    <mergeCell ref="C117:E117"/>
    <mergeCell ref="C118:E118"/>
    <mergeCell ref="C119:E119"/>
    <mergeCell ref="C132:E132"/>
    <mergeCell ref="C133:E133"/>
    <mergeCell ref="C135:K135"/>
    <mergeCell ref="C136:K136"/>
    <mergeCell ref="C137:K137"/>
    <mergeCell ref="C138:K138"/>
    <mergeCell ref="C126:E126"/>
    <mergeCell ref="C127:E127"/>
    <mergeCell ref="C128:E128"/>
    <mergeCell ref="C129:E129"/>
    <mergeCell ref="C130:E130"/>
    <mergeCell ref="C131:E131"/>
    <mergeCell ref="C145:K145"/>
    <mergeCell ref="C146:K146"/>
    <mergeCell ref="C147:K147"/>
    <mergeCell ref="C148:K148"/>
    <mergeCell ref="C149:K149"/>
    <mergeCell ref="C150:K150"/>
    <mergeCell ref="C139:K139"/>
    <mergeCell ref="C140:K140"/>
    <mergeCell ref="C141:K141"/>
    <mergeCell ref="C142:K142"/>
    <mergeCell ref="C143:K143"/>
    <mergeCell ref="C144:K144"/>
    <mergeCell ref="C157:N157"/>
    <mergeCell ref="C158:E158"/>
    <mergeCell ref="C159:E159"/>
    <mergeCell ref="C160:E160"/>
    <mergeCell ref="C161:E161"/>
    <mergeCell ref="C162:E162"/>
    <mergeCell ref="C151:K151"/>
    <mergeCell ref="C152:K152"/>
    <mergeCell ref="A153:N153"/>
    <mergeCell ref="A154:N154"/>
    <mergeCell ref="C155:E155"/>
    <mergeCell ref="C156:N156"/>
    <mergeCell ref="C169:E169"/>
    <mergeCell ref="C170:E170"/>
    <mergeCell ref="C172:E172"/>
    <mergeCell ref="C173:N173"/>
    <mergeCell ref="C174:N174"/>
    <mergeCell ref="C175:E175"/>
    <mergeCell ref="C163:E163"/>
    <mergeCell ref="C164:E164"/>
    <mergeCell ref="C165:E165"/>
    <mergeCell ref="C166:E166"/>
    <mergeCell ref="C167:E167"/>
    <mergeCell ref="C168:E168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5:E195"/>
    <mergeCell ref="C196:E196"/>
    <mergeCell ref="C197:E197"/>
    <mergeCell ref="C198:E198"/>
    <mergeCell ref="C199:E199"/>
    <mergeCell ref="C200:E200"/>
    <mergeCell ref="C189:E189"/>
    <mergeCell ref="C190:N190"/>
    <mergeCell ref="C191:N191"/>
    <mergeCell ref="C192:E192"/>
    <mergeCell ref="C193:E193"/>
    <mergeCell ref="C194:E194"/>
    <mergeCell ref="C208:N208"/>
    <mergeCell ref="C209:N209"/>
    <mergeCell ref="C210:E210"/>
    <mergeCell ref="C211:E211"/>
    <mergeCell ref="C212:E212"/>
    <mergeCell ref="C213:E213"/>
    <mergeCell ref="C201:E201"/>
    <mergeCell ref="C202:E202"/>
    <mergeCell ref="C203:E203"/>
    <mergeCell ref="C204:E204"/>
    <mergeCell ref="A206:N206"/>
    <mergeCell ref="C207:E207"/>
    <mergeCell ref="C220:E220"/>
    <mergeCell ref="C221:E221"/>
    <mergeCell ref="C222:E222"/>
    <mergeCell ref="C224:E224"/>
    <mergeCell ref="C225:N225"/>
    <mergeCell ref="C226:N226"/>
    <mergeCell ref="C214:E214"/>
    <mergeCell ref="C215:E215"/>
    <mergeCell ref="C216:E216"/>
    <mergeCell ref="C217:E217"/>
    <mergeCell ref="C218:E218"/>
    <mergeCell ref="C219:E219"/>
    <mergeCell ref="C233:E233"/>
    <mergeCell ref="C234:E234"/>
    <mergeCell ref="C235:E235"/>
    <mergeCell ref="C236:E236"/>
    <mergeCell ref="C237:E237"/>
    <mergeCell ref="C238:E238"/>
    <mergeCell ref="C227:E227"/>
    <mergeCell ref="C228:E228"/>
    <mergeCell ref="C229:E229"/>
    <mergeCell ref="C230:E230"/>
    <mergeCell ref="C231:E231"/>
    <mergeCell ref="C232:E232"/>
    <mergeCell ref="C245:E245"/>
    <mergeCell ref="C246:E246"/>
    <mergeCell ref="C247:E247"/>
    <mergeCell ref="C248:E248"/>
    <mergeCell ref="C249:E249"/>
    <mergeCell ref="C250:E250"/>
    <mergeCell ref="C239:E239"/>
    <mergeCell ref="C240:N240"/>
    <mergeCell ref="C241:E241"/>
    <mergeCell ref="C242:E242"/>
    <mergeCell ref="C243:E243"/>
    <mergeCell ref="C244:E244"/>
    <mergeCell ref="C257:E257"/>
    <mergeCell ref="C258:E258"/>
    <mergeCell ref="C259:E259"/>
    <mergeCell ref="C260:E260"/>
    <mergeCell ref="C261:E261"/>
    <mergeCell ref="C262:E262"/>
    <mergeCell ref="C251:E251"/>
    <mergeCell ref="C252:E252"/>
    <mergeCell ref="C253:E253"/>
    <mergeCell ref="C254:N254"/>
    <mergeCell ref="C255:N255"/>
    <mergeCell ref="C256:E256"/>
    <mergeCell ref="C269:E269"/>
    <mergeCell ref="C271:E271"/>
    <mergeCell ref="C273:E273"/>
    <mergeCell ref="C275:N275"/>
    <mergeCell ref="C276:N276"/>
    <mergeCell ref="C277:N277"/>
    <mergeCell ref="C263:E263"/>
    <mergeCell ref="C264:E264"/>
    <mergeCell ref="C265:E265"/>
    <mergeCell ref="C266:E266"/>
    <mergeCell ref="C267:E267"/>
    <mergeCell ref="C268:E268"/>
    <mergeCell ref="C284:E284"/>
    <mergeCell ref="C285:E285"/>
    <mergeCell ref="C286:E286"/>
    <mergeCell ref="C287:E287"/>
    <mergeCell ref="C288:E288"/>
    <mergeCell ref="C289:E289"/>
    <mergeCell ref="A278:N278"/>
    <mergeCell ref="C279:E279"/>
    <mergeCell ref="C280:N280"/>
    <mergeCell ref="C281:E281"/>
    <mergeCell ref="C282:E282"/>
    <mergeCell ref="C283:E283"/>
    <mergeCell ref="C297:N297"/>
    <mergeCell ref="C298:N298"/>
    <mergeCell ref="C299:E299"/>
    <mergeCell ref="C300:E300"/>
    <mergeCell ref="C301:E301"/>
    <mergeCell ref="C302:E302"/>
    <mergeCell ref="C290:E290"/>
    <mergeCell ref="C291:E291"/>
    <mergeCell ref="C292:E292"/>
    <mergeCell ref="C294:N294"/>
    <mergeCell ref="C295:N295"/>
    <mergeCell ref="C296:E296"/>
    <mergeCell ref="C309:E309"/>
    <mergeCell ref="C310:E310"/>
    <mergeCell ref="C311:E311"/>
    <mergeCell ref="C314:K314"/>
    <mergeCell ref="C315:K315"/>
    <mergeCell ref="C316:K316"/>
    <mergeCell ref="C303:E303"/>
    <mergeCell ref="C304:E304"/>
    <mergeCell ref="C305:E305"/>
    <mergeCell ref="C306:E306"/>
    <mergeCell ref="C307:E307"/>
    <mergeCell ref="C308:E308"/>
    <mergeCell ref="C323:K323"/>
    <mergeCell ref="C324:K324"/>
    <mergeCell ref="C325:K325"/>
    <mergeCell ref="C326:K326"/>
    <mergeCell ref="C327:K327"/>
    <mergeCell ref="C328:K328"/>
    <mergeCell ref="C317:K317"/>
    <mergeCell ref="C318:K318"/>
    <mergeCell ref="C319:K319"/>
    <mergeCell ref="C320:K320"/>
    <mergeCell ref="C321:K321"/>
    <mergeCell ref="C322:K322"/>
    <mergeCell ref="C335:K335"/>
    <mergeCell ref="C336:K336"/>
    <mergeCell ref="C337:K337"/>
    <mergeCell ref="C338:K338"/>
    <mergeCell ref="C339:K339"/>
    <mergeCell ref="C340:K340"/>
    <mergeCell ref="C329:K329"/>
    <mergeCell ref="C330:K330"/>
    <mergeCell ref="C331:K331"/>
    <mergeCell ref="C332:K332"/>
    <mergeCell ref="C333:K333"/>
    <mergeCell ref="C334:K334"/>
    <mergeCell ref="C347:N347"/>
    <mergeCell ref="C348:N348"/>
    <mergeCell ref="C349:E349"/>
    <mergeCell ref="C350:E350"/>
    <mergeCell ref="C351:E351"/>
    <mergeCell ref="C352:E352"/>
    <mergeCell ref="C341:K341"/>
    <mergeCell ref="C342:K342"/>
    <mergeCell ref="C343:K343"/>
    <mergeCell ref="A344:N344"/>
    <mergeCell ref="A345:N345"/>
    <mergeCell ref="C346:E346"/>
    <mergeCell ref="C359:E359"/>
    <mergeCell ref="C360:E360"/>
    <mergeCell ref="C361:E361"/>
    <mergeCell ref="C362:E362"/>
    <mergeCell ref="C363:E363"/>
    <mergeCell ref="C364:E364"/>
    <mergeCell ref="C353:E353"/>
    <mergeCell ref="C354:E354"/>
    <mergeCell ref="C355:E355"/>
    <mergeCell ref="C356:E356"/>
    <mergeCell ref="C357:E357"/>
    <mergeCell ref="C358:E358"/>
    <mergeCell ref="C378:E378"/>
    <mergeCell ref="C379:N379"/>
    <mergeCell ref="C380:E380"/>
    <mergeCell ref="C381:E381"/>
    <mergeCell ref="C382:E382"/>
    <mergeCell ref="C383:E383"/>
    <mergeCell ref="C366:E366"/>
    <mergeCell ref="C368:E368"/>
    <mergeCell ref="C370:E370"/>
    <mergeCell ref="C372:E372"/>
    <mergeCell ref="C374:E374"/>
    <mergeCell ref="C376:E376"/>
    <mergeCell ref="C390:E390"/>
    <mergeCell ref="C391:E391"/>
    <mergeCell ref="C392:E392"/>
    <mergeCell ref="C393:E393"/>
    <mergeCell ref="C395:E395"/>
    <mergeCell ref="C397:N397"/>
    <mergeCell ref="C384:E384"/>
    <mergeCell ref="C385:E385"/>
    <mergeCell ref="C386:E386"/>
    <mergeCell ref="C387:E387"/>
    <mergeCell ref="C388:E388"/>
    <mergeCell ref="C389:E389"/>
    <mergeCell ref="C404:E404"/>
    <mergeCell ref="C405:E405"/>
    <mergeCell ref="C406:E406"/>
    <mergeCell ref="C407:E407"/>
    <mergeCell ref="C408:E408"/>
    <mergeCell ref="C409:E409"/>
    <mergeCell ref="C398:E398"/>
    <mergeCell ref="C399:N399"/>
    <mergeCell ref="C400:N400"/>
    <mergeCell ref="C401:E401"/>
    <mergeCell ref="C402:E402"/>
    <mergeCell ref="C403:E403"/>
    <mergeCell ref="C417:E417"/>
    <mergeCell ref="C419:E419"/>
    <mergeCell ref="C421:E421"/>
    <mergeCell ref="C423:E423"/>
    <mergeCell ref="C425:E425"/>
    <mergeCell ref="C427:E427"/>
    <mergeCell ref="C410:E410"/>
    <mergeCell ref="C411:E411"/>
    <mergeCell ref="C412:E412"/>
    <mergeCell ref="C413:E413"/>
    <mergeCell ref="C414:E414"/>
    <mergeCell ref="C415:E415"/>
    <mergeCell ref="C438:N438"/>
    <mergeCell ref="C439:N439"/>
    <mergeCell ref="C440:E440"/>
    <mergeCell ref="C441:E441"/>
    <mergeCell ref="C442:E442"/>
    <mergeCell ref="C443:E443"/>
    <mergeCell ref="C429:E429"/>
    <mergeCell ref="C431:E431"/>
    <mergeCell ref="C433:E433"/>
    <mergeCell ref="C435:N435"/>
    <mergeCell ref="C436:N436"/>
    <mergeCell ref="C437:E437"/>
    <mergeCell ref="C450:E450"/>
    <mergeCell ref="C451:E451"/>
    <mergeCell ref="C452:E452"/>
    <mergeCell ref="C453:N453"/>
    <mergeCell ref="C454:N454"/>
    <mergeCell ref="C455:N455"/>
    <mergeCell ref="C444:E444"/>
    <mergeCell ref="C445:E445"/>
    <mergeCell ref="C446:E446"/>
    <mergeCell ref="C447:E447"/>
    <mergeCell ref="C448:E448"/>
    <mergeCell ref="C449:E449"/>
    <mergeCell ref="C462:E462"/>
    <mergeCell ref="C463:E463"/>
    <mergeCell ref="C464:E464"/>
    <mergeCell ref="C465:E465"/>
    <mergeCell ref="C466:E466"/>
    <mergeCell ref="C467:E467"/>
    <mergeCell ref="C456:E456"/>
    <mergeCell ref="C457:E457"/>
    <mergeCell ref="C458:E458"/>
    <mergeCell ref="C459:E459"/>
    <mergeCell ref="C460:E460"/>
    <mergeCell ref="C461:E461"/>
    <mergeCell ref="C475:E475"/>
    <mergeCell ref="C476:E476"/>
    <mergeCell ref="C477:E477"/>
    <mergeCell ref="C478:E478"/>
    <mergeCell ref="C479:E479"/>
    <mergeCell ref="C480:E480"/>
    <mergeCell ref="C468:E468"/>
    <mergeCell ref="C470:N470"/>
    <mergeCell ref="C471:E471"/>
    <mergeCell ref="C472:N472"/>
    <mergeCell ref="C473:N473"/>
    <mergeCell ref="C474:E474"/>
    <mergeCell ref="C487:E487"/>
    <mergeCell ref="C488:E488"/>
    <mergeCell ref="C489:E489"/>
    <mergeCell ref="C490:E490"/>
    <mergeCell ref="C491:E491"/>
    <mergeCell ref="C492:E492"/>
    <mergeCell ref="C481:E481"/>
    <mergeCell ref="C482:E482"/>
    <mergeCell ref="C483:N483"/>
    <mergeCell ref="C484:E484"/>
    <mergeCell ref="C485:E485"/>
    <mergeCell ref="C486:E486"/>
    <mergeCell ref="C500:E500"/>
    <mergeCell ref="C501:E501"/>
    <mergeCell ref="C502:E502"/>
    <mergeCell ref="C503:E503"/>
    <mergeCell ref="C504:E504"/>
    <mergeCell ref="C505:E505"/>
    <mergeCell ref="C493:E493"/>
    <mergeCell ref="C494:E494"/>
    <mergeCell ref="C495:E495"/>
    <mergeCell ref="C496:E496"/>
    <mergeCell ref="C498:E498"/>
    <mergeCell ref="C499:N499"/>
    <mergeCell ref="C513:K513"/>
    <mergeCell ref="C514:K514"/>
    <mergeCell ref="C515:K515"/>
    <mergeCell ref="C516:K516"/>
    <mergeCell ref="C517:K517"/>
    <mergeCell ref="C518:K518"/>
    <mergeCell ref="C506:E506"/>
    <mergeCell ref="C508:K508"/>
    <mergeCell ref="C509:K509"/>
    <mergeCell ref="C510:K510"/>
    <mergeCell ref="C511:K511"/>
    <mergeCell ref="C512:K512"/>
    <mergeCell ref="C525:K525"/>
    <mergeCell ref="C526:K526"/>
    <mergeCell ref="C527:K527"/>
    <mergeCell ref="A528:N528"/>
    <mergeCell ref="A529:N529"/>
    <mergeCell ref="C530:E530"/>
    <mergeCell ref="C519:K519"/>
    <mergeCell ref="C520:K520"/>
    <mergeCell ref="C521:K521"/>
    <mergeCell ref="C522:K522"/>
    <mergeCell ref="C523:K523"/>
    <mergeCell ref="C524:K524"/>
    <mergeCell ref="C538:E538"/>
    <mergeCell ref="C540:N540"/>
    <mergeCell ref="A541:N541"/>
    <mergeCell ref="C542:E542"/>
    <mergeCell ref="C544:N544"/>
    <mergeCell ref="A545:N545"/>
    <mergeCell ref="C531:N531"/>
    <mergeCell ref="C532:N532"/>
    <mergeCell ref="A533:N533"/>
    <mergeCell ref="C534:E534"/>
    <mergeCell ref="C536:N536"/>
    <mergeCell ref="A537:N537"/>
    <mergeCell ref="C555:N555"/>
    <mergeCell ref="C556:N556"/>
    <mergeCell ref="A557:N557"/>
    <mergeCell ref="C558:E558"/>
    <mergeCell ref="A560:N560"/>
    <mergeCell ref="C561:E561"/>
    <mergeCell ref="C546:E546"/>
    <mergeCell ref="C548:N548"/>
    <mergeCell ref="A549:N549"/>
    <mergeCell ref="C550:E550"/>
    <mergeCell ref="C552:N552"/>
    <mergeCell ref="C553:E553"/>
    <mergeCell ref="C571:K571"/>
    <mergeCell ref="C572:K572"/>
    <mergeCell ref="C573:K573"/>
    <mergeCell ref="C574:K574"/>
    <mergeCell ref="C575:K575"/>
    <mergeCell ref="C576:K576"/>
    <mergeCell ref="A563:N563"/>
    <mergeCell ref="C564:E564"/>
    <mergeCell ref="C567:K567"/>
    <mergeCell ref="C568:K568"/>
    <mergeCell ref="C569:K569"/>
    <mergeCell ref="C570:K570"/>
    <mergeCell ref="C584:K584"/>
    <mergeCell ref="C585:K585"/>
    <mergeCell ref="C586:K586"/>
    <mergeCell ref="C587:K587"/>
    <mergeCell ref="C588:K588"/>
    <mergeCell ref="C589:K589"/>
    <mergeCell ref="C577:K577"/>
    <mergeCell ref="C579:K579"/>
    <mergeCell ref="C580:K580"/>
    <mergeCell ref="C581:K581"/>
    <mergeCell ref="C582:K582"/>
    <mergeCell ref="C583:K583"/>
    <mergeCell ref="C596:K596"/>
    <mergeCell ref="C597:K597"/>
    <mergeCell ref="C598:K598"/>
    <mergeCell ref="C599:K599"/>
    <mergeCell ref="C600:K600"/>
    <mergeCell ref="C601:K601"/>
    <mergeCell ref="C590:K590"/>
    <mergeCell ref="C591:K591"/>
    <mergeCell ref="C592:K592"/>
    <mergeCell ref="C593:K593"/>
    <mergeCell ref="C594:K594"/>
    <mergeCell ref="C595:K595"/>
    <mergeCell ref="C616:L616"/>
    <mergeCell ref="C608:K608"/>
    <mergeCell ref="C609:K609"/>
    <mergeCell ref="C610:K610"/>
    <mergeCell ref="C613:L613"/>
    <mergeCell ref="C614:L614"/>
    <mergeCell ref="C615:L615"/>
    <mergeCell ref="C602:K602"/>
    <mergeCell ref="C603:K603"/>
    <mergeCell ref="C604:K604"/>
    <mergeCell ref="C605:K605"/>
    <mergeCell ref="C606:K606"/>
    <mergeCell ref="C607:K607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14" orientation="landscape" useFirstPageNumber="1" r:id="rId1"/>
  <headerFooter>
    <oddFooter>&amp;R&amp;8&amp;P</oddFooter>
  </headerFooter>
  <rowBreaks count="1" manualBreakCount="1">
    <brk id="34" max="638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95"/>
  <sheetViews>
    <sheetView topLeftCell="A439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30" width="34.140625" style="335" hidden="1" customWidth="1"/>
    <col min="31" max="33" width="84.42578125" style="335" hidden="1" customWidth="1"/>
    <col min="34" max="34" width="138.42578125" style="335" hidden="1" customWidth="1"/>
    <col min="35" max="35" width="110.1406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5651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5652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42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42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5253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1570.58</v>
      </c>
      <c r="D28" s="352" t="s">
        <v>5653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1570.58</v>
      </c>
      <c r="D30" s="352" t="s">
        <v>5653</v>
      </c>
      <c r="E30" s="340" t="s">
        <v>401</v>
      </c>
      <c r="G30" s="332" t="s">
        <v>404</v>
      </c>
      <c r="L30" s="351">
        <v>0</v>
      </c>
      <c r="M30" s="352" t="s">
        <v>5654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4306.54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70.48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4666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4666</v>
      </c>
    </row>
    <row r="40" spans="1:28" s="332" customFormat="1" ht="45" x14ac:dyDescent="0.2">
      <c r="A40" s="362" t="s">
        <v>423</v>
      </c>
      <c r="B40" s="363" t="s">
        <v>4973</v>
      </c>
      <c r="C40" s="1068" t="s">
        <v>4974</v>
      </c>
      <c r="D40" s="1068"/>
      <c r="E40" s="1068"/>
      <c r="F40" s="364" t="s">
        <v>648</v>
      </c>
      <c r="G40" s="364"/>
      <c r="H40" s="364"/>
      <c r="I40" s="364" t="s">
        <v>5655</v>
      </c>
      <c r="J40" s="365"/>
      <c r="K40" s="364"/>
      <c r="L40" s="365"/>
      <c r="M40" s="364"/>
      <c r="N40" s="366"/>
      <c r="V40" s="361"/>
      <c r="W40" s="367" t="s">
        <v>4974</v>
      </c>
    </row>
    <row r="41" spans="1:28" s="332" customFormat="1" ht="12" x14ac:dyDescent="0.2">
      <c r="A41" s="368"/>
      <c r="B41" s="369"/>
      <c r="C41" s="1065" t="s">
        <v>5656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5656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3350</v>
      </c>
      <c r="K43" s="373" t="s">
        <v>436</v>
      </c>
      <c r="L43" s="374">
        <v>2503.29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452.25</v>
      </c>
      <c r="K44" s="373" t="s">
        <v>436</v>
      </c>
      <c r="L44" s="374">
        <v>337.94</v>
      </c>
      <c r="M44" s="373"/>
      <c r="N44" s="375"/>
      <c r="V44" s="361"/>
      <c r="W44" s="367"/>
      <c r="Z44" s="335" t="s">
        <v>438</v>
      </c>
    </row>
    <row r="45" spans="1:28" s="332" customFormat="1" ht="12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4977</v>
      </c>
      <c r="H45" s="373" t="s">
        <v>436</v>
      </c>
      <c r="I45" s="373" t="s">
        <v>5657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3350</v>
      </c>
      <c r="K46" s="376"/>
      <c r="L46" s="377">
        <v>2503.29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337.94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310.89999999999998</v>
      </c>
      <c r="M48" s="373"/>
      <c r="N48" s="375"/>
      <c r="V48" s="361"/>
      <c r="W48" s="367"/>
      <c r="AA48" s="335" t="s">
        <v>653</v>
      </c>
    </row>
    <row r="49" spans="1:29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155.44999999999999</v>
      </c>
      <c r="M49" s="373"/>
      <c r="N49" s="375"/>
      <c r="V49" s="361"/>
      <c r="W49" s="367"/>
      <c r="AA49" s="335" t="s">
        <v>656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2969.64</v>
      </c>
      <c r="M50" s="376"/>
      <c r="N50" s="366"/>
      <c r="V50" s="361"/>
      <c r="W50" s="367"/>
      <c r="AC50" s="367" t="s">
        <v>459</v>
      </c>
    </row>
    <row r="51" spans="1:29" s="332" customFormat="1" ht="45" x14ac:dyDescent="0.2">
      <c r="A51" s="362" t="s">
        <v>434</v>
      </c>
      <c r="B51" s="363" t="s">
        <v>658</v>
      </c>
      <c r="C51" s="1068" t="s">
        <v>659</v>
      </c>
      <c r="D51" s="1068"/>
      <c r="E51" s="1068"/>
      <c r="F51" s="364" t="s">
        <v>660</v>
      </c>
      <c r="G51" s="364"/>
      <c r="H51" s="364"/>
      <c r="I51" s="364" t="s">
        <v>5658</v>
      </c>
      <c r="J51" s="365"/>
      <c r="K51" s="364"/>
      <c r="L51" s="365"/>
      <c r="M51" s="364"/>
      <c r="N51" s="366"/>
      <c r="V51" s="361"/>
      <c r="W51" s="367" t="s">
        <v>659</v>
      </c>
      <c r="AC51" s="367"/>
    </row>
    <row r="52" spans="1:29" s="332" customFormat="1" ht="12" x14ac:dyDescent="0.2">
      <c r="A52" s="368"/>
      <c r="B52" s="369"/>
      <c r="C52" s="1065" t="s">
        <v>5659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5659</v>
      </c>
      <c r="AC52" s="367"/>
    </row>
    <row r="53" spans="1:29" s="332" customFormat="1" ht="22.5" x14ac:dyDescent="0.2">
      <c r="A53" s="370"/>
      <c r="B53" s="371" t="s">
        <v>663</v>
      </c>
      <c r="C53" s="1065" t="s">
        <v>664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664</v>
      </c>
      <c r="AC53" s="367"/>
    </row>
    <row r="54" spans="1:29" s="332" customFormat="1" ht="33.75" x14ac:dyDescent="0.2">
      <c r="A54" s="370"/>
      <c r="B54" s="371" t="s">
        <v>430</v>
      </c>
      <c r="C54" s="1065" t="s">
        <v>431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Y54" s="335" t="s">
        <v>431</v>
      </c>
      <c r="AC54" s="367"/>
    </row>
    <row r="55" spans="1:29" s="332" customFormat="1" ht="12" x14ac:dyDescent="0.2">
      <c r="A55" s="372"/>
      <c r="B55" s="371" t="s">
        <v>423</v>
      </c>
      <c r="C55" s="1065" t="s">
        <v>432</v>
      </c>
      <c r="D55" s="1065"/>
      <c r="E55" s="1065"/>
      <c r="F55" s="373"/>
      <c r="G55" s="373"/>
      <c r="H55" s="373"/>
      <c r="I55" s="373"/>
      <c r="J55" s="374">
        <v>1934.4</v>
      </c>
      <c r="K55" s="373" t="s">
        <v>665</v>
      </c>
      <c r="L55" s="374">
        <v>2257.44</v>
      </c>
      <c r="M55" s="373"/>
      <c r="N55" s="375"/>
      <c r="V55" s="361"/>
      <c r="W55" s="367"/>
      <c r="Z55" s="335" t="s">
        <v>432</v>
      </c>
      <c r="AC55" s="367"/>
    </row>
    <row r="56" spans="1:29" s="332" customFormat="1" ht="12" x14ac:dyDescent="0.2">
      <c r="A56" s="372"/>
      <c r="B56" s="371"/>
      <c r="C56" s="1065" t="s">
        <v>443</v>
      </c>
      <c r="D56" s="1065"/>
      <c r="E56" s="1065"/>
      <c r="F56" s="373" t="s">
        <v>444</v>
      </c>
      <c r="G56" s="373" t="s">
        <v>666</v>
      </c>
      <c r="H56" s="373" t="s">
        <v>665</v>
      </c>
      <c r="I56" s="373" t="s">
        <v>5660</v>
      </c>
      <c r="J56" s="374"/>
      <c r="K56" s="373"/>
      <c r="L56" s="374"/>
      <c r="M56" s="373"/>
      <c r="N56" s="375"/>
      <c r="V56" s="361"/>
      <c r="W56" s="367"/>
      <c r="AA56" s="335" t="s">
        <v>443</v>
      </c>
      <c r="AC56" s="367"/>
    </row>
    <row r="57" spans="1:29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1934.4</v>
      </c>
      <c r="K57" s="376"/>
      <c r="L57" s="377">
        <v>2257.44</v>
      </c>
      <c r="M57" s="376"/>
      <c r="N57" s="378"/>
      <c r="V57" s="361"/>
      <c r="W57" s="367"/>
      <c r="AB57" s="335" t="s">
        <v>450</v>
      </c>
      <c r="AC57" s="367"/>
    </row>
    <row r="58" spans="1:29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2257.44</v>
      </c>
      <c r="M58" s="373"/>
      <c r="N58" s="375"/>
      <c r="V58" s="361"/>
      <c r="W58" s="367"/>
      <c r="AA58" s="335" t="s">
        <v>451</v>
      </c>
      <c r="AC58" s="367"/>
    </row>
    <row r="59" spans="1:29" s="332" customFormat="1" ht="22.5" x14ac:dyDescent="0.2">
      <c r="A59" s="372"/>
      <c r="B59" s="371" t="s">
        <v>668</v>
      </c>
      <c r="C59" s="1065" t="s">
        <v>669</v>
      </c>
      <c r="D59" s="1065"/>
      <c r="E59" s="1065"/>
      <c r="F59" s="373" t="s">
        <v>454</v>
      </c>
      <c r="G59" s="373" t="s">
        <v>670</v>
      </c>
      <c r="H59" s="373"/>
      <c r="I59" s="373" t="s">
        <v>670</v>
      </c>
      <c r="J59" s="374"/>
      <c r="K59" s="373"/>
      <c r="L59" s="374">
        <v>2009.12</v>
      </c>
      <c r="M59" s="373"/>
      <c r="N59" s="375"/>
      <c r="V59" s="361"/>
      <c r="W59" s="367"/>
      <c r="AA59" s="335" t="s">
        <v>669</v>
      </c>
      <c r="AC59" s="367"/>
    </row>
    <row r="60" spans="1:29" s="332" customFormat="1" ht="22.5" x14ac:dyDescent="0.2">
      <c r="A60" s="372"/>
      <c r="B60" s="371" t="s">
        <v>671</v>
      </c>
      <c r="C60" s="1065" t="s">
        <v>672</v>
      </c>
      <c r="D60" s="1065"/>
      <c r="E60" s="1065"/>
      <c r="F60" s="373" t="s">
        <v>454</v>
      </c>
      <c r="G60" s="373" t="s">
        <v>673</v>
      </c>
      <c r="H60" s="373"/>
      <c r="I60" s="373" t="s">
        <v>673</v>
      </c>
      <c r="J60" s="374"/>
      <c r="K60" s="373"/>
      <c r="L60" s="374">
        <v>902.98</v>
      </c>
      <c r="M60" s="373"/>
      <c r="N60" s="375"/>
      <c r="V60" s="361"/>
      <c r="W60" s="367"/>
      <c r="AA60" s="335" t="s">
        <v>672</v>
      </c>
      <c r="AC60" s="367"/>
    </row>
    <row r="61" spans="1:29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5169.54</v>
      </c>
      <c r="M61" s="376"/>
      <c r="N61" s="366"/>
      <c r="V61" s="361"/>
      <c r="W61" s="367"/>
      <c r="AC61" s="367" t="s">
        <v>459</v>
      </c>
    </row>
    <row r="62" spans="1:29" s="332" customFormat="1" ht="22.5" x14ac:dyDescent="0.2">
      <c r="A62" s="362" t="s">
        <v>437</v>
      </c>
      <c r="B62" s="363" t="s">
        <v>4982</v>
      </c>
      <c r="C62" s="1068" t="s">
        <v>4983</v>
      </c>
      <c r="D62" s="1068"/>
      <c r="E62" s="1068"/>
      <c r="F62" s="364" t="s">
        <v>4984</v>
      </c>
      <c r="G62" s="364"/>
      <c r="H62" s="364"/>
      <c r="I62" s="364" t="s">
        <v>2619</v>
      </c>
      <c r="J62" s="365"/>
      <c r="K62" s="364"/>
      <c r="L62" s="365"/>
      <c r="M62" s="364"/>
      <c r="N62" s="366"/>
      <c r="V62" s="361"/>
      <c r="W62" s="367" t="s">
        <v>4983</v>
      </c>
      <c r="AC62" s="367"/>
    </row>
    <row r="63" spans="1:29" s="332" customFormat="1" ht="12" x14ac:dyDescent="0.2">
      <c r="A63" s="368"/>
      <c r="B63" s="369"/>
      <c r="C63" s="1065" t="s">
        <v>5661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5661</v>
      </c>
      <c r="AC63" s="367"/>
    </row>
    <row r="64" spans="1:29" s="332" customFormat="1" ht="33.75" x14ac:dyDescent="0.2">
      <c r="A64" s="370"/>
      <c r="B64" s="371" t="s">
        <v>430</v>
      </c>
      <c r="C64" s="1065" t="s">
        <v>431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Y64" s="335" t="s">
        <v>431</v>
      </c>
      <c r="AC64" s="367"/>
    </row>
    <row r="65" spans="1:30" s="332" customFormat="1" ht="12" x14ac:dyDescent="0.2">
      <c r="A65" s="372"/>
      <c r="B65" s="371" t="s">
        <v>423</v>
      </c>
      <c r="C65" s="1065" t="s">
        <v>432</v>
      </c>
      <c r="D65" s="1065"/>
      <c r="E65" s="1065"/>
      <c r="F65" s="373"/>
      <c r="G65" s="373"/>
      <c r="H65" s="373"/>
      <c r="I65" s="373"/>
      <c r="J65" s="374">
        <v>83.33</v>
      </c>
      <c r="K65" s="373" t="s">
        <v>436</v>
      </c>
      <c r="L65" s="374">
        <v>30.21</v>
      </c>
      <c r="M65" s="373"/>
      <c r="N65" s="375"/>
      <c r="V65" s="361"/>
      <c r="W65" s="367"/>
      <c r="Z65" s="335" t="s">
        <v>432</v>
      </c>
      <c r="AC65" s="367"/>
    </row>
    <row r="66" spans="1:30" s="332" customFormat="1" ht="12" x14ac:dyDescent="0.2">
      <c r="A66" s="372"/>
      <c r="B66" s="371" t="s">
        <v>434</v>
      </c>
      <c r="C66" s="1065" t="s">
        <v>435</v>
      </c>
      <c r="D66" s="1065"/>
      <c r="E66" s="1065"/>
      <c r="F66" s="373"/>
      <c r="G66" s="373"/>
      <c r="H66" s="373"/>
      <c r="I66" s="373"/>
      <c r="J66" s="374">
        <v>28.8</v>
      </c>
      <c r="K66" s="373" t="s">
        <v>436</v>
      </c>
      <c r="L66" s="374">
        <v>10.44</v>
      </c>
      <c r="M66" s="373"/>
      <c r="N66" s="375"/>
      <c r="V66" s="361"/>
      <c r="W66" s="367"/>
      <c r="Z66" s="335" t="s">
        <v>435</v>
      </c>
      <c r="AC66" s="367"/>
    </row>
    <row r="67" spans="1:30" s="332" customFormat="1" ht="12" x14ac:dyDescent="0.2">
      <c r="A67" s="372"/>
      <c r="B67" s="371" t="s">
        <v>437</v>
      </c>
      <c r="C67" s="1065" t="s">
        <v>438</v>
      </c>
      <c r="D67" s="1065"/>
      <c r="E67" s="1065"/>
      <c r="F67" s="373"/>
      <c r="G67" s="373"/>
      <c r="H67" s="373"/>
      <c r="I67" s="373"/>
      <c r="J67" s="374">
        <v>3.22</v>
      </c>
      <c r="K67" s="373" t="s">
        <v>436</v>
      </c>
      <c r="L67" s="374">
        <v>1.17</v>
      </c>
      <c r="M67" s="373"/>
      <c r="N67" s="375"/>
      <c r="V67" s="361"/>
      <c r="W67" s="367"/>
      <c r="Z67" s="335" t="s">
        <v>438</v>
      </c>
      <c r="AC67" s="367"/>
    </row>
    <row r="68" spans="1:30" s="332" customFormat="1" ht="22.5" x14ac:dyDescent="0.2">
      <c r="A68" s="368"/>
      <c r="B68" s="381" t="s">
        <v>2298</v>
      </c>
      <c r="C68" s="1076" t="s">
        <v>2299</v>
      </c>
      <c r="D68" s="1076"/>
      <c r="E68" s="1076"/>
      <c r="F68" s="382" t="s">
        <v>644</v>
      </c>
      <c r="G68" s="382" t="s">
        <v>529</v>
      </c>
      <c r="H68" s="382"/>
      <c r="I68" s="382" t="s">
        <v>5662</v>
      </c>
      <c r="J68" s="371"/>
      <c r="K68" s="373"/>
      <c r="L68" s="374"/>
      <c r="M68" s="373"/>
      <c r="N68" s="383"/>
      <c r="V68" s="361"/>
      <c r="W68" s="367"/>
      <c r="AC68" s="367"/>
      <c r="AD68" s="384" t="s">
        <v>2299</v>
      </c>
    </row>
    <row r="69" spans="1:30" s="332" customFormat="1" ht="12" x14ac:dyDescent="0.2">
      <c r="A69" s="372"/>
      <c r="B69" s="371"/>
      <c r="C69" s="1065" t="s">
        <v>443</v>
      </c>
      <c r="D69" s="1065"/>
      <c r="E69" s="1065"/>
      <c r="F69" s="373" t="s">
        <v>444</v>
      </c>
      <c r="G69" s="373" t="s">
        <v>4987</v>
      </c>
      <c r="H69" s="373" t="s">
        <v>436</v>
      </c>
      <c r="I69" s="373" t="s">
        <v>5663</v>
      </c>
      <c r="J69" s="374"/>
      <c r="K69" s="373"/>
      <c r="L69" s="374"/>
      <c r="M69" s="373"/>
      <c r="N69" s="375"/>
      <c r="V69" s="361"/>
      <c r="W69" s="367"/>
      <c r="AA69" s="335" t="s">
        <v>443</v>
      </c>
      <c r="AC69" s="367"/>
      <c r="AD69" s="384"/>
    </row>
    <row r="70" spans="1:30" s="332" customFormat="1" ht="12" x14ac:dyDescent="0.2">
      <c r="A70" s="372"/>
      <c r="B70" s="371"/>
      <c r="C70" s="1065" t="s">
        <v>447</v>
      </c>
      <c r="D70" s="1065"/>
      <c r="E70" s="1065"/>
      <c r="F70" s="373" t="s">
        <v>444</v>
      </c>
      <c r="G70" s="373" t="s">
        <v>933</v>
      </c>
      <c r="H70" s="373" t="s">
        <v>436</v>
      </c>
      <c r="I70" s="373" t="s">
        <v>5664</v>
      </c>
      <c r="J70" s="374"/>
      <c r="K70" s="373"/>
      <c r="L70" s="374"/>
      <c r="M70" s="373"/>
      <c r="N70" s="375"/>
      <c r="V70" s="361"/>
      <c r="W70" s="367"/>
      <c r="AA70" s="335" t="s">
        <v>447</v>
      </c>
      <c r="AC70" s="367"/>
      <c r="AD70" s="384"/>
    </row>
    <row r="71" spans="1:30" s="332" customFormat="1" ht="12" x14ac:dyDescent="0.2">
      <c r="A71" s="372"/>
      <c r="B71" s="371"/>
      <c r="C71" s="1077" t="s">
        <v>450</v>
      </c>
      <c r="D71" s="1077"/>
      <c r="E71" s="1077"/>
      <c r="F71" s="376"/>
      <c r="G71" s="376"/>
      <c r="H71" s="376"/>
      <c r="I71" s="376"/>
      <c r="J71" s="377">
        <v>112.13</v>
      </c>
      <c r="K71" s="376"/>
      <c r="L71" s="377">
        <v>40.65</v>
      </c>
      <c r="M71" s="376"/>
      <c r="N71" s="378"/>
      <c r="V71" s="361"/>
      <c r="W71" s="367"/>
      <c r="AB71" s="335" t="s">
        <v>450</v>
      </c>
      <c r="AC71" s="367"/>
      <c r="AD71" s="384"/>
    </row>
    <row r="72" spans="1:30" s="332" customFormat="1" ht="12" x14ac:dyDescent="0.2">
      <c r="A72" s="372"/>
      <c r="B72" s="371"/>
      <c r="C72" s="1065" t="s">
        <v>451</v>
      </c>
      <c r="D72" s="1065"/>
      <c r="E72" s="1065"/>
      <c r="F72" s="373"/>
      <c r="G72" s="373"/>
      <c r="H72" s="373"/>
      <c r="I72" s="373"/>
      <c r="J72" s="374"/>
      <c r="K72" s="373"/>
      <c r="L72" s="374">
        <v>31.38</v>
      </c>
      <c r="M72" s="373"/>
      <c r="N72" s="375"/>
      <c r="V72" s="361"/>
      <c r="W72" s="367"/>
      <c r="AA72" s="335" t="s">
        <v>451</v>
      </c>
      <c r="AC72" s="367"/>
      <c r="AD72" s="384"/>
    </row>
    <row r="73" spans="1:30" s="332" customFormat="1" ht="22.5" x14ac:dyDescent="0.2">
      <c r="A73" s="372"/>
      <c r="B73" s="371" t="s">
        <v>4990</v>
      </c>
      <c r="C73" s="1065" t="s">
        <v>4991</v>
      </c>
      <c r="D73" s="1065"/>
      <c r="E73" s="1065"/>
      <c r="F73" s="373" t="s">
        <v>454</v>
      </c>
      <c r="G73" s="373" t="s">
        <v>1754</v>
      </c>
      <c r="H73" s="373"/>
      <c r="I73" s="373" t="s">
        <v>1754</v>
      </c>
      <c r="J73" s="374"/>
      <c r="K73" s="373"/>
      <c r="L73" s="374">
        <v>36.71</v>
      </c>
      <c r="M73" s="373"/>
      <c r="N73" s="375"/>
      <c r="V73" s="361"/>
      <c r="W73" s="367"/>
      <c r="AA73" s="335" t="s">
        <v>4991</v>
      </c>
      <c r="AC73" s="367"/>
      <c r="AD73" s="384"/>
    </row>
    <row r="74" spans="1:30" s="332" customFormat="1" ht="22.5" x14ac:dyDescent="0.2">
      <c r="A74" s="372"/>
      <c r="B74" s="371" t="s">
        <v>4992</v>
      </c>
      <c r="C74" s="1065" t="s">
        <v>4993</v>
      </c>
      <c r="D74" s="1065"/>
      <c r="E74" s="1065"/>
      <c r="F74" s="373" t="s">
        <v>454</v>
      </c>
      <c r="G74" s="373" t="s">
        <v>980</v>
      </c>
      <c r="H74" s="373"/>
      <c r="I74" s="373" t="s">
        <v>980</v>
      </c>
      <c r="J74" s="374"/>
      <c r="K74" s="373"/>
      <c r="L74" s="374">
        <v>23.22</v>
      </c>
      <c r="M74" s="373"/>
      <c r="N74" s="375"/>
      <c r="V74" s="361"/>
      <c r="W74" s="367"/>
      <c r="AA74" s="335" t="s">
        <v>4993</v>
      </c>
      <c r="AC74" s="367"/>
      <c r="AD74" s="384"/>
    </row>
    <row r="75" spans="1:30" s="332" customFormat="1" ht="12" x14ac:dyDescent="0.2">
      <c r="A75" s="379"/>
      <c r="B75" s="380"/>
      <c r="C75" s="1068" t="s">
        <v>459</v>
      </c>
      <c r="D75" s="1068"/>
      <c r="E75" s="1068"/>
      <c r="F75" s="364"/>
      <c r="G75" s="364"/>
      <c r="H75" s="364"/>
      <c r="I75" s="364"/>
      <c r="J75" s="365"/>
      <c r="K75" s="364"/>
      <c r="L75" s="365">
        <v>100.58</v>
      </c>
      <c r="M75" s="376"/>
      <c r="N75" s="366"/>
      <c r="V75" s="361"/>
      <c r="W75" s="367"/>
      <c r="AC75" s="367" t="s">
        <v>459</v>
      </c>
      <c r="AD75" s="384"/>
    </row>
    <row r="76" spans="1:30" s="332" customFormat="1" ht="45" x14ac:dyDescent="0.2">
      <c r="A76" s="362" t="s">
        <v>439</v>
      </c>
      <c r="B76" s="363" t="s">
        <v>4994</v>
      </c>
      <c r="C76" s="1068" t="s">
        <v>4995</v>
      </c>
      <c r="D76" s="1068"/>
      <c r="E76" s="1068"/>
      <c r="F76" s="364" t="s">
        <v>660</v>
      </c>
      <c r="G76" s="364"/>
      <c r="H76" s="364"/>
      <c r="I76" s="364" t="s">
        <v>5665</v>
      </c>
      <c r="J76" s="365"/>
      <c r="K76" s="364"/>
      <c r="L76" s="365"/>
      <c r="M76" s="364"/>
      <c r="N76" s="366"/>
      <c r="V76" s="361"/>
      <c r="W76" s="367" t="s">
        <v>4995</v>
      </c>
      <c r="AC76" s="367"/>
      <c r="AD76" s="384"/>
    </row>
    <row r="77" spans="1:30" s="332" customFormat="1" ht="12" x14ac:dyDescent="0.2">
      <c r="A77" s="368"/>
      <c r="B77" s="369"/>
      <c r="C77" s="1065" t="s">
        <v>5666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35" t="s">
        <v>5666</v>
      </c>
      <c r="AC77" s="367"/>
      <c r="AD77" s="384"/>
    </row>
    <row r="78" spans="1:30" s="332" customFormat="1" ht="33.75" x14ac:dyDescent="0.2">
      <c r="A78" s="370"/>
      <c r="B78" s="371" t="s">
        <v>430</v>
      </c>
      <c r="C78" s="1065" t="s">
        <v>431</v>
      </c>
      <c r="D78" s="1065"/>
      <c r="E78" s="1065"/>
      <c r="F78" s="1065"/>
      <c r="G78" s="1065"/>
      <c r="H78" s="1065"/>
      <c r="I78" s="1065"/>
      <c r="J78" s="1065"/>
      <c r="K78" s="1065"/>
      <c r="L78" s="1065"/>
      <c r="M78" s="1065"/>
      <c r="N78" s="1072"/>
      <c r="V78" s="361"/>
      <c r="W78" s="367"/>
      <c r="Y78" s="335" t="s">
        <v>431</v>
      </c>
      <c r="AC78" s="367"/>
      <c r="AD78" s="384"/>
    </row>
    <row r="79" spans="1:30" s="332" customFormat="1" ht="12" x14ac:dyDescent="0.2">
      <c r="A79" s="372"/>
      <c r="B79" s="371" t="s">
        <v>423</v>
      </c>
      <c r="C79" s="1065" t="s">
        <v>432</v>
      </c>
      <c r="D79" s="1065"/>
      <c r="E79" s="1065"/>
      <c r="F79" s="373"/>
      <c r="G79" s="373"/>
      <c r="H79" s="373"/>
      <c r="I79" s="373"/>
      <c r="J79" s="374">
        <v>663.75</v>
      </c>
      <c r="K79" s="373" t="s">
        <v>436</v>
      </c>
      <c r="L79" s="374">
        <v>133.58000000000001</v>
      </c>
      <c r="M79" s="373"/>
      <c r="N79" s="375"/>
      <c r="V79" s="361"/>
      <c r="W79" s="367"/>
      <c r="Z79" s="335" t="s">
        <v>432</v>
      </c>
      <c r="AC79" s="367"/>
      <c r="AD79" s="384"/>
    </row>
    <row r="80" spans="1:30" s="332" customFormat="1" ht="12" x14ac:dyDescent="0.2">
      <c r="A80" s="372"/>
      <c r="B80" s="371"/>
      <c r="C80" s="1065" t="s">
        <v>443</v>
      </c>
      <c r="D80" s="1065"/>
      <c r="E80" s="1065"/>
      <c r="F80" s="373" t="s">
        <v>444</v>
      </c>
      <c r="G80" s="373" t="s">
        <v>4998</v>
      </c>
      <c r="H80" s="373" t="s">
        <v>436</v>
      </c>
      <c r="I80" s="373" t="s">
        <v>5667</v>
      </c>
      <c r="J80" s="374"/>
      <c r="K80" s="373"/>
      <c r="L80" s="374"/>
      <c r="M80" s="373"/>
      <c r="N80" s="375"/>
      <c r="V80" s="361"/>
      <c r="W80" s="367"/>
      <c r="AA80" s="335" t="s">
        <v>443</v>
      </c>
      <c r="AC80" s="367"/>
      <c r="AD80" s="384"/>
    </row>
    <row r="81" spans="1:30" s="332" customFormat="1" ht="12" x14ac:dyDescent="0.2">
      <c r="A81" s="372"/>
      <c r="B81" s="371"/>
      <c r="C81" s="1077" t="s">
        <v>450</v>
      </c>
      <c r="D81" s="1077"/>
      <c r="E81" s="1077"/>
      <c r="F81" s="376"/>
      <c r="G81" s="376"/>
      <c r="H81" s="376"/>
      <c r="I81" s="376"/>
      <c r="J81" s="377">
        <v>663.75</v>
      </c>
      <c r="K81" s="376"/>
      <c r="L81" s="377">
        <v>133.58000000000001</v>
      </c>
      <c r="M81" s="376"/>
      <c r="N81" s="378"/>
      <c r="V81" s="361"/>
      <c r="W81" s="367"/>
      <c r="AB81" s="335" t="s">
        <v>450</v>
      </c>
      <c r="AC81" s="367"/>
      <c r="AD81" s="384"/>
    </row>
    <row r="82" spans="1:30" s="332" customFormat="1" ht="12" x14ac:dyDescent="0.2">
      <c r="A82" s="372"/>
      <c r="B82" s="371"/>
      <c r="C82" s="1065" t="s">
        <v>451</v>
      </c>
      <c r="D82" s="1065"/>
      <c r="E82" s="1065"/>
      <c r="F82" s="373"/>
      <c r="G82" s="373"/>
      <c r="H82" s="373"/>
      <c r="I82" s="373"/>
      <c r="J82" s="374"/>
      <c r="K82" s="373"/>
      <c r="L82" s="374">
        <v>133.58000000000001</v>
      </c>
      <c r="M82" s="373"/>
      <c r="N82" s="375"/>
      <c r="V82" s="361"/>
      <c r="W82" s="367"/>
      <c r="AA82" s="335" t="s">
        <v>451</v>
      </c>
      <c r="AC82" s="367"/>
      <c r="AD82" s="384"/>
    </row>
    <row r="83" spans="1:30" s="332" customFormat="1" ht="22.5" x14ac:dyDescent="0.2">
      <c r="A83" s="372"/>
      <c r="B83" s="371" t="s">
        <v>668</v>
      </c>
      <c r="C83" s="1065" t="s">
        <v>669</v>
      </c>
      <c r="D83" s="1065"/>
      <c r="E83" s="1065"/>
      <c r="F83" s="373" t="s">
        <v>454</v>
      </c>
      <c r="G83" s="373" t="s">
        <v>670</v>
      </c>
      <c r="H83" s="373"/>
      <c r="I83" s="373" t="s">
        <v>670</v>
      </c>
      <c r="J83" s="374"/>
      <c r="K83" s="373"/>
      <c r="L83" s="374">
        <v>118.89</v>
      </c>
      <c r="M83" s="373"/>
      <c r="N83" s="375"/>
      <c r="V83" s="361"/>
      <c r="W83" s="367"/>
      <c r="AA83" s="335" t="s">
        <v>669</v>
      </c>
      <c r="AC83" s="367"/>
      <c r="AD83" s="384"/>
    </row>
    <row r="84" spans="1:30" s="332" customFormat="1" ht="22.5" x14ac:dyDescent="0.2">
      <c r="A84" s="372"/>
      <c r="B84" s="371" t="s">
        <v>671</v>
      </c>
      <c r="C84" s="1065" t="s">
        <v>672</v>
      </c>
      <c r="D84" s="1065"/>
      <c r="E84" s="1065"/>
      <c r="F84" s="373" t="s">
        <v>454</v>
      </c>
      <c r="G84" s="373" t="s">
        <v>673</v>
      </c>
      <c r="H84" s="373"/>
      <c r="I84" s="373" t="s">
        <v>673</v>
      </c>
      <c r="J84" s="374"/>
      <c r="K84" s="373"/>
      <c r="L84" s="374">
        <v>53.43</v>
      </c>
      <c r="M84" s="373"/>
      <c r="N84" s="375"/>
      <c r="V84" s="361"/>
      <c r="W84" s="367"/>
      <c r="AA84" s="335" t="s">
        <v>672</v>
      </c>
      <c r="AC84" s="367"/>
      <c r="AD84" s="384"/>
    </row>
    <row r="85" spans="1:30" s="332" customFormat="1" ht="12" x14ac:dyDescent="0.2">
      <c r="A85" s="379"/>
      <c r="B85" s="380"/>
      <c r="C85" s="1068" t="s">
        <v>459</v>
      </c>
      <c r="D85" s="1068"/>
      <c r="E85" s="1068"/>
      <c r="F85" s="364"/>
      <c r="G85" s="364"/>
      <c r="H85" s="364"/>
      <c r="I85" s="364"/>
      <c r="J85" s="365"/>
      <c r="K85" s="364"/>
      <c r="L85" s="365">
        <v>305.89999999999998</v>
      </c>
      <c r="M85" s="376"/>
      <c r="N85" s="366"/>
      <c r="V85" s="361"/>
      <c r="W85" s="367"/>
      <c r="AC85" s="367" t="s">
        <v>459</v>
      </c>
      <c r="AD85" s="384"/>
    </row>
    <row r="86" spans="1:30" s="332" customFormat="1" ht="33.75" x14ac:dyDescent="0.2">
      <c r="A86" s="362" t="s">
        <v>472</v>
      </c>
      <c r="B86" s="363" t="s">
        <v>2304</v>
      </c>
      <c r="C86" s="1068" t="s">
        <v>2305</v>
      </c>
      <c r="D86" s="1068"/>
      <c r="E86" s="1068"/>
      <c r="F86" s="364" t="s">
        <v>644</v>
      </c>
      <c r="G86" s="364"/>
      <c r="H86" s="364"/>
      <c r="I86" s="364" t="s">
        <v>5668</v>
      </c>
      <c r="J86" s="365">
        <v>55.26</v>
      </c>
      <c r="K86" s="364"/>
      <c r="L86" s="365">
        <v>1154.93</v>
      </c>
      <c r="M86" s="364"/>
      <c r="N86" s="366"/>
      <c r="V86" s="361"/>
      <c r="W86" s="367" t="s">
        <v>2305</v>
      </c>
      <c r="AC86" s="367"/>
      <c r="AD86" s="384"/>
    </row>
    <row r="87" spans="1:30" s="332" customFormat="1" ht="12" x14ac:dyDescent="0.2">
      <c r="A87" s="379"/>
      <c r="B87" s="380"/>
      <c r="C87" s="340" t="s">
        <v>462</v>
      </c>
      <c r="D87" s="385"/>
      <c r="E87" s="385"/>
      <c r="F87" s="386"/>
      <c r="G87" s="386"/>
      <c r="H87" s="386"/>
      <c r="I87" s="386"/>
      <c r="J87" s="387"/>
      <c r="K87" s="386"/>
      <c r="L87" s="387"/>
      <c r="M87" s="388"/>
      <c r="N87" s="389"/>
      <c r="V87" s="361"/>
      <c r="W87" s="367"/>
      <c r="AC87" s="367"/>
      <c r="AD87" s="384"/>
    </row>
    <row r="88" spans="1:30" s="332" customFormat="1" ht="12" x14ac:dyDescent="0.2">
      <c r="A88" s="368"/>
      <c r="B88" s="369"/>
      <c r="C88" s="1065" t="s">
        <v>5669</v>
      </c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72"/>
      <c r="V88" s="361"/>
      <c r="W88" s="367"/>
      <c r="X88" s="335" t="s">
        <v>5669</v>
      </c>
      <c r="AC88" s="367"/>
      <c r="AD88" s="384"/>
    </row>
    <row r="89" spans="1:30" s="332" customFormat="1" ht="22.5" x14ac:dyDescent="0.2">
      <c r="A89" s="362" t="s">
        <v>476</v>
      </c>
      <c r="B89" s="363" t="s">
        <v>4678</v>
      </c>
      <c r="C89" s="1068" t="s">
        <v>4679</v>
      </c>
      <c r="D89" s="1068"/>
      <c r="E89" s="1068"/>
      <c r="F89" s="364" t="s">
        <v>660</v>
      </c>
      <c r="G89" s="364"/>
      <c r="H89" s="364"/>
      <c r="I89" s="364" t="s">
        <v>5670</v>
      </c>
      <c r="J89" s="365"/>
      <c r="K89" s="364"/>
      <c r="L89" s="365"/>
      <c r="M89" s="364"/>
      <c r="N89" s="366"/>
      <c r="V89" s="361"/>
      <c r="W89" s="367" t="s">
        <v>4679</v>
      </c>
      <c r="AC89" s="367"/>
      <c r="AD89" s="384"/>
    </row>
    <row r="90" spans="1:30" s="332" customFormat="1" ht="33.75" x14ac:dyDescent="0.2">
      <c r="A90" s="370"/>
      <c r="B90" s="371" t="s">
        <v>430</v>
      </c>
      <c r="C90" s="1065" t="s">
        <v>431</v>
      </c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72"/>
      <c r="V90" s="361"/>
      <c r="W90" s="367"/>
      <c r="Y90" s="335" t="s">
        <v>431</v>
      </c>
      <c r="AC90" s="367"/>
      <c r="AD90" s="384"/>
    </row>
    <row r="91" spans="1:30" s="332" customFormat="1" ht="12" x14ac:dyDescent="0.2">
      <c r="A91" s="372"/>
      <c r="B91" s="371" t="s">
        <v>423</v>
      </c>
      <c r="C91" s="1065" t="s">
        <v>432</v>
      </c>
      <c r="D91" s="1065"/>
      <c r="E91" s="1065"/>
      <c r="F91" s="373"/>
      <c r="G91" s="373"/>
      <c r="H91" s="373"/>
      <c r="I91" s="373"/>
      <c r="J91" s="374">
        <v>729</v>
      </c>
      <c r="K91" s="373" t="s">
        <v>436</v>
      </c>
      <c r="L91" s="374">
        <v>27793.13</v>
      </c>
      <c r="M91" s="373"/>
      <c r="N91" s="375"/>
      <c r="V91" s="361"/>
      <c r="W91" s="367"/>
      <c r="Z91" s="335" t="s">
        <v>432</v>
      </c>
      <c r="AC91" s="367"/>
      <c r="AD91" s="384"/>
    </row>
    <row r="92" spans="1:30" s="332" customFormat="1" ht="12" x14ac:dyDescent="0.2">
      <c r="A92" s="372"/>
      <c r="B92" s="371"/>
      <c r="C92" s="1065" t="s">
        <v>443</v>
      </c>
      <c r="D92" s="1065"/>
      <c r="E92" s="1065"/>
      <c r="F92" s="373" t="s">
        <v>444</v>
      </c>
      <c r="G92" s="373" t="s">
        <v>1524</v>
      </c>
      <c r="H92" s="373" t="s">
        <v>436</v>
      </c>
      <c r="I92" s="373" t="s">
        <v>5671</v>
      </c>
      <c r="J92" s="374"/>
      <c r="K92" s="373"/>
      <c r="L92" s="374"/>
      <c r="M92" s="373"/>
      <c r="N92" s="375"/>
      <c r="V92" s="361"/>
      <c r="W92" s="367"/>
      <c r="AA92" s="335" t="s">
        <v>443</v>
      </c>
      <c r="AC92" s="367"/>
      <c r="AD92" s="384"/>
    </row>
    <row r="93" spans="1:30" s="332" customFormat="1" ht="12" x14ac:dyDescent="0.2">
      <c r="A93" s="372"/>
      <c r="B93" s="371"/>
      <c r="C93" s="1077" t="s">
        <v>450</v>
      </c>
      <c r="D93" s="1077"/>
      <c r="E93" s="1077"/>
      <c r="F93" s="376"/>
      <c r="G93" s="376"/>
      <c r="H93" s="376"/>
      <c r="I93" s="376"/>
      <c r="J93" s="377">
        <v>729</v>
      </c>
      <c r="K93" s="376"/>
      <c r="L93" s="377">
        <v>27793.13</v>
      </c>
      <c r="M93" s="376"/>
      <c r="N93" s="378"/>
      <c r="V93" s="361"/>
      <c r="W93" s="367"/>
      <c r="AB93" s="335" t="s">
        <v>450</v>
      </c>
      <c r="AC93" s="367"/>
      <c r="AD93" s="384"/>
    </row>
    <row r="94" spans="1:30" s="332" customFormat="1" ht="12" x14ac:dyDescent="0.2">
      <c r="A94" s="372"/>
      <c r="B94" s="371"/>
      <c r="C94" s="1065" t="s">
        <v>451</v>
      </c>
      <c r="D94" s="1065"/>
      <c r="E94" s="1065"/>
      <c r="F94" s="373"/>
      <c r="G94" s="373"/>
      <c r="H94" s="373"/>
      <c r="I94" s="373"/>
      <c r="J94" s="374"/>
      <c r="K94" s="373"/>
      <c r="L94" s="374">
        <v>27793.13</v>
      </c>
      <c r="M94" s="373"/>
      <c r="N94" s="375"/>
      <c r="V94" s="361"/>
      <c r="W94" s="367"/>
      <c r="AA94" s="335" t="s">
        <v>451</v>
      </c>
      <c r="AC94" s="367"/>
      <c r="AD94" s="384"/>
    </row>
    <row r="95" spans="1:30" s="332" customFormat="1" ht="22.5" x14ac:dyDescent="0.2">
      <c r="A95" s="372"/>
      <c r="B95" s="371" t="s">
        <v>668</v>
      </c>
      <c r="C95" s="1065" t="s">
        <v>669</v>
      </c>
      <c r="D95" s="1065"/>
      <c r="E95" s="1065"/>
      <c r="F95" s="373" t="s">
        <v>454</v>
      </c>
      <c r="G95" s="373" t="s">
        <v>670</v>
      </c>
      <c r="H95" s="373"/>
      <c r="I95" s="373" t="s">
        <v>670</v>
      </c>
      <c r="J95" s="374"/>
      <c r="K95" s="373"/>
      <c r="L95" s="374">
        <v>24735.89</v>
      </c>
      <c r="M95" s="373"/>
      <c r="N95" s="375"/>
      <c r="V95" s="361"/>
      <c r="W95" s="367"/>
      <c r="AA95" s="335" t="s">
        <v>669</v>
      </c>
      <c r="AC95" s="367"/>
      <c r="AD95" s="384"/>
    </row>
    <row r="96" spans="1:30" s="332" customFormat="1" ht="22.5" x14ac:dyDescent="0.2">
      <c r="A96" s="372"/>
      <c r="B96" s="371" t="s">
        <v>671</v>
      </c>
      <c r="C96" s="1065" t="s">
        <v>672</v>
      </c>
      <c r="D96" s="1065"/>
      <c r="E96" s="1065"/>
      <c r="F96" s="373" t="s">
        <v>454</v>
      </c>
      <c r="G96" s="373" t="s">
        <v>673</v>
      </c>
      <c r="H96" s="373"/>
      <c r="I96" s="373" t="s">
        <v>673</v>
      </c>
      <c r="J96" s="374"/>
      <c r="K96" s="373"/>
      <c r="L96" s="374">
        <v>11117.25</v>
      </c>
      <c r="M96" s="373"/>
      <c r="N96" s="375"/>
      <c r="V96" s="361"/>
      <c r="W96" s="367"/>
      <c r="AA96" s="335" t="s">
        <v>672</v>
      </c>
      <c r="AC96" s="367"/>
      <c r="AD96" s="384"/>
    </row>
    <row r="97" spans="1:30" s="332" customFormat="1" ht="12" x14ac:dyDescent="0.2">
      <c r="A97" s="379"/>
      <c r="B97" s="380"/>
      <c r="C97" s="1068" t="s">
        <v>459</v>
      </c>
      <c r="D97" s="1068"/>
      <c r="E97" s="1068"/>
      <c r="F97" s="364"/>
      <c r="G97" s="364"/>
      <c r="H97" s="364"/>
      <c r="I97" s="364"/>
      <c r="J97" s="365"/>
      <c r="K97" s="364"/>
      <c r="L97" s="365">
        <v>63646.27</v>
      </c>
      <c r="M97" s="376"/>
      <c r="N97" s="366"/>
      <c r="V97" s="361"/>
      <c r="W97" s="367"/>
      <c r="AC97" s="367" t="s">
        <v>459</v>
      </c>
      <c r="AD97" s="384"/>
    </row>
    <row r="98" spans="1:30" s="332" customFormat="1" ht="45" x14ac:dyDescent="0.2">
      <c r="A98" s="362" t="s">
        <v>481</v>
      </c>
      <c r="B98" s="363" t="s">
        <v>687</v>
      </c>
      <c r="C98" s="1068" t="s">
        <v>688</v>
      </c>
      <c r="D98" s="1068"/>
      <c r="E98" s="1068"/>
      <c r="F98" s="364" t="s">
        <v>648</v>
      </c>
      <c r="G98" s="364"/>
      <c r="H98" s="364"/>
      <c r="I98" s="364" t="s">
        <v>5672</v>
      </c>
      <c r="J98" s="365"/>
      <c r="K98" s="364"/>
      <c r="L98" s="365"/>
      <c r="M98" s="364"/>
      <c r="N98" s="366"/>
      <c r="V98" s="361"/>
      <c r="W98" s="367" t="s">
        <v>688</v>
      </c>
      <c r="AC98" s="367"/>
      <c r="AD98" s="384"/>
    </row>
    <row r="99" spans="1:30" s="332" customFormat="1" ht="12" x14ac:dyDescent="0.2">
      <c r="A99" s="368"/>
      <c r="B99" s="369"/>
      <c r="C99" s="1065" t="s">
        <v>5673</v>
      </c>
      <c r="D99" s="1065"/>
      <c r="E99" s="1065"/>
      <c r="F99" s="1065"/>
      <c r="G99" s="1065"/>
      <c r="H99" s="1065"/>
      <c r="I99" s="1065"/>
      <c r="J99" s="1065"/>
      <c r="K99" s="1065"/>
      <c r="L99" s="1065"/>
      <c r="M99" s="1065"/>
      <c r="N99" s="1072"/>
      <c r="V99" s="361"/>
      <c r="W99" s="367"/>
      <c r="X99" s="335" t="s">
        <v>5673</v>
      </c>
      <c r="AC99" s="367"/>
      <c r="AD99" s="384"/>
    </row>
    <row r="100" spans="1:30" s="332" customFormat="1" ht="33.75" x14ac:dyDescent="0.2">
      <c r="A100" s="370"/>
      <c r="B100" s="371" t="s">
        <v>430</v>
      </c>
      <c r="C100" s="1065" t="s">
        <v>431</v>
      </c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72"/>
      <c r="V100" s="361"/>
      <c r="W100" s="367"/>
      <c r="Y100" s="335" t="s">
        <v>431</v>
      </c>
      <c r="AC100" s="367"/>
      <c r="AD100" s="384"/>
    </row>
    <row r="101" spans="1:30" s="332" customFormat="1" ht="12" x14ac:dyDescent="0.2">
      <c r="A101" s="372"/>
      <c r="B101" s="371" t="s">
        <v>434</v>
      </c>
      <c r="C101" s="1065" t="s">
        <v>435</v>
      </c>
      <c r="D101" s="1065"/>
      <c r="E101" s="1065"/>
      <c r="F101" s="373"/>
      <c r="G101" s="373"/>
      <c r="H101" s="373"/>
      <c r="I101" s="373"/>
      <c r="J101" s="374">
        <v>284.17</v>
      </c>
      <c r="K101" s="373" t="s">
        <v>436</v>
      </c>
      <c r="L101" s="374">
        <v>213.87</v>
      </c>
      <c r="M101" s="373"/>
      <c r="N101" s="375"/>
      <c r="V101" s="361"/>
      <c r="W101" s="367"/>
      <c r="Z101" s="335" t="s">
        <v>435</v>
      </c>
      <c r="AC101" s="367"/>
      <c r="AD101" s="384"/>
    </row>
    <row r="102" spans="1:30" s="332" customFormat="1" ht="12" x14ac:dyDescent="0.2">
      <c r="A102" s="372"/>
      <c r="B102" s="371" t="s">
        <v>437</v>
      </c>
      <c r="C102" s="1065" t="s">
        <v>438</v>
      </c>
      <c r="D102" s="1065"/>
      <c r="E102" s="1065"/>
      <c r="F102" s="373"/>
      <c r="G102" s="373"/>
      <c r="H102" s="373"/>
      <c r="I102" s="373"/>
      <c r="J102" s="374">
        <v>28.89</v>
      </c>
      <c r="K102" s="373" t="s">
        <v>436</v>
      </c>
      <c r="L102" s="374">
        <v>21.74</v>
      </c>
      <c r="M102" s="373"/>
      <c r="N102" s="375"/>
      <c r="V102" s="361"/>
      <c r="W102" s="367"/>
      <c r="Z102" s="335" t="s">
        <v>438</v>
      </c>
      <c r="AC102" s="367"/>
      <c r="AD102" s="384"/>
    </row>
    <row r="103" spans="1:30" s="332" customFormat="1" ht="12" x14ac:dyDescent="0.2">
      <c r="A103" s="372"/>
      <c r="B103" s="371"/>
      <c r="C103" s="1065" t="s">
        <v>447</v>
      </c>
      <c r="D103" s="1065"/>
      <c r="E103" s="1065"/>
      <c r="F103" s="373" t="s">
        <v>444</v>
      </c>
      <c r="G103" s="373" t="s">
        <v>690</v>
      </c>
      <c r="H103" s="373" t="s">
        <v>436</v>
      </c>
      <c r="I103" s="373" t="s">
        <v>5674</v>
      </c>
      <c r="J103" s="374"/>
      <c r="K103" s="373"/>
      <c r="L103" s="374"/>
      <c r="M103" s="373"/>
      <c r="N103" s="375"/>
      <c r="V103" s="361"/>
      <c r="W103" s="367"/>
      <c r="AA103" s="335" t="s">
        <v>447</v>
      </c>
      <c r="AC103" s="367"/>
      <c r="AD103" s="384"/>
    </row>
    <row r="104" spans="1:30" s="332" customFormat="1" ht="12" x14ac:dyDescent="0.2">
      <c r="A104" s="372"/>
      <c r="B104" s="371"/>
      <c r="C104" s="1077" t="s">
        <v>450</v>
      </c>
      <c r="D104" s="1077"/>
      <c r="E104" s="1077"/>
      <c r="F104" s="376"/>
      <c r="G104" s="376"/>
      <c r="H104" s="376"/>
      <c r="I104" s="376"/>
      <c r="J104" s="377">
        <v>284.17</v>
      </c>
      <c r="K104" s="376"/>
      <c r="L104" s="377">
        <v>213.87</v>
      </c>
      <c r="M104" s="376"/>
      <c r="N104" s="378"/>
      <c r="V104" s="361"/>
      <c r="W104" s="367"/>
      <c r="AB104" s="335" t="s">
        <v>450</v>
      </c>
      <c r="AC104" s="367"/>
      <c r="AD104" s="384"/>
    </row>
    <row r="105" spans="1:30" s="332" customFormat="1" ht="12" x14ac:dyDescent="0.2">
      <c r="A105" s="372"/>
      <c r="B105" s="371"/>
      <c r="C105" s="1065" t="s">
        <v>451</v>
      </c>
      <c r="D105" s="1065"/>
      <c r="E105" s="1065"/>
      <c r="F105" s="373"/>
      <c r="G105" s="373"/>
      <c r="H105" s="373"/>
      <c r="I105" s="373"/>
      <c r="J105" s="374"/>
      <c r="K105" s="373"/>
      <c r="L105" s="374">
        <v>21.74</v>
      </c>
      <c r="M105" s="373"/>
      <c r="N105" s="375"/>
      <c r="V105" s="361"/>
      <c r="W105" s="367"/>
      <c r="AA105" s="335" t="s">
        <v>451</v>
      </c>
      <c r="AC105" s="367"/>
      <c r="AD105" s="384"/>
    </row>
    <row r="106" spans="1:30" s="332" customFormat="1" ht="22.5" x14ac:dyDescent="0.2">
      <c r="A106" s="372"/>
      <c r="B106" s="371" t="s">
        <v>652</v>
      </c>
      <c r="C106" s="1065" t="s">
        <v>653</v>
      </c>
      <c r="D106" s="1065"/>
      <c r="E106" s="1065"/>
      <c r="F106" s="373" t="s">
        <v>454</v>
      </c>
      <c r="G106" s="373" t="s">
        <v>654</v>
      </c>
      <c r="H106" s="373"/>
      <c r="I106" s="373" t="s">
        <v>654</v>
      </c>
      <c r="J106" s="374"/>
      <c r="K106" s="373"/>
      <c r="L106" s="374">
        <v>20</v>
      </c>
      <c r="M106" s="373"/>
      <c r="N106" s="375"/>
      <c r="V106" s="361"/>
      <c r="W106" s="367"/>
      <c r="AA106" s="335" t="s">
        <v>653</v>
      </c>
      <c r="AC106" s="367"/>
      <c r="AD106" s="384"/>
    </row>
    <row r="107" spans="1:30" s="332" customFormat="1" ht="22.5" x14ac:dyDescent="0.2">
      <c r="A107" s="372"/>
      <c r="B107" s="371" t="s">
        <v>655</v>
      </c>
      <c r="C107" s="1065" t="s">
        <v>656</v>
      </c>
      <c r="D107" s="1065"/>
      <c r="E107" s="1065"/>
      <c r="F107" s="373" t="s">
        <v>454</v>
      </c>
      <c r="G107" s="373" t="s">
        <v>657</v>
      </c>
      <c r="H107" s="373"/>
      <c r="I107" s="373" t="s">
        <v>657</v>
      </c>
      <c r="J107" s="374"/>
      <c r="K107" s="373"/>
      <c r="L107" s="374">
        <v>10</v>
      </c>
      <c r="M107" s="373"/>
      <c r="N107" s="375"/>
      <c r="V107" s="361"/>
      <c r="W107" s="367"/>
      <c r="AA107" s="335" t="s">
        <v>656</v>
      </c>
      <c r="AC107" s="367"/>
      <c r="AD107" s="384"/>
    </row>
    <row r="108" spans="1:30" s="332" customFormat="1" ht="12" x14ac:dyDescent="0.2">
      <c r="A108" s="379"/>
      <c r="B108" s="380"/>
      <c r="C108" s="1068" t="s">
        <v>459</v>
      </c>
      <c r="D108" s="1068"/>
      <c r="E108" s="1068"/>
      <c r="F108" s="364"/>
      <c r="G108" s="364"/>
      <c r="H108" s="364"/>
      <c r="I108" s="364"/>
      <c r="J108" s="365"/>
      <c r="K108" s="364"/>
      <c r="L108" s="365">
        <v>243.87</v>
      </c>
      <c r="M108" s="376"/>
      <c r="N108" s="366"/>
      <c r="V108" s="361"/>
      <c r="W108" s="367"/>
      <c r="AC108" s="367" t="s">
        <v>459</v>
      </c>
      <c r="AD108" s="384"/>
    </row>
    <row r="109" spans="1:30" s="332" customFormat="1" ht="33.75" x14ac:dyDescent="0.2">
      <c r="A109" s="362" t="s">
        <v>496</v>
      </c>
      <c r="B109" s="363" t="s">
        <v>692</v>
      </c>
      <c r="C109" s="1068" t="s">
        <v>693</v>
      </c>
      <c r="D109" s="1068"/>
      <c r="E109" s="1068"/>
      <c r="F109" s="364" t="s">
        <v>648</v>
      </c>
      <c r="G109" s="364"/>
      <c r="H109" s="364"/>
      <c r="I109" s="364" t="s">
        <v>5672</v>
      </c>
      <c r="J109" s="365"/>
      <c r="K109" s="364"/>
      <c r="L109" s="365"/>
      <c r="M109" s="364"/>
      <c r="N109" s="366"/>
      <c r="V109" s="361"/>
      <c r="W109" s="367" t="s">
        <v>693</v>
      </c>
      <c r="AC109" s="367"/>
      <c r="AD109" s="384"/>
    </row>
    <row r="110" spans="1:30" s="332" customFormat="1" ht="12" x14ac:dyDescent="0.2">
      <c r="A110" s="368"/>
      <c r="B110" s="369"/>
      <c r="C110" s="1065" t="s">
        <v>5673</v>
      </c>
      <c r="D110" s="1065"/>
      <c r="E110" s="1065"/>
      <c r="F110" s="1065"/>
      <c r="G110" s="1065"/>
      <c r="H110" s="1065"/>
      <c r="I110" s="1065"/>
      <c r="J110" s="1065"/>
      <c r="K110" s="1065"/>
      <c r="L110" s="1065"/>
      <c r="M110" s="1065"/>
      <c r="N110" s="1072"/>
      <c r="V110" s="361"/>
      <c r="W110" s="367"/>
      <c r="X110" s="335" t="s">
        <v>5673</v>
      </c>
      <c r="AC110" s="367"/>
      <c r="AD110" s="384"/>
    </row>
    <row r="111" spans="1:30" s="332" customFormat="1" ht="33.75" x14ac:dyDescent="0.2">
      <c r="A111" s="370"/>
      <c r="B111" s="371" t="s">
        <v>430</v>
      </c>
      <c r="C111" s="1065" t="s">
        <v>431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Y111" s="335" t="s">
        <v>431</v>
      </c>
      <c r="AC111" s="367"/>
      <c r="AD111" s="384"/>
    </row>
    <row r="112" spans="1:30" s="332" customFormat="1" ht="12" x14ac:dyDescent="0.2">
      <c r="A112" s="372"/>
      <c r="B112" s="371" t="s">
        <v>434</v>
      </c>
      <c r="C112" s="1065" t="s">
        <v>435</v>
      </c>
      <c r="D112" s="1065"/>
      <c r="E112" s="1065"/>
      <c r="F112" s="373"/>
      <c r="G112" s="373"/>
      <c r="H112" s="373"/>
      <c r="I112" s="373"/>
      <c r="J112" s="374">
        <v>132.79</v>
      </c>
      <c r="K112" s="373" t="s">
        <v>436</v>
      </c>
      <c r="L112" s="374">
        <v>99.94</v>
      </c>
      <c r="M112" s="373"/>
      <c r="N112" s="375"/>
      <c r="V112" s="361"/>
      <c r="W112" s="367"/>
      <c r="Z112" s="335" t="s">
        <v>435</v>
      </c>
      <c r="AC112" s="367"/>
      <c r="AD112" s="384"/>
    </row>
    <row r="113" spans="1:30" s="332" customFormat="1" ht="12" x14ac:dyDescent="0.2">
      <c r="A113" s="372"/>
      <c r="B113" s="371" t="s">
        <v>437</v>
      </c>
      <c r="C113" s="1065" t="s">
        <v>438</v>
      </c>
      <c r="D113" s="1065"/>
      <c r="E113" s="1065"/>
      <c r="F113" s="373"/>
      <c r="G113" s="373"/>
      <c r="H113" s="373"/>
      <c r="I113" s="373"/>
      <c r="J113" s="374">
        <v>13.5</v>
      </c>
      <c r="K113" s="373" t="s">
        <v>436</v>
      </c>
      <c r="L113" s="374">
        <v>10.16</v>
      </c>
      <c r="M113" s="373"/>
      <c r="N113" s="375"/>
      <c r="V113" s="361"/>
      <c r="W113" s="367"/>
      <c r="Z113" s="335" t="s">
        <v>438</v>
      </c>
      <c r="AC113" s="367"/>
      <c r="AD113" s="384"/>
    </row>
    <row r="114" spans="1:30" s="332" customFormat="1" ht="12" x14ac:dyDescent="0.2">
      <c r="A114" s="372"/>
      <c r="B114" s="371"/>
      <c r="C114" s="1065" t="s">
        <v>447</v>
      </c>
      <c r="D114" s="1065"/>
      <c r="E114" s="1065"/>
      <c r="F114" s="373" t="s">
        <v>444</v>
      </c>
      <c r="G114" s="373" t="s">
        <v>423</v>
      </c>
      <c r="H114" s="373" t="s">
        <v>436</v>
      </c>
      <c r="I114" s="373" t="s">
        <v>5675</v>
      </c>
      <c r="J114" s="374"/>
      <c r="K114" s="373"/>
      <c r="L114" s="374"/>
      <c r="M114" s="373"/>
      <c r="N114" s="375"/>
      <c r="V114" s="361"/>
      <c r="W114" s="367"/>
      <c r="AA114" s="335" t="s">
        <v>447</v>
      </c>
      <c r="AC114" s="367"/>
      <c r="AD114" s="384"/>
    </row>
    <row r="115" spans="1:30" s="332" customFormat="1" ht="12" x14ac:dyDescent="0.2">
      <c r="A115" s="372"/>
      <c r="B115" s="371"/>
      <c r="C115" s="1077" t="s">
        <v>450</v>
      </c>
      <c r="D115" s="1077"/>
      <c r="E115" s="1077"/>
      <c r="F115" s="376"/>
      <c r="G115" s="376"/>
      <c r="H115" s="376"/>
      <c r="I115" s="376"/>
      <c r="J115" s="377">
        <v>132.79</v>
      </c>
      <c r="K115" s="376"/>
      <c r="L115" s="377">
        <v>99.94</v>
      </c>
      <c r="M115" s="376"/>
      <c r="N115" s="378"/>
      <c r="V115" s="361"/>
      <c r="W115" s="367"/>
      <c r="AB115" s="335" t="s">
        <v>450</v>
      </c>
      <c r="AC115" s="367"/>
      <c r="AD115" s="384"/>
    </row>
    <row r="116" spans="1:30" s="332" customFormat="1" ht="12" x14ac:dyDescent="0.2">
      <c r="A116" s="372"/>
      <c r="B116" s="371"/>
      <c r="C116" s="1065" t="s">
        <v>451</v>
      </c>
      <c r="D116" s="1065"/>
      <c r="E116" s="1065"/>
      <c r="F116" s="373"/>
      <c r="G116" s="373"/>
      <c r="H116" s="373"/>
      <c r="I116" s="373"/>
      <c r="J116" s="374"/>
      <c r="K116" s="373"/>
      <c r="L116" s="374">
        <v>10.16</v>
      </c>
      <c r="M116" s="373"/>
      <c r="N116" s="375"/>
      <c r="V116" s="361"/>
      <c r="W116" s="367"/>
      <c r="AA116" s="335" t="s">
        <v>451</v>
      </c>
      <c r="AC116" s="367"/>
      <c r="AD116" s="384"/>
    </row>
    <row r="117" spans="1:30" s="332" customFormat="1" ht="22.5" x14ac:dyDescent="0.2">
      <c r="A117" s="372"/>
      <c r="B117" s="371" t="s">
        <v>652</v>
      </c>
      <c r="C117" s="1065" t="s">
        <v>653</v>
      </c>
      <c r="D117" s="1065"/>
      <c r="E117" s="1065"/>
      <c r="F117" s="373" t="s">
        <v>454</v>
      </c>
      <c r="G117" s="373" t="s">
        <v>654</v>
      </c>
      <c r="H117" s="373"/>
      <c r="I117" s="373" t="s">
        <v>654</v>
      </c>
      <c r="J117" s="374"/>
      <c r="K117" s="373"/>
      <c r="L117" s="374">
        <v>9.35</v>
      </c>
      <c r="M117" s="373"/>
      <c r="N117" s="375"/>
      <c r="V117" s="361"/>
      <c r="W117" s="367"/>
      <c r="AA117" s="335" t="s">
        <v>653</v>
      </c>
      <c r="AC117" s="367"/>
      <c r="AD117" s="384"/>
    </row>
    <row r="118" spans="1:30" s="332" customFormat="1" ht="22.5" x14ac:dyDescent="0.2">
      <c r="A118" s="372"/>
      <c r="B118" s="371" t="s">
        <v>655</v>
      </c>
      <c r="C118" s="1065" t="s">
        <v>656</v>
      </c>
      <c r="D118" s="1065"/>
      <c r="E118" s="1065"/>
      <c r="F118" s="373" t="s">
        <v>454</v>
      </c>
      <c r="G118" s="373" t="s">
        <v>657</v>
      </c>
      <c r="H118" s="373"/>
      <c r="I118" s="373" t="s">
        <v>657</v>
      </c>
      <c r="J118" s="374"/>
      <c r="K118" s="373"/>
      <c r="L118" s="374">
        <v>4.67</v>
      </c>
      <c r="M118" s="373"/>
      <c r="N118" s="375"/>
      <c r="V118" s="361"/>
      <c r="W118" s="367"/>
      <c r="AA118" s="335" t="s">
        <v>656</v>
      </c>
      <c r="AC118" s="367"/>
      <c r="AD118" s="384"/>
    </row>
    <row r="119" spans="1:30" s="332" customFormat="1" ht="12" x14ac:dyDescent="0.2">
      <c r="A119" s="379"/>
      <c r="B119" s="380"/>
      <c r="C119" s="1068" t="s">
        <v>459</v>
      </c>
      <c r="D119" s="1068"/>
      <c r="E119" s="1068"/>
      <c r="F119" s="364"/>
      <c r="G119" s="364"/>
      <c r="H119" s="364"/>
      <c r="I119" s="364"/>
      <c r="J119" s="365"/>
      <c r="K119" s="364"/>
      <c r="L119" s="365">
        <v>113.96</v>
      </c>
      <c r="M119" s="376"/>
      <c r="N119" s="366"/>
      <c r="V119" s="361"/>
      <c r="W119" s="367"/>
      <c r="AC119" s="367" t="s">
        <v>459</v>
      </c>
      <c r="AD119" s="384"/>
    </row>
    <row r="120" spans="1:30" s="332" customFormat="1" ht="22.5" x14ac:dyDescent="0.2">
      <c r="A120" s="362" t="s">
        <v>499</v>
      </c>
      <c r="B120" s="363" t="s">
        <v>4495</v>
      </c>
      <c r="C120" s="1068" t="s">
        <v>4496</v>
      </c>
      <c r="D120" s="1068"/>
      <c r="E120" s="1068"/>
      <c r="F120" s="364" t="s">
        <v>660</v>
      </c>
      <c r="G120" s="364"/>
      <c r="H120" s="364"/>
      <c r="I120" s="364" t="s">
        <v>5676</v>
      </c>
      <c r="J120" s="365"/>
      <c r="K120" s="364"/>
      <c r="L120" s="365"/>
      <c r="M120" s="364"/>
      <c r="N120" s="366"/>
      <c r="V120" s="361"/>
      <c r="W120" s="367" t="s">
        <v>4496</v>
      </c>
      <c r="AC120" s="367"/>
      <c r="AD120" s="384"/>
    </row>
    <row r="121" spans="1:30" s="332" customFormat="1" ht="12" x14ac:dyDescent="0.2">
      <c r="A121" s="368"/>
      <c r="B121" s="369"/>
      <c r="C121" s="1065" t="s">
        <v>5677</v>
      </c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72"/>
      <c r="V121" s="361"/>
      <c r="W121" s="367"/>
      <c r="X121" s="335" t="s">
        <v>5677</v>
      </c>
      <c r="AC121" s="367"/>
      <c r="AD121" s="384"/>
    </row>
    <row r="122" spans="1:30" s="332" customFormat="1" ht="33.75" x14ac:dyDescent="0.2">
      <c r="A122" s="370"/>
      <c r="B122" s="371" t="s">
        <v>430</v>
      </c>
      <c r="C122" s="1065" t="s">
        <v>431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Y122" s="335" t="s">
        <v>431</v>
      </c>
      <c r="AC122" s="367"/>
      <c r="AD122" s="384"/>
    </row>
    <row r="123" spans="1:30" s="332" customFormat="1" ht="12" x14ac:dyDescent="0.2">
      <c r="A123" s="372"/>
      <c r="B123" s="371" t="s">
        <v>423</v>
      </c>
      <c r="C123" s="1065" t="s">
        <v>432</v>
      </c>
      <c r="D123" s="1065"/>
      <c r="E123" s="1065"/>
      <c r="F123" s="373"/>
      <c r="G123" s="373"/>
      <c r="H123" s="373"/>
      <c r="I123" s="373"/>
      <c r="J123" s="374">
        <v>106.88</v>
      </c>
      <c r="K123" s="373" t="s">
        <v>436</v>
      </c>
      <c r="L123" s="374">
        <v>804.41</v>
      </c>
      <c r="M123" s="373"/>
      <c r="N123" s="375"/>
      <c r="V123" s="361"/>
      <c r="W123" s="367"/>
      <c r="Z123" s="335" t="s">
        <v>432</v>
      </c>
      <c r="AC123" s="367"/>
      <c r="AD123" s="384"/>
    </row>
    <row r="124" spans="1:30" s="332" customFormat="1" ht="12" x14ac:dyDescent="0.2">
      <c r="A124" s="372"/>
      <c r="B124" s="371" t="s">
        <v>434</v>
      </c>
      <c r="C124" s="1065" t="s">
        <v>435</v>
      </c>
      <c r="D124" s="1065"/>
      <c r="E124" s="1065"/>
      <c r="F124" s="373"/>
      <c r="G124" s="373"/>
      <c r="H124" s="373"/>
      <c r="I124" s="373"/>
      <c r="J124" s="374">
        <v>241.58</v>
      </c>
      <c r="K124" s="373" t="s">
        <v>436</v>
      </c>
      <c r="L124" s="374">
        <v>1818.19</v>
      </c>
      <c r="M124" s="373"/>
      <c r="N124" s="375"/>
      <c r="V124" s="361"/>
      <c r="W124" s="367"/>
      <c r="Z124" s="335" t="s">
        <v>435</v>
      </c>
      <c r="AC124" s="367"/>
      <c r="AD124" s="384"/>
    </row>
    <row r="125" spans="1:30" s="332" customFormat="1" ht="12" x14ac:dyDescent="0.2">
      <c r="A125" s="372"/>
      <c r="B125" s="371" t="s">
        <v>437</v>
      </c>
      <c r="C125" s="1065" t="s">
        <v>438</v>
      </c>
      <c r="D125" s="1065"/>
      <c r="E125" s="1065"/>
      <c r="F125" s="373"/>
      <c r="G125" s="373"/>
      <c r="H125" s="373"/>
      <c r="I125" s="373"/>
      <c r="J125" s="374">
        <v>26.36</v>
      </c>
      <c r="K125" s="373" t="s">
        <v>436</v>
      </c>
      <c r="L125" s="374">
        <v>198.39</v>
      </c>
      <c r="M125" s="373"/>
      <c r="N125" s="375"/>
      <c r="V125" s="361"/>
      <c r="W125" s="367"/>
      <c r="Z125" s="335" t="s">
        <v>438</v>
      </c>
      <c r="AC125" s="367"/>
      <c r="AD125" s="384"/>
    </row>
    <row r="126" spans="1:30" s="332" customFormat="1" ht="22.5" x14ac:dyDescent="0.2">
      <c r="A126" s="372"/>
      <c r="B126" s="371"/>
      <c r="C126" s="1065" t="s">
        <v>443</v>
      </c>
      <c r="D126" s="1065"/>
      <c r="E126" s="1065"/>
      <c r="F126" s="373" t="s">
        <v>444</v>
      </c>
      <c r="G126" s="373" t="s">
        <v>4499</v>
      </c>
      <c r="H126" s="373" t="s">
        <v>436</v>
      </c>
      <c r="I126" s="373" t="s">
        <v>5678</v>
      </c>
      <c r="J126" s="374"/>
      <c r="K126" s="373"/>
      <c r="L126" s="374"/>
      <c r="M126" s="373"/>
      <c r="N126" s="375"/>
      <c r="V126" s="361"/>
      <c r="W126" s="367"/>
      <c r="AA126" s="335" t="s">
        <v>443</v>
      </c>
      <c r="AC126" s="367"/>
      <c r="AD126" s="384"/>
    </row>
    <row r="127" spans="1:30" s="332" customFormat="1" ht="12" x14ac:dyDescent="0.2">
      <c r="A127" s="372"/>
      <c r="B127" s="371"/>
      <c r="C127" s="1065" t="s">
        <v>447</v>
      </c>
      <c r="D127" s="1065"/>
      <c r="E127" s="1065"/>
      <c r="F127" s="373" t="s">
        <v>444</v>
      </c>
      <c r="G127" s="373" t="s">
        <v>4501</v>
      </c>
      <c r="H127" s="373" t="s">
        <v>436</v>
      </c>
      <c r="I127" s="373" t="s">
        <v>5679</v>
      </c>
      <c r="J127" s="374"/>
      <c r="K127" s="373"/>
      <c r="L127" s="374"/>
      <c r="M127" s="373"/>
      <c r="N127" s="375"/>
      <c r="V127" s="361"/>
      <c r="W127" s="367"/>
      <c r="AA127" s="335" t="s">
        <v>447</v>
      </c>
      <c r="AC127" s="367"/>
      <c r="AD127" s="384"/>
    </row>
    <row r="128" spans="1:30" s="332" customFormat="1" ht="12" x14ac:dyDescent="0.2">
      <c r="A128" s="372"/>
      <c r="B128" s="371"/>
      <c r="C128" s="1077" t="s">
        <v>450</v>
      </c>
      <c r="D128" s="1077"/>
      <c r="E128" s="1077"/>
      <c r="F128" s="376"/>
      <c r="G128" s="376"/>
      <c r="H128" s="376"/>
      <c r="I128" s="376"/>
      <c r="J128" s="377">
        <v>348.46</v>
      </c>
      <c r="K128" s="376"/>
      <c r="L128" s="377">
        <v>2622.6</v>
      </c>
      <c r="M128" s="376"/>
      <c r="N128" s="378"/>
      <c r="V128" s="361"/>
      <c r="W128" s="367"/>
      <c r="AB128" s="335" t="s">
        <v>450</v>
      </c>
      <c r="AC128" s="367"/>
      <c r="AD128" s="384"/>
    </row>
    <row r="129" spans="1:32" s="332" customFormat="1" ht="12" x14ac:dyDescent="0.2">
      <c r="A129" s="372"/>
      <c r="B129" s="371"/>
      <c r="C129" s="1065" t="s">
        <v>451</v>
      </c>
      <c r="D129" s="1065"/>
      <c r="E129" s="1065"/>
      <c r="F129" s="373"/>
      <c r="G129" s="373"/>
      <c r="H129" s="373"/>
      <c r="I129" s="373"/>
      <c r="J129" s="374"/>
      <c r="K129" s="373"/>
      <c r="L129" s="374">
        <v>1002.8</v>
      </c>
      <c r="M129" s="373"/>
      <c r="N129" s="375"/>
      <c r="V129" s="361"/>
      <c r="W129" s="367"/>
      <c r="AA129" s="335" t="s">
        <v>451</v>
      </c>
      <c r="AC129" s="367"/>
      <c r="AD129" s="384"/>
    </row>
    <row r="130" spans="1:32" s="332" customFormat="1" ht="22.5" x14ac:dyDescent="0.2">
      <c r="A130" s="372"/>
      <c r="B130" s="371" t="s">
        <v>652</v>
      </c>
      <c r="C130" s="1065" t="s">
        <v>653</v>
      </c>
      <c r="D130" s="1065"/>
      <c r="E130" s="1065"/>
      <c r="F130" s="373" t="s">
        <v>454</v>
      </c>
      <c r="G130" s="373" t="s">
        <v>654</v>
      </c>
      <c r="H130" s="373"/>
      <c r="I130" s="373" t="s">
        <v>654</v>
      </c>
      <c r="J130" s="374"/>
      <c r="K130" s="373"/>
      <c r="L130" s="374">
        <v>922.58</v>
      </c>
      <c r="M130" s="373"/>
      <c r="N130" s="375"/>
      <c r="V130" s="361"/>
      <c r="W130" s="367"/>
      <c r="AA130" s="335" t="s">
        <v>653</v>
      </c>
      <c r="AC130" s="367"/>
      <c r="AD130" s="384"/>
    </row>
    <row r="131" spans="1:32" s="332" customFormat="1" ht="22.5" x14ac:dyDescent="0.2">
      <c r="A131" s="372"/>
      <c r="B131" s="371" t="s">
        <v>655</v>
      </c>
      <c r="C131" s="1065" t="s">
        <v>656</v>
      </c>
      <c r="D131" s="1065"/>
      <c r="E131" s="1065"/>
      <c r="F131" s="373" t="s">
        <v>454</v>
      </c>
      <c r="G131" s="373" t="s">
        <v>657</v>
      </c>
      <c r="H131" s="373"/>
      <c r="I131" s="373" t="s">
        <v>657</v>
      </c>
      <c r="J131" s="374"/>
      <c r="K131" s="373"/>
      <c r="L131" s="374">
        <v>461.29</v>
      </c>
      <c r="M131" s="373"/>
      <c r="N131" s="375"/>
      <c r="V131" s="361"/>
      <c r="W131" s="367"/>
      <c r="AA131" s="335" t="s">
        <v>656</v>
      </c>
      <c r="AC131" s="367"/>
      <c r="AD131" s="384"/>
    </row>
    <row r="132" spans="1:32" s="332" customFormat="1" ht="12" x14ac:dyDescent="0.2">
      <c r="A132" s="379"/>
      <c r="B132" s="380"/>
      <c r="C132" s="1068" t="s">
        <v>459</v>
      </c>
      <c r="D132" s="1068"/>
      <c r="E132" s="1068"/>
      <c r="F132" s="364"/>
      <c r="G132" s="364"/>
      <c r="H132" s="364"/>
      <c r="I132" s="364"/>
      <c r="J132" s="365"/>
      <c r="K132" s="364"/>
      <c r="L132" s="365">
        <v>4006.47</v>
      </c>
      <c r="M132" s="376"/>
      <c r="N132" s="366"/>
      <c r="V132" s="361"/>
      <c r="W132" s="367"/>
      <c r="AC132" s="367" t="s">
        <v>459</v>
      </c>
      <c r="AD132" s="384"/>
    </row>
    <row r="133" spans="1:32" s="332" customFormat="1" ht="1.5" customHeight="1" x14ac:dyDescent="0.2">
      <c r="A133" s="386"/>
      <c r="B133" s="380"/>
      <c r="C133" s="380"/>
      <c r="D133" s="380"/>
      <c r="E133" s="380"/>
      <c r="F133" s="386"/>
      <c r="G133" s="386"/>
      <c r="H133" s="386"/>
      <c r="I133" s="386"/>
      <c r="J133" s="390"/>
      <c r="K133" s="386"/>
      <c r="L133" s="390"/>
      <c r="M133" s="373"/>
      <c r="N133" s="390"/>
      <c r="V133" s="361"/>
      <c r="W133" s="367"/>
      <c r="AC133" s="367"/>
      <c r="AD133" s="384"/>
    </row>
    <row r="134" spans="1:32" s="332" customFormat="1" ht="12" x14ac:dyDescent="0.2">
      <c r="A134" s="391"/>
      <c r="B134" s="392"/>
      <c r="C134" s="1068" t="s">
        <v>4698</v>
      </c>
      <c r="D134" s="1068"/>
      <c r="E134" s="1068"/>
      <c r="F134" s="1068"/>
      <c r="G134" s="1068"/>
      <c r="H134" s="1068"/>
      <c r="I134" s="1068"/>
      <c r="J134" s="1068"/>
      <c r="K134" s="1068"/>
      <c r="L134" s="393"/>
      <c r="M134" s="394"/>
      <c r="N134" s="395"/>
      <c r="V134" s="361"/>
      <c r="W134" s="367"/>
      <c r="AC134" s="367"/>
      <c r="AD134" s="384"/>
      <c r="AE134" s="367" t="s">
        <v>4698</v>
      </c>
    </row>
    <row r="135" spans="1:32" s="332" customFormat="1" ht="12" x14ac:dyDescent="0.2">
      <c r="A135" s="396"/>
      <c r="B135" s="371"/>
      <c r="C135" s="1065" t="s">
        <v>512</v>
      </c>
      <c r="D135" s="1065"/>
      <c r="E135" s="1065"/>
      <c r="F135" s="1065"/>
      <c r="G135" s="1065"/>
      <c r="H135" s="1065"/>
      <c r="I135" s="1065"/>
      <c r="J135" s="1065"/>
      <c r="K135" s="1065"/>
      <c r="L135" s="397">
        <v>36819.43</v>
      </c>
      <c r="M135" s="398"/>
      <c r="N135" s="399"/>
      <c r="V135" s="361"/>
      <c r="W135" s="367"/>
      <c r="AC135" s="367"/>
      <c r="AD135" s="384"/>
      <c r="AE135" s="367"/>
      <c r="AF135" s="335" t="s">
        <v>512</v>
      </c>
    </row>
    <row r="136" spans="1:32" s="332" customFormat="1" ht="12" x14ac:dyDescent="0.2">
      <c r="A136" s="396"/>
      <c r="B136" s="371"/>
      <c r="C136" s="1065" t="s">
        <v>513</v>
      </c>
      <c r="D136" s="1065"/>
      <c r="E136" s="1065"/>
      <c r="F136" s="1065"/>
      <c r="G136" s="1065"/>
      <c r="H136" s="1065"/>
      <c r="I136" s="1065"/>
      <c r="J136" s="1065"/>
      <c r="K136" s="1065"/>
      <c r="L136" s="397"/>
      <c r="M136" s="398"/>
      <c r="N136" s="399"/>
      <c r="V136" s="361"/>
      <c r="W136" s="367"/>
      <c r="AC136" s="367"/>
      <c r="AD136" s="384"/>
      <c r="AE136" s="367"/>
      <c r="AF136" s="335" t="s">
        <v>513</v>
      </c>
    </row>
    <row r="137" spans="1:32" s="332" customFormat="1" ht="12" x14ac:dyDescent="0.2">
      <c r="A137" s="396"/>
      <c r="B137" s="371"/>
      <c r="C137" s="1065" t="s">
        <v>514</v>
      </c>
      <c r="D137" s="1065"/>
      <c r="E137" s="1065"/>
      <c r="F137" s="1065"/>
      <c r="G137" s="1065"/>
      <c r="H137" s="1065"/>
      <c r="I137" s="1065"/>
      <c r="J137" s="1065"/>
      <c r="K137" s="1065"/>
      <c r="L137" s="397">
        <v>31018.77</v>
      </c>
      <c r="M137" s="398"/>
      <c r="N137" s="399"/>
      <c r="V137" s="361"/>
      <c r="W137" s="367"/>
      <c r="AC137" s="367"/>
      <c r="AD137" s="384"/>
      <c r="AE137" s="367"/>
      <c r="AF137" s="335" t="s">
        <v>514</v>
      </c>
    </row>
    <row r="138" spans="1:32" s="332" customFormat="1" ht="12" x14ac:dyDescent="0.2">
      <c r="A138" s="396"/>
      <c r="B138" s="371"/>
      <c r="C138" s="1065" t="s">
        <v>515</v>
      </c>
      <c r="D138" s="1065"/>
      <c r="E138" s="1065"/>
      <c r="F138" s="1065"/>
      <c r="G138" s="1065"/>
      <c r="H138" s="1065"/>
      <c r="I138" s="1065"/>
      <c r="J138" s="1065"/>
      <c r="K138" s="1065"/>
      <c r="L138" s="397">
        <v>4645.7299999999996</v>
      </c>
      <c r="M138" s="398"/>
      <c r="N138" s="399"/>
      <c r="V138" s="361"/>
      <c r="W138" s="367"/>
      <c r="AC138" s="367"/>
      <c r="AD138" s="384"/>
      <c r="AE138" s="367"/>
      <c r="AF138" s="335" t="s">
        <v>515</v>
      </c>
    </row>
    <row r="139" spans="1:32" s="332" customFormat="1" ht="12" x14ac:dyDescent="0.2">
      <c r="A139" s="396"/>
      <c r="B139" s="371"/>
      <c r="C139" s="1065" t="s">
        <v>516</v>
      </c>
      <c r="D139" s="1065"/>
      <c r="E139" s="1065"/>
      <c r="F139" s="1065"/>
      <c r="G139" s="1065"/>
      <c r="H139" s="1065"/>
      <c r="I139" s="1065"/>
      <c r="J139" s="1065"/>
      <c r="K139" s="1065"/>
      <c r="L139" s="397">
        <v>569.4</v>
      </c>
      <c r="M139" s="398"/>
      <c r="N139" s="399"/>
      <c r="V139" s="361"/>
      <c r="W139" s="367"/>
      <c r="AC139" s="367"/>
      <c r="AD139" s="384"/>
      <c r="AE139" s="367"/>
      <c r="AF139" s="335" t="s">
        <v>516</v>
      </c>
    </row>
    <row r="140" spans="1:32" s="332" customFormat="1" ht="12" x14ac:dyDescent="0.2">
      <c r="A140" s="396"/>
      <c r="B140" s="371"/>
      <c r="C140" s="1065" t="s">
        <v>517</v>
      </c>
      <c r="D140" s="1065"/>
      <c r="E140" s="1065"/>
      <c r="F140" s="1065"/>
      <c r="G140" s="1065"/>
      <c r="H140" s="1065"/>
      <c r="I140" s="1065"/>
      <c r="J140" s="1065"/>
      <c r="K140" s="1065"/>
      <c r="L140" s="397">
        <v>1154.93</v>
      </c>
      <c r="M140" s="398"/>
      <c r="N140" s="399"/>
      <c r="V140" s="361"/>
      <c r="W140" s="367"/>
      <c r="AC140" s="367"/>
      <c r="AD140" s="384"/>
      <c r="AE140" s="367"/>
      <c r="AF140" s="335" t="s">
        <v>517</v>
      </c>
    </row>
    <row r="141" spans="1:32" s="332" customFormat="1" ht="12" x14ac:dyDescent="0.2">
      <c r="A141" s="396"/>
      <c r="B141" s="371"/>
      <c r="C141" s="1065" t="s">
        <v>518</v>
      </c>
      <c r="D141" s="1065"/>
      <c r="E141" s="1065"/>
      <c r="F141" s="1065"/>
      <c r="G141" s="1065"/>
      <c r="H141" s="1065"/>
      <c r="I141" s="1065"/>
      <c r="J141" s="1065"/>
      <c r="K141" s="1065"/>
      <c r="L141" s="397">
        <v>77711.16</v>
      </c>
      <c r="M141" s="398"/>
      <c r="N141" s="399"/>
      <c r="V141" s="361"/>
      <c r="W141" s="367"/>
      <c r="AC141" s="367"/>
      <c r="AD141" s="384"/>
      <c r="AE141" s="367"/>
      <c r="AF141" s="335" t="s">
        <v>518</v>
      </c>
    </row>
    <row r="142" spans="1:32" s="332" customFormat="1" ht="12" x14ac:dyDescent="0.2">
      <c r="A142" s="396"/>
      <c r="B142" s="371"/>
      <c r="C142" s="1065" t="s">
        <v>513</v>
      </c>
      <c r="D142" s="1065"/>
      <c r="E142" s="1065"/>
      <c r="F142" s="1065"/>
      <c r="G142" s="1065"/>
      <c r="H142" s="1065"/>
      <c r="I142" s="1065"/>
      <c r="J142" s="1065"/>
      <c r="K142" s="1065"/>
      <c r="L142" s="397"/>
      <c r="M142" s="398"/>
      <c r="N142" s="399"/>
      <c r="V142" s="361"/>
      <c r="W142" s="367"/>
      <c r="AC142" s="367"/>
      <c r="AD142" s="384"/>
      <c r="AE142" s="367"/>
      <c r="AF142" s="335" t="s">
        <v>513</v>
      </c>
    </row>
    <row r="143" spans="1:32" s="332" customFormat="1" ht="12" x14ac:dyDescent="0.2">
      <c r="A143" s="396"/>
      <c r="B143" s="371"/>
      <c r="C143" s="1065" t="s">
        <v>519</v>
      </c>
      <c r="D143" s="1065"/>
      <c r="E143" s="1065"/>
      <c r="F143" s="1065"/>
      <c r="G143" s="1065"/>
      <c r="H143" s="1065"/>
      <c r="I143" s="1065"/>
      <c r="J143" s="1065"/>
      <c r="K143" s="1065"/>
      <c r="L143" s="397">
        <v>31018.77</v>
      </c>
      <c r="M143" s="398"/>
      <c r="N143" s="399"/>
      <c r="V143" s="361"/>
      <c r="W143" s="367"/>
      <c r="AC143" s="367"/>
      <c r="AD143" s="384"/>
      <c r="AE143" s="367"/>
      <c r="AF143" s="335" t="s">
        <v>519</v>
      </c>
    </row>
    <row r="144" spans="1:32" s="332" customFormat="1" ht="12" x14ac:dyDescent="0.2">
      <c r="A144" s="396"/>
      <c r="B144" s="371"/>
      <c r="C144" s="1065" t="s">
        <v>520</v>
      </c>
      <c r="D144" s="1065"/>
      <c r="E144" s="1065"/>
      <c r="F144" s="1065"/>
      <c r="G144" s="1065"/>
      <c r="H144" s="1065"/>
      <c r="I144" s="1065"/>
      <c r="J144" s="1065"/>
      <c r="K144" s="1065"/>
      <c r="L144" s="397">
        <v>4645.7299999999996</v>
      </c>
      <c r="M144" s="398"/>
      <c r="N144" s="399"/>
      <c r="V144" s="361"/>
      <c r="W144" s="367"/>
      <c r="AC144" s="367"/>
      <c r="AD144" s="384"/>
      <c r="AE144" s="367"/>
      <c r="AF144" s="335" t="s">
        <v>520</v>
      </c>
    </row>
    <row r="145" spans="1:34" s="332" customFormat="1" ht="12" x14ac:dyDescent="0.2">
      <c r="A145" s="396"/>
      <c r="B145" s="371"/>
      <c r="C145" s="1065" t="s">
        <v>521</v>
      </c>
      <c r="D145" s="1065"/>
      <c r="E145" s="1065"/>
      <c r="F145" s="1065"/>
      <c r="G145" s="1065"/>
      <c r="H145" s="1065"/>
      <c r="I145" s="1065"/>
      <c r="J145" s="1065"/>
      <c r="K145" s="1065"/>
      <c r="L145" s="397">
        <v>1154.93</v>
      </c>
      <c r="M145" s="398"/>
      <c r="N145" s="399"/>
      <c r="V145" s="361"/>
      <c r="W145" s="367"/>
      <c r="AC145" s="367"/>
      <c r="AD145" s="384"/>
      <c r="AE145" s="367"/>
      <c r="AF145" s="335" t="s">
        <v>521</v>
      </c>
    </row>
    <row r="146" spans="1:34" s="332" customFormat="1" ht="12" x14ac:dyDescent="0.2">
      <c r="A146" s="396"/>
      <c r="B146" s="371"/>
      <c r="C146" s="1065" t="s">
        <v>522</v>
      </c>
      <c r="D146" s="1065"/>
      <c r="E146" s="1065"/>
      <c r="F146" s="1065"/>
      <c r="G146" s="1065"/>
      <c r="H146" s="1065"/>
      <c r="I146" s="1065"/>
      <c r="J146" s="1065"/>
      <c r="K146" s="1065"/>
      <c r="L146" s="397">
        <v>28163.439999999999</v>
      </c>
      <c r="M146" s="398"/>
      <c r="N146" s="399"/>
      <c r="V146" s="361"/>
      <c r="W146" s="367"/>
      <c r="AC146" s="367"/>
      <c r="AD146" s="384"/>
      <c r="AE146" s="367"/>
      <c r="AF146" s="335" t="s">
        <v>522</v>
      </c>
    </row>
    <row r="147" spans="1:34" s="332" customFormat="1" ht="12" x14ac:dyDescent="0.2">
      <c r="A147" s="396"/>
      <c r="B147" s="371"/>
      <c r="C147" s="1065" t="s">
        <v>523</v>
      </c>
      <c r="D147" s="1065"/>
      <c r="E147" s="1065"/>
      <c r="F147" s="1065"/>
      <c r="G147" s="1065"/>
      <c r="H147" s="1065"/>
      <c r="I147" s="1065"/>
      <c r="J147" s="1065"/>
      <c r="K147" s="1065"/>
      <c r="L147" s="397">
        <v>12728.29</v>
      </c>
      <c r="M147" s="398"/>
      <c r="N147" s="399"/>
      <c r="V147" s="361"/>
      <c r="W147" s="367"/>
      <c r="AC147" s="367"/>
      <c r="AD147" s="384"/>
      <c r="AE147" s="367"/>
      <c r="AF147" s="335" t="s">
        <v>523</v>
      </c>
    </row>
    <row r="148" spans="1:34" s="332" customFormat="1" ht="12" x14ac:dyDescent="0.2">
      <c r="A148" s="396"/>
      <c r="B148" s="371"/>
      <c r="C148" s="1065" t="s">
        <v>524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31588.17</v>
      </c>
      <c r="M148" s="398"/>
      <c r="N148" s="399"/>
      <c r="V148" s="361"/>
      <c r="W148" s="367"/>
      <c r="AC148" s="367"/>
      <c r="AD148" s="384"/>
      <c r="AE148" s="367"/>
      <c r="AF148" s="335" t="s">
        <v>524</v>
      </c>
    </row>
    <row r="149" spans="1:34" s="332" customFormat="1" ht="12" x14ac:dyDescent="0.2">
      <c r="A149" s="396"/>
      <c r="B149" s="371"/>
      <c r="C149" s="1065" t="s">
        <v>525</v>
      </c>
      <c r="D149" s="1065"/>
      <c r="E149" s="1065"/>
      <c r="F149" s="1065"/>
      <c r="G149" s="1065"/>
      <c r="H149" s="1065"/>
      <c r="I149" s="1065"/>
      <c r="J149" s="1065"/>
      <c r="K149" s="1065"/>
      <c r="L149" s="397">
        <v>28163.439999999999</v>
      </c>
      <c r="M149" s="398"/>
      <c r="N149" s="399"/>
      <c r="V149" s="361"/>
      <c r="W149" s="367"/>
      <c r="AC149" s="367"/>
      <c r="AD149" s="384"/>
      <c r="AE149" s="367"/>
      <c r="AF149" s="335" t="s">
        <v>525</v>
      </c>
    </row>
    <row r="150" spans="1:34" s="332" customFormat="1" ht="12" x14ac:dyDescent="0.2">
      <c r="A150" s="396"/>
      <c r="B150" s="371"/>
      <c r="C150" s="1065" t="s">
        <v>526</v>
      </c>
      <c r="D150" s="1065"/>
      <c r="E150" s="1065"/>
      <c r="F150" s="1065"/>
      <c r="G150" s="1065"/>
      <c r="H150" s="1065"/>
      <c r="I150" s="1065"/>
      <c r="J150" s="1065"/>
      <c r="K150" s="1065"/>
      <c r="L150" s="397">
        <v>12728.29</v>
      </c>
      <c r="M150" s="398"/>
      <c r="N150" s="399"/>
      <c r="V150" s="361"/>
      <c r="W150" s="367"/>
      <c r="AC150" s="367"/>
      <c r="AD150" s="384"/>
      <c r="AE150" s="367"/>
      <c r="AF150" s="335" t="s">
        <v>526</v>
      </c>
    </row>
    <row r="151" spans="1:34" s="332" customFormat="1" ht="12" x14ac:dyDescent="0.2">
      <c r="A151" s="396"/>
      <c r="B151" s="390"/>
      <c r="C151" s="1067" t="s">
        <v>4699</v>
      </c>
      <c r="D151" s="1067"/>
      <c r="E151" s="1067"/>
      <c r="F151" s="1067"/>
      <c r="G151" s="1067"/>
      <c r="H151" s="1067"/>
      <c r="I151" s="1067"/>
      <c r="J151" s="1067"/>
      <c r="K151" s="1067"/>
      <c r="L151" s="400">
        <v>77711.16</v>
      </c>
      <c r="M151" s="401"/>
      <c r="N151" s="402"/>
      <c r="V151" s="361"/>
      <c r="W151" s="367"/>
      <c r="AC151" s="367"/>
      <c r="AD151" s="384"/>
      <c r="AE151" s="367"/>
      <c r="AG151" s="367" t="s">
        <v>4699</v>
      </c>
    </row>
    <row r="152" spans="1:34" s="332" customFormat="1" ht="12" x14ac:dyDescent="0.2">
      <c r="A152" s="1195" t="s">
        <v>5502</v>
      </c>
      <c r="B152" s="1196"/>
      <c r="C152" s="1196"/>
      <c r="D152" s="1196"/>
      <c r="E152" s="1196"/>
      <c r="F152" s="1196"/>
      <c r="G152" s="1196"/>
      <c r="H152" s="1196"/>
      <c r="I152" s="1196"/>
      <c r="J152" s="1196"/>
      <c r="K152" s="1196"/>
      <c r="L152" s="1196"/>
      <c r="M152" s="1196"/>
      <c r="N152" s="1197"/>
      <c r="V152" s="361" t="s">
        <v>5502</v>
      </c>
      <c r="W152" s="367"/>
      <c r="AC152" s="367"/>
      <c r="AD152" s="384"/>
      <c r="AE152" s="367"/>
      <c r="AG152" s="367"/>
    </row>
    <row r="153" spans="1:34" s="332" customFormat="1" ht="12" x14ac:dyDescent="0.2">
      <c r="A153" s="1192" t="s">
        <v>2525</v>
      </c>
      <c r="B153" s="1193"/>
      <c r="C153" s="1193"/>
      <c r="D153" s="1193"/>
      <c r="E153" s="1193"/>
      <c r="F153" s="1193"/>
      <c r="G153" s="1193"/>
      <c r="H153" s="1193"/>
      <c r="I153" s="1193"/>
      <c r="J153" s="1193"/>
      <c r="K153" s="1193"/>
      <c r="L153" s="1193"/>
      <c r="M153" s="1193"/>
      <c r="N153" s="1194"/>
      <c r="V153" s="361"/>
      <c r="W153" s="367"/>
      <c r="AC153" s="367"/>
      <c r="AD153" s="384"/>
      <c r="AE153" s="367"/>
      <c r="AG153" s="367"/>
      <c r="AH153" s="367" t="s">
        <v>2525</v>
      </c>
    </row>
    <row r="154" spans="1:34" s="332" customFormat="1" ht="45" x14ac:dyDescent="0.2">
      <c r="A154" s="362" t="s">
        <v>509</v>
      </c>
      <c r="B154" s="363" t="s">
        <v>5279</v>
      </c>
      <c r="C154" s="1068" t="s">
        <v>5503</v>
      </c>
      <c r="D154" s="1068"/>
      <c r="E154" s="1068"/>
      <c r="F154" s="364" t="s">
        <v>1026</v>
      </c>
      <c r="G154" s="364"/>
      <c r="H154" s="364"/>
      <c r="I154" s="364" t="s">
        <v>5680</v>
      </c>
      <c r="J154" s="365"/>
      <c r="K154" s="364"/>
      <c r="L154" s="365"/>
      <c r="M154" s="364"/>
      <c r="N154" s="366"/>
      <c r="V154" s="361"/>
      <c r="W154" s="367" t="s">
        <v>5503</v>
      </c>
      <c r="AC154" s="367"/>
      <c r="AD154" s="384"/>
      <c r="AE154" s="367"/>
      <c r="AG154" s="367"/>
      <c r="AH154" s="367"/>
    </row>
    <row r="155" spans="1:34" s="332" customFormat="1" ht="12" x14ac:dyDescent="0.2">
      <c r="A155" s="368"/>
      <c r="B155" s="369"/>
      <c r="C155" s="1065" t="s">
        <v>5681</v>
      </c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72"/>
      <c r="V155" s="361"/>
      <c r="W155" s="367"/>
      <c r="X155" s="335" t="s">
        <v>5681</v>
      </c>
      <c r="AC155" s="367"/>
      <c r="AD155" s="384"/>
      <c r="AE155" s="367"/>
      <c r="AG155" s="367"/>
      <c r="AH155" s="367"/>
    </row>
    <row r="156" spans="1:34" s="332" customFormat="1" ht="33.75" x14ac:dyDescent="0.2">
      <c r="A156" s="370"/>
      <c r="B156" s="371" t="s">
        <v>430</v>
      </c>
      <c r="C156" s="1065" t="s">
        <v>431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Y156" s="335" t="s">
        <v>431</v>
      </c>
      <c r="AC156" s="367"/>
      <c r="AD156" s="384"/>
      <c r="AE156" s="367"/>
      <c r="AG156" s="367"/>
      <c r="AH156" s="367"/>
    </row>
    <row r="157" spans="1:34" s="332" customFormat="1" ht="12" x14ac:dyDescent="0.2">
      <c r="A157" s="372"/>
      <c r="B157" s="371" t="s">
        <v>423</v>
      </c>
      <c r="C157" s="1065" t="s">
        <v>432</v>
      </c>
      <c r="D157" s="1065"/>
      <c r="E157" s="1065"/>
      <c r="F157" s="373"/>
      <c r="G157" s="373"/>
      <c r="H157" s="373"/>
      <c r="I157" s="373"/>
      <c r="J157" s="374">
        <v>208.75</v>
      </c>
      <c r="K157" s="373" t="s">
        <v>436</v>
      </c>
      <c r="L157" s="374">
        <v>159.16999999999999</v>
      </c>
      <c r="M157" s="373"/>
      <c r="N157" s="375"/>
      <c r="V157" s="361"/>
      <c r="W157" s="367"/>
      <c r="Z157" s="335" t="s">
        <v>432</v>
      </c>
      <c r="AC157" s="367"/>
      <c r="AD157" s="384"/>
      <c r="AE157" s="367"/>
      <c r="AG157" s="367"/>
      <c r="AH157" s="367"/>
    </row>
    <row r="158" spans="1:34" s="332" customFormat="1" ht="12" x14ac:dyDescent="0.2">
      <c r="A158" s="372"/>
      <c r="B158" s="371" t="s">
        <v>434</v>
      </c>
      <c r="C158" s="1065" t="s">
        <v>435</v>
      </c>
      <c r="D158" s="1065"/>
      <c r="E158" s="1065"/>
      <c r="F158" s="373"/>
      <c r="G158" s="373"/>
      <c r="H158" s="373"/>
      <c r="I158" s="373"/>
      <c r="J158" s="374">
        <v>7.91</v>
      </c>
      <c r="K158" s="373" t="s">
        <v>436</v>
      </c>
      <c r="L158" s="374">
        <v>6.03</v>
      </c>
      <c r="M158" s="373"/>
      <c r="N158" s="375"/>
      <c r="V158" s="361"/>
      <c r="W158" s="367"/>
      <c r="Z158" s="335" t="s">
        <v>435</v>
      </c>
      <c r="AC158" s="367"/>
      <c r="AD158" s="384"/>
      <c r="AE158" s="367"/>
      <c r="AG158" s="367"/>
      <c r="AH158" s="367"/>
    </row>
    <row r="159" spans="1:34" s="332" customFormat="1" ht="12" x14ac:dyDescent="0.2">
      <c r="A159" s="372"/>
      <c r="B159" s="371" t="s">
        <v>437</v>
      </c>
      <c r="C159" s="1065" t="s">
        <v>438</v>
      </c>
      <c r="D159" s="1065"/>
      <c r="E159" s="1065"/>
      <c r="F159" s="373"/>
      <c r="G159" s="373"/>
      <c r="H159" s="373"/>
      <c r="I159" s="373"/>
      <c r="J159" s="374">
        <v>1.1200000000000001</v>
      </c>
      <c r="K159" s="373" t="s">
        <v>436</v>
      </c>
      <c r="L159" s="374">
        <v>0.85</v>
      </c>
      <c r="M159" s="373"/>
      <c r="N159" s="375"/>
      <c r="V159" s="361"/>
      <c r="W159" s="367"/>
      <c r="Z159" s="335" t="s">
        <v>438</v>
      </c>
      <c r="AC159" s="367"/>
      <c r="AD159" s="384"/>
      <c r="AE159" s="367"/>
      <c r="AG159" s="367"/>
      <c r="AH159" s="367"/>
    </row>
    <row r="160" spans="1:34" s="332" customFormat="1" ht="12" x14ac:dyDescent="0.2">
      <c r="A160" s="372"/>
      <c r="B160" s="371" t="s">
        <v>439</v>
      </c>
      <c r="C160" s="1065" t="s">
        <v>440</v>
      </c>
      <c r="D160" s="1065"/>
      <c r="E160" s="1065"/>
      <c r="F160" s="373"/>
      <c r="G160" s="373"/>
      <c r="H160" s="373"/>
      <c r="I160" s="373"/>
      <c r="J160" s="374">
        <v>5</v>
      </c>
      <c r="K160" s="373"/>
      <c r="L160" s="374">
        <v>3.05</v>
      </c>
      <c r="M160" s="373"/>
      <c r="N160" s="375"/>
      <c r="V160" s="361"/>
      <c r="W160" s="367"/>
      <c r="Z160" s="335" t="s">
        <v>440</v>
      </c>
      <c r="AC160" s="367"/>
      <c r="AD160" s="384"/>
      <c r="AE160" s="367"/>
      <c r="AG160" s="367"/>
      <c r="AH160" s="367"/>
    </row>
    <row r="161" spans="1:34" s="332" customFormat="1" ht="12" x14ac:dyDescent="0.2">
      <c r="A161" s="368"/>
      <c r="B161" s="381" t="s">
        <v>5281</v>
      </c>
      <c r="C161" s="1076" t="s">
        <v>5282</v>
      </c>
      <c r="D161" s="1076"/>
      <c r="E161" s="1076"/>
      <c r="F161" s="382" t="s">
        <v>1003</v>
      </c>
      <c r="G161" s="382" t="s">
        <v>1004</v>
      </c>
      <c r="H161" s="382"/>
      <c r="I161" s="382" t="s">
        <v>918</v>
      </c>
      <c r="J161" s="371"/>
      <c r="K161" s="373"/>
      <c r="L161" s="374"/>
      <c r="M161" s="373"/>
      <c r="N161" s="383"/>
      <c r="V161" s="361"/>
      <c r="W161" s="367"/>
      <c r="AC161" s="367"/>
      <c r="AD161" s="384" t="s">
        <v>5282</v>
      </c>
      <c r="AE161" s="367"/>
      <c r="AG161" s="367"/>
      <c r="AH161" s="367"/>
    </row>
    <row r="162" spans="1:34" s="332" customFormat="1" ht="12" x14ac:dyDescent="0.2">
      <c r="A162" s="372"/>
      <c r="B162" s="371"/>
      <c r="C162" s="1065" t="s">
        <v>443</v>
      </c>
      <c r="D162" s="1065"/>
      <c r="E162" s="1065"/>
      <c r="F162" s="373" t="s">
        <v>444</v>
      </c>
      <c r="G162" s="373" t="s">
        <v>5283</v>
      </c>
      <c r="H162" s="373" t="s">
        <v>436</v>
      </c>
      <c r="I162" s="373" t="s">
        <v>5682</v>
      </c>
      <c r="J162" s="374"/>
      <c r="K162" s="373"/>
      <c r="L162" s="374"/>
      <c r="M162" s="373"/>
      <c r="N162" s="375"/>
      <c r="V162" s="361"/>
      <c r="W162" s="367"/>
      <c r="AA162" s="335" t="s">
        <v>443</v>
      </c>
      <c r="AC162" s="367"/>
      <c r="AD162" s="384"/>
      <c r="AE162" s="367"/>
      <c r="AG162" s="367"/>
      <c r="AH162" s="367"/>
    </row>
    <row r="163" spans="1:34" s="332" customFormat="1" ht="12" x14ac:dyDescent="0.2">
      <c r="A163" s="372"/>
      <c r="B163" s="371"/>
      <c r="C163" s="1065" t="s">
        <v>447</v>
      </c>
      <c r="D163" s="1065"/>
      <c r="E163" s="1065"/>
      <c r="F163" s="373" t="s">
        <v>444</v>
      </c>
      <c r="G163" s="373" t="s">
        <v>1832</v>
      </c>
      <c r="H163" s="373" t="s">
        <v>436</v>
      </c>
      <c r="I163" s="373" t="s">
        <v>5683</v>
      </c>
      <c r="J163" s="374"/>
      <c r="K163" s="373"/>
      <c r="L163" s="374"/>
      <c r="M163" s="373"/>
      <c r="N163" s="375"/>
      <c r="V163" s="361"/>
      <c r="W163" s="367"/>
      <c r="AA163" s="335" t="s">
        <v>447</v>
      </c>
      <c r="AC163" s="367"/>
      <c r="AD163" s="384"/>
      <c r="AE163" s="367"/>
      <c r="AG163" s="367"/>
      <c r="AH163" s="367"/>
    </row>
    <row r="164" spans="1:34" s="332" customFormat="1" ht="12" x14ac:dyDescent="0.2">
      <c r="A164" s="372"/>
      <c r="B164" s="371"/>
      <c r="C164" s="1077" t="s">
        <v>450</v>
      </c>
      <c r="D164" s="1077"/>
      <c r="E164" s="1077"/>
      <c r="F164" s="376"/>
      <c r="G164" s="376"/>
      <c r="H164" s="376"/>
      <c r="I164" s="376"/>
      <c r="J164" s="377">
        <v>221.66</v>
      </c>
      <c r="K164" s="376"/>
      <c r="L164" s="377">
        <v>168.25</v>
      </c>
      <c r="M164" s="376"/>
      <c r="N164" s="378"/>
      <c r="V164" s="361"/>
      <c r="W164" s="367"/>
      <c r="AB164" s="335" t="s">
        <v>450</v>
      </c>
      <c r="AC164" s="367"/>
      <c r="AD164" s="384"/>
      <c r="AE164" s="367"/>
      <c r="AG164" s="367"/>
      <c r="AH164" s="367"/>
    </row>
    <row r="165" spans="1:34" s="332" customFormat="1" ht="12" x14ac:dyDescent="0.2">
      <c r="A165" s="372"/>
      <c r="B165" s="371"/>
      <c r="C165" s="1065" t="s">
        <v>451</v>
      </c>
      <c r="D165" s="1065"/>
      <c r="E165" s="1065"/>
      <c r="F165" s="373"/>
      <c r="G165" s="373"/>
      <c r="H165" s="373"/>
      <c r="I165" s="373"/>
      <c r="J165" s="374"/>
      <c r="K165" s="373"/>
      <c r="L165" s="374">
        <v>160.02000000000001</v>
      </c>
      <c r="M165" s="373"/>
      <c r="N165" s="375"/>
      <c r="V165" s="361"/>
      <c r="W165" s="367"/>
      <c r="AA165" s="335" t="s">
        <v>451</v>
      </c>
      <c r="AC165" s="367"/>
      <c r="AD165" s="384"/>
      <c r="AE165" s="367"/>
      <c r="AG165" s="367"/>
      <c r="AH165" s="367"/>
    </row>
    <row r="166" spans="1:34" s="332" customFormat="1" ht="22.5" x14ac:dyDescent="0.2">
      <c r="A166" s="372"/>
      <c r="B166" s="371" t="s">
        <v>4990</v>
      </c>
      <c r="C166" s="1065" t="s">
        <v>4991</v>
      </c>
      <c r="D166" s="1065"/>
      <c r="E166" s="1065"/>
      <c r="F166" s="373" t="s">
        <v>454</v>
      </c>
      <c r="G166" s="373" t="s">
        <v>1754</v>
      </c>
      <c r="H166" s="373"/>
      <c r="I166" s="373" t="s">
        <v>1754</v>
      </c>
      <c r="J166" s="374"/>
      <c r="K166" s="373"/>
      <c r="L166" s="374">
        <v>187.22</v>
      </c>
      <c r="M166" s="373"/>
      <c r="N166" s="375"/>
      <c r="V166" s="361"/>
      <c r="W166" s="367"/>
      <c r="AA166" s="335" t="s">
        <v>4991</v>
      </c>
      <c r="AC166" s="367"/>
      <c r="AD166" s="384"/>
      <c r="AE166" s="367"/>
      <c r="AG166" s="367"/>
      <c r="AH166" s="367"/>
    </row>
    <row r="167" spans="1:34" s="332" customFormat="1" ht="22.5" x14ac:dyDescent="0.2">
      <c r="A167" s="372"/>
      <c r="B167" s="371" t="s">
        <v>4992</v>
      </c>
      <c r="C167" s="1065" t="s">
        <v>4993</v>
      </c>
      <c r="D167" s="1065"/>
      <c r="E167" s="1065"/>
      <c r="F167" s="373" t="s">
        <v>454</v>
      </c>
      <c r="G167" s="373" t="s">
        <v>980</v>
      </c>
      <c r="H167" s="373"/>
      <c r="I167" s="373" t="s">
        <v>980</v>
      </c>
      <c r="J167" s="374"/>
      <c r="K167" s="373"/>
      <c r="L167" s="374">
        <v>118.41</v>
      </c>
      <c r="M167" s="373"/>
      <c r="N167" s="375"/>
      <c r="V167" s="361"/>
      <c r="W167" s="367"/>
      <c r="AA167" s="335" t="s">
        <v>4993</v>
      </c>
      <c r="AC167" s="367"/>
      <c r="AD167" s="384"/>
      <c r="AE167" s="367"/>
      <c r="AG167" s="367"/>
      <c r="AH167" s="367"/>
    </row>
    <row r="168" spans="1:34" s="332" customFormat="1" ht="12" x14ac:dyDescent="0.2">
      <c r="A168" s="379"/>
      <c r="B168" s="380"/>
      <c r="C168" s="1068" t="s">
        <v>459</v>
      </c>
      <c r="D168" s="1068"/>
      <c r="E168" s="1068"/>
      <c r="F168" s="364"/>
      <c r="G168" s="364"/>
      <c r="H168" s="364"/>
      <c r="I168" s="364"/>
      <c r="J168" s="365"/>
      <c r="K168" s="364"/>
      <c r="L168" s="365">
        <v>473.88</v>
      </c>
      <c r="M168" s="376"/>
      <c r="N168" s="366"/>
      <c r="V168" s="361"/>
      <c r="W168" s="367"/>
      <c r="AC168" s="367" t="s">
        <v>459</v>
      </c>
      <c r="AD168" s="384"/>
      <c r="AE168" s="367"/>
      <c r="AG168" s="367"/>
      <c r="AH168" s="367"/>
    </row>
    <row r="169" spans="1:34" s="332" customFormat="1" ht="45" x14ac:dyDescent="0.2">
      <c r="A169" s="362" t="s">
        <v>529</v>
      </c>
      <c r="B169" s="363" t="s">
        <v>5506</v>
      </c>
      <c r="C169" s="1068" t="s">
        <v>5507</v>
      </c>
      <c r="D169" s="1068"/>
      <c r="E169" s="1068"/>
      <c r="F169" s="364" t="s">
        <v>1003</v>
      </c>
      <c r="G169" s="364"/>
      <c r="H169" s="364"/>
      <c r="I169" s="364" t="s">
        <v>918</v>
      </c>
      <c r="J169" s="365">
        <v>47.82</v>
      </c>
      <c r="K169" s="364"/>
      <c r="L169" s="365">
        <v>2917.02</v>
      </c>
      <c r="M169" s="364"/>
      <c r="N169" s="366"/>
      <c r="V169" s="361"/>
      <c r="W169" s="367" t="s">
        <v>5507</v>
      </c>
      <c r="AC169" s="367"/>
      <c r="AD169" s="384"/>
      <c r="AE169" s="367"/>
      <c r="AG169" s="367"/>
      <c r="AH169" s="367"/>
    </row>
    <row r="170" spans="1:34" s="332" customFormat="1" ht="12" x14ac:dyDescent="0.2">
      <c r="A170" s="379"/>
      <c r="B170" s="380"/>
      <c r="C170" s="340" t="s">
        <v>462</v>
      </c>
      <c r="D170" s="385"/>
      <c r="E170" s="385"/>
      <c r="F170" s="386"/>
      <c r="G170" s="386"/>
      <c r="H170" s="386"/>
      <c r="I170" s="386"/>
      <c r="J170" s="387"/>
      <c r="K170" s="386"/>
      <c r="L170" s="387"/>
      <c r="M170" s="388"/>
      <c r="N170" s="389"/>
      <c r="V170" s="361"/>
      <c r="W170" s="367"/>
      <c r="AC170" s="367"/>
      <c r="AD170" s="384"/>
      <c r="AE170" s="367"/>
      <c r="AG170" s="367"/>
      <c r="AH170" s="367"/>
    </row>
    <row r="171" spans="1:34" s="332" customFormat="1" ht="12" x14ac:dyDescent="0.2">
      <c r="A171" s="1192" t="s">
        <v>5051</v>
      </c>
      <c r="B171" s="1193"/>
      <c r="C171" s="1193"/>
      <c r="D171" s="1193"/>
      <c r="E171" s="1193"/>
      <c r="F171" s="1193"/>
      <c r="G171" s="1193"/>
      <c r="H171" s="1193"/>
      <c r="I171" s="1193"/>
      <c r="J171" s="1193"/>
      <c r="K171" s="1193"/>
      <c r="L171" s="1193"/>
      <c r="M171" s="1193"/>
      <c r="N171" s="1194"/>
      <c r="V171" s="361"/>
      <c r="W171" s="367"/>
      <c r="AC171" s="367"/>
      <c r="AD171" s="384"/>
      <c r="AE171" s="367"/>
      <c r="AG171" s="367"/>
      <c r="AH171" s="367" t="s">
        <v>5051</v>
      </c>
    </row>
    <row r="172" spans="1:34" s="332" customFormat="1" ht="33.75" x14ac:dyDescent="0.2">
      <c r="A172" s="362" t="s">
        <v>545</v>
      </c>
      <c r="B172" s="363" t="s">
        <v>5526</v>
      </c>
      <c r="C172" s="1068" t="s">
        <v>5527</v>
      </c>
      <c r="D172" s="1068"/>
      <c r="E172" s="1068"/>
      <c r="F172" s="364" t="s">
        <v>1026</v>
      </c>
      <c r="G172" s="364"/>
      <c r="H172" s="364"/>
      <c r="I172" s="364" t="s">
        <v>933</v>
      </c>
      <c r="J172" s="365"/>
      <c r="K172" s="364"/>
      <c r="L172" s="365"/>
      <c r="M172" s="364"/>
      <c r="N172" s="366"/>
      <c r="V172" s="361"/>
      <c r="W172" s="367" t="s">
        <v>5527</v>
      </c>
      <c r="AC172" s="367"/>
      <c r="AD172" s="384"/>
      <c r="AE172" s="367"/>
      <c r="AG172" s="367"/>
      <c r="AH172" s="367"/>
    </row>
    <row r="173" spans="1:34" s="332" customFormat="1" ht="12" x14ac:dyDescent="0.2">
      <c r="A173" s="368"/>
      <c r="B173" s="369"/>
      <c r="C173" s="1065" t="s">
        <v>5684</v>
      </c>
      <c r="D173" s="1065"/>
      <c r="E173" s="1065"/>
      <c r="F173" s="1065"/>
      <c r="G173" s="1065"/>
      <c r="H173" s="1065"/>
      <c r="I173" s="1065"/>
      <c r="J173" s="1065"/>
      <c r="K173" s="1065"/>
      <c r="L173" s="1065"/>
      <c r="M173" s="1065"/>
      <c r="N173" s="1072"/>
      <c r="V173" s="361"/>
      <c r="W173" s="367"/>
      <c r="X173" s="335" t="s">
        <v>5684</v>
      </c>
      <c r="AC173" s="367"/>
      <c r="AD173" s="384"/>
      <c r="AE173" s="367"/>
      <c r="AG173" s="367"/>
      <c r="AH173" s="367"/>
    </row>
    <row r="174" spans="1:34" s="332" customFormat="1" ht="33.75" x14ac:dyDescent="0.2">
      <c r="A174" s="370"/>
      <c r="B174" s="371" t="s">
        <v>430</v>
      </c>
      <c r="C174" s="1065" t="s">
        <v>431</v>
      </c>
      <c r="D174" s="1065"/>
      <c r="E174" s="1065"/>
      <c r="F174" s="1065"/>
      <c r="G174" s="1065"/>
      <c r="H174" s="1065"/>
      <c r="I174" s="1065"/>
      <c r="J174" s="1065"/>
      <c r="K174" s="1065"/>
      <c r="L174" s="1065"/>
      <c r="M174" s="1065"/>
      <c r="N174" s="1072"/>
      <c r="V174" s="361"/>
      <c r="W174" s="367"/>
      <c r="Y174" s="335" t="s">
        <v>431</v>
      </c>
      <c r="AC174" s="367"/>
      <c r="AD174" s="384"/>
      <c r="AE174" s="367"/>
      <c r="AG174" s="367"/>
      <c r="AH174" s="367"/>
    </row>
    <row r="175" spans="1:34" s="332" customFormat="1" ht="12" x14ac:dyDescent="0.2">
      <c r="A175" s="372"/>
      <c r="B175" s="371" t="s">
        <v>423</v>
      </c>
      <c r="C175" s="1065" t="s">
        <v>432</v>
      </c>
      <c r="D175" s="1065"/>
      <c r="E175" s="1065"/>
      <c r="F175" s="373"/>
      <c r="G175" s="373"/>
      <c r="H175" s="373"/>
      <c r="I175" s="373"/>
      <c r="J175" s="374">
        <v>990.66</v>
      </c>
      <c r="K175" s="373" t="s">
        <v>436</v>
      </c>
      <c r="L175" s="374">
        <v>396.26</v>
      </c>
      <c r="M175" s="373"/>
      <c r="N175" s="375"/>
      <c r="V175" s="361"/>
      <c r="W175" s="367"/>
      <c r="Z175" s="335" t="s">
        <v>432</v>
      </c>
      <c r="AC175" s="367"/>
      <c r="AD175" s="384"/>
      <c r="AE175" s="367"/>
      <c r="AG175" s="367"/>
      <c r="AH175" s="367"/>
    </row>
    <row r="176" spans="1:34" s="332" customFormat="1" ht="12" x14ac:dyDescent="0.2">
      <c r="A176" s="372"/>
      <c r="B176" s="371" t="s">
        <v>434</v>
      </c>
      <c r="C176" s="1065" t="s">
        <v>435</v>
      </c>
      <c r="D176" s="1065"/>
      <c r="E176" s="1065"/>
      <c r="F176" s="373"/>
      <c r="G176" s="373"/>
      <c r="H176" s="373"/>
      <c r="I176" s="373"/>
      <c r="J176" s="374">
        <v>2299.59</v>
      </c>
      <c r="K176" s="373" t="s">
        <v>436</v>
      </c>
      <c r="L176" s="374">
        <v>919.84</v>
      </c>
      <c r="M176" s="373"/>
      <c r="N176" s="375"/>
      <c r="V176" s="361"/>
      <c r="W176" s="367"/>
      <c r="Z176" s="335" t="s">
        <v>435</v>
      </c>
      <c r="AC176" s="367"/>
      <c r="AD176" s="384"/>
      <c r="AE176" s="367"/>
      <c r="AG176" s="367"/>
      <c r="AH176" s="367"/>
    </row>
    <row r="177" spans="1:34" s="332" customFormat="1" ht="12" x14ac:dyDescent="0.2">
      <c r="A177" s="372"/>
      <c r="B177" s="371" t="s">
        <v>437</v>
      </c>
      <c r="C177" s="1065" t="s">
        <v>438</v>
      </c>
      <c r="D177" s="1065"/>
      <c r="E177" s="1065"/>
      <c r="F177" s="373"/>
      <c r="G177" s="373"/>
      <c r="H177" s="373"/>
      <c r="I177" s="373"/>
      <c r="J177" s="374">
        <v>186.05</v>
      </c>
      <c r="K177" s="373" t="s">
        <v>436</v>
      </c>
      <c r="L177" s="374">
        <v>74.42</v>
      </c>
      <c r="M177" s="373"/>
      <c r="N177" s="375"/>
      <c r="V177" s="361"/>
      <c r="W177" s="367"/>
      <c r="Z177" s="335" t="s">
        <v>438</v>
      </c>
      <c r="AC177" s="367"/>
      <c r="AD177" s="384"/>
      <c r="AE177" s="367"/>
      <c r="AG177" s="367"/>
      <c r="AH177" s="367"/>
    </row>
    <row r="178" spans="1:34" s="332" customFormat="1" ht="12" x14ac:dyDescent="0.2">
      <c r="A178" s="372"/>
      <c r="B178" s="371" t="s">
        <v>439</v>
      </c>
      <c r="C178" s="1065" t="s">
        <v>440</v>
      </c>
      <c r="D178" s="1065"/>
      <c r="E178" s="1065"/>
      <c r="F178" s="373"/>
      <c r="G178" s="373"/>
      <c r="H178" s="373"/>
      <c r="I178" s="373"/>
      <c r="J178" s="374">
        <v>573.41</v>
      </c>
      <c r="K178" s="373"/>
      <c r="L178" s="374">
        <v>183.49</v>
      </c>
      <c r="M178" s="373"/>
      <c r="N178" s="375"/>
      <c r="V178" s="361"/>
      <c r="W178" s="367"/>
      <c r="Z178" s="335" t="s">
        <v>440</v>
      </c>
      <c r="AC178" s="367"/>
      <c r="AD178" s="384"/>
      <c r="AE178" s="367"/>
      <c r="AG178" s="367"/>
      <c r="AH178" s="367"/>
    </row>
    <row r="179" spans="1:34" s="332" customFormat="1" ht="22.5" x14ac:dyDescent="0.2">
      <c r="A179" s="368"/>
      <c r="B179" s="381" t="s">
        <v>5056</v>
      </c>
      <c r="C179" s="1076" t="s">
        <v>5057</v>
      </c>
      <c r="D179" s="1076"/>
      <c r="E179" s="1076"/>
      <c r="F179" s="382" t="s">
        <v>1003</v>
      </c>
      <c r="G179" s="382" t="s">
        <v>1124</v>
      </c>
      <c r="H179" s="382"/>
      <c r="I179" s="382" t="s">
        <v>5685</v>
      </c>
      <c r="J179" s="371"/>
      <c r="K179" s="373"/>
      <c r="L179" s="374"/>
      <c r="M179" s="373"/>
      <c r="N179" s="383"/>
      <c r="V179" s="361"/>
      <c r="W179" s="367"/>
      <c r="AC179" s="367"/>
      <c r="AD179" s="384" t="s">
        <v>5057</v>
      </c>
      <c r="AE179" s="367"/>
      <c r="AG179" s="367"/>
      <c r="AH179" s="367"/>
    </row>
    <row r="180" spans="1:34" s="332" customFormat="1" ht="12" x14ac:dyDescent="0.2">
      <c r="A180" s="372"/>
      <c r="B180" s="371"/>
      <c r="C180" s="1065" t="s">
        <v>443</v>
      </c>
      <c r="D180" s="1065"/>
      <c r="E180" s="1065"/>
      <c r="F180" s="373" t="s">
        <v>444</v>
      </c>
      <c r="G180" s="373" t="s">
        <v>5531</v>
      </c>
      <c r="H180" s="373" t="s">
        <v>436</v>
      </c>
      <c r="I180" s="373" t="s">
        <v>5686</v>
      </c>
      <c r="J180" s="374"/>
      <c r="K180" s="373"/>
      <c r="L180" s="374"/>
      <c r="M180" s="373"/>
      <c r="N180" s="375"/>
      <c r="V180" s="361"/>
      <c r="W180" s="367"/>
      <c r="AA180" s="335" t="s">
        <v>443</v>
      </c>
      <c r="AC180" s="367"/>
      <c r="AD180" s="384"/>
      <c r="AE180" s="367"/>
      <c r="AG180" s="367"/>
      <c r="AH180" s="367"/>
    </row>
    <row r="181" spans="1:34" s="332" customFormat="1" ht="12" x14ac:dyDescent="0.2">
      <c r="A181" s="372"/>
      <c r="B181" s="371"/>
      <c r="C181" s="1065" t="s">
        <v>447</v>
      </c>
      <c r="D181" s="1065"/>
      <c r="E181" s="1065"/>
      <c r="F181" s="373" t="s">
        <v>444</v>
      </c>
      <c r="G181" s="373" t="s">
        <v>5533</v>
      </c>
      <c r="H181" s="373" t="s">
        <v>436</v>
      </c>
      <c r="I181" s="373" t="s">
        <v>5687</v>
      </c>
      <c r="J181" s="374"/>
      <c r="K181" s="373"/>
      <c r="L181" s="374"/>
      <c r="M181" s="373"/>
      <c r="N181" s="375"/>
      <c r="V181" s="361"/>
      <c r="W181" s="367"/>
      <c r="AA181" s="335" t="s">
        <v>447</v>
      </c>
      <c r="AC181" s="367"/>
      <c r="AD181" s="384"/>
      <c r="AE181" s="367"/>
      <c r="AG181" s="367"/>
      <c r="AH181" s="367"/>
    </row>
    <row r="182" spans="1:34" s="332" customFormat="1" ht="12" x14ac:dyDescent="0.2">
      <c r="A182" s="372"/>
      <c r="B182" s="371"/>
      <c r="C182" s="1077" t="s">
        <v>450</v>
      </c>
      <c r="D182" s="1077"/>
      <c r="E182" s="1077"/>
      <c r="F182" s="376"/>
      <c r="G182" s="376"/>
      <c r="H182" s="376"/>
      <c r="I182" s="376"/>
      <c r="J182" s="377">
        <v>3863.66</v>
      </c>
      <c r="K182" s="376"/>
      <c r="L182" s="377">
        <v>1499.59</v>
      </c>
      <c r="M182" s="376"/>
      <c r="N182" s="378"/>
      <c r="V182" s="361"/>
      <c r="W182" s="367"/>
      <c r="AB182" s="335" t="s">
        <v>450</v>
      </c>
      <c r="AC182" s="367"/>
      <c r="AD182" s="384"/>
      <c r="AE182" s="367"/>
      <c r="AG182" s="367"/>
      <c r="AH182" s="367"/>
    </row>
    <row r="183" spans="1:34" s="332" customFormat="1" ht="12" x14ac:dyDescent="0.2">
      <c r="A183" s="372"/>
      <c r="B183" s="371"/>
      <c r="C183" s="1065" t="s">
        <v>451</v>
      </c>
      <c r="D183" s="1065"/>
      <c r="E183" s="1065"/>
      <c r="F183" s="373"/>
      <c r="G183" s="373"/>
      <c r="H183" s="373"/>
      <c r="I183" s="373"/>
      <c r="J183" s="374"/>
      <c r="K183" s="373"/>
      <c r="L183" s="374">
        <v>470.68</v>
      </c>
      <c r="M183" s="373"/>
      <c r="N183" s="375"/>
      <c r="V183" s="361"/>
      <c r="W183" s="367"/>
      <c r="AA183" s="335" t="s">
        <v>451</v>
      </c>
      <c r="AC183" s="367"/>
      <c r="AD183" s="384"/>
      <c r="AE183" s="367"/>
      <c r="AG183" s="367"/>
      <c r="AH183" s="367"/>
    </row>
    <row r="184" spans="1:34" s="332" customFormat="1" ht="22.5" x14ac:dyDescent="0.2">
      <c r="A184" s="372"/>
      <c r="B184" s="371" t="s">
        <v>4990</v>
      </c>
      <c r="C184" s="1065" t="s">
        <v>4991</v>
      </c>
      <c r="D184" s="1065"/>
      <c r="E184" s="1065"/>
      <c r="F184" s="373" t="s">
        <v>454</v>
      </c>
      <c r="G184" s="373" t="s">
        <v>1754</v>
      </c>
      <c r="H184" s="373"/>
      <c r="I184" s="373" t="s">
        <v>1754</v>
      </c>
      <c r="J184" s="374"/>
      <c r="K184" s="373"/>
      <c r="L184" s="374">
        <v>550.70000000000005</v>
      </c>
      <c r="M184" s="373"/>
      <c r="N184" s="375"/>
      <c r="V184" s="361"/>
      <c r="W184" s="367"/>
      <c r="AA184" s="335" t="s">
        <v>4991</v>
      </c>
      <c r="AC184" s="367"/>
      <c r="AD184" s="384"/>
      <c r="AE184" s="367"/>
      <c r="AG184" s="367"/>
      <c r="AH184" s="367"/>
    </row>
    <row r="185" spans="1:34" s="332" customFormat="1" ht="22.5" x14ac:dyDescent="0.2">
      <c r="A185" s="372"/>
      <c r="B185" s="371" t="s">
        <v>4992</v>
      </c>
      <c r="C185" s="1065" t="s">
        <v>4993</v>
      </c>
      <c r="D185" s="1065"/>
      <c r="E185" s="1065"/>
      <c r="F185" s="373" t="s">
        <v>454</v>
      </c>
      <c r="G185" s="373" t="s">
        <v>980</v>
      </c>
      <c r="H185" s="373"/>
      <c r="I185" s="373" t="s">
        <v>980</v>
      </c>
      <c r="J185" s="374"/>
      <c r="K185" s="373"/>
      <c r="L185" s="374">
        <v>348.3</v>
      </c>
      <c r="M185" s="373"/>
      <c r="N185" s="375"/>
      <c r="V185" s="361"/>
      <c r="W185" s="367"/>
      <c r="AA185" s="335" t="s">
        <v>4993</v>
      </c>
      <c r="AC185" s="367"/>
      <c r="AD185" s="384"/>
      <c r="AE185" s="367"/>
      <c r="AG185" s="367"/>
      <c r="AH185" s="367"/>
    </row>
    <row r="186" spans="1:34" s="332" customFormat="1" ht="12" x14ac:dyDescent="0.2">
      <c r="A186" s="379"/>
      <c r="B186" s="380"/>
      <c r="C186" s="1068" t="s">
        <v>459</v>
      </c>
      <c r="D186" s="1068"/>
      <c r="E186" s="1068"/>
      <c r="F186" s="364"/>
      <c r="G186" s="364"/>
      <c r="H186" s="364"/>
      <c r="I186" s="364"/>
      <c r="J186" s="365"/>
      <c r="K186" s="364"/>
      <c r="L186" s="365">
        <v>2398.59</v>
      </c>
      <c r="M186" s="376"/>
      <c r="N186" s="366"/>
      <c r="V186" s="361"/>
      <c r="W186" s="367"/>
      <c r="AC186" s="367" t="s">
        <v>459</v>
      </c>
      <c r="AD186" s="384"/>
      <c r="AE186" s="367"/>
      <c r="AG186" s="367"/>
      <c r="AH186" s="367"/>
    </row>
    <row r="187" spans="1:34" s="332" customFormat="1" ht="45" x14ac:dyDescent="0.2">
      <c r="A187" s="362" t="s">
        <v>562</v>
      </c>
      <c r="B187" s="363" t="s">
        <v>5535</v>
      </c>
      <c r="C187" s="1068" t="s">
        <v>5536</v>
      </c>
      <c r="D187" s="1068"/>
      <c r="E187" s="1068"/>
      <c r="F187" s="364" t="s">
        <v>1003</v>
      </c>
      <c r="G187" s="364"/>
      <c r="H187" s="364"/>
      <c r="I187" s="364" t="s">
        <v>5685</v>
      </c>
      <c r="J187" s="365">
        <v>1180.6400000000001</v>
      </c>
      <c r="K187" s="364"/>
      <c r="L187" s="365">
        <v>38158.28</v>
      </c>
      <c r="M187" s="364"/>
      <c r="N187" s="366"/>
      <c r="V187" s="361"/>
      <c r="W187" s="367" t="s">
        <v>5536</v>
      </c>
      <c r="AC187" s="367"/>
      <c r="AD187" s="384"/>
      <c r="AE187" s="367"/>
      <c r="AG187" s="367"/>
      <c r="AH187" s="367"/>
    </row>
    <row r="188" spans="1:34" s="332" customFormat="1" ht="12" x14ac:dyDescent="0.2">
      <c r="A188" s="379"/>
      <c r="B188" s="380"/>
      <c r="C188" s="340" t="s">
        <v>462</v>
      </c>
      <c r="D188" s="385"/>
      <c r="E188" s="385"/>
      <c r="F188" s="386"/>
      <c r="G188" s="386"/>
      <c r="H188" s="386"/>
      <c r="I188" s="386"/>
      <c r="J188" s="387"/>
      <c r="K188" s="386"/>
      <c r="L188" s="387"/>
      <c r="M188" s="388"/>
      <c r="N188" s="389"/>
      <c r="V188" s="361"/>
      <c r="W188" s="367"/>
      <c r="AC188" s="367"/>
      <c r="AD188" s="384"/>
      <c r="AE188" s="367"/>
      <c r="AG188" s="367"/>
      <c r="AH188" s="367"/>
    </row>
    <row r="189" spans="1:34" s="332" customFormat="1" ht="56.25" x14ac:dyDescent="0.2">
      <c r="A189" s="362" t="s">
        <v>570</v>
      </c>
      <c r="B189" s="363" t="s">
        <v>5065</v>
      </c>
      <c r="C189" s="1068" t="s">
        <v>5688</v>
      </c>
      <c r="D189" s="1068"/>
      <c r="E189" s="1068"/>
      <c r="F189" s="364" t="s">
        <v>5067</v>
      </c>
      <c r="G189" s="364"/>
      <c r="H189" s="364"/>
      <c r="I189" s="364" t="s">
        <v>933</v>
      </c>
      <c r="J189" s="365"/>
      <c r="K189" s="364"/>
      <c r="L189" s="365"/>
      <c r="M189" s="364"/>
      <c r="N189" s="366"/>
      <c r="V189" s="361"/>
      <c r="W189" s="367" t="s">
        <v>5688</v>
      </c>
      <c r="AC189" s="367"/>
      <c r="AD189" s="384"/>
      <c r="AE189" s="367"/>
      <c r="AG189" s="367"/>
      <c r="AH189" s="367"/>
    </row>
    <row r="190" spans="1:34" s="332" customFormat="1" ht="12" x14ac:dyDescent="0.2">
      <c r="A190" s="368"/>
      <c r="B190" s="369"/>
      <c r="C190" s="1065" t="s">
        <v>5684</v>
      </c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72"/>
      <c r="V190" s="361"/>
      <c r="W190" s="367"/>
      <c r="X190" s="335" t="s">
        <v>5684</v>
      </c>
      <c r="AC190" s="367"/>
      <c r="AD190" s="384"/>
      <c r="AE190" s="367"/>
      <c r="AG190" s="367"/>
      <c r="AH190" s="367"/>
    </row>
    <row r="191" spans="1:34" s="332" customFormat="1" ht="33.75" x14ac:dyDescent="0.2">
      <c r="A191" s="370"/>
      <c r="B191" s="371" t="s">
        <v>430</v>
      </c>
      <c r="C191" s="1065" t="s">
        <v>431</v>
      </c>
      <c r="D191" s="1065"/>
      <c r="E191" s="1065"/>
      <c r="F191" s="1065"/>
      <c r="G191" s="1065"/>
      <c r="H191" s="1065"/>
      <c r="I191" s="1065"/>
      <c r="J191" s="1065"/>
      <c r="K191" s="1065"/>
      <c r="L191" s="1065"/>
      <c r="M191" s="1065"/>
      <c r="N191" s="1072"/>
      <c r="V191" s="361"/>
      <c r="W191" s="367"/>
      <c r="Y191" s="335" t="s">
        <v>431</v>
      </c>
      <c r="AC191" s="367"/>
      <c r="AD191" s="384"/>
      <c r="AE191" s="367"/>
      <c r="AG191" s="367"/>
      <c r="AH191" s="367"/>
    </row>
    <row r="192" spans="1:34" s="332" customFormat="1" ht="12" x14ac:dyDescent="0.2">
      <c r="A192" s="372"/>
      <c r="B192" s="371" t="s">
        <v>423</v>
      </c>
      <c r="C192" s="1065" t="s">
        <v>432</v>
      </c>
      <c r="D192" s="1065"/>
      <c r="E192" s="1065"/>
      <c r="F192" s="373"/>
      <c r="G192" s="373"/>
      <c r="H192" s="373"/>
      <c r="I192" s="373"/>
      <c r="J192" s="374">
        <v>731.31</v>
      </c>
      <c r="K192" s="373" t="s">
        <v>436</v>
      </c>
      <c r="L192" s="374">
        <v>292.52</v>
      </c>
      <c r="M192" s="373"/>
      <c r="N192" s="375"/>
      <c r="V192" s="361"/>
      <c r="W192" s="367"/>
      <c r="Z192" s="335" t="s">
        <v>432</v>
      </c>
      <c r="AC192" s="367"/>
      <c r="AD192" s="384"/>
      <c r="AE192" s="367"/>
      <c r="AG192" s="367"/>
      <c r="AH192" s="367"/>
    </row>
    <row r="193" spans="1:34" s="332" customFormat="1" ht="12" x14ac:dyDescent="0.2">
      <c r="A193" s="372"/>
      <c r="B193" s="371" t="s">
        <v>434</v>
      </c>
      <c r="C193" s="1065" t="s">
        <v>435</v>
      </c>
      <c r="D193" s="1065"/>
      <c r="E193" s="1065"/>
      <c r="F193" s="373"/>
      <c r="G193" s="373"/>
      <c r="H193" s="373"/>
      <c r="I193" s="373"/>
      <c r="J193" s="374">
        <v>78.42</v>
      </c>
      <c r="K193" s="373" t="s">
        <v>436</v>
      </c>
      <c r="L193" s="374">
        <v>31.37</v>
      </c>
      <c r="M193" s="373"/>
      <c r="N193" s="375"/>
      <c r="V193" s="361"/>
      <c r="W193" s="367"/>
      <c r="Z193" s="335" t="s">
        <v>435</v>
      </c>
      <c r="AC193" s="367"/>
      <c r="AD193" s="384"/>
      <c r="AE193" s="367"/>
      <c r="AG193" s="367"/>
      <c r="AH193" s="367"/>
    </row>
    <row r="194" spans="1:34" s="332" customFormat="1" ht="12" x14ac:dyDescent="0.2">
      <c r="A194" s="372"/>
      <c r="B194" s="371" t="s">
        <v>437</v>
      </c>
      <c r="C194" s="1065" t="s">
        <v>438</v>
      </c>
      <c r="D194" s="1065"/>
      <c r="E194" s="1065"/>
      <c r="F194" s="373"/>
      <c r="G194" s="373"/>
      <c r="H194" s="373"/>
      <c r="I194" s="373"/>
      <c r="J194" s="374">
        <v>0.54</v>
      </c>
      <c r="K194" s="373" t="s">
        <v>436</v>
      </c>
      <c r="L194" s="374">
        <v>0.22</v>
      </c>
      <c r="M194" s="373"/>
      <c r="N194" s="375"/>
      <c r="V194" s="361"/>
      <c r="W194" s="367"/>
      <c r="Z194" s="335" t="s">
        <v>438</v>
      </c>
      <c r="AC194" s="367"/>
      <c r="AD194" s="384"/>
      <c r="AE194" s="367"/>
      <c r="AG194" s="367"/>
      <c r="AH194" s="367"/>
    </row>
    <row r="195" spans="1:34" s="332" customFormat="1" ht="12" x14ac:dyDescent="0.2">
      <c r="A195" s="372"/>
      <c r="B195" s="371" t="s">
        <v>439</v>
      </c>
      <c r="C195" s="1065" t="s">
        <v>440</v>
      </c>
      <c r="D195" s="1065"/>
      <c r="E195" s="1065"/>
      <c r="F195" s="373"/>
      <c r="G195" s="373"/>
      <c r="H195" s="373"/>
      <c r="I195" s="373"/>
      <c r="J195" s="374">
        <v>606.88</v>
      </c>
      <c r="K195" s="373"/>
      <c r="L195" s="374">
        <v>194.2</v>
      </c>
      <c r="M195" s="373"/>
      <c r="N195" s="375"/>
      <c r="V195" s="361"/>
      <c r="W195" s="367"/>
      <c r="Z195" s="335" t="s">
        <v>440</v>
      </c>
      <c r="AC195" s="367"/>
      <c r="AD195" s="384"/>
      <c r="AE195" s="367"/>
      <c r="AG195" s="367"/>
      <c r="AH195" s="367"/>
    </row>
    <row r="196" spans="1:34" s="332" customFormat="1" ht="12" x14ac:dyDescent="0.2">
      <c r="A196" s="368"/>
      <c r="B196" s="381" t="s">
        <v>5018</v>
      </c>
      <c r="C196" s="1076" t="s">
        <v>5019</v>
      </c>
      <c r="D196" s="1076"/>
      <c r="E196" s="1076"/>
      <c r="F196" s="382" t="s">
        <v>1003</v>
      </c>
      <c r="G196" s="382" t="s">
        <v>1169</v>
      </c>
      <c r="H196" s="382"/>
      <c r="I196" s="382" t="s">
        <v>1701</v>
      </c>
      <c r="J196" s="371"/>
      <c r="K196" s="373"/>
      <c r="L196" s="374"/>
      <c r="M196" s="373"/>
      <c r="N196" s="383"/>
      <c r="V196" s="361"/>
      <c r="W196" s="367"/>
      <c r="AC196" s="367"/>
      <c r="AD196" s="384" t="s">
        <v>5019</v>
      </c>
      <c r="AE196" s="367"/>
      <c r="AG196" s="367"/>
      <c r="AH196" s="367"/>
    </row>
    <row r="197" spans="1:34" s="332" customFormat="1" ht="12" x14ac:dyDescent="0.2">
      <c r="A197" s="372"/>
      <c r="B197" s="371"/>
      <c r="C197" s="1065" t="s">
        <v>443</v>
      </c>
      <c r="D197" s="1065"/>
      <c r="E197" s="1065"/>
      <c r="F197" s="373" t="s">
        <v>444</v>
      </c>
      <c r="G197" s="373" t="s">
        <v>5069</v>
      </c>
      <c r="H197" s="373" t="s">
        <v>436</v>
      </c>
      <c r="I197" s="373" t="s">
        <v>5689</v>
      </c>
      <c r="J197" s="374"/>
      <c r="K197" s="373"/>
      <c r="L197" s="374"/>
      <c r="M197" s="373"/>
      <c r="N197" s="375"/>
      <c r="V197" s="361"/>
      <c r="W197" s="367"/>
      <c r="AA197" s="335" t="s">
        <v>443</v>
      </c>
      <c r="AC197" s="367"/>
      <c r="AD197" s="384"/>
      <c r="AE197" s="367"/>
      <c r="AG197" s="367"/>
      <c r="AH197" s="367"/>
    </row>
    <row r="198" spans="1:34" s="332" customFormat="1" ht="12" x14ac:dyDescent="0.2">
      <c r="A198" s="372"/>
      <c r="B198" s="371"/>
      <c r="C198" s="1065" t="s">
        <v>447</v>
      </c>
      <c r="D198" s="1065"/>
      <c r="E198" s="1065"/>
      <c r="F198" s="373" t="s">
        <v>444</v>
      </c>
      <c r="G198" s="373" t="s">
        <v>935</v>
      </c>
      <c r="H198" s="373" t="s">
        <v>436</v>
      </c>
      <c r="I198" s="373" t="s">
        <v>979</v>
      </c>
      <c r="J198" s="374"/>
      <c r="K198" s="373"/>
      <c r="L198" s="374"/>
      <c r="M198" s="373"/>
      <c r="N198" s="375"/>
      <c r="V198" s="361"/>
      <c r="W198" s="367"/>
      <c r="AA198" s="335" t="s">
        <v>447</v>
      </c>
      <c r="AC198" s="367"/>
      <c r="AD198" s="384"/>
      <c r="AE198" s="367"/>
      <c r="AG198" s="367"/>
      <c r="AH198" s="367"/>
    </row>
    <row r="199" spans="1:34" s="332" customFormat="1" ht="12" x14ac:dyDescent="0.2">
      <c r="A199" s="372"/>
      <c r="B199" s="371"/>
      <c r="C199" s="1077" t="s">
        <v>450</v>
      </c>
      <c r="D199" s="1077"/>
      <c r="E199" s="1077"/>
      <c r="F199" s="376"/>
      <c r="G199" s="376"/>
      <c r="H199" s="376"/>
      <c r="I199" s="376"/>
      <c r="J199" s="377">
        <v>1416.61</v>
      </c>
      <c r="K199" s="376"/>
      <c r="L199" s="377">
        <v>518.09</v>
      </c>
      <c r="M199" s="376"/>
      <c r="N199" s="378"/>
      <c r="V199" s="361"/>
      <c r="W199" s="367"/>
      <c r="AB199" s="335" t="s">
        <v>450</v>
      </c>
      <c r="AC199" s="367"/>
      <c r="AD199" s="384"/>
      <c r="AE199" s="367"/>
      <c r="AG199" s="367"/>
      <c r="AH199" s="367"/>
    </row>
    <row r="200" spans="1:34" s="332" customFormat="1" ht="12" x14ac:dyDescent="0.2">
      <c r="A200" s="372"/>
      <c r="B200" s="371"/>
      <c r="C200" s="1065" t="s">
        <v>451</v>
      </c>
      <c r="D200" s="1065"/>
      <c r="E200" s="1065"/>
      <c r="F200" s="373"/>
      <c r="G200" s="373"/>
      <c r="H200" s="373"/>
      <c r="I200" s="373"/>
      <c r="J200" s="374"/>
      <c r="K200" s="373"/>
      <c r="L200" s="374">
        <v>292.74</v>
      </c>
      <c r="M200" s="373"/>
      <c r="N200" s="375"/>
      <c r="V200" s="361"/>
      <c r="W200" s="367"/>
      <c r="AA200" s="335" t="s">
        <v>451</v>
      </c>
      <c r="AC200" s="367"/>
      <c r="AD200" s="384"/>
      <c r="AE200" s="367"/>
      <c r="AG200" s="367"/>
      <c r="AH200" s="367"/>
    </row>
    <row r="201" spans="1:34" s="332" customFormat="1" ht="22.5" x14ac:dyDescent="0.2">
      <c r="A201" s="372"/>
      <c r="B201" s="371" t="s">
        <v>4990</v>
      </c>
      <c r="C201" s="1065" t="s">
        <v>4991</v>
      </c>
      <c r="D201" s="1065"/>
      <c r="E201" s="1065"/>
      <c r="F201" s="373" t="s">
        <v>454</v>
      </c>
      <c r="G201" s="373" t="s">
        <v>1754</v>
      </c>
      <c r="H201" s="373"/>
      <c r="I201" s="373" t="s">
        <v>1754</v>
      </c>
      <c r="J201" s="374"/>
      <c r="K201" s="373"/>
      <c r="L201" s="374">
        <v>342.51</v>
      </c>
      <c r="M201" s="373"/>
      <c r="N201" s="375"/>
      <c r="V201" s="361"/>
      <c r="W201" s="367"/>
      <c r="AA201" s="335" t="s">
        <v>4991</v>
      </c>
      <c r="AC201" s="367"/>
      <c r="AD201" s="384"/>
      <c r="AE201" s="367"/>
      <c r="AG201" s="367"/>
      <c r="AH201" s="367"/>
    </row>
    <row r="202" spans="1:34" s="332" customFormat="1" ht="22.5" x14ac:dyDescent="0.2">
      <c r="A202" s="372"/>
      <c r="B202" s="371" t="s">
        <v>4992</v>
      </c>
      <c r="C202" s="1065" t="s">
        <v>4993</v>
      </c>
      <c r="D202" s="1065"/>
      <c r="E202" s="1065"/>
      <c r="F202" s="373" t="s">
        <v>454</v>
      </c>
      <c r="G202" s="373" t="s">
        <v>980</v>
      </c>
      <c r="H202" s="373"/>
      <c r="I202" s="373" t="s">
        <v>980</v>
      </c>
      <c r="J202" s="374"/>
      <c r="K202" s="373"/>
      <c r="L202" s="374">
        <v>216.63</v>
      </c>
      <c r="M202" s="373"/>
      <c r="N202" s="375"/>
      <c r="V202" s="361"/>
      <c r="W202" s="367"/>
      <c r="AA202" s="335" t="s">
        <v>4993</v>
      </c>
      <c r="AC202" s="367"/>
      <c r="AD202" s="384"/>
      <c r="AE202" s="367"/>
      <c r="AG202" s="367"/>
      <c r="AH202" s="367"/>
    </row>
    <row r="203" spans="1:34" s="332" customFormat="1" ht="12" x14ac:dyDescent="0.2">
      <c r="A203" s="379"/>
      <c r="B203" s="380"/>
      <c r="C203" s="1068" t="s">
        <v>459</v>
      </c>
      <c r="D203" s="1068"/>
      <c r="E203" s="1068"/>
      <c r="F203" s="364"/>
      <c r="G203" s="364"/>
      <c r="H203" s="364"/>
      <c r="I203" s="364"/>
      <c r="J203" s="365"/>
      <c r="K203" s="364"/>
      <c r="L203" s="365">
        <v>1077.23</v>
      </c>
      <c r="M203" s="376"/>
      <c r="N203" s="366"/>
      <c r="V203" s="361"/>
      <c r="W203" s="367"/>
      <c r="AC203" s="367" t="s">
        <v>459</v>
      </c>
      <c r="AD203" s="384"/>
      <c r="AE203" s="367"/>
      <c r="AG203" s="367"/>
      <c r="AH203" s="367"/>
    </row>
    <row r="204" spans="1:34" s="332" customFormat="1" ht="22.5" x14ac:dyDescent="0.2">
      <c r="A204" s="362" t="s">
        <v>577</v>
      </c>
      <c r="B204" s="363" t="s">
        <v>5544</v>
      </c>
      <c r="C204" s="1068" t="s">
        <v>5545</v>
      </c>
      <c r="D204" s="1068"/>
      <c r="E204" s="1068"/>
      <c r="F204" s="364" t="s">
        <v>5073</v>
      </c>
      <c r="G204" s="364"/>
      <c r="H204" s="364"/>
      <c r="I204" s="364" t="s">
        <v>423</v>
      </c>
      <c r="J204" s="365"/>
      <c r="K204" s="364"/>
      <c r="L204" s="365"/>
      <c r="M204" s="364"/>
      <c r="N204" s="366"/>
      <c r="V204" s="361"/>
      <c r="W204" s="367" t="s">
        <v>5545</v>
      </c>
      <c r="AC204" s="367"/>
      <c r="AD204" s="384"/>
      <c r="AE204" s="367"/>
      <c r="AG204" s="367"/>
      <c r="AH204" s="367"/>
    </row>
    <row r="205" spans="1:34" s="332" customFormat="1" ht="33.75" x14ac:dyDescent="0.2">
      <c r="A205" s="370"/>
      <c r="B205" s="371" t="s">
        <v>430</v>
      </c>
      <c r="C205" s="1065" t="s">
        <v>431</v>
      </c>
      <c r="D205" s="1065"/>
      <c r="E205" s="1065"/>
      <c r="F205" s="1065"/>
      <c r="G205" s="1065"/>
      <c r="H205" s="1065"/>
      <c r="I205" s="1065"/>
      <c r="J205" s="1065"/>
      <c r="K205" s="1065"/>
      <c r="L205" s="1065"/>
      <c r="M205" s="1065"/>
      <c r="N205" s="1072"/>
      <c r="V205" s="361"/>
      <c r="W205" s="367"/>
      <c r="Y205" s="335" t="s">
        <v>431</v>
      </c>
      <c r="AC205" s="367"/>
      <c r="AD205" s="384"/>
      <c r="AE205" s="367"/>
      <c r="AG205" s="367"/>
      <c r="AH205" s="367"/>
    </row>
    <row r="206" spans="1:34" s="332" customFormat="1" ht="12" x14ac:dyDescent="0.2">
      <c r="A206" s="372"/>
      <c r="B206" s="371" t="s">
        <v>423</v>
      </c>
      <c r="C206" s="1065" t="s">
        <v>432</v>
      </c>
      <c r="D206" s="1065"/>
      <c r="E206" s="1065"/>
      <c r="F206" s="373"/>
      <c r="G206" s="373"/>
      <c r="H206" s="373"/>
      <c r="I206" s="373"/>
      <c r="J206" s="374">
        <v>51.4</v>
      </c>
      <c r="K206" s="373" t="s">
        <v>436</v>
      </c>
      <c r="L206" s="374">
        <v>64.25</v>
      </c>
      <c r="M206" s="373"/>
      <c r="N206" s="375"/>
      <c r="V206" s="361"/>
      <c r="W206" s="367"/>
      <c r="Z206" s="335" t="s">
        <v>432</v>
      </c>
      <c r="AC206" s="367"/>
      <c r="AD206" s="384"/>
      <c r="AE206" s="367"/>
      <c r="AG206" s="367"/>
      <c r="AH206" s="367"/>
    </row>
    <row r="207" spans="1:34" s="332" customFormat="1" ht="12" x14ac:dyDescent="0.2">
      <c r="A207" s="372"/>
      <c r="B207" s="371" t="s">
        <v>434</v>
      </c>
      <c r="C207" s="1065" t="s">
        <v>435</v>
      </c>
      <c r="D207" s="1065"/>
      <c r="E207" s="1065"/>
      <c r="F207" s="373"/>
      <c r="G207" s="373"/>
      <c r="H207" s="373"/>
      <c r="I207" s="373"/>
      <c r="J207" s="374">
        <v>76.209999999999994</v>
      </c>
      <c r="K207" s="373" t="s">
        <v>436</v>
      </c>
      <c r="L207" s="374">
        <v>95.26</v>
      </c>
      <c r="M207" s="373"/>
      <c r="N207" s="375"/>
      <c r="V207" s="361"/>
      <c r="W207" s="367"/>
      <c r="Z207" s="335" t="s">
        <v>435</v>
      </c>
      <c r="AC207" s="367"/>
      <c r="AD207" s="384"/>
      <c r="AE207" s="367"/>
      <c r="AG207" s="367"/>
      <c r="AH207" s="367"/>
    </row>
    <row r="208" spans="1:34" s="332" customFormat="1" ht="12" x14ac:dyDescent="0.2">
      <c r="A208" s="372"/>
      <c r="B208" s="371" t="s">
        <v>437</v>
      </c>
      <c r="C208" s="1065" t="s">
        <v>438</v>
      </c>
      <c r="D208" s="1065"/>
      <c r="E208" s="1065"/>
      <c r="F208" s="373"/>
      <c r="G208" s="373"/>
      <c r="H208" s="373"/>
      <c r="I208" s="373"/>
      <c r="J208" s="374">
        <v>0.46</v>
      </c>
      <c r="K208" s="373" t="s">
        <v>436</v>
      </c>
      <c r="L208" s="374">
        <v>0.57999999999999996</v>
      </c>
      <c r="M208" s="373"/>
      <c r="N208" s="375"/>
      <c r="V208" s="361"/>
      <c r="W208" s="367"/>
      <c r="Z208" s="335" t="s">
        <v>438</v>
      </c>
      <c r="AC208" s="367"/>
      <c r="AD208" s="384"/>
      <c r="AE208" s="367"/>
      <c r="AG208" s="367"/>
      <c r="AH208" s="367"/>
    </row>
    <row r="209" spans="1:34" s="332" customFormat="1" ht="12" x14ac:dyDescent="0.2">
      <c r="A209" s="372"/>
      <c r="B209" s="371" t="s">
        <v>439</v>
      </c>
      <c r="C209" s="1065" t="s">
        <v>440</v>
      </c>
      <c r="D209" s="1065"/>
      <c r="E209" s="1065"/>
      <c r="F209" s="373"/>
      <c r="G209" s="373"/>
      <c r="H209" s="373"/>
      <c r="I209" s="373"/>
      <c r="J209" s="374">
        <v>268.04000000000002</v>
      </c>
      <c r="K209" s="373"/>
      <c r="L209" s="374">
        <v>268.04000000000002</v>
      </c>
      <c r="M209" s="373"/>
      <c r="N209" s="375"/>
      <c r="V209" s="361"/>
      <c r="W209" s="367"/>
      <c r="Z209" s="335" t="s">
        <v>440</v>
      </c>
      <c r="AC209" s="367"/>
      <c r="AD209" s="384"/>
      <c r="AE209" s="367"/>
      <c r="AG209" s="367"/>
      <c r="AH209" s="367"/>
    </row>
    <row r="210" spans="1:34" s="332" customFormat="1" ht="22.5" x14ac:dyDescent="0.2">
      <c r="A210" s="368"/>
      <c r="B210" s="381" t="s">
        <v>5074</v>
      </c>
      <c r="C210" s="1076" t="s">
        <v>5075</v>
      </c>
      <c r="D210" s="1076"/>
      <c r="E210" s="1076"/>
      <c r="F210" s="382" t="s">
        <v>411</v>
      </c>
      <c r="G210" s="382" t="s">
        <v>489</v>
      </c>
      <c r="H210" s="382"/>
      <c r="I210" s="382" t="s">
        <v>489</v>
      </c>
      <c r="J210" s="371"/>
      <c r="K210" s="373"/>
      <c r="L210" s="374"/>
      <c r="M210" s="373"/>
      <c r="N210" s="383"/>
      <c r="V210" s="361"/>
      <c r="W210" s="367"/>
      <c r="AC210" s="367"/>
      <c r="AD210" s="384" t="s">
        <v>5075</v>
      </c>
      <c r="AE210" s="367"/>
      <c r="AG210" s="367"/>
      <c r="AH210" s="367"/>
    </row>
    <row r="211" spans="1:34" s="332" customFormat="1" ht="12" x14ac:dyDescent="0.2">
      <c r="A211" s="372"/>
      <c r="B211" s="371"/>
      <c r="C211" s="1065" t="s">
        <v>443</v>
      </c>
      <c r="D211" s="1065"/>
      <c r="E211" s="1065"/>
      <c r="F211" s="373" t="s">
        <v>444</v>
      </c>
      <c r="G211" s="373" t="s">
        <v>5546</v>
      </c>
      <c r="H211" s="373" t="s">
        <v>436</v>
      </c>
      <c r="I211" s="373" t="s">
        <v>5690</v>
      </c>
      <c r="J211" s="374"/>
      <c r="K211" s="373"/>
      <c r="L211" s="374"/>
      <c r="M211" s="373"/>
      <c r="N211" s="375"/>
      <c r="V211" s="361"/>
      <c r="W211" s="367"/>
      <c r="AA211" s="335" t="s">
        <v>443</v>
      </c>
      <c r="AC211" s="367"/>
      <c r="AD211" s="384"/>
      <c r="AE211" s="367"/>
      <c r="AG211" s="367"/>
      <c r="AH211" s="367"/>
    </row>
    <row r="212" spans="1:34" s="332" customFormat="1" ht="12" x14ac:dyDescent="0.2">
      <c r="A212" s="372"/>
      <c r="B212" s="371"/>
      <c r="C212" s="1065" t="s">
        <v>447</v>
      </c>
      <c r="D212" s="1065"/>
      <c r="E212" s="1065"/>
      <c r="F212" s="373" t="s">
        <v>444</v>
      </c>
      <c r="G212" s="373" t="s">
        <v>935</v>
      </c>
      <c r="H212" s="373" t="s">
        <v>436</v>
      </c>
      <c r="I212" s="373" t="s">
        <v>2201</v>
      </c>
      <c r="J212" s="374"/>
      <c r="K212" s="373"/>
      <c r="L212" s="374"/>
      <c r="M212" s="373"/>
      <c r="N212" s="375"/>
      <c r="V212" s="361"/>
      <c r="W212" s="367"/>
      <c r="AA212" s="335" t="s">
        <v>447</v>
      </c>
      <c r="AC212" s="367"/>
      <c r="AD212" s="384"/>
      <c r="AE212" s="367"/>
      <c r="AG212" s="367"/>
      <c r="AH212" s="367"/>
    </row>
    <row r="213" spans="1:34" s="332" customFormat="1" ht="12" x14ac:dyDescent="0.2">
      <c r="A213" s="372"/>
      <c r="B213" s="371"/>
      <c r="C213" s="1077" t="s">
        <v>450</v>
      </c>
      <c r="D213" s="1077"/>
      <c r="E213" s="1077"/>
      <c r="F213" s="376"/>
      <c r="G213" s="376"/>
      <c r="H213" s="376"/>
      <c r="I213" s="376"/>
      <c r="J213" s="377">
        <v>395.65</v>
      </c>
      <c r="K213" s="376"/>
      <c r="L213" s="377">
        <v>427.55</v>
      </c>
      <c r="M213" s="376"/>
      <c r="N213" s="378"/>
      <c r="V213" s="361"/>
      <c r="W213" s="367"/>
      <c r="AB213" s="335" t="s">
        <v>450</v>
      </c>
      <c r="AC213" s="367"/>
      <c r="AD213" s="384"/>
      <c r="AE213" s="367"/>
      <c r="AG213" s="367"/>
      <c r="AH213" s="367"/>
    </row>
    <row r="214" spans="1:34" s="332" customFormat="1" ht="12" x14ac:dyDescent="0.2">
      <c r="A214" s="372"/>
      <c r="B214" s="371"/>
      <c r="C214" s="1065" t="s">
        <v>451</v>
      </c>
      <c r="D214" s="1065"/>
      <c r="E214" s="1065"/>
      <c r="F214" s="373"/>
      <c r="G214" s="373"/>
      <c r="H214" s="373"/>
      <c r="I214" s="373"/>
      <c r="J214" s="374"/>
      <c r="K214" s="373"/>
      <c r="L214" s="374">
        <v>64.83</v>
      </c>
      <c r="M214" s="373"/>
      <c r="N214" s="375"/>
      <c r="V214" s="361"/>
      <c r="W214" s="367"/>
      <c r="AA214" s="335" t="s">
        <v>451</v>
      </c>
      <c r="AC214" s="367"/>
      <c r="AD214" s="384"/>
      <c r="AE214" s="367"/>
      <c r="AG214" s="367"/>
      <c r="AH214" s="367"/>
    </row>
    <row r="215" spans="1:34" s="332" customFormat="1" ht="22.5" x14ac:dyDescent="0.2">
      <c r="A215" s="372"/>
      <c r="B215" s="371" t="s">
        <v>4990</v>
      </c>
      <c r="C215" s="1065" t="s">
        <v>4991</v>
      </c>
      <c r="D215" s="1065"/>
      <c r="E215" s="1065"/>
      <c r="F215" s="373" t="s">
        <v>454</v>
      </c>
      <c r="G215" s="373" t="s">
        <v>1754</v>
      </c>
      <c r="H215" s="373"/>
      <c r="I215" s="373" t="s">
        <v>1754</v>
      </c>
      <c r="J215" s="374"/>
      <c r="K215" s="373"/>
      <c r="L215" s="374">
        <v>75.849999999999994</v>
      </c>
      <c r="M215" s="373"/>
      <c r="N215" s="375"/>
      <c r="V215" s="361"/>
      <c r="W215" s="367"/>
      <c r="AA215" s="335" t="s">
        <v>4991</v>
      </c>
      <c r="AC215" s="367"/>
      <c r="AD215" s="384"/>
      <c r="AE215" s="367"/>
      <c r="AG215" s="367"/>
      <c r="AH215" s="367"/>
    </row>
    <row r="216" spans="1:34" s="332" customFormat="1" ht="22.5" x14ac:dyDescent="0.2">
      <c r="A216" s="372"/>
      <c r="B216" s="371" t="s">
        <v>4992</v>
      </c>
      <c r="C216" s="1065" t="s">
        <v>4993</v>
      </c>
      <c r="D216" s="1065"/>
      <c r="E216" s="1065"/>
      <c r="F216" s="373" t="s">
        <v>454</v>
      </c>
      <c r="G216" s="373" t="s">
        <v>980</v>
      </c>
      <c r="H216" s="373"/>
      <c r="I216" s="373" t="s">
        <v>980</v>
      </c>
      <c r="J216" s="374"/>
      <c r="K216" s="373"/>
      <c r="L216" s="374">
        <v>47.97</v>
      </c>
      <c r="M216" s="373"/>
      <c r="N216" s="375"/>
      <c r="V216" s="361"/>
      <c r="W216" s="367"/>
      <c r="AA216" s="335" t="s">
        <v>4993</v>
      </c>
      <c r="AC216" s="367"/>
      <c r="AD216" s="384"/>
      <c r="AE216" s="367"/>
      <c r="AG216" s="367"/>
      <c r="AH216" s="367"/>
    </row>
    <row r="217" spans="1:34" s="332" customFormat="1" ht="12" x14ac:dyDescent="0.2">
      <c r="A217" s="379"/>
      <c r="B217" s="380"/>
      <c r="C217" s="1068" t="s">
        <v>459</v>
      </c>
      <c r="D217" s="1068"/>
      <c r="E217" s="1068"/>
      <c r="F217" s="364"/>
      <c r="G217" s="364"/>
      <c r="H217" s="364"/>
      <c r="I217" s="364"/>
      <c r="J217" s="365"/>
      <c r="K217" s="364"/>
      <c r="L217" s="365">
        <v>551.37</v>
      </c>
      <c r="M217" s="376"/>
      <c r="N217" s="366"/>
      <c r="V217" s="361"/>
      <c r="W217" s="367"/>
      <c r="AC217" s="367" t="s">
        <v>459</v>
      </c>
      <c r="AD217" s="384"/>
      <c r="AE217" s="367"/>
      <c r="AG217" s="367"/>
      <c r="AH217" s="367"/>
    </row>
    <row r="218" spans="1:34" s="332" customFormat="1" ht="56.25" x14ac:dyDescent="0.2">
      <c r="A218" s="362" t="s">
        <v>581</v>
      </c>
      <c r="B218" s="363" t="s">
        <v>5548</v>
      </c>
      <c r="C218" s="1068" t="s">
        <v>5549</v>
      </c>
      <c r="D218" s="1068"/>
      <c r="E218" s="1068"/>
      <c r="F218" s="364" t="s">
        <v>5015</v>
      </c>
      <c r="G218" s="364"/>
      <c r="H218" s="364"/>
      <c r="I218" s="364" t="s">
        <v>5691</v>
      </c>
      <c r="J218" s="365"/>
      <c r="K218" s="364"/>
      <c r="L218" s="365"/>
      <c r="M218" s="364"/>
      <c r="N218" s="366"/>
      <c r="V218" s="361"/>
      <c r="W218" s="367" t="s">
        <v>5549</v>
      </c>
      <c r="AC218" s="367"/>
      <c r="AD218" s="384"/>
      <c r="AE218" s="367"/>
      <c r="AG218" s="367"/>
      <c r="AH218" s="367"/>
    </row>
    <row r="219" spans="1:34" s="332" customFormat="1" ht="12" x14ac:dyDescent="0.2">
      <c r="A219" s="368"/>
      <c r="B219" s="369"/>
      <c r="C219" s="1065" t="s">
        <v>5692</v>
      </c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72"/>
      <c r="V219" s="361"/>
      <c r="W219" s="367"/>
      <c r="X219" s="335" t="s">
        <v>5692</v>
      </c>
      <c r="AC219" s="367"/>
      <c r="AD219" s="384"/>
      <c r="AE219" s="367"/>
      <c r="AG219" s="367"/>
      <c r="AH219" s="367"/>
    </row>
    <row r="220" spans="1:34" s="332" customFormat="1" ht="33.75" x14ac:dyDescent="0.2">
      <c r="A220" s="370"/>
      <c r="B220" s="371" t="s">
        <v>430</v>
      </c>
      <c r="C220" s="1065" t="s">
        <v>431</v>
      </c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72"/>
      <c r="V220" s="361"/>
      <c r="W220" s="367"/>
      <c r="Y220" s="335" t="s">
        <v>431</v>
      </c>
      <c r="AC220" s="367"/>
      <c r="AD220" s="384"/>
      <c r="AE220" s="367"/>
      <c r="AG220" s="367"/>
      <c r="AH220" s="367"/>
    </row>
    <row r="221" spans="1:34" s="332" customFormat="1" ht="12" x14ac:dyDescent="0.2">
      <c r="A221" s="372"/>
      <c r="B221" s="371" t="s">
        <v>423</v>
      </c>
      <c r="C221" s="1065" t="s">
        <v>432</v>
      </c>
      <c r="D221" s="1065"/>
      <c r="E221" s="1065"/>
      <c r="F221" s="373"/>
      <c r="G221" s="373"/>
      <c r="H221" s="373"/>
      <c r="I221" s="373"/>
      <c r="J221" s="374">
        <v>3140.02</v>
      </c>
      <c r="K221" s="373" t="s">
        <v>436</v>
      </c>
      <c r="L221" s="374">
        <v>125.6</v>
      </c>
      <c r="M221" s="373"/>
      <c r="N221" s="375"/>
      <c r="V221" s="361"/>
      <c r="W221" s="367"/>
      <c r="Z221" s="335" t="s">
        <v>432</v>
      </c>
      <c r="AC221" s="367"/>
      <c r="AD221" s="384"/>
      <c r="AE221" s="367"/>
      <c r="AG221" s="367"/>
      <c r="AH221" s="367"/>
    </row>
    <row r="222" spans="1:34" s="332" customFormat="1" ht="12" x14ac:dyDescent="0.2">
      <c r="A222" s="372"/>
      <c r="B222" s="371" t="s">
        <v>434</v>
      </c>
      <c r="C222" s="1065" t="s">
        <v>435</v>
      </c>
      <c r="D222" s="1065"/>
      <c r="E222" s="1065"/>
      <c r="F222" s="373"/>
      <c r="G222" s="373"/>
      <c r="H222" s="373"/>
      <c r="I222" s="373"/>
      <c r="J222" s="374">
        <v>24479.63</v>
      </c>
      <c r="K222" s="373" t="s">
        <v>436</v>
      </c>
      <c r="L222" s="374">
        <v>979.19</v>
      </c>
      <c r="M222" s="373"/>
      <c r="N222" s="375"/>
      <c r="V222" s="361"/>
      <c r="W222" s="367"/>
      <c r="Z222" s="335" t="s">
        <v>435</v>
      </c>
      <c r="AC222" s="367"/>
      <c r="AD222" s="384"/>
      <c r="AE222" s="367"/>
      <c r="AG222" s="367"/>
      <c r="AH222" s="367"/>
    </row>
    <row r="223" spans="1:34" s="332" customFormat="1" ht="12" x14ac:dyDescent="0.2">
      <c r="A223" s="372"/>
      <c r="B223" s="371" t="s">
        <v>437</v>
      </c>
      <c r="C223" s="1065" t="s">
        <v>438</v>
      </c>
      <c r="D223" s="1065"/>
      <c r="E223" s="1065"/>
      <c r="F223" s="373"/>
      <c r="G223" s="373"/>
      <c r="H223" s="373"/>
      <c r="I223" s="373"/>
      <c r="J223" s="374">
        <v>2021.64</v>
      </c>
      <c r="K223" s="373" t="s">
        <v>436</v>
      </c>
      <c r="L223" s="374">
        <v>80.87</v>
      </c>
      <c r="M223" s="373"/>
      <c r="N223" s="375"/>
      <c r="V223" s="361"/>
      <c r="W223" s="367"/>
      <c r="Z223" s="335" t="s">
        <v>438</v>
      </c>
      <c r="AC223" s="367"/>
      <c r="AD223" s="384"/>
      <c r="AE223" s="367"/>
      <c r="AG223" s="367"/>
      <c r="AH223" s="367"/>
    </row>
    <row r="224" spans="1:34" s="332" customFormat="1" ht="12" x14ac:dyDescent="0.2">
      <c r="A224" s="372"/>
      <c r="B224" s="371" t="s">
        <v>439</v>
      </c>
      <c r="C224" s="1065" t="s">
        <v>440</v>
      </c>
      <c r="D224" s="1065"/>
      <c r="E224" s="1065"/>
      <c r="F224" s="373"/>
      <c r="G224" s="373"/>
      <c r="H224" s="373"/>
      <c r="I224" s="373"/>
      <c r="J224" s="374">
        <v>13053.81</v>
      </c>
      <c r="K224" s="373"/>
      <c r="L224" s="374">
        <v>417.72</v>
      </c>
      <c r="M224" s="373"/>
      <c r="N224" s="375"/>
      <c r="V224" s="361"/>
      <c r="W224" s="367"/>
      <c r="Z224" s="335" t="s">
        <v>440</v>
      </c>
      <c r="AC224" s="367"/>
      <c r="AD224" s="384"/>
      <c r="AE224" s="367"/>
      <c r="AG224" s="367"/>
      <c r="AH224" s="367"/>
    </row>
    <row r="225" spans="1:34" s="332" customFormat="1" ht="12" x14ac:dyDescent="0.2">
      <c r="A225" s="368"/>
      <c r="B225" s="381" t="s">
        <v>4595</v>
      </c>
      <c r="C225" s="1076" t="s">
        <v>4596</v>
      </c>
      <c r="D225" s="1076"/>
      <c r="E225" s="1076"/>
      <c r="F225" s="382" t="s">
        <v>411</v>
      </c>
      <c r="G225" s="382" t="s">
        <v>3060</v>
      </c>
      <c r="H225" s="382"/>
      <c r="I225" s="382" t="s">
        <v>5693</v>
      </c>
      <c r="J225" s="371"/>
      <c r="K225" s="373"/>
      <c r="L225" s="374"/>
      <c r="M225" s="373"/>
      <c r="N225" s="383"/>
      <c r="V225" s="361"/>
      <c r="W225" s="367"/>
      <c r="AC225" s="367"/>
      <c r="AD225" s="384" t="s">
        <v>4596</v>
      </c>
      <c r="AE225" s="367"/>
      <c r="AG225" s="367"/>
      <c r="AH225" s="367"/>
    </row>
    <row r="226" spans="1:34" s="332" customFormat="1" ht="12" x14ac:dyDescent="0.2">
      <c r="A226" s="368"/>
      <c r="B226" s="381" t="s">
        <v>1606</v>
      </c>
      <c r="C226" s="1076" t="s">
        <v>5098</v>
      </c>
      <c r="D226" s="1076"/>
      <c r="E226" s="1076"/>
      <c r="F226" s="382" t="s">
        <v>347</v>
      </c>
      <c r="G226" s="382" t="s">
        <v>5553</v>
      </c>
      <c r="H226" s="382"/>
      <c r="I226" s="382" t="s">
        <v>5694</v>
      </c>
      <c r="J226" s="371"/>
      <c r="K226" s="373"/>
      <c r="L226" s="374"/>
      <c r="M226" s="373"/>
      <c r="N226" s="383"/>
      <c r="V226" s="361"/>
      <c r="W226" s="367"/>
      <c r="AC226" s="367"/>
      <c r="AD226" s="384" t="s">
        <v>5098</v>
      </c>
      <c r="AE226" s="367"/>
      <c r="AG226" s="367"/>
      <c r="AH226" s="367"/>
    </row>
    <row r="227" spans="1:34" s="332" customFormat="1" ht="12" x14ac:dyDescent="0.2">
      <c r="A227" s="372"/>
      <c r="B227" s="371"/>
      <c r="C227" s="1065" t="s">
        <v>443</v>
      </c>
      <c r="D227" s="1065"/>
      <c r="E227" s="1065"/>
      <c r="F227" s="373" t="s">
        <v>444</v>
      </c>
      <c r="G227" s="373" t="s">
        <v>3762</v>
      </c>
      <c r="H227" s="373" t="s">
        <v>436</v>
      </c>
      <c r="I227" s="373" t="s">
        <v>5695</v>
      </c>
      <c r="J227" s="374"/>
      <c r="K227" s="373"/>
      <c r="L227" s="374"/>
      <c r="M227" s="373"/>
      <c r="N227" s="375"/>
      <c r="V227" s="361"/>
      <c r="W227" s="367"/>
      <c r="AA227" s="335" t="s">
        <v>443</v>
      </c>
      <c r="AC227" s="367"/>
      <c r="AD227" s="384"/>
      <c r="AE227" s="367"/>
      <c r="AG227" s="367"/>
      <c r="AH227" s="367"/>
    </row>
    <row r="228" spans="1:34" s="332" customFormat="1" ht="12" x14ac:dyDescent="0.2">
      <c r="A228" s="372"/>
      <c r="B228" s="371"/>
      <c r="C228" s="1065" t="s">
        <v>447</v>
      </c>
      <c r="D228" s="1065"/>
      <c r="E228" s="1065"/>
      <c r="F228" s="373" t="s">
        <v>444</v>
      </c>
      <c r="G228" s="373" t="s">
        <v>5556</v>
      </c>
      <c r="H228" s="373" t="s">
        <v>436</v>
      </c>
      <c r="I228" s="373" t="s">
        <v>5696</v>
      </c>
      <c r="J228" s="374"/>
      <c r="K228" s="373"/>
      <c r="L228" s="374"/>
      <c r="M228" s="373"/>
      <c r="N228" s="375"/>
      <c r="V228" s="361"/>
      <c r="W228" s="367"/>
      <c r="AA228" s="335" t="s">
        <v>447</v>
      </c>
      <c r="AC228" s="367"/>
      <c r="AD228" s="384"/>
      <c r="AE228" s="367"/>
      <c r="AG228" s="367"/>
      <c r="AH228" s="367"/>
    </row>
    <row r="229" spans="1:34" s="332" customFormat="1" ht="12" x14ac:dyDescent="0.2">
      <c r="A229" s="372"/>
      <c r="B229" s="371"/>
      <c r="C229" s="1077" t="s">
        <v>450</v>
      </c>
      <c r="D229" s="1077"/>
      <c r="E229" s="1077"/>
      <c r="F229" s="376"/>
      <c r="G229" s="376"/>
      <c r="H229" s="376"/>
      <c r="I229" s="376"/>
      <c r="J229" s="377">
        <v>40673.46</v>
      </c>
      <c r="K229" s="376"/>
      <c r="L229" s="377">
        <v>1522.51</v>
      </c>
      <c r="M229" s="376"/>
      <c r="N229" s="378"/>
      <c r="V229" s="361"/>
      <c r="W229" s="367"/>
      <c r="AB229" s="335" t="s">
        <v>450</v>
      </c>
      <c r="AC229" s="367"/>
      <c r="AD229" s="384"/>
      <c r="AE229" s="367"/>
      <c r="AG229" s="367"/>
      <c r="AH229" s="367"/>
    </row>
    <row r="230" spans="1:34" s="332" customFormat="1" ht="12" x14ac:dyDescent="0.2">
      <c r="A230" s="372"/>
      <c r="B230" s="371"/>
      <c r="C230" s="1065" t="s">
        <v>451</v>
      </c>
      <c r="D230" s="1065"/>
      <c r="E230" s="1065"/>
      <c r="F230" s="373"/>
      <c r="G230" s="373"/>
      <c r="H230" s="373"/>
      <c r="I230" s="373"/>
      <c r="J230" s="374"/>
      <c r="K230" s="373"/>
      <c r="L230" s="374">
        <v>206.47</v>
      </c>
      <c r="M230" s="373"/>
      <c r="N230" s="375"/>
      <c r="V230" s="361"/>
      <c r="W230" s="367"/>
      <c r="AA230" s="335" t="s">
        <v>451</v>
      </c>
      <c r="AC230" s="367"/>
      <c r="AD230" s="384"/>
      <c r="AE230" s="367"/>
      <c r="AG230" s="367"/>
      <c r="AH230" s="367"/>
    </row>
    <row r="231" spans="1:34" s="332" customFormat="1" ht="22.5" x14ac:dyDescent="0.2">
      <c r="A231" s="372"/>
      <c r="B231" s="371" t="s">
        <v>4990</v>
      </c>
      <c r="C231" s="1065" t="s">
        <v>4991</v>
      </c>
      <c r="D231" s="1065"/>
      <c r="E231" s="1065"/>
      <c r="F231" s="373" t="s">
        <v>454</v>
      </c>
      <c r="G231" s="373" t="s">
        <v>1754</v>
      </c>
      <c r="H231" s="373"/>
      <c r="I231" s="373" t="s">
        <v>1754</v>
      </c>
      <c r="J231" s="374"/>
      <c r="K231" s="373"/>
      <c r="L231" s="374">
        <v>241.57</v>
      </c>
      <c r="M231" s="373"/>
      <c r="N231" s="375"/>
      <c r="V231" s="361"/>
      <c r="W231" s="367"/>
      <c r="AA231" s="335" t="s">
        <v>4991</v>
      </c>
      <c r="AC231" s="367"/>
      <c r="AD231" s="384"/>
      <c r="AE231" s="367"/>
      <c r="AG231" s="367"/>
      <c r="AH231" s="367"/>
    </row>
    <row r="232" spans="1:34" s="332" customFormat="1" ht="22.5" x14ac:dyDescent="0.2">
      <c r="A232" s="372"/>
      <c r="B232" s="371" t="s">
        <v>4992</v>
      </c>
      <c r="C232" s="1065" t="s">
        <v>4993</v>
      </c>
      <c r="D232" s="1065"/>
      <c r="E232" s="1065"/>
      <c r="F232" s="373" t="s">
        <v>454</v>
      </c>
      <c r="G232" s="373" t="s">
        <v>980</v>
      </c>
      <c r="H232" s="373"/>
      <c r="I232" s="373" t="s">
        <v>980</v>
      </c>
      <c r="J232" s="374"/>
      <c r="K232" s="373"/>
      <c r="L232" s="374">
        <v>152.79</v>
      </c>
      <c r="M232" s="373"/>
      <c r="N232" s="375"/>
      <c r="V232" s="361"/>
      <c r="W232" s="367"/>
      <c r="AA232" s="335" t="s">
        <v>4993</v>
      </c>
      <c r="AC232" s="367"/>
      <c r="AD232" s="384"/>
      <c r="AE232" s="367"/>
      <c r="AG232" s="367"/>
      <c r="AH232" s="367"/>
    </row>
    <row r="233" spans="1:34" s="332" customFormat="1" ht="12" x14ac:dyDescent="0.2">
      <c r="A233" s="379"/>
      <c r="B233" s="380"/>
      <c r="C233" s="1068" t="s">
        <v>459</v>
      </c>
      <c r="D233" s="1068"/>
      <c r="E233" s="1068"/>
      <c r="F233" s="364"/>
      <c r="G233" s="364"/>
      <c r="H233" s="364"/>
      <c r="I233" s="364"/>
      <c r="J233" s="365"/>
      <c r="K233" s="364"/>
      <c r="L233" s="365">
        <v>1916.87</v>
      </c>
      <c r="M233" s="376"/>
      <c r="N233" s="366"/>
      <c r="V233" s="361"/>
      <c r="W233" s="367"/>
      <c r="AC233" s="367" t="s">
        <v>459</v>
      </c>
      <c r="AD233" s="384"/>
      <c r="AE233" s="367"/>
      <c r="AG233" s="367"/>
      <c r="AH233" s="367"/>
    </row>
    <row r="234" spans="1:34" s="332" customFormat="1" ht="22.5" x14ac:dyDescent="0.2">
      <c r="A234" s="362" t="s">
        <v>586</v>
      </c>
      <c r="B234" s="363" t="s">
        <v>5558</v>
      </c>
      <c r="C234" s="1068" t="s">
        <v>5559</v>
      </c>
      <c r="D234" s="1068"/>
      <c r="E234" s="1068"/>
      <c r="F234" s="364" t="s">
        <v>808</v>
      </c>
      <c r="G234" s="364"/>
      <c r="H234" s="364"/>
      <c r="I234" s="364" t="s">
        <v>5697</v>
      </c>
      <c r="J234" s="365">
        <v>10.71</v>
      </c>
      <c r="K234" s="364"/>
      <c r="L234" s="365">
        <v>-82.25</v>
      </c>
      <c r="M234" s="364"/>
      <c r="N234" s="366"/>
      <c r="V234" s="361"/>
      <c r="W234" s="367" t="s">
        <v>5559</v>
      </c>
      <c r="AC234" s="367"/>
      <c r="AD234" s="384"/>
      <c r="AE234" s="367"/>
      <c r="AG234" s="367"/>
      <c r="AH234" s="367"/>
    </row>
    <row r="235" spans="1:34" s="332" customFormat="1" ht="12" x14ac:dyDescent="0.2">
      <c r="A235" s="379"/>
      <c r="B235" s="380"/>
      <c r="C235" s="340" t="s">
        <v>5046</v>
      </c>
      <c r="D235" s="385"/>
      <c r="E235" s="385"/>
      <c r="F235" s="386"/>
      <c r="G235" s="386"/>
      <c r="H235" s="386"/>
      <c r="I235" s="386"/>
      <c r="J235" s="387"/>
      <c r="K235" s="386"/>
      <c r="L235" s="387"/>
      <c r="M235" s="388"/>
      <c r="N235" s="389"/>
      <c r="V235" s="361"/>
      <c r="W235" s="367"/>
      <c r="AC235" s="367"/>
      <c r="AD235" s="384"/>
      <c r="AE235" s="367"/>
      <c r="AG235" s="367"/>
      <c r="AH235" s="367"/>
    </row>
    <row r="236" spans="1:34" s="332" customFormat="1" ht="22.5" x14ac:dyDescent="0.2">
      <c r="A236" s="362" t="s">
        <v>592</v>
      </c>
      <c r="B236" s="363" t="s">
        <v>5105</v>
      </c>
      <c r="C236" s="1068" t="s">
        <v>5106</v>
      </c>
      <c r="D236" s="1068"/>
      <c r="E236" s="1068"/>
      <c r="F236" s="364" t="s">
        <v>347</v>
      </c>
      <c r="G236" s="364"/>
      <c r="H236" s="364"/>
      <c r="I236" s="364" t="s">
        <v>5694</v>
      </c>
      <c r="J236" s="365">
        <v>26.34</v>
      </c>
      <c r="K236" s="364"/>
      <c r="L236" s="365">
        <v>2191.4899999999998</v>
      </c>
      <c r="M236" s="364"/>
      <c r="N236" s="366"/>
      <c r="V236" s="361"/>
      <c r="W236" s="367" t="s">
        <v>5106</v>
      </c>
      <c r="AC236" s="367"/>
      <c r="AD236" s="384"/>
      <c r="AE236" s="367"/>
      <c r="AG236" s="367"/>
      <c r="AH236" s="367"/>
    </row>
    <row r="237" spans="1:34" s="332" customFormat="1" ht="12" x14ac:dyDescent="0.2">
      <c r="A237" s="379"/>
      <c r="B237" s="380"/>
      <c r="C237" s="340" t="s">
        <v>5046</v>
      </c>
      <c r="D237" s="385"/>
      <c r="E237" s="385"/>
      <c r="F237" s="386"/>
      <c r="G237" s="386"/>
      <c r="H237" s="386"/>
      <c r="I237" s="386"/>
      <c r="J237" s="387"/>
      <c r="K237" s="386"/>
      <c r="L237" s="387"/>
      <c r="M237" s="388"/>
      <c r="N237" s="389"/>
      <c r="V237" s="361"/>
      <c r="W237" s="367"/>
      <c r="AC237" s="367"/>
      <c r="AD237" s="384"/>
      <c r="AE237" s="367"/>
      <c r="AG237" s="367"/>
      <c r="AH237" s="367"/>
    </row>
    <row r="238" spans="1:34" s="332" customFormat="1" ht="33.75" x14ac:dyDescent="0.2">
      <c r="A238" s="362" t="s">
        <v>596</v>
      </c>
      <c r="B238" s="363" t="s">
        <v>5108</v>
      </c>
      <c r="C238" s="1068" t="s">
        <v>5109</v>
      </c>
      <c r="D238" s="1068"/>
      <c r="E238" s="1068"/>
      <c r="F238" s="364" t="s">
        <v>488</v>
      </c>
      <c r="G238" s="364"/>
      <c r="H238" s="364"/>
      <c r="I238" s="364" t="s">
        <v>5698</v>
      </c>
      <c r="J238" s="365">
        <v>133.33000000000001</v>
      </c>
      <c r="K238" s="364" t="s">
        <v>566</v>
      </c>
      <c r="L238" s="365">
        <v>3484.64</v>
      </c>
      <c r="M238" s="364" t="s">
        <v>5285</v>
      </c>
      <c r="N238" s="366">
        <v>37878</v>
      </c>
      <c r="V238" s="361"/>
      <c r="W238" s="367" t="s">
        <v>5109</v>
      </c>
      <c r="AC238" s="367"/>
      <c r="AD238" s="384"/>
      <c r="AE238" s="367"/>
      <c r="AG238" s="367"/>
      <c r="AH238" s="367"/>
    </row>
    <row r="239" spans="1:34" s="332" customFormat="1" ht="12" x14ac:dyDescent="0.2">
      <c r="A239" s="379"/>
      <c r="B239" s="380"/>
      <c r="C239" s="340" t="s">
        <v>462</v>
      </c>
      <c r="D239" s="385"/>
      <c r="E239" s="385"/>
      <c r="F239" s="386"/>
      <c r="G239" s="386"/>
      <c r="H239" s="386"/>
      <c r="I239" s="386"/>
      <c r="J239" s="387"/>
      <c r="K239" s="386"/>
      <c r="L239" s="387"/>
      <c r="M239" s="388"/>
      <c r="N239" s="389"/>
      <c r="V239" s="361"/>
      <c r="W239" s="367"/>
      <c r="AC239" s="367"/>
      <c r="AD239" s="384"/>
      <c r="AE239" s="367"/>
      <c r="AG239" s="367"/>
      <c r="AH239" s="367"/>
    </row>
    <row r="240" spans="1:34" s="332" customFormat="1" ht="12" x14ac:dyDescent="0.2">
      <c r="A240" s="368"/>
      <c r="B240" s="369"/>
      <c r="C240" s="1065" t="s">
        <v>5699</v>
      </c>
      <c r="D240" s="1065"/>
      <c r="E240" s="1065"/>
      <c r="F240" s="1065"/>
      <c r="G240" s="1065"/>
      <c r="H240" s="1065"/>
      <c r="I240" s="1065"/>
      <c r="J240" s="1065"/>
      <c r="K240" s="1065"/>
      <c r="L240" s="1065"/>
      <c r="M240" s="1065"/>
      <c r="N240" s="1072"/>
      <c r="V240" s="361"/>
      <c r="W240" s="367"/>
      <c r="X240" s="335" t="s">
        <v>5699</v>
      </c>
      <c r="AC240" s="367"/>
      <c r="AD240" s="384"/>
      <c r="AE240" s="367"/>
      <c r="AG240" s="367"/>
      <c r="AH240" s="367"/>
    </row>
    <row r="241" spans="1:35" s="332" customFormat="1" ht="12" x14ac:dyDescent="0.2">
      <c r="A241" s="368"/>
      <c r="B241" s="369"/>
      <c r="C241" s="1065" t="s">
        <v>5112</v>
      </c>
      <c r="D241" s="1065"/>
      <c r="E241" s="1065"/>
      <c r="F241" s="1065"/>
      <c r="G241" s="1065"/>
      <c r="H241" s="1065"/>
      <c r="I241" s="1065"/>
      <c r="J241" s="1065"/>
      <c r="K241" s="1065"/>
      <c r="L241" s="1065"/>
      <c r="M241" s="1065"/>
      <c r="N241" s="1072"/>
      <c r="V241" s="361"/>
      <c r="W241" s="367"/>
      <c r="AC241" s="367"/>
      <c r="AD241" s="384"/>
      <c r="AE241" s="367"/>
      <c r="AG241" s="367"/>
      <c r="AH241" s="367"/>
      <c r="AI241" s="335" t="s">
        <v>5112</v>
      </c>
    </row>
    <row r="242" spans="1:35" s="332" customFormat="1" ht="22.5" x14ac:dyDescent="0.2">
      <c r="A242" s="370"/>
      <c r="B242" s="371" t="s">
        <v>568</v>
      </c>
      <c r="C242" s="1065" t="s">
        <v>569</v>
      </c>
      <c r="D242" s="1065"/>
      <c r="E242" s="1065"/>
      <c r="F242" s="1065"/>
      <c r="G242" s="1065"/>
      <c r="H242" s="1065"/>
      <c r="I242" s="1065"/>
      <c r="J242" s="1065"/>
      <c r="K242" s="1065"/>
      <c r="L242" s="1065"/>
      <c r="M242" s="1065"/>
      <c r="N242" s="1072"/>
      <c r="V242" s="361"/>
      <c r="W242" s="367"/>
      <c r="Y242" s="335" t="s">
        <v>569</v>
      </c>
      <c r="AC242" s="367"/>
      <c r="AD242" s="384"/>
      <c r="AE242" s="367"/>
      <c r="AG242" s="367"/>
      <c r="AH242" s="367"/>
    </row>
    <row r="243" spans="1:35" s="332" customFormat="1" ht="1.5" customHeight="1" x14ac:dyDescent="0.2">
      <c r="A243" s="386"/>
      <c r="B243" s="380"/>
      <c r="C243" s="380"/>
      <c r="D243" s="380"/>
      <c r="E243" s="380"/>
      <c r="F243" s="386"/>
      <c r="G243" s="386"/>
      <c r="H243" s="386"/>
      <c r="I243" s="386"/>
      <c r="J243" s="390"/>
      <c r="K243" s="386"/>
      <c r="L243" s="390"/>
      <c r="M243" s="373"/>
      <c r="N243" s="390"/>
      <c r="V243" s="361"/>
      <c r="W243" s="367"/>
      <c r="AC243" s="367"/>
      <c r="AD243" s="384"/>
      <c r="AE243" s="367"/>
      <c r="AG243" s="367"/>
      <c r="AH243" s="367"/>
    </row>
    <row r="244" spans="1:35" s="332" customFormat="1" ht="12" x14ac:dyDescent="0.2">
      <c r="A244" s="391"/>
      <c r="B244" s="392"/>
      <c r="C244" s="1068" t="s">
        <v>5581</v>
      </c>
      <c r="D244" s="1068"/>
      <c r="E244" s="1068"/>
      <c r="F244" s="1068"/>
      <c r="G244" s="1068"/>
      <c r="H244" s="1068"/>
      <c r="I244" s="1068"/>
      <c r="J244" s="1068"/>
      <c r="K244" s="1068"/>
      <c r="L244" s="393"/>
      <c r="M244" s="394"/>
      <c r="N244" s="395"/>
      <c r="V244" s="361"/>
      <c r="W244" s="367"/>
      <c r="AC244" s="367"/>
      <c r="AD244" s="384"/>
      <c r="AE244" s="367" t="s">
        <v>5581</v>
      </c>
      <c r="AG244" s="367"/>
      <c r="AH244" s="367"/>
    </row>
    <row r="245" spans="1:35" s="332" customFormat="1" ht="12" x14ac:dyDescent="0.2">
      <c r="A245" s="396"/>
      <c r="B245" s="371"/>
      <c r="C245" s="1065" t="s">
        <v>512</v>
      </c>
      <c r="D245" s="1065"/>
      <c r="E245" s="1065"/>
      <c r="F245" s="1065"/>
      <c r="G245" s="1065"/>
      <c r="H245" s="1065"/>
      <c r="I245" s="1065"/>
      <c r="J245" s="1065"/>
      <c r="K245" s="1065"/>
      <c r="L245" s="397">
        <v>50805.17</v>
      </c>
      <c r="M245" s="398"/>
      <c r="N245" s="399"/>
      <c r="V245" s="361"/>
      <c r="W245" s="367"/>
      <c r="AC245" s="367"/>
      <c r="AD245" s="384"/>
      <c r="AE245" s="367"/>
      <c r="AF245" s="335" t="s">
        <v>512</v>
      </c>
      <c r="AG245" s="367"/>
      <c r="AH245" s="367"/>
    </row>
    <row r="246" spans="1:35" s="332" customFormat="1" ht="12" x14ac:dyDescent="0.2">
      <c r="A246" s="396"/>
      <c r="B246" s="371"/>
      <c r="C246" s="1065" t="s">
        <v>513</v>
      </c>
      <c r="D246" s="1065"/>
      <c r="E246" s="1065"/>
      <c r="F246" s="1065"/>
      <c r="G246" s="1065"/>
      <c r="H246" s="1065"/>
      <c r="I246" s="1065"/>
      <c r="J246" s="1065"/>
      <c r="K246" s="1065"/>
      <c r="L246" s="397"/>
      <c r="M246" s="398"/>
      <c r="N246" s="399"/>
      <c r="V246" s="361"/>
      <c r="W246" s="367"/>
      <c r="AC246" s="367"/>
      <c r="AD246" s="384"/>
      <c r="AE246" s="367"/>
      <c r="AF246" s="335" t="s">
        <v>513</v>
      </c>
      <c r="AG246" s="367"/>
      <c r="AH246" s="367"/>
    </row>
    <row r="247" spans="1:35" s="332" customFormat="1" ht="12" x14ac:dyDescent="0.2">
      <c r="A247" s="396"/>
      <c r="B247" s="371"/>
      <c r="C247" s="1065" t="s">
        <v>514</v>
      </c>
      <c r="D247" s="1065"/>
      <c r="E247" s="1065"/>
      <c r="F247" s="1065"/>
      <c r="G247" s="1065"/>
      <c r="H247" s="1065"/>
      <c r="I247" s="1065"/>
      <c r="J247" s="1065"/>
      <c r="K247" s="1065"/>
      <c r="L247" s="397">
        <v>1037.8</v>
      </c>
      <c r="M247" s="398"/>
      <c r="N247" s="399"/>
      <c r="V247" s="361"/>
      <c r="W247" s="367"/>
      <c r="AC247" s="367"/>
      <c r="AD247" s="384"/>
      <c r="AE247" s="367"/>
      <c r="AF247" s="335" t="s">
        <v>514</v>
      </c>
      <c r="AG247" s="367"/>
      <c r="AH247" s="367"/>
    </row>
    <row r="248" spans="1:35" s="332" customFormat="1" ht="12" x14ac:dyDescent="0.2">
      <c r="A248" s="396"/>
      <c r="B248" s="371"/>
      <c r="C248" s="1065" t="s">
        <v>515</v>
      </c>
      <c r="D248" s="1065"/>
      <c r="E248" s="1065"/>
      <c r="F248" s="1065"/>
      <c r="G248" s="1065"/>
      <c r="H248" s="1065"/>
      <c r="I248" s="1065"/>
      <c r="J248" s="1065"/>
      <c r="K248" s="1065"/>
      <c r="L248" s="397">
        <v>2031.69</v>
      </c>
      <c r="M248" s="398"/>
      <c r="N248" s="399"/>
      <c r="V248" s="361"/>
      <c r="W248" s="367"/>
      <c r="AC248" s="367"/>
      <c r="AD248" s="384"/>
      <c r="AE248" s="367"/>
      <c r="AF248" s="335" t="s">
        <v>515</v>
      </c>
      <c r="AG248" s="367"/>
      <c r="AH248" s="367"/>
    </row>
    <row r="249" spans="1:35" s="332" customFormat="1" ht="12" x14ac:dyDescent="0.2">
      <c r="A249" s="396"/>
      <c r="B249" s="371"/>
      <c r="C249" s="1065" t="s">
        <v>516</v>
      </c>
      <c r="D249" s="1065"/>
      <c r="E249" s="1065"/>
      <c r="F249" s="1065"/>
      <c r="G249" s="1065"/>
      <c r="H249" s="1065"/>
      <c r="I249" s="1065"/>
      <c r="J249" s="1065"/>
      <c r="K249" s="1065"/>
      <c r="L249" s="397">
        <v>156.94</v>
      </c>
      <c r="M249" s="398"/>
      <c r="N249" s="399"/>
      <c r="V249" s="361"/>
      <c r="W249" s="367"/>
      <c r="AC249" s="367"/>
      <c r="AD249" s="384"/>
      <c r="AE249" s="367"/>
      <c r="AF249" s="335" t="s">
        <v>516</v>
      </c>
      <c r="AG249" s="367"/>
      <c r="AH249" s="367"/>
    </row>
    <row r="250" spans="1:35" s="332" customFormat="1" ht="12" x14ac:dyDescent="0.2">
      <c r="A250" s="396"/>
      <c r="B250" s="371"/>
      <c r="C250" s="1065" t="s">
        <v>517</v>
      </c>
      <c r="D250" s="1065"/>
      <c r="E250" s="1065"/>
      <c r="F250" s="1065"/>
      <c r="G250" s="1065"/>
      <c r="H250" s="1065"/>
      <c r="I250" s="1065"/>
      <c r="J250" s="1065"/>
      <c r="K250" s="1065"/>
      <c r="L250" s="397">
        <v>47735.68</v>
      </c>
      <c r="M250" s="398"/>
      <c r="N250" s="399"/>
      <c r="V250" s="361"/>
      <c r="W250" s="367"/>
      <c r="AC250" s="367"/>
      <c r="AD250" s="384"/>
      <c r="AE250" s="367"/>
      <c r="AF250" s="335" t="s">
        <v>517</v>
      </c>
      <c r="AG250" s="367"/>
      <c r="AH250" s="367"/>
    </row>
    <row r="251" spans="1:35" s="332" customFormat="1" ht="12" x14ac:dyDescent="0.2">
      <c r="A251" s="396"/>
      <c r="B251" s="371"/>
      <c r="C251" s="1065" t="s">
        <v>518</v>
      </c>
      <c r="D251" s="1065"/>
      <c r="E251" s="1065"/>
      <c r="F251" s="1065"/>
      <c r="G251" s="1065"/>
      <c r="H251" s="1065"/>
      <c r="I251" s="1065"/>
      <c r="J251" s="1065"/>
      <c r="K251" s="1065"/>
      <c r="L251" s="397">
        <v>53087.12</v>
      </c>
      <c r="M251" s="398"/>
      <c r="N251" s="399"/>
      <c r="V251" s="361"/>
      <c r="W251" s="367"/>
      <c r="AC251" s="367"/>
      <c r="AD251" s="384"/>
      <c r="AE251" s="367"/>
      <c r="AF251" s="335" t="s">
        <v>518</v>
      </c>
      <c r="AG251" s="367"/>
      <c r="AH251" s="367"/>
    </row>
    <row r="252" spans="1:35" s="332" customFormat="1" ht="12" x14ac:dyDescent="0.2">
      <c r="A252" s="396"/>
      <c r="B252" s="371"/>
      <c r="C252" s="1065" t="s">
        <v>513</v>
      </c>
      <c r="D252" s="1065"/>
      <c r="E252" s="1065"/>
      <c r="F252" s="1065"/>
      <c r="G252" s="1065"/>
      <c r="H252" s="1065"/>
      <c r="I252" s="1065"/>
      <c r="J252" s="1065"/>
      <c r="K252" s="1065"/>
      <c r="L252" s="397"/>
      <c r="M252" s="398"/>
      <c r="N252" s="399"/>
      <c r="V252" s="361"/>
      <c r="W252" s="367"/>
      <c r="AC252" s="367"/>
      <c r="AD252" s="384"/>
      <c r="AE252" s="367"/>
      <c r="AF252" s="335" t="s">
        <v>513</v>
      </c>
      <c r="AG252" s="367"/>
      <c r="AH252" s="367"/>
    </row>
    <row r="253" spans="1:35" s="332" customFormat="1" ht="12" x14ac:dyDescent="0.2">
      <c r="A253" s="396"/>
      <c r="B253" s="371"/>
      <c r="C253" s="1065" t="s">
        <v>519</v>
      </c>
      <c r="D253" s="1065"/>
      <c r="E253" s="1065"/>
      <c r="F253" s="1065"/>
      <c r="G253" s="1065"/>
      <c r="H253" s="1065"/>
      <c r="I253" s="1065"/>
      <c r="J253" s="1065"/>
      <c r="K253" s="1065"/>
      <c r="L253" s="397">
        <v>1037.8</v>
      </c>
      <c r="M253" s="398"/>
      <c r="N253" s="399"/>
      <c r="V253" s="361"/>
      <c r="W253" s="367"/>
      <c r="AC253" s="367"/>
      <c r="AD253" s="384"/>
      <c r="AE253" s="367"/>
      <c r="AF253" s="335" t="s">
        <v>519</v>
      </c>
      <c r="AG253" s="367"/>
      <c r="AH253" s="367"/>
    </row>
    <row r="254" spans="1:35" s="332" customFormat="1" ht="12" x14ac:dyDescent="0.2">
      <c r="A254" s="396"/>
      <c r="B254" s="371"/>
      <c r="C254" s="1065" t="s">
        <v>520</v>
      </c>
      <c r="D254" s="1065"/>
      <c r="E254" s="1065"/>
      <c r="F254" s="1065"/>
      <c r="G254" s="1065"/>
      <c r="H254" s="1065"/>
      <c r="I254" s="1065"/>
      <c r="J254" s="1065"/>
      <c r="K254" s="1065"/>
      <c r="L254" s="397">
        <v>2031.69</v>
      </c>
      <c r="M254" s="398"/>
      <c r="N254" s="399"/>
      <c r="V254" s="361"/>
      <c r="W254" s="367"/>
      <c r="AC254" s="367"/>
      <c r="AD254" s="384"/>
      <c r="AE254" s="367"/>
      <c r="AF254" s="335" t="s">
        <v>520</v>
      </c>
      <c r="AG254" s="367"/>
      <c r="AH254" s="367"/>
    </row>
    <row r="255" spans="1:35" s="332" customFormat="1" ht="12" x14ac:dyDescent="0.2">
      <c r="A255" s="396"/>
      <c r="B255" s="371"/>
      <c r="C255" s="1065" t="s">
        <v>521</v>
      </c>
      <c r="D255" s="1065"/>
      <c r="E255" s="1065"/>
      <c r="F255" s="1065"/>
      <c r="G255" s="1065"/>
      <c r="H255" s="1065"/>
      <c r="I255" s="1065"/>
      <c r="J255" s="1065"/>
      <c r="K255" s="1065"/>
      <c r="L255" s="397">
        <v>47735.68</v>
      </c>
      <c r="M255" s="398"/>
      <c r="N255" s="399"/>
      <c r="V255" s="361"/>
      <c r="W255" s="367"/>
      <c r="AC255" s="367"/>
      <c r="AD255" s="384"/>
      <c r="AE255" s="367"/>
      <c r="AF255" s="335" t="s">
        <v>521</v>
      </c>
      <c r="AG255" s="367"/>
      <c r="AH255" s="367"/>
    </row>
    <row r="256" spans="1:35" s="332" customFormat="1" ht="12" x14ac:dyDescent="0.2">
      <c r="A256" s="396"/>
      <c r="B256" s="371"/>
      <c r="C256" s="1065" t="s">
        <v>522</v>
      </c>
      <c r="D256" s="1065"/>
      <c r="E256" s="1065"/>
      <c r="F256" s="1065"/>
      <c r="G256" s="1065"/>
      <c r="H256" s="1065"/>
      <c r="I256" s="1065"/>
      <c r="J256" s="1065"/>
      <c r="K256" s="1065"/>
      <c r="L256" s="397">
        <v>1397.85</v>
      </c>
      <c r="M256" s="398"/>
      <c r="N256" s="399"/>
      <c r="V256" s="361"/>
      <c r="W256" s="367"/>
      <c r="AC256" s="367"/>
      <c r="AD256" s="384"/>
      <c r="AE256" s="367"/>
      <c r="AF256" s="335" t="s">
        <v>522</v>
      </c>
      <c r="AG256" s="367"/>
      <c r="AH256" s="367"/>
    </row>
    <row r="257" spans="1:34" s="332" customFormat="1" ht="12" x14ac:dyDescent="0.2">
      <c r="A257" s="396"/>
      <c r="B257" s="371"/>
      <c r="C257" s="1065" t="s">
        <v>523</v>
      </c>
      <c r="D257" s="1065"/>
      <c r="E257" s="1065"/>
      <c r="F257" s="1065"/>
      <c r="G257" s="1065"/>
      <c r="H257" s="1065"/>
      <c r="I257" s="1065"/>
      <c r="J257" s="1065"/>
      <c r="K257" s="1065"/>
      <c r="L257" s="397">
        <v>884.1</v>
      </c>
      <c r="M257" s="398"/>
      <c r="N257" s="399"/>
      <c r="V257" s="361"/>
      <c r="W257" s="367"/>
      <c r="AC257" s="367"/>
      <c r="AD257" s="384"/>
      <c r="AE257" s="367"/>
      <c r="AF257" s="335" t="s">
        <v>523</v>
      </c>
      <c r="AG257" s="367"/>
      <c r="AH257" s="367"/>
    </row>
    <row r="258" spans="1:34" s="332" customFormat="1" ht="12" x14ac:dyDescent="0.2">
      <c r="A258" s="396"/>
      <c r="B258" s="371"/>
      <c r="C258" s="1065" t="s">
        <v>524</v>
      </c>
      <c r="D258" s="1065"/>
      <c r="E258" s="1065"/>
      <c r="F258" s="1065"/>
      <c r="G258" s="1065"/>
      <c r="H258" s="1065"/>
      <c r="I258" s="1065"/>
      <c r="J258" s="1065"/>
      <c r="K258" s="1065"/>
      <c r="L258" s="397">
        <v>1194.74</v>
      </c>
      <c r="M258" s="398"/>
      <c r="N258" s="399"/>
      <c r="V258" s="361"/>
      <c r="W258" s="367"/>
      <c r="AC258" s="367"/>
      <c r="AD258" s="384"/>
      <c r="AE258" s="367"/>
      <c r="AF258" s="335" t="s">
        <v>524</v>
      </c>
      <c r="AG258" s="367"/>
      <c r="AH258" s="367"/>
    </row>
    <row r="259" spans="1:34" s="332" customFormat="1" ht="12" x14ac:dyDescent="0.2">
      <c r="A259" s="396"/>
      <c r="B259" s="371"/>
      <c r="C259" s="1065" t="s">
        <v>525</v>
      </c>
      <c r="D259" s="1065"/>
      <c r="E259" s="1065"/>
      <c r="F259" s="1065"/>
      <c r="G259" s="1065"/>
      <c r="H259" s="1065"/>
      <c r="I259" s="1065"/>
      <c r="J259" s="1065"/>
      <c r="K259" s="1065"/>
      <c r="L259" s="397">
        <v>1397.85</v>
      </c>
      <c r="M259" s="398"/>
      <c r="N259" s="399"/>
      <c r="V259" s="361"/>
      <c r="W259" s="367"/>
      <c r="AC259" s="367"/>
      <c r="AD259" s="384"/>
      <c r="AE259" s="367"/>
      <c r="AF259" s="335" t="s">
        <v>525</v>
      </c>
      <c r="AG259" s="367"/>
      <c r="AH259" s="367"/>
    </row>
    <row r="260" spans="1:34" s="332" customFormat="1" ht="12" x14ac:dyDescent="0.2">
      <c r="A260" s="396"/>
      <c r="B260" s="371"/>
      <c r="C260" s="1065" t="s">
        <v>526</v>
      </c>
      <c r="D260" s="1065"/>
      <c r="E260" s="1065"/>
      <c r="F260" s="1065"/>
      <c r="G260" s="1065"/>
      <c r="H260" s="1065"/>
      <c r="I260" s="1065"/>
      <c r="J260" s="1065"/>
      <c r="K260" s="1065"/>
      <c r="L260" s="397">
        <v>884.1</v>
      </c>
      <c r="M260" s="398"/>
      <c r="N260" s="399"/>
      <c r="V260" s="361"/>
      <c r="W260" s="367"/>
      <c r="AC260" s="367"/>
      <c r="AD260" s="384"/>
      <c r="AE260" s="367"/>
      <c r="AF260" s="335" t="s">
        <v>526</v>
      </c>
      <c r="AG260" s="367"/>
      <c r="AH260" s="367"/>
    </row>
    <row r="261" spans="1:34" s="332" customFormat="1" ht="12" x14ac:dyDescent="0.2">
      <c r="A261" s="396"/>
      <c r="B261" s="390"/>
      <c r="C261" s="1067" t="s">
        <v>5582</v>
      </c>
      <c r="D261" s="1067"/>
      <c r="E261" s="1067"/>
      <c r="F261" s="1067"/>
      <c r="G261" s="1067"/>
      <c r="H261" s="1067"/>
      <c r="I261" s="1067"/>
      <c r="J261" s="1067"/>
      <c r="K261" s="1067"/>
      <c r="L261" s="400">
        <v>53087.12</v>
      </c>
      <c r="M261" s="401"/>
      <c r="N261" s="402"/>
      <c r="V261" s="361"/>
      <c r="W261" s="367"/>
      <c r="AC261" s="367"/>
      <c r="AD261" s="384"/>
      <c r="AE261" s="367"/>
      <c r="AG261" s="367" t="s">
        <v>5582</v>
      </c>
      <c r="AH261" s="367"/>
    </row>
    <row r="262" spans="1:34" s="332" customFormat="1" ht="12" x14ac:dyDescent="0.2">
      <c r="A262" s="396"/>
      <c r="B262" s="371"/>
      <c r="C262" s="1065" t="s">
        <v>513</v>
      </c>
      <c r="D262" s="1065"/>
      <c r="E262" s="1065"/>
      <c r="F262" s="1065"/>
      <c r="G262" s="1065"/>
      <c r="H262" s="1065"/>
      <c r="I262" s="1065"/>
      <c r="J262" s="1065"/>
      <c r="K262" s="1065"/>
      <c r="L262" s="397"/>
      <c r="M262" s="398"/>
      <c r="N262" s="399"/>
      <c r="V262" s="361"/>
      <c r="W262" s="367"/>
      <c r="AC262" s="367"/>
      <c r="AD262" s="384"/>
      <c r="AE262" s="367"/>
      <c r="AF262" s="335" t="s">
        <v>513</v>
      </c>
      <c r="AG262" s="367"/>
      <c r="AH262" s="367"/>
    </row>
    <row r="263" spans="1:34" s="332" customFormat="1" ht="12" x14ac:dyDescent="0.2">
      <c r="A263" s="396"/>
      <c r="B263" s="371"/>
      <c r="C263" s="1065" t="s">
        <v>615</v>
      </c>
      <c r="D263" s="1065"/>
      <c r="E263" s="1065"/>
      <c r="F263" s="1065"/>
      <c r="G263" s="1065"/>
      <c r="H263" s="1065"/>
      <c r="I263" s="1065"/>
      <c r="J263" s="1065"/>
      <c r="K263" s="1065"/>
      <c r="L263" s="397">
        <v>3484.64</v>
      </c>
      <c r="M263" s="398"/>
      <c r="N263" s="399"/>
      <c r="V263" s="361"/>
      <c r="W263" s="367"/>
      <c r="AC263" s="367"/>
      <c r="AD263" s="384"/>
      <c r="AE263" s="367"/>
      <c r="AF263" s="335" t="s">
        <v>615</v>
      </c>
      <c r="AG263" s="367"/>
      <c r="AH263" s="367"/>
    </row>
    <row r="264" spans="1:34" s="332" customFormat="1" ht="12" x14ac:dyDescent="0.2">
      <c r="A264" s="1195" t="s">
        <v>5169</v>
      </c>
      <c r="B264" s="1196"/>
      <c r="C264" s="1196"/>
      <c r="D264" s="1196"/>
      <c r="E264" s="1196"/>
      <c r="F264" s="1196"/>
      <c r="G264" s="1196"/>
      <c r="H264" s="1196"/>
      <c r="I264" s="1196"/>
      <c r="J264" s="1196"/>
      <c r="K264" s="1196"/>
      <c r="L264" s="1196"/>
      <c r="M264" s="1196"/>
      <c r="N264" s="1197"/>
      <c r="V264" s="361" t="s">
        <v>5169</v>
      </c>
      <c r="W264" s="367"/>
      <c r="AC264" s="367"/>
      <c r="AD264" s="384"/>
      <c r="AE264" s="367"/>
      <c r="AG264" s="367"/>
      <c r="AH264" s="367"/>
    </row>
    <row r="265" spans="1:34" s="332" customFormat="1" ht="12" x14ac:dyDescent="0.2">
      <c r="A265" s="1192" t="s">
        <v>5170</v>
      </c>
      <c r="B265" s="1193"/>
      <c r="C265" s="1193"/>
      <c r="D265" s="1193"/>
      <c r="E265" s="1193"/>
      <c r="F265" s="1193"/>
      <c r="G265" s="1193"/>
      <c r="H265" s="1193"/>
      <c r="I265" s="1193"/>
      <c r="J265" s="1193"/>
      <c r="K265" s="1193"/>
      <c r="L265" s="1193"/>
      <c r="M265" s="1193"/>
      <c r="N265" s="1194"/>
      <c r="V265" s="361"/>
      <c r="W265" s="367"/>
      <c r="AC265" s="367"/>
      <c r="AD265" s="384"/>
      <c r="AE265" s="367"/>
      <c r="AG265" s="367"/>
      <c r="AH265" s="367" t="s">
        <v>5170</v>
      </c>
    </row>
    <row r="266" spans="1:34" s="332" customFormat="1" ht="45" x14ac:dyDescent="0.2">
      <c r="A266" s="362" t="s">
        <v>600</v>
      </c>
      <c r="B266" s="363" t="s">
        <v>5296</v>
      </c>
      <c r="C266" s="1068" t="s">
        <v>5700</v>
      </c>
      <c r="D266" s="1068"/>
      <c r="E266" s="1068"/>
      <c r="F266" s="364" t="s">
        <v>4984</v>
      </c>
      <c r="G266" s="364"/>
      <c r="H266" s="364"/>
      <c r="I266" s="364" t="s">
        <v>5701</v>
      </c>
      <c r="J266" s="365"/>
      <c r="K266" s="364"/>
      <c r="L266" s="365"/>
      <c r="M266" s="364"/>
      <c r="N266" s="366"/>
      <c r="V266" s="361"/>
      <c r="W266" s="367" t="s">
        <v>5700</v>
      </c>
      <c r="AC266" s="367"/>
      <c r="AD266" s="384"/>
      <c r="AE266" s="367"/>
      <c r="AG266" s="367"/>
      <c r="AH266" s="367"/>
    </row>
    <row r="267" spans="1:34" s="332" customFormat="1" ht="12" x14ac:dyDescent="0.2">
      <c r="A267" s="368"/>
      <c r="B267" s="369"/>
      <c r="C267" s="1065" t="s">
        <v>5702</v>
      </c>
      <c r="D267" s="1065"/>
      <c r="E267" s="1065"/>
      <c r="F267" s="1065"/>
      <c r="G267" s="1065"/>
      <c r="H267" s="1065"/>
      <c r="I267" s="1065"/>
      <c r="J267" s="1065"/>
      <c r="K267" s="1065"/>
      <c r="L267" s="1065"/>
      <c r="M267" s="1065"/>
      <c r="N267" s="1072"/>
      <c r="V267" s="361"/>
      <c r="W267" s="367"/>
      <c r="X267" s="335" t="s">
        <v>5702</v>
      </c>
      <c r="AC267" s="367"/>
      <c r="AD267" s="384"/>
      <c r="AE267" s="367"/>
      <c r="AG267" s="367"/>
      <c r="AH267" s="367"/>
    </row>
    <row r="268" spans="1:34" s="332" customFormat="1" ht="33.75" x14ac:dyDescent="0.2">
      <c r="A268" s="370"/>
      <c r="B268" s="371" t="s">
        <v>430</v>
      </c>
      <c r="C268" s="1065" t="s">
        <v>431</v>
      </c>
      <c r="D268" s="1065"/>
      <c r="E268" s="1065"/>
      <c r="F268" s="1065"/>
      <c r="G268" s="1065"/>
      <c r="H268" s="1065"/>
      <c r="I268" s="1065"/>
      <c r="J268" s="1065"/>
      <c r="K268" s="1065"/>
      <c r="L268" s="1065"/>
      <c r="M268" s="1065"/>
      <c r="N268" s="1072"/>
      <c r="V268" s="361"/>
      <c r="W268" s="367"/>
      <c r="Y268" s="335" t="s">
        <v>431</v>
      </c>
      <c r="AC268" s="367"/>
      <c r="AD268" s="384"/>
      <c r="AE268" s="367"/>
      <c r="AG268" s="367"/>
      <c r="AH268" s="367"/>
    </row>
    <row r="269" spans="1:34" s="332" customFormat="1" ht="12" x14ac:dyDescent="0.2">
      <c r="A269" s="372"/>
      <c r="B269" s="371" t="s">
        <v>423</v>
      </c>
      <c r="C269" s="1065" t="s">
        <v>432</v>
      </c>
      <c r="D269" s="1065"/>
      <c r="E269" s="1065"/>
      <c r="F269" s="373"/>
      <c r="G269" s="373"/>
      <c r="H269" s="373"/>
      <c r="I269" s="373"/>
      <c r="J269" s="374">
        <v>1257.92</v>
      </c>
      <c r="K269" s="373" t="s">
        <v>436</v>
      </c>
      <c r="L269" s="374">
        <v>688.71</v>
      </c>
      <c r="M269" s="373"/>
      <c r="N269" s="375"/>
      <c r="V269" s="361"/>
      <c r="W269" s="367"/>
      <c r="Z269" s="335" t="s">
        <v>432</v>
      </c>
      <c r="AC269" s="367"/>
      <c r="AD269" s="384"/>
      <c r="AE269" s="367"/>
      <c r="AG269" s="367"/>
      <c r="AH269" s="367"/>
    </row>
    <row r="270" spans="1:34" s="332" customFormat="1" ht="12" x14ac:dyDescent="0.2">
      <c r="A270" s="372"/>
      <c r="B270" s="371" t="s">
        <v>434</v>
      </c>
      <c r="C270" s="1065" t="s">
        <v>435</v>
      </c>
      <c r="D270" s="1065"/>
      <c r="E270" s="1065"/>
      <c r="F270" s="373"/>
      <c r="G270" s="373"/>
      <c r="H270" s="373"/>
      <c r="I270" s="373"/>
      <c r="J270" s="374">
        <v>2297.79</v>
      </c>
      <c r="K270" s="373" t="s">
        <v>436</v>
      </c>
      <c r="L270" s="374">
        <v>1258.04</v>
      </c>
      <c r="M270" s="373"/>
      <c r="N270" s="375"/>
      <c r="V270" s="361"/>
      <c r="W270" s="367"/>
      <c r="Z270" s="335" t="s">
        <v>435</v>
      </c>
      <c r="AC270" s="367"/>
      <c r="AD270" s="384"/>
      <c r="AE270" s="367"/>
      <c r="AG270" s="367"/>
      <c r="AH270" s="367"/>
    </row>
    <row r="271" spans="1:34" s="332" customFormat="1" ht="12" x14ac:dyDescent="0.2">
      <c r="A271" s="372"/>
      <c r="B271" s="371" t="s">
        <v>437</v>
      </c>
      <c r="C271" s="1065" t="s">
        <v>438</v>
      </c>
      <c r="D271" s="1065"/>
      <c r="E271" s="1065"/>
      <c r="F271" s="373"/>
      <c r="G271" s="373"/>
      <c r="H271" s="373"/>
      <c r="I271" s="373"/>
      <c r="J271" s="374">
        <v>286.33999999999997</v>
      </c>
      <c r="K271" s="373" t="s">
        <v>436</v>
      </c>
      <c r="L271" s="374">
        <v>156.77000000000001</v>
      </c>
      <c r="M271" s="373"/>
      <c r="N271" s="375"/>
      <c r="V271" s="361"/>
      <c r="W271" s="367"/>
      <c r="Z271" s="335" t="s">
        <v>438</v>
      </c>
      <c r="AC271" s="367"/>
      <c r="AD271" s="384"/>
      <c r="AE271" s="367"/>
      <c r="AG271" s="367"/>
      <c r="AH271" s="367"/>
    </row>
    <row r="272" spans="1:34" s="332" customFormat="1" ht="12" x14ac:dyDescent="0.2">
      <c r="A272" s="372"/>
      <c r="B272" s="371" t="s">
        <v>439</v>
      </c>
      <c r="C272" s="1065" t="s">
        <v>440</v>
      </c>
      <c r="D272" s="1065"/>
      <c r="E272" s="1065"/>
      <c r="F272" s="373"/>
      <c r="G272" s="373"/>
      <c r="H272" s="373"/>
      <c r="I272" s="373"/>
      <c r="J272" s="374">
        <v>3018.09</v>
      </c>
      <c r="K272" s="373"/>
      <c r="L272" s="374">
        <v>1321.92</v>
      </c>
      <c r="M272" s="373"/>
      <c r="N272" s="375"/>
      <c r="V272" s="361"/>
      <c r="W272" s="367"/>
      <c r="Z272" s="335" t="s">
        <v>440</v>
      </c>
      <c r="AC272" s="367"/>
      <c r="AD272" s="384"/>
      <c r="AE272" s="367"/>
      <c r="AG272" s="367"/>
      <c r="AH272" s="367"/>
    </row>
    <row r="273" spans="1:34" s="332" customFormat="1" ht="22.5" x14ac:dyDescent="0.2">
      <c r="A273" s="368"/>
      <c r="B273" s="381" t="s">
        <v>5175</v>
      </c>
      <c r="C273" s="1076" t="s">
        <v>5299</v>
      </c>
      <c r="D273" s="1076"/>
      <c r="E273" s="1076"/>
      <c r="F273" s="382" t="s">
        <v>1003</v>
      </c>
      <c r="G273" s="382" t="s">
        <v>489</v>
      </c>
      <c r="H273" s="382"/>
      <c r="I273" s="382" t="s">
        <v>489</v>
      </c>
      <c r="J273" s="371"/>
      <c r="K273" s="373"/>
      <c r="L273" s="374"/>
      <c r="M273" s="373"/>
      <c r="N273" s="383"/>
      <c r="V273" s="361"/>
      <c r="W273" s="367"/>
      <c r="AC273" s="367"/>
      <c r="AD273" s="384" t="s">
        <v>5299</v>
      </c>
      <c r="AE273" s="367"/>
      <c r="AG273" s="367"/>
      <c r="AH273" s="367"/>
    </row>
    <row r="274" spans="1:34" s="332" customFormat="1" ht="12" x14ac:dyDescent="0.2">
      <c r="A274" s="368"/>
      <c r="B274" s="381" t="s">
        <v>5300</v>
      </c>
      <c r="C274" s="1076" t="s">
        <v>5301</v>
      </c>
      <c r="D274" s="1076"/>
      <c r="E274" s="1076"/>
      <c r="F274" s="382" t="s">
        <v>1017</v>
      </c>
      <c r="G274" s="382" t="s">
        <v>489</v>
      </c>
      <c r="H274" s="382"/>
      <c r="I274" s="382" t="s">
        <v>489</v>
      </c>
      <c r="J274" s="371"/>
      <c r="K274" s="373"/>
      <c r="L274" s="374"/>
      <c r="M274" s="373"/>
      <c r="N274" s="383"/>
      <c r="V274" s="361"/>
      <c r="W274" s="367"/>
      <c r="AC274" s="367"/>
      <c r="AD274" s="384" t="s">
        <v>5301</v>
      </c>
      <c r="AE274" s="367"/>
      <c r="AG274" s="367"/>
      <c r="AH274" s="367"/>
    </row>
    <row r="275" spans="1:34" s="332" customFormat="1" ht="22.5" x14ac:dyDescent="0.2">
      <c r="A275" s="368"/>
      <c r="B275" s="381" t="s">
        <v>5302</v>
      </c>
      <c r="C275" s="1076" t="s">
        <v>498</v>
      </c>
      <c r="D275" s="1076"/>
      <c r="E275" s="1076"/>
      <c r="F275" s="382" t="s">
        <v>411</v>
      </c>
      <c r="G275" s="382" t="s">
        <v>489</v>
      </c>
      <c r="H275" s="382"/>
      <c r="I275" s="382" t="s">
        <v>489</v>
      </c>
      <c r="J275" s="371"/>
      <c r="K275" s="373"/>
      <c r="L275" s="374"/>
      <c r="M275" s="373"/>
      <c r="N275" s="383"/>
      <c r="V275" s="361"/>
      <c r="W275" s="367"/>
      <c r="AC275" s="367"/>
      <c r="AD275" s="384" t="s">
        <v>498</v>
      </c>
      <c r="AE275" s="367"/>
      <c r="AG275" s="367"/>
      <c r="AH275" s="367"/>
    </row>
    <row r="276" spans="1:34" s="332" customFormat="1" ht="12" x14ac:dyDescent="0.2">
      <c r="A276" s="368"/>
      <c r="B276" s="381" t="s">
        <v>5180</v>
      </c>
      <c r="C276" s="1076" t="s">
        <v>5181</v>
      </c>
      <c r="D276" s="1076"/>
      <c r="E276" s="1076"/>
      <c r="F276" s="382" t="s">
        <v>1017</v>
      </c>
      <c r="G276" s="382" t="s">
        <v>489</v>
      </c>
      <c r="H276" s="382"/>
      <c r="I276" s="382" t="s">
        <v>489</v>
      </c>
      <c r="J276" s="371"/>
      <c r="K276" s="373"/>
      <c r="L276" s="374"/>
      <c r="M276" s="373"/>
      <c r="N276" s="383"/>
      <c r="V276" s="361"/>
      <c r="W276" s="367"/>
      <c r="AC276" s="367"/>
      <c r="AD276" s="384" t="s">
        <v>5181</v>
      </c>
      <c r="AE276" s="367"/>
      <c r="AG276" s="367"/>
      <c r="AH276" s="367"/>
    </row>
    <row r="277" spans="1:34" s="332" customFormat="1" ht="12" x14ac:dyDescent="0.2">
      <c r="A277" s="372"/>
      <c r="B277" s="371"/>
      <c r="C277" s="1065" t="s">
        <v>443</v>
      </c>
      <c r="D277" s="1065"/>
      <c r="E277" s="1065"/>
      <c r="F277" s="373" t="s">
        <v>444</v>
      </c>
      <c r="G277" s="373" t="s">
        <v>5303</v>
      </c>
      <c r="H277" s="373" t="s">
        <v>436</v>
      </c>
      <c r="I277" s="373" t="s">
        <v>5703</v>
      </c>
      <c r="J277" s="374"/>
      <c r="K277" s="373"/>
      <c r="L277" s="374"/>
      <c r="M277" s="373"/>
      <c r="N277" s="375"/>
      <c r="V277" s="361"/>
      <c r="W277" s="367"/>
      <c r="AA277" s="335" t="s">
        <v>443</v>
      </c>
      <c r="AC277" s="367"/>
      <c r="AD277" s="384"/>
      <c r="AE277" s="367"/>
      <c r="AG277" s="367"/>
      <c r="AH277" s="367"/>
    </row>
    <row r="278" spans="1:34" s="332" customFormat="1" ht="12" x14ac:dyDescent="0.2">
      <c r="A278" s="372"/>
      <c r="B278" s="371"/>
      <c r="C278" s="1065" t="s">
        <v>447</v>
      </c>
      <c r="D278" s="1065"/>
      <c r="E278" s="1065"/>
      <c r="F278" s="373" t="s">
        <v>444</v>
      </c>
      <c r="G278" s="373" t="s">
        <v>881</v>
      </c>
      <c r="H278" s="373" t="s">
        <v>436</v>
      </c>
      <c r="I278" s="373" t="s">
        <v>5704</v>
      </c>
      <c r="J278" s="374"/>
      <c r="K278" s="373"/>
      <c r="L278" s="374"/>
      <c r="M278" s="373"/>
      <c r="N278" s="375"/>
      <c r="V278" s="361"/>
      <c r="W278" s="367"/>
      <c r="AA278" s="335" t="s">
        <v>447</v>
      </c>
      <c r="AC278" s="367"/>
      <c r="AD278" s="384"/>
      <c r="AE278" s="367"/>
      <c r="AG278" s="367"/>
      <c r="AH278" s="367"/>
    </row>
    <row r="279" spans="1:34" s="332" customFormat="1" ht="12" x14ac:dyDescent="0.2">
      <c r="A279" s="372"/>
      <c r="B279" s="371"/>
      <c r="C279" s="1077" t="s">
        <v>450</v>
      </c>
      <c r="D279" s="1077"/>
      <c r="E279" s="1077"/>
      <c r="F279" s="376"/>
      <c r="G279" s="376"/>
      <c r="H279" s="376"/>
      <c r="I279" s="376"/>
      <c r="J279" s="377">
        <v>6573.8</v>
      </c>
      <c r="K279" s="376"/>
      <c r="L279" s="377">
        <v>3268.67</v>
      </c>
      <c r="M279" s="376"/>
      <c r="N279" s="378"/>
      <c r="V279" s="361"/>
      <c r="W279" s="367"/>
      <c r="AB279" s="335" t="s">
        <v>450</v>
      </c>
      <c r="AC279" s="367"/>
      <c r="AD279" s="384"/>
      <c r="AE279" s="367"/>
      <c r="AG279" s="367"/>
      <c r="AH279" s="367"/>
    </row>
    <row r="280" spans="1:34" s="332" customFormat="1" ht="12" x14ac:dyDescent="0.2">
      <c r="A280" s="372"/>
      <c r="B280" s="371"/>
      <c r="C280" s="1065" t="s">
        <v>451</v>
      </c>
      <c r="D280" s="1065"/>
      <c r="E280" s="1065"/>
      <c r="F280" s="373"/>
      <c r="G280" s="373"/>
      <c r="H280" s="373"/>
      <c r="I280" s="373"/>
      <c r="J280" s="374"/>
      <c r="K280" s="373"/>
      <c r="L280" s="374">
        <v>845.48</v>
      </c>
      <c r="M280" s="373"/>
      <c r="N280" s="375"/>
      <c r="V280" s="361"/>
      <c r="W280" s="367"/>
      <c r="AA280" s="335" t="s">
        <v>451</v>
      </c>
      <c r="AC280" s="367"/>
      <c r="AD280" s="384"/>
      <c r="AE280" s="367"/>
      <c r="AG280" s="367"/>
      <c r="AH280" s="367"/>
    </row>
    <row r="281" spans="1:34" s="332" customFormat="1" ht="22.5" x14ac:dyDescent="0.2">
      <c r="A281" s="372"/>
      <c r="B281" s="371" t="s">
        <v>4990</v>
      </c>
      <c r="C281" s="1065" t="s">
        <v>4991</v>
      </c>
      <c r="D281" s="1065"/>
      <c r="E281" s="1065"/>
      <c r="F281" s="373" t="s">
        <v>454</v>
      </c>
      <c r="G281" s="373" t="s">
        <v>1754</v>
      </c>
      <c r="H281" s="373"/>
      <c r="I281" s="373" t="s">
        <v>1754</v>
      </c>
      <c r="J281" s="374"/>
      <c r="K281" s="373"/>
      <c r="L281" s="374">
        <v>989.21</v>
      </c>
      <c r="M281" s="373"/>
      <c r="N281" s="375"/>
      <c r="V281" s="361"/>
      <c r="W281" s="367"/>
      <c r="AA281" s="335" t="s">
        <v>4991</v>
      </c>
      <c r="AC281" s="367"/>
      <c r="AD281" s="384"/>
      <c r="AE281" s="367"/>
      <c r="AG281" s="367"/>
      <c r="AH281" s="367"/>
    </row>
    <row r="282" spans="1:34" s="332" customFormat="1" ht="22.5" x14ac:dyDescent="0.2">
      <c r="A282" s="372"/>
      <c r="B282" s="371" t="s">
        <v>4992</v>
      </c>
      <c r="C282" s="1065" t="s">
        <v>4993</v>
      </c>
      <c r="D282" s="1065"/>
      <c r="E282" s="1065"/>
      <c r="F282" s="373" t="s">
        <v>454</v>
      </c>
      <c r="G282" s="373" t="s">
        <v>980</v>
      </c>
      <c r="H282" s="373"/>
      <c r="I282" s="373" t="s">
        <v>980</v>
      </c>
      <c r="J282" s="374"/>
      <c r="K282" s="373"/>
      <c r="L282" s="374">
        <v>625.66</v>
      </c>
      <c r="M282" s="373"/>
      <c r="N282" s="375"/>
      <c r="V282" s="361"/>
      <c r="W282" s="367"/>
      <c r="AA282" s="335" t="s">
        <v>4993</v>
      </c>
      <c r="AC282" s="367"/>
      <c r="AD282" s="384"/>
      <c r="AE282" s="367"/>
      <c r="AG282" s="367"/>
      <c r="AH282" s="367"/>
    </row>
    <row r="283" spans="1:34" s="332" customFormat="1" ht="12" x14ac:dyDescent="0.2">
      <c r="A283" s="379"/>
      <c r="B283" s="380"/>
      <c r="C283" s="1068" t="s">
        <v>459</v>
      </c>
      <c r="D283" s="1068"/>
      <c r="E283" s="1068"/>
      <c r="F283" s="364"/>
      <c r="G283" s="364"/>
      <c r="H283" s="364"/>
      <c r="I283" s="364"/>
      <c r="J283" s="365"/>
      <c r="K283" s="364"/>
      <c r="L283" s="365">
        <v>4883.54</v>
      </c>
      <c r="M283" s="376"/>
      <c r="N283" s="366"/>
      <c r="V283" s="361"/>
      <c r="W283" s="367"/>
      <c r="AC283" s="367" t="s">
        <v>459</v>
      </c>
      <c r="AD283" s="384"/>
      <c r="AE283" s="367"/>
      <c r="AG283" s="367"/>
      <c r="AH283" s="367"/>
    </row>
    <row r="284" spans="1:34" s="332" customFormat="1" ht="22.5" x14ac:dyDescent="0.2">
      <c r="A284" s="362" t="s">
        <v>607</v>
      </c>
      <c r="B284" s="363" t="s">
        <v>5306</v>
      </c>
      <c r="C284" s="1068" t="s">
        <v>5307</v>
      </c>
      <c r="D284" s="1068"/>
      <c r="E284" s="1068"/>
      <c r="F284" s="364" t="s">
        <v>1017</v>
      </c>
      <c r="G284" s="364"/>
      <c r="H284" s="364"/>
      <c r="I284" s="364" t="s">
        <v>434</v>
      </c>
      <c r="J284" s="365">
        <v>215.48</v>
      </c>
      <c r="K284" s="364"/>
      <c r="L284" s="365">
        <v>430.96</v>
      </c>
      <c r="M284" s="364"/>
      <c r="N284" s="366"/>
      <c r="V284" s="361"/>
      <c r="W284" s="367" t="s">
        <v>5307</v>
      </c>
      <c r="AC284" s="367"/>
      <c r="AD284" s="384"/>
      <c r="AE284" s="367"/>
      <c r="AG284" s="367"/>
      <c r="AH284" s="367"/>
    </row>
    <row r="285" spans="1:34" s="332" customFormat="1" ht="12" x14ac:dyDescent="0.2">
      <c r="A285" s="379"/>
      <c r="B285" s="380"/>
      <c r="C285" s="340" t="s">
        <v>462</v>
      </c>
      <c r="D285" s="385"/>
      <c r="E285" s="385"/>
      <c r="F285" s="386"/>
      <c r="G285" s="386"/>
      <c r="H285" s="386"/>
      <c r="I285" s="386"/>
      <c r="J285" s="387"/>
      <c r="K285" s="386"/>
      <c r="L285" s="387"/>
      <c r="M285" s="388"/>
      <c r="N285" s="389"/>
      <c r="V285" s="361"/>
      <c r="W285" s="367"/>
      <c r="AC285" s="367"/>
      <c r="AD285" s="384"/>
      <c r="AE285" s="367"/>
      <c r="AG285" s="367"/>
      <c r="AH285" s="367"/>
    </row>
    <row r="286" spans="1:34" s="332" customFormat="1" ht="33.75" x14ac:dyDescent="0.2">
      <c r="A286" s="362" t="s">
        <v>610</v>
      </c>
      <c r="B286" s="363" t="s">
        <v>5308</v>
      </c>
      <c r="C286" s="1068" t="s">
        <v>5309</v>
      </c>
      <c r="D286" s="1068"/>
      <c r="E286" s="1068"/>
      <c r="F286" s="364" t="s">
        <v>1017</v>
      </c>
      <c r="G286" s="364"/>
      <c r="H286" s="364"/>
      <c r="I286" s="364" t="s">
        <v>434</v>
      </c>
      <c r="J286" s="365">
        <v>362.1</v>
      </c>
      <c r="K286" s="364"/>
      <c r="L286" s="365">
        <v>724.2</v>
      </c>
      <c r="M286" s="364"/>
      <c r="N286" s="366"/>
      <c r="V286" s="361"/>
      <c r="W286" s="367" t="s">
        <v>5309</v>
      </c>
      <c r="AC286" s="367"/>
      <c r="AD286" s="384"/>
      <c r="AE286" s="367"/>
      <c r="AG286" s="367"/>
      <c r="AH286" s="367"/>
    </row>
    <row r="287" spans="1:34" s="332" customFormat="1" ht="12" x14ac:dyDescent="0.2">
      <c r="A287" s="379"/>
      <c r="B287" s="380"/>
      <c r="C287" s="340" t="s">
        <v>462</v>
      </c>
      <c r="D287" s="385"/>
      <c r="E287" s="385"/>
      <c r="F287" s="386"/>
      <c r="G287" s="386"/>
      <c r="H287" s="386"/>
      <c r="I287" s="386"/>
      <c r="J287" s="387"/>
      <c r="K287" s="386"/>
      <c r="L287" s="387"/>
      <c r="M287" s="388"/>
      <c r="N287" s="389"/>
      <c r="V287" s="361"/>
      <c r="W287" s="367"/>
      <c r="AC287" s="367"/>
      <c r="AD287" s="384"/>
      <c r="AE287" s="367"/>
      <c r="AG287" s="367"/>
      <c r="AH287" s="367"/>
    </row>
    <row r="288" spans="1:34" s="332" customFormat="1" ht="33.75" x14ac:dyDescent="0.2">
      <c r="A288" s="362" t="s">
        <v>618</v>
      </c>
      <c r="B288" s="363" t="s">
        <v>5310</v>
      </c>
      <c r="C288" s="1068" t="s">
        <v>5311</v>
      </c>
      <c r="D288" s="1068"/>
      <c r="E288" s="1068"/>
      <c r="F288" s="364" t="s">
        <v>1017</v>
      </c>
      <c r="G288" s="364"/>
      <c r="H288" s="364"/>
      <c r="I288" s="364" t="s">
        <v>439</v>
      </c>
      <c r="J288" s="365">
        <v>242.94</v>
      </c>
      <c r="K288" s="364"/>
      <c r="L288" s="365">
        <v>971.76</v>
      </c>
      <c r="M288" s="364"/>
      <c r="N288" s="366"/>
      <c r="V288" s="361"/>
      <c r="W288" s="367" t="s">
        <v>5311</v>
      </c>
      <c r="AC288" s="367"/>
      <c r="AD288" s="384"/>
      <c r="AE288" s="367"/>
      <c r="AG288" s="367"/>
      <c r="AH288" s="367"/>
    </row>
    <row r="289" spans="1:34" s="332" customFormat="1" ht="12" x14ac:dyDescent="0.2">
      <c r="A289" s="379"/>
      <c r="B289" s="380"/>
      <c r="C289" s="340" t="s">
        <v>462</v>
      </c>
      <c r="D289" s="385"/>
      <c r="E289" s="385"/>
      <c r="F289" s="386"/>
      <c r="G289" s="386"/>
      <c r="H289" s="386"/>
      <c r="I289" s="386"/>
      <c r="J289" s="387"/>
      <c r="K289" s="386"/>
      <c r="L289" s="387"/>
      <c r="M289" s="388"/>
      <c r="N289" s="389"/>
      <c r="V289" s="361"/>
      <c r="W289" s="367"/>
      <c r="AC289" s="367"/>
      <c r="AD289" s="384"/>
      <c r="AE289" s="367"/>
      <c r="AG289" s="367"/>
      <c r="AH289" s="367"/>
    </row>
    <row r="290" spans="1:34" s="332" customFormat="1" ht="22.5" x14ac:dyDescent="0.2">
      <c r="A290" s="362" t="s">
        <v>625</v>
      </c>
      <c r="B290" s="363" t="s">
        <v>5312</v>
      </c>
      <c r="C290" s="1068" t="s">
        <v>5313</v>
      </c>
      <c r="D290" s="1068"/>
      <c r="E290" s="1068"/>
      <c r="F290" s="364" t="s">
        <v>1017</v>
      </c>
      <c r="G290" s="364"/>
      <c r="H290" s="364"/>
      <c r="I290" s="364" t="s">
        <v>434</v>
      </c>
      <c r="J290" s="365">
        <v>175.57</v>
      </c>
      <c r="K290" s="364"/>
      <c r="L290" s="365">
        <v>351.14</v>
      </c>
      <c r="M290" s="364"/>
      <c r="N290" s="366"/>
      <c r="V290" s="361"/>
      <c r="W290" s="367" t="s">
        <v>5313</v>
      </c>
      <c r="AC290" s="367"/>
      <c r="AD290" s="384"/>
      <c r="AE290" s="367"/>
      <c r="AG290" s="367"/>
      <c r="AH290" s="367"/>
    </row>
    <row r="291" spans="1:34" s="332" customFormat="1" ht="12" x14ac:dyDescent="0.2">
      <c r="A291" s="379"/>
      <c r="B291" s="380"/>
      <c r="C291" s="340" t="s">
        <v>462</v>
      </c>
      <c r="D291" s="385"/>
      <c r="E291" s="385"/>
      <c r="F291" s="386"/>
      <c r="G291" s="386"/>
      <c r="H291" s="386"/>
      <c r="I291" s="386"/>
      <c r="J291" s="387"/>
      <c r="K291" s="386"/>
      <c r="L291" s="387"/>
      <c r="M291" s="388"/>
      <c r="N291" s="389"/>
      <c r="V291" s="361"/>
      <c r="W291" s="367"/>
      <c r="AC291" s="367"/>
      <c r="AD291" s="384"/>
      <c r="AE291" s="367"/>
      <c r="AG291" s="367"/>
      <c r="AH291" s="367"/>
    </row>
    <row r="292" spans="1:34" s="332" customFormat="1" ht="22.5" x14ac:dyDescent="0.2">
      <c r="A292" s="362" t="s">
        <v>630</v>
      </c>
      <c r="B292" s="363" t="s">
        <v>5195</v>
      </c>
      <c r="C292" s="1068" t="s">
        <v>5196</v>
      </c>
      <c r="D292" s="1068"/>
      <c r="E292" s="1068"/>
      <c r="F292" s="364" t="s">
        <v>1017</v>
      </c>
      <c r="G292" s="364"/>
      <c r="H292" s="364"/>
      <c r="I292" s="364" t="s">
        <v>434</v>
      </c>
      <c r="J292" s="365">
        <v>31.43</v>
      </c>
      <c r="K292" s="364"/>
      <c r="L292" s="365">
        <v>62.86</v>
      </c>
      <c r="M292" s="364"/>
      <c r="N292" s="366"/>
      <c r="V292" s="361"/>
      <c r="W292" s="367" t="s">
        <v>5196</v>
      </c>
      <c r="AC292" s="367"/>
      <c r="AD292" s="384"/>
      <c r="AE292" s="367"/>
      <c r="AG292" s="367"/>
      <c r="AH292" s="367"/>
    </row>
    <row r="293" spans="1:34" s="332" customFormat="1" ht="12" x14ac:dyDescent="0.2">
      <c r="A293" s="379"/>
      <c r="B293" s="380"/>
      <c r="C293" s="340" t="s">
        <v>462</v>
      </c>
      <c r="D293" s="385"/>
      <c r="E293" s="385"/>
      <c r="F293" s="386"/>
      <c r="G293" s="386"/>
      <c r="H293" s="386"/>
      <c r="I293" s="386"/>
      <c r="J293" s="387"/>
      <c r="K293" s="386"/>
      <c r="L293" s="387"/>
      <c r="M293" s="388"/>
      <c r="N293" s="389"/>
      <c r="V293" s="361"/>
      <c r="W293" s="367"/>
      <c r="AC293" s="367"/>
      <c r="AD293" s="384"/>
      <c r="AE293" s="367"/>
      <c r="AG293" s="367"/>
      <c r="AH293" s="367"/>
    </row>
    <row r="294" spans="1:34" s="332" customFormat="1" ht="22.5" x14ac:dyDescent="0.2">
      <c r="A294" s="362" t="s">
        <v>152</v>
      </c>
      <c r="B294" s="363" t="s">
        <v>5418</v>
      </c>
      <c r="C294" s="1068" t="s">
        <v>5419</v>
      </c>
      <c r="D294" s="1068"/>
      <c r="E294" s="1068"/>
      <c r="F294" s="364" t="s">
        <v>1017</v>
      </c>
      <c r="G294" s="364"/>
      <c r="H294" s="364"/>
      <c r="I294" s="364" t="s">
        <v>434</v>
      </c>
      <c r="J294" s="365">
        <v>1235.8399999999999</v>
      </c>
      <c r="K294" s="364"/>
      <c r="L294" s="365">
        <v>2471.6799999999998</v>
      </c>
      <c r="M294" s="364"/>
      <c r="N294" s="366"/>
      <c r="V294" s="361"/>
      <c r="W294" s="367" t="s">
        <v>5419</v>
      </c>
      <c r="AC294" s="367"/>
      <c r="AD294" s="384"/>
      <c r="AE294" s="367"/>
      <c r="AG294" s="367"/>
      <c r="AH294" s="367"/>
    </row>
    <row r="295" spans="1:34" s="332" customFormat="1" ht="12" x14ac:dyDescent="0.2">
      <c r="A295" s="379"/>
      <c r="B295" s="380"/>
      <c r="C295" s="340" t="s">
        <v>462</v>
      </c>
      <c r="D295" s="385"/>
      <c r="E295" s="385"/>
      <c r="F295" s="386"/>
      <c r="G295" s="386"/>
      <c r="H295" s="386"/>
      <c r="I295" s="386"/>
      <c r="J295" s="387"/>
      <c r="K295" s="386"/>
      <c r="L295" s="387"/>
      <c r="M295" s="388"/>
      <c r="N295" s="389"/>
      <c r="V295" s="361"/>
      <c r="W295" s="367"/>
      <c r="AC295" s="367"/>
      <c r="AD295" s="384"/>
      <c r="AE295" s="367"/>
      <c r="AG295" s="367"/>
      <c r="AH295" s="367"/>
    </row>
    <row r="296" spans="1:34" s="332" customFormat="1" ht="22.5" x14ac:dyDescent="0.2">
      <c r="A296" s="362" t="s">
        <v>159</v>
      </c>
      <c r="B296" s="363" t="s">
        <v>5420</v>
      </c>
      <c r="C296" s="1068" t="s">
        <v>5421</v>
      </c>
      <c r="D296" s="1068"/>
      <c r="E296" s="1068"/>
      <c r="F296" s="364" t="s">
        <v>1017</v>
      </c>
      <c r="G296" s="364"/>
      <c r="H296" s="364"/>
      <c r="I296" s="364" t="s">
        <v>434</v>
      </c>
      <c r="J296" s="365">
        <v>596.04</v>
      </c>
      <c r="K296" s="364"/>
      <c r="L296" s="365">
        <v>1192.08</v>
      </c>
      <c r="M296" s="364"/>
      <c r="N296" s="366"/>
      <c r="V296" s="361"/>
      <c r="W296" s="367" t="s">
        <v>5421</v>
      </c>
      <c r="AC296" s="367"/>
      <c r="AD296" s="384"/>
      <c r="AE296" s="367"/>
      <c r="AG296" s="367"/>
      <c r="AH296" s="367"/>
    </row>
    <row r="297" spans="1:34" s="332" customFormat="1" ht="12" x14ac:dyDescent="0.2">
      <c r="A297" s="379"/>
      <c r="B297" s="380"/>
      <c r="C297" s="340" t="s">
        <v>462</v>
      </c>
      <c r="D297" s="385"/>
      <c r="E297" s="385"/>
      <c r="F297" s="386"/>
      <c r="G297" s="386"/>
      <c r="H297" s="386"/>
      <c r="I297" s="386"/>
      <c r="J297" s="387"/>
      <c r="K297" s="386"/>
      <c r="L297" s="387"/>
      <c r="M297" s="388"/>
      <c r="N297" s="389"/>
      <c r="V297" s="361"/>
      <c r="W297" s="367"/>
      <c r="AC297" s="367"/>
      <c r="AD297" s="384"/>
      <c r="AE297" s="367"/>
      <c r="AG297" s="367"/>
      <c r="AH297" s="367"/>
    </row>
    <row r="298" spans="1:34" s="332" customFormat="1" ht="33.75" x14ac:dyDescent="0.2">
      <c r="A298" s="362" t="s">
        <v>160</v>
      </c>
      <c r="B298" s="363" t="s">
        <v>5315</v>
      </c>
      <c r="C298" s="1068" t="s">
        <v>5590</v>
      </c>
      <c r="D298" s="1068"/>
      <c r="E298" s="1068"/>
      <c r="F298" s="364" t="s">
        <v>644</v>
      </c>
      <c r="G298" s="364"/>
      <c r="H298" s="364"/>
      <c r="I298" s="364" t="s">
        <v>800</v>
      </c>
      <c r="J298" s="365"/>
      <c r="K298" s="364"/>
      <c r="L298" s="365"/>
      <c r="M298" s="364"/>
      <c r="N298" s="366"/>
      <c r="V298" s="361"/>
      <c r="W298" s="367" t="s">
        <v>5590</v>
      </c>
      <c r="AC298" s="367"/>
      <c r="AD298" s="384"/>
      <c r="AE298" s="367"/>
      <c r="AG298" s="367"/>
      <c r="AH298" s="367"/>
    </row>
    <row r="299" spans="1:34" s="332" customFormat="1" ht="33.75" x14ac:dyDescent="0.2">
      <c r="A299" s="370"/>
      <c r="B299" s="371" t="s">
        <v>430</v>
      </c>
      <c r="C299" s="1065" t="s">
        <v>431</v>
      </c>
      <c r="D299" s="1065"/>
      <c r="E299" s="1065"/>
      <c r="F299" s="1065"/>
      <c r="G299" s="1065"/>
      <c r="H299" s="1065"/>
      <c r="I299" s="1065"/>
      <c r="J299" s="1065"/>
      <c r="K299" s="1065"/>
      <c r="L299" s="1065"/>
      <c r="M299" s="1065"/>
      <c r="N299" s="1072"/>
      <c r="V299" s="361"/>
      <c r="W299" s="367"/>
      <c r="Y299" s="335" t="s">
        <v>431</v>
      </c>
      <c r="AC299" s="367"/>
      <c r="AD299" s="384"/>
      <c r="AE299" s="367"/>
      <c r="AG299" s="367"/>
      <c r="AH299" s="367"/>
    </row>
    <row r="300" spans="1:34" s="332" customFormat="1" ht="12" x14ac:dyDescent="0.2">
      <c r="A300" s="372"/>
      <c r="B300" s="371" t="s">
        <v>423</v>
      </c>
      <c r="C300" s="1065" t="s">
        <v>432</v>
      </c>
      <c r="D300" s="1065"/>
      <c r="E300" s="1065"/>
      <c r="F300" s="373"/>
      <c r="G300" s="373"/>
      <c r="H300" s="373"/>
      <c r="I300" s="373"/>
      <c r="J300" s="374">
        <v>49.44</v>
      </c>
      <c r="K300" s="373" t="s">
        <v>436</v>
      </c>
      <c r="L300" s="374">
        <v>8.65</v>
      </c>
      <c r="M300" s="373"/>
      <c r="N300" s="375"/>
      <c r="V300" s="361"/>
      <c r="W300" s="367"/>
      <c r="Z300" s="335" t="s">
        <v>432</v>
      </c>
      <c r="AC300" s="367"/>
      <c r="AD300" s="384"/>
      <c r="AE300" s="367"/>
      <c r="AG300" s="367"/>
      <c r="AH300" s="367"/>
    </row>
    <row r="301" spans="1:34" s="332" customFormat="1" ht="12" x14ac:dyDescent="0.2">
      <c r="A301" s="372"/>
      <c r="B301" s="371" t="s">
        <v>434</v>
      </c>
      <c r="C301" s="1065" t="s">
        <v>435</v>
      </c>
      <c r="D301" s="1065"/>
      <c r="E301" s="1065"/>
      <c r="F301" s="373"/>
      <c r="G301" s="373"/>
      <c r="H301" s="373"/>
      <c r="I301" s="373"/>
      <c r="J301" s="374">
        <v>31.1</v>
      </c>
      <c r="K301" s="373" t="s">
        <v>436</v>
      </c>
      <c r="L301" s="374">
        <v>5.44</v>
      </c>
      <c r="M301" s="373"/>
      <c r="N301" s="375"/>
      <c r="V301" s="361"/>
      <c r="W301" s="367"/>
      <c r="Z301" s="335" t="s">
        <v>435</v>
      </c>
      <c r="AC301" s="367"/>
      <c r="AD301" s="384"/>
      <c r="AE301" s="367"/>
      <c r="AG301" s="367"/>
      <c r="AH301" s="367"/>
    </row>
    <row r="302" spans="1:34" s="332" customFormat="1" ht="12" x14ac:dyDescent="0.2">
      <c r="A302" s="372"/>
      <c r="B302" s="371" t="s">
        <v>437</v>
      </c>
      <c r="C302" s="1065" t="s">
        <v>438</v>
      </c>
      <c r="D302" s="1065"/>
      <c r="E302" s="1065"/>
      <c r="F302" s="373"/>
      <c r="G302" s="373"/>
      <c r="H302" s="373"/>
      <c r="I302" s="373"/>
      <c r="J302" s="374">
        <v>4.8600000000000003</v>
      </c>
      <c r="K302" s="373" t="s">
        <v>436</v>
      </c>
      <c r="L302" s="374">
        <v>0.85</v>
      </c>
      <c r="M302" s="373"/>
      <c r="N302" s="375"/>
      <c r="V302" s="361"/>
      <c r="W302" s="367"/>
      <c r="Z302" s="335" t="s">
        <v>438</v>
      </c>
      <c r="AC302" s="367"/>
      <c r="AD302" s="384"/>
      <c r="AE302" s="367"/>
      <c r="AG302" s="367"/>
      <c r="AH302" s="367"/>
    </row>
    <row r="303" spans="1:34" s="332" customFormat="1" ht="12" x14ac:dyDescent="0.2">
      <c r="A303" s="372"/>
      <c r="B303" s="371" t="s">
        <v>439</v>
      </c>
      <c r="C303" s="1065" t="s">
        <v>440</v>
      </c>
      <c r="D303" s="1065"/>
      <c r="E303" s="1065"/>
      <c r="F303" s="373"/>
      <c r="G303" s="373"/>
      <c r="H303" s="373"/>
      <c r="I303" s="373"/>
      <c r="J303" s="374">
        <v>14.89</v>
      </c>
      <c r="K303" s="373"/>
      <c r="L303" s="374">
        <v>2.08</v>
      </c>
      <c r="M303" s="373"/>
      <c r="N303" s="375"/>
      <c r="V303" s="361"/>
      <c r="W303" s="367"/>
      <c r="Z303" s="335" t="s">
        <v>440</v>
      </c>
      <c r="AC303" s="367"/>
      <c r="AD303" s="384"/>
      <c r="AE303" s="367"/>
      <c r="AG303" s="367"/>
      <c r="AH303" s="367"/>
    </row>
    <row r="304" spans="1:34" s="332" customFormat="1" ht="12" x14ac:dyDescent="0.2">
      <c r="A304" s="368"/>
      <c r="B304" s="381" t="s">
        <v>5318</v>
      </c>
      <c r="C304" s="1076" t="s">
        <v>5319</v>
      </c>
      <c r="D304" s="1076"/>
      <c r="E304" s="1076"/>
      <c r="F304" s="382" t="s">
        <v>644</v>
      </c>
      <c r="G304" s="382" t="s">
        <v>5320</v>
      </c>
      <c r="H304" s="382"/>
      <c r="I304" s="382" t="s">
        <v>5705</v>
      </c>
      <c r="J304" s="371"/>
      <c r="K304" s="373"/>
      <c r="L304" s="374"/>
      <c r="M304" s="373"/>
      <c r="N304" s="383"/>
      <c r="V304" s="361"/>
      <c r="W304" s="367"/>
      <c r="AC304" s="367"/>
      <c r="AD304" s="384" t="s">
        <v>5319</v>
      </c>
      <c r="AE304" s="367"/>
      <c r="AG304" s="367"/>
      <c r="AH304" s="367"/>
    </row>
    <row r="305" spans="1:34" s="332" customFormat="1" ht="12" x14ac:dyDescent="0.2">
      <c r="A305" s="368"/>
      <c r="B305" s="381" t="s">
        <v>1237</v>
      </c>
      <c r="C305" s="1076" t="s">
        <v>1238</v>
      </c>
      <c r="D305" s="1076"/>
      <c r="E305" s="1076"/>
      <c r="F305" s="382" t="s">
        <v>1239</v>
      </c>
      <c r="G305" s="382" t="s">
        <v>847</v>
      </c>
      <c r="H305" s="382"/>
      <c r="I305" s="382" t="s">
        <v>5706</v>
      </c>
      <c r="J305" s="371"/>
      <c r="K305" s="373"/>
      <c r="L305" s="374"/>
      <c r="M305" s="373"/>
      <c r="N305" s="383"/>
      <c r="V305" s="361"/>
      <c r="W305" s="367"/>
      <c r="AC305" s="367"/>
      <c r="AD305" s="384" t="s">
        <v>1238</v>
      </c>
      <c r="AE305" s="367"/>
      <c r="AG305" s="367"/>
      <c r="AH305" s="367"/>
    </row>
    <row r="306" spans="1:34" s="332" customFormat="1" ht="12" x14ac:dyDescent="0.2">
      <c r="A306" s="372"/>
      <c r="B306" s="371"/>
      <c r="C306" s="1065" t="s">
        <v>443</v>
      </c>
      <c r="D306" s="1065"/>
      <c r="E306" s="1065"/>
      <c r="F306" s="373" t="s">
        <v>444</v>
      </c>
      <c r="G306" s="373" t="s">
        <v>2184</v>
      </c>
      <c r="H306" s="373" t="s">
        <v>436</v>
      </c>
      <c r="I306" s="373" t="s">
        <v>5707</v>
      </c>
      <c r="J306" s="374"/>
      <c r="K306" s="373"/>
      <c r="L306" s="374"/>
      <c r="M306" s="373"/>
      <c r="N306" s="375"/>
      <c r="V306" s="361"/>
      <c r="W306" s="367"/>
      <c r="AA306" s="335" t="s">
        <v>443</v>
      </c>
      <c r="AC306" s="367"/>
      <c r="AD306" s="384"/>
      <c r="AE306" s="367"/>
      <c r="AG306" s="367"/>
      <c r="AH306" s="367"/>
    </row>
    <row r="307" spans="1:34" s="332" customFormat="1" ht="12" x14ac:dyDescent="0.2">
      <c r="A307" s="372"/>
      <c r="B307" s="371"/>
      <c r="C307" s="1065" t="s">
        <v>447</v>
      </c>
      <c r="D307" s="1065"/>
      <c r="E307" s="1065"/>
      <c r="F307" s="373" t="s">
        <v>444</v>
      </c>
      <c r="G307" s="373" t="s">
        <v>850</v>
      </c>
      <c r="H307" s="373" t="s">
        <v>436</v>
      </c>
      <c r="I307" s="373" t="s">
        <v>1422</v>
      </c>
      <c r="J307" s="374"/>
      <c r="K307" s="373"/>
      <c r="L307" s="374"/>
      <c r="M307" s="373"/>
      <c r="N307" s="375"/>
      <c r="V307" s="361"/>
      <c r="W307" s="367"/>
      <c r="AA307" s="335" t="s">
        <v>447</v>
      </c>
      <c r="AC307" s="367"/>
      <c r="AD307" s="384"/>
      <c r="AE307" s="367"/>
      <c r="AG307" s="367"/>
      <c r="AH307" s="367"/>
    </row>
    <row r="308" spans="1:34" s="332" customFormat="1" ht="12" x14ac:dyDescent="0.2">
      <c r="A308" s="372"/>
      <c r="B308" s="371"/>
      <c r="C308" s="1077" t="s">
        <v>450</v>
      </c>
      <c r="D308" s="1077"/>
      <c r="E308" s="1077"/>
      <c r="F308" s="376"/>
      <c r="G308" s="376"/>
      <c r="H308" s="376"/>
      <c r="I308" s="376"/>
      <c r="J308" s="377">
        <v>95.43</v>
      </c>
      <c r="K308" s="376"/>
      <c r="L308" s="377">
        <v>16.170000000000002</v>
      </c>
      <c r="M308" s="376"/>
      <c r="N308" s="378"/>
      <c r="V308" s="361"/>
      <c r="W308" s="367"/>
      <c r="AB308" s="335" t="s">
        <v>450</v>
      </c>
      <c r="AC308" s="367"/>
      <c r="AD308" s="384"/>
      <c r="AE308" s="367"/>
      <c r="AG308" s="367"/>
      <c r="AH308" s="367"/>
    </row>
    <row r="309" spans="1:34" s="332" customFormat="1" ht="12" x14ac:dyDescent="0.2">
      <c r="A309" s="372"/>
      <c r="B309" s="371"/>
      <c r="C309" s="1065" t="s">
        <v>451</v>
      </c>
      <c r="D309" s="1065"/>
      <c r="E309" s="1065"/>
      <c r="F309" s="373"/>
      <c r="G309" s="373"/>
      <c r="H309" s="373"/>
      <c r="I309" s="373"/>
      <c r="J309" s="374"/>
      <c r="K309" s="373"/>
      <c r="L309" s="374">
        <v>9.5</v>
      </c>
      <c r="M309" s="373"/>
      <c r="N309" s="375"/>
      <c r="V309" s="361"/>
      <c r="W309" s="367"/>
      <c r="AA309" s="335" t="s">
        <v>451</v>
      </c>
      <c r="AC309" s="367"/>
      <c r="AD309" s="384"/>
      <c r="AE309" s="367"/>
      <c r="AG309" s="367"/>
      <c r="AH309" s="367"/>
    </row>
    <row r="310" spans="1:34" s="332" customFormat="1" ht="22.5" x14ac:dyDescent="0.2">
      <c r="A310" s="372"/>
      <c r="B310" s="371" t="s">
        <v>1245</v>
      </c>
      <c r="C310" s="1065" t="s">
        <v>1246</v>
      </c>
      <c r="D310" s="1065"/>
      <c r="E310" s="1065"/>
      <c r="F310" s="373" t="s">
        <v>454</v>
      </c>
      <c r="G310" s="373" t="s">
        <v>1169</v>
      </c>
      <c r="H310" s="373"/>
      <c r="I310" s="373" t="s">
        <v>1169</v>
      </c>
      <c r="J310" s="374"/>
      <c r="K310" s="373"/>
      <c r="L310" s="374">
        <v>10.45</v>
      </c>
      <c r="M310" s="373"/>
      <c r="N310" s="375"/>
      <c r="V310" s="361"/>
      <c r="W310" s="367"/>
      <c r="AA310" s="335" t="s">
        <v>1246</v>
      </c>
      <c r="AC310" s="367"/>
      <c r="AD310" s="384"/>
      <c r="AE310" s="367"/>
      <c r="AG310" s="367"/>
      <c r="AH310" s="367"/>
    </row>
    <row r="311" spans="1:34" s="332" customFormat="1" ht="22.5" x14ac:dyDescent="0.2">
      <c r="A311" s="372"/>
      <c r="B311" s="371" t="s">
        <v>1247</v>
      </c>
      <c r="C311" s="1065" t="s">
        <v>1248</v>
      </c>
      <c r="D311" s="1065"/>
      <c r="E311" s="1065"/>
      <c r="F311" s="373" t="s">
        <v>454</v>
      </c>
      <c r="G311" s="373" t="s">
        <v>959</v>
      </c>
      <c r="H311" s="373"/>
      <c r="I311" s="373" t="s">
        <v>959</v>
      </c>
      <c r="J311" s="374"/>
      <c r="K311" s="373"/>
      <c r="L311" s="374">
        <v>6.56</v>
      </c>
      <c r="M311" s="373"/>
      <c r="N311" s="375"/>
      <c r="V311" s="361"/>
      <c r="W311" s="367"/>
      <c r="AA311" s="335" t="s">
        <v>1248</v>
      </c>
      <c r="AC311" s="367"/>
      <c r="AD311" s="384"/>
      <c r="AE311" s="367"/>
      <c r="AG311" s="367"/>
      <c r="AH311" s="367"/>
    </row>
    <row r="312" spans="1:34" s="332" customFormat="1" ht="12" x14ac:dyDescent="0.2">
      <c r="A312" s="379"/>
      <c r="B312" s="380"/>
      <c r="C312" s="1068" t="s">
        <v>459</v>
      </c>
      <c r="D312" s="1068"/>
      <c r="E312" s="1068"/>
      <c r="F312" s="364"/>
      <c r="G312" s="364"/>
      <c r="H312" s="364"/>
      <c r="I312" s="364"/>
      <c r="J312" s="365"/>
      <c r="K312" s="364"/>
      <c r="L312" s="365">
        <v>33.18</v>
      </c>
      <c r="M312" s="376"/>
      <c r="N312" s="366"/>
      <c r="V312" s="361"/>
      <c r="W312" s="367"/>
      <c r="AC312" s="367" t="s">
        <v>459</v>
      </c>
      <c r="AD312" s="384"/>
      <c r="AE312" s="367"/>
      <c r="AG312" s="367"/>
      <c r="AH312" s="367"/>
    </row>
    <row r="313" spans="1:34" s="332" customFormat="1" ht="22.5" x14ac:dyDescent="0.2">
      <c r="A313" s="362" t="s">
        <v>161</v>
      </c>
      <c r="B313" s="363" t="s">
        <v>1251</v>
      </c>
      <c r="C313" s="1068" t="s">
        <v>1252</v>
      </c>
      <c r="D313" s="1068"/>
      <c r="E313" s="1068"/>
      <c r="F313" s="364" t="s">
        <v>644</v>
      </c>
      <c r="G313" s="364"/>
      <c r="H313" s="364"/>
      <c r="I313" s="364" t="s">
        <v>5705</v>
      </c>
      <c r="J313" s="365">
        <v>485.9</v>
      </c>
      <c r="K313" s="364"/>
      <c r="L313" s="365">
        <v>15.03</v>
      </c>
      <c r="M313" s="364"/>
      <c r="N313" s="366"/>
      <c r="V313" s="361"/>
      <c r="W313" s="367" t="s">
        <v>1252</v>
      </c>
      <c r="AC313" s="367"/>
      <c r="AD313" s="384"/>
      <c r="AE313" s="367"/>
      <c r="AG313" s="367"/>
      <c r="AH313" s="367"/>
    </row>
    <row r="314" spans="1:34" s="332" customFormat="1" ht="12" x14ac:dyDescent="0.2">
      <c r="A314" s="379"/>
      <c r="B314" s="380"/>
      <c r="C314" s="340" t="s">
        <v>462</v>
      </c>
      <c r="D314" s="385"/>
      <c r="E314" s="385"/>
      <c r="F314" s="386"/>
      <c r="G314" s="386"/>
      <c r="H314" s="386"/>
      <c r="I314" s="386"/>
      <c r="J314" s="387"/>
      <c r="K314" s="386"/>
      <c r="L314" s="387"/>
      <c r="M314" s="388"/>
      <c r="N314" s="389"/>
      <c r="V314" s="361"/>
      <c r="W314" s="367"/>
      <c r="AC314" s="367"/>
      <c r="AD314" s="384"/>
      <c r="AE314" s="367"/>
      <c r="AG314" s="367"/>
      <c r="AH314" s="367"/>
    </row>
    <row r="315" spans="1:34" s="332" customFormat="1" ht="22.5" x14ac:dyDescent="0.2">
      <c r="A315" s="362" t="s">
        <v>162</v>
      </c>
      <c r="B315" s="363" t="s">
        <v>1249</v>
      </c>
      <c r="C315" s="1068" t="s">
        <v>1250</v>
      </c>
      <c r="D315" s="1068"/>
      <c r="E315" s="1068"/>
      <c r="F315" s="364" t="s">
        <v>1239</v>
      </c>
      <c r="G315" s="364"/>
      <c r="H315" s="364"/>
      <c r="I315" s="364" t="s">
        <v>5706</v>
      </c>
      <c r="J315" s="365">
        <v>1752.6</v>
      </c>
      <c r="K315" s="364"/>
      <c r="L315" s="365">
        <v>98.15</v>
      </c>
      <c r="M315" s="364"/>
      <c r="N315" s="366"/>
      <c r="V315" s="361"/>
      <c r="W315" s="367" t="s">
        <v>1250</v>
      </c>
      <c r="AC315" s="367"/>
      <c r="AD315" s="384"/>
      <c r="AE315" s="367"/>
      <c r="AG315" s="367"/>
      <c r="AH315" s="367"/>
    </row>
    <row r="316" spans="1:34" s="332" customFormat="1" ht="12" x14ac:dyDescent="0.2">
      <c r="A316" s="379"/>
      <c r="B316" s="380"/>
      <c r="C316" s="340" t="s">
        <v>462</v>
      </c>
      <c r="D316" s="385"/>
      <c r="E316" s="385"/>
      <c r="F316" s="386"/>
      <c r="G316" s="386"/>
      <c r="H316" s="386"/>
      <c r="I316" s="386"/>
      <c r="J316" s="387"/>
      <c r="K316" s="386"/>
      <c r="L316" s="387"/>
      <c r="M316" s="388"/>
      <c r="N316" s="389"/>
      <c r="V316" s="361"/>
      <c r="W316" s="367"/>
      <c r="AC316" s="367"/>
      <c r="AD316" s="384"/>
      <c r="AE316" s="367"/>
      <c r="AG316" s="367"/>
      <c r="AH316" s="367"/>
    </row>
    <row r="317" spans="1:34" s="332" customFormat="1" ht="12" x14ac:dyDescent="0.2">
      <c r="A317" s="368"/>
      <c r="B317" s="369"/>
      <c r="C317" s="1065" t="s">
        <v>5708</v>
      </c>
      <c r="D317" s="1065"/>
      <c r="E317" s="1065"/>
      <c r="F317" s="1065"/>
      <c r="G317" s="1065"/>
      <c r="H317" s="1065"/>
      <c r="I317" s="1065"/>
      <c r="J317" s="1065"/>
      <c r="K317" s="1065"/>
      <c r="L317" s="1065"/>
      <c r="M317" s="1065"/>
      <c r="N317" s="1072"/>
      <c r="V317" s="361"/>
      <c r="W317" s="367"/>
      <c r="X317" s="335" t="s">
        <v>5708</v>
      </c>
      <c r="AC317" s="367"/>
      <c r="AD317" s="384"/>
      <c r="AE317" s="367"/>
      <c r="AG317" s="367"/>
      <c r="AH317" s="367"/>
    </row>
    <row r="318" spans="1:34" s="332" customFormat="1" ht="33.75" x14ac:dyDescent="0.2">
      <c r="A318" s="362" t="s">
        <v>163</v>
      </c>
      <c r="B318" s="363" t="s">
        <v>1050</v>
      </c>
      <c r="C318" s="1068" t="s">
        <v>5326</v>
      </c>
      <c r="D318" s="1068"/>
      <c r="E318" s="1068"/>
      <c r="F318" s="364" t="s">
        <v>532</v>
      </c>
      <c r="G318" s="364"/>
      <c r="H318" s="364"/>
      <c r="I318" s="364" t="s">
        <v>5709</v>
      </c>
      <c r="J318" s="365"/>
      <c r="K318" s="364"/>
      <c r="L318" s="365"/>
      <c r="M318" s="364"/>
      <c r="N318" s="366"/>
      <c r="V318" s="361"/>
      <c r="W318" s="367" t="s">
        <v>5326</v>
      </c>
      <c r="AC318" s="367"/>
      <c r="AD318" s="384"/>
      <c r="AE318" s="367"/>
      <c r="AG318" s="367"/>
      <c r="AH318" s="367"/>
    </row>
    <row r="319" spans="1:34" s="332" customFormat="1" ht="12" x14ac:dyDescent="0.2">
      <c r="A319" s="368"/>
      <c r="B319" s="369"/>
      <c r="C319" s="1065" t="s">
        <v>5710</v>
      </c>
      <c r="D319" s="1065"/>
      <c r="E319" s="1065"/>
      <c r="F319" s="1065"/>
      <c r="G319" s="1065"/>
      <c r="H319" s="1065"/>
      <c r="I319" s="1065"/>
      <c r="J319" s="1065"/>
      <c r="K319" s="1065"/>
      <c r="L319" s="1065"/>
      <c r="M319" s="1065"/>
      <c r="N319" s="1072"/>
      <c r="V319" s="361"/>
      <c r="W319" s="367"/>
      <c r="X319" s="335" t="s">
        <v>5710</v>
      </c>
      <c r="AC319" s="367"/>
      <c r="AD319" s="384"/>
      <c r="AE319" s="367"/>
      <c r="AG319" s="367"/>
      <c r="AH319" s="367"/>
    </row>
    <row r="320" spans="1:34" s="332" customFormat="1" ht="12" x14ac:dyDescent="0.2">
      <c r="A320" s="372"/>
      <c r="B320" s="371" t="s">
        <v>423</v>
      </c>
      <c r="C320" s="1065" t="s">
        <v>432</v>
      </c>
      <c r="D320" s="1065"/>
      <c r="E320" s="1065"/>
      <c r="F320" s="373"/>
      <c r="G320" s="373"/>
      <c r="H320" s="373"/>
      <c r="I320" s="373"/>
      <c r="J320" s="374">
        <v>170.01</v>
      </c>
      <c r="K320" s="373"/>
      <c r="L320" s="374">
        <v>22.44</v>
      </c>
      <c r="M320" s="373"/>
      <c r="N320" s="375"/>
      <c r="V320" s="361"/>
      <c r="W320" s="367"/>
      <c r="Z320" s="335" t="s">
        <v>432</v>
      </c>
      <c r="AC320" s="367"/>
      <c r="AD320" s="384"/>
      <c r="AE320" s="367"/>
      <c r="AG320" s="367"/>
      <c r="AH320" s="367"/>
    </row>
    <row r="321" spans="1:34" s="332" customFormat="1" ht="12" x14ac:dyDescent="0.2">
      <c r="A321" s="372"/>
      <c r="B321" s="371" t="s">
        <v>434</v>
      </c>
      <c r="C321" s="1065" t="s">
        <v>435</v>
      </c>
      <c r="D321" s="1065"/>
      <c r="E321" s="1065"/>
      <c r="F321" s="373"/>
      <c r="G321" s="373"/>
      <c r="H321" s="373"/>
      <c r="I321" s="373"/>
      <c r="J321" s="374">
        <v>38.6</v>
      </c>
      <c r="K321" s="373"/>
      <c r="L321" s="374">
        <v>5.0999999999999996</v>
      </c>
      <c r="M321" s="373"/>
      <c r="N321" s="375"/>
      <c r="V321" s="361"/>
      <c r="W321" s="367"/>
      <c r="Z321" s="335" t="s">
        <v>435</v>
      </c>
      <c r="AC321" s="367"/>
      <c r="AD321" s="384"/>
      <c r="AE321" s="367"/>
      <c r="AG321" s="367"/>
      <c r="AH321" s="367"/>
    </row>
    <row r="322" spans="1:34" s="332" customFormat="1" ht="12" x14ac:dyDescent="0.2">
      <c r="A322" s="372"/>
      <c r="B322" s="371" t="s">
        <v>437</v>
      </c>
      <c r="C322" s="1065" t="s">
        <v>438</v>
      </c>
      <c r="D322" s="1065"/>
      <c r="E322" s="1065"/>
      <c r="F322" s="373"/>
      <c r="G322" s="373"/>
      <c r="H322" s="373"/>
      <c r="I322" s="373"/>
      <c r="J322" s="374">
        <v>9.2899999999999991</v>
      </c>
      <c r="K322" s="373"/>
      <c r="L322" s="374">
        <v>1.23</v>
      </c>
      <c r="M322" s="373"/>
      <c r="N322" s="375"/>
      <c r="V322" s="361"/>
      <c r="W322" s="367"/>
      <c r="Z322" s="335" t="s">
        <v>438</v>
      </c>
      <c r="AC322" s="367"/>
      <c r="AD322" s="384"/>
      <c r="AE322" s="367"/>
      <c r="AG322" s="367"/>
      <c r="AH322" s="367"/>
    </row>
    <row r="323" spans="1:34" s="332" customFormat="1" ht="12" x14ac:dyDescent="0.2">
      <c r="A323" s="372"/>
      <c r="B323" s="371" t="s">
        <v>439</v>
      </c>
      <c r="C323" s="1065" t="s">
        <v>440</v>
      </c>
      <c r="D323" s="1065"/>
      <c r="E323" s="1065"/>
      <c r="F323" s="373"/>
      <c r="G323" s="373"/>
      <c r="H323" s="373"/>
      <c r="I323" s="373"/>
      <c r="J323" s="374">
        <v>0.91</v>
      </c>
      <c r="K323" s="373"/>
      <c r="L323" s="374">
        <v>0.12</v>
      </c>
      <c r="M323" s="373"/>
      <c r="N323" s="375"/>
      <c r="V323" s="361"/>
      <c r="W323" s="367"/>
      <c r="Z323" s="335" t="s">
        <v>440</v>
      </c>
      <c r="AC323" s="367"/>
      <c r="AD323" s="384"/>
      <c r="AE323" s="367"/>
      <c r="AG323" s="367"/>
      <c r="AH323" s="367"/>
    </row>
    <row r="324" spans="1:34" s="332" customFormat="1" ht="12" x14ac:dyDescent="0.2">
      <c r="A324" s="368"/>
      <c r="B324" s="381" t="s">
        <v>1054</v>
      </c>
      <c r="C324" s="1076" t="s">
        <v>1055</v>
      </c>
      <c r="D324" s="1076"/>
      <c r="E324" s="1076"/>
      <c r="F324" s="382" t="s">
        <v>411</v>
      </c>
      <c r="G324" s="382" t="s">
        <v>1056</v>
      </c>
      <c r="H324" s="382"/>
      <c r="I324" s="382" t="s">
        <v>5711</v>
      </c>
      <c r="J324" s="371"/>
      <c r="K324" s="373"/>
      <c r="L324" s="374"/>
      <c r="M324" s="373"/>
      <c r="N324" s="383"/>
      <c r="V324" s="361"/>
      <c r="W324" s="367"/>
      <c r="AC324" s="367"/>
      <c r="AD324" s="384" t="s">
        <v>1055</v>
      </c>
      <c r="AE324" s="367"/>
      <c r="AG324" s="367"/>
      <c r="AH324" s="367"/>
    </row>
    <row r="325" spans="1:34" s="332" customFormat="1" ht="12" x14ac:dyDescent="0.2">
      <c r="A325" s="372"/>
      <c r="B325" s="371"/>
      <c r="C325" s="1065" t="s">
        <v>443</v>
      </c>
      <c r="D325" s="1065"/>
      <c r="E325" s="1065"/>
      <c r="F325" s="373" t="s">
        <v>444</v>
      </c>
      <c r="G325" s="373" t="s">
        <v>1058</v>
      </c>
      <c r="H325" s="373"/>
      <c r="I325" s="373" t="s">
        <v>5712</v>
      </c>
      <c r="J325" s="374"/>
      <c r="K325" s="373"/>
      <c r="L325" s="374"/>
      <c r="M325" s="373"/>
      <c r="N325" s="375"/>
      <c r="V325" s="361"/>
      <c r="W325" s="367"/>
      <c r="AA325" s="335" t="s">
        <v>443</v>
      </c>
      <c r="AC325" s="367"/>
      <c r="AD325" s="384"/>
      <c r="AE325" s="367"/>
      <c r="AG325" s="367"/>
      <c r="AH325" s="367"/>
    </row>
    <row r="326" spans="1:34" s="332" customFormat="1" ht="12" x14ac:dyDescent="0.2">
      <c r="A326" s="372"/>
      <c r="B326" s="371"/>
      <c r="C326" s="1065" t="s">
        <v>447</v>
      </c>
      <c r="D326" s="1065"/>
      <c r="E326" s="1065"/>
      <c r="F326" s="373" t="s">
        <v>444</v>
      </c>
      <c r="G326" s="373" t="s">
        <v>812</v>
      </c>
      <c r="H326" s="373"/>
      <c r="I326" s="373" t="s">
        <v>5713</v>
      </c>
      <c r="J326" s="374"/>
      <c r="K326" s="373"/>
      <c r="L326" s="374"/>
      <c r="M326" s="373"/>
      <c r="N326" s="375"/>
      <c r="V326" s="361"/>
      <c r="W326" s="367"/>
      <c r="AA326" s="335" t="s">
        <v>447</v>
      </c>
      <c r="AC326" s="367"/>
      <c r="AD326" s="384"/>
      <c r="AE326" s="367"/>
      <c r="AG326" s="367"/>
      <c r="AH326" s="367"/>
    </row>
    <row r="327" spans="1:34" s="332" customFormat="1" ht="12" x14ac:dyDescent="0.2">
      <c r="A327" s="372"/>
      <c r="B327" s="371"/>
      <c r="C327" s="1077" t="s">
        <v>450</v>
      </c>
      <c r="D327" s="1077"/>
      <c r="E327" s="1077"/>
      <c r="F327" s="376"/>
      <c r="G327" s="376"/>
      <c r="H327" s="376"/>
      <c r="I327" s="376"/>
      <c r="J327" s="377">
        <v>209.52</v>
      </c>
      <c r="K327" s="376"/>
      <c r="L327" s="377">
        <v>27.66</v>
      </c>
      <c r="M327" s="376"/>
      <c r="N327" s="378"/>
      <c r="V327" s="361"/>
      <c r="W327" s="367"/>
      <c r="AB327" s="335" t="s">
        <v>450</v>
      </c>
      <c r="AC327" s="367"/>
      <c r="AD327" s="384"/>
      <c r="AE327" s="367"/>
      <c r="AG327" s="367"/>
      <c r="AH327" s="367"/>
    </row>
    <row r="328" spans="1:34" s="332" customFormat="1" ht="12" x14ac:dyDescent="0.2">
      <c r="A328" s="372"/>
      <c r="B328" s="371"/>
      <c r="C328" s="1065" t="s">
        <v>451</v>
      </c>
      <c r="D328" s="1065"/>
      <c r="E328" s="1065"/>
      <c r="F328" s="373"/>
      <c r="G328" s="373"/>
      <c r="H328" s="373"/>
      <c r="I328" s="373"/>
      <c r="J328" s="374"/>
      <c r="K328" s="373"/>
      <c r="L328" s="374">
        <v>23.67</v>
      </c>
      <c r="M328" s="373"/>
      <c r="N328" s="375"/>
      <c r="V328" s="361"/>
      <c r="W328" s="367"/>
      <c r="AA328" s="335" t="s">
        <v>451</v>
      </c>
      <c r="AC328" s="367"/>
      <c r="AD328" s="384"/>
      <c r="AE328" s="367"/>
      <c r="AG328" s="367"/>
      <c r="AH328" s="367"/>
    </row>
    <row r="329" spans="1:34" s="332" customFormat="1" ht="22.5" x14ac:dyDescent="0.2">
      <c r="A329" s="372"/>
      <c r="B329" s="371" t="s">
        <v>1061</v>
      </c>
      <c r="C329" s="1065" t="s">
        <v>1062</v>
      </c>
      <c r="D329" s="1065"/>
      <c r="E329" s="1065"/>
      <c r="F329" s="373" t="s">
        <v>454</v>
      </c>
      <c r="G329" s="373" t="s">
        <v>1063</v>
      </c>
      <c r="H329" s="373"/>
      <c r="I329" s="373" t="s">
        <v>1063</v>
      </c>
      <c r="J329" s="374"/>
      <c r="K329" s="373"/>
      <c r="L329" s="374">
        <v>26.51</v>
      </c>
      <c r="M329" s="373"/>
      <c r="N329" s="375"/>
      <c r="V329" s="361"/>
      <c r="W329" s="367"/>
      <c r="AA329" s="335" t="s">
        <v>1062</v>
      </c>
      <c r="AC329" s="367"/>
      <c r="AD329" s="384"/>
      <c r="AE329" s="367"/>
      <c r="AG329" s="367"/>
      <c r="AH329" s="367"/>
    </row>
    <row r="330" spans="1:34" s="332" customFormat="1" ht="22.5" x14ac:dyDescent="0.2">
      <c r="A330" s="372"/>
      <c r="B330" s="371" t="s">
        <v>1064</v>
      </c>
      <c r="C330" s="1065" t="s">
        <v>1065</v>
      </c>
      <c r="D330" s="1065"/>
      <c r="E330" s="1065"/>
      <c r="F330" s="373" t="s">
        <v>454</v>
      </c>
      <c r="G330" s="373" t="s">
        <v>936</v>
      </c>
      <c r="H330" s="373"/>
      <c r="I330" s="373" t="s">
        <v>936</v>
      </c>
      <c r="J330" s="374"/>
      <c r="K330" s="373"/>
      <c r="L330" s="374">
        <v>15.39</v>
      </c>
      <c r="M330" s="373"/>
      <c r="N330" s="375"/>
      <c r="V330" s="361"/>
      <c r="W330" s="367"/>
      <c r="AA330" s="335" t="s">
        <v>1065</v>
      </c>
      <c r="AC330" s="367"/>
      <c r="AD330" s="384"/>
      <c r="AE330" s="367"/>
      <c r="AG330" s="367"/>
      <c r="AH330" s="367"/>
    </row>
    <row r="331" spans="1:34" s="332" customFormat="1" ht="12" x14ac:dyDescent="0.2">
      <c r="A331" s="379"/>
      <c r="B331" s="380"/>
      <c r="C331" s="1068" t="s">
        <v>459</v>
      </c>
      <c r="D331" s="1068"/>
      <c r="E331" s="1068"/>
      <c r="F331" s="364"/>
      <c r="G331" s="364"/>
      <c r="H331" s="364"/>
      <c r="I331" s="364"/>
      <c r="J331" s="365"/>
      <c r="K331" s="364"/>
      <c r="L331" s="365">
        <v>69.56</v>
      </c>
      <c r="M331" s="376"/>
      <c r="N331" s="366"/>
      <c r="V331" s="361"/>
      <c r="W331" s="367"/>
      <c r="AC331" s="367" t="s">
        <v>459</v>
      </c>
      <c r="AD331" s="384"/>
      <c r="AE331" s="367"/>
      <c r="AG331" s="367"/>
      <c r="AH331" s="367"/>
    </row>
    <row r="332" spans="1:34" s="332" customFormat="1" ht="45" x14ac:dyDescent="0.2">
      <c r="A332" s="362" t="s">
        <v>164</v>
      </c>
      <c r="B332" s="363" t="s">
        <v>1716</v>
      </c>
      <c r="C332" s="1068" t="s">
        <v>5332</v>
      </c>
      <c r="D332" s="1068"/>
      <c r="E332" s="1068"/>
      <c r="F332" s="364" t="s">
        <v>532</v>
      </c>
      <c r="G332" s="364"/>
      <c r="H332" s="364"/>
      <c r="I332" s="364" t="s">
        <v>5709</v>
      </c>
      <c r="J332" s="365"/>
      <c r="K332" s="364"/>
      <c r="L332" s="365"/>
      <c r="M332" s="364"/>
      <c r="N332" s="366"/>
      <c r="V332" s="361"/>
      <c r="W332" s="367" t="s">
        <v>5332</v>
      </c>
      <c r="AC332" s="367"/>
      <c r="AD332" s="384"/>
      <c r="AE332" s="367"/>
      <c r="AG332" s="367"/>
      <c r="AH332" s="367"/>
    </row>
    <row r="333" spans="1:34" s="332" customFormat="1" ht="12" x14ac:dyDescent="0.2">
      <c r="A333" s="368"/>
      <c r="B333" s="369"/>
      <c r="C333" s="1065" t="s">
        <v>5710</v>
      </c>
      <c r="D333" s="1065"/>
      <c r="E333" s="1065"/>
      <c r="F333" s="1065"/>
      <c r="G333" s="1065"/>
      <c r="H333" s="1065"/>
      <c r="I333" s="1065"/>
      <c r="J333" s="1065"/>
      <c r="K333" s="1065"/>
      <c r="L333" s="1065"/>
      <c r="M333" s="1065"/>
      <c r="N333" s="1072"/>
      <c r="V333" s="361"/>
      <c r="W333" s="367"/>
      <c r="X333" s="335" t="s">
        <v>5710</v>
      </c>
      <c r="AC333" s="367"/>
      <c r="AD333" s="384"/>
      <c r="AE333" s="367"/>
      <c r="AG333" s="367"/>
      <c r="AH333" s="367"/>
    </row>
    <row r="334" spans="1:34" s="332" customFormat="1" ht="12" x14ac:dyDescent="0.2">
      <c r="A334" s="370"/>
      <c r="B334" s="371"/>
      <c r="C334" s="1065" t="s">
        <v>5333</v>
      </c>
      <c r="D334" s="1065"/>
      <c r="E334" s="1065"/>
      <c r="F334" s="1065"/>
      <c r="G334" s="1065"/>
      <c r="H334" s="1065"/>
      <c r="I334" s="1065"/>
      <c r="J334" s="1065"/>
      <c r="K334" s="1065"/>
      <c r="L334" s="1065"/>
      <c r="M334" s="1065"/>
      <c r="N334" s="1072"/>
      <c r="V334" s="361"/>
      <c r="W334" s="367"/>
      <c r="Y334" s="335" t="s">
        <v>5333</v>
      </c>
      <c r="AC334" s="367"/>
      <c r="AD334" s="384"/>
      <c r="AE334" s="367"/>
      <c r="AG334" s="367"/>
      <c r="AH334" s="367"/>
    </row>
    <row r="335" spans="1:34" s="332" customFormat="1" ht="12" x14ac:dyDescent="0.2">
      <c r="A335" s="372"/>
      <c r="B335" s="371" t="s">
        <v>423</v>
      </c>
      <c r="C335" s="1065" t="s">
        <v>432</v>
      </c>
      <c r="D335" s="1065"/>
      <c r="E335" s="1065"/>
      <c r="F335" s="373"/>
      <c r="G335" s="373"/>
      <c r="H335" s="373"/>
      <c r="I335" s="373"/>
      <c r="J335" s="374">
        <v>53.82</v>
      </c>
      <c r="K335" s="373" t="s">
        <v>434</v>
      </c>
      <c r="L335" s="374">
        <v>14.21</v>
      </c>
      <c r="M335" s="373"/>
      <c r="N335" s="375"/>
      <c r="V335" s="361"/>
      <c r="W335" s="367"/>
      <c r="Z335" s="335" t="s">
        <v>432</v>
      </c>
      <c r="AC335" s="367"/>
      <c r="AD335" s="384"/>
      <c r="AE335" s="367"/>
      <c r="AG335" s="367"/>
      <c r="AH335" s="367"/>
    </row>
    <row r="336" spans="1:34" s="332" customFormat="1" ht="12" x14ac:dyDescent="0.2">
      <c r="A336" s="372"/>
      <c r="B336" s="371" t="s">
        <v>434</v>
      </c>
      <c r="C336" s="1065" t="s">
        <v>435</v>
      </c>
      <c r="D336" s="1065"/>
      <c r="E336" s="1065"/>
      <c r="F336" s="373"/>
      <c r="G336" s="373"/>
      <c r="H336" s="373"/>
      <c r="I336" s="373"/>
      <c r="J336" s="374">
        <v>19.149999999999999</v>
      </c>
      <c r="K336" s="373" t="s">
        <v>434</v>
      </c>
      <c r="L336" s="374">
        <v>5.0599999999999996</v>
      </c>
      <c r="M336" s="373"/>
      <c r="N336" s="375"/>
      <c r="V336" s="361"/>
      <c r="W336" s="367"/>
      <c r="Z336" s="335" t="s">
        <v>435</v>
      </c>
      <c r="AC336" s="367"/>
      <c r="AD336" s="384"/>
      <c r="AE336" s="367"/>
      <c r="AG336" s="367"/>
      <c r="AH336" s="367"/>
    </row>
    <row r="337" spans="1:34" s="332" customFormat="1" ht="12" x14ac:dyDescent="0.2">
      <c r="A337" s="372"/>
      <c r="B337" s="371" t="s">
        <v>437</v>
      </c>
      <c r="C337" s="1065" t="s">
        <v>438</v>
      </c>
      <c r="D337" s="1065"/>
      <c r="E337" s="1065"/>
      <c r="F337" s="373"/>
      <c r="G337" s="373"/>
      <c r="H337" s="373"/>
      <c r="I337" s="373"/>
      <c r="J337" s="374">
        <v>4.58</v>
      </c>
      <c r="K337" s="373" t="s">
        <v>434</v>
      </c>
      <c r="L337" s="374">
        <v>1.21</v>
      </c>
      <c r="M337" s="373"/>
      <c r="N337" s="375"/>
      <c r="V337" s="361"/>
      <c r="W337" s="367"/>
      <c r="Z337" s="335" t="s">
        <v>438</v>
      </c>
      <c r="AC337" s="367"/>
      <c r="AD337" s="384"/>
      <c r="AE337" s="367"/>
      <c r="AG337" s="367"/>
      <c r="AH337" s="367"/>
    </row>
    <row r="338" spans="1:34" s="332" customFormat="1" ht="12" x14ac:dyDescent="0.2">
      <c r="A338" s="372"/>
      <c r="B338" s="371" t="s">
        <v>439</v>
      </c>
      <c r="C338" s="1065" t="s">
        <v>440</v>
      </c>
      <c r="D338" s="1065"/>
      <c r="E338" s="1065"/>
      <c r="F338" s="373"/>
      <c r="G338" s="373"/>
      <c r="H338" s="373"/>
      <c r="I338" s="373"/>
      <c r="J338" s="374">
        <v>0.55000000000000004</v>
      </c>
      <c r="K338" s="373" t="s">
        <v>434</v>
      </c>
      <c r="L338" s="374">
        <v>0.15</v>
      </c>
      <c r="M338" s="373"/>
      <c r="N338" s="375"/>
      <c r="V338" s="361"/>
      <c r="W338" s="367"/>
      <c r="Z338" s="335" t="s">
        <v>440</v>
      </c>
      <c r="AC338" s="367"/>
      <c r="AD338" s="384"/>
      <c r="AE338" s="367"/>
      <c r="AG338" s="367"/>
      <c r="AH338" s="367"/>
    </row>
    <row r="339" spans="1:34" s="332" customFormat="1" ht="12" x14ac:dyDescent="0.2">
      <c r="A339" s="368"/>
      <c r="B339" s="381" t="s">
        <v>1054</v>
      </c>
      <c r="C339" s="1076" t="s">
        <v>1055</v>
      </c>
      <c r="D339" s="1076"/>
      <c r="E339" s="1076"/>
      <c r="F339" s="382" t="s">
        <v>411</v>
      </c>
      <c r="G339" s="382" t="s">
        <v>960</v>
      </c>
      <c r="H339" s="382" t="s">
        <v>434</v>
      </c>
      <c r="I339" s="382" t="s">
        <v>5711</v>
      </c>
      <c r="J339" s="371"/>
      <c r="K339" s="373"/>
      <c r="L339" s="374"/>
      <c r="M339" s="373"/>
      <c r="N339" s="383"/>
      <c r="V339" s="361"/>
      <c r="W339" s="367"/>
      <c r="AC339" s="367"/>
      <c r="AD339" s="384" t="s">
        <v>1055</v>
      </c>
      <c r="AE339" s="367"/>
      <c r="AG339" s="367"/>
      <c r="AH339" s="367"/>
    </row>
    <row r="340" spans="1:34" s="332" customFormat="1" ht="12" x14ac:dyDescent="0.2">
      <c r="A340" s="372"/>
      <c r="B340" s="371"/>
      <c r="C340" s="1065" t="s">
        <v>443</v>
      </c>
      <c r="D340" s="1065"/>
      <c r="E340" s="1065"/>
      <c r="F340" s="373" t="s">
        <v>444</v>
      </c>
      <c r="G340" s="373" t="s">
        <v>1721</v>
      </c>
      <c r="H340" s="373" t="s">
        <v>434</v>
      </c>
      <c r="I340" s="373" t="s">
        <v>5714</v>
      </c>
      <c r="J340" s="374"/>
      <c r="K340" s="373"/>
      <c r="L340" s="374"/>
      <c r="M340" s="373"/>
      <c r="N340" s="375"/>
      <c r="V340" s="361"/>
      <c r="W340" s="367"/>
      <c r="AA340" s="335" t="s">
        <v>443</v>
      </c>
      <c r="AC340" s="367"/>
      <c r="AD340" s="384"/>
      <c r="AE340" s="367"/>
      <c r="AG340" s="367"/>
      <c r="AH340" s="367"/>
    </row>
    <row r="341" spans="1:34" s="332" customFormat="1" ht="12" x14ac:dyDescent="0.2">
      <c r="A341" s="372"/>
      <c r="B341" s="371"/>
      <c r="C341" s="1065" t="s">
        <v>447</v>
      </c>
      <c r="D341" s="1065"/>
      <c r="E341" s="1065"/>
      <c r="F341" s="373" t="s">
        <v>444</v>
      </c>
      <c r="G341" s="373" t="s">
        <v>1723</v>
      </c>
      <c r="H341" s="373" t="s">
        <v>434</v>
      </c>
      <c r="I341" s="373" t="s">
        <v>5715</v>
      </c>
      <c r="J341" s="374"/>
      <c r="K341" s="373"/>
      <c r="L341" s="374"/>
      <c r="M341" s="373"/>
      <c r="N341" s="375"/>
      <c r="V341" s="361"/>
      <c r="W341" s="367"/>
      <c r="AA341" s="335" t="s">
        <v>447</v>
      </c>
      <c r="AC341" s="367"/>
      <c r="AD341" s="384"/>
      <c r="AE341" s="367"/>
      <c r="AG341" s="367"/>
      <c r="AH341" s="367"/>
    </row>
    <row r="342" spans="1:34" s="332" customFormat="1" ht="12" x14ac:dyDescent="0.2">
      <c r="A342" s="372"/>
      <c r="B342" s="371"/>
      <c r="C342" s="1077" t="s">
        <v>450</v>
      </c>
      <c r="D342" s="1077"/>
      <c r="E342" s="1077"/>
      <c r="F342" s="376"/>
      <c r="G342" s="376"/>
      <c r="H342" s="376"/>
      <c r="I342" s="376"/>
      <c r="J342" s="377">
        <v>73.52</v>
      </c>
      <c r="K342" s="376"/>
      <c r="L342" s="377">
        <v>19.420000000000002</v>
      </c>
      <c r="M342" s="376"/>
      <c r="N342" s="378"/>
      <c r="V342" s="361"/>
      <c r="W342" s="367"/>
      <c r="AB342" s="335" t="s">
        <v>450</v>
      </c>
      <c r="AC342" s="367"/>
      <c r="AD342" s="384"/>
      <c r="AE342" s="367"/>
      <c r="AG342" s="367"/>
      <c r="AH342" s="367"/>
    </row>
    <row r="343" spans="1:34" s="332" customFormat="1" ht="12" x14ac:dyDescent="0.2">
      <c r="A343" s="372"/>
      <c r="B343" s="371"/>
      <c r="C343" s="1065" t="s">
        <v>451</v>
      </c>
      <c r="D343" s="1065"/>
      <c r="E343" s="1065"/>
      <c r="F343" s="373"/>
      <c r="G343" s="373"/>
      <c r="H343" s="373"/>
      <c r="I343" s="373"/>
      <c r="J343" s="374"/>
      <c r="K343" s="373"/>
      <c r="L343" s="374">
        <v>15.42</v>
      </c>
      <c r="M343" s="373"/>
      <c r="N343" s="375"/>
      <c r="V343" s="361"/>
      <c r="W343" s="367"/>
      <c r="AA343" s="335" t="s">
        <v>451</v>
      </c>
      <c r="AC343" s="367"/>
      <c r="AD343" s="384"/>
      <c r="AE343" s="367"/>
      <c r="AG343" s="367"/>
      <c r="AH343" s="367"/>
    </row>
    <row r="344" spans="1:34" s="332" customFormat="1" ht="22.5" x14ac:dyDescent="0.2">
      <c r="A344" s="372"/>
      <c r="B344" s="371" t="s">
        <v>1061</v>
      </c>
      <c r="C344" s="1065" t="s">
        <v>1062</v>
      </c>
      <c r="D344" s="1065"/>
      <c r="E344" s="1065"/>
      <c r="F344" s="373" t="s">
        <v>454</v>
      </c>
      <c r="G344" s="373" t="s">
        <v>1063</v>
      </c>
      <c r="H344" s="373"/>
      <c r="I344" s="373" t="s">
        <v>1063</v>
      </c>
      <c r="J344" s="374"/>
      <c r="K344" s="373"/>
      <c r="L344" s="374">
        <v>17.27</v>
      </c>
      <c r="M344" s="373"/>
      <c r="N344" s="375"/>
      <c r="V344" s="361"/>
      <c r="W344" s="367"/>
      <c r="AA344" s="335" t="s">
        <v>1062</v>
      </c>
      <c r="AC344" s="367"/>
      <c r="AD344" s="384"/>
      <c r="AE344" s="367"/>
      <c r="AG344" s="367"/>
      <c r="AH344" s="367"/>
    </row>
    <row r="345" spans="1:34" s="332" customFormat="1" ht="22.5" x14ac:dyDescent="0.2">
      <c r="A345" s="372"/>
      <c r="B345" s="371" t="s">
        <v>1064</v>
      </c>
      <c r="C345" s="1065" t="s">
        <v>1065</v>
      </c>
      <c r="D345" s="1065"/>
      <c r="E345" s="1065"/>
      <c r="F345" s="373" t="s">
        <v>454</v>
      </c>
      <c r="G345" s="373" t="s">
        <v>936</v>
      </c>
      <c r="H345" s="373"/>
      <c r="I345" s="373" t="s">
        <v>936</v>
      </c>
      <c r="J345" s="374"/>
      <c r="K345" s="373"/>
      <c r="L345" s="374">
        <v>10.02</v>
      </c>
      <c r="M345" s="373"/>
      <c r="N345" s="375"/>
      <c r="V345" s="361"/>
      <c r="W345" s="367"/>
      <c r="AA345" s="335" t="s">
        <v>1065</v>
      </c>
      <c r="AC345" s="367"/>
      <c r="AD345" s="384"/>
      <c r="AE345" s="367"/>
      <c r="AG345" s="367"/>
      <c r="AH345" s="367"/>
    </row>
    <row r="346" spans="1:34" s="332" customFormat="1" ht="12" x14ac:dyDescent="0.2">
      <c r="A346" s="379"/>
      <c r="B346" s="380"/>
      <c r="C346" s="1068" t="s">
        <v>459</v>
      </c>
      <c r="D346" s="1068"/>
      <c r="E346" s="1068"/>
      <c r="F346" s="364"/>
      <c r="G346" s="364"/>
      <c r="H346" s="364"/>
      <c r="I346" s="364"/>
      <c r="J346" s="365"/>
      <c r="K346" s="364"/>
      <c r="L346" s="365">
        <v>46.71</v>
      </c>
      <c r="M346" s="376"/>
      <c r="N346" s="366"/>
      <c r="V346" s="361"/>
      <c r="W346" s="367"/>
      <c r="AC346" s="367" t="s">
        <v>459</v>
      </c>
      <c r="AD346" s="384"/>
      <c r="AE346" s="367"/>
      <c r="AG346" s="367"/>
      <c r="AH346" s="367"/>
    </row>
    <row r="347" spans="1:34" s="332" customFormat="1" ht="22.5" x14ac:dyDescent="0.2">
      <c r="A347" s="362" t="s">
        <v>165</v>
      </c>
      <c r="B347" s="363" t="s">
        <v>1067</v>
      </c>
      <c r="C347" s="1068" t="s">
        <v>1068</v>
      </c>
      <c r="D347" s="1068"/>
      <c r="E347" s="1068"/>
      <c r="F347" s="364" t="s">
        <v>411</v>
      </c>
      <c r="G347" s="364"/>
      <c r="H347" s="364"/>
      <c r="I347" s="364" t="s">
        <v>5716</v>
      </c>
      <c r="J347" s="365">
        <v>4812.7</v>
      </c>
      <c r="K347" s="364"/>
      <c r="L347" s="365">
        <v>190.58</v>
      </c>
      <c r="M347" s="364"/>
      <c r="N347" s="366"/>
      <c r="V347" s="361"/>
      <c r="W347" s="367" t="s">
        <v>1068</v>
      </c>
      <c r="AC347" s="367"/>
      <c r="AD347" s="384"/>
      <c r="AE347" s="367"/>
      <c r="AG347" s="367"/>
      <c r="AH347" s="367"/>
    </row>
    <row r="348" spans="1:34" s="332" customFormat="1" ht="12" x14ac:dyDescent="0.2">
      <c r="A348" s="379"/>
      <c r="B348" s="380"/>
      <c r="C348" s="340" t="s">
        <v>462</v>
      </c>
      <c r="D348" s="385"/>
      <c r="E348" s="385"/>
      <c r="F348" s="386"/>
      <c r="G348" s="386"/>
      <c r="H348" s="386"/>
      <c r="I348" s="386"/>
      <c r="J348" s="387"/>
      <c r="K348" s="386"/>
      <c r="L348" s="387"/>
      <c r="M348" s="388"/>
      <c r="N348" s="389"/>
      <c r="V348" s="361"/>
      <c r="W348" s="367"/>
      <c r="AC348" s="367"/>
      <c r="AD348" s="384"/>
      <c r="AE348" s="367"/>
      <c r="AG348" s="367"/>
      <c r="AH348" s="367"/>
    </row>
    <row r="349" spans="1:34" s="332" customFormat="1" ht="12" x14ac:dyDescent="0.2">
      <c r="A349" s="368"/>
      <c r="B349" s="369"/>
      <c r="C349" s="1065" t="s">
        <v>5717</v>
      </c>
      <c r="D349" s="1065"/>
      <c r="E349" s="1065"/>
      <c r="F349" s="1065"/>
      <c r="G349" s="1065"/>
      <c r="H349" s="1065"/>
      <c r="I349" s="1065"/>
      <c r="J349" s="1065"/>
      <c r="K349" s="1065"/>
      <c r="L349" s="1065"/>
      <c r="M349" s="1065"/>
      <c r="N349" s="1072"/>
      <c r="V349" s="361"/>
      <c r="W349" s="367"/>
      <c r="X349" s="335" t="s">
        <v>5717</v>
      </c>
      <c r="AC349" s="367"/>
      <c r="AD349" s="384"/>
      <c r="AE349" s="367"/>
      <c r="AG349" s="367"/>
      <c r="AH349" s="367"/>
    </row>
    <row r="350" spans="1:34" s="332" customFormat="1" ht="56.25" x14ac:dyDescent="0.2">
      <c r="A350" s="362" t="s">
        <v>166</v>
      </c>
      <c r="B350" s="363" t="s">
        <v>5214</v>
      </c>
      <c r="C350" s="1068" t="s">
        <v>5215</v>
      </c>
      <c r="D350" s="1068"/>
      <c r="E350" s="1068"/>
      <c r="F350" s="364" t="s">
        <v>5216</v>
      </c>
      <c r="G350" s="364"/>
      <c r="H350" s="364"/>
      <c r="I350" s="364" t="s">
        <v>935</v>
      </c>
      <c r="J350" s="365"/>
      <c r="K350" s="364"/>
      <c r="L350" s="365"/>
      <c r="M350" s="364"/>
      <c r="N350" s="366"/>
      <c r="V350" s="361"/>
      <c r="W350" s="367" t="s">
        <v>5215</v>
      </c>
      <c r="AC350" s="367"/>
      <c r="AD350" s="384"/>
      <c r="AE350" s="367"/>
      <c r="AG350" s="367"/>
      <c r="AH350" s="367"/>
    </row>
    <row r="351" spans="1:34" s="332" customFormat="1" ht="12" x14ac:dyDescent="0.2">
      <c r="A351" s="368"/>
      <c r="B351" s="369"/>
      <c r="C351" s="1065" t="s">
        <v>2860</v>
      </c>
      <c r="D351" s="1065"/>
      <c r="E351" s="1065"/>
      <c r="F351" s="1065"/>
      <c r="G351" s="1065"/>
      <c r="H351" s="1065"/>
      <c r="I351" s="1065"/>
      <c r="J351" s="1065"/>
      <c r="K351" s="1065"/>
      <c r="L351" s="1065"/>
      <c r="M351" s="1065"/>
      <c r="N351" s="1072"/>
      <c r="V351" s="361"/>
      <c r="W351" s="367"/>
      <c r="X351" s="335" t="s">
        <v>2860</v>
      </c>
      <c r="AC351" s="367"/>
      <c r="AD351" s="384"/>
      <c r="AE351" s="367"/>
      <c r="AG351" s="367"/>
      <c r="AH351" s="367"/>
    </row>
    <row r="352" spans="1:34" s="332" customFormat="1" ht="33.75" x14ac:dyDescent="0.2">
      <c r="A352" s="370"/>
      <c r="B352" s="371" t="s">
        <v>430</v>
      </c>
      <c r="C352" s="1065" t="s">
        <v>431</v>
      </c>
      <c r="D352" s="1065"/>
      <c r="E352" s="1065"/>
      <c r="F352" s="1065"/>
      <c r="G352" s="1065"/>
      <c r="H352" s="1065"/>
      <c r="I352" s="1065"/>
      <c r="J352" s="1065"/>
      <c r="K352" s="1065"/>
      <c r="L352" s="1065"/>
      <c r="M352" s="1065"/>
      <c r="N352" s="1072"/>
      <c r="V352" s="361"/>
      <c r="W352" s="367"/>
      <c r="Y352" s="335" t="s">
        <v>431</v>
      </c>
      <c r="AC352" s="367"/>
      <c r="AD352" s="384"/>
      <c r="AE352" s="367"/>
      <c r="AG352" s="367"/>
      <c r="AH352" s="367"/>
    </row>
    <row r="353" spans="1:34" s="332" customFormat="1" ht="12" x14ac:dyDescent="0.2">
      <c r="A353" s="372"/>
      <c r="B353" s="371" t="s">
        <v>423</v>
      </c>
      <c r="C353" s="1065" t="s">
        <v>432</v>
      </c>
      <c r="D353" s="1065"/>
      <c r="E353" s="1065"/>
      <c r="F353" s="373"/>
      <c r="G353" s="373"/>
      <c r="H353" s="373"/>
      <c r="I353" s="373"/>
      <c r="J353" s="374">
        <v>907.06</v>
      </c>
      <c r="K353" s="373" t="s">
        <v>436</v>
      </c>
      <c r="L353" s="374">
        <v>45.35</v>
      </c>
      <c r="M353" s="373"/>
      <c r="N353" s="375"/>
      <c r="V353" s="361"/>
      <c r="W353" s="367"/>
      <c r="Z353" s="335" t="s">
        <v>432</v>
      </c>
      <c r="AC353" s="367"/>
      <c r="AD353" s="384"/>
      <c r="AE353" s="367"/>
      <c r="AG353" s="367"/>
      <c r="AH353" s="367"/>
    </row>
    <row r="354" spans="1:34" s="332" customFormat="1" ht="12" x14ac:dyDescent="0.2">
      <c r="A354" s="372"/>
      <c r="B354" s="371" t="s">
        <v>434</v>
      </c>
      <c r="C354" s="1065" t="s">
        <v>435</v>
      </c>
      <c r="D354" s="1065"/>
      <c r="E354" s="1065"/>
      <c r="F354" s="373"/>
      <c r="G354" s="373"/>
      <c r="H354" s="373"/>
      <c r="I354" s="373"/>
      <c r="J354" s="374">
        <v>1367.28</v>
      </c>
      <c r="K354" s="373" t="s">
        <v>436</v>
      </c>
      <c r="L354" s="374">
        <v>68.36</v>
      </c>
      <c r="M354" s="373"/>
      <c r="N354" s="375"/>
      <c r="V354" s="361"/>
      <c r="W354" s="367"/>
      <c r="Z354" s="335" t="s">
        <v>435</v>
      </c>
      <c r="AC354" s="367"/>
      <c r="AD354" s="384"/>
      <c r="AE354" s="367"/>
      <c r="AG354" s="367"/>
      <c r="AH354" s="367"/>
    </row>
    <row r="355" spans="1:34" s="332" customFormat="1" ht="12" x14ac:dyDescent="0.2">
      <c r="A355" s="372"/>
      <c r="B355" s="371"/>
      <c r="C355" s="1065" t="s">
        <v>443</v>
      </c>
      <c r="D355" s="1065"/>
      <c r="E355" s="1065"/>
      <c r="F355" s="373" t="s">
        <v>444</v>
      </c>
      <c r="G355" s="373" t="s">
        <v>5218</v>
      </c>
      <c r="H355" s="373" t="s">
        <v>436</v>
      </c>
      <c r="I355" s="373" t="s">
        <v>5718</v>
      </c>
      <c r="J355" s="374"/>
      <c r="K355" s="373"/>
      <c r="L355" s="374"/>
      <c r="M355" s="373"/>
      <c r="N355" s="375"/>
      <c r="V355" s="361"/>
      <c r="W355" s="367"/>
      <c r="AA355" s="335" t="s">
        <v>443</v>
      </c>
      <c r="AC355" s="367"/>
      <c r="AD355" s="384"/>
      <c r="AE355" s="367"/>
      <c r="AG355" s="367"/>
      <c r="AH355" s="367"/>
    </row>
    <row r="356" spans="1:34" s="332" customFormat="1" ht="12" x14ac:dyDescent="0.2">
      <c r="A356" s="372"/>
      <c r="B356" s="371"/>
      <c r="C356" s="1077" t="s">
        <v>450</v>
      </c>
      <c r="D356" s="1077"/>
      <c r="E356" s="1077"/>
      <c r="F356" s="376"/>
      <c r="G356" s="376"/>
      <c r="H356" s="376"/>
      <c r="I356" s="376"/>
      <c r="J356" s="377">
        <v>2274.34</v>
      </c>
      <c r="K356" s="376"/>
      <c r="L356" s="377">
        <v>113.71</v>
      </c>
      <c r="M356" s="376"/>
      <c r="N356" s="378"/>
      <c r="V356" s="361"/>
      <c r="W356" s="367"/>
      <c r="AB356" s="335" t="s">
        <v>450</v>
      </c>
      <c r="AC356" s="367"/>
      <c r="AD356" s="384"/>
      <c r="AE356" s="367"/>
      <c r="AG356" s="367"/>
      <c r="AH356" s="367"/>
    </row>
    <row r="357" spans="1:34" s="332" customFormat="1" ht="12" x14ac:dyDescent="0.2">
      <c r="A357" s="372"/>
      <c r="B357" s="371"/>
      <c r="C357" s="1065" t="s">
        <v>451</v>
      </c>
      <c r="D357" s="1065"/>
      <c r="E357" s="1065"/>
      <c r="F357" s="373"/>
      <c r="G357" s="373"/>
      <c r="H357" s="373"/>
      <c r="I357" s="373"/>
      <c r="J357" s="374"/>
      <c r="K357" s="373"/>
      <c r="L357" s="374">
        <v>45.35</v>
      </c>
      <c r="M357" s="373"/>
      <c r="N357" s="375"/>
      <c r="V357" s="361"/>
      <c r="W357" s="367"/>
      <c r="AA357" s="335" t="s">
        <v>451</v>
      </c>
      <c r="AC357" s="367"/>
      <c r="AD357" s="384"/>
      <c r="AE357" s="367"/>
      <c r="AG357" s="367"/>
      <c r="AH357" s="367"/>
    </row>
    <row r="358" spans="1:34" s="332" customFormat="1" ht="45" x14ac:dyDescent="0.2">
      <c r="A358" s="372"/>
      <c r="B358" s="371" t="s">
        <v>5220</v>
      </c>
      <c r="C358" s="1065" t="s">
        <v>5221</v>
      </c>
      <c r="D358" s="1065"/>
      <c r="E358" s="1065"/>
      <c r="F358" s="373" t="s">
        <v>454</v>
      </c>
      <c r="G358" s="373" t="s">
        <v>1131</v>
      </c>
      <c r="H358" s="373"/>
      <c r="I358" s="373" t="s">
        <v>1131</v>
      </c>
      <c r="J358" s="374"/>
      <c r="K358" s="373"/>
      <c r="L358" s="374">
        <v>46.71</v>
      </c>
      <c r="M358" s="373"/>
      <c r="N358" s="375"/>
      <c r="V358" s="361"/>
      <c r="W358" s="367"/>
      <c r="AA358" s="335" t="s">
        <v>5221</v>
      </c>
      <c r="AC358" s="367"/>
      <c r="AD358" s="384"/>
      <c r="AE358" s="367"/>
      <c r="AG358" s="367"/>
      <c r="AH358" s="367"/>
    </row>
    <row r="359" spans="1:34" s="332" customFormat="1" ht="45" x14ac:dyDescent="0.2">
      <c r="A359" s="372"/>
      <c r="B359" s="371" t="s">
        <v>5222</v>
      </c>
      <c r="C359" s="1065" t="s">
        <v>5223</v>
      </c>
      <c r="D359" s="1065"/>
      <c r="E359" s="1065"/>
      <c r="F359" s="373" t="s">
        <v>454</v>
      </c>
      <c r="G359" s="373" t="s">
        <v>912</v>
      </c>
      <c r="H359" s="373"/>
      <c r="I359" s="373" t="s">
        <v>912</v>
      </c>
      <c r="J359" s="374"/>
      <c r="K359" s="373"/>
      <c r="L359" s="374">
        <v>26.76</v>
      </c>
      <c r="M359" s="373"/>
      <c r="N359" s="375"/>
      <c r="V359" s="361"/>
      <c r="W359" s="367"/>
      <c r="AA359" s="335" t="s">
        <v>5223</v>
      </c>
      <c r="AC359" s="367"/>
      <c r="AD359" s="384"/>
      <c r="AE359" s="367"/>
      <c r="AG359" s="367"/>
      <c r="AH359" s="367"/>
    </row>
    <row r="360" spans="1:34" s="332" customFormat="1" ht="12" x14ac:dyDescent="0.2">
      <c r="A360" s="379"/>
      <c r="B360" s="380"/>
      <c r="C360" s="1068" t="s">
        <v>459</v>
      </c>
      <c r="D360" s="1068"/>
      <c r="E360" s="1068"/>
      <c r="F360" s="364"/>
      <c r="G360" s="364"/>
      <c r="H360" s="364"/>
      <c r="I360" s="364"/>
      <c r="J360" s="365"/>
      <c r="K360" s="364"/>
      <c r="L360" s="365">
        <v>187.18</v>
      </c>
      <c r="M360" s="376"/>
      <c r="N360" s="366"/>
      <c r="V360" s="361"/>
      <c r="W360" s="367"/>
      <c r="AC360" s="367" t="s">
        <v>459</v>
      </c>
      <c r="AD360" s="384"/>
      <c r="AE360" s="367"/>
      <c r="AG360" s="367"/>
      <c r="AH360" s="367"/>
    </row>
    <row r="361" spans="1:34" s="332" customFormat="1" ht="56.25" x14ac:dyDescent="0.2">
      <c r="A361" s="362" t="s">
        <v>170</v>
      </c>
      <c r="B361" s="363" t="s">
        <v>5224</v>
      </c>
      <c r="C361" s="1068" t="s">
        <v>5225</v>
      </c>
      <c r="D361" s="1068"/>
      <c r="E361" s="1068"/>
      <c r="F361" s="364" t="s">
        <v>644</v>
      </c>
      <c r="G361" s="364"/>
      <c r="H361" s="364"/>
      <c r="I361" s="364" t="s">
        <v>5719</v>
      </c>
      <c r="J361" s="365"/>
      <c r="K361" s="364"/>
      <c r="L361" s="365"/>
      <c r="M361" s="364"/>
      <c r="N361" s="366"/>
      <c r="V361" s="361"/>
      <c r="W361" s="367" t="s">
        <v>5225</v>
      </c>
      <c r="AC361" s="367"/>
      <c r="AD361" s="384"/>
      <c r="AE361" s="367"/>
      <c r="AG361" s="367"/>
      <c r="AH361" s="367"/>
    </row>
    <row r="362" spans="1:34" s="332" customFormat="1" ht="33.75" x14ac:dyDescent="0.2">
      <c r="A362" s="370"/>
      <c r="B362" s="371" t="s">
        <v>430</v>
      </c>
      <c r="C362" s="1065" t="s">
        <v>431</v>
      </c>
      <c r="D362" s="1065"/>
      <c r="E362" s="1065"/>
      <c r="F362" s="1065"/>
      <c r="G362" s="1065"/>
      <c r="H362" s="1065"/>
      <c r="I362" s="1065"/>
      <c r="J362" s="1065"/>
      <c r="K362" s="1065"/>
      <c r="L362" s="1065"/>
      <c r="M362" s="1065"/>
      <c r="N362" s="1072"/>
      <c r="V362" s="361"/>
      <c r="W362" s="367"/>
      <c r="Y362" s="335" t="s">
        <v>431</v>
      </c>
      <c r="AC362" s="367"/>
      <c r="AD362" s="384"/>
      <c r="AE362" s="367"/>
      <c r="AG362" s="367"/>
      <c r="AH362" s="367"/>
    </row>
    <row r="363" spans="1:34" s="332" customFormat="1" ht="12" x14ac:dyDescent="0.2">
      <c r="A363" s="372"/>
      <c r="B363" s="371" t="s">
        <v>423</v>
      </c>
      <c r="C363" s="1065" t="s">
        <v>432</v>
      </c>
      <c r="D363" s="1065"/>
      <c r="E363" s="1065"/>
      <c r="F363" s="373"/>
      <c r="G363" s="373"/>
      <c r="H363" s="373"/>
      <c r="I363" s="373"/>
      <c r="J363" s="374">
        <v>608.53</v>
      </c>
      <c r="K363" s="373" t="s">
        <v>436</v>
      </c>
      <c r="L363" s="374">
        <v>2.74</v>
      </c>
      <c r="M363" s="373"/>
      <c r="N363" s="375"/>
      <c r="V363" s="361"/>
      <c r="W363" s="367"/>
      <c r="Z363" s="335" t="s">
        <v>432</v>
      </c>
      <c r="AC363" s="367"/>
      <c r="AD363" s="384"/>
      <c r="AE363" s="367"/>
      <c r="AG363" s="367"/>
      <c r="AH363" s="367"/>
    </row>
    <row r="364" spans="1:34" s="332" customFormat="1" ht="12" x14ac:dyDescent="0.2">
      <c r="A364" s="372"/>
      <c r="B364" s="371" t="s">
        <v>434</v>
      </c>
      <c r="C364" s="1065" t="s">
        <v>435</v>
      </c>
      <c r="D364" s="1065"/>
      <c r="E364" s="1065"/>
      <c r="F364" s="373"/>
      <c r="G364" s="373"/>
      <c r="H364" s="373"/>
      <c r="I364" s="373"/>
      <c r="J364" s="374">
        <v>26.64</v>
      </c>
      <c r="K364" s="373" t="s">
        <v>436</v>
      </c>
      <c r="L364" s="374">
        <v>0.12</v>
      </c>
      <c r="M364" s="373"/>
      <c r="N364" s="375"/>
      <c r="V364" s="361"/>
      <c r="W364" s="367"/>
      <c r="Z364" s="335" t="s">
        <v>435</v>
      </c>
      <c r="AC364" s="367"/>
      <c r="AD364" s="384"/>
      <c r="AE364" s="367"/>
      <c r="AG364" s="367"/>
      <c r="AH364" s="367"/>
    </row>
    <row r="365" spans="1:34" s="332" customFormat="1" ht="12" x14ac:dyDescent="0.2">
      <c r="A365" s="372"/>
      <c r="B365" s="371" t="s">
        <v>437</v>
      </c>
      <c r="C365" s="1065" t="s">
        <v>438</v>
      </c>
      <c r="D365" s="1065"/>
      <c r="E365" s="1065"/>
      <c r="F365" s="373"/>
      <c r="G365" s="373"/>
      <c r="H365" s="373"/>
      <c r="I365" s="373"/>
      <c r="J365" s="374">
        <v>4.6399999999999997</v>
      </c>
      <c r="K365" s="373" t="s">
        <v>436</v>
      </c>
      <c r="L365" s="374">
        <v>0.02</v>
      </c>
      <c r="M365" s="373"/>
      <c r="N365" s="375"/>
      <c r="V365" s="361"/>
      <c r="W365" s="367"/>
      <c r="Z365" s="335" t="s">
        <v>438</v>
      </c>
      <c r="AC365" s="367"/>
      <c r="AD365" s="384"/>
      <c r="AE365" s="367"/>
      <c r="AG365" s="367"/>
      <c r="AH365" s="367"/>
    </row>
    <row r="366" spans="1:34" s="332" customFormat="1" ht="12" x14ac:dyDescent="0.2">
      <c r="A366" s="372"/>
      <c r="B366" s="371" t="s">
        <v>439</v>
      </c>
      <c r="C366" s="1065" t="s">
        <v>440</v>
      </c>
      <c r="D366" s="1065"/>
      <c r="E366" s="1065"/>
      <c r="F366" s="373"/>
      <c r="G366" s="373"/>
      <c r="H366" s="373"/>
      <c r="I366" s="373"/>
      <c r="J366" s="374">
        <v>592.22</v>
      </c>
      <c r="K366" s="373"/>
      <c r="L366" s="374">
        <v>2.13</v>
      </c>
      <c r="M366" s="373"/>
      <c r="N366" s="375"/>
      <c r="V366" s="361"/>
      <c r="W366" s="367"/>
      <c r="Z366" s="335" t="s">
        <v>440</v>
      </c>
      <c r="AC366" s="367"/>
      <c r="AD366" s="384"/>
      <c r="AE366" s="367"/>
      <c r="AG366" s="367"/>
      <c r="AH366" s="367"/>
    </row>
    <row r="367" spans="1:34" s="332" customFormat="1" ht="12" x14ac:dyDescent="0.2">
      <c r="A367" s="368"/>
      <c r="B367" s="381" t="s">
        <v>702</v>
      </c>
      <c r="C367" s="1076" t="s">
        <v>703</v>
      </c>
      <c r="D367" s="1076"/>
      <c r="E367" s="1076"/>
      <c r="F367" s="382" t="s">
        <v>644</v>
      </c>
      <c r="G367" s="382" t="s">
        <v>4072</v>
      </c>
      <c r="H367" s="382"/>
      <c r="I367" s="382" t="s">
        <v>5720</v>
      </c>
      <c r="J367" s="371"/>
      <c r="K367" s="373"/>
      <c r="L367" s="374"/>
      <c r="M367" s="373"/>
      <c r="N367" s="383"/>
      <c r="V367" s="361"/>
      <c r="W367" s="367"/>
      <c r="AC367" s="367"/>
      <c r="AD367" s="384" t="s">
        <v>703</v>
      </c>
      <c r="AE367" s="367"/>
      <c r="AG367" s="367"/>
      <c r="AH367" s="367"/>
    </row>
    <row r="368" spans="1:34" s="332" customFormat="1" ht="12" x14ac:dyDescent="0.2">
      <c r="A368" s="372"/>
      <c r="B368" s="371"/>
      <c r="C368" s="1065" t="s">
        <v>443</v>
      </c>
      <c r="D368" s="1065"/>
      <c r="E368" s="1065"/>
      <c r="F368" s="373" t="s">
        <v>444</v>
      </c>
      <c r="G368" s="373" t="s">
        <v>5227</v>
      </c>
      <c r="H368" s="373" t="s">
        <v>436</v>
      </c>
      <c r="I368" s="373" t="s">
        <v>5721</v>
      </c>
      <c r="J368" s="374"/>
      <c r="K368" s="373"/>
      <c r="L368" s="374"/>
      <c r="M368" s="373"/>
      <c r="N368" s="375"/>
      <c r="V368" s="361"/>
      <c r="W368" s="367"/>
      <c r="AA368" s="335" t="s">
        <v>443</v>
      </c>
      <c r="AC368" s="367"/>
      <c r="AD368" s="384"/>
      <c r="AE368" s="367"/>
      <c r="AG368" s="367"/>
      <c r="AH368" s="367"/>
    </row>
    <row r="369" spans="1:34" s="332" customFormat="1" ht="12" x14ac:dyDescent="0.2">
      <c r="A369" s="372"/>
      <c r="B369" s="371"/>
      <c r="C369" s="1065" t="s">
        <v>447</v>
      </c>
      <c r="D369" s="1065"/>
      <c r="E369" s="1065"/>
      <c r="F369" s="373" t="s">
        <v>444</v>
      </c>
      <c r="G369" s="373" t="s">
        <v>847</v>
      </c>
      <c r="H369" s="373" t="s">
        <v>436</v>
      </c>
      <c r="I369" s="373" t="s">
        <v>2660</v>
      </c>
      <c r="J369" s="374"/>
      <c r="K369" s="373"/>
      <c r="L369" s="374"/>
      <c r="M369" s="373"/>
      <c r="N369" s="375"/>
      <c r="V369" s="361"/>
      <c r="W369" s="367"/>
      <c r="AA369" s="335" t="s">
        <v>447</v>
      </c>
      <c r="AC369" s="367"/>
      <c r="AD369" s="384"/>
      <c r="AE369" s="367"/>
      <c r="AG369" s="367"/>
      <c r="AH369" s="367"/>
    </row>
    <row r="370" spans="1:34" s="332" customFormat="1" ht="12" x14ac:dyDescent="0.2">
      <c r="A370" s="372"/>
      <c r="B370" s="371"/>
      <c r="C370" s="1077" t="s">
        <v>450</v>
      </c>
      <c r="D370" s="1077"/>
      <c r="E370" s="1077"/>
      <c r="F370" s="376"/>
      <c r="G370" s="376"/>
      <c r="H370" s="376"/>
      <c r="I370" s="376"/>
      <c r="J370" s="377">
        <v>1227.3900000000001</v>
      </c>
      <c r="K370" s="376"/>
      <c r="L370" s="377">
        <v>4.99</v>
      </c>
      <c r="M370" s="376"/>
      <c r="N370" s="378"/>
      <c r="V370" s="361"/>
      <c r="W370" s="367"/>
      <c r="AB370" s="335" t="s">
        <v>450</v>
      </c>
      <c r="AC370" s="367"/>
      <c r="AD370" s="384"/>
      <c r="AE370" s="367"/>
      <c r="AG370" s="367"/>
      <c r="AH370" s="367"/>
    </row>
    <row r="371" spans="1:34" s="332" customFormat="1" ht="12" x14ac:dyDescent="0.2">
      <c r="A371" s="372"/>
      <c r="B371" s="371"/>
      <c r="C371" s="1065" t="s">
        <v>451</v>
      </c>
      <c r="D371" s="1065"/>
      <c r="E371" s="1065"/>
      <c r="F371" s="373"/>
      <c r="G371" s="373"/>
      <c r="H371" s="373"/>
      <c r="I371" s="373"/>
      <c r="J371" s="374"/>
      <c r="K371" s="373"/>
      <c r="L371" s="374">
        <v>2.76</v>
      </c>
      <c r="M371" s="373"/>
      <c r="N371" s="375"/>
      <c r="V371" s="361"/>
      <c r="W371" s="367"/>
      <c r="AA371" s="335" t="s">
        <v>451</v>
      </c>
      <c r="AC371" s="367"/>
      <c r="AD371" s="384"/>
      <c r="AE371" s="367"/>
      <c r="AG371" s="367"/>
      <c r="AH371" s="367"/>
    </row>
    <row r="372" spans="1:34" s="332" customFormat="1" ht="45" x14ac:dyDescent="0.2">
      <c r="A372" s="372"/>
      <c r="B372" s="371" t="s">
        <v>5220</v>
      </c>
      <c r="C372" s="1065" t="s">
        <v>5221</v>
      </c>
      <c r="D372" s="1065"/>
      <c r="E372" s="1065"/>
      <c r="F372" s="373" t="s">
        <v>454</v>
      </c>
      <c r="G372" s="373" t="s">
        <v>1131</v>
      </c>
      <c r="H372" s="373"/>
      <c r="I372" s="373" t="s">
        <v>1131</v>
      </c>
      <c r="J372" s="374"/>
      <c r="K372" s="373"/>
      <c r="L372" s="374">
        <v>2.84</v>
      </c>
      <c r="M372" s="373"/>
      <c r="N372" s="375"/>
      <c r="V372" s="361"/>
      <c r="W372" s="367"/>
      <c r="AA372" s="335" t="s">
        <v>5221</v>
      </c>
      <c r="AC372" s="367"/>
      <c r="AD372" s="384"/>
      <c r="AE372" s="367"/>
      <c r="AG372" s="367"/>
      <c r="AH372" s="367"/>
    </row>
    <row r="373" spans="1:34" s="332" customFormat="1" ht="45" x14ac:dyDescent="0.2">
      <c r="A373" s="372"/>
      <c r="B373" s="371" t="s">
        <v>5222</v>
      </c>
      <c r="C373" s="1065" t="s">
        <v>5223</v>
      </c>
      <c r="D373" s="1065"/>
      <c r="E373" s="1065"/>
      <c r="F373" s="373" t="s">
        <v>454</v>
      </c>
      <c r="G373" s="373" t="s">
        <v>912</v>
      </c>
      <c r="H373" s="373"/>
      <c r="I373" s="373" t="s">
        <v>912</v>
      </c>
      <c r="J373" s="374"/>
      <c r="K373" s="373"/>
      <c r="L373" s="374">
        <v>1.63</v>
      </c>
      <c r="M373" s="373"/>
      <c r="N373" s="375"/>
      <c r="V373" s="361"/>
      <c r="W373" s="367"/>
      <c r="AA373" s="335" t="s">
        <v>5223</v>
      </c>
      <c r="AC373" s="367"/>
      <c r="AD373" s="384"/>
      <c r="AE373" s="367"/>
      <c r="AG373" s="367"/>
      <c r="AH373" s="367"/>
    </row>
    <row r="374" spans="1:34" s="332" customFormat="1" ht="12" x14ac:dyDescent="0.2">
      <c r="A374" s="379"/>
      <c r="B374" s="380"/>
      <c r="C374" s="1068" t="s">
        <v>459</v>
      </c>
      <c r="D374" s="1068"/>
      <c r="E374" s="1068"/>
      <c r="F374" s="364"/>
      <c r="G374" s="364"/>
      <c r="H374" s="364"/>
      <c r="I374" s="364"/>
      <c r="J374" s="365"/>
      <c r="K374" s="364"/>
      <c r="L374" s="365">
        <v>9.4600000000000009</v>
      </c>
      <c r="M374" s="376"/>
      <c r="N374" s="366"/>
      <c r="V374" s="361"/>
      <c r="W374" s="367"/>
      <c r="AC374" s="367" t="s">
        <v>459</v>
      </c>
      <c r="AD374" s="384"/>
      <c r="AE374" s="367"/>
      <c r="AG374" s="367"/>
      <c r="AH374" s="367"/>
    </row>
    <row r="375" spans="1:34" s="332" customFormat="1" ht="45" x14ac:dyDescent="0.2">
      <c r="A375" s="362" t="s">
        <v>828</v>
      </c>
      <c r="B375" s="363" t="s">
        <v>5229</v>
      </c>
      <c r="C375" s="1068" t="s">
        <v>5230</v>
      </c>
      <c r="D375" s="1068"/>
      <c r="E375" s="1068"/>
      <c r="F375" s="364" t="s">
        <v>488</v>
      </c>
      <c r="G375" s="364"/>
      <c r="H375" s="364"/>
      <c r="I375" s="364" t="s">
        <v>5722</v>
      </c>
      <c r="J375" s="365">
        <v>43.92</v>
      </c>
      <c r="K375" s="364"/>
      <c r="L375" s="365">
        <v>237.17</v>
      </c>
      <c r="M375" s="364"/>
      <c r="N375" s="366"/>
      <c r="V375" s="361"/>
      <c r="W375" s="367" t="s">
        <v>5230</v>
      </c>
      <c r="AC375" s="367"/>
      <c r="AD375" s="384"/>
      <c r="AE375" s="367"/>
      <c r="AG375" s="367"/>
      <c r="AH375" s="367"/>
    </row>
    <row r="376" spans="1:34" s="332" customFormat="1" ht="12" x14ac:dyDescent="0.2">
      <c r="A376" s="379"/>
      <c r="B376" s="380"/>
      <c r="C376" s="340" t="s">
        <v>5231</v>
      </c>
      <c r="D376" s="385"/>
      <c r="E376" s="385"/>
      <c r="F376" s="386"/>
      <c r="G376" s="386"/>
      <c r="H376" s="386"/>
      <c r="I376" s="386"/>
      <c r="J376" s="387"/>
      <c r="K376" s="386"/>
      <c r="L376" s="387"/>
      <c r="M376" s="388"/>
      <c r="N376" s="389"/>
      <c r="V376" s="361"/>
      <c r="W376" s="367"/>
      <c r="AC376" s="367"/>
      <c r="AD376" s="384"/>
      <c r="AE376" s="367"/>
      <c r="AG376" s="367"/>
      <c r="AH376" s="367"/>
    </row>
    <row r="377" spans="1:34" s="332" customFormat="1" ht="45" x14ac:dyDescent="0.2">
      <c r="A377" s="362" t="s">
        <v>832</v>
      </c>
      <c r="B377" s="363" t="s">
        <v>5232</v>
      </c>
      <c r="C377" s="1068" t="s">
        <v>5233</v>
      </c>
      <c r="D377" s="1068"/>
      <c r="E377" s="1068"/>
      <c r="F377" s="364" t="s">
        <v>644</v>
      </c>
      <c r="G377" s="364"/>
      <c r="H377" s="364"/>
      <c r="I377" s="364" t="s">
        <v>5719</v>
      </c>
      <c r="J377" s="365"/>
      <c r="K377" s="364"/>
      <c r="L377" s="365"/>
      <c r="M377" s="364"/>
      <c r="N377" s="366"/>
      <c r="V377" s="361"/>
      <c r="W377" s="367" t="s">
        <v>5233</v>
      </c>
      <c r="AC377" s="367"/>
      <c r="AD377" s="384"/>
      <c r="AE377" s="367"/>
      <c r="AG377" s="367"/>
      <c r="AH377" s="367"/>
    </row>
    <row r="378" spans="1:34" s="332" customFormat="1" ht="33.75" x14ac:dyDescent="0.2">
      <c r="A378" s="370"/>
      <c r="B378" s="371" t="s">
        <v>430</v>
      </c>
      <c r="C378" s="1065" t="s">
        <v>431</v>
      </c>
      <c r="D378" s="1065"/>
      <c r="E378" s="1065"/>
      <c r="F378" s="1065"/>
      <c r="G378" s="1065"/>
      <c r="H378" s="1065"/>
      <c r="I378" s="1065"/>
      <c r="J378" s="1065"/>
      <c r="K378" s="1065"/>
      <c r="L378" s="1065"/>
      <c r="M378" s="1065"/>
      <c r="N378" s="1072"/>
      <c r="V378" s="361"/>
      <c r="W378" s="367"/>
      <c r="Y378" s="335" t="s">
        <v>431</v>
      </c>
      <c r="AC378" s="367"/>
      <c r="AD378" s="384"/>
      <c r="AE378" s="367"/>
      <c r="AG378" s="367"/>
      <c r="AH378" s="367"/>
    </row>
    <row r="379" spans="1:34" s="332" customFormat="1" ht="12" x14ac:dyDescent="0.2">
      <c r="A379" s="372"/>
      <c r="B379" s="371" t="s">
        <v>423</v>
      </c>
      <c r="C379" s="1065" t="s">
        <v>432</v>
      </c>
      <c r="D379" s="1065"/>
      <c r="E379" s="1065"/>
      <c r="F379" s="373"/>
      <c r="G379" s="373"/>
      <c r="H379" s="373"/>
      <c r="I379" s="373"/>
      <c r="J379" s="374">
        <v>68.5</v>
      </c>
      <c r="K379" s="373" t="s">
        <v>436</v>
      </c>
      <c r="L379" s="374">
        <v>0.31</v>
      </c>
      <c r="M379" s="373"/>
      <c r="N379" s="375"/>
      <c r="V379" s="361"/>
      <c r="W379" s="367"/>
      <c r="Z379" s="335" t="s">
        <v>432</v>
      </c>
      <c r="AC379" s="367"/>
      <c r="AD379" s="384"/>
      <c r="AE379" s="367"/>
      <c r="AG379" s="367"/>
      <c r="AH379" s="367"/>
    </row>
    <row r="380" spans="1:34" s="332" customFormat="1" ht="12" x14ac:dyDescent="0.2">
      <c r="A380" s="372"/>
      <c r="B380" s="371"/>
      <c r="C380" s="1065" t="s">
        <v>443</v>
      </c>
      <c r="D380" s="1065"/>
      <c r="E380" s="1065"/>
      <c r="F380" s="373" t="s">
        <v>444</v>
      </c>
      <c r="G380" s="373" t="s">
        <v>5234</v>
      </c>
      <c r="H380" s="373" t="s">
        <v>436</v>
      </c>
      <c r="I380" s="373" t="s">
        <v>5723</v>
      </c>
      <c r="J380" s="374"/>
      <c r="K380" s="373"/>
      <c r="L380" s="374"/>
      <c r="M380" s="373"/>
      <c r="N380" s="375"/>
      <c r="V380" s="361"/>
      <c r="W380" s="367"/>
      <c r="AA380" s="335" t="s">
        <v>443</v>
      </c>
      <c r="AC380" s="367"/>
      <c r="AD380" s="384"/>
      <c r="AE380" s="367"/>
      <c r="AG380" s="367"/>
      <c r="AH380" s="367"/>
    </row>
    <row r="381" spans="1:34" s="332" customFormat="1" ht="12" x14ac:dyDescent="0.2">
      <c r="A381" s="372"/>
      <c r="B381" s="371"/>
      <c r="C381" s="1077" t="s">
        <v>450</v>
      </c>
      <c r="D381" s="1077"/>
      <c r="E381" s="1077"/>
      <c r="F381" s="376"/>
      <c r="G381" s="376"/>
      <c r="H381" s="376"/>
      <c r="I381" s="376"/>
      <c r="J381" s="377">
        <v>68.5</v>
      </c>
      <c r="K381" s="376"/>
      <c r="L381" s="377">
        <v>0.31</v>
      </c>
      <c r="M381" s="376"/>
      <c r="N381" s="378"/>
      <c r="V381" s="361"/>
      <c r="W381" s="367"/>
      <c r="AB381" s="335" t="s">
        <v>450</v>
      </c>
      <c r="AC381" s="367"/>
      <c r="AD381" s="384"/>
      <c r="AE381" s="367"/>
      <c r="AG381" s="367"/>
      <c r="AH381" s="367"/>
    </row>
    <row r="382" spans="1:34" s="332" customFormat="1" ht="12" x14ac:dyDescent="0.2">
      <c r="A382" s="372"/>
      <c r="B382" s="371"/>
      <c r="C382" s="1065" t="s">
        <v>451</v>
      </c>
      <c r="D382" s="1065"/>
      <c r="E382" s="1065"/>
      <c r="F382" s="373"/>
      <c r="G382" s="373"/>
      <c r="H382" s="373"/>
      <c r="I382" s="373"/>
      <c r="J382" s="374"/>
      <c r="K382" s="373"/>
      <c r="L382" s="374">
        <v>0.31</v>
      </c>
      <c r="M382" s="373"/>
      <c r="N382" s="375"/>
      <c r="V382" s="361"/>
      <c r="W382" s="367"/>
      <c r="AA382" s="335" t="s">
        <v>451</v>
      </c>
      <c r="AC382" s="367"/>
      <c r="AD382" s="384"/>
      <c r="AE382" s="367"/>
      <c r="AG382" s="367"/>
      <c r="AH382" s="367"/>
    </row>
    <row r="383" spans="1:34" s="332" customFormat="1" ht="33.75" x14ac:dyDescent="0.2">
      <c r="A383" s="372"/>
      <c r="B383" s="371" t="s">
        <v>5236</v>
      </c>
      <c r="C383" s="1065" t="s">
        <v>5237</v>
      </c>
      <c r="D383" s="1065"/>
      <c r="E383" s="1065"/>
      <c r="F383" s="373" t="s">
        <v>454</v>
      </c>
      <c r="G383" s="373" t="s">
        <v>976</v>
      </c>
      <c r="H383" s="373"/>
      <c r="I383" s="373" t="s">
        <v>976</v>
      </c>
      <c r="J383" s="374"/>
      <c r="K383" s="373"/>
      <c r="L383" s="374">
        <v>0.23</v>
      </c>
      <c r="M383" s="373"/>
      <c r="N383" s="375"/>
      <c r="V383" s="361"/>
      <c r="W383" s="367"/>
      <c r="AA383" s="335" t="s">
        <v>5237</v>
      </c>
      <c r="AC383" s="367"/>
      <c r="AD383" s="384"/>
      <c r="AE383" s="367"/>
      <c r="AG383" s="367"/>
      <c r="AH383" s="367"/>
    </row>
    <row r="384" spans="1:34" s="332" customFormat="1" ht="33.75" x14ac:dyDescent="0.2">
      <c r="A384" s="372"/>
      <c r="B384" s="371" t="s">
        <v>5238</v>
      </c>
      <c r="C384" s="1065" t="s">
        <v>5239</v>
      </c>
      <c r="D384" s="1065"/>
      <c r="E384" s="1065"/>
      <c r="F384" s="373" t="s">
        <v>454</v>
      </c>
      <c r="G384" s="373" t="s">
        <v>166</v>
      </c>
      <c r="H384" s="373"/>
      <c r="I384" s="373" t="s">
        <v>166</v>
      </c>
      <c r="J384" s="374"/>
      <c r="K384" s="373"/>
      <c r="L384" s="374">
        <v>0.11</v>
      </c>
      <c r="M384" s="373"/>
      <c r="N384" s="375"/>
      <c r="V384" s="361"/>
      <c r="W384" s="367"/>
      <c r="AA384" s="335" t="s">
        <v>5239</v>
      </c>
      <c r="AC384" s="367"/>
      <c r="AD384" s="384"/>
      <c r="AE384" s="367"/>
      <c r="AG384" s="367"/>
      <c r="AH384" s="367"/>
    </row>
    <row r="385" spans="1:34" s="332" customFormat="1" ht="12" x14ac:dyDescent="0.2">
      <c r="A385" s="379"/>
      <c r="B385" s="380"/>
      <c r="C385" s="1068" t="s">
        <v>459</v>
      </c>
      <c r="D385" s="1068"/>
      <c r="E385" s="1068"/>
      <c r="F385" s="364"/>
      <c r="G385" s="364"/>
      <c r="H385" s="364"/>
      <c r="I385" s="364"/>
      <c r="J385" s="365"/>
      <c r="K385" s="364"/>
      <c r="L385" s="365">
        <v>0.65</v>
      </c>
      <c r="M385" s="376"/>
      <c r="N385" s="366"/>
      <c r="V385" s="361"/>
      <c r="W385" s="367"/>
      <c r="AC385" s="367" t="s">
        <v>459</v>
      </c>
      <c r="AD385" s="384"/>
      <c r="AE385" s="367"/>
      <c r="AG385" s="367"/>
      <c r="AH385" s="367"/>
    </row>
    <row r="386" spans="1:34" s="332" customFormat="1" ht="1.5" customHeight="1" x14ac:dyDescent="0.2">
      <c r="A386" s="386"/>
      <c r="B386" s="380"/>
      <c r="C386" s="380"/>
      <c r="D386" s="380"/>
      <c r="E386" s="380"/>
      <c r="F386" s="386"/>
      <c r="G386" s="386"/>
      <c r="H386" s="386"/>
      <c r="I386" s="386"/>
      <c r="J386" s="390"/>
      <c r="K386" s="386"/>
      <c r="L386" s="390"/>
      <c r="M386" s="373"/>
      <c r="N386" s="390"/>
      <c r="V386" s="361"/>
      <c r="W386" s="367"/>
      <c r="AC386" s="367"/>
      <c r="AD386" s="384"/>
      <c r="AE386" s="367"/>
      <c r="AG386" s="367"/>
      <c r="AH386" s="367"/>
    </row>
    <row r="387" spans="1:34" s="332" customFormat="1" ht="12" x14ac:dyDescent="0.2">
      <c r="A387" s="391"/>
      <c r="B387" s="392"/>
      <c r="C387" s="1068" t="s">
        <v>5240</v>
      </c>
      <c r="D387" s="1068"/>
      <c r="E387" s="1068"/>
      <c r="F387" s="1068"/>
      <c r="G387" s="1068"/>
      <c r="H387" s="1068"/>
      <c r="I387" s="1068"/>
      <c r="J387" s="1068"/>
      <c r="K387" s="1068"/>
      <c r="L387" s="393"/>
      <c r="M387" s="394"/>
      <c r="N387" s="395"/>
      <c r="V387" s="361"/>
      <c r="W387" s="367"/>
      <c r="AC387" s="367"/>
      <c r="AD387" s="384"/>
      <c r="AE387" s="367" t="s">
        <v>5240</v>
      </c>
      <c r="AG387" s="367"/>
      <c r="AH387" s="367"/>
    </row>
    <row r="388" spans="1:34" s="332" customFormat="1" ht="12" x14ac:dyDescent="0.2">
      <c r="A388" s="396"/>
      <c r="B388" s="371"/>
      <c r="C388" s="1065" t="s">
        <v>512</v>
      </c>
      <c r="D388" s="1065"/>
      <c r="E388" s="1065"/>
      <c r="F388" s="1065"/>
      <c r="G388" s="1065"/>
      <c r="H388" s="1065"/>
      <c r="I388" s="1065"/>
      <c r="J388" s="1065"/>
      <c r="K388" s="1065"/>
      <c r="L388" s="397">
        <v>10196.540000000001</v>
      </c>
      <c r="M388" s="398"/>
      <c r="N388" s="399"/>
      <c r="V388" s="361"/>
      <c r="W388" s="367"/>
      <c r="AC388" s="367"/>
      <c r="AD388" s="384"/>
      <c r="AE388" s="367"/>
      <c r="AF388" s="335" t="s">
        <v>512</v>
      </c>
      <c r="AG388" s="367"/>
      <c r="AH388" s="367"/>
    </row>
    <row r="389" spans="1:34" s="332" customFormat="1" ht="12" x14ac:dyDescent="0.2">
      <c r="A389" s="396"/>
      <c r="B389" s="371"/>
      <c r="C389" s="1065" t="s">
        <v>513</v>
      </c>
      <c r="D389" s="1065"/>
      <c r="E389" s="1065"/>
      <c r="F389" s="1065"/>
      <c r="G389" s="1065"/>
      <c r="H389" s="1065"/>
      <c r="I389" s="1065"/>
      <c r="J389" s="1065"/>
      <c r="K389" s="1065"/>
      <c r="L389" s="397"/>
      <c r="M389" s="398"/>
      <c r="N389" s="399"/>
      <c r="V389" s="361"/>
      <c r="W389" s="367"/>
      <c r="AC389" s="367"/>
      <c r="AD389" s="384"/>
      <c r="AE389" s="367"/>
      <c r="AF389" s="335" t="s">
        <v>513</v>
      </c>
      <c r="AG389" s="367"/>
      <c r="AH389" s="367"/>
    </row>
    <row r="390" spans="1:34" s="332" customFormat="1" ht="12" x14ac:dyDescent="0.2">
      <c r="A390" s="396"/>
      <c r="B390" s="371"/>
      <c r="C390" s="1065" t="s">
        <v>514</v>
      </c>
      <c r="D390" s="1065"/>
      <c r="E390" s="1065"/>
      <c r="F390" s="1065"/>
      <c r="G390" s="1065"/>
      <c r="H390" s="1065"/>
      <c r="I390" s="1065"/>
      <c r="J390" s="1065"/>
      <c r="K390" s="1065"/>
      <c r="L390" s="397">
        <v>782.41</v>
      </c>
      <c r="M390" s="398"/>
      <c r="N390" s="399"/>
      <c r="V390" s="361"/>
      <c r="W390" s="367"/>
      <c r="AC390" s="367"/>
      <c r="AD390" s="384"/>
      <c r="AE390" s="367"/>
      <c r="AF390" s="335" t="s">
        <v>514</v>
      </c>
      <c r="AG390" s="367"/>
      <c r="AH390" s="367"/>
    </row>
    <row r="391" spans="1:34" s="332" customFormat="1" ht="12" x14ac:dyDescent="0.2">
      <c r="A391" s="396"/>
      <c r="B391" s="371"/>
      <c r="C391" s="1065" t="s">
        <v>515</v>
      </c>
      <c r="D391" s="1065"/>
      <c r="E391" s="1065"/>
      <c r="F391" s="1065"/>
      <c r="G391" s="1065"/>
      <c r="H391" s="1065"/>
      <c r="I391" s="1065"/>
      <c r="J391" s="1065"/>
      <c r="K391" s="1065"/>
      <c r="L391" s="397">
        <v>1342.12</v>
      </c>
      <c r="M391" s="398"/>
      <c r="N391" s="399"/>
      <c r="V391" s="361"/>
      <c r="W391" s="367"/>
      <c r="AC391" s="367"/>
      <c r="AD391" s="384"/>
      <c r="AE391" s="367"/>
      <c r="AF391" s="335" t="s">
        <v>515</v>
      </c>
      <c r="AG391" s="367"/>
      <c r="AH391" s="367"/>
    </row>
    <row r="392" spans="1:34" s="332" customFormat="1" ht="12" x14ac:dyDescent="0.2">
      <c r="A392" s="396"/>
      <c r="B392" s="371"/>
      <c r="C392" s="1065" t="s">
        <v>516</v>
      </c>
      <c r="D392" s="1065"/>
      <c r="E392" s="1065"/>
      <c r="F392" s="1065"/>
      <c r="G392" s="1065"/>
      <c r="H392" s="1065"/>
      <c r="I392" s="1065"/>
      <c r="J392" s="1065"/>
      <c r="K392" s="1065"/>
      <c r="L392" s="397">
        <v>160.08000000000001</v>
      </c>
      <c r="M392" s="398"/>
      <c r="N392" s="399"/>
      <c r="V392" s="361"/>
      <c r="W392" s="367"/>
      <c r="AC392" s="367"/>
      <c r="AD392" s="384"/>
      <c r="AE392" s="367"/>
      <c r="AF392" s="335" t="s">
        <v>516</v>
      </c>
      <c r="AG392" s="367"/>
      <c r="AH392" s="367"/>
    </row>
    <row r="393" spans="1:34" s="332" customFormat="1" ht="12" x14ac:dyDescent="0.2">
      <c r="A393" s="396"/>
      <c r="B393" s="371"/>
      <c r="C393" s="1065" t="s">
        <v>517</v>
      </c>
      <c r="D393" s="1065"/>
      <c r="E393" s="1065"/>
      <c r="F393" s="1065"/>
      <c r="G393" s="1065"/>
      <c r="H393" s="1065"/>
      <c r="I393" s="1065"/>
      <c r="J393" s="1065"/>
      <c r="K393" s="1065"/>
      <c r="L393" s="397">
        <v>8072.01</v>
      </c>
      <c r="M393" s="398"/>
      <c r="N393" s="399"/>
      <c r="V393" s="361"/>
      <c r="W393" s="367"/>
      <c r="AC393" s="367"/>
      <c r="AD393" s="384"/>
      <c r="AE393" s="367"/>
      <c r="AF393" s="335" t="s">
        <v>517</v>
      </c>
      <c r="AG393" s="367"/>
      <c r="AH393" s="367"/>
    </row>
    <row r="394" spans="1:34" s="332" customFormat="1" ht="12" x14ac:dyDescent="0.2">
      <c r="A394" s="396"/>
      <c r="B394" s="371"/>
      <c r="C394" s="1065" t="s">
        <v>518</v>
      </c>
      <c r="D394" s="1065"/>
      <c r="E394" s="1065"/>
      <c r="F394" s="1065"/>
      <c r="G394" s="1065"/>
      <c r="H394" s="1065"/>
      <c r="I394" s="1065"/>
      <c r="J394" s="1065"/>
      <c r="K394" s="1065"/>
      <c r="L394" s="397">
        <v>11975.89</v>
      </c>
      <c r="M394" s="398"/>
      <c r="N394" s="399"/>
      <c r="V394" s="361"/>
      <c r="W394" s="367"/>
      <c r="AC394" s="367"/>
      <c r="AD394" s="384"/>
      <c r="AE394" s="367"/>
      <c r="AF394" s="335" t="s">
        <v>518</v>
      </c>
      <c r="AG394" s="367"/>
      <c r="AH394" s="367"/>
    </row>
    <row r="395" spans="1:34" s="332" customFormat="1" ht="12" x14ac:dyDescent="0.2">
      <c r="A395" s="396"/>
      <c r="B395" s="371"/>
      <c r="C395" s="1065" t="s">
        <v>513</v>
      </c>
      <c r="D395" s="1065"/>
      <c r="E395" s="1065"/>
      <c r="F395" s="1065"/>
      <c r="G395" s="1065"/>
      <c r="H395" s="1065"/>
      <c r="I395" s="1065"/>
      <c r="J395" s="1065"/>
      <c r="K395" s="1065"/>
      <c r="L395" s="397"/>
      <c r="M395" s="398"/>
      <c r="N395" s="399"/>
      <c r="V395" s="361"/>
      <c r="W395" s="367"/>
      <c r="AC395" s="367"/>
      <c r="AD395" s="384"/>
      <c r="AE395" s="367"/>
      <c r="AF395" s="335" t="s">
        <v>513</v>
      </c>
      <c r="AG395" s="367"/>
      <c r="AH395" s="367"/>
    </row>
    <row r="396" spans="1:34" s="332" customFormat="1" ht="12" x14ac:dyDescent="0.2">
      <c r="A396" s="396"/>
      <c r="B396" s="371"/>
      <c r="C396" s="1065" t="s">
        <v>519</v>
      </c>
      <c r="D396" s="1065"/>
      <c r="E396" s="1065"/>
      <c r="F396" s="1065"/>
      <c r="G396" s="1065"/>
      <c r="H396" s="1065"/>
      <c r="I396" s="1065"/>
      <c r="J396" s="1065"/>
      <c r="K396" s="1065"/>
      <c r="L396" s="397">
        <v>782.41</v>
      </c>
      <c r="M396" s="398"/>
      <c r="N396" s="399"/>
      <c r="V396" s="361"/>
      <c r="W396" s="367"/>
      <c r="AC396" s="367"/>
      <c r="AD396" s="384"/>
      <c r="AE396" s="367"/>
      <c r="AF396" s="335" t="s">
        <v>519</v>
      </c>
      <c r="AG396" s="367"/>
      <c r="AH396" s="367"/>
    </row>
    <row r="397" spans="1:34" s="332" customFormat="1" ht="12" x14ac:dyDescent="0.2">
      <c r="A397" s="396"/>
      <c r="B397" s="371"/>
      <c r="C397" s="1065" t="s">
        <v>520</v>
      </c>
      <c r="D397" s="1065"/>
      <c r="E397" s="1065"/>
      <c r="F397" s="1065"/>
      <c r="G397" s="1065"/>
      <c r="H397" s="1065"/>
      <c r="I397" s="1065"/>
      <c r="J397" s="1065"/>
      <c r="K397" s="1065"/>
      <c r="L397" s="397">
        <v>1342.12</v>
      </c>
      <c r="M397" s="398"/>
      <c r="N397" s="399"/>
      <c r="V397" s="361"/>
      <c r="W397" s="367"/>
      <c r="AC397" s="367"/>
      <c r="AD397" s="384"/>
      <c r="AE397" s="367"/>
      <c r="AF397" s="335" t="s">
        <v>520</v>
      </c>
      <c r="AG397" s="367"/>
      <c r="AH397" s="367"/>
    </row>
    <row r="398" spans="1:34" s="332" customFormat="1" ht="12" x14ac:dyDescent="0.2">
      <c r="A398" s="396"/>
      <c r="B398" s="371"/>
      <c r="C398" s="1065" t="s">
        <v>521</v>
      </c>
      <c r="D398" s="1065"/>
      <c r="E398" s="1065"/>
      <c r="F398" s="1065"/>
      <c r="G398" s="1065"/>
      <c r="H398" s="1065"/>
      <c r="I398" s="1065"/>
      <c r="J398" s="1065"/>
      <c r="K398" s="1065"/>
      <c r="L398" s="397">
        <v>8072.01</v>
      </c>
      <c r="M398" s="398"/>
      <c r="N398" s="399"/>
      <c r="V398" s="361"/>
      <c r="W398" s="367"/>
      <c r="AC398" s="367"/>
      <c r="AD398" s="384"/>
      <c r="AE398" s="367"/>
      <c r="AF398" s="335" t="s">
        <v>521</v>
      </c>
      <c r="AG398" s="367"/>
      <c r="AH398" s="367"/>
    </row>
    <row r="399" spans="1:34" s="332" customFormat="1" ht="12" x14ac:dyDescent="0.2">
      <c r="A399" s="396"/>
      <c r="B399" s="371"/>
      <c r="C399" s="1065" t="s">
        <v>522</v>
      </c>
      <c r="D399" s="1065"/>
      <c r="E399" s="1065"/>
      <c r="F399" s="1065"/>
      <c r="G399" s="1065"/>
      <c r="H399" s="1065"/>
      <c r="I399" s="1065"/>
      <c r="J399" s="1065"/>
      <c r="K399" s="1065"/>
      <c r="L399" s="397">
        <v>1093.22</v>
      </c>
      <c r="M399" s="398"/>
      <c r="N399" s="399"/>
      <c r="V399" s="361"/>
      <c r="W399" s="367"/>
      <c r="AC399" s="367"/>
      <c r="AD399" s="384"/>
      <c r="AE399" s="367"/>
      <c r="AF399" s="335" t="s">
        <v>522</v>
      </c>
      <c r="AG399" s="367"/>
      <c r="AH399" s="367"/>
    </row>
    <row r="400" spans="1:34" s="332" customFormat="1" ht="12" x14ac:dyDescent="0.2">
      <c r="A400" s="396"/>
      <c r="B400" s="371"/>
      <c r="C400" s="1065" t="s">
        <v>523</v>
      </c>
      <c r="D400" s="1065"/>
      <c r="E400" s="1065"/>
      <c r="F400" s="1065"/>
      <c r="G400" s="1065"/>
      <c r="H400" s="1065"/>
      <c r="I400" s="1065"/>
      <c r="J400" s="1065"/>
      <c r="K400" s="1065"/>
      <c r="L400" s="397">
        <v>686.13</v>
      </c>
      <c r="M400" s="398"/>
      <c r="N400" s="399"/>
      <c r="V400" s="361"/>
      <c r="W400" s="367"/>
      <c r="AC400" s="367"/>
      <c r="AD400" s="384"/>
      <c r="AE400" s="367"/>
      <c r="AF400" s="335" t="s">
        <v>523</v>
      </c>
      <c r="AG400" s="367"/>
      <c r="AH400" s="367"/>
    </row>
    <row r="401" spans="1:34" s="332" customFormat="1" ht="12" x14ac:dyDescent="0.2">
      <c r="A401" s="396"/>
      <c r="B401" s="371"/>
      <c r="C401" s="1065" t="s">
        <v>524</v>
      </c>
      <c r="D401" s="1065"/>
      <c r="E401" s="1065"/>
      <c r="F401" s="1065"/>
      <c r="G401" s="1065"/>
      <c r="H401" s="1065"/>
      <c r="I401" s="1065"/>
      <c r="J401" s="1065"/>
      <c r="K401" s="1065"/>
      <c r="L401" s="397">
        <v>942.49</v>
      </c>
      <c r="M401" s="398"/>
      <c r="N401" s="399"/>
      <c r="V401" s="361"/>
      <c r="W401" s="367"/>
      <c r="AC401" s="367"/>
      <c r="AD401" s="384"/>
      <c r="AE401" s="367"/>
      <c r="AF401" s="335" t="s">
        <v>524</v>
      </c>
      <c r="AG401" s="367"/>
      <c r="AH401" s="367"/>
    </row>
    <row r="402" spans="1:34" s="332" customFormat="1" ht="12" x14ac:dyDescent="0.2">
      <c r="A402" s="396"/>
      <c r="B402" s="371"/>
      <c r="C402" s="1065" t="s">
        <v>525</v>
      </c>
      <c r="D402" s="1065"/>
      <c r="E402" s="1065"/>
      <c r="F402" s="1065"/>
      <c r="G402" s="1065"/>
      <c r="H402" s="1065"/>
      <c r="I402" s="1065"/>
      <c r="J402" s="1065"/>
      <c r="K402" s="1065"/>
      <c r="L402" s="397">
        <v>1093.22</v>
      </c>
      <c r="M402" s="398"/>
      <c r="N402" s="399"/>
      <c r="V402" s="361"/>
      <c r="W402" s="367"/>
      <c r="AC402" s="367"/>
      <c r="AD402" s="384"/>
      <c r="AE402" s="367"/>
      <c r="AF402" s="335" t="s">
        <v>525</v>
      </c>
      <c r="AG402" s="367"/>
      <c r="AH402" s="367"/>
    </row>
    <row r="403" spans="1:34" s="332" customFormat="1" ht="12" x14ac:dyDescent="0.2">
      <c r="A403" s="396"/>
      <c r="B403" s="371"/>
      <c r="C403" s="1065" t="s">
        <v>526</v>
      </c>
      <c r="D403" s="1065"/>
      <c r="E403" s="1065"/>
      <c r="F403" s="1065"/>
      <c r="G403" s="1065"/>
      <c r="H403" s="1065"/>
      <c r="I403" s="1065"/>
      <c r="J403" s="1065"/>
      <c r="K403" s="1065"/>
      <c r="L403" s="397">
        <v>686.13</v>
      </c>
      <c r="M403" s="398"/>
      <c r="N403" s="399"/>
      <c r="V403" s="361"/>
      <c r="W403" s="367"/>
      <c r="AC403" s="367"/>
      <c r="AD403" s="384"/>
      <c r="AE403" s="367"/>
      <c r="AF403" s="335" t="s">
        <v>526</v>
      </c>
      <c r="AG403" s="367"/>
      <c r="AH403" s="367"/>
    </row>
    <row r="404" spans="1:34" s="332" customFormat="1" ht="12" x14ac:dyDescent="0.2">
      <c r="A404" s="396"/>
      <c r="B404" s="390"/>
      <c r="C404" s="1067" t="s">
        <v>5241</v>
      </c>
      <c r="D404" s="1067"/>
      <c r="E404" s="1067"/>
      <c r="F404" s="1067"/>
      <c r="G404" s="1067"/>
      <c r="H404" s="1067"/>
      <c r="I404" s="1067"/>
      <c r="J404" s="1067"/>
      <c r="K404" s="1067"/>
      <c r="L404" s="400">
        <v>11975.89</v>
      </c>
      <c r="M404" s="401"/>
      <c r="N404" s="402"/>
      <c r="V404" s="361"/>
      <c r="W404" s="367"/>
      <c r="AC404" s="367"/>
      <c r="AD404" s="384"/>
      <c r="AE404" s="367"/>
      <c r="AG404" s="367" t="s">
        <v>5241</v>
      </c>
      <c r="AH404" s="367"/>
    </row>
    <row r="405" spans="1:34" s="332" customFormat="1" ht="12" x14ac:dyDescent="0.2">
      <c r="A405" s="1195" t="s">
        <v>2723</v>
      </c>
      <c r="B405" s="1196"/>
      <c r="C405" s="1196"/>
      <c r="D405" s="1196"/>
      <c r="E405" s="1196"/>
      <c r="F405" s="1196"/>
      <c r="G405" s="1196"/>
      <c r="H405" s="1196"/>
      <c r="I405" s="1196"/>
      <c r="J405" s="1196"/>
      <c r="K405" s="1196"/>
      <c r="L405" s="1196"/>
      <c r="M405" s="1196"/>
      <c r="N405" s="1197"/>
      <c r="V405" s="361" t="s">
        <v>2723</v>
      </c>
      <c r="W405" s="367"/>
      <c r="AC405" s="367"/>
      <c r="AD405" s="384"/>
      <c r="AE405" s="367"/>
      <c r="AG405" s="367"/>
      <c r="AH405" s="367"/>
    </row>
    <row r="406" spans="1:34" s="332" customFormat="1" ht="22.5" x14ac:dyDescent="0.2">
      <c r="A406" s="1192" t="s">
        <v>4942</v>
      </c>
      <c r="B406" s="1193"/>
      <c r="C406" s="1193"/>
      <c r="D406" s="1193"/>
      <c r="E406" s="1193"/>
      <c r="F406" s="1193"/>
      <c r="G406" s="1193"/>
      <c r="H406" s="1193"/>
      <c r="I406" s="1193"/>
      <c r="J406" s="1193"/>
      <c r="K406" s="1193"/>
      <c r="L406" s="1193"/>
      <c r="M406" s="1193"/>
      <c r="N406" s="1194"/>
      <c r="V406" s="361"/>
      <c r="W406" s="367"/>
      <c r="AC406" s="367"/>
      <c r="AD406" s="384"/>
      <c r="AE406" s="367"/>
      <c r="AG406" s="367"/>
      <c r="AH406" s="367" t="s">
        <v>4942</v>
      </c>
    </row>
    <row r="407" spans="1:34" s="332" customFormat="1" ht="45" x14ac:dyDescent="0.2">
      <c r="A407" s="362" t="s">
        <v>841</v>
      </c>
      <c r="B407" s="363" t="s">
        <v>4943</v>
      </c>
      <c r="C407" s="1068" t="s">
        <v>4944</v>
      </c>
      <c r="D407" s="1068"/>
      <c r="E407" s="1068"/>
      <c r="F407" s="364" t="s">
        <v>621</v>
      </c>
      <c r="G407" s="364"/>
      <c r="H407" s="364"/>
      <c r="I407" s="364" t="s">
        <v>5724</v>
      </c>
      <c r="J407" s="365">
        <v>25.19</v>
      </c>
      <c r="K407" s="364"/>
      <c r="L407" s="365">
        <v>816.18</v>
      </c>
      <c r="M407" s="364"/>
      <c r="N407" s="366"/>
      <c r="V407" s="361"/>
      <c r="W407" s="367" t="s">
        <v>4944</v>
      </c>
      <c r="AC407" s="367"/>
      <c r="AD407" s="384"/>
      <c r="AE407" s="367"/>
      <c r="AG407" s="367"/>
      <c r="AH407" s="367"/>
    </row>
    <row r="408" spans="1:34" s="332" customFormat="1" ht="22.5" x14ac:dyDescent="0.2">
      <c r="A408" s="1192" t="s">
        <v>4947</v>
      </c>
      <c r="B408" s="1193"/>
      <c r="C408" s="1193"/>
      <c r="D408" s="1193"/>
      <c r="E408" s="1193"/>
      <c r="F408" s="1193"/>
      <c r="G408" s="1193"/>
      <c r="H408" s="1193"/>
      <c r="I408" s="1193"/>
      <c r="J408" s="1193"/>
      <c r="K408" s="1193"/>
      <c r="L408" s="1193"/>
      <c r="M408" s="1193"/>
      <c r="N408" s="1194"/>
      <c r="V408" s="361"/>
      <c r="W408" s="367"/>
      <c r="AC408" s="367"/>
      <c r="AD408" s="384"/>
      <c r="AE408" s="367"/>
      <c r="AG408" s="367"/>
      <c r="AH408" s="367" t="s">
        <v>4947</v>
      </c>
    </row>
    <row r="409" spans="1:34" s="332" customFormat="1" ht="33.75" x14ac:dyDescent="0.2">
      <c r="A409" s="362" t="s">
        <v>845</v>
      </c>
      <c r="B409" s="363" t="s">
        <v>2502</v>
      </c>
      <c r="C409" s="1068" t="s">
        <v>2503</v>
      </c>
      <c r="D409" s="1068"/>
      <c r="E409" s="1068"/>
      <c r="F409" s="364" t="s">
        <v>621</v>
      </c>
      <c r="G409" s="364"/>
      <c r="H409" s="364"/>
      <c r="I409" s="364" t="s">
        <v>2095</v>
      </c>
      <c r="J409" s="365">
        <v>61.63</v>
      </c>
      <c r="K409" s="364"/>
      <c r="L409" s="365">
        <v>2.0299999999999998</v>
      </c>
      <c r="M409" s="364"/>
      <c r="N409" s="366"/>
      <c r="V409" s="361"/>
      <c r="W409" s="367" t="s">
        <v>2503</v>
      </c>
      <c r="AC409" s="367"/>
      <c r="AD409" s="384"/>
      <c r="AE409" s="367"/>
      <c r="AG409" s="367"/>
      <c r="AH409" s="367"/>
    </row>
    <row r="410" spans="1:34" s="332" customFormat="1" ht="12" x14ac:dyDescent="0.2">
      <c r="A410" s="379"/>
      <c r="B410" s="380"/>
      <c r="C410" s="340" t="s">
        <v>623</v>
      </c>
      <c r="D410" s="385"/>
      <c r="E410" s="385"/>
      <c r="F410" s="386"/>
      <c r="G410" s="386"/>
      <c r="H410" s="386"/>
      <c r="I410" s="386"/>
      <c r="J410" s="387"/>
      <c r="K410" s="386"/>
      <c r="L410" s="387"/>
      <c r="M410" s="388"/>
      <c r="N410" s="389"/>
      <c r="V410" s="361"/>
      <c r="W410" s="367"/>
      <c r="AC410" s="367"/>
      <c r="AD410" s="384"/>
      <c r="AE410" s="367"/>
      <c r="AG410" s="367"/>
      <c r="AH410" s="367"/>
    </row>
    <row r="411" spans="1:34" s="332" customFormat="1" ht="22.5" x14ac:dyDescent="0.2">
      <c r="A411" s="1192" t="s">
        <v>2726</v>
      </c>
      <c r="B411" s="1193"/>
      <c r="C411" s="1193"/>
      <c r="D411" s="1193"/>
      <c r="E411" s="1193"/>
      <c r="F411" s="1193"/>
      <c r="G411" s="1193"/>
      <c r="H411" s="1193"/>
      <c r="I411" s="1193"/>
      <c r="J411" s="1193"/>
      <c r="K411" s="1193"/>
      <c r="L411" s="1193"/>
      <c r="M411" s="1193"/>
      <c r="N411" s="1194"/>
      <c r="V411" s="361"/>
      <c r="W411" s="367"/>
      <c r="AC411" s="367"/>
      <c r="AD411" s="384"/>
      <c r="AE411" s="367"/>
      <c r="AG411" s="367"/>
      <c r="AH411" s="367" t="s">
        <v>2726</v>
      </c>
    </row>
    <row r="412" spans="1:34" s="332" customFormat="1" ht="33.75" x14ac:dyDescent="0.2">
      <c r="A412" s="362" t="s">
        <v>673</v>
      </c>
      <c r="B412" s="363" t="s">
        <v>619</v>
      </c>
      <c r="C412" s="1068" t="s">
        <v>620</v>
      </c>
      <c r="D412" s="1068"/>
      <c r="E412" s="1068"/>
      <c r="F412" s="364" t="s">
        <v>621</v>
      </c>
      <c r="G412" s="364"/>
      <c r="H412" s="364"/>
      <c r="I412" s="364" t="s">
        <v>5725</v>
      </c>
      <c r="J412" s="365">
        <v>64.680000000000007</v>
      </c>
      <c r="K412" s="364"/>
      <c r="L412" s="365">
        <v>302.06</v>
      </c>
      <c r="M412" s="364"/>
      <c r="N412" s="366"/>
      <c r="V412" s="361"/>
      <c r="W412" s="367" t="s">
        <v>620</v>
      </c>
      <c r="AC412" s="367"/>
      <c r="AD412" s="384"/>
      <c r="AE412" s="367"/>
      <c r="AG412" s="367"/>
      <c r="AH412" s="367"/>
    </row>
    <row r="413" spans="1:34" s="332" customFormat="1" ht="12" x14ac:dyDescent="0.2">
      <c r="A413" s="379"/>
      <c r="B413" s="380"/>
      <c r="C413" s="340" t="s">
        <v>623</v>
      </c>
      <c r="D413" s="385"/>
      <c r="E413" s="385"/>
      <c r="F413" s="386"/>
      <c r="G413" s="386"/>
      <c r="H413" s="386"/>
      <c r="I413" s="386"/>
      <c r="J413" s="387"/>
      <c r="K413" s="386"/>
      <c r="L413" s="387"/>
      <c r="M413" s="388"/>
      <c r="N413" s="389"/>
      <c r="V413" s="361"/>
      <c r="W413" s="367"/>
      <c r="AC413" s="367"/>
      <c r="AD413" s="384"/>
      <c r="AE413" s="367"/>
      <c r="AG413" s="367"/>
      <c r="AH413" s="367"/>
    </row>
    <row r="414" spans="1:34" s="332" customFormat="1" ht="22.5" x14ac:dyDescent="0.2">
      <c r="A414" s="1192" t="s">
        <v>2724</v>
      </c>
      <c r="B414" s="1193"/>
      <c r="C414" s="1193"/>
      <c r="D414" s="1193"/>
      <c r="E414" s="1193"/>
      <c r="F414" s="1193"/>
      <c r="G414" s="1193"/>
      <c r="H414" s="1193"/>
      <c r="I414" s="1193"/>
      <c r="J414" s="1193"/>
      <c r="K414" s="1193"/>
      <c r="L414" s="1193"/>
      <c r="M414" s="1193"/>
      <c r="N414" s="1194"/>
      <c r="V414" s="361"/>
      <c r="W414" s="367"/>
      <c r="AC414" s="367"/>
      <c r="AD414" s="384"/>
      <c r="AE414" s="367"/>
      <c r="AG414" s="367"/>
      <c r="AH414" s="367" t="s">
        <v>2724</v>
      </c>
    </row>
    <row r="415" spans="1:34" s="332" customFormat="1" ht="33.75" x14ac:dyDescent="0.2">
      <c r="A415" s="362" t="s">
        <v>854</v>
      </c>
      <c r="B415" s="363" t="s">
        <v>2502</v>
      </c>
      <c r="C415" s="1068" t="s">
        <v>2503</v>
      </c>
      <c r="D415" s="1068"/>
      <c r="E415" s="1068"/>
      <c r="F415" s="364" t="s">
        <v>621</v>
      </c>
      <c r="G415" s="364"/>
      <c r="H415" s="364"/>
      <c r="I415" s="364" t="s">
        <v>5726</v>
      </c>
      <c r="J415" s="365">
        <v>61.63</v>
      </c>
      <c r="K415" s="364"/>
      <c r="L415" s="365">
        <v>7.89</v>
      </c>
      <c r="M415" s="364"/>
      <c r="N415" s="366"/>
      <c r="V415" s="361"/>
      <c r="W415" s="367" t="s">
        <v>2503</v>
      </c>
      <c r="AC415" s="367"/>
      <c r="AD415" s="384"/>
      <c r="AE415" s="367"/>
      <c r="AG415" s="367"/>
      <c r="AH415" s="367"/>
    </row>
    <row r="416" spans="1:34" s="332" customFormat="1" ht="12" x14ac:dyDescent="0.2">
      <c r="A416" s="379"/>
      <c r="B416" s="380"/>
      <c r="C416" s="340" t="s">
        <v>623</v>
      </c>
      <c r="D416" s="385"/>
      <c r="E416" s="385"/>
      <c r="F416" s="386"/>
      <c r="G416" s="386"/>
      <c r="H416" s="386"/>
      <c r="I416" s="386"/>
      <c r="J416" s="387"/>
      <c r="K416" s="386"/>
      <c r="L416" s="387"/>
      <c r="M416" s="388"/>
      <c r="N416" s="389"/>
      <c r="V416" s="361"/>
      <c r="W416" s="367"/>
      <c r="AC416" s="367"/>
      <c r="AD416" s="384"/>
      <c r="AE416" s="367"/>
      <c r="AG416" s="367"/>
      <c r="AH416" s="367"/>
    </row>
    <row r="417" spans="1:34" s="332" customFormat="1" ht="22.5" x14ac:dyDescent="0.2">
      <c r="A417" s="1192" t="s">
        <v>4953</v>
      </c>
      <c r="B417" s="1193"/>
      <c r="C417" s="1193"/>
      <c r="D417" s="1193"/>
      <c r="E417" s="1193"/>
      <c r="F417" s="1193"/>
      <c r="G417" s="1193"/>
      <c r="H417" s="1193"/>
      <c r="I417" s="1193"/>
      <c r="J417" s="1193"/>
      <c r="K417" s="1193"/>
      <c r="L417" s="1193"/>
      <c r="M417" s="1193"/>
      <c r="N417" s="1194"/>
      <c r="V417" s="361"/>
      <c r="W417" s="367"/>
      <c r="AC417" s="367"/>
      <c r="AD417" s="384"/>
      <c r="AE417" s="367"/>
      <c r="AG417" s="367"/>
      <c r="AH417" s="367" t="s">
        <v>4953</v>
      </c>
    </row>
    <row r="418" spans="1:34" s="332" customFormat="1" ht="33.75" x14ac:dyDescent="0.2">
      <c r="A418" s="362" t="s">
        <v>857</v>
      </c>
      <c r="B418" s="363" t="s">
        <v>4954</v>
      </c>
      <c r="C418" s="1068" t="s">
        <v>4955</v>
      </c>
      <c r="D418" s="1068"/>
      <c r="E418" s="1068"/>
      <c r="F418" s="364" t="s">
        <v>621</v>
      </c>
      <c r="G418" s="364"/>
      <c r="H418" s="364"/>
      <c r="I418" s="364" t="s">
        <v>5727</v>
      </c>
      <c r="J418" s="365">
        <v>31.92</v>
      </c>
      <c r="K418" s="364"/>
      <c r="L418" s="365">
        <v>280.35000000000002</v>
      </c>
      <c r="M418" s="364"/>
      <c r="N418" s="366"/>
      <c r="V418" s="361"/>
      <c r="W418" s="367" t="s">
        <v>4955</v>
      </c>
      <c r="AC418" s="367"/>
      <c r="AD418" s="384"/>
      <c r="AE418" s="367"/>
      <c r="AG418" s="367"/>
      <c r="AH418" s="367"/>
    </row>
    <row r="419" spans="1:34" s="332" customFormat="1" ht="12" x14ac:dyDescent="0.2">
      <c r="A419" s="379"/>
      <c r="B419" s="380"/>
      <c r="C419" s="340" t="s">
        <v>623</v>
      </c>
      <c r="D419" s="385"/>
      <c r="E419" s="385"/>
      <c r="F419" s="386"/>
      <c r="G419" s="386"/>
      <c r="H419" s="386"/>
      <c r="I419" s="386"/>
      <c r="J419" s="387"/>
      <c r="K419" s="386"/>
      <c r="L419" s="387"/>
      <c r="M419" s="388"/>
      <c r="N419" s="389"/>
      <c r="V419" s="361"/>
      <c r="W419" s="367"/>
      <c r="AC419" s="367"/>
      <c r="AD419" s="384"/>
      <c r="AE419" s="367"/>
      <c r="AG419" s="367"/>
      <c r="AH419" s="367"/>
    </row>
    <row r="420" spans="1:34" s="332" customFormat="1" ht="22.5" x14ac:dyDescent="0.2">
      <c r="A420" s="1192" t="s">
        <v>2728</v>
      </c>
      <c r="B420" s="1193"/>
      <c r="C420" s="1193"/>
      <c r="D420" s="1193"/>
      <c r="E420" s="1193"/>
      <c r="F420" s="1193"/>
      <c r="G420" s="1193"/>
      <c r="H420" s="1193"/>
      <c r="I420" s="1193"/>
      <c r="J420" s="1193"/>
      <c r="K420" s="1193"/>
      <c r="L420" s="1193"/>
      <c r="M420" s="1193"/>
      <c r="N420" s="1194"/>
      <c r="V420" s="361"/>
      <c r="W420" s="367"/>
      <c r="AC420" s="367"/>
      <c r="AD420" s="384"/>
      <c r="AE420" s="367"/>
      <c r="AG420" s="367"/>
      <c r="AH420" s="367" t="s">
        <v>2728</v>
      </c>
    </row>
    <row r="421" spans="1:34" s="332" customFormat="1" ht="45" x14ac:dyDescent="0.2">
      <c r="A421" s="362" t="s">
        <v>866</v>
      </c>
      <c r="B421" s="363" t="s">
        <v>1177</v>
      </c>
      <c r="C421" s="1068" t="s">
        <v>1178</v>
      </c>
      <c r="D421" s="1068"/>
      <c r="E421" s="1068"/>
      <c r="F421" s="364" t="s">
        <v>621</v>
      </c>
      <c r="G421" s="364"/>
      <c r="H421" s="364"/>
      <c r="I421" s="364" t="s">
        <v>5728</v>
      </c>
      <c r="J421" s="365">
        <v>38.729999999999997</v>
      </c>
      <c r="K421" s="364"/>
      <c r="L421" s="365">
        <v>209.41</v>
      </c>
      <c r="M421" s="364"/>
      <c r="N421" s="366"/>
      <c r="V421" s="361"/>
      <c r="W421" s="367" t="s">
        <v>1178</v>
      </c>
      <c r="AC421" s="367"/>
      <c r="AD421" s="384"/>
      <c r="AE421" s="367"/>
      <c r="AG421" s="367"/>
      <c r="AH421" s="367"/>
    </row>
    <row r="422" spans="1:34" s="332" customFormat="1" ht="12" x14ac:dyDescent="0.2">
      <c r="A422" s="379"/>
      <c r="B422" s="380"/>
      <c r="C422" s="340" t="s">
        <v>623</v>
      </c>
      <c r="D422" s="385"/>
      <c r="E422" s="385"/>
      <c r="F422" s="386"/>
      <c r="G422" s="386"/>
      <c r="H422" s="386"/>
      <c r="I422" s="386"/>
      <c r="J422" s="387"/>
      <c r="K422" s="386"/>
      <c r="L422" s="387"/>
      <c r="M422" s="388"/>
      <c r="N422" s="389"/>
      <c r="V422" s="361"/>
      <c r="W422" s="367"/>
      <c r="AC422" s="367"/>
      <c r="AD422" s="384"/>
      <c r="AE422" s="367"/>
      <c r="AG422" s="367"/>
      <c r="AH422" s="367"/>
    </row>
    <row r="423" spans="1:34" s="332" customFormat="1" ht="33.75" x14ac:dyDescent="0.2">
      <c r="A423" s="362" t="s">
        <v>870</v>
      </c>
      <c r="B423" s="363" t="s">
        <v>1182</v>
      </c>
      <c r="C423" s="1068" t="s">
        <v>2730</v>
      </c>
      <c r="D423" s="1068"/>
      <c r="E423" s="1068"/>
      <c r="F423" s="364" t="s">
        <v>621</v>
      </c>
      <c r="G423" s="364"/>
      <c r="H423" s="364"/>
      <c r="I423" s="364" t="s">
        <v>5728</v>
      </c>
      <c r="J423" s="365">
        <v>0.59</v>
      </c>
      <c r="K423" s="364"/>
      <c r="L423" s="365">
        <v>82.94</v>
      </c>
      <c r="M423" s="364"/>
      <c r="N423" s="366"/>
      <c r="V423" s="361"/>
      <c r="W423" s="367" t="s">
        <v>2730</v>
      </c>
      <c r="AC423" s="367"/>
      <c r="AD423" s="384"/>
      <c r="AE423" s="367"/>
      <c r="AG423" s="367"/>
      <c r="AH423" s="367"/>
    </row>
    <row r="424" spans="1:34" s="332" customFormat="1" ht="12" x14ac:dyDescent="0.2">
      <c r="A424" s="379"/>
      <c r="B424" s="380"/>
      <c r="C424" s="340" t="s">
        <v>623</v>
      </c>
      <c r="D424" s="385"/>
      <c r="E424" s="385"/>
      <c r="F424" s="386"/>
      <c r="G424" s="386"/>
      <c r="H424" s="386"/>
      <c r="I424" s="386"/>
      <c r="J424" s="387"/>
      <c r="K424" s="386"/>
      <c r="L424" s="387"/>
      <c r="M424" s="388"/>
      <c r="N424" s="389"/>
      <c r="V424" s="361"/>
      <c r="W424" s="367"/>
      <c r="AC424" s="367"/>
      <c r="AD424" s="384"/>
      <c r="AE424" s="367"/>
      <c r="AG424" s="367"/>
      <c r="AH424" s="367"/>
    </row>
    <row r="425" spans="1:34" s="332" customFormat="1" ht="12" x14ac:dyDescent="0.2">
      <c r="A425" s="370"/>
      <c r="B425" s="371"/>
      <c r="C425" s="1065" t="s">
        <v>4324</v>
      </c>
      <c r="D425" s="1065"/>
      <c r="E425" s="1065"/>
      <c r="F425" s="1065"/>
      <c r="G425" s="1065"/>
      <c r="H425" s="1065"/>
      <c r="I425" s="1065"/>
      <c r="J425" s="1065"/>
      <c r="K425" s="1065"/>
      <c r="L425" s="1065"/>
      <c r="M425" s="1065"/>
      <c r="N425" s="1072"/>
      <c r="V425" s="361"/>
      <c r="W425" s="367"/>
      <c r="Y425" s="335" t="s">
        <v>4324</v>
      </c>
      <c r="AC425" s="367"/>
      <c r="AD425" s="384"/>
      <c r="AE425" s="367"/>
      <c r="AG425" s="367"/>
      <c r="AH425" s="367"/>
    </row>
    <row r="426" spans="1:34" s="332" customFormat="1" ht="22.5" x14ac:dyDescent="0.2">
      <c r="A426" s="1192" t="s">
        <v>2732</v>
      </c>
      <c r="B426" s="1193"/>
      <c r="C426" s="1193"/>
      <c r="D426" s="1193"/>
      <c r="E426" s="1193"/>
      <c r="F426" s="1193"/>
      <c r="G426" s="1193"/>
      <c r="H426" s="1193"/>
      <c r="I426" s="1193"/>
      <c r="J426" s="1193"/>
      <c r="K426" s="1193"/>
      <c r="L426" s="1193"/>
      <c r="M426" s="1193"/>
      <c r="N426" s="1194"/>
      <c r="V426" s="361"/>
      <c r="W426" s="367"/>
      <c r="AC426" s="367"/>
      <c r="AD426" s="384"/>
      <c r="AE426" s="367"/>
      <c r="AG426" s="367"/>
      <c r="AH426" s="367" t="s">
        <v>2732</v>
      </c>
    </row>
    <row r="427" spans="1:34" s="332" customFormat="1" ht="33.75" x14ac:dyDescent="0.2">
      <c r="A427" s="362" t="s">
        <v>872</v>
      </c>
      <c r="B427" s="363" t="s">
        <v>619</v>
      </c>
      <c r="C427" s="1068" t="s">
        <v>620</v>
      </c>
      <c r="D427" s="1068"/>
      <c r="E427" s="1068"/>
      <c r="F427" s="364" t="s">
        <v>621</v>
      </c>
      <c r="G427" s="364"/>
      <c r="H427" s="364"/>
      <c r="I427" s="364" t="s">
        <v>2332</v>
      </c>
      <c r="J427" s="365">
        <v>64.680000000000007</v>
      </c>
      <c r="K427" s="364"/>
      <c r="L427" s="365">
        <v>3.88</v>
      </c>
      <c r="M427" s="364"/>
      <c r="N427" s="366"/>
      <c r="V427" s="361"/>
      <c r="W427" s="367" t="s">
        <v>620</v>
      </c>
      <c r="AC427" s="367"/>
      <c r="AD427" s="384"/>
      <c r="AE427" s="367"/>
      <c r="AG427" s="367"/>
      <c r="AH427" s="367"/>
    </row>
    <row r="428" spans="1:34" s="332" customFormat="1" ht="12" x14ac:dyDescent="0.2">
      <c r="A428" s="379"/>
      <c r="B428" s="380"/>
      <c r="C428" s="340" t="s">
        <v>623</v>
      </c>
      <c r="D428" s="385"/>
      <c r="E428" s="385"/>
      <c r="F428" s="386"/>
      <c r="G428" s="386"/>
      <c r="H428" s="386"/>
      <c r="I428" s="386"/>
      <c r="J428" s="387"/>
      <c r="K428" s="386"/>
      <c r="L428" s="387"/>
      <c r="M428" s="388"/>
      <c r="N428" s="389"/>
      <c r="V428" s="361"/>
      <c r="W428" s="367"/>
      <c r="AC428" s="367"/>
      <c r="AD428" s="384"/>
      <c r="AE428" s="367"/>
      <c r="AG428" s="367"/>
      <c r="AH428" s="367"/>
    </row>
    <row r="429" spans="1:34" s="332" customFormat="1" ht="22.5" x14ac:dyDescent="0.2">
      <c r="A429" s="1192" t="s">
        <v>2734</v>
      </c>
      <c r="B429" s="1193"/>
      <c r="C429" s="1193"/>
      <c r="D429" s="1193"/>
      <c r="E429" s="1193"/>
      <c r="F429" s="1193"/>
      <c r="G429" s="1193"/>
      <c r="H429" s="1193"/>
      <c r="I429" s="1193"/>
      <c r="J429" s="1193"/>
      <c r="K429" s="1193"/>
      <c r="L429" s="1193"/>
      <c r="M429" s="1193"/>
      <c r="N429" s="1194"/>
      <c r="V429" s="361"/>
      <c r="W429" s="367"/>
      <c r="AC429" s="367"/>
      <c r="AD429" s="384"/>
      <c r="AE429" s="367"/>
      <c r="AG429" s="367"/>
      <c r="AH429" s="367" t="s">
        <v>2734</v>
      </c>
    </row>
    <row r="430" spans="1:34" s="332" customFormat="1" ht="33.75" x14ac:dyDescent="0.2">
      <c r="A430" s="362" t="s">
        <v>657</v>
      </c>
      <c r="B430" s="363" t="s">
        <v>2735</v>
      </c>
      <c r="C430" s="1068" t="s">
        <v>2736</v>
      </c>
      <c r="D430" s="1068"/>
      <c r="E430" s="1068"/>
      <c r="F430" s="364" t="s">
        <v>621</v>
      </c>
      <c r="G430" s="364"/>
      <c r="H430" s="364"/>
      <c r="I430" s="364" t="s">
        <v>3732</v>
      </c>
      <c r="J430" s="365">
        <v>76.09</v>
      </c>
      <c r="K430" s="364"/>
      <c r="L430" s="365">
        <v>8.75</v>
      </c>
      <c r="M430" s="364"/>
      <c r="N430" s="366"/>
      <c r="V430" s="361"/>
      <c r="W430" s="367" t="s">
        <v>2736</v>
      </c>
      <c r="AC430" s="367"/>
      <c r="AD430" s="384"/>
      <c r="AE430" s="367"/>
      <c r="AG430" s="367"/>
      <c r="AH430" s="367"/>
    </row>
    <row r="431" spans="1:34" s="332" customFormat="1" ht="12" x14ac:dyDescent="0.2">
      <c r="A431" s="379"/>
      <c r="B431" s="380"/>
      <c r="C431" s="340" t="s">
        <v>623</v>
      </c>
      <c r="D431" s="385"/>
      <c r="E431" s="385"/>
      <c r="F431" s="386"/>
      <c r="G431" s="386"/>
      <c r="H431" s="386"/>
      <c r="I431" s="386"/>
      <c r="J431" s="387"/>
      <c r="K431" s="386"/>
      <c r="L431" s="387"/>
      <c r="M431" s="388"/>
      <c r="N431" s="389"/>
      <c r="V431" s="361"/>
      <c r="W431" s="367"/>
      <c r="AC431" s="367"/>
      <c r="AD431" s="384"/>
      <c r="AE431" s="367"/>
      <c r="AG431" s="367"/>
      <c r="AH431" s="367"/>
    </row>
    <row r="432" spans="1:34" s="332" customFormat="1" ht="1.5" customHeight="1" x14ac:dyDescent="0.2">
      <c r="A432" s="386"/>
      <c r="B432" s="380"/>
      <c r="C432" s="380"/>
      <c r="D432" s="380"/>
      <c r="E432" s="380"/>
      <c r="F432" s="386"/>
      <c r="G432" s="386"/>
      <c r="H432" s="386"/>
      <c r="I432" s="386"/>
      <c r="J432" s="390"/>
      <c r="K432" s="386"/>
      <c r="L432" s="390"/>
      <c r="M432" s="373"/>
      <c r="N432" s="390"/>
      <c r="V432" s="361"/>
      <c r="W432" s="367"/>
      <c r="AC432" s="367"/>
      <c r="AD432" s="384"/>
      <c r="AE432" s="367"/>
      <c r="AG432" s="367"/>
      <c r="AH432" s="367"/>
    </row>
    <row r="433" spans="1:37" s="332" customFormat="1" ht="22.5" x14ac:dyDescent="0.2">
      <c r="A433" s="391"/>
      <c r="B433" s="392"/>
      <c r="C433" s="1068" t="s">
        <v>2742</v>
      </c>
      <c r="D433" s="1068"/>
      <c r="E433" s="1068"/>
      <c r="F433" s="1068"/>
      <c r="G433" s="1068"/>
      <c r="H433" s="1068"/>
      <c r="I433" s="1068"/>
      <c r="J433" s="1068"/>
      <c r="K433" s="1068"/>
      <c r="L433" s="393"/>
      <c r="M433" s="394"/>
      <c r="N433" s="395"/>
      <c r="V433" s="361"/>
      <c r="W433" s="367"/>
      <c r="AC433" s="367"/>
      <c r="AD433" s="384"/>
      <c r="AE433" s="367" t="s">
        <v>2742</v>
      </c>
      <c r="AG433" s="367"/>
      <c r="AH433" s="367"/>
    </row>
    <row r="434" spans="1:37" s="332" customFormat="1" ht="12" x14ac:dyDescent="0.2">
      <c r="A434" s="396"/>
      <c r="B434" s="371"/>
      <c r="C434" s="1065" t="s">
        <v>512</v>
      </c>
      <c r="D434" s="1065"/>
      <c r="E434" s="1065"/>
      <c r="F434" s="1065"/>
      <c r="G434" s="1065"/>
      <c r="H434" s="1065"/>
      <c r="I434" s="1065"/>
      <c r="J434" s="1065"/>
      <c r="K434" s="1065"/>
      <c r="L434" s="397">
        <v>1713.49</v>
      </c>
      <c r="M434" s="398"/>
      <c r="N434" s="399"/>
      <c r="V434" s="361"/>
      <c r="W434" s="367"/>
      <c r="AC434" s="367"/>
      <c r="AD434" s="384"/>
      <c r="AE434" s="367"/>
      <c r="AF434" s="335" t="s">
        <v>512</v>
      </c>
      <c r="AG434" s="367"/>
      <c r="AH434" s="367"/>
    </row>
    <row r="435" spans="1:37" s="332" customFormat="1" ht="12" x14ac:dyDescent="0.2">
      <c r="A435" s="396"/>
      <c r="B435" s="371"/>
      <c r="C435" s="1065" t="s">
        <v>513</v>
      </c>
      <c r="D435" s="1065"/>
      <c r="E435" s="1065"/>
      <c r="F435" s="1065"/>
      <c r="G435" s="1065"/>
      <c r="H435" s="1065"/>
      <c r="I435" s="1065"/>
      <c r="J435" s="1065"/>
      <c r="K435" s="1065"/>
      <c r="L435" s="397"/>
      <c r="M435" s="398"/>
      <c r="N435" s="399"/>
      <c r="V435" s="361"/>
      <c r="W435" s="367"/>
      <c r="AC435" s="367"/>
      <c r="AD435" s="384"/>
      <c r="AE435" s="367"/>
      <c r="AF435" s="335" t="s">
        <v>513</v>
      </c>
      <c r="AG435" s="367"/>
      <c r="AH435" s="367"/>
    </row>
    <row r="436" spans="1:37" s="332" customFormat="1" ht="12" x14ac:dyDescent="0.2">
      <c r="A436" s="396"/>
      <c r="B436" s="371"/>
      <c r="C436" s="1065" t="s">
        <v>515</v>
      </c>
      <c r="D436" s="1065"/>
      <c r="E436" s="1065"/>
      <c r="F436" s="1065"/>
      <c r="G436" s="1065"/>
      <c r="H436" s="1065"/>
      <c r="I436" s="1065"/>
      <c r="J436" s="1065"/>
      <c r="K436" s="1065"/>
      <c r="L436" s="397">
        <v>816.18</v>
      </c>
      <c r="M436" s="398"/>
      <c r="N436" s="399"/>
      <c r="V436" s="361"/>
      <c r="W436" s="367"/>
      <c r="AC436" s="367"/>
      <c r="AD436" s="384"/>
      <c r="AE436" s="367"/>
      <c r="AF436" s="335" t="s">
        <v>515</v>
      </c>
      <c r="AG436" s="367"/>
      <c r="AH436" s="367"/>
    </row>
    <row r="437" spans="1:37" s="332" customFormat="1" ht="12" x14ac:dyDescent="0.2">
      <c r="A437" s="396"/>
      <c r="B437" s="371"/>
      <c r="C437" s="1065" t="s">
        <v>517</v>
      </c>
      <c r="D437" s="1065"/>
      <c r="E437" s="1065"/>
      <c r="F437" s="1065"/>
      <c r="G437" s="1065"/>
      <c r="H437" s="1065"/>
      <c r="I437" s="1065"/>
      <c r="J437" s="1065"/>
      <c r="K437" s="1065"/>
      <c r="L437" s="397">
        <v>897.31</v>
      </c>
      <c r="M437" s="398"/>
      <c r="N437" s="399"/>
      <c r="V437" s="361"/>
      <c r="W437" s="367"/>
      <c r="AC437" s="367"/>
      <c r="AD437" s="384"/>
      <c r="AE437" s="367"/>
      <c r="AF437" s="335" t="s">
        <v>517</v>
      </c>
      <c r="AG437" s="367"/>
      <c r="AH437" s="367"/>
    </row>
    <row r="438" spans="1:37" s="332" customFormat="1" ht="12" x14ac:dyDescent="0.2">
      <c r="A438" s="396"/>
      <c r="B438" s="371"/>
      <c r="C438" s="1065" t="s">
        <v>518</v>
      </c>
      <c r="D438" s="1065"/>
      <c r="E438" s="1065"/>
      <c r="F438" s="1065"/>
      <c r="G438" s="1065"/>
      <c r="H438" s="1065"/>
      <c r="I438" s="1065"/>
      <c r="J438" s="1065"/>
      <c r="K438" s="1065"/>
      <c r="L438" s="397">
        <v>1713.49</v>
      </c>
      <c r="M438" s="398"/>
      <c r="N438" s="399"/>
      <c r="V438" s="361"/>
      <c r="W438" s="367"/>
      <c r="AC438" s="367"/>
      <c r="AD438" s="384"/>
      <c r="AE438" s="367"/>
      <c r="AF438" s="335" t="s">
        <v>518</v>
      </c>
      <c r="AG438" s="367"/>
      <c r="AH438" s="367"/>
    </row>
    <row r="439" spans="1:37" s="332" customFormat="1" ht="12" x14ac:dyDescent="0.2">
      <c r="A439" s="396"/>
      <c r="B439" s="371"/>
      <c r="C439" s="1065" t="s">
        <v>4959</v>
      </c>
      <c r="D439" s="1065"/>
      <c r="E439" s="1065"/>
      <c r="F439" s="1065"/>
      <c r="G439" s="1065"/>
      <c r="H439" s="1065"/>
      <c r="I439" s="1065"/>
      <c r="J439" s="1065"/>
      <c r="K439" s="1065"/>
      <c r="L439" s="397">
        <v>897.31</v>
      </c>
      <c r="M439" s="398"/>
      <c r="N439" s="399"/>
      <c r="V439" s="361"/>
      <c r="W439" s="367"/>
      <c r="AC439" s="367"/>
      <c r="AD439" s="384"/>
      <c r="AE439" s="367"/>
      <c r="AF439" s="335" t="s">
        <v>4959</v>
      </c>
      <c r="AG439" s="367"/>
      <c r="AH439" s="367"/>
    </row>
    <row r="440" spans="1:37" s="332" customFormat="1" ht="12" x14ac:dyDescent="0.2">
      <c r="A440" s="396"/>
      <c r="B440" s="371"/>
      <c r="C440" s="1065" t="s">
        <v>4960</v>
      </c>
      <c r="D440" s="1065"/>
      <c r="E440" s="1065"/>
      <c r="F440" s="1065"/>
      <c r="G440" s="1065"/>
      <c r="H440" s="1065"/>
      <c r="I440" s="1065"/>
      <c r="J440" s="1065"/>
      <c r="K440" s="1065"/>
      <c r="L440" s="397"/>
      <c r="M440" s="398"/>
      <c r="N440" s="399"/>
      <c r="V440" s="361"/>
      <c r="W440" s="367"/>
      <c r="AC440" s="367"/>
      <c r="AD440" s="384"/>
      <c r="AE440" s="367"/>
      <c r="AF440" s="335" t="s">
        <v>4960</v>
      </c>
      <c r="AG440" s="367"/>
      <c r="AH440" s="367"/>
    </row>
    <row r="441" spans="1:37" s="332" customFormat="1" ht="12" x14ac:dyDescent="0.2">
      <c r="A441" s="396"/>
      <c r="B441" s="371"/>
      <c r="C441" s="1065" t="s">
        <v>4961</v>
      </c>
      <c r="D441" s="1065"/>
      <c r="E441" s="1065"/>
      <c r="F441" s="1065"/>
      <c r="G441" s="1065"/>
      <c r="H441" s="1065"/>
      <c r="I441" s="1065"/>
      <c r="J441" s="1065"/>
      <c r="K441" s="1065"/>
      <c r="L441" s="397">
        <v>897.31</v>
      </c>
      <c r="M441" s="398"/>
      <c r="N441" s="399"/>
      <c r="V441" s="361"/>
      <c r="W441" s="367"/>
      <c r="AC441" s="367"/>
      <c r="AD441" s="384"/>
      <c r="AE441" s="367"/>
      <c r="AF441" s="335" t="s">
        <v>4961</v>
      </c>
      <c r="AG441" s="367"/>
      <c r="AH441" s="367"/>
    </row>
    <row r="442" spans="1:37" s="332" customFormat="1" ht="12" x14ac:dyDescent="0.2">
      <c r="A442" s="396"/>
      <c r="B442" s="371"/>
      <c r="C442" s="1065" t="s">
        <v>4962</v>
      </c>
      <c r="D442" s="1065"/>
      <c r="E442" s="1065"/>
      <c r="F442" s="1065"/>
      <c r="G442" s="1065"/>
      <c r="H442" s="1065"/>
      <c r="I442" s="1065"/>
      <c r="J442" s="1065"/>
      <c r="K442" s="1065"/>
      <c r="L442" s="397">
        <v>816.18</v>
      </c>
      <c r="M442" s="398"/>
      <c r="N442" s="399"/>
      <c r="V442" s="361"/>
      <c r="W442" s="367"/>
      <c r="AC442" s="367"/>
      <c r="AD442" s="384"/>
      <c r="AE442" s="367"/>
      <c r="AF442" s="335" t="s">
        <v>4962</v>
      </c>
      <c r="AG442" s="367"/>
      <c r="AH442" s="367"/>
    </row>
    <row r="443" spans="1:37" s="332" customFormat="1" ht="22.5" x14ac:dyDescent="0.2">
      <c r="A443" s="396"/>
      <c r="B443" s="390"/>
      <c r="C443" s="1067" t="s">
        <v>2743</v>
      </c>
      <c r="D443" s="1067"/>
      <c r="E443" s="1067"/>
      <c r="F443" s="1067"/>
      <c r="G443" s="1067"/>
      <c r="H443" s="1067"/>
      <c r="I443" s="1067"/>
      <c r="J443" s="1067"/>
      <c r="K443" s="1067"/>
      <c r="L443" s="400">
        <v>1713.49</v>
      </c>
      <c r="M443" s="401"/>
      <c r="N443" s="402"/>
      <c r="V443" s="361"/>
      <c r="W443" s="367"/>
      <c r="AC443" s="367"/>
      <c r="AD443" s="384"/>
      <c r="AE443" s="367"/>
      <c r="AG443" s="367" t="s">
        <v>2743</v>
      </c>
      <c r="AH443" s="367"/>
    </row>
    <row r="444" spans="1:37" s="332" customFormat="1" ht="2.25" customHeight="1" x14ac:dyDescent="0.2">
      <c r="B444" s="338"/>
      <c r="C444" s="338"/>
      <c r="D444" s="338"/>
      <c r="E444" s="338"/>
      <c r="F444" s="338"/>
      <c r="G444" s="338"/>
      <c r="H444" s="338"/>
      <c r="I444" s="338"/>
      <c r="J444" s="338"/>
      <c r="K444" s="338"/>
      <c r="L444" s="403"/>
      <c r="M444" s="404"/>
      <c r="N444" s="405"/>
    </row>
    <row r="445" spans="1:37" s="332" customFormat="1" x14ac:dyDescent="0.2">
      <c r="A445" s="391"/>
      <c r="B445" s="392"/>
      <c r="C445" s="1068" t="s">
        <v>636</v>
      </c>
      <c r="D445" s="1068"/>
      <c r="E445" s="1068"/>
      <c r="F445" s="1068"/>
      <c r="G445" s="1068"/>
      <c r="H445" s="1068"/>
      <c r="I445" s="1068"/>
      <c r="J445" s="1068"/>
      <c r="K445" s="1068"/>
      <c r="L445" s="393"/>
      <c r="M445" s="406"/>
      <c r="N445" s="395"/>
      <c r="AJ445" s="367" t="s">
        <v>636</v>
      </c>
    </row>
    <row r="446" spans="1:37" s="332" customFormat="1" x14ac:dyDescent="0.2">
      <c r="A446" s="396"/>
      <c r="B446" s="371"/>
      <c r="C446" s="1065" t="s">
        <v>512</v>
      </c>
      <c r="D446" s="1065"/>
      <c r="E446" s="1065"/>
      <c r="F446" s="1065"/>
      <c r="G446" s="1065"/>
      <c r="H446" s="1065"/>
      <c r="I446" s="1065"/>
      <c r="J446" s="1065"/>
      <c r="K446" s="1065"/>
      <c r="L446" s="397">
        <v>99534.63</v>
      </c>
      <c r="M446" s="407"/>
      <c r="N446" s="399"/>
      <c r="AJ446" s="367"/>
      <c r="AK446" s="335" t="s">
        <v>512</v>
      </c>
    </row>
    <row r="447" spans="1:37" s="332" customFormat="1" x14ac:dyDescent="0.2">
      <c r="A447" s="396"/>
      <c r="B447" s="371"/>
      <c r="C447" s="1065" t="s">
        <v>513</v>
      </c>
      <c r="D447" s="1065"/>
      <c r="E447" s="1065"/>
      <c r="F447" s="1065"/>
      <c r="G447" s="1065"/>
      <c r="H447" s="1065"/>
      <c r="I447" s="1065"/>
      <c r="J447" s="1065"/>
      <c r="K447" s="1065"/>
      <c r="L447" s="397"/>
      <c r="M447" s="407"/>
      <c r="N447" s="399"/>
      <c r="AJ447" s="367"/>
      <c r="AK447" s="335" t="s">
        <v>513</v>
      </c>
    </row>
    <row r="448" spans="1:37" s="332" customFormat="1" x14ac:dyDescent="0.2">
      <c r="A448" s="396"/>
      <c r="B448" s="371"/>
      <c r="C448" s="1065" t="s">
        <v>514</v>
      </c>
      <c r="D448" s="1065"/>
      <c r="E448" s="1065"/>
      <c r="F448" s="1065"/>
      <c r="G448" s="1065"/>
      <c r="H448" s="1065"/>
      <c r="I448" s="1065"/>
      <c r="J448" s="1065"/>
      <c r="K448" s="1065"/>
      <c r="L448" s="397">
        <v>32838.980000000003</v>
      </c>
      <c r="M448" s="407"/>
      <c r="N448" s="399"/>
      <c r="AJ448" s="367"/>
      <c r="AK448" s="335" t="s">
        <v>514</v>
      </c>
    </row>
    <row r="449" spans="1:38" x14ac:dyDescent="0.2">
      <c r="A449" s="396"/>
      <c r="B449" s="371"/>
      <c r="C449" s="1065" t="s">
        <v>515</v>
      </c>
      <c r="D449" s="1065"/>
      <c r="E449" s="1065"/>
      <c r="F449" s="1065"/>
      <c r="G449" s="1065"/>
      <c r="H449" s="1065"/>
      <c r="I449" s="1065"/>
      <c r="J449" s="1065"/>
      <c r="K449" s="1065"/>
      <c r="L449" s="397">
        <v>8835.7199999999993</v>
      </c>
      <c r="M449" s="407"/>
      <c r="N449" s="399"/>
      <c r="O449" s="332"/>
      <c r="P449" s="332"/>
      <c r="Q449" s="332"/>
      <c r="R449" s="332"/>
      <c r="S449" s="332"/>
      <c r="T449" s="332"/>
      <c r="U449" s="332"/>
      <c r="V449" s="332"/>
      <c r="W449" s="332"/>
      <c r="X449" s="332"/>
      <c r="Y449" s="332"/>
      <c r="Z449" s="332"/>
      <c r="AA449" s="332"/>
      <c r="AB449" s="332"/>
      <c r="AC449" s="332"/>
      <c r="AD449" s="332"/>
      <c r="AE449" s="332"/>
      <c r="AF449" s="332"/>
      <c r="AG449" s="332"/>
      <c r="AH449" s="332"/>
      <c r="AI449" s="332"/>
      <c r="AJ449" s="367"/>
      <c r="AK449" s="335" t="s">
        <v>515</v>
      </c>
      <c r="AL449" s="332"/>
    </row>
    <row r="450" spans="1:38" x14ac:dyDescent="0.2">
      <c r="A450" s="396"/>
      <c r="B450" s="371"/>
      <c r="C450" s="1065" t="s">
        <v>516</v>
      </c>
      <c r="D450" s="1065"/>
      <c r="E450" s="1065"/>
      <c r="F450" s="1065"/>
      <c r="G450" s="1065"/>
      <c r="H450" s="1065"/>
      <c r="I450" s="1065"/>
      <c r="J450" s="1065"/>
      <c r="K450" s="1065"/>
      <c r="L450" s="397">
        <v>886.42</v>
      </c>
      <c r="M450" s="407"/>
      <c r="N450" s="399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2"/>
      <c r="AH450" s="332"/>
      <c r="AI450" s="332"/>
      <c r="AJ450" s="367"/>
      <c r="AK450" s="335" t="s">
        <v>516</v>
      </c>
      <c r="AL450" s="332"/>
    </row>
    <row r="451" spans="1:38" x14ac:dyDescent="0.2">
      <c r="A451" s="396"/>
      <c r="B451" s="371"/>
      <c r="C451" s="1065" t="s">
        <v>517</v>
      </c>
      <c r="D451" s="1065"/>
      <c r="E451" s="1065"/>
      <c r="F451" s="1065"/>
      <c r="G451" s="1065"/>
      <c r="H451" s="1065"/>
      <c r="I451" s="1065"/>
      <c r="J451" s="1065"/>
      <c r="K451" s="1065"/>
      <c r="L451" s="397">
        <v>57859.93</v>
      </c>
      <c r="M451" s="407"/>
      <c r="N451" s="399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2"/>
      <c r="AH451" s="332"/>
      <c r="AI451" s="332"/>
      <c r="AJ451" s="367"/>
      <c r="AK451" s="335" t="s">
        <v>517</v>
      </c>
      <c r="AL451" s="332"/>
    </row>
    <row r="452" spans="1:38" x14ac:dyDescent="0.2">
      <c r="A452" s="396"/>
      <c r="B452" s="371"/>
      <c r="C452" s="1065" t="s">
        <v>518</v>
      </c>
      <c r="D452" s="1065"/>
      <c r="E452" s="1065"/>
      <c r="F452" s="1065"/>
      <c r="G452" s="1065"/>
      <c r="H452" s="1065"/>
      <c r="I452" s="1065"/>
      <c r="J452" s="1065"/>
      <c r="K452" s="1065"/>
      <c r="L452" s="397">
        <v>144487.66</v>
      </c>
      <c r="M452" s="407"/>
      <c r="N452" s="399">
        <v>1570581</v>
      </c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2"/>
      <c r="AH452" s="332"/>
      <c r="AI452" s="332"/>
      <c r="AJ452" s="367"/>
      <c r="AK452" s="335" t="s">
        <v>518</v>
      </c>
      <c r="AL452" s="332"/>
    </row>
    <row r="453" spans="1:38" x14ac:dyDescent="0.2">
      <c r="A453" s="396"/>
      <c r="B453" s="371" t="s">
        <v>423</v>
      </c>
      <c r="C453" s="1065" t="s">
        <v>4959</v>
      </c>
      <c r="D453" s="1065"/>
      <c r="E453" s="1065"/>
      <c r="F453" s="1065"/>
      <c r="G453" s="1065"/>
      <c r="H453" s="1065"/>
      <c r="I453" s="1065"/>
      <c r="J453" s="1065"/>
      <c r="K453" s="1065"/>
      <c r="L453" s="397">
        <v>143671.48000000001</v>
      </c>
      <c r="M453" s="407" t="s">
        <v>5285</v>
      </c>
      <c r="N453" s="399">
        <v>1561709</v>
      </c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2"/>
      <c r="AH453" s="332"/>
      <c r="AI453" s="332"/>
      <c r="AJ453" s="367"/>
      <c r="AK453" s="335" t="s">
        <v>4959</v>
      </c>
      <c r="AL453" s="332"/>
    </row>
    <row r="454" spans="1:38" x14ac:dyDescent="0.2">
      <c r="A454" s="396"/>
      <c r="B454" s="371"/>
      <c r="C454" s="1065" t="s">
        <v>4960</v>
      </c>
      <c r="D454" s="1065"/>
      <c r="E454" s="1065"/>
      <c r="F454" s="1065"/>
      <c r="G454" s="1065"/>
      <c r="H454" s="1065"/>
      <c r="I454" s="1065"/>
      <c r="J454" s="1065"/>
      <c r="K454" s="1065"/>
      <c r="L454" s="397"/>
      <c r="M454" s="407"/>
      <c r="N454" s="399"/>
      <c r="O454" s="332"/>
      <c r="P454" s="332"/>
      <c r="Q454" s="332"/>
      <c r="R454" s="332"/>
      <c r="S454" s="332"/>
      <c r="T454" s="332"/>
      <c r="U454" s="332"/>
      <c r="V454" s="332"/>
      <c r="W454" s="332"/>
      <c r="X454" s="332"/>
      <c r="Y454" s="332"/>
      <c r="Z454" s="332"/>
      <c r="AA454" s="332"/>
      <c r="AB454" s="332"/>
      <c r="AC454" s="332"/>
      <c r="AD454" s="332"/>
      <c r="AE454" s="332"/>
      <c r="AF454" s="332"/>
      <c r="AG454" s="332"/>
      <c r="AH454" s="332"/>
      <c r="AI454" s="332"/>
      <c r="AJ454" s="367"/>
      <c r="AK454" s="335" t="s">
        <v>4960</v>
      </c>
      <c r="AL454" s="332"/>
    </row>
    <row r="455" spans="1:38" x14ac:dyDescent="0.2">
      <c r="A455" s="396"/>
      <c r="B455" s="371"/>
      <c r="C455" s="1065" t="s">
        <v>4963</v>
      </c>
      <c r="D455" s="1065"/>
      <c r="E455" s="1065"/>
      <c r="F455" s="1065"/>
      <c r="G455" s="1065"/>
      <c r="H455" s="1065"/>
      <c r="I455" s="1065"/>
      <c r="J455" s="1065"/>
      <c r="K455" s="1065"/>
      <c r="L455" s="397">
        <v>32838.980000000003</v>
      </c>
      <c r="M455" s="407"/>
      <c r="N455" s="399"/>
      <c r="O455" s="332"/>
      <c r="P455" s="332"/>
      <c r="Q455" s="332"/>
      <c r="R455" s="332"/>
      <c r="S455" s="332"/>
      <c r="T455" s="332"/>
      <c r="U455" s="332"/>
      <c r="V455" s="332"/>
      <c r="W455" s="332"/>
      <c r="X455" s="332"/>
      <c r="Y455" s="332"/>
      <c r="Z455" s="332"/>
      <c r="AA455" s="332"/>
      <c r="AB455" s="332"/>
      <c r="AC455" s="332"/>
      <c r="AD455" s="332"/>
      <c r="AE455" s="332"/>
      <c r="AF455" s="332"/>
      <c r="AG455" s="332"/>
      <c r="AH455" s="332"/>
      <c r="AI455" s="332"/>
      <c r="AJ455" s="367"/>
      <c r="AK455" s="335" t="s">
        <v>4963</v>
      </c>
      <c r="AL455" s="332"/>
    </row>
    <row r="456" spans="1:38" x14ac:dyDescent="0.2">
      <c r="A456" s="396"/>
      <c r="B456" s="371"/>
      <c r="C456" s="1065" t="s">
        <v>4964</v>
      </c>
      <c r="D456" s="1065"/>
      <c r="E456" s="1065"/>
      <c r="F456" s="1065"/>
      <c r="G456" s="1065"/>
      <c r="H456" s="1065"/>
      <c r="I456" s="1065"/>
      <c r="J456" s="1065"/>
      <c r="K456" s="1065"/>
      <c r="L456" s="397">
        <v>8019.54</v>
      </c>
      <c r="M456" s="407"/>
      <c r="N456" s="399"/>
      <c r="O456" s="332"/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32"/>
      <c r="AJ456" s="367"/>
      <c r="AK456" s="335" t="s">
        <v>4964</v>
      </c>
      <c r="AL456" s="332"/>
    </row>
    <row r="457" spans="1:38" x14ac:dyDescent="0.2">
      <c r="A457" s="396"/>
      <c r="B457" s="371"/>
      <c r="C457" s="1065" t="s">
        <v>4961</v>
      </c>
      <c r="D457" s="1065"/>
      <c r="E457" s="1065"/>
      <c r="F457" s="1065"/>
      <c r="G457" s="1065"/>
      <c r="H457" s="1065"/>
      <c r="I457" s="1065"/>
      <c r="J457" s="1065"/>
      <c r="K457" s="1065"/>
      <c r="L457" s="397">
        <v>57859.93</v>
      </c>
      <c r="M457" s="407"/>
      <c r="N457" s="399"/>
      <c r="O457" s="332"/>
      <c r="P457" s="332"/>
      <c r="Q457" s="332"/>
      <c r="R457" s="332"/>
      <c r="S457" s="332"/>
      <c r="T457" s="332"/>
      <c r="U457" s="332"/>
      <c r="V457" s="332"/>
      <c r="W457" s="332"/>
      <c r="X457" s="332"/>
      <c r="Y457" s="332"/>
      <c r="Z457" s="332"/>
      <c r="AA457" s="332"/>
      <c r="AB457" s="332"/>
      <c r="AC457" s="332"/>
      <c r="AD457" s="332"/>
      <c r="AE457" s="332"/>
      <c r="AF457" s="332"/>
      <c r="AG457" s="332"/>
      <c r="AH457" s="332"/>
      <c r="AI457" s="332"/>
      <c r="AJ457" s="367"/>
      <c r="AK457" s="335" t="s">
        <v>4961</v>
      </c>
      <c r="AL457" s="332"/>
    </row>
    <row r="458" spans="1:38" x14ac:dyDescent="0.2">
      <c r="A458" s="396"/>
      <c r="B458" s="371"/>
      <c r="C458" s="1065" t="s">
        <v>4965</v>
      </c>
      <c r="D458" s="1065"/>
      <c r="E458" s="1065"/>
      <c r="F458" s="1065"/>
      <c r="G458" s="1065"/>
      <c r="H458" s="1065"/>
      <c r="I458" s="1065"/>
      <c r="J458" s="1065"/>
      <c r="K458" s="1065"/>
      <c r="L458" s="397">
        <v>30654.51</v>
      </c>
      <c r="M458" s="407"/>
      <c r="N458" s="399"/>
      <c r="O458" s="332"/>
      <c r="P458" s="332"/>
      <c r="Q458" s="332"/>
      <c r="R458" s="332"/>
      <c r="S458" s="332"/>
      <c r="T458" s="332"/>
      <c r="U458" s="332"/>
      <c r="V458" s="332"/>
      <c r="W458" s="332"/>
      <c r="X458" s="332"/>
      <c r="Y458" s="332"/>
      <c r="Z458" s="332"/>
      <c r="AA458" s="332"/>
      <c r="AB458" s="332"/>
      <c r="AC458" s="332"/>
      <c r="AD458" s="332"/>
      <c r="AE458" s="332"/>
      <c r="AF458" s="332"/>
      <c r="AG458" s="332"/>
      <c r="AH458" s="332"/>
      <c r="AI458" s="332"/>
      <c r="AJ458" s="367"/>
      <c r="AK458" s="335" t="s">
        <v>4965</v>
      </c>
      <c r="AL458" s="332"/>
    </row>
    <row r="459" spans="1:38" x14ac:dyDescent="0.2">
      <c r="A459" s="396"/>
      <c r="B459" s="371"/>
      <c r="C459" s="1065" t="s">
        <v>4966</v>
      </c>
      <c r="D459" s="1065"/>
      <c r="E459" s="1065"/>
      <c r="F459" s="1065"/>
      <c r="G459" s="1065"/>
      <c r="H459" s="1065"/>
      <c r="I459" s="1065"/>
      <c r="J459" s="1065"/>
      <c r="K459" s="1065"/>
      <c r="L459" s="397">
        <v>14298.52</v>
      </c>
      <c r="M459" s="407"/>
      <c r="N459" s="399"/>
      <c r="O459" s="332"/>
      <c r="P459" s="332"/>
      <c r="Q459" s="332"/>
      <c r="R459" s="332"/>
      <c r="S459" s="332"/>
      <c r="T459" s="332"/>
      <c r="U459" s="332"/>
      <c r="V459" s="332"/>
      <c r="W459" s="332"/>
      <c r="X459" s="332"/>
      <c r="Y459" s="332"/>
      <c r="Z459" s="332"/>
      <c r="AA459" s="332"/>
      <c r="AB459" s="332"/>
      <c r="AC459" s="332"/>
      <c r="AD459" s="332"/>
      <c r="AE459" s="332"/>
      <c r="AF459" s="332"/>
      <c r="AG459" s="332"/>
      <c r="AH459" s="332"/>
      <c r="AI459" s="332"/>
      <c r="AJ459" s="367"/>
      <c r="AK459" s="335" t="s">
        <v>4966</v>
      </c>
      <c r="AL459" s="332"/>
    </row>
    <row r="460" spans="1:38" x14ac:dyDescent="0.2">
      <c r="A460" s="396"/>
      <c r="B460" s="371" t="s">
        <v>423</v>
      </c>
      <c r="C460" s="1065" t="s">
        <v>4962</v>
      </c>
      <c r="D460" s="1065"/>
      <c r="E460" s="1065"/>
      <c r="F460" s="1065"/>
      <c r="G460" s="1065"/>
      <c r="H460" s="1065"/>
      <c r="I460" s="1065"/>
      <c r="J460" s="1065"/>
      <c r="K460" s="1065"/>
      <c r="L460" s="397">
        <v>816.18</v>
      </c>
      <c r="M460" s="407" t="s">
        <v>5285</v>
      </c>
      <c r="N460" s="399">
        <v>8872</v>
      </c>
      <c r="O460" s="332"/>
      <c r="P460" s="332"/>
      <c r="Q460" s="332"/>
      <c r="R460" s="332"/>
      <c r="S460" s="332"/>
      <c r="T460" s="332"/>
      <c r="U460" s="332"/>
      <c r="V460" s="332"/>
      <c r="W460" s="332"/>
      <c r="X460" s="332"/>
      <c r="Y460" s="332"/>
      <c r="Z460" s="332"/>
      <c r="AA460" s="332"/>
      <c r="AB460" s="332"/>
      <c r="AC460" s="332"/>
      <c r="AD460" s="332"/>
      <c r="AE460" s="332"/>
      <c r="AF460" s="332"/>
      <c r="AG460" s="332"/>
      <c r="AH460" s="332"/>
      <c r="AI460" s="332"/>
      <c r="AJ460" s="367"/>
      <c r="AK460" s="335" t="s">
        <v>4962</v>
      </c>
      <c r="AL460" s="332"/>
    </row>
    <row r="461" spans="1:38" x14ac:dyDescent="0.2">
      <c r="A461" s="396"/>
      <c r="B461" s="371"/>
      <c r="C461" s="1065" t="s">
        <v>524</v>
      </c>
      <c r="D461" s="1065"/>
      <c r="E461" s="1065"/>
      <c r="F461" s="1065"/>
      <c r="G461" s="1065"/>
      <c r="H461" s="1065"/>
      <c r="I461" s="1065"/>
      <c r="J461" s="1065"/>
      <c r="K461" s="1065"/>
      <c r="L461" s="397">
        <v>33725.4</v>
      </c>
      <c r="M461" s="407"/>
      <c r="N461" s="399"/>
      <c r="O461" s="332"/>
      <c r="P461" s="332"/>
      <c r="Q461" s="332"/>
      <c r="R461" s="332"/>
      <c r="S461" s="332"/>
      <c r="T461" s="332"/>
      <c r="U461" s="332"/>
      <c r="V461" s="332"/>
      <c r="W461" s="332"/>
      <c r="X461" s="332"/>
      <c r="Y461" s="332"/>
      <c r="Z461" s="332"/>
      <c r="AA461" s="332"/>
      <c r="AB461" s="332"/>
      <c r="AC461" s="332"/>
      <c r="AD461" s="332"/>
      <c r="AE461" s="332"/>
      <c r="AF461" s="332"/>
      <c r="AG461" s="332"/>
      <c r="AH461" s="332"/>
      <c r="AI461" s="332"/>
      <c r="AJ461" s="367"/>
      <c r="AK461" s="335" t="s">
        <v>524</v>
      </c>
      <c r="AL461" s="332"/>
    </row>
    <row r="462" spans="1:38" x14ac:dyDescent="0.2">
      <c r="A462" s="396"/>
      <c r="B462" s="371"/>
      <c r="C462" s="1065" t="s">
        <v>525</v>
      </c>
      <c r="D462" s="1065"/>
      <c r="E462" s="1065"/>
      <c r="F462" s="1065"/>
      <c r="G462" s="1065"/>
      <c r="H462" s="1065"/>
      <c r="I462" s="1065"/>
      <c r="J462" s="1065"/>
      <c r="K462" s="1065"/>
      <c r="L462" s="397">
        <v>30654.51</v>
      </c>
      <c r="M462" s="407"/>
      <c r="N462" s="399"/>
      <c r="O462" s="332"/>
      <c r="P462" s="332"/>
      <c r="Q462" s="332"/>
      <c r="R462" s="332"/>
      <c r="S462" s="332"/>
      <c r="T462" s="332"/>
      <c r="U462" s="332"/>
      <c r="V462" s="332"/>
      <c r="W462" s="332"/>
      <c r="X462" s="332"/>
      <c r="Y462" s="332"/>
      <c r="Z462" s="332"/>
      <c r="AA462" s="332"/>
      <c r="AB462" s="332"/>
      <c r="AC462" s="332"/>
      <c r="AD462" s="332"/>
      <c r="AE462" s="332"/>
      <c r="AF462" s="332"/>
      <c r="AG462" s="332"/>
      <c r="AH462" s="332"/>
      <c r="AI462" s="332"/>
      <c r="AJ462" s="367"/>
      <c r="AK462" s="335" t="s">
        <v>525</v>
      </c>
      <c r="AL462" s="332"/>
    </row>
    <row r="463" spans="1:38" x14ac:dyDescent="0.2">
      <c r="A463" s="396"/>
      <c r="B463" s="371"/>
      <c r="C463" s="1065" t="s">
        <v>526</v>
      </c>
      <c r="D463" s="1065"/>
      <c r="E463" s="1065"/>
      <c r="F463" s="1065"/>
      <c r="G463" s="1065"/>
      <c r="H463" s="1065"/>
      <c r="I463" s="1065"/>
      <c r="J463" s="1065"/>
      <c r="K463" s="1065"/>
      <c r="L463" s="397">
        <v>14298.52</v>
      </c>
      <c r="M463" s="407"/>
      <c r="N463" s="399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2"/>
      <c r="AH463" s="332"/>
      <c r="AI463" s="332"/>
      <c r="AJ463" s="367"/>
      <c r="AK463" s="335" t="s">
        <v>526</v>
      </c>
      <c r="AL463" s="332"/>
    </row>
    <row r="464" spans="1:38" x14ac:dyDescent="0.2">
      <c r="A464" s="396"/>
      <c r="B464" s="390"/>
      <c r="C464" s="1067" t="s">
        <v>637</v>
      </c>
      <c r="D464" s="1067"/>
      <c r="E464" s="1067"/>
      <c r="F464" s="1067"/>
      <c r="G464" s="1067"/>
      <c r="H464" s="1067"/>
      <c r="I464" s="1067"/>
      <c r="J464" s="1067"/>
      <c r="K464" s="1067"/>
      <c r="L464" s="400">
        <v>144487.66</v>
      </c>
      <c r="M464" s="408"/>
      <c r="N464" s="409">
        <v>1570581</v>
      </c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2"/>
      <c r="AH464" s="332"/>
      <c r="AI464" s="332"/>
      <c r="AJ464" s="367"/>
      <c r="AK464" s="332"/>
      <c r="AL464" s="367" t="s">
        <v>637</v>
      </c>
    </row>
    <row r="465" spans="1:38" x14ac:dyDescent="0.2">
      <c r="A465" s="396"/>
      <c r="B465" s="371"/>
      <c r="C465" s="1065" t="s">
        <v>513</v>
      </c>
      <c r="D465" s="1065"/>
      <c r="E465" s="1065"/>
      <c r="F465" s="1065"/>
      <c r="G465" s="1065"/>
      <c r="H465" s="1065"/>
      <c r="I465" s="1065"/>
      <c r="J465" s="1065"/>
      <c r="K465" s="1065"/>
      <c r="L465" s="397"/>
      <c r="M465" s="407"/>
      <c r="N465" s="399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2"/>
      <c r="AH465" s="332"/>
      <c r="AI465" s="332"/>
      <c r="AJ465" s="367"/>
      <c r="AK465" s="335" t="s">
        <v>513</v>
      </c>
      <c r="AL465" s="367"/>
    </row>
    <row r="466" spans="1:38" x14ac:dyDescent="0.2">
      <c r="A466" s="396"/>
      <c r="B466" s="371"/>
      <c r="C466" s="1065" t="s">
        <v>615</v>
      </c>
      <c r="D466" s="1065"/>
      <c r="E466" s="1065"/>
      <c r="F466" s="1065"/>
      <c r="G466" s="1065"/>
      <c r="H466" s="1065"/>
      <c r="I466" s="1065"/>
      <c r="J466" s="1065"/>
      <c r="K466" s="1065"/>
      <c r="L466" s="397"/>
      <c r="M466" s="407"/>
      <c r="N466" s="399">
        <v>37878</v>
      </c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2"/>
      <c r="AH466" s="332"/>
      <c r="AI466" s="332"/>
      <c r="AJ466" s="367"/>
      <c r="AK466" s="335" t="s">
        <v>615</v>
      </c>
      <c r="AL466" s="367"/>
    </row>
    <row r="467" spans="1:38" ht="1.5" customHeight="1" x14ac:dyDescent="0.2">
      <c r="B467" s="390"/>
      <c r="C467" s="380"/>
      <c r="D467" s="380"/>
      <c r="E467" s="380"/>
      <c r="F467" s="380"/>
      <c r="G467" s="380"/>
      <c r="H467" s="380"/>
      <c r="I467" s="380"/>
      <c r="J467" s="380"/>
      <c r="K467" s="380"/>
      <c r="L467" s="400"/>
      <c r="M467" s="401"/>
      <c r="N467" s="410"/>
      <c r="O467" s="332"/>
      <c r="P467" s="332"/>
      <c r="Q467" s="332"/>
      <c r="R467" s="332"/>
      <c r="S467" s="332"/>
      <c r="T467" s="332"/>
      <c r="U467" s="332"/>
      <c r="V467" s="332"/>
      <c r="W467" s="332"/>
      <c r="X467" s="332"/>
      <c r="Y467" s="332"/>
      <c r="Z467" s="332"/>
      <c r="AA467" s="332"/>
      <c r="AB467" s="332"/>
      <c r="AC467" s="332"/>
      <c r="AD467" s="332"/>
      <c r="AE467" s="332"/>
      <c r="AF467" s="332"/>
      <c r="AG467" s="332"/>
      <c r="AH467" s="332"/>
      <c r="AI467" s="332"/>
      <c r="AJ467" s="332"/>
      <c r="AK467" s="332"/>
      <c r="AL467" s="332"/>
    </row>
    <row r="468" spans="1:38" ht="53.25" customHeight="1" x14ac:dyDescent="0.2">
      <c r="A468" s="411"/>
      <c r="B468" s="411"/>
      <c r="C468" s="411"/>
      <c r="D468" s="411"/>
      <c r="E468" s="411"/>
      <c r="F468" s="411"/>
      <c r="G468" s="411"/>
      <c r="H468" s="411"/>
      <c r="I468" s="411"/>
      <c r="J468" s="411"/>
      <c r="K468" s="411"/>
      <c r="L468" s="411"/>
      <c r="M468" s="411"/>
      <c r="N468" s="411"/>
      <c r="O468" s="332"/>
      <c r="P468" s="332"/>
      <c r="Q468" s="332"/>
      <c r="R468" s="332"/>
      <c r="S468" s="332"/>
      <c r="T468" s="332"/>
      <c r="U468" s="332"/>
      <c r="V468" s="332"/>
      <c r="W468" s="332"/>
      <c r="X468" s="332"/>
      <c r="Y468" s="332"/>
      <c r="Z468" s="332"/>
      <c r="AA468" s="332"/>
      <c r="AB468" s="332"/>
      <c r="AC468" s="332"/>
      <c r="AD468" s="332"/>
      <c r="AE468" s="332"/>
      <c r="AF468" s="332"/>
      <c r="AG468" s="332"/>
      <c r="AH468" s="332"/>
      <c r="AI468" s="332"/>
      <c r="AJ468" s="332"/>
      <c r="AK468" s="332"/>
      <c r="AL468" s="332"/>
    </row>
    <row r="469" spans="1:38" x14ac:dyDescent="0.2">
      <c r="B469" s="412" t="s">
        <v>376</v>
      </c>
      <c r="C469" s="1066" t="s">
        <v>2744</v>
      </c>
      <c r="D469" s="1066"/>
      <c r="E469" s="1066"/>
      <c r="F469" s="1066"/>
      <c r="G469" s="1066"/>
      <c r="H469" s="1066"/>
      <c r="I469" s="1066"/>
      <c r="J469" s="1066"/>
      <c r="K469" s="1066"/>
      <c r="L469" s="1066"/>
      <c r="O469" s="332"/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Z469" s="332"/>
      <c r="AA469" s="332"/>
      <c r="AB469" s="332"/>
      <c r="AC469" s="332"/>
      <c r="AD469" s="332"/>
      <c r="AE469" s="332"/>
      <c r="AF469" s="332"/>
      <c r="AG469" s="332"/>
      <c r="AH469" s="332"/>
      <c r="AI469" s="332"/>
      <c r="AJ469" s="332"/>
      <c r="AK469" s="332"/>
      <c r="AL469" s="332"/>
    </row>
    <row r="470" spans="1:38" ht="13.5" customHeight="1" x14ac:dyDescent="0.2">
      <c r="B470" s="333"/>
      <c r="C470" s="1064" t="s">
        <v>92</v>
      </c>
      <c r="D470" s="1064"/>
      <c r="E470" s="1064"/>
      <c r="F470" s="1064"/>
      <c r="G470" s="1064"/>
      <c r="H470" s="1064"/>
      <c r="I470" s="1064"/>
      <c r="J470" s="1064"/>
      <c r="K470" s="1064"/>
      <c r="L470" s="1064"/>
      <c r="O470" s="332"/>
      <c r="P470" s="332"/>
      <c r="Q470" s="332"/>
      <c r="R470" s="332"/>
      <c r="S470" s="332"/>
      <c r="T470" s="332"/>
      <c r="U470" s="332"/>
      <c r="V470" s="332"/>
      <c r="W470" s="332"/>
      <c r="X470" s="332"/>
      <c r="Y470" s="332"/>
      <c r="Z470" s="332"/>
      <c r="AA470" s="332"/>
      <c r="AB470" s="332"/>
      <c r="AC470" s="332"/>
      <c r="AD470" s="332"/>
      <c r="AE470" s="332"/>
      <c r="AF470" s="332"/>
      <c r="AG470" s="332"/>
      <c r="AH470" s="332"/>
      <c r="AI470" s="332"/>
      <c r="AJ470" s="332"/>
      <c r="AK470" s="332"/>
      <c r="AL470" s="332"/>
    </row>
    <row r="471" spans="1:38" ht="12.75" customHeight="1" x14ac:dyDescent="0.2">
      <c r="B471" s="412" t="s">
        <v>377</v>
      </c>
      <c r="C471" s="1066" t="s">
        <v>2745</v>
      </c>
      <c r="D471" s="1066"/>
      <c r="E471" s="1066"/>
      <c r="F471" s="1066"/>
      <c r="G471" s="1066"/>
      <c r="H471" s="1066"/>
      <c r="I471" s="1066"/>
      <c r="J471" s="1066"/>
      <c r="K471" s="1066"/>
      <c r="L471" s="1066"/>
      <c r="O471" s="332"/>
      <c r="P471" s="332"/>
      <c r="Q471" s="332"/>
      <c r="R471" s="332"/>
      <c r="S471" s="332"/>
      <c r="T471" s="332"/>
      <c r="U471" s="332"/>
      <c r="V471" s="332"/>
      <c r="W471" s="332"/>
      <c r="X471" s="332"/>
      <c r="Y471" s="332"/>
      <c r="Z471" s="332"/>
      <c r="AA471" s="332"/>
      <c r="AB471" s="332"/>
      <c r="AC471" s="332"/>
      <c r="AD471" s="332"/>
      <c r="AE471" s="332"/>
      <c r="AF471" s="332"/>
      <c r="AG471" s="332"/>
      <c r="AH471" s="332"/>
      <c r="AI471" s="332"/>
      <c r="AJ471" s="332"/>
      <c r="AK471" s="332"/>
      <c r="AL471" s="332"/>
    </row>
    <row r="472" spans="1:38" ht="13.5" customHeight="1" x14ac:dyDescent="0.2">
      <c r="C472" s="1064" t="s">
        <v>92</v>
      </c>
      <c r="D472" s="1064"/>
      <c r="E472" s="1064"/>
      <c r="F472" s="1064"/>
      <c r="G472" s="1064"/>
      <c r="H472" s="1064"/>
      <c r="I472" s="1064"/>
      <c r="J472" s="1064"/>
      <c r="K472" s="1064"/>
      <c r="L472" s="1064"/>
      <c r="O472" s="332"/>
      <c r="P472" s="332"/>
      <c r="Q472" s="332"/>
      <c r="R472" s="332"/>
      <c r="S472" s="332"/>
      <c r="T472" s="332"/>
      <c r="U472" s="332"/>
      <c r="V472" s="332"/>
      <c r="W472" s="332"/>
      <c r="X472" s="332"/>
      <c r="Y472" s="332"/>
      <c r="Z472" s="332"/>
      <c r="AA472" s="332"/>
      <c r="AB472" s="332"/>
      <c r="AC472" s="332"/>
      <c r="AD472" s="332"/>
      <c r="AE472" s="332"/>
      <c r="AF472" s="332"/>
      <c r="AG472" s="332"/>
      <c r="AH472" s="332"/>
      <c r="AI472" s="332"/>
      <c r="AJ472" s="332"/>
      <c r="AK472" s="332"/>
      <c r="AL472" s="332"/>
    </row>
    <row r="474" spans="1:38" x14ac:dyDescent="0.2">
      <c r="B474" s="413"/>
      <c r="D474" s="413"/>
      <c r="F474" s="413"/>
      <c r="O474" s="332"/>
      <c r="P474" s="332"/>
      <c r="Q474" s="332"/>
      <c r="R474" s="332"/>
      <c r="S474" s="332"/>
      <c r="T474" s="332"/>
      <c r="U474" s="332"/>
      <c r="V474" s="332"/>
      <c r="W474" s="332"/>
      <c r="X474" s="332"/>
      <c r="Y474" s="332"/>
      <c r="Z474" s="332"/>
      <c r="AA474" s="332"/>
      <c r="AB474" s="332"/>
      <c r="AC474" s="332"/>
      <c r="AD474" s="332"/>
      <c r="AE474" s="332"/>
      <c r="AF474" s="332"/>
      <c r="AG474" s="332"/>
      <c r="AH474" s="332"/>
      <c r="AI474" s="332"/>
      <c r="AJ474" s="332"/>
      <c r="AK474" s="332"/>
      <c r="AL474" s="332"/>
    </row>
    <row r="491" spans="15:38" x14ac:dyDescent="0.2"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2"/>
      <c r="AH491" s="332"/>
      <c r="AI491" s="332"/>
      <c r="AJ491" s="332"/>
      <c r="AK491" s="332"/>
      <c r="AL491" s="332"/>
    </row>
    <row r="492" spans="15:38" x14ac:dyDescent="0.2"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2"/>
      <c r="AH492" s="332"/>
      <c r="AI492" s="332"/>
      <c r="AJ492" s="332"/>
      <c r="AK492" s="332"/>
      <c r="AL492" s="332"/>
    </row>
    <row r="495" spans="15:38" x14ac:dyDescent="0.2">
      <c r="O495" s="332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Z495" s="332"/>
      <c r="AA495" s="332"/>
      <c r="AB495" s="332"/>
      <c r="AC495" s="332"/>
      <c r="AD495" s="332"/>
      <c r="AE495" s="332"/>
      <c r="AF495" s="332"/>
      <c r="AG495" s="332"/>
      <c r="AH495" s="332"/>
      <c r="AI495" s="332"/>
      <c r="AJ495" s="332"/>
      <c r="AK495" s="332"/>
      <c r="AL495" s="332"/>
    </row>
  </sheetData>
  <mergeCells count="428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N53"/>
    <mergeCell ref="C54:N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E62"/>
    <mergeCell ref="C63:N63"/>
    <mergeCell ref="C64:N64"/>
    <mergeCell ref="C77:N77"/>
    <mergeCell ref="C78:N78"/>
    <mergeCell ref="C79:E79"/>
    <mergeCell ref="C80:E80"/>
    <mergeCell ref="C81:E81"/>
    <mergeCell ref="C82:E82"/>
    <mergeCell ref="C71:E71"/>
    <mergeCell ref="C72:E72"/>
    <mergeCell ref="C73:E73"/>
    <mergeCell ref="C74:E74"/>
    <mergeCell ref="C75:E75"/>
    <mergeCell ref="C76:E76"/>
    <mergeCell ref="C90:N90"/>
    <mergeCell ref="C91:E91"/>
    <mergeCell ref="C92:E92"/>
    <mergeCell ref="C93:E93"/>
    <mergeCell ref="C94:E94"/>
    <mergeCell ref="C95:E95"/>
    <mergeCell ref="C83:E83"/>
    <mergeCell ref="C84:E84"/>
    <mergeCell ref="C85:E85"/>
    <mergeCell ref="C86:E86"/>
    <mergeCell ref="C88:N88"/>
    <mergeCell ref="C89:E89"/>
    <mergeCell ref="C102:E102"/>
    <mergeCell ref="C103:E103"/>
    <mergeCell ref="C104:E104"/>
    <mergeCell ref="C105:E105"/>
    <mergeCell ref="C106:E106"/>
    <mergeCell ref="C107:E107"/>
    <mergeCell ref="C96:E96"/>
    <mergeCell ref="C97:E97"/>
    <mergeCell ref="C98:E98"/>
    <mergeCell ref="C99:N99"/>
    <mergeCell ref="C100:N100"/>
    <mergeCell ref="C101:E101"/>
    <mergeCell ref="C114:E114"/>
    <mergeCell ref="C115:E115"/>
    <mergeCell ref="C116:E116"/>
    <mergeCell ref="C117:E117"/>
    <mergeCell ref="C118:E118"/>
    <mergeCell ref="C119:E119"/>
    <mergeCell ref="C108:E108"/>
    <mergeCell ref="C109:E109"/>
    <mergeCell ref="C110:N110"/>
    <mergeCell ref="C111:N111"/>
    <mergeCell ref="C112:E112"/>
    <mergeCell ref="C113:E113"/>
    <mergeCell ref="C126:E126"/>
    <mergeCell ref="C127:E127"/>
    <mergeCell ref="C128:E128"/>
    <mergeCell ref="C129:E129"/>
    <mergeCell ref="C130:E130"/>
    <mergeCell ref="C131:E131"/>
    <mergeCell ref="C120:E120"/>
    <mergeCell ref="C121:N121"/>
    <mergeCell ref="C122:N122"/>
    <mergeCell ref="C123:E123"/>
    <mergeCell ref="C124:E124"/>
    <mergeCell ref="C125:E125"/>
    <mergeCell ref="C139:K139"/>
    <mergeCell ref="C140:K140"/>
    <mergeCell ref="C141:K141"/>
    <mergeCell ref="C142:K142"/>
    <mergeCell ref="C143:K143"/>
    <mergeCell ref="C144:K144"/>
    <mergeCell ref="C132:E132"/>
    <mergeCell ref="C134:K134"/>
    <mergeCell ref="C135:K135"/>
    <mergeCell ref="C136:K136"/>
    <mergeCell ref="C137:K137"/>
    <mergeCell ref="C138:K138"/>
    <mergeCell ref="C151:K151"/>
    <mergeCell ref="A152:N152"/>
    <mergeCell ref="A153:N153"/>
    <mergeCell ref="C154:E154"/>
    <mergeCell ref="C155:N155"/>
    <mergeCell ref="C156:N156"/>
    <mergeCell ref="C145:K145"/>
    <mergeCell ref="C146:K146"/>
    <mergeCell ref="C147:K147"/>
    <mergeCell ref="C148:K148"/>
    <mergeCell ref="C149:K149"/>
    <mergeCell ref="C150:K150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76:E176"/>
    <mergeCell ref="C177:E177"/>
    <mergeCell ref="C178:E178"/>
    <mergeCell ref="C179:E179"/>
    <mergeCell ref="C180:E180"/>
    <mergeCell ref="C181:E181"/>
    <mergeCell ref="C169:E169"/>
    <mergeCell ref="A171:N171"/>
    <mergeCell ref="C172:E172"/>
    <mergeCell ref="C173:N173"/>
    <mergeCell ref="C174:N174"/>
    <mergeCell ref="C175:E175"/>
    <mergeCell ref="C189:E189"/>
    <mergeCell ref="C190:N190"/>
    <mergeCell ref="C191:N191"/>
    <mergeCell ref="C192:E192"/>
    <mergeCell ref="C193:E193"/>
    <mergeCell ref="C194:E194"/>
    <mergeCell ref="C182:E182"/>
    <mergeCell ref="C183:E183"/>
    <mergeCell ref="C184:E184"/>
    <mergeCell ref="C185:E185"/>
    <mergeCell ref="C186:E186"/>
    <mergeCell ref="C187:E187"/>
    <mergeCell ref="C201:E201"/>
    <mergeCell ref="C202:E202"/>
    <mergeCell ref="C203:E203"/>
    <mergeCell ref="C204:E204"/>
    <mergeCell ref="C205:N205"/>
    <mergeCell ref="C206:E206"/>
    <mergeCell ref="C195:E195"/>
    <mergeCell ref="C196:E196"/>
    <mergeCell ref="C197:E197"/>
    <mergeCell ref="C198:E198"/>
    <mergeCell ref="C199:E199"/>
    <mergeCell ref="C200:E200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25:E225"/>
    <mergeCell ref="C226:E226"/>
    <mergeCell ref="C227:E227"/>
    <mergeCell ref="C228:E228"/>
    <mergeCell ref="C229:E229"/>
    <mergeCell ref="C230:E230"/>
    <mergeCell ref="C219:N219"/>
    <mergeCell ref="C220:N220"/>
    <mergeCell ref="C221:E221"/>
    <mergeCell ref="C222:E222"/>
    <mergeCell ref="C223:E223"/>
    <mergeCell ref="C224:E224"/>
    <mergeCell ref="C240:N240"/>
    <mergeCell ref="C241:N241"/>
    <mergeCell ref="C242:N242"/>
    <mergeCell ref="C244:K244"/>
    <mergeCell ref="C245:K245"/>
    <mergeCell ref="C246:K246"/>
    <mergeCell ref="C231:E231"/>
    <mergeCell ref="C232:E232"/>
    <mergeCell ref="C233:E233"/>
    <mergeCell ref="C234:E234"/>
    <mergeCell ref="C236:E236"/>
    <mergeCell ref="C238:E238"/>
    <mergeCell ref="C253:K253"/>
    <mergeCell ref="C254:K254"/>
    <mergeCell ref="C255:K255"/>
    <mergeCell ref="C256:K256"/>
    <mergeCell ref="C257:K257"/>
    <mergeCell ref="C258:K258"/>
    <mergeCell ref="C247:K247"/>
    <mergeCell ref="C248:K248"/>
    <mergeCell ref="C249:K249"/>
    <mergeCell ref="C250:K250"/>
    <mergeCell ref="C251:K251"/>
    <mergeCell ref="C252:K252"/>
    <mergeCell ref="A265:N265"/>
    <mergeCell ref="C266:E266"/>
    <mergeCell ref="C267:N267"/>
    <mergeCell ref="C268:N268"/>
    <mergeCell ref="C269:E269"/>
    <mergeCell ref="C270:E270"/>
    <mergeCell ref="C259:K259"/>
    <mergeCell ref="C260:K260"/>
    <mergeCell ref="C261:K261"/>
    <mergeCell ref="C262:K262"/>
    <mergeCell ref="C263:K263"/>
    <mergeCell ref="A264:N264"/>
    <mergeCell ref="C277:E277"/>
    <mergeCell ref="C278:E278"/>
    <mergeCell ref="C279:E279"/>
    <mergeCell ref="C280:E280"/>
    <mergeCell ref="C281:E281"/>
    <mergeCell ref="C282:E282"/>
    <mergeCell ref="C271:E271"/>
    <mergeCell ref="C272:E272"/>
    <mergeCell ref="C273:E273"/>
    <mergeCell ref="C274:E274"/>
    <mergeCell ref="C275:E275"/>
    <mergeCell ref="C276:E276"/>
    <mergeCell ref="C294:E294"/>
    <mergeCell ref="C296:E296"/>
    <mergeCell ref="C298:E298"/>
    <mergeCell ref="C299:N299"/>
    <mergeCell ref="C300:E300"/>
    <mergeCell ref="C301:E301"/>
    <mergeCell ref="C283:E283"/>
    <mergeCell ref="C284:E284"/>
    <mergeCell ref="C286:E286"/>
    <mergeCell ref="C288:E288"/>
    <mergeCell ref="C290:E290"/>
    <mergeCell ref="C292:E292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322:E322"/>
    <mergeCell ref="C323:E323"/>
    <mergeCell ref="C324:E324"/>
    <mergeCell ref="C325:E325"/>
    <mergeCell ref="C326:E326"/>
    <mergeCell ref="C327:E327"/>
    <mergeCell ref="C315:E315"/>
    <mergeCell ref="C317:N317"/>
    <mergeCell ref="C318:E318"/>
    <mergeCell ref="C319:N319"/>
    <mergeCell ref="C320:E320"/>
    <mergeCell ref="C321:E321"/>
    <mergeCell ref="C334:N334"/>
    <mergeCell ref="C335:E335"/>
    <mergeCell ref="C336:E336"/>
    <mergeCell ref="C337:E337"/>
    <mergeCell ref="C338:E338"/>
    <mergeCell ref="C339:E339"/>
    <mergeCell ref="C328:E328"/>
    <mergeCell ref="C329:E329"/>
    <mergeCell ref="C330:E330"/>
    <mergeCell ref="C331:E331"/>
    <mergeCell ref="C332:E332"/>
    <mergeCell ref="C333:N333"/>
    <mergeCell ref="C346:E346"/>
    <mergeCell ref="C347:E347"/>
    <mergeCell ref="C349:N349"/>
    <mergeCell ref="C350:E350"/>
    <mergeCell ref="C351:N351"/>
    <mergeCell ref="C352:N352"/>
    <mergeCell ref="C340:E340"/>
    <mergeCell ref="C341:E341"/>
    <mergeCell ref="C342:E342"/>
    <mergeCell ref="C343:E343"/>
    <mergeCell ref="C344:E344"/>
    <mergeCell ref="C345:E345"/>
    <mergeCell ref="C359:E359"/>
    <mergeCell ref="C360:E360"/>
    <mergeCell ref="C361:E361"/>
    <mergeCell ref="C362:N362"/>
    <mergeCell ref="C363:E363"/>
    <mergeCell ref="C364:E364"/>
    <mergeCell ref="C353:E353"/>
    <mergeCell ref="C354:E354"/>
    <mergeCell ref="C355:E355"/>
    <mergeCell ref="C356:E356"/>
    <mergeCell ref="C357:E357"/>
    <mergeCell ref="C358:E358"/>
    <mergeCell ref="C371:E371"/>
    <mergeCell ref="C372:E372"/>
    <mergeCell ref="C373:E373"/>
    <mergeCell ref="C374:E374"/>
    <mergeCell ref="C375:E375"/>
    <mergeCell ref="C377:E377"/>
    <mergeCell ref="C365:E365"/>
    <mergeCell ref="C366:E366"/>
    <mergeCell ref="C367:E367"/>
    <mergeCell ref="C368:E368"/>
    <mergeCell ref="C369:E369"/>
    <mergeCell ref="C370:E370"/>
    <mergeCell ref="C384:E384"/>
    <mergeCell ref="C385:E385"/>
    <mergeCell ref="C387:K387"/>
    <mergeCell ref="C388:K388"/>
    <mergeCell ref="C389:K389"/>
    <mergeCell ref="C390:K390"/>
    <mergeCell ref="C378:N378"/>
    <mergeCell ref="C379:E379"/>
    <mergeCell ref="C380:E380"/>
    <mergeCell ref="C381:E381"/>
    <mergeCell ref="C382:E382"/>
    <mergeCell ref="C383:E383"/>
    <mergeCell ref="C397:K397"/>
    <mergeCell ref="C398:K398"/>
    <mergeCell ref="C399:K399"/>
    <mergeCell ref="C400:K400"/>
    <mergeCell ref="C401:K401"/>
    <mergeCell ref="C402:K402"/>
    <mergeCell ref="C391:K391"/>
    <mergeCell ref="C392:K392"/>
    <mergeCell ref="C393:K393"/>
    <mergeCell ref="C394:K394"/>
    <mergeCell ref="C395:K395"/>
    <mergeCell ref="C396:K396"/>
    <mergeCell ref="C409:E409"/>
    <mergeCell ref="A411:N411"/>
    <mergeCell ref="C412:E412"/>
    <mergeCell ref="A414:N414"/>
    <mergeCell ref="C415:E415"/>
    <mergeCell ref="A417:N417"/>
    <mergeCell ref="C403:K403"/>
    <mergeCell ref="C404:K404"/>
    <mergeCell ref="A405:N405"/>
    <mergeCell ref="A406:N406"/>
    <mergeCell ref="C407:E407"/>
    <mergeCell ref="A408:N408"/>
    <mergeCell ref="C427:E427"/>
    <mergeCell ref="A429:N429"/>
    <mergeCell ref="C430:E430"/>
    <mergeCell ref="C433:K433"/>
    <mergeCell ref="C434:K434"/>
    <mergeCell ref="C435:K435"/>
    <mergeCell ref="C418:E418"/>
    <mergeCell ref="A420:N420"/>
    <mergeCell ref="C421:E421"/>
    <mergeCell ref="C423:E423"/>
    <mergeCell ref="C425:N425"/>
    <mergeCell ref="A426:N426"/>
    <mergeCell ref="C442:K442"/>
    <mergeCell ref="C443:K443"/>
    <mergeCell ref="C445:K445"/>
    <mergeCell ref="C446:K446"/>
    <mergeCell ref="C447:K447"/>
    <mergeCell ref="C448:K448"/>
    <mergeCell ref="C436:K436"/>
    <mergeCell ref="C437:K437"/>
    <mergeCell ref="C438:K438"/>
    <mergeCell ref="C439:K439"/>
    <mergeCell ref="C440:K440"/>
    <mergeCell ref="C441:K441"/>
    <mergeCell ref="C455:K455"/>
    <mergeCell ref="C456:K456"/>
    <mergeCell ref="C457:K457"/>
    <mergeCell ref="C458:K458"/>
    <mergeCell ref="C459:K459"/>
    <mergeCell ref="C460:K460"/>
    <mergeCell ref="C449:K449"/>
    <mergeCell ref="C450:K450"/>
    <mergeCell ref="C451:K451"/>
    <mergeCell ref="C452:K452"/>
    <mergeCell ref="C453:K453"/>
    <mergeCell ref="C454:K454"/>
    <mergeCell ref="C469:L469"/>
    <mergeCell ref="C470:L470"/>
    <mergeCell ref="C471:L471"/>
    <mergeCell ref="C472:L472"/>
    <mergeCell ref="C461:K461"/>
    <mergeCell ref="C462:K462"/>
    <mergeCell ref="C463:K463"/>
    <mergeCell ref="C464:K464"/>
    <mergeCell ref="C465:K465"/>
    <mergeCell ref="C466:K466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34" orientation="landscape" useFirstPageNumber="1" r:id="rId1"/>
  <headerFooter>
    <oddFooter>&amp;R&amp;8&amp;P</oddFooter>
  </headerFooter>
  <rowBreaks count="1" manualBreakCount="1">
    <brk id="34" max="494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88"/>
  <sheetViews>
    <sheetView topLeftCell="A332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6" width="110.140625" style="335" hidden="1" customWidth="1"/>
    <col min="27" max="31" width="34.140625" style="335" hidden="1" customWidth="1"/>
    <col min="32" max="34" width="84.42578125" style="335" hidden="1" customWidth="1"/>
    <col min="35" max="35" width="110.1406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5729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5730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44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44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5253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1966.29</v>
      </c>
      <c r="D28" s="352" t="s">
        <v>5731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1966.29</v>
      </c>
      <c r="D30" s="352" t="s">
        <v>5731</v>
      </c>
      <c r="E30" s="340" t="s">
        <v>401</v>
      </c>
      <c r="G30" s="332" t="s">
        <v>404</v>
      </c>
      <c r="L30" s="351">
        <v>0</v>
      </c>
      <c r="M30" s="352" t="s">
        <v>5732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627.47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63.01</v>
      </c>
      <c r="N32" s="341" t="s">
        <v>408</v>
      </c>
    </row>
    <row r="33" spans="1:29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9" s="332" customFormat="1" ht="9.75" customHeight="1" x14ac:dyDescent="0.2">
      <c r="A34" s="358"/>
    </row>
    <row r="35" spans="1:29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9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9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9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9" s="332" customFormat="1" ht="12" x14ac:dyDescent="0.2">
      <c r="A39" s="1195" t="s">
        <v>4666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4666</v>
      </c>
    </row>
    <row r="40" spans="1:29" s="332" customFormat="1" ht="12" x14ac:dyDescent="0.2">
      <c r="A40" s="1192" t="s">
        <v>5733</v>
      </c>
      <c r="B40" s="1193"/>
      <c r="C40" s="1193"/>
      <c r="D40" s="1193"/>
      <c r="E40" s="1193"/>
      <c r="F40" s="1193"/>
      <c r="G40" s="1193"/>
      <c r="H40" s="1193"/>
      <c r="I40" s="1193"/>
      <c r="J40" s="1193"/>
      <c r="K40" s="1193"/>
      <c r="L40" s="1193"/>
      <c r="M40" s="1193"/>
      <c r="N40" s="1194"/>
      <c r="V40" s="361"/>
      <c r="W40" s="367" t="s">
        <v>5733</v>
      </c>
    </row>
    <row r="41" spans="1:29" s="332" customFormat="1" ht="45" x14ac:dyDescent="0.2">
      <c r="A41" s="362" t="s">
        <v>423</v>
      </c>
      <c r="B41" s="363" t="s">
        <v>5734</v>
      </c>
      <c r="C41" s="1068" t="s">
        <v>5735</v>
      </c>
      <c r="D41" s="1068"/>
      <c r="E41" s="1068"/>
      <c r="F41" s="364" t="s">
        <v>4868</v>
      </c>
      <c r="G41" s="364"/>
      <c r="H41" s="364"/>
      <c r="I41" s="364" t="s">
        <v>5736</v>
      </c>
      <c r="J41" s="365"/>
      <c r="K41" s="364"/>
      <c r="L41" s="365"/>
      <c r="M41" s="364"/>
      <c r="N41" s="366"/>
      <c r="V41" s="361"/>
      <c r="W41" s="367"/>
      <c r="X41" s="367" t="s">
        <v>5735</v>
      </c>
    </row>
    <row r="42" spans="1:29" s="332" customFormat="1" ht="12" x14ac:dyDescent="0.2">
      <c r="A42" s="368"/>
      <c r="B42" s="369"/>
      <c r="C42" s="1065" t="s">
        <v>5737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5737</v>
      </c>
    </row>
    <row r="43" spans="1:29" s="332" customFormat="1" ht="33.75" x14ac:dyDescent="0.2">
      <c r="A43" s="370"/>
      <c r="B43" s="371" t="s">
        <v>430</v>
      </c>
      <c r="C43" s="1065" t="s">
        <v>431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72"/>
      <c r="V43" s="361"/>
      <c r="W43" s="367"/>
      <c r="X43" s="367"/>
      <c r="Z43" s="335" t="s">
        <v>431</v>
      </c>
    </row>
    <row r="44" spans="1:29" s="332" customFormat="1" ht="12" x14ac:dyDescent="0.2">
      <c r="A44" s="372"/>
      <c r="B44" s="371" t="s">
        <v>423</v>
      </c>
      <c r="C44" s="1065" t="s">
        <v>432</v>
      </c>
      <c r="D44" s="1065"/>
      <c r="E44" s="1065"/>
      <c r="F44" s="373"/>
      <c r="G44" s="373"/>
      <c r="H44" s="373"/>
      <c r="I44" s="373"/>
      <c r="J44" s="374">
        <v>853</v>
      </c>
      <c r="K44" s="373" t="s">
        <v>436</v>
      </c>
      <c r="L44" s="374">
        <v>34.229999999999997</v>
      </c>
      <c r="M44" s="373"/>
      <c r="N44" s="375"/>
      <c r="V44" s="361"/>
      <c r="W44" s="367"/>
      <c r="X44" s="367"/>
      <c r="AA44" s="335" t="s">
        <v>432</v>
      </c>
    </row>
    <row r="45" spans="1:29" s="332" customFormat="1" ht="12" x14ac:dyDescent="0.2">
      <c r="A45" s="372"/>
      <c r="B45" s="371"/>
      <c r="C45" s="1065" t="s">
        <v>443</v>
      </c>
      <c r="D45" s="1065"/>
      <c r="E45" s="1065"/>
      <c r="F45" s="373" t="s">
        <v>444</v>
      </c>
      <c r="G45" s="373" t="s">
        <v>1004</v>
      </c>
      <c r="H45" s="373" t="s">
        <v>436</v>
      </c>
      <c r="I45" s="373" t="s">
        <v>5738</v>
      </c>
      <c r="J45" s="374"/>
      <c r="K45" s="373"/>
      <c r="L45" s="374"/>
      <c r="M45" s="373"/>
      <c r="N45" s="375"/>
      <c r="V45" s="361"/>
      <c r="W45" s="367"/>
      <c r="X45" s="367"/>
      <c r="AB45" s="335" t="s">
        <v>443</v>
      </c>
    </row>
    <row r="46" spans="1:29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853</v>
      </c>
      <c r="K46" s="376"/>
      <c r="L46" s="377">
        <v>34.229999999999997</v>
      </c>
      <c r="M46" s="376"/>
      <c r="N46" s="378"/>
      <c r="V46" s="361"/>
      <c r="W46" s="367"/>
      <c r="X46" s="367"/>
      <c r="AC46" s="335" t="s">
        <v>450</v>
      </c>
    </row>
    <row r="47" spans="1:29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34.229999999999997</v>
      </c>
      <c r="M47" s="373"/>
      <c r="N47" s="375"/>
      <c r="V47" s="361"/>
      <c r="W47" s="367"/>
      <c r="X47" s="367"/>
      <c r="AB47" s="335" t="s">
        <v>451</v>
      </c>
    </row>
    <row r="48" spans="1:29" s="332" customFormat="1" ht="33.75" x14ac:dyDescent="0.2">
      <c r="A48" s="372"/>
      <c r="B48" s="371" t="s">
        <v>5739</v>
      </c>
      <c r="C48" s="1065" t="s">
        <v>5740</v>
      </c>
      <c r="D48" s="1065"/>
      <c r="E48" s="1065"/>
      <c r="F48" s="373" t="s">
        <v>454</v>
      </c>
      <c r="G48" s="373" t="s">
        <v>670</v>
      </c>
      <c r="H48" s="373"/>
      <c r="I48" s="373" t="s">
        <v>670</v>
      </c>
      <c r="J48" s="374"/>
      <c r="K48" s="373"/>
      <c r="L48" s="374">
        <v>30.46</v>
      </c>
      <c r="M48" s="373"/>
      <c r="N48" s="375"/>
      <c r="V48" s="361"/>
      <c r="W48" s="367"/>
      <c r="X48" s="367"/>
      <c r="AB48" s="335" t="s">
        <v>5740</v>
      </c>
    </row>
    <row r="49" spans="1:30" s="332" customFormat="1" ht="33.75" x14ac:dyDescent="0.2">
      <c r="A49" s="372"/>
      <c r="B49" s="371" t="s">
        <v>5741</v>
      </c>
      <c r="C49" s="1065" t="s">
        <v>5742</v>
      </c>
      <c r="D49" s="1065"/>
      <c r="E49" s="1065"/>
      <c r="F49" s="373" t="s">
        <v>454</v>
      </c>
      <c r="G49" s="373" t="s">
        <v>854</v>
      </c>
      <c r="H49" s="373"/>
      <c r="I49" s="373" t="s">
        <v>854</v>
      </c>
      <c r="J49" s="374"/>
      <c r="K49" s="373"/>
      <c r="L49" s="374">
        <v>14.03</v>
      </c>
      <c r="M49" s="373"/>
      <c r="N49" s="375"/>
      <c r="V49" s="361"/>
      <c r="W49" s="367"/>
      <c r="X49" s="367"/>
      <c r="AB49" s="335" t="s">
        <v>5742</v>
      </c>
    </row>
    <row r="50" spans="1:30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78.72</v>
      </c>
      <c r="M50" s="376"/>
      <c r="N50" s="366"/>
      <c r="V50" s="361"/>
      <c r="W50" s="367"/>
      <c r="X50" s="367"/>
      <c r="AD50" s="367" t="s">
        <v>459</v>
      </c>
    </row>
    <row r="51" spans="1:30" s="332" customFormat="1" ht="33.75" x14ac:dyDescent="0.2">
      <c r="A51" s="362" t="s">
        <v>434</v>
      </c>
      <c r="B51" s="363" t="s">
        <v>4678</v>
      </c>
      <c r="C51" s="1068" t="s">
        <v>5743</v>
      </c>
      <c r="D51" s="1068"/>
      <c r="E51" s="1068"/>
      <c r="F51" s="364" t="s">
        <v>660</v>
      </c>
      <c r="G51" s="364"/>
      <c r="H51" s="364"/>
      <c r="I51" s="364" t="s">
        <v>5744</v>
      </c>
      <c r="J51" s="365"/>
      <c r="K51" s="364"/>
      <c r="L51" s="365"/>
      <c r="M51" s="364"/>
      <c r="N51" s="366"/>
      <c r="V51" s="361"/>
      <c r="W51" s="367"/>
      <c r="X51" s="367" t="s">
        <v>5743</v>
      </c>
      <c r="AD51" s="367"/>
    </row>
    <row r="52" spans="1:30" s="332" customFormat="1" ht="12" x14ac:dyDescent="0.2">
      <c r="A52" s="368"/>
      <c r="B52" s="369"/>
      <c r="C52" s="1065" t="s">
        <v>5745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67"/>
      <c r="Y52" s="335" t="s">
        <v>5745</v>
      </c>
      <c r="AD52" s="367"/>
    </row>
    <row r="53" spans="1:30" s="332" customFormat="1" ht="33.75" x14ac:dyDescent="0.2">
      <c r="A53" s="370"/>
      <c r="B53" s="371" t="s">
        <v>430</v>
      </c>
      <c r="C53" s="1065" t="s">
        <v>431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X53" s="367"/>
      <c r="Z53" s="335" t="s">
        <v>431</v>
      </c>
      <c r="AD53" s="367"/>
    </row>
    <row r="54" spans="1:30" s="332" customFormat="1" ht="12" x14ac:dyDescent="0.2">
      <c r="A54" s="372"/>
      <c r="B54" s="371" t="s">
        <v>423</v>
      </c>
      <c r="C54" s="1065" t="s">
        <v>432</v>
      </c>
      <c r="D54" s="1065"/>
      <c r="E54" s="1065"/>
      <c r="F54" s="373"/>
      <c r="G54" s="373"/>
      <c r="H54" s="373"/>
      <c r="I54" s="373"/>
      <c r="J54" s="374">
        <v>729</v>
      </c>
      <c r="K54" s="373" t="s">
        <v>436</v>
      </c>
      <c r="L54" s="374">
        <v>407.33</v>
      </c>
      <c r="M54" s="373"/>
      <c r="N54" s="375"/>
      <c r="V54" s="361"/>
      <c r="W54" s="367"/>
      <c r="X54" s="367"/>
      <c r="AA54" s="335" t="s">
        <v>432</v>
      </c>
      <c r="AD54" s="367"/>
    </row>
    <row r="55" spans="1:30" s="332" customFormat="1" ht="12" x14ac:dyDescent="0.2">
      <c r="A55" s="372"/>
      <c r="B55" s="371"/>
      <c r="C55" s="1065" t="s">
        <v>443</v>
      </c>
      <c r="D55" s="1065"/>
      <c r="E55" s="1065"/>
      <c r="F55" s="373" t="s">
        <v>444</v>
      </c>
      <c r="G55" s="373" t="s">
        <v>1524</v>
      </c>
      <c r="H55" s="373" t="s">
        <v>436</v>
      </c>
      <c r="I55" s="373" t="s">
        <v>5746</v>
      </c>
      <c r="J55" s="374"/>
      <c r="K55" s="373"/>
      <c r="L55" s="374"/>
      <c r="M55" s="373"/>
      <c r="N55" s="375"/>
      <c r="V55" s="361"/>
      <c r="W55" s="367"/>
      <c r="X55" s="367"/>
      <c r="AB55" s="335" t="s">
        <v>443</v>
      </c>
      <c r="AD55" s="367"/>
    </row>
    <row r="56" spans="1:30" s="332" customFormat="1" ht="12" x14ac:dyDescent="0.2">
      <c r="A56" s="372"/>
      <c r="B56" s="371"/>
      <c r="C56" s="1077" t="s">
        <v>450</v>
      </c>
      <c r="D56" s="1077"/>
      <c r="E56" s="1077"/>
      <c r="F56" s="376"/>
      <c r="G56" s="376"/>
      <c r="H56" s="376"/>
      <c r="I56" s="376"/>
      <c r="J56" s="377">
        <v>729</v>
      </c>
      <c r="K56" s="376"/>
      <c r="L56" s="377">
        <v>407.33</v>
      </c>
      <c r="M56" s="376"/>
      <c r="N56" s="378"/>
      <c r="V56" s="361"/>
      <c r="W56" s="367"/>
      <c r="X56" s="367"/>
      <c r="AC56" s="335" t="s">
        <v>450</v>
      </c>
      <c r="AD56" s="367"/>
    </row>
    <row r="57" spans="1:30" s="332" customFormat="1" ht="12" x14ac:dyDescent="0.2">
      <c r="A57" s="372"/>
      <c r="B57" s="371"/>
      <c r="C57" s="1065" t="s">
        <v>451</v>
      </c>
      <c r="D57" s="1065"/>
      <c r="E57" s="1065"/>
      <c r="F57" s="373"/>
      <c r="G57" s="373"/>
      <c r="H57" s="373"/>
      <c r="I57" s="373"/>
      <c r="J57" s="374"/>
      <c r="K57" s="373"/>
      <c r="L57" s="374">
        <v>407.33</v>
      </c>
      <c r="M57" s="373"/>
      <c r="N57" s="375"/>
      <c r="V57" s="361"/>
      <c r="W57" s="367"/>
      <c r="X57" s="367"/>
      <c r="AB57" s="335" t="s">
        <v>451</v>
      </c>
      <c r="AD57" s="367"/>
    </row>
    <row r="58" spans="1:30" s="332" customFormat="1" ht="22.5" x14ac:dyDescent="0.2">
      <c r="A58" s="372"/>
      <c r="B58" s="371" t="s">
        <v>668</v>
      </c>
      <c r="C58" s="1065" t="s">
        <v>669</v>
      </c>
      <c r="D58" s="1065"/>
      <c r="E58" s="1065"/>
      <c r="F58" s="373" t="s">
        <v>454</v>
      </c>
      <c r="G58" s="373" t="s">
        <v>670</v>
      </c>
      <c r="H58" s="373"/>
      <c r="I58" s="373" t="s">
        <v>670</v>
      </c>
      <c r="J58" s="374"/>
      <c r="K58" s="373"/>
      <c r="L58" s="374">
        <v>362.52</v>
      </c>
      <c r="M58" s="373"/>
      <c r="N58" s="375"/>
      <c r="V58" s="361"/>
      <c r="W58" s="367"/>
      <c r="X58" s="367"/>
      <c r="AB58" s="335" t="s">
        <v>669</v>
      </c>
      <c r="AD58" s="367"/>
    </row>
    <row r="59" spans="1:30" s="332" customFormat="1" ht="22.5" x14ac:dyDescent="0.2">
      <c r="A59" s="372"/>
      <c r="B59" s="371" t="s">
        <v>671</v>
      </c>
      <c r="C59" s="1065" t="s">
        <v>672</v>
      </c>
      <c r="D59" s="1065"/>
      <c r="E59" s="1065"/>
      <c r="F59" s="373" t="s">
        <v>454</v>
      </c>
      <c r="G59" s="373" t="s">
        <v>673</v>
      </c>
      <c r="H59" s="373"/>
      <c r="I59" s="373" t="s">
        <v>673</v>
      </c>
      <c r="J59" s="374"/>
      <c r="K59" s="373"/>
      <c r="L59" s="374">
        <v>162.93</v>
      </c>
      <c r="M59" s="373"/>
      <c r="N59" s="375"/>
      <c r="V59" s="361"/>
      <c r="W59" s="367"/>
      <c r="X59" s="367"/>
      <c r="AB59" s="335" t="s">
        <v>672</v>
      </c>
      <c r="AD59" s="367"/>
    </row>
    <row r="60" spans="1:30" s="332" customFormat="1" ht="12" x14ac:dyDescent="0.2">
      <c r="A60" s="379"/>
      <c r="B60" s="380"/>
      <c r="C60" s="1068" t="s">
        <v>459</v>
      </c>
      <c r="D60" s="1068"/>
      <c r="E60" s="1068"/>
      <c r="F60" s="364"/>
      <c r="G60" s="364"/>
      <c r="H60" s="364"/>
      <c r="I60" s="364"/>
      <c r="J60" s="365"/>
      <c r="K60" s="364"/>
      <c r="L60" s="365">
        <v>932.78</v>
      </c>
      <c r="M60" s="376"/>
      <c r="N60" s="366"/>
      <c r="V60" s="361"/>
      <c r="W60" s="367"/>
      <c r="X60" s="367"/>
      <c r="AD60" s="367" t="s">
        <v>459</v>
      </c>
    </row>
    <row r="61" spans="1:30" s="332" customFormat="1" ht="56.25" x14ac:dyDescent="0.2">
      <c r="A61" s="362" t="s">
        <v>437</v>
      </c>
      <c r="B61" s="363" t="s">
        <v>5747</v>
      </c>
      <c r="C61" s="1068" t="s">
        <v>5748</v>
      </c>
      <c r="D61" s="1068"/>
      <c r="E61" s="1068"/>
      <c r="F61" s="364" t="s">
        <v>648</v>
      </c>
      <c r="G61" s="364"/>
      <c r="H61" s="364"/>
      <c r="I61" s="364" t="s">
        <v>5749</v>
      </c>
      <c r="J61" s="365"/>
      <c r="K61" s="364"/>
      <c r="L61" s="365"/>
      <c r="M61" s="364"/>
      <c r="N61" s="366"/>
      <c r="V61" s="361"/>
      <c r="W61" s="367"/>
      <c r="X61" s="367" t="s">
        <v>5748</v>
      </c>
      <c r="AD61" s="367"/>
    </row>
    <row r="62" spans="1:30" s="332" customFormat="1" ht="12" x14ac:dyDescent="0.2">
      <c r="A62" s="368"/>
      <c r="B62" s="369"/>
      <c r="C62" s="1065" t="s">
        <v>5750</v>
      </c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72"/>
      <c r="V62" s="361"/>
      <c r="W62" s="367"/>
      <c r="X62" s="367"/>
      <c r="Y62" s="335" t="s">
        <v>5750</v>
      </c>
      <c r="AD62" s="367"/>
    </row>
    <row r="63" spans="1:30" s="332" customFormat="1" ht="33.75" x14ac:dyDescent="0.2">
      <c r="A63" s="370"/>
      <c r="B63" s="371" t="s">
        <v>430</v>
      </c>
      <c r="C63" s="1065" t="s">
        <v>431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67"/>
      <c r="Z63" s="335" t="s">
        <v>431</v>
      </c>
      <c r="AD63" s="367"/>
    </row>
    <row r="64" spans="1:30" s="332" customFormat="1" ht="12" x14ac:dyDescent="0.2">
      <c r="A64" s="372"/>
      <c r="B64" s="371" t="s">
        <v>434</v>
      </c>
      <c r="C64" s="1065" t="s">
        <v>435</v>
      </c>
      <c r="D64" s="1065"/>
      <c r="E64" s="1065"/>
      <c r="F64" s="373"/>
      <c r="G64" s="373"/>
      <c r="H64" s="373"/>
      <c r="I64" s="373"/>
      <c r="J64" s="374">
        <v>2730.75</v>
      </c>
      <c r="K64" s="373" t="s">
        <v>436</v>
      </c>
      <c r="L64" s="374">
        <v>1560.96</v>
      </c>
      <c r="M64" s="373"/>
      <c r="N64" s="375"/>
      <c r="V64" s="361"/>
      <c r="W64" s="367"/>
      <c r="X64" s="367"/>
      <c r="AA64" s="335" t="s">
        <v>435</v>
      </c>
      <c r="AD64" s="367"/>
    </row>
    <row r="65" spans="1:30" s="332" customFormat="1" ht="12" x14ac:dyDescent="0.2">
      <c r="A65" s="372"/>
      <c r="B65" s="371" t="s">
        <v>437</v>
      </c>
      <c r="C65" s="1065" t="s">
        <v>438</v>
      </c>
      <c r="D65" s="1065"/>
      <c r="E65" s="1065"/>
      <c r="F65" s="373"/>
      <c r="G65" s="373"/>
      <c r="H65" s="373"/>
      <c r="I65" s="373"/>
      <c r="J65" s="374">
        <v>319.82</v>
      </c>
      <c r="K65" s="373" t="s">
        <v>436</v>
      </c>
      <c r="L65" s="374">
        <v>182.82</v>
      </c>
      <c r="M65" s="373"/>
      <c r="N65" s="375"/>
      <c r="V65" s="361"/>
      <c r="W65" s="367"/>
      <c r="X65" s="367"/>
      <c r="AA65" s="335" t="s">
        <v>438</v>
      </c>
      <c r="AD65" s="367"/>
    </row>
    <row r="66" spans="1:30" s="332" customFormat="1" ht="22.5" x14ac:dyDescent="0.2">
      <c r="A66" s="372"/>
      <c r="B66" s="371"/>
      <c r="C66" s="1065" t="s">
        <v>447</v>
      </c>
      <c r="D66" s="1065"/>
      <c r="E66" s="1065"/>
      <c r="F66" s="373" t="s">
        <v>444</v>
      </c>
      <c r="G66" s="373" t="s">
        <v>5751</v>
      </c>
      <c r="H66" s="373" t="s">
        <v>436</v>
      </c>
      <c r="I66" s="373" t="s">
        <v>5752</v>
      </c>
      <c r="J66" s="374"/>
      <c r="K66" s="373"/>
      <c r="L66" s="374"/>
      <c r="M66" s="373"/>
      <c r="N66" s="375"/>
      <c r="V66" s="361"/>
      <c r="W66" s="367"/>
      <c r="X66" s="367"/>
      <c r="AB66" s="335" t="s">
        <v>447</v>
      </c>
      <c r="AD66" s="367"/>
    </row>
    <row r="67" spans="1:30" s="332" customFormat="1" ht="12" x14ac:dyDescent="0.2">
      <c r="A67" s="372"/>
      <c r="B67" s="371"/>
      <c r="C67" s="1077" t="s">
        <v>450</v>
      </c>
      <c r="D67" s="1077"/>
      <c r="E67" s="1077"/>
      <c r="F67" s="376"/>
      <c r="G67" s="376"/>
      <c r="H67" s="376"/>
      <c r="I67" s="376"/>
      <c r="J67" s="377">
        <v>2730.75</v>
      </c>
      <c r="K67" s="376"/>
      <c r="L67" s="377">
        <v>1560.96</v>
      </c>
      <c r="M67" s="376"/>
      <c r="N67" s="378"/>
      <c r="V67" s="361"/>
      <c r="W67" s="367"/>
      <c r="X67" s="367"/>
      <c r="AC67" s="335" t="s">
        <v>450</v>
      </c>
      <c r="AD67" s="367"/>
    </row>
    <row r="68" spans="1:30" s="332" customFormat="1" ht="12" x14ac:dyDescent="0.2">
      <c r="A68" s="372"/>
      <c r="B68" s="371"/>
      <c r="C68" s="1065" t="s">
        <v>451</v>
      </c>
      <c r="D68" s="1065"/>
      <c r="E68" s="1065"/>
      <c r="F68" s="373"/>
      <c r="G68" s="373"/>
      <c r="H68" s="373"/>
      <c r="I68" s="373"/>
      <c r="J68" s="374"/>
      <c r="K68" s="373"/>
      <c r="L68" s="374">
        <v>182.82</v>
      </c>
      <c r="M68" s="373"/>
      <c r="N68" s="375"/>
      <c r="V68" s="361"/>
      <c r="W68" s="367"/>
      <c r="X68" s="367"/>
      <c r="AB68" s="335" t="s">
        <v>451</v>
      </c>
      <c r="AD68" s="367"/>
    </row>
    <row r="69" spans="1:30" s="332" customFormat="1" ht="22.5" x14ac:dyDescent="0.2">
      <c r="A69" s="372"/>
      <c r="B69" s="371" t="s">
        <v>652</v>
      </c>
      <c r="C69" s="1065" t="s">
        <v>653</v>
      </c>
      <c r="D69" s="1065"/>
      <c r="E69" s="1065"/>
      <c r="F69" s="373" t="s">
        <v>454</v>
      </c>
      <c r="G69" s="373" t="s">
        <v>654</v>
      </c>
      <c r="H69" s="373"/>
      <c r="I69" s="373" t="s">
        <v>654</v>
      </c>
      <c r="J69" s="374"/>
      <c r="K69" s="373"/>
      <c r="L69" s="374">
        <v>168.19</v>
      </c>
      <c r="M69" s="373"/>
      <c r="N69" s="375"/>
      <c r="V69" s="361"/>
      <c r="W69" s="367"/>
      <c r="X69" s="367"/>
      <c r="AB69" s="335" t="s">
        <v>653</v>
      </c>
      <c r="AD69" s="367"/>
    </row>
    <row r="70" spans="1:30" s="332" customFormat="1" ht="22.5" x14ac:dyDescent="0.2">
      <c r="A70" s="372"/>
      <c r="B70" s="371" t="s">
        <v>655</v>
      </c>
      <c r="C70" s="1065" t="s">
        <v>656</v>
      </c>
      <c r="D70" s="1065"/>
      <c r="E70" s="1065"/>
      <c r="F70" s="373" t="s">
        <v>454</v>
      </c>
      <c r="G70" s="373" t="s">
        <v>657</v>
      </c>
      <c r="H70" s="373"/>
      <c r="I70" s="373" t="s">
        <v>657</v>
      </c>
      <c r="J70" s="374"/>
      <c r="K70" s="373"/>
      <c r="L70" s="374">
        <v>84.1</v>
      </c>
      <c r="M70" s="373"/>
      <c r="N70" s="375"/>
      <c r="V70" s="361"/>
      <c r="W70" s="367"/>
      <c r="X70" s="367"/>
      <c r="AB70" s="335" t="s">
        <v>656</v>
      </c>
      <c r="AD70" s="367"/>
    </row>
    <row r="71" spans="1:30" s="332" customFormat="1" ht="12" x14ac:dyDescent="0.2">
      <c r="A71" s="379"/>
      <c r="B71" s="380"/>
      <c r="C71" s="1068" t="s">
        <v>459</v>
      </c>
      <c r="D71" s="1068"/>
      <c r="E71" s="1068"/>
      <c r="F71" s="364"/>
      <c r="G71" s="364"/>
      <c r="H71" s="364"/>
      <c r="I71" s="364"/>
      <c r="J71" s="365"/>
      <c r="K71" s="364"/>
      <c r="L71" s="365">
        <v>1813.25</v>
      </c>
      <c r="M71" s="376"/>
      <c r="N71" s="366"/>
      <c r="V71" s="361"/>
      <c r="W71" s="367"/>
      <c r="X71" s="367"/>
      <c r="AD71" s="367" t="s">
        <v>459</v>
      </c>
    </row>
    <row r="72" spans="1:30" s="332" customFormat="1" ht="22.5" x14ac:dyDescent="0.2">
      <c r="A72" s="362" t="s">
        <v>439</v>
      </c>
      <c r="B72" s="363" t="s">
        <v>5753</v>
      </c>
      <c r="C72" s="1068" t="s">
        <v>5754</v>
      </c>
      <c r="D72" s="1068"/>
      <c r="E72" s="1068"/>
      <c r="F72" s="364" t="s">
        <v>644</v>
      </c>
      <c r="G72" s="364"/>
      <c r="H72" s="364"/>
      <c r="I72" s="364" t="s">
        <v>5755</v>
      </c>
      <c r="J72" s="365">
        <v>151.28</v>
      </c>
      <c r="K72" s="364"/>
      <c r="L72" s="365">
        <v>76701.990000000005</v>
      </c>
      <c r="M72" s="364"/>
      <c r="N72" s="366"/>
      <c r="V72" s="361"/>
      <c r="W72" s="367"/>
      <c r="X72" s="367" t="s">
        <v>5754</v>
      </c>
      <c r="AD72" s="367"/>
    </row>
    <row r="73" spans="1:30" s="332" customFormat="1" ht="12" x14ac:dyDescent="0.2">
      <c r="A73" s="379"/>
      <c r="B73" s="380"/>
      <c r="C73" s="340" t="s">
        <v>5756</v>
      </c>
      <c r="D73" s="385"/>
      <c r="E73" s="385"/>
      <c r="F73" s="386"/>
      <c r="G73" s="386"/>
      <c r="H73" s="386"/>
      <c r="I73" s="386"/>
      <c r="J73" s="387"/>
      <c r="K73" s="386"/>
      <c r="L73" s="387"/>
      <c r="M73" s="388"/>
      <c r="N73" s="389"/>
      <c r="V73" s="361"/>
      <c r="W73" s="367"/>
      <c r="X73" s="367"/>
      <c r="AD73" s="367"/>
    </row>
    <row r="74" spans="1:30" s="332" customFormat="1" ht="12" x14ac:dyDescent="0.2">
      <c r="A74" s="368"/>
      <c r="B74" s="369"/>
      <c r="C74" s="1065" t="s">
        <v>5757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67"/>
      <c r="Y74" s="335" t="s">
        <v>5757</v>
      </c>
      <c r="AD74" s="367"/>
    </row>
    <row r="75" spans="1:30" s="332" customFormat="1" ht="22.5" x14ac:dyDescent="0.2">
      <c r="A75" s="362" t="s">
        <v>472</v>
      </c>
      <c r="B75" s="363" t="s">
        <v>5758</v>
      </c>
      <c r="C75" s="1068" t="s">
        <v>5759</v>
      </c>
      <c r="D75" s="1068"/>
      <c r="E75" s="1068"/>
      <c r="F75" s="364" t="s">
        <v>644</v>
      </c>
      <c r="G75" s="364"/>
      <c r="H75" s="364"/>
      <c r="I75" s="364" t="s">
        <v>481</v>
      </c>
      <c r="J75" s="365"/>
      <c r="K75" s="364"/>
      <c r="L75" s="365"/>
      <c r="M75" s="364"/>
      <c r="N75" s="366"/>
      <c r="V75" s="361"/>
      <c r="W75" s="367"/>
      <c r="X75" s="367" t="s">
        <v>5759</v>
      </c>
      <c r="AD75" s="367"/>
    </row>
    <row r="76" spans="1:30" s="332" customFormat="1" ht="33.75" x14ac:dyDescent="0.2">
      <c r="A76" s="370"/>
      <c r="B76" s="371" t="s">
        <v>430</v>
      </c>
      <c r="C76" s="1065" t="s">
        <v>431</v>
      </c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72"/>
      <c r="V76" s="361"/>
      <c r="W76" s="367"/>
      <c r="X76" s="367"/>
      <c r="Z76" s="335" t="s">
        <v>431</v>
      </c>
      <c r="AD76" s="367"/>
    </row>
    <row r="77" spans="1:30" s="332" customFormat="1" ht="12" x14ac:dyDescent="0.2">
      <c r="A77" s="372"/>
      <c r="B77" s="371" t="s">
        <v>423</v>
      </c>
      <c r="C77" s="1065" t="s">
        <v>432</v>
      </c>
      <c r="D77" s="1065"/>
      <c r="E77" s="1065"/>
      <c r="F77" s="373"/>
      <c r="G77" s="373"/>
      <c r="H77" s="373"/>
      <c r="I77" s="373"/>
      <c r="J77" s="374">
        <v>6.19</v>
      </c>
      <c r="K77" s="373" t="s">
        <v>436</v>
      </c>
      <c r="L77" s="374">
        <v>54.16</v>
      </c>
      <c r="M77" s="373"/>
      <c r="N77" s="375"/>
      <c r="V77" s="361"/>
      <c r="W77" s="367"/>
      <c r="X77" s="367"/>
      <c r="AA77" s="335" t="s">
        <v>432</v>
      </c>
      <c r="AD77" s="367"/>
    </row>
    <row r="78" spans="1:30" s="332" customFormat="1" ht="12" x14ac:dyDescent="0.2">
      <c r="A78" s="372"/>
      <c r="B78" s="371" t="s">
        <v>434</v>
      </c>
      <c r="C78" s="1065" t="s">
        <v>435</v>
      </c>
      <c r="D78" s="1065"/>
      <c r="E78" s="1065"/>
      <c r="F78" s="373"/>
      <c r="G78" s="373"/>
      <c r="H78" s="373"/>
      <c r="I78" s="373"/>
      <c r="J78" s="374">
        <v>8.1</v>
      </c>
      <c r="K78" s="373" t="s">
        <v>436</v>
      </c>
      <c r="L78" s="374">
        <v>70.88</v>
      </c>
      <c r="M78" s="373"/>
      <c r="N78" s="375"/>
      <c r="V78" s="361"/>
      <c r="W78" s="367"/>
      <c r="X78" s="367"/>
      <c r="AA78" s="335" t="s">
        <v>435</v>
      </c>
      <c r="AD78" s="367"/>
    </row>
    <row r="79" spans="1:30" s="332" customFormat="1" ht="12" x14ac:dyDescent="0.2">
      <c r="A79" s="372"/>
      <c r="B79" s="371" t="s">
        <v>437</v>
      </c>
      <c r="C79" s="1065" t="s">
        <v>438</v>
      </c>
      <c r="D79" s="1065"/>
      <c r="E79" s="1065"/>
      <c r="F79" s="373"/>
      <c r="G79" s="373"/>
      <c r="H79" s="373"/>
      <c r="I79" s="373"/>
      <c r="J79" s="374">
        <v>0.81</v>
      </c>
      <c r="K79" s="373" t="s">
        <v>436</v>
      </c>
      <c r="L79" s="374">
        <v>7.09</v>
      </c>
      <c r="M79" s="373"/>
      <c r="N79" s="375"/>
      <c r="V79" s="361"/>
      <c r="W79" s="367"/>
      <c r="X79" s="367"/>
      <c r="AA79" s="335" t="s">
        <v>438</v>
      </c>
      <c r="AD79" s="367"/>
    </row>
    <row r="80" spans="1:30" s="332" customFormat="1" ht="12" x14ac:dyDescent="0.2">
      <c r="A80" s="372"/>
      <c r="B80" s="371" t="s">
        <v>439</v>
      </c>
      <c r="C80" s="1065" t="s">
        <v>440</v>
      </c>
      <c r="D80" s="1065"/>
      <c r="E80" s="1065"/>
      <c r="F80" s="373"/>
      <c r="G80" s="373"/>
      <c r="H80" s="373"/>
      <c r="I80" s="373"/>
      <c r="J80" s="374">
        <v>0.37</v>
      </c>
      <c r="K80" s="373"/>
      <c r="L80" s="374">
        <v>2.59</v>
      </c>
      <c r="M80" s="373"/>
      <c r="N80" s="375"/>
      <c r="V80" s="361"/>
      <c r="W80" s="367"/>
      <c r="X80" s="367"/>
      <c r="AA80" s="335" t="s">
        <v>440</v>
      </c>
      <c r="AD80" s="367"/>
    </row>
    <row r="81" spans="1:31" s="332" customFormat="1" ht="22.5" x14ac:dyDescent="0.2">
      <c r="A81" s="368"/>
      <c r="B81" s="381" t="s">
        <v>2298</v>
      </c>
      <c r="C81" s="1076" t="s">
        <v>2299</v>
      </c>
      <c r="D81" s="1076"/>
      <c r="E81" s="1076"/>
      <c r="F81" s="382" t="s">
        <v>644</v>
      </c>
      <c r="G81" s="382" t="s">
        <v>2227</v>
      </c>
      <c r="H81" s="382"/>
      <c r="I81" s="382" t="s">
        <v>5760</v>
      </c>
      <c r="J81" s="371"/>
      <c r="K81" s="373"/>
      <c r="L81" s="374"/>
      <c r="M81" s="373"/>
      <c r="N81" s="383"/>
      <c r="V81" s="361"/>
      <c r="W81" s="367"/>
      <c r="X81" s="367"/>
      <c r="AD81" s="367"/>
      <c r="AE81" s="384" t="s">
        <v>2299</v>
      </c>
    </row>
    <row r="82" spans="1:31" s="332" customFormat="1" ht="12" x14ac:dyDescent="0.2">
      <c r="A82" s="372"/>
      <c r="B82" s="371"/>
      <c r="C82" s="1065" t="s">
        <v>443</v>
      </c>
      <c r="D82" s="1065"/>
      <c r="E82" s="1065"/>
      <c r="F82" s="373" t="s">
        <v>444</v>
      </c>
      <c r="G82" s="373" t="s">
        <v>661</v>
      </c>
      <c r="H82" s="373" t="s">
        <v>436</v>
      </c>
      <c r="I82" s="373" t="s">
        <v>5761</v>
      </c>
      <c r="J82" s="374"/>
      <c r="K82" s="373"/>
      <c r="L82" s="374"/>
      <c r="M82" s="373"/>
      <c r="N82" s="375"/>
      <c r="V82" s="361"/>
      <c r="W82" s="367"/>
      <c r="X82" s="367"/>
      <c r="AB82" s="335" t="s">
        <v>443</v>
      </c>
      <c r="AD82" s="367"/>
      <c r="AE82" s="384"/>
    </row>
    <row r="83" spans="1:31" s="332" customFormat="1" ht="12" x14ac:dyDescent="0.2">
      <c r="A83" s="372"/>
      <c r="B83" s="371"/>
      <c r="C83" s="1065" t="s">
        <v>447</v>
      </c>
      <c r="D83" s="1065"/>
      <c r="E83" s="1065"/>
      <c r="F83" s="373" t="s">
        <v>444</v>
      </c>
      <c r="G83" s="373" t="s">
        <v>2553</v>
      </c>
      <c r="H83" s="373" t="s">
        <v>436</v>
      </c>
      <c r="I83" s="373" t="s">
        <v>5762</v>
      </c>
      <c r="J83" s="374"/>
      <c r="K83" s="373"/>
      <c r="L83" s="374"/>
      <c r="M83" s="373"/>
      <c r="N83" s="375"/>
      <c r="V83" s="361"/>
      <c r="W83" s="367"/>
      <c r="X83" s="367"/>
      <c r="AB83" s="335" t="s">
        <v>447</v>
      </c>
      <c r="AD83" s="367"/>
      <c r="AE83" s="384"/>
    </row>
    <row r="84" spans="1:31" s="332" customFormat="1" ht="12" x14ac:dyDescent="0.2">
      <c r="A84" s="372"/>
      <c r="B84" s="371"/>
      <c r="C84" s="1077" t="s">
        <v>450</v>
      </c>
      <c r="D84" s="1077"/>
      <c r="E84" s="1077"/>
      <c r="F84" s="376"/>
      <c r="G84" s="376"/>
      <c r="H84" s="376"/>
      <c r="I84" s="376"/>
      <c r="J84" s="377">
        <v>14.66</v>
      </c>
      <c r="K84" s="376"/>
      <c r="L84" s="377">
        <v>127.63</v>
      </c>
      <c r="M84" s="376"/>
      <c r="N84" s="378"/>
      <c r="V84" s="361"/>
      <c r="W84" s="367"/>
      <c r="X84" s="367"/>
      <c r="AC84" s="335" t="s">
        <v>450</v>
      </c>
      <c r="AD84" s="367"/>
      <c r="AE84" s="384"/>
    </row>
    <row r="85" spans="1:31" s="332" customFormat="1" ht="12" x14ac:dyDescent="0.2">
      <c r="A85" s="372"/>
      <c r="B85" s="371"/>
      <c r="C85" s="1065" t="s">
        <v>451</v>
      </c>
      <c r="D85" s="1065"/>
      <c r="E85" s="1065"/>
      <c r="F85" s="373"/>
      <c r="G85" s="373"/>
      <c r="H85" s="373"/>
      <c r="I85" s="373"/>
      <c r="J85" s="374"/>
      <c r="K85" s="373"/>
      <c r="L85" s="374">
        <v>61.25</v>
      </c>
      <c r="M85" s="373"/>
      <c r="N85" s="375"/>
      <c r="V85" s="361"/>
      <c r="W85" s="367"/>
      <c r="X85" s="367"/>
      <c r="AB85" s="335" t="s">
        <v>451</v>
      </c>
      <c r="AD85" s="367"/>
      <c r="AE85" s="384"/>
    </row>
    <row r="86" spans="1:31" s="332" customFormat="1" ht="22.5" x14ac:dyDescent="0.2">
      <c r="A86" s="372"/>
      <c r="B86" s="371" t="s">
        <v>1245</v>
      </c>
      <c r="C86" s="1065" t="s">
        <v>1246</v>
      </c>
      <c r="D86" s="1065"/>
      <c r="E86" s="1065"/>
      <c r="F86" s="373" t="s">
        <v>454</v>
      </c>
      <c r="G86" s="373" t="s">
        <v>1169</v>
      </c>
      <c r="H86" s="373"/>
      <c r="I86" s="373" t="s">
        <v>1169</v>
      </c>
      <c r="J86" s="374"/>
      <c r="K86" s="373"/>
      <c r="L86" s="374">
        <v>67.38</v>
      </c>
      <c r="M86" s="373"/>
      <c r="N86" s="375"/>
      <c r="V86" s="361"/>
      <c r="W86" s="367"/>
      <c r="X86" s="367"/>
      <c r="AB86" s="335" t="s">
        <v>1246</v>
      </c>
      <c r="AD86" s="367"/>
      <c r="AE86" s="384"/>
    </row>
    <row r="87" spans="1:31" s="332" customFormat="1" ht="22.5" x14ac:dyDescent="0.2">
      <c r="A87" s="372"/>
      <c r="B87" s="371" t="s">
        <v>1247</v>
      </c>
      <c r="C87" s="1065" t="s">
        <v>1248</v>
      </c>
      <c r="D87" s="1065"/>
      <c r="E87" s="1065"/>
      <c r="F87" s="373" t="s">
        <v>454</v>
      </c>
      <c r="G87" s="373" t="s">
        <v>959</v>
      </c>
      <c r="H87" s="373"/>
      <c r="I87" s="373" t="s">
        <v>959</v>
      </c>
      <c r="J87" s="374"/>
      <c r="K87" s="373"/>
      <c r="L87" s="374">
        <v>42.26</v>
      </c>
      <c r="M87" s="373"/>
      <c r="N87" s="375"/>
      <c r="V87" s="361"/>
      <c r="W87" s="367"/>
      <c r="X87" s="367"/>
      <c r="AB87" s="335" t="s">
        <v>1248</v>
      </c>
      <c r="AD87" s="367"/>
      <c r="AE87" s="384"/>
    </row>
    <row r="88" spans="1:31" s="332" customFormat="1" ht="12" x14ac:dyDescent="0.2">
      <c r="A88" s="379"/>
      <c r="B88" s="380"/>
      <c r="C88" s="1068" t="s">
        <v>459</v>
      </c>
      <c r="D88" s="1068"/>
      <c r="E88" s="1068"/>
      <c r="F88" s="364"/>
      <c r="G88" s="364"/>
      <c r="H88" s="364"/>
      <c r="I88" s="364"/>
      <c r="J88" s="365"/>
      <c r="K88" s="364"/>
      <c r="L88" s="365">
        <v>237.27</v>
      </c>
      <c r="M88" s="376"/>
      <c r="N88" s="366"/>
      <c r="V88" s="361"/>
      <c r="W88" s="367"/>
      <c r="X88" s="367"/>
      <c r="AD88" s="367" t="s">
        <v>459</v>
      </c>
      <c r="AE88" s="384"/>
    </row>
    <row r="89" spans="1:31" s="332" customFormat="1" ht="33.75" x14ac:dyDescent="0.2">
      <c r="A89" s="362" t="s">
        <v>476</v>
      </c>
      <c r="B89" s="363" t="s">
        <v>4994</v>
      </c>
      <c r="C89" s="1068" t="s">
        <v>5763</v>
      </c>
      <c r="D89" s="1068"/>
      <c r="E89" s="1068"/>
      <c r="F89" s="364" t="s">
        <v>660</v>
      </c>
      <c r="G89" s="364"/>
      <c r="H89" s="364"/>
      <c r="I89" s="364" t="s">
        <v>2647</v>
      </c>
      <c r="J89" s="365"/>
      <c r="K89" s="364"/>
      <c r="L89" s="365"/>
      <c r="M89" s="364"/>
      <c r="N89" s="366"/>
      <c r="V89" s="361"/>
      <c r="W89" s="367"/>
      <c r="X89" s="367" t="s">
        <v>5763</v>
      </c>
      <c r="AD89" s="367"/>
      <c r="AE89" s="384"/>
    </row>
    <row r="90" spans="1:31" s="332" customFormat="1" ht="12" x14ac:dyDescent="0.2">
      <c r="A90" s="368"/>
      <c r="B90" s="369"/>
      <c r="C90" s="1065" t="s">
        <v>5764</v>
      </c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72"/>
      <c r="V90" s="361"/>
      <c r="W90" s="367"/>
      <c r="X90" s="367"/>
      <c r="Y90" s="335" t="s">
        <v>5764</v>
      </c>
      <c r="AD90" s="367"/>
      <c r="AE90" s="384"/>
    </row>
    <row r="91" spans="1:31" s="332" customFormat="1" ht="33.75" x14ac:dyDescent="0.2">
      <c r="A91" s="370"/>
      <c r="B91" s="371" t="s">
        <v>430</v>
      </c>
      <c r="C91" s="1065" t="s">
        <v>431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X91" s="367"/>
      <c r="Z91" s="335" t="s">
        <v>431</v>
      </c>
      <c r="AD91" s="367"/>
      <c r="AE91" s="384"/>
    </row>
    <row r="92" spans="1:31" s="332" customFormat="1" ht="12" x14ac:dyDescent="0.2">
      <c r="A92" s="372"/>
      <c r="B92" s="371" t="s">
        <v>423</v>
      </c>
      <c r="C92" s="1065" t="s">
        <v>432</v>
      </c>
      <c r="D92" s="1065"/>
      <c r="E92" s="1065"/>
      <c r="F92" s="373"/>
      <c r="G92" s="373"/>
      <c r="H92" s="373"/>
      <c r="I92" s="373"/>
      <c r="J92" s="374">
        <v>663.75</v>
      </c>
      <c r="K92" s="373" t="s">
        <v>436</v>
      </c>
      <c r="L92" s="374">
        <v>854.58</v>
      </c>
      <c r="M92" s="373"/>
      <c r="N92" s="375"/>
      <c r="V92" s="361"/>
      <c r="W92" s="367"/>
      <c r="X92" s="367"/>
      <c r="AA92" s="335" t="s">
        <v>432</v>
      </c>
      <c r="AD92" s="367"/>
      <c r="AE92" s="384"/>
    </row>
    <row r="93" spans="1:31" s="332" customFormat="1" ht="12" x14ac:dyDescent="0.2">
      <c r="A93" s="372"/>
      <c r="B93" s="371"/>
      <c r="C93" s="1065" t="s">
        <v>443</v>
      </c>
      <c r="D93" s="1065"/>
      <c r="E93" s="1065"/>
      <c r="F93" s="373" t="s">
        <v>444</v>
      </c>
      <c r="G93" s="373" t="s">
        <v>4998</v>
      </c>
      <c r="H93" s="373" t="s">
        <v>436</v>
      </c>
      <c r="I93" s="373" t="s">
        <v>5765</v>
      </c>
      <c r="J93" s="374"/>
      <c r="K93" s="373"/>
      <c r="L93" s="374"/>
      <c r="M93" s="373"/>
      <c r="N93" s="375"/>
      <c r="V93" s="361"/>
      <c r="W93" s="367"/>
      <c r="X93" s="367"/>
      <c r="AB93" s="335" t="s">
        <v>443</v>
      </c>
      <c r="AD93" s="367"/>
      <c r="AE93" s="384"/>
    </row>
    <row r="94" spans="1:31" s="332" customFormat="1" ht="12" x14ac:dyDescent="0.2">
      <c r="A94" s="372"/>
      <c r="B94" s="371"/>
      <c r="C94" s="1077" t="s">
        <v>450</v>
      </c>
      <c r="D94" s="1077"/>
      <c r="E94" s="1077"/>
      <c r="F94" s="376"/>
      <c r="G94" s="376"/>
      <c r="H94" s="376"/>
      <c r="I94" s="376"/>
      <c r="J94" s="377">
        <v>663.75</v>
      </c>
      <c r="K94" s="376"/>
      <c r="L94" s="377">
        <v>854.58</v>
      </c>
      <c r="M94" s="376"/>
      <c r="N94" s="378"/>
      <c r="V94" s="361"/>
      <c r="W94" s="367"/>
      <c r="X94" s="367"/>
      <c r="AC94" s="335" t="s">
        <v>450</v>
      </c>
      <c r="AD94" s="367"/>
      <c r="AE94" s="384"/>
    </row>
    <row r="95" spans="1:31" s="332" customFormat="1" ht="12" x14ac:dyDescent="0.2">
      <c r="A95" s="372"/>
      <c r="B95" s="371"/>
      <c r="C95" s="1065" t="s">
        <v>451</v>
      </c>
      <c r="D95" s="1065"/>
      <c r="E95" s="1065"/>
      <c r="F95" s="373"/>
      <c r="G95" s="373"/>
      <c r="H95" s="373"/>
      <c r="I95" s="373"/>
      <c r="J95" s="374"/>
      <c r="K95" s="373"/>
      <c r="L95" s="374">
        <v>854.58</v>
      </c>
      <c r="M95" s="373"/>
      <c r="N95" s="375"/>
      <c r="V95" s="361"/>
      <c r="W95" s="367"/>
      <c r="X95" s="367"/>
      <c r="AB95" s="335" t="s">
        <v>451</v>
      </c>
      <c r="AD95" s="367"/>
      <c r="AE95" s="384"/>
    </row>
    <row r="96" spans="1:31" s="332" customFormat="1" ht="22.5" x14ac:dyDescent="0.2">
      <c r="A96" s="372"/>
      <c r="B96" s="371" t="s">
        <v>668</v>
      </c>
      <c r="C96" s="1065" t="s">
        <v>669</v>
      </c>
      <c r="D96" s="1065"/>
      <c r="E96" s="1065"/>
      <c r="F96" s="373" t="s">
        <v>454</v>
      </c>
      <c r="G96" s="373" t="s">
        <v>670</v>
      </c>
      <c r="H96" s="373"/>
      <c r="I96" s="373" t="s">
        <v>670</v>
      </c>
      <c r="J96" s="374"/>
      <c r="K96" s="373"/>
      <c r="L96" s="374">
        <v>760.58</v>
      </c>
      <c r="M96" s="373"/>
      <c r="N96" s="375"/>
      <c r="V96" s="361"/>
      <c r="W96" s="367"/>
      <c r="X96" s="367"/>
      <c r="AB96" s="335" t="s">
        <v>669</v>
      </c>
      <c r="AD96" s="367"/>
      <c r="AE96" s="384"/>
    </row>
    <row r="97" spans="1:33" s="332" customFormat="1" ht="22.5" x14ac:dyDescent="0.2">
      <c r="A97" s="372"/>
      <c r="B97" s="371" t="s">
        <v>671</v>
      </c>
      <c r="C97" s="1065" t="s">
        <v>672</v>
      </c>
      <c r="D97" s="1065"/>
      <c r="E97" s="1065"/>
      <c r="F97" s="373" t="s">
        <v>454</v>
      </c>
      <c r="G97" s="373" t="s">
        <v>673</v>
      </c>
      <c r="H97" s="373"/>
      <c r="I97" s="373" t="s">
        <v>673</v>
      </c>
      <c r="J97" s="374"/>
      <c r="K97" s="373"/>
      <c r="L97" s="374">
        <v>341.83</v>
      </c>
      <c r="M97" s="373"/>
      <c r="N97" s="375"/>
      <c r="V97" s="361"/>
      <c r="W97" s="367"/>
      <c r="X97" s="367"/>
      <c r="AB97" s="335" t="s">
        <v>672</v>
      </c>
      <c r="AD97" s="367"/>
      <c r="AE97" s="384"/>
    </row>
    <row r="98" spans="1:33" s="332" customFormat="1" ht="12" x14ac:dyDescent="0.2">
      <c r="A98" s="379"/>
      <c r="B98" s="380"/>
      <c r="C98" s="1068" t="s">
        <v>459</v>
      </c>
      <c r="D98" s="1068"/>
      <c r="E98" s="1068"/>
      <c r="F98" s="364"/>
      <c r="G98" s="364"/>
      <c r="H98" s="364"/>
      <c r="I98" s="364"/>
      <c r="J98" s="365"/>
      <c r="K98" s="364"/>
      <c r="L98" s="365">
        <v>1956.99</v>
      </c>
      <c r="M98" s="376"/>
      <c r="N98" s="366"/>
      <c r="V98" s="361"/>
      <c r="W98" s="367"/>
      <c r="X98" s="367"/>
      <c r="AD98" s="367" t="s">
        <v>459</v>
      </c>
      <c r="AE98" s="384"/>
    </row>
    <row r="99" spans="1:33" s="332" customFormat="1" ht="22.5" x14ac:dyDescent="0.2">
      <c r="A99" s="362" t="s">
        <v>481</v>
      </c>
      <c r="B99" s="363" t="s">
        <v>5766</v>
      </c>
      <c r="C99" s="1068" t="s">
        <v>5767</v>
      </c>
      <c r="D99" s="1068"/>
      <c r="E99" s="1068"/>
      <c r="F99" s="364" t="s">
        <v>644</v>
      </c>
      <c r="G99" s="364"/>
      <c r="H99" s="364"/>
      <c r="I99" s="364" t="s">
        <v>1241</v>
      </c>
      <c r="J99" s="365">
        <v>70</v>
      </c>
      <c r="K99" s="364"/>
      <c r="L99" s="365">
        <v>8470</v>
      </c>
      <c r="M99" s="364"/>
      <c r="N99" s="366"/>
      <c r="V99" s="361"/>
      <c r="W99" s="367"/>
      <c r="X99" s="367" t="s">
        <v>5767</v>
      </c>
      <c r="AD99" s="367"/>
      <c r="AE99" s="384"/>
    </row>
    <row r="100" spans="1:33" s="332" customFormat="1" ht="12" x14ac:dyDescent="0.2">
      <c r="A100" s="379"/>
      <c r="B100" s="380"/>
      <c r="C100" s="340" t="s">
        <v>462</v>
      </c>
      <c r="D100" s="385"/>
      <c r="E100" s="385"/>
      <c r="F100" s="386"/>
      <c r="G100" s="386"/>
      <c r="H100" s="386"/>
      <c r="I100" s="386"/>
      <c r="J100" s="387"/>
      <c r="K100" s="386"/>
      <c r="L100" s="387"/>
      <c r="M100" s="388"/>
      <c r="N100" s="389"/>
      <c r="V100" s="361"/>
      <c r="W100" s="367"/>
      <c r="X100" s="367"/>
      <c r="AD100" s="367"/>
      <c r="AE100" s="384"/>
    </row>
    <row r="101" spans="1:33" s="332" customFormat="1" ht="12" x14ac:dyDescent="0.2">
      <c r="A101" s="368"/>
      <c r="B101" s="369"/>
      <c r="C101" s="1065" t="s">
        <v>5768</v>
      </c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72"/>
      <c r="V101" s="361"/>
      <c r="W101" s="367"/>
      <c r="X101" s="367"/>
      <c r="Y101" s="335" t="s">
        <v>5768</v>
      </c>
      <c r="AD101" s="367"/>
      <c r="AE101" s="384"/>
    </row>
    <row r="102" spans="1:33" s="332" customFormat="1" ht="1.5" customHeight="1" x14ac:dyDescent="0.2">
      <c r="A102" s="386"/>
      <c r="B102" s="380"/>
      <c r="C102" s="380"/>
      <c r="D102" s="380"/>
      <c r="E102" s="380"/>
      <c r="F102" s="386"/>
      <c r="G102" s="386"/>
      <c r="H102" s="386"/>
      <c r="I102" s="386"/>
      <c r="J102" s="390"/>
      <c r="K102" s="386"/>
      <c r="L102" s="390"/>
      <c r="M102" s="373"/>
      <c r="N102" s="390"/>
      <c r="V102" s="361"/>
      <c r="W102" s="367"/>
      <c r="X102" s="367"/>
      <c r="AD102" s="367"/>
      <c r="AE102" s="384"/>
    </row>
    <row r="103" spans="1:33" s="332" customFormat="1" ht="12" x14ac:dyDescent="0.2">
      <c r="A103" s="391"/>
      <c r="B103" s="392"/>
      <c r="C103" s="1068" t="s">
        <v>4698</v>
      </c>
      <c r="D103" s="1068"/>
      <c r="E103" s="1068"/>
      <c r="F103" s="1068"/>
      <c r="G103" s="1068"/>
      <c r="H103" s="1068"/>
      <c r="I103" s="1068"/>
      <c r="J103" s="1068"/>
      <c r="K103" s="1068"/>
      <c r="L103" s="393"/>
      <c r="M103" s="394"/>
      <c r="N103" s="395"/>
      <c r="V103" s="361"/>
      <c r="W103" s="367"/>
      <c r="X103" s="367"/>
      <c r="AD103" s="367"/>
      <c r="AE103" s="384"/>
      <c r="AF103" s="367" t="s">
        <v>4698</v>
      </c>
    </row>
    <row r="104" spans="1:33" s="332" customFormat="1" ht="12" x14ac:dyDescent="0.2">
      <c r="A104" s="396"/>
      <c r="B104" s="371"/>
      <c r="C104" s="1065" t="s">
        <v>512</v>
      </c>
      <c r="D104" s="1065"/>
      <c r="E104" s="1065"/>
      <c r="F104" s="1065"/>
      <c r="G104" s="1065"/>
      <c r="H104" s="1065"/>
      <c r="I104" s="1065"/>
      <c r="J104" s="1065"/>
      <c r="K104" s="1065"/>
      <c r="L104" s="397">
        <v>88156.72</v>
      </c>
      <c r="M104" s="398"/>
      <c r="N104" s="399"/>
      <c r="V104" s="361"/>
      <c r="W104" s="367"/>
      <c r="X104" s="367"/>
      <c r="AD104" s="367"/>
      <c r="AE104" s="384"/>
      <c r="AF104" s="367"/>
      <c r="AG104" s="335" t="s">
        <v>512</v>
      </c>
    </row>
    <row r="105" spans="1:33" s="332" customFormat="1" ht="12" x14ac:dyDescent="0.2">
      <c r="A105" s="396"/>
      <c r="B105" s="371"/>
      <c r="C105" s="1065" t="s">
        <v>513</v>
      </c>
      <c r="D105" s="1065"/>
      <c r="E105" s="1065"/>
      <c r="F105" s="1065"/>
      <c r="G105" s="1065"/>
      <c r="H105" s="1065"/>
      <c r="I105" s="1065"/>
      <c r="J105" s="1065"/>
      <c r="K105" s="1065"/>
      <c r="L105" s="397"/>
      <c r="M105" s="398"/>
      <c r="N105" s="399"/>
      <c r="V105" s="361"/>
      <c r="W105" s="367"/>
      <c r="X105" s="367"/>
      <c r="AD105" s="367"/>
      <c r="AE105" s="384"/>
      <c r="AF105" s="367"/>
      <c r="AG105" s="335" t="s">
        <v>513</v>
      </c>
    </row>
    <row r="106" spans="1:33" s="332" customFormat="1" ht="12" x14ac:dyDescent="0.2">
      <c r="A106" s="396"/>
      <c r="B106" s="371"/>
      <c r="C106" s="1065" t="s">
        <v>514</v>
      </c>
      <c r="D106" s="1065"/>
      <c r="E106" s="1065"/>
      <c r="F106" s="1065"/>
      <c r="G106" s="1065"/>
      <c r="H106" s="1065"/>
      <c r="I106" s="1065"/>
      <c r="J106" s="1065"/>
      <c r="K106" s="1065"/>
      <c r="L106" s="397">
        <v>1350.3</v>
      </c>
      <c r="M106" s="398"/>
      <c r="N106" s="399"/>
      <c r="V106" s="361"/>
      <c r="W106" s="367"/>
      <c r="X106" s="367"/>
      <c r="AD106" s="367"/>
      <c r="AE106" s="384"/>
      <c r="AF106" s="367"/>
      <c r="AG106" s="335" t="s">
        <v>514</v>
      </c>
    </row>
    <row r="107" spans="1:33" s="332" customFormat="1" ht="12" x14ac:dyDescent="0.2">
      <c r="A107" s="396"/>
      <c r="B107" s="371"/>
      <c r="C107" s="1065" t="s">
        <v>515</v>
      </c>
      <c r="D107" s="1065"/>
      <c r="E107" s="1065"/>
      <c r="F107" s="1065"/>
      <c r="G107" s="1065"/>
      <c r="H107" s="1065"/>
      <c r="I107" s="1065"/>
      <c r="J107" s="1065"/>
      <c r="K107" s="1065"/>
      <c r="L107" s="397">
        <v>1631.84</v>
      </c>
      <c r="M107" s="398"/>
      <c r="N107" s="399"/>
      <c r="V107" s="361"/>
      <c r="W107" s="367"/>
      <c r="X107" s="367"/>
      <c r="AD107" s="367"/>
      <c r="AE107" s="384"/>
      <c r="AF107" s="367"/>
      <c r="AG107" s="335" t="s">
        <v>515</v>
      </c>
    </row>
    <row r="108" spans="1:33" s="332" customFormat="1" ht="12" x14ac:dyDescent="0.2">
      <c r="A108" s="396"/>
      <c r="B108" s="371"/>
      <c r="C108" s="1065" t="s">
        <v>516</v>
      </c>
      <c r="D108" s="1065"/>
      <c r="E108" s="1065"/>
      <c r="F108" s="1065"/>
      <c r="G108" s="1065"/>
      <c r="H108" s="1065"/>
      <c r="I108" s="1065"/>
      <c r="J108" s="1065"/>
      <c r="K108" s="1065"/>
      <c r="L108" s="397">
        <v>189.91</v>
      </c>
      <c r="M108" s="398"/>
      <c r="N108" s="399"/>
      <c r="V108" s="361"/>
      <c r="W108" s="367"/>
      <c r="X108" s="367"/>
      <c r="AD108" s="367"/>
      <c r="AE108" s="384"/>
      <c r="AF108" s="367"/>
      <c r="AG108" s="335" t="s">
        <v>516</v>
      </c>
    </row>
    <row r="109" spans="1:33" s="332" customFormat="1" ht="12" x14ac:dyDescent="0.2">
      <c r="A109" s="396"/>
      <c r="B109" s="371"/>
      <c r="C109" s="1065" t="s">
        <v>517</v>
      </c>
      <c r="D109" s="1065"/>
      <c r="E109" s="1065"/>
      <c r="F109" s="1065"/>
      <c r="G109" s="1065"/>
      <c r="H109" s="1065"/>
      <c r="I109" s="1065"/>
      <c r="J109" s="1065"/>
      <c r="K109" s="1065"/>
      <c r="L109" s="397">
        <v>85174.58</v>
      </c>
      <c r="M109" s="398"/>
      <c r="N109" s="399"/>
      <c r="V109" s="361"/>
      <c r="W109" s="367"/>
      <c r="X109" s="367"/>
      <c r="AD109" s="367"/>
      <c r="AE109" s="384"/>
      <c r="AF109" s="367"/>
      <c r="AG109" s="335" t="s">
        <v>517</v>
      </c>
    </row>
    <row r="110" spans="1:33" s="332" customFormat="1" ht="12" x14ac:dyDescent="0.2">
      <c r="A110" s="396"/>
      <c r="B110" s="371"/>
      <c r="C110" s="1065" t="s">
        <v>518</v>
      </c>
      <c r="D110" s="1065"/>
      <c r="E110" s="1065"/>
      <c r="F110" s="1065"/>
      <c r="G110" s="1065"/>
      <c r="H110" s="1065"/>
      <c r="I110" s="1065"/>
      <c r="J110" s="1065"/>
      <c r="K110" s="1065"/>
      <c r="L110" s="397">
        <v>90191</v>
      </c>
      <c r="M110" s="398"/>
      <c r="N110" s="399"/>
      <c r="V110" s="361"/>
      <c r="W110" s="367"/>
      <c r="X110" s="367"/>
      <c r="AD110" s="367"/>
      <c r="AE110" s="384"/>
      <c r="AF110" s="367"/>
      <c r="AG110" s="335" t="s">
        <v>518</v>
      </c>
    </row>
    <row r="111" spans="1:33" s="332" customFormat="1" ht="12" x14ac:dyDescent="0.2">
      <c r="A111" s="396"/>
      <c r="B111" s="371"/>
      <c r="C111" s="1065" t="s">
        <v>513</v>
      </c>
      <c r="D111" s="1065"/>
      <c r="E111" s="1065"/>
      <c r="F111" s="1065"/>
      <c r="G111" s="1065"/>
      <c r="H111" s="1065"/>
      <c r="I111" s="1065"/>
      <c r="J111" s="1065"/>
      <c r="K111" s="1065"/>
      <c r="L111" s="397"/>
      <c r="M111" s="398"/>
      <c r="N111" s="399"/>
      <c r="V111" s="361"/>
      <c r="W111" s="367"/>
      <c r="X111" s="367"/>
      <c r="AD111" s="367"/>
      <c r="AE111" s="384"/>
      <c r="AF111" s="367"/>
      <c r="AG111" s="335" t="s">
        <v>513</v>
      </c>
    </row>
    <row r="112" spans="1:33" s="332" customFormat="1" ht="12" x14ac:dyDescent="0.2">
      <c r="A112" s="396"/>
      <c r="B112" s="371"/>
      <c r="C112" s="1065" t="s">
        <v>519</v>
      </c>
      <c r="D112" s="1065"/>
      <c r="E112" s="1065"/>
      <c r="F112" s="1065"/>
      <c r="G112" s="1065"/>
      <c r="H112" s="1065"/>
      <c r="I112" s="1065"/>
      <c r="J112" s="1065"/>
      <c r="K112" s="1065"/>
      <c r="L112" s="397">
        <v>1350.3</v>
      </c>
      <c r="M112" s="398"/>
      <c r="N112" s="399"/>
      <c r="V112" s="361"/>
      <c r="W112" s="367"/>
      <c r="X112" s="367"/>
      <c r="AD112" s="367"/>
      <c r="AE112" s="384"/>
      <c r="AF112" s="367"/>
      <c r="AG112" s="335" t="s">
        <v>519</v>
      </c>
    </row>
    <row r="113" spans="1:34" s="332" customFormat="1" ht="12" x14ac:dyDescent="0.2">
      <c r="A113" s="396"/>
      <c r="B113" s="371"/>
      <c r="C113" s="1065" t="s">
        <v>520</v>
      </c>
      <c r="D113" s="1065"/>
      <c r="E113" s="1065"/>
      <c r="F113" s="1065"/>
      <c r="G113" s="1065"/>
      <c r="H113" s="1065"/>
      <c r="I113" s="1065"/>
      <c r="J113" s="1065"/>
      <c r="K113" s="1065"/>
      <c r="L113" s="397">
        <v>1631.84</v>
      </c>
      <c r="M113" s="398"/>
      <c r="N113" s="399"/>
      <c r="V113" s="361"/>
      <c r="W113" s="367"/>
      <c r="X113" s="367"/>
      <c r="AD113" s="367"/>
      <c r="AE113" s="384"/>
      <c r="AF113" s="367"/>
      <c r="AG113" s="335" t="s">
        <v>520</v>
      </c>
    </row>
    <row r="114" spans="1:34" s="332" customFormat="1" ht="12" x14ac:dyDescent="0.2">
      <c r="A114" s="396"/>
      <c r="B114" s="371"/>
      <c r="C114" s="1065" t="s">
        <v>521</v>
      </c>
      <c r="D114" s="1065"/>
      <c r="E114" s="1065"/>
      <c r="F114" s="1065"/>
      <c r="G114" s="1065"/>
      <c r="H114" s="1065"/>
      <c r="I114" s="1065"/>
      <c r="J114" s="1065"/>
      <c r="K114" s="1065"/>
      <c r="L114" s="397">
        <v>85174.58</v>
      </c>
      <c r="M114" s="398"/>
      <c r="N114" s="399"/>
      <c r="V114" s="361"/>
      <c r="W114" s="367"/>
      <c r="X114" s="367"/>
      <c r="AD114" s="367"/>
      <c r="AE114" s="384"/>
      <c r="AF114" s="367"/>
      <c r="AG114" s="335" t="s">
        <v>521</v>
      </c>
    </row>
    <row r="115" spans="1:34" s="332" customFormat="1" ht="12" x14ac:dyDescent="0.2">
      <c r="A115" s="396"/>
      <c r="B115" s="371"/>
      <c r="C115" s="1065" t="s">
        <v>522</v>
      </c>
      <c r="D115" s="1065"/>
      <c r="E115" s="1065"/>
      <c r="F115" s="1065"/>
      <c r="G115" s="1065"/>
      <c r="H115" s="1065"/>
      <c r="I115" s="1065"/>
      <c r="J115" s="1065"/>
      <c r="K115" s="1065"/>
      <c r="L115" s="397">
        <v>1389.13</v>
      </c>
      <c r="M115" s="398"/>
      <c r="N115" s="399"/>
      <c r="V115" s="361"/>
      <c r="W115" s="367"/>
      <c r="X115" s="367"/>
      <c r="AD115" s="367"/>
      <c r="AE115" s="384"/>
      <c r="AF115" s="367"/>
      <c r="AG115" s="335" t="s">
        <v>522</v>
      </c>
    </row>
    <row r="116" spans="1:34" s="332" customFormat="1" ht="12" x14ac:dyDescent="0.2">
      <c r="A116" s="396"/>
      <c r="B116" s="371"/>
      <c r="C116" s="1065" t="s">
        <v>523</v>
      </c>
      <c r="D116" s="1065"/>
      <c r="E116" s="1065"/>
      <c r="F116" s="1065"/>
      <c r="G116" s="1065"/>
      <c r="H116" s="1065"/>
      <c r="I116" s="1065"/>
      <c r="J116" s="1065"/>
      <c r="K116" s="1065"/>
      <c r="L116" s="397">
        <v>645.15</v>
      </c>
      <c r="M116" s="398"/>
      <c r="N116" s="399"/>
      <c r="V116" s="361"/>
      <c r="W116" s="367"/>
      <c r="X116" s="367"/>
      <c r="AD116" s="367"/>
      <c r="AE116" s="384"/>
      <c r="AF116" s="367"/>
      <c r="AG116" s="335" t="s">
        <v>523</v>
      </c>
    </row>
    <row r="117" spans="1:34" s="332" customFormat="1" ht="12" x14ac:dyDescent="0.2">
      <c r="A117" s="396"/>
      <c r="B117" s="371"/>
      <c r="C117" s="1065" t="s">
        <v>524</v>
      </c>
      <c r="D117" s="1065"/>
      <c r="E117" s="1065"/>
      <c r="F117" s="1065"/>
      <c r="G117" s="1065"/>
      <c r="H117" s="1065"/>
      <c r="I117" s="1065"/>
      <c r="J117" s="1065"/>
      <c r="K117" s="1065"/>
      <c r="L117" s="397">
        <v>1540.21</v>
      </c>
      <c r="M117" s="398"/>
      <c r="N117" s="399"/>
      <c r="V117" s="361"/>
      <c r="W117" s="367"/>
      <c r="X117" s="367"/>
      <c r="AD117" s="367"/>
      <c r="AE117" s="384"/>
      <c r="AF117" s="367"/>
      <c r="AG117" s="335" t="s">
        <v>524</v>
      </c>
    </row>
    <row r="118" spans="1:34" s="332" customFormat="1" ht="12" x14ac:dyDescent="0.2">
      <c r="A118" s="396"/>
      <c r="B118" s="371"/>
      <c r="C118" s="1065" t="s">
        <v>525</v>
      </c>
      <c r="D118" s="1065"/>
      <c r="E118" s="1065"/>
      <c r="F118" s="1065"/>
      <c r="G118" s="1065"/>
      <c r="H118" s="1065"/>
      <c r="I118" s="1065"/>
      <c r="J118" s="1065"/>
      <c r="K118" s="1065"/>
      <c r="L118" s="397">
        <v>1389.13</v>
      </c>
      <c r="M118" s="398"/>
      <c r="N118" s="399"/>
      <c r="V118" s="361"/>
      <c r="W118" s="367"/>
      <c r="X118" s="367"/>
      <c r="AD118" s="367"/>
      <c r="AE118" s="384"/>
      <c r="AF118" s="367"/>
      <c r="AG118" s="335" t="s">
        <v>525</v>
      </c>
    </row>
    <row r="119" spans="1:34" s="332" customFormat="1" ht="12" x14ac:dyDescent="0.2">
      <c r="A119" s="396"/>
      <c r="B119" s="371"/>
      <c r="C119" s="1065" t="s">
        <v>526</v>
      </c>
      <c r="D119" s="1065"/>
      <c r="E119" s="1065"/>
      <c r="F119" s="1065"/>
      <c r="G119" s="1065"/>
      <c r="H119" s="1065"/>
      <c r="I119" s="1065"/>
      <c r="J119" s="1065"/>
      <c r="K119" s="1065"/>
      <c r="L119" s="397">
        <v>645.15</v>
      </c>
      <c r="M119" s="398"/>
      <c r="N119" s="399"/>
      <c r="V119" s="361"/>
      <c r="W119" s="367"/>
      <c r="X119" s="367"/>
      <c r="AD119" s="367"/>
      <c r="AE119" s="384"/>
      <c r="AF119" s="367"/>
      <c r="AG119" s="335" t="s">
        <v>526</v>
      </c>
    </row>
    <row r="120" spans="1:34" s="332" customFormat="1" ht="12" x14ac:dyDescent="0.2">
      <c r="A120" s="396"/>
      <c r="B120" s="390"/>
      <c r="C120" s="1067" t="s">
        <v>4699</v>
      </c>
      <c r="D120" s="1067"/>
      <c r="E120" s="1067"/>
      <c r="F120" s="1067"/>
      <c r="G120" s="1067"/>
      <c r="H120" s="1067"/>
      <c r="I120" s="1067"/>
      <c r="J120" s="1067"/>
      <c r="K120" s="1067"/>
      <c r="L120" s="400">
        <v>90191</v>
      </c>
      <c r="M120" s="401"/>
      <c r="N120" s="402"/>
      <c r="V120" s="361"/>
      <c r="W120" s="367"/>
      <c r="X120" s="367"/>
      <c r="AD120" s="367"/>
      <c r="AE120" s="384"/>
      <c r="AF120" s="367"/>
      <c r="AH120" s="367" t="s">
        <v>4699</v>
      </c>
    </row>
    <row r="121" spans="1:34" s="332" customFormat="1" ht="12" x14ac:dyDescent="0.2">
      <c r="A121" s="1195" t="s">
        <v>5769</v>
      </c>
      <c r="B121" s="1196"/>
      <c r="C121" s="1196"/>
      <c r="D121" s="1196"/>
      <c r="E121" s="1196"/>
      <c r="F121" s="1196"/>
      <c r="G121" s="1196"/>
      <c r="H121" s="1196"/>
      <c r="I121" s="1196"/>
      <c r="J121" s="1196"/>
      <c r="K121" s="1196"/>
      <c r="L121" s="1196"/>
      <c r="M121" s="1196"/>
      <c r="N121" s="1197"/>
      <c r="V121" s="361" t="s">
        <v>5769</v>
      </c>
      <c r="W121" s="367"/>
      <c r="X121" s="367"/>
      <c r="AD121" s="367"/>
      <c r="AE121" s="384"/>
      <c r="AF121" s="367"/>
      <c r="AH121" s="367"/>
    </row>
    <row r="122" spans="1:34" s="332" customFormat="1" ht="12" x14ac:dyDescent="0.2">
      <c r="A122" s="1192" t="s">
        <v>2525</v>
      </c>
      <c r="B122" s="1193"/>
      <c r="C122" s="1193"/>
      <c r="D122" s="1193"/>
      <c r="E122" s="1193"/>
      <c r="F122" s="1193"/>
      <c r="G122" s="1193"/>
      <c r="H122" s="1193"/>
      <c r="I122" s="1193"/>
      <c r="J122" s="1193"/>
      <c r="K122" s="1193"/>
      <c r="L122" s="1193"/>
      <c r="M122" s="1193"/>
      <c r="N122" s="1194"/>
      <c r="V122" s="361"/>
      <c r="W122" s="367" t="s">
        <v>2525</v>
      </c>
      <c r="X122" s="367"/>
      <c r="AD122" s="367"/>
      <c r="AE122" s="384"/>
      <c r="AF122" s="367"/>
      <c r="AH122" s="367"/>
    </row>
    <row r="123" spans="1:34" s="332" customFormat="1" ht="45" x14ac:dyDescent="0.2">
      <c r="A123" s="362" t="s">
        <v>496</v>
      </c>
      <c r="B123" s="363" t="s">
        <v>5279</v>
      </c>
      <c r="C123" s="1068" t="s">
        <v>5503</v>
      </c>
      <c r="D123" s="1068"/>
      <c r="E123" s="1068"/>
      <c r="F123" s="364" t="s">
        <v>1026</v>
      </c>
      <c r="G123" s="364"/>
      <c r="H123" s="364"/>
      <c r="I123" s="364" t="s">
        <v>2691</v>
      </c>
      <c r="J123" s="365"/>
      <c r="K123" s="364"/>
      <c r="L123" s="365"/>
      <c r="M123" s="364"/>
      <c r="N123" s="366"/>
      <c r="V123" s="361"/>
      <c r="W123" s="367"/>
      <c r="X123" s="367" t="s">
        <v>5503</v>
      </c>
      <c r="AD123" s="367"/>
      <c r="AE123" s="384"/>
      <c r="AF123" s="367"/>
      <c r="AH123" s="367"/>
    </row>
    <row r="124" spans="1:34" s="332" customFormat="1" ht="12" x14ac:dyDescent="0.2">
      <c r="A124" s="368"/>
      <c r="B124" s="369"/>
      <c r="C124" s="1065" t="s">
        <v>5770</v>
      </c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72"/>
      <c r="V124" s="361"/>
      <c r="W124" s="367"/>
      <c r="X124" s="367"/>
      <c r="Y124" s="335" t="s">
        <v>5770</v>
      </c>
      <c r="AD124" s="367"/>
      <c r="AE124" s="384"/>
      <c r="AF124" s="367"/>
      <c r="AH124" s="367"/>
    </row>
    <row r="125" spans="1:34" s="332" customFormat="1" ht="33.75" x14ac:dyDescent="0.2">
      <c r="A125" s="370"/>
      <c r="B125" s="371" t="s">
        <v>430</v>
      </c>
      <c r="C125" s="1065" t="s">
        <v>431</v>
      </c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72"/>
      <c r="V125" s="361"/>
      <c r="W125" s="367"/>
      <c r="X125" s="367"/>
      <c r="Z125" s="335" t="s">
        <v>431</v>
      </c>
      <c r="AD125" s="367"/>
      <c r="AE125" s="384"/>
      <c r="AF125" s="367"/>
      <c r="AH125" s="367"/>
    </row>
    <row r="126" spans="1:34" s="332" customFormat="1" ht="12" x14ac:dyDescent="0.2">
      <c r="A126" s="372"/>
      <c r="B126" s="371" t="s">
        <v>423</v>
      </c>
      <c r="C126" s="1065" t="s">
        <v>432</v>
      </c>
      <c r="D126" s="1065"/>
      <c r="E126" s="1065"/>
      <c r="F126" s="373"/>
      <c r="G126" s="373"/>
      <c r="H126" s="373"/>
      <c r="I126" s="373"/>
      <c r="J126" s="374">
        <v>208.75</v>
      </c>
      <c r="K126" s="373" t="s">
        <v>436</v>
      </c>
      <c r="L126" s="374">
        <v>354.88</v>
      </c>
      <c r="M126" s="373"/>
      <c r="N126" s="375"/>
      <c r="V126" s="361"/>
      <c r="W126" s="367"/>
      <c r="X126" s="367"/>
      <c r="AA126" s="335" t="s">
        <v>432</v>
      </c>
      <c r="AD126" s="367"/>
      <c r="AE126" s="384"/>
      <c r="AF126" s="367"/>
      <c r="AH126" s="367"/>
    </row>
    <row r="127" spans="1:34" s="332" customFormat="1" ht="12" x14ac:dyDescent="0.2">
      <c r="A127" s="372"/>
      <c r="B127" s="371" t="s">
        <v>434</v>
      </c>
      <c r="C127" s="1065" t="s">
        <v>435</v>
      </c>
      <c r="D127" s="1065"/>
      <c r="E127" s="1065"/>
      <c r="F127" s="373"/>
      <c r="G127" s="373"/>
      <c r="H127" s="373"/>
      <c r="I127" s="373"/>
      <c r="J127" s="374">
        <v>7.91</v>
      </c>
      <c r="K127" s="373" t="s">
        <v>436</v>
      </c>
      <c r="L127" s="374">
        <v>13.45</v>
      </c>
      <c r="M127" s="373"/>
      <c r="N127" s="375"/>
      <c r="V127" s="361"/>
      <c r="W127" s="367"/>
      <c r="X127" s="367"/>
      <c r="AA127" s="335" t="s">
        <v>435</v>
      </c>
      <c r="AD127" s="367"/>
      <c r="AE127" s="384"/>
      <c r="AF127" s="367"/>
      <c r="AH127" s="367"/>
    </row>
    <row r="128" spans="1:34" s="332" customFormat="1" ht="12" x14ac:dyDescent="0.2">
      <c r="A128" s="372"/>
      <c r="B128" s="371" t="s">
        <v>437</v>
      </c>
      <c r="C128" s="1065" t="s">
        <v>438</v>
      </c>
      <c r="D128" s="1065"/>
      <c r="E128" s="1065"/>
      <c r="F128" s="373"/>
      <c r="G128" s="373"/>
      <c r="H128" s="373"/>
      <c r="I128" s="373"/>
      <c r="J128" s="374">
        <v>1.1200000000000001</v>
      </c>
      <c r="K128" s="373" t="s">
        <v>436</v>
      </c>
      <c r="L128" s="374">
        <v>1.9</v>
      </c>
      <c r="M128" s="373"/>
      <c r="N128" s="375"/>
      <c r="V128" s="361"/>
      <c r="W128" s="367"/>
      <c r="X128" s="367"/>
      <c r="AA128" s="335" t="s">
        <v>438</v>
      </c>
      <c r="AD128" s="367"/>
      <c r="AE128" s="384"/>
      <c r="AF128" s="367"/>
      <c r="AH128" s="367"/>
    </row>
    <row r="129" spans="1:35" s="332" customFormat="1" ht="12" x14ac:dyDescent="0.2">
      <c r="A129" s="372"/>
      <c r="B129" s="371" t="s">
        <v>439</v>
      </c>
      <c r="C129" s="1065" t="s">
        <v>440</v>
      </c>
      <c r="D129" s="1065"/>
      <c r="E129" s="1065"/>
      <c r="F129" s="373"/>
      <c r="G129" s="373"/>
      <c r="H129" s="373"/>
      <c r="I129" s="373"/>
      <c r="J129" s="374">
        <v>5</v>
      </c>
      <c r="K129" s="373"/>
      <c r="L129" s="374">
        <v>6.8</v>
      </c>
      <c r="M129" s="373"/>
      <c r="N129" s="375"/>
      <c r="V129" s="361"/>
      <c r="W129" s="367"/>
      <c r="X129" s="367"/>
      <c r="AA129" s="335" t="s">
        <v>440</v>
      </c>
      <c r="AD129" s="367"/>
      <c r="AE129" s="384"/>
      <c r="AF129" s="367"/>
      <c r="AH129" s="367"/>
    </row>
    <row r="130" spans="1:35" s="332" customFormat="1" ht="12" x14ac:dyDescent="0.2">
      <c r="A130" s="368"/>
      <c r="B130" s="381" t="s">
        <v>5281</v>
      </c>
      <c r="C130" s="1076" t="s">
        <v>5282</v>
      </c>
      <c r="D130" s="1076"/>
      <c r="E130" s="1076"/>
      <c r="F130" s="382" t="s">
        <v>1003</v>
      </c>
      <c r="G130" s="382" t="s">
        <v>1004</v>
      </c>
      <c r="H130" s="382"/>
      <c r="I130" s="382" t="s">
        <v>1812</v>
      </c>
      <c r="J130" s="371"/>
      <c r="K130" s="373"/>
      <c r="L130" s="374"/>
      <c r="M130" s="373"/>
      <c r="N130" s="383"/>
      <c r="V130" s="361"/>
      <c r="W130" s="367"/>
      <c r="X130" s="367"/>
      <c r="AD130" s="367"/>
      <c r="AE130" s="384" t="s">
        <v>5282</v>
      </c>
      <c r="AF130" s="367"/>
      <c r="AH130" s="367"/>
    </row>
    <row r="131" spans="1:35" s="332" customFormat="1" ht="12" x14ac:dyDescent="0.2">
      <c r="A131" s="372"/>
      <c r="B131" s="371"/>
      <c r="C131" s="1065" t="s">
        <v>443</v>
      </c>
      <c r="D131" s="1065"/>
      <c r="E131" s="1065"/>
      <c r="F131" s="373" t="s">
        <v>444</v>
      </c>
      <c r="G131" s="373" t="s">
        <v>5283</v>
      </c>
      <c r="H131" s="373" t="s">
        <v>436</v>
      </c>
      <c r="I131" s="373" t="s">
        <v>5771</v>
      </c>
      <c r="J131" s="374"/>
      <c r="K131" s="373"/>
      <c r="L131" s="374"/>
      <c r="M131" s="373"/>
      <c r="N131" s="375"/>
      <c r="V131" s="361"/>
      <c r="W131" s="367"/>
      <c r="X131" s="367"/>
      <c r="AB131" s="335" t="s">
        <v>443</v>
      </c>
      <c r="AD131" s="367"/>
      <c r="AE131" s="384"/>
      <c r="AF131" s="367"/>
      <c r="AH131" s="367"/>
    </row>
    <row r="132" spans="1:35" s="332" customFormat="1" ht="12" x14ac:dyDescent="0.2">
      <c r="A132" s="372"/>
      <c r="B132" s="371"/>
      <c r="C132" s="1065" t="s">
        <v>447</v>
      </c>
      <c r="D132" s="1065"/>
      <c r="E132" s="1065"/>
      <c r="F132" s="373" t="s">
        <v>444</v>
      </c>
      <c r="G132" s="373" t="s">
        <v>1832</v>
      </c>
      <c r="H132" s="373" t="s">
        <v>436</v>
      </c>
      <c r="I132" s="373" t="s">
        <v>5639</v>
      </c>
      <c r="J132" s="374"/>
      <c r="K132" s="373"/>
      <c r="L132" s="374"/>
      <c r="M132" s="373"/>
      <c r="N132" s="375"/>
      <c r="V132" s="361"/>
      <c r="W132" s="367"/>
      <c r="X132" s="367"/>
      <c r="AB132" s="335" t="s">
        <v>447</v>
      </c>
      <c r="AD132" s="367"/>
      <c r="AE132" s="384"/>
      <c r="AF132" s="367"/>
      <c r="AH132" s="367"/>
    </row>
    <row r="133" spans="1:35" s="332" customFormat="1" ht="12" x14ac:dyDescent="0.2">
      <c r="A133" s="372"/>
      <c r="B133" s="371"/>
      <c r="C133" s="1077" t="s">
        <v>450</v>
      </c>
      <c r="D133" s="1077"/>
      <c r="E133" s="1077"/>
      <c r="F133" s="376"/>
      <c r="G133" s="376"/>
      <c r="H133" s="376"/>
      <c r="I133" s="376"/>
      <c r="J133" s="377">
        <v>221.66</v>
      </c>
      <c r="K133" s="376"/>
      <c r="L133" s="377">
        <v>375.13</v>
      </c>
      <c r="M133" s="376"/>
      <c r="N133" s="378"/>
      <c r="V133" s="361"/>
      <c r="W133" s="367"/>
      <c r="X133" s="367"/>
      <c r="AC133" s="335" t="s">
        <v>450</v>
      </c>
      <c r="AD133" s="367"/>
      <c r="AE133" s="384"/>
      <c r="AF133" s="367"/>
      <c r="AH133" s="367"/>
    </row>
    <row r="134" spans="1:35" s="332" customFormat="1" ht="12" x14ac:dyDescent="0.2">
      <c r="A134" s="372"/>
      <c r="B134" s="371"/>
      <c r="C134" s="1065" t="s">
        <v>451</v>
      </c>
      <c r="D134" s="1065"/>
      <c r="E134" s="1065"/>
      <c r="F134" s="373"/>
      <c r="G134" s="373"/>
      <c r="H134" s="373"/>
      <c r="I134" s="373"/>
      <c r="J134" s="374"/>
      <c r="K134" s="373"/>
      <c r="L134" s="374">
        <v>356.78</v>
      </c>
      <c r="M134" s="373"/>
      <c r="N134" s="375"/>
      <c r="V134" s="361"/>
      <c r="W134" s="367"/>
      <c r="X134" s="367"/>
      <c r="AB134" s="335" t="s">
        <v>451</v>
      </c>
      <c r="AD134" s="367"/>
      <c r="AE134" s="384"/>
      <c r="AF134" s="367"/>
      <c r="AH134" s="367"/>
    </row>
    <row r="135" spans="1:35" s="332" customFormat="1" ht="22.5" x14ac:dyDescent="0.2">
      <c r="A135" s="372"/>
      <c r="B135" s="371" t="s">
        <v>4990</v>
      </c>
      <c r="C135" s="1065" t="s">
        <v>4991</v>
      </c>
      <c r="D135" s="1065"/>
      <c r="E135" s="1065"/>
      <c r="F135" s="373" t="s">
        <v>454</v>
      </c>
      <c r="G135" s="373" t="s">
        <v>1754</v>
      </c>
      <c r="H135" s="373"/>
      <c r="I135" s="373" t="s">
        <v>1754</v>
      </c>
      <c r="J135" s="374"/>
      <c r="K135" s="373"/>
      <c r="L135" s="374">
        <v>417.43</v>
      </c>
      <c r="M135" s="373"/>
      <c r="N135" s="375"/>
      <c r="V135" s="361"/>
      <c r="W135" s="367"/>
      <c r="X135" s="367"/>
      <c r="AB135" s="335" t="s">
        <v>4991</v>
      </c>
      <c r="AD135" s="367"/>
      <c r="AE135" s="384"/>
      <c r="AF135" s="367"/>
      <c r="AH135" s="367"/>
    </row>
    <row r="136" spans="1:35" s="332" customFormat="1" ht="22.5" x14ac:dyDescent="0.2">
      <c r="A136" s="372"/>
      <c r="B136" s="371" t="s">
        <v>4992</v>
      </c>
      <c r="C136" s="1065" t="s">
        <v>4993</v>
      </c>
      <c r="D136" s="1065"/>
      <c r="E136" s="1065"/>
      <c r="F136" s="373" t="s">
        <v>454</v>
      </c>
      <c r="G136" s="373" t="s">
        <v>980</v>
      </c>
      <c r="H136" s="373"/>
      <c r="I136" s="373" t="s">
        <v>980</v>
      </c>
      <c r="J136" s="374"/>
      <c r="K136" s="373"/>
      <c r="L136" s="374">
        <v>264.02</v>
      </c>
      <c r="M136" s="373"/>
      <c r="N136" s="375"/>
      <c r="V136" s="361"/>
      <c r="W136" s="367"/>
      <c r="X136" s="367"/>
      <c r="AB136" s="335" t="s">
        <v>4993</v>
      </c>
      <c r="AD136" s="367"/>
      <c r="AE136" s="384"/>
      <c r="AF136" s="367"/>
      <c r="AH136" s="367"/>
    </row>
    <row r="137" spans="1:35" s="332" customFormat="1" ht="12" x14ac:dyDescent="0.2">
      <c r="A137" s="379"/>
      <c r="B137" s="380"/>
      <c r="C137" s="1068" t="s">
        <v>459</v>
      </c>
      <c r="D137" s="1068"/>
      <c r="E137" s="1068"/>
      <c r="F137" s="364"/>
      <c r="G137" s="364"/>
      <c r="H137" s="364"/>
      <c r="I137" s="364"/>
      <c r="J137" s="365"/>
      <c r="K137" s="364"/>
      <c r="L137" s="365">
        <v>1056.58</v>
      </c>
      <c r="M137" s="376"/>
      <c r="N137" s="366"/>
      <c r="V137" s="361"/>
      <c r="W137" s="367"/>
      <c r="X137" s="367"/>
      <c r="AD137" s="367" t="s">
        <v>459</v>
      </c>
      <c r="AE137" s="384"/>
      <c r="AF137" s="367"/>
      <c r="AH137" s="367"/>
    </row>
    <row r="138" spans="1:35" s="332" customFormat="1" ht="45" x14ac:dyDescent="0.2">
      <c r="A138" s="362" t="s">
        <v>499</v>
      </c>
      <c r="B138" s="363" t="s">
        <v>5772</v>
      </c>
      <c r="C138" s="1068" t="s">
        <v>5773</v>
      </c>
      <c r="D138" s="1068"/>
      <c r="E138" s="1068"/>
      <c r="F138" s="364" t="s">
        <v>1003</v>
      </c>
      <c r="G138" s="364"/>
      <c r="H138" s="364"/>
      <c r="I138" s="364" t="s">
        <v>1812</v>
      </c>
      <c r="J138" s="365">
        <v>541.66999999999996</v>
      </c>
      <c r="K138" s="364" t="s">
        <v>566</v>
      </c>
      <c r="L138" s="365">
        <v>6912.6</v>
      </c>
      <c r="M138" s="364" t="s">
        <v>5285</v>
      </c>
      <c r="N138" s="366">
        <v>75140</v>
      </c>
      <c r="V138" s="361"/>
      <c r="W138" s="367"/>
      <c r="X138" s="367" t="s">
        <v>5773</v>
      </c>
      <c r="AD138" s="367"/>
      <c r="AE138" s="384"/>
      <c r="AF138" s="367"/>
      <c r="AH138" s="367"/>
    </row>
    <row r="139" spans="1:35" s="332" customFormat="1" ht="12" x14ac:dyDescent="0.2">
      <c r="A139" s="379"/>
      <c r="B139" s="380"/>
      <c r="C139" s="340" t="s">
        <v>462</v>
      </c>
      <c r="D139" s="385"/>
      <c r="E139" s="385"/>
      <c r="F139" s="386"/>
      <c r="G139" s="386"/>
      <c r="H139" s="386"/>
      <c r="I139" s="386"/>
      <c r="J139" s="387"/>
      <c r="K139" s="386"/>
      <c r="L139" s="387"/>
      <c r="M139" s="388"/>
      <c r="N139" s="389"/>
      <c r="V139" s="361"/>
      <c r="W139" s="367"/>
      <c r="X139" s="367"/>
      <c r="AD139" s="367"/>
      <c r="AE139" s="384"/>
      <c r="AF139" s="367"/>
      <c r="AH139" s="367"/>
    </row>
    <row r="140" spans="1:35" s="332" customFormat="1" ht="12" x14ac:dyDescent="0.2">
      <c r="A140" s="368"/>
      <c r="B140" s="369"/>
      <c r="C140" s="1065" t="s">
        <v>2996</v>
      </c>
      <c r="D140" s="1065"/>
      <c r="E140" s="1065"/>
      <c r="F140" s="1065"/>
      <c r="G140" s="1065"/>
      <c r="H140" s="1065"/>
      <c r="I140" s="1065"/>
      <c r="J140" s="1065"/>
      <c r="K140" s="1065"/>
      <c r="L140" s="1065"/>
      <c r="M140" s="1065"/>
      <c r="N140" s="1072"/>
      <c r="V140" s="361"/>
      <c r="W140" s="367"/>
      <c r="X140" s="367"/>
      <c r="AD140" s="367"/>
      <c r="AE140" s="384"/>
      <c r="AF140" s="367"/>
      <c r="AH140" s="367"/>
      <c r="AI140" s="335" t="s">
        <v>2996</v>
      </c>
    </row>
    <row r="141" spans="1:35" s="332" customFormat="1" ht="22.5" x14ac:dyDescent="0.2">
      <c r="A141" s="370"/>
      <c r="B141" s="371" t="s">
        <v>568</v>
      </c>
      <c r="C141" s="1065" t="s">
        <v>569</v>
      </c>
      <c r="D141" s="1065"/>
      <c r="E141" s="1065"/>
      <c r="F141" s="1065"/>
      <c r="G141" s="1065"/>
      <c r="H141" s="1065"/>
      <c r="I141" s="1065"/>
      <c r="J141" s="1065"/>
      <c r="K141" s="1065"/>
      <c r="L141" s="1065"/>
      <c r="M141" s="1065"/>
      <c r="N141" s="1072"/>
      <c r="V141" s="361"/>
      <c r="W141" s="367"/>
      <c r="X141" s="367"/>
      <c r="Z141" s="335" t="s">
        <v>569</v>
      </c>
      <c r="AD141" s="367"/>
      <c r="AE141" s="384"/>
      <c r="AF141" s="367"/>
      <c r="AH141" s="367"/>
    </row>
    <row r="142" spans="1:35" s="332" customFormat="1" ht="1.5" customHeight="1" x14ac:dyDescent="0.2">
      <c r="A142" s="386"/>
      <c r="B142" s="380"/>
      <c r="C142" s="380"/>
      <c r="D142" s="380"/>
      <c r="E142" s="380"/>
      <c r="F142" s="386"/>
      <c r="G142" s="386"/>
      <c r="H142" s="386"/>
      <c r="I142" s="386"/>
      <c r="J142" s="390"/>
      <c r="K142" s="386"/>
      <c r="L142" s="390"/>
      <c r="M142" s="373"/>
      <c r="N142" s="390"/>
      <c r="V142" s="361"/>
      <c r="W142" s="367"/>
      <c r="X142" s="367"/>
      <c r="AD142" s="367"/>
      <c r="AE142" s="384"/>
      <c r="AF142" s="367"/>
      <c r="AH142" s="367"/>
    </row>
    <row r="143" spans="1:35" s="332" customFormat="1" ht="12" x14ac:dyDescent="0.2">
      <c r="A143" s="391"/>
      <c r="B143" s="392"/>
      <c r="C143" s="1068" t="s">
        <v>5774</v>
      </c>
      <c r="D143" s="1068"/>
      <c r="E143" s="1068"/>
      <c r="F143" s="1068"/>
      <c r="G143" s="1068"/>
      <c r="H143" s="1068"/>
      <c r="I143" s="1068"/>
      <c r="J143" s="1068"/>
      <c r="K143" s="1068"/>
      <c r="L143" s="393"/>
      <c r="M143" s="394"/>
      <c r="N143" s="395"/>
      <c r="V143" s="361"/>
      <c r="W143" s="367"/>
      <c r="X143" s="367"/>
      <c r="AD143" s="367"/>
      <c r="AE143" s="384"/>
      <c r="AF143" s="367" t="s">
        <v>5774</v>
      </c>
      <c r="AH143" s="367"/>
    </row>
    <row r="144" spans="1:35" s="332" customFormat="1" ht="12" x14ac:dyDescent="0.2">
      <c r="A144" s="396"/>
      <c r="B144" s="371"/>
      <c r="C144" s="1065" t="s">
        <v>512</v>
      </c>
      <c r="D144" s="1065"/>
      <c r="E144" s="1065"/>
      <c r="F144" s="1065"/>
      <c r="G144" s="1065"/>
      <c r="H144" s="1065"/>
      <c r="I144" s="1065"/>
      <c r="J144" s="1065"/>
      <c r="K144" s="1065"/>
      <c r="L144" s="397">
        <v>7287.73</v>
      </c>
      <c r="M144" s="398"/>
      <c r="N144" s="399"/>
      <c r="V144" s="361"/>
      <c r="W144" s="367"/>
      <c r="X144" s="367"/>
      <c r="AD144" s="367"/>
      <c r="AE144" s="384"/>
      <c r="AF144" s="367"/>
      <c r="AG144" s="335" t="s">
        <v>512</v>
      </c>
      <c r="AH144" s="367"/>
    </row>
    <row r="145" spans="1:34" s="332" customFormat="1" ht="12" x14ac:dyDescent="0.2">
      <c r="A145" s="396"/>
      <c r="B145" s="371"/>
      <c r="C145" s="1065" t="s">
        <v>513</v>
      </c>
      <c r="D145" s="1065"/>
      <c r="E145" s="1065"/>
      <c r="F145" s="1065"/>
      <c r="G145" s="1065"/>
      <c r="H145" s="1065"/>
      <c r="I145" s="1065"/>
      <c r="J145" s="1065"/>
      <c r="K145" s="1065"/>
      <c r="L145" s="397"/>
      <c r="M145" s="398"/>
      <c r="N145" s="399"/>
      <c r="V145" s="361"/>
      <c r="W145" s="367"/>
      <c r="X145" s="367"/>
      <c r="AD145" s="367"/>
      <c r="AE145" s="384"/>
      <c r="AF145" s="367"/>
      <c r="AG145" s="335" t="s">
        <v>513</v>
      </c>
      <c r="AH145" s="367"/>
    </row>
    <row r="146" spans="1:34" s="332" customFormat="1" ht="12" x14ac:dyDescent="0.2">
      <c r="A146" s="396"/>
      <c r="B146" s="371"/>
      <c r="C146" s="1065" t="s">
        <v>514</v>
      </c>
      <c r="D146" s="1065"/>
      <c r="E146" s="1065"/>
      <c r="F146" s="1065"/>
      <c r="G146" s="1065"/>
      <c r="H146" s="1065"/>
      <c r="I146" s="1065"/>
      <c r="J146" s="1065"/>
      <c r="K146" s="1065"/>
      <c r="L146" s="397">
        <v>354.88</v>
      </c>
      <c r="M146" s="398"/>
      <c r="N146" s="399"/>
      <c r="V146" s="361"/>
      <c r="W146" s="367"/>
      <c r="X146" s="367"/>
      <c r="AD146" s="367"/>
      <c r="AE146" s="384"/>
      <c r="AF146" s="367"/>
      <c r="AG146" s="335" t="s">
        <v>514</v>
      </c>
      <c r="AH146" s="367"/>
    </row>
    <row r="147" spans="1:34" s="332" customFormat="1" ht="12" x14ac:dyDescent="0.2">
      <c r="A147" s="396"/>
      <c r="B147" s="371"/>
      <c r="C147" s="1065" t="s">
        <v>515</v>
      </c>
      <c r="D147" s="1065"/>
      <c r="E147" s="1065"/>
      <c r="F147" s="1065"/>
      <c r="G147" s="1065"/>
      <c r="H147" s="1065"/>
      <c r="I147" s="1065"/>
      <c r="J147" s="1065"/>
      <c r="K147" s="1065"/>
      <c r="L147" s="397">
        <v>13.45</v>
      </c>
      <c r="M147" s="398"/>
      <c r="N147" s="399"/>
      <c r="V147" s="361"/>
      <c r="W147" s="367"/>
      <c r="X147" s="367"/>
      <c r="AD147" s="367"/>
      <c r="AE147" s="384"/>
      <c r="AF147" s="367"/>
      <c r="AG147" s="335" t="s">
        <v>515</v>
      </c>
      <c r="AH147" s="367"/>
    </row>
    <row r="148" spans="1:34" s="332" customFormat="1" ht="12" x14ac:dyDescent="0.2">
      <c r="A148" s="396"/>
      <c r="B148" s="371"/>
      <c r="C148" s="1065" t="s">
        <v>516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1.9</v>
      </c>
      <c r="M148" s="398"/>
      <c r="N148" s="399"/>
      <c r="V148" s="361"/>
      <c r="W148" s="367"/>
      <c r="X148" s="367"/>
      <c r="AD148" s="367"/>
      <c r="AE148" s="384"/>
      <c r="AF148" s="367"/>
      <c r="AG148" s="335" t="s">
        <v>516</v>
      </c>
      <c r="AH148" s="367"/>
    </row>
    <row r="149" spans="1:34" s="332" customFormat="1" ht="12" x14ac:dyDescent="0.2">
      <c r="A149" s="396"/>
      <c r="B149" s="371"/>
      <c r="C149" s="1065" t="s">
        <v>517</v>
      </c>
      <c r="D149" s="1065"/>
      <c r="E149" s="1065"/>
      <c r="F149" s="1065"/>
      <c r="G149" s="1065"/>
      <c r="H149" s="1065"/>
      <c r="I149" s="1065"/>
      <c r="J149" s="1065"/>
      <c r="K149" s="1065"/>
      <c r="L149" s="397">
        <v>6919.4</v>
      </c>
      <c r="M149" s="398"/>
      <c r="N149" s="399"/>
      <c r="V149" s="361"/>
      <c r="W149" s="367"/>
      <c r="X149" s="367"/>
      <c r="AD149" s="367"/>
      <c r="AE149" s="384"/>
      <c r="AF149" s="367"/>
      <c r="AG149" s="335" t="s">
        <v>517</v>
      </c>
      <c r="AH149" s="367"/>
    </row>
    <row r="150" spans="1:34" s="332" customFormat="1" ht="12" x14ac:dyDescent="0.2">
      <c r="A150" s="396"/>
      <c r="B150" s="371"/>
      <c r="C150" s="1065" t="s">
        <v>518</v>
      </c>
      <c r="D150" s="1065"/>
      <c r="E150" s="1065"/>
      <c r="F150" s="1065"/>
      <c r="G150" s="1065"/>
      <c r="H150" s="1065"/>
      <c r="I150" s="1065"/>
      <c r="J150" s="1065"/>
      <c r="K150" s="1065"/>
      <c r="L150" s="397">
        <v>7969.18</v>
      </c>
      <c r="M150" s="398"/>
      <c r="N150" s="399"/>
      <c r="V150" s="361"/>
      <c r="W150" s="367"/>
      <c r="X150" s="367"/>
      <c r="AD150" s="367"/>
      <c r="AE150" s="384"/>
      <c r="AF150" s="367"/>
      <c r="AG150" s="335" t="s">
        <v>518</v>
      </c>
      <c r="AH150" s="367"/>
    </row>
    <row r="151" spans="1:34" s="332" customFormat="1" ht="12" x14ac:dyDescent="0.2">
      <c r="A151" s="396"/>
      <c r="B151" s="371"/>
      <c r="C151" s="1065" t="s">
        <v>513</v>
      </c>
      <c r="D151" s="1065"/>
      <c r="E151" s="1065"/>
      <c r="F151" s="1065"/>
      <c r="G151" s="1065"/>
      <c r="H151" s="1065"/>
      <c r="I151" s="1065"/>
      <c r="J151" s="1065"/>
      <c r="K151" s="1065"/>
      <c r="L151" s="397"/>
      <c r="M151" s="398"/>
      <c r="N151" s="399"/>
      <c r="V151" s="361"/>
      <c r="W151" s="367"/>
      <c r="X151" s="367"/>
      <c r="AD151" s="367"/>
      <c r="AE151" s="384"/>
      <c r="AF151" s="367"/>
      <c r="AG151" s="335" t="s">
        <v>513</v>
      </c>
      <c r="AH151" s="367"/>
    </row>
    <row r="152" spans="1:34" s="332" customFormat="1" ht="12" x14ac:dyDescent="0.2">
      <c r="A152" s="396"/>
      <c r="B152" s="371"/>
      <c r="C152" s="1065" t="s">
        <v>519</v>
      </c>
      <c r="D152" s="1065"/>
      <c r="E152" s="1065"/>
      <c r="F152" s="1065"/>
      <c r="G152" s="1065"/>
      <c r="H152" s="1065"/>
      <c r="I152" s="1065"/>
      <c r="J152" s="1065"/>
      <c r="K152" s="1065"/>
      <c r="L152" s="397">
        <v>354.88</v>
      </c>
      <c r="M152" s="398"/>
      <c r="N152" s="399"/>
      <c r="V152" s="361"/>
      <c r="W152" s="367"/>
      <c r="X152" s="367"/>
      <c r="AD152" s="367"/>
      <c r="AE152" s="384"/>
      <c r="AF152" s="367"/>
      <c r="AG152" s="335" t="s">
        <v>519</v>
      </c>
      <c r="AH152" s="367"/>
    </row>
    <row r="153" spans="1:34" s="332" customFormat="1" ht="12" x14ac:dyDescent="0.2">
      <c r="A153" s="396"/>
      <c r="B153" s="371"/>
      <c r="C153" s="1065" t="s">
        <v>520</v>
      </c>
      <c r="D153" s="1065"/>
      <c r="E153" s="1065"/>
      <c r="F153" s="1065"/>
      <c r="G153" s="1065"/>
      <c r="H153" s="1065"/>
      <c r="I153" s="1065"/>
      <c r="J153" s="1065"/>
      <c r="K153" s="1065"/>
      <c r="L153" s="397">
        <v>13.45</v>
      </c>
      <c r="M153" s="398"/>
      <c r="N153" s="399"/>
      <c r="V153" s="361"/>
      <c r="W153" s="367"/>
      <c r="X153" s="367"/>
      <c r="AD153" s="367"/>
      <c r="AE153" s="384"/>
      <c r="AF153" s="367"/>
      <c r="AG153" s="335" t="s">
        <v>520</v>
      </c>
      <c r="AH153" s="367"/>
    </row>
    <row r="154" spans="1:34" s="332" customFormat="1" ht="12" x14ac:dyDescent="0.2">
      <c r="A154" s="396"/>
      <c r="B154" s="371"/>
      <c r="C154" s="1065" t="s">
        <v>521</v>
      </c>
      <c r="D154" s="1065"/>
      <c r="E154" s="1065"/>
      <c r="F154" s="1065"/>
      <c r="G154" s="1065"/>
      <c r="H154" s="1065"/>
      <c r="I154" s="1065"/>
      <c r="J154" s="1065"/>
      <c r="K154" s="1065"/>
      <c r="L154" s="397">
        <v>6919.4</v>
      </c>
      <c r="M154" s="398"/>
      <c r="N154" s="399"/>
      <c r="V154" s="361"/>
      <c r="W154" s="367"/>
      <c r="X154" s="367"/>
      <c r="AD154" s="367"/>
      <c r="AE154" s="384"/>
      <c r="AF154" s="367"/>
      <c r="AG154" s="335" t="s">
        <v>521</v>
      </c>
      <c r="AH154" s="367"/>
    </row>
    <row r="155" spans="1:34" s="332" customFormat="1" ht="12" x14ac:dyDescent="0.2">
      <c r="A155" s="396"/>
      <c r="B155" s="371"/>
      <c r="C155" s="1065" t="s">
        <v>522</v>
      </c>
      <c r="D155" s="1065"/>
      <c r="E155" s="1065"/>
      <c r="F155" s="1065"/>
      <c r="G155" s="1065"/>
      <c r="H155" s="1065"/>
      <c r="I155" s="1065"/>
      <c r="J155" s="1065"/>
      <c r="K155" s="1065"/>
      <c r="L155" s="397">
        <v>417.43</v>
      </c>
      <c r="M155" s="398"/>
      <c r="N155" s="399"/>
      <c r="V155" s="361"/>
      <c r="W155" s="367"/>
      <c r="X155" s="367"/>
      <c r="AD155" s="367"/>
      <c r="AE155" s="384"/>
      <c r="AF155" s="367"/>
      <c r="AG155" s="335" t="s">
        <v>522</v>
      </c>
      <c r="AH155" s="367"/>
    </row>
    <row r="156" spans="1:34" s="332" customFormat="1" ht="12" x14ac:dyDescent="0.2">
      <c r="A156" s="396"/>
      <c r="B156" s="371"/>
      <c r="C156" s="1065" t="s">
        <v>523</v>
      </c>
      <c r="D156" s="1065"/>
      <c r="E156" s="1065"/>
      <c r="F156" s="1065"/>
      <c r="G156" s="1065"/>
      <c r="H156" s="1065"/>
      <c r="I156" s="1065"/>
      <c r="J156" s="1065"/>
      <c r="K156" s="1065"/>
      <c r="L156" s="397">
        <v>264.02</v>
      </c>
      <c r="M156" s="398"/>
      <c r="N156" s="399"/>
      <c r="V156" s="361"/>
      <c r="W156" s="367"/>
      <c r="X156" s="367"/>
      <c r="AD156" s="367"/>
      <c r="AE156" s="384"/>
      <c r="AF156" s="367"/>
      <c r="AG156" s="335" t="s">
        <v>523</v>
      </c>
      <c r="AH156" s="367"/>
    </row>
    <row r="157" spans="1:34" s="332" customFormat="1" ht="12" x14ac:dyDescent="0.2">
      <c r="A157" s="396"/>
      <c r="B157" s="371"/>
      <c r="C157" s="1065" t="s">
        <v>524</v>
      </c>
      <c r="D157" s="1065"/>
      <c r="E157" s="1065"/>
      <c r="F157" s="1065"/>
      <c r="G157" s="1065"/>
      <c r="H157" s="1065"/>
      <c r="I157" s="1065"/>
      <c r="J157" s="1065"/>
      <c r="K157" s="1065"/>
      <c r="L157" s="397">
        <v>356.78</v>
      </c>
      <c r="M157" s="398"/>
      <c r="N157" s="399"/>
      <c r="V157" s="361"/>
      <c r="W157" s="367"/>
      <c r="X157" s="367"/>
      <c r="AD157" s="367"/>
      <c r="AE157" s="384"/>
      <c r="AF157" s="367"/>
      <c r="AG157" s="335" t="s">
        <v>524</v>
      </c>
      <c r="AH157" s="367"/>
    </row>
    <row r="158" spans="1:34" s="332" customFormat="1" ht="12" x14ac:dyDescent="0.2">
      <c r="A158" s="396"/>
      <c r="B158" s="371"/>
      <c r="C158" s="1065" t="s">
        <v>525</v>
      </c>
      <c r="D158" s="1065"/>
      <c r="E158" s="1065"/>
      <c r="F158" s="1065"/>
      <c r="G158" s="1065"/>
      <c r="H158" s="1065"/>
      <c r="I158" s="1065"/>
      <c r="J158" s="1065"/>
      <c r="K158" s="1065"/>
      <c r="L158" s="397">
        <v>417.43</v>
      </c>
      <c r="M158" s="398"/>
      <c r="N158" s="399"/>
      <c r="V158" s="361"/>
      <c r="W158" s="367"/>
      <c r="X158" s="367"/>
      <c r="AD158" s="367"/>
      <c r="AE158" s="384"/>
      <c r="AF158" s="367"/>
      <c r="AG158" s="335" t="s">
        <v>525</v>
      </c>
      <c r="AH158" s="367"/>
    </row>
    <row r="159" spans="1:34" s="332" customFormat="1" ht="12" x14ac:dyDescent="0.2">
      <c r="A159" s="396"/>
      <c r="B159" s="371"/>
      <c r="C159" s="1065" t="s">
        <v>526</v>
      </c>
      <c r="D159" s="1065"/>
      <c r="E159" s="1065"/>
      <c r="F159" s="1065"/>
      <c r="G159" s="1065"/>
      <c r="H159" s="1065"/>
      <c r="I159" s="1065"/>
      <c r="J159" s="1065"/>
      <c r="K159" s="1065"/>
      <c r="L159" s="397">
        <v>264.02</v>
      </c>
      <c r="M159" s="398"/>
      <c r="N159" s="399"/>
      <c r="V159" s="361"/>
      <c r="W159" s="367"/>
      <c r="X159" s="367"/>
      <c r="AD159" s="367"/>
      <c r="AE159" s="384"/>
      <c r="AF159" s="367"/>
      <c r="AG159" s="335" t="s">
        <v>526</v>
      </c>
      <c r="AH159" s="367"/>
    </row>
    <row r="160" spans="1:34" s="332" customFormat="1" ht="12" x14ac:dyDescent="0.2">
      <c r="A160" s="396"/>
      <c r="B160" s="390"/>
      <c r="C160" s="1067" t="s">
        <v>5775</v>
      </c>
      <c r="D160" s="1067"/>
      <c r="E160" s="1067"/>
      <c r="F160" s="1067"/>
      <c r="G160" s="1067"/>
      <c r="H160" s="1067"/>
      <c r="I160" s="1067"/>
      <c r="J160" s="1067"/>
      <c r="K160" s="1067"/>
      <c r="L160" s="400">
        <v>7969.18</v>
      </c>
      <c r="M160" s="401"/>
      <c r="N160" s="402"/>
      <c r="V160" s="361"/>
      <c r="W160" s="367"/>
      <c r="X160" s="367"/>
      <c r="AD160" s="367"/>
      <c r="AE160" s="384"/>
      <c r="AF160" s="367"/>
      <c r="AH160" s="367" t="s">
        <v>5775</v>
      </c>
    </row>
    <row r="161" spans="1:34" s="332" customFormat="1" ht="12" x14ac:dyDescent="0.2">
      <c r="A161" s="396"/>
      <c r="B161" s="371"/>
      <c r="C161" s="1065" t="s">
        <v>513</v>
      </c>
      <c r="D161" s="1065"/>
      <c r="E161" s="1065"/>
      <c r="F161" s="1065"/>
      <c r="G161" s="1065"/>
      <c r="H161" s="1065"/>
      <c r="I161" s="1065"/>
      <c r="J161" s="1065"/>
      <c r="K161" s="1065"/>
      <c r="L161" s="397"/>
      <c r="M161" s="398"/>
      <c r="N161" s="399"/>
      <c r="V161" s="361"/>
      <c r="W161" s="367"/>
      <c r="X161" s="367"/>
      <c r="AD161" s="367"/>
      <c r="AE161" s="384"/>
      <c r="AF161" s="367"/>
      <c r="AG161" s="335" t="s">
        <v>513</v>
      </c>
      <c r="AH161" s="367"/>
    </row>
    <row r="162" spans="1:34" s="332" customFormat="1" ht="12" x14ac:dyDescent="0.2">
      <c r="A162" s="396"/>
      <c r="B162" s="371"/>
      <c r="C162" s="1065" t="s">
        <v>615</v>
      </c>
      <c r="D162" s="1065"/>
      <c r="E162" s="1065"/>
      <c r="F162" s="1065"/>
      <c r="G162" s="1065"/>
      <c r="H162" s="1065"/>
      <c r="I162" s="1065"/>
      <c r="J162" s="1065"/>
      <c r="K162" s="1065"/>
      <c r="L162" s="397">
        <v>6912.6</v>
      </c>
      <c r="M162" s="398"/>
      <c r="N162" s="399"/>
      <c r="V162" s="361"/>
      <c r="W162" s="367"/>
      <c r="X162" s="367"/>
      <c r="AD162" s="367"/>
      <c r="AE162" s="384"/>
      <c r="AF162" s="367"/>
      <c r="AG162" s="335" t="s">
        <v>615</v>
      </c>
      <c r="AH162" s="367"/>
    </row>
    <row r="163" spans="1:34" s="332" customFormat="1" ht="12" x14ac:dyDescent="0.2">
      <c r="A163" s="1195" t="s">
        <v>5169</v>
      </c>
      <c r="B163" s="1196"/>
      <c r="C163" s="1196"/>
      <c r="D163" s="1196"/>
      <c r="E163" s="1196"/>
      <c r="F163" s="1196"/>
      <c r="G163" s="1196"/>
      <c r="H163" s="1196"/>
      <c r="I163" s="1196"/>
      <c r="J163" s="1196"/>
      <c r="K163" s="1196"/>
      <c r="L163" s="1196"/>
      <c r="M163" s="1196"/>
      <c r="N163" s="1197"/>
      <c r="V163" s="361" t="s">
        <v>5169</v>
      </c>
      <c r="W163" s="367"/>
      <c r="X163" s="367"/>
      <c r="AD163" s="367"/>
      <c r="AE163" s="384"/>
      <c r="AF163" s="367"/>
      <c r="AH163" s="367"/>
    </row>
    <row r="164" spans="1:34" s="332" customFormat="1" ht="12" x14ac:dyDescent="0.2">
      <c r="A164" s="1192" t="s">
        <v>5170</v>
      </c>
      <c r="B164" s="1193"/>
      <c r="C164" s="1193"/>
      <c r="D164" s="1193"/>
      <c r="E164" s="1193"/>
      <c r="F164" s="1193"/>
      <c r="G164" s="1193"/>
      <c r="H164" s="1193"/>
      <c r="I164" s="1193"/>
      <c r="J164" s="1193"/>
      <c r="K164" s="1193"/>
      <c r="L164" s="1193"/>
      <c r="M164" s="1193"/>
      <c r="N164" s="1194"/>
      <c r="V164" s="361"/>
      <c r="W164" s="367" t="s">
        <v>5170</v>
      </c>
      <c r="X164" s="367"/>
      <c r="AD164" s="367"/>
      <c r="AE164" s="384"/>
      <c r="AF164" s="367"/>
      <c r="AH164" s="367"/>
    </row>
    <row r="165" spans="1:34" s="332" customFormat="1" ht="45" x14ac:dyDescent="0.2">
      <c r="A165" s="362" t="s">
        <v>509</v>
      </c>
      <c r="B165" s="363" t="s">
        <v>5296</v>
      </c>
      <c r="C165" s="1068" t="s">
        <v>5776</v>
      </c>
      <c r="D165" s="1068"/>
      <c r="E165" s="1068"/>
      <c r="F165" s="364" t="s">
        <v>4984</v>
      </c>
      <c r="G165" s="364"/>
      <c r="H165" s="364"/>
      <c r="I165" s="364" t="s">
        <v>5777</v>
      </c>
      <c r="J165" s="365"/>
      <c r="K165" s="364"/>
      <c r="L165" s="365"/>
      <c r="M165" s="364"/>
      <c r="N165" s="366"/>
      <c r="V165" s="361"/>
      <c r="W165" s="367"/>
      <c r="X165" s="367" t="s">
        <v>5776</v>
      </c>
      <c r="AD165" s="367"/>
      <c r="AE165" s="384"/>
      <c r="AF165" s="367"/>
      <c r="AH165" s="367"/>
    </row>
    <row r="166" spans="1:34" s="332" customFormat="1" ht="12" x14ac:dyDescent="0.2">
      <c r="A166" s="368"/>
      <c r="B166" s="369"/>
      <c r="C166" s="1065" t="s">
        <v>5778</v>
      </c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72"/>
      <c r="V166" s="361"/>
      <c r="W166" s="367"/>
      <c r="X166" s="367"/>
      <c r="Y166" s="335" t="s">
        <v>5778</v>
      </c>
      <c r="AD166" s="367"/>
      <c r="AE166" s="384"/>
      <c r="AF166" s="367"/>
      <c r="AH166" s="367"/>
    </row>
    <row r="167" spans="1:34" s="332" customFormat="1" ht="33.75" x14ac:dyDescent="0.2">
      <c r="A167" s="370"/>
      <c r="B167" s="371" t="s">
        <v>430</v>
      </c>
      <c r="C167" s="1065" t="s">
        <v>431</v>
      </c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72"/>
      <c r="V167" s="361"/>
      <c r="W167" s="367"/>
      <c r="X167" s="367"/>
      <c r="Z167" s="335" t="s">
        <v>431</v>
      </c>
      <c r="AD167" s="367"/>
      <c r="AE167" s="384"/>
      <c r="AF167" s="367"/>
      <c r="AH167" s="367"/>
    </row>
    <row r="168" spans="1:34" s="332" customFormat="1" ht="12" x14ac:dyDescent="0.2">
      <c r="A168" s="372"/>
      <c r="B168" s="371" t="s">
        <v>423</v>
      </c>
      <c r="C168" s="1065" t="s">
        <v>432</v>
      </c>
      <c r="D168" s="1065"/>
      <c r="E168" s="1065"/>
      <c r="F168" s="373"/>
      <c r="G168" s="373"/>
      <c r="H168" s="373"/>
      <c r="I168" s="373"/>
      <c r="J168" s="374">
        <v>1257.92</v>
      </c>
      <c r="K168" s="373" t="s">
        <v>436</v>
      </c>
      <c r="L168" s="374">
        <v>2698.24</v>
      </c>
      <c r="M168" s="373"/>
      <c r="N168" s="375"/>
      <c r="V168" s="361"/>
      <c r="W168" s="367"/>
      <c r="X168" s="367"/>
      <c r="AA168" s="335" t="s">
        <v>432</v>
      </c>
      <c r="AD168" s="367"/>
      <c r="AE168" s="384"/>
      <c r="AF168" s="367"/>
      <c r="AH168" s="367"/>
    </row>
    <row r="169" spans="1:34" s="332" customFormat="1" ht="12" x14ac:dyDescent="0.2">
      <c r="A169" s="372"/>
      <c r="B169" s="371" t="s">
        <v>434</v>
      </c>
      <c r="C169" s="1065" t="s">
        <v>435</v>
      </c>
      <c r="D169" s="1065"/>
      <c r="E169" s="1065"/>
      <c r="F169" s="373"/>
      <c r="G169" s="373"/>
      <c r="H169" s="373"/>
      <c r="I169" s="373"/>
      <c r="J169" s="374">
        <v>2297.79</v>
      </c>
      <c r="K169" s="373" t="s">
        <v>436</v>
      </c>
      <c r="L169" s="374">
        <v>4928.76</v>
      </c>
      <c r="M169" s="373"/>
      <c r="N169" s="375"/>
      <c r="V169" s="361"/>
      <c r="W169" s="367"/>
      <c r="X169" s="367"/>
      <c r="AA169" s="335" t="s">
        <v>435</v>
      </c>
      <c r="AD169" s="367"/>
      <c r="AE169" s="384"/>
      <c r="AF169" s="367"/>
      <c r="AH169" s="367"/>
    </row>
    <row r="170" spans="1:34" s="332" customFormat="1" ht="12" x14ac:dyDescent="0.2">
      <c r="A170" s="372"/>
      <c r="B170" s="371" t="s">
        <v>437</v>
      </c>
      <c r="C170" s="1065" t="s">
        <v>438</v>
      </c>
      <c r="D170" s="1065"/>
      <c r="E170" s="1065"/>
      <c r="F170" s="373"/>
      <c r="G170" s="373"/>
      <c r="H170" s="373"/>
      <c r="I170" s="373"/>
      <c r="J170" s="374">
        <v>286.33999999999997</v>
      </c>
      <c r="K170" s="373" t="s">
        <v>436</v>
      </c>
      <c r="L170" s="374">
        <v>614.20000000000005</v>
      </c>
      <c r="M170" s="373"/>
      <c r="N170" s="375"/>
      <c r="V170" s="361"/>
      <c r="W170" s="367"/>
      <c r="X170" s="367"/>
      <c r="AA170" s="335" t="s">
        <v>438</v>
      </c>
      <c r="AD170" s="367"/>
      <c r="AE170" s="384"/>
      <c r="AF170" s="367"/>
      <c r="AH170" s="367"/>
    </row>
    <row r="171" spans="1:34" s="332" customFormat="1" ht="12" x14ac:dyDescent="0.2">
      <c r="A171" s="372"/>
      <c r="B171" s="371" t="s">
        <v>439</v>
      </c>
      <c r="C171" s="1065" t="s">
        <v>440</v>
      </c>
      <c r="D171" s="1065"/>
      <c r="E171" s="1065"/>
      <c r="F171" s="373"/>
      <c r="G171" s="373"/>
      <c r="H171" s="373"/>
      <c r="I171" s="373"/>
      <c r="J171" s="374">
        <v>3018.09</v>
      </c>
      <c r="K171" s="373"/>
      <c r="L171" s="374">
        <v>5179.04</v>
      </c>
      <c r="M171" s="373"/>
      <c r="N171" s="375"/>
      <c r="V171" s="361"/>
      <c r="W171" s="367"/>
      <c r="X171" s="367"/>
      <c r="AA171" s="335" t="s">
        <v>440</v>
      </c>
      <c r="AD171" s="367"/>
      <c r="AE171" s="384"/>
      <c r="AF171" s="367"/>
      <c r="AH171" s="367"/>
    </row>
    <row r="172" spans="1:34" s="332" customFormat="1" ht="22.5" x14ac:dyDescent="0.2">
      <c r="A172" s="368"/>
      <c r="B172" s="381" t="s">
        <v>5175</v>
      </c>
      <c r="C172" s="1076" t="s">
        <v>5299</v>
      </c>
      <c r="D172" s="1076"/>
      <c r="E172" s="1076"/>
      <c r="F172" s="382" t="s">
        <v>1003</v>
      </c>
      <c r="G172" s="382" t="s">
        <v>489</v>
      </c>
      <c r="H172" s="382"/>
      <c r="I172" s="382" t="s">
        <v>489</v>
      </c>
      <c r="J172" s="371"/>
      <c r="K172" s="373"/>
      <c r="L172" s="374"/>
      <c r="M172" s="373"/>
      <c r="N172" s="383"/>
      <c r="V172" s="361"/>
      <c r="W172" s="367"/>
      <c r="X172" s="367"/>
      <c r="AD172" s="367"/>
      <c r="AE172" s="384" t="s">
        <v>5299</v>
      </c>
      <c r="AF172" s="367"/>
      <c r="AH172" s="367"/>
    </row>
    <row r="173" spans="1:34" s="332" customFormat="1" ht="12" x14ac:dyDescent="0.2">
      <c r="A173" s="368"/>
      <c r="B173" s="381" t="s">
        <v>5300</v>
      </c>
      <c r="C173" s="1076" t="s">
        <v>5301</v>
      </c>
      <c r="D173" s="1076"/>
      <c r="E173" s="1076"/>
      <c r="F173" s="382" t="s">
        <v>1017</v>
      </c>
      <c r="G173" s="382" t="s">
        <v>489</v>
      </c>
      <c r="H173" s="382"/>
      <c r="I173" s="382" t="s">
        <v>489</v>
      </c>
      <c r="J173" s="371"/>
      <c r="K173" s="373"/>
      <c r="L173" s="374"/>
      <c r="M173" s="373"/>
      <c r="N173" s="383"/>
      <c r="V173" s="361"/>
      <c r="W173" s="367"/>
      <c r="X173" s="367"/>
      <c r="AD173" s="367"/>
      <c r="AE173" s="384" t="s">
        <v>5301</v>
      </c>
      <c r="AF173" s="367"/>
      <c r="AH173" s="367"/>
    </row>
    <row r="174" spans="1:34" s="332" customFormat="1" ht="22.5" x14ac:dyDescent="0.2">
      <c r="A174" s="368"/>
      <c r="B174" s="381" t="s">
        <v>5302</v>
      </c>
      <c r="C174" s="1076" t="s">
        <v>498</v>
      </c>
      <c r="D174" s="1076"/>
      <c r="E174" s="1076"/>
      <c r="F174" s="382" t="s">
        <v>411</v>
      </c>
      <c r="G174" s="382" t="s">
        <v>489</v>
      </c>
      <c r="H174" s="382"/>
      <c r="I174" s="382" t="s">
        <v>489</v>
      </c>
      <c r="J174" s="371"/>
      <c r="K174" s="373"/>
      <c r="L174" s="374"/>
      <c r="M174" s="373"/>
      <c r="N174" s="383"/>
      <c r="V174" s="361"/>
      <c r="W174" s="367"/>
      <c r="X174" s="367"/>
      <c r="AD174" s="367"/>
      <c r="AE174" s="384" t="s">
        <v>498</v>
      </c>
      <c r="AF174" s="367"/>
      <c r="AH174" s="367"/>
    </row>
    <row r="175" spans="1:34" s="332" customFormat="1" ht="12" x14ac:dyDescent="0.2">
      <c r="A175" s="368"/>
      <c r="B175" s="381" t="s">
        <v>5180</v>
      </c>
      <c r="C175" s="1076" t="s">
        <v>5181</v>
      </c>
      <c r="D175" s="1076"/>
      <c r="E175" s="1076"/>
      <c r="F175" s="382" t="s">
        <v>1017</v>
      </c>
      <c r="G175" s="382" t="s">
        <v>489</v>
      </c>
      <c r="H175" s="382"/>
      <c r="I175" s="382" t="s">
        <v>489</v>
      </c>
      <c r="J175" s="371"/>
      <c r="K175" s="373"/>
      <c r="L175" s="374"/>
      <c r="M175" s="373"/>
      <c r="N175" s="383"/>
      <c r="V175" s="361"/>
      <c r="W175" s="367"/>
      <c r="X175" s="367"/>
      <c r="AD175" s="367"/>
      <c r="AE175" s="384" t="s">
        <v>5181</v>
      </c>
      <c r="AF175" s="367"/>
      <c r="AH175" s="367"/>
    </row>
    <row r="176" spans="1:34" s="332" customFormat="1" ht="12" x14ac:dyDescent="0.2">
      <c r="A176" s="372"/>
      <c r="B176" s="371"/>
      <c r="C176" s="1065" t="s">
        <v>443</v>
      </c>
      <c r="D176" s="1065"/>
      <c r="E176" s="1065"/>
      <c r="F176" s="373" t="s">
        <v>444</v>
      </c>
      <c r="G176" s="373" t="s">
        <v>5303</v>
      </c>
      <c r="H176" s="373" t="s">
        <v>436</v>
      </c>
      <c r="I176" s="373" t="s">
        <v>5779</v>
      </c>
      <c r="J176" s="374"/>
      <c r="K176" s="373"/>
      <c r="L176" s="374"/>
      <c r="M176" s="373"/>
      <c r="N176" s="375"/>
      <c r="V176" s="361"/>
      <c r="W176" s="367"/>
      <c r="X176" s="367"/>
      <c r="AB176" s="335" t="s">
        <v>443</v>
      </c>
      <c r="AD176" s="367"/>
      <c r="AE176" s="384"/>
      <c r="AF176" s="367"/>
      <c r="AH176" s="367"/>
    </row>
    <row r="177" spans="1:34" s="332" customFormat="1" ht="12" x14ac:dyDescent="0.2">
      <c r="A177" s="372"/>
      <c r="B177" s="371"/>
      <c r="C177" s="1065" t="s">
        <v>447</v>
      </c>
      <c r="D177" s="1065"/>
      <c r="E177" s="1065"/>
      <c r="F177" s="373" t="s">
        <v>444</v>
      </c>
      <c r="G177" s="373" t="s">
        <v>881</v>
      </c>
      <c r="H177" s="373" t="s">
        <v>436</v>
      </c>
      <c r="I177" s="373" t="s">
        <v>5780</v>
      </c>
      <c r="J177" s="374"/>
      <c r="K177" s="373"/>
      <c r="L177" s="374"/>
      <c r="M177" s="373"/>
      <c r="N177" s="375"/>
      <c r="V177" s="361"/>
      <c r="W177" s="367"/>
      <c r="X177" s="367"/>
      <c r="AB177" s="335" t="s">
        <v>447</v>
      </c>
      <c r="AD177" s="367"/>
      <c r="AE177" s="384"/>
      <c r="AF177" s="367"/>
      <c r="AH177" s="367"/>
    </row>
    <row r="178" spans="1:34" s="332" customFormat="1" ht="12" x14ac:dyDescent="0.2">
      <c r="A178" s="372"/>
      <c r="B178" s="371"/>
      <c r="C178" s="1077" t="s">
        <v>450</v>
      </c>
      <c r="D178" s="1077"/>
      <c r="E178" s="1077"/>
      <c r="F178" s="376"/>
      <c r="G178" s="376"/>
      <c r="H178" s="376"/>
      <c r="I178" s="376"/>
      <c r="J178" s="377">
        <v>6573.8</v>
      </c>
      <c r="K178" s="376"/>
      <c r="L178" s="377">
        <v>12806.04</v>
      </c>
      <c r="M178" s="376"/>
      <c r="N178" s="378"/>
      <c r="V178" s="361"/>
      <c r="W178" s="367"/>
      <c r="X178" s="367"/>
      <c r="AC178" s="335" t="s">
        <v>450</v>
      </c>
      <c r="AD178" s="367"/>
      <c r="AE178" s="384"/>
      <c r="AF178" s="367"/>
      <c r="AH178" s="367"/>
    </row>
    <row r="179" spans="1:34" s="332" customFormat="1" ht="12" x14ac:dyDescent="0.2">
      <c r="A179" s="372"/>
      <c r="B179" s="371"/>
      <c r="C179" s="1065" t="s">
        <v>451</v>
      </c>
      <c r="D179" s="1065"/>
      <c r="E179" s="1065"/>
      <c r="F179" s="373"/>
      <c r="G179" s="373"/>
      <c r="H179" s="373"/>
      <c r="I179" s="373"/>
      <c r="J179" s="374"/>
      <c r="K179" s="373"/>
      <c r="L179" s="374">
        <v>3312.44</v>
      </c>
      <c r="M179" s="373"/>
      <c r="N179" s="375"/>
      <c r="V179" s="361"/>
      <c r="W179" s="367"/>
      <c r="X179" s="367"/>
      <c r="AB179" s="335" t="s">
        <v>451</v>
      </c>
      <c r="AD179" s="367"/>
      <c r="AE179" s="384"/>
      <c r="AF179" s="367"/>
      <c r="AH179" s="367"/>
    </row>
    <row r="180" spans="1:34" s="332" customFormat="1" ht="22.5" x14ac:dyDescent="0.2">
      <c r="A180" s="372"/>
      <c r="B180" s="371" t="s">
        <v>4990</v>
      </c>
      <c r="C180" s="1065" t="s">
        <v>4991</v>
      </c>
      <c r="D180" s="1065"/>
      <c r="E180" s="1065"/>
      <c r="F180" s="373" t="s">
        <v>454</v>
      </c>
      <c r="G180" s="373" t="s">
        <v>1754</v>
      </c>
      <c r="H180" s="373"/>
      <c r="I180" s="373" t="s">
        <v>1754</v>
      </c>
      <c r="J180" s="374"/>
      <c r="K180" s="373"/>
      <c r="L180" s="374">
        <v>3875.55</v>
      </c>
      <c r="M180" s="373"/>
      <c r="N180" s="375"/>
      <c r="V180" s="361"/>
      <c r="W180" s="367"/>
      <c r="X180" s="367"/>
      <c r="AB180" s="335" t="s">
        <v>4991</v>
      </c>
      <c r="AD180" s="367"/>
      <c r="AE180" s="384"/>
      <c r="AF180" s="367"/>
      <c r="AH180" s="367"/>
    </row>
    <row r="181" spans="1:34" s="332" customFormat="1" ht="22.5" x14ac:dyDescent="0.2">
      <c r="A181" s="372"/>
      <c r="B181" s="371" t="s">
        <v>4992</v>
      </c>
      <c r="C181" s="1065" t="s">
        <v>4993</v>
      </c>
      <c r="D181" s="1065"/>
      <c r="E181" s="1065"/>
      <c r="F181" s="373" t="s">
        <v>454</v>
      </c>
      <c r="G181" s="373" t="s">
        <v>980</v>
      </c>
      <c r="H181" s="373"/>
      <c r="I181" s="373" t="s">
        <v>980</v>
      </c>
      <c r="J181" s="374"/>
      <c r="K181" s="373"/>
      <c r="L181" s="374">
        <v>2451.21</v>
      </c>
      <c r="M181" s="373"/>
      <c r="N181" s="375"/>
      <c r="V181" s="361"/>
      <c r="W181" s="367"/>
      <c r="X181" s="367"/>
      <c r="AB181" s="335" t="s">
        <v>4993</v>
      </c>
      <c r="AD181" s="367"/>
      <c r="AE181" s="384"/>
      <c r="AF181" s="367"/>
      <c r="AH181" s="367"/>
    </row>
    <row r="182" spans="1:34" s="332" customFormat="1" ht="12" x14ac:dyDescent="0.2">
      <c r="A182" s="379"/>
      <c r="B182" s="380"/>
      <c r="C182" s="1068" t="s">
        <v>459</v>
      </c>
      <c r="D182" s="1068"/>
      <c r="E182" s="1068"/>
      <c r="F182" s="364"/>
      <c r="G182" s="364"/>
      <c r="H182" s="364"/>
      <c r="I182" s="364"/>
      <c r="J182" s="365"/>
      <c r="K182" s="364"/>
      <c r="L182" s="365">
        <v>19132.8</v>
      </c>
      <c r="M182" s="376"/>
      <c r="N182" s="366"/>
      <c r="V182" s="361"/>
      <c r="W182" s="367"/>
      <c r="X182" s="367"/>
      <c r="AD182" s="367" t="s">
        <v>459</v>
      </c>
      <c r="AE182" s="384"/>
      <c r="AF182" s="367"/>
      <c r="AH182" s="367"/>
    </row>
    <row r="183" spans="1:34" s="332" customFormat="1" ht="22.5" x14ac:dyDescent="0.2">
      <c r="A183" s="362" t="s">
        <v>529</v>
      </c>
      <c r="B183" s="363" t="s">
        <v>5781</v>
      </c>
      <c r="C183" s="1068" t="s">
        <v>5607</v>
      </c>
      <c r="D183" s="1068"/>
      <c r="E183" s="1068"/>
      <c r="F183" s="364" t="s">
        <v>644</v>
      </c>
      <c r="G183" s="364"/>
      <c r="H183" s="364"/>
      <c r="I183" s="364" t="s">
        <v>5782</v>
      </c>
      <c r="J183" s="365">
        <v>59.99</v>
      </c>
      <c r="K183" s="364"/>
      <c r="L183" s="365">
        <v>-164.71</v>
      </c>
      <c r="M183" s="364"/>
      <c r="N183" s="366"/>
      <c r="V183" s="361"/>
      <c r="W183" s="367"/>
      <c r="X183" s="367" t="s">
        <v>5607</v>
      </c>
      <c r="AD183" s="367"/>
      <c r="AE183" s="384"/>
      <c r="AF183" s="367"/>
      <c r="AH183" s="367"/>
    </row>
    <row r="184" spans="1:34" s="332" customFormat="1" ht="12" x14ac:dyDescent="0.2">
      <c r="A184" s="379"/>
      <c r="B184" s="380"/>
      <c r="C184" s="340" t="s">
        <v>5046</v>
      </c>
      <c r="D184" s="385"/>
      <c r="E184" s="385"/>
      <c r="F184" s="386"/>
      <c r="G184" s="386"/>
      <c r="H184" s="386"/>
      <c r="I184" s="386"/>
      <c r="J184" s="387"/>
      <c r="K184" s="386"/>
      <c r="L184" s="387"/>
      <c r="M184" s="388"/>
      <c r="N184" s="389"/>
      <c r="V184" s="361"/>
      <c r="W184" s="367"/>
      <c r="X184" s="367"/>
      <c r="AD184" s="367"/>
      <c r="AE184" s="384"/>
      <c r="AF184" s="367"/>
      <c r="AH184" s="367"/>
    </row>
    <row r="185" spans="1:34" s="332" customFormat="1" ht="22.5" x14ac:dyDescent="0.2">
      <c r="A185" s="362" t="s">
        <v>545</v>
      </c>
      <c r="B185" s="363" t="s">
        <v>5783</v>
      </c>
      <c r="C185" s="1068" t="s">
        <v>1868</v>
      </c>
      <c r="D185" s="1068"/>
      <c r="E185" s="1068"/>
      <c r="F185" s="364" t="s">
        <v>644</v>
      </c>
      <c r="G185" s="364"/>
      <c r="H185" s="364"/>
      <c r="I185" s="364" t="s">
        <v>5784</v>
      </c>
      <c r="J185" s="365">
        <v>592.76</v>
      </c>
      <c r="K185" s="364"/>
      <c r="L185" s="365">
        <v>-4170.42</v>
      </c>
      <c r="M185" s="364"/>
      <c r="N185" s="366"/>
      <c r="V185" s="361"/>
      <c r="W185" s="367"/>
      <c r="X185" s="367" t="s">
        <v>1868</v>
      </c>
      <c r="AD185" s="367"/>
      <c r="AE185" s="384"/>
      <c r="AF185" s="367"/>
      <c r="AH185" s="367"/>
    </row>
    <row r="186" spans="1:34" s="332" customFormat="1" ht="12" x14ac:dyDescent="0.2">
      <c r="A186" s="379"/>
      <c r="B186" s="380"/>
      <c r="C186" s="340" t="s">
        <v>5046</v>
      </c>
      <c r="D186" s="385"/>
      <c r="E186" s="385"/>
      <c r="F186" s="386"/>
      <c r="G186" s="386"/>
      <c r="H186" s="386"/>
      <c r="I186" s="386"/>
      <c r="J186" s="387"/>
      <c r="K186" s="386"/>
      <c r="L186" s="387"/>
      <c r="M186" s="388"/>
      <c r="N186" s="389"/>
      <c r="V186" s="361"/>
      <c r="W186" s="367"/>
      <c r="X186" s="367"/>
      <c r="AD186" s="367"/>
      <c r="AE186" s="384"/>
      <c r="AF186" s="367"/>
      <c r="AH186" s="367"/>
    </row>
    <row r="187" spans="1:34" s="332" customFormat="1" ht="22.5" x14ac:dyDescent="0.2">
      <c r="A187" s="362" t="s">
        <v>562</v>
      </c>
      <c r="B187" s="363" t="s">
        <v>1867</v>
      </c>
      <c r="C187" s="1068" t="s">
        <v>1868</v>
      </c>
      <c r="D187" s="1068"/>
      <c r="E187" s="1068"/>
      <c r="F187" s="364" t="s">
        <v>644</v>
      </c>
      <c r="G187" s="364"/>
      <c r="H187" s="364"/>
      <c r="I187" s="364" t="s">
        <v>5785</v>
      </c>
      <c r="J187" s="365">
        <v>592.76</v>
      </c>
      <c r="K187" s="364"/>
      <c r="L187" s="365">
        <v>2774.12</v>
      </c>
      <c r="M187" s="364"/>
      <c r="N187" s="366"/>
      <c r="V187" s="361"/>
      <c r="W187" s="367"/>
      <c r="X187" s="367" t="s">
        <v>1868</v>
      </c>
      <c r="AD187" s="367"/>
      <c r="AE187" s="384"/>
      <c r="AF187" s="367"/>
      <c r="AH187" s="367"/>
    </row>
    <row r="188" spans="1:34" s="332" customFormat="1" ht="12" x14ac:dyDescent="0.2">
      <c r="A188" s="379"/>
      <c r="B188" s="380"/>
      <c r="C188" s="340" t="s">
        <v>5046</v>
      </c>
      <c r="D188" s="385"/>
      <c r="E188" s="385"/>
      <c r="F188" s="386"/>
      <c r="G188" s="386"/>
      <c r="H188" s="386"/>
      <c r="I188" s="386"/>
      <c r="J188" s="387"/>
      <c r="K188" s="386"/>
      <c r="L188" s="387"/>
      <c r="M188" s="388"/>
      <c r="N188" s="389"/>
      <c r="V188" s="361"/>
      <c r="W188" s="367"/>
      <c r="X188" s="367"/>
      <c r="AD188" s="367"/>
      <c r="AE188" s="384"/>
      <c r="AF188" s="367"/>
      <c r="AH188" s="367"/>
    </row>
    <row r="189" spans="1:34" s="332" customFormat="1" ht="22.5" x14ac:dyDescent="0.2">
      <c r="A189" s="362" t="s">
        <v>570</v>
      </c>
      <c r="B189" s="363" t="s">
        <v>5609</v>
      </c>
      <c r="C189" s="1068" t="s">
        <v>5786</v>
      </c>
      <c r="D189" s="1068"/>
      <c r="E189" s="1068"/>
      <c r="F189" s="364" t="s">
        <v>644</v>
      </c>
      <c r="G189" s="364"/>
      <c r="H189" s="364"/>
      <c r="I189" s="364" t="s">
        <v>5550</v>
      </c>
      <c r="J189" s="365">
        <v>545.6</v>
      </c>
      <c r="K189" s="364"/>
      <c r="L189" s="365">
        <v>41.47</v>
      </c>
      <c r="M189" s="364"/>
      <c r="N189" s="366"/>
      <c r="V189" s="361"/>
      <c r="W189" s="367"/>
      <c r="X189" s="367" t="s">
        <v>5786</v>
      </c>
      <c r="AD189" s="367"/>
      <c r="AE189" s="384"/>
      <c r="AF189" s="367"/>
      <c r="AH189" s="367"/>
    </row>
    <row r="190" spans="1:34" s="332" customFormat="1" ht="12" x14ac:dyDescent="0.2">
      <c r="A190" s="379"/>
      <c r="B190" s="380"/>
      <c r="C190" s="340" t="s">
        <v>5046</v>
      </c>
      <c r="D190" s="385"/>
      <c r="E190" s="385"/>
      <c r="F190" s="386"/>
      <c r="G190" s="386"/>
      <c r="H190" s="386"/>
      <c r="I190" s="386"/>
      <c r="J190" s="387"/>
      <c r="K190" s="386"/>
      <c r="L190" s="387"/>
      <c r="M190" s="388"/>
      <c r="N190" s="389"/>
      <c r="V190" s="361"/>
      <c r="W190" s="367"/>
      <c r="X190" s="367"/>
      <c r="AD190" s="367"/>
      <c r="AE190" s="384"/>
      <c r="AF190" s="367"/>
      <c r="AH190" s="367"/>
    </row>
    <row r="191" spans="1:34" s="332" customFormat="1" ht="22.5" x14ac:dyDescent="0.2">
      <c r="A191" s="362" t="s">
        <v>577</v>
      </c>
      <c r="B191" s="363" t="s">
        <v>5306</v>
      </c>
      <c r="C191" s="1068" t="s">
        <v>5307</v>
      </c>
      <c r="D191" s="1068"/>
      <c r="E191" s="1068"/>
      <c r="F191" s="364" t="s">
        <v>1017</v>
      </c>
      <c r="G191" s="364"/>
      <c r="H191" s="364"/>
      <c r="I191" s="364" t="s">
        <v>562</v>
      </c>
      <c r="J191" s="365">
        <v>215.48</v>
      </c>
      <c r="K191" s="364"/>
      <c r="L191" s="365">
        <v>2801.24</v>
      </c>
      <c r="M191" s="364"/>
      <c r="N191" s="366"/>
      <c r="V191" s="361"/>
      <c r="W191" s="367"/>
      <c r="X191" s="367" t="s">
        <v>5307</v>
      </c>
      <c r="AD191" s="367"/>
      <c r="AE191" s="384"/>
      <c r="AF191" s="367"/>
      <c r="AH191" s="367"/>
    </row>
    <row r="192" spans="1:34" s="332" customFormat="1" ht="12" x14ac:dyDescent="0.2">
      <c r="A192" s="379"/>
      <c r="B192" s="380"/>
      <c r="C192" s="340" t="s">
        <v>462</v>
      </c>
      <c r="D192" s="385"/>
      <c r="E192" s="385"/>
      <c r="F192" s="386"/>
      <c r="G192" s="386"/>
      <c r="H192" s="386"/>
      <c r="I192" s="386"/>
      <c r="J192" s="387"/>
      <c r="K192" s="386"/>
      <c r="L192" s="387"/>
      <c r="M192" s="388"/>
      <c r="N192" s="389"/>
      <c r="V192" s="361"/>
      <c r="W192" s="367"/>
      <c r="X192" s="367"/>
      <c r="AD192" s="367"/>
      <c r="AE192" s="384"/>
      <c r="AF192" s="367"/>
      <c r="AH192" s="367"/>
    </row>
    <row r="193" spans="1:34" s="332" customFormat="1" ht="33.75" x14ac:dyDescent="0.2">
      <c r="A193" s="362" t="s">
        <v>581</v>
      </c>
      <c r="B193" s="363" t="s">
        <v>5308</v>
      </c>
      <c r="C193" s="1068" t="s">
        <v>5309</v>
      </c>
      <c r="D193" s="1068"/>
      <c r="E193" s="1068"/>
      <c r="F193" s="364" t="s">
        <v>1017</v>
      </c>
      <c r="G193" s="364"/>
      <c r="H193" s="364"/>
      <c r="I193" s="364" t="s">
        <v>562</v>
      </c>
      <c r="J193" s="365">
        <v>362.1</v>
      </c>
      <c r="K193" s="364"/>
      <c r="L193" s="365">
        <v>4707.3</v>
      </c>
      <c r="M193" s="364"/>
      <c r="N193" s="366"/>
      <c r="V193" s="361"/>
      <c r="W193" s="367"/>
      <c r="X193" s="367" t="s">
        <v>5309</v>
      </c>
      <c r="AD193" s="367"/>
      <c r="AE193" s="384"/>
      <c r="AF193" s="367"/>
      <c r="AH193" s="367"/>
    </row>
    <row r="194" spans="1:34" s="332" customFormat="1" ht="12" x14ac:dyDescent="0.2">
      <c r="A194" s="379"/>
      <c r="B194" s="380"/>
      <c r="C194" s="340" t="s">
        <v>462</v>
      </c>
      <c r="D194" s="385"/>
      <c r="E194" s="385"/>
      <c r="F194" s="386"/>
      <c r="G194" s="386"/>
      <c r="H194" s="386"/>
      <c r="I194" s="386"/>
      <c r="J194" s="387"/>
      <c r="K194" s="386"/>
      <c r="L194" s="387"/>
      <c r="M194" s="388"/>
      <c r="N194" s="389"/>
      <c r="V194" s="361"/>
      <c r="W194" s="367"/>
      <c r="X194" s="367"/>
      <c r="AD194" s="367"/>
      <c r="AE194" s="384"/>
      <c r="AF194" s="367"/>
      <c r="AH194" s="367"/>
    </row>
    <row r="195" spans="1:34" s="332" customFormat="1" ht="33.75" x14ac:dyDescent="0.2">
      <c r="A195" s="362" t="s">
        <v>586</v>
      </c>
      <c r="B195" s="363" t="s">
        <v>5310</v>
      </c>
      <c r="C195" s="1068" t="s">
        <v>5311</v>
      </c>
      <c r="D195" s="1068"/>
      <c r="E195" s="1068"/>
      <c r="F195" s="364" t="s">
        <v>1017</v>
      </c>
      <c r="G195" s="364"/>
      <c r="H195" s="364"/>
      <c r="I195" s="364" t="s">
        <v>152</v>
      </c>
      <c r="J195" s="365">
        <v>242.94</v>
      </c>
      <c r="K195" s="364"/>
      <c r="L195" s="365">
        <v>6316.44</v>
      </c>
      <c r="M195" s="364"/>
      <c r="N195" s="366"/>
      <c r="V195" s="361"/>
      <c r="W195" s="367"/>
      <c r="X195" s="367" t="s">
        <v>5311</v>
      </c>
      <c r="AD195" s="367"/>
      <c r="AE195" s="384"/>
      <c r="AF195" s="367"/>
      <c r="AH195" s="367"/>
    </row>
    <row r="196" spans="1:34" s="332" customFormat="1" ht="12" x14ac:dyDescent="0.2">
      <c r="A196" s="379"/>
      <c r="B196" s="380"/>
      <c r="C196" s="340" t="s">
        <v>462</v>
      </c>
      <c r="D196" s="385"/>
      <c r="E196" s="385"/>
      <c r="F196" s="386"/>
      <c r="G196" s="386"/>
      <c r="H196" s="386"/>
      <c r="I196" s="386"/>
      <c r="J196" s="387"/>
      <c r="K196" s="386"/>
      <c r="L196" s="387"/>
      <c r="M196" s="388"/>
      <c r="N196" s="389"/>
      <c r="V196" s="361"/>
      <c r="W196" s="367"/>
      <c r="X196" s="367"/>
      <c r="AD196" s="367"/>
      <c r="AE196" s="384"/>
      <c r="AF196" s="367"/>
      <c r="AH196" s="367"/>
    </row>
    <row r="197" spans="1:34" s="332" customFormat="1" ht="22.5" x14ac:dyDescent="0.2">
      <c r="A197" s="362" t="s">
        <v>592</v>
      </c>
      <c r="B197" s="363" t="s">
        <v>5588</v>
      </c>
      <c r="C197" s="1068" t="s">
        <v>5589</v>
      </c>
      <c r="D197" s="1068"/>
      <c r="E197" s="1068"/>
      <c r="F197" s="364" t="s">
        <v>1017</v>
      </c>
      <c r="G197" s="364"/>
      <c r="H197" s="364"/>
      <c r="I197" s="364" t="s">
        <v>439</v>
      </c>
      <c r="J197" s="365">
        <v>119.5</v>
      </c>
      <c r="K197" s="364"/>
      <c r="L197" s="365">
        <v>478</v>
      </c>
      <c r="M197" s="364"/>
      <c r="N197" s="366"/>
      <c r="V197" s="361"/>
      <c r="W197" s="367"/>
      <c r="X197" s="367" t="s">
        <v>5589</v>
      </c>
      <c r="AD197" s="367"/>
      <c r="AE197" s="384"/>
      <c r="AF197" s="367"/>
      <c r="AH197" s="367"/>
    </row>
    <row r="198" spans="1:34" s="332" customFormat="1" ht="12" x14ac:dyDescent="0.2">
      <c r="A198" s="379"/>
      <c r="B198" s="380"/>
      <c r="C198" s="340" t="s">
        <v>462</v>
      </c>
      <c r="D198" s="385"/>
      <c r="E198" s="385"/>
      <c r="F198" s="386"/>
      <c r="G198" s="386"/>
      <c r="H198" s="386"/>
      <c r="I198" s="386"/>
      <c r="J198" s="387"/>
      <c r="K198" s="386"/>
      <c r="L198" s="387"/>
      <c r="M198" s="388"/>
      <c r="N198" s="389"/>
      <c r="V198" s="361"/>
      <c r="W198" s="367"/>
      <c r="X198" s="367"/>
      <c r="AD198" s="367"/>
      <c r="AE198" s="384"/>
      <c r="AF198" s="367"/>
      <c r="AH198" s="367"/>
    </row>
    <row r="199" spans="1:34" s="332" customFormat="1" ht="22.5" x14ac:dyDescent="0.2">
      <c r="A199" s="362" t="s">
        <v>596</v>
      </c>
      <c r="B199" s="363" t="s">
        <v>5312</v>
      </c>
      <c r="C199" s="1068" t="s">
        <v>5313</v>
      </c>
      <c r="D199" s="1068"/>
      <c r="E199" s="1068"/>
      <c r="F199" s="364" t="s">
        <v>1017</v>
      </c>
      <c r="G199" s="364"/>
      <c r="H199" s="364"/>
      <c r="I199" s="364" t="s">
        <v>499</v>
      </c>
      <c r="J199" s="365">
        <v>175.57</v>
      </c>
      <c r="K199" s="364"/>
      <c r="L199" s="365">
        <v>1580.13</v>
      </c>
      <c r="M199" s="364"/>
      <c r="N199" s="366"/>
      <c r="V199" s="361"/>
      <c r="W199" s="367"/>
      <c r="X199" s="367" t="s">
        <v>5313</v>
      </c>
      <c r="AD199" s="367"/>
      <c r="AE199" s="384"/>
      <c r="AF199" s="367"/>
      <c r="AH199" s="367"/>
    </row>
    <row r="200" spans="1:34" s="332" customFormat="1" ht="12" x14ac:dyDescent="0.2">
      <c r="A200" s="379"/>
      <c r="B200" s="380"/>
      <c r="C200" s="340" t="s">
        <v>462</v>
      </c>
      <c r="D200" s="385"/>
      <c r="E200" s="385"/>
      <c r="F200" s="386"/>
      <c r="G200" s="386"/>
      <c r="H200" s="386"/>
      <c r="I200" s="386"/>
      <c r="J200" s="387"/>
      <c r="K200" s="386"/>
      <c r="L200" s="387"/>
      <c r="M200" s="388"/>
      <c r="N200" s="389"/>
      <c r="V200" s="361"/>
      <c r="W200" s="367"/>
      <c r="X200" s="367"/>
      <c r="AD200" s="367"/>
      <c r="AE200" s="384"/>
      <c r="AF200" s="367"/>
      <c r="AH200" s="367"/>
    </row>
    <row r="201" spans="1:34" s="332" customFormat="1" ht="22.5" x14ac:dyDescent="0.2">
      <c r="A201" s="362" t="s">
        <v>600</v>
      </c>
      <c r="B201" s="363" t="s">
        <v>5195</v>
      </c>
      <c r="C201" s="1068" t="s">
        <v>5196</v>
      </c>
      <c r="D201" s="1068"/>
      <c r="E201" s="1068"/>
      <c r="F201" s="364" t="s">
        <v>1017</v>
      </c>
      <c r="G201" s="364"/>
      <c r="H201" s="364"/>
      <c r="I201" s="364" t="s">
        <v>562</v>
      </c>
      <c r="J201" s="365">
        <v>31.43</v>
      </c>
      <c r="K201" s="364"/>
      <c r="L201" s="365">
        <v>408.59</v>
      </c>
      <c r="M201" s="364"/>
      <c r="N201" s="366"/>
      <c r="V201" s="361"/>
      <c r="W201" s="367"/>
      <c r="X201" s="367" t="s">
        <v>5196</v>
      </c>
      <c r="AD201" s="367"/>
      <c r="AE201" s="384"/>
      <c r="AF201" s="367"/>
      <c r="AH201" s="367"/>
    </row>
    <row r="202" spans="1:34" s="332" customFormat="1" ht="12" x14ac:dyDescent="0.2">
      <c r="A202" s="379"/>
      <c r="B202" s="380"/>
      <c r="C202" s="340" t="s">
        <v>462</v>
      </c>
      <c r="D202" s="385"/>
      <c r="E202" s="385"/>
      <c r="F202" s="386"/>
      <c r="G202" s="386"/>
      <c r="H202" s="386"/>
      <c r="I202" s="386"/>
      <c r="J202" s="387"/>
      <c r="K202" s="386"/>
      <c r="L202" s="387"/>
      <c r="M202" s="388"/>
      <c r="N202" s="389"/>
      <c r="V202" s="361"/>
      <c r="W202" s="367"/>
      <c r="X202" s="367"/>
      <c r="AD202" s="367"/>
      <c r="AE202" s="384"/>
      <c r="AF202" s="367"/>
      <c r="AH202" s="367"/>
    </row>
    <row r="203" spans="1:34" s="332" customFormat="1" ht="33.75" x14ac:dyDescent="0.2">
      <c r="A203" s="362" t="s">
        <v>607</v>
      </c>
      <c r="B203" s="363" t="s">
        <v>5787</v>
      </c>
      <c r="C203" s="1068" t="s">
        <v>5788</v>
      </c>
      <c r="D203" s="1068"/>
      <c r="E203" s="1068"/>
      <c r="F203" s="364" t="s">
        <v>1017</v>
      </c>
      <c r="G203" s="364"/>
      <c r="H203" s="364"/>
      <c r="I203" s="364" t="s">
        <v>152</v>
      </c>
      <c r="J203" s="365">
        <v>234.87</v>
      </c>
      <c r="K203" s="364"/>
      <c r="L203" s="365">
        <v>6106.62</v>
      </c>
      <c r="M203" s="364"/>
      <c r="N203" s="366"/>
      <c r="V203" s="361"/>
      <c r="W203" s="367"/>
      <c r="X203" s="367" t="s">
        <v>5788</v>
      </c>
      <c r="AD203" s="367"/>
      <c r="AE203" s="384"/>
      <c r="AF203" s="367"/>
      <c r="AH203" s="367"/>
    </row>
    <row r="204" spans="1:34" s="332" customFormat="1" ht="12" x14ac:dyDescent="0.2">
      <c r="A204" s="379"/>
      <c r="B204" s="380"/>
      <c r="C204" s="340" t="s">
        <v>462</v>
      </c>
      <c r="D204" s="385"/>
      <c r="E204" s="385"/>
      <c r="F204" s="386"/>
      <c r="G204" s="386"/>
      <c r="H204" s="386"/>
      <c r="I204" s="386"/>
      <c r="J204" s="387"/>
      <c r="K204" s="386"/>
      <c r="L204" s="387"/>
      <c r="M204" s="388"/>
      <c r="N204" s="389"/>
      <c r="V204" s="361"/>
      <c r="W204" s="367"/>
      <c r="X204" s="367"/>
      <c r="AD204" s="367"/>
      <c r="AE204" s="384"/>
      <c r="AF204" s="367"/>
      <c r="AH204" s="367"/>
    </row>
    <row r="205" spans="1:34" s="332" customFormat="1" ht="22.5" x14ac:dyDescent="0.2">
      <c r="A205" s="362" t="s">
        <v>610</v>
      </c>
      <c r="B205" s="363" t="s">
        <v>5420</v>
      </c>
      <c r="C205" s="1068" t="s">
        <v>5421</v>
      </c>
      <c r="D205" s="1068"/>
      <c r="E205" s="1068"/>
      <c r="F205" s="364" t="s">
        <v>1017</v>
      </c>
      <c r="G205" s="364"/>
      <c r="H205" s="364"/>
      <c r="I205" s="364" t="s">
        <v>499</v>
      </c>
      <c r="J205" s="365">
        <v>596.04</v>
      </c>
      <c r="K205" s="364"/>
      <c r="L205" s="365">
        <v>5364.36</v>
      </c>
      <c r="M205" s="364"/>
      <c r="N205" s="366"/>
      <c r="V205" s="361"/>
      <c r="W205" s="367"/>
      <c r="X205" s="367" t="s">
        <v>5421</v>
      </c>
      <c r="AD205" s="367"/>
      <c r="AE205" s="384"/>
      <c r="AF205" s="367"/>
      <c r="AH205" s="367"/>
    </row>
    <row r="206" spans="1:34" s="332" customFormat="1" ht="12" x14ac:dyDescent="0.2">
      <c r="A206" s="379"/>
      <c r="B206" s="380"/>
      <c r="C206" s="340" t="s">
        <v>462</v>
      </c>
      <c r="D206" s="385"/>
      <c r="E206" s="385"/>
      <c r="F206" s="386"/>
      <c r="G206" s="386"/>
      <c r="H206" s="386"/>
      <c r="I206" s="386"/>
      <c r="J206" s="387"/>
      <c r="K206" s="386"/>
      <c r="L206" s="387"/>
      <c r="M206" s="388"/>
      <c r="N206" s="389"/>
      <c r="V206" s="361"/>
      <c r="W206" s="367"/>
      <c r="X206" s="367"/>
      <c r="AD206" s="367"/>
      <c r="AE206" s="384"/>
      <c r="AF206" s="367"/>
      <c r="AH206" s="367"/>
    </row>
    <row r="207" spans="1:34" s="332" customFormat="1" ht="12" x14ac:dyDescent="0.2">
      <c r="A207" s="362" t="s">
        <v>618</v>
      </c>
      <c r="B207" s="363" t="s">
        <v>5210</v>
      </c>
      <c r="C207" s="1068" t="s">
        <v>5314</v>
      </c>
      <c r="D207" s="1068"/>
      <c r="E207" s="1068"/>
      <c r="F207" s="364" t="s">
        <v>1017</v>
      </c>
      <c r="G207" s="364"/>
      <c r="H207" s="364"/>
      <c r="I207" s="364" t="s">
        <v>439</v>
      </c>
      <c r="J207" s="365">
        <v>442.11</v>
      </c>
      <c r="K207" s="364"/>
      <c r="L207" s="365">
        <v>1768.44</v>
      </c>
      <c r="M207" s="364"/>
      <c r="N207" s="366"/>
      <c r="V207" s="361"/>
      <c r="W207" s="367"/>
      <c r="X207" s="367" t="s">
        <v>5314</v>
      </c>
      <c r="AD207" s="367"/>
      <c r="AE207" s="384"/>
      <c r="AF207" s="367"/>
      <c r="AH207" s="367"/>
    </row>
    <row r="208" spans="1:34" s="332" customFormat="1" ht="12" x14ac:dyDescent="0.2">
      <c r="A208" s="379"/>
      <c r="B208" s="380"/>
      <c r="C208" s="340" t="s">
        <v>462</v>
      </c>
      <c r="D208" s="385"/>
      <c r="E208" s="385"/>
      <c r="F208" s="386"/>
      <c r="G208" s="386"/>
      <c r="H208" s="386"/>
      <c r="I208" s="386"/>
      <c r="J208" s="387"/>
      <c r="K208" s="386"/>
      <c r="L208" s="387"/>
      <c r="M208" s="388"/>
      <c r="N208" s="389"/>
      <c r="V208" s="361"/>
      <c r="W208" s="367"/>
      <c r="X208" s="367"/>
      <c r="AD208" s="367"/>
      <c r="AE208" s="384"/>
      <c r="AF208" s="367"/>
      <c r="AH208" s="367"/>
    </row>
    <row r="209" spans="1:34" s="332" customFormat="1" ht="33.75" x14ac:dyDescent="0.2">
      <c r="A209" s="362" t="s">
        <v>625</v>
      </c>
      <c r="B209" s="363" t="s">
        <v>5315</v>
      </c>
      <c r="C209" s="1068" t="s">
        <v>5590</v>
      </c>
      <c r="D209" s="1068"/>
      <c r="E209" s="1068"/>
      <c r="F209" s="364" t="s">
        <v>644</v>
      </c>
      <c r="G209" s="364"/>
      <c r="H209" s="364"/>
      <c r="I209" s="364" t="s">
        <v>5789</v>
      </c>
      <c r="J209" s="365"/>
      <c r="K209" s="364"/>
      <c r="L209" s="365"/>
      <c r="M209" s="364"/>
      <c r="N209" s="366"/>
      <c r="V209" s="361"/>
      <c r="W209" s="367"/>
      <c r="X209" s="367" t="s">
        <v>5590</v>
      </c>
      <c r="AD209" s="367"/>
      <c r="AE209" s="384"/>
      <c r="AF209" s="367"/>
      <c r="AH209" s="367"/>
    </row>
    <row r="210" spans="1:34" s="332" customFormat="1" ht="33.75" x14ac:dyDescent="0.2">
      <c r="A210" s="370"/>
      <c r="B210" s="371" t="s">
        <v>430</v>
      </c>
      <c r="C210" s="1065" t="s">
        <v>431</v>
      </c>
      <c r="D210" s="1065"/>
      <c r="E210" s="1065"/>
      <c r="F210" s="1065"/>
      <c r="G210" s="1065"/>
      <c r="H210" s="1065"/>
      <c r="I210" s="1065"/>
      <c r="J210" s="1065"/>
      <c r="K210" s="1065"/>
      <c r="L210" s="1065"/>
      <c r="M210" s="1065"/>
      <c r="N210" s="1072"/>
      <c r="V210" s="361"/>
      <c r="W210" s="367"/>
      <c r="X210" s="367"/>
      <c r="Z210" s="335" t="s">
        <v>431</v>
      </c>
      <c r="AD210" s="367"/>
      <c r="AE210" s="384"/>
      <c r="AF210" s="367"/>
      <c r="AH210" s="367"/>
    </row>
    <row r="211" spans="1:34" s="332" customFormat="1" ht="12" x14ac:dyDescent="0.2">
      <c r="A211" s="372"/>
      <c r="B211" s="371" t="s">
        <v>423</v>
      </c>
      <c r="C211" s="1065" t="s">
        <v>432</v>
      </c>
      <c r="D211" s="1065"/>
      <c r="E211" s="1065"/>
      <c r="F211" s="373"/>
      <c r="G211" s="373"/>
      <c r="H211" s="373"/>
      <c r="I211" s="373"/>
      <c r="J211" s="374">
        <v>49.44</v>
      </c>
      <c r="K211" s="373" t="s">
        <v>436</v>
      </c>
      <c r="L211" s="374">
        <v>168.71</v>
      </c>
      <c r="M211" s="373"/>
      <c r="N211" s="375"/>
      <c r="V211" s="361"/>
      <c r="W211" s="367"/>
      <c r="X211" s="367"/>
      <c r="AA211" s="335" t="s">
        <v>432</v>
      </c>
      <c r="AD211" s="367"/>
      <c r="AE211" s="384"/>
      <c r="AF211" s="367"/>
      <c r="AH211" s="367"/>
    </row>
    <row r="212" spans="1:34" s="332" customFormat="1" ht="12" x14ac:dyDescent="0.2">
      <c r="A212" s="372"/>
      <c r="B212" s="371" t="s">
        <v>434</v>
      </c>
      <c r="C212" s="1065" t="s">
        <v>435</v>
      </c>
      <c r="D212" s="1065"/>
      <c r="E212" s="1065"/>
      <c r="F212" s="373"/>
      <c r="G212" s="373"/>
      <c r="H212" s="373"/>
      <c r="I212" s="373"/>
      <c r="J212" s="374">
        <v>31.1</v>
      </c>
      <c r="K212" s="373" t="s">
        <v>436</v>
      </c>
      <c r="L212" s="374">
        <v>106.13</v>
      </c>
      <c r="M212" s="373"/>
      <c r="N212" s="375"/>
      <c r="V212" s="361"/>
      <c r="W212" s="367"/>
      <c r="X212" s="367"/>
      <c r="AA212" s="335" t="s">
        <v>435</v>
      </c>
      <c r="AD212" s="367"/>
      <c r="AE212" s="384"/>
      <c r="AF212" s="367"/>
      <c r="AH212" s="367"/>
    </row>
    <row r="213" spans="1:34" s="332" customFormat="1" ht="12" x14ac:dyDescent="0.2">
      <c r="A213" s="372"/>
      <c r="B213" s="371" t="s">
        <v>437</v>
      </c>
      <c r="C213" s="1065" t="s">
        <v>438</v>
      </c>
      <c r="D213" s="1065"/>
      <c r="E213" s="1065"/>
      <c r="F213" s="373"/>
      <c r="G213" s="373"/>
      <c r="H213" s="373"/>
      <c r="I213" s="373"/>
      <c r="J213" s="374">
        <v>4.8600000000000003</v>
      </c>
      <c r="K213" s="373" t="s">
        <v>436</v>
      </c>
      <c r="L213" s="374">
        <v>16.579999999999998</v>
      </c>
      <c r="M213" s="373"/>
      <c r="N213" s="375"/>
      <c r="V213" s="361"/>
      <c r="W213" s="367"/>
      <c r="X213" s="367"/>
      <c r="AA213" s="335" t="s">
        <v>438</v>
      </c>
      <c r="AD213" s="367"/>
      <c r="AE213" s="384"/>
      <c r="AF213" s="367"/>
      <c r="AH213" s="367"/>
    </row>
    <row r="214" spans="1:34" s="332" customFormat="1" ht="12" x14ac:dyDescent="0.2">
      <c r="A214" s="372"/>
      <c r="B214" s="371" t="s">
        <v>439</v>
      </c>
      <c r="C214" s="1065" t="s">
        <v>440</v>
      </c>
      <c r="D214" s="1065"/>
      <c r="E214" s="1065"/>
      <c r="F214" s="373"/>
      <c r="G214" s="373"/>
      <c r="H214" s="373"/>
      <c r="I214" s="373"/>
      <c r="J214" s="374">
        <v>14.89</v>
      </c>
      <c r="K214" s="373"/>
      <c r="L214" s="374">
        <v>40.65</v>
      </c>
      <c r="M214" s="373"/>
      <c r="N214" s="375"/>
      <c r="V214" s="361"/>
      <c r="W214" s="367"/>
      <c r="X214" s="367"/>
      <c r="AA214" s="335" t="s">
        <v>440</v>
      </c>
      <c r="AD214" s="367"/>
      <c r="AE214" s="384"/>
      <c r="AF214" s="367"/>
      <c r="AH214" s="367"/>
    </row>
    <row r="215" spans="1:34" s="332" customFormat="1" ht="12" x14ac:dyDescent="0.2">
      <c r="A215" s="368"/>
      <c r="B215" s="381" t="s">
        <v>5318</v>
      </c>
      <c r="C215" s="1076" t="s">
        <v>5319</v>
      </c>
      <c r="D215" s="1076"/>
      <c r="E215" s="1076"/>
      <c r="F215" s="382" t="s">
        <v>644</v>
      </c>
      <c r="G215" s="382" t="s">
        <v>5320</v>
      </c>
      <c r="H215" s="382"/>
      <c r="I215" s="382" t="s">
        <v>5790</v>
      </c>
      <c r="J215" s="371"/>
      <c r="K215" s="373"/>
      <c r="L215" s="374"/>
      <c r="M215" s="373"/>
      <c r="N215" s="383"/>
      <c r="V215" s="361"/>
      <c r="W215" s="367"/>
      <c r="X215" s="367"/>
      <c r="AD215" s="367"/>
      <c r="AE215" s="384" t="s">
        <v>5319</v>
      </c>
      <c r="AF215" s="367"/>
      <c r="AH215" s="367"/>
    </row>
    <row r="216" spans="1:34" s="332" customFormat="1" ht="12" x14ac:dyDescent="0.2">
      <c r="A216" s="368"/>
      <c r="B216" s="381" t="s">
        <v>1237</v>
      </c>
      <c r="C216" s="1076" t="s">
        <v>1238</v>
      </c>
      <c r="D216" s="1076"/>
      <c r="E216" s="1076"/>
      <c r="F216" s="382" t="s">
        <v>1239</v>
      </c>
      <c r="G216" s="382" t="s">
        <v>847</v>
      </c>
      <c r="H216" s="382"/>
      <c r="I216" s="382" t="s">
        <v>5791</v>
      </c>
      <c r="J216" s="371"/>
      <c r="K216" s="373"/>
      <c r="L216" s="374"/>
      <c r="M216" s="373"/>
      <c r="N216" s="383"/>
      <c r="V216" s="361"/>
      <c r="W216" s="367"/>
      <c r="X216" s="367"/>
      <c r="AD216" s="367"/>
      <c r="AE216" s="384" t="s">
        <v>1238</v>
      </c>
      <c r="AF216" s="367"/>
      <c r="AH216" s="367"/>
    </row>
    <row r="217" spans="1:34" s="332" customFormat="1" ht="12" x14ac:dyDescent="0.2">
      <c r="A217" s="372"/>
      <c r="B217" s="371"/>
      <c r="C217" s="1065" t="s">
        <v>443</v>
      </c>
      <c r="D217" s="1065"/>
      <c r="E217" s="1065"/>
      <c r="F217" s="373" t="s">
        <v>444</v>
      </c>
      <c r="G217" s="373" t="s">
        <v>2184</v>
      </c>
      <c r="H217" s="373" t="s">
        <v>436</v>
      </c>
      <c r="I217" s="373" t="s">
        <v>5792</v>
      </c>
      <c r="J217" s="374"/>
      <c r="K217" s="373"/>
      <c r="L217" s="374"/>
      <c r="M217" s="373"/>
      <c r="N217" s="375"/>
      <c r="V217" s="361"/>
      <c r="W217" s="367"/>
      <c r="X217" s="367"/>
      <c r="AB217" s="335" t="s">
        <v>443</v>
      </c>
      <c r="AD217" s="367"/>
      <c r="AE217" s="384"/>
      <c r="AF217" s="367"/>
      <c r="AH217" s="367"/>
    </row>
    <row r="218" spans="1:34" s="332" customFormat="1" ht="12" x14ac:dyDescent="0.2">
      <c r="A218" s="372"/>
      <c r="B218" s="371"/>
      <c r="C218" s="1065" t="s">
        <v>447</v>
      </c>
      <c r="D218" s="1065"/>
      <c r="E218" s="1065"/>
      <c r="F218" s="373" t="s">
        <v>444</v>
      </c>
      <c r="G218" s="373" t="s">
        <v>850</v>
      </c>
      <c r="H218" s="373" t="s">
        <v>436</v>
      </c>
      <c r="I218" s="373" t="s">
        <v>5793</v>
      </c>
      <c r="J218" s="374"/>
      <c r="K218" s="373"/>
      <c r="L218" s="374"/>
      <c r="M218" s="373"/>
      <c r="N218" s="375"/>
      <c r="V218" s="361"/>
      <c r="W218" s="367"/>
      <c r="X218" s="367"/>
      <c r="AB218" s="335" t="s">
        <v>447</v>
      </c>
      <c r="AD218" s="367"/>
      <c r="AE218" s="384"/>
      <c r="AF218" s="367"/>
      <c r="AH218" s="367"/>
    </row>
    <row r="219" spans="1:34" s="332" customFormat="1" ht="12" x14ac:dyDescent="0.2">
      <c r="A219" s="372"/>
      <c r="B219" s="371"/>
      <c r="C219" s="1077" t="s">
        <v>450</v>
      </c>
      <c r="D219" s="1077"/>
      <c r="E219" s="1077"/>
      <c r="F219" s="376"/>
      <c r="G219" s="376"/>
      <c r="H219" s="376"/>
      <c r="I219" s="376"/>
      <c r="J219" s="377">
        <v>95.43</v>
      </c>
      <c r="K219" s="376"/>
      <c r="L219" s="377">
        <v>315.49</v>
      </c>
      <c r="M219" s="376"/>
      <c r="N219" s="378"/>
      <c r="V219" s="361"/>
      <c r="W219" s="367"/>
      <c r="X219" s="367"/>
      <c r="AC219" s="335" t="s">
        <v>450</v>
      </c>
      <c r="AD219" s="367"/>
      <c r="AE219" s="384"/>
      <c r="AF219" s="367"/>
      <c r="AH219" s="367"/>
    </row>
    <row r="220" spans="1:34" s="332" customFormat="1" ht="12" x14ac:dyDescent="0.2">
      <c r="A220" s="372"/>
      <c r="B220" s="371"/>
      <c r="C220" s="1065" t="s">
        <v>451</v>
      </c>
      <c r="D220" s="1065"/>
      <c r="E220" s="1065"/>
      <c r="F220" s="373"/>
      <c r="G220" s="373"/>
      <c r="H220" s="373"/>
      <c r="I220" s="373"/>
      <c r="J220" s="374"/>
      <c r="K220" s="373"/>
      <c r="L220" s="374">
        <v>185.29</v>
      </c>
      <c r="M220" s="373"/>
      <c r="N220" s="375"/>
      <c r="V220" s="361"/>
      <c r="W220" s="367"/>
      <c r="X220" s="367"/>
      <c r="AB220" s="335" t="s">
        <v>451</v>
      </c>
      <c r="AD220" s="367"/>
      <c r="AE220" s="384"/>
      <c r="AF220" s="367"/>
      <c r="AH220" s="367"/>
    </row>
    <row r="221" spans="1:34" s="332" customFormat="1" ht="22.5" x14ac:dyDescent="0.2">
      <c r="A221" s="372"/>
      <c r="B221" s="371" t="s">
        <v>1245</v>
      </c>
      <c r="C221" s="1065" t="s">
        <v>1246</v>
      </c>
      <c r="D221" s="1065"/>
      <c r="E221" s="1065"/>
      <c r="F221" s="373" t="s">
        <v>454</v>
      </c>
      <c r="G221" s="373" t="s">
        <v>1169</v>
      </c>
      <c r="H221" s="373"/>
      <c r="I221" s="373" t="s">
        <v>1169</v>
      </c>
      <c r="J221" s="374"/>
      <c r="K221" s="373"/>
      <c r="L221" s="374">
        <v>203.82</v>
      </c>
      <c r="M221" s="373"/>
      <c r="N221" s="375"/>
      <c r="V221" s="361"/>
      <c r="W221" s="367"/>
      <c r="X221" s="367"/>
      <c r="AB221" s="335" t="s">
        <v>1246</v>
      </c>
      <c r="AD221" s="367"/>
      <c r="AE221" s="384"/>
      <c r="AF221" s="367"/>
      <c r="AH221" s="367"/>
    </row>
    <row r="222" spans="1:34" s="332" customFormat="1" ht="22.5" x14ac:dyDescent="0.2">
      <c r="A222" s="372"/>
      <c r="B222" s="371" t="s">
        <v>1247</v>
      </c>
      <c r="C222" s="1065" t="s">
        <v>1248</v>
      </c>
      <c r="D222" s="1065"/>
      <c r="E222" s="1065"/>
      <c r="F222" s="373" t="s">
        <v>454</v>
      </c>
      <c r="G222" s="373" t="s">
        <v>959</v>
      </c>
      <c r="H222" s="373"/>
      <c r="I222" s="373" t="s">
        <v>959</v>
      </c>
      <c r="J222" s="374"/>
      <c r="K222" s="373"/>
      <c r="L222" s="374">
        <v>127.85</v>
      </c>
      <c r="M222" s="373"/>
      <c r="N222" s="375"/>
      <c r="V222" s="361"/>
      <c r="W222" s="367"/>
      <c r="X222" s="367"/>
      <c r="AB222" s="335" t="s">
        <v>1248</v>
      </c>
      <c r="AD222" s="367"/>
      <c r="AE222" s="384"/>
      <c r="AF222" s="367"/>
      <c r="AH222" s="367"/>
    </row>
    <row r="223" spans="1:34" s="332" customFormat="1" ht="12" x14ac:dyDescent="0.2">
      <c r="A223" s="379"/>
      <c r="B223" s="380"/>
      <c r="C223" s="1068" t="s">
        <v>459</v>
      </c>
      <c r="D223" s="1068"/>
      <c r="E223" s="1068"/>
      <c r="F223" s="364"/>
      <c r="G223" s="364"/>
      <c r="H223" s="364"/>
      <c r="I223" s="364"/>
      <c r="J223" s="365"/>
      <c r="K223" s="364"/>
      <c r="L223" s="365">
        <v>647.16</v>
      </c>
      <c r="M223" s="376"/>
      <c r="N223" s="366"/>
      <c r="V223" s="361"/>
      <c r="W223" s="367"/>
      <c r="X223" s="367"/>
      <c r="AD223" s="367" t="s">
        <v>459</v>
      </c>
      <c r="AE223" s="384"/>
      <c r="AF223" s="367"/>
      <c r="AH223" s="367"/>
    </row>
    <row r="224" spans="1:34" s="332" customFormat="1" ht="22.5" x14ac:dyDescent="0.2">
      <c r="A224" s="362" t="s">
        <v>630</v>
      </c>
      <c r="B224" s="363" t="s">
        <v>1251</v>
      </c>
      <c r="C224" s="1068" t="s">
        <v>1252</v>
      </c>
      <c r="D224" s="1068"/>
      <c r="E224" s="1068"/>
      <c r="F224" s="364" t="s">
        <v>644</v>
      </c>
      <c r="G224" s="364"/>
      <c r="H224" s="364"/>
      <c r="I224" s="364" t="s">
        <v>5794</v>
      </c>
      <c r="J224" s="365">
        <v>485.9</v>
      </c>
      <c r="K224" s="364"/>
      <c r="L224" s="365">
        <v>318.36</v>
      </c>
      <c r="M224" s="364"/>
      <c r="N224" s="366"/>
      <c r="V224" s="361"/>
      <c r="W224" s="367"/>
      <c r="X224" s="367" t="s">
        <v>1252</v>
      </c>
      <c r="AD224" s="367"/>
      <c r="AE224" s="384"/>
      <c r="AF224" s="367"/>
      <c r="AH224" s="367"/>
    </row>
    <row r="225" spans="1:34" s="332" customFormat="1" ht="12" x14ac:dyDescent="0.2">
      <c r="A225" s="379"/>
      <c r="B225" s="380"/>
      <c r="C225" s="340" t="s">
        <v>462</v>
      </c>
      <c r="D225" s="385"/>
      <c r="E225" s="385"/>
      <c r="F225" s="386"/>
      <c r="G225" s="386"/>
      <c r="H225" s="386"/>
      <c r="I225" s="386"/>
      <c r="J225" s="387"/>
      <c r="K225" s="386"/>
      <c r="L225" s="387"/>
      <c r="M225" s="388"/>
      <c r="N225" s="389"/>
      <c r="V225" s="361"/>
      <c r="W225" s="367"/>
      <c r="X225" s="367"/>
      <c r="AD225" s="367"/>
      <c r="AE225" s="384"/>
      <c r="AF225" s="367"/>
      <c r="AH225" s="367"/>
    </row>
    <row r="226" spans="1:34" s="332" customFormat="1" ht="22.5" x14ac:dyDescent="0.2">
      <c r="A226" s="362" t="s">
        <v>152</v>
      </c>
      <c r="B226" s="363" t="s">
        <v>1249</v>
      </c>
      <c r="C226" s="1068" t="s">
        <v>1250</v>
      </c>
      <c r="D226" s="1068"/>
      <c r="E226" s="1068"/>
      <c r="F226" s="364" t="s">
        <v>1239</v>
      </c>
      <c r="G226" s="364"/>
      <c r="H226" s="364"/>
      <c r="I226" s="364" t="s">
        <v>5795</v>
      </c>
      <c r="J226" s="365">
        <v>1752.6</v>
      </c>
      <c r="K226" s="364"/>
      <c r="L226" s="365">
        <v>1818.15</v>
      </c>
      <c r="M226" s="364"/>
      <c r="N226" s="366"/>
      <c r="V226" s="361"/>
      <c r="W226" s="367"/>
      <c r="X226" s="367" t="s">
        <v>1250</v>
      </c>
      <c r="AD226" s="367"/>
      <c r="AE226" s="384"/>
      <c r="AF226" s="367"/>
      <c r="AH226" s="367"/>
    </row>
    <row r="227" spans="1:34" s="332" customFormat="1" ht="12" x14ac:dyDescent="0.2">
      <c r="A227" s="379"/>
      <c r="B227" s="380"/>
      <c r="C227" s="340" t="s">
        <v>462</v>
      </c>
      <c r="D227" s="385"/>
      <c r="E227" s="385"/>
      <c r="F227" s="386"/>
      <c r="G227" s="386"/>
      <c r="H227" s="386"/>
      <c r="I227" s="386"/>
      <c r="J227" s="387"/>
      <c r="K227" s="386"/>
      <c r="L227" s="387"/>
      <c r="M227" s="388"/>
      <c r="N227" s="389"/>
      <c r="V227" s="361"/>
      <c r="W227" s="367"/>
      <c r="X227" s="367"/>
      <c r="AD227" s="367"/>
      <c r="AE227" s="384"/>
      <c r="AF227" s="367"/>
      <c r="AH227" s="367"/>
    </row>
    <row r="228" spans="1:34" s="332" customFormat="1" ht="45" x14ac:dyDescent="0.2">
      <c r="A228" s="362" t="s">
        <v>159</v>
      </c>
      <c r="B228" s="363" t="s">
        <v>4589</v>
      </c>
      <c r="C228" s="1068" t="s">
        <v>4590</v>
      </c>
      <c r="D228" s="1068"/>
      <c r="E228" s="1068"/>
      <c r="F228" s="364" t="s">
        <v>532</v>
      </c>
      <c r="G228" s="364"/>
      <c r="H228" s="364"/>
      <c r="I228" s="364" t="s">
        <v>5796</v>
      </c>
      <c r="J228" s="365"/>
      <c r="K228" s="364"/>
      <c r="L228" s="365"/>
      <c r="M228" s="364"/>
      <c r="N228" s="366"/>
      <c r="V228" s="361"/>
      <c r="W228" s="367"/>
      <c r="X228" s="367" t="s">
        <v>4590</v>
      </c>
      <c r="AD228" s="367"/>
      <c r="AE228" s="384"/>
      <c r="AF228" s="367"/>
      <c r="AH228" s="367"/>
    </row>
    <row r="229" spans="1:34" s="332" customFormat="1" ht="12" x14ac:dyDescent="0.2">
      <c r="A229" s="368"/>
      <c r="B229" s="369"/>
      <c r="C229" s="1065" t="s">
        <v>5797</v>
      </c>
      <c r="D229" s="1065"/>
      <c r="E229" s="1065"/>
      <c r="F229" s="1065"/>
      <c r="G229" s="1065"/>
      <c r="H229" s="1065"/>
      <c r="I229" s="1065"/>
      <c r="J229" s="1065"/>
      <c r="K229" s="1065"/>
      <c r="L229" s="1065"/>
      <c r="M229" s="1065"/>
      <c r="N229" s="1072"/>
      <c r="V229" s="361"/>
      <c r="W229" s="367"/>
      <c r="X229" s="367"/>
      <c r="Y229" s="335" t="s">
        <v>5797</v>
      </c>
      <c r="AD229" s="367"/>
      <c r="AE229" s="384"/>
      <c r="AF229" s="367"/>
      <c r="AH229" s="367"/>
    </row>
    <row r="230" spans="1:34" s="332" customFormat="1" ht="33.75" x14ac:dyDescent="0.2">
      <c r="A230" s="370"/>
      <c r="B230" s="371" t="s">
        <v>430</v>
      </c>
      <c r="C230" s="1065" t="s">
        <v>431</v>
      </c>
      <c r="D230" s="1065"/>
      <c r="E230" s="1065"/>
      <c r="F230" s="1065"/>
      <c r="G230" s="1065"/>
      <c r="H230" s="1065"/>
      <c r="I230" s="1065"/>
      <c r="J230" s="1065"/>
      <c r="K230" s="1065"/>
      <c r="L230" s="1065"/>
      <c r="M230" s="1065"/>
      <c r="N230" s="1072"/>
      <c r="V230" s="361"/>
      <c r="W230" s="367"/>
      <c r="X230" s="367"/>
      <c r="Z230" s="335" t="s">
        <v>431</v>
      </c>
      <c r="AD230" s="367"/>
      <c r="AE230" s="384"/>
      <c r="AF230" s="367"/>
      <c r="AH230" s="367"/>
    </row>
    <row r="231" spans="1:34" s="332" customFormat="1" ht="12" x14ac:dyDescent="0.2">
      <c r="A231" s="372"/>
      <c r="B231" s="371" t="s">
        <v>423</v>
      </c>
      <c r="C231" s="1065" t="s">
        <v>432</v>
      </c>
      <c r="D231" s="1065"/>
      <c r="E231" s="1065"/>
      <c r="F231" s="373"/>
      <c r="G231" s="373"/>
      <c r="H231" s="373"/>
      <c r="I231" s="373"/>
      <c r="J231" s="374">
        <v>201.61</v>
      </c>
      <c r="K231" s="373" t="s">
        <v>436</v>
      </c>
      <c r="L231" s="374">
        <v>555.64</v>
      </c>
      <c r="M231" s="373"/>
      <c r="N231" s="375"/>
      <c r="V231" s="361"/>
      <c r="W231" s="367"/>
      <c r="X231" s="367"/>
      <c r="AA231" s="335" t="s">
        <v>432</v>
      </c>
      <c r="AD231" s="367"/>
      <c r="AE231" s="384"/>
      <c r="AF231" s="367"/>
      <c r="AH231" s="367"/>
    </row>
    <row r="232" spans="1:34" s="332" customFormat="1" ht="12" x14ac:dyDescent="0.2">
      <c r="A232" s="372"/>
      <c r="B232" s="371" t="s">
        <v>434</v>
      </c>
      <c r="C232" s="1065" t="s">
        <v>435</v>
      </c>
      <c r="D232" s="1065"/>
      <c r="E232" s="1065"/>
      <c r="F232" s="373"/>
      <c r="G232" s="373"/>
      <c r="H232" s="373"/>
      <c r="I232" s="373"/>
      <c r="J232" s="374">
        <v>71.64</v>
      </c>
      <c r="K232" s="373" t="s">
        <v>436</v>
      </c>
      <c r="L232" s="374">
        <v>197.44</v>
      </c>
      <c r="M232" s="373"/>
      <c r="N232" s="375"/>
      <c r="V232" s="361"/>
      <c r="W232" s="367"/>
      <c r="X232" s="367"/>
      <c r="AA232" s="335" t="s">
        <v>435</v>
      </c>
      <c r="AD232" s="367"/>
      <c r="AE232" s="384"/>
      <c r="AF232" s="367"/>
      <c r="AH232" s="367"/>
    </row>
    <row r="233" spans="1:34" s="332" customFormat="1" ht="12" x14ac:dyDescent="0.2">
      <c r="A233" s="372"/>
      <c r="B233" s="371" t="s">
        <v>437</v>
      </c>
      <c r="C233" s="1065" t="s">
        <v>438</v>
      </c>
      <c r="D233" s="1065"/>
      <c r="E233" s="1065"/>
      <c r="F233" s="373"/>
      <c r="G233" s="373"/>
      <c r="H233" s="373"/>
      <c r="I233" s="373"/>
      <c r="J233" s="374">
        <v>2.3199999999999998</v>
      </c>
      <c r="K233" s="373" t="s">
        <v>436</v>
      </c>
      <c r="L233" s="374">
        <v>6.39</v>
      </c>
      <c r="M233" s="373"/>
      <c r="N233" s="375"/>
      <c r="V233" s="361"/>
      <c r="W233" s="367"/>
      <c r="X233" s="367"/>
      <c r="AA233" s="335" t="s">
        <v>438</v>
      </c>
      <c r="AD233" s="367"/>
      <c r="AE233" s="384"/>
      <c r="AF233" s="367"/>
      <c r="AH233" s="367"/>
    </row>
    <row r="234" spans="1:34" s="332" customFormat="1" ht="12" x14ac:dyDescent="0.2">
      <c r="A234" s="372"/>
      <c r="B234" s="371" t="s">
        <v>439</v>
      </c>
      <c r="C234" s="1065" t="s">
        <v>440</v>
      </c>
      <c r="D234" s="1065"/>
      <c r="E234" s="1065"/>
      <c r="F234" s="373"/>
      <c r="G234" s="373"/>
      <c r="H234" s="373"/>
      <c r="I234" s="373"/>
      <c r="J234" s="374">
        <v>62.75</v>
      </c>
      <c r="K234" s="373"/>
      <c r="L234" s="374">
        <v>138.35</v>
      </c>
      <c r="M234" s="373"/>
      <c r="N234" s="375"/>
      <c r="V234" s="361"/>
      <c r="W234" s="367"/>
      <c r="X234" s="367"/>
      <c r="AA234" s="335" t="s">
        <v>440</v>
      </c>
      <c r="AD234" s="367"/>
      <c r="AE234" s="384"/>
      <c r="AF234" s="367"/>
      <c r="AH234" s="367"/>
    </row>
    <row r="235" spans="1:34" s="332" customFormat="1" ht="12" x14ac:dyDescent="0.2">
      <c r="A235" s="368"/>
      <c r="B235" s="381" t="s">
        <v>4592</v>
      </c>
      <c r="C235" s="1076" t="s">
        <v>4593</v>
      </c>
      <c r="D235" s="1076"/>
      <c r="E235" s="1076"/>
      <c r="F235" s="382" t="s">
        <v>411</v>
      </c>
      <c r="G235" s="382" t="s">
        <v>979</v>
      </c>
      <c r="H235" s="382"/>
      <c r="I235" s="382" t="s">
        <v>5798</v>
      </c>
      <c r="J235" s="371"/>
      <c r="K235" s="373"/>
      <c r="L235" s="374"/>
      <c r="M235" s="373"/>
      <c r="N235" s="383"/>
      <c r="V235" s="361"/>
      <c r="W235" s="367"/>
      <c r="X235" s="367"/>
      <c r="AD235" s="367"/>
      <c r="AE235" s="384" t="s">
        <v>4593</v>
      </c>
      <c r="AF235" s="367"/>
      <c r="AH235" s="367"/>
    </row>
    <row r="236" spans="1:34" s="332" customFormat="1" ht="12" x14ac:dyDescent="0.2">
      <c r="A236" s="368"/>
      <c r="B236" s="381" t="s">
        <v>4595</v>
      </c>
      <c r="C236" s="1076" t="s">
        <v>4596</v>
      </c>
      <c r="D236" s="1076"/>
      <c r="E236" s="1076"/>
      <c r="F236" s="382" t="s">
        <v>411</v>
      </c>
      <c r="G236" s="382" t="s">
        <v>1056</v>
      </c>
      <c r="H236" s="382"/>
      <c r="I236" s="382" t="s">
        <v>5799</v>
      </c>
      <c r="J236" s="371"/>
      <c r="K236" s="373"/>
      <c r="L236" s="374"/>
      <c r="M236" s="373"/>
      <c r="N236" s="383"/>
      <c r="V236" s="361"/>
      <c r="W236" s="367"/>
      <c r="X236" s="367"/>
      <c r="AD236" s="367"/>
      <c r="AE236" s="384" t="s">
        <v>4596</v>
      </c>
      <c r="AF236" s="367"/>
      <c r="AH236" s="367"/>
    </row>
    <row r="237" spans="1:34" s="332" customFormat="1" ht="12" x14ac:dyDescent="0.2">
      <c r="A237" s="372"/>
      <c r="B237" s="371"/>
      <c r="C237" s="1065" t="s">
        <v>443</v>
      </c>
      <c r="D237" s="1065"/>
      <c r="E237" s="1065"/>
      <c r="F237" s="373" t="s">
        <v>444</v>
      </c>
      <c r="G237" s="373" t="s">
        <v>4598</v>
      </c>
      <c r="H237" s="373" t="s">
        <v>436</v>
      </c>
      <c r="I237" s="373" t="s">
        <v>5800</v>
      </c>
      <c r="J237" s="374"/>
      <c r="K237" s="373"/>
      <c r="L237" s="374"/>
      <c r="M237" s="373"/>
      <c r="N237" s="375"/>
      <c r="V237" s="361"/>
      <c r="W237" s="367"/>
      <c r="X237" s="367"/>
      <c r="AB237" s="335" t="s">
        <v>443</v>
      </c>
      <c r="AD237" s="367"/>
      <c r="AE237" s="384"/>
      <c r="AF237" s="367"/>
      <c r="AH237" s="367"/>
    </row>
    <row r="238" spans="1:34" s="332" customFormat="1" ht="12" x14ac:dyDescent="0.2">
      <c r="A238" s="372"/>
      <c r="B238" s="371"/>
      <c r="C238" s="1065" t="s">
        <v>447</v>
      </c>
      <c r="D238" s="1065"/>
      <c r="E238" s="1065"/>
      <c r="F238" s="373" t="s">
        <v>444</v>
      </c>
      <c r="G238" s="373" t="s">
        <v>2696</v>
      </c>
      <c r="H238" s="373" t="s">
        <v>436</v>
      </c>
      <c r="I238" s="373" t="s">
        <v>5801</v>
      </c>
      <c r="J238" s="374"/>
      <c r="K238" s="373"/>
      <c r="L238" s="374"/>
      <c r="M238" s="373"/>
      <c r="N238" s="375"/>
      <c r="V238" s="361"/>
      <c r="W238" s="367"/>
      <c r="X238" s="367"/>
      <c r="AB238" s="335" t="s">
        <v>447</v>
      </c>
      <c r="AD238" s="367"/>
      <c r="AE238" s="384"/>
      <c r="AF238" s="367"/>
      <c r="AH238" s="367"/>
    </row>
    <row r="239" spans="1:34" s="332" customFormat="1" ht="12" x14ac:dyDescent="0.2">
      <c r="A239" s="372"/>
      <c r="B239" s="371"/>
      <c r="C239" s="1077" t="s">
        <v>450</v>
      </c>
      <c r="D239" s="1077"/>
      <c r="E239" s="1077"/>
      <c r="F239" s="376"/>
      <c r="G239" s="376"/>
      <c r="H239" s="376"/>
      <c r="I239" s="376"/>
      <c r="J239" s="377">
        <v>336</v>
      </c>
      <c r="K239" s="376"/>
      <c r="L239" s="377">
        <v>891.43</v>
      </c>
      <c r="M239" s="376"/>
      <c r="N239" s="378"/>
      <c r="V239" s="361"/>
      <c r="W239" s="367"/>
      <c r="X239" s="367"/>
      <c r="AC239" s="335" t="s">
        <v>450</v>
      </c>
      <c r="AD239" s="367"/>
      <c r="AE239" s="384"/>
      <c r="AF239" s="367"/>
      <c r="AH239" s="367"/>
    </row>
    <row r="240" spans="1:34" s="332" customFormat="1" ht="12" x14ac:dyDescent="0.2">
      <c r="A240" s="372"/>
      <c r="B240" s="371"/>
      <c r="C240" s="1065" t="s">
        <v>451</v>
      </c>
      <c r="D240" s="1065"/>
      <c r="E240" s="1065"/>
      <c r="F240" s="373"/>
      <c r="G240" s="373"/>
      <c r="H240" s="373"/>
      <c r="I240" s="373"/>
      <c r="J240" s="374"/>
      <c r="K240" s="373"/>
      <c r="L240" s="374">
        <v>562.03</v>
      </c>
      <c r="M240" s="373"/>
      <c r="N240" s="375"/>
      <c r="V240" s="361"/>
      <c r="W240" s="367"/>
      <c r="X240" s="367"/>
      <c r="AB240" s="335" t="s">
        <v>451</v>
      </c>
      <c r="AD240" s="367"/>
      <c r="AE240" s="384"/>
      <c r="AF240" s="367"/>
      <c r="AH240" s="367"/>
    </row>
    <row r="241" spans="1:34" s="332" customFormat="1" ht="22.5" x14ac:dyDescent="0.2">
      <c r="A241" s="372"/>
      <c r="B241" s="371" t="s">
        <v>1245</v>
      </c>
      <c r="C241" s="1065" t="s">
        <v>1246</v>
      </c>
      <c r="D241" s="1065"/>
      <c r="E241" s="1065"/>
      <c r="F241" s="373" t="s">
        <v>454</v>
      </c>
      <c r="G241" s="373" t="s">
        <v>1169</v>
      </c>
      <c r="H241" s="373"/>
      <c r="I241" s="373" t="s">
        <v>1169</v>
      </c>
      <c r="J241" s="374"/>
      <c r="K241" s="373"/>
      <c r="L241" s="374">
        <v>618.23</v>
      </c>
      <c r="M241" s="373"/>
      <c r="N241" s="375"/>
      <c r="V241" s="361"/>
      <c r="W241" s="367"/>
      <c r="X241" s="367"/>
      <c r="AB241" s="335" t="s">
        <v>1246</v>
      </c>
      <c r="AD241" s="367"/>
      <c r="AE241" s="384"/>
      <c r="AF241" s="367"/>
      <c r="AH241" s="367"/>
    </row>
    <row r="242" spans="1:34" s="332" customFormat="1" ht="22.5" x14ac:dyDescent="0.2">
      <c r="A242" s="372"/>
      <c r="B242" s="371" t="s">
        <v>1247</v>
      </c>
      <c r="C242" s="1065" t="s">
        <v>1248</v>
      </c>
      <c r="D242" s="1065"/>
      <c r="E242" s="1065"/>
      <c r="F242" s="373" t="s">
        <v>454</v>
      </c>
      <c r="G242" s="373" t="s">
        <v>959</v>
      </c>
      <c r="H242" s="373"/>
      <c r="I242" s="373" t="s">
        <v>959</v>
      </c>
      <c r="J242" s="374"/>
      <c r="K242" s="373"/>
      <c r="L242" s="374">
        <v>387.8</v>
      </c>
      <c r="M242" s="373"/>
      <c r="N242" s="375"/>
      <c r="V242" s="361"/>
      <c r="W242" s="367"/>
      <c r="X242" s="367"/>
      <c r="AB242" s="335" t="s">
        <v>1248</v>
      </c>
      <c r="AD242" s="367"/>
      <c r="AE242" s="384"/>
      <c r="AF242" s="367"/>
      <c r="AH242" s="367"/>
    </row>
    <row r="243" spans="1:34" s="332" customFormat="1" ht="12" x14ac:dyDescent="0.2">
      <c r="A243" s="379"/>
      <c r="B243" s="380"/>
      <c r="C243" s="1068" t="s">
        <v>459</v>
      </c>
      <c r="D243" s="1068"/>
      <c r="E243" s="1068"/>
      <c r="F243" s="364"/>
      <c r="G243" s="364"/>
      <c r="H243" s="364"/>
      <c r="I243" s="364"/>
      <c r="J243" s="365"/>
      <c r="K243" s="364"/>
      <c r="L243" s="365">
        <v>1897.46</v>
      </c>
      <c r="M243" s="376"/>
      <c r="N243" s="366"/>
      <c r="V243" s="361"/>
      <c r="W243" s="367"/>
      <c r="X243" s="367"/>
      <c r="AD243" s="367" t="s">
        <v>459</v>
      </c>
      <c r="AE243" s="384"/>
      <c r="AF243" s="367"/>
      <c r="AH243" s="367"/>
    </row>
    <row r="244" spans="1:34" s="332" customFormat="1" ht="22.5" x14ac:dyDescent="0.2">
      <c r="A244" s="362" t="s">
        <v>160</v>
      </c>
      <c r="B244" s="363" t="s">
        <v>5802</v>
      </c>
      <c r="C244" s="1068" t="s">
        <v>5803</v>
      </c>
      <c r="D244" s="1068"/>
      <c r="E244" s="1068"/>
      <c r="F244" s="364" t="s">
        <v>411</v>
      </c>
      <c r="G244" s="364"/>
      <c r="H244" s="364"/>
      <c r="I244" s="364" t="s">
        <v>5804</v>
      </c>
      <c r="J244" s="365">
        <v>1383.1</v>
      </c>
      <c r="K244" s="364"/>
      <c r="L244" s="365">
        <v>609.95000000000005</v>
      </c>
      <c r="M244" s="364"/>
      <c r="N244" s="366"/>
      <c r="V244" s="361"/>
      <c r="W244" s="367"/>
      <c r="X244" s="367" t="s">
        <v>5803</v>
      </c>
      <c r="AD244" s="367"/>
      <c r="AE244" s="384"/>
      <c r="AF244" s="367"/>
      <c r="AH244" s="367"/>
    </row>
    <row r="245" spans="1:34" s="332" customFormat="1" ht="12" x14ac:dyDescent="0.2">
      <c r="A245" s="379"/>
      <c r="B245" s="380"/>
      <c r="C245" s="340" t="s">
        <v>1070</v>
      </c>
      <c r="D245" s="385"/>
      <c r="E245" s="385"/>
      <c r="F245" s="386"/>
      <c r="G245" s="386"/>
      <c r="H245" s="386"/>
      <c r="I245" s="386"/>
      <c r="J245" s="387"/>
      <c r="K245" s="386"/>
      <c r="L245" s="387"/>
      <c r="M245" s="388"/>
      <c r="N245" s="389"/>
      <c r="V245" s="361"/>
      <c r="W245" s="367"/>
      <c r="X245" s="367"/>
      <c r="AD245" s="367"/>
      <c r="AE245" s="384"/>
      <c r="AF245" s="367"/>
      <c r="AH245" s="367"/>
    </row>
    <row r="246" spans="1:34" s="332" customFormat="1" ht="56.25" x14ac:dyDescent="0.2">
      <c r="A246" s="362" t="s">
        <v>161</v>
      </c>
      <c r="B246" s="363" t="s">
        <v>5214</v>
      </c>
      <c r="C246" s="1068" t="s">
        <v>5215</v>
      </c>
      <c r="D246" s="1068"/>
      <c r="E246" s="1068"/>
      <c r="F246" s="364" t="s">
        <v>5216</v>
      </c>
      <c r="G246" s="364"/>
      <c r="H246" s="364"/>
      <c r="I246" s="364" t="s">
        <v>5054</v>
      </c>
      <c r="J246" s="365"/>
      <c r="K246" s="364"/>
      <c r="L246" s="365"/>
      <c r="M246" s="364"/>
      <c r="N246" s="366"/>
      <c r="V246" s="361"/>
      <c r="W246" s="367"/>
      <c r="X246" s="367" t="s">
        <v>5215</v>
      </c>
      <c r="AD246" s="367"/>
      <c r="AE246" s="384"/>
      <c r="AF246" s="367"/>
      <c r="AH246" s="367"/>
    </row>
    <row r="247" spans="1:34" s="332" customFormat="1" ht="12" x14ac:dyDescent="0.2">
      <c r="A247" s="368"/>
      <c r="B247" s="369"/>
      <c r="C247" s="1065" t="s">
        <v>5055</v>
      </c>
      <c r="D247" s="1065"/>
      <c r="E247" s="1065"/>
      <c r="F247" s="1065"/>
      <c r="G247" s="1065"/>
      <c r="H247" s="1065"/>
      <c r="I247" s="1065"/>
      <c r="J247" s="1065"/>
      <c r="K247" s="1065"/>
      <c r="L247" s="1065"/>
      <c r="M247" s="1065"/>
      <c r="N247" s="1072"/>
      <c r="V247" s="361"/>
      <c r="W247" s="367"/>
      <c r="X247" s="367"/>
      <c r="Y247" s="335" t="s">
        <v>5055</v>
      </c>
      <c r="AD247" s="367"/>
      <c r="AE247" s="384"/>
      <c r="AF247" s="367"/>
      <c r="AH247" s="367"/>
    </row>
    <row r="248" spans="1:34" s="332" customFormat="1" ht="33.75" x14ac:dyDescent="0.2">
      <c r="A248" s="370"/>
      <c r="B248" s="371" t="s">
        <v>430</v>
      </c>
      <c r="C248" s="1065" t="s">
        <v>431</v>
      </c>
      <c r="D248" s="1065"/>
      <c r="E248" s="1065"/>
      <c r="F248" s="1065"/>
      <c r="G248" s="1065"/>
      <c r="H248" s="1065"/>
      <c r="I248" s="1065"/>
      <c r="J248" s="1065"/>
      <c r="K248" s="1065"/>
      <c r="L248" s="1065"/>
      <c r="M248" s="1065"/>
      <c r="N248" s="1072"/>
      <c r="V248" s="361"/>
      <c r="W248" s="367"/>
      <c r="X248" s="367"/>
      <c r="Z248" s="335" t="s">
        <v>431</v>
      </c>
      <c r="AD248" s="367"/>
      <c r="AE248" s="384"/>
      <c r="AF248" s="367"/>
      <c r="AH248" s="367"/>
    </row>
    <row r="249" spans="1:34" s="332" customFormat="1" ht="12" x14ac:dyDescent="0.2">
      <c r="A249" s="372"/>
      <c r="B249" s="371" t="s">
        <v>423</v>
      </c>
      <c r="C249" s="1065" t="s">
        <v>432</v>
      </c>
      <c r="D249" s="1065"/>
      <c r="E249" s="1065"/>
      <c r="F249" s="373"/>
      <c r="G249" s="373"/>
      <c r="H249" s="373"/>
      <c r="I249" s="373"/>
      <c r="J249" s="374">
        <v>907.06</v>
      </c>
      <c r="K249" s="373" t="s">
        <v>436</v>
      </c>
      <c r="L249" s="374">
        <v>294.79000000000002</v>
      </c>
      <c r="M249" s="373"/>
      <c r="N249" s="375"/>
      <c r="V249" s="361"/>
      <c r="W249" s="367"/>
      <c r="X249" s="367"/>
      <c r="AA249" s="335" t="s">
        <v>432</v>
      </c>
      <c r="AD249" s="367"/>
      <c r="AE249" s="384"/>
      <c r="AF249" s="367"/>
      <c r="AH249" s="367"/>
    </row>
    <row r="250" spans="1:34" s="332" customFormat="1" ht="12" x14ac:dyDescent="0.2">
      <c r="A250" s="372"/>
      <c r="B250" s="371" t="s">
        <v>434</v>
      </c>
      <c r="C250" s="1065" t="s">
        <v>435</v>
      </c>
      <c r="D250" s="1065"/>
      <c r="E250" s="1065"/>
      <c r="F250" s="373"/>
      <c r="G250" s="373"/>
      <c r="H250" s="373"/>
      <c r="I250" s="373"/>
      <c r="J250" s="374">
        <v>1367.28</v>
      </c>
      <c r="K250" s="373" t="s">
        <v>436</v>
      </c>
      <c r="L250" s="374">
        <v>444.37</v>
      </c>
      <c r="M250" s="373"/>
      <c r="N250" s="375"/>
      <c r="V250" s="361"/>
      <c r="W250" s="367"/>
      <c r="X250" s="367"/>
      <c r="AA250" s="335" t="s">
        <v>435</v>
      </c>
      <c r="AD250" s="367"/>
      <c r="AE250" s="384"/>
      <c r="AF250" s="367"/>
      <c r="AH250" s="367"/>
    </row>
    <row r="251" spans="1:34" s="332" customFormat="1" ht="12" x14ac:dyDescent="0.2">
      <c r="A251" s="372"/>
      <c r="B251" s="371"/>
      <c r="C251" s="1065" t="s">
        <v>443</v>
      </c>
      <c r="D251" s="1065"/>
      <c r="E251" s="1065"/>
      <c r="F251" s="373" t="s">
        <v>444</v>
      </c>
      <c r="G251" s="373" t="s">
        <v>5218</v>
      </c>
      <c r="H251" s="373" t="s">
        <v>436</v>
      </c>
      <c r="I251" s="373" t="s">
        <v>5805</v>
      </c>
      <c r="J251" s="374"/>
      <c r="K251" s="373"/>
      <c r="L251" s="374"/>
      <c r="M251" s="373"/>
      <c r="N251" s="375"/>
      <c r="V251" s="361"/>
      <c r="W251" s="367"/>
      <c r="X251" s="367"/>
      <c r="AB251" s="335" t="s">
        <v>443</v>
      </c>
      <c r="AD251" s="367"/>
      <c r="AE251" s="384"/>
      <c r="AF251" s="367"/>
      <c r="AH251" s="367"/>
    </row>
    <row r="252" spans="1:34" s="332" customFormat="1" ht="12" x14ac:dyDescent="0.2">
      <c r="A252" s="372"/>
      <c r="B252" s="371"/>
      <c r="C252" s="1077" t="s">
        <v>450</v>
      </c>
      <c r="D252" s="1077"/>
      <c r="E252" s="1077"/>
      <c r="F252" s="376"/>
      <c r="G252" s="376"/>
      <c r="H252" s="376"/>
      <c r="I252" s="376"/>
      <c r="J252" s="377">
        <v>2274.34</v>
      </c>
      <c r="K252" s="376"/>
      <c r="L252" s="377">
        <v>739.16</v>
      </c>
      <c r="M252" s="376"/>
      <c r="N252" s="378"/>
      <c r="V252" s="361"/>
      <c r="W252" s="367"/>
      <c r="X252" s="367"/>
      <c r="AC252" s="335" t="s">
        <v>450</v>
      </c>
      <c r="AD252" s="367"/>
      <c r="AE252" s="384"/>
      <c r="AF252" s="367"/>
      <c r="AH252" s="367"/>
    </row>
    <row r="253" spans="1:34" s="332" customFormat="1" ht="12" x14ac:dyDescent="0.2">
      <c r="A253" s="372"/>
      <c r="B253" s="371"/>
      <c r="C253" s="1065" t="s">
        <v>451</v>
      </c>
      <c r="D253" s="1065"/>
      <c r="E253" s="1065"/>
      <c r="F253" s="373"/>
      <c r="G253" s="373"/>
      <c r="H253" s="373"/>
      <c r="I253" s="373"/>
      <c r="J253" s="374"/>
      <c r="K253" s="373"/>
      <c r="L253" s="374">
        <v>294.79000000000002</v>
      </c>
      <c r="M253" s="373"/>
      <c r="N253" s="375"/>
      <c r="V253" s="361"/>
      <c r="W253" s="367"/>
      <c r="X253" s="367"/>
      <c r="AB253" s="335" t="s">
        <v>451</v>
      </c>
      <c r="AD253" s="367"/>
      <c r="AE253" s="384"/>
      <c r="AF253" s="367"/>
      <c r="AH253" s="367"/>
    </row>
    <row r="254" spans="1:34" s="332" customFormat="1" ht="45" x14ac:dyDescent="0.2">
      <c r="A254" s="372"/>
      <c r="B254" s="371" t="s">
        <v>5220</v>
      </c>
      <c r="C254" s="1065" t="s">
        <v>5221</v>
      </c>
      <c r="D254" s="1065"/>
      <c r="E254" s="1065"/>
      <c r="F254" s="373" t="s">
        <v>454</v>
      </c>
      <c r="G254" s="373" t="s">
        <v>1131</v>
      </c>
      <c r="H254" s="373"/>
      <c r="I254" s="373" t="s">
        <v>1131</v>
      </c>
      <c r="J254" s="374"/>
      <c r="K254" s="373"/>
      <c r="L254" s="374">
        <v>303.63</v>
      </c>
      <c r="M254" s="373"/>
      <c r="N254" s="375"/>
      <c r="V254" s="361"/>
      <c r="W254" s="367"/>
      <c r="X254" s="367"/>
      <c r="AB254" s="335" t="s">
        <v>5221</v>
      </c>
      <c r="AD254" s="367"/>
      <c r="AE254" s="384"/>
      <c r="AF254" s="367"/>
      <c r="AH254" s="367"/>
    </row>
    <row r="255" spans="1:34" s="332" customFormat="1" ht="45" x14ac:dyDescent="0.2">
      <c r="A255" s="372"/>
      <c r="B255" s="371" t="s">
        <v>5222</v>
      </c>
      <c r="C255" s="1065" t="s">
        <v>5223</v>
      </c>
      <c r="D255" s="1065"/>
      <c r="E255" s="1065"/>
      <c r="F255" s="373" t="s">
        <v>454</v>
      </c>
      <c r="G255" s="373" t="s">
        <v>912</v>
      </c>
      <c r="H255" s="373"/>
      <c r="I255" s="373" t="s">
        <v>912</v>
      </c>
      <c r="J255" s="374"/>
      <c r="K255" s="373"/>
      <c r="L255" s="374">
        <v>173.93</v>
      </c>
      <c r="M255" s="373"/>
      <c r="N255" s="375"/>
      <c r="V255" s="361"/>
      <c r="W255" s="367"/>
      <c r="X255" s="367"/>
      <c r="AB255" s="335" t="s">
        <v>5223</v>
      </c>
      <c r="AD255" s="367"/>
      <c r="AE255" s="384"/>
      <c r="AF255" s="367"/>
      <c r="AH255" s="367"/>
    </row>
    <row r="256" spans="1:34" s="332" customFormat="1" ht="12" x14ac:dyDescent="0.2">
      <c r="A256" s="379"/>
      <c r="B256" s="380"/>
      <c r="C256" s="1068" t="s">
        <v>459</v>
      </c>
      <c r="D256" s="1068"/>
      <c r="E256" s="1068"/>
      <c r="F256" s="364"/>
      <c r="G256" s="364"/>
      <c r="H256" s="364"/>
      <c r="I256" s="364"/>
      <c r="J256" s="365"/>
      <c r="K256" s="364"/>
      <c r="L256" s="365">
        <v>1216.72</v>
      </c>
      <c r="M256" s="376"/>
      <c r="N256" s="366"/>
      <c r="V256" s="361"/>
      <c r="W256" s="367"/>
      <c r="X256" s="367"/>
      <c r="AD256" s="367" t="s">
        <v>459</v>
      </c>
      <c r="AE256" s="384"/>
      <c r="AF256" s="367"/>
      <c r="AH256" s="367"/>
    </row>
    <row r="257" spans="1:34" s="332" customFormat="1" ht="56.25" x14ac:dyDescent="0.2">
      <c r="A257" s="362" t="s">
        <v>162</v>
      </c>
      <c r="B257" s="363" t="s">
        <v>5224</v>
      </c>
      <c r="C257" s="1068" t="s">
        <v>5225</v>
      </c>
      <c r="D257" s="1068"/>
      <c r="E257" s="1068"/>
      <c r="F257" s="364" t="s">
        <v>644</v>
      </c>
      <c r="G257" s="364"/>
      <c r="H257" s="364"/>
      <c r="I257" s="364" t="s">
        <v>5806</v>
      </c>
      <c r="J257" s="365"/>
      <c r="K257" s="364"/>
      <c r="L257" s="365"/>
      <c r="M257" s="364"/>
      <c r="N257" s="366"/>
      <c r="V257" s="361"/>
      <c r="W257" s="367"/>
      <c r="X257" s="367" t="s">
        <v>5225</v>
      </c>
      <c r="AD257" s="367"/>
      <c r="AE257" s="384"/>
      <c r="AF257" s="367"/>
      <c r="AH257" s="367"/>
    </row>
    <row r="258" spans="1:34" s="332" customFormat="1" ht="33.75" x14ac:dyDescent="0.2">
      <c r="A258" s="370"/>
      <c r="B258" s="371" t="s">
        <v>430</v>
      </c>
      <c r="C258" s="1065" t="s">
        <v>431</v>
      </c>
      <c r="D258" s="1065"/>
      <c r="E258" s="1065"/>
      <c r="F258" s="1065"/>
      <c r="G258" s="1065"/>
      <c r="H258" s="1065"/>
      <c r="I258" s="1065"/>
      <c r="J258" s="1065"/>
      <c r="K258" s="1065"/>
      <c r="L258" s="1065"/>
      <c r="M258" s="1065"/>
      <c r="N258" s="1072"/>
      <c r="V258" s="361"/>
      <c r="W258" s="367"/>
      <c r="X258" s="367"/>
      <c r="Z258" s="335" t="s">
        <v>431</v>
      </c>
      <c r="AD258" s="367"/>
      <c r="AE258" s="384"/>
      <c r="AF258" s="367"/>
      <c r="AH258" s="367"/>
    </row>
    <row r="259" spans="1:34" s="332" customFormat="1" ht="12" x14ac:dyDescent="0.2">
      <c r="A259" s="372"/>
      <c r="B259" s="371" t="s">
        <v>423</v>
      </c>
      <c r="C259" s="1065" t="s">
        <v>432</v>
      </c>
      <c r="D259" s="1065"/>
      <c r="E259" s="1065"/>
      <c r="F259" s="373"/>
      <c r="G259" s="373"/>
      <c r="H259" s="373"/>
      <c r="I259" s="373"/>
      <c r="J259" s="374">
        <v>608.53</v>
      </c>
      <c r="K259" s="373" t="s">
        <v>436</v>
      </c>
      <c r="L259" s="374">
        <v>18.260000000000002</v>
      </c>
      <c r="M259" s="373"/>
      <c r="N259" s="375"/>
      <c r="V259" s="361"/>
      <c r="W259" s="367"/>
      <c r="X259" s="367"/>
      <c r="AA259" s="335" t="s">
        <v>432</v>
      </c>
      <c r="AD259" s="367"/>
      <c r="AE259" s="384"/>
      <c r="AF259" s="367"/>
      <c r="AH259" s="367"/>
    </row>
    <row r="260" spans="1:34" s="332" customFormat="1" ht="12" x14ac:dyDescent="0.2">
      <c r="A260" s="372"/>
      <c r="B260" s="371" t="s">
        <v>434</v>
      </c>
      <c r="C260" s="1065" t="s">
        <v>435</v>
      </c>
      <c r="D260" s="1065"/>
      <c r="E260" s="1065"/>
      <c r="F260" s="373"/>
      <c r="G260" s="373"/>
      <c r="H260" s="373"/>
      <c r="I260" s="373"/>
      <c r="J260" s="374">
        <v>26.64</v>
      </c>
      <c r="K260" s="373" t="s">
        <v>436</v>
      </c>
      <c r="L260" s="374">
        <v>0.8</v>
      </c>
      <c r="M260" s="373"/>
      <c r="N260" s="375"/>
      <c r="V260" s="361"/>
      <c r="W260" s="367"/>
      <c r="X260" s="367"/>
      <c r="AA260" s="335" t="s">
        <v>435</v>
      </c>
      <c r="AD260" s="367"/>
      <c r="AE260" s="384"/>
      <c r="AF260" s="367"/>
      <c r="AH260" s="367"/>
    </row>
    <row r="261" spans="1:34" s="332" customFormat="1" ht="12" x14ac:dyDescent="0.2">
      <c r="A261" s="372"/>
      <c r="B261" s="371" t="s">
        <v>437</v>
      </c>
      <c r="C261" s="1065" t="s">
        <v>438</v>
      </c>
      <c r="D261" s="1065"/>
      <c r="E261" s="1065"/>
      <c r="F261" s="373"/>
      <c r="G261" s="373"/>
      <c r="H261" s="373"/>
      <c r="I261" s="373"/>
      <c r="J261" s="374">
        <v>4.6399999999999997</v>
      </c>
      <c r="K261" s="373" t="s">
        <v>436</v>
      </c>
      <c r="L261" s="374">
        <v>0.14000000000000001</v>
      </c>
      <c r="M261" s="373"/>
      <c r="N261" s="375"/>
      <c r="V261" s="361"/>
      <c r="W261" s="367"/>
      <c r="X261" s="367"/>
      <c r="AA261" s="335" t="s">
        <v>438</v>
      </c>
      <c r="AD261" s="367"/>
      <c r="AE261" s="384"/>
      <c r="AF261" s="367"/>
      <c r="AH261" s="367"/>
    </row>
    <row r="262" spans="1:34" s="332" customFormat="1" ht="12" x14ac:dyDescent="0.2">
      <c r="A262" s="372"/>
      <c r="B262" s="371" t="s">
        <v>439</v>
      </c>
      <c r="C262" s="1065" t="s">
        <v>440</v>
      </c>
      <c r="D262" s="1065"/>
      <c r="E262" s="1065"/>
      <c r="F262" s="373"/>
      <c r="G262" s="373"/>
      <c r="H262" s="373"/>
      <c r="I262" s="373"/>
      <c r="J262" s="374">
        <v>592.22</v>
      </c>
      <c r="K262" s="373"/>
      <c r="L262" s="374">
        <v>14.21</v>
      </c>
      <c r="M262" s="373"/>
      <c r="N262" s="375"/>
      <c r="V262" s="361"/>
      <c r="W262" s="367"/>
      <c r="X262" s="367"/>
      <c r="AA262" s="335" t="s">
        <v>440</v>
      </c>
      <c r="AD262" s="367"/>
      <c r="AE262" s="384"/>
      <c r="AF262" s="367"/>
      <c r="AH262" s="367"/>
    </row>
    <row r="263" spans="1:34" s="332" customFormat="1" ht="12" x14ac:dyDescent="0.2">
      <c r="A263" s="368"/>
      <c r="B263" s="381" t="s">
        <v>702</v>
      </c>
      <c r="C263" s="1076" t="s">
        <v>703</v>
      </c>
      <c r="D263" s="1076"/>
      <c r="E263" s="1076"/>
      <c r="F263" s="382" t="s">
        <v>644</v>
      </c>
      <c r="G263" s="382" t="s">
        <v>4072</v>
      </c>
      <c r="H263" s="382"/>
      <c r="I263" s="382" t="s">
        <v>5807</v>
      </c>
      <c r="J263" s="371"/>
      <c r="K263" s="373"/>
      <c r="L263" s="374"/>
      <c r="M263" s="373"/>
      <c r="N263" s="383"/>
      <c r="V263" s="361"/>
      <c r="W263" s="367"/>
      <c r="X263" s="367"/>
      <c r="AD263" s="367"/>
      <c r="AE263" s="384" t="s">
        <v>703</v>
      </c>
      <c r="AF263" s="367"/>
      <c r="AH263" s="367"/>
    </row>
    <row r="264" spans="1:34" s="332" customFormat="1" ht="12" x14ac:dyDescent="0.2">
      <c r="A264" s="372"/>
      <c r="B264" s="371"/>
      <c r="C264" s="1065" t="s">
        <v>443</v>
      </c>
      <c r="D264" s="1065"/>
      <c r="E264" s="1065"/>
      <c r="F264" s="373" t="s">
        <v>444</v>
      </c>
      <c r="G264" s="373" t="s">
        <v>5227</v>
      </c>
      <c r="H264" s="373" t="s">
        <v>436</v>
      </c>
      <c r="I264" s="373" t="s">
        <v>5808</v>
      </c>
      <c r="J264" s="374"/>
      <c r="K264" s="373"/>
      <c r="L264" s="374"/>
      <c r="M264" s="373"/>
      <c r="N264" s="375"/>
      <c r="V264" s="361"/>
      <c r="W264" s="367"/>
      <c r="X264" s="367"/>
      <c r="AB264" s="335" t="s">
        <v>443</v>
      </c>
      <c r="AD264" s="367"/>
      <c r="AE264" s="384"/>
      <c r="AF264" s="367"/>
      <c r="AH264" s="367"/>
    </row>
    <row r="265" spans="1:34" s="332" customFormat="1" ht="12" x14ac:dyDescent="0.2">
      <c r="A265" s="372"/>
      <c r="B265" s="371"/>
      <c r="C265" s="1065" t="s">
        <v>447</v>
      </c>
      <c r="D265" s="1065"/>
      <c r="E265" s="1065"/>
      <c r="F265" s="373" t="s">
        <v>444</v>
      </c>
      <c r="G265" s="373" t="s">
        <v>847</v>
      </c>
      <c r="H265" s="373" t="s">
        <v>436</v>
      </c>
      <c r="I265" s="373" t="s">
        <v>947</v>
      </c>
      <c r="J265" s="374"/>
      <c r="K265" s="373"/>
      <c r="L265" s="374"/>
      <c r="M265" s="373"/>
      <c r="N265" s="375"/>
      <c r="V265" s="361"/>
      <c r="W265" s="367"/>
      <c r="X265" s="367"/>
      <c r="AB265" s="335" t="s">
        <v>447</v>
      </c>
      <c r="AD265" s="367"/>
      <c r="AE265" s="384"/>
      <c r="AF265" s="367"/>
      <c r="AH265" s="367"/>
    </row>
    <row r="266" spans="1:34" s="332" customFormat="1" ht="12" x14ac:dyDescent="0.2">
      <c r="A266" s="372"/>
      <c r="B266" s="371"/>
      <c r="C266" s="1077" t="s">
        <v>450</v>
      </c>
      <c r="D266" s="1077"/>
      <c r="E266" s="1077"/>
      <c r="F266" s="376"/>
      <c r="G266" s="376"/>
      <c r="H266" s="376"/>
      <c r="I266" s="376"/>
      <c r="J266" s="377">
        <v>1227.3900000000001</v>
      </c>
      <c r="K266" s="376"/>
      <c r="L266" s="377">
        <v>33.270000000000003</v>
      </c>
      <c r="M266" s="376"/>
      <c r="N266" s="378"/>
      <c r="V266" s="361"/>
      <c r="W266" s="367"/>
      <c r="X266" s="367"/>
      <c r="AC266" s="335" t="s">
        <v>450</v>
      </c>
      <c r="AD266" s="367"/>
      <c r="AE266" s="384"/>
      <c r="AF266" s="367"/>
      <c r="AH266" s="367"/>
    </row>
    <row r="267" spans="1:34" s="332" customFormat="1" ht="12" x14ac:dyDescent="0.2">
      <c r="A267" s="372"/>
      <c r="B267" s="371"/>
      <c r="C267" s="1065" t="s">
        <v>451</v>
      </c>
      <c r="D267" s="1065"/>
      <c r="E267" s="1065"/>
      <c r="F267" s="373"/>
      <c r="G267" s="373"/>
      <c r="H267" s="373"/>
      <c r="I267" s="373"/>
      <c r="J267" s="374"/>
      <c r="K267" s="373"/>
      <c r="L267" s="374">
        <v>18.399999999999999</v>
      </c>
      <c r="M267" s="373"/>
      <c r="N267" s="375"/>
      <c r="V267" s="361"/>
      <c r="W267" s="367"/>
      <c r="X267" s="367"/>
      <c r="AB267" s="335" t="s">
        <v>451</v>
      </c>
      <c r="AD267" s="367"/>
      <c r="AE267" s="384"/>
      <c r="AF267" s="367"/>
      <c r="AH267" s="367"/>
    </row>
    <row r="268" spans="1:34" s="332" customFormat="1" ht="45" x14ac:dyDescent="0.2">
      <c r="A268" s="372"/>
      <c r="B268" s="371" t="s">
        <v>5220</v>
      </c>
      <c r="C268" s="1065" t="s">
        <v>5221</v>
      </c>
      <c r="D268" s="1065"/>
      <c r="E268" s="1065"/>
      <c r="F268" s="373" t="s">
        <v>454</v>
      </c>
      <c r="G268" s="373" t="s">
        <v>1131</v>
      </c>
      <c r="H268" s="373"/>
      <c r="I268" s="373" t="s">
        <v>1131</v>
      </c>
      <c r="J268" s="374"/>
      <c r="K268" s="373"/>
      <c r="L268" s="374">
        <v>18.95</v>
      </c>
      <c r="M268" s="373"/>
      <c r="N268" s="375"/>
      <c r="V268" s="361"/>
      <c r="W268" s="367"/>
      <c r="X268" s="367"/>
      <c r="AB268" s="335" t="s">
        <v>5221</v>
      </c>
      <c r="AD268" s="367"/>
      <c r="AE268" s="384"/>
      <c r="AF268" s="367"/>
      <c r="AH268" s="367"/>
    </row>
    <row r="269" spans="1:34" s="332" customFormat="1" ht="45" x14ac:dyDescent="0.2">
      <c r="A269" s="372"/>
      <c r="B269" s="371" t="s">
        <v>5222</v>
      </c>
      <c r="C269" s="1065" t="s">
        <v>5223</v>
      </c>
      <c r="D269" s="1065"/>
      <c r="E269" s="1065"/>
      <c r="F269" s="373" t="s">
        <v>454</v>
      </c>
      <c r="G269" s="373" t="s">
        <v>912</v>
      </c>
      <c r="H269" s="373"/>
      <c r="I269" s="373" t="s">
        <v>912</v>
      </c>
      <c r="J269" s="374"/>
      <c r="K269" s="373"/>
      <c r="L269" s="374">
        <v>10.86</v>
      </c>
      <c r="M269" s="373"/>
      <c r="N269" s="375"/>
      <c r="V269" s="361"/>
      <c r="W269" s="367"/>
      <c r="X269" s="367"/>
      <c r="AB269" s="335" t="s">
        <v>5223</v>
      </c>
      <c r="AD269" s="367"/>
      <c r="AE269" s="384"/>
      <c r="AF269" s="367"/>
      <c r="AH269" s="367"/>
    </row>
    <row r="270" spans="1:34" s="332" customFormat="1" ht="12" x14ac:dyDescent="0.2">
      <c r="A270" s="379"/>
      <c r="B270" s="380"/>
      <c r="C270" s="1068" t="s">
        <v>459</v>
      </c>
      <c r="D270" s="1068"/>
      <c r="E270" s="1068"/>
      <c r="F270" s="364"/>
      <c r="G270" s="364"/>
      <c r="H270" s="364"/>
      <c r="I270" s="364"/>
      <c r="J270" s="365"/>
      <c r="K270" s="364"/>
      <c r="L270" s="365">
        <v>63.08</v>
      </c>
      <c r="M270" s="376"/>
      <c r="N270" s="366"/>
      <c r="V270" s="361"/>
      <c r="W270" s="367"/>
      <c r="X270" s="367"/>
      <c r="AD270" s="367" t="s">
        <v>459</v>
      </c>
      <c r="AE270" s="384"/>
      <c r="AF270" s="367"/>
      <c r="AH270" s="367"/>
    </row>
    <row r="271" spans="1:34" s="332" customFormat="1" ht="45" x14ac:dyDescent="0.2">
      <c r="A271" s="362" t="s">
        <v>163</v>
      </c>
      <c r="B271" s="363" t="s">
        <v>5229</v>
      </c>
      <c r="C271" s="1068" t="s">
        <v>5230</v>
      </c>
      <c r="D271" s="1068"/>
      <c r="E271" s="1068"/>
      <c r="F271" s="364" t="s">
        <v>488</v>
      </c>
      <c r="G271" s="364"/>
      <c r="H271" s="364"/>
      <c r="I271" s="364" t="s">
        <v>828</v>
      </c>
      <c r="J271" s="365">
        <v>43.92</v>
      </c>
      <c r="K271" s="364"/>
      <c r="L271" s="365">
        <v>1581.12</v>
      </c>
      <c r="M271" s="364"/>
      <c r="N271" s="366"/>
      <c r="V271" s="361"/>
      <c r="W271" s="367"/>
      <c r="X271" s="367" t="s">
        <v>5230</v>
      </c>
      <c r="AD271" s="367"/>
      <c r="AE271" s="384"/>
      <c r="AF271" s="367"/>
      <c r="AH271" s="367"/>
    </row>
    <row r="272" spans="1:34" s="332" customFormat="1" ht="12" x14ac:dyDescent="0.2">
      <c r="A272" s="379"/>
      <c r="B272" s="380"/>
      <c r="C272" s="340" t="s">
        <v>5231</v>
      </c>
      <c r="D272" s="385"/>
      <c r="E272" s="385"/>
      <c r="F272" s="386"/>
      <c r="G272" s="386"/>
      <c r="H272" s="386"/>
      <c r="I272" s="386"/>
      <c r="J272" s="387"/>
      <c r="K272" s="386"/>
      <c r="L272" s="387"/>
      <c r="M272" s="388"/>
      <c r="N272" s="389"/>
      <c r="V272" s="361"/>
      <c r="W272" s="367"/>
      <c r="X272" s="367"/>
      <c r="AD272" s="367"/>
      <c r="AE272" s="384"/>
      <c r="AF272" s="367"/>
      <c r="AH272" s="367"/>
    </row>
    <row r="273" spans="1:34" s="332" customFormat="1" ht="45" x14ac:dyDescent="0.2">
      <c r="A273" s="362" t="s">
        <v>164</v>
      </c>
      <c r="B273" s="363" t="s">
        <v>5232</v>
      </c>
      <c r="C273" s="1068" t="s">
        <v>5233</v>
      </c>
      <c r="D273" s="1068"/>
      <c r="E273" s="1068"/>
      <c r="F273" s="364" t="s">
        <v>644</v>
      </c>
      <c r="G273" s="364"/>
      <c r="H273" s="364"/>
      <c r="I273" s="364" t="s">
        <v>5806</v>
      </c>
      <c r="J273" s="365"/>
      <c r="K273" s="364"/>
      <c r="L273" s="365"/>
      <c r="M273" s="364"/>
      <c r="N273" s="366"/>
      <c r="V273" s="361"/>
      <c r="W273" s="367"/>
      <c r="X273" s="367" t="s">
        <v>5233</v>
      </c>
      <c r="AD273" s="367"/>
      <c r="AE273" s="384"/>
      <c r="AF273" s="367"/>
      <c r="AH273" s="367"/>
    </row>
    <row r="274" spans="1:34" s="332" customFormat="1" ht="33.75" x14ac:dyDescent="0.2">
      <c r="A274" s="370"/>
      <c r="B274" s="371" t="s">
        <v>430</v>
      </c>
      <c r="C274" s="1065" t="s">
        <v>431</v>
      </c>
      <c r="D274" s="1065"/>
      <c r="E274" s="1065"/>
      <c r="F274" s="1065"/>
      <c r="G274" s="1065"/>
      <c r="H274" s="1065"/>
      <c r="I274" s="1065"/>
      <c r="J274" s="1065"/>
      <c r="K274" s="1065"/>
      <c r="L274" s="1065"/>
      <c r="M274" s="1065"/>
      <c r="N274" s="1072"/>
      <c r="V274" s="361"/>
      <c r="W274" s="367"/>
      <c r="X274" s="367"/>
      <c r="Z274" s="335" t="s">
        <v>431</v>
      </c>
      <c r="AD274" s="367"/>
      <c r="AE274" s="384"/>
      <c r="AF274" s="367"/>
      <c r="AH274" s="367"/>
    </row>
    <row r="275" spans="1:34" s="332" customFormat="1" ht="12" x14ac:dyDescent="0.2">
      <c r="A275" s="372"/>
      <c r="B275" s="371" t="s">
        <v>423</v>
      </c>
      <c r="C275" s="1065" t="s">
        <v>432</v>
      </c>
      <c r="D275" s="1065"/>
      <c r="E275" s="1065"/>
      <c r="F275" s="373"/>
      <c r="G275" s="373"/>
      <c r="H275" s="373"/>
      <c r="I275" s="373"/>
      <c r="J275" s="374">
        <v>68.5</v>
      </c>
      <c r="K275" s="373" t="s">
        <v>436</v>
      </c>
      <c r="L275" s="374">
        <v>2.06</v>
      </c>
      <c r="M275" s="373"/>
      <c r="N275" s="375"/>
      <c r="V275" s="361"/>
      <c r="W275" s="367"/>
      <c r="X275" s="367"/>
      <c r="AA275" s="335" t="s">
        <v>432</v>
      </c>
      <c r="AD275" s="367"/>
      <c r="AE275" s="384"/>
      <c r="AF275" s="367"/>
      <c r="AH275" s="367"/>
    </row>
    <row r="276" spans="1:34" s="332" customFormat="1" ht="12" x14ac:dyDescent="0.2">
      <c r="A276" s="372"/>
      <c r="B276" s="371"/>
      <c r="C276" s="1065" t="s">
        <v>443</v>
      </c>
      <c r="D276" s="1065"/>
      <c r="E276" s="1065"/>
      <c r="F276" s="373" t="s">
        <v>444</v>
      </c>
      <c r="G276" s="373" t="s">
        <v>5234</v>
      </c>
      <c r="H276" s="373" t="s">
        <v>436</v>
      </c>
      <c r="I276" s="373" t="s">
        <v>5809</v>
      </c>
      <c r="J276" s="374"/>
      <c r="K276" s="373"/>
      <c r="L276" s="374"/>
      <c r="M276" s="373"/>
      <c r="N276" s="375"/>
      <c r="V276" s="361"/>
      <c r="W276" s="367"/>
      <c r="X276" s="367"/>
      <c r="AB276" s="335" t="s">
        <v>443</v>
      </c>
      <c r="AD276" s="367"/>
      <c r="AE276" s="384"/>
      <c r="AF276" s="367"/>
      <c r="AH276" s="367"/>
    </row>
    <row r="277" spans="1:34" s="332" customFormat="1" ht="12" x14ac:dyDescent="0.2">
      <c r="A277" s="372"/>
      <c r="B277" s="371"/>
      <c r="C277" s="1077" t="s">
        <v>450</v>
      </c>
      <c r="D277" s="1077"/>
      <c r="E277" s="1077"/>
      <c r="F277" s="376"/>
      <c r="G277" s="376"/>
      <c r="H277" s="376"/>
      <c r="I277" s="376"/>
      <c r="J277" s="377">
        <v>68.5</v>
      </c>
      <c r="K277" s="376"/>
      <c r="L277" s="377">
        <v>2.06</v>
      </c>
      <c r="M277" s="376"/>
      <c r="N277" s="378"/>
      <c r="V277" s="361"/>
      <c r="W277" s="367"/>
      <c r="X277" s="367"/>
      <c r="AC277" s="335" t="s">
        <v>450</v>
      </c>
      <c r="AD277" s="367"/>
      <c r="AE277" s="384"/>
      <c r="AF277" s="367"/>
      <c r="AH277" s="367"/>
    </row>
    <row r="278" spans="1:34" s="332" customFormat="1" ht="12" x14ac:dyDescent="0.2">
      <c r="A278" s="372"/>
      <c r="B278" s="371"/>
      <c r="C278" s="1065" t="s">
        <v>451</v>
      </c>
      <c r="D278" s="1065"/>
      <c r="E278" s="1065"/>
      <c r="F278" s="373"/>
      <c r="G278" s="373"/>
      <c r="H278" s="373"/>
      <c r="I278" s="373"/>
      <c r="J278" s="374"/>
      <c r="K278" s="373"/>
      <c r="L278" s="374">
        <v>2.06</v>
      </c>
      <c r="M278" s="373"/>
      <c r="N278" s="375"/>
      <c r="V278" s="361"/>
      <c r="W278" s="367"/>
      <c r="X278" s="367"/>
      <c r="AB278" s="335" t="s">
        <v>451</v>
      </c>
      <c r="AD278" s="367"/>
      <c r="AE278" s="384"/>
      <c r="AF278" s="367"/>
      <c r="AH278" s="367"/>
    </row>
    <row r="279" spans="1:34" s="332" customFormat="1" ht="33.75" x14ac:dyDescent="0.2">
      <c r="A279" s="372"/>
      <c r="B279" s="371" t="s">
        <v>5236</v>
      </c>
      <c r="C279" s="1065" t="s">
        <v>5237</v>
      </c>
      <c r="D279" s="1065"/>
      <c r="E279" s="1065"/>
      <c r="F279" s="373" t="s">
        <v>454</v>
      </c>
      <c r="G279" s="373" t="s">
        <v>976</v>
      </c>
      <c r="H279" s="373"/>
      <c r="I279" s="373" t="s">
        <v>976</v>
      </c>
      <c r="J279" s="374"/>
      <c r="K279" s="373"/>
      <c r="L279" s="374">
        <v>1.5</v>
      </c>
      <c r="M279" s="373"/>
      <c r="N279" s="375"/>
      <c r="V279" s="361"/>
      <c r="W279" s="367"/>
      <c r="X279" s="367"/>
      <c r="AB279" s="335" t="s">
        <v>5237</v>
      </c>
      <c r="AD279" s="367"/>
      <c r="AE279" s="384"/>
      <c r="AF279" s="367"/>
      <c r="AH279" s="367"/>
    </row>
    <row r="280" spans="1:34" s="332" customFormat="1" ht="33.75" x14ac:dyDescent="0.2">
      <c r="A280" s="372"/>
      <c r="B280" s="371" t="s">
        <v>5238</v>
      </c>
      <c r="C280" s="1065" t="s">
        <v>5239</v>
      </c>
      <c r="D280" s="1065"/>
      <c r="E280" s="1065"/>
      <c r="F280" s="373" t="s">
        <v>454</v>
      </c>
      <c r="G280" s="373" t="s">
        <v>166</v>
      </c>
      <c r="H280" s="373"/>
      <c r="I280" s="373" t="s">
        <v>166</v>
      </c>
      <c r="J280" s="374"/>
      <c r="K280" s="373"/>
      <c r="L280" s="374">
        <v>0.7</v>
      </c>
      <c r="M280" s="373"/>
      <c r="N280" s="375"/>
      <c r="V280" s="361"/>
      <c r="W280" s="367"/>
      <c r="X280" s="367"/>
      <c r="AB280" s="335" t="s">
        <v>5239</v>
      </c>
      <c r="AD280" s="367"/>
      <c r="AE280" s="384"/>
      <c r="AF280" s="367"/>
      <c r="AH280" s="367"/>
    </row>
    <row r="281" spans="1:34" s="332" customFormat="1" ht="12" x14ac:dyDescent="0.2">
      <c r="A281" s="379"/>
      <c r="B281" s="380"/>
      <c r="C281" s="1068" t="s">
        <v>459</v>
      </c>
      <c r="D281" s="1068"/>
      <c r="E281" s="1068"/>
      <c r="F281" s="364"/>
      <c r="G281" s="364"/>
      <c r="H281" s="364"/>
      <c r="I281" s="364"/>
      <c r="J281" s="365"/>
      <c r="K281" s="364"/>
      <c r="L281" s="365">
        <v>4.26</v>
      </c>
      <c r="M281" s="376"/>
      <c r="N281" s="366"/>
      <c r="V281" s="361"/>
      <c r="W281" s="367"/>
      <c r="X281" s="367"/>
      <c r="AD281" s="367" t="s">
        <v>459</v>
      </c>
      <c r="AE281" s="384"/>
      <c r="AF281" s="367"/>
      <c r="AH281" s="367"/>
    </row>
    <row r="282" spans="1:34" s="332" customFormat="1" ht="1.5" customHeight="1" x14ac:dyDescent="0.2">
      <c r="A282" s="386"/>
      <c r="B282" s="380"/>
      <c r="C282" s="380"/>
      <c r="D282" s="380"/>
      <c r="E282" s="380"/>
      <c r="F282" s="386"/>
      <c r="G282" s="386"/>
      <c r="H282" s="386"/>
      <c r="I282" s="386"/>
      <c r="J282" s="390"/>
      <c r="K282" s="386"/>
      <c r="L282" s="390"/>
      <c r="M282" s="373"/>
      <c r="N282" s="390"/>
      <c r="V282" s="361"/>
      <c r="W282" s="367"/>
      <c r="X282" s="367"/>
      <c r="AD282" s="367"/>
      <c r="AE282" s="384"/>
      <c r="AF282" s="367"/>
      <c r="AH282" s="367"/>
    </row>
    <row r="283" spans="1:34" s="332" customFormat="1" ht="12" x14ac:dyDescent="0.2">
      <c r="A283" s="391"/>
      <c r="B283" s="392"/>
      <c r="C283" s="1068" t="s">
        <v>5240</v>
      </c>
      <c r="D283" s="1068"/>
      <c r="E283" s="1068"/>
      <c r="F283" s="1068"/>
      <c r="G283" s="1068"/>
      <c r="H283" s="1068"/>
      <c r="I283" s="1068"/>
      <c r="J283" s="1068"/>
      <c r="K283" s="1068"/>
      <c r="L283" s="393"/>
      <c r="M283" s="394"/>
      <c r="N283" s="395"/>
      <c r="V283" s="361"/>
      <c r="W283" s="367"/>
      <c r="X283" s="367"/>
      <c r="AD283" s="367"/>
      <c r="AE283" s="384"/>
      <c r="AF283" s="367" t="s">
        <v>5240</v>
      </c>
      <c r="AH283" s="367"/>
    </row>
    <row r="284" spans="1:34" s="332" customFormat="1" ht="12" x14ac:dyDescent="0.2">
      <c r="A284" s="396"/>
      <c r="B284" s="371"/>
      <c r="C284" s="1065" t="s">
        <v>512</v>
      </c>
      <c r="D284" s="1065"/>
      <c r="E284" s="1065"/>
      <c r="F284" s="1065"/>
      <c r="G284" s="1065"/>
      <c r="H284" s="1065"/>
      <c r="I284" s="1065"/>
      <c r="J284" s="1065"/>
      <c r="K284" s="1065"/>
      <c r="L284" s="397">
        <v>47126.61</v>
      </c>
      <c r="M284" s="398"/>
      <c r="N284" s="399"/>
      <c r="V284" s="361"/>
      <c r="W284" s="367"/>
      <c r="X284" s="367"/>
      <c r="AD284" s="367"/>
      <c r="AE284" s="384"/>
      <c r="AF284" s="367"/>
      <c r="AG284" s="335" t="s">
        <v>512</v>
      </c>
      <c r="AH284" s="367"/>
    </row>
    <row r="285" spans="1:34" s="332" customFormat="1" ht="12" x14ac:dyDescent="0.2">
      <c r="A285" s="396"/>
      <c r="B285" s="371"/>
      <c r="C285" s="1065" t="s">
        <v>513</v>
      </c>
      <c r="D285" s="1065"/>
      <c r="E285" s="1065"/>
      <c r="F285" s="1065"/>
      <c r="G285" s="1065"/>
      <c r="H285" s="1065"/>
      <c r="I285" s="1065"/>
      <c r="J285" s="1065"/>
      <c r="K285" s="1065"/>
      <c r="L285" s="397"/>
      <c r="M285" s="398"/>
      <c r="N285" s="399"/>
      <c r="V285" s="361"/>
      <c r="W285" s="367"/>
      <c r="X285" s="367"/>
      <c r="AD285" s="367"/>
      <c r="AE285" s="384"/>
      <c r="AF285" s="367"/>
      <c r="AG285" s="335" t="s">
        <v>513</v>
      </c>
      <c r="AH285" s="367"/>
    </row>
    <row r="286" spans="1:34" s="332" customFormat="1" ht="12" x14ac:dyDescent="0.2">
      <c r="A286" s="396"/>
      <c r="B286" s="371"/>
      <c r="C286" s="1065" t="s">
        <v>514</v>
      </c>
      <c r="D286" s="1065"/>
      <c r="E286" s="1065"/>
      <c r="F286" s="1065"/>
      <c r="G286" s="1065"/>
      <c r="H286" s="1065"/>
      <c r="I286" s="1065"/>
      <c r="J286" s="1065"/>
      <c r="K286" s="1065"/>
      <c r="L286" s="397">
        <v>3737.7</v>
      </c>
      <c r="M286" s="398"/>
      <c r="N286" s="399"/>
      <c r="V286" s="361"/>
      <c r="W286" s="367"/>
      <c r="X286" s="367"/>
      <c r="AD286" s="367"/>
      <c r="AE286" s="384"/>
      <c r="AF286" s="367"/>
      <c r="AG286" s="335" t="s">
        <v>514</v>
      </c>
      <c r="AH286" s="367"/>
    </row>
    <row r="287" spans="1:34" s="332" customFormat="1" ht="12" x14ac:dyDescent="0.2">
      <c r="A287" s="396"/>
      <c r="B287" s="371"/>
      <c r="C287" s="1065" t="s">
        <v>515</v>
      </c>
      <c r="D287" s="1065"/>
      <c r="E287" s="1065"/>
      <c r="F287" s="1065"/>
      <c r="G287" s="1065"/>
      <c r="H287" s="1065"/>
      <c r="I287" s="1065"/>
      <c r="J287" s="1065"/>
      <c r="K287" s="1065"/>
      <c r="L287" s="397">
        <v>5677.5</v>
      </c>
      <c r="M287" s="398"/>
      <c r="N287" s="399"/>
      <c r="V287" s="361"/>
      <c r="W287" s="367"/>
      <c r="X287" s="367"/>
      <c r="AD287" s="367"/>
      <c r="AE287" s="384"/>
      <c r="AF287" s="367"/>
      <c r="AG287" s="335" t="s">
        <v>515</v>
      </c>
      <c r="AH287" s="367"/>
    </row>
    <row r="288" spans="1:34" s="332" customFormat="1" ht="12" x14ac:dyDescent="0.2">
      <c r="A288" s="396"/>
      <c r="B288" s="371"/>
      <c r="C288" s="1065" t="s">
        <v>516</v>
      </c>
      <c r="D288" s="1065"/>
      <c r="E288" s="1065"/>
      <c r="F288" s="1065"/>
      <c r="G288" s="1065"/>
      <c r="H288" s="1065"/>
      <c r="I288" s="1065"/>
      <c r="J288" s="1065"/>
      <c r="K288" s="1065"/>
      <c r="L288" s="397">
        <v>637.30999999999995</v>
      </c>
      <c r="M288" s="398"/>
      <c r="N288" s="399"/>
      <c r="V288" s="361"/>
      <c r="W288" s="367"/>
      <c r="X288" s="367"/>
      <c r="AD288" s="367"/>
      <c r="AE288" s="384"/>
      <c r="AF288" s="367"/>
      <c r="AG288" s="335" t="s">
        <v>516</v>
      </c>
      <c r="AH288" s="367"/>
    </row>
    <row r="289" spans="1:34" s="332" customFormat="1" ht="12" x14ac:dyDescent="0.2">
      <c r="A289" s="396"/>
      <c r="B289" s="371"/>
      <c r="C289" s="1065" t="s">
        <v>517</v>
      </c>
      <c r="D289" s="1065"/>
      <c r="E289" s="1065"/>
      <c r="F289" s="1065"/>
      <c r="G289" s="1065"/>
      <c r="H289" s="1065"/>
      <c r="I289" s="1065"/>
      <c r="J289" s="1065"/>
      <c r="K289" s="1065"/>
      <c r="L289" s="397">
        <v>37711.410000000003</v>
      </c>
      <c r="M289" s="398"/>
      <c r="N289" s="399"/>
      <c r="V289" s="361"/>
      <c r="W289" s="367"/>
      <c r="X289" s="367"/>
      <c r="AD289" s="367"/>
      <c r="AE289" s="384"/>
      <c r="AF289" s="367"/>
      <c r="AG289" s="335" t="s">
        <v>517</v>
      </c>
      <c r="AH289" s="367"/>
    </row>
    <row r="290" spans="1:34" s="332" customFormat="1" ht="12" x14ac:dyDescent="0.2">
      <c r="A290" s="396"/>
      <c r="B290" s="371"/>
      <c r="C290" s="1065" t="s">
        <v>518</v>
      </c>
      <c r="D290" s="1065"/>
      <c r="E290" s="1065"/>
      <c r="F290" s="1065"/>
      <c r="G290" s="1065"/>
      <c r="H290" s="1065"/>
      <c r="I290" s="1065"/>
      <c r="J290" s="1065"/>
      <c r="K290" s="1065"/>
      <c r="L290" s="397">
        <v>55300.639999999999</v>
      </c>
      <c r="M290" s="398"/>
      <c r="N290" s="399"/>
      <c r="V290" s="361"/>
      <c r="W290" s="367"/>
      <c r="X290" s="367"/>
      <c r="AD290" s="367"/>
      <c r="AE290" s="384"/>
      <c r="AF290" s="367"/>
      <c r="AG290" s="335" t="s">
        <v>518</v>
      </c>
      <c r="AH290" s="367"/>
    </row>
    <row r="291" spans="1:34" s="332" customFormat="1" ht="12" x14ac:dyDescent="0.2">
      <c r="A291" s="396"/>
      <c r="B291" s="371"/>
      <c r="C291" s="1065" t="s">
        <v>513</v>
      </c>
      <c r="D291" s="1065"/>
      <c r="E291" s="1065"/>
      <c r="F291" s="1065"/>
      <c r="G291" s="1065"/>
      <c r="H291" s="1065"/>
      <c r="I291" s="1065"/>
      <c r="J291" s="1065"/>
      <c r="K291" s="1065"/>
      <c r="L291" s="397"/>
      <c r="M291" s="398"/>
      <c r="N291" s="399"/>
      <c r="V291" s="361"/>
      <c r="W291" s="367"/>
      <c r="X291" s="367"/>
      <c r="AD291" s="367"/>
      <c r="AE291" s="384"/>
      <c r="AF291" s="367"/>
      <c r="AG291" s="335" t="s">
        <v>513</v>
      </c>
      <c r="AH291" s="367"/>
    </row>
    <row r="292" spans="1:34" s="332" customFormat="1" ht="12" x14ac:dyDescent="0.2">
      <c r="A292" s="396"/>
      <c r="B292" s="371"/>
      <c r="C292" s="1065" t="s">
        <v>519</v>
      </c>
      <c r="D292" s="1065"/>
      <c r="E292" s="1065"/>
      <c r="F292" s="1065"/>
      <c r="G292" s="1065"/>
      <c r="H292" s="1065"/>
      <c r="I292" s="1065"/>
      <c r="J292" s="1065"/>
      <c r="K292" s="1065"/>
      <c r="L292" s="397">
        <v>3737.7</v>
      </c>
      <c r="M292" s="398"/>
      <c r="N292" s="399"/>
      <c r="V292" s="361"/>
      <c r="W292" s="367"/>
      <c r="X292" s="367"/>
      <c r="AD292" s="367"/>
      <c r="AE292" s="384"/>
      <c r="AF292" s="367"/>
      <c r="AG292" s="335" t="s">
        <v>519</v>
      </c>
      <c r="AH292" s="367"/>
    </row>
    <row r="293" spans="1:34" s="332" customFormat="1" ht="12" x14ac:dyDescent="0.2">
      <c r="A293" s="396"/>
      <c r="B293" s="371"/>
      <c r="C293" s="1065" t="s">
        <v>520</v>
      </c>
      <c r="D293" s="1065"/>
      <c r="E293" s="1065"/>
      <c r="F293" s="1065"/>
      <c r="G293" s="1065"/>
      <c r="H293" s="1065"/>
      <c r="I293" s="1065"/>
      <c r="J293" s="1065"/>
      <c r="K293" s="1065"/>
      <c r="L293" s="397">
        <v>5677.5</v>
      </c>
      <c r="M293" s="398"/>
      <c r="N293" s="399"/>
      <c r="V293" s="361"/>
      <c r="W293" s="367"/>
      <c r="X293" s="367"/>
      <c r="AD293" s="367"/>
      <c r="AE293" s="384"/>
      <c r="AF293" s="367"/>
      <c r="AG293" s="335" t="s">
        <v>520</v>
      </c>
      <c r="AH293" s="367"/>
    </row>
    <row r="294" spans="1:34" s="332" customFormat="1" ht="12" x14ac:dyDescent="0.2">
      <c r="A294" s="396"/>
      <c r="B294" s="371"/>
      <c r="C294" s="1065" t="s">
        <v>521</v>
      </c>
      <c r="D294" s="1065"/>
      <c r="E294" s="1065"/>
      <c r="F294" s="1065"/>
      <c r="G294" s="1065"/>
      <c r="H294" s="1065"/>
      <c r="I294" s="1065"/>
      <c r="J294" s="1065"/>
      <c r="K294" s="1065"/>
      <c r="L294" s="397">
        <v>37711.410000000003</v>
      </c>
      <c r="M294" s="398"/>
      <c r="N294" s="399"/>
      <c r="V294" s="361"/>
      <c r="W294" s="367"/>
      <c r="X294" s="367"/>
      <c r="AD294" s="367"/>
      <c r="AE294" s="384"/>
      <c r="AF294" s="367"/>
      <c r="AG294" s="335" t="s">
        <v>521</v>
      </c>
      <c r="AH294" s="367"/>
    </row>
    <row r="295" spans="1:34" s="332" customFormat="1" ht="12" x14ac:dyDescent="0.2">
      <c r="A295" s="396"/>
      <c r="B295" s="371"/>
      <c r="C295" s="1065" t="s">
        <v>522</v>
      </c>
      <c r="D295" s="1065"/>
      <c r="E295" s="1065"/>
      <c r="F295" s="1065"/>
      <c r="G295" s="1065"/>
      <c r="H295" s="1065"/>
      <c r="I295" s="1065"/>
      <c r="J295" s="1065"/>
      <c r="K295" s="1065"/>
      <c r="L295" s="397">
        <v>5021.68</v>
      </c>
      <c r="M295" s="398"/>
      <c r="N295" s="399"/>
      <c r="V295" s="361"/>
      <c r="W295" s="367"/>
      <c r="X295" s="367"/>
      <c r="AD295" s="367"/>
      <c r="AE295" s="384"/>
      <c r="AF295" s="367"/>
      <c r="AG295" s="335" t="s">
        <v>522</v>
      </c>
      <c r="AH295" s="367"/>
    </row>
    <row r="296" spans="1:34" s="332" customFormat="1" ht="12" x14ac:dyDescent="0.2">
      <c r="A296" s="396"/>
      <c r="B296" s="371"/>
      <c r="C296" s="1065" t="s">
        <v>523</v>
      </c>
      <c r="D296" s="1065"/>
      <c r="E296" s="1065"/>
      <c r="F296" s="1065"/>
      <c r="G296" s="1065"/>
      <c r="H296" s="1065"/>
      <c r="I296" s="1065"/>
      <c r="J296" s="1065"/>
      <c r="K296" s="1065"/>
      <c r="L296" s="397">
        <v>3152.35</v>
      </c>
      <c r="M296" s="398"/>
      <c r="N296" s="399"/>
      <c r="V296" s="361"/>
      <c r="W296" s="367"/>
      <c r="X296" s="367"/>
      <c r="AD296" s="367"/>
      <c r="AE296" s="384"/>
      <c r="AF296" s="367"/>
      <c r="AG296" s="335" t="s">
        <v>523</v>
      </c>
      <c r="AH296" s="367"/>
    </row>
    <row r="297" spans="1:34" s="332" customFormat="1" ht="12" x14ac:dyDescent="0.2">
      <c r="A297" s="396"/>
      <c r="B297" s="371"/>
      <c r="C297" s="1065" t="s">
        <v>524</v>
      </c>
      <c r="D297" s="1065"/>
      <c r="E297" s="1065"/>
      <c r="F297" s="1065"/>
      <c r="G297" s="1065"/>
      <c r="H297" s="1065"/>
      <c r="I297" s="1065"/>
      <c r="J297" s="1065"/>
      <c r="K297" s="1065"/>
      <c r="L297" s="397">
        <v>4375.01</v>
      </c>
      <c r="M297" s="398"/>
      <c r="N297" s="399"/>
      <c r="V297" s="361"/>
      <c r="W297" s="367"/>
      <c r="X297" s="367"/>
      <c r="AD297" s="367"/>
      <c r="AE297" s="384"/>
      <c r="AF297" s="367"/>
      <c r="AG297" s="335" t="s">
        <v>524</v>
      </c>
      <c r="AH297" s="367"/>
    </row>
    <row r="298" spans="1:34" s="332" customFormat="1" ht="12" x14ac:dyDescent="0.2">
      <c r="A298" s="396"/>
      <c r="B298" s="371"/>
      <c r="C298" s="1065" t="s">
        <v>525</v>
      </c>
      <c r="D298" s="1065"/>
      <c r="E298" s="1065"/>
      <c r="F298" s="1065"/>
      <c r="G298" s="1065"/>
      <c r="H298" s="1065"/>
      <c r="I298" s="1065"/>
      <c r="J298" s="1065"/>
      <c r="K298" s="1065"/>
      <c r="L298" s="397">
        <v>5021.68</v>
      </c>
      <c r="M298" s="398"/>
      <c r="N298" s="399"/>
      <c r="V298" s="361"/>
      <c r="W298" s="367"/>
      <c r="X298" s="367"/>
      <c r="AD298" s="367"/>
      <c r="AE298" s="384"/>
      <c r="AF298" s="367"/>
      <c r="AG298" s="335" t="s">
        <v>525</v>
      </c>
      <c r="AH298" s="367"/>
    </row>
    <row r="299" spans="1:34" s="332" customFormat="1" ht="12" x14ac:dyDescent="0.2">
      <c r="A299" s="396"/>
      <c r="B299" s="371"/>
      <c r="C299" s="1065" t="s">
        <v>526</v>
      </c>
      <c r="D299" s="1065"/>
      <c r="E299" s="1065"/>
      <c r="F299" s="1065"/>
      <c r="G299" s="1065"/>
      <c r="H299" s="1065"/>
      <c r="I299" s="1065"/>
      <c r="J299" s="1065"/>
      <c r="K299" s="1065"/>
      <c r="L299" s="397">
        <v>3152.35</v>
      </c>
      <c r="M299" s="398"/>
      <c r="N299" s="399"/>
      <c r="V299" s="361"/>
      <c r="W299" s="367"/>
      <c r="X299" s="367"/>
      <c r="AD299" s="367"/>
      <c r="AE299" s="384"/>
      <c r="AF299" s="367"/>
      <c r="AG299" s="335" t="s">
        <v>526</v>
      </c>
      <c r="AH299" s="367"/>
    </row>
    <row r="300" spans="1:34" s="332" customFormat="1" ht="12" x14ac:dyDescent="0.2">
      <c r="A300" s="396"/>
      <c r="B300" s="390"/>
      <c r="C300" s="1067" t="s">
        <v>5241</v>
      </c>
      <c r="D300" s="1067"/>
      <c r="E300" s="1067"/>
      <c r="F300" s="1067"/>
      <c r="G300" s="1067"/>
      <c r="H300" s="1067"/>
      <c r="I300" s="1067"/>
      <c r="J300" s="1067"/>
      <c r="K300" s="1067"/>
      <c r="L300" s="400">
        <v>55300.639999999999</v>
      </c>
      <c r="M300" s="401"/>
      <c r="N300" s="402"/>
      <c r="V300" s="361"/>
      <c r="W300" s="367"/>
      <c r="X300" s="367"/>
      <c r="AD300" s="367"/>
      <c r="AE300" s="384"/>
      <c r="AF300" s="367"/>
      <c r="AH300" s="367" t="s">
        <v>5241</v>
      </c>
    </row>
    <row r="301" spans="1:34" s="332" customFormat="1" ht="12" x14ac:dyDescent="0.2">
      <c r="A301" s="1195" t="s">
        <v>2723</v>
      </c>
      <c r="B301" s="1196"/>
      <c r="C301" s="1196"/>
      <c r="D301" s="1196"/>
      <c r="E301" s="1196"/>
      <c r="F301" s="1196"/>
      <c r="G301" s="1196"/>
      <c r="H301" s="1196"/>
      <c r="I301" s="1196"/>
      <c r="J301" s="1196"/>
      <c r="K301" s="1196"/>
      <c r="L301" s="1196"/>
      <c r="M301" s="1196"/>
      <c r="N301" s="1197"/>
      <c r="V301" s="361" t="s">
        <v>2723</v>
      </c>
      <c r="W301" s="367"/>
      <c r="X301" s="367"/>
      <c r="AD301" s="367"/>
      <c r="AE301" s="384"/>
      <c r="AF301" s="367"/>
      <c r="AH301" s="367"/>
    </row>
    <row r="302" spans="1:34" s="332" customFormat="1" ht="22.5" x14ac:dyDescent="0.2">
      <c r="A302" s="1192" t="s">
        <v>4942</v>
      </c>
      <c r="B302" s="1193"/>
      <c r="C302" s="1193"/>
      <c r="D302" s="1193"/>
      <c r="E302" s="1193"/>
      <c r="F302" s="1193"/>
      <c r="G302" s="1193"/>
      <c r="H302" s="1193"/>
      <c r="I302" s="1193"/>
      <c r="J302" s="1193"/>
      <c r="K302" s="1193"/>
      <c r="L302" s="1193"/>
      <c r="M302" s="1193"/>
      <c r="N302" s="1194"/>
      <c r="V302" s="361"/>
      <c r="W302" s="367" t="s">
        <v>4942</v>
      </c>
      <c r="X302" s="367"/>
      <c r="AD302" s="367"/>
      <c r="AE302" s="384"/>
      <c r="AF302" s="367"/>
      <c r="AH302" s="367"/>
    </row>
    <row r="303" spans="1:34" s="332" customFormat="1" ht="45" x14ac:dyDescent="0.2">
      <c r="A303" s="362" t="s">
        <v>165</v>
      </c>
      <c r="B303" s="363" t="s">
        <v>4943</v>
      </c>
      <c r="C303" s="1068" t="s">
        <v>4944</v>
      </c>
      <c r="D303" s="1068"/>
      <c r="E303" s="1068"/>
      <c r="F303" s="364" t="s">
        <v>621</v>
      </c>
      <c r="G303" s="364"/>
      <c r="H303" s="364"/>
      <c r="I303" s="364" t="s">
        <v>5810</v>
      </c>
      <c r="J303" s="365">
        <v>25.19</v>
      </c>
      <c r="K303" s="364"/>
      <c r="L303" s="365">
        <v>25006.92</v>
      </c>
      <c r="M303" s="364"/>
      <c r="N303" s="366"/>
      <c r="V303" s="361"/>
      <c r="W303" s="367"/>
      <c r="X303" s="367" t="s">
        <v>4944</v>
      </c>
      <c r="AD303" s="367"/>
      <c r="AE303" s="384"/>
      <c r="AF303" s="367"/>
      <c r="AH303" s="367"/>
    </row>
    <row r="304" spans="1:34" s="332" customFormat="1" ht="22.5" x14ac:dyDescent="0.2">
      <c r="A304" s="1192" t="s">
        <v>4947</v>
      </c>
      <c r="B304" s="1193"/>
      <c r="C304" s="1193"/>
      <c r="D304" s="1193"/>
      <c r="E304" s="1193"/>
      <c r="F304" s="1193"/>
      <c r="G304" s="1193"/>
      <c r="H304" s="1193"/>
      <c r="I304" s="1193"/>
      <c r="J304" s="1193"/>
      <c r="K304" s="1193"/>
      <c r="L304" s="1193"/>
      <c r="M304" s="1193"/>
      <c r="N304" s="1194"/>
      <c r="V304" s="361"/>
      <c r="W304" s="367" t="s">
        <v>4947</v>
      </c>
      <c r="X304" s="367"/>
      <c r="AD304" s="367"/>
      <c r="AE304" s="384"/>
      <c r="AF304" s="367"/>
      <c r="AH304" s="367"/>
    </row>
    <row r="305" spans="1:34" s="332" customFormat="1" ht="33.75" x14ac:dyDescent="0.2">
      <c r="A305" s="362" t="s">
        <v>166</v>
      </c>
      <c r="B305" s="363" t="s">
        <v>2502</v>
      </c>
      <c r="C305" s="1068" t="s">
        <v>2503</v>
      </c>
      <c r="D305" s="1068"/>
      <c r="E305" s="1068"/>
      <c r="F305" s="364" t="s">
        <v>621</v>
      </c>
      <c r="G305" s="364"/>
      <c r="H305" s="364"/>
      <c r="I305" s="364" t="s">
        <v>5811</v>
      </c>
      <c r="J305" s="365">
        <v>61.63</v>
      </c>
      <c r="K305" s="364"/>
      <c r="L305" s="365">
        <v>27.98</v>
      </c>
      <c r="M305" s="364"/>
      <c r="N305" s="366"/>
      <c r="V305" s="361"/>
      <c r="W305" s="367"/>
      <c r="X305" s="367" t="s">
        <v>2503</v>
      </c>
      <c r="AD305" s="367"/>
      <c r="AE305" s="384"/>
      <c r="AF305" s="367"/>
      <c r="AH305" s="367"/>
    </row>
    <row r="306" spans="1:34" s="332" customFormat="1" ht="12" x14ac:dyDescent="0.2">
      <c r="A306" s="379"/>
      <c r="B306" s="380"/>
      <c r="C306" s="340" t="s">
        <v>623</v>
      </c>
      <c r="D306" s="385"/>
      <c r="E306" s="385"/>
      <c r="F306" s="386"/>
      <c r="G306" s="386"/>
      <c r="H306" s="386"/>
      <c r="I306" s="386"/>
      <c r="J306" s="387"/>
      <c r="K306" s="386"/>
      <c r="L306" s="387"/>
      <c r="M306" s="388"/>
      <c r="N306" s="389"/>
      <c r="V306" s="361"/>
      <c r="W306" s="367"/>
      <c r="X306" s="367"/>
      <c r="AD306" s="367"/>
      <c r="AE306" s="384"/>
      <c r="AF306" s="367"/>
      <c r="AH306" s="367"/>
    </row>
    <row r="307" spans="1:34" s="332" customFormat="1" ht="22.5" x14ac:dyDescent="0.2">
      <c r="A307" s="1192" t="s">
        <v>2724</v>
      </c>
      <c r="B307" s="1193"/>
      <c r="C307" s="1193"/>
      <c r="D307" s="1193"/>
      <c r="E307" s="1193"/>
      <c r="F307" s="1193"/>
      <c r="G307" s="1193"/>
      <c r="H307" s="1193"/>
      <c r="I307" s="1193"/>
      <c r="J307" s="1193"/>
      <c r="K307" s="1193"/>
      <c r="L307" s="1193"/>
      <c r="M307" s="1193"/>
      <c r="N307" s="1194"/>
      <c r="V307" s="361"/>
      <c r="W307" s="367" t="s">
        <v>2724</v>
      </c>
      <c r="X307" s="367"/>
      <c r="AD307" s="367"/>
      <c r="AE307" s="384"/>
      <c r="AF307" s="367"/>
      <c r="AH307" s="367"/>
    </row>
    <row r="308" spans="1:34" s="332" customFormat="1" ht="33.75" x14ac:dyDescent="0.2">
      <c r="A308" s="362" t="s">
        <v>170</v>
      </c>
      <c r="B308" s="363" t="s">
        <v>2502</v>
      </c>
      <c r="C308" s="1068" t="s">
        <v>2503</v>
      </c>
      <c r="D308" s="1068"/>
      <c r="E308" s="1068"/>
      <c r="F308" s="364" t="s">
        <v>621</v>
      </c>
      <c r="G308" s="364"/>
      <c r="H308" s="364"/>
      <c r="I308" s="364" t="s">
        <v>3600</v>
      </c>
      <c r="J308" s="365">
        <v>61.63</v>
      </c>
      <c r="K308" s="364"/>
      <c r="L308" s="365">
        <v>69.33</v>
      </c>
      <c r="M308" s="364"/>
      <c r="N308" s="366"/>
      <c r="V308" s="361"/>
      <c r="W308" s="367"/>
      <c r="X308" s="367" t="s">
        <v>2503</v>
      </c>
      <c r="AD308" s="367"/>
      <c r="AE308" s="384"/>
      <c r="AF308" s="367"/>
      <c r="AH308" s="367"/>
    </row>
    <row r="309" spans="1:34" s="332" customFormat="1" ht="12" x14ac:dyDescent="0.2">
      <c r="A309" s="379"/>
      <c r="B309" s="380"/>
      <c r="C309" s="340" t="s">
        <v>623</v>
      </c>
      <c r="D309" s="385"/>
      <c r="E309" s="385"/>
      <c r="F309" s="386"/>
      <c r="G309" s="386"/>
      <c r="H309" s="386"/>
      <c r="I309" s="386"/>
      <c r="J309" s="387"/>
      <c r="K309" s="386"/>
      <c r="L309" s="387"/>
      <c r="M309" s="388"/>
      <c r="N309" s="389"/>
      <c r="V309" s="361"/>
      <c r="W309" s="367"/>
      <c r="X309" s="367"/>
      <c r="AD309" s="367"/>
      <c r="AE309" s="384"/>
      <c r="AF309" s="367"/>
      <c r="AH309" s="367"/>
    </row>
    <row r="310" spans="1:34" s="332" customFormat="1" ht="22.5" x14ac:dyDescent="0.2">
      <c r="A310" s="1192" t="s">
        <v>4953</v>
      </c>
      <c r="B310" s="1193"/>
      <c r="C310" s="1193"/>
      <c r="D310" s="1193"/>
      <c r="E310" s="1193"/>
      <c r="F310" s="1193"/>
      <c r="G310" s="1193"/>
      <c r="H310" s="1193"/>
      <c r="I310" s="1193"/>
      <c r="J310" s="1193"/>
      <c r="K310" s="1193"/>
      <c r="L310" s="1193"/>
      <c r="M310" s="1193"/>
      <c r="N310" s="1194"/>
      <c r="V310" s="361"/>
      <c r="W310" s="367" t="s">
        <v>4953</v>
      </c>
      <c r="X310" s="367"/>
      <c r="AD310" s="367"/>
      <c r="AE310" s="384"/>
      <c r="AF310" s="367"/>
      <c r="AH310" s="367"/>
    </row>
    <row r="311" spans="1:34" s="332" customFormat="1" ht="33.75" x14ac:dyDescent="0.2">
      <c r="A311" s="362" t="s">
        <v>828</v>
      </c>
      <c r="B311" s="363" t="s">
        <v>4954</v>
      </c>
      <c r="C311" s="1068" t="s">
        <v>4955</v>
      </c>
      <c r="D311" s="1068"/>
      <c r="E311" s="1068"/>
      <c r="F311" s="364" t="s">
        <v>621</v>
      </c>
      <c r="G311" s="364"/>
      <c r="H311" s="364"/>
      <c r="I311" s="364" t="s">
        <v>5812</v>
      </c>
      <c r="J311" s="365">
        <v>31.92</v>
      </c>
      <c r="K311" s="364"/>
      <c r="L311" s="365">
        <v>1325.64</v>
      </c>
      <c r="M311" s="364"/>
      <c r="N311" s="366"/>
      <c r="V311" s="361"/>
      <c r="W311" s="367"/>
      <c r="X311" s="367" t="s">
        <v>4955</v>
      </c>
      <c r="AD311" s="367"/>
      <c r="AE311" s="384"/>
      <c r="AF311" s="367"/>
      <c r="AH311" s="367"/>
    </row>
    <row r="312" spans="1:34" s="332" customFormat="1" ht="12" x14ac:dyDescent="0.2">
      <c r="A312" s="379"/>
      <c r="B312" s="380"/>
      <c r="C312" s="340" t="s">
        <v>623</v>
      </c>
      <c r="D312" s="385"/>
      <c r="E312" s="385"/>
      <c r="F312" s="386"/>
      <c r="G312" s="386"/>
      <c r="H312" s="386"/>
      <c r="I312" s="386"/>
      <c r="J312" s="387"/>
      <c r="K312" s="386"/>
      <c r="L312" s="387"/>
      <c r="M312" s="388"/>
      <c r="N312" s="389"/>
      <c r="V312" s="361"/>
      <c r="W312" s="367"/>
      <c r="X312" s="367"/>
      <c r="AD312" s="367"/>
      <c r="AE312" s="384"/>
      <c r="AF312" s="367"/>
      <c r="AH312" s="367"/>
    </row>
    <row r="313" spans="1:34" s="332" customFormat="1" ht="22.5" x14ac:dyDescent="0.2">
      <c r="A313" s="1192" t="s">
        <v>2728</v>
      </c>
      <c r="B313" s="1193"/>
      <c r="C313" s="1193"/>
      <c r="D313" s="1193"/>
      <c r="E313" s="1193"/>
      <c r="F313" s="1193"/>
      <c r="G313" s="1193"/>
      <c r="H313" s="1193"/>
      <c r="I313" s="1193"/>
      <c r="J313" s="1193"/>
      <c r="K313" s="1193"/>
      <c r="L313" s="1193"/>
      <c r="M313" s="1193"/>
      <c r="N313" s="1194"/>
      <c r="V313" s="361"/>
      <c r="W313" s="367" t="s">
        <v>2728</v>
      </c>
      <c r="X313" s="367"/>
      <c r="AD313" s="367"/>
      <c r="AE313" s="384"/>
      <c r="AF313" s="367"/>
      <c r="AH313" s="367"/>
    </row>
    <row r="314" spans="1:34" s="332" customFormat="1" ht="45" x14ac:dyDescent="0.2">
      <c r="A314" s="362" t="s">
        <v>832</v>
      </c>
      <c r="B314" s="363" t="s">
        <v>1177</v>
      </c>
      <c r="C314" s="1068" t="s">
        <v>1178</v>
      </c>
      <c r="D314" s="1068"/>
      <c r="E314" s="1068"/>
      <c r="F314" s="364" t="s">
        <v>621</v>
      </c>
      <c r="G314" s="364"/>
      <c r="H314" s="364"/>
      <c r="I314" s="364" t="s">
        <v>5813</v>
      </c>
      <c r="J314" s="365">
        <v>38.729999999999997</v>
      </c>
      <c r="K314" s="364"/>
      <c r="L314" s="365">
        <v>731.57</v>
      </c>
      <c r="M314" s="364"/>
      <c r="N314" s="366"/>
      <c r="V314" s="361"/>
      <c r="W314" s="367"/>
      <c r="X314" s="367" t="s">
        <v>1178</v>
      </c>
      <c r="AD314" s="367"/>
      <c r="AE314" s="384"/>
      <c r="AF314" s="367"/>
      <c r="AH314" s="367"/>
    </row>
    <row r="315" spans="1:34" s="332" customFormat="1" ht="12" x14ac:dyDescent="0.2">
      <c r="A315" s="379"/>
      <c r="B315" s="380"/>
      <c r="C315" s="340" t="s">
        <v>623</v>
      </c>
      <c r="D315" s="385"/>
      <c r="E315" s="385"/>
      <c r="F315" s="386"/>
      <c r="G315" s="386"/>
      <c r="H315" s="386"/>
      <c r="I315" s="386"/>
      <c r="J315" s="387"/>
      <c r="K315" s="386"/>
      <c r="L315" s="387"/>
      <c r="M315" s="388"/>
      <c r="N315" s="389"/>
      <c r="V315" s="361"/>
      <c r="W315" s="367"/>
      <c r="X315" s="367"/>
      <c r="AD315" s="367"/>
      <c r="AE315" s="384"/>
      <c r="AF315" s="367"/>
      <c r="AH315" s="367"/>
    </row>
    <row r="316" spans="1:34" s="332" customFormat="1" ht="33.75" x14ac:dyDescent="0.2">
      <c r="A316" s="362" t="s">
        <v>841</v>
      </c>
      <c r="B316" s="363" t="s">
        <v>1182</v>
      </c>
      <c r="C316" s="1068" t="s">
        <v>2730</v>
      </c>
      <c r="D316" s="1068"/>
      <c r="E316" s="1068"/>
      <c r="F316" s="364" t="s">
        <v>621</v>
      </c>
      <c r="G316" s="364"/>
      <c r="H316" s="364"/>
      <c r="I316" s="364" t="s">
        <v>5814</v>
      </c>
      <c r="J316" s="365">
        <v>0.59</v>
      </c>
      <c r="K316" s="364"/>
      <c r="L316" s="365">
        <v>259.08</v>
      </c>
      <c r="M316" s="364"/>
      <c r="N316" s="366"/>
      <c r="V316" s="361"/>
      <c r="W316" s="367"/>
      <c r="X316" s="367" t="s">
        <v>2730</v>
      </c>
      <c r="AD316" s="367"/>
      <c r="AE316" s="384"/>
      <c r="AF316" s="367"/>
      <c r="AH316" s="367"/>
    </row>
    <row r="317" spans="1:34" s="332" customFormat="1" ht="12" x14ac:dyDescent="0.2">
      <c r="A317" s="379"/>
      <c r="B317" s="380"/>
      <c r="C317" s="340" t="s">
        <v>623</v>
      </c>
      <c r="D317" s="385"/>
      <c r="E317" s="385"/>
      <c r="F317" s="386"/>
      <c r="G317" s="386"/>
      <c r="H317" s="386"/>
      <c r="I317" s="386"/>
      <c r="J317" s="387"/>
      <c r="K317" s="386"/>
      <c r="L317" s="387"/>
      <c r="M317" s="388"/>
      <c r="N317" s="389"/>
      <c r="V317" s="361"/>
      <c r="W317" s="367"/>
      <c r="X317" s="367"/>
      <c r="AD317" s="367"/>
      <c r="AE317" s="384"/>
      <c r="AF317" s="367"/>
      <c r="AH317" s="367"/>
    </row>
    <row r="318" spans="1:34" s="332" customFormat="1" ht="12" x14ac:dyDescent="0.2">
      <c r="A318" s="370"/>
      <c r="B318" s="371"/>
      <c r="C318" s="1065" t="s">
        <v>4324</v>
      </c>
      <c r="D318" s="1065"/>
      <c r="E318" s="1065"/>
      <c r="F318" s="1065"/>
      <c r="G318" s="1065"/>
      <c r="H318" s="1065"/>
      <c r="I318" s="1065"/>
      <c r="J318" s="1065"/>
      <c r="K318" s="1065"/>
      <c r="L318" s="1065"/>
      <c r="M318" s="1065"/>
      <c r="N318" s="1072"/>
      <c r="V318" s="361"/>
      <c r="W318" s="367"/>
      <c r="X318" s="367"/>
      <c r="Z318" s="335" t="s">
        <v>4324</v>
      </c>
      <c r="AD318" s="367"/>
      <c r="AE318" s="384"/>
      <c r="AF318" s="367"/>
      <c r="AH318" s="367"/>
    </row>
    <row r="319" spans="1:34" s="332" customFormat="1" ht="22.5" x14ac:dyDescent="0.2">
      <c r="A319" s="1192" t="s">
        <v>2732</v>
      </c>
      <c r="B319" s="1193"/>
      <c r="C319" s="1193"/>
      <c r="D319" s="1193"/>
      <c r="E319" s="1193"/>
      <c r="F319" s="1193"/>
      <c r="G319" s="1193"/>
      <c r="H319" s="1193"/>
      <c r="I319" s="1193"/>
      <c r="J319" s="1193"/>
      <c r="K319" s="1193"/>
      <c r="L319" s="1193"/>
      <c r="M319" s="1193"/>
      <c r="N319" s="1194"/>
      <c r="V319" s="361"/>
      <c r="W319" s="367" t="s">
        <v>2732</v>
      </c>
      <c r="X319" s="367"/>
      <c r="AD319" s="367"/>
      <c r="AE319" s="384"/>
      <c r="AF319" s="367"/>
      <c r="AH319" s="367"/>
    </row>
    <row r="320" spans="1:34" s="332" customFormat="1" ht="33.75" x14ac:dyDescent="0.2">
      <c r="A320" s="362" t="s">
        <v>845</v>
      </c>
      <c r="B320" s="363" t="s">
        <v>619</v>
      </c>
      <c r="C320" s="1068" t="s">
        <v>620</v>
      </c>
      <c r="D320" s="1068"/>
      <c r="E320" s="1068"/>
      <c r="F320" s="364" t="s">
        <v>621</v>
      </c>
      <c r="G320" s="364"/>
      <c r="H320" s="364"/>
      <c r="I320" s="364" t="s">
        <v>5815</v>
      </c>
      <c r="J320" s="365">
        <v>64.680000000000007</v>
      </c>
      <c r="K320" s="364"/>
      <c r="L320" s="365">
        <v>5.56</v>
      </c>
      <c r="M320" s="364"/>
      <c r="N320" s="366"/>
      <c r="V320" s="361"/>
      <c r="W320" s="367"/>
      <c r="X320" s="367" t="s">
        <v>620</v>
      </c>
      <c r="AD320" s="367"/>
      <c r="AE320" s="384"/>
      <c r="AF320" s="367"/>
      <c r="AH320" s="367"/>
    </row>
    <row r="321" spans="1:34" s="332" customFormat="1" ht="12" x14ac:dyDescent="0.2">
      <c r="A321" s="379"/>
      <c r="B321" s="380"/>
      <c r="C321" s="340" t="s">
        <v>623</v>
      </c>
      <c r="D321" s="385"/>
      <c r="E321" s="385"/>
      <c r="F321" s="386"/>
      <c r="G321" s="386"/>
      <c r="H321" s="386"/>
      <c r="I321" s="386"/>
      <c r="J321" s="387"/>
      <c r="K321" s="386"/>
      <c r="L321" s="387"/>
      <c r="M321" s="388"/>
      <c r="N321" s="389"/>
      <c r="V321" s="361"/>
      <c r="W321" s="367"/>
      <c r="X321" s="367"/>
      <c r="AD321" s="367"/>
      <c r="AE321" s="384"/>
      <c r="AF321" s="367"/>
      <c r="AH321" s="367"/>
    </row>
    <row r="322" spans="1:34" s="332" customFormat="1" ht="22.5" x14ac:dyDescent="0.2">
      <c r="A322" s="1192" t="s">
        <v>2734</v>
      </c>
      <c r="B322" s="1193"/>
      <c r="C322" s="1193"/>
      <c r="D322" s="1193"/>
      <c r="E322" s="1193"/>
      <c r="F322" s="1193"/>
      <c r="G322" s="1193"/>
      <c r="H322" s="1193"/>
      <c r="I322" s="1193"/>
      <c r="J322" s="1193"/>
      <c r="K322" s="1193"/>
      <c r="L322" s="1193"/>
      <c r="M322" s="1193"/>
      <c r="N322" s="1194"/>
      <c r="V322" s="361"/>
      <c r="W322" s="367" t="s">
        <v>2734</v>
      </c>
      <c r="X322" s="367"/>
      <c r="AD322" s="367"/>
      <c r="AE322" s="384"/>
      <c r="AF322" s="367"/>
      <c r="AH322" s="367"/>
    </row>
    <row r="323" spans="1:34" s="332" customFormat="1" ht="33.75" x14ac:dyDescent="0.2">
      <c r="A323" s="362" t="s">
        <v>673</v>
      </c>
      <c r="B323" s="363" t="s">
        <v>2735</v>
      </c>
      <c r="C323" s="1068" t="s">
        <v>2736</v>
      </c>
      <c r="D323" s="1068"/>
      <c r="E323" s="1068"/>
      <c r="F323" s="364" t="s">
        <v>621</v>
      </c>
      <c r="G323" s="364"/>
      <c r="H323" s="364"/>
      <c r="I323" s="364" t="s">
        <v>4585</v>
      </c>
      <c r="J323" s="365">
        <v>76.09</v>
      </c>
      <c r="K323" s="364"/>
      <c r="L323" s="365">
        <v>4.6399999999999997</v>
      </c>
      <c r="M323" s="364"/>
      <c r="N323" s="366"/>
      <c r="V323" s="361"/>
      <c r="W323" s="367"/>
      <c r="X323" s="367" t="s">
        <v>2736</v>
      </c>
      <c r="AD323" s="367"/>
      <c r="AE323" s="384"/>
      <c r="AF323" s="367"/>
      <c r="AH323" s="367"/>
    </row>
    <row r="324" spans="1:34" s="332" customFormat="1" ht="12" x14ac:dyDescent="0.2">
      <c r="A324" s="379"/>
      <c r="B324" s="380"/>
      <c r="C324" s="340" t="s">
        <v>623</v>
      </c>
      <c r="D324" s="385"/>
      <c r="E324" s="385"/>
      <c r="F324" s="386"/>
      <c r="G324" s="386"/>
      <c r="H324" s="386"/>
      <c r="I324" s="386"/>
      <c r="J324" s="387"/>
      <c r="K324" s="386"/>
      <c r="L324" s="387"/>
      <c r="M324" s="388"/>
      <c r="N324" s="389"/>
      <c r="V324" s="361"/>
      <c r="W324" s="367"/>
      <c r="X324" s="367"/>
      <c r="AD324" s="367"/>
      <c r="AE324" s="384"/>
      <c r="AF324" s="367"/>
      <c r="AH324" s="367"/>
    </row>
    <row r="325" spans="1:34" s="332" customFormat="1" ht="1.5" customHeight="1" x14ac:dyDescent="0.2">
      <c r="A325" s="386"/>
      <c r="B325" s="380"/>
      <c r="C325" s="380"/>
      <c r="D325" s="380"/>
      <c r="E325" s="380"/>
      <c r="F325" s="386"/>
      <c r="G325" s="386"/>
      <c r="H325" s="386"/>
      <c r="I325" s="386"/>
      <c r="J325" s="390"/>
      <c r="K325" s="386"/>
      <c r="L325" s="390"/>
      <c r="M325" s="373"/>
      <c r="N325" s="390"/>
      <c r="V325" s="361"/>
      <c r="W325" s="367"/>
      <c r="X325" s="367"/>
      <c r="AD325" s="367"/>
      <c r="AE325" s="384"/>
      <c r="AF325" s="367"/>
      <c r="AH325" s="367"/>
    </row>
    <row r="326" spans="1:34" s="332" customFormat="1" ht="22.5" x14ac:dyDescent="0.2">
      <c r="A326" s="391"/>
      <c r="B326" s="392"/>
      <c r="C326" s="1068" t="s">
        <v>2742</v>
      </c>
      <c r="D326" s="1068"/>
      <c r="E326" s="1068"/>
      <c r="F326" s="1068"/>
      <c r="G326" s="1068"/>
      <c r="H326" s="1068"/>
      <c r="I326" s="1068"/>
      <c r="J326" s="1068"/>
      <c r="K326" s="1068"/>
      <c r="L326" s="393"/>
      <c r="M326" s="394"/>
      <c r="N326" s="395"/>
      <c r="V326" s="361"/>
      <c r="W326" s="367"/>
      <c r="X326" s="367"/>
      <c r="AD326" s="367"/>
      <c r="AE326" s="384"/>
      <c r="AF326" s="367" t="s">
        <v>2742</v>
      </c>
      <c r="AH326" s="367"/>
    </row>
    <row r="327" spans="1:34" s="332" customFormat="1" ht="12" x14ac:dyDescent="0.2">
      <c r="A327" s="396"/>
      <c r="B327" s="371"/>
      <c r="C327" s="1065" t="s">
        <v>512</v>
      </c>
      <c r="D327" s="1065"/>
      <c r="E327" s="1065"/>
      <c r="F327" s="1065"/>
      <c r="G327" s="1065"/>
      <c r="H327" s="1065"/>
      <c r="I327" s="1065"/>
      <c r="J327" s="1065"/>
      <c r="K327" s="1065"/>
      <c r="L327" s="397">
        <v>27430.720000000001</v>
      </c>
      <c r="M327" s="398"/>
      <c r="N327" s="399"/>
      <c r="V327" s="361"/>
      <c r="W327" s="367"/>
      <c r="X327" s="367"/>
      <c r="AD327" s="367"/>
      <c r="AE327" s="384"/>
      <c r="AF327" s="367"/>
      <c r="AG327" s="335" t="s">
        <v>512</v>
      </c>
      <c r="AH327" s="367"/>
    </row>
    <row r="328" spans="1:34" s="332" customFormat="1" ht="12" x14ac:dyDescent="0.2">
      <c r="A328" s="396"/>
      <c r="B328" s="371"/>
      <c r="C328" s="1065" t="s">
        <v>513</v>
      </c>
      <c r="D328" s="1065"/>
      <c r="E328" s="1065"/>
      <c r="F328" s="1065"/>
      <c r="G328" s="1065"/>
      <c r="H328" s="1065"/>
      <c r="I328" s="1065"/>
      <c r="J328" s="1065"/>
      <c r="K328" s="1065"/>
      <c r="L328" s="397"/>
      <c r="M328" s="398"/>
      <c r="N328" s="399"/>
      <c r="V328" s="361"/>
      <c r="W328" s="367"/>
      <c r="X328" s="367"/>
      <c r="AD328" s="367"/>
      <c r="AE328" s="384"/>
      <c r="AF328" s="367"/>
      <c r="AG328" s="335" t="s">
        <v>513</v>
      </c>
      <c r="AH328" s="367"/>
    </row>
    <row r="329" spans="1:34" s="332" customFormat="1" ht="12" x14ac:dyDescent="0.2">
      <c r="A329" s="396"/>
      <c r="B329" s="371"/>
      <c r="C329" s="1065" t="s">
        <v>515</v>
      </c>
      <c r="D329" s="1065"/>
      <c r="E329" s="1065"/>
      <c r="F329" s="1065"/>
      <c r="G329" s="1065"/>
      <c r="H329" s="1065"/>
      <c r="I329" s="1065"/>
      <c r="J329" s="1065"/>
      <c r="K329" s="1065"/>
      <c r="L329" s="397">
        <v>25006.92</v>
      </c>
      <c r="M329" s="398"/>
      <c r="N329" s="399"/>
      <c r="V329" s="361"/>
      <c r="W329" s="367"/>
      <c r="X329" s="367"/>
      <c r="AD329" s="367"/>
      <c r="AE329" s="384"/>
      <c r="AF329" s="367"/>
      <c r="AG329" s="335" t="s">
        <v>515</v>
      </c>
      <c r="AH329" s="367"/>
    </row>
    <row r="330" spans="1:34" s="332" customFormat="1" ht="12" x14ac:dyDescent="0.2">
      <c r="A330" s="396"/>
      <c r="B330" s="371"/>
      <c r="C330" s="1065" t="s">
        <v>517</v>
      </c>
      <c r="D330" s="1065"/>
      <c r="E330" s="1065"/>
      <c r="F330" s="1065"/>
      <c r="G330" s="1065"/>
      <c r="H330" s="1065"/>
      <c r="I330" s="1065"/>
      <c r="J330" s="1065"/>
      <c r="K330" s="1065"/>
      <c r="L330" s="397">
        <v>2423.8000000000002</v>
      </c>
      <c r="M330" s="398"/>
      <c r="N330" s="399"/>
      <c r="V330" s="361"/>
      <c r="W330" s="367"/>
      <c r="X330" s="367"/>
      <c r="AD330" s="367"/>
      <c r="AE330" s="384"/>
      <c r="AF330" s="367"/>
      <c r="AG330" s="335" t="s">
        <v>517</v>
      </c>
      <c r="AH330" s="367"/>
    </row>
    <row r="331" spans="1:34" s="332" customFormat="1" ht="12" x14ac:dyDescent="0.2">
      <c r="A331" s="396"/>
      <c r="B331" s="371"/>
      <c r="C331" s="1065" t="s">
        <v>518</v>
      </c>
      <c r="D331" s="1065"/>
      <c r="E331" s="1065"/>
      <c r="F331" s="1065"/>
      <c r="G331" s="1065"/>
      <c r="H331" s="1065"/>
      <c r="I331" s="1065"/>
      <c r="J331" s="1065"/>
      <c r="K331" s="1065"/>
      <c r="L331" s="397">
        <v>27430.720000000001</v>
      </c>
      <c r="M331" s="398"/>
      <c r="N331" s="399"/>
      <c r="V331" s="361"/>
      <c r="W331" s="367"/>
      <c r="X331" s="367"/>
      <c r="AD331" s="367"/>
      <c r="AE331" s="384"/>
      <c r="AF331" s="367"/>
      <c r="AG331" s="335" t="s">
        <v>518</v>
      </c>
      <c r="AH331" s="367"/>
    </row>
    <row r="332" spans="1:34" s="332" customFormat="1" ht="12" x14ac:dyDescent="0.2">
      <c r="A332" s="396"/>
      <c r="B332" s="371"/>
      <c r="C332" s="1065" t="s">
        <v>4959</v>
      </c>
      <c r="D332" s="1065"/>
      <c r="E332" s="1065"/>
      <c r="F332" s="1065"/>
      <c r="G332" s="1065"/>
      <c r="H332" s="1065"/>
      <c r="I332" s="1065"/>
      <c r="J332" s="1065"/>
      <c r="K332" s="1065"/>
      <c r="L332" s="397">
        <v>2423.8000000000002</v>
      </c>
      <c r="M332" s="398"/>
      <c r="N332" s="399"/>
      <c r="V332" s="361"/>
      <c r="W332" s="367"/>
      <c r="X332" s="367"/>
      <c r="AD332" s="367"/>
      <c r="AE332" s="384"/>
      <c r="AF332" s="367"/>
      <c r="AG332" s="335" t="s">
        <v>4959</v>
      </c>
      <c r="AH332" s="367"/>
    </row>
    <row r="333" spans="1:34" s="332" customFormat="1" ht="12" x14ac:dyDescent="0.2">
      <c r="A333" s="396"/>
      <c r="B333" s="371"/>
      <c r="C333" s="1065" t="s">
        <v>4960</v>
      </c>
      <c r="D333" s="1065"/>
      <c r="E333" s="1065"/>
      <c r="F333" s="1065"/>
      <c r="G333" s="1065"/>
      <c r="H333" s="1065"/>
      <c r="I333" s="1065"/>
      <c r="J333" s="1065"/>
      <c r="K333" s="1065"/>
      <c r="L333" s="397"/>
      <c r="M333" s="398"/>
      <c r="N333" s="399"/>
      <c r="V333" s="361"/>
      <c r="W333" s="367"/>
      <c r="X333" s="367"/>
      <c r="AD333" s="367"/>
      <c r="AE333" s="384"/>
      <c r="AF333" s="367"/>
      <c r="AG333" s="335" t="s">
        <v>4960</v>
      </c>
      <c r="AH333" s="367"/>
    </row>
    <row r="334" spans="1:34" s="332" customFormat="1" ht="12" x14ac:dyDescent="0.2">
      <c r="A334" s="396"/>
      <c r="B334" s="371"/>
      <c r="C334" s="1065" t="s">
        <v>4961</v>
      </c>
      <c r="D334" s="1065"/>
      <c r="E334" s="1065"/>
      <c r="F334" s="1065"/>
      <c r="G334" s="1065"/>
      <c r="H334" s="1065"/>
      <c r="I334" s="1065"/>
      <c r="J334" s="1065"/>
      <c r="K334" s="1065"/>
      <c r="L334" s="397">
        <v>2423.8000000000002</v>
      </c>
      <c r="M334" s="398"/>
      <c r="N334" s="399"/>
      <c r="V334" s="361"/>
      <c r="W334" s="367"/>
      <c r="X334" s="367"/>
      <c r="AD334" s="367"/>
      <c r="AE334" s="384"/>
      <c r="AF334" s="367"/>
      <c r="AG334" s="335" t="s">
        <v>4961</v>
      </c>
      <c r="AH334" s="367"/>
    </row>
    <row r="335" spans="1:34" s="332" customFormat="1" ht="12" x14ac:dyDescent="0.2">
      <c r="A335" s="396"/>
      <c r="B335" s="371"/>
      <c r="C335" s="1065" t="s">
        <v>4962</v>
      </c>
      <c r="D335" s="1065"/>
      <c r="E335" s="1065"/>
      <c r="F335" s="1065"/>
      <c r="G335" s="1065"/>
      <c r="H335" s="1065"/>
      <c r="I335" s="1065"/>
      <c r="J335" s="1065"/>
      <c r="K335" s="1065"/>
      <c r="L335" s="397">
        <v>25006.92</v>
      </c>
      <c r="M335" s="398"/>
      <c r="N335" s="399"/>
      <c r="V335" s="361"/>
      <c r="W335" s="367"/>
      <c r="X335" s="367"/>
      <c r="AD335" s="367"/>
      <c r="AE335" s="384"/>
      <c r="AF335" s="367"/>
      <c r="AG335" s="335" t="s">
        <v>4962</v>
      </c>
      <c r="AH335" s="367"/>
    </row>
    <row r="336" spans="1:34" s="332" customFormat="1" ht="22.5" x14ac:dyDescent="0.2">
      <c r="A336" s="396"/>
      <c r="B336" s="390"/>
      <c r="C336" s="1067" t="s">
        <v>2743</v>
      </c>
      <c r="D336" s="1067"/>
      <c r="E336" s="1067"/>
      <c r="F336" s="1067"/>
      <c r="G336" s="1067"/>
      <c r="H336" s="1067"/>
      <c r="I336" s="1067"/>
      <c r="J336" s="1067"/>
      <c r="K336" s="1067"/>
      <c r="L336" s="400">
        <v>27430.720000000001</v>
      </c>
      <c r="M336" s="401"/>
      <c r="N336" s="402"/>
      <c r="V336" s="361"/>
      <c r="W336" s="367"/>
      <c r="X336" s="367"/>
      <c r="AD336" s="367"/>
      <c r="AE336" s="384"/>
      <c r="AF336" s="367"/>
      <c r="AH336" s="367" t="s">
        <v>2743</v>
      </c>
    </row>
    <row r="337" spans="1:37" s="332" customFormat="1" ht="2.25" customHeight="1" x14ac:dyDescent="0.2">
      <c r="B337" s="338"/>
      <c r="C337" s="338"/>
      <c r="D337" s="338"/>
      <c r="E337" s="338"/>
      <c r="F337" s="338"/>
      <c r="G337" s="338"/>
      <c r="H337" s="338"/>
      <c r="I337" s="338"/>
      <c r="J337" s="338"/>
      <c r="K337" s="338"/>
      <c r="L337" s="403"/>
      <c r="M337" s="404"/>
      <c r="N337" s="405"/>
    </row>
    <row r="338" spans="1:37" s="332" customFormat="1" x14ac:dyDescent="0.2">
      <c r="A338" s="391"/>
      <c r="B338" s="392"/>
      <c r="C338" s="1068" t="s">
        <v>636</v>
      </c>
      <c r="D338" s="1068"/>
      <c r="E338" s="1068"/>
      <c r="F338" s="1068"/>
      <c r="G338" s="1068"/>
      <c r="H338" s="1068"/>
      <c r="I338" s="1068"/>
      <c r="J338" s="1068"/>
      <c r="K338" s="1068"/>
      <c r="L338" s="393"/>
      <c r="M338" s="406"/>
      <c r="N338" s="395"/>
      <c r="AJ338" s="367" t="s">
        <v>636</v>
      </c>
    </row>
    <row r="339" spans="1:37" s="332" customFormat="1" x14ac:dyDescent="0.2">
      <c r="A339" s="396"/>
      <c r="B339" s="371"/>
      <c r="C339" s="1065" t="s">
        <v>512</v>
      </c>
      <c r="D339" s="1065"/>
      <c r="E339" s="1065"/>
      <c r="F339" s="1065"/>
      <c r="G339" s="1065"/>
      <c r="H339" s="1065"/>
      <c r="I339" s="1065"/>
      <c r="J339" s="1065"/>
      <c r="K339" s="1065"/>
      <c r="L339" s="397">
        <v>170001.78</v>
      </c>
      <c r="M339" s="407"/>
      <c r="N339" s="399"/>
      <c r="AJ339" s="367"/>
      <c r="AK339" s="335" t="s">
        <v>512</v>
      </c>
    </row>
    <row r="340" spans="1:37" s="332" customFormat="1" x14ac:dyDescent="0.2">
      <c r="A340" s="396"/>
      <c r="B340" s="371"/>
      <c r="C340" s="1065" t="s">
        <v>513</v>
      </c>
      <c r="D340" s="1065"/>
      <c r="E340" s="1065"/>
      <c r="F340" s="1065"/>
      <c r="G340" s="1065"/>
      <c r="H340" s="1065"/>
      <c r="I340" s="1065"/>
      <c r="J340" s="1065"/>
      <c r="K340" s="1065"/>
      <c r="L340" s="397"/>
      <c r="M340" s="407"/>
      <c r="N340" s="399"/>
      <c r="AJ340" s="367"/>
      <c r="AK340" s="335" t="s">
        <v>513</v>
      </c>
    </row>
    <row r="341" spans="1:37" s="332" customFormat="1" x14ac:dyDescent="0.2">
      <c r="A341" s="396"/>
      <c r="B341" s="371"/>
      <c r="C341" s="1065" t="s">
        <v>514</v>
      </c>
      <c r="D341" s="1065"/>
      <c r="E341" s="1065"/>
      <c r="F341" s="1065"/>
      <c r="G341" s="1065"/>
      <c r="H341" s="1065"/>
      <c r="I341" s="1065"/>
      <c r="J341" s="1065"/>
      <c r="K341" s="1065"/>
      <c r="L341" s="397">
        <v>5442.88</v>
      </c>
      <c r="M341" s="407"/>
      <c r="N341" s="399"/>
      <c r="AJ341" s="367"/>
      <c r="AK341" s="335" t="s">
        <v>514</v>
      </c>
    </row>
    <row r="342" spans="1:37" s="332" customFormat="1" x14ac:dyDescent="0.2">
      <c r="A342" s="396"/>
      <c r="B342" s="371"/>
      <c r="C342" s="1065" t="s">
        <v>515</v>
      </c>
      <c r="D342" s="1065"/>
      <c r="E342" s="1065"/>
      <c r="F342" s="1065"/>
      <c r="G342" s="1065"/>
      <c r="H342" s="1065"/>
      <c r="I342" s="1065"/>
      <c r="J342" s="1065"/>
      <c r="K342" s="1065"/>
      <c r="L342" s="397">
        <v>32329.71</v>
      </c>
      <c r="M342" s="407"/>
      <c r="N342" s="399"/>
      <c r="AJ342" s="367"/>
      <c r="AK342" s="335" t="s">
        <v>515</v>
      </c>
    </row>
    <row r="343" spans="1:37" s="332" customFormat="1" x14ac:dyDescent="0.2">
      <c r="A343" s="396"/>
      <c r="B343" s="371"/>
      <c r="C343" s="1065" t="s">
        <v>516</v>
      </c>
      <c r="D343" s="1065"/>
      <c r="E343" s="1065"/>
      <c r="F343" s="1065"/>
      <c r="G343" s="1065"/>
      <c r="H343" s="1065"/>
      <c r="I343" s="1065"/>
      <c r="J343" s="1065"/>
      <c r="K343" s="1065"/>
      <c r="L343" s="397">
        <v>829.12</v>
      </c>
      <c r="M343" s="407"/>
      <c r="N343" s="399"/>
      <c r="AJ343" s="367"/>
      <c r="AK343" s="335" t="s">
        <v>516</v>
      </c>
    </row>
    <row r="344" spans="1:37" s="332" customFormat="1" x14ac:dyDescent="0.2">
      <c r="A344" s="396"/>
      <c r="B344" s="371"/>
      <c r="C344" s="1065" t="s">
        <v>517</v>
      </c>
      <c r="D344" s="1065"/>
      <c r="E344" s="1065"/>
      <c r="F344" s="1065"/>
      <c r="G344" s="1065"/>
      <c r="H344" s="1065"/>
      <c r="I344" s="1065"/>
      <c r="J344" s="1065"/>
      <c r="K344" s="1065"/>
      <c r="L344" s="397">
        <v>132229.19</v>
      </c>
      <c r="M344" s="407"/>
      <c r="N344" s="399"/>
      <c r="AJ344" s="367"/>
      <c r="AK344" s="335" t="s">
        <v>517</v>
      </c>
    </row>
    <row r="345" spans="1:37" s="332" customFormat="1" x14ac:dyDescent="0.2">
      <c r="A345" s="396"/>
      <c r="B345" s="371"/>
      <c r="C345" s="1065" t="s">
        <v>518</v>
      </c>
      <c r="D345" s="1065"/>
      <c r="E345" s="1065"/>
      <c r="F345" s="1065"/>
      <c r="G345" s="1065"/>
      <c r="H345" s="1065"/>
      <c r="I345" s="1065"/>
      <c r="J345" s="1065"/>
      <c r="K345" s="1065"/>
      <c r="L345" s="397">
        <v>180891.54</v>
      </c>
      <c r="M345" s="407"/>
      <c r="N345" s="399">
        <v>1966291</v>
      </c>
      <c r="AJ345" s="367"/>
      <c r="AK345" s="335" t="s">
        <v>518</v>
      </c>
    </row>
    <row r="346" spans="1:37" s="332" customFormat="1" x14ac:dyDescent="0.2">
      <c r="A346" s="396"/>
      <c r="B346" s="371" t="s">
        <v>423</v>
      </c>
      <c r="C346" s="1065" t="s">
        <v>4959</v>
      </c>
      <c r="D346" s="1065"/>
      <c r="E346" s="1065"/>
      <c r="F346" s="1065"/>
      <c r="G346" s="1065"/>
      <c r="H346" s="1065"/>
      <c r="I346" s="1065"/>
      <c r="J346" s="1065"/>
      <c r="K346" s="1065"/>
      <c r="L346" s="397">
        <v>155884.62</v>
      </c>
      <c r="M346" s="407" t="s">
        <v>5285</v>
      </c>
      <c r="N346" s="399">
        <v>1694466</v>
      </c>
      <c r="AJ346" s="367"/>
      <c r="AK346" s="335" t="s">
        <v>4959</v>
      </c>
    </row>
    <row r="347" spans="1:37" s="332" customFormat="1" x14ac:dyDescent="0.2">
      <c r="A347" s="396"/>
      <c r="B347" s="371"/>
      <c r="C347" s="1065" t="s">
        <v>4960</v>
      </c>
      <c r="D347" s="1065"/>
      <c r="E347" s="1065"/>
      <c r="F347" s="1065"/>
      <c r="G347" s="1065"/>
      <c r="H347" s="1065"/>
      <c r="I347" s="1065"/>
      <c r="J347" s="1065"/>
      <c r="K347" s="1065"/>
      <c r="L347" s="397"/>
      <c r="M347" s="407"/>
      <c r="N347" s="399"/>
      <c r="AJ347" s="367"/>
      <c r="AK347" s="335" t="s">
        <v>4960</v>
      </c>
    </row>
    <row r="348" spans="1:37" s="332" customFormat="1" x14ac:dyDescent="0.2">
      <c r="A348" s="396"/>
      <c r="B348" s="371"/>
      <c r="C348" s="1065" t="s">
        <v>4963</v>
      </c>
      <c r="D348" s="1065"/>
      <c r="E348" s="1065"/>
      <c r="F348" s="1065"/>
      <c r="G348" s="1065"/>
      <c r="H348" s="1065"/>
      <c r="I348" s="1065"/>
      <c r="J348" s="1065"/>
      <c r="K348" s="1065"/>
      <c r="L348" s="397">
        <v>5442.88</v>
      </c>
      <c r="M348" s="407"/>
      <c r="N348" s="399"/>
      <c r="AJ348" s="367"/>
      <c r="AK348" s="335" t="s">
        <v>4963</v>
      </c>
    </row>
    <row r="349" spans="1:37" s="332" customFormat="1" x14ac:dyDescent="0.2">
      <c r="A349" s="396"/>
      <c r="B349" s="371"/>
      <c r="C349" s="1065" t="s">
        <v>4964</v>
      </c>
      <c r="D349" s="1065"/>
      <c r="E349" s="1065"/>
      <c r="F349" s="1065"/>
      <c r="G349" s="1065"/>
      <c r="H349" s="1065"/>
      <c r="I349" s="1065"/>
      <c r="J349" s="1065"/>
      <c r="K349" s="1065"/>
      <c r="L349" s="397">
        <v>7322.79</v>
      </c>
      <c r="M349" s="407"/>
      <c r="N349" s="399"/>
      <c r="AJ349" s="367"/>
      <c r="AK349" s="335" t="s">
        <v>4964</v>
      </c>
    </row>
    <row r="350" spans="1:37" s="332" customFormat="1" x14ac:dyDescent="0.2">
      <c r="A350" s="396"/>
      <c r="B350" s="371"/>
      <c r="C350" s="1065" t="s">
        <v>4961</v>
      </c>
      <c r="D350" s="1065"/>
      <c r="E350" s="1065"/>
      <c r="F350" s="1065"/>
      <c r="G350" s="1065"/>
      <c r="H350" s="1065"/>
      <c r="I350" s="1065"/>
      <c r="J350" s="1065"/>
      <c r="K350" s="1065"/>
      <c r="L350" s="397">
        <v>132229.19</v>
      </c>
      <c r="M350" s="407"/>
      <c r="N350" s="399"/>
      <c r="AJ350" s="367"/>
      <c r="AK350" s="335" t="s">
        <v>4961</v>
      </c>
    </row>
    <row r="351" spans="1:37" s="332" customFormat="1" x14ac:dyDescent="0.2">
      <c r="A351" s="396"/>
      <c r="B351" s="371"/>
      <c r="C351" s="1065" t="s">
        <v>4965</v>
      </c>
      <c r="D351" s="1065"/>
      <c r="E351" s="1065"/>
      <c r="F351" s="1065"/>
      <c r="G351" s="1065"/>
      <c r="H351" s="1065"/>
      <c r="I351" s="1065"/>
      <c r="J351" s="1065"/>
      <c r="K351" s="1065"/>
      <c r="L351" s="397">
        <v>6828.24</v>
      </c>
      <c r="M351" s="407"/>
      <c r="N351" s="399"/>
      <c r="AJ351" s="367"/>
      <c r="AK351" s="335" t="s">
        <v>4965</v>
      </c>
    </row>
    <row r="352" spans="1:37" s="332" customFormat="1" x14ac:dyDescent="0.2">
      <c r="A352" s="396"/>
      <c r="B352" s="371"/>
      <c r="C352" s="1065" t="s">
        <v>4966</v>
      </c>
      <c r="D352" s="1065"/>
      <c r="E352" s="1065"/>
      <c r="F352" s="1065"/>
      <c r="G352" s="1065"/>
      <c r="H352" s="1065"/>
      <c r="I352" s="1065"/>
      <c r="J352" s="1065"/>
      <c r="K352" s="1065"/>
      <c r="L352" s="397">
        <v>4061.52</v>
      </c>
      <c r="M352" s="407"/>
      <c r="N352" s="399"/>
      <c r="AJ352" s="367"/>
      <c r="AK352" s="335" t="s">
        <v>4966</v>
      </c>
    </row>
    <row r="353" spans="1:38" x14ac:dyDescent="0.2">
      <c r="A353" s="396"/>
      <c r="B353" s="371" t="s">
        <v>423</v>
      </c>
      <c r="C353" s="1065" t="s">
        <v>4962</v>
      </c>
      <c r="D353" s="1065"/>
      <c r="E353" s="1065"/>
      <c r="F353" s="1065"/>
      <c r="G353" s="1065"/>
      <c r="H353" s="1065"/>
      <c r="I353" s="1065"/>
      <c r="J353" s="1065"/>
      <c r="K353" s="1065"/>
      <c r="L353" s="397">
        <v>25006.92</v>
      </c>
      <c r="M353" s="407" t="s">
        <v>5285</v>
      </c>
      <c r="N353" s="399">
        <v>271825</v>
      </c>
      <c r="O353" s="332"/>
      <c r="P353" s="332"/>
      <c r="Q353" s="332"/>
      <c r="R353" s="332"/>
      <c r="S353" s="332"/>
      <c r="T353" s="332"/>
      <c r="U353" s="332"/>
      <c r="V353" s="332"/>
      <c r="W353" s="332"/>
      <c r="X353" s="332"/>
      <c r="Y353" s="332"/>
      <c r="Z353" s="332"/>
      <c r="AA353" s="332"/>
      <c r="AB353" s="332"/>
      <c r="AC353" s="332"/>
      <c r="AD353" s="332"/>
      <c r="AE353" s="332"/>
      <c r="AF353" s="332"/>
      <c r="AG353" s="332"/>
      <c r="AH353" s="332"/>
      <c r="AI353" s="332"/>
      <c r="AJ353" s="367"/>
      <c r="AK353" s="335" t="s">
        <v>4962</v>
      </c>
      <c r="AL353" s="332"/>
    </row>
    <row r="354" spans="1:38" x14ac:dyDescent="0.2">
      <c r="A354" s="396"/>
      <c r="B354" s="371"/>
      <c r="C354" s="1065" t="s">
        <v>524</v>
      </c>
      <c r="D354" s="1065"/>
      <c r="E354" s="1065"/>
      <c r="F354" s="1065"/>
      <c r="G354" s="1065"/>
      <c r="H354" s="1065"/>
      <c r="I354" s="1065"/>
      <c r="J354" s="1065"/>
      <c r="K354" s="1065"/>
      <c r="L354" s="397">
        <v>6272</v>
      </c>
      <c r="M354" s="407"/>
      <c r="N354" s="399"/>
      <c r="O354" s="332"/>
      <c r="P354" s="332"/>
      <c r="Q354" s="332"/>
      <c r="R354" s="332"/>
      <c r="S354" s="332"/>
      <c r="T354" s="332"/>
      <c r="U354" s="332"/>
      <c r="V354" s="332"/>
      <c r="W354" s="332"/>
      <c r="X354" s="332"/>
      <c r="Y354" s="332"/>
      <c r="Z354" s="332"/>
      <c r="AA354" s="332"/>
      <c r="AB354" s="332"/>
      <c r="AC354" s="332"/>
      <c r="AD354" s="332"/>
      <c r="AE354" s="332"/>
      <c r="AF354" s="332"/>
      <c r="AG354" s="332"/>
      <c r="AH354" s="332"/>
      <c r="AI354" s="332"/>
      <c r="AJ354" s="367"/>
      <c r="AK354" s="335" t="s">
        <v>524</v>
      </c>
      <c r="AL354" s="332"/>
    </row>
    <row r="355" spans="1:38" x14ac:dyDescent="0.2">
      <c r="A355" s="396"/>
      <c r="B355" s="371"/>
      <c r="C355" s="1065" t="s">
        <v>525</v>
      </c>
      <c r="D355" s="1065"/>
      <c r="E355" s="1065"/>
      <c r="F355" s="1065"/>
      <c r="G355" s="1065"/>
      <c r="H355" s="1065"/>
      <c r="I355" s="1065"/>
      <c r="J355" s="1065"/>
      <c r="K355" s="1065"/>
      <c r="L355" s="397">
        <v>6828.24</v>
      </c>
      <c r="M355" s="407"/>
      <c r="N355" s="399"/>
      <c r="O355" s="332"/>
      <c r="P355" s="332"/>
      <c r="Q355" s="332"/>
      <c r="R355" s="332"/>
      <c r="S355" s="332"/>
      <c r="T355" s="332"/>
      <c r="U355" s="332"/>
      <c r="V355" s="332"/>
      <c r="W355" s="332"/>
      <c r="X355" s="332"/>
      <c r="Y355" s="332"/>
      <c r="Z355" s="332"/>
      <c r="AA355" s="332"/>
      <c r="AB355" s="332"/>
      <c r="AC355" s="332"/>
      <c r="AD355" s="332"/>
      <c r="AE355" s="332"/>
      <c r="AF355" s="332"/>
      <c r="AG355" s="332"/>
      <c r="AH355" s="332"/>
      <c r="AI355" s="332"/>
      <c r="AJ355" s="367"/>
      <c r="AK355" s="335" t="s">
        <v>525</v>
      </c>
      <c r="AL355" s="332"/>
    </row>
    <row r="356" spans="1:38" x14ac:dyDescent="0.2">
      <c r="A356" s="396"/>
      <c r="B356" s="371"/>
      <c r="C356" s="1065" t="s">
        <v>526</v>
      </c>
      <c r="D356" s="1065"/>
      <c r="E356" s="1065"/>
      <c r="F356" s="1065"/>
      <c r="G356" s="1065"/>
      <c r="H356" s="1065"/>
      <c r="I356" s="1065"/>
      <c r="J356" s="1065"/>
      <c r="K356" s="1065"/>
      <c r="L356" s="397">
        <v>4061.52</v>
      </c>
      <c r="M356" s="407"/>
      <c r="N356" s="399"/>
      <c r="O356" s="332"/>
      <c r="P356" s="332"/>
      <c r="Q356" s="332"/>
      <c r="R356" s="332"/>
      <c r="S356" s="332"/>
      <c r="T356" s="332"/>
      <c r="U356" s="332"/>
      <c r="V356" s="332"/>
      <c r="W356" s="332"/>
      <c r="X356" s="332"/>
      <c r="Y356" s="332"/>
      <c r="Z356" s="332"/>
      <c r="AA356" s="332"/>
      <c r="AB356" s="332"/>
      <c r="AC356" s="332"/>
      <c r="AD356" s="332"/>
      <c r="AE356" s="332"/>
      <c r="AF356" s="332"/>
      <c r="AG356" s="332"/>
      <c r="AH356" s="332"/>
      <c r="AI356" s="332"/>
      <c r="AJ356" s="367"/>
      <c r="AK356" s="335" t="s">
        <v>526</v>
      </c>
      <c r="AL356" s="332"/>
    </row>
    <row r="357" spans="1:38" x14ac:dyDescent="0.2">
      <c r="A357" s="396"/>
      <c r="B357" s="390"/>
      <c r="C357" s="1067" t="s">
        <v>637</v>
      </c>
      <c r="D357" s="1067"/>
      <c r="E357" s="1067"/>
      <c r="F357" s="1067"/>
      <c r="G357" s="1067"/>
      <c r="H357" s="1067"/>
      <c r="I357" s="1067"/>
      <c r="J357" s="1067"/>
      <c r="K357" s="1067"/>
      <c r="L357" s="400">
        <v>180891.54</v>
      </c>
      <c r="M357" s="408"/>
      <c r="N357" s="409">
        <v>1966291</v>
      </c>
      <c r="O357" s="332"/>
      <c r="P357" s="332"/>
      <c r="Q357" s="332"/>
      <c r="R357" s="332"/>
      <c r="S357" s="332"/>
      <c r="T357" s="332"/>
      <c r="U357" s="332"/>
      <c r="V357" s="332"/>
      <c r="W357" s="332"/>
      <c r="X357" s="332"/>
      <c r="Y357" s="332"/>
      <c r="Z357" s="332"/>
      <c r="AA357" s="332"/>
      <c r="AB357" s="332"/>
      <c r="AC357" s="332"/>
      <c r="AD357" s="332"/>
      <c r="AE357" s="332"/>
      <c r="AF357" s="332"/>
      <c r="AG357" s="332"/>
      <c r="AH357" s="332"/>
      <c r="AI357" s="332"/>
      <c r="AJ357" s="367"/>
      <c r="AK357" s="332"/>
      <c r="AL357" s="367" t="s">
        <v>637</v>
      </c>
    </row>
    <row r="358" spans="1:38" x14ac:dyDescent="0.2">
      <c r="A358" s="396"/>
      <c r="B358" s="371"/>
      <c r="C358" s="1065" t="s">
        <v>513</v>
      </c>
      <c r="D358" s="1065"/>
      <c r="E358" s="1065"/>
      <c r="F358" s="1065"/>
      <c r="G358" s="1065"/>
      <c r="H358" s="1065"/>
      <c r="I358" s="1065"/>
      <c r="J358" s="1065"/>
      <c r="K358" s="1065"/>
      <c r="L358" s="397"/>
      <c r="M358" s="407"/>
      <c r="N358" s="399"/>
      <c r="O358" s="332"/>
      <c r="P358" s="332"/>
      <c r="Q358" s="332"/>
      <c r="R358" s="332"/>
      <c r="S358" s="332"/>
      <c r="T358" s="332"/>
      <c r="U358" s="332"/>
      <c r="V358" s="332"/>
      <c r="W358" s="332"/>
      <c r="X358" s="332"/>
      <c r="Y358" s="332"/>
      <c r="Z358" s="332"/>
      <c r="AA358" s="332"/>
      <c r="AB358" s="332"/>
      <c r="AC358" s="332"/>
      <c r="AD358" s="332"/>
      <c r="AE358" s="332"/>
      <c r="AF358" s="332"/>
      <c r="AG358" s="332"/>
      <c r="AH358" s="332"/>
      <c r="AI358" s="332"/>
      <c r="AJ358" s="367"/>
      <c r="AK358" s="335" t="s">
        <v>513</v>
      </c>
      <c r="AL358" s="367"/>
    </row>
    <row r="359" spans="1:38" x14ac:dyDescent="0.2">
      <c r="A359" s="396"/>
      <c r="B359" s="371"/>
      <c r="C359" s="1065" t="s">
        <v>615</v>
      </c>
      <c r="D359" s="1065"/>
      <c r="E359" s="1065"/>
      <c r="F359" s="1065"/>
      <c r="G359" s="1065"/>
      <c r="H359" s="1065"/>
      <c r="I359" s="1065"/>
      <c r="J359" s="1065"/>
      <c r="K359" s="1065"/>
      <c r="L359" s="397"/>
      <c r="M359" s="407"/>
      <c r="N359" s="399">
        <v>75140</v>
      </c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2"/>
      <c r="AH359" s="332"/>
      <c r="AI359" s="332"/>
      <c r="AJ359" s="367"/>
      <c r="AK359" s="335" t="s">
        <v>615</v>
      </c>
      <c r="AL359" s="367"/>
    </row>
    <row r="360" spans="1:38" ht="1.5" customHeight="1" x14ac:dyDescent="0.2">
      <c r="B360" s="390"/>
      <c r="C360" s="380"/>
      <c r="D360" s="380"/>
      <c r="E360" s="380"/>
      <c r="F360" s="380"/>
      <c r="G360" s="380"/>
      <c r="H360" s="380"/>
      <c r="I360" s="380"/>
      <c r="J360" s="380"/>
      <c r="K360" s="380"/>
      <c r="L360" s="400"/>
      <c r="M360" s="401"/>
      <c r="N360" s="410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2"/>
      <c r="AH360" s="332"/>
      <c r="AI360" s="332"/>
      <c r="AJ360" s="332"/>
      <c r="AK360" s="332"/>
      <c r="AL360" s="332"/>
    </row>
    <row r="361" spans="1:38" ht="53.25" customHeight="1" x14ac:dyDescent="0.2">
      <c r="A361" s="411"/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  <c r="M361" s="411"/>
      <c r="N361" s="411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2"/>
      <c r="AH361" s="332"/>
      <c r="AI361" s="332"/>
      <c r="AJ361" s="332"/>
      <c r="AK361" s="332"/>
      <c r="AL361" s="332"/>
    </row>
    <row r="362" spans="1:38" x14ac:dyDescent="0.2">
      <c r="B362" s="412" t="s">
        <v>376</v>
      </c>
      <c r="C362" s="1066" t="s">
        <v>2744</v>
      </c>
      <c r="D362" s="1066"/>
      <c r="E362" s="1066"/>
      <c r="F362" s="1066"/>
      <c r="G362" s="1066"/>
      <c r="H362" s="1066"/>
      <c r="I362" s="1066"/>
      <c r="J362" s="1066"/>
      <c r="K362" s="1066"/>
      <c r="L362" s="1066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2"/>
      <c r="AH362" s="332"/>
      <c r="AI362" s="332"/>
      <c r="AJ362" s="332"/>
      <c r="AK362" s="332"/>
      <c r="AL362" s="332"/>
    </row>
    <row r="363" spans="1:38" ht="13.5" customHeight="1" x14ac:dyDescent="0.2">
      <c r="B363" s="333"/>
      <c r="C363" s="1064" t="s">
        <v>92</v>
      </c>
      <c r="D363" s="1064"/>
      <c r="E363" s="1064"/>
      <c r="F363" s="1064"/>
      <c r="G363" s="1064"/>
      <c r="H363" s="1064"/>
      <c r="I363" s="1064"/>
      <c r="J363" s="1064"/>
      <c r="K363" s="1064"/>
      <c r="L363" s="1064"/>
      <c r="O363" s="332"/>
      <c r="P363" s="332"/>
      <c r="Q363" s="332"/>
      <c r="R363" s="332"/>
      <c r="S363" s="332"/>
      <c r="T363" s="332"/>
      <c r="U363" s="332"/>
      <c r="V363" s="332"/>
      <c r="W363" s="332"/>
      <c r="X363" s="332"/>
      <c r="Y363" s="332"/>
      <c r="Z363" s="332"/>
      <c r="AA363" s="332"/>
      <c r="AB363" s="332"/>
      <c r="AC363" s="332"/>
      <c r="AD363" s="332"/>
      <c r="AE363" s="332"/>
      <c r="AF363" s="332"/>
      <c r="AG363" s="332"/>
      <c r="AH363" s="332"/>
      <c r="AI363" s="332"/>
      <c r="AJ363" s="332"/>
      <c r="AK363" s="332"/>
      <c r="AL363" s="332"/>
    </row>
    <row r="364" spans="1:38" ht="12.75" customHeight="1" x14ac:dyDescent="0.2">
      <c r="B364" s="412" t="s">
        <v>377</v>
      </c>
      <c r="C364" s="1066" t="s">
        <v>2745</v>
      </c>
      <c r="D364" s="1066"/>
      <c r="E364" s="1066"/>
      <c r="F364" s="1066"/>
      <c r="G364" s="1066"/>
      <c r="H364" s="1066"/>
      <c r="I364" s="1066"/>
      <c r="J364" s="1066"/>
      <c r="K364" s="1066"/>
      <c r="L364" s="1066"/>
      <c r="O364" s="332"/>
      <c r="P364" s="332"/>
      <c r="Q364" s="332"/>
      <c r="R364" s="332"/>
      <c r="S364" s="332"/>
      <c r="T364" s="332"/>
      <c r="U364" s="332"/>
      <c r="V364" s="332"/>
      <c r="W364" s="332"/>
      <c r="X364" s="332"/>
      <c r="Y364" s="332"/>
      <c r="Z364" s="332"/>
      <c r="AA364" s="332"/>
      <c r="AB364" s="332"/>
      <c r="AC364" s="332"/>
      <c r="AD364" s="332"/>
      <c r="AE364" s="332"/>
      <c r="AF364" s="332"/>
      <c r="AG364" s="332"/>
      <c r="AH364" s="332"/>
      <c r="AI364" s="332"/>
      <c r="AJ364" s="332"/>
      <c r="AK364" s="332"/>
      <c r="AL364" s="332"/>
    </row>
    <row r="365" spans="1:38" ht="13.5" customHeight="1" x14ac:dyDescent="0.2">
      <c r="C365" s="1064" t="s">
        <v>92</v>
      </c>
      <c r="D365" s="1064"/>
      <c r="E365" s="1064"/>
      <c r="F365" s="1064"/>
      <c r="G365" s="1064"/>
      <c r="H365" s="1064"/>
      <c r="I365" s="1064"/>
      <c r="J365" s="1064"/>
      <c r="K365" s="1064"/>
      <c r="L365" s="1064"/>
      <c r="O365" s="332"/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Z365" s="332"/>
      <c r="AA365" s="332"/>
      <c r="AB365" s="332"/>
      <c r="AC365" s="332"/>
      <c r="AD365" s="332"/>
      <c r="AE365" s="332"/>
      <c r="AF365" s="332"/>
      <c r="AG365" s="332"/>
      <c r="AH365" s="332"/>
      <c r="AI365" s="332"/>
      <c r="AJ365" s="332"/>
      <c r="AK365" s="332"/>
      <c r="AL365" s="332"/>
    </row>
    <row r="367" spans="1:38" x14ac:dyDescent="0.2">
      <c r="B367" s="413"/>
      <c r="D367" s="413"/>
      <c r="F367" s="413"/>
      <c r="O367" s="332"/>
      <c r="P367" s="332"/>
      <c r="Q367" s="332"/>
      <c r="R367" s="332"/>
      <c r="S367" s="332"/>
      <c r="T367" s="332"/>
      <c r="U367" s="332"/>
      <c r="V367" s="332"/>
      <c r="W367" s="332"/>
      <c r="X367" s="332"/>
      <c r="Y367" s="332"/>
      <c r="Z367" s="332"/>
      <c r="AA367" s="332"/>
      <c r="AB367" s="332"/>
      <c r="AC367" s="332"/>
      <c r="AD367" s="332"/>
      <c r="AE367" s="332"/>
      <c r="AF367" s="332"/>
      <c r="AG367" s="332"/>
      <c r="AH367" s="332"/>
      <c r="AI367" s="332"/>
      <c r="AJ367" s="332"/>
      <c r="AK367" s="332"/>
      <c r="AL367" s="332"/>
    </row>
    <row r="384" spans="15:38" x14ac:dyDescent="0.2">
      <c r="O384" s="332"/>
      <c r="P384" s="332"/>
      <c r="Q384" s="332"/>
      <c r="R384" s="332"/>
      <c r="S384" s="332"/>
      <c r="T384" s="332"/>
      <c r="U384" s="332"/>
      <c r="V384" s="332"/>
      <c r="W384" s="332"/>
      <c r="X384" s="332"/>
      <c r="Y384" s="332"/>
      <c r="Z384" s="332"/>
      <c r="AA384" s="332"/>
      <c r="AB384" s="332"/>
      <c r="AC384" s="332"/>
      <c r="AD384" s="332"/>
      <c r="AE384" s="332"/>
      <c r="AF384" s="332"/>
      <c r="AG384" s="332"/>
      <c r="AH384" s="332"/>
      <c r="AI384" s="332"/>
      <c r="AJ384" s="332"/>
      <c r="AK384" s="332"/>
      <c r="AL384" s="332"/>
    </row>
    <row r="385" spans="15:38" x14ac:dyDescent="0.2">
      <c r="O385" s="332"/>
      <c r="P385" s="332"/>
      <c r="Q385" s="332"/>
      <c r="R385" s="332"/>
      <c r="S385" s="332"/>
      <c r="T385" s="332"/>
      <c r="U385" s="332"/>
      <c r="V385" s="332"/>
      <c r="W385" s="332"/>
      <c r="X385" s="332"/>
      <c r="Y385" s="332"/>
      <c r="Z385" s="332"/>
      <c r="AA385" s="332"/>
      <c r="AB385" s="332"/>
      <c r="AC385" s="332"/>
      <c r="AD385" s="332"/>
      <c r="AE385" s="332"/>
      <c r="AF385" s="332"/>
      <c r="AG385" s="332"/>
      <c r="AH385" s="332"/>
      <c r="AI385" s="332"/>
      <c r="AJ385" s="332"/>
      <c r="AK385" s="332"/>
      <c r="AL385" s="332"/>
    </row>
    <row r="388" spans="15:38" x14ac:dyDescent="0.2">
      <c r="O388" s="332"/>
      <c r="P388" s="332"/>
      <c r="Q388" s="332"/>
      <c r="R388" s="332"/>
      <c r="S388" s="332"/>
      <c r="T388" s="332"/>
      <c r="U388" s="332"/>
      <c r="V388" s="332"/>
      <c r="W388" s="332"/>
      <c r="X388" s="332"/>
      <c r="Y388" s="332"/>
      <c r="Z388" s="332"/>
      <c r="AA388" s="332"/>
      <c r="AB388" s="332"/>
      <c r="AC388" s="332"/>
      <c r="AD388" s="332"/>
      <c r="AE388" s="332"/>
      <c r="AF388" s="332"/>
      <c r="AG388" s="332"/>
      <c r="AH388" s="332"/>
      <c r="AI388" s="332"/>
      <c r="AJ388" s="332"/>
      <c r="AK388" s="332"/>
      <c r="AL388" s="332"/>
    </row>
  </sheetData>
  <mergeCells count="319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N62"/>
    <mergeCell ref="C63:N63"/>
    <mergeCell ref="C64:E64"/>
    <mergeCell ref="C78:E78"/>
    <mergeCell ref="C79:E79"/>
    <mergeCell ref="C80:E80"/>
    <mergeCell ref="C81:E81"/>
    <mergeCell ref="C82:E82"/>
    <mergeCell ref="C83:E83"/>
    <mergeCell ref="C71:E71"/>
    <mergeCell ref="C72:E72"/>
    <mergeCell ref="C74:N74"/>
    <mergeCell ref="C75:E75"/>
    <mergeCell ref="C76:N76"/>
    <mergeCell ref="C77:E77"/>
    <mergeCell ref="C90:N90"/>
    <mergeCell ref="C91:N91"/>
    <mergeCell ref="C92:E92"/>
    <mergeCell ref="C93:E93"/>
    <mergeCell ref="C94:E94"/>
    <mergeCell ref="C95:E95"/>
    <mergeCell ref="C84:E84"/>
    <mergeCell ref="C85:E85"/>
    <mergeCell ref="C86:E86"/>
    <mergeCell ref="C87:E87"/>
    <mergeCell ref="C88:E88"/>
    <mergeCell ref="C89:E89"/>
    <mergeCell ref="C104:K104"/>
    <mergeCell ref="C105:K105"/>
    <mergeCell ref="C106:K106"/>
    <mergeCell ref="C107:K107"/>
    <mergeCell ref="C108:K108"/>
    <mergeCell ref="C109:K109"/>
    <mergeCell ref="C96:E96"/>
    <mergeCell ref="C97:E97"/>
    <mergeCell ref="C98:E98"/>
    <mergeCell ref="C99:E99"/>
    <mergeCell ref="C101:N101"/>
    <mergeCell ref="C103:K103"/>
    <mergeCell ref="C116:K116"/>
    <mergeCell ref="C117:K117"/>
    <mergeCell ref="C118:K118"/>
    <mergeCell ref="C119:K119"/>
    <mergeCell ref="C120:K120"/>
    <mergeCell ref="A121:N121"/>
    <mergeCell ref="C110:K110"/>
    <mergeCell ref="C111:K111"/>
    <mergeCell ref="C112:K112"/>
    <mergeCell ref="C113:K113"/>
    <mergeCell ref="C114:K114"/>
    <mergeCell ref="C115:K115"/>
    <mergeCell ref="C128:E128"/>
    <mergeCell ref="C129:E129"/>
    <mergeCell ref="C130:E130"/>
    <mergeCell ref="C131:E131"/>
    <mergeCell ref="C132:E132"/>
    <mergeCell ref="C133:E133"/>
    <mergeCell ref="A122:N122"/>
    <mergeCell ref="C123:E123"/>
    <mergeCell ref="C124:N124"/>
    <mergeCell ref="C125:N125"/>
    <mergeCell ref="C126:E126"/>
    <mergeCell ref="C127:E127"/>
    <mergeCell ref="C141:N141"/>
    <mergeCell ref="C143:K143"/>
    <mergeCell ref="C144:K144"/>
    <mergeCell ref="C145:K145"/>
    <mergeCell ref="C146:K146"/>
    <mergeCell ref="C147:K147"/>
    <mergeCell ref="C134:E134"/>
    <mergeCell ref="C135:E135"/>
    <mergeCell ref="C136:E136"/>
    <mergeCell ref="C137:E137"/>
    <mergeCell ref="C138:E138"/>
    <mergeCell ref="C140:N140"/>
    <mergeCell ref="C154:K154"/>
    <mergeCell ref="C155:K155"/>
    <mergeCell ref="C156:K156"/>
    <mergeCell ref="C157:K157"/>
    <mergeCell ref="C158:K158"/>
    <mergeCell ref="C159:K159"/>
    <mergeCell ref="C148:K148"/>
    <mergeCell ref="C149:K149"/>
    <mergeCell ref="C150:K150"/>
    <mergeCell ref="C151:K151"/>
    <mergeCell ref="C152:K152"/>
    <mergeCell ref="C153:K153"/>
    <mergeCell ref="C166:N166"/>
    <mergeCell ref="C167:N167"/>
    <mergeCell ref="C168:E168"/>
    <mergeCell ref="C169:E169"/>
    <mergeCell ref="C170:E170"/>
    <mergeCell ref="C171:E171"/>
    <mergeCell ref="C160:K160"/>
    <mergeCell ref="C161:K161"/>
    <mergeCell ref="C162:K162"/>
    <mergeCell ref="A163:N163"/>
    <mergeCell ref="A164:N164"/>
    <mergeCell ref="C165:E165"/>
    <mergeCell ref="C178:E178"/>
    <mergeCell ref="C179:E179"/>
    <mergeCell ref="C180:E180"/>
    <mergeCell ref="C181:E181"/>
    <mergeCell ref="C182:E182"/>
    <mergeCell ref="C183:E183"/>
    <mergeCell ref="C172:E172"/>
    <mergeCell ref="C173:E173"/>
    <mergeCell ref="C174:E174"/>
    <mergeCell ref="C175:E175"/>
    <mergeCell ref="C176:E176"/>
    <mergeCell ref="C177:E177"/>
    <mergeCell ref="C197:E197"/>
    <mergeCell ref="C199:E199"/>
    <mergeCell ref="C201:E201"/>
    <mergeCell ref="C203:E203"/>
    <mergeCell ref="C205:E205"/>
    <mergeCell ref="C207:E207"/>
    <mergeCell ref="C185:E185"/>
    <mergeCell ref="C187:E187"/>
    <mergeCell ref="C189:E189"/>
    <mergeCell ref="C191:E191"/>
    <mergeCell ref="C193:E193"/>
    <mergeCell ref="C195:E195"/>
    <mergeCell ref="C215:E215"/>
    <mergeCell ref="C216:E216"/>
    <mergeCell ref="C217:E217"/>
    <mergeCell ref="C218:E218"/>
    <mergeCell ref="C219:E219"/>
    <mergeCell ref="C220:E220"/>
    <mergeCell ref="C209:E209"/>
    <mergeCell ref="C210:N210"/>
    <mergeCell ref="C211:E211"/>
    <mergeCell ref="C212:E212"/>
    <mergeCell ref="C213:E213"/>
    <mergeCell ref="C214:E214"/>
    <mergeCell ref="C229:N229"/>
    <mergeCell ref="C230:N230"/>
    <mergeCell ref="C231:E231"/>
    <mergeCell ref="C232:E232"/>
    <mergeCell ref="C233:E233"/>
    <mergeCell ref="C234:E234"/>
    <mergeCell ref="C221:E221"/>
    <mergeCell ref="C222:E222"/>
    <mergeCell ref="C223:E223"/>
    <mergeCell ref="C224:E224"/>
    <mergeCell ref="C226:E226"/>
    <mergeCell ref="C228:E228"/>
    <mergeCell ref="C241:E241"/>
    <mergeCell ref="C242:E242"/>
    <mergeCell ref="C243:E243"/>
    <mergeCell ref="C244:E244"/>
    <mergeCell ref="C246:E246"/>
    <mergeCell ref="C247:N247"/>
    <mergeCell ref="C235:E235"/>
    <mergeCell ref="C236:E236"/>
    <mergeCell ref="C237:E237"/>
    <mergeCell ref="C238:E238"/>
    <mergeCell ref="C239:E239"/>
    <mergeCell ref="C240:E240"/>
    <mergeCell ref="C254:E254"/>
    <mergeCell ref="C255:E255"/>
    <mergeCell ref="C256:E256"/>
    <mergeCell ref="C257:E257"/>
    <mergeCell ref="C258:N258"/>
    <mergeCell ref="C259:E259"/>
    <mergeCell ref="C248:N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9:E279"/>
    <mergeCell ref="C280:E280"/>
    <mergeCell ref="C281:E281"/>
    <mergeCell ref="C283:K283"/>
    <mergeCell ref="C284:K284"/>
    <mergeCell ref="C285:K285"/>
    <mergeCell ref="C273:E273"/>
    <mergeCell ref="C274:N274"/>
    <mergeCell ref="C275:E275"/>
    <mergeCell ref="C276:E276"/>
    <mergeCell ref="C277:E277"/>
    <mergeCell ref="C278:E278"/>
    <mergeCell ref="C292:K292"/>
    <mergeCell ref="C293:K293"/>
    <mergeCell ref="C294:K294"/>
    <mergeCell ref="C295:K295"/>
    <mergeCell ref="C296:K296"/>
    <mergeCell ref="C297:K297"/>
    <mergeCell ref="C286:K286"/>
    <mergeCell ref="C287:K287"/>
    <mergeCell ref="C288:K288"/>
    <mergeCell ref="C289:K289"/>
    <mergeCell ref="C290:K290"/>
    <mergeCell ref="C291:K291"/>
    <mergeCell ref="A304:N304"/>
    <mergeCell ref="C305:E305"/>
    <mergeCell ref="A307:N307"/>
    <mergeCell ref="C308:E308"/>
    <mergeCell ref="A310:N310"/>
    <mergeCell ref="C311:E311"/>
    <mergeCell ref="C298:K298"/>
    <mergeCell ref="C299:K299"/>
    <mergeCell ref="C300:K300"/>
    <mergeCell ref="A301:N301"/>
    <mergeCell ref="A302:N302"/>
    <mergeCell ref="C303:E303"/>
    <mergeCell ref="A322:N322"/>
    <mergeCell ref="C323:E323"/>
    <mergeCell ref="C326:K326"/>
    <mergeCell ref="C327:K327"/>
    <mergeCell ref="C328:K328"/>
    <mergeCell ref="C329:K329"/>
    <mergeCell ref="A313:N313"/>
    <mergeCell ref="C314:E314"/>
    <mergeCell ref="C316:E316"/>
    <mergeCell ref="C318:N318"/>
    <mergeCell ref="A319:N319"/>
    <mergeCell ref="C320:E320"/>
    <mergeCell ref="C336:K336"/>
    <mergeCell ref="C338:K338"/>
    <mergeCell ref="C339:K339"/>
    <mergeCell ref="C340:K340"/>
    <mergeCell ref="C341:K341"/>
    <mergeCell ref="C342:K342"/>
    <mergeCell ref="C330:K330"/>
    <mergeCell ref="C331:K331"/>
    <mergeCell ref="C332:K332"/>
    <mergeCell ref="C333:K333"/>
    <mergeCell ref="C334:K334"/>
    <mergeCell ref="C335:K335"/>
    <mergeCell ref="C349:K349"/>
    <mergeCell ref="C350:K350"/>
    <mergeCell ref="C351:K351"/>
    <mergeCell ref="C352:K352"/>
    <mergeCell ref="C353:K353"/>
    <mergeCell ref="C354:K354"/>
    <mergeCell ref="C343:K343"/>
    <mergeCell ref="C344:K344"/>
    <mergeCell ref="C345:K345"/>
    <mergeCell ref="C346:K346"/>
    <mergeCell ref="C347:K347"/>
    <mergeCell ref="C348:K348"/>
    <mergeCell ref="C363:L363"/>
    <mergeCell ref="C364:L364"/>
    <mergeCell ref="C365:L365"/>
    <mergeCell ref="C355:K355"/>
    <mergeCell ref="C356:K356"/>
    <mergeCell ref="C357:K357"/>
    <mergeCell ref="C358:K358"/>
    <mergeCell ref="C359:K359"/>
    <mergeCell ref="C362:L362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49" orientation="landscape" useFirstPageNumber="1" r:id="rId1"/>
  <headerFooter>
    <oddFooter>&amp;R&amp;8&amp;P</oddFooter>
  </headerFooter>
  <rowBreaks count="1" manualBreakCount="1">
    <brk id="34" max="387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64"/>
  <sheetViews>
    <sheetView topLeftCell="A404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30" width="34.140625" style="335" hidden="1" customWidth="1"/>
    <col min="31" max="31" width="110.140625" style="335" hidden="1" customWidth="1"/>
    <col min="32" max="34" width="84.42578125" style="335" hidden="1" customWidth="1"/>
    <col min="35" max="35" width="138.425781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4967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5816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5817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5817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5818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286.77999999999997</v>
      </c>
      <c r="D28" s="352" t="s">
        <v>5819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132.26</v>
      </c>
      <c r="D30" s="352" t="s">
        <v>5820</v>
      </c>
      <c r="E30" s="340" t="s">
        <v>401</v>
      </c>
      <c r="G30" s="332" t="s">
        <v>404</v>
      </c>
      <c r="L30" s="351">
        <v>0</v>
      </c>
      <c r="M30" s="352" t="s">
        <v>5821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2.93</v>
      </c>
      <c r="D31" s="356" t="s">
        <v>5822</v>
      </c>
      <c r="E31" s="340" t="s">
        <v>401</v>
      </c>
      <c r="G31" s="332" t="s">
        <v>407</v>
      </c>
      <c r="L31" s="357"/>
      <c r="M31" s="357">
        <v>126.71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151.59</v>
      </c>
      <c r="D32" s="356" t="s">
        <v>5823</v>
      </c>
      <c r="E32" s="340" t="s">
        <v>401</v>
      </c>
      <c r="G32" s="332" t="s">
        <v>409</v>
      </c>
      <c r="L32" s="357"/>
      <c r="M32" s="357">
        <v>10.23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4666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4666</v>
      </c>
    </row>
    <row r="40" spans="1:28" s="332" customFormat="1" ht="45" x14ac:dyDescent="0.2">
      <c r="A40" s="362" t="s">
        <v>423</v>
      </c>
      <c r="B40" s="363" t="s">
        <v>646</v>
      </c>
      <c r="C40" s="1068" t="s">
        <v>647</v>
      </c>
      <c r="D40" s="1068"/>
      <c r="E40" s="1068"/>
      <c r="F40" s="364" t="s">
        <v>648</v>
      </c>
      <c r="G40" s="364"/>
      <c r="H40" s="364"/>
      <c r="I40" s="364" t="s">
        <v>2083</v>
      </c>
      <c r="J40" s="365"/>
      <c r="K40" s="364"/>
      <c r="L40" s="365"/>
      <c r="M40" s="364"/>
      <c r="N40" s="366"/>
      <c r="V40" s="361"/>
      <c r="W40" s="367" t="s">
        <v>647</v>
      </c>
    </row>
    <row r="41" spans="1:28" s="332" customFormat="1" ht="12" x14ac:dyDescent="0.2">
      <c r="A41" s="368"/>
      <c r="B41" s="369"/>
      <c r="C41" s="1065" t="s">
        <v>5824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5824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3227.56</v>
      </c>
      <c r="K43" s="373" t="s">
        <v>436</v>
      </c>
      <c r="L43" s="374">
        <v>403.45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378</v>
      </c>
      <c r="K44" s="373" t="s">
        <v>436</v>
      </c>
      <c r="L44" s="374">
        <v>47.25</v>
      </c>
      <c r="M44" s="373"/>
      <c r="N44" s="375"/>
      <c r="V44" s="361"/>
      <c r="W44" s="367"/>
      <c r="Z44" s="335" t="s">
        <v>438</v>
      </c>
    </row>
    <row r="45" spans="1:28" s="332" customFormat="1" ht="12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160</v>
      </c>
      <c r="H45" s="373" t="s">
        <v>436</v>
      </c>
      <c r="I45" s="373" t="s">
        <v>3075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3227.56</v>
      </c>
      <c r="K46" s="376"/>
      <c r="L46" s="377">
        <v>403.45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47.25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43.47</v>
      </c>
      <c r="M48" s="373"/>
      <c r="N48" s="375"/>
      <c r="V48" s="361"/>
      <c r="W48" s="367"/>
      <c r="AA48" s="335" t="s">
        <v>653</v>
      </c>
    </row>
    <row r="49" spans="1:30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21.74</v>
      </c>
      <c r="M49" s="373"/>
      <c r="N49" s="375"/>
      <c r="V49" s="361"/>
      <c r="W49" s="367"/>
      <c r="AA49" s="335" t="s">
        <v>656</v>
      </c>
    </row>
    <row r="50" spans="1:30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468.66</v>
      </c>
      <c r="M50" s="376"/>
      <c r="N50" s="366"/>
      <c r="V50" s="361"/>
      <c r="W50" s="367"/>
      <c r="AC50" s="367" t="s">
        <v>459</v>
      </c>
    </row>
    <row r="51" spans="1:30" s="332" customFormat="1" ht="22.5" x14ac:dyDescent="0.2">
      <c r="A51" s="362" t="s">
        <v>434</v>
      </c>
      <c r="B51" s="363" t="s">
        <v>4982</v>
      </c>
      <c r="C51" s="1068" t="s">
        <v>4983</v>
      </c>
      <c r="D51" s="1068"/>
      <c r="E51" s="1068"/>
      <c r="F51" s="364" t="s">
        <v>4984</v>
      </c>
      <c r="G51" s="364"/>
      <c r="H51" s="364"/>
      <c r="I51" s="364" t="s">
        <v>847</v>
      </c>
      <c r="J51" s="365"/>
      <c r="K51" s="364"/>
      <c r="L51" s="365"/>
      <c r="M51" s="364"/>
      <c r="N51" s="366"/>
      <c r="V51" s="361"/>
      <c r="W51" s="367" t="s">
        <v>4983</v>
      </c>
      <c r="AC51" s="367"/>
    </row>
    <row r="52" spans="1:30" s="332" customFormat="1" ht="12" x14ac:dyDescent="0.2">
      <c r="A52" s="368"/>
      <c r="B52" s="369"/>
      <c r="C52" s="1065" t="s">
        <v>2591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2591</v>
      </c>
      <c r="AC52" s="367"/>
    </row>
    <row r="53" spans="1:30" s="332" customFormat="1" ht="33.75" x14ac:dyDescent="0.2">
      <c r="A53" s="370"/>
      <c r="B53" s="371" t="s">
        <v>430</v>
      </c>
      <c r="C53" s="1065" t="s">
        <v>431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431</v>
      </c>
      <c r="AC53" s="367"/>
    </row>
    <row r="54" spans="1:30" s="332" customFormat="1" ht="12" x14ac:dyDescent="0.2">
      <c r="A54" s="372"/>
      <c r="B54" s="371" t="s">
        <v>423</v>
      </c>
      <c r="C54" s="1065" t="s">
        <v>432</v>
      </c>
      <c r="D54" s="1065"/>
      <c r="E54" s="1065"/>
      <c r="F54" s="373"/>
      <c r="G54" s="373"/>
      <c r="H54" s="373"/>
      <c r="I54" s="373"/>
      <c r="J54" s="374">
        <v>83.33</v>
      </c>
      <c r="K54" s="373" t="s">
        <v>436</v>
      </c>
      <c r="L54" s="374">
        <v>41.67</v>
      </c>
      <c r="M54" s="373"/>
      <c r="N54" s="375"/>
      <c r="V54" s="361"/>
      <c r="W54" s="367"/>
      <c r="Z54" s="335" t="s">
        <v>432</v>
      </c>
      <c r="AC54" s="367"/>
    </row>
    <row r="55" spans="1:30" s="332" customFormat="1" ht="12" x14ac:dyDescent="0.2">
      <c r="A55" s="372"/>
      <c r="B55" s="371" t="s">
        <v>434</v>
      </c>
      <c r="C55" s="1065" t="s">
        <v>435</v>
      </c>
      <c r="D55" s="1065"/>
      <c r="E55" s="1065"/>
      <c r="F55" s="373"/>
      <c r="G55" s="373"/>
      <c r="H55" s="373"/>
      <c r="I55" s="373"/>
      <c r="J55" s="374">
        <v>28.8</v>
      </c>
      <c r="K55" s="373" t="s">
        <v>436</v>
      </c>
      <c r="L55" s="374">
        <v>14.4</v>
      </c>
      <c r="M55" s="373"/>
      <c r="N55" s="375"/>
      <c r="V55" s="361"/>
      <c r="W55" s="367"/>
      <c r="Z55" s="335" t="s">
        <v>435</v>
      </c>
      <c r="AC55" s="367"/>
    </row>
    <row r="56" spans="1:30" s="332" customFormat="1" ht="12" x14ac:dyDescent="0.2">
      <c r="A56" s="372"/>
      <c r="B56" s="371" t="s">
        <v>437</v>
      </c>
      <c r="C56" s="1065" t="s">
        <v>438</v>
      </c>
      <c r="D56" s="1065"/>
      <c r="E56" s="1065"/>
      <c r="F56" s="373"/>
      <c r="G56" s="373"/>
      <c r="H56" s="373"/>
      <c r="I56" s="373"/>
      <c r="J56" s="374">
        <v>3.22</v>
      </c>
      <c r="K56" s="373" t="s">
        <v>436</v>
      </c>
      <c r="L56" s="374">
        <v>1.61</v>
      </c>
      <c r="M56" s="373"/>
      <c r="N56" s="375"/>
      <c r="V56" s="361"/>
      <c r="W56" s="367"/>
      <c r="Z56" s="335" t="s">
        <v>438</v>
      </c>
      <c r="AC56" s="367"/>
    </row>
    <row r="57" spans="1:30" s="332" customFormat="1" ht="22.5" x14ac:dyDescent="0.2">
      <c r="A57" s="368"/>
      <c r="B57" s="381" t="s">
        <v>2298</v>
      </c>
      <c r="C57" s="1076" t="s">
        <v>2299</v>
      </c>
      <c r="D57" s="1076"/>
      <c r="E57" s="1076"/>
      <c r="F57" s="382" t="s">
        <v>644</v>
      </c>
      <c r="G57" s="382" t="s">
        <v>529</v>
      </c>
      <c r="H57" s="382"/>
      <c r="I57" s="382" t="s">
        <v>3092</v>
      </c>
      <c r="J57" s="371"/>
      <c r="K57" s="373"/>
      <c r="L57" s="374"/>
      <c r="M57" s="373"/>
      <c r="N57" s="383"/>
      <c r="V57" s="361"/>
      <c r="W57" s="367"/>
      <c r="AC57" s="367"/>
      <c r="AD57" s="384" t="s">
        <v>2299</v>
      </c>
    </row>
    <row r="58" spans="1:30" s="332" customFormat="1" ht="12" x14ac:dyDescent="0.2">
      <c r="A58" s="372"/>
      <c r="B58" s="371"/>
      <c r="C58" s="1065" t="s">
        <v>443</v>
      </c>
      <c r="D58" s="1065"/>
      <c r="E58" s="1065"/>
      <c r="F58" s="373" t="s">
        <v>444</v>
      </c>
      <c r="G58" s="373" t="s">
        <v>4987</v>
      </c>
      <c r="H58" s="373" t="s">
        <v>436</v>
      </c>
      <c r="I58" s="373" t="s">
        <v>5825</v>
      </c>
      <c r="J58" s="374"/>
      <c r="K58" s="373"/>
      <c r="L58" s="374"/>
      <c r="M58" s="373"/>
      <c r="N58" s="375"/>
      <c r="V58" s="361"/>
      <c r="W58" s="367"/>
      <c r="AA58" s="335" t="s">
        <v>443</v>
      </c>
      <c r="AC58" s="367"/>
      <c r="AD58" s="384"/>
    </row>
    <row r="59" spans="1:30" s="332" customFormat="1" ht="12" x14ac:dyDescent="0.2">
      <c r="A59" s="372"/>
      <c r="B59" s="371"/>
      <c r="C59" s="1065" t="s">
        <v>447</v>
      </c>
      <c r="D59" s="1065"/>
      <c r="E59" s="1065"/>
      <c r="F59" s="373" t="s">
        <v>444</v>
      </c>
      <c r="G59" s="373" t="s">
        <v>933</v>
      </c>
      <c r="H59" s="373" t="s">
        <v>436</v>
      </c>
      <c r="I59" s="373" t="s">
        <v>2548</v>
      </c>
      <c r="J59" s="374"/>
      <c r="K59" s="373"/>
      <c r="L59" s="374"/>
      <c r="M59" s="373"/>
      <c r="N59" s="375"/>
      <c r="V59" s="361"/>
      <c r="W59" s="367"/>
      <c r="AA59" s="335" t="s">
        <v>447</v>
      </c>
      <c r="AC59" s="367"/>
      <c r="AD59" s="384"/>
    </row>
    <row r="60" spans="1:30" s="332" customFormat="1" ht="12" x14ac:dyDescent="0.2">
      <c r="A60" s="372"/>
      <c r="B60" s="371"/>
      <c r="C60" s="1077" t="s">
        <v>450</v>
      </c>
      <c r="D60" s="1077"/>
      <c r="E60" s="1077"/>
      <c r="F60" s="376"/>
      <c r="G60" s="376"/>
      <c r="H60" s="376"/>
      <c r="I60" s="376"/>
      <c r="J60" s="377">
        <v>112.13</v>
      </c>
      <c r="K60" s="376"/>
      <c r="L60" s="377">
        <v>56.07</v>
      </c>
      <c r="M60" s="376"/>
      <c r="N60" s="378"/>
      <c r="V60" s="361"/>
      <c r="W60" s="367"/>
      <c r="AB60" s="335" t="s">
        <v>450</v>
      </c>
      <c r="AC60" s="367"/>
      <c r="AD60" s="384"/>
    </row>
    <row r="61" spans="1:30" s="332" customFormat="1" ht="12" x14ac:dyDescent="0.2">
      <c r="A61" s="372"/>
      <c r="B61" s="371"/>
      <c r="C61" s="1065" t="s">
        <v>451</v>
      </c>
      <c r="D61" s="1065"/>
      <c r="E61" s="1065"/>
      <c r="F61" s="373"/>
      <c r="G61" s="373"/>
      <c r="H61" s="373"/>
      <c r="I61" s="373"/>
      <c r="J61" s="374"/>
      <c r="K61" s="373"/>
      <c r="L61" s="374">
        <v>43.28</v>
      </c>
      <c r="M61" s="373"/>
      <c r="N61" s="375"/>
      <c r="V61" s="361"/>
      <c r="W61" s="367"/>
      <c r="AA61" s="335" t="s">
        <v>451</v>
      </c>
      <c r="AC61" s="367"/>
      <c r="AD61" s="384"/>
    </row>
    <row r="62" spans="1:30" s="332" customFormat="1" ht="22.5" x14ac:dyDescent="0.2">
      <c r="A62" s="372"/>
      <c r="B62" s="371" t="s">
        <v>4990</v>
      </c>
      <c r="C62" s="1065" t="s">
        <v>4991</v>
      </c>
      <c r="D62" s="1065"/>
      <c r="E62" s="1065"/>
      <c r="F62" s="373" t="s">
        <v>454</v>
      </c>
      <c r="G62" s="373" t="s">
        <v>1754</v>
      </c>
      <c r="H62" s="373"/>
      <c r="I62" s="373" t="s">
        <v>1754</v>
      </c>
      <c r="J62" s="374"/>
      <c r="K62" s="373"/>
      <c r="L62" s="374">
        <v>50.64</v>
      </c>
      <c r="M62" s="373"/>
      <c r="N62" s="375"/>
      <c r="V62" s="361"/>
      <c r="W62" s="367"/>
      <c r="AA62" s="335" t="s">
        <v>4991</v>
      </c>
      <c r="AC62" s="367"/>
      <c r="AD62" s="384"/>
    </row>
    <row r="63" spans="1:30" s="332" customFormat="1" ht="22.5" x14ac:dyDescent="0.2">
      <c r="A63" s="372"/>
      <c r="B63" s="371" t="s">
        <v>4992</v>
      </c>
      <c r="C63" s="1065" t="s">
        <v>4993</v>
      </c>
      <c r="D63" s="1065"/>
      <c r="E63" s="1065"/>
      <c r="F63" s="373" t="s">
        <v>454</v>
      </c>
      <c r="G63" s="373" t="s">
        <v>980</v>
      </c>
      <c r="H63" s="373"/>
      <c r="I63" s="373" t="s">
        <v>980</v>
      </c>
      <c r="J63" s="374"/>
      <c r="K63" s="373"/>
      <c r="L63" s="374">
        <v>32.03</v>
      </c>
      <c r="M63" s="373"/>
      <c r="N63" s="375"/>
      <c r="V63" s="361"/>
      <c r="W63" s="367"/>
      <c r="AA63" s="335" t="s">
        <v>4993</v>
      </c>
      <c r="AC63" s="367"/>
      <c r="AD63" s="384"/>
    </row>
    <row r="64" spans="1:30" s="332" customFormat="1" ht="12" x14ac:dyDescent="0.2">
      <c r="A64" s="379"/>
      <c r="B64" s="380"/>
      <c r="C64" s="1068" t="s">
        <v>459</v>
      </c>
      <c r="D64" s="1068"/>
      <c r="E64" s="1068"/>
      <c r="F64" s="364"/>
      <c r="G64" s="364"/>
      <c r="H64" s="364"/>
      <c r="I64" s="364"/>
      <c r="J64" s="365"/>
      <c r="K64" s="364"/>
      <c r="L64" s="365">
        <v>138.74</v>
      </c>
      <c r="M64" s="376"/>
      <c r="N64" s="366"/>
      <c r="V64" s="361"/>
      <c r="W64" s="367"/>
      <c r="AC64" s="367" t="s">
        <v>459</v>
      </c>
      <c r="AD64" s="384"/>
    </row>
    <row r="65" spans="1:30" s="332" customFormat="1" ht="45" x14ac:dyDescent="0.2">
      <c r="A65" s="362" t="s">
        <v>437</v>
      </c>
      <c r="B65" s="363" t="s">
        <v>4994</v>
      </c>
      <c r="C65" s="1068" t="s">
        <v>4995</v>
      </c>
      <c r="D65" s="1068"/>
      <c r="E65" s="1068"/>
      <c r="F65" s="364" t="s">
        <v>660</v>
      </c>
      <c r="G65" s="364"/>
      <c r="H65" s="364"/>
      <c r="I65" s="364" t="s">
        <v>2548</v>
      </c>
      <c r="J65" s="365"/>
      <c r="K65" s="364"/>
      <c r="L65" s="365"/>
      <c r="M65" s="364"/>
      <c r="N65" s="366"/>
      <c r="V65" s="361"/>
      <c r="W65" s="367" t="s">
        <v>4995</v>
      </c>
      <c r="AC65" s="367"/>
      <c r="AD65" s="384"/>
    </row>
    <row r="66" spans="1:30" s="332" customFormat="1" ht="12" x14ac:dyDescent="0.2">
      <c r="A66" s="368"/>
      <c r="B66" s="369"/>
      <c r="C66" s="1065" t="s">
        <v>2559</v>
      </c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72"/>
      <c r="V66" s="361"/>
      <c r="W66" s="367"/>
      <c r="X66" s="335" t="s">
        <v>2559</v>
      </c>
      <c r="AC66" s="367"/>
      <c r="AD66" s="384"/>
    </row>
    <row r="67" spans="1:30" s="332" customFormat="1" ht="33.75" x14ac:dyDescent="0.2">
      <c r="A67" s="370"/>
      <c r="B67" s="371" t="s">
        <v>430</v>
      </c>
      <c r="C67" s="1065" t="s">
        <v>431</v>
      </c>
      <c r="D67" s="1065"/>
      <c r="E67" s="1065"/>
      <c r="F67" s="1065"/>
      <c r="G67" s="1065"/>
      <c r="H67" s="1065"/>
      <c r="I67" s="1065"/>
      <c r="J67" s="1065"/>
      <c r="K67" s="1065"/>
      <c r="L67" s="1065"/>
      <c r="M67" s="1065"/>
      <c r="N67" s="1072"/>
      <c r="V67" s="361"/>
      <c r="W67" s="367"/>
      <c r="Y67" s="335" t="s">
        <v>431</v>
      </c>
      <c r="AC67" s="367"/>
      <c r="AD67" s="384"/>
    </row>
    <row r="68" spans="1:30" s="332" customFormat="1" ht="12" x14ac:dyDescent="0.2">
      <c r="A68" s="372"/>
      <c r="B68" s="371" t="s">
        <v>423</v>
      </c>
      <c r="C68" s="1065" t="s">
        <v>432</v>
      </c>
      <c r="D68" s="1065"/>
      <c r="E68" s="1065"/>
      <c r="F68" s="373"/>
      <c r="G68" s="373"/>
      <c r="H68" s="373"/>
      <c r="I68" s="373"/>
      <c r="J68" s="374">
        <v>663.75</v>
      </c>
      <c r="K68" s="373" t="s">
        <v>436</v>
      </c>
      <c r="L68" s="374">
        <v>132.75</v>
      </c>
      <c r="M68" s="373"/>
      <c r="N68" s="375"/>
      <c r="V68" s="361"/>
      <c r="W68" s="367"/>
      <c r="Z68" s="335" t="s">
        <v>432</v>
      </c>
      <c r="AC68" s="367"/>
      <c r="AD68" s="384"/>
    </row>
    <row r="69" spans="1:30" s="332" customFormat="1" ht="12" x14ac:dyDescent="0.2">
      <c r="A69" s="372"/>
      <c r="B69" s="371"/>
      <c r="C69" s="1065" t="s">
        <v>443</v>
      </c>
      <c r="D69" s="1065"/>
      <c r="E69" s="1065"/>
      <c r="F69" s="373" t="s">
        <v>444</v>
      </c>
      <c r="G69" s="373" t="s">
        <v>4998</v>
      </c>
      <c r="H69" s="373" t="s">
        <v>436</v>
      </c>
      <c r="I69" s="373" t="s">
        <v>5826</v>
      </c>
      <c r="J69" s="374"/>
      <c r="K69" s="373"/>
      <c r="L69" s="374"/>
      <c r="M69" s="373"/>
      <c r="N69" s="375"/>
      <c r="V69" s="361"/>
      <c r="W69" s="367"/>
      <c r="AA69" s="335" t="s">
        <v>443</v>
      </c>
      <c r="AC69" s="367"/>
      <c r="AD69" s="384"/>
    </row>
    <row r="70" spans="1:30" s="332" customFormat="1" ht="12" x14ac:dyDescent="0.2">
      <c r="A70" s="372"/>
      <c r="B70" s="371"/>
      <c r="C70" s="1077" t="s">
        <v>450</v>
      </c>
      <c r="D70" s="1077"/>
      <c r="E70" s="1077"/>
      <c r="F70" s="376"/>
      <c r="G70" s="376"/>
      <c r="H70" s="376"/>
      <c r="I70" s="376"/>
      <c r="J70" s="377">
        <v>663.75</v>
      </c>
      <c r="K70" s="376"/>
      <c r="L70" s="377">
        <v>132.75</v>
      </c>
      <c r="M70" s="376"/>
      <c r="N70" s="378"/>
      <c r="V70" s="361"/>
      <c r="W70" s="367"/>
      <c r="AB70" s="335" t="s">
        <v>450</v>
      </c>
      <c r="AC70" s="367"/>
      <c r="AD70" s="384"/>
    </row>
    <row r="71" spans="1:30" s="332" customFormat="1" ht="12" x14ac:dyDescent="0.2">
      <c r="A71" s="372"/>
      <c r="B71" s="371"/>
      <c r="C71" s="1065" t="s">
        <v>451</v>
      </c>
      <c r="D71" s="1065"/>
      <c r="E71" s="1065"/>
      <c r="F71" s="373"/>
      <c r="G71" s="373"/>
      <c r="H71" s="373"/>
      <c r="I71" s="373"/>
      <c r="J71" s="374"/>
      <c r="K71" s="373"/>
      <c r="L71" s="374">
        <v>132.75</v>
      </c>
      <c r="M71" s="373"/>
      <c r="N71" s="375"/>
      <c r="V71" s="361"/>
      <c r="W71" s="367"/>
      <c r="AA71" s="335" t="s">
        <v>451</v>
      </c>
      <c r="AC71" s="367"/>
      <c r="AD71" s="384"/>
    </row>
    <row r="72" spans="1:30" s="332" customFormat="1" ht="22.5" x14ac:dyDescent="0.2">
      <c r="A72" s="372"/>
      <c r="B72" s="371" t="s">
        <v>668</v>
      </c>
      <c r="C72" s="1065" t="s">
        <v>669</v>
      </c>
      <c r="D72" s="1065"/>
      <c r="E72" s="1065"/>
      <c r="F72" s="373" t="s">
        <v>454</v>
      </c>
      <c r="G72" s="373" t="s">
        <v>670</v>
      </c>
      <c r="H72" s="373"/>
      <c r="I72" s="373" t="s">
        <v>670</v>
      </c>
      <c r="J72" s="374"/>
      <c r="K72" s="373"/>
      <c r="L72" s="374">
        <v>118.15</v>
      </c>
      <c r="M72" s="373"/>
      <c r="N72" s="375"/>
      <c r="V72" s="361"/>
      <c r="W72" s="367"/>
      <c r="AA72" s="335" t="s">
        <v>669</v>
      </c>
      <c r="AC72" s="367"/>
      <c r="AD72" s="384"/>
    </row>
    <row r="73" spans="1:30" s="332" customFormat="1" ht="22.5" x14ac:dyDescent="0.2">
      <c r="A73" s="372"/>
      <c r="B73" s="371" t="s">
        <v>671</v>
      </c>
      <c r="C73" s="1065" t="s">
        <v>672</v>
      </c>
      <c r="D73" s="1065"/>
      <c r="E73" s="1065"/>
      <c r="F73" s="373" t="s">
        <v>454</v>
      </c>
      <c r="G73" s="373" t="s">
        <v>673</v>
      </c>
      <c r="H73" s="373"/>
      <c r="I73" s="373" t="s">
        <v>673</v>
      </c>
      <c r="J73" s="374"/>
      <c r="K73" s="373"/>
      <c r="L73" s="374">
        <v>53.1</v>
      </c>
      <c r="M73" s="373"/>
      <c r="N73" s="375"/>
      <c r="V73" s="361"/>
      <c r="W73" s="367"/>
      <c r="AA73" s="335" t="s">
        <v>672</v>
      </c>
      <c r="AC73" s="367"/>
      <c r="AD73" s="384"/>
    </row>
    <row r="74" spans="1:30" s="332" customFormat="1" ht="12" x14ac:dyDescent="0.2">
      <c r="A74" s="379"/>
      <c r="B74" s="380"/>
      <c r="C74" s="1068" t="s">
        <v>459</v>
      </c>
      <c r="D74" s="1068"/>
      <c r="E74" s="1068"/>
      <c r="F74" s="364"/>
      <c r="G74" s="364"/>
      <c r="H74" s="364"/>
      <c r="I74" s="364"/>
      <c r="J74" s="365"/>
      <c r="K74" s="364"/>
      <c r="L74" s="365">
        <v>304</v>
      </c>
      <c r="M74" s="376"/>
      <c r="N74" s="366"/>
      <c r="V74" s="361"/>
      <c r="W74" s="367"/>
      <c r="AC74" s="367" t="s">
        <v>459</v>
      </c>
      <c r="AD74" s="384"/>
    </row>
    <row r="75" spans="1:30" s="332" customFormat="1" ht="33.75" x14ac:dyDescent="0.2">
      <c r="A75" s="362" t="s">
        <v>439</v>
      </c>
      <c r="B75" s="363" t="s">
        <v>2304</v>
      </c>
      <c r="C75" s="1068" t="s">
        <v>2305</v>
      </c>
      <c r="D75" s="1068"/>
      <c r="E75" s="1068"/>
      <c r="F75" s="364" t="s">
        <v>644</v>
      </c>
      <c r="G75" s="364"/>
      <c r="H75" s="364"/>
      <c r="I75" s="364" t="s">
        <v>610</v>
      </c>
      <c r="J75" s="365">
        <v>55.26</v>
      </c>
      <c r="K75" s="364"/>
      <c r="L75" s="365">
        <v>1215.72</v>
      </c>
      <c r="M75" s="364"/>
      <c r="N75" s="366"/>
      <c r="V75" s="361"/>
      <c r="W75" s="367" t="s">
        <v>2305</v>
      </c>
      <c r="AC75" s="367"/>
      <c r="AD75" s="384"/>
    </row>
    <row r="76" spans="1:30" s="332" customFormat="1" ht="12" x14ac:dyDescent="0.2">
      <c r="A76" s="379"/>
      <c r="B76" s="380"/>
      <c r="C76" s="340" t="s">
        <v>462</v>
      </c>
      <c r="D76" s="385"/>
      <c r="E76" s="385"/>
      <c r="F76" s="386"/>
      <c r="G76" s="386"/>
      <c r="H76" s="386"/>
      <c r="I76" s="386"/>
      <c r="J76" s="387"/>
      <c r="K76" s="386"/>
      <c r="L76" s="387"/>
      <c r="M76" s="388"/>
      <c r="N76" s="389"/>
      <c r="V76" s="361"/>
      <c r="W76" s="367"/>
      <c r="AC76" s="367"/>
      <c r="AD76" s="384"/>
    </row>
    <row r="77" spans="1:30" s="332" customFormat="1" ht="12" x14ac:dyDescent="0.2">
      <c r="A77" s="368"/>
      <c r="B77" s="369"/>
      <c r="C77" s="1065" t="s">
        <v>5827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35" t="s">
        <v>5827</v>
      </c>
      <c r="AC77" s="367"/>
      <c r="AD77" s="384"/>
    </row>
    <row r="78" spans="1:30" s="332" customFormat="1" ht="45" x14ac:dyDescent="0.2">
      <c r="A78" s="362" t="s">
        <v>472</v>
      </c>
      <c r="B78" s="363" t="s">
        <v>687</v>
      </c>
      <c r="C78" s="1068" t="s">
        <v>688</v>
      </c>
      <c r="D78" s="1068"/>
      <c r="E78" s="1068"/>
      <c r="F78" s="364" t="s">
        <v>648</v>
      </c>
      <c r="G78" s="364"/>
      <c r="H78" s="364"/>
      <c r="I78" s="364" t="s">
        <v>1990</v>
      </c>
      <c r="J78" s="365"/>
      <c r="K78" s="364"/>
      <c r="L78" s="365"/>
      <c r="M78" s="364"/>
      <c r="N78" s="366"/>
      <c r="V78" s="361"/>
      <c r="W78" s="367" t="s">
        <v>688</v>
      </c>
      <c r="AC78" s="367"/>
      <c r="AD78" s="384"/>
    </row>
    <row r="79" spans="1:30" s="332" customFormat="1" ht="12" x14ac:dyDescent="0.2">
      <c r="A79" s="368"/>
      <c r="B79" s="369"/>
      <c r="C79" s="1065" t="s">
        <v>5828</v>
      </c>
      <c r="D79" s="1065"/>
      <c r="E79" s="1065"/>
      <c r="F79" s="1065"/>
      <c r="G79" s="1065"/>
      <c r="H79" s="1065"/>
      <c r="I79" s="1065"/>
      <c r="J79" s="1065"/>
      <c r="K79" s="1065"/>
      <c r="L79" s="1065"/>
      <c r="M79" s="1065"/>
      <c r="N79" s="1072"/>
      <c r="V79" s="361"/>
      <c r="W79" s="367"/>
      <c r="X79" s="335" t="s">
        <v>5828</v>
      </c>
      <c r="AC79" s="367"/>
      <c r="AD79" s="384"/>
    </row>
    <row r="80" spans="1:30" s="332" customFormat="1" ht="33.75" x14ac:dyDescent="0.2">
      <c r="A80" s="370"/>
      <c r="B80" s="371" t="s">
        <v>430</v>
      </c>
      <c r="C80" s="1065" t="s">
        <v>431</v>
      </c>
      <c r="D80" s="1065"/>
      <c r="E80" s="1065"/>
      <c r="F80" s="1065"/>
      <c r="G80" s="1065"/>
      <c r="H80" s="1065"/>
      <c r="I80" s="1065"/>
      <c r="J80" s="1065"/>
      <c r="K80" s="1065"/>
      <c r="L80" s="1065"/>
      <c r="M80" s="1065"/>
      <c r="N80" s="1072"/>
      <c r="V80" s="361"/>
      <c r="W80" s="367"/>
      <c r="Y80" s="335" t="s">
        <v>431</v>
      </c>
      <c r="AC80" s="367"/>
      <c r="AD80" s="384"/>
    </row>
    <row r="81" spans="1:30" s="332" customFormat="1" ht="12" x14ac:dyDescent="0.2">
      <c r="A81" s="372"/>
      <c r="B81" s="371" t="s">
        <v>434</v>
      </c>
      <c r="C81" s="1065" t="s">
        <v>435</v>
      </c>
      <c r="D81" s="1065"/>
      <c r="E81" s="1065"/>
      <c r="F81" s="373"/>
      <c r="G81" s="373"/>
      <c r="H81" s="373"/>
      <c r="I81" s="373"/>
      <c r="J81" s="374">
        <v>284.17</v>
      </c>
      <c r="K81" s="373" t="s">
        <v>436</v>
      </c>
      <c r="L81" s="374">
        <v>28.42</v>
      </c>
      <c r="M81" s="373"/>
      <c r="N81" s="375"/>
      <c r="V81" s="361"/>
      <c r="W81" s="367"/>
      <c r="Z81" s="335" t="s">
        <v>435</v>
      </c>
      <c r="AC81" s="367"/>
      <c r="AD81" s="384"/>
    </row>
    <row r="82" spans="1:30" s="332" customFormat="1" ht="12" x14ac:dyDescent="0.2">
      <c r="A82" s="372"/>
      <c r="B82" s="371" t="s">
        <v>437</v>
      </c>
      <c r="C82" s="1065" t="s">
        <v>438</v>
      </c>
      <c r="D82" s="1065"/>
      <c r="E82" s="1065"/>
      <c r="F82" s="373"/>
      <c r="G82" s="373"/>
      <c r="H82" s="373"/>
      <c r="I82" s="373"/>
      <c r="J82" s="374">
        <v>28.89</v>
      </c>
      <c r="K82" s="373" t="s">
        <v>436</v>
      </c>
      <c r="L82" s="374">
        <v>2.89</v>
      </c>
      <c r="M82" s="373"/>
      <c r="N82" s="375"/>
      <c r="V82" s="361"/>
      <c r="W82" s="367"/>
      <c r="Z82" s="335" t="s">
        <v>438</v>
      </c>
      <c r="AC82" s="367"/>
      <c r="AD82" s="384"/>
    </row>
    <row r="83" spans="1:30" s="332" customFormat="1" ht="12" x14ac:dyDescent="0.2">
      <c r="A83" s="372"/>
      <c r="B83" s="371"/>
      <c r="C83" s="1065" t="s">
        <v>447</v>
      </c>
      <c r="D83" s="1065"/>
      <c r="E83" s="1065"/>
      <c r="F83" s="373" t="s">
        <v>444</v>
      </c>
      <c r="G83" s="373" t="s">
        <v>690</v>
      </c>
      <c r="H83" s="373" t="s">
        <v>436</v>
      </c>
      <c r="I83" s="373" t="s">
        <v>5829</v>
      </c>
      <c r="J83" s="374"/>
      <c r="K83" s="373"/>
      <c r="L83" s="374"/>
      <c r="M83" s="373"/>
      <c r="N83" s="375"/>
      <c r="V83" s="361"/>
      <c r="W83" s="367"/>
      <c r="AA83" s="335" t="s">
        <v>447</v>
      </c>
      <c r="AC83" s="367"/>
      <c r="AD83" s="384"/>
    </row>
    <row r="84" spans="1:30" s="332" customFormat="1" ht="12" x14ac:dyDescent="0.2">
      <c r="A84" s="372"/>
      <c r="B84" s="371"/>
      <c r="C84" s="1077" t="s">
        <v>450</v>
      </c>
      <c r="D84" s="1077"/>
      <c r="E84" s="1077"/>
      <c r="F84" s="376"/>
      <c r="G84" s="376"/>
      <c r="H84" s="376"/>
      <c r="I84" s="376"/>
      <c r="J84" s="377">
        <v>284.17</v>
      </c>
      <c r="K84" s="376"/>
      <c r="L84" s="377">
        <v>28.42</v>
      </c>
      <c r="M84" s="376"/>
      <c r="N84" s="378"/>
      <c r="V84" s="361"/>
      <c r="W84" s="367"/>
      <c r="AB84" s="335" t="s">
        <v>450</v>
      </c>
      <c r="AC84" s="367"/>
      <c r="AD84" s="384"/>
    </row>
    <row r="85" spans="1:30" s="332" customFormat="1" ht="12" x14ac:dyDescent="0.2">
      <c r="A85" s="372"/>
      <c r="B85" s="371"/>
      <c r="C85" s="1065" t="s">
        <v>451</v>
      </c>
      <c r="D85" s="1065"/>
      <c r="E85" s="1065"/>
      <c r="F85" s="373"/>
      <c r="G85" s="373"/>
      <c r="H85" s="373"/>
      <c r="I85" s="373"/>
      <c r="J85" s="374"/>
      <c r="K85" s="373"/>
      <c r="L85" s="374">
        <v>2.89</v>
      </c>
      <c r="M85" s="373"/>
      <c r="N85" s="375"/>
      <c r="V85" s="361"/>
      <c r="W85" s="367"/>
      <c r="AA85" s="335" t="s">
        <v>451</v>
      </c>
      <c r="AC85" s="367"/>
      <c r="AD85" s="384"/>
    </row>
    <row r="86" spans="1:30" s="332" customFormat="1" ht="22.5" x14ac:dyDescent="0.2">
      <c r="A86" s="372"/>
      <c r="B86" s="371" t="s">
        <v>652</v>
      </c>
      <c r="C86" s="1065" t="s">
        <v>653</v>
      </c>
      <c r="D86" s="1065"/>
      <c r="E86" s="1065"/>
      <c r="F86" s="373" t="s">
        <v>454</v>
      </c>
      <c r="G86" s="373" t="s">
        <v>654</v>
      </c>
      <c r="H86" s="373"/>
      <c r="I86" s="373" t="s">
        <v>654</v>
      </c>
      <c r="J86" s="374"/>
      <c r="K86" s="373"/>
      <c r="L86" s="374">
        <v>2.66</v>
      </c>
      <c r="M86" s="373"/>
      <c r="N86" s="375"/>
      <c r="V86" s="361"/>
      <c r="W86" s="367"/>
      <c r="AA86" s="335" t="s">
        <v>653</v>
      </c>
      <c r="AC86" s="367"/>
      <c r="AD86" s="384"/>
    </row>
    <row r="87" spans="1:30" s="332" customFormat="1" ht="22.5" x14ac:dyDescent="0.2">
      <c r="A87" s="372"/>
      <c r="B87" s="371" t="s">
        <v>655</v>
      </c>
      <c r="C87" s="1065" t="s">
        <v>656</v>
      </c>
      <c r="D87" s="1065"/>
      <c r="E87" s="1065"/>
      <c r="F87" s="373" t="s">
        <v>454</v>
      </c>
      <c r="G87" s="373" t="s">
        <v>657</v>
      </c>
      <c r="H87" s="373"/>
      <c r="I87" s="373" t="s">
        <v>657</v>
      </c>
      <c r="J87" s="374"/>
      <c r="K87" s="373"/>
      <c r="L87" s="374">
        <v>1.33</v>
      </c>
      <c r="M87" s="373"/>
      <c r="N87" s="375"/>
      <c r="V87" s="361"/>
      <c r="W87" s="367"/>
      <c r="AA87" s="335" t="s">
        <v>656</v>
      </c>
      <c r="AC87" s="367"/>
      <c r="AD87" s="384"/>
    </row>
    <row r="88" spans="1:30" s="332" customFormat="1" ht="12" x14ac:dyDescent="0.2">
      <c r="A88" s="379"/>
      <c r="B88" s="380"/>
      <c r="C88" s="1068" t="s">
        <v>459</v>
      </c>
      <c r="D88" s="1068"/>
      <c r="E88" s="1068"/>
      <c r="F88" s="364"/>
      <c r="G88" s="364"/>
      <c r="H88" s="364"/>
      <c r="I88" s="364"/>
      <c r="J88" s="365"/>
      <c r="K88" s="364"/>
      <c r="L88" s="365">
        <v>32.409999999999997</v>
      </c>
      <c r="M88" s="376"/>
      <c r="N88" s="366"/>
      <c r="V88" s="361"/>
      <c r="W88" s="367"/>
      <c r="AC88" s="367" t="s">
        <v>459</v>
      </c>
      <c r="AD88" s="384"/>
    </row>
    <row r="89" spans="1:30" s="332" customFormat="1" ht="22.5" x14ac:dyDescent="0.2">
      <c r="A89" s="362" t="s">
        <v>476</v>
      </c>
      <c r="B89" s="363" t="s">
        <v>4495</v>
      </c>
      <c r="C89" s="1068" t="s">
        <v>4496</v>
      </c>
      <c r="D89" s="1068"/>
      <c r="E89" s="1068"/>
      <c r="F89" s="364" t="s">
        <v>660</v>
      </c>
      <c r="G89" s="364"/>
      <c r="H89" s="364"/>
      <c r="I89" s="364" t="s">
        <v>813</v>
      </c>
      <c r="J89" s="365"/>
      <c r="K89" s="364"/>
      <c r="L89" s="365"/>
      <c r="M89" s="364"/>
      <c r="N89" s="366"/>
      <c r="V89" s="361"/>
      <c r="W89" s="367" t="s">
        <v>4496</v>
      </c>
      <c r="AC89" s="367"/>
      <c r="AD89" s="384"/>
    </row>
    <row r="90" spans="1:30" s="332" customFormat="1" ht="12" x14ac:dyDescent="0.2">
      <c r="A90" s="368"/>
      <c r="B90" s="369"/>
      <c r="C90" s="1065" t="s">
        <v>5830</v>
      </c>
      <c r="D90" s="1065"/>
      <c r="E90" s="1065"/>
      <c r="F90" s="1065"/>
      <c r="G90" s="1065"/>
      <c r="H90" s="1065"/>
      <c r="I90" s="1065"/>
      <c r="J90" s="1065"/>
      <c r="K90" s="1065"/>
      <c r="L90" s="1065"/>
      <c r="M90" s="1065"/>
      <c r="N90" s="1072"/>
      <c r="V90" s="361"/>
      <c r="W90" s="367"/>
      <c r="X90" s="335" t="s">
        <v>5830</v>
      </c>
      <c r="AC90" s="367"/>
      <c r="AD90" s="384"/>
    </row>
    <row r="91" spans="1:30" s="332" customFormat="1" ht="33.75" x14ac:dyDescent="0.2">
      <c r="A91" s="370"/>
      <c r="B91" s="371" t="s">
        <v>430</v>
      </c>
      <c r="C91" s="1065" t="s">
        <v>431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Y91" s="335" t="s">
        <v>431</v>
      </c>
      <c r="AC91" s="367"/>
      <c r="AD91" s="384"/>
    </row>
    <row r="92" spans="1:30" s="332" customFormat="1" ht="12" x14ac:dyDescent="0.2">
      <c r="A92" s="372"/>
      <c r="B92" s="371" t="s">
        <v>423</v>
      </c>
      <c r="C92" s="1065" t="s">
        <v>432</v>
      </c>
      <c r="D92" s="1065"/>
      <c r="E92" s="1065"/>
      <c r="F92" s="373"/>
      <c r="G92" s="373"/>
      <c r="H92" s="373"/>
      <c r="I92" s="373"/>
      <c r="J92" s="374">
        <v>106.88</v>
      </c>
      <c r="K92" s="373" t="s">
        <v>436</v>
      </c>
      <c r="L92" s="374">
        <v>106.88</v>
      </c>
      <c r="M92" s="373"/>
      <c r="N92" s="375"/>
      <c r="V92" s="361"/>
      <c r="W92" s="367"/>
      <c r="Z92" s="335" t="s">
        <v>432</v>
      </c>
      <c r="AC92" s="367"/>
      <c r="AD92" s="384"/>
    </row>
    <row r="93" spans="1:30" s="332" customFormat="1" ht="12" x14ac:dyDescent="0.2">
      <c r="A93" s="372"/>
      <c r="B93" s="371" t="s">
        <v>434</v>
      </c>
      <c r="C93" s="1065" t="s">
        <v>435</v>
      </c>
      <c r="D93" s="1065"/>
      <c r="E93" s="1065"/>
      <c r="F93" s="373"/>
      <c r="G93" s="373"/>
      <c r="H93" s="373"/>
      <c r="I93" s="373"/>
      <c r="J93" s="374">
        <v>241.58</v>
      </c>
      <c r="K93" s="373" t="s">
        <v>436</v>
      </c>
      <c r="L93" s="374">
        <v>241.58</v>
      </c>
      <c r="M93" s="373"/>
      <c r="N93" s="375"/>
      <c r="V93" s="361"/>
      <c r="W93" s="367"/>
      <c r="Z93" s="335" t="s">
        <v>435</v>
      </c>
      <c r="AC93" s="367"/>
      <c r="AD93" s="384"/>
    </row>
    <row r="94" spans="1:30" s="332" customFormat="1" ht="12" x14ac:dyDescent="0.2">
      <c r="A94" s="372"/>
      <c r="B94" s="371" t="s">
        <v>437</v>
      </c>
      <c r="C94" s="1065" t="s">
        <v>438</v>
      </c>
      <c r="D94" s="1065"/>
      <c r="E94" s="1065"/>
      <c r="F94" s="373"/>
      <c r="G94" s="373"/>
      <c r="H94" s="373"/>
      <c r="I94" s="373"/>
      <c r="J94" s="374">
        <v>26.36</v>
      </c>
      <c r="K94" s="373" t="s">
        <v>436</v>
      </c>
      <c r="L94" s="374">
        <v>26.36</v>
      </c>
      <c r="M94" s="373"/>
      <c r="N94" s="375"/>
      <c r="V94" s="361"/>
      <c r="W94" s="367"/>
      <c r="Z94" s="335" t="s">
        <v>438</v>
      </c>
      <c r="AC94" s="367"/>
      <c r="AD94" s="384"/>
    </row>
    <row r="95" spans="1:30" s="332" customFormat="1" ht="12" x14ac:dyDescent="0.2">
      <c r="A95" s="372"/>
      <c r="B95" s="371"/>
      <c r="C95" s="1065" t="s">
        <v>443</v>
      </c>
      <c r="D95" s="1065"/>
      <c r="E95" s="1065"/>
      <c r="F95" s="373" t="s">
        <v>444</v>
      </c>
      <c r="G95" s="373" t="s">
        <v>4499</v>
      </c>
      <c r="H95" s="373" t="s">
        <v>436</v>
      </c>
      <c r="I95" s="373" t="s">
        <v>4499</v>
      </c>
      <c r="J95" s="374"/>
      <c r="K95" s="373"/>
      <c r="L95" s="374"/>
      <c r="M95" s="373"/>
      <c r="N95" s="375"/>
      <c r="V95" s="361"/>
      <c r="W95" s="367"/>
      <c r="AA95" s="335" t="s">
        <v>443</v>
      </c>
      <c r="AC95" s="367"/>
      <c r="AD95" s="384"/>
    </row>
    <row r="96" spans="1:30" s="332" customFormat="1" ht="12" x14ac:dyDescent="0.2">
      <c r="A96" s="372"/>
      <c r="B96" s="371"/>
      <c r="C96" s="1065" t="s">
        <v>447</v>
      </c>
      <c r="D96" s="1065"/>
      <c r="E96" s="1065"/>
      <c r="F96" s="373" t="s">
        <v>444</v>
      </c>
      <c r="G96" s="373" t="s">
        <v>4501</v>
      </c>
      <c r="H96" s="373" t="s">
        <v>436</v>
      </c>
      <c r="I96" s="373" t="s">
        <v>4501</v>
      </c>
      <c r="J96" s="374"/>
      <c r="K96" s="373"/>
      <c r="L96" s="374"/>
      <c r="M96" s="373"/>
      <c r="N96" s="375"/>
      <c r="V96" s="361"/>
      <c r="W96" s="367"/>
      <c r="AA96" s="335" t="s">
        <v>447</v>
      </c>
      <c r="AC96" s="367"/>
      <c r="AD96" s="384"/>
    </row>
    <row r="97" spans="1:30" s="332" customFormat="1" ht="12" x14ac:dyDescent="0.2">
      <c r="A97" s="372"/>
      <c r="B97" s="371"/>
      <c r="C97" s="1077" t="s">
        <v>450</v>
      </c>
      <c r="D97" s="1077"/>
      <c r="E97" s="1077"/>
      <c r="F97" s="376"/>
      <c r="G97" s="376"/>
      <c r="H97" s="376"/>
      <c r="I97" s="376"/>
      <c r="J97" s="377">
        <v>348.46</v>
      </c>
      <c r="K97" s="376"/>
      <c r="L97" s="377">
        <v>348.46</v>
      </c>
      <c r="M97" s="376"/>
      <c r="N97" s="378"/>
      <c r="V97" s="361"/>
      <c r="W97" s="367"/>
      <c r="AB97" s="335" t="s">
        <v>450</v>
      </c>
      <c r="AC97" s="367"/>
      <c r="AD97" s="384"/>
    </row>
    <row r="98" spans="1:30" s="332" customFormat="1" ht="12" x14ac:dyDescent="0.2">
      <c r="A98" s="372"/>
      <c r="B98" s="371"/>
      <c r="C98" s="1065" t="s">
        <v>451</v>
      </c>
      <c r="D98" s="1065"/>
      <c r="E98" s="1065"/>
      <c r="F98" s="373"/>
      <c r="G98" s="373"/>
      <c r="H98" s="373"/>
      <c r="I98" s="373"/>
      <c r="J98" s="374"/>
      <c r="K98" s="373"/>
      <c r="L98" s="374">
        <v>133.24</v>
      </c>
      <c r="M98" s="373"/>
      <c r="N98" s="375"/>
      <c r="V98" s="361"/>
      <c r="W98" s="367"/>
      <c r="AA98" s="335" t="s">
        <v>451</v>
      </c>
      <c r="AC98" s="367"/>
      <c r="AD98" s="384"/>
    </row>
    <row r="99" spans="1:30" s="332" customFormat="1" ht="22.5" x14ac:dyDescent="0.2">
      <c r="A99" s="372"/>
      <c r="B99" s="371" t="s">
        <v>652</v>
      </c>
      <c r="C99" s="1065" t="s">
        <v>653</v>
      </c>
      <c r="D99" s="1065"/>
      <c r="E99" s="1065"/>
      <c r="F99" s="373" t="s">
        <v>454</v>
      </c>
      <c r="G99" s="373" t="s">
        <v>654</v>
      </c>
      <c r="H99" s="373"/>
      <c r="I99" s="373" t="s">
        <v>654</v>
      </c>
      <c r="J99" s="374"/>
      <c r="K99" s="373"/>
      <c r="L99" s="374">
        <v>122.58</v>
      </c>
      <c r="M99" s="373"/>
      <c r="N99" s="375"/>
      <c r="V99" s="361"/>
      <c r="W99" s="367"/>
      <c r="AA99" s="335" t="s">
        <v>653</v>
      </c>
      <c r="AC99" s="367"/>
      <c r="AD99" s="384"/>
    </row>
    <row r="100" spans="1:30" s="332" customFormat="1" ht="22.5" x14ac:dyDescent="0.2">
      <c r="A100" s="372"/>
      <c r="B100" s="371" t="s">
        <v>655</v>
      </c>
      <c r="C100" s="1065" t="s">
        <v>656</v>
      </c>
      <c r="D100" s="1065"/>
      <c r="E100" s="1065"/>
      <c r="F100" s="373" t="s">
        <v>454</v>
      </c>
      <c r="G100" s="373" t="s">
        <v>657</v>
      </c>
      <c r="H100" s="373"/>
      <c r="I100" s="373" t="s">
        <v>657</v>
      </c>
      <c r="J100" s="374"/>
      <c r="K100" s="373"/>
      <c r="L100" s="374">
        <v>61.29</v>
      </c>
      <c r="M100" s="373"/>
      <c r="N100" s="375"/>
      <c r="V100" s="361"/>
      <c r="W100" s="367"/>
      <c r="AA100" s="335" t="s">
        <v>656</v>
      </c>
      <c r="AC100" s="367"/>
      <c r="AD100" s="384"/>
    </row>
    <row r="101" spans="1:30" s="332" customFormat="1" ht="12" x14ac:dyDescent="0.2">
      <c r="A101" s="379"/>
      <c r="B101" s="380"/>
      <c r="C101" s="1068" t="s">
        <v>459</v>
      </c>
      <c r="D101" s="1068"/>
      <c r="E101" s="1068"/>
      <c r="F101" s="364"/>
      <c r="G101" s="364"/>
      <c r="H101" s="364"/>
      <c r="I101" s="364"/>
      <c r="J101" s="365"/>
      <c r="K101" s="364"/>
      <c r="L101" s="365">
        <v>532.33000000000004</v>
      </c>
      <c r="M101" s="376"/>
      <c r="N101" s="366"/>
      <c r="V101" s="361"/>
      <c r="W101" s="367"/>
      <c r="AC101" s="367" t="s">
        <v>459</v>
      </c>
      <c r="AD101" s="384"/>
    </row>
    <row r="102" spans="1:30" s="332" customFormat="1" ht="56.25" x14ac:dyDescent="0.2">
      <c r="A102" s="362" t="s">
        <v>481</v>
      </c>
      <c r="B102" s="363" t="s">
        <v>674</v>
      </c>
      <c r="C102" s="1068" t="s">
        <v>5831</v>
      </c>
      <c r="D102" s="1068"/>
      <c r="E102" s="1068"/>
      <c r="F102" s="364" t="s">
        <v>648</v>
      </c>
      <c r="G102" s="364"/>
      <c r="H102" s="364"/>
      <c r="I102" s="364" t="s">
        <v>537</v>
      </c>
      <c r="J102" s="365"/>
      <c r="K102" s="364"/>
      <c r="L102" s="365"/>
      <c r="M102" s="364"/>
      <c r="N102" s="366"/>
      <c r="V102" s="361"/>
      <c r="W102" s="367" t="s">
        <v>5831</v>
      </c>
      <c r="AC102" s="367"/>
      <c r="AD102" s="384"/>
    </row>
    <row r="103" spans="1:30" s="332" customFormat="1" ht="12" x14ac:dyDescent="0.2">
      <c r="A103" s="368"/>
      <c r="B103" s="369"/>
      <c r="C103" s="1065" t="s">
        <v>5832</v>
      </c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72"/>
      <c r="V103" s="361"/>
      <c r="W103" s="367"/>
      <c r="X103" s="335" t="s">
        <v>5832</v>
      </c>
      <c r="AC103" s="367"/>
      <c r="AD103" s="384"/>
    </row>
    <row r="104" spans="1:30" s="332" customFormat="1" ht="33.75" x14ac:dyDescent="0.2">
      <c r="A104" s="370"/>
      <c r="B104" s="371" t="s">
        <v>430</v>
      </c>
      <c r="C104" s="1065" t="s">
        <v>431</v>
      </c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72"/>
      <c r="V104" s="361"/>
      <c r="W104" s="367"/>
      <c r="Y104" s="335" t="s">
        <v>431</v>
      </c>
      <c r="AC104" s="367"/>
      <c r="AD104" s="384"/>
    </row>
    <row r="105" spans="1:30" s="332" customFormat="1" ht="12" x14ac:dyDescent="0.2">
      <c r="A105" s="372"/>
      <c r="B105" s="371" t="s">
        <v>434</v>
      </c>
      <c r="C105" s="1065" t="s">
        <v>435</v>
      </c>
      <c r="D105" s="1065"/>
      <c r="E105" s="1065"/>
      <c r="F105" s="373"/>
      <c r="G105" s="373"/>
      <c r="H105" s="373"/>
      <c r="I105" s="373"/>
      <c r="J105" s="374">
        <v>504.6</v>
      </c>
      <c r="K105" s="373" t="s">
        <v>436</v>
      </c>
      <c r="L105" s="374">
        <v>12.62</v>
      </c>
      <c r="M105" s="373"/>
      <c r="N105" s="375"/>
      <c r="V105" s="361"/>
      <c r="W105" s="367"/>
      <c r="Z105" s="335" t="s">
        <v>435</v>
      </c>
      <c r="AC105" s="367"/>
      <c r="AD105" s="384"/>
    </row>
    <row r="106" spans="1:30" s="332" customFormat="1" ht="12" x14ac:dyDescent="0.2">
      <c r="A106" s="372"/>
      <c r="B106" s="371" t="s">
        <v>437</v>
      </c>
      <c r="C106" s="1065" t="s">
        <v>438</v>
      </c>
      <c r="D106" s="1065"/>
      <c r="E106" s="1065"/>
      <c r="F106" s="373"/>
      <c r="G106" s="373"/>
      <c r="H106" s="373"/>
      <c r="I106" s="373"/>
      <c r="J106" s="374">
        <v>51.3</v>
      </c>
      <c r="K106" s="373" t="s">
        <v>436</v>
      </c>
      <c r="L106" s="374">
        <v>1.28</v>
      </c>
      <c r="M106" s="373"/>
      <c r="N106" s="375"/>
      <c r="V106" s="361"/>
      <c r="W106" s="367"/>
      <c r="Z106" s="335" t="s">
        <v>438</v>
      </c>
      <c r="AC106" s="367"/>
      <c r="AD106" s="384"/>
    </row>
    <row r="107" spans="1:30" s="332" customFormat="1" ht="12" x14ac:dyDescent="0.2">
      <c r="A107" s="372"/>
      <c r="B107" s="371"/>
      <c r="C107" s="1065" t="s">
        <v>447</v>
      </c>
      <c r="D107" s="1065"/>
      <c r="E107" s="1065"/>
      <c r="F107" s="373" t="s">
        <v>444</v>
      </c>
      <c r="G107" s="373" t="s">
        <v>678</v>
      </c>
      <c r="H107" s="373" t="s">
        <v>436</v>
      </c>
      <c r="I107" s="373" t="s">
        <v>5833</v>
      </c>
      <c r="J107" s="374"/>
      <c r="K107" s="373"/>
      <c r="L107" s="374"/>
      <c r="M107" s="373"/>
      <c r="N107" s="375"/>
      <c r="V107" s="361"/>
      <c r="W107" s="367"/>
      <c r="AA107" s="335" t="s">
        <v>447</v>
      </c>
      <c r="AC107" s="367"/>
      <c r="AD107" s="384"/>
    </row>
    <row r="108" spans="1:30" s="332" customFormat="1" ht="12" x14ac:dyDescent="0.2">
      <c r="A108" s="372"/>
      <c r="B108" s="371"/>
      <c r="C108" s="1077" t="s">
        <v>450</v>
      </c>
      <c r="D108" s="1077"/>
      <c r="E108" s="1077"/>
      <c r="F108" s="376"/>
      <c r="G108" s="376"/>
      <c r="H108" s="376"/>
      <c r="I108" s="376"/>
      <c r="J108" s="377">
        <v>504.6</v>
      </c>
      <c r="K108" s="376"/>
      <c r="L108" s="377">
        <v>12.62</v>
      </c>
      <c r="M108" s="376"/>
      <c r="N108" s="378"/>
      <c r="V108" s="361"/>
      <c r="W108" s="367"/>
      <c r="AB108" s="335" t="s">
        <v>450</v>
      </c>
      <c r="AC108" s="367"/>
      <c r="AD108" s="384"/>
    </row>
    <row r="109" spans="1:30" s="332" customFormat="1" ht="12" x14ac:dyDescent="0.2">
      <c r="A109" s="372"/>
      <c r="B109" s="371"/>
      <c r="C109" s="1065" t="s">
        <v>451</v>
      </c>
      <c r="D109" s="1065"/>
      <c r="E109" s="1065"/>
      <c r="F109" s="373"/>
      <c r="G109" s="373"/>
      <c r="H109" s="373"/>
      <c r="I109" s="373"/>
      <c r="J109" s="374"/>
      <c r="K109" s="373"/>
      <c r="L109" s="374">
        <v>1.28</v>
      </c>
      <c r="M109" s="373"/>
      <c r="N109" s="375"/>
      <c r="V109" s="361"/>
      <c r="W109" s="367"/>
      <c r="AA109" s="335" t="s">
        <v>451</v>
      </c>
      <c r="AC109" s="367"/>
      <c r="AD109" s="384"/>
    </row>
    <row r="110" spans="1:30" s="332" customFormat="1" ht="22.5" x14ac:dyDescent="0.2">
      <c r="A110" s="372"/>
      <c r="B110" s="371" t="s">
        <v>652</v>
      </c>
      <c r="C110" s="1065" t="s">
        <v>653</v>
      </c>
      <c r="D110" s="1065"/>
      <c r="E110" s="1065"/>
      <c r="F110" s="373" t="s">
        <v>454</v>
      </c>
      <c r="G110" s="373" t="s">
        <v>654</v>
      </c>
      <c r="H110" s="373"/>
      <c r="I110" s="373" t="s">
        <v>654</v>
      </c>
      <c r="J110" s="374"/>
      <c r="K110" s="373"/>
      <c r="L110" s="374">
        <v>1.18</v>
      </c>
      <c r="M110" s="373"/>
      <c r="N110" s="375"/>
      <c r="V110" s="361"/>
      <c r="W110" s="367"/>
      <c r="AA110" s="335" t="s">
        <v>653</v>
      </c>
      <c r="AC110" s="367"/>
      <c r="AD110" s="384"/>
    </row>
    <row r="111" spans="1:30" s="332" customFormat="1" ht="22.5" x14ac:dyDescent="0.2">
      <c r="A111" s="372"/>
      <c r="B111" s="371" t="s">
        <v>655</v>
      </c>
      <c r="C111" s="1065" t="s">
        <v>656</v>
      </c>
      <c r="D111" s="1065"/>
      <c r="E111" s="1065"/>
      <c r="F111" s="373" t="s">
        <v>454</v>
      </c>
      <c r="G111" s="373" t="s">
        <v>657</v>
      </c>
      <c r="H111" s="373"/>
      <c r="I111" s="373" t="s">
        <v>657</v>
      </c>
      <c r="J111" s="374"/>
      <c r="K111" s="373"/>
      <c r="L111" s="374">
        <v>0.59</v>
      </c>
      <c r="M111" s="373"/>
      <c r="N111" s="375"/>
      <c r="V111" s="361"/>
      <c r="W111" s="367"/>
      <c r="AA111" s="335" t="s">
        <v>656</v>
      </c>
      <c r="AC111" s="367"/>
      <c r="AD111" s="384"/>
    </row>
    <row r="112" spans="1:30" s="332" customFormat="1" ht="12" x14ac:dyDescent="0.2">
      <c r="A112" s="379"/>
      <c r="B112" s="380"/>
      <c r="C112" s="1068" t="s">
        <v>459</v>
      </c>
      <c r="D112" s="1068"/>
      <c r="E112" s="1068"/>
      <c r="F112" s="364"/>
      <c r="G112" s="364"/>
      <c r="H112" s="364"/>
      <c r="I112" s="364"/>
      <c r="J112" s="365"/>
      <c r="K112" s="364"/>
      <c r="L112" s="365">
        <v>14.39</v>
      </c>
      <c r="M112" s="376"/>
      <c r="N112" s="366"/>
      <c r="V112" s="361"/>
      <c r="W112" s="367"/>
      <c r="AC112" s="367" t="s">
        <v>459</v>
      </c>
      <c r="AD112" s="384"/>
    </row>
    <row r="113" spans="1:30" s="332" customFormat="1" ht="33.75" x14ac:dyDescent="0.2">
      <c r="A113" s="362" t="s">
        <v>496</v>
      </c>
      <c r="B113" s="363" t="s">
        <v>683</v>
      </c>
      <c r="C113" s="1068" t="s">
        <v>5834</v>
      </c>
      <c r="D113" s="1068"/>
      <c r="E113" s="1068"/>
      <c r="F113" s="364" t="s">
        <v>648</v>
      </c>
      <c r="G113" s="364"/>
      <c r="H113" s="364"/>
      <c r="I113" s="364" t="s">
        <v>537</v>
      </c>
      <c r="J113" s="365"/>
      <c r="K113" s="364"/>
      <c r="L113" s="365"/>
      <c r="M113" s="364"/>
      <c r="N113" s="366"/>
      <c r="V113" s="361"/>
      <c r="W113" s="367" t="s">
        <v>5834</v>
      </c>
      <c r="AC113" s="367"/>
      <c r="AD113" s="384"/>
    </row>
    <row r="114" spans="1:30" s="332" customFormat="1" ht="12" x14ac:dyDescent="0.2">
      <c r="A114" s="368"/>
      <c r="B114" s="369"/>
      <c r="C114" s="1065" t="s">
        <v>5832</v>
      </c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72"/>
      <c r="V114" s="361"/>
      <c r="W114" s="367"/>
      <c r="X114" s="335" t="s">
        <v>5832</v>
      </c>
      <c r="AC114" s="367"/>
      <c r="AD114" s="384"/>
    </row>
    <row r="115" spans="1:30" s="332" customFormat="1" ht="12" x14ac:dyDescent="0.2">
      <c r="A115" s="370"/>
      <c r="B115" s="371"/>
      <c r="C115" s="1065" t="s">
        <v>5835</v>
      </c>
      <c r="D115" s="1065"/>
      <c r="E115" s="1065"/>
      <c r="F115" s="1065"/>
      <c r="G115" s="1065"/>
      <c r="H115" s="1065"/>
      <c r="I115" s="1065"/>
      <c r="J115" s="1065"/>
      <c r="K115" s="1065"/>
      <c r="L115" s="1065"/>
      <c r="M115" s="1065"/>
      <c r="N115" s="1072"/>
      <c r="V115" s="361"/>
      <c r="W115" s="367"/>
      <c r="Y115" s="335" t="s">
        <v>5835</v>
      </c>
      <c r="AC115" s="367"/>
      <c r="AD115" s="384"/>
    </row>
    <row r="116" spans="1:30" s="332" customFormat="1" ht="33.75" x14ac:dyDescent="0.2">
      <c r="A116" s="370"/>
      <c r="B116" s="371" t="s">
        <v>430</v>
      </c>
      <c r="C116" s="1065" t="s">
        <v>431</v>
      </c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72"/>
      <c r="V116" s="361"/>
      <c r="W116" s="367"/>
      <c r="Y116" s="335" t="s">
        <v>431</v>
      </c>
      <c r="AC116" s="367"/>
      <c r="AD116" s="384"/>
    </row>
    <row r="117" spans="1:30" s="332" customFormat="1" ht="12" x14ac:dyDescent="0.2">
      <c r="A117" s="372"/>
      <c r="B117" s="371" t="s">
        <v>434</v>
      </c>
      <c r="C117" s="1065" t="s">
        <v>435</v>
      </c>
      <c r="D117" s="1065"/>
      <c r="E117" s="1065"/>
      <c r="F117" s="373"/>
      <c r="G117" s="373"/>
      <c r="H117" s="373"/>
      <c r="I117" s="373"/>
      <c r="J117" s="374">
        <v>398.37</v>
      </c>
      <c r="K117" s="373" t="s">
        <v>1765</v>
      </c>
      <c r="L117" s="374">
        <v>89.63</v>
      </c>
      <c r="M117" s="373"/>
      <c r="N117" s="375"/>
      <c r="V117" s="361"/>
      <c r="W117" s="367"/>
      <c r="Z117" s="335" t="s">
        <v>435</v>
      </c>
      <c r="AC117" s="367"/>
      <c r="AD117" s="384"/>
    </row>
    <row r="118" spans="1:30" s="332" customFormat="1" ht="12" x14ac:dyDescent="0.2">
      <c r="A118" s="372"/>
      <c r="B118" s="371" t="s">
        <v>437</v>
      </c>
      <c r="C118" s="1065" t="s">
        <v>438</v>
      </c>
      <c r="D118" s="1065"/>
      <c r="E118" s="1065"/>
      <c r="F118" s="373"/>
      <c r="G118" s="373"/>
      <c r="H118" s="373"/>
      <c r="I118" s="373"/>
      <c r="J118" s="374">
        <v>40.5</v>
      </c>
      <c r="K118" s="373" t="s">
        <v>1765</v>
      </c>
      <c r="L118" s="374">
        <v>9.11</v>
      </c>
      <c r="M118" s="373"/>
      <c r="N118" s="375"/>
      <c r="V118" s="361"/>
      <c r="W118" s="367"/>
      <c r="Z118" s="335" t="s">
        <v>438</v>
      </c>
      <c r="AC118" s="367"/>
      <c r="AD118" s="384"/>
    </row>
    <row r="119" spans="1:30" s="332" customFormat="1" ht="12" x14ac:dyDescent="0.2">
      <c r="A119" s="372"/>
      <c r="B119" s="371"/>
      <c r="C119" s="1065" t="s">
        <v>447</v>
      </c>
      <c r="D119" s="1065"/>
      <c r="E119" s="1065"/>
      <c r="F119" s="373" t="s">
        <v>444</v>
      </c>
      <c r="G119" s="373" t="s">
        <v>437</v>
      </c>
      <c r="H119" s="373" t="s">
        <v>1765</v>
      </c>
      <c r="I119" s="373" t="s">
        <v>5836</v>
      </c>
      <c r="J119" s="374"/>
      <c r="K119" s="373"/>
      <c r="L119" s="374"/>
      <c r="M119" s="373"/>
      <c r="N119" s="375"/>
      <c r="V119" s="361"/>
      <c r="W119" s="367"/>
      <c r="AA119" s="335" t="s">
        <v>447</v>
      </c>
      <c r="AC119" s="367"/>
      <c r="AD119" s="384"/>
    </row>
    <row r="120" spans="1:30" s="332" customFormat="1" ht="12" x14ac:dyDescent="0.2">
      <c r="A120" s="372"/>
      <c r="B120" s="371"/>
      <c r="C120" s="1077" t="s">
        <v>450</v>
      </c>
      <c r="D120" s="1077"/>
      <c r="E120" s="1077"/>
      <c r="F120" s="376"/>
      <c r="G120" s="376"/>
      <c r="H120" s="376"/>
      <c r="I120" s="376"/>
      <c r="J120" s="377">
        <v>398.37</v>
      </c>
      <c r="K120" s="376"/>
      <c r="L120" s="377">
        <v>89.63</v>
      </c>
      <c r="M120" s="376"/>
      <c r="N120" s="378"/>
      <c r="V120" s="361"/>
      <c r="W120" s="367"/>
      <c r="AB120" s="335" t="s">
        <v>450</v>
      </c>
      <c r="AC120" s="367"/>
      <c r="AD120" s="384"/>
    </row>
    <row r="121" spans="1:30" s="332" customFormat="1" ht="12" x14ac:dyDescent="0.2">
      <c r="A121" s="372"/>
      <c r="B121" s="371"/>
      <c r="C121" s="1065" t="s">
        <v>451</v>
      </c>
      <c r="D121" s="1065"/>
      <c r="E121" s="1065"/>
      <c r="F121" s="373"/>
      <c r="G121" s="373"/>
      <c r="H121" s="373"/>
      <c r="I121" s="373"/>
      <c r="J121" s="374"/>
      <c r="K121" s="373"/>
      <c r="L121" s="374">
        <v>9.11</v>
      </c>
      <c r="M121" s="373"/>
      <c r="N121" s="375"/>
      <c r="V121" s="361"/>
      <c r="W121" s="367"/>
      <c r="AA121" s="335" t="s">
        <v>451</v>
      </c>
      <c r="AC121" s="367"/>
      <c r="AD121" s="384"/>
    </row>
    <row r="122" spans="1:30" s="332" customFormat="1" ht="22.5" x14ac:dyDescent="0.2">
      <c r="A122" s="372"/>
      <c r="B122" s="371" t="s">
        <v>652</v>
      </c>
      <c r="C122" s="1065" t="s">
        <v>653</v>
      </c>
      <c r="D122" s="1065"/>
      <c r="E122" s="1065"/>
      <c r="F122" s="373" t="s">
        <v>454</v>
      </c>
      <c r="G122" s="373" t="s">
        <v>654</v>
      </c>
      <c r="H122" s="373"/>
      <c r="I122" s="373" t="s">
        <v>654</v>
      </c>
      <c r="J122" s="374"/>
      <c r="K122" s="373"/>
      <c r="L122" s="374">
        <v>8.3800000000000008</v>
      </c>
      <c r="M122" s="373"/>
      <c r="N122" s="375"/>
      <c r="V122" s="361"/>
      <c r="W122" s="367"/>
      <c r="AA122" s="335" t="s">
        <v>653</v>
      </c>
      <c r="AC122" s="367"/>
      <c r="AD122" s="384"/>
    </row>
    <row r="123" spans="1:30" s="332" customFormat="1" ht="22.5" x14ac:dyDescent="0.2">
      <c r="A123" s="372"/>
      <c r="B123" s="371" t="s">
        <v>655</v>
      </c>
      <c r="C123" s="1065" t="s">
        <v>656</v>
      </c>
      <c r="D123" s="1065"/>
      <c r="E123" s="1065"/>
      <c r="F123" s="373" t="s">
        <v>454</v>
      </c>
      <c r="G123" s="373" t="s">
        <v>657</v>
      </c>
      <c r="H123" s="373"/>
      <c r="I123" s="373" t="s">
        <v>657</v>
      </c>
      <c r="J123" s="374"/>
      <c r="K123" s="373"/>
      <c r="L123" s="374">
        <v>4.1900000000000004</v>
      </c>
      <c r="M123" s="373"/>
      <c r="N123" s="375"/>
      <c r="V123" s="361"/>
      <c r="W123" s="367"/>
      <c r="AA123" s="335" t="s">
        <v>656</v>
      </c>
      <c r="AC123" s="367"/>
      <c r="AD123" s="384"/>
    </row>
    <row r="124" spans="1:30" s="332" customFormat="1" ht="12" x14ac:dyDescent="0.2">
      <c r="A124" s="379"/>
      <c r="B124" s="380"/>
      <c r="C124" s="1068" t="s">
        <v>459</v>
      </c>
      <c r="D124" s="1068"/>
      <c r="E124" s="1068"/>
      <c r="F124" s="364"/>
      <c r="G124" s="364"/>
      <c r="H124" s="364"/>
      <c r="I124" s="364"/>
      <c r="J124" s="365"/>
      <c r="K124" s="364"/>
      <c r="L124" s="365">
        <v>102.2</v>
      </c>
      <c r="M124" s="376"/>
      <c r="N124" s="366"/>
      <c r="V124" s="361"/>
      <c r="W124" s="367"/>
      <c r="AC124" s="367" t="s">
        <v>459</v>
      </c>
      <c r="AD124" s="384"/>
    </row>
    <row r="125" spans="1:30" s="332" customFormat="1" ht="45" x14ac:dyDescent="0.2">
      <c r="A125" s="362" t="s">
        <v>499</v>
      </c>
      <c r="B125" s="363" t="s">
        <v>5837</v>
      </c>
      <c r="C125" s="1068" t="s">
        <v>5838</v>
      </c>
      <c r="D125" s="1068"/>
      <c r="E125" s="1068"/>
      <c r="F125" s="364" t="s">
        <v>532</v>
      </c>
      <c r="G125" s="364"/>
      <c r="H125" s="364"/>
      <c r="I125" s="364" t="s">
        <v>1160</v>
      </c>
      <c r="J125" s="365"/>
      <c r="K125" s="364"/>
      <c r="L125" s="365"/>
      <c r="M125" s="364"/>
      <c r="N125" s="366"/>
      <c r="V125" s="361"/>
      <c r="W125" s="367" t="s">
        <v>5838</v>
      </c>
      <c r="AC125" s="367"/>
      <c r="AD125" s="384"/>
    </row>
    <row r="126" spans="1:30" s="332" customFormat="1" ht="12" x14ac:dyDescent="0.2">
      <c r="A126" s="368"/>
      <c r="B126" s="369"/>
      <c r="C126" s="1065" t="s">
        <v>5839</v>
      </c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72"/>
      <c r="V126" s="361"/>
      <c r="W126" s="367"/>
      <c r="X126" s="335" t="s">
        <v>5839</v>
      </c>
      <c r="AC126" s="367"/>
      <c r="AD126" s="384"/>
    </row>
    <row r="127" spans="1:30" s="332" customFormat="1" ht="33.75" x14ac:dyDescent="0.2">
      <c r="A127" s="370"/>
      <c r="B127" s="371" t="s">
        <v>430</v>
      </c>
      <c r="C127" s="1065" t="s">
        <v>431</v>
      </c>
      <c r="D127" s="1065"/>
      <c r="E127" s="1065"/>
      <c r="F127" s="1065"/>
      <c r="G127" s="1065"/>
      <c r="H127" s="1065"/>
      <c r="I127" s="1065"/>
      <c r="J127" s="1065"/>
      <c r="K127" s="1065"/>
      <c r="L127" s="1065"/>
      <c r="M127" s="1065"/>
      <c r="N127" s="1072"/>
      <c r="V127" s="361"/>
      <c r="W127" s="367"/>
      <c r="Y127" s="335" t="s">
        <v>431</v>
      </c>
      <c r="AC127" s="367"/>
      <c r="AD127" s="384"/>
    </row>
    <row r="128" spans="1:30" s="332" customFormat="1" ht="12" x14ac:dyDescent="0.2">
      <c r="A128" s="372"/>
      <c r="B128" s="371" t="s">
        <v>423</v>
      </c>
      <c r="C128" s="1065" t="s">
        <v>432</v>
      </c>
      <c r="D128" s="1065"/>
      <c r="E128" s="1065"/>
      <c r="F128" s="373"/>
      <c r="G128" s="373"/>
      <c r="H128" s="373"/>
      <c r="I128" s="373"/>
      <c r="J128" s="374">
        <v>288.60000000000002</v>
      </c>
      <c r="K128" s="373" t="s">
        <v>436</v>
      </c>
      <c r="L128" s="374">
        <v>432.9</v>
      </c>
      <c r="M128" s="373"/>
      <c r="N128" s="375"/>
      <c r="V128" s="361"/>
      <c r="W128" s="367"/>
      <c r="Z128" s="335" t="s">
        <v>432</v>
      </c>
      <c r="AC128" s="367"/>
      <c r="AD128" s="384"/>
    </row>
    <row r="129" spans="1:30" s="332" customFormat="1" ht="12" x14ac:dyDescent="0.2">
      <c r="A129" s="372"/>
      <c r="B129" s="371" t="s">
        <v>434</v>
      </c>
      <c r="C129" s="1065" t="s">
        <v>435</v>
      </c>
      <c r="D129" s="1065"/>
      <c r="E129" s="1065"/>
      <c r="F129" s="373"/>
      <c r="G129" s="373"/>
      <c r="H129" s="373"/>
      <c r="I129" s="373"/>
      <c r="J129" s="374">
        <v>51.44</v>
      </c>
      <c r="K129" s="373" t="s">
        <v>436</v>
      </c>
      <c r="L129" s="374">
        <v>77.16</v>
      </c>
      <c r="M129" s="373"/>
      <c r="N129" s="375"/>
      <c r="V129" s="361"/>
      <c r="W129" s="367"/>
      <c r="Z129" s="335" t="s">
        <v>435</v>
      </c>
      <c r="AC129" s="367"/>
      <c r="AD129" s="384"/>
    </row>
    <row r="130" spans="1:30" s="332" customFormat="1" ht="12" x14ac:dyDescent="0.2">
      <c r="A130" s="372"/>
      <c r="B130" s="371" t="s">
        <v>437</v>
      </c>
      <c r="C130" s="1065" t="s">
        <v>438</v>
      </c>
      <c r="D130" s="1065"/>
      <c r="E130" s="1065"/>
      <c r="F130" s="373"/>
      <c r="G130" s="373"/>
      <c r="H130" s="373"/>
      <c r="I130" s="373"/>
      <c r="J130" s="374">
        <v>6.03</v>
      </c>
      <c r="K130" s="373" t="s">
        <v>436</v>
      </c>
      <c r="L130" s="374">
        <v>9.0500000000000007</v>
      </c>
      <c r="M130" s="373"/>
      <c r="N130" s="375"/>
      <c r="V130" s="361"/>
      <c r="W130" s="367"/>
      <c r="Z130" s="335" t="s">
        <v>438</v>
      </c>
      <c r="AC130" s="367"/>
      <c r="AD130" s="384"/>
    </row>
    <row r="131" spans="1:30" s="332" customFormat="1" ht="12" x14ac:dyDescent="0.2">
      <c r="A131" s="372"/>
      <c r="B131" s="371" t="s">
        <v>439</v>
      </c>
      <c r="C131" s="1065" t="s">
        <v>440</v>
      </c>
      <c r="D131" s="1065"/>
      <c r="E131" s="1065"/>
      <c r="F131" s="373"/>
      <c r="G131" s="373"/>
      <c r="H131" s="373"/>
      <c r="I131" s="373"/>
      <c r="J131" s="374">
        <v>2072.1799999999998</v>
      </c>
      <c r="K131" s="373"/>
      <c r="L131" s="374">
        <v>2486.62</v>
      </c>
      <c r="M131" s="373"/>
      <c r="N131" s="375"/>
      <c r="V131" s="361"/>
      <c r="W131" s="367"/>
      <c r="Z131" s="335" t="s">
        <v>440</v>
      </c>
      <c r="AC131" s="367"/>
      <c r="AD131" s="384"/>
    </row>
    <row r="132" spans="1:30" s="332" customFormat="1" ht="12" x14ac:dyDescent="0.2">
      <c r="A132" s="368"/>
      <c r="B132" s="381" t="s">
        <v>5840</v>
      </c>
      <c r="C132" s="1076" t="s">
        <v>5841</v>
      </c>
      <c r="D132" s="1076"/>
      <c r="E132" s="1076"/>
      <c r="F132" s="382" t="s">
        <v>347</v>
      </c>
      <c r="G132" s="382" t="s">
        <v>1169</v>
      </c>
      <c r="H132" s="382"/>
      <c r="I132" s="382" t="s">
        <v>1290</v>
      </c>
      <c r="J132" s="371"/>
      <c r="K132" s="373"/>
      <c r="L132" s="374"/>
      <c r="M132" s="373"/>
      <c r="N132" s="383"/>
      <c r="V132" s="361"/>
      <c r="W132" s="367"/>
      <c r="AC132" s="367"/>
      <c r="AD132" s="384" t="s">
        <v>5841</v>
      </c>
    </row>
    <row r="133" spans="1:30" s="332" customFormat="1" ht="12" x14ac:dyDescent="0.2">
      <c r="A133" s="368"/>
      <c r="B133" s="381" t="s">
        <v>5842</v>
      </c>
      <c r="C133" s="1076" t="s">
        <v>5843</v>
      </c>
      <c r="D133" s="1076"/>
      <c r="E133" s="1076"/>
      <c r="F133" s="382" t="s">
        <v>488</v>
      </c>
      <c r="G133" s="382" t="s">
        <v>434</v>
      </c>
      <c r="H133" s="382"/>
      <c r="I133" s="382" t="s">
        <v>790</v>
      </c>
      <c r="J133" s="371"/>
      <c r="K133" s="373"/>
      <c r="L133" s="374"/>
      <c r="M133" s="373"/>
      <c r="N133" s="383"/>
      <c r="V133" s="361"/>
      <c r="W133" s="367"/>
      <c r="AC133" s="367"/>
      <c r="AD133" s="384" t="s">
        <v>5843</v>
      </c>
    </row>
    <row r="134" spans="1:30" s="332" customFormat="1" ht="12" x14ac:dyDescent="0.2">
      <c r="A134" s="372"/>
      <c r="B134" s="371"/>
      <c r="C134" s="1065" t="s">
        <v>443</v>
      </c>
      <c r="D134" s="1065"/>
      <c r="E134" s="1065"/>
      <c r="F134" s="373" t="s">
        <v>444</v>
      </c>
      <c r="G134" s="373" t="s">
        <v>832</v>
      </c>
      <c r="H134" s="373" t="s">
        <v>436</v>
      </c>
      <c r="I134" s="373" t="s">
        <v>2805</v>
      </c>
      <c r="J134" s="374"/>
      <c r="K134" s="373"/>
      <c r="L134" s="374"/>
      <c r="M134" s="373"/>
      <c r="N134" s="375"/>
      <c r="V134" s="361"/>
      <c r="W134" s="367"/>
      <c r="AA134" s="335" t="s">
        <v>443</v>
      </c>
      <c r="AC134" s="367"/>
      <c r="AD134" s="384"/>
    </row>
    <row r="135" spans="1:30" s="332" customFormat="1" ht="12" x14ac:dyDescent="0.2">
      <c r="A135" s="372"/>
      <c r="B135" s="371"/>
      <c r="C135" s="1065" t="s">
        <v>447</v>
      </c>
      <c r="D135" s="1065"/>
      <c r="E135" s="1065"/>
      <c r="F135" s="373" t="s">
        <v>444</v>
      </c>
      <c r="G135" s="373" t="s">
        <v>1671</v>
      </c>
      <c r="H135" s="373" t="s">
        <v>436</v>
      </c>
      <c r="I135" s="373" t="s">
        <v>661</v>
      </c>
      <c r="J135" s="374"/>
      <c r="K135" s="373"/>
      <c r="L135" s="374"/>
      <c r="M135" s="373"/>
      <c r="N135" s="375"/>
      <c r="V135" s="361"/>
      <c r="W135" s="367"/>
      <c r="AA135" s="335" t="s">
        <v>447</v>
      </c>
      <c r="AC135" s="367"/>
      <c r="AD135" s="384"/>
    </row>
    <row r="136" spans="1:30" s="332" customFormat="1" ht="12" x14ac:dyDescent="0.2">
      <c r="A136" s="372"/>
      <c r="B136" s="371"/>
      <c r="C136" s="1077" t="s">
        <v>450</v>
      </c>
      <c r="D136" s="1077"/>
      <c r="E136" s="1077"/>
      <c r="F136" s="376"/>
      <c r="G136" s="376"/>
      <c r="H136" s="376"/>
      <c r="I136" s="376"/>
      <c r="J136" s="377">
        <v>2412.2199999999998</v>
      </c>
      <c r="K136" s="376"/>
      <c r="L136" s="377">
        <v>2996.68</v>
      </c>
      <c r="M136" s="376"/>
      <c r="N136" s="378"/>
      <c r="V136" s="361"/>
      <c r="W136" s="367"/>
      <c r="AB136" s="335" t="s">
        <v>450</v>
      </c>
      <c r="AC136" s="367"/>
      <c r="AD136" s="384"/>
    </row>
    <row r="137" spans="1:30" s="332" customFormat="1" ht="12" x14ac:dyDescent="0.2">
      <c r="A137" s="372"/>
      <c r="B137" s="371"/>
      <c r="C137" s="1065" t="s">
        <v>451</v>
      </c>
      <c r="D137" s="1065"/>
      <c r="E137" s="1065"/>
      <c r="F137" s="373"/>
      <c r="G137" s="373"/>
      <c r="H137" s="373"/>
      <c r="I137" s="373"/>
      <c r="J137" s="374"/>
      <c r="K137" s="373"/>
      <c r="L137" s="374">
        <v>441.95</v>
      </c>
      <c r="M137" s="373"/>
      <c r="N137" s="375"/>
      <c r="V137" s="361"/>
      <c r="W137" s="367"/>
      <c r="AA137" s="335" t="s">
        <v>451</v>
      </c>
      <c r="AC137" s="367"/>
      <c r="AD137" s="384"/>
    </row>
    <row r="138" spans="1:30" s="332" customFormat="1" ht="33.75" x14ac:dyDescent="0.2">
      <c r="A138" s="372"/>
      <c r="B138" s="371" t="s">
        <v>5739</v>
      </c>
      <c r="C138" s="1065" t="s">
        <v>5740</v>
      </c>
      <c r="D138" s="1065"/>
      <c r="E138" s="1065"/>
      <c r="F138" s="373" t="s">
        <v>454</v>
      </c>
      <c r="G138" s="373" t="s">
        <v>670</v>
      </c>
      <c r="H138" s="373"/>
      <c r="I138" s="373" t="s">
        <v>670</v>
      </c>
      <c r="J138" s="374"/>
      <c r="K138" s="373"/>
      <c r="L138" s="374">
        <v>393.34</v>
      </c>
      <c r="M138" s="373"/>
      <c r="N138" s="375"/>
      <c r="V138" s="361"/>
      <c r="W138" s="367"/>
      <c r="AA138" s="335" t="s">
        <v>5740</v>
      </c>
      <c r="AC138" s="367"/>
      <c r="AD138" s="384"/>
    </row>
    <row r="139" spans="1:30" s="332" customFormat="1" ht="33.75" x14ac:dyDescent="0.2">
      <c r="A139" s="372"/>
      <c r="B139" s="371" t="s">
        <v>5741</v>
      </c>
      <c r="C139" s="1065" t="s">
        <v>5742</v>
      </c>
      <c r="D139" s="1065"/>
      <c r="E139" s="1065"/>
      <c r="F139" s="373" t="s">
        <v>454</v>
      </c>
      <c r="G139" s="373" t="s">
        <v>854</v>
      </c>
      <c r="H139" s="373"/>
      <c r="I139" s="373" t="s">
        <v>854</v>
      </c>
      <c r="J139" s="374"/>
      <c r="K139" s="373"/>
      <c r="L139" s="374">
        <v>181.2</v>
      </c>
      <c r="M139" s="373"/>
      <c r="N139" s="375"/>
      <c r="V139" s="361"/>
      <c r="W139" s="367"/>
      <c r="AA139" s="335" t="s">
        <v>5742</v>
      </c>
      <c r="AC139" s="367"/>
      <c r="AD139" s="384"/>
    </row>
    <row r="140" spans="1:30" s="332" customFormat="1" ht="12" x14ac:dyDescent="0.2">
      <c r="A140" s="379"/>
      <c r="B140" s="380"/>
      <c r="C140" s="1068" t="s">
        <v>459</v>
      </c>
      <c r="D140" s="1068"/>
      <c r="E140" s="1068"/>
      <c r="F140" s="364"/>
      <c r="G140" s="364"/>
      <c r="H140" s="364"/>
      <c r="I140" s="364"/>
      <c r="J140" s="365"/>
      <c r="K140" s="364"/>
      <c r="L140" s="365">
        <v>3571.22</v>
      </c>
      <c r="M140" s="376"/>
      <c r="N140" s="366"/>
      <c r="V140" s="361"/>
      <c r="W140" s="367"/>
      <c r="AC140" s="367" t="s">
        <v>459</v>
      </c>
      <c r="AD140" s="384"/>
    </row>
    <row r="141" spans="1:30" s="332" customFormat="1" ht="12" x14ac:dyDescent="0.2">
      <c r="A141" s="362" t="s">
        <v>509</v>
      </c>
      <c r="B141" s="363" t="s">
        <v>5844</v>
      </c>
      <c r="C141" s="1068" t="s">
        <v>5845</v>
      </c>
      <c r="D141" s="1068"/>
      <c r="E141" s="1068"/>
      <c r="F141" s="364" t="s">
        <v>644</v>
      </c>
      <c r="G141" s="364"/>
      <c r="H141" s="364"/>
      <c r="I141" s="364" t="s">
        <v>5846</v>
      </c>
      <c r="J141" s="365">
        <v>135.6</v>
      </c>
      <c r="K141" s="364"/>
      <c r="L141" s="365">
        <v>-650.88</v>
      </c>
      <c r="M141" s="364"/>
      <c r="N141" s="366"/>
      <c r="V141" s="361"/>
      <c r="W141" s="367" t="s">
        <v>5845</v>
      </c>
      <c r="AC141" s="367"/>
      <c r="AD141" s="384"/>
    </row>
    <row r="142" spans="1:30" s="332" customFormat="1" ht="12" x14ac:dyDescent="0.2">
      <c r="A142" s="379"/>
      <c r="B142" s="380"/>
      <c r="C142" s="340" t="s">
        <v>5756</v>
      </c>
      <c r="D142" s="385"/>
      <c r="E142" s="385"/>
      <c r="F142" s="386"/>
      <c r="G142" s="386"/>
      <c r="H142" s="386"/>
      <c r="I142" s="386"/>
      <c r="J142" s="387"/>
      <c r="K142" s="386"/>
      <c r="L142" s="387"/>
      <c r="M142" s="388"/>
      <c r="N142" s="389"/>
      <c r="V142" s="361"/>
      <c r="W142" s="367"/>
      <c r="AC142" s="367"/>
      <c r="AD142" s="384"/>
    </row>
    <row r="143" spans="1:30" s="332" customFormat="1" ht="12" x14ac:dyDescent="0.2">
      <c r="A143" s="362" t="s">
        <v>529</v>
      </c>
      <c r="B143" s="363" t="s">
        <v>5847</v>
      </c>
      <c r="C143" s="1068" t="s">
        <v>5848</v>
      </c>
      <c r="D143" s="1068"/>
      <c r="E143" s="1068"/>
      <c r="F143" s="364" t="s">
        <v>488</v>
      </c>
      <c r="G143" s="364"/>
      <c r="H143" s="364"/>
      <c r="I143" s="364" t="s">
        <v>5849</v>
      </c>
      <c r="J143" s="365">
        <v>146.25</v>
      </c>
      <c r="K143" s="364"/>
      <c r="L143" s="365">
        <v>-1404</v>
      </c>
      <c r="M143" s="364"/>
      <c r="N143" s="366"/>
      <c r="V143" s="361"/>
      <c r="W143" s="367" t="s">
        <v>5848</v>
      </c>
      <c r="AC143" s="367"/>
      <c r="AD143" s="384"/>
    </row>
    <row r="144" spans="1:30" s="332" customFormat="1" ht="12" x14ac:dyDescent="0.2">
      <c r="A144" s="379"/>
      <c r="B144" s="380"/>
      <c r="C144" s="340" t="s">
        <v>5756</v>
      </c>
      <c r="D144" s="385"/>
      <c r="E144" s="385"/>
      <c r="F144" s="386"/>
      <c r="G144" s="386"/>
      <c r="H144" s="386"/>
      <c r="I144" s="386"/>
      <c r="J144" s="387"/>
      <c r="K144" s="386"/>
      <c r="L144" s="387"/>
      <c r="M144" s="388"/>
      <c r="N144" s="389"/>
      <c r="V144" s="361"/>
      <c r="W144" s="367"/>
      <c r="AC144" s="367"/>
      <c r="AD144" s="384"/>
    </row>
    <row r="145" spans="1:33" s="332" customFormat="1" ht="33.75" x14ac:dyDescent="0.2">
      <c r="A145" s="362" t="s">
        <v>545</v>
      </c>
      <c r="B145" s="363" t="s">
        <v>5850</v>
      </c>
      <c r="C145" s="1068" t="s">
        <v>5851</v>
      </c>
      <c r="D145" s="1068"/>
      <c r="E145" s="1068"/>
      <c r="F145" s="364" t="s">
        <v>347</v>
      </c>
      <c r="G145" s="364"/>
      <c r="H145" s="364"/>
      <c r="I145" s="364" t="s">
        <v>1290</v>
      </c>
      <c r="J145" s="365">
        <v>100</v>
      </c>
      <c r="K145" s="364" t="s">
        <v>566</v>
      </c>
      <c r="L145" s="365">
        <v>1457.14</v>
      </c>
      <c r="M145" s="364" t="s">
        <v>2357</v>
      </c>
      <c r="N145" s="366">
        <v>13464</v>
      </c>
      <c r="V145" s="361"/>
      <c r="W145" s="367" t="s">
        <v>5851</v>
      </c>
      <c r="AC145" s="367"/>
      <c r="AD145" s="384"/>
    </row>
    <row r="146" spans="1:33" s="332" customFormat="1" ht="12" x14ac:dyDescent="0.2">
      <c r="A146" s="379"/>
      <c r="B146" s="380"/>
      <c r="C146" s="340" t="s">
        <v>462</v>
      </c>
      <c r="D146" s="385"/>
      <c r="E146" s="385"/>
      <c r="F146" s="386"/>
      <c r="G146" s="386"/>
      <c r="H146" s="386"/>
      <c r="I146" s="386"/>
      <c r="J146" s="387"/>
      <c r="K146" s="386"/>
      <c r="L146" s="387"/>
      <c r="M146" s="388"/>
      <c r="N146" s="389"/>
      <c r="V146" s="361"/>
      <c r="W146" s="367"/>
      <c r="AC146" s="367"/>
      <c r="AD146" s="384"/>
    </row>
    <row r="147" spans="1:33" s="332" customFormat="1" ht="12" x14ac:dyDescent="0.2">
      <c r="A147" s="368"/>
      <c r="B147" s="369"/>
      <c r="C147" s="1065" t="s">
        <v>5852</v>
      </c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72"/>
      <c r="V147" s="361"/>
      <c r="W147" s="367"/>
      <c r="AC147" s="367"/>
      <c r="AD147" s="384"/>
      <c r="AE147" s="335" t="s">
        <v>5852</v>
      </c>
    </row>
    <row r="148" spans="1:33" s="332" customFormat="1" ht="22.5" x14ac:dyDescent="0.2">
      <c r="A148" s="370"/>
      <c r="B148" s="371" t="s">
        <v>568</v>
      </c>
      <c r="C148" s="1065" t="s">
        <v>569</v>
      </c>
      <c r="D148" s="1065"/>
      <c r="E148" s="1065"/>
      <c r="F148" s="1065"/>
      <c r="G148" s="1065"/>
      <c r="H148" s="1065"/>
      <c r="I148" s="1065"/>
      <c r="J148" s="1065"/>
      <c r="K148" s="1065"/>
      <c r="L148" s="1065"/>
      <c r="M148" s="1065"/>
      <c r="N148" s="1072"/>
      <c r="V148" s="361"/>
      <c r="W148" s="367"/>
      <c r="Y148" s="335" t="s">
        <v>569</v>
      </c>
      <c r="AC148" s="367"/>
      <c r="AD148" s="384"/>
    </row>
    <row r="149" spans="1:33" s="332" customFormat="1" ht="1.5" customHeight="1" x14ac:dyDescent="0.2">
      <c r="A149" s="386"/>
      <c r="B149" s="380"/>
      <c r="C149" s="380"/>
      <c r="D149" s="380"/>
      <c r="E149" s="380"/>
      <c r="F149" s="386"/>
      <c r="G149" s="386"/>
      <c r="H149" s="386"/>
      <c r="I149" s="386"/>
      <c r="J149" s="390"/>
      <c r="K149" s="386"/>
      <c r="L149" s="390"/>
      <c r="M149" s="373"/>
      <c r="N149" s="390"/>
      <c r="V149" s="361"/>
      <c r="W149" s="367"/>
      <c r="AC149" s="367"/>
      <c r="AD149" s="384"/>
    </row>
    <row r="150" spans="1:33" s="332" customFormat="1" ht="12" x14ac:dyDescent="0.2">
      <c r="A150" s="391"/>
      <c r="B150" s="392"/>
      <c r="C150" s="1068" t="s">
        <v>4698</v>
      </c>
      <c r="D150" s="1068"/>
      <c r="E150" s="1068"/>
      <c r="F150" s="1068"/>
      <c r="G150" s="1068"/>
      <c r="H150" s="1068"/>
      <c r="I150" s="1068"/>
      <c r="J150" s="1068"/>
      <c r="K150" s="1068"/>
      <c r="L150" s="393"/>
      <c r="M150" s="394"/>
      <c r="N150" s="395"/>
      <c r="V150" s="361"/>
      <c r="W150" s="367"/>
      <c r="AC150" s="367"/>
      <c r="AD150" s="384"/>
      <c r="AF150" s="367" t="s">
        <v>4698</v>
      </c>
    </row>
    <row r="151" spans="1:33" s="332" customFormat="1" ht="12" x14ac:dyDescent="0.2">
      <c r="A151" s="396"/>
      <c r="B151" s="371"/>
      <c r="C151" s="1065" t="s">
        <v>512</v>
      </c>
      <c r="D151" s="1065"/>
      <c r="E151" s="1065"/>
      <c r="F151" s="1065"/>
      <c r="G151" s="1065"/>
      <c r="H151" s="1065"/>
      <c r="I151" s="1065"/>
      <c r="J151" s="1065"/>
      <c r="K151" s="1065"/>
      <c r="L151" s="397">
        <v>4686.0600000000004</v>
      </c>
      <c r="M151" s="398"/>
      <c r="N151" s="399"/>
      <c r="V151" s="361"/>
      <c r="W151" s="367"/>
      <c r="AC151" s="367"/>
      <c r="AD151" s="384"/>
      <c r="AF151" s="367"/>
      <c r="AG151" s="335" t="s">
        <v>512</v>
      </c>
    </row>
    <row r="152" spans="1:33" s="332" customFormat="1" ht="12" x14ac:dyDescent="0.2">
      <c r="A152" s="396"/>
      <c r="B152" s="371"/>
      <c r="C152" s="1065" t="s">
        <v>513</v>
      </c>
      <c r="D152" s="1065"/>
      <c r="E152" s="1065"/>
      <c r="F152" s="1065"/>
      <c r="G152" s="1065"/>
      <c r="H152" s="1065"/>
      <c r="I152" s="1065"/>
      <c r="J152" s="1065"/>
      <c r="K152" s="1065"/>
      <c r="L152" s="397"/>
      <c r="M152" s="398"/>
      <c r="N152" s="399"/>
      <c r="V152" s="361"/>
      <c r="W152" s="367"/>
      <c r="AC152" s="367"/>
      <c r="AD152" s="384"/>
      <c r="AF152" s="367"/>
      <c r="AG152" s="335" t="s">
        <v>513</v>
      </c>
    </row>
    <row r="153" spans="1:33" s="332" customFormat="1" ht="12" x14ac:dyDescent="0.2">
      <c r="A153" s="396"/>
      <c r="B153" s="371"/>
      <c r="C153" s="1065" t="s">
        <v>514</v>
      </c>
      <c r="D153" s="1065"/>
      <c r="E153" s="1065"/>
      <c r="F153" s="1065"/>
      <c r="G153" s="1065"/>
      <c r="H153" s="1065"/>
      <c r="I153" s="1065"/>
      <c r="J153" s="1065"/>
      <c r="K153" s="1065"/>
      <c r="L153" s="397">
        <v>714.2</v>
      </c>
      <c r="M153" s="398"/>
      <c r="N153" s="399"/>
      <c r="V153" s="361"/>
      <c r="W153" s="367"/>
      <c r="AC153" s="367"/>
      <c r="AD153" s="384"/>
      <c r="AF153" s="367"/>
      <c r="AG153" s="335" t="s">
        <v>514</v>
      </c>
    </row>
    <row r="154" spans="1:33" s="332" customFormat="1" ht="12" x14ac:dyDescent="0.2">
      <c r="A154" s="396"/>
      <c r="B154" s="371"/>
      <c r="C154" s="1065" t="s">
        <v>515</v>
      </c>
      <c r="D154" s="1065"/>
      <c r="E154" s="1065"/>
      <c r="F154" s="1065"/>
      <c r="G154" s="1065"/>
      <c r="H154" s="1065"/>
      <c r="I154" s="1065"/>
      <c r="J154" s="1065"/>
      <c r="K154" s="1065"/>
      <c r="L154" s="397">
        <v>867.26</v>
      </c>
      <c r="M154" s="398"/>
      <c r="N154" s="399"/>
      <c r="V154" s="361"/>
      <c r="W154" s="367"/>
      <c r="AC154" s="367"/>
      <c r="AD154" s="384"/>
      <c r="AF154" s="367"/>
      <c r="AG154" s="335" t="s">
        <v>515</v>
      </c>
    </row>
    <row r="155" spans="1:33" s="332" customFormat="1" ht="12" x14ac:dyDescent="0.2">
      <c r="A155" s="396"/>
      <c r="B155" s="371"/>
      <c r="C155" s="1065" t="s">
        <v>516</v>
      </c>
      <c r="D155" s="1065"/>
      <c r="E155" s="1065"/>
      <c r="F155" s="1065"/>
      <c r="G155" s="1065"/>
      <c r="H155" s="1065"/>
      <c r="I155" s="1065"/>
      <c r="J155" s="1065"/>
      <c r="K155" s="1065"/>
      <c r="L155" s="397">
        <v>97.55</v>
      </c>
      <c r="M155" s="398"/>
      <c r="N155" s="399"/>
      <c r="V155" s="361"/>
      <c r="W155" s="367"/>
      <c r="AC155" s="367"/>
      <c r="AD155" s="384"/>
      <c r="AF155" s="367"/>
      <c r="AG155" s="335" t="s">
        <v>516</v>
      </c>
    </row>
    <row r="156" spans="1:33" s="332" customFormat="1" ht="12" x14ac:dyDescent="0.2">
      <c r="A156" s="396"/>
      <c r="B156" s="371"/>
      <c r="C156" s="1065" t="s">
        <v>517</v>
      </c>
      <c r="D156" s="1065"/>
      <c r="E156" s="1065"/>
      <c r="F156" s="1065"/>
      <c r="G156" s="1065"/>
      <c r="H156" s="1065"/>
      <c r="I156" s="1065"/>
      <c r="J156" s="1065"/>
      <c r="K156" s="1065"/>
      <c r="L156" s="397">
        <v>3104.6</v>
      </c>
      <c r="M156" s="398"/>
      <c r="N156" s="399"/>
      <c r="V156" s="361"/>
      <c r="W156" s="367"/>
      <c r="AC156" s="367"/>
      <c r="AD156" s="384"/>
      <c r="AF156" s="367"/>
      <c r="AG156" s="335" t="s">
        <v>517</v>
      </c>
    </row>
    <row r="157" spans="1:33" s="332" customFormat="1" ht="12" x14ac:dyDescent="0.2">
      <c r="A157" s="396"/>
      <c r="B157" s="371"/>
      <c r="C157" s="1065" t="s">
        <v>518</v>
      </c>
      <c r="D157" s="1065"/>
      <c r="E157" s="1065"/>
      <c r="F157" s="1065"/>
      <c r="G157" s="1065"/>
      <c r="H157" s="1065"/>
      <c r="I157" s="1065"/>
      <c r="J157" s="1065"/>
      <c r="K157" s="1065"/>
      <c r="L157" s="397">
        <v>5781.93</v>
      </c>
      <c r="M157" s="398"/>
      <c r="N157" s="399"/>
      <c r="V157" s="361"/>
      <c r="W157" s="367"/>
      <c r="AC157" s="367"/>
      <c r="AD157" s="384"/>
      <c r="AF157" s="367"/>
      <c r="AG157" s="335" t="s">
        <v>518</v>
      </c>
    </row>
    <row r="158" spans="1:33" s="332" customFormat="1" ht="12" x14ac:dyDescent="0.2">
      <c r="A158" s="396"/>
      <c r="B158" s="371"/>
      <c r="C158" s="1065" t="s">
        <v>513</v>
      </c>
      <c r="D158" s="1065"/>
      <c r="E158" s="1065"/>
      <c r="F158" s="1065"/>
      <c r="G158" s="1065"/>
      <c r="H158" s="1065"/>
      <c r="I158" s="1065"/>
      <c r="J158" s="1065"/>
      <c r="K158" s="1065"/>
      <c r="L158" s="397"/>
      <c r="M158" s="398"/>
      <c r="N158" s="399"/>
      <c r="V158" s="361"/>
      <c r="W158" s="367"/>
      <c r="AC158" s="367"/>
      <c r="AD158" s="384"/>
      <c r="AF158" s="367"/>
      <c r="AG158" s="335" t="s">
        <v>513</v>
      </c>
    </row>
    <row r="159" spans="1:33" s="332" customFormat="1" ht="12" x14ac:dyDescent="0.2">
      <c r="A159" s="396"/>
      <c r="B159" s="371"/>
      <c r="C159" s="1065" t="s">
        <v>519</v>
      </c>
      <c r="D159" s="1065"/>
      <c r="E159" s="1065"/>
      <c r="F159" s="1065"/>
      <c r="G159" s="1065"/>
      <c r="H159" s="1065"/>
      <c r="I159" s="1065"/>
      <c r="J159" s="1065"/>
      <c r="K159" s="1065"/>
      <c r="L159" s="397">
        <v>714.2</v>
      </c>
      <c r="M159" s="398"/>
      <c r="N159" s="399"/>
      <c r="V159" s="361"/>
      <c r="W159" s="367"/>
      <c r="AC159" s="367"/>
      <c r="AD159" s="384"/>
      <c r="AF159" s="367"/>
      <c r="AG159" s="335" t="s">
        <v>519</v>
      </c>
    </row>
    <row r="160" spans="1:33" s="332" customFormat="1" ht="12" x14ac:dyDescent="0.2">
      <c r="A160" s="396"/>
      <c r="B160" s="371"/>
      <c r="C160" s="1065" t="s">
        <v>520</v>
      </c>
      <c r="D160" s="1065"/>
      <c r="E160" s="1065"/>
      <c r="F160" s="1065"/>
      <c r="G160" s="1065"/>
      <c r="H160" s="1065"/>
      <c r="I160" s="1065"/>
      <c r="J160" s="1065"/>
      <c r="K160" s="1065"/>
      <c r="L160" s="397">
        <v>867.26</v>
      </c>
      <c r="M160" s="398"/>
      <c r="N160" s="399"/>
      <c r="V160" s="361"/>
      <c r="W160" s="367"/>
      <c r="AC160" s="367"/>
      <c r="AD160" s="384"/>
      <c r="AF160" s="367"/>
      <c r="AG160" s="335" t="s">
        <v>520</v>
      </c>
    </row>
    <row r="161" spans="1:34" s="332" customFormat="1" ht="12" x14ac:dyDescent="0.2">
      <c r="A161" s="396"/>
      <c r="B161" s="371"/>
      <c r="C161" s="1065" t="s">
        <v>521</v>
      </c>
      <c r="D161" s="1065"/>
      <c r="E161" s="1065"/>
      <c r="F161" s="1065"/>
      <c r="G161" s="1065"/>
      <c r="H161" s="1065"/>
      <c r="I161" s="1065"/>
      <c r="J161" s="1065"/>
      <c r="K161" s="1065"/>
      <c r="L161" s="397">
        <v>3104.6</v>
      </c>
      <c r="M161" s="398"/>
      <c r="N161" s="399"/>
      <c r="V161" s="361"/>
      <c r="W161" s="367"/>
      <c r="AC161" s="367"/>
      <c r="AD161" s="384"/>
      <c r="AF161" s="367"/>
      <c r="AG161" s="335" t="s">
        <v>521</v>
      </c>
    </row>
    <row r="162" spans="1:34" s="332" customFormat="1" ht="12" x14ac:dyDescent="0.2">
      <c r="A162" s="396"/>
      <c r="B162" s="371"/>
      <c r="C162" s="1065" t="s">
        <v>522</v>
      </c>
      <c r="D162" s="1065"/>
      <c r="E162" s="1065"/>
      <c r="F162" s="1065"/>
      <c r="G162" s="1065"/>
      <c r="H162" s="1065"/>
      <c r="I162" s="1065"/>
      <c r="J162" s="1065"/>
      <c r="K162" s="1065"/>
      <c r="L162" s="397">
        <v>740.4</v>
      </c>
      <c r="M162" s="398"/>
      <c r="N162" s="399"/>
      <c r="V162" s="361"/>
      <c r="W162" s="367"/>
      <c r="AC162" s="367"/>
      <c r="AD162" s="384"/>
      <c r="AF162" s="367"/>
      <c r="AG162" s="335" t="s">
        <v>522</v>
      </c>
    </row>
    <row r="163" spans="1:34" s="332" customFormat="1" ht="12" x14ac:dyDescent="0.2">
      <c r="A163" s="396"/>
      <c r="B163" s="371"/>
      <c r="C163" s="1065" t="s">
        <v>523</v>
      </c>
      <c r="D163" s="1065"/>
      <c r="E163" s="1065"/>
      <c r="F163" s="1065"/>
      <c r="G163" s="1065"/>
      <c r="H163" s="1065"/>
      <c r="I163" s="1065"/>
      <c r="J163" s="1065"/>
      <c r="K163" s="1065"/>
      <c r="L163" s="397">
        <v>355.47</v>
      </c>
      <c r="M163" s="398"/>
      <c r="N163" s="399"/>
      <c r="V163" s="361"/>
      <c r="W163" s="367"/>
      <c r="AC163" s="367"/>
      <c r="AD163" s="384"/>
      <c r="AF163" s="367"/>
      <c r="AG163" s="335" t="s">
        <v>523</v>
      </c>
    </row>
    <row r="164" spans="1:34" s="332" customFormat="1" ht="12" x14ac:dyDescent="0.2">
      <c r="A164" s="396"/>
      <c r="B164" s="371"/>
      <c r="C164" s="1065" t="s">
        <v>524</v>
      </c>
      <c r="D164" s="1065"/>
      <c r="E164" s="1065"/>
      <c r="F164" s="1065"/>
      <c r="G164" s="1065"/>
      <c r="H164" s="1065"/>
      <c r="I164" s="1065"/>
      <c r="J164" s="1065"/>
      <c r="K164" s="1065"/>
      <c r="L164" s="397">
        <v>811.75</v>
      </c>
      <c r="M164" s="398"/>
      <c r="N164" s="399"/>
      <c r="V164" s="361"/>
      <c r="W164" s="367"/>
      <c r="AC164" s="367"/>
      <c r="AD164" s="384"/>
      <c r="AF164" s="367"/>
      <c r="AG164" s="335" t="s">
        <v>524</v>
      </c>
    </row>
    <row r="165" spans="1:34" s="332" customFormat="1" ht="12" x14ac:dyDescent="0.2">
      <c r="A165" s="396"/>
      <c r="B165" s="371"/>
      <c r="C165" s="1065" t="s">
        <v>525</v>
      </c>
      <c r="D165" s="1065"/>
      <c r="E165" s="1065"/>
      <c r="F165" s="1065"/>
      <c r="G165" s="1065"/>
      <c r="H165" s="1065"/>
      <c r="I165" s="1065"/>
      <c r="J165" s="1065"/>
      <c r="K165" s="1065"/>
      <c r="L165" s="397">
        <v>740.4</v>
      </c>
      <c r="M165" s="398"/>
      <c r="N165" s="399"/>
      <c r="V165" s="361"/>
      <c r="W165" s="367"/>
      <c r="AC165" s="367"/>
      <c r="AD165" s="384"/>
      <c r="AF165" s="367"/>
      <c r="AG165" s="335" t="s">
        <v>525</v>
      </c>
    </row>
    <row r="166" spans="1:34" s="332" customFormat="1" ht="12" x14ac:dyDescent="0.2">
      <c r="A166" s="396"/>
      <c r="B166" s="371"/>
      <c r="C166" s="1065" t="s">
        <v>526</v>
      </c>
      <c r="D166" s="1065"/>
      <c r="E166" s="1065"/>
      <c r="F166" s="1065"/>
      <c r="G166" s="1065"/>
      <c r="H166" s="1065"/>
      <c r="I166" s="1065"/>
      <c r="J166" s="1065"/>
      <c r="K166" s="1065"/>
      <c r="L166" s="397">
        <v>355.47</v>
      </c>
      <c r="M166" s="398"/>
      <c r="N166" s="399"/>
      <c r="V166" s="361"/>
      <c r="W166" s="367"/>
      <c r="AC166" s="367"/>
      <c r="AD166" s="384"/>
      <c r="AF166" s="367"/>
      <c r="AG166" s="335" t="s">
        <v>526</v>
      </c>
    </row>
    <row r="167" spans="1:34" s="332" customFormat="1" ht="12" x14ac:dyDescent="0.2">
      <c r="A167" s="396"/>
      <c r="B167" s="390"/>
      <c r="C167" s="1067" t="s">
        <v>4699</v>
      </c>
      <c r="D167" s="1067"/>
      <c r="E167" s="1067"/>
      <c r="F167" s="1067"/>
      <c r="G167" s="1067"/>
      <c r="H167" s="1067"/>
      <c r="I167" s="1067"/>
      <c r="J167" s="1067"/>
      <c r="K167" s="1067"/>
      <c r="L167" s="400">
        <v>5781.93</v>
      </c>
      <c r="M167" s="401"/>
      <c r="N167" s="402"/>
      <c r="V167" s="361"/>
      <c r="W167" s="367"/>
      <c r="AC167" s="367"/>
      <c r="AD167" s="384"/>
      <c r="AF167" s="367"/>
      <c r="AH167" s="367" t="s">
        <v>4699</v>
      </c>
    </row>
    <row r="168" spans="1:34" s="332" customFormat="1" ht="12" x14ac:dyDescent="0.2">
      <c r="A168" s="396"/>
      <c r="B168" s="371"/>
      <c r="C168" s="1065" t="s">
        <v>513</v>
      </c>
      <c r="D168" s="1065"/>
      <c r="E168" s="1065"/>
      <c r="F168" s="1065"/>
      <c r="G168" s="1065"/>
      <c r="H168" s="1065"/>
      <c r="I168" s="1065"/>
      <c r="J168" s="1065"/>
      <c r="K168" s="1065"/>
      <c r="L168" s="397"/>
      <c r="M168" s="398"/>
      <c r="N168" s="399"/>
      <c r="V168" s="361"/>
      <c r="W168" s="367"/>
      <c r="AC168" s="367"/>
      <c r="AD168" s="384"/>
      <c r="AF168" s="367"/>
      <c r="AG168" s="335" t="s">
        <v>513</v>
      </c>
      <c r="AH168" s="367"/>
    </row>
    <row r="169" spans="1:34" s="332" customFormat="1" ht="12" x14ac:dyDescent="0.2">
      <c r="A169" s="396"/>
      <c r="B169" s="371"/>
      <c r="C169" s="1065" t="s">
        <v>615</v>
      </c>
      <c r="D169" s="1065"/>
      <c r="E169" s="1065"/>
      <c r="F169" s="1065"/>
      <c r="G169" s="1065"/>
      <c r="H169" s="1065"/>
      <c r="I169" s="1065"/>
      <c r="J169" s="1065"/>
      <c r="K169" s="1065"/>
      <c r="L169" s="397">
        <v>1457.14</v>
      </c>
      <c r="M169" s="398"/>
      <c r="N169" s="399"/>
      <c r="V169" s="361"/>
      <c r="W169" s="367"/>
      <c r="AC169" s="367"/>
      <c r="AD169" s="384"/>
      <c r="AF169" s="367"/>
      <c r="AG169" s="335" t="s">
        <v>615</v>
      </c>
      <c r="AH169" s="367"/>
    </row>
    <row r="170" spans="1:34" s="332" customFormat="1" ht="12" x14ac:dyDescent="0.2">
      <c r="A170" s="1195" t="s">
        <v>5853</v>
      </c>
      <c r="B170" s="1196"/>
      <c r="C170" s="1196"/>
      <c r="D170" s="1196"/>
      <c r="E170" s="1196"/>
      <c r="F170" s="1196"/>
      <c r="G170" s="1196"/>
      <c r="H170" s="1196"/>
      <c r="I170" s="1196"/>
      <c r="J170" s="1196"/>
      <c r="K170" s="1196"/>
      <c r="L170" s="1196"/>
      <c r="M170" s="1196"/>
      <c r="N170" s="1197"/>
      <c r="V170" s="361" t="s">
        <v>5853</v>
      </c>
      <c r="W170" s="367"/>
      <c r="AC170" s="367"/>
      <c r="AD170" s="384"/>
      <c r="AF170" s="367"/>
      <c r="AH170" s="367"/>
    </row>
    <row r="171" spans="1:34" s="332" customFormat="1" ht="22.5" x14ac:dyDescent="0.2">
      <c r="A171" s="362" t="s">
        <v>562</v>
      </c>
      <c r="B171" s="363" t="s">
        <v>5854</v>
      </c>
      <c r="C171" s="1068" t="s">
        <v>5855</v>
      </c>
      <c r="D171" s="1068"/>
      <c r="E171" s="1068"/>
      <c r="F171" s="364" t="s">
        <v>1017</v>
      </c>
      <c r="G171" s="364"/>
      <c r="H171" s="364"/>
      <c r="I171" s="364" t="s">
        <v>423</v>
      </c>
      <c r="J171" s="365"/>
      <c r="K171" s="364"/>
      <c r="L171" s="365"/>
      <c r="M171" s="364"/>
      <c r="N171" s="366"/>
      <c r="V171" s="361"/>
      <c r="W171" s="367" t="s">
        <v>5855</v>
      </c>
      <c r="AC171" s="367"/>
      <c r="AD171" s="384"/>
      <c r="AF171" s="367"/>
      <c r="AH171" s="367"/>
    </row>
    <row r="172" spans="1:34" s="332" customFormat="1" ht="33.75" x14ac:dyDescent="0.2">
      <c r="A172" s="370"/>
      <c r="B172" s="371" t="s">
        <v>430</v>
      </c>
      <c r="C172" s="1065" t="s">
        <v>431</v>
      </c>
      <c r="D172" s="1065"/>
      <c r="E172" s="1065"/>
      <c r="F172" s="1065"/>
      <c r="G172" s="1065"/>
      <c r="H172" s="1065"/>
      <c r="I172" s="1065"/>
      <c r="J172" s="1065"/>
      <c r="K172" s="1065"/>
      <c r="L172" s="1065"/>
      <c r="M172" s="1065"/>
      <c r="N172" s="1072"/>
      <c r="V172" s="361"/>
      <c r="W172" s="367"/>
      <c r="Y172" s="335" t="s">
        <v>431</v>
      </c>
      <c r="AC172" s="367"/>
      <c r="AD172" s="384"/>
      <c r="AF172" s="367"/>
      <c r="AH172" s="367"/>
    </row>
    <row r="173" spans="1:34" s="332" customFormat="1" ht="12" x14ac:dyDescent="0.2">
      <c r="A173" s="372"/>
      <c r="B173" s="371" t="s">
        <v>423</v>
      </c>
      <c r="C173" s="1065" t="s">
        <v>432</v>
      </c>
      <c r="D173" s="1065"/>
      <c r="E173" s="1065"/>
      <c r="F173" s="373"/>
      <c r="G173" s="373"/>
      <c r="H173" s="373"/>
      <c r="I173" s="373"/>
      <c r="J173" s="374">
        <v>104.05</v>
      </c>
      <c r="K173" s="373" t="s">
        <v>436</v>
      </c>
      <c r="L173" s="374">
        <v>130.06</v>
      </c>
      <c r="M173" s="373"/>
      <c r="N173" s="375"/>
      <c r="V173" s="361"/>
      <c r="W173" s="367"/>
      <c r="Z173" s="335" t="s">
        <v>432</v>
      </c>
      <c r="AC173" s="367"/>
      <c r="AD173" s="384"/>
      <c r="AF173" s="367"/>
      <c r="AH173" s="367"/>
    </row>
    <row r="174" spans="1:34" s="332" customFormat="1" ht="12" x14ac:dyDescent="0.2">
      <c r="A174" s="372"/>
      <c r="B174" s="371" t="s">
        <v>434</v>
      </c>
      <c r="C174" s="1065" t="s">
        <v>435</v>
      </c>
      <c r="D174" s="1065"/>
      <c r="E174" s="1065"/>
      <c r="F174" s="373"/>
      <c r="G174" s="373"/>
      <c r="H174" s="373"/>
      <c r="I174" s="373"/>
      <c r="J174" s="374">
        <v>21.79</v>
      </c>
      <c r="K174" s="373" t="s">
        <v>436</v>
      </c>
      <c r="L174" s="374">
        <v>27.24</v>
      </c>
      <c r="M174" s="373"/>
      <c r="N174" s="375"/>
      <c r="V174" s="361"/>
      <c r="W174" s="367"/>
      <c r="Z174" s="335" t="s">
        <v>435</v>
      </c>
      <c r="AC174" s="367"/>
      <c r="AD174" s="384"/>
      <c r="AF174" s="367"/>
      <c r="AH174" s="367"/>
    </row>
    <row r="175" spans="1:34" s="332" customFormat="1" ht="12" x14ac:dyDescent="0.2">
      <c r="A175" s="372"/>
      <c r="B175" s="371" t="s">
        <v>437</v>
      </c>
      <c r="C175" s="1065" t="s">
        <v>438</v>
      </c>
      <c r="D175" s="1065"/>
      <c r="E175" s="1065"/>
      <c r="F175" s="373"/>
      <c r="G175" s="373"/>
      <c r="H175" s="373"/>
      <c r="I175" s="373"/>
      <c r="J175" s="374">
        <v>1.92</v>
      </c>
      <c r="K175" s="373" t="s">
        <v>436</v>
      </c>
      <c r="L175" s="374">
        <v>2.4</v>
      </c>
      <c r="M175" s="373"/>
      <c r="N175" s="375"/>
      <c r="V175" s="361"/>
      <c r="W175" s="367"/>
      <c r="Z175" s="335" t="s">
        <v>438</v>
      </c>
      <c r="AC175" s="367"/>
      <c r="AD175" s="384"/>
      <c r="AF175" s="367"/>
      <c r="AH175" s="367"/>
    </row>
    <row r="176" spans="1:34" s="332" customFormat="1" ht="12" x14ac:dyDescent="0.2">
      <c r="A176" s="372"/>
      <c r="B176" s="371" t="s">
        <v>439</v>
      </c>
      <c r="C176" s="1065" t="s">
        <v>440</v>
      </c>
      <c r="D176" s="1065"/>
      <c r="E176" s="1065"/>
      <c r="F176" s="373"/>
      <c r="G176" s="373"/>
      <c r="H176" s="373"/>
      <c r="I176" s="373"/>
      <c r="J176" s="374">
        <v>366.04</v>
      </c>
      <c r="K176" s="373"/>
      <c r="L176" s="374">
        <v>366.04</v>
      </c>
      <c r="M176" s="373"/>
      <c r="N176" s="375"/>
      <c r="V176" s="361"/>
      <c r="W176" s="367"/>
      <c r="Z176" s="335" t="s">
        <v>440</v>
      </c>
      <c r="AC176" s="367"/>
      <c r="AD176" s="384"/>
      <c r="AF176" s="367"/>
      <c r="AH176" s="367"/>
    </row>
    <row r="177" spans="1:35" s="332" customFormat="1" ht="12" x14ac:dyDescent="0.2">
      <c r="A177" s="368"/>
      <c r="B177" s="381" t="s">
        <v>5856</v>
      </c>
      <c r="C177" s="1076" t="s">
        <v>5857</v>
      </c>
      <c r="D177" s="1076"/>
      <c r="E177" s="1076"/>
      <c r="F177" s="382" t="s">
        <v>1017</v>
      </c>
      <c r="G177" s="382" t="s">
        <v>423</v>
      </c>
      <c r="H177" s="382"/>
      <c r="I177" s="382" t="s">
        <v>423</v>
      </c>
      <c r="J177" s="371"/>
      <c r="K177" s="373"/>
      <c r="L177" s="374"/>
      <c r="M177" s="373"/>
      <c r="N177" s="383"/>
      <c r="V177" s="361"/>
      <c r="W177" s="367"/>
      <c r="AC177" s="367"/>
      <c r="AD177" s="384" t="s">
        <v>5857</v>
      </c>
      <c r="AF177" s="367"/>
      <c r="AH177" s="367"/>
    </row>
    <row r="178" spans="1:35" s="332" customFormat="1" ht="12" x14ac:dyDescent="0.2">
      <c r="A178" s="372"/>
      <c r="B178" s="371"/>
      <c r="C178" s="1065" t="s">
        <v>443</v>
      </c>
      <c r="D178" s="1065"/>
      <c r="E178" s="1065"/>
      <c r="F178" s="373" t="s">
        <v>444</v>
      </c>
      <c r="G178" s="373" t="s">
        <v>2552</v>
      </c>
      <c r="H178" s="373" t="s">
        <v>436</v>
      </c>
      <c r="I178" s="373" t="s">
        <v>570</v>
      </c>
      <c r="J178" s="374"/>
      <c r="K178" s="373"/>
      <c r="L178" s="374"/>
      <c r="M178" s="373"/>
      <c r="N178" s="375"/>
      <c r="V178" s="361"/>
      <c r="W178" s="367"/>
      <c r="AA178" s="335" t="s">
        <v>443</v>
      </c>
      <c r="AC178" s="367"/>
      <c r="AD178" s="384"/>
      <c r="AF178" s="367"/>
      <c r="AH178" s="367"/>
    </row>
    <row r="179" spans="1:35" s="332" customFormat="1" ht="12" x14ac:dyDescent="0.2">
      <c r="A179" s="372"/>
      <c r="B179" s="371"/>
      <c r="C179" s="1065" t="s">
        <v>447</v>
      </c>
      <c r="D179" s="1065"/>
      <c r="E179" s="1065"/>
      <c r="F179" s="373" t="s">
        <v>444</v>
      </c>
      <c r="G179" s="373" t="s">
        <v>2548</v>
      </c>
      <c r="H179" s="373" t="s">
        <v>436</v>
      </c>
      <c r="I179" s="373" t="s">
        <v>2696</v>
      </c>
      <c r="J179" s="374"/>
      <c r="K179" s="373"/>
      <c r="L179" s="374"/>
      <c r="M179" s="373"/>
      <c r="N179" s="375"/>
      <c r="V179" s="361"/>
      <c r="W179" s="367"/>
      <c r="AA179" s="335" t="s">
        <v>447</v>
      </c>
      <c r="AC179" s="367"/>
      <c r="AD179" s="384"/>
      <c r="AF179" s="367"/>
      <c r="AH179" s="367"/>
    </row>
    <row r="180" spans="1:35" s="332" customFormat="1" ht="12" x14ac:dyDescent="0.2">
      <c r="A180" s="372"/>
      <c r="B180" s="371"/>
      <c r="C180" s="1077" t="s">
        <v>450</v>
      </c>
      <c r="D180" s="1077"/>
      <c r="E180" s="1077"/>
      <c r="F180" s="376"/>
      <c r="G180" s="376"/>
      <c r="H180" s="376"/>
      <c r="I180" s="376"/>
      <c r="J180" s="377">
        <v>491.88</v>
      </c>
      <c r="K180" s="376"/>
      <c r="L180" s="377">
        <v>523.34</v>
      </c>
      <c r="M180" s="376"/>
      <c r="N180" s="378"/>
      <c r="V180" s="361"/>
      <c r="W180" s="367"/>
      <c r="AB180" s="335" t="s">
        <v>450</v>
      </c>
      <c r="AC180" s="367"/>
      <c r="AD180" s="384"/>
      <c r="AF180" s="367"/>
      <c r="AH180" s="367"/>
    </row>
    <row r="181" spans="1:35" s="332" customFormat="1" ht="12" x14ac:dyDescent="0.2">
      <c r="A181" s="372"/>
      <c r="B181" s="371"/>
      <c r="C181" s="1065" t="s">
        <v>451</v>
      </c>
      <c r="D181" s="1065"/>
      <c r="E181" s="1065"/>
      <c r="F181" s="373"/>
      <c r="G181" s="373"/>
      <c r="H181" s="373"/>
      <c r="I181" s="373"/>
      <c r="J181" s="374"/>
      <c r="K181" s="373"/>
      <c r="L181" s="374">
        <v>132.46</v>
      </c>
      <c r="M181" s="373"/>
      <c r="N181" s="375"/>
      <c r="V181" s="361"/>
      <c r="W181" s="367"/>
      <c r="AA181" s="335" t="s">
        <v>451</v>
      </c>
      <c r="AC181" s="367"/>
      <c r="AD181" s="384"/>
      <c r="AF181" s="367"/>
      <c r="AH181" s="367"/>
    </row>
    <row r="182" spans="1:35" s="332" customFormat="1" ht="45" x14ac:dyDescent="0.2">
      <c r="A182" s="372"/>
      <c r="B182" s="371" t="s">
        <v>2540</v>
      </c>
      <c r="C182" s="1065" t="s">
        <v>2541</v>
      </c>
      <c r="D182" s="1065"/>
      <c r="E182" s="1065"/>
      <c r="F182" s="373" t="s">
        <v>454</v>
      </c>
      <c r="G182" s="373" t="s">
        <v>1241</v>
      </c>
      <c r="H182" s="373"/>
      <c r="I182" s="373" t="s">
        <v>1241</v>
      </c>
      <c r="J182" s="374"/>
      <c r="K182" s="373"/>
      <c r="L182" s="374">
        <v>160.28</v>
      </c>
      <c r="M182" s="373"/>
      <c r="N182" s="375"/>
      <c r="V182" s="361"/>
      <c r="W182" s="367"/>
      <c r="AA182" s="335" t="s">
        <v>2541</v>
      </c>
      <c r="AC182" s="367"/>
      <c r="AD182" s="384"/>
      <c r="AF182" s="367"/>
      <c r="AH182" s="367"/>
    </row>
    <row r="183" spans="1:35" s="332" customFormat="1" ht="45" x14ac:dyDescent="0.2">
      <c r="A183" s="372"/>
      <c r="B183" s="371" t="s">
        <v>2542</v>
      </c>
      <c r="C183" s="1065" t="s">
        <v>2543</v>
      </c>
      <c r="D183" s="1065"/>
      <c r="E183" s="1065"/>
      <c r="F183" s="373" t="s">
        <v>454</v>
      </c>
      <c r="G183" s="373" t="s">
        <v>974</v>
      </c>
      <c r="H183" s="373"/>
      <c r="I183" s="373" t="s">
        <v>974</v>
      </c>
      <c r="J183" s="374"/>
      <c r="K183" s="373"/>
      <c r="L183" s="374">
        <v>95.37</v>
      </c>
      <c r="M183" s="373"/>
      <c r="N183" s="375"/>
      <c r="V183" s="361"/>
      <c r="W183" s="367"/>
      <c r="AA183" s="335" t="s">
        <v>2543</v>
      </c>
      <c r="AC183" s="367"/>
      <c r="AD183" s="384"/>
      <c r="AF183" s="367"/>
      <c r="AH183" s="367"/>
    </row>
    <row r="184" spans="1:35" s="332" customFormat="1" ht="12" x14ac:dyDescent="0.2">
      <c r="A184" s="379"/>
      <c r="B184" s="380"/>
      <c r="C184" s="1068" t="s">
        <v>459</v>
      </c>
      <c r="D184" s="1068"/>
      <c r="E184" s="1068"/>
      <c r="F184" s="364"/>
      <c r="G184" s="364"/>
      <c r="H184" s="364"/>
      <c r="I184" s="364"/>
      <c r="J184" s="365"/>
      <c r="K184" s="364"/>
      <c r="L184" s="365">
        <v>778.99</v>
      </c>
      <c r="M184" s="376"/>
      <c r="N184" s="366"/>
      <c r="V184" s="361"/>
      <c r="W184" s="367"/>
      <c r="AC184" s="367" t="s">
        <v>459</v>
      </c>
      <c r="AD184" s="384"/>
      <c r="AF184" s="367"/>
      <c r="AH184" s="367"/>
    </row>
    <row r="185" spans="1:35" s="332" customFormat="1" ht="33.75" x14ac:dyDescent="0.2">
      <c r="A185" s="362" t="s">
        <v>5858</v>
      </c>
      <c r="B185" s="363" t="s">
        <v>5859</v>
      </c>
      <c r="C185" s="1068" t="s">
        <v>5860</v>
      </c>
      <c r="D185" s="1068"/>
      <c r="E185" s="1068"/>
      <c r="F185" s="364" t="s">
        <v>877</v>
      </c>
      <c r="G185" s="364"/>
      <c r="H185" s="364"/>
      <c r="I185" s="364" t="s">
        <v>423</v>
      </c>
      <c r="J185" s="365">
        <v>145433.32999999999</v>
      </c>
      <c r="K185" s="364" t="s">
        <v>5861</v>
      </c>
      <c r="L185" s="365">
        <v>30563.31</v>
      </c>
      <c r="M185" s="364" t="s">
        <v>1362</v>
      </c>
      <c r="N185" s="366">
        <v>151594</v>
      </c>
      <c r="V185" s="361"/>
      <c r="W185" s="367" t="s">
        <v>5860</v>
      </c>
      <c r="AC185" s="367"/>
      <c r="AD185" s="384"/>
      <c r="AF185" s="367"/>
      <c r="AH185" s="367"/>
    </row>
    <row r="186" spans="1:35" s="332" customFormat="1" ht="12" x14ac:dyDescent="0.2">
      <c r="A186" s="379"/>
      <c r="B186" s="380"/>
      <c r="C186" s="340" t="s">
        <v>1363</v>
      </c>
      <c r="D186" s="385"/>
      <c r="E186" s="385"/>
      <c r="F186" s="386"/>
      <c r="G186" s="386"/>
      <c r="H186" s="386"/>
      <c r="I186" s="386"/>
      <c r="J186" s="387"/>
      <c r="K186" s="386"/>
      <c r="L186" s="387"/>
      <c r="M186" s="388"/>
      <c r="N186" s="389"/>
      <c r="V186" s="361"/>
      <c r="W186" s="367"/>
      <c r="AC186" s="367"/>
      <c r="AD186" s="384"/>
      <c r="AF186" s="367"/>
      <c r="AH186" s="367"/>
    </row>
    <row r="187" spans="1:35" s="332" customFormat="1" ht="12" x14ac:dyDescent="0.2">
      <c r="A187" s="368"/>
      <c r="B187" s="369"/>
      <c r="C187" s="1065" t="s">
        <v>5862</v>
      </c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72"/>
      <c r="V187" s="361"/>
      <c r="W187" s="367"/>
      <c r="AC187" s="367"/>
      <c r="AD187" s="384"/>
      <c r="AE187" s="335" t="s">
        <v>5862</v>
      </c>
      <c r="AF187" s="367"/>
      <c r="AH187" s="367"/>
    </row>
    <row r="188" spans="1:35" s="332" customFormat="1" ht="22.5" x14ac:dyDescent="0.2">
      <c r="A188" s="370"/>
      <c r="B188" s="371" t="s">
        <v>1365</v>
      </c>
      <c r="C188" s="1065" t="s">
        <v>1366</v>
      </c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72"/>
      <c r="V188" s="361"/>
      <c r="W188" s="367"/>
      <c r="Y188" s="335" t="s">
        <v>1366</v>
      </c>
      <c r="AC188" s="367"/>
      <c r="AD188" s="384"/>
      <c r="AF188" s="367"/>
      <c r="AH188" s="367"/>
    </row>
    <row r="189" spans="1:35" s="332" customFormat="1" ht="22.5" x14ac:dyDescent="0.2">
      <c r="A189" s="370"/>
      <c r="B189" s="371" t="s">
        <v>5863</v>
      </c>
      <c r="C189" s="1065" t="s">
        <v>5864</v>
      </c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72"/>
      <c r="V189" s="361"/>
      <c r="W189" s="367"/>
      <c r="Y189" s="335" t="s">
        <v>5864</v>
      </c>
      <c r="AC189" s="367"/>
      <c r="AD189" s="384"/>
      <c r="AF189" s="367"/>
      <c r="AH189" s="367"/>
    </row>
    <row r="190" spans="1:35" s="332" customFormat="1" ht="12" x14ac:dyDescent="0.2">
      <c r="A190" s="1192" t="s">
        <v>2525</v>
      </c>
      <c r="B190" s="1193"/>
      <c r="C190" s="1193"/>
      <c r="D190" s="1193"/>
      <c r="E190" s="1193"/>
      <c r="F190" s="1193"/>
      <c r="G190" s="1193"/>
      <c r="H190" s="1193"/>
      <c r="I190" s="1193"/>
      <c r="J190" s="1193"/>
      <c r="K190" s="1193"/>
      <c r="L190" s="1193"/>
      <c r="M190" s="1193"/>
      <c r="N190" s="1194"/>
      <c r="V190" s="361"/>
      <c r="W190" s="367"/>
      <c r="AC190" s="367"/>
      <c r="AD190" s="384"/>
      <c r="AF190" s="367"/>
      <c r="AH190" s="367"/>
      <c r="AI190" s="367" t="s">
        <v>2525</v>
      </c>
    </row>
    <row r="191" spans="1:35" s="332" customFormat="1" ht="33.75" x14ac:dyDescent="0.2">
      <c r="A191" s="362" t="s">
        <v>577</v>
      </c>
      <c r="B191" s="363" t="s">
        <v>5865</v>
      </c>
      <c r="C191" s="1068" t="s">
        <v>5866</v>
      </c>
      <c r="D191" s="1068"/>
      <c r="E191" s="1068"/>
      <c r="F191" s="364" t="s">
        <v>1026</v>
      </c>
      <c r="G191" s="364"/>
      <c r="H191" s="364"/>
      <c r="I191" s="364" t="s">
        <v>757</v>
      </c>
      <c r="J191" s="365"/>
      <c r="K191" s="364"/>
      <c r="L191" s="365"/>
      <c r="M191" s="364"/>
      <c r="N191" s="366"/>
      <c r="V191" s="361"/>
      <c r="W191" s="367" t="s">
        <v>5866</v>
      </c>
      <c r="AC191" s="367"/>
      <c r="AD191" s="384"/>
      <c r="AF191" s="367"/>
      <c r="AH191" s="367"/>
      <c r="AI191" s="367"/>
    </row>
    <row r="192" spans="1:35" s="332" customFormat="1" ht="12" x14ac:dyDescent="0.2">
      <c r="A192" s="368"/>
      <c r="B192" s="369"/>
      <c r="C192" s="1065" t="s">
        <v>4675</v>
      </c>
      <c r="D192" s="1065"/>
      <c r="E192" s="1065"/>
      <c r="F192" s="1065"/>
      <c r="G192" s="1065"/>
      <c r="H192" s="1065"/>
      <c r="I192" s="1065"/>
      <c r="J192" s="1065"/>
      <c r="K192" s="1065"/>
      <c r="L192" s="1065"/>
      <c r="M192" s="1065"/>
      <c r="N192" s="1072"/>
      <c r="V192" s="361"/>
      <c r="W192" s="367"/>
      <c r="X192" s="335" t="s">
        <v>4675</v>
      </c>
      <c r="AC192" s="367"/>
      <c r="AD192" s="384"/>
      <c r="AF192" s="367"/>
      <c r="AH192" s="367"/>
      <c r="AI192" s="367"/>
    </row>
    <row r="193" spans="1:35" s="332" customFormat="1" ht="33.75" x14ac:dyDescent="0.2">
      <c r="A193" s="370"/>
      <c r="B193" s="371" t="s">
        <v>430</v>
      </c>
      <c r="C193" s="1065" t="s">
        <v>431</v>
      </c>
      <c r="D193" s="1065"/>
      <c r="E193" s="1065"/>
      <c r="F193" s="1065"/>
      <c r="G193" s="1065"/>
      <c r="H193" s="1065"/>
      <c r="I193" s="1065"/>
      <c r="J193" s="1065"/>
      <c r="K193" s="1065"/>
      <c r="L193" s="1065"/>
      <c r="M193" s="1065"/>
      <c r="N193" s="1072"/>
      <c r="V193" s="361"/>
      <c r="W193" s="367"/>
      <c r="Y193" s="335" t="s">
        <v>431</v>
      </c>
      <c r="AC193" s="367"/>
      <c r="AD193" s="384"/>
      <c r="AF193" s="367"/>
      <c r="AH193" s="367"/>
      <c r="AI193" s="367"/>
    </row>
    <row r="194" spans="1:35" s="332" customFormat="1" ht="12" x14ac:dyDescent="0.2">
      <c r="A194" s="372"/>
      <c r="B194" s="371" t="s">
        <v>423</v>
      </c>
      <c r="C194" s="1065" t="s">
        <v>432</v>
      </c>
      <c r="D194" s="1065"/>
      <c r="E194" s="1065"/>
      <c r="F194" s="373"/>
      <c r="G194" s="373"/>
      <c r="H194" s="373"/>
      <c r="I194" s="373"/>
      <c r="J194" s="374">
        <v>9.0399999999999991</v>
      </c>
      <c r="K194" s="373" t="s">
        <v>436</v>
      </c>
      <c r="L194" s="374">
        <v>5.65</v>
      </c>
      <c r="M194" s="373"/>
      <c r="N194" s="375"/>
      <c r="V194" s="361"/>
      <c r="W194" s="367"/>
      <c r="Z194" s="335" t="s">
        <v>432</v>
      </c>
      <c r="AC194" s="367"/>
      <c r="AD194" s="384"/>
      <c r="AF194" s="367"/>
      <c r="AH194" s="367"/>
      <c r="AI194" s="367"/>
    </row>
    <row r="195" spans="1:35" s="332" customFormat="1" ht="12" x14ac:dyDescent="0.2">
      <c r="A195" s="368"/>
      <c r="B195" s="381" t="s">
        <v>5867</v>
      </c>
      <c r="C195" s="1076" t="s">
        <v>5868</v>
      </c>
      <c r="D195" s="1076"/>
      <c r="E195" s="1076"/>
      <c r="F195" s="382" t="s">
        <v>1003</v>
      </c>
      <c r="G195" s="382" t="s">
        <v>716</v>
      </c>
      <c r="H195" s="382"/>
      <c r="I195" s="382" t="s">
        <v>544</v>
      </c>
      <c r="J195" s="371"/>
      <c r="K195" s="373"/>
      <c r="L195" s="374"/>
      <c r="M195" s="373"/>
      <c r="N195" s="383"/>
      <c r="V195" s="361"/>
      <c r="W195" s="367"/>
      <c r="AC195" s="367"/>
      <c r="AD195" s="384" t="s">
        <v>5868</v>
      </c>
      <c r="AF195" s="367"/>
      <c r="AH195" s="367"/>
      <c r="AI195" s="367"/>
    </row>
    <row r="196" spans="1:35" s="332" customFormat="1" ht="12" x14ac:dyDescent="0.2">
      <c r="A196" s="372"/>
      <c r="B196" s="371"/>
      <c r="C196" s="1065" t="s">
        <v>443</v>
      </c>
      <c r="D196" s="1065"/>
      <c r="E196" s="1065"/>
      <c r="F196" s="373" t="s">
        <v>444</v>
      </c>
      <c r="G196" s="373" t="s">
        <v>566</v>
      </c>
      <c r="H196" s="373" t="s">
        <v>436</v>
      </c>
      <c r="I196" s="373" t="s">
        <v>5869</v>
      </c>
      <c r="J196" s="374"/>
      <c r="K196" s="373"/>
      <c r="L196" s="374"/>
      <c r="M196" s="373"/>
      <c r="N196" s="375"/>
      <c r="V196" s="361"/>
      <c r="W196" s="367"/>
      <c r="AA196" s="335" t="s">
        <v>443</v>
      </c>
      <c r="AC196" s="367"/>
      <c r="AD196" s="384"/>
      <c r="AF196" s="367"/>
      <c r="AH196" s="367"/>
      <c r="AI196" s="367"/>
    </row>
    <row r="197" spans="1:35" s="332" customFormat="1" ht="12" x14ac:dyDescent="0.2">
      <c r="A197" s="372"/>
      <c r="B197" s="371"/>
      <c r="C197" s="1077" t="s">
        <v>450</v>
      </c>
      <c r="D197" s="1077"/>
      <c r="E197" s="1077"/>
      <c r="F197" s="376"/>
      <c r="G197" s="376"/>
      <c r="H197" s="376"/>
      <c r="I197" s="376"/>
      <c r="J197" s="377">
        <v>9.0399999999999991</v>
      </c>
      <c r="K197" s="376"/>
      <c r="L197" s="377">
        <v>5.65</v>
      </c>
      <c r="M197" s="376"/>
      <c r="N197" s="378"/>
      <c r="V197" s="361"/>
      <c r="W197" s="367"/>
      <c r="AB197" s="335" t="s">
        <v>450</v>
      </c>
      <c r="AC197" s="367"/>
      <c r="AD197" s="384"/>
      <c r="AF197" s="367"/>
      <c r="AH197" s="367"/>
      <c r="AI197" s="367"/>
    </row>
    <row r="198" spans="1:35" s="332" customFormat="1" ht="12" x14ac:dyDescent="0.2">
      <c r="A198" s="372"/>
      <c r="B198" s="371"/>
      <c r="C198" s="1065" t="s">
        <v>451</v>
      </c>
      <c r="D198" s="1065"/>
      <c r="E198" s="1065"/>
      <c r="F198" s="373"/>
      <c r="G198" s="373"/>
      <c r="H198" s="373"/>
      <c r="I198" s="373"/>
      <c r="J198" s="374"/>
      <c r="K198" s="373"/>
      <c r="L198" s="374">
        <v>5.65</v>
      </c>
      <c r="M198" s="373"/>
      <c r="N198" s="375"/>
      <c r="V198" s="361"/>
      <c r="W198" s="367"/>
      <c r="AA198" s="335" t="s">
        <v>451</v>
      </c>
      <c r="AC198" s="367"/>
      <c r="AD198" s="384"/>
      <c r="AF198" s="367"/>
      <c r="AH198" s="367"/>
      <c r="AI198" s="367"/>
    </row>
    <row r="199" spans="1:35" s="332" customFormat="1" ht="22.5" x14ac:dyDescent="0.2">
      <c r="A199" s="372"/>
      <c r="B199" s="371" t="s">
        <v>4990</v>
      </c>
      <c r="C199" s="1065" t="s">
        <v>4991</v>
      </c>
      <c r="D199" s="1065"/>
      <c r="E199" s="1065"/>
      <c r="F199" s="373" t="s">
        <v>454</v>
      </c>
      <c r="G199" s="373" t="s">
        <v>1754</v>
      </c>
      <c r="H199" s="373"/>
      <c r="I199" s="373" t="s">
        <v>1754</v>
      </c>
      <c r="J199" s="374"/>
      <c r="K199" s="373"/>
      <c r="L199" s="374">
        <v>6.61</v>
      </c>
      <c r="M199" s="373"/>
      <c r="N199" s="375"/>
      <c r="V199" s="361"/>
      <c r="W199" s="367"/>
      <c r="AA199" s="335" t="s">
        <v>4991</v>
      </c>
      <c r="AC199" s="367"/>
      <c r="AD199" s="384"/>
      <c r="AF199" s="367"/>
      <c r="AH199" s="367"/>
      <c r="AI199" s="367"/>
    </row>
    <row r="200" spans="1:35" s="332" customFormat="1" ht="22.5" x14ac:dyDescent="0.2">
      <c r="A200" s="372"/>
      <c r="B200" s="371" t="s">
        <v>4992</v>
      </c>
      <c r="C200" s="1065" t="s">
        <v>4993</v>
      </c>
      <c r="D200" s="1065"/>
      <c r="E200" s="1065"/>
      <c r="F200" s="373" t="s">
        <v>454</v>
      </c>
      <c r="G200" s="373" t="s">
        <v>980</v>
      </c>
      <c r="H200" s="373"/>
      <c r="I200" s="373" t="s">
        <v>980</v>
      </c>
      <c r="J200" s="374"/>
      <c r="K200" s="373"/>
      <c r="L200" s="374">
        <v>4.18</v>
      </c>
      <c r="M200" s="373"/>
      <c r="N200" s="375"/>
      <c r="V200" s="361"/>
      <c r="W200" s="367"/>
      <c r="AA200" s="335" t="s">
        <v>4993</v>
      </c>
      <c r="AC200" s="367"/>
      <c r="AD200" s="384"/>
      <c r="AF200" s="367"/>
      <c r="AH200" s="367"/>
      <c r="AI200" s="367"/>
    </row>
    <row r="201" spans="1:35" s="332" customFormat="1" ht="12" x14ac:dyDescent="0.2">
      <c r="A201" s="379"/>
      <c r="B201" s="380"/>
      <c r="C201" s="1068" t="s">
        <v>459</v>
      </c>
      <c r="D201" s="1068"/>
      <c r="E201" s="1068"/>
      <c r="F201" s="364"/>
      <c r="G201" s="364"/>
      <c r="H201" s="364"/>
      <c r="I201" s="364"/>
      <c r="J201" s="365"/>
      <c r="K201" s="364"/>
      <c r="L201" s="365">
        <v>16.440000000000001</v>
      </c>
      <c r="M201" s="376"/>
      <c r="N201" s="366"/>
      <c r="V201" s="361"/>
      <c r="W201" s="367"/>
      <c r="AC201" s="367" t="s">
        <v>459</v>
      </c>
      <c r="AD201" s="384"/>
      <c r="AF201" s="367"/>
      <c r="AH201" s="367"/>
      <c r="AI201" s="367"/>
    </row>
    <row r="202" spans="1:35" s="332" customFormat="1" ht="56.25" x14ac:dyDescent="0.2">
      <c r="A202" s="362" t="s">
        <v>581</v>
      </c>
      <c r="B202" s="363" t="s">
        <v>5870</v>
      </c>
      <c r="C202" s="1068" t="s">
        <v>5871</v>
      </c>
      <c r="D202" s="1068"/>
      <c r="E202" s="1068"/>
      <c r="F202" s="364" t="s">
        <v>1003</v>
      </c>
      <c r="G202" s="364"/>
      <c r="H202" s="364"/>
      <c r="I202" s="364" t="s">
        <v>544</v>
      </c>
      <c r="J202" s="365">
        <v>63.66</v>
      </c>
      <c r="K202" s="364"/>
      <c r="L202" s="365">
        <v>3246.66</v>
      </c>
      <c r="M202" s="364"/>
      <c r="N202" s="366"/>
      <c r="V202" s="361"/>
      <c r="W202" s="367" t="s">
        <v>5871</v>
      </c>
      <c r="AC202" s="367"/>
      <c r="AD202" s="384"/>
      <c r="AF202" s="367"/>
      <c r="AH202" s="367"/>
      <c r="AI202" s="367"/>
    </row>
    <row r="203" spans="1:35" s="332" customFormat="1" ht="12" x14ac:dyDescent="0.2">
      <c r="A203" s="379"/>
      <c r="B203" s="380"/>
      <c r="C203" s="340" t="s">
        <v>462</v>
      </c>
      <c r="D203" s="385"/>
      <c r="E203" s="385"/>
      <c r="F203" s="386"/>
      <c r="G203" s="386"/>
      <c r="H203" s="386"/>
      <c r="I203" s="386"/>
      <c r="J203" s="387"/>
      <c r="K203" s="386"/>
      <c r="L203" s="387"/>
      <c r="M203" s="388"/>
      <c r="N203" s="389"/>
      <c r="V203" s="361"/>
      <c r="W203" s="367"/>
      <c r="AC203" s="367"/>
      <c r="AD203" s="384"/>
      <c r="AF203" s="367"/>
      <c r="AH203" s="367"/>
      <c r="AI203" s="367"/>
    </row>
    <row r="204" spans="1:35" s="332" customFormat="1" ht="56.25" x14ac:dyDescent="0.2">
      <c r="A204" s="362" t="s">
        <v>586</v>
      </c>
      <c r="B204" s="363" t="s">
        <v>5872</v>
      </c>
      <c r="C204" s="1068" t="s">
        <v>5873</v>
      </c>
      <c r="D204" s="1068"/>
      <c r="E204" s="1068"/>
      <c r="F204" s="364" t="s">
        <v>1017</v>
      </c>
      <c r="G204" s="364"/>
      <c r="H204" s="364"/>
      <c r="I204" s="364" t="s">
        <v>476</v>
      </c>
      <c r="J204" s="365"/>
      <c r="K204" s="364"/>
      <c r="L204" s="365"/>
      <c r="M204" s="364"/>
      <c r="N204" s="366"/>
      <c r="V204" s="361"/>
      <c r="W204" s="367" t="s">
        <v>5873</v>
      </c>
      <c r="AC204" s="367"/>
      <c r="AD204" s="384"/>
      <c r="AF204" s="367"/>
      <c r="AH204" s="367"/>
      <c r="AI204" s="367"/>
    </row>
    <row r="205" spans="1:35" s="332" customFormat="1" ht="33.75" x14ac:dyDescent="0.2">
      <c r="A205" s="370"/>
      <c r="B205" s="371" t="s">
        <v>430</v>
      </c>
      <c r="C205" s="1065" t="s">
        <v>431</v>
      </c>
      <c r="D205" s="1065"/>
      <c r="E205" s="1065"/>
      <c r="F205" s="1065"/>
      <c r="G205" s="1065"/>
      <c r="H205" s="1065"/>
      <c r="I205" s="1065"/>
      <c r="J205" s="1065"/>
      <c r="K205" s="1065"/>
      <c r="L205" s="1065"/>
      <c r="M205" s="1065"/>
      <c r="N205" s="1072"/>
      <c r="V205" s="361"/>
      <c r="W205" s="367"/>
      <c r="Y205" s="335" t="s">
        <v>431</v>
      </c>
      <c r="AC205" s="367"/>
      <c r="AD205" s="384"/>
      <c r="AF205" s="367"/>
      <c r="AH205" s="367"/>
      <c r="AI205" s="367"/>
    </row>
    <row r="206" spans="1:35" s="332" customFormat="1" ht="12" x14ac:dyDescent="0.2">
      <c r="A206" s="372"/>
      <c r="B206" s="371" t="s">
        <v>423</v>
      </c>
      <c r="C206" s="1065" t="s">
        <v>432</v>
      </c>
      <c r="D206" s="1065"/>
      <c r="E206" s="1065"/>
      <c r="F206" s="373"/>
      <c r="G206" s="373"/>
      <c r="H206" s="373"/>
      <c r="I206" s="373"/>
      <c r="J206" s="374">
        <v>3.03</v>
      </c>
      <c r="K206" s="373" t="s">
        <v>436</v>
      </c>
      <c r="L206" s="374">
        <v>22.73</v>
      </c>
      <c r="M206" s="373"/>
      <c r="N206" s="375"/>
      <c r="V206" s="361"/>
      <c r="W206" s="367"/>
      <c r="Z206" s="335" t="s">
        <v>432</v>
      </c>
      <c r="AC206" s="367"/>
      <c r="AD206" s="384"/>
      <c r="AF206" s="367"/>
      <c r="AH206" s="367"/>
      <c r="AI206" s="367"/>
    </row>
    <row r="207" spans="1:35" s="332" customFormat="1" ht="12" x14ac:dyDescent="0.2">
      <c r="A207" s="372"/>
      <c r="B207" s="371" t="s">
        <v>434</v>
      </c>
      <c r="C207" s="1065" t="s">
        <v>435</v>
      </c>
      <c r="D207" s="1065"/>
      <c r="E207" s="1065"/>
      <c r="F207" s="373"/>
      <c r="G207" s="373"/>
      <c r="H207" s="373"/>
      <c r="I207" s="373"/>
      <c r="J207" s="374">
        <v>0.49</v>
      </c>
      <c r="K207" s="373" t="s">
        <v>436</v>
      </c>
      <c r="L207" s="374">
        <v>3.68</v>
      </c>
      <c r="M207" s="373"/>
      <c r="N207" s="375"/>
      <c r="V207" s="361"/>
      <c r="W207" s="367"/>
      <c r="Z207" s="335" t="s">
        <v>435</v>
      </c>
      <c r="AC207" s="367"/>
      <c r="AD207" s="384"/>
      <c r="AF207" s="367"/>
      <c r="AH207" s="367"/>
      <c r="AI207" s="367"/>
    </row>
    <row r="208" spans="1:35" s="332" customFormat="1" ht="12" x14ac:dyDescent="0.2">
      <c r="A208" s="372"/>
      <c r="B208" s="371" t="s">
        <v>439</v>
      </c>
      <c r="C208" s="1065" t="s">
        <v>440</v>
      </c>
      <c r="D208" s="1065"/>
      <c r="E208" s="1065"/>
      <c r="F208" s="373"/>
      <c r="G208" s="373"/>
      <c r="H208" s="373"/>
      <c r="I208" s="373"/>
      <c r="J208" s="374">
        <v>0.78</v>
      </c>
      <c r="K208" s="373"/>
      <c r="L208" s="374">
        <v>4.68</v>
      </c>
      <c r="M208" s="373"/>
      <c r="N208" s="375"/>
      <c r="V208" s="361"/>
      <c r="W208" s="367"/>
      <c r="Z208" s="335" t="s">
        <v>440</v>
      </c>
      <c r="AC208" s="367"/>
      <c r="AD208" s="384"/>
      <c r="AF208" s="367"/>
      <c r="AH208" s="367"/>
      <c r="AI208" s="367"/>
    </row>
    <row r="209" spans="1:35" s="332" customFormat="1" ht="22.5" x14ac:dyDescent="0.2">
      <c r="A209" s="368"/>
      <c r="B209" s="381" t="s">
        <v>5874</v>
      </c>
      <c r="C209" s="1076" t="s">
        <v>5875</v>
      </c>
      <c r="D209" s="1076"/>
      <c r="E209" s="1076"/>
      <c r="F209" s="382" t="s">
        <v>1017</v>
      </c>
      <c r="G209" s="382" t="s">
        <v>423</v>
      </c>
      <c r="H209" s="382"/>
      <c r="I209" s="382" t="s">
        <v>476</v>
      </c>
      <c r="J209" s="371"/>
      <c r="K209" s="373"/>
      <c r="L209" s="374"/>
      <c r="M209" s="373"/>
      <c r="N209" s="383"/>
      <c r="V209" s="361"/>
      <c r="W209" s="367"/>
      <c r="AC209" s="367"/>
      <c r="AD209" s="384" t="s">
        <v>5875</v>
      </c>
      <c r="AF209" s="367"/>
      <c r="AH209" s="367"/>
      <c r="AI209" s="367"/>
    </row>
    <row r="210" spans="1:35" s="332" customFormat="1" ht="12" x14ac:dyDescent="0.2">
      <c r="A210" s="372"/>
      <c r="B210" s="371"/>
      <c r="C210" s="1065" t="s">
        <v>443</v>
      </c>
      <c r="D210" s="1065"/>
      <c r="E210" s="1065"/>
      <c r="F210" s="373" t="s">
        <v>444</v>
      </c>
      <c r="G210" s="373" t="s">
        <v>765</v>
      </c>
      <c r="H210" s="373" t="s">
        <v>436</v>
      </c>
      <c r="I210" s="373" t="s">
        <v>5876</v>
      </c>
      <c r="J210" s="374"/>
      <c r="K210" s="373"/>
      <c r="L210" s="374"/>
      <c r="M210" s="373"/>
      <c r="N210" s="375"/>
      <c r="V210" s="361"/>
      <c r="W210" s="367"/>
      <c r="AA210" s="335" t="s">
        <v>443</v>
      </c>
      <c r="AC210" s="367"/>
      <c r="AD210" s="384"/>
      <c r="AF210" s="367"/>
      <c r="AH210" s="367"/>
      <c r="AI210" s="367"/>
    </row>
    <row r="211" spans="1:35" s="332" customFormat="1" ht="12" x14ac:dyDescent="0.2">
      <c r="A211" s="372"/>
      <c r="B211" s="371"/>
      <c r="C211" s="1077" t="s">
        <v>450</v>
      </c>
      <c r="D211" s="1077"/>
      <c r="E211" s="1077"/>
      <c r="F211" s="376"/>
      <c r="G211" s="376"/>
      <c r="H211" s="376"/>
      <c r="I211" s="376"/>
      <c r="J211" s="377">
        <v>4.3</v>
      </c>
      <c r="K211" s="376"/>
      <c r="L211" s="377">
        <v>31.09</v>
      </c>
      <c r="M211" s="376"/>
      <c r="N211" s="378"/>
      <c r="V211" s="361"/>
      <c r="W211" s="367"/>
      <c r="AB211" s="335" t="s">
        <v>450</v>
      </c>
      <c r="AC211" s="367"/>
      <c r="AD211" s="384"/>
      <c r="AF211" s="367"/>
      <c r="AH211" s="367"/>
      <c r="AI211" s="367"/>
    </row>
    <row r="212" spans="1:35" s="332" customFormat="1" ht="12" x14ac:dyDescent="0.2">
      <c r="A212" s="372"/>
      <c r="B212" s="371"/>
      <c r="C212" s="1065" t="s">
        <v>451</v>
      </c>
      <c r="D212" s="1065"/>
      <c r="E212" s="1065"/>
      <c r="F212" s="373"/>
      <c r="G212" s="373"/>
      <c r="H212" s="373"/>
      <c r="I212" s="373"/>
      <c r="J212" s="374"/>
      <c r="K212" s="373"/>
      <c r="L212" s="374">
        <v>22.73</v>
      </c>
      <c r="M212" s="373"/>
      <c r="N212" s="375"/>
      <c r="V212" s="361"/>
      <c r="W212" s="367"/>
      <c r="AA212" s="335" t="s">
        <v>451</v>
      </c>
      <c r="AC212" s="367"/>
      <c r="AD212" s="384"/>
      <c r="AF212" s="367"/>
      <c r="AH212" s="367"/>
      <c r="AI212" s="367"/>
    </row>
    <row r="213" spans="1:35" s="332" customFormat="1" ht="22.5" x14ac:dyDescent="0.2">
      <c r="A213" s="372"/>
      <c r="B213" s="371" t="s">
        <v>4990</v>
      </c>
      <c r="C213" s="1065" t="s">
        <v>4991</v>
      </c>
      <c r="D213" s="1065"/>
      <c r="E213" s="1065"/>
      <c r="F213" s="373" t="s">
        <v>454</v>
      </c>
      <c r="G213" s="373" t="s">
        <v>1754</v>
      </c>
      <c r="H213" s="373"/>
      <c r="I213" s="373" t="s">
        <v>1754</v>
      </c>
      <c r="J213" s="374"/>
      <c r="K213" s="373"/>
      <c r="L213" s="374">
        <v>26.59</v>
      </c>
      <c r="M213" s="373"/>
      <c r="N213" s="375"/>
      <c r="V213" s="361"/>
      <c r="W213" s="367"/>
      <c r="AA213" s="335" t="s">
        <v>4991</v>
      </c>
      <c r="AC213" s="367"/>
      <c r="AD213" s="384"/>
      <c r="AF213" s="367"/>
      <c r="AH213" s="367"/>
      <c r="AI213" s="367"/>
    </row>
    <row r="214" spans="1:35" s="332" customFormat="1" ht="22.5" x14ac:dyDescent="0.2">
      <c r="A214" s="372"/>
      <c r="B214" s="371" t="s">
        <v>4992</v>
      </c>
      <c r="C214" s="1065" t="s">
        <v>4993</v>
      </c>
      <c r="D214" s="1065"/>
      <c r="E214" s="1065"/>
      <c r="F214" s="373" t="s">
        <v>454</v>
      </c>
      <c r="G214" s="373" t="s">
        <v>980</v>
      </c>
      <c r="H214" s="373"/>
      <c r="I214" s="373" t="s">
        <v>980</v>
      </c>
      <c r="J214" s="374"/>
      <c r="K214" s="373"/>
      <c r="L214" s="374">
        <v>16.82</v>
      </c>
      <c r="M214" s="373"/>
      <c r="N214" s="375"/>
      <c r="V214" s="361"/>
      <c r="W214" s="367"/>
      <c r="AA214" s="335" t="s">
        <v>4993</v>
      </c>
      <c r="AC214" s="367"/>
      <c r="AD214" s="384"/>
      <c r="AF214" s="367"/>
      <c r="AH214" s="367"/>
      <c r="AI214" s="367"/>
    </row>
    <row r="215" spans="1:35" s="332" customFormat="1" ht="12" x14ac:dyDescent="0.2">
      <c r="A215" s="379"/>
      <c r="B215" s="380"/>
      <c r="C215" s="1068" t="s">
        <v>459</v>
      </c>
      <c r="D215" s="1068"/>
      <c r="E215" s="1068"/>
      <c r="F215" s="364"/>
      <c r="G215" s="364"/>
      <c r="H215" s="364"/>
      <c r="I215" s="364"/>
      <c r="J215" s="365"/>
      <c r="K215" s="364"/>
      <c r="L215" s="365">
        <v>74.5</v>
      </c>
      <c r="M215" s="376"/>
      <c r="N215" s="366"/>
      <c r="V215" s="361"/>
      <c r="W215" s="367"/>
      <c r="AC215" s="367" t="s">
        <v>459</v>
      </c>
      <c r="AD215" s="384"/>
      <c r="AF215" s="367"/>
      <c r="AH215" s="367"/>
      <c r="AI215" s="367"/>
    </row>
    <row r="216" spans="1:35" s="332" customFormat="1" ht="33.75" x14ac:dyDescent="0.2">
      <c r="A216" s="362" t="s">
        <v>592</v>
      </c>
      <c r="B216" s="363" t="s">
        <v>5877</v>
      </c>
      <c r="C216" s="1068" t="s">
        <v>5878</v>
      </c>
      <c r="D216" s="1068"/>
      <c r="E216" s="1068"/>
      <c r="F216" s="364" t="s">
        <v>1017</v>
      </c>
      <c r="G216" s="364"/>
      <c r="H216" s="364"/>
      <c r="I216" s="364" t="s">
        <v>476</v>
      </c>
      <c r="J216" s="365">
        <v>82.2</v>
      </c>
      <c r="K216" s="364"/>
      <c r="L216" s="365">
        <v>493.2</v>
      </c>
      <c r="M216" s="364"/>
      <c r="N216" s="366"/>
      <c r="V216" s="361"/>
      <c r="W216" s="367" t="s">
        <v>5878</v>
      </c>
      <c r="AC216" s="367"/>
      <c r="AD216" s="384"/>
      <c r="AF216" s="367"/>
      <c r="AH216" s="367"/>
      <c r="AI216" s="367"/>
    </row>
    <row r="217" spans="1:35" s="332" customFormat="1" ht="12" x14ac:dyDescent="0.2">
      <c r="A217" s="379"/>
      <c r="B217" s="380"/>
      <c r="C217" s="340" t="s">
        <v>462</v>
      </c>
      <c r="D217" s="385"/>
      <c r="E217" s="385"/>
      <c r="F217" s="386"/>
      <c r="G217" s="386"/>
      <c r="H217" s="386"/>
      <c r="I217" s="386"/>
      <c r="J217" s="387"/>
      <c r="K217" s="386"/>
      <c r="L217" s="387"/>
      <c r="M217" s="388"/>
      <c r="N217" s="389"/>
      <c r="V217" s="361"/>
      <c r="W217" s="367"/>
      <c r="AC217" s="367"/>
      <c r="AD217" s="384"/>
      <c r="AF217" s="367"/>
      <c r="AH217" s="367"/>
      <c r="AI217" s="367"/>
    </row>
    <row r="218" spans="1:35" s="332" customFormat="1" ht="90" x14ac:dyDescent="0.2">
      <c r="A218" s="362" t="s">
        <v>596</v>
      </c>
      <c r="B218" s="363" t="s">
        <v>5879</v>
      </c>
      <c r="C218" s="1068" t="s">
        <v>5880</v>
      </c>
      <c r="D218" s="1068"/>
      <c r="E218" s="1068"/>
      <c r="F218" s="364" t="s">
        <v>5881</v>
      </c>
      <c r="G218" s="364"/>
      <c r="H218" s="364"/>
      <c r="I218" s="364" t="s">
        <v>562</v>
      </c>
      <c r="J218" s="365"/>
      <c r="K218" s="364"/>
      <c r="L218" s="365"/>
      <c r="M218" s="364"/>
      <c r="N218" s="366"/>
      <c r="V218" s="361"/>
      <c r="W218" s="367" t="s">
        <v>5880</v>
      </c>
      <c r="AC218" s="367"/>
      <c r="AD218" s="384"/>
      <c r="AF218" s="367"/>
      <c r="AH218" s="367"/>
      <c r="AI218" s="367"/>
    </row>
    <row r="219" spans="1:35" s="332" customFormat="1" ht="33.75" x14ac:dyDescent="0.2">
      <c r="A219" s="370"/>
      <c r="B219" s="371" t="s">
        <v>430</v>
      </c>
      <c r="C219" s="1065" t="s">
        <v>431</v>
      </c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72"/>
      <c r="V219" s="361"/>
      <c r="W219" s="367"/>
      <c r="Y219" s="335" t="s">
        <v>431</v>
      </c>
      <c r="AC219" s="367"/>
      <c r="AD219" s="384"/>
      <c r="AF219" s="367"/>
      <c r="AH219" s="367"/>
      <c r="AI219" s="367"/>
    </row>
    <row r="220" spans="1:35" s="332" customFormat="1" ht="12" x14ac:dyDescent="0.2">
      <c r="A220" s="372"/>
      <c r="B220" s="371" t="s">
        <v>423</v>
      </c>
      <c r="C220" s="1065" t="s">
        <v>432</v>
      </c>
      <c r="D220" s="1065"/>
      <c r="E220" s="1065"/>
      <c r="F220" s="373"/>
      <c r="G220" s="373"/>
      <c r="H220" s="373"/>
      <c r="I220" s="373"/>
      <c r="J220" s="374">
        <v>5.4</v>
      </c>
      <c r="K220" s="373" t="s">
        <v>436</v>
      </c>
      <c r="L220" s="374">
        <v>87.75</v>
      </c>
      <c r="M220" s="373"/>
      <c r="N220" s="375"/>
      <c r="V220" s="361"/>
      <c r="W220" s="367"/>
      <c r="Z220" s="335" t="s">
        <v>432</v>
      </c>
      <c r="AC220" s="367"/>
      <c r="AD220" s="384"/>
      <c r="AF220" s="367"/>
      <c r="AH220" s="367"/>
      <c r="AI220" s="367"/>
    </row>
    <row r="221" spans="1:35" s="332" customFormat="1" ht="12" x14ac:dyDescent="0.2">
      <c r="A221" s="372"/>
      <c r="B221" s="371" t="s">
        <v>434</v>
      </c>
      <c r="C221" s="1065" t="s">
        <v>435</v>
      </c>
      <c r="D221" s="1065"/>
      <c r="E221" s="1065"/>
      <c r="F221" s="373"/>
      <c r="G221" s="373"/>
      <c r="H221" s="373"/>
      <c r="I221" s="373"/>
      <c r="J221" s="374">
        <v>1.8</v>
      </c>
      <c r="K221" s="373" t="s">
        <v>436</v>
      </c>
      <c r="L221" s="374">
        <v>29.25</v>
      </c>
      <c r="M221" s="373"/>
      <c r="N221" s="375"/>
      <c r="V221" s="361"/>
      <c r="W221" s="367"/>
      <c r="Z221" s="335" t="s">
        <v>435</v>
      </c>
      <c r="AC221" s="367"/>
      <c r="AD221" s="384"/>
      <c r="AF221" s="367"/>
      <c r="AH221" s="367"/>
      <c r="AI221" s="367"/>
    </row>
    <row r="222" spans="1:35" s="332" customFormat="1" ht="12" x14ac:dyDescent="0.2">
      <c r="A222" s="372"/>
      <c r="B222" s="371" t="s">
        <v>439</v>
      </c>
      <c r="C222" s="1065" t="s">
        <v>440</v>
      </c>
      <c r="D222" s="1065"/>
      <c r="E222" s="1065"/>
      <c r="F222" s="373"/>
      <c r="G222" s="373"/>
      <c r="H222" s="373"/>
      <c r="I222" s="373"/>
      <c r="J222" s="374">
        <v>1.61</v>
      </c>
      <c r="K222" s="373"/>
      <c r="L222" s="374">
        <v>20.93</v>
      </c>
      <c r="M222" s="373"/>
      <c r="N222" s="375"/>
      <c r="V222" s="361"/>
      <c r="W222" s="367"/>
      <c r="Z222" s="335" t="s">
        <v>440</v>
      </c>
      <c r="AC222" s="367"/>
      <c r="AD222" s="384"/>
      <c r="AF222" s="367"/>
      <c r="AH222" s="367"/>
      <c r="AI222" s="367"/>
    </row>
    <row r="223" spans="1:35" s="332" customFormat="1" ht="12" x14ac:dyDescent="0.2">
      <c r="A223" s="372"/>
      <c r="B223" s="371"/>
      <c r="C223" s="1065" t="s">
        <v>443</v>
      </c>
      <c r="D223" s="1065"/>
      <c r="E223" s="1065"/>
      <c r="F223" s="373" t="s">
        <v>444</v>
      </c>
      <c r="G223" s="373" t="s">
        <v>757</v>
      </c>
      <c r="H223" s="373" t="s">
        <v>436</v>
      </c>
      <c r="I223" s="373" t="s">
        <v>5882</v>
      </c>
      <c r="J223" s="374"/>
      <c r="K223" s="373"/>
      <c r="L223" s="374"/>
      <c r="M223" s="373"/>
      <c r="N223" s="375"/>
      <c r="V223" s="361"/>
      <c r="W223" s="367"/>
      <c r="AA223" s="335" t="s">
        <v>443</v>
      </c>
      <c r="AC223" s="367"/>
      <c r="AD223" s="384"/>
      <c r="AF223" s="367"/>
      <c r="AH223" s="367"/>
      <c r="AI223" s="367"/>
    </row>
    <row r="224" spans="1:35" s="332" customFormat="1" ht="12" x14ac:dyDescent="0.2">
      <c r="A224" s="372"/>
      <c r="B224" s="371"/>
      <c r="C224" s="1077" t="s">
        <v>450</v>
      </c>
      <c r="D224" s="1077"/>
      <c r="E224" s="1077"/>
      <c r="F224" s="376"/>
      <c r="G224" s="376"/>
      <c r="H224" s="376"/>
      <c r="I224" s="376"/>
      <c r="J224" s="377">
        <v>8.81</v>
      </c>
      <c r="K224" s="376"/>
      <c r="L224" s="377">
        <v>137.93</v>
      </c>
      <c r="M224" s="376"/>
      <c r="N224" s="378"/>
      <c r="V224" s="361"/>
      <c r="W224" s="367"/>
      <c r="AB224" s="335" t="s">
        <v>450</v>
      </c>
      <c r="AC224" s="367"/>
      <c r="AD224" s="384"/>
      <c r="AF224" s="367"/>
      <c r="AH224" s="367"/>
      <c r="AI224" s="367"/>
    </row>
    <row r="225" spans="1:35" s="332" customFormat="1" ht="12" x14ac:dyDescent="0.2">
      <c r="A225" s="372"/>
      <c r="B225" s="371"/>
      <c r="C225" s="1065" t="s">
        <v>451</v>
      </c>
      <c r="D225" s="1065"/>
      <c r="E225" s="1065"/>
      <c r="F225" s="373"/>
      <c r="G225" s="373"/>
      <c r="H225" s="373"/>
      <c r="I225" s="373"/>
      <c r="J225" s="374"/>
      <c r="K225" s="373"/>
      <c r="L225" s="374">
        <v>87.75</v>
      </c>
      <c r="M225" s="373"/>
      <c r="N225" s="375"/>
      <c r="V225" s="361"/>
      <c r="W225" s="367"/>
      <c r="AA225" s="335" t="s">
        <v>451</v>
      </c>
      <c r="AC225" s="367"/>
      <c r="AD225" s="384"/>
      <c r="AF225" s="367"/>
      <c r="AH225" s="367"/>
      <c r="AI225" s="367"/>
    </row>
    <row r="226" spans="1:35" s="332" customFormat="1" ht="22.5" x14ac:dyDescent="0.2">
      <c r="A226" s="372"/>
      <c r="B226" s="371" t="s">
        <v>5883</v>
      </c>
      <c r="C226" s="1065" t="s">
        <v>5884</v>
      </c>
      <c r="D226" s="1065"/>
      <c r="E226" s="1065"/>
      <c r="F226" s="373" t="s">
        <v>454</v>
      </c>
      <c r="G226" s="373" t="s">
        <v>670</v>
      </c>
      <c r="H226" s="373"/>
      <c r="I226" s="373" t="s">
        <v>670</v>
      </c>
      <c r="J226" s="374"/>
      <c r="K226" s="373"/>
      <c r="L226" s="374">
        <v>78.099999999999994</v>
      </c>
      <c r="M226" s="373"/>
      <c r="N226" s="375"/>
      <c r="V226" s="361"/>
      <c r="W226" s="367"/>
      <c r="AA226" s="335" t="s">
        <v>5884</v>
      </c>
      <c r="AC226" s="367"/>
      <c r="AD226" s="384"/>
      <c r="AF226" s="367"/>
      <c r="AH226" s="367"/>
      <c r="AI226" s="367"/>
    </row>
    <row r="227" spans="1:35" s="332" customFormat="1" ht="22.5" x14ac:dyDescent="0.2">
      <c r="A227" s="372"/>
      <c r="B227" s="371" t="s">
        <v>5885</v>
      </c>
      <c r="C227" s="1065" t="s">
        <v>5886</v>
      </c>
      <c r="D227" s="1065"/>
      <c r="E227" s="1065"/>
      <c r="F227" s="373" t="s">
        <v>454</v>
      </c>
      <c r="G227" s="373" t="s">
        <v>872</v>
      </c>
      <c r="H227" s="373"/>
      <c r="I227" s="373" t="s">
        <v>872</v>
      </c>
      <c r="J227" s="374"/>
      <c r="K227" s="373"/>
      <c r="L227" s="374">
        <v>39.49</v>
      </c>
      <c r="M227" s="373"/>
      <c r="N227" s="375"/>
      <c r="V227" s="361"/>
      <c r="W227" s="367"/>
      <c r="AA227" s="335" t="s">
        <v>5886</v>
      </c>
      <c r="AC227" s="367"/>
      <c r="AD227" s="384"/>
      <c r="AF227" s="367"/>
      <c r="AH227" s="367"/>
      <c r="AI227" s="367"/>
    </row>
    <row r="228" spans="1:35" s="332" customFormat="1" ht="12" x14ac:dyDescent="0.2">
      <c r="A228" s="379"/>
      <c r="B228" s="380"/>
      <c r="C228" s="1068" t="s">
        <v>459</v>
      </c>
      <c r="D228" s="1068"/>
      <c r="E228" s="1068"/>
      <c r="F228" s="364"/>
      <c r="G228" s="364"/>
      <c r="H228" s="364"/>
      <c r="I228" s="364"/>
      <c r="J228" s="365"/>
      <c r="K228" s="364"/>
      <c r="L228" s="365">
        <v>255.52</v>
      </c>
      <c r="M228" s="376"/>
      <c r="N228" s="366"/>
      <c r="V228" s="361"/>
      <c r="W228" s="367"/>
      <c r="AC228" s="367" t="s">
        <v>459</v>
      </c>
      <c r="AD228" s="384"/>
      <c r="AF228" s="367"/>
      <c r="AH228" s="367"/>
      <c r="AI228" s="367"/>
    </row>
    <row r="229" spans="1:35" s="332" customFormat="1" ht="56.25" x14ac:dyDescent="0.2">
      <c r="A229" s="362" t="s">
        <v>600</v>
      </c>
      <c r="B229" s="363" t="s">
        <v>5887</v>
      </c>
      <c r="C229" s="1068" t="s">
        <v>5888</v>
      </c>
      <c r="D229" s="1068"/>
      <c r="E229" s="1068"/>
      <c r="F229" s="364" t="s">
        <v>1026</v>
      </c>
      <c r="G229" s="364"/>
      <c r="H229" s="364"/>
      <c r="I229" s="364" t="s">
        <v>5889</v>
      </c>
      <c r="J229" s="365"/>
      <c r="K229" s="364"/>
      <c r="L229" s="365"/>
      <c r="M229" s="364"/>
      <c r="N229" s="366"/>
      <c r="V229" s="361"/>
      <c r="W229" s="367" t="s">
        <v>5888</v>
      </c>
      <c r="AC229" s="367"/>
      <c r="AD229" s="384"/>
      <c r="AF229" s="367"/>
      <c r="AH229" s="367"/>
      <c r="AI229" s="367"/>
    </row>
    <row r="230" spans="1:35" s="332" customFormat="1" ht="12" x14ac:dyDescent="0.2">
      <c r="A230" s="368"/>
      <c r="B230" s="369"/>
      <c r="C230" s="1065" t="s">
        <v>5890</v>
      </c>
      <c r="D230" s="1065"/>
      <c r="E230" s="1065"/>
      <c r="F230" s="1065"/>
      <c r="G230" s="1065"/>
      <c r="H230" s="1065"/>
      <c r="I230" s="1065"/>
      <c r="J230" s="1065"/>
      <c r="K230" s="1065"/>
      <c r="L230" s="1065"/>
      <c r="M230" s="1065"/>
      <c r="N230" s="1072"/>
      <c r="V230" s="361"/>
      <c r="W230" s="367"/>
      <c r="X230" s="335" t="s">
        <v>5890</v>
      </c>
      <c r="AC230" s="367"/>
      <c r="AD230" s="384"/>
      <c r="AF230" s="367"/>
      <c r="AH230" s="367"/>
      <c r="AI230" s="367"/>
    </row>
    <row r="231" spans="1:35" s="332" customFormat="1" ht="33.75" x14ac:dyDescent="0.2">
      <c r="A231" s="370"/>
      <c r="B231" s="371" t="s">
        <v>430</v>
      </c>
      <c r="C231" s="1065" t="s">
        <v>431</v>
      </c>
      <c r="D231" s="1065"/>
      <c r="E231" s="1065"/>
      <c r="F231" s="1065"/>
      <c r="G231" s="1065"/>
      <c r="H231" s="1065"/>
      <c r="I231" s="1065"/>
      <c r="J231" s="1065"/>
      <c r="K231" s="1065"/>
      <c r="L231" s="1065"/>
      <c r="M231" s="1065"/>
      <c r="N231" s="1072"/>
      <c r="V231" s="361"/>
      <c r="W231" s="367"/>
      <c r="Y231" s="335" t="s">
        <v>431</v>
      </c>
      <c r="AC231" s="367"/>
      <c r="AD231" s="384"/>
      <c r="AF231" s="367"/>
      <c r="AH231" s="367"/>
      <c r="AI231" s="367"/>
    </row>
    <row r="232" spans="1:35" s="332" customFormat="1" ht="12" x14ac:dyDescent="0.2">
      <c r="A232" s="372"/>
      <c r="B232" s="371" t="s">
        <v>423</v>
      </c>
      <c r="C232" s="1065" t="s">
        <v>432</v>
      </c>
      <c r="D232" s="1065"/>
      <c r="E232" s="1065"/>
      <c r="F232" s="373"/>
      <c r="G232" s="373"/>
      <c r="H232" s="373"/>
      <c r="I232" s="373"/>
      <c r="J232" s="374">
        <v>1.1499999999999999</v>
      </c>
      <c r="K232" s="373" t="s">
        <v>436</v>
      </c>
      <c r="L232" s="374">
        <v>0.74</v>
      </c>
      <c r="M232" s="373"/>
      <c r="N232" s="375"/>
      <c r="V232" s="361"/>
      <c r="W232" s="367"/>
      <c r="Z232" s="335" t="s">
        <v>432</v>
      </c>
      <c r="AC232" s="367"/>
      <c r="AD232" s="384"/>
      <c r="AF232" s="367"/>
      <c r="AH232" s="367"/>
      <c r="AI232" s="367"/>
    </row>
    <row r="233" spans="1:35" s="332" customFormat="1" ht="12" x14ac:dyDescent="0.2">
      <c r="A233" s="372"/>
      <c r="B233" s="371" t="s">
        <v>434</v>
      </c>
      <c r="C233" s="1065" t="s">
        <v>435</v>
      </c>
      <c r="D233" s="1065"/>
      <c r="E233" s="1065"/>
      <c r="F233" s="373"/>
      <c r="G233" s="373"/>
      <c r="H233" s="373"/>
      <c r="I233" s="373"/>
      <c r="J233" s="374">
        <v>9.1999999999999993</v>
      </c>
      <c r="K233" s="373" t="s">
        <v>436</v>
      </c>
      <c r="L233" s="374">
        <v>5.89</v>
      </c>
      <c r="M233" s="373"/>
      <c r="N233" s="375"/>
      <c r="V233" s="361"/>
      <c r="W233" s="367"/>
      <c r="Z233" s="335" t="s">
        <v>435</v>
      </c>
      <c r="AC233" s="367"/>
      <c r="AD233" s="384"/>
      <c r="AF233" s="367"/>
      <c r="AH233" s="367"/>
      <c r="AI233" s="367"/>
    </row>
    <row r="234" spans="1:35" s="332" customFormat="1" ht="12" x14ac:dyDescent="0.2">
      <c r="A234" s="372"/>
      <c r="B234" s="371" t="s">
        <v>437</v>
      </c>
      <c r="C234" s="1065" t="s">
        <v>438</v>
      </c>
      <c r="D234" s="1065"/>
      <c r="E234" s="1065"/>
      <c r="F234" s="373"/>
      <c r="G234" s="373"/>
      <c r="H234" s="373"/>
      <c r="I234" s="373"/>
      <c r="J234" s="374">
        <v>0.87</v>
      </c>
      <c r="K234" s="373" t="s">
        <v>436</v>
      </c>
      <c r="L234" s="374">
        <v>0.56000000000000005</v>
      </c>
      <c r="M234" s="373"/>
      <c r="N234" s="375"/>
      <c r="V234" s="361"/>
      <c r="W234" s="367"/>
      <c r="Z234" s="335" t="s">
        <v>438</v>
      </c>
      <c r="AC234" s="367"/>
      <c r="AD234" s="384"/>
      <c r="AF234" s="367"/>
      <c r="AH234" s="367"/>
      <c r="AI234" s="367"/>
    </row>
    <row r="235" spans="1:35" s="332" customFormat="1" ht="12" x14ac:dyDescent="0.2">
      <c r="A235" s="372"/>
      <c r="B235" s="371"/>
      <c r="C235" s="1065" t="s">
        <v>443</v>
      </c>
      <c r="D235" s="1065"/>
      <c r="E235" s="1065"/>
      <c r="F235" s="373" t="s">
        <v>444</v>
      </c>
      <c r="G235" s="373" t="s">
        <v>960</v>
      </c>
      <c r="H235" s="373" t="s">
        <v>436</v>
      </c>
      <c r="I235" s="373" t="s">
        <v>5891</v>
      </c>
      <c r="J235" s="374"/>
      <c r="K235" s="373"/>
      <c r="L235" s="374"/>
      <c r="M235" s="373"/>
      <c r="N235" s="375"/>
      <c r="V235" s="361"/>
      <c r="W235" s="367"/>
      <c r="AA235" s="335" t="s">
        <v>443</v>
      </c>
      <c r="AC235" s="367"/>
      <c r="AD235" s="384"/>
      <c r="AF235" s="367"/>
      <c r="AH235" s="367"/>
      <c r="AI235" s="367"/>
    </row>
    <row r="236" spans="1:35" s="332" customFormat="1" ht="12" x14ac:dyDescent="0.2">
      <c r="A236" s="372"/>
      <c r="B236" s="371"/>
      <c r="C236" s="1065" t="s">
        <v>447</v>
      </c>
      <c r="D236" s="1065"/>
      <c r="E236" s="1065"/>
      <c r="F236" s="373" t="s">
        <v>444</v>
      </c>
      <c r="G236" s="373" t="s">
        <v>1990</v>
      </c>
      <c r="H236" s="373" t="s">
        <v>436</v>
      </c>
      <c r="I236" s="373" t="s">
        <v>5892</v>
      </c>
      <c r="J236" s="374"/>
      <c r="K236" s="373"/>
      <c r="L236" s="374"/>
      <c r="M236" s="373"/>
      <c r="N236" s="375"/>
      <c r="V236" s="361"/>
      <c r="W236" s="367"/>
      <c r="AA236" s="335" t="s">
        <v>447</v>
      </c>
      <c r="AC236" s="367"/>
      <c r="AD236" s="384"/>
      <c r="AF236" s="367"/>
      <c r="AH236" s="367"/>
      <c r="AI236" s="367"/>
    </row>
    <row r="237" spans="1:35" s="332" customFormat="1" ht="12" x14ac:dyDescent="0.2">
      <c r="A237" s="372"/>
      <c r="B237" s="371"/>
      <c r="C237" s="1077" t="s">
        <v>450</v>
      </c>
      <c r="D237" s="1077"/>
      <c r="E237" s="1077"/>
      <c r="F237" s="376"/>
      <c r="G237" s="376"/>
      <c r="H237" s="376"/>
      <c r="I237" s="376"/>
      <c r="J237" s="377">
        <v>10.35</v>
      </c>
      <c r="K237" s="376"/>
      <c r="L237" s="377">
        <v>6.63</v>
      </c>
      <c r="M237" s="376"/>
      <c r="N237" s="378"/>
      <c r="V237" s="361"/>
      <c r="W237" s="367"/>
      <c r="AB237" s="335" t="s">
        <v>450</v>
      </c>
      <c r="AC237" s="367"/>
      <c r="AD237" s="384"/>
      <c r="AF237" s="367"/>
      <c r="AH237" s="367"/>
      <c r="AI237" s="367"/>
    </row>
    <row r="238" spans="1:35" s="332" customFormat="1" ht="12" x14ac:dyDescent="0.2">
      <c r="A238" s="372"/>
      <c r="B238" s="371"/>
      <c r="C238" s="1065" t="s">
        <v>451</v>
      </c>
      <c r="D238" s="1065"/>
      <c r="E238" s="1065"/>
      <c r="F238" s="373"/>
      <c r="G238" s="373"/>
      <c r="H238" s="373"/>
      <c r="I238" s="373"/>
      <c r="J238" s="374"/>
      <c r="K238" s="373"/>
      <c r="L238" s="374">
        <v>1.3</v>
      </c>
      <c r="M238" s="373"/>
      <c r="N238" s="375"/>
      <c r="V238" s="361"/>
      <c r="W238" s="367"/>
      <c r="AA238" s="335" t="s">
        <v>451</v>
      </c>
      <c r="AC238" s="367"/>
      <c r="AD238" s="384"/>
      <c r="AF238" s="367"/>
      <c r="AH238" s="367"/>
      <c r="AI238" s="367"/>
    </row>
    <row r="239" spans="1:35" s="332" customFormat="1" ht="22.5" x14ac:dyDescent="0.2">
      <c r="A239" s="372"/>
      <c r="B239" s="371" t="s">
        <v>4990</v>
      </c>
      <c r="C239" s="1065" t="s">
        <v>4991</v>
      </c>
      <c r="D239" s="1065"/>
      <c r="E239" s="1065"/>
      <c r="F239" s="373" t="s">
        <v>454</v>
      </c>
      <c r="G239" s="373" t="s">
        <v>1754</v>
      </c>
      <c r="H239" s="373"/>
      <c r="I239" s="373" t="s">
        <v>1754</v>
      </c>
      <c r="J239" s="374"/>
      <c r="K239" s="373"/>
      <c r="L239" s="374">
        <v>1.52</v>
      </c>
      <c r="M239" s="373"/>
      <c r="N239" s="375"/>
      <c r="V239" s="361"/>
      <c r="W239" s="367"/>
      <c r="AA239" s="335" t="s">
        <v>4991</v>
      </c>
      <c r="AC239" s="367"/>
      <c r="AD239" s="384"/>
      <c r="AF239" s="367"/>
      <c r="AH239" s="367"/>
      <c r="AI239" s="367"/>
    </row>
    <row r="240" spans="1:35" s="332" customFormat="1" ht="22.5" x14ac:dyDescent="0.2">
      <c r="A240" s="372"/>
      <c r="B240" s="371" t="s">
        <v>4992</v>
      </c>
      <c r="C240" s="1065" t="s">
        <v>4993</v>
      </c>
      <c r="D240" s="1065"/>
      <c r="E240" s="1065"/>
      <c r="F240" s="373" t="s">
        <v>454</v>
      </c>
      <c r="G240" s="373" t="s">
        <v>980</v>
      </c>
      <c r="H240" s="373"/>
      <c r="I240" s="373" t="s">
        <v>980</v>
      </c>
      <c r="J240" s="374"/>
      <c r="K240" s="373"/>
      <c r="L240" s="374">
        <v>0.96</v>
      </c>
      <c r="M240" s="373"/>
      <c r="N240" s="375"/>
      <c r="V240" s="361"/>
      <c r="W240" s="367"/>
      <c r="AA240" s="335" t="s">
        <v>4993</v>
      </c>
      <c r="AC240" s="367"/>
      <c r="AD240" s="384"/>
      <c r="AF240" s="367"/>
      <c r="AH240" s="367"/>
      <c r="AI240" s="367"/>
    </row>
    <row r="241" spans="1:35" s="332" customFormat="1" ht="12" x14ac:dyDescent="0.2">
      <c r="A241" s="379"/>
      <c r="B241" s="380"/>
      <c r="C241" s="1068" t="s">
        <v>459</v>
      </c>
      <c r="D241" s="1068"/>
      <c r="E241" s="1068"/>
      <c r="F241" s="364"/>
      <c r="G241" s="364"/>
      <c r="H241" s="364"/>
      <c r="I241" s="364"/>
      <c r="J241" s="365"/>
      <c r="K241" s="364"/>
      <c r="L241" s="365">
        <v>9.11</v>
      </c>
      <c r="M241" s="376"/>
      <c r="N241" s="366"/>
      <c r="V241" s="361"/>
      <c r="W241" s="367"/>
      <c r="AC241" s="367" t="s">
        <v>459</v>
      </c>
      <c r="AD241" s="384"/>
      <c r="AF241" s="367"/>
      <c r="AH241" s="367"/>
      <c r="AI241" s="367"/>
    </row>
    <row r="242" spans="1:35" s="332" customFormat="1" ht="22.5" x14ac:dyDescent="0.2">
      <c r="A242" s="362" t="s">
        <v>607</v>
      </c>
      <c r="B242" s="363" t="s">
        <v>5893</v>
      </c>
      <c r="C242" s="1068" t="s">
        <v>5894</v>
      </c>
      <c r="D242" s="1068"/>
      <c r="E242" s="1068"/>
      <c r="F242" s="364" t="s">
        <v>5895</v>
      </c>
      <c r="G242" s="364"/>
      <c r="H242" s="364"/>
      <c r="I242" s="364" t="s">
        <v>437</v>
      </c>
      <c r="J242" s="365"/>
      <c r="K242" s="364"/>
      <c r="L242" s="365"/>
      <c r="M242" s="364"/>
      <c r="N242" s="366"/>
      <c r="V242" s="361"/>
      <c r="W242" s="367" t="s">
        <v>5894</v>
      </c>
      <c r="AC242" s="367"/>
      <c r="AD242" s="384"/>
      <c r="AF242" s="367"/>
      <c r="AH242" s="367"/>
      <c r="AI242" s="367"/>
    </row>
    <row r="243" spans="1:35" s="332" customFormat="1" ht="33.75" x14ac:dyDescent="0.2">
      <c r="A243" s="370"/>
      <c r="B243" s="371" t="s">
        <v>430</v>
      </c>
      <c r="C243" s="1065" t="s">
        <v>431</v>
      </c>
      <c r="D243" s="1065"/>
      <c r="E243" s="1065"/>
      <c r="F243" s="1065"/>
      <c r="G243" s="1065"/>
      <c r="H243" s="1065"/>
      <c r="I243" s="1065"/>
      <c r="J243" s="1065"/>
      <c r="K243" s="1065"/>
      <c r="L243" s="1065"/>
      <c r="M243" s="1065"/>
      <c r="N243" s="1072"/>
      <c r="V243" s="361"/>
      <c r="W243" s="367"/>
      <c r="Y243" s="335" t="s">
        <v>431</v>
      </c>
      <c r="AC243" s="367"/>
      <c r="AD243" s="384"/>
      <c r="AF243" s="367"/>
      <c r="AH243" s="367"/>
      <c r="AI243" s="367"/>
    </row>
    <row r="244" spans="1:35" s="332" customFormat="1" ht="12" x14ac:dyDescent="0.2">
      <c r="A244" s="372"/>
      <c r="B244" s="371" t="s">
        <v>423</v>
      </c>
      <c r="C244" s="1065" t="s">
        <v>432</v>
      </c>
      <c r="D244" s="1065"/>
      <c r="E244" s="1065"/>
      <c r="F244" s="373"/>
      <c r="G244" s="373"/>
      <c r="H244" s="373"/>
      <c r="I244" s="373"/>
      <c r="J244" s="374">
        <v>14.48</v>
      </c>
      <c r="K244" s="373" t="s">
        <v>436</v>
      </c>
      <c r="L244" s="374">
        <v>54.3</v>
      </c>
      <c r="M244" s="373"/>
      <c r="N244" s="375"/>
      <c r="V244" s="361"/>
      <c r="W244" s="367"/>
      <c r="Z244" s="335" t="s">
        <v>432</v>
      </c>
      <c r="AC244" s="367"/>
      <c r="AD244" s="384"/>
      <c r="AF244" s="367"/>
      <c r="AH244" s="367"/>
      <c r="AI244" s="367"/>
    </row>
    <row r="245" spans="1:35" s="332" customFormat="1" ht="12" x14ac:dyDescent="0.2">
      <c r="A245" s="372"/>
      <c r="B245" s="371" t="s">
        <v>434</v>
      </c>
      <c r="C245" s="1065" t="s">
        <v>435</v>
      </c>
      <c r="D245" s="1065"/>
      <c r="E245" s="1065"/>
      <c r="F245" s="373"/>
      <c r="G245" s="373"/>
      <c r="H245" s="373"/>
      <c r="I245" s="373"/>
      <c r="J245" s="374">
        <v>47.29</v>
      </c>
      <c r="K245" s="373" t="s">
        <v>436</v>
      </c>
      <c r="L245" s="374">
        <v>177.34</v>
      </c>
      <c r="M245" s="373"/>
      <c r="N245" s="375"/>
      <c r="V245" s="361"/>
      <c r="W245" s="367"/>
      <c r="Z245" s="335" t="s">
        <v>435</v>
      </c>
      <c r="AC245" s="367"/>
      <c r="AD245" s="384"/>
      <c r="AF245" s="367"/>
      <c r="AH245" s="367"/>
      <c r="AI245" s="367"/>
    </row>
    <row r="246" spans="1:35" s="332" customFormat="1" ht="12" x14ac:dyDescent="0.2">
      <c r="A246" s="372"/>
      <c r="B246" s="371" t="s">
        <v>437</v>
      </c>
      <c r="C246" s="1065" t="s">
        <v>438</v>
      </c>
      <c r="D246" s="1065"/>
      <c r="E246" s="1065"/>
      <c r="F246" s="373"/>
      <c r="G246" s="373"/>
      <c r="H246" s="373"/>
      <c r="I246" s="373"/>
      <c r="J246" s="374">
        <v>6.05</v>
      </c>
      <c r="K246" s="373" t="s">
        <v>436</v>
      </c>
      <c r="L246" s="374">
        <v>22.69</v>
      </c>
      <c r="M246" s="373"/>
      <c r="N246" s="375"/>
      <c r="V246" s="361"/>
      <c r="W246" s="367"/>
      <c r="Z246" s="335" t="s">
        <v>438</v>
      </c>
      <c r="AC246" s="367"/>
      <c r="AD246" s="384"/>
      <c r="AF246" s="367"/>
      <c r="AH246" s="367"/>
      <c r="AI246" s="367"/>
    </row>
    <row r="247" spans="1:35" s="332" customFormat="1" ht="12" x14ac:dyDescent="0.2">
      <c r="A247" s="372"/>
      <c r="B247" s="371" t="s">
        <v>439</v>
      </c>
      <c r="C247" s="1065" t="s">
        <v>440</v>
      </c>
      <c r="D247" s="1065"/>
      <c r="E247" s="1065"/>
      <c r="F247" s="373"/>
      <c r="G247" s="373"/>
      <c r="H247" s="373"/>
      <c r="I247" s="373"/>
      <c r="J247" s="374">
        <v>24.16</v>
      </c>
      <c r="K247" s="373"/>
      <c r="L247" s="374">
        <v>72.48</v>
      </c>
      <c r="M247" s="373"/>
      <c r="N247" s="375"/>
      <c r="V247" s="361"/>
      <c r="W247" s="367"/>
      <c r="Z247" s="335" t="s">
        <v>440</v>
      </c>
      <c r="AC247" s="367"/>
      <c r="AD247" s="384"/>
      <c r="AF247" s="367"/>
      <c r="AH247" s="367"/>
      <c r="AI247" s="367"/>
    </row>
    <row r="248" spans="1:35" s="332" customFormat="1" ht="22.5" x14ac:dyDescent="0.2">
      <c r="A248" s="368"/>
      <c r="B248" s="381" t="s">
        <v>5300</v>
      </c>
      <c r="C248" s="1076" t="s">
        <v>5896</v>
      </c>
      <c r="D248" s="1076"/>
      <c r="E248" s="1076"/>
      <c r="F248" s="382" t="s">
        <v>644</v>
      </c>
      <c r="G248" s="382" t="s">
        <v>935</v>
      </c>
      <c r="H248" s="382"/>
      <c r="I248" s="382" t="s">
        <v>960</v>
      </c>
      <c r="J248" s="371"/>
      <c r="K248" s="373"/>
      <c r="L248" s="374"/>
      <c r="M248" s="373"/>
      <c r="N248" s="383"/>
      <c r="V248" s="361"/>
      <c r="W248" s="367"/>
      <c r="AC248" s="367"/>
      <c r="AD248" s="384" t="s">
        <v>5896</v>
      </c>
      <c r="AF248" s="367"/>
      <c r="AH248" s="367"/>
      <c r="AI248" s="367"/>
    </row>
    <row r="249" spans="1:35" s="332" customFormat="1" ht="12" x14ac:dyDescent="0.2">
      <c r="A249" s="368"/>
      <c r="B249" s="381" t="s">
        <v>5897</v>
      </c>
      <c r="C249" s="1076" t="s">
        <v>5898</v>
      </c>
      <c r="D249" s="1076"/>
      <c r="E249" s="1076"/>
      <c r="F249" s="382" t="s">
        <v>1017</v>
      </c>
      <c r="G249" s="382" t="s">
        <v>423</v>
      </c>
      <c r="H249" s="382"/>
      <c r="I249" s="382" t="s">
        <v>437</v>
      </c>
      <c r="J249" s="371"/>
      <c r="K249" s="373"/>
      <c r="L249" s="374"/>
      <c r="M249" s="373"/>
      <c r="N249" s="383"/>
      <c r="V249" s="361"/>
      <c r="W249" s="367"/>
      <c r="AC249" s="367"/>
      <c r="AD249" s="384" t="s">
        <v>5898</v>
      </c>
      <c r="AF249" s="367"/>
      <c r="AH249" s="367"/>
      <c r="AI249" s="367"/>
    </row>
    <row r="250" spans="1:35" s="332" customFormat="1" ht="12" x14ac:dyDescent="0.2">
      <c r="A250" s="368"/>
      <c r="B250" s="381" t="s">
        <v>5899</v>
      </c>
      <c r="C250" s="1076" t="s">
        <v>5900</v>
      </c>
      <c r="D250" s="1076"/>
      <c r="E250" s="1076"/>
      <c r="F250" s="382" t="s">
        <v>877</v>
      </c>
      <c r="G250" s="382" t="s">
        <v>423</v>
      </c>
      <c r="H250" s="382"/>
      <c r="I250" s="382" t="s">
        <v>437</v>
      </c>
      <c r="J250" s="371"/>
      <c r="K250" s="373"/>
      <c r="L250" s="374"/>
      <c r="M250" s="373"/>
      <c r="N250" s="383"/>
      <c r="V250" s="361"/>
      <c r="W250" s="367"/>
      <c r="AC250" s="367"/>
      <c r="AD250" s="384" t="s">
        <v>5900</v>
      </c>
      <c r="AF250" s="367"/>
      <c r="AH250" s="367"/>
      <c r="AI250" s="367"/>
    </row>
    <row r="251" spans="1:35" s="332" customFormat="1" ht="12" x14ac:dyDescent="0.2">
      <c r="A251" s="372"/>
      <c r="B251" s="371"/>
      <c r="C251" s="1065" t="s">
        <v>443</v>
      </c>
      <c r="D251" s="1065"/>
      <c r="E251" s="1065"/>
      <c r="F251" s="373" t="s">
        <v>444</v>
      </c>
      <c r="G251" s="373" t="s">
        <v>5901</v>
      </c>
      <c r="H251" s="373" t="s">
        <v>436</v>
      </c>
      <c r="I251" s="373" t="s">
        <v>2690</v>
      </c>
      <c r="J251" s="374"/>
      <c r="K251" s="373"/>
      <c r="L251" s="374"/>
      <c r="M251" s="373"/>
      <c r="N251" s="375"/>
      <c r="V251" s="361"/>
      <c r="W251" s="367"/>
      <c r="AA251" s="335" t="s">
        <v>443</v>
      </c>
      <c r="AC251" s="367"/>
      <c r="AD251" s="384"/>
      <c r="AF251" s="367"/>
      <c r="AH251" s="367"/>
      <c r="AI251" s="367"/>
    </row>
    <row r="252" spans="1:35" s="332" customFormat="1" ht="12" x14ac:dyDescent="0.2">
      <c r="A252" s="372"/>
      <c r="B252" s="371"/>
      <c r="C252" s="1065" t="s">
        <v>447</v>
      </c>
      <c r="D252" s="1065"/>
      <c r="E252" s="1065"/>
      <c r="F252" s="373" t="s">
        <v>444</v>
      </c>
      <c r="G252" s="373" t="s">
        <v>906</v>
      </c>
      <c r="H252" s="373" t="s">
        <v>436</v>
      </c>
      <c r="I252" s="373" t="s">
        <v>2707</v>
      </c>
      <c r="J252" s="374"/>
      <c r="K252" s="373"/>
      <c r="L252" s="374"/>
      <c r="M252" s="373"/>
      <c r="N252" s="375"/>
      <c r="V252" s="361"/>
      <c r="W252" s="367"/>
      <c r="AA252" s="335" t="s">
        <v>447</v>
      </c>
      <c r="AC252" s="367"/>
      <c r="AD252" s="384"/>
      <c r="AF252" s="367"/>
      <c r="AH252" s="367"/>
      <c r="AI252" s="367"/>
    </row>
    <row r="253" spans="1:35" s="332" customFormat="1" ht="12" x14ac:dyDescent="0.2">
      <c r="A253" s="372"/>
      <c r="B253" s="371"/>
      <c r="C253" s="1077" t="s">
        <v>450</v>
      </c>
      <c r="D253" s="1077"/>
      <c r="E253" s="1077"/>
      <c r="F253" s="376"/>
      <c r="G253" s="376"/>
      <c r="H253" s="376"/>
      <c r="I253" s="376"/>
      <c r="J253" s="377">
        <v>85.93</v>
      </c>
      <c r="K253" s="376"/>
      <c r="L253" s="377">
        <v>304.12</v>
      </c>
      <c r="M253" s="376"/>
      <c r="N253" s="378"/>
      <c r="V253" s="361"/>
      <c r="W253" s="367"/>
      <c r="AB253" s="335" t="s">
        <v>450</v>
      </c>
      <c r="AC253" s="367"/>
      <c r="AD253" s="384"/>
      <c r="AF253" s="367"/>
      <c r="AH253" s="367"/>
      <c r="AI253" s="367"/>
    </row>
    <row r="254" spans="1:35" s="332" customFormat="1" ht="12" x14ac:dyDescent="0.2">
      <c r="A254" s="372"/>
      <c r="B254" s="371"/>
      <c r="C254" s="1065" t="s">
        <v>451</v>
      </c>
      <c r="D254" s="1065"/>
      <c r="E254" s="1065"/>
      <c r="F254" s="373"/>
      <c r="G254" s="373"/>
      <c r="H254" s="373"/>
      <c r="I254" s="373"/>
      <c r="J254" s="374"/>
      <c r="K254" s="373"/>
      <c r="L254" s="374">
        <v>76.989999999999995</v>
      </c>
      <c r="M254" s="373"/>
      <c r="N254" s="375"/>
      <c r="V254" s="361"/>
      <c r="W254" s="367"/>
      <c r="AA254" s="335" t="s">
        <v>451</v>
      </c>
      <c r="AC254" s="367"/>
      <c r="AD254" s="384"/>
      <c r="AF254" s="367"/>
      <c r="AH254" s="367"/>
      <c r="AI254" s="367"/>
    </row>
    <row r="255" spans="1:35" s="332" customFormat="1" ht="22.5" x14ac:dyDescent="0.2">
      <c r="A255" s="372"/>
      <c r="B255" s="371" t="s">
        <v>4990</v>
      </c>
      <c r="C255" s="1065" t="s">
        <v>4991</v>
      </c>
      <c r="D255" s="1065"/>
      <c r="E255" s="1065"/>
      <c r="F255" s="373" t="s">
        <v>454</v>
      </c>
      <c r="G255" s="373" t="s">
        <v>1754</v>
      </c>
      <c r="H255" s="373"/>
      <c r="I255" s="373" t="s">
        <v>1754</v>
      </c>
      <c r="J255" s="374"/>
      <c r="K255" s="373"/>
      <c r="L255" s="374">
        <v>90.08</v>
      </c>
      <c r="M255" s="373"/>
      <c r="N255" s="375"/>
      <c r="V255" s="361"/>
      <c r="W255" s="367"/>
      <c r="AA255" s="335" t="s">
        <v>4991</v>
      </c>
      <c r="AC255" s="367"/>
      <c r="AD255" s="384"/>
      <c r="AF255" s="367"/>
      <c r="AH255" s="367"/>
      <c r="AI255" s="367"/>
    </row>
    <row r="256" spans="1:35" s="332" customFormat="1" ht="22.5" x14ac:dyDescent="0.2">
      <c r="A256" s="372"/>
      <c r="B256" s="371" t="s">
        <v>4992</v>
      </c>
      <c r="C256" s="1065" t="s">
        <v>4993</v>
      </c>
      <c r="D256" s="1065"/>
      <c r="E256" s="1065"/>
      <c r="F256" s="373" t="s">
        <v>454</v>
      </c>
      <c r="G256" s="373" t="s">
        <v>980</v>
      </c>
      <c r="H256" s="373"/>
      <c r="I256" s="373" t="s">
        <v>980</v>
      </c>
      <c r="J256" s="374"/>
      <c r="K256" s="373"/>
      <c r="L256" s="374">
        <v>56.97</v>
      </c>
      <c r="M256" s="373"/>
      <c r="N256" s="375"/>
      <c r="V256" s="361"/>
      <c r="W256" s="367"/>
      <c r="AA256" s="335" t="s">
        <v>4993</v>
      </c>
      <c r="AC256" s="367"/>
      <c r="AD256" s="384"/>
      <c r="AF256" s="367"/>
      <c r="AH256" s="367"/>
      <c r="AI256" s="367"/>
    </row>
    <row r="257" spans="1:35" s="332" customFormat="1" ht="12" x14ac:dyDescent="0.2">
      <c r="A257" s="379"/>
      <c r="B257" s="380"/>
      <c r="C257" s="1068" t="s">
        <v>459</v>
      </c>
      <c r="D257" s="1068"/>
      <c r="E257" s="1068"/>
      <c r="F257" s="364"/>
      <c r="G257" s="364"/>
      <c r="H257" s="364"/>
      <c r="I257" s="364"/>
      <c r="J257" s="365"/>
      <c r="K257" s="364"/>
      <c r="L257" s="365">
        <v>451.17</v>
      </c>
      <c r="M257" s="376"/>
      <c r="N257" s="366"/>
      <c r="V257" s="361"/>
      <c r="W257" s="367"/>
      <c r="AC257" s="367" t="s">
        <v>459</v>
      </c>
      <c r="AD257" s="384"/>
      <c r="AF257" s="367"/>
      <c r="AH257" s="367"/>
      <c r="AI257" s="367"/>
    </row>
    <row r="258" spans="1:35" s="332" customFormat="1" ht="22.5" x14ac:dyDescent="0.2">
      <c r="A258" s="362" t="s">
        <v>610</v>
      </c>
      <c r="B258" s="363" t="s">
        <v>5902</v>
      </c>
      <c r="C258" s="1068" t="s">
        <v>5903</v>
      </c>
      <c r="D258" s="1068"/>
      <c r="E258" s="1068"/>
      <c r="F258" s="364" t="s">
        <v>1017</v>
      </c>
      <c r="G258" s="364"/>
      <c r="H258" s="364"/>
      <c r="I258" s="364" t="s">
        <v>437</v>
      </c>
      <c r="J258" s="365">
        <v>1540</v>
      </c>
      <c r="K258" s="364" t="s">
        <v>566</v>
      </c>
      <c r="L258" s="365">
        <v>509.96</v>
      </c>
      <c r="M258" s="364" t="s">
        <v>2357</v>
      </c>
      <c r="N258" s="366">
        <v>4712</v>
      </c>
      <c r="V258" s="361"/>
      <c r="W258" s="367" t="s">
        <v>5903</v>
      </c>
      <c r="AC258" s="367"/>
      <c r="AD258" s="384"/>
      <c r="AF258" s="367"/>
      <c r="AH258" s="367"/>
      <c r="AI258" s="367"/>
    </row>
    <row r="259" spans="1:35" s="332" customFormat="1" ht="12" x14ac:dyDescent="0.2">
      <c r="A259" s="379"/>
      <c r="B259" s="380"/>
      <c r="C259" s="340" t="s">
        <v>462</v>
      </c>
      <c r="D259" s="385"/>
      <c r="E259" s="385"/>
      <c r="F259" s="386"/>
      <c r="G259" s="386"/>
      <c r="H259" s="386"/>
      <c r="I259" s="386"/>
      <c r="J259" s="387"/>
      <c r="K259" s="386"/>
      <c r="L259" s="387"/>
      <c r="M259" s="388"/>
      <c r="N259" s="389"/>
      <c r="V259" s="361"/>
      <c r="W259" s="367"/>
      <c r="AC259" s="367"/>
      <c r="AD259" s="384"/>
      <c r="AF259" s="367"/>
      <c r="AH259" s="367"/>
      <c r="AI259" s="367"/>
    </row>
    <row r="260" spans="1:35" s="332" customFormat="1" ht="12" x14ac:dyDescent="0.2">
      <c r="A260" s="368"/>
      <c r="B260" s="369"/>
      <c r="C260" s="1065" t="s">
        <v>5904</v>
      </c>
      <c r="D260" s="1065"/>
      <c r="E260" s="1065"/>
      <c r="F260" s="1065"/>
      <c r="G260" s="1065"/>
      <c r="H260" s="1065"/>
      <c r="I260" s="1065"/>
      <c r="J260" s="1065"/>
      <c r="K260" s="1065"/>
      <c r="L260" s="1065"/>
      <c r="M260" s="1065"/>
      <c r="N260" s="1072"/>
      <c r="V260" s="361"/>
      <c r="W260" s="367"/>
      <c r="AC260" s="367"/>
      <c r="AD260" s="384"/>
      <c r="AE260" s="335" t="s">
        <v>5904</v>
      </c>
      <c r="AF260" s="367"/>
      <c r="AH260" s="367"/>
      <c r="AI260" s="367"/>
    </row>
    <row r="261" spans="1:35" s="332" customFormat="1" ht="22.5" x14ac:dyDescent="0.2">
      <c r="A261" s="370"/>
      <c r="B261" s="371" t="s">
        <v>568</v>
      </c>
      <c r="C261" s="1065" t="s">
        <v>569</v>
      </c>
      <c r="D261" s="1065"/>
      <c r="E261" s="1065"/>
      <c r="F261" s="1065"/>
      <c r="G261" s="1065"/>
      <c r="H261" s="1065"/>
      <c r="I261" s="1065"/>
      <c r="J261" s="1065"/>
      <c r="K261" s="1065"/>
      <c r="L261" s="1065"/>
      <c r="M261" s="1065"/>
      <c r="N261" s="1072"/>
      <c r="V261" s="361"/>
      <c r="W261" s="367"/>
      <c r="Y261" s="335" t="s">
        <v>569</v>
      </c>
      <c r="AC261" s="367"/>
      <c r="AD261" s="384"/>
      <c r="AF261" s="367"/>
      <c r="AH261" s="367"/>
      <c r="AI261" s="367"/>
    </row>
    <row r="262" spans="1:35" s="332" customFormat="1" ht="22.5" x14ac:dyDescent="0.2">
      <c r="A262" s="362" t="s">
        <v>618</v>
      </c>
      <c r="B262" s="363" t="s">
        <v>5905</v>
      </c>
      <c r="C262" s="1068" t="s">
        <v>5906</v>
      </c>
      <c r="D262" s="1068"/>
      <c r="E262" s="1068"/>
      <c r="F262" s="364" t="s">
        <v>1017</v>
      </c>
      <c r="G262" s="364"/>
      <c r="H262" s="364"/>
      <c r="I262" s="364" t="s">
        <v>437</v>
      </c>
      <c r="J262" s="365">
        <v>4250</v>
      </c>
      <c r="K262" s="364" t="s">
        <v>566</v>
      </c>
      <c r="L262" s="365">
        <v>1407.47</v>
      </c>
      <c r="M262" s="364" t="s">
        <v>2357</v>
      </c>
      <c r="N262" s="366">
        <v>13005</v>
      </c>
      <c r="V262" s="361"/>
      <c r="W262" s="367" t="s">
        <v>5906</v>
      </c>
      <c r="AC262" s="367"/>
      <c r="AD262" s="384"/>
      <c r="AF262" s="367"/>
      <c r="AH262" s="367"/>
      <c r="AI262" s="367"/>
    </row>
    <row r="263" spans="1:35" s="332" customFormat="1" ht="12" x14ac:dyDescent="0.2">
      <c r="A263" s="379"/>
      <c r="B263" s="380"/>
      <c r="C263" s="340" t="s">
        <v>462</v>
      </c>
      <c r="D263" s="385"/>
      <c r="E263" s="385"/>
      <c r="F263" s="386"/>
      <c r="G263" s="386"/>
      <c r="H263" s="386"/>
      <c r="I263" s="386"/>
      <c r="J263" s="387"/>
      <c r="K263" s="386"/>
      <c r="L263" s="387"/>
      <c r="M263" s="388"/>
      <c r="N263" s="389"/>
      <c r="V263" s="361"/>
      <c r="W263" s="367"/>
      <c r="AC263" s="367"/>
      <c r="AD263" s="384"/>
      <c r="AF263" s="367"/>
      <c r="AH263" s="367"/>
      <c r="AI263" s="367"/>
    </row>
    <row r="264" spans="1:35" s="332" customFormat="1" ht="12" x14ac:dyDescent="0.2">
      <c r="A264" s="368"/>
      <c r="B264" s="369"/>
      <c r="C264" s="1065" t="s">
        <v>5907</v>
      </c>
      <c r="D264" s="1065"/>
      <c r="E264" s="1065"/>
      <c r="F264" s="1065"/>
      <c r="G264" s="1065"/>
      <c r="H264" s="1065"/>
      <c r="I264" s="1065"/>
      <c r="J264" s="1065"/>
      <c r="K264" s="1065"/>
      <c r="L264" s="1065"/>
      <c r="M264" s="1065"/>
      <c r="N264" s="1072"/>
      <c r="V264" s="361"/>
      <c r="W264" s="367"/>
      <c r="AC264" s="367"/>
      <c r="AD264" s="384"/>
      <c r="AE264" s="335" t="s">
        <v>5907</v>
      </c>
      <c r="AF264" s="367"/>
      <c r="AH264" s="367"/>
      <c r="AI264" s="367"/>
    </row>
    <row r="265" spans="1:35" s="332" customFormat="1" ht="22.5" x14ac:dyDescent="0.2">
      <c r="A265" s="370"/>
      <c r="B265" s="371" t="s">
        <v>568</v>
      </c>
      <c r="C265" s="1065" t="s">
        <v>569</v>
      </c>
      <c r="D265" s="1065"/>
      <c r="E265" s="1065"/>
      <c r="F265" s="1065"/>
      <c r="G265" s="1065"/>
      <c r="H265" s="1065"/>
      <c r="I265" s="1065"/>
      <c r="J265" s="1065"/>
      <c r="K265" s="1065"/>
      <c r="L265" s="1065"/>
      <c r="M265" s="1065"/>
      <c r="N265" s="1072"/>
      <c r="V265" s="361"/>
      <c r="W265" s="367"/>
      <c r="Y265" s="335" t="s">
        <v>569</v>
      </c>
      <c r="AC265" s="367"/>
      <c r="AD265" s="384"/>
      <c r="AF265" s="367"/>
      <c r="AH265" s="367"/>
      <c r="AI265" s="367"/>
    </row>
    <row r="266" spans="1:35" s="332" customFormat="1" ht="22.5" x14ac:dyDescent="0.2">
      <c r="A266" s="362" t="s">
        <v>625</v>
      </c>
      <c r="B266" s="363" t="s">
        <v>5905</v>
      </c>
      <c r="C266" s="1068" t="s">
        <v>5908</v>
      </c>
      <c r="D266" s="1068"/>
      <c r="E266" s="1068"/>
      <c r="F266" s="364" t="s">
        <v>1017</v>
      </c>
      <c r="G266" s="364"/>
      <c r="H266" s="364"/>
      <c r="I266" s="364" t="s">
        <v>437</v>
      </c>
      <c r="J266" s="365">
        <v>816.67</v>
      </c>
      <c r="K266" s="364" t="s">
        <v>566</v>
      </c>
      <c r="L266" s="365">
        <v>270.45</v>
      </c>
      <c r="M266" s="364" t="s">
        <v>2357</v>
      </c>
      <c r="N266" s="366">
        <v>2499</v>
      </c>
      <c r="V266" s="361"/>
      <c r="W266" s="367" t="s">
        <v>5908</v>
      </c>
      <c r="AC266" s="367"/>
      <c r="AD266" s="384"/>
      <c r="AF266" s="367"/>
      <c r="AH266" s="367"/>
      <c r="AI266" s="367"/>
    </row>
    <row r="267" spans="1:35" s="332" customFormat="1" ht="12" x14ac:dyDescent="0.2">
      <c r="A267" s="379"/>
      <c r="B267" s="380"/>
      <c r="C267" s="340" t="s">
        <v>462</v>
      </c>
      <c r="D267" s="385"/>
      <c r="E267" s="385"/>
      <c r="F267" s="386"/>
      <c r="G267" s="386"/>
      <c r="H267" s="386"/>
      <c r="I267" s="386"/>
      <c r="J267" s="387"/>
      <c r="K267" s="386"/>
      <c r="L267" s="387"/>
      <c r="M267" s="388"/>
      <c r="N267" s="389"/>
      <c r="V267" s="361"/>
      <c r="W267" s="367"/>
      <c r="AC267" s="367"/>
      <c r="AD267" s="384"/>
      <c r="AF267" s="367"/>
      <c r="AH267" s="367"/>
      <c r="AI267" s="367"/>
    </row>
    <row r="268" spans="1:35" s="332" customFormat="1" ht="12" x14ac:dyDescent="0.2">
      <c r="A268" s="368"/>
      <c r="B268" s="369"/>
      <c r="C268" s="1065" t="s">
        <v>5909</v>
      </c>
      <c r="D268" s="1065"/>
      <c r="E268" s="1065"/>
      <c r="F268" s="1065"/>
      <c r="G268" s="1065"/>
      <c r="H268" s="1065"/>
      <c r="I268" s="1065"/>
      <c r="J268" s="1065"/>
      <c r="K268" s="1065"/>
      <c r="L268" s="1065"/>
      <c r="M268" s="1065"/>
      <c r="N268" s="1072"/>
      <c r="V268" s="361"/>
      <c r="W268" s="367"/>
      <c r="AC268" s="367"/>
      <c r="AD268" s="384"/>
      <c r="AE268" s="335" t="s">
        <v>5909</v>
      </c>
      <c r="AF268" s="367"/>
      <c r="AH268" s="367"/>
      <c r="AI268" s="367"/>
    </row>
    <row r="269" spans="1:35" s="332" customFormat="1" ht="22.5" x14ac:dyDescent="0.2">
      <c r="A269" s="370"/>
      <c r="B269" s="371" t="s">
        <v>568</v>
      </c>
      <c r="C269" s="1065" t="s">
        <v>569</v>
      </c>
      <c r="D269" s="1065"/>
      <c r="E269" s="1065"/>
      <c r="F269" s="1065"/>
      <c r="G269" s="1065"/>
      <c r="H269" s="1065"/>
      <c r="I269" s="1065"/>
      <c r="J269" s="1065"/>
      <c r="K269" s="1065"/>
      <c r="L269" s="1065"/>
      <c r="M269" s="1065"/>
      <c r="N269" s="1072"/>
      <c r="V269" s="361"/>
      <c r="W269" s="367"/>
      <c r="Y269" s="335" t="s">
        <v>569</v>
      </c>
      <c r="AC269" s="367"/>
      <c r="AD269" s="384"/>
      <c r="AF269" s="367"/>
      <c r="AH269" s="367"/>
      <c r="AI269" s="367"/>
    </row>
    <row r="270" spans="1:35" s="332" customFormat="1" ht="12" x14ac:dyDescent="0.2">
      <c r="A270" s="1192" t="s">
        <v>5051</v>
      </c>
      <c r="B270" s="1193"/>
      <c r="C270" s="1193"/>
      <c r="D270" s="1193"/>
      <c r="E270" s="1193"/>
      <c r="F270" s="1193"/>
      <c r="G270" s="1193"/>
      <c r="H270" s="1193"/>
      <c r="I270" s="1193"/>
      <c r="J270" s="1193"/>
      <c r="K270" s="1193"/>
      <c r="L270" s="1193"/>
      <c r="M270" s="1193"/>
      <c r="N270" s="1194"/>
      <c r="V270" s="361"/>
      <c r="W270" s="367"/>
      <c r="AC270" s="367"/>
      <c r="AD270" s="384"/>
      <c r="AF270" s="367"/>
      <c r="AH270" s="367"/>
      <c r="AI270" s="367" t="s">
        <v>5051</v>
      </c>
    </row>
    <row r="271" spans="1:35" s="332" customFormat="1" ht="33.75" x14ac:dyDescent="0.2">
      <c r="A271" s="362" t="s">
        <v>630</v>
      </c>
      <c r="B271" s="363" t="s">
        <v>5910</v>
      </c>
      <c r="C271" s="1068" t="s">
        <v>5911</v>
      </c>
      <c r="D271" s="1068"/>
      <c r="E271" s="1068"/>
      <c r="F271" s="364" t="s">
        <v>1026</v>
      </c>
      <c r="G271" s="364"/>
      <c r="H271" s="364"/>
      <c r="I271" s="364" t="s">
        <v>5912</v>
      </c>
      <c r="J271" s="365"/>
      <c r="K271" s="364"/>
      <c r="L271" s="365"/>
      <c r="M271" s="364"/>
      <c r="N271" s="366"/>
      <c r="V271" s="361"/>
      <c r="W271" s="367" t="s">
        <v>5911</v>
      </c>
      <c r="AC271" s="367"/>
      <c r="AD271" s="384"/>
      <c r="AF271" s="367"/>
      <c r="AH271" s="367"/>
      <c r="AI271" s="367"/>
    </row>
    <row r="272" spans="1:35" s="332" customFormat="1" ht="12" x14ac:dyDescent="0.2">
      <c r="A272" s="368"/>
      <c r="B272" s="369"/>
      <c r="C272" s="1065" t="s">
        <v>5913</v>
      </c>
      <c r="D272" s="1065"/>
      <c r="E272" s="1065"/>
      <c r="F272" s="1065"/>
      <c r="G272" s="1065"/>
      <c r="H272" s="1065"/>
      <c r="I272" s="1065"/>
      <c r="J272" s="1065"/>
      <c r="K272" s="1065"/>
      <c r="L272" s="1065"/>
      <c r="M272" s="1065"/>
      <c r="N272" s="1072"/>
      <c r="V272" s="361"/>
      <c r="W272" s="367"/>
      <c r="X272" s="335" t="s">
        <v>5913</v>
      </c>
      <c r="AC272" s="367"/>
      <c r="AD272" s="384"/>
      <c r="AF272" s="367"/>
      <c r="AH272" s="367"/>
      <c r="AI272" s="367"/>
    </row>
    <row r="273" spans="1:35" s="332" customFormat="1" ht="33.75" x14ac:dyDescent="0.2">
      <c r="A273" s="370"/>
      <c r="B273" s="371" t="s">
        <v>430</v>
      </c>
      <c r="C273" s="1065" t="s">
        <v>431</v>
      </c>
      <c r="D273" s="1065"/>
      <c r="E273" s="1065"/>
      <c r="F273" s="1065"/>
      <c r="G273" s="1065"/>
      <c r="H273" s="1065"/>
      <c r="I273" s="1065"/>
      <c r="J273" s="1065"/>
      <c r="K273" s="1065"/>
      <c r="L273" s="1065"/>
      <c r="M273" s="1065"/>
      <c r="N273" s="1072"/>
      <c r="V273" s="361"/>
      <c r="W273" s="367"/>
      <c r="Y273" s="335" t="s">
        <v>431</v>
      </c>
      <c r="AC273" s="367"/>
      <c r="AD273" s="384"/>
      <c r="AF273" s="367"/>
      <c r="AH273" s="367"/>
      <c r="AI273" s="367"/>
    </row>
    <row r="274" spans="1:35" s="332" customFormat="1" ht="12" x14ac:dyDescent="0.2">
      <c r="A274" s="372"/>
      <c r="B274" s="371" t="s">
        <v>423</v>
      </c>
      <c r="C274" s="1065" t="s">
        <v>432</v>
      </c>
      <c r="D274" s="1065"/>
      <c r="E274" s="1065"/>
      <c r="F274" s="373"/>
      <c r="G274" s="373"/>
      <c r="H274" s="373"/>
      <c r="I274" s="373"/>
      <c r="J274" s="374">
        <v>261.26</v>
      </c>
      <c r="K274" s="373" t="s">
        <v>436</v>
      </c>
      <c r="L274" s="374">
        <v>2.29</v>
      </c>
      <c r="M274" s="373"/>
      <c r="N274" s="375"/>
      <c r="V274" s="361"/>
      <c r="W274" s="367"/>
      <c r="Z274" s="335" t="s">
        <v>432</v>
      </c>
      <c r="AC274" s="367"/>
      <c r="AD274" s="384"/>
      <c r="AF274" s="367"/>
      <c r="AH274" s="367"/>
      <c r="AI274" s="367"/>
    </row>
    <row r="275" spans="1:35" s="332" customFormat="1" ht="12" x14ac:dyDescent="0.2">
      <c r="A275" s="372"/>
      <c r="B275" s="371" t="s">
        <v>434</v>
      </c>
      <c r="C275" s="1065" t="s">
        <v>435</v>
      </c>
      <c r="D275" s="1065"/>
      <c r="E275" s="1065"/>
      <c r="F275" s="373"/>
      <c r="G275" s="373"/>
      <c r="H275" s="373"/>
      <c r="I275" s="373"/>
      <c r="J275" s="374">
        <v>1022.75</v>
      </c>
      <c r="K275" s="373" t="s">
        <v>436</v>
      </c>
      <c r="L275" s="374">
        <v>8.9499999999999993</v>
      </c>
      <c r="M275" s="373"/>
      <c r="N275" s="375"/>
      <c r="V275" s="361"/>
      <c r="W275" s="367"/>
      <c r="Z275" s="335" t="s">
        <v>435</v>
      </c>
      <c r="AC275" s="367"/>
      <c r="AD275" s="384"/>
      <c r="AF275" s="367"/>
      <c r="AH275" s="367"/>
      <c r="AI275" s="367"/>
    </row>
    <row r="276" spans="1:35" s="332" customFormat="1" ht="12" x14ac:dyDescent="0.2">
      <c r="A276" s="372"/>
      <c r="B276" s="371" t="s">
        <v>437</v>
      </c>
      <c r="C276" s="1065" t="s">
        <v>438</v>
      </c>
      <c r="D276" s="1065"/>
      <c r="E276" s="1065"/>
      <c r="F276" s="373"/>
      <c r="G276" s="373"/>
      <c r="H276" s="373"/>
      <c r="I276" s="373"/>
      <c r="J276" s="374">
        <v>115.16</v>
      </c>
      <c r="K276" s="373" t="s">
        <v>436</v>
      </c>
      <c r="L276" s="374">
        <v>1.01</v>
      </c>
      <c r="M276" s="373"/>
      <c r="N276" s="375"/>
      <c r="V276" s="361"/>
      <c r="W276" s="367"/>
      <c r="Z276" s="335" t="s">
        <v>438</v>
      </c>
      <c r="AC276" s="367"/>
      <c r="AD276" s="384"/>
      <c r="AF276" s="367"/>
      <c r="AH276" s="367"/>
      <c r="AI276" s="367"/>
    </row>
    <row r="277" spans="1:35" s="332" customFormat="1" ht="12" x14ac:dyDescent="0.2">
      <c r="A277" s="372"/>
      <c r="B277" s="371" t="s">
        <v>439</v>
      </c>
      <c r="C277" s="1065" t="s">
        <v>440</v>
      </c>
      <c r="D277" s="1065"/>
      <c r="E277" s="1065"/>
      <c r="F277" s="373"/>
      <c r="G277" s="373"/>
      <c r="H277" s="373"/>
      <c r="I277" s="373"/>
      <c r="J277" s="374">
        <v>13.74</v>
      </c>
      <c r="K277" s="373"/>
      <c r="L277" s="374">
        <v>0.1</v>
      </c>
      <c r="M277" s="373"/>
      <c r="N277" s="375"/>
      <c r="V277" s="361"/>
      <c r="W277" s="367"/>
      <c r="Z277" s="335" t="s">
        <v>440</v>
      </c>
      <c r="AC277" s="367"/>
      <c r="AD277" s="384"/>
      <c r="AF277" s="367"/>
      <c r="AH277" s="367"/>
      <c r="AI277" s="367"/>
    </row>
    <row r="278" spans="1:35" s="332" customFormat="1" ht="12" x14ac:dyDescent="0.2">
      <c r="A278" s="368"/>
      <c r="B278" s="381" t="s">
        <v>5914</v>
      </c>
      <c r="C278" s="1076" t="s">
        <v>5915</v>
      </c>
      <c r="D278" s="1076"/>
      <c r="E278" s="1076"/>
      <c r="F278" s="382" t="s">
        <v>1003</v>
      </c>
      <c r="G278" s="382" t="s">
        <v>1124</v>
      </c>
      <c r="H278" s="382"/>
      <c r="I278" s="382" t="s">
        <v>5916</v>
      </c>
      <c r="J278" s="371"/>
      <c r="K278" s="373"/>
      <c r="L278" s="374"/>
      <c r="M278" s="373"/>
      <c r="N278" s="383"/>
      <c r="V278" s="361"/>
      <c r="W278" s="367"/>
      <c r="AC278" s="367"/>
      <c r="AD278" s="384" t="s">
        <v>5915</v>
      </c>
      <c r="AF278" s="367"/>
      <c r="AH278" s="367"/>
      <c r="AI278" s="367"/>
    </row>
    <row r="279" spans="1:35" s="332" customFormat="1" ht="12" x14ac:dyDescent="0.2">
      <c r="A279" s="372"/>
      <c r="B279" s="371"/>
      <c r="C279" s="1065" t="s">
        <v>443</v>
      </c>
      <c r="D279" s="1065"/>
      <c r="E279" s="1065"/>
      <c r="F279" s="373" t="s">
        <v>444</v>
      </c>
      <c r="G279" s="373" t="s">
        <v>5917</v>
      </c>
      <c r="H279" s="373" t="s">
        <v>436</v>
      </c>
      <c r="I279" s="373" t="s">
        <v>5918</v>
      </c>
      <c r="J279" s="374"/>
      <c r="K279" s="373"/>
      <c r="L279" s="374"/>
      <c r="M279" s="373"/>
      <c r="N279" s="375"/>
      <c r="V279" s="361"/>
      <c r="W279" s="367"/>
      <c r="AA279" s="335" t="s">
        <v>443</v>
      </c>
      <c r="AC279" s="367"/>
      <c r="AD279" s="384"/>
      <c r="AF279" s="367"/>
      <c r="AH279" s="367"/>
      <c r="AI279" s="367"/>
    </row>
    <row r="280" spans="1:35" s="332" customFormat="1" ht="12" x14ac:dyDescent="0.2">
      <c r="A280" s="372"/>
      <c r="B280" s="371"/>
      <c r="C280" s="1065" t="s">
        <v>447</v>
      </c>
      <c r="D280" s="1065"/>
      <c r="E280" s="1065"/>
      <c r="F280" s="373" t="s">
        <v>444</v>
      </c>
      <c r="G280" s="373" t="s">
        <v>5919</v>
      </c>
      <c r="H280" s="373" t="s">
        <v>436</v>
      </c>
      <c r="I280" s="373" t="s">
        <v>5920</v>
      </c>
      <c r="J280" s="374"/>
      <c r="K280" s="373"/>
      <c r="L280" s="374"/>
      <c r="M280" s="373"/>
      <c r="N280" s="375"/>
      <c r="V280" s="361"/>
      <c r="W280" s="367"/>
      <c r="AA280" s="335" t="s">
        <v>447</v>
      </c>
      <c r="AC280" s="367"/>
      <c r="AD280" s="384"/>
      <c r="AF280" s="367"/>
      <c r="AH280" s="367"/>
      <c r="AI280" s="367"/>
    </row>
    <row r="281" spans="1:35" s="332" customFormat="1" ht="12" x14ac:dyDescent="0.2">
      <c r="A281" s="372"/>
      <c r="B281" s="371"/>
      <c r="C281" s="1077" t="s">
        <v>450</v>
      </c>
      <c r="D281" s="1077"/>
      <c r="E281" s="1077"/>
      <c r="F281" s="376"/>
      <c r="G281" s="376"/>
      <c r="H281" s="376"/>
      <c r="I281" s="376"/>
      <c r="J281" s="377">
        <v>1297.75</v>
      </c>
      <c r="K281" s="376"/>
      <c r="L281" s="377">
        <v>11.34</v>
      </c>
      <c r="M281" s="376"/>
      <c r="N281" s="378"/>
      <c r="V281" s="361"/>
      <c r="W281" s="367"/>
      <c r="AB281" s="335" t="s">
        <v>450</v>
      </c>
      <c r="AC281" s="367"/>
      <c r="AD281" s="384"/>
      <c r="AF281" s="367"/>
      <c r="AH281" s="367"/>
      <c r="AI281" s="367"/>
    </row>
    <row r="282" spans="1:35" s="332" customFormat="1" ht="12" x14ac:dyDescent="0.2">
      <c r="A282" s="372"/>
      <c r="B282" s="371"/>
      <c r="C282" s="1065" t="s">
        <v>451</v>
      </c>
      <c r="D282" s="1065"/>
      <c r="E282" s="1065"/>
      <c r="F282" s="373"/>
      <c r="G282" s="373"/>
      <c r="H282" s="373"/>
      <c r="I282" s="373"/>
      <c r="J282" s="374"/>
      <c r="K282" s="373"/>
      <c r="L282" s="374">
        <v>3.3</v>
      </c>
      <c r="M282" s="373"/>
      <c r="N282" s="375"/>
      <c r="V282" s="361"/>
      <c r="W282" s="367"/>
      <c r="AA282" s="335" t="s">
        <v>451</v>
      </c>
      <c r="AC282" s="367"/>
      <c r="AD282" s="384"/>
      <c r="AF282" s="367"/>
      <c r="AH282" s="367"/>
      <c r="AI282" s="367"/>
    </row>
    <row r="283" spans="1:35" s="332" customFormat="1" ht="22.5" x14ac:dyDescent="0.2">
      <c r="A283" s="372"/>
      <c r="B283" s="371" t="s">
        <v>4990</v>
      </c>
      <c r="C283" s="1065" t="s">
        <v>4991</v>
      </c>
      <c r="D283" s="1065"/>
      <c r="E283" s="1065"/>
      <c r="F283" s="373" t="s">
        <v>454</v>
      </c>
      <c r="G283" s="373" t="s">
        <v>1754</v>
      </c>
      <c r="H283" s="373"/>
      <c r="I283" s="373" t="s">
        <v>1754</v>
      </c>
      <c r="J283" s="374"/>
      <c r="K283" s="373"/>
      <c r="L283" s="374">
        <v>3.86</v>
      </c>
      <c r="M283" s="373"/>
      <c r="N283" s="375"/>
      <c r="V283" s="361"/>
      <c r="W283" s="367"/>
      <c r="AA283" s="335" t="s">
        <v>4991</v>
      </c>
      <c r="AC283" s="367"/>
      <c r="AD283" s="384"/>
      <c r="AF283" s="367"/>
      <c r="AH283" s="367"/>
      <c r="AI283" s="367"/>
    </row>
    <row r="284" spans="1:35" s="332" customFormat="1" ht="22.5" x14ac:dyDescent="0.2">
      <c r="A284" s="372"/>
      <c r="B284" s="371" t="s">
        <v>4992</v>
      </c>
      <c r="C284" s="1065" t="s">
        <v>4993</v>
      </c>
      <c r="D284" s="1065"/>
      <c r="E284" s="1065"/>
      <c r="F284" s="373" t="s">
        <v>454</v>
      </c>
      <c r="G284" s="373" t="s">
        <v>980</v>
      </c>
      <c r="H284" s="373"/>
      <c r="I284" s="373" t="s">
        <v>980</v>
      </c>
      <c r="J284" s="374"/>
      <c r="K284" s="373"/>
      <c r="L284" s="374">
        <v>2.44</v>
      </c>
      <c r="M284" s="373"/>
      <c r="N284" s="375"/>
      <c r="V284" s="361"/>
      <c r="W284" s="367"/>
      <c r="AA284" s="335" t="s">
        <v>4993</v>
      </c>
      <c r="AC284" s="367"/>
      <c r="AD284" s="384"/>
      <c r="AF284" s="367"/>
      <c r="AH284" s="367"/>
      <c r="AI284" s="367"/>
    </row>
    <row r="285" spans="1:35" s="332" customFormat="1" ht="12" x14ac:dyDescent="0.2">
      <c r="A285" s="379"/>
      <c r="B285" s="380"/>
      <c r="C285" s="1068" t="s">
        <v>459</v>
      </c>
      <c r="D285" s="1068"/>
      <c r="E285" s="1068"/>
      <c r="F285" s="364"/>
      <c r="G285" s="364"/>
      <c r="H285" s="364"/>
      <c r="I285" s="364"/>
      <c r="J285" s="365"/>
      <c r="K285" s="364"/>
      <c r="L285" s="365">
        <v>17.64</v>
      </c>
      <c r="M285" s="376"/>
      <c r="N285" s="366"/>
      <c r="V285" s="361"/>
      <c r="W285" s="367"/>
      <c r="AC285" s="367" t="s">
        <v>459</v>
      </c>
      <c r="AD285" s="384"/>
      <c r="AF285" s="367"/>
      <c r="AH285" s="367"/>
      <c r="AI285" s="367"/>
    </row>
    <row r="286" spans="1:35" s="332" customFormat="1" ht="56.25" x14ac:dyDescent="0.2">
      <c r="A286" s="362" t="s">
        <v>152</v>
      </c>
      <c r="B286" s="363" t="s">
        <v>5921</v>
      </c>
      <c r="C286" s="1068" t="s">
        <v>5922</v>
      </c>
      <c r="D286" s="1068"/>
      <c r="E286" s="1068"/>
      <c r="F286" s="364" t="s">
        <v>1003</v>
      </c>
      <c r="G286" s="364"/>
      <c r="H286" s="364"/>
      <c r="I286" s="364" t="s">
        <v>2897</v>
      </c>
      <c r="J286" s="365">
        <v>102.02</v>
      </c>
      <c r="K286" s="364"/>
      <c r="L286" s="365">
        <v>71.41</v>
      </c>
      <c r="M286" s="364"/>
      <c r="N286" s="366"/>
      <c r="V286" s="361"/>
      <c r="W286" s="367" t="s">
        <v>5922</v>
      </c>
      <c r="AC286" s="367"/>
      <c r="AD286" s="384"/>
      <c r="AF286" s="367"/>
      <c r="AH286" s="367"/>
      <c r="AI286" s="367"/>
    </row>
    <row r="287" spans="1:35" s="332" customFormat="1" ht="12" x14ac:dyDescent="0.2">
      <c r="A287" s="379"/>
      <c r="B287" s="380"/>
      <c r="C287" s="340" t="s">
        <v>5046</v>
      </c>
      <c r="D287" s="385"/>
      <c r="E287" s="385"/>
      <c r="F287" s="386"/>
      <c r="G287" s="386"/>
      <c r="H287" s="386"/>
      <c r="I287" s="386"/>
      <c r="J287" s="387"/>
      <c r="K287" s="386"/>
      <c r="L287" s="387"/>
      <c r="M287" s="388"/>
      <c r="N287" s="389"/>
      <c r="V287" s="361"/>
      <c r="W287" s="367"/>
      <c r="AC287" s="367"/>
      <c r="AD287" s="384"/>
      <c r="AF287" s="367"/>
      <c r="AH287" s="367"/>
      <c r="AI287" s="367"/>
    </row>
    <row r="288" spans="1:35" s="332" customFormat="1" ht="56.25" x14ac:dyDescent="0.2">
      <c r="A288" s="362" t="s">
        <v>159</v>
      </c>
      <c r="B288" s="363" t="s">
        <v>5086</v>
      </c>
      <c r="C288" s="1068" t="s">
        <v>5087</v>
      </c>
      <c r="D288" s="1068"/>
      <c r="E288" s="1068"/>
      <c r="F288" s="364" t="s">
        <v>5067</v>
      </c>
      <c r="G288" s="364"/>
      <c r="H288" s="364"/>
      <c r="I288" s="364" t="s">
        <v>5912</v>
      </c>
      <c r="J288" s="365"/>
      <c r="K288" s="364"/>
      <c r="L288" s="365"/>
      <c r="M288" s="364"/>
      <c r="N288" s="366"/>
      <c r="V288" s="361"/>
      <c r="W288" s="367" t="s">
        <v>5087</v>
      </c>
      <c r="AC288" s="367"/>
      <c r="AD288" s="384"/>
      <c r="AF288" s="367"/>
      <c r="AH288" s="367"/>
      <c r="AI288" s="367"/>
    </row>
    <row r="289" spans="1:35" s="332" customFormat="1" ht="12" x14ac:dyDescent="0.2">
      <c r="A289" s="368"/>
      <c r="B289" s="369"/>
      <c r="C289" s="1065" t="s">
        <v>5913</v>
      </c>
      <c r="D289" s="1065"/>
      <c r="E289" s="1065"/>
      <c r="F289" s="1065"/>
      <c r="G289" s="1065"/>
      <c r="H289" s="1065"/>
      <c r="I289" s="1065"/>
      <c r="J289" s="1065"/>
      <c r="K289" s="1065"/>
      <c r="L289" s="1065"/>
      <c r="M289" s="1065"/>
      <c r="N289" s="1072"/>
      <c r="V289" s="361"/>
      <c r="W289" s="367"/>
      <c r="X289" s="335" t="s">
        <v>5913</v>
      </c>
      <c r="AC289" s="367"/>
      <c r="AD289" s="384"/>
      <c r="AF289" s="367"/>
      <c r="AH289" s="367"/>
      <c r="AI289" s="367"/>
    </row>
    <row r="290" spans="1:35" s="332" customFormat="1" ht="33.75" x14ac:dyDescent="0.2">
      <c r="A290" s="370"/>
      <c r="B290" s="371" t="s">
        <v>430</v>
      </c>
      <c r="C290" s="1065" t="s">
        <v>431</v>
      </c>
      <c r="D290" s="1065"/>
      <c r="E290" s="1065"/>
      <c r="F290" s="1065"/>
      <c r="G290" s="1065"/>
      <c r="H290" s="1065"/>
      <c r="I290" s="1065"/>
      <c r="J290" s="1065"/>
      <c r="K290" s="1065"/>
      <c r="L290" s="1065"/>
      <c r="M290" s="1065"/>
      <c r="N290" s="1072"/>
      <c r="V290" s="361"/>
      <c r="W290" s="367"/>
      <c r="Y290" s="335" t="s">
        <v>431</v>
      </c>
      <c r="AC290" s="367"/>
      <c r="AD290" s="384"/>
      <c r="AF290" s="367"/>
      <c r="AH290" s="367"/>
      <c r="AI290" s="367"/>
    </row>
    <row r="291" spans="1:35" s="332" customFormat="1" ht="12" x14ac:dyDescent="0.2">
      <c r="A291" s="372"/>
      <c r="B291" s="371" t="s">
        <v>423</v>
      </c>
      <c r="C291" s="1065" t="s">
        <v>432</v>
      </c>
      <c r="D291" s="1065"/>
      <c r="E291" s="1065"/>
      <c r="F291" s="373"/>
      <c r="G291" s="373"/>
      <c r="H291" s="373"/>
      <c r="I291" s="373"/>
      <c r="J291" s="374">
        <v>689.47</v>
      </c>
      <c r="K291" s="373" t="s">
        <v>436</v>
      </c>
      <c r="L291" s="374">
        <v>6.03</v>
      </c>
      <c r="M291" s="373"/>
      <c r="N291" s="375"/>
      <c r="V291" s="361"/>
      <c r="W291" s="367"/>
      <c r="Z291" s="335" t="s">
        <v>432</v>
      </c>
      <c r="AC291" s="367"/>
      <c r="AD291" s="384"/>
      <c r="AF291" s="367"/>
      <c r="AH291" s="367"/>
      <c r="AI291" s="367"/>
    </row>
    <row r="292" spans="1:35" s="332" customFormat="1" ht="12" x14ac:dyDescent="0.2">
      <c r="A292" s="372"/>
      <c r="B292" s="371" t="s">
        <v>434</v>
      </c>
      <c r="C292" s="1065" t="s">
        <v>435</v>
      </c>
      <c r="D292" s="1065"/>
      <c r="E292" s="1065"/>
      <c r="F292" s="373"/>
      <c r="G292" s="373"/>
      <c r="H292" s="373"/>
      <c r="I292" s="373"/>
      <c r="J292" s="374">
        <v>72.67</v>
      </c>
      <c r="K292" s="373" t="s">
        <v>436</v>
      </c>
      <c r="L292" s="374">
        <v>0.64</v>
      </c>
      <c r="M292" s="373"/>
      <c r="N292" s="375"/>
      <c r="V292" s="361"/>
      <c r="W292" s="367"/>
      <c r="Z292" s="335" t="s">
        <v>435</v>
      </c>
      <c r="AC292" s="367"/>
      <c r="AD292" s="384"/>
      <c r="AF292" s="367"/>
      <c r="AH292" s="367"/>
      <c r="AI292" s="367"/>
    </row>
    <row r="293" spans="1:35" s="332" customFormat="1" ht="12" x14ac:dyDescent="0.2">
      <c r="A293" s="372"/>
      <c r="B293" s="371" t="s">
        <v>437</v>
      </c>
      <c r="C293" s="1065" t="s">
        <v>438</v>
      </c>
      <c r="D293" s="1065"/>
      <c r="E293" s="1065"/>
      <c r="F293" s="373"/>
      <c r="G293" s="373"/>
      <c r="H293" s="373"/>
      <c r="I293" s="373"/>
      <c r="J293" s="374">
        <v>0.41</v>
      </c>
      <c r="K293" s="373" t="s">
        <v>436</v>
      </c>
      <c r="L293" s="374">
        <v>0</v>
      </c>
      <c r="M293" s="373"/>
      <c r="N293" s="375"/>
      <c r="V293" s="361"/>
      <c r="W293" s="367"/>
      <c r="Z293" s="335" t="s">
        <v>438</v>
      </c>
      <c r="AC293" s="367"/>
      <c r="AD293" s="384"/>
      <c r="AF293" s="367"/>
      <c r="AH293" s="367"/>
      <c r="AI293" s="367"/>
    </row>
    <row r="294" spans="1:35" s="332" customFormat="1" ht="12" x14ac:dyDescent="0.2">
      <c r="A294" s="372"/>
      <c r="B294" s="371" t="s">
        <v>439</v>
      </c>
      <c r="C294" s="1065" t="s">
        <v>440</v>
      </c>
      <c r="D294" s="1065"/>
      <c r="E294" s="1065"/>
      <c r="F294" s="373"/>
      <c r="G294" s="373"/>
      <c r="H294" s="373"/>
      <c r="I294" s="373"/>
      <c r="J294" s="374">
        <v>484.59</v>
      </c>
      <c r="K294" s="373"/>
      <c r="L294" s="374">
        <v>3.39</v>
      </c>
      <c r="M294" s="373"/>
      <c r="N294" s="375"/>
      <c r="V294" s="361"/>
      <c r="W294" s="367"/>
      <c r="Z294" s="335" t="s">
        <v>440</v>
      </c>
      <c r="AC294" s="367"/>
      <c r="AD294" s="384"/>
      <c r="AF294" s="367"/>
      <c r="AH294" s="367"/>
      <c r="AI294" s="367"/>
    </row>
    <row r="295" spans="1:35" s="332" customFormat="1" ht="12" x14ac:dyDescent="0.2">
      <c r="A295" s="368"/>
      <c r="B295" s="381" t="s">
        <v>5018</v>
      </c>
      <c r="C295" s="1076" t="s">
        <v>5019</v>
      </c>
      <c r="D295" s="1076"/>
      <c r="E295" s="1076"/>
      <c r="F295" s="382" t="s">
        <v>1003</v>
      </c>
      <c r="G295" s="382" t="s">
        <v>1169</v>
      </c>
      <c r="H295" s="382"/>
      <c r="I295" s="382" t="s">
        <v>3358</v>
      </c>
      <c r="J295" s="371"/>
      <c r="K295" s="373"/>
      <c r="L295" s="374"/>
      <c r="M295" s="373"/>
      <c r="N295" s="383"/>
      <c r="V295" s="361"/>
      <c r="W295" s="367"/>
      <c r="AC295" s="367"/>
      <c r="AD295" s="384" t="s">
        <v>5019</v>
      </c>
      <c r="AF295" s="367"/>
      <c r="AH295" s="367"/>
      <c r="AI295" s="367"/>
    </row>
    <row r="296" spans="1:35" s="332" customFormat="1" ht="12" x14ac:dyDescent="0.2">
      <c r="A296" s="372"/>
      <c r="B296" s="371"/>
      <c r="C296" s="1065" t="s">
        <v>443</v>
      </c>
      <c r="D296" s="1065"/>
      <c r="E296" s="1065"/>
      <c r="F296" s="373" t="s">
        <v>444</v>
      </c>
      <c r="G296" s="373" t="s">
        <v>5089</v>
      </c>
      <c r="H296" s="373" t="s">
        <v>436</v>
      </c>
      <c r="I296" s="373" t="s">
        <v>5923</v>
      </c>
      <c r="J296" s="374"/>
      <c r="K296" s="373"/>
      <c r="L296" s="374"/>
      <c r="M296" s="373"/>
      <c r="N296" s="375"/>
      <c r="V296" s="361"/>
      <c r="W296" s="367"/>
      <c r="AA296" s="335" t="s">
        <v>443</v>
      </c>
      <c r="AC296" s="367"/>
      <c r="AD296" s="384"/>
      <c r="AF296" s="367"/>
      <c r="AH296" s="367"/>
      <c r="AI296" s="367"/>
    </row>
    <row r="297" spans="1:35" s="332" customFormat="1" ht="12" x14ac:dyDescent="0.2">
      <c r="A297" s="372"/>
      <c r="B297" s="371"/>
      <c r="C297" s="1065" t="s">
        <v>447</v>
      </c>
      <c r="D297" s="1065"/>
      <c r="E297" s="1065"/>
      <c r="F297" s="373" t="s">
        <v>444</v>
      </c>
      <c r="G297" s="373" t="s">
        <v>605</v>
      </c>
      <c r="H297" s="373" t="s">
        <v>436</v>
      </c>
      <c r="I297" s="373" t="s">
        <v>5924</v>
      </c>
      <c r="J297" s="374"/>
      <c r="K297" s="373"/>
      <c r="L297" s="374"/>
      <c r="M297" s="373"/>
      <c r="N297" s="375"/>
      <c r="V297" s="361"/>
      <c r="W297" s="367"/>
      <c r="AA297" s="335" t="s">
        <v>447</v>
      </c>
      <c r="AC297" s="367"/>
      <c r="AD297" s="384"/>
      <c r="AF297" s="367"/>
      <c r="AH297" s="367"/>
      <c r="AI297" s="367"/>
    </row>
    <row r="298" spans="1:35" s="332" customFormat="1" ht="12" x14ac:dyDescent="0.2">
      <c r="A298" s="372"/>
      <c r="B298" s="371"/>
      <c r="C298" s="1077" t="s">
        <v>450</v>
      </c>
      <c r="D298" s="1077"/>
      <c r="E298" s="1077"/>
      <c r="F298" s="376"/>
      <c r="G298" s="376"/>
      <c r="H298" s="376"/>
      <c r="I298" s="376"/>
      <c r="J298" s="377">
        <v>1246.73</v>
      </c>
      <c r="K298" s="376"/>
      <c r="L298" s="377">
        <v>10.06</v>
      </c>
      <c r="M298" s="376"/>
      <c r="N298" s="378"/>
      <c r="V298" s="361"/>
      <c r="W298" s="367"/>
      <c r="AB298" s="335" t="s">
        <v>450</v>
      </c>
      <c r="AC298" s="367"/>
      <c r="AD298" s="384"/>
      <c r="AF298" s="367"/>
      <c r="AH298" s="367"/>
      <c r="AI298" s="367"/>
    </row>
    <row r="299" spans="1:35" s="332" customFormat="1" ht="12" x14ac:dyDescent="0.2">
      <c r="A299" s="372"/>
      <c r="B299" s="371"/>
      <c r="C299" s="1065" t="s">
        <v>451</v>
      </c>
      <c r="D299" s="1065"/>
      <c r="E299" s="1065"/>
      <c r="F299" s="373"/>
      <c r="G299" s="373"/>
      <c r="H299" s="373"/>
      <c r="I299" s="373"/>
      <c r="J299" s="374"/>
      <c r="K299" s="373"/>
      <c r="L299" s="374">
        <v>6.03</v>
      </c>
      <c r="M299" s="373"/>
      <c r="N299" s="375"/>
      <c r="V299" s="361"/>
      <c r="W299" s="367"/>
      <c r="AA299" s="335" t="s">
        <v>451</v>
      </c>
      <c r="AC299" s="367"/>
      <c r="AD299" s="384"/>
      <c r="AF299" s="367"/>
      <c r="AH299" s="367"/>
      <c r="AI299" s="367"/>
    </row>
    <row r="300" spans="1:35" s="332" customFormat="1" ht="22.5" x14ac:dyDescent="0.2">
      <c r="A300" s="372"/>
      <c r="B300" s="371" t="s">
        <v>4990</v>
      </c>
      <c r="C300" s="1065" t="s">
        <v>4991</v>
      </c>
      <c r="D300" s="1065"/>
      <c r="E300" s="1065"/>
      <c r="F300" s="373" t="s">
        <v>454</v>
      </c>
      <c r="G300" s="373" t="s">
        <v>1754</v>
      </c>
      <c r="H300" s="373"/>
      <c r="I300" s="373" t="s">
        <v>1754</v>
      </c>
      <c r="J300" s="374"/>
      <c r="K300" s="373"/>
      <c r="L300" s="374">
        <v>7.06</v>
      </c>
      <c r="M300" s="373"/>
      <c r="N300" s="375"/>
      <c r="V300" s="361"/>
      <c r="W300" s="367"/>
      <c r="AA300" s="335" t="s">
        <v>4991</v>
      </c>
      <c r="AC300" s="367"/>
      <c r="AD300" s="384"/>
      <c r="AF300" s="367"/>
      <c r="AH300" s="367"/>
      <c r="AI300" s="367"/>
    </row>
    <row r="301" spans="1:35" s="332" customFormat="1" ht="22.5" x14ac:dyDescent="0.2">
      <c r="A301" s="372"/>
      <c r="B301" s="371" t="s">
        <v>4992</v>
      </c>
      <c r="C301" s="1065" t="s">
        <v>4993</v>
      </c>
      <c r="D301" s="1065"/>
      <c r="E301" s="1065"/>
      <c r="F301" s="373" t="s">
        <v>454</v>
      </c>
      <c r="G301" s="373" t="s">
        <v>980</v>
      </c>
      <c r="H301" s="373"/>
      <c r="I301" s="373" t="s">
        <v>980</v>
      </c>
      <c r="J301" s="374"/>
      <c r="K301" s="373"/>
      <c r="L301" s="374">
        <v>4.46</v>
      </c>
      <c r="M301" s="373"/>
      <c r="N301" s="375"/>
      <c r="V301" s="361"/>
      <c r="W301" s="367"/>
      <c r="AA301" s="335" t="s">
        <v>4993</v>
      </c>
      <c r="AC301" s="367"/>
      <c r="AD301" s="384"/>
      <c r="AF301" s="367"/>
      <c r="AH301" s="367"/>
      <c r="AI301" s="367"/>
    </row>
    <row r="302" spans="1:35" s="332" customFormat="1" ht="12" x14ac:dyDescent="0.2">
      <c r="A302" s="379"/>
      <c r="B302" s="380"/>
      <c r="C302" s="1068" t="s">
        <v>459</v>
      </c>
      <c r="D302" s="1068"/>
      <c r="E302" s="1068"/>
      <c r="F302" s="364"/>
      <c r="G302" s="364"/>
      <c r="H302" s="364"/>
      <c r="I302" s="364"/>
      <c r="J302" s="365"/>
      <c r="K302" s="364"/>
      <c r="L302" s="365">
        <v>21.58</v>
      </c>
      <c r="M302" s="376"/>
      <c r="N302" s="366"/>
      <c r="V302" s="361"/>
      <c r="W302" s="367"/>
      <c r="AC302" s="367" t="s">
        <v>459</v>
      </c>
      <c r="AD302" s="384"/>
      <c r="AF302" s="367"/>
      <c r="AH302" s="367"/>
      <c r="AI302" s="367"/>
    </row>
    <row r="303" spans="1:35" s="332" customFormat="1" ht="22.5" x14ac:dyDescent="0.2">
      <c r="A303" s="362" t="s">
        <v>160</v>
      </c>
      <c r="B303" s="363" t="s">
        <v>5071</v>
      </c>
      <c r="C303" s="1068" t="s">
        <v>5072</v>
      </c>
      <c r="D303" s="1068"/>
      <c r="E303" s="1068"/>
      <c r="F303" s="364" t="s">
        <v>5073</v>
      </c>
      <c r="G303" s="364"/>
      <c r="H303" s="364"/>
      <c r="I303" s="364" t="s">
        <v>423</v>
      </c>
      <c r="J303" s="365"/>
      <c r="K303" s="364"/>
      <c r="L303" s="365"/>
      <c r="M303" s="364"/>
      <c r="N303" s="366"/>
      <c r="V303" s="361"/>
      <c r="W303" s="367" t="s">
        <v>5072</v>
      </c>
      <c r="AC303" s="367"/>
      <c r="AD303" s="384"/>
      <c r="AF303" s="367"/>
      <c r="AH303" s="367"/>
      <c r="AI303" s="367"/>
    </row>
    <row r="304" spans="1:35" s="332" customFormat="1" ht="33.75" x14ac:dyDescent="0.2">
      <c r="A304" s="370"/>
      <c r="B304" s="371" t="s">
        <v>430</v>
      </c>
      <c r="C304" s="1065" t="s">
        <v>431</v>
      </c>
      <c r="D304" s="1065"/>
      <c r="E304" s="1065"/>
      <c r="F304" s="1065"/>
      <c r="G304" s="1065"/>
      <c r="H304" s="1065"/>
      <c r="I304" s="1065"/>
      <c r="J304" s="1065"/>
      <c r="K304" s="1065"/>
      <c r="L304" s="1065"/>
      <c r="M304" s="1065"/>
      <c r="N304" s="1072"/>
      <c r="V304" s="361"/>
      <c r="W304" s="367"/>
      <c r="Y304" s="335" t="s">
        <v>431</v>
      </c>
      <c r="AC304" s="367"/>
      <c r="AD304" s="384"/>
      <c r="AF304" s="367"/>
      <c r="AH304" s="367"/>
      <c r="AI304" s="367"/>
    </row>
    <row r="305" spans="1:35" s="332" customFormat="1" ht="12" x14ac:dyDescent="0.2">
      <c r="A305" s="372"/>
      <c r="B305" s="371" t="s">
        <v>423</v>
      </c>
      <c r="C305" s="1065" t="s">
        <v>432</v>
      </c>
      <c r="D305" s="1065"/>
      <c r="E305" s="1065"/>
      <c r="F305" s="373"/>
      <c r="G305" s="373"/>
      <c r="H305" s="373"/>
      <c r="I305" s="373"/>
      <c r="J305" s="374">
        <v>25.92</v>
      </c>
      <c r="K305" s="373" t="s">
        <v>436</v>
      </c>
      <c r="L305" s="374">
        <v>32.4</v>
      </c>
      <c r="M305" s="373"/>
      <c r="N305" s="375"/>
      <c r="V305" s="361"/>
      <c r="W305" s="367"/>
      <c r="Z305" s="335" t="s">
        <v>432</v>
      </c>
      <c r="AC305" s="367"/>
      <c r="AD305" s="384"/>
      <c r="AF305" s="367"/>
      <c r="AH305" s="367"/>
      <c r="AI305" s="367"/>
    </row>
    <row r="306" spans="1:35" s="332" customFormat="1" ht="12" x14ac:dyDescent="0.2">
      <c r="A306" s="372"/>
      <c r="B306" s="371" t="s">
        <v>434</v>
      </c>
      <c r="C306" s="1065" t="s">
        <v>435</v>
      </c>
      <c r="D306" s="1065"/>
      <c r="E306" s="1065"/>
      <c r="F306" s="373"/>
      <c r="G306" s="373"/>
      <c r="H306" s="373"/>
      <c r="I306" s="373"/>
      <c r="J306" s="374">
        <v>38.909999999999997</v>
      </c>
      <c r="K306" s="373" t="s">
        <v>436</v>
      </c>
      <c r="L306" s="374">
        <v>48.64</v>
      </c>
      <c r="M306" s="373"/>
      <c r="N306" s="375"/>
      <c r="V306" s="361"/>
      <c r="W306" s="367"/>
      <c r="Z306" s="335" t="s">
        <v>435</v>
      </c>
      <c r="AC306" s="367"/>
      <c r="AD306" s="384"/>
      <c r="AF306" s="367"/>
      <c r="AH306" s="367"/>
      <c r="AI306" s="367"/>
    </row>
    <row r="307" spans="1:35" s="332" customFormat="1" ht="12" x14ac:dyDescent="0.2">
      <c r="A307" s="372"/>
      <c r="B307" s="371" t="s">
        <v>437</v>
      </c>
      <c r="C307" s="1065" t="s">
        <v>438</v>
      </c>
      <c r="D307" s="1065"/>
      <c r="E307" s="1065"/>
      <c r="F307" s="373"/>
      <c r="G307" s="373"/>
      <c r="H307" s="373"/>
      <c r="I307" s="373"/>
      <c r="J307" s="374">
        <v>0.46</v>
      </c>
      <c r="K307" s="373" t="s">
        <v>436</v>
      </c>
      <c r="L307" s="374">
        <v>0.57999999999999996</v>
      </c>
      <c r="M307" s="373"/>
      <c r="N307" s="375"/>
      <c r="V307" s="361"/>
      <c r="W307" s="367"/>
      <c r="Z307" s="335" t="s">
        <v>438</v>
      </c>
      <c r="AC307" s="367"/>
      <c r="AD307" s="384"/>
      <c r="AF307" s="367"/>
      <c r="AH307" s="367"/>
      <c r="AI307" s="367"/>
    </row>
    <row r="308" spans="1:35" s="332" customFormat="1" ht="12" x14ac:dyDescent="0.2">
      <c r="A308" s="372"/>
      <c r="B308" s="371" t="s">
        <v>439</v>
      </c>
      <c r="C308" s="1065" t="s">
        <v>440</v>
      </c>
      <c r="D308" s="1065"/>
      <c r="E308" s="1065"/>
      <c r="F308" s="373"/>
      <c r="G308" s="373"/>
      <c r="H308" s="373"/>
      <c r="I308" s="373"/>
      <c r="J308" s="374">
        <v>149.13</v>
      </c>
      <c r="K308" s="373"/>
      <c r="L308" s="374">
        <v>149.13</v>
      </c>
      <c r="M308" s="373"/>
      <c r="N308" s="375"/>
      <c r="V308" s="361"/>
      <c r="W308" s="367"/>
      <c r="Z308" s="335" t="s">
        <v>440</v>
      </c>
      <c r="AC308" s="367"/>
      <c r="AD308" s="384"/>
      <c r="AF308" s="367"/>
      <c r="AH308" s="367"/>
      <c r="AI308" s="367"/>
    </row>
    <row r="309" spans="1:35" s="332" customFormat="1" ht="22.5" x14ac:dyDescent="0.2">
      <c r="A309" s="368"/>
      <c r="B309" s="381" t="s">
        <v>5074</v>
      </c>
      <c r="C309" s="1076" t="s">
        <v>5075</v>
      </c>
      <c r="D309" s="1076"/>
      <c r="E309" s="1076"/>
      <c r="F309" s="382" t="s">
        <v>411</v>
      </c>
      <c r="G309" s="382" t="s">
        <v>489</v>
      </c>
      <c r="H309" s="382"/>
      <c r="I309" s="382" t="s">
        <v>489</v>
      </c>
      <c r="J309" s="371"/>
      <c r="K309" s="373"/>
      <c r="L309" s="374"/>
      <c r="M309" s="373"/>
      <c r="N309" s="383"/>
      <c r="V309" s="361"/>
      <c r="W309" s="367"/>
      <c r="AC309" s="367"/>
      <c r="AD309" s="384" t="s">
        <v>5075</v>
      </c>
      <c r="AF309" s="367"/>
      <c r="AH309" s="367"/>
      <c r="AI309" s="367"/>
    </row>
    <row r="310" spans="1:35" s="332" customFormat="1" ht="12" x14ac:dyDescent="0.2">
      <c r="A310" s="372"/>
      <c r="B310" s="371"/>
      <c r="C310" s="1065" t="s">
        <v>443</v>
      </c>
      <c r="D310" s="1065"/>
      <c r="E310" s="1065"/>
      <c r="F310" s="373" t="s">
        <v>444</v>
      </c>
      <c r="G310" s="373" t="s">
        <v>448</v>
      </c>
      <c r="H310" s="373" t="s">
        <v>436</v>
      </c>
      <c r="I310" s="373" t="s">
        <v>5076</v>
      </c>
      <c r="J310" s="374"/>
      <c r="K310" s="373"/>
      <c r="L310" s="374"/>
      <c r="M310" s="373"/>
      <c r="N310" s="375"/>
      <c r="V310" s="361"/>
      <c r="W310" s="367"/>
      <c r="AA310" s="335" t="s">
        <v>443</v>
      </c>
      <c r="AC310" s="367"/>
      <c r="AD310" s="384"/>
      <c r="AF310" s="367"/>
      <c r="AH310" s="367"/>
      <c r="AI310" s="367"/>
    </row>
    <row r="311" spans="1:35" s="332" customFormat="1" ht="12" x14ac:dyDescent="0.2">
      <c r="A311" s="372"/>
      <c r="B311" s="371"/>
      <c r="C311" s="1065" t="s">
        <v>447</v>
      </c>
      <c r="D311" s="1065"/>
      <c r="E311" s="1065"/>
      <c r="F311" s="373" t="s">
        <v>444</v>
      </c>
      <c r="G311" s="373" t="s">
        <v>935</v>
      </c>
      <c r="H311" s="373" t="s">
        <v>436</v>
      </c>
      <c r="I311" s="373" t="s">
        <v>2201</v>
      </c>
      <c r="J311" s="374"/>
      <c r="K311" s="373"/>
      <c r="L311" s="374"/>
      <c r="M311" s="373"/>
      <c r="N311" s="375"/>
      <c r="V311" s="361"/>
      <c r="W311" s="367"/>
      <c r="AA311" s="335" t="s">
        <v>447</v>
      </c>
      <c r="AC311" s="367"/>
      <c r="AD311" s="384"/>
      <c r="AF311" s="367"/>
      <c r="AH311" s="367"/>
      <c r="AI311" s="367"/>
    </row>
    <row r="312" spans="1:35" s="332" customFormat="1" ht="12" x14ac:dyDescent="0.2">
      <c r="A312" s="372"/>
      <c r="B312" s="371"/>
      <c r="C312" s="1077" t="s">
        <v>450</v>
      </c>
      <c r="D312" s="1077"/>
      <c r="E312" s="1077"/>
      <c r="F312" s="376"/>
      <c r="G312" s="376"/>
      <c r="H312" s="376"/>
      <c r="I312" s="376"/>
      <c r="J312" s="377">
        <v>213.96</v>
      </c>
      <c r="K312" s="376"/>
      <c r="L312" s="377">
        <v>230.17</v>
      </c>
      <c r="M312" s="376"/>
      <c r="N312" s="378"/>
      <c r="V312" s="361"/>
      <c r="W312" s="367"/>
      <c r="AB312" s="335" t="s">
        <v>450</v>
      </c>
      <c r="AC312" s="367"/>
      <c r="AD312" s="384"/>
      <c r="AF312" s="367"/>
      <c r="AH312" s="367"/>
      <c r="AI312" s="367"/>
    </row>
    <row r="313" spans="1:35" s="332" customFormat="1" ht="12" x14ac:dyDescent="0.2">
      <c r="A313" s="372"/>
      <c r="B313" s="371"/>
      <c r="C313" s="1065" t="s">
        <v>451</v>
      </c>
      <c r="D313" s="1065"/>
      <c r="E313" s="1065"/>
      <c r="F313" s="373"/>
      <c r="G313" s="373"/>
      <c r="H313" s="373"/>
      <c r="I313" s="373"/>
      <c r="J313" s="374"/>
      <c r="K313" s="373"/>
      <c r="L313" s="374">
        <v>32.979999999999997</v>
      </c>
      <c r="M313" s="373"/>
      <c r="N313" s="375"/>
      <c r="V313" s="361"/>
      <c r="W313" s="367"/>
      <c r="AA313" s="335" t="s">
        <v>451</v>
      </c>
      <c r="AC313" s="367"/>
      <c r="AD313" s="384"/>
      <c r="AF313" s="367"/>
      <c r="AH313" s="367"/>
      <c r="AI313" s="367"/>
    </row>
    <row r="314" spans="1:35" s="332" customFormat="1" ht="22.5" x14ac:dyDescent="0.2">
      <c r="A314" s="372"/>
      <c r="B314" s="371" t="s">
        <v>4990</v>
      </c>
      <c r="C314" s="1065" t="s">
        <v>4991</v>
      </c>
      <c r="D314" s="1065"/>
      <c r="E314" s="1065"/>
      <c r="F314" s="373" t="s">
        <v>454</v>
      </c>
      <c r="G314" s="373" t="s">
        <v>1754</v>
      </c>
      <c r="H314" s="373"/>
      <c r="I314" s="373" t="s">
        <v>1754</v>
      </c>
      <c r="J314" s="374"/>
      <c r="K314" s="373"/>
      <c r="L314" s="374">
        <v>38.590000000000003</v>
      </c>
      <c r="M314" s="373"/>
      <c r="N314" s="375"/>
      <c r="V314" s="361"/>
      <c r="W314" s="367"/>
      <c r="AA314" s="335" t="s">
        <v>4991</v>
      </c>
      <c r="AC314" s="367"/>
      <c r="AD314" s="384"/>
      <c r="AF314" s="367"/>
      <c r="AH314" s="367"/>
      <c r="AI314" s="367"/>
    </row>
    <row r="315" spans="1:35" s="332" customFormat="1" ht="22.5" x14ac:dyDescent="0.2">
      <c r="A315" s="372"/>
      <c r="B315" s="371" t="s">
        <v>4992</v>
      </c>
      <c r="C315" s="1065" t="s">
        <v>4993</v>
      </c>
      <c r="D315" s="1065"/>
      <c r="E315" s="1065"/>
      <c r="F315" s="373" t="s">
        <v>454</v>
      </c>
      <c r="G315" s="373" t="s">
        <v>980</v>
      </c>
      <c r="H315" s="373"/>
      <c r="I315" s="373" t="s">
        <v>980</v>
      </c>
      <c r="J315" s="374"/>
      <c r="K315" s="373"/>
      <c r="L315" s="374">
        <v>24.41</v>
      </c>
      <c r="M315" s="373"/>
      <c r="N315" s="375"/>
      <c r="V315" s="361"/>
      <c r="W315" s="367"/>
      <c r="AA315" s="335" t="s">
        <v>4993</v>
      </c>
      <c r="AC315" s="367"/>
      <c r="AD315" s="384"/>
      <c r="AF315" s="367"/>
      <c r="AH315" s="367"/>
      <c r="AI315" s="367"/>
    </row>
    <row r="316" spans="1:35" s="332" customFormat="1" ht="12" x14ac:dyDescent="0.2">
      <c r="A316" s="379"/>
      <c r="B316" s="380"/>
      <c r="C316" s="1068" t="s">
        <v>459</v>
      </c>
      <c r="D316" s="1068"/>
      <c r="E316" s="1068"/>
      <c r="F316" s="364"/>
      <c r="G316" s="364"/>
      <c r="H316" s="364"/>
      <c r="I316" s="364"/>
      <c r="J316" s="365"/>
      <c r="K316" s="364"/>
      <c r="L316" s="365">
        <v>293.17</v>
      </c>
      <c r="M316" s="376"/>
      <c r="N316" s="366"/>
      <c r="V316" s="361"/>
      <c r="W316" s="367"/>
      <c r="AC316" s="367" t="s">
        <v>459</v>
      </c>
      <c r="AD316" s="384"/>
      <c r="AF316" s="367"/>
      <c r="AH316" s="367"/>
      <c r="AI316" s="367"/>
    </row>
    <row r="317" spans="1:35" s="332" customFormat="1" ht="22.5" x14ac:dyDescent="0.2">
      <c r="A317" s="362" t="s">
        <v>161</v>
      </c>
      <c r="B317" s="363" t="s">
        <v>5925</v>
      </c>
      <c r="C317" s="1068" t="s">
        <v>5926</v>
      </c>
      <c r="D317" s="1068"/>
      <c r="E317" s="1068"/>
      <c r="F317" s="364" t="s">
        <v>1026</v>
      </c>
      <c r="G317" s="364"/>
      <c r="H317" s="364"/>
      <c r="I317" s="364" t="s">
        <v>757</v>
      </c>
      <c r="J317" s="365"/>
      <c r="K317" s="364"/>
      <c r="L317" s="365"/>
      <c r="M317" s="364"/>
      <c r="N317" s="366"/>
      <c r="V317" s="361"/>
      <c r="W317" s="367" t="s">
        <v>5926</v>
      </c>
      <c r="AC317" s="367"/>
      <c r="AD317" s="384"/>
      <c r="AF317" s="367"/>
      <c r="AH317" s="367"/>
      <c r="AI317" s="367"/>
    </row>
    <row r="318" spans="1:35" s="332" customFormat="1" ht="12" x14ac:dyDescent="0.2">
      <c r="A318" s="368"/>
      <c r="B318" s="369"/>
      <c r="C318" s="1065" t="s">
        <v>4675</v>
      </c>
      <c r="D318" s="1065"/>
      <c r="E318" s="1065"/>
      <c r="F318" s="1065"/>
      <c r="G318" s="1065"/>
      <c r="H318" s="1065"/>
      <c r="I318" s="1065"/>
      <c r="J318" s="1065"/>
      <c r="K318" s="1065"/>
      <c r="L318" s="1065"/>
      <c r="M318" s="1065"/>
      <c r="N318" s="1072"/>
      <c r="V318" s="361"/>
      <c r="W318" s="367"/>
      <c r="X318" s="335" t="s">
        <v>4675</v>
      </c>
      <c r="AC318" s="367"/>
      <c r="AD318" s="384"/>
      <c r="AF318" s="367"/>
      <c r="AH318" s="367"/>
      <c r="AI318" s="367"/>
    </row>
    <row r="319" spans="1:35" s="332" customFormat="1" ht="33.75" x14ac:dyDescent="0.2">
      <c r="A319" s="370"/>
      <c r="B319" s="371" t="s">
        <v>430</v>
      </c>
      <c r="C319" s="1065" t="s">
        <v>431</v>
      </c>
      <c r="D319" s="1065"/>
      <c r="E319" s="1065"/>
      <c r="F319" s="1065"/>
      <c r="G319" s="1065"/>
      <c r="H319" s="1065"/>
      <c r="I319" s="1065"/>
      <c r="J319" s="1065"/>
      <c r="K319" s="1065"/>
      <c r="L319" s="1065"/>
      <c r="M319" s="1065"/>
      <c r="N319" s="1072"/>
      <c r="V319" s="361"/>
      <c r="W319" s="367"/>
      <c r="Y319" s="335" t="s">
        <v>431</v>
      </c>
      <c r="AC319" s="367"/>
      <c r="AD319" s="384"/>
      <c r="AF319" s="367"/>
      <c r="AH319" s="367"/>
      <c r="AI319" s="367"/>
    </row>
    <row r="320" spans="1:35" s="332" customFormat="1" ht="12" x14ac:dyDescent="0.2">
      <c r="A320" s="372"/>
      <c r="B320" s="371" t="s">
        <v>423</v>
      </c>
      <c r="C320" s="1065" t="s">
        <v>432</v>
      </c>
      <c r="D320" s="1065"/>
      <c r="E320" s="1065"/>
      <c r="F320" s="373"/>
      <c r="G320" s="373"/>
      <c r="H320" s="373"/>
      <c r="I320" s="373"/>
      <c r="J320" s="374">
        <v>3.85</v>
      </c>
      <c r="K320" s="373" t="s">
        <v>436</v>
      </c>
      <c r="L320" s="374">
        <v>2.41</v>
      </c>
      <c r="M320" s="373"/>
      <c r="N320" s="375"/>
      <c r="V320" s="361"/>
      <c r="W320" s="367"/>
      <c r="Z320" s="335" t="s">
        <v>432</v>
      </c>
      <c r="AC320" s="367"/>
      <c r="AD320" s="384"/>
      <c r="AF320" s="367"/>
      <c r="AH320" s="367"/>
      <c r="AI320" s="367"/>
    </row>
    <row r="321" spans="1:35" s="332" customFormat="1" ht="12" x14ac:dyDescent="0.2">
      <c r="A321" s="372"/>
      <c r="B321" s="371" t="s">
        <v>434</v>
      </c>
      <c r="C321" s="1065" t="s">
        <v>435</v>
      </c>
      <c r="D321" s="1065"/>
      <c r="E321" s="1065"/>
      <c r="F321" s="373"/>
      <c r="G321" s="373"/>
      <c r="H321" s="373"/>
      <c r="I321" s="373"/>
      <c r="J321" s="374">
        <v>1.31</v>
      </c>
      <c r="K321" s="373" t="s">
        <v>436</v>
      </c>
      <c r="L321" s="374">
        <v>0.82</v>
      </c>
      <c r="M321" s="373"/>
      <c r="N321" s="375"/>
      <c r="V321" s="361"/>
      <c r="W321" s="367"/>
      <c r="Z321" s="335" t="s">
        <v>435</v>
      </c>
      <c r="AC321" s="367"/>
      <c r="AD321" s="384"/>
      <c r="AF321" s="367"/>
      <c r="AH321" s="367"/>
      <c r="AI321" s="367"/>
    </row>
    <row r="322" spans="1:35" s="332" customFormat="1" ht="12" x14ac:dyDescent="0.2">
      <c r="A322" s="372"/>
      <c r="B322" s="371" t="s">
        <v>437</v>
      </c>
      <c r="C322" s="1065" t="s">
        <v>438</v>
      </c>
      <c r="D322" s="1065"/>
      <c r="E322" s="1065"/>
      <c r="F322" s="373"/>
      <c r="G322" s="373"/>
      <c r="H322" s="373"/>
      <c r="I322" s="373"/>
      <c r="J322" s="374">
        <v>0.23</v>
      </c>
      <c r="K322" s="373" t="s">
        <v>436</v>
      </c>
      <c r="L322" s="374">
        <v>0.14000000000000001</v>
      </c>
      <c r="M322" s="373"/>
      <c r="N322" s="375"/>
      <c r="V322" s="361"/>
      <c r="W322" s="367"/>
      <c r="Z322" s="335" t="s">
        <v>438</v>
      </c>
      <c r="AC322" s="367"/>
      <c r="AD322" s="384"/>
      <c r="AF322" s="367"/>
      <c r="AH322" s="367"/>
      <c r="AI322" s="367"/>
    </row>
    <row r="323" spans="1:35" s="332" customFormat="1" ht="12" x14ac:dyDescent="0.2">
      <c r="A323" s="372"/>
      <c r="B323" s="371" t="s">
        <v>439</v>
      </c>
      <c r="C323" s="1065" t="s">
        <v>440</v>
      </c>
      <c r="D323" s="1065"/>
      <c r="E323" s="1065"/>
      <c r="F323" s="373"/>
      <c r="G323" s="373"/>
      <c r="H323" s="373"/>
      <c r="I323" s="373"/>
      <c r="J323" s="374">
        <v>0.08</v>
      </c>
      <c r="K323" s="373"/>
      <c r="L323" s="374">
        <v>0.04</v>
      </c>
      <c r="M323" s="373"/>
      <c r="N323" s="375"/>
      <c r="V323" s="361"/>
      <c r="W323" s="367"/>
      <c r="Z323" s="335" t="s">
        <v>440</v>
      </c>
      <c r="AC323" s="367"/>
      <c r="AD323" s="384"/>
      <c r="AF323" s="367"/>
      <c r="AH323" s="367"/>
      <c r="AI323" s="367"/>
    </row>
    <row r="324" spans="1:35" s="332" customFormat="1" ht="12" x14ac:dyDescent="0.2">
      <c r="A324" s="372"/>
      <c r="B324" s="371"/>
      <c r="C324" s="1065" t="s">
        <v>443</v>
      </c>
      <c r="D324" s="1065"/>
      <c r="E324" s="1065"/>
      <c r="F324" s="373" t="s">
        <v>444</v>
      </c>
      <c r="G324" s="373" t="s">
        <v>906</v>
      </c>
      <c r="H324" s="373" t="s">
        <v>436</v>
      </c>
      <c r="I324" s="373" t="s">
        <v>1537</v>
      </c>
      <c r="J324" s="374"/>
      <c r="K324" s="373"/>
      <c r="L324" s="374"/>
      <c r="M324" s="373"/>
      <c r="N324" s="375"/>
      <c r="V324" s="361"/>
      <c r="W324" s="367"/>
      <c r="AA324" s="335" t="s">
        <v>443</v>
      </c>
      <c r="AC324" s="367"/>
      <c r="AD324" s="384"/>
      <c r="AF324" s="367"/>
      <c r="AH324" s="367"/>
      <c r="AI324" s="367"/>
    </row>
    <row r="325" spans="1:35" s="332" customFormat="1" ht="12" x14ac:dyDescent="0.2">
      <c r="A325" s="372"/>
      <c r="B325" s="371"/>
      <c r="C325" s="1065" t="s">
        <v>447</v>
      </c>
      <c r="D325" s="1065"/>
      <c r="E325" s="1065"/>
      <c r="F325" s="373" t="s">
        <v>444</v>
      </c>
      <c r="G325" s="373" t="s">
        <v>537</v>
      </c>
      <c r="H325" s="373" t="s">
        <v>436</v>
      </c>
      <c r="I325" s="373" t="s">
        <v>2911</v>
      </c>
      <c r="J325" s="374"/>
      <c r="K325" s="373"/>
      <c r="L325" s="374"/>
      <c r="M325" s="373"/>
      <c r="N325" s="375"/>
      <c r="V325" s="361"/>
      <c r="W325" s="367"/>
      <c r="AA325" s="335" t="s">
        <v>447</v>
      </c>
      <c r="AC325" s="367"/>
      <c r="AD325" s="384"/>
      <c r="AF325" s="367"/>
      <c r="AH325" s="367"/>
      <c r="AI325" s="367"/>
    </row>
    <row r="326" spans="1:35" s="332" customFormat="1" ht="12" x14ac:dyDescent="0.2">
      <c r="A326" s="372"/>
      <c r="B326" s="371"/>
      <c r="C326" s="1077" t="s">
        <v>450</v>
      </c>
      <c r="D326" s="1077"/>
      <c r="E326" s="1077"/>
      <c r="F326" s="376"/>
      <c r="G326" s="376"/>
      <c r="H326" s="376"/>
      <c r="I326" s="376"/>
      <c r="J326" s="377">
        <v>5.24</v>
      </c>
      <c r="K326" s="376"/>
      <c r="L326" s="377">
        <v>3.27</v>
      </c>
      <c r="M326" s="376"/>
      <c r="N326" s="378"/>
      <c r="V326" s="361"/>
      <c r="W326" s="367"/>
      <c r="AB326" s="335" t="s">
        <v>450</v>
      </c>
      <c r="AC326" s="367"/>
      <c r="AD326" s="384"/>
      <c r="AF326" s="367"/>
      <c r="AH326" s="367"/>
      <c r="AI326" s="367"/>
    </row>
    <row r="327" spans="1:35" s="332" customFormat="1" ht="12" x14ac:dyDescent="0.2">
      <c r="A327" s="372"/>
      <c r="B327" s="371"/>
      <c r="C327" s="1065" t="s">
        <v>451</v>
      </c>
      <c r="D327" s="1065"/>
      <c r="E327" s="1065"/>
      <c r="F327" s="373"/>
      <c r="G327" s="373"/>
      <c r="H327" s="373"/>
      <c r="I327" s="373"/>
      <c r="J327" s="374"/>
      <c r="K327" s="373"/>
      <c r="L327" s="374">
        <v>2.5499999999999998</v>
      </c>
      <c r="M327" s="373"/>
      <c r="N327" s="375"/>
      <c r="V327" s="361"/>
      <c r="W327" s="367"/>
      <c r="AA327" s="335" t="s">
        <v>451</v>
      </c>
      <c r="AC327" s="367"/>
      <c r="AD327" s="384"/>
      <c r="AF327" s="367"/>
      <c r="AH327" s="367"/>
      <c r="AI327" s="367"/>
    </row>
    <row r="328" spans="1:35" s="332" customFormat="1" ht="22.5" x14ac:dyDescent="0.2">
      <c r="A328" s="372"/>
      <c r="B328" s="371" t="s">
        <v>3147</v>
      </c>
      <c r="C328" s="1065" t="s">
        <v>3148</v>
      </c>
      <c r="D328" s="1065"/>
      <c r="E328" s="1065"/>
      <c r="F328" s="373" t="s">
        <v>454</v>
      </c>
      <c r="G328" s="373" t="s">
        <v>558</v>
      </c>
      <c r="H328" s="373"/>
      <c r="I328" s="373" t="s">
        <v>558</v>
      </c>
      <c r="J328" s="374"/>
      <c r="K328" s="373"/>
      <c r="L328" s="374">
        <v>2.4700000000000002</v>
      </c>
      <c r="M328" s="373"/>
      <c r="N328" s="375"/>
      <c r="V328" s="361"/>
      <c r="W328" s="367"/>
      <c r="AA328" s="335" t="s">
        <v>3148</v>
      </c>
      <c r="AC328" s="367"/>
      <c r="AD328" s="384"/>
      <c r="AF328" s="367"/>
      <c r="AH328" s="367"/>
      <c r="AI328" s="367"/>
    </row>
    <row r="329" spans="1:35" s="332" customFormat="1" ht="22.5" x14ac:dyDescent="0.2">
      <c r="A329" s="372"/>
      <c r="B329" s="371" t="s">
        <v>3149</v>
      </c>
      <c r="C329" s="1065" t="s">
        <v>3150</v>
      </c>
      <c r="D329" s="1065"/>
      <c r="E329" s="1065"/>
      <c r="F329" s="373" t="s">
        <v>454</v>
      </c>
      <c r="G329" s="373" t="s">
        <v>544</v>
      </c>
      <c r="H329" s="373"/>
      <c r="I329" s="373" t="s">
        <v>544</v>
      </c>
      <c r="J329" s="374"/>
      <c r="K329" s="373"/>
      <c r="L329" s="374">
        <v>1.3</v>
      </c>
      <c r="M329" s="373"/>
      <c r="N329" s="375"/>
      <c r="V329" s="361"/>
      <c r="W329" s="367"/>
      <c r="AA329" s="335" t="s">
        <v>3150</v>
      </c>
      <c r="AC329" s="367"/>
      <c r="AD329" s="384"/>
      <c r="AF329" s="367"/>
      <c r="AH329" s="367"/>
      <c r="AI329" s="367"/>
    </row>
    <row r="330" spans="1:35" s="332" customFormat="1" ht="12" x14ac:dyDescent="0.2">
      <c r="A330" s="379"/>
      <c r="B330" s="380"/>
      <c r="C330" s="1068" t="s">
        <v>459</v>
      </c>
      <c r="D330" s="1068"/>
      <c r="E330" s="1068"/>
      <c r="F330" s="364"/>
      <c r="G330" s="364"/>
      <c r="H330" s="364"/>
      <c r="I330" s="364"/>
      <c r="J330" s="365"/>
      <c r="K330" s="364"/>
      <c r="L330" s="365">
        <v>7.04</v>
      </c>
      <c r="M330" s="376"/>
      <c r="N330" s="366"/>
      <c r="V330" s="361"/>
      <c r="W330" s="367"/>
      <c r="AC330" s="367" t="s">
        <v>459</v>
      </c>
      <c r="AD330" s="384"/>
      <c r="AF330" s="367"/>
      <c r="AH330" s="367"/>
      <c r="AI330" s="367"/>
    </row>
    <row r="331" spans="1:35" s="332" customFormat="1" ht="22.5" x14ac:dyDescent="0.2">
      <c r="A331" s="362" t="s">
        <v>162</v>
      </c>
      <c r="B331" s="363" t="s">
        <v>5927</v>
      </c>
      <c r="C331" s="1068" t="s">
        <v>5928</v>
      </c>
      <c r="D331" s="1068"/>
      <c r="E331" s="1068"/>
      <c r="F331" s="364" t="s">
        <v>1026</v>
      </c>
      <c r="G331" s="364"/>
      <c r="H331" s="364"/>
      <c r="I331" s="364" t="s">
        <v>757</v>
      </c>
      <c r="J331" s="365">
        <v>108</v>
      </c>
      <c r="K331" s="364"/>
      <c r="L331" s="365">
        <v>54</v>
      </c>
      <c r="M331" s="364"/>
      <c r="N331" s="366"/>
      <c r="V331" s="361"/>
      <c r="W331" s="367" t="s">
        <v>5928</v>
      </c>
      <c r="AC331" s="367"/>
      <c r="AD331" s="384"/>
      <c r="AF331" s="367"/>
      <c r="AH331" s="367"/>
      <c r="AI331" s="367"/>
    </row>
    <row r="332" spans="1:35" s="332" customFormat="1" ht="12" x14ac:dyDescent="0.2">
      <c r="A332" s="379"/>
      <c r="B332" s="380"/>
      <c r="C332" s="340" t="s">
        <v>2932</v>
      </c>
      <c r="D332" s="385"/>
      <c r="E332" s="385"/>
      <c r="F332" s="386"/>
      <c r="G332" s="386"/>
      <c r="H332" s="386"/>
      <c r="I332" s="386"/>
      <c r="J332" s="387"/>
      <c r="K332" s="386"/>
      <c r="L332" s="387"/>
      <c r="M332" s="388"/>
      <c r="N332" s="389"/>
      <c r="V332" s="361"/>
      <c r="W332" s="367"/>
      <c r="AC332" s="367"/>
      <c r="AD332" s="384"/>
      <c r="AF332" s="367"/>
      <c r="AH332" s="367"/>
      <c r="AI332" s="367"/>
    </row>
    <row r="333" spans="1:35" s="332" customFormat="1" ht="12" x14ac:dyDescent="0.2">
      <c r="A333" s="368"/>
      <c r="B333" s="369"/>
      <c r="C333" s="1065" t="s">
        <v>4675</v>
      </c>
      <c r="D333" s="1065"/>
      <c r="E333" s="1065"/>
      <c r="F333" s="1065"/>
      <c r="G333" s="1065"/>
      <c r="H333" s="1065"/>
      <c r="I333" s="1065"/>
      <c r="J333" s="1065"/>
      <c r="K333" s="1065"/>
      <c r="L333" s="1065"/>
      <c r="M333" s="1065"/>
      <c r="N333" s="1072"/>
      <c r="V333" s="361"/>
      <c r="W333" s="367"/>
      <c r="X333" s="335" t="s">
        <v>4675</v>
      </c>
      <c r="AC333" s="367"/>
      <c r="AD333" s="384"/>
      <c r="AF333" s="367"/>
      <c r="AH333" s="367"/>
      <c r="AI333" s="367"/>
    </row>
    <row r="334" spans="1:35" s="332" customFormat="1" ht="1.5" customHeight="1" x14ac:dyDescent="0.2">
      <c r="A334" s="386"/>
      <c r="B334" s="380"/>
      <c r="C334" s="380"/>
      <c r="D334" s="380"/>
      <c r="E334" s="380"/>
      <c r="F334" s="386"/>
      <c r="G334" s="386"/>
      <c r="H334" s="386"/>
      <c r="I334" s="386"/>
      <c r="J334" s="390"/>
      <c r="K334" s="386"/>
      <c r="L334" s="390"/>
      <c r="M334" s="373"/>
      <c r="N334" s="390"/>
      <c r="V334" s="361"/>
      <c r="W334" s="367"/>
      <c r="AC334" s="367"/>
      <c r="AD334" s="384"/>
      <c r="AF334" s="367"/>
      <c r="AH334" s="367"/>
      <c r="AI334" s="367"/>
    </row>
    <row r="335" spans="1:35" s="332" customFormat="1" ht="12" x14ac:dyDescent="0.2">
      <c r="A335" s="391"/>
      <c r="B335" s="392"/>
      <c r="C335" s="1068" t="s">
        <v>5929</v>
      </c>
      <c r="D335" s="1068"/>
      <c r="E335" s="1068"/>
      <c r="F335" s="1068"/>
      <c r="G335" s="1068"/>
      <c r="H335" s="1068"/>
      <c r="I335" s="1068"/>
      <c r="J335" s="1068"/>
      <c r="K335" s="1068"/>
      <c r="L335" s="393"/>
      <c r="M335" s="394"/>
      <c r="N335" s="395"/>
      <c r="V335" s="361"/>
      <c r="W335" s="367"/>
      <c r="AC335" s="367"/>
      <c r="AD335" s="384"/>
      <c r="AF335" s="367" t="s">
        <v>5929</v>
      </c>
      <c r="AH335" s="367"/>
      <c r="AI335" s="367"/>
    </row>
    <row r="336" spans="1:35" s="332" customFormat="1" ht="12" x14ac:dyDescent="0.2">
      <c r="A336" s="396"/>
      <c r="B336" s="371"/>
      <c r="C336" s="1065" t="s">
        <v>512</v>
      </c>
      <c r="D336" s="1065"/>
      <c r="E336" s="1065"/>
      <c r="F336" s="1065"/>
      <c r="G336" s="1065"/>
      <c r="H336" s="1065"/>
      <c r="I336" s="1065"/>
      <c r="J336" s="1065"/>
      <c r="K336" s="1065"/>
      <c r="L336" s="397">
        <v>7316.75</v>
      </c>
      <c r="M336" s="398"/>
      <c r="N336" s="399"/>
      <c r="V336" s="361"/>
      <c r="W336" s="367"/>
      <c r="AC336" s="367"/>
      <c r="AD336" s="384"/>
      <c r="AF336" s="367"/>
      <c r="AG336" s="335" t="s">
        <v>512</v>
      </c>
      <c r="AH336" s="367"/>
      <c r="AI336" s="367"/>
    </row>
    <row r="337" spans="1:35" s="332" customFormat="1" ht="12" x14ac:dyDescent="0.2">
      <c r="A337" s="396"/>
      <c r="B337" s="371"/>
      <c r="C337" s="1065" t="s">
        <v>513</v>
      </c>
      <c r="D337" s="1065"/>
      <c r="E337" s="1065"/>
      <c r="F337" s="1065"/>
      <c r="G337" s="1065"/>
      <c r="H337" s="1065"/>
      <c r="I337" s="1065"/>
      <c r="J337" s="1065"/>
      <c r="K337" s="1065"/>
      <c r="L337" s="397"/>
      <c r="M337" s="398"/>
      <c r="N337" s="399"/>
      <c r="V337" s="361"/>
      <c r="W337" s="367"/>
      <c r="AC337" s="367"/>
      <c r="AD337" s="384"/>
      <c r="AF337" s="367"/>
      <c r="AG337" s="335" t="s">
        <v>513</v>
      </c>
      <c r="AH337" s="367"/>
      <c r="AI337" s="367"/>
    </row>
    <row r="338" spans="1:35" s="332" customFormat="1" ht="12" x14ac:dyDescent="0.2">
      <c r="A338" s="396"/>
      <c r="B338" s="371"/>
      <c r="C338" s="1065" t="s">
        <v>514</v>
      </c>
      <c r="D338" s="1065"/>
      <c r="E338" s="1065"/>
      <c r="F338" s="1065"/>
      <c r="G338" s="1065"/>
      <c r="H338" s="1065"/>
      <c r="I338" s="1065"/>
      <c r="J338" s="1065"/>
      <c r="K338" s="1065"/>
      <c r="L338" s="397">
        <v>344.36</v>
      </c>
      <c r="M338" s="398"/>
      <c r="N338" s="399"/>
      <c r="V338" s="361"/>
      <c r="W338" s="367"/>
      <c r="AC338" s="367"/>
      <c r="AD338" s="384"/>
      <c r="AF338" s="367"/>
      <c r="AG338" s="335" t="s">
        <v>514</v>
      </c>
      <c r="AH338" s="367"/>
      <c r="AI338" s="367"/>
    </row>
    <row r="339" spans="1:35" s="332" customFormat="1" ht="12" x14ac:dyDescent="0.2">
      <c r="A339" s="396"/>
      <c r="B339" s="371"/>
      <c r="C339" s="1065" t="s">
        <v>515</v>
      </c>
      <c r="D339" s="1065"/>
      <c r="E339" s="1065"/>
      <c r="F339" s="1065"/>
      <c r="G339" s="1065"/>
      <c r="H339" s="1065"/>
      <c r="I339" s="1065"/>
      <c r="J339" s="1065"/>
      <c r="K339" s="1065"/>
      <c r="L339" s="397">
        <v>302.45</v>
      </c>
      <c r="M339" s="398"/>
      <c r="N339" s="399"/>
      <c r="V339" s="361"/>
      <c r="W339" s="367"/>
      <c r="AC339" s="367"/>
      <c r="AD339" s="384"/>
      <c r="AF339" s="367"/>
      <c r="AG339" s="335" t="s">
        <v>515</v>
      </c>
      <c r="AH339" s="367"/>
      <c r="AI339" s="367"/>
    </row>
    <row r="340" spans="1:35" s="332" customFormat="1" ht="12" x14ac:dyDescent="0.2">
      <c r="A340" s="396"/>
      <c r="B340" s="371"/>
      <c r="C340" s="1065" t="s">
        <v>516</v>
      </c>
      <c r="D340" s="1065"/>
      <c r="E340" s="1065"/>
      <c r="F340" s="1065"/>
      <c r="G340" s="1065"/>
      <c r="H340" s="1065"/>
      <c r="I340" s="1065"/>
      <c r="J340" s="1065"/>
      <c r="K340" s="1065"/>
      <c r="L340" s="397">
        <v>27.38</v>
      </c>
      <c r="M340" s="398"/>
      <c r="N340" s="399"/>
      <c r="V340" s="361"/>
      <c r="W340" s="367"/>
      <c r="AC340" s="367"/>
      <c r="AD340" s="384"/>
      <c r="AF340" s="367"/>
      <c r="AG340" s="335" t="s">
        <v>516</v>
      </c>
      <c r="AH340" s="367"/>
      <c r="AI340" s="367"/>
    </row>
    <row r="341" spans="1:35" s="332" customFormat="1" ht="12" x14ac:dyDescent="0.2">
      <c r="A341" s="396"/>
      <c r="B341" s="371"/>
      <c r="C341" s="1065" t="s">
        <v>517</v>
      </c>
      <c r="D341" s="1065"/>
      <c r="E341" s="1065"/>
      <c r="F341" s="1065"/>
      <c r="G341" s="1065"/>
      <c r="H341" s="1065"/>
      <c r="I341" s="1065"/>
      <c r="J341" s="1065"/>
      <c r="K341" s="1065"/>
      <c r="L341" s="397">
        <v>6669.94</v>
      </c>
      <c r="M341" s="398"/>
      <c r="N341" s="399"/>
      <c r="V341" s="361"/>
      <c r="W341" s="367"/>
      <c r="AC341" s="367"/>
      <c r="AD341" s="384"/>
      <c r="AF341" s="367"/>
      <c r="AG341" s="335" t="s">
        <v>517</v>
      </c>
      <c r="AH341" s="367"/>
      <c r="AI341" s="367"/>
    </row>
    <row r="342" spans="1:35" s="332" customFormat="1" ht="12" x14ac:dyDescent="0.2">
      <c r="A342" s="396"/>
      <c r="B342" s="371"/>
      <c r="C342" s="1065" t="s">
        <v>518</v>
      </c>
      <c r="D342" s="1065"/>
      <c r="E342" s="1065"/>
      <c r="F342" s="1065"/>
      <c r="G342" s="1065"/>
      <c r="H342" s="1065"/>
      <c r="I342" s="1065"/>
      <c r="J342" s="1065"/>
      <c r="K342" s="1065"/>
      <c r="L342" s="397">
        <v>7661.75</v>
      </c>
      <c r="M342" s="398"/>
      <c r="N342" s="399"/>
      <c r="V342" s="361"/>
      <c r="W342" s="367"/>
      <c r="AC342" s="367"/>
      <c r="AD342" s="384"/>
      <c r="AF342" s="367"/>
      <c r="AG342" s="335" t="s">
        <v>518</v>
      </c>
      <c r="AH342" s="367"/>
      <c r="AI342" s="367"/>
    </row>
    <row r="343" spans="1:35" s="332" customFormat="1" ht="12" x14ac:dyDescent="0.2">
      <c r="A343" s="396"/>
      <c r="B343" s="371"/>
      <c r="C343" s="1065" t="s">
        <v>513</v>
      </c>
      <c r="D343" s="1065"/>
      <c r="E343" s="1065"/>
      <c r="F343" s="1065"/>
      <c r="G343" s="1065"/>
      <c r="H343" s="1065"/>
      <c r="I343" s="1065"/>
      <c r="J343" s="1065"/>
      <c r="K343" s="1065"/>
      <c r="L343" s="397"/>
      <c r="M343" s="398"/>
      <c r="N343" s="399"/>
      <c r="V343" s="361"/>
      <c r="W343" s="367"/>
      <c r="AC343" s="367"/>
      <c r="AD343" s="384"/>
      <c r="AF343" s="367"/>
      <c r="AG343" s="335" t="s">
        <v>513</v>
      </c>
      <c r="AH343" s="367"/>
      <c r="AI343" s="367"/>
    </row>
    <row r="344" spans="1:35" s="332" customFormat="1" ht="12" x14ac:dyDescent="0.2">
      <c r="A344" s="396"/>
      <c r="B344" s="371"/>
      <c r="C344" s="1065" t="s">
        <v>519</v>
      </c>
      <c r="D344" s="1065"/>
      <c r="E344" s="1065"/>
      <c r="F344" s="1065"/>
      <c r="G344" s="1065"/>
      <c r="H344" s="1065"/>
      <c r="I344" s="1065"/>
      <c r="J344" s="1065"/>
      <c r="K344" s="1065"/>
      <c r="L344" s="397">
        <v>254.2</v>
      </c>
      <c r="M344" s="398"/>
      <c r="N344" s="399"/>
      <c r="V344" s="361"/>
      <c r="W344" s="367"/>
      <c r="AC344" s="367"/>
      <c r="AD344" s="384"/>
      <c r="AF344" s="367"/>
      <c r="AG344" s="335" t="s">
        <v>519</v>
      </c>
      <c r="AH344" s="367"/>
      <c r="AI344" s="367"/>
    </row>
    <row r="345" spans="1:35" s="332" customFormat="1" ht="12" x14ac:dyDescent="0.2">
      <c r="A345" s="396"/>
      <c r="B345" s="371"/>
      <c r="C345" s="1065" t="s">
        <v>520</v>
      </c>
      <c r="D345" s="1065"/>
      <c r="E345" s="1065"/>
      <c r="F345" s="1065"/>
      <c r="G345" s="1065"/>
      <c r="H345" s="1065"/>
      <c r="I345" s="1065"/>
      <c r="J345" s="1065"/>
      <c r="K345" s="1065"/>
      <c r="L345" s="397">
        <v>272.38</v>
      </c>
      <c r="M345" s="398"/>
      <c r="N345" s="399"/>
      <c r="V345" s="361"/>
      <c r="W345" s="367"/>
      <c r="AC345" s="367"/>
      <c r="AD345" s="384"/>
      <c r="AF345" s="367"/>
      <c r="AG345" s="335" t="s">
        <v>520</v>
      </c>
      <c r="AH345" s="367"/>
      <c r="AI345" s="367"/>
    </row>
    <row r="346" spans="1:35" s="332" customFormat="1" ht="12" x14ac:dyDescent="0.2">
      <c r="A346" s="396"/>
      <c r="B346" s="371"/>
      <c r="C346" s="1065" t="s">
        <v>521</v>
      </c>
      <c r="D346" s="1065"/>
      <c r="E346" s="1065"/>
      <c r="F346" s="1065"/>
      <c r="G346" s="1065"/>
      <c r="H346" s="1065"/>
      <c r="I346" s="1065"/>
      <c r="J346" s="1065"/>
      <c r="K346" s="1065"/>
      <c r="L346" s="397">
        <v>6594.97</v>
      </c>
      <c r="M346" s="398"/>
      <c r="N346" s="399"/>
      <c r="V346" s="361"/>
      <c r="W346" s="367"/>
      <c r="AC346" s="367"/>
      <c r="AD346" s="384"/>
      <c r="AF346" s="367"/>
      <c r="AG346" s="335" t="s">
        <v>521</v>
      </c>
      <c r="AH346" s="367"/>
      <c r="AI346" s="367"/>
    </row>
    <row r="347" spans="1:35" s="332" customFormat="1" ht="12" x14ac:dyDescent="0.2">
      <c r="A347" s="396"/>
      <c r="B347" s="371"/>
      <c r="C347" s="1065" t="s">
        <v>522</v>
      </c>
      <c r="D347" s="1065"/>
      <c r="E347" s="1065"/>
      <c r="F347" s="1065"/>
      <c r="G347" s="1065"/>
      <c r="H347" s="1065"/>
      <c r="I347" s="1065"/>
      <c r="J347" s="1065"/>
      <c r="K347" s="1065"/>
      <c r="L347" s="397">
        <v>334.59</v>
      </c>
      <c r="M347" s="398"/>
      <c r="N347" s="399"/>
      <c r="V347" s="361"/>
      <c r="W347" s="367"/>
      <c r="AC347" s="367"/>
      <c r="AD347" s="384"/>
      <c r="AF347" s="367"/>
      <c r="AG347" s="335" t="s">
        <v>522</v>
      </c>
      <c r="AH347" s="367"/>
      <c r="AI347" s="367"/>
    </row>
    <row r="348" spans="1:35" s="332" customFormat="1" ht="12" x14ac:dyDescent="0.2">
      <c r="A348" s="396"/>
      <c r="B348" s="371"/>
      <c r="C348" s="1065" t="s">
        <v>523</v>
      </c>
      <c r="D348" s="1065"/>
      <c r="E348" s="1065"/>
      <c r="F348" s="1065"/>
      <c r="G348" s="1065"/>
      <c r="H348" s="1065"/>
      <c r="I348" s="1065"/>
      <c r="J348" s="1065"/>
      <c r="K348" s="1065"/>
      <c r="L348" s="397">
        <v>205.61</v>
      </c>
      <c r="M348" s="398"/>
      <c r="N348" s="399"/>
      <c r="V348" s="361"/>
      <c r="W348" s="367"/>
      <c r="AC348" s="367"/>
      <c r="AD348" s="384"/>
      <c r="AF348" s="367"/>
      <c r="AG348" s="335" t="s">
        <v>523</v>
      </c>
      <c r="AH348" s="367"/>
      <c r="AI348" s="367"/>
    </row>
    <row r="349" spans="1:35" s="332" customFormat="1" ht="12" x14ac:dyDescent="0.2">
      <c r="A349" s="396"/>
      <c r="B349" s="371"/>
      <c r="C349" s="1065" t="s">
        <v>3041</v>
      </c>
      <c r="D349" s="1065"/>
      <c r="E349" s="1065"/>
      <c r="F349" s="1065"/>
      <c r="G349" s="1065"/>
      <c r="H349" s="1065"/>
      <c r="I349" s="1065"/>
      <c r="J349" s="1065"/>
      <c r="K349" s="1065"/>
      <c r="L349" s="397">
        <v>316.56</v>
      </c>
      <c r="M349" s="398"/>
      <c r="N349" s="399"/>
      <c r="V349" s="361"/>
      <c r="W349" s="367"/>
      <c r="AC349" s="367"/>
      <c r="AD349" s="384"/>
      <c r="AF349" s="367"/>
      <c r="AG349" s="335" t="s">
        <v>3041</v>
      </c>
      <c r="AH349" s="367"/>
      <c r="AI349" s="367"/>
    </row>
    <row r="350" spans="1:35" s="332" customFormat="1" ht="12" x14ac:dyDescent="0.2">
      <c r="A350" s="396"/>
      <c r="B350" s="371"/>
      <c r="C350" s="1065" t="s">
        <v>513</v>
      </c>
      <c r="D350" s="1065"/>
      <c r="E350" s="1065"/>
      <c r="F350" s="1065"/>
      <c r="G350" s="1065"/>
      <c r="H350" s="1065"/>
      <c r="I350" s="1065"/>
      <c r="J350" s="1065"/>
      <c r="K350" s="1065"/>
      <c r="L350" s="397"/>
      <c r="M350" s="398"/>
      <c r="N350" s="399"/>
      <c r="V350" s="361"/>
      <c r="W350" s="367"/>
      <c r="AC350" s="367"/>
      <c r="AD350" s="384"/>
      <c r="AF350" s="367"/>
      <c r="AG350" s="335" t="s">
        <v>513</v>
      </c>
      <c r="AH350" s="367"/>
      <c r="AI350" s="367"/>
    </row>
    <row r="351" spans="1:35" s="332" customFormat="1" ht="12" x14ac:dyDescent="0.2">
      <c r="A351" s="396"/>
      <c r="B351" s="371"/>
      <c r="C351" s="1065" t="s">
        <v>519</v>
      </c>
      <c r="D351" s="1065"/>
      <c r="E351" s="1065"/>
      <c r="F351" s="1065"/>
      <c r="G351" s="1065"/>
      <c r="H351" s="1065"/>
      <c r="I351" s="1065"/>
      <c r="J351" s="1065"/>
      <c r="K351" s="1065"/>
      <c r="L351" s="397">
        <v>90.16</v>
      </c>
      <c r="M351" s="398"/>
      <c r="N351" s="399"/>
      <c r="V351" s="361"/>
      <c r="W351" s="367"/>
      <c r="AC351" s="367"/>
      <c r="AD351" s="384"/>
      <c r="AF351" s="367"/>
      <c r="AG351" s="335" t="s">
        <v>519</v>
      </c>
      <c r="AH351" s="367"/>
      <c r="AI351" s="367"/>
    </row>
    <row r="352" spans="1:35" s="332" customFormat="1" ht="12" x14ac:dyDescent="0.2">
      <c r="A352" s="396"/>
      <c r="B352" s="371"/>
      <c r="C352" s="1065" t="s">
        <v>520</v>
      </c>
      <c r="D352" s="1065"/>
      <c r="E352" s="1065"/>
      <c r="F352" s="1065"/>
      <c r="G352" s="1065"/>
      <c r="H352" s="1065"/>
      <c r="I352" s="1065"/>
      <c r="J352" s="1065"/>
      <c r="K352" s="1065"/>
      <c r="L352" s="397">
        <v>30.07</v>
      </c>
      <c r="M352" s="398"/>
      <c r="N352" s="399"/>
      <c r="V352" s="361"/>
      <c r="W352" s="367"/>
      <c r="AC352" s="367"/>
      <c r="AD352" s="384"/>
      <c r="AF352" s="367"/>
      <c r="AG352" s="335" t="s">
        <v>520</v>
      </c>
      <c r="AH352" s="367"/>
      <c r="AI352" s="367"/>
    </row>
    <row r="353" spans="1:35" s="332" customFormat="1" ht="12" x14ac:dyDescent="0.2">
      <c r="A353" s="396"/>
      <c r="B353" s="371"/>
      <c r="C353" s="1065" t="s">
        <v>521</v>
      </c>
      <c r="D353" s="1065"/>
      <c r="E353" s="1065"/>
      <c r="F353" s="1065"/>
      <c r="G353" s="1065"/>
      <c r="H353" s="1065"/>
      <c r="I353" s="1065"/>
      <c r="J353" s="1065"/>
      <c r="K353" s="1065"/>
      <c r="L353" s="397">
        <v>74.97</v>
      </c>
      <c r="M353" s="398"/>
      <c r="N353" s="399"/>
      <c r="V353" s="361"/>
      <c r="W353" s="367"/>
      <c r="AC353" s="367"/>
      <c r="AD353" s="384"/>
      <c r="AF353" s="367"/>
      <c r="AG353" s="335" t="s">
        <v>521</v>
      </c>
      <c r="AH353" s="367"/>
      <c r="AI353" s="367"/>
    </row>
    <row r="354" spans="1:35" s="332" customFormat="1" ht="12" x14ac:dyDescent="0.2">
      <c r="A354" s="396"/>
      <c r="B354" s="371"/>
      <c r="C354" s="1065" t="s">
        <v>522</v>
      </c>
      <c r="D354" s="1065"/>
      <c r="E354" s="1065"/>
      <c r="F354" s="1065"/>
      <c r="G354" s="1065"/>
      <c r="H354" s="1065"/>
      <c r="I354" s="1065"/>
      <c r="J354" s="1065"/>
      <c r="K354" s="1065"/>
      <c r="L354" s="397">
        <v>80.569999999999993</v>
      </c>
      <c r="M354" s="398"/>
      <c r="N354" s="399"/>
      <c r="V354" s="361"/>
      <c r="W354" s="367"/>
      <c r="AC354" s="367"/>
      <c r="AD354" s="384"/>
      <c r="AF354" s="367"/>
      <c r="AG354" s="335" t="s">
        <v>522</v>
      </c>
      <c r="AH354" s="367"/>
      <c r="AI354" s="367"/>
    </row>
    <row r="355" spans="1:35" s="332" customFormat="1" ht="12" x14ac:dyDescent="0.2">
      <c r="A355" s="396"/>
      <c r="B355" s="371"/>
      <c r="C355" s="1065" t="s">
        <v>523</v>
      </c>
      <c r="D355" s="1065"/>
      <c r="E355" s="1065"/>
      <c r="F355" s="1065"/>
      <c r="G355" s="1065"/>
      <c r="H355" s="1065"/>
      <c r="I355" s="1065"/>
      <c r="J355" s="1065"/>
      <c r="K355" s="1065"/>
      <c r="L355" s="397">
        <v>40.79</v>
      </c>
      <c r="M355" s="398"/>
      <c r="N355" s="399"/>
      <c r="V355" s="361"/>
      <c r="W355" s="367"/>
      <c r="AC355" s="367"/>
      <c r="AD355" s="384"/>
      <c r="AF355" s="367"/>
      <c r="AG355" s="335" t="s">
        <v>523</v>
      </c>
      <c r="AH355" s="367"/>
      <c r="AI355" s="367"/>
    </row>
    <row r="356" spans="1:35" s="332" customFormat="1" ht="12" x14ac:dyDescent="0.2">
      <c r="A356" s="396"/>
      <c r="B356" s="371"/>
      <c r="C356" s="1065" t="s">
        <v>1374</v>
      </c>
      <c r="D356" s="1065"/>
      <c r="E356" s="1065"/>
      <c r="F356" s="1065"/>
      <c r="G356" s="1065"/>
      <c r="H356" s="1065"/>
      <c r="I356" s="1065"/>
      <c r="J356" s="1065"/>
      <c r="K356" s="1065"/>
      <c r="L356" s="397">
        <v>30563.31</v>
      </c>
      <c r="M356" s="398"/>
      <c r="N356" s="399"/>
      <c r="V356" s="361"/>
      <c r="W356" s="367"/>
      <c r="AC356" s="367"/>
      <c r="AD356" s="384"/>
      <c r="AF356" s="367"/>
      <c r="AG356" s="335" t="s">
        <v>1374</v>
      </c>
      <c r="AH356" s="367"/>
      <c r="AI356" s="367"/>
    </row>
    <row r="357" spans="1:35" s="332" customFormat="1" ht="12" x14ac:dyDescent="0.2">
      <c r="A357" s="396"/>
      <c r="B357" s="371"/>
      <c r="C357" s="1065" t="s">
        <v>524</v>
      </c>
      <c r="D357" s="1065"/>
      <c r="E357" s="1065"/>
      <c r="F357" s="1065"/>
      <c r="G357" s="1065"/>
      <c r="H357" s="1065"/>
      <c r="I357" s="1065"/>
      <c r="J357" s="1065"/>
      <c r="K357" s="1065"/>
      <c r="L357" s="397">
        <v>371.74</v>
      </c>
      <c r="M357" s="398"/>
      <c r="N357" s="399"/>
      <c r="V357" s="361"/>
      <c r="W357" s="367"/>
      <c r="AC357" s="367"/>
      <c r="AD357" s="384"/>
      <c r="AF357" s="367"/>
      <c r="AG357" s="335" t="s">
        <v>524</v>
      </c>
      <c r="AH357" s="367"/>
      <c r="AI357" s="367"/>
    </row>
    <row r="358" spans="1:35" s="332" customFormat="1" ht="12" x14ac:dyDescent="0.2">
      <c r="A358" s="396"/>
      <c r="B358" s="371"/>
      <c r="C358" s="1065" t="s">
        <v>525</v>
      </c>
      <c r="D358" s="1065"/>
      <c r="E358" s="1065"/>
      <c r="F358" s="1065"/>
      <c r="G358" s="1065"/>
      <c r="H358" s="1065"/>
      <c r="I358" s="1065"/>
      <c r="J358" s="1065"/>
      <c r="K358" s="1065"/>
      <c r="L358" s="397">
        <v>415.16</v>
      </c>
      <c r="M358" s="398"/>
      <c r="N358" s="399"/>
      <c r="V358" s="361"/>
      <c r="W358" s="367"/>
      <c r="AC358" s="367"/>
      <c r="AD358" s="384"/>
      <c r="AF358" s="367"/>
      <c r="AG358" s="335" t="s">
        <v>525</v>
      </c>
      <c r="AH358" s="367"/>
      <c r="AI358" s="367"/>
    </row>
    <row r="359" spans="1:35" s="332" customFormat="1" ht="12" x14ac:dyDescent="0.2">
      <c r="A359" s="396"/>
      <c r="B359" s="371"/>
      <c r="C359" s="1065" t="s">
        <v>526</v>
      </c>
      <c r="D359" s="1065"/>
      <c r="E359" s="1065"/>
      <c r="F359" s="1065"/>
      <c r="G359" s="1065"/>
      <c r="H359" s="1065"/>
      <c r="I359" s="1065"/>
      <c r="J359" s="1065"/>
      <c r="K359" s="1065"/>
      <c r="L359" s="397">
        <v>246.4</v>
      </c>
      <c r="M359" s="398"/>
      <c r="N359" s="399"/>
      <c r="V359" s="361"/>
      <c r="W359" s="367"/>
      <c r="AC359" s="367"/>
      <c r="AD359" s="384"/>
      <c r="AF359" s="367"/>
      <c r="AG359" s="335" t="s">
        <v>526</v>
      </c>
      <c r="AH359" s="367"/>
      <c r="AI359" s="367"/>
    </row>
    <row r="360" spans="1:35" s="332" customFormat="1" ht="12" x14ac:dyDescent="0.2">
      <c r="A360" s="396"/>
      <c r="B360" s="390"/>
      <c r="C360" s="1067" t="s">
        <v>5930</v>
      </c>
      <c r="D360" s="1067"/>
      <c r="E360" s="1067"/>
      <c r="F360" s="1067"/>
      <c r="G360" s="1067"/>
      <c r="H360" s="1067"/>
      <c r="I360" s="1067"/>
      <c r="J360" s="1067"/>
      <c r="K360" s="1067"/>
      <c r="L360" s="400">
        <v>38541.620000000003</v>
      </c>
      <c r="M360" s="401"/>
      <c r="N360" s="402"/>
      <c r="V360" s="361"/>
      <c r="W360" s="367"/>
      <c r="AC360" s="367"/>
      <c r="AD360" s="384"/>
      <c r="AF360" s="367"/>
      <c r="AH360" s="367" t="s">
        <v>5930</v>
      </c>
      <c r="AI360" s="367"/>
    </row>
    <row r="361" spans="1:35" s="332" customFormat="1" ht="12" x14ac:dyDescent="0.2">
      <c r="A361" s="396"/>
      <c r="B361" s="371"/>
      <c r="C361" s="1065" t="s">
        <v>513</v>
      </c>
      <c r="D361" s="1065"/>
      <c r="E361" s="1065"/>
      <c r="F361" s="1065"/>
      <c r="G361" s="1065"/>
      <c r="H361" s="1065"/>
      <c r="I361" s="1065"/>
      <c r="J361" s="1065"/>
      <c r="K361" s="1065"/>
      <c r="L361" s="397"/>
      <c r="M361" s="398"/>
      <c r="N361" s="399"/>
      <c r="V361" s="361"/>
      <c r="W361" s="367"/>
      <c r="AC361" s="367"/>
      <c r="AD361" s="384"/>
      <c r="AF361" s="367"/>
      <c r="AG361" s="335" t="s">
        <v>513</v>
      </c>
      <c r="AH361" s="367"/>
      <c r="AI361" s="367"/>
    </row>
    <row r="362" spans="1:35" s="332" customFormat="1" ht="12" x14ac:dyDescent="0.2">
      <c r="A362" s="396"/>
      <c r="B362" s="371"/>
      <c r="C362" s="1065" t="s">
        <v>615</v>
      </c>
      <c r="D362" s="1065"/>
      <c r="E362" s="1065"/>
      <c r="F362" s="1065"/>
      <c r="G362" s="1065"/>
      <c r="H362" s="1065"/>
      <c r="I362" s="1065"/>
      <c r="J362" s="1065"/>
      <c r="K362" s="1065"/>
      <c r="L362" s="397">
        <v>2187.88</v>
      </c>
      <c r="M362" s="398"/>
      <c r="N362" s="399"/>
      <c r="V362" s="361"/>
      <c r="W362" s="367"/>
      <c r="AC362" s="367"/>
      <c r="AD362" s="384"/>
      <c r="AF362" s="367"/>
      <c r="AG362" s="335" t="s">
        <v>615</v>
      </c>
      <c r="AH362" s="367"/>
      <c r="AI362" s="367"/>
    </row>
    <row r="363" spans="1:35" s="332" customFormat="1" ht="12" x14ac:dyDescent="0.2">
      <c r="A363" s="396"/>
      <c r="B363" s="371"/>
      <c r="C363" s="1065" t="s">
        <v>1376</v>
      </c>
      <c r="D363" s="1065"/>
      <c r="E363" s="1065"/>
      <c r="F363" s="1065"/>
      <c r="G363" s="1065"/>
      <c r="H363" s="1065"/>
      <c r="I363" s="1065"/>
      <c r="J363" s="1065"/>
      <c r="K363" s="1065"/>
      <c r="L363" s="397">
        <v>30563.31</v>
      </c>
      <c r="M363" s="398"/>
      <c r="N363" s="399"/>
      <c r="V363" s="361"/>
      <c r="W363" s="367"/>
      <c r="AC363" s="367"/>
      <c r="AD363" s="384"/>
      <c r="AF363" s="367"/>
      <c r="AG363" s="335" t="s">
        <v>1376</v>
      </c>
      <c r="AH363" s="367"/>
      <c r="AI363" s="367"/>
    </row>
    <row r="364" spans="1:35" s="332" customFormat="1" ht="12" x14ac:dyDescent="0.2">
      <c r="A364" s="1195" t="s">
        <v>616</v>
      </c>
      <c r="B364" s="1196"/>
      <c r="C364" s="1196"/>
      <c r="D364" s="1196"/>
      <c r="E364" s="1196"/>
      <c r="F364" s="1196"/>
      <c r="G364" s="1196"/>
      <c r="H364" s="1196"/>
      <c r="I364" s="1196"/>
      <c r="J364" s="1196"/>
      <c r="K364" s="1196"/>
      <c r="L364" s="1196"/>
      <c r="M364" s="1196"/>
      <c r="N364" s="1197"/>
      <c r="V364" s="361" t="s">
        <v>616</v>
      </c>
      <c r="W364" s="367"/>
      <c r="AC364" s="367"/>
      <c r="AD364" s="384"/>
      <c r="AF364" s="367"/>
      <c r="AH364" s="367"/>
      <c r="AI364" s="367"/>
    </row>
    <row r="365" spans="1:35" s="332" customFormat="1" ht="22.5" x14ac:dyDescent="0.2">
      <c r="A365" s="1192" t="s">
        <v>4942</v>
      </c>
      <c r="B365" s="1193"/>
      <c r="C365" s="1193"/>
      <c r="D365" s="1193"/>
      <c r="E365" s="1193"/>
      <c r="F365" s="1193"/>
      <c r="G365" s="1193"/>
      <c r="H365" s="1193"/>
      <c r="I365" s="1193"/>
      <c r="J365" s="1193"/>
      <c r="K365" s="1193"/>
      <c r="L365" s="1193"/>
      <c r="M365" s="1193"/>
      <c r="N365" s="1194"/>
      <c r="V365" s="361"/>
      <c r="W365" s="367"/>
      <c r="AC365" s="367"/>
      <c r="AD365" s="384"/>
      <c r="AF365" s="367"/>
      <c r="AH365" s="367"/>
      <c r="AI365" s="367" t="s">
        <v>4942</v>
      </c>
    </row>
    <row r="366" spans="1:35" s="332" customFormat="1" ht="45" x14ac:dyDescent="0.2">
      <c r="A366" s="362" t="s">
        <v>163</v>
      </c>
      <c r="B366" s="363" t="s">
        <v>4943</v>
      </c>
      <c r="C366" s="1068" t="s">
        <v>4944</v>
      </c>
      <c r="D366" s="1068"/>
      <c r="E366" s="1068"/>
      <c r="F366" s="364" t="s">
        <v>621</v>
      </c>
      <c r="G366" s="364"/>
      <c r="H366" s="364"/>
      <c r="I366" s="364" t="s">
        <v>5931</v>
      </c>
      <c r="J366" s="365">
        <v>25.19</v>
      </c>
      <c r="K366" s="364"/>
      <c r="L366" s="365">
        <v>855.83</v>
      </c>
      <c r="M366" s="364"/>
      <c r="N366" s="366"/>
      <c r="V366" s="361"/>
      <c r="W366" s="367" t="s">
        <v>4944</v>
      </c>
      <c r="AC366" s="367"/>
      <c r="AD366" s="384"/>
      <c r="AF366" s="367"/>
      <c r="AH366" s="367"/>
      <c r="AI366" s="367"/>
    </row>
    <row r="367" spans="1:35" s="332" customFormat="1" ht="12" x14ac:dyDescent="0.2">
      <c r="A367" s="368"/>
      <c r="B367" s="369"/>
      <c r="C367" s="1065" t="s">
        <v>5932</v>
      </c>
      <c r="D367" s="1065"/>
      <c r="E367" s="1065"/>
      <c r="F367" s="1065"/>
      <c r="G367" s="1065"/>
      <c r="H367" s="1065"/>
      <c r="I367" s="1065"/>
      <c r="J367" s="1065"/>
      <c r="K367" s="1065"/>
      <c r="L367" s="1065"/>
      <c r="M367" s="1065"/>
      <c r="N367" s="1072"/>
      <c r="V367" s="361"/>
      <c r="W367" s="367"/>
      <c r="X367" s="335" t="s">
        <v>5932</v>
      </c>
      <c r="AC367" s="367"/>
      <c r="AD367" s="384"/>
      <c r="AF367" s="367"/>
      <c r="AH367" s="367"/>
      <c r="AI367" s="367"/>
    </row>
    <row r="368" spans="1:35" s="332" customFormat="1" ht="22.5" x14ac:dyDescent="0.2">
      <c r="A368" s="1192" t="s">
        <v>4947</v>
      </c>
      <c r="B368" s="1193"/>
      <c r="C368" s="1193"/>
      <c r="D368" s="1193"/>
      <c r="E368" s="1193"/>
      <c r="F368" s="1193"/>
      <c r="G368" s="1193"/>
      <c r="H368" s="1193"/>
      <c r="I368" s="1193"/>
      <c r="J368" s="1193"/>
      <c r="K368" s="1193"/>
      <c r="L368" s="1193"/>
      <c r="M368" s="1193"/>
      <c r="N368" s="1194"/>
      <c r="V368" s="361"/>
      <c r="W368" s="367"/>
      <c r="AC368" s="367"/>
      <c r="AD368" s="384"/>
      <c r="AF368" s="367"/>
      <c r="AH368" s="367"/>
      <c r="AI368" s="367" t="s">
        <v>4947</v>
      </c>
    </row>
    <row r="369" spans="1:35" s="332" customFormat="1" ht="33.75" x14ac:dyDescent="0.2">
      <c r="A369" s="362" t="s">
        <v>164</v>
      </c>
      <c r="B369" s="363" t="s">
        <v>2502</v>
      </c>
      <c r="C369" s="1068" t="s">
        <v>2503</v>
      </c>
      <c r="D369" s="1068"/>
      <c r="E369" s="1068"/>
      <c r="F369" s="364" t="s">
        <v>621</v>
      </c>
      <c r="G369" s="364"/>
      <c r="H369" s="364"/>
      <c r="I369" s="364" t="s">
        <v>947</v>
      </c>
      <c r="J369" s="365">
        <v>61.63</v>
      </c>
      <c r="K369" s="364"/>
      <c r="L369" s="365">
        <v>0.74</v>
      </c>
      <c r="M369" s="364"/>
      <c r="N369" s="366"/>
      <c r="V369" s="361"/>
      <c r="W369" s="367" t="s">
        <v>2503</v>
      </c>
      <c r="AC369" s="367"/>
      <c r="AD369" s="384"/>
      <c r="AF369" s="367"/>
      <c r="AH369" s="367"/>
      <c r="AI369" s="367"/>
    </row>
    <row r="370" spans="1:35" s="332" customFormat="1" ht="12" x14ac:dyDescent="0.2">
      <c r="A370" s="379"/>
      <c r="B370" s="380"/>
      <c r="C370" s="340" t="s">
        <v>623</v>
      </c>
      <c r="D370" s="385"/>
      <c r="E370" s="385"/>
      <c r="F370" s="386"/>
      <c r="G370" s="386"/>
      <c r="H370" s="386"/>
      <c r="I370" s="386"/>
      <c r="J370" s="387"/>
      <c r="K370" s="386"/>
      <c r="L370" s="387"/>
      <c r="M370" s="388"/>
      <c r="N370" s="389"/>
      <c r="V370" s="361"/>
      <c r="W370" s="367"/>
      <c r="AC370" s="367"/>
      <c r="AD370" s="384"/>
      <c r="AF370" s="367"/>
      <c r="AH370" s="367"/>
      <c r="AI370" s="367"/>
    </row>
    <row r="371" spans="1:35" s="332" customFormat="1" ht="22.5" x14ac:dyDescent="0.2">
      <c r="A371" s="1192" t="s">
        <v>2724</v>
      </c>
      <c r="B371" s="1193"/>
      <c r="C371" s="1193"/>
      <c r="D371" s="1193"/>
      <c r="E371" s="1193"/>
      <c r="F371" s="1193"/>
      <c r="G371" s="1193"/>
      <c r="H371" s="1193"/>
      <c r="I371" s="1193"/>
      <c r="J371" s="1193"/>
      <c r="K371" s="1193"/>
      <c r="L371" s="1193"/>
      <c r="M371" s="1193"/>
      <c r="N371" s="1194"/>
      <c r="V371" s="361"/>
      <c r="W371" s="367"/>
      <c r="AC371" s="367"/>
      <c r="AD371" s="384"/>
      <c r="AF371" s="367"/>
      <c r="AH371" s="367"/>
      <c r="AI371" s="367" t="s">
        <v>2724</v>
      </c>
    </row>
    <row r="372" spans="1:35" s="332" customFormat="1" ht="33.75" x14ac:dyDescent="0.2">
      <c r="A372" s="362" t="s">
        <v>165</v>
      </c>
      <c r="B372" s="363" t="s">
        <v>2502</v>
      </c>
      <c r="C372" s="1068" t="s">
        <v>2503</v>
      </c>
      <c r="D372" s="1068"/>
      <c r="E372" s="1068"/>
      <c r="F372" s="364" t="s">
        <v>621</v>
      </c>
      <c r="G372" s="364"/>
      <c r="H372" s="364"/>
      <c r="I372" s="364" t="s">
        <v>5933</v>
      </c>
      <c r="J372" s="365">
        <v>61.63</v>
      </c>
      <c r="K372" s="364"/>
      <c r="L372" s="365">
        <v>3.33</v>
      </c>
      <c r="M372" s="364"/>
      <c r="N372" s="366"/>
      <c r="V372" s="361"/>
      <c r="W372" s="367" t="s">
        <v>2503</v>
      </c>
      <c r="AC372" s="367"/>
      <c r="AD372" s="384"/>
      <c r="AF372" s="367"/>
      <c r="AH372" s="367"/>
      <c r="AI372" s="367"/>
    </row>
    <row r="373" spans="1:35" s="332" customFormat="1" ht="12" x14ac:dyDescent="0.2">
      <c r="A373" s="379"/>
      <c r="B373" s="380"/>
      <c r="C373" s="340" t="s">
        <v>623</v>
      </c>
      <c r="D373" s="385"/>
      <c r="E373" s="385"/>
      <c r="F373" s="386"/>
      <c r="G373" s="386"/>
      <c r="H373" s="386"/>
      <c r="I373" s="386"/>
      <c r="J373" s="387"/>
      <c r="K373" s="386"/>
      <c r="L373" s="387"/>
      <c r="M373" s="388"/>
      <c r="N373" s="389"/>
      <c r="V373" s="361"/>
      <c r="W373" s="367"/>
      <c r="AC373" s="367"/>
      <c r="AD373" s="384"/>
      <c r="AF373" s="367"/>
      <c r="AH373" s="367"/>
      <c r="AI373" s="367"/>
    </row>
    <row r="374" spans="1:35" s="332" customFormat="1" ht="22.5" x14ac:dyDescent="0.2">
      <c r="A374" s="1192" t="s">
        <v>2726</v>
      </c>
      <c r="B374" s="1193"/>
      <c r="C374" s="1193"/>
      <c r="D374" s="1193"/>
      <c r="E374" s="1193"/>
      <c r="F374" s="1193"/>
      <c r="G374" s="1193"/>
      <c r="H374" s="1193"/>
      <c r="I374" s="1193"/>
      <c r="J374" s="1193"/>
      <c r="K374" s="1193"/>
      <c r="L374" s="1193"/>
      <c r="M374" s="1193"/>
      <c r="N374" s="1194"/>
      <c r="V374" s="361"/>
      <c r="W374" s="367"/>
      <c r="AC374" s="367"/>
      <c r="AD374" s="384"/>
      <c r="AF374" s="367"/>
      <c r="AH374" s="367"/>
      <c r="AI374" s="367" t="s">
        <v>2726</v>
      </c>
    </row>
    <row r="375" spans="1:35" s="332" customFormat="1" ht="33.75" x14ac:dyDescent="0.2">
      <c r="A375" s="362" t="s">
        <v>166</v>
      </c>
      <c r="B375" s="363" t="s">
        <v>619</v>
      </c>
      <c r="C375" s="1068" t="s">
        <v>620</v>
      </c>
      <c r="D375" s="1068"/>
      <c r="E375" s="1068"/>
      <c r="F375" s="364" t="s">
        <v>621</v>
      </c>
      <c r="G375" s="364"/>
      <c r="H375" s="364"/>
      <c r="I375" s="364" t="s">
        <v>3860</v>
      </c>
      <c r="J375" s="365">
        <v>64.680000000000007</v>
      </c>
      <c r="K375" s="364"/>
      <c r="L375" s="365">
        <v>2.33</v>
      </c>
      <c r="M375" s="364"/>
      <c r="N375" s="366"/>
      <c r="V375" s="361"/>
      <c r="W375" s="367" t="s">
        <v>620</v>
      </c>
      <c r="AC375" s="367"/>
      <c r="AD375" s="384"/>
      <c r="AF375" s="367"/>
      <c r="AH375" s="367"/>
      <c r="AI375" s="367"/>
    </row>
    <row r="376" spans="1:35" s="332" customFormat="1" ht="12" x14ac:dyDescent="0.2">
      <c r="A376" s="379"/>
      <c r="B376" s="380"/>
      <c r="C376" s="340" t="s">
        <v>623</v>
      </c>
      <c r="D376" s="385"/>
      <c r="E376" s="385"/>
      <c r="F376" s="386"/>
      <c r="G376" s="386"/>
      <c r="H376" s="386"/>
      <c r="I376" s="386"/>
      <c r="J376" s="387"/>
      <c r="K376" s="386"/>
      <c r="L376" s="387"/>
      <c r="M376" s="388"/>
      <c r="N376" s="389"/>
      <c r="V376" s="361"/>
      <c r="W376" s="367"/>
      <c r="AC376" s="367"/>
      <c r="AD376" s="384"/>
      <c r="AF376" s="367"/>
      <c r="AH376" s="367"/>
      <c r="AI376" s="367"/>
    </row>
    <row r="377" spans="1:35" s="332" customFormat="1" ht="22.5" x14ac:dyDescent="0.2">
      <c r="A377" s="1192" t="s">
        <v>2728</v>
      </c>
      <c r="B377" s="1193"/>
      <c r="C377" s="1193"/>
      <c r="D377" s="1193"/>
      <c r="E377" s="1193"/>
      <c r="F377" s="1193"/>
      <c r="G377" s="1193"/>
      <c r="H377" s="1193"/>
      <c r="I377" s="1193"/>
      <c r="J377" s="1193"/>
      <c r="K377" s="1193"/>
      <c r="L377" s="1193"/>
      <c r="M377" s="1193"/>
      <c r="N377" s="1194"/>
      <c r="V377" s="361"/>
      <c r="W377" s="367"/>
      <c r="AC377" s="367"/>
      <c r="AD377" s="384"/>
      <c r="AF377" s="367"/>
      <c r="AH377" s="367"/>
      <c r="AI377" s="367" t="s">
        <v>2728</v>
      </c>
    </row>
    <row r="378" spans="1:35" s="332" customFormat="1" ht="45" x14ac:dyDescent="0.2">
      <c r="A378" s="362" t="s">
        <v>170</v>
      </c>
      <c r="B378" s="363" t="s">
        <v>1177</v>
      </c>
      <c r="C378" s="1068" t="s">
        <v>1178</v>
      </c>
      <c r="D378" s="1068"/>
      <c r="E378" s="1068"/>
      <c r="F378" s="364" t="s">
        <v>621</v>
      </c>
      <c r="G378" s="364"/>
      <c r="H378" s="364"/>
      <c r="I378" s="364" t="s">
        <v>5360</v>
      </c>
      <c r="J378" s="365">
        <v>38.729999999999997</v>
      </c>
      <c r="K378" s="364"/>
      <c r="L378" s="365">
        <v>0.74</v>
      </c>
      <c r="M378" s="364"/>
      <c r="N378" s="366"/>
      <c r="V378" s="361"/>
      <c r="W378" s="367" t="s">
        <v>1178</v>
      </c>
      <c r="AC378" s="367"/>
      <c r="AD378" s="384"/>
      <c r="AF378" s="367"/>
      <c r="AH378" s="367"/>
      <c r="AI378" s="367"/>
    </row>
    <row r="379" spans="1:35" s="332" customFormat="1" ht="12" x14ac:dyDescent="0.2">
      <c r="A379" s="379"/>
      <c r="B379" s="380"/>
      <c r="C379" s="340" t="s">
        <v>623</v>
      </c>
      <c r="D379" s="385"/>
      <c r="E379" s="385"/>
      <c r="F379" s="386"/>
      <c r="G379" s="386"/>
      <c r="H379" s="386"/>
      <c r="I379" s="386"/>
      <c r="J379" s="387"/>
      <c r="K379" s="386"/>
      <c r="L379" s="387"/>
      <c r="M379" s="388"/>
      <c r="N379" s="389"/>
      <c r="V379" s="361"/>
      <c r="W379" s="367"/>
      <c r="AC379" s="367"/>
      <c r="AD379" s="384"/>
      <c r="AF379" s="367"/>
      <c r="AH379" s="367"/>
      <c r="AI379" s="367"/>
    </row>
    <row r="380" spans="1:35" s="332" customFormat="1" ht="33.75" x14ac:dyDescent="0.2">
      <c r="A380" s="362" t="s">
        <v>828</v>
      </c>
      <c r="B380" s="363" t="s">
        <v>1182</v>
      </c>
      <c r="C380" s="1068" t="s">
        <v>2730</v>
      </c>
      <c r="D380" s="1068"/>
      <c r="E380" s="1068"/>
      <c r="F380" s="364" t="s">
        <v>621</v>
      </c>
      <c r="G380" s="364"/>
      <c r="H380" s="364"/>
      <c r="I380" s="364" t="s">
        <v>5360</v>
      </c>
      <c r="J380" s="365">
        <v>0.59</v>
      </c>
      <c r="K380" s="364"/>
      <c r="L380" s="365">
        <v>0.28999999999999998</v>
      </c>
      <c r="M380" s="364"/>
      <c r="N380" s="366"/>
      <c r="V380" s="361"/>
      <c r="W380" s="367" t="s">
        <v>2730</v>
      </c>
      <c r="AC380" s="367"/>
      <c r="AD380" s="384"/>
      <c r="AF380" s="367"/>
      <c r="AH380" s="367"/>
      <c r="AI380" s="367"/>
    </row>
    <row r="381" spans="1:35" s="332" customFormat="1" ht="12" x14ac:dyDescent="0.2">
      <c r="A381" s="379"/>
      <c r="B381" s="380"/>
      <c r="C381" s="340" t="s">
        <v>623</v>
      </c>
      <c r="D381" s="385"/>
      <c r="E381" s="385"/>
      <c r="F381" s="386"/>
      <c r="G381" s="386"/>
      <c r="H381" s="386"/>
      <c r="I381" s="386"/>
      <c r="J381" s="387"/>
      <c r="K381" s="386"/>
      <c r="L381" s="387"/>
      <c r="M381" s="388"/>
      <c r="N381" s="389"/>
      <c r="V381" s="361"/>
      <c r="W381" s="367"/>
      <c r="AC381" s="367"/>
      <c r="AD381" s="384"/>
      <c r="AF381" s="367"/>
      <c r="AH381" s="367"/>
      <c r="AI381" s="367"/>
    </row>
    <row r="382" spans="1:35" s="332" customFormat="1" ht="12" x14ac:dyDescent="0.2">
      <c r="A382" s="370"/>
      <c r="B382" s="371"/>
      <c r="C382" s="1065" t="s">
        <v>4324</v>
      </c>
      <c r="D382" s="1065"/>
      <c r="E382" s="1065"/>
      <c r="F382" s="1065"/>
      <c r="G382" s="1065"/>
      <c r="H382" s="1065"/>
      <c r="I382" s="1065"/>
      <c r="J382" s="1065"/>
      <c r="K382" s="1065"/>
      <c r="L382" s="1065"/>
      <c r="M382" s="1065"/>
      <c r="N382" s="1072"/>
      <c r="V382" s="361"/>
      <c r="W382" s="367"/>
      <c r="Y382" s="335" t="s">
        <v>4324</v>
      </c>
      <c r="AC382" s="367"/>
      <c r="AD382" s="384"/>
      <c r="AF382" s="367"/>
      <c r="AH382" s="367"/>
      <c r="AI382" s="367"/>
    </row>
    <row r="383" spans="1:35" s="332" customFormat="1" ht="22.5" x14ac:dyDescent="0.2">
      <c r="A383" s="1192" t="s">
        <v>2732</v>
      </c>
      <c r="B383" s="1193"/>
      <c r="C383" s="1193"/>
      <c r="D383" s="1193"/>
      <c r="E383" s="1193"/>
      <c r="F383" s="1193"/>
      <c r="G383" s="1193"/>
      <c r="H383" s="1193"/>
      <c r="I383" s="1193"/>
      <c r="J383" s="1193"/>
      <c r="K383" s="1193"/>
      <c r="L383" s="1193"/>
      <c r="M383" s="1193"/>
      <c r="N383" s="1194"/>
      <c r="V383" s="361"/>
      <c r="W383" s="367"/>
      <c r="AC383" s="367"/>
      <c r="AD383" s="384"/>
      <c r="AF383" s="367"/>
      <c r="AH383" s="367"/>
      <c r="AI383" s="367" t="s">
        <v>2732</v>
      </c>
    </row>
    <row r="384" spans="1:35" s="332" customFormat="1" ht="33.75" x14ac:dyDescent="0.2">
      <c r="A384" s="362" t="s">
        <v>832</v>
      </c>
      <c r="B384" s="363" t="s">
        <v>619</v>
      </c>
      <c r="C384" s="1068" t="s">
        <v>620</v>
      </c>
      <c r="D384" s="1068"/>
      <c r="E384" s="1068"/>
      <c r="F384" s="364" t="s">
        <v>621</v>
      </c>
      <c r="G384" s="364"/>
      <c r="H384" s="364"/>
      <c r="I384" s="364" t="s">
        <v>796</v>
      </c>
      <c r="J384" s="365">
        <v>64.680000000000007</v>
      </c>
      <c r="K384" s="364"/>
      <c r="L384" s="365">
        <v>5.89</v>
      </c>
      <c r="M384" s="364"/>
      <c r="N384" s="366"/>
      <c r="V384" s="361"/>
      <c r="W384" s="367" t="s">
        <v>620</v>
      </c>
      <c r="AC384" s="367"/>
      <c r="AD384" s="384"/>
      <c r="AF384" s="367"/>
      <c r="AH384" s="367"/>
      <c r="AI384" s="367"/>
    </row>
    <row r="385" spans="1:35" s="332" customFormat="1" ht="12" x14ac:dyDescent="0.2">
      <c r="A385" s="379"/>
      <c r="B385" s="380"/>
      <c r="C385" s="340" t="s">
        <v>623</v>
      </c>
      <c r="D385" s="385"/>
      <c r="E385" s="385"/>
      <c r="F385" s="386"/>
      <c r="G385" s="386"/>
      <c r="H385" s="386"/>
      <c r="I385" s="386"/>
      <c r="J385" s="387"/>
      <c r="K385" s="386"/>
      <c r="L385" s="387"/>
      <c r="M385" s="388"/>
      <c r="N385" s="389"/>
      <c r="V385" s="361"/>
      <c r="W385" s="367"/>
      <c r="AC385" s="367"/>
      <c r="AD385" s="384"/>
      <c r="AF385" s="367"/>
      <c r="AH385" s="367"/>
      <c r="AI385" s="367"/>
    </row>
    <row r="386" spans="1:35" s="332" customFormat="1" ht="22.5" x14ac:dyDescent="0.2">
      <c r="A386" s="1192" t="s">
        <v>2734</v>
      </c>
      <c r="B386" s="1193"/>
      <c r="C386" s="1193"/>
      <c r="D386" s="1193"/>
      <c r="E386" s="1193"/>
      <c r="F386" s="1193"/>
      <c r="G386" s="1193"/>
      <c r="H386" s="1193"/>
      <c r="I386" s="1193"/>
      <c r="J386" s="1193"/>
      <c r="K386" s="1193"/>
      <c r="L386" s="1193"/>
      <c r="M386" s="1193"/>
      <c r="N386" s="1194"/>
      <c r="V386" s="361"/>
      <c r="W386" s="367"/>
      <c r="AC386" s="367"/>
      <c r="AD386" s="384"/>
      <c r="AF386" s="367"/>
      <c r="AH386" s="367"/>
      <c r="AI386" s="367" t="s">
        <v>2734</v>
      </c>
    </row>
    <row r="387" spans="1:35" s="332" customFormat="1" ht="33.75" x14ac:dyDescent="0.2">
      <c r="A387" s="362" t="s">
        <v>841</v>
      </c>
      <c r="B387" s="363" t="s">
        <v>2735</v>
      </c>
      <c r="C387" s="1068" t="s">
        <v>2736</v>
      </c>
      <c r="D387" s="1068"/>
      <c r="E387" s="1068"/>
      <c r="F387" s="364" t="s">
        <v>621</v>
      </c>
      <c r="G387" s="364"/>
      <c r="H387" s="364"/>
      <c r="I387" s="364" t="s">
        <v>4815</v>
      </c>
      <c r="J387" s="365">
        <v>76.09</v>
      </c>
      <c r="K387" s="364"/>
      <c r="L387" s="365">
        <v>0.99</v>
      </c>
      <c r="M387" s="364"/>
      <c r="N387" s="366"/>
      <c r="V387" s="361"/>
      <c r="W387" s="367" t="s">
        <v>2736</v>
      </c>
      <c r="AC387" s="367"/>
      <c r="AD387" s="384"/>
      <c r="AF387" s="367"/>
      <c r="AH387" s="367"/>
      <c r="AI387" s="367"/>
    </row>
    <row r="388" spans="1:35" s="332" customFormat="1" ht="12" x14ac:dyDescent="0.2">
      <c r="A388" s="379"/>
      <c r="B388" s="380"/>
      <c r="C388" s="340" t="s">
        <v>623</v>
      </c>
      <c r="D388" s="385"/>
      <c r="E388" s="385"/>
      <c r="F388" s="386"/>
      <c r="G388" s="386"/>
      <c r="H388" s="386"/>
      <c r="I388" s="386"/>
      <c r="J388" s="387"/>
      <c r="K388" s="386"/>
      <c r="L388" s="387"/>
      <c r="M388" s="388"/>
      <c r="N388" s="389"/>
      <c r="V388" s="361"/>
      <c r="W388" s="367"/>
      <c r="AC388" s="367"/>
      <c r="AD388" s="384"/>
      <c r="AF388" s="367"/>
      <c r="AH388" s="367"/>
      <c r="AI388" s="367"/>
    </row>
    <row r="389" spans="1:35" s="332" customFormat="1" ht="22.5" x14ac:dyDescent="0.2">
      <c r="A389" s="1192" t="s">
        <v>2738</v>
      </c>
      <c r="B389" s="1193"/>
      <c r="C389" s="1193"/>
      <c r="D389" s="1193"/>
      <c r="E389" s="1193"/>
      <c r="F389" s="1193"/>
      <c r="G389" s="1193"/>
      <c r="H389" s="1193"/>
      <c r="I389" s="1193"/>
      <c r="J389" s="1193"/>
      <c r="K389" s="1193"/>
      <c r="L389" s="1193"/>
      <c r="M389" s="1193"/>
      <c r="N389" s="1194"/>
      <c r="V389" s="361"/>
      <c r="W389" s="367"/>
      <c r="AC389" s="367"/>
      <c r="AD389" s="384"/>
      <c r="AF389" s="367"/>
      <c r="AH389" s="367"/>
      <c r="AI389" s="367" t="s">
        <v>2738</v>
      </c>
    </row>
    <row r="390" spans="1:35" s="332" customFormat="1" ht="33.75" x14ac:dyDescent="0.2">
      <c r="A390" s="362" t="s">
        <v>845</v>
      </c>
      <c r="B390" s="363" t="s">
        <v>2739</v>
      </c>
      <c r="C390" s="1068" t="s">
        <v>2740</v>
      </c>
      <c r="D390" s="1068"/>
      <c r="E390" s="1068"/>
      <c r="F390" s="364" t="s">
        <v>621</v>
      </c>
      <c r="G390" s="364"/>
      <c r="H390" s="364"/>
      <c r="I390" s="364" t="s">
        <v>5934</v>
      </c>
      <c r="J390" s="365">
        <v>106.91</v>
      </c>
      <c r="K390" s="364"/>
      <c r="L390" s="365">
        <v>0.32</v>
      </c>
      <c r="M390" s="364"/>
      <c r="N390" s="366"/>
      <c r="V390" s="361"/>
      <c r="W390" s="367" t="s">
        <v>2740</v>
      </c>
      <c r="AC390" s="367"/>
      <c r="AD390" s="384"/>
      <c r="AF390" s="367"/>
      <c r="AH390" s="367"/>
      <c r="AI390" s="367"/>
    </row>
    <row r="391" spans="1:35" s="332" customFormat="1" ht="12" x14ac:dyDescent="0.2">
      <c r="A391" s="379"/>
      <c r="B391" s="380"/>
      <c r="C391" s="340" t="s">
        <v>623</v>
      </c>
      <c r="D391" s="385"/>
      <c r="E391" s="385"/>
      <c r="F391" s="386"/>
      <c r="G391" s="386"/>
      <c r="H391" s="386"/>
      <c r="I391" s="386"/>
      <c r="J391" s="387"/>
      <c r="K391" s="386"/>
      <c r="L391" s="387"/>
      <c r="M391" s="388"/>
      <c r="N391" s="389"/>
      <c r="V391" s="361"/>
      <c r="W391" s="367"/>
      <c r="AC391" s="367"/>
      <c r="AD391" s="384"/>
      <c r="AF391" s="367"/>
      <c r="AH391" s="367"/>
      <c r="AI391" s="367"/>
    </row>
    <row r="392" spans="1:35" s="332" customFormat="1" ht="1.5" customHeight="1" x14ac:dyDescent="0.2">
      <c r="A392" s="386"/>
      <c r="B392" s="380"/>
      <c r="C392" s="380"/>
      <c r="D392" s="380"/>
      <c r="E392" s="380"/>
      <c r="F392" s="386"/>
      <c r="G392" s="386"/>
      <c r="H392" s="386"/>
      <c r="I392" s="386"/>
      <c r="J392" s="390"/>
      <c r="K392" s="386"/>
      <c r="L392" s="390"/>
      <c r="M392" s="373"/>
      <c r="N392" s="390"/>
      <c r="V392" s="361"/>
      <c r="W392" s="367"/>
      <c r="AC392" s="367"/>
      <c r="AD392" s="384"/>
      <c r="AF392" s="367"/>
      <c r="AH392" s="367"/>
      <c r="AI392" s="367"/>
    </row>
    <row r="393" spans="1:35" s="332" customFormat="1" ht="22.5" x14ac:dyDescent="0.2">
      <c r="A393" s="391"/>
      <c r="B393" s="392"/>
      <c r="C393" s="1068" t="s">
        <v>634</v>
      </c>
      <c r="D393" s="1068"/>
      <c r="E393" s="1068"/>
      <c r="F393" s="1068"/>
      <c r="G393" s="1068"/>
      <c r="H393" s="1068"/>
      <c r="I393" s="1068"/>
      <c r="J393" s="1068"/>
      <c r="K393" s="1068"/>
      <c r="L393" s="393"/>
      <c r="M393" s="394"/>
      <c r="N393" s="395"/>
      <c r="V393" s="361"/>
      <c r="W393" s="367"/>
      <c r="AC393" s="367"/>
      <c r="AD393" s="384"/>
      <c r="AF393" s="367" t="s">
        <v>634</v>
      </c>
      <c r="AH393" s="367"/>
      <c r="AI393" s="367"/>
    </row>
    <row r="394" spans="1:35" s="332" customFormat="1" ht="12" x14ac:dyDescent="0.2">
      <c r="A394" s="396"/>
      <c r="B394" s="371"/>
      <c r="C394" s="1065" t="s">
        <v>512</v>
      </c>
      <c r="D394" s="1065"/>
      <c r="E394" s="1065"/>
      <c r="F394" s="1065"/>
      <c r="G394" s="1065"/>
      <c r="H394" s="1065"/>
      <c r="I394" s="1065"/>
      <c r="J394" s="1065"/>
      <c r="K394" s="1065"/>
      <c r="L394" s="397">
        <v>870.46</v>
      </c>
      <c r="M394" s="398"/>
      <c r="N394" s="399"/>
      <c r="V394" s="361"/>
      <c r="W394" s="367"/>
      <c r="AC394" s="367"/>
      <c r="AD394" s="384"/>
      <c r="AF394" s="367"/>
      <c r="AG394" s="335" t="s">
        <v>512</v>
      </c>
      <c r="AH394" s="367"/>
      <c r="AI394" s="367"/>
    </row>
    <row r="395" spans="1:35" s="332" customFormat="1" ht="12" x14ac:dyDescent="0.2">
      <c r="A395" s="396"/>
      <c r="B395" s="371"/>
      <c r="C395" s="1065" t="s">
        <v>513</v>
      </c>
      <c r="D395" s="1065"/>
      <c r="E395" s="1065"/>
      <c r="F395" s="1065"/>
      <c r="G395" s="1065"/>
      <c r="H395" s="1065"/>
      <c r="I395" s="1065"/>
      <c r="J395" s="1065"/>
      <c r="K395" s="1065"/>
      <c r="L395" s="397"/>
      <c r="M395" s="398"/>
      <c r="N395" s="399"/>
      <c r="V395" s="361"/>
      <c r="W395" s="367"/>
      <c r="AC395" s="367"/>
      <c r="AD395" s="384"/>
      <c r="AF395" s="367"/>
      <c r="AG395" s="335" t="s">
        <v>513</v>
      </c>
      <c r="AH395" s="367"/>
      <c r="AI395" s="367"/>
    </row>
    <row r="396" spans="1:35" s="332" customFormat="1" ht="12" x14ac:dyDescent="0.2">
      <c r="A396" s="396"/>
      <c r="B396" s="371"/>
      <c r="C396" s="1065" t="s">
        <v>515</v>
      </c>
      <c r="D396" s="1065"/>
      <c r="E396" s="1065"/>
      <c r="F396" s="1065"/>
      <c r="G396" s="1065"/>
      <c r="H396" s="1065"/>
      <c r="I396" s="1065"/>
      <c r="J396" s="1065"/>
      <c r="K396" s="1065"/>
      <c r="L396" s="397">
        <v>855.83</v>
      </c>
      <c r="M396" s="398"/>
      <c r="N396" s="399"/>
      <c r="V396" s="361"/>
      <c r="W396" s="367"/>
      <c r="AC396" s="367"/>
      <c r="AD396" s="384"/>
      <c r="AF396" s="367"/>
      <c r="AG396" s="335" t="s">
        <v>515</v>
      </c>
      <c r="AH396" s="367"/>
      <c r="AI396" s="367"/>
    </row>
    <row r="397" spans="1:35" s="332" customFormat="1" ht="12" x14ac:dyDescent="0.2">
      <c r="A397" s="396"/>
      <c r="B397" s="371"/>
      <c r="C397" s="1065" t="s">
        <v>517</v>
      </c>
      <c r="D397" s="1065"/>
      <c r="E397" s="1065"/>
      <c r="F397" s="1065"/>
      <c r="G397" s="1065"/>
      <c r="H397" s="1065"/>
      <c r="I397" s="1065"/>
      <c r="J397" s="1065"/>
      <c r="K397" s="1065"/>
      <c r="L397" s="397">
        <v>14.63</v>
      </c>
      <c r="M397" s="398"/>
      <c r="N397" s="399"/>
      <c r="V397" s="361"/>
      <c r="W397" s="367"/>
      <c r="AC397" s="367"/>
      <c r="AD397" s="384"/>
      <c r="AF397" s="367"/>
      <c r="AG397" s="335" t="s">
        <v>517</v>
      </c>
      <c r="AH397" s="367"/>
      <c r="AI397" s="367"/>
    </row>
    <row r="398" spans="1:35" s="332" customFormat="1" ht="12" x14ac:dyDescent="0.2">
      <c r="A398" s="396"/>
      <c r="B398" s="371"/>
      <c r="C398" s="1065" t="s">
        <v>518</v>
      </c>
      <c r="D398" s="1065"/>
      <c r="E398" s="1065"/>
      <c r="F398" s="1065"/>
      <c r="G398" s="1065"/>
      <c r="H398" s="1065"/>
      <c r="I398" s="1065"/>
      <c r="J398" s="1065"/>
      <c r="K398" s="1065"/>
      <c r="L398" s="397">
        <v>870.46</v>
      </c>
      <c r="M398" s="398"/>
      <c r="N398" s="399"/>
      <c r="V398" s="361"/>
      <c r="W398" s="367"/>
      <c r="AC398" s="367"/>
      <c r="AD398" s="384"/>
      <c r="AF398" s="367"/>
      <c r="AG398" s="335" t="s">
        <v>518</v>
      </c>
      <c r="AH398" s="367"/>
      <c r="AI398" s="367"/>
    </row>
    <row r="399" spans="1:35" s="332" customFormat="1" ht="12" x14ac:dyDescent="0.2">
      <c r="A399" s="396"/>
      <c r="B399" s="371"/>
      <c r="C399" s="1065" t="s">
        <v>4959</v>
      </c>
      <c r="D399" s="1065"/>
      <c r="E399" s="1065"/>
      <c r="F399" s="1065"/>
      <c r="G399" s="1065"/>
      <c r="H399" s="1065"/>
      <c r="I399" s="1065"/>
      <c r="J399" s="1065"/>
      <c r="K399" s="1065"/>
      <c r="L399" s="397">
        <v>14.63</v>
      </c>
      <c r="M399" s="398"/>
      <c r="N399" s="399"/>
      <c r="V399" s="361"/>
      <c r="W399" s="367"/>
      <c r="AC399" s="367"/>
      <c r="AD399" s="384"/>
      <c r="AF399" s="367"/>
      <c r="AG399" s="335" t="s">
        <v>4959</v>
      </c>
      <c r="AH399" s="367"/>
      <c r="AI399" s="367"/>
    </row>
    <row r="400" spans="1:35" s="332" customFormat="1" ht="12" x14ac:dyDescent="0.2">
      <c r="A400" s="396"/>
      <c r="B400" s="371"/>
      <c r="C400" s="1065" t="s">
        <v>4960</v>
      </c>
      <c r="D400" s="1065"/>
      <c r="E400" s="1065"/>
      <c r="F400" s="1065"/>
      <c r="G400" s="1065"/>
      <c r="H400" s="1065"/>
      <c r="I400" s="1065"/>
      <c r="J400" s="1065"/>
      <c r="K400" s="1065"/>
      <c r="L400" s="397"/>
      <c r="M400" s="398"/>
      <c r="N400" s="399"/>
      <c r="V400" s="361"/>
      <c r="W400" s="367"/>
      <c r="AC400" s="367"/>
      <c r="AD400" s="384"/>
      <c r="AF400" s="367"/>
      <c r="AG400" s="335" t="s">
        <v>4960</v>
      </c>
      <c r="AH400" s="367"/>
      <c r="AI400" s="367"/>
    </row>
    <row r="401" spans="1:37" s="332" customFormat="1" ht="12" x14ac:dyDescent="0.2">
      <c r="A401" s="396"/>
      <c r="B401" s="371"/>
      <c r="C401" s="1065" t="s">
        <v>4961</v>
      </c>
      <c r="D401" s="1065"/>
      <c r="E401" s="1065"/>
      <c r="F401" s="1065"/>
      <c r="G401" s="1065"/>
      <c r="H401" s="1065"/>
      <c r="I401" s="1065"/>
      <c r="J401" s="1065"/>
      <c r="K401" s="1065"/>
      <c r="L401" s="397">
        <v>14.63</v>
      </c>
      <c r="M401" s="398"/>
      <c r="N401" s="399"/>
      <c r="V401" s="361"/>
      <c r="W401" s="367"/>
      <c r="AC401" s="367"/>
      <c r="AD401" s="384"/>
      <c r="AF401" s="367"/>
      <c r="AG401" s="335" t="s">
        <v>4961</v>
      </c>
      <c r="AH401" s="367"/>
      <c r="AI401" s="367"/>
    </row>
    <row r="402" spans="1:37" s="332" customFormat="1" ht="12" x14ac:dyDescent="0.2">
      <c r="A402" s="396"/>
      <c r="B402" s="371"/>
      <c r="C402" s="1065" t="s">
        <v>4962</v>
      </c>
      <c r="D402" s="1065"/>
      <c r="E402" s="1065"/>
      <c r="F402" s="1065"/>
      <c r="G402" s="1065"/>
      <c r="H402" s="1065"/>
      <c r="I402" s="1065"/>
      <c r="J402" s="1065"/>
      <c r="K402" s="1065"/>
      <c r="L402" s="397">
        <v>855.83</v>
      </c>
      <c r="M402" s="398"/>
      <c r="N402" s="399"/>
      <c r="V402" s="361"/>
      <c r="W402" s="367"/>
      <c r="AC402" s="367"/>
      <c r="AD402" s="384"/>
      <c r="AF402" s="367"/>
      <c r="AG402" s="335" t="s">
        <v>4962</v>
      </c>
      <c r="AH402" s="367"/>
      <c r="AI402" s="367"/>
    </row>
    <row r="403" spans="1:37" s="332" customFormat="1" ht="22.5" x14ac:dyDescent="0.2">
      <c r="A403" s="396"/>
      <c r="B403" s="390"/>
      <c r="C403" s="1067" t="s">
        <v>635</v>
      </c>
      <c r="D403" s="1067"/>
      <c r="E403" s="1067"/>
      <c r="F403" s="1067"/>
      <c r="G403" s="1067"/>
      <c r="H403" s="1067"/>
      <c r="I403" s="1067"/>
      <c r="J403" s="1067"/>
      <c r="K403" s="1067"/>
      <c r="L403" s="400">
        <v>870.46</v>
      </c>
      <c r="M403" s="401"/>
      <c r="N403" s="402"/>
      <c r="V403" s="361"/>
      <c r="W403" s="367"/>
      <c r="AC403" s="367"/>
      <c r="AD403" s="384"/>
      <c r="AF403" s="367"/>
      <c r="AH403" s="367" t="s">
        <v>635</v>
      </c>
      <c r="AI403" s="367"/>
    </row>
    <row r="404" spans="1:37" s="332" customFormat="1" ht="2.25" customHeight="1" x14ac:dyDescent="0.2">
      <c r="B404" s="338"/>
      <c r="C404" s="338"/>
      <c r="D404" s="338"/>
      <c r="E404" s="338"/>
      <c r="F404" s="338"/>
      <c r="G404" s="338"/>
      <c r="H404" s="338"/>
      <c r="I404" s="338"/>
      <c r="J404" s="338"/>
      <c r="K404" s="338"/>
      <c r="L404" s="403"/>
      <c r="M404" s="404"/>
      <c r="N404" s="405"/>
    </row>
    <row r="405" spans="1:37" s="332" customFormat="1" x14ac:dyDescent="0.2">
      <c r="A405" s="391"/>
      <c r="B405" s="392"/>
      <c r="C405" s="1068" t="s">
        <v>636</v>
      </c>
      <c r="D405" s="1068"/>
      <c r="E405" s="1068"/>
      <c r="F405" s="1068"/>
      <c r="G405" s="1068"/>
      <c r="H405" s="1068"/>
      <c r="I405" s="1068"/>
      <c r="J405" s="1068"/>
      <c r="K405" s="1068"/>
      <c r="L405" s="393"/>
      <c r="M405" s="406"/>
      <c r="N405" s="395"/>
      <c r="AJ405" s="367" t="s">
        <v>636</v>
      </c>
    </row>
    <row r="406" spans="1:37" s="332" customFormat="1" x14ac:dyDescent="0.2">
      <c r="A406" s="396"/>
      <c r="B406" s="371"/>
      <c r="C406" s="1065" t="s">
        <v>512</v>
      </c>
      <c r="D406" s="1065"/>
      <c r="E406" s="1065"/>
      <c r="F406" s="1065"/>
      <c r="G406" s="1065"/>
      <c r="H406" s="1065"/>
      <c r="I406" s="1065"/>
      <c r="J406" s="1065"/>
      <c r="K406" s="1065"/>
      <c r="L406" s="397">
        <v>12873.27</v>
      </c>
      <c r="M406" s="407"/>
      <c r="N406" s="399"/>
      <c r="AJ406" s="367"/>
      <c r="AK406" s="335" t="s">
        <v>512</v>
      </c>
    </row>
    <row r="407" spans="1:37" s="332" customFormat="1" x14ac:dyDescent="0.2">
      <c r="A407" s="396"/>
      <c r="B407" s="371"/>
      <c r="C407" s="1065" t="s">
        <v>513</v>
      </c>
      <c r="D407" s="1065"/>
      <c r="E407" s="1065"/>
      <c r="F407" s="1065"/>
      <c r="G407" s="1065"/>
      <c r="H407" s="1065"/>
      <c r="I407" s="1065"/>
      <c r="J407" s="1065"/>
      <c r="K407" s="1065"/>
      <c r="L407" s="397"/>
      <c r="M407" s="407"/>
      <c r="N407" s="399"/>
      <c r="AJ407" s="367"/>
      <c r="AK407" s="335" t="s">
        <v>513</v>
      </c>
    </row>
    <row r="408" spans="1:37" s="332" customFormat="1" x14ac:dyDescent="0.2">
      <c r="A408" s="396"/>
      <c r="B408" s="371"/>
      <c r="C408" s="1065" t="s">
        <v>514</v>
      </c>
      <c r="D408" s="1065"/>
      <c r="E408" s="1065"/>
      <c r="F408" s="1065"/>
      <c r="G408" s="1065"/>
      <c r="H408" s="1065"/>
      <c r="I408" s="1065"/>
      <c r="J408" s="1065"/>
      <c r="K408" s="1065"/>
      <c r="L408" s="397">
        <v>1058.56</v>
      </c>
      <c r="M408" s="407"/>
      <c r="N408" s="399"/>
      <c r="AJ408" s="367"/>
      <c r="AK408" s="335" t="s">
        <v>514</v>
      </c>
    </row>
    <row r="409" spans="1:37" s="332" customFormat="1" x14ac:dyDescent="0.2">
      <c r="A409" s="396"/>
      <c r="B409" s="371"/>
      <c r="C409" s="1065" t="s">
        <v>515</v>
      </c>
      <c r="D409" s="1065"/>
      <c r="E409" s="1065"/>
      <c r="F409" s="1065"/>
      <c r="G409" s="1065"/>
      <c r="H409" s="1065"/>
      <c r="I409" s="1065"/>
      <c r="J409" s="1065"/>
      <c r="K409" s="1065"/>
      <c r="L409" s="397">
        <v>2025.54</v>
      </c>
      <c r="M409" s="407"/>
      <c r="N409" s="399"/>
      <c r="AJ409" s="367"/>
      <c r="AK409" s="335" t="s">
        <v>515</v>
      </c>
    </row>
    <row r="410" spans="1:37" s="332" customFormat="1" x14ac:dyDescent="0.2">
      <c r="A410" s="396"/>
      <c r="B410" s="371"/>
      <c r="C410" s="1065" t="s">
        <v>516</v>
      </c>
      <c r="D410" s="1065"/>
      <c r="E410" s="1065"/>
      <c r="F410" s="1065"/>
      <c r="G410" s="1065"/>
      <c r="H410" s="1065"/>
      <c r="I410" s="1065"/>
      <c r="J410" s="1065"/>
      <c r="K410" s="1065"/>
      <c r="L410" s="397">
        <v>124.93</v>
      </c>
      <c r="M410" s="407"/>
      <c r="N410" s="399"/>
      <c r="AJ410" s="367"/>
      <c r="AK410" s="335" t="s">
        <v>516</v>
      </c>
    </row>
    <row r="411" spans="1:37" s="332" customFormat="1" x14ac:dyDescent="0.2">
      <c r="A411" s="396"/>
      <c r="B411" s="371"/>
      <c r="C411" s="1065" t="s">
        <v>517</v>
      </c>
      <c r="D411" s="1065"/>
      <c r="E411" s="1065"/>
      <c r="F411" s="1065"/>
      <c r="G411" s="1065"/>
      <c r="H411" s="1065"/>
      <c r="I411" s="1065"/>
      <c r="J411" s="1065"/>
      <c r="K411" s="1065"/>
      <c r="L411" s="397">
        <v>9789.17</v>
      </c>
      <c r="M411" s="407"/>
      <c r="N411" s="399"/>
      <c r="AJ411" s="367"/>
      <c r="AK411" s="335" t="s">
        <v>517</v>
      </c>
    </row>
    <row r="412" spans="1:37" s="332" customFormat="1" x14ac:dyDescent="0.2">
      <c r="A412" s="396"/>
      <c r="B412" s="371"/>
      <c r="C412" s="1065" t="s">
        <v>518</v>
      </c>
      <c r="D412" s="1065"/>
      <c r="E412" s="1065"/>
      <c r="F412" s="1065"/>
      <c r="G412" s="1065"/>
      <c r="H412" s="1065"/>
      <c r="I412" s="1065"/>
      <c r="J412" s="1065"/>
      <c r="K412" s="1065"/>
      <c r="L412" s="397">
        <v>14314.14</v>
      </c>
      <c r="M412" s="407"/>
      <c r="N412" s="399">
        <v>132263</v>
      </c>
      <c r="AJ412" s="367"/>
      <c r="AK412" s="335" t="s">
        <v>518</v>
      </c>
    </row>
    <row r="413" spans="1:37" s="332" customFormat="1" x14ac:dyDescent="0.2">
      <c r="A413" s="396"/>
      <c r="B413" s="371" t="s">
        <v>423</v>
      </c>
      <c r="C413" s="1065" t="s">
        <v>4959</v>
      </c>
      <c r="D413" s="1065"/>
      <c r="E413" s="1065"/>
      <c r="F413" s="1065"/>
      <c r="G413" s="1065"/>
      <c r="H413" s="1065"/>
      <c r="I413" s="1065"/>
      <c r="J413" s="1065"/>
      <c r="K413" s="1065"/>
      <c r="L413" s="397">
        <v>13458.31</v>
      </c>
      <c r="M413" s="407" t="s">
        <v>2357</v>
      </c>
      <c r="N413" s="399">
        <v>124355</v>
      </c>
      <c r="AJ413" s="367"/>
      <c r="AK413" s="335" t="s">
        <v>4959</v>
      </c>
    </row>
    <row r="414" spans="1:37" s="332" customFormat="1" x14ac:dyDescent="0.2">
      <c r="A414" s="396"/>
      <c r="B414" s="371"/>
      <c r="C414" s="1065" t="s">
        <v>4960</v>
      </c>
      <c r="D414" s="1065"/>
      <c r="E414" s="1065"/>
      <c r="F414" s="1065"/>
      <c r="G414" s="1065"/>
      <c r="H414" s="1065"/>
      <c r="I414" s="1065"/>
      <c r="J414" s="1065"/>
      <c r="K414" s="1065"/>
      <c r="L414" s="397"/>
      <c r="M414" s="407"/>
      <c r="N414" s="399"/>
      <c r="AJ414" s="367"/>
      <c r="AK414" s="335" t="s">
        <v>4960</v>
      </c>
    </row>
    <row r="415" spans="1:37" s="332" customFormat="1" x14ac:dyDescent="0.2">
      <c r="A415" s="396"/>
      <c r="B415" s="371"/>
      <c r="C415" s="1065" t="s">
        <v>4963</v>
      </c>
      <c r="D415" s="1065"/>
      <c r="E415" s="1065"/>
      <c r="F415" s="1065"/>
      <c r="G415" s="1065"/>
      <c r="H415" s="1065"/>
      <c r="I415" s="1065"/>
      <c r="J415" s="1065"/>
      <c r="K415" s="1065"/>
      <c r="L415" s="397">
        <v>968.4</v>
      </c>
      <c r="M415" s="407"/>
      <c r="N415" s="399"/>
      <c r="AJ415" s="367"/>
      <c r="AK415" s="335" t="s">
        <v>4963</v>
      </c>
    </row>
    <row r="416" spans="1:37" s="332" customFormat="1" x14ac:dyDescent="0.2">
      <c r="A416" s="396"/>
      <c r="B416" s="371"/>
      <c r="C416" s="1065" t="s">
        <v>4964</v>
      </c>
      <c r="D416" s="1065"/>
      <c r="E416" s="1065"/>
      <c r="F416" s="1065"/>
      <c r="G416" s="1065"/>
      <c r="H416" s="1065"/>
      <c r="I416" s="1065"/>
      <c r="J416" s="1065"/>
      <c r="K416" s="1065"/>
      <c r="L416" s="397">
        <v>1139.6400000000001</v>
      </c>
      <c r="M416" s="407"/>
      <c r="N416" s="399"/>
      <c r="AJ416" s="367"/>
      <c r="AK416" s="335" t="s">
        <v>4964</v>
      </c>
    </row>
    <row r="417" spans="1:38" x14ac:dyDescent="0.2">
      <c r="A417" s="396"/>
      <c r="B417" s="371"/>
      <c r="C417" s="1065" t="s">
        <v>4961</v>
      </c>
      <c r="D417" s="1065"/>
      <c r="E417" s="1065"/>
      <c r="F417" s="1065"/>
      <c r="G417" s="1065"/>
      <c r="H417" s="1065"/>
      <c r="I417" s="1065"/>
      <c r="J417" s="1065"/>
      <c r="K417" s="1065"/>
      <c r="L417" s="397">
        <v>9714.2000000000007</v>
      </c>
      <c r="M417" s="407"/>
      <c r="N417" s="399"/>
      <c r="O417" s="332"/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Z417" s="332"/>
      <c r="AA417" s="332"/>
      <c r="AB417" s="332"/>
      <c r="AC417" s="332"/>
      <c r="AD417" s="332"/>
      <c r="AE417" s="332"/>
      <c r="AF417" s="332"/>
      <c r="AG417" s="332"/>
      <c r="AH417" s="332"/>
      <c r="AI417" s="332"/>
      <c r="AJ417" s="367"/>
      <c r="AK417" s="335" t="s">
        <v>4961</v>
      </c>
      <c r="AL417" s="332"/>
    </row>
    <row r="418" spans="1:38" x14ac:dyDescent="0.2">
      <c r="A418" s="396"/>
      <c r="B418" s="371"/>
      <c r="C418" s="1065" t="s">
        <v>4965</v>
      </c>
      <c r="D418" s="1065"/>
      <c r="E418" s="1065"/>
      <c r="F418" s="1065"/>
      <c r="G418" s="1065"/>
      <c r="H418" s="1065"/>
      <c r="I418" s="1065"/>
      <c r="J418" s="1065"/>
      <c r="K418" s="1065"/>
      <c r="L418" s="397">
        <v>1074.99</v>
      </c>
      <c r="M418" s="407"/>
      <c r="N418" s="399"/>
      <c r="O418" s="332"/>
      <c r="P418" s="332"/>
      <c r="Q418" s="332"/>
      <c r="R418" s="332"/>
      <c r="S418" s="332"/>
      <c r="T418" s="332"/>
      <c r="U418" s="332"/>
      <c r="V418" s="332"/>
      <c r="W418" s="332"/>
      <c r="X418" s="332"/>
      <c r="Y418" s="332"/>
      <c r="Z418" s="332"/>
      <c r="AA418" s="332"/>
      <c r="AB418" s="332"/>
      <c r="AC418" s="332"/>
      <c r="AD418" s="332"/>
      <c r="AE418" s="332"/>
      <c r="AF418" s="332"/>
      <c r="AG418" s="332"/>
      <c r="AH418" s="332"/>
      <c r="AI418" s="332"/>
      <c r="AJ418" s="367"/>
      <c r="AK418" s="335" t="s">
        <v>4965</v>
      </c>
      <c r="AL418" s="332"/>
    </row>
    <row r="419" spans="1:38" x14ac:dyDescent="0.2">
      <c r="A419" s="396"/>
      <c r="B419" s="371"/>
      <c r="C419" s="1065" t="s">
        <v>4966</v>
      </c>
      <c r="D419" s="1065"/>
      <c r="E419" s="1065"/>
      <c r="F419" s="1065"/>
      <c r="G419" s="1065"/>
      <c r="H419" s="1065"/>
      <c r="I419" s="1065"/>
      <c r="J419" s="1065"/>
      <c r="K419" s="1065"/>
      <c r="L419" s="397">
        <v>561.08000000000004</v>
      </c>
      <c r="M419" s="407"/>
      <c r="N419" s="399"/>
      <c r="O419" s="332"/>
      <c r="P419" s="332"/>
      <c r="Q419" s="332"/>
      <c r="R419" s="332"/>
      <c r="S419" s="332"/>
      <c r="T419" s="332"/>
      <c r="U419" s="332"/>
      <c r="V419" s="332"/>
      <c r="W419" s="332"/>
      <c r="X419" s="332"/>
      <c r="Y419" s="332"/>
      <c r="Z419" s="332"/>
      <c r="AA419" s="332"/>
      <c r="AB419" s="332"/>
      <c r="AC419" s="332"/>
      <c r="AD419" s="332"/>
      <c r="AE419" s="332"/>
      <c r="AF419" s="332"/>
      <c r="AG419" s="332"/>
      <c r="AH419" s="332"/>
      <c r="AI419" s="332"/>
      <c r="AJ419" s="367"/>
      <c r="AK419" s="335" t="s">
        <v>4966</v>
      </c>
      <c r="AL419" s="332"/>
    </row>
    <row r="420" spans="1:38" x14ac:dyDescent="0.2">
      <c r="A420" s="396"/>
      <c r="B420" s="371" t="s">
        <v>423</v>
      </c>
      <c r="C420" s="1065" t="s">
        <v>4962</v>
      </c>
      <c r="D420" s="1065"/>
      <c r="E420" s="1065"/>
      <c r="F420" s="1065"/>
      <c r="G420" s="1065"/>
      <c r="H420" s="1065"/>
      <c r="I420" s="1065"/>
      <c r="J420" s="1065"/>
      <c r="K420" s="1065"/>
      <c r="L420" s="397">
        <v>855.83</v>
      </c>
      <c r="M420" s="407" t="s">
        <v>2357</v>
      </c>
      <c r="N420" s="399">
        <v>7908</v>
      </c>
      <c r="O420" s="332"/>
      <c r="P420" s="332"/>
      <c r="Q420" s="332"/>
      <c r="R420" s="332"/>
      <c r="S420" s="332"/>
      <c r="T420" s="332"/>
      <c r="U420" s="332"/>
      <c r="V420" s="332"/>
      <c r="W420" s="332"/>
      <c r="X420" s="332"/>
      <c r="Y420" s="332"/>
      <c r="Z420" s="332"/>
      <c r="AA420" s="332"/>
      <c r="AB420" s="332"/>
      <c r="AC420" s="332"/>
      <c r="AD420" s="332"/>
      <c r="AE420" s="332"/>
      <c r="AF420" s="332"/>
      <c r="AG420" s="332"/>
      <c r="AH420" s="332"/>
      <c r="AI420" s="332"/>
      <c r="AJ420" s="367"/>
      <c r="AK420" s="335" t="s">
        <v>4962</v>
      </c>
      <c r="AL420" s="332"/>
    </row>
    <row r="421" spans="1:38" x14ac:dyDescent="0.2">
      <c r="A421" s="396"/>
      <c r="B421" s="371" t="s">
        <v>423</v>
      </c>
      <c r="C421" s="1065" t="s">
        <v>3041</v>
      </c>
      <c r="D421" s="1065"/>
      <c r="E421" s="1065"/>
      <c r="F421" s="1065"/>
      <c r="G421" s="1065"/>
      <c r="H421" s="1065"/>
      <c r="I421" s="1065"/>
      <c r="J421" s="1065"/>
      <c r="K421" s="1065"/>
      <c r="L421" s="397">
        <v>316.56</v>
      </c>
      <c r="M421" s="407" t="s">
        <v>2357</v>
      </c>
      <c r="N421" s="399">
        <v>2925</v>
      </c>
      <c r="O421" s="332"/>
      <c r="P421" s="332"/>
      <c r="Q421" s="332"/>
      <c r="R421" s="332"/>
      <c r="S421" s="332"/>
      <c r="T421" s="332"/>
      <c r="U421" s="332"/>
      <c r="V421" s="332"/>
      <c r="W421" s="332"/>
      <c r="X421" s="332"/>
      <c r="Y421" s="332"/>
      <c r="Z421" s="332"/>
      <c r="AA421" s="332"/>
      <c r="AB421" s="332"/>
      <c r="AC421" s="332"/>
      <c r="AD421" s="332"/>
      <c r="AE421" s="332"/>
      <c r="AF421" s="332"/>
      <c r="AG421" s="332"/>
      <c r="AH421" s="332"/>
      <c r="AI421" s="332"/>
      <c r="AJ421" s="367"/>
      <c r="AK421" s="335" t="s">
        <v>3041</v>
      </c>
      <c r="AL421" s="332"/>
    </row>
    <row r="422" spans="1:38" x14ac:dyDescent="0.2">
      <c r="A422" s="396"/>
      <c r="B422" s="371"/>
      <c r="C422" s="1065" t="s">
        <v>513</v>
      </c>
      <c r="D422" s="1065"/>
      <c r="E422" s="1065"/>
      <c r="F422" s="1065"/>
      <c r="G422" s="1065"/>
      <c r="H422" s="1065"/>
      <c r="I422" s="1065"/>
      <c r="J422" s="1065"/>
      <c r="K422" s="1065"/>
      <c r="L422" s="397"/>
      <c r="M422" s="407"/>
      <c r="N422" s="399"/>
      <c r="O422" s="332"/>
      <c r="P422" s="332"/>
      <c r="Q422" s="332"/>
      <c r="R422" s="332"/>
      <c r="S422" s="332"/>
      <c r="T422" s="332"/>
      <c r="U422" s="332"/>
      <c r="V422" s="332"/>
      <c r="W422" s="332"/>
      <c r="X422" s="332"/>
      <c r="Y422" s="332"/>
      <c r="Z422" s="332"/>
      <c r="AA422" s="332"/>
      <c r="AB422" s="332"/>
      <c r="AC422" s="332"/>
      <c r="AD422" s="332"/>
      <c r="AE422" s="332"/>
      <c r="AF422" s="332"/>
      <c r="AG422" s="332"/>
      <c r="AH422" s="332"/>
      <c r="AI422" s="332"/>
      <c r="AJ422" s="367"/>
      <c r="AK422" s="335" t="s">
        <v>513</v>
      </c>
      <c r="AL422" s="332"/>
    </row>
    <row r="423" spans="1:38" x14ac:dyDescent="0.2">
      <c r="A423" s="396"/>
      <c r="B423" s="371"/>
      <c r="C423" s="1065" t="s">
        <v>519</v>
      </c>
      <c r="D423" s="1065"/>
      <c r="E423" s="1065"/>
      <c r="F423" s="1065"/>
      <c r="G423" s="1065"/>
      <c r="H423" s="1065"/>
      <c r="I423" s="1065"/>
      <c r="J423" s="1065"/>
      <c r="K423" s="1065"/>
      <c r="L423" s="397">
        <v>90.16</v>
      </c>
      <c r="M423" s="407"/>
      <c r="N423" s="399"/>
      <c r="O423" s="332"/>
      <c r="P423" s="332"/>
      <c r="Q423" s="332"/>
      <c r="R423" s="332"/>
      <c r="S423" s="332"/>
      <c r="T423" s="332"/>
      <c r="U423" s="332"/>
      <c r="V423" s="332"/>
      <c r="W423" s="332"/>
      <c r="X423" s="332"/>
      <c r="Y423" s="332"/>
      <c r="Z423" s="332"/>
      <c r="AA423" s="332"/>
      <c r="AB423" s="332"/>
      <c r="AC423" s="332"/>
      <c r="AD423" s="332"/>
      <c r="AE423" s="332"/>
      <c r="AF423" s="332"/>
      <c r="AG423" s="332"/>
      <c r="AH423" s="332"/>
      <c r="AI423" s="332"/>
      <c r="AJ423" s="367"/>
      <c r="AK423" s="335" t="s">
        <v>519</v>
      </c>
      <c r="AL423" s="332"/>
    </row>
    <row r="424" spans="1:38" x14ac:dyDescent="0.2">
      <c r="A424" s="396"/>
      <c r="B424" s="371"/>
      <c r="C424" s="1065" t="s">
        <v>520</v>
      </c>
      <c r="D424" s="1065"/>
      <c r="E424" s="1065"/>
      <c r="F424" s="1065"/>
      <c r="G424" s="1065"/>
      <c r="H424" s="1065"/>
      <c r="I424" s="1065"/>
      <c r="J424" s="1065"/>
      <c r="K424" s="1065"/>
      <c r="L424" s="397">
        <v>30.07</v>
      </c>
      <c r="M424" s="407"/>
      <c r="N424" s="399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2"/>
      <c r="AH424" s="332"/>
      <c r="AI424" s="332"/>
      <c r="AJ424" s="367"/>
      <c r="AK424" s="335" t="s">
        <v>520</v>
      </c>
      <c r="AL424" s="332"/>
    </row>
    <row r="425" spans="1:38" x14ac:dyDescent="0.2">
      <c r="A425" s="396"/>
      <c r="B425" s="371"/>
      <c r="C425" s="1065" t="s">
        <v>521</v>
      </c>
      <c r="D425" s="1065"/>
      <c r="E425" s="1065"/>
      <c r="F425" s="1065"/>
      <c r="G425" s="1065"/>
      <c r="H425" s="1065"/>
      <c r="I425" s="1065"/>
      <c r="J425" s="1065"/>
      <c r="K425" s="1065"/>
      <c r="L425" s="397">
        <v>74.97</v>
      </c>
      <c r="M425" s="407"/>
      <c r="N425" s="399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2"/>
      <c r="AH425" s="332"/>
      <c r="AI425" s="332"/>
      <c r="AJ425" s="367"/>
      <c r="AK425" s="335" t="s">
        <v>521</v>
      </c>
      <c r="AL425" s="332"/>
    </row>
    <row r="426" spans="1:38" x14ac:dyDescent="0.2">
      <c r="A426" s="396"/>
      <c r="B426" s="371"/>
      <c r="C426" s="1065" t="s">
        <v>522</v>
      </c>
      <c r="D426" s="1065"/>
      <c r="E426" s="1065"/>
      <c r="F426" s="1065"/>
      <c r="G426" s="1065"/>
      <c r="H426" s="1065"/>
      <c r="I426" s="1065"/>
      <c r="J426" s="1065"/>
      <c r="K426" s="1065"/>
      <c r="L426" s="397">
        <v>80.569999999999993</v>
      </c>
      <c r="M426" s="407"/>
      <c r="N426" s="399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2"/>
      <c r="AH426" s="332"/>
      <c r="AI426" s="332"/>
      <c r="AJ426" s="367"/>
      <c r="AK426" s="335" t="s">
        <v>522</v>
      </c>
      <c r="AL426" s="332"/>
    </row>
    <row r="427" spans="1:38" x14ac:dyDescent="0.2">
      <c r="A427" s="396"/>
      <c r="B427" s="371"/>
      <c r="C427" s="1065" t="s">
        <v>523</v>
      </c>
      <c r="D427" s="1065"/>
      <c r="E427" s="1065"/>
      <c r="F427" s="1065"/>
      <c r="G427" s="1065"/>
      <c r="H427" s="1065"/>
      <c r="I427" s="1065"/>
      <c r="J427" s="1065"/>
      <c r="K427" s="1065"/>
      <c r="L427" s="397">
        <v>40.79</v>
      </c>
      <c r="M427" s="407"/>
      <c r="N427" s="399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2"/>
      <c r="AH427" s="332"/>
      <c r="AI427" s="332"/>
      <c r="AJ427" s="367"/>
      <c r="AK427" s="335" t="s">
        <v>523</v>
      </c>
      <c r="AL427" s="332"/>
    </row>
    <row r="428" spans="1:38" x14ac:dyDescent="0.2">
      <c r="A428" s="396"/>
      <c r="B428" s="371" t="s">
        <v>434</v>
      </c>
      <c r="C428" s="1065" t="s">
        <v>1374</v>
      </c>
      <c r="D428" s="1065"/>
      <c r="E428" s="1065"/>
      <c r="F428" s="1065"/>
      <c r="G428" s="1065"/>
      <c r="H428" s="1065"/>
      <c r="I428" s="1065"/>
      <c r="J428" s="1065"/>
      <c r="K428" s="1065"/>
      <c r="L428" s="397">
        <v>30563.31</v>
      </c>
      <c r="M428" s="407" t="s">
        <v>1362</v>
      </c>
      <c r="N428" s="399">
        <v>151594</v>
      </c>
      <c r="O428" s="332"/>
      <c r="P428" s="332"/>
      <c r="Q428" s="332"/>
      <c r="R428" s="332"/>
      <c r="S428" s="332"/>
      <c r="T428" s="332"/>
      <c r="U428" s="332"/>
      <c r="V428" s="332"/>
      <c r="W428" s="332"/>
      <c r="X428" s="332"/>
      <c r="Y428" s="332"/>
      <c r="Z428" s="332"/>
      <c r="AA428" s="332"/>
      <c r="AB428" s="332"/>
      <c r="AC428" s="332"/>
      <c r="AD428" s="332"/>
      <c r="AE428" s="332"/>
      <c r="AF428" s="332"/>
      <c r="AG428" s="332"/>
      <c r="AH428" s="332"/>
      <c r="AI428" s="332"/>
      <c r="AJ428" s="367"/>
      <c r="AK428" s="335" t="s">
        <v>1374</v>
      </c>
      <c r="AL428" s="332"/>
    </row>
    <row r="429" spans="1:38" x14ac:dyDescent="0.2">
      <c r="A429" s="396"/>
      <c r="B429" s="371"/>
      <c r="C429" s="1065" t="s">
        <v>524</v>
      </c>
      <c r="D429" s="1065"/>
      <c r="E429" s="1065"/>
      <c r="F429" s="1065"/>
      <c r="G429" s="1065"/>
      <c r="H429" s="1065"/>
      <c r="I429" s="1065"/>
      <c r="J429" s="1065"/>
      <c r="K429" s="1065"/>
      <c r="L429" s="397">
        <v>1183.49</v>
      </c>
      <c r="M429" s="407"/>
      <c r="N429" s="399"/>
      <c r="O429" s="332"/>
      <c r="P429" s="332"/>
      <c r="Q429" s="332"/>
      <c r="R429" s="332"/>
      <c r="S429" s="332"/>
      <c r="T429" s="332"/>
      <c r="U429" s="332"/>
      <c r="V429" s="332"/>
      <c r="W429" s="332"/>
      <c r="X429" s="332"/>
      <c r="Y429" s="332"/>
      <c r="Z429" s="332"/>
      <c r="AA429" s="332"/>
      <c r="AB429" s="332"/>
      <c r="AC429" s="332"/>
      <c r="AD429" s="332"/>
      <c r="AE429" s="332"/>
      <c r="AF429" s="332"/>
      <c r="AG429" s="332"/>
      <c r="AH429" s="332"/>
      <c r="AI429" s="332"/>
      <c r="AJ429" s="367"/>
      <c r="AK429" s="335" t="s">
        <v>524</v>
      </c>
      <c r="AL429" s="332"/>
    </row>
    <row r="430" spans="1:38" x14ac:dyDescent="0.2">
      <c r="A430" s="396"/>
      <c r="B430" s="371"/>
      <c r="C430" s="1065" t="s">
        <v>525</v>
      </c>
      <c r="D430" s="1065"/>
      <c r="E430" s="1065"/>
      <c r="F430" s="1065"/>
      <c r="G430" s="1065"/>
      <c r="H430" s="1065"/>
      <c r="I430" s="1065"/>
      <c r="J430" s="1065"/>
      <c r="K430" s="1065"/>
      <c r="L430" s="397">
        <v>1155.56</v>
      </c>
      <c r="M430" s="407"/>
      <c r="N430" s="399"/>
      <c r="O430" s="332"/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Z430" s="332"/>
      <c r="AA430" s="332"/>
      <c r="AB430" s="332"/>
      <c r="AC430" s="332"/>
      <c r="AD430" s="332"/>
      <c r="AE430" s="332"/>
      <c r="AF430" s="332"/>
      <c r="AG430" s="332"/>
      <c r="AH430" s="332"/>
      <c r="AI430" s="332"/>
      <c r="AJ430" s="367"/>
      <c r="AK430" s="335" t="s">
        <v>525</v>
      </c>
      <c r="AL430" s="332"/>
    </row>
    <row r="431" spans="1:38" x14ac:dyDescent="0.2">
      <c r="A431" s="396"/>
      <c r="B431" s="371"/>
      <c r="C431" s="1065" t="s">
        <v>526</v>
      </c>
      <c r="D431" s="1065"/>
      <c r="E431" s="1065"/>
      <c r="F431" s="1065"/>
      <c r="G431" s="1065"/>
      <c r="H431" s="1065"/>
      <c r="I431" s="1065"/>
      <c r="J431" s="1065"/>
      <c r="K431" s="1065"/>
      <c r="L431" s="397">
        <v>601.87</v>
      </c>
      <c r="M431" s="407"/>
      <c r="N431" s="399"/>
      <c r="O431" s="332"/>
      <c r="P431" s="332"/>
      <c r="Q431" s="332"/>
      <c r="R431" s="332"/>
      <c r="S431" s="332"/>
      <c r="T431" s="332"/>
      <c r="U431" s="332"/>
      <c r="V431" s="332"/>
      <c r="W431" s="332"/>
      <c r="X431" s="332"/>
      <c r="Y431" s="332"/>
      <c r="Z431" s="332"/>
      <c r="AA431" s="332"/>
      <c r="AB431" s="332"/>
      <c r="AC431" s="332"/>
      <c r="AD431" s="332"/>
      <c r="AE431" s="332"/>
      <c r="AF431" s="332"/>
      <c r="AG431" s="332"/>
      <c r="AH431" s="332"/>
      <c r="AI431" s="332"/>
      <c r="AJ431" s="367"/>
      <c r="AK431" s="335" t="s">
        <v>526</v>
      </c>
      <c r="AL431" s="332"/>
    </row>
    <row r="432" spans="1:38" x14ac:dyDescent="0.2">
      <c r="A432" s="396"/>
      <c r="B432" s="390"/>
      <c r="C432" s="1067" t="s">
        <v>637</v>
      </c>
      <c r="D432" s="1067"/>
      <c r="E432" s="1067"/>
      <c r="F432" s="1067"/>
      <c r="G432" s="1067"/>
      <c r="H432" s="1067"/>
      <c r="I432" s="1067"/>
      <c r="J432" s="1067"/>
      <c r="K432" s="1067"/>
      <c r="L432" s="400">
        <v>45194.01</v>
      </c>
      <c r="M432" s="408"/>
      <c r="N432" s="409">
        <v>286782</v>
      </c>
      <c r="O432" s="332"/>
      <c r="P432" s="332"/>
      <c r="Q432" s="332"/>
      <c r="R432" s="332"/>
      <c r="S432" s="332"/>
      <c r="T432" s="332"/>
      <c r="U432" s="332"/>
      <c r="V432" s="332"/>
      <c r="W432" s="332"/>
      <c r="X432" s="332"/>
      <c r="Y432" s="332"/>
      <c r="Z432" s="332"/>
      <c r="AA432" s="332"/>
      <c r="AB432" s="332"/>
      <c r="AC432" s="332"/>
      <c r="AD432" s="332"/>
      <c r="AE432" s="332"/>
      <c r="AF432" s="332"/>
      <c r="AG432" s="332"/>
      <c r="AH432" s="332"/>
      <c r="AI432" s="332"/>
      <c r="AJ432" s="367"/>
      <c r="AK432" s="332"/>
      <c r="AL432" s="367" t="s">
        <v>637</v>
      </c>
    </row>
    <row r="433" spans="1:38" x14ac:dyDescent="0.2">
      <c r="A433" s="396"/>
      <c r="B433" s="371"/>
      <c r="C433" s="1065" t="s">
        <v>513</v>
      </c>
      <c r="D433" s="1065"/>
      <c r="E433" s="1065"/>
      <c r="F433" s="1065"/>
      <c r="G433" s="1065"/>
      <c r="H433" s="1065"/>
      <c r="I433" s="1065"/>
      <c r="J433" s="1065"/>
      <c r="K433" s="1065"/>
      <c r="L433" s="397"/>
      <c r="M433" s="407"/>
      <c r="N433" s="399"/>
      <c r="O433" s="332"/>
      <c r="P433" s="332"/>
      <c r="Q433" s="332"/>
      <c r="R433" s="332"/>
      <c r="S433" s="332"/>
      <c r="T433" s="332"/>
      <c r="U433" s="332"/>
      <c r="V433" s="332"/>
      <c r="W433" s="332"/>
      <c r="X433" s="332"/>
      <c r="Y433" s="332"/>
      <c r="Z433" s="332"/>
      <c r="AA433" s="332"/>
      <c r="AB433" s="332"/>
      <c r="AC433" s="332"/>
      <c r="AD433" s="332"/>
      <c r="AE433" s="332"/>
      <c r="AF433" s="332"/>
      <c r="AG433" s="332"/>
      <c r="AH433" s="332"/>
      <c r="AI433" s="332"/>
      <c r="AJ433" s="367"/>
      <c r="AK433" s="335" t="s">
        <v>513</v>
      </c>
      <c r="AL433" s="367"/>
    </row>
    <row r="434" spans="1:38" x14ac:dyDescent="0.2">
      <c r="A434" s="396"/>
      <c r="B434" s="371"/>
      <c r="C434" s="1065" t="s">
        <v>615</v>
      </c>
      <c r="D434" s="1065"/>
      <c r="E434" s="1065"/>
      <c r="F434" s="1065"/>
      <c r="G434" s="1065"/>
      <c r="H434" s="1065"/>
      <c r="I434" s="1065"/>
      <c r="J434" s="1065"/>
      <c r="K434" s="1065"/>
      <c r="L434" s="397"/>
      <c r="M434" s="407"/>
      <c r="N434" s="399">
        <v>33680</v>
      </c>
      <c r="O434" s="332"/>
      <c r="P434" s="332"/>
      <c r="Q434" s="332"/>
      <c r="R434" s="332"/>
      <c r="S434" s="332"/>
      <c r="T434" s="332"/>
      <c r="U434" s="332"/>
      <c r="V434" s="332"/>
      <c r="W434" s="332"/>
      <c r="X434" s="332"/>
      <c r="Y434" s="332"/>
      <c r="Z434" s="332"/>
      <c r="AA434" s="332"/>
      <c r="AB434" s="332"/>
      <c r="AC434" s="332"/>
      <c r="AD434" s="332"/>
      <c r="AE434" s="332"/>
      <c r="AF434" s="332"/>
      <c r="AG434" s="332"/>
      <c r="AH434" s="332"/>
      <c r="AI434" s="332"/>
      <c r="AJ434" s="367"/>
      <c r="AK434" s="335" t="s">
        <v>615</v>
      </c>
      <c r="AL434" s="367"/>
    </row>
    <row r="435" spans="1:38" x14ac:dyDescent="0.2">
      <c r="A435" s="396"/>
      <c r="B435" s="371"/>
      <c r="C435" s="1065" t="s">
        <v>1376</v>
      </c>
      <c r="D435" s="1065"/>
      <c r="E435" s="1065"/>
      <c r="F435" s="1065"/>
      <c r="G435" s="1065"/>
      <c r="H435" s="1065"/>
      <c r="I435" s="1065"/>
      <c r="J435" s="1065"/>
      <c r="K435" s="1065"/>
      <c r="L435" s="397"/>
      <c r="M435" s="407"/>
      <c r="N435" s="399">
        <v>151594</v>
      </c>
      <c r="O435" s="332"/>
      <c r="P435" s="332"/>
      <c r="Q435" s="332"/>
      <c r="R435" s="332"/>
      <c r="S435" s="332"/>
      <c r="T435" s="332"/>
      <c r="U435" s="332"/>
      <c r="V435" s="332"/>
      <c r="W435" s="332"/>
      <c r="X435" s="332"/>
      <c r="Y435" s="332"/>
      <c r="Z435" s="332"/>
      <c r="AA435" s="332"/>
      <c r="AB435" s="332"/>
      <c r="AC435" s="332"/>
      <c r="AD435" s="332"/>
      <c r="AE435" s="332"/>
      <c r="AF435" s="332"/>
      <c r="AG435" s="332"/>
      <c r="AH435" s="332"/>
      <c r="AI435" s="332"/>
      <c r="AJ435" s="367"/>
      <c r="AK435" s="335" t="s">
        <v>1376</v>
      </c>
      <c r="AL435" s="367"/>
    </row>
    <row r="436" spans="1:38" ht="1.5" customHeight="1" x14ac:dyDescent="0.2">
      <c r="B436" s="390"/>
      <c r="C436" s="380"/>
      <c r="D436" s="380"/>
      <c r="E436" s="380"/>
      <c r="F436" s="380"/>
      <c r="G436" s="380"/>
      <c r="H436" s="380"/>
      <c r="I436" s="380"/>
      <c r="J436" s="380"/>
      <c r="K436" s="380"/>
      <c r="L436" s="400"/>
      <c r="M436" s="401"/>
      <c r="N436" s="410"/>
      <c r="O436" s="332"/>
      <c r="P436" s="332"/>
      <c r="Q436" s="332"/>
      <c r="R436" s="332"/>
      <c r="S436" s="332"/>
      <c r="T436" s="332"/>
      <c r="U436" s="332"/>
      <c r="V436" s="332"/>
      <c r="W436" s="332"/>
      <c r="X436" s="332"/>
      <c r="Y436" s="332"/>
      <c r="Z436" s="332"/>
      <c r="AA436" s="332"/>
      <c r="AB436" s="332"/>
      <c r="AC436" s="332"/>
      <c r="AD436" s="332"/>
      <c r="AE436" s="332"/>
      <c r="AF436" s="332"/>
      <c r="AG436" s="332"/>
      <c r="AH436" s="332"/>
      <c r="AI436" s="332"/>
      <c r="AJ436" s="332"/>
      <c r="AK436" s="332"/>
      <c r="AL436" s="332"/>
    </row>
    <row r="437" spans="1:38" ht="53.25" customHeight="1" x14ac:dyDescent="0.2">
      <c r="A437" s="411"/>
      <c r="B437" s="411"/>
      <c r="C437" s="411"/>
      <c r="D437" s="411"/>
      <c r="E437" s="411"/>
      <c r="F437" s="411"/>
      <c r="G437" s="411"/>
      <c r="H437" s="411"/>
      <c r="I437" s="411"/>
      <c r="J437" s="411"/>
      <c r="K437" s="411"/>
      <c r="L437" s="411"/>
      <c r="M437" s="411"/>
      <c r="N437" s="411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2"/>
      <c r="AH437" s="332"/>
      <c r="AI437" s="332"/>
      <c r="AJ437" s="332"/>
      <c r="AK437" s="332"/>
      <c r="AL437" s="332"/>
    </row>
    <row r="438" spans="1:38" x14ac:dyDescent="0.2">
      <c r="B438" s="412" t="s">
        <v>376</v>
      </c>
      <c r="C438" s="1066" t="s">
        <v>2744</v>
      </c>
      <c r="D438" s="1066"/>
      <c r="E438" s="1066"/>
      <c r="F438" s="1066"/>
      <c r="G438" s="1066"/>
      <c r="H438" s="1066"/>
      <c r="I438" s="1066"/>
      <c r="J438" s="1066"/>
      <c r="K438" s="1066"/>
      <c r="L438" s="1066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2"/>
      <c r="AH438" s="332"/>
      <c r="AI438" s="332"/>
      <c r="AJ438" s="332"/>
      <c r="AK438" s="332"/>
      <c r="AL438" s="332"/>
    </row>
    <row r="439" spans="1:38" ht="13.5" customHeight="1" x14ac:dyDescent="0.2">
      <c r="B439" s="333"/>
      <c r="C439" s="1064" t="s">
        <v>92</v>
      </c>
      <c r="D439" s="1064"/>
      <c r="E439" s="1064"/>
      <c r="F439" s="1064"/>
      <c r="G439" s="1064"/>
      <c r="H439" s="1064"/>
      <c r="I439" s="1064"/>
      <c r="J439" s="1064"/>
      <c r="K439" s="1064"/>
      <c r="L439" s="1064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2"/>
      <c r="AH439" s="332"/>
      <c r="AI439" s="332"/>
      <c r="AJ439" s="332"/>
      <c r="AK439" s="332"/>
      <c r="AL439" s="332"/>
    </row>
    <row r="440" spans="1:38" ht="12.75" customHeight="1" x14ac:dyDescent="0.2">
      <c r="B440" s="412" t="s">
        <v>377</v>
      </c>
      <c r="C440" s="1066" t="s">
        <v>2745</v>
      </c>
      <c r="D440" s="1066"/>
      <c r="E440" s="1066"/>
      <c r="F440" s="1066"/>
      <c r="G440" s="1066"/>
      <c r="H440" s="1066"/>
      <c r="I440" s="1066"/>
      <c r="J440" s="1066"/>
      <c r="K440" s="1066"/>
      <c r="L440" s="1066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2"/>
      <c r="AH440" s="332"/>
      <c r="AI440" s="332"/>
      <c r="AJ440" s="332"/>
      <c r="AK440" s="332"/>
      <c r="AL440" s="332"/>
    </row>
    <row r="441" spans="1:38" ht="13.5" customHeight="1" x14ac:dyDescent="0.2">
      <c r="C441" s="1064" t="s">
        <v>92</v>
      </c>
      <c r="D441" s="1064"/>
      <c r="E441" s="1064"/>
      <c r="F441" s="1064"/>
      <c r="G441" s="1064"/>
      <c r="H441" s="1064"/>
      <c r="I441" s="1064"/>
      <c r="J441" s="1064"/>
      <c r="K441" s="1064"/>
      <c r="L441" s="1064"/>
      <c r="O441" s="332"/>
      <c r="P441" s="332"/>
      <c r="Q441" s="332"/>
      <c r="R441" s="332"/>
      <c r="S441" s="332"/>
      <c r="T441" s="332"/>
      <c r="U441" s="332"/>
      <c r="V441" s="332"/>
      <c r="W441" s="332"/>
      <c r="X441" s="332"/>
      <c r="Y441" s="332"/>
      <c r="Z441" s="332"/>
      <c r="AA441" s="332"/>
      <c r="AB441" s="332"/>
      <c r="AC441" s="332"/>
      <c r="AD441" s="332"/>
      <c r="AE441" s="332"/>
      <c r="AF441" s="332"/>
      <c r="AG441" s="332"/>
      <c r="AH441" s="332"/>
      <c r="AI441" s="332"/>
      <c r="AJ441" s="332"/>
      <c r="AK441" s="332"/>
      <c r="AL441" s="332"/>
    </row>
    <row r="443" spans="1:38" x14ac:dyDescent="0.2">
      <c r="B443" s="413"/>
      <c r="D443" s="413"/>
      <c r="F443" s="413"/>
      <c r="O443" s="332"/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Z443" s="332"/>
      <c r="AA443" s="332"/>
      <c r="AB443" s="332"/>
      <c r="AC443" s="332"/>
      <c r="AD443" s="332"/>
      <c r="AE443" s="332"/>
      <c r="AF443" s="332"/>
      <c r="AG443" s="332"/>
      <c r="AH443" s="332"/>
      <c r="AI443" s="332"/>
      <c r="AJ443" s="332"/>
      <c r="AK443" s="332"/>
      <c r="AL443" s="332"/>
    </row>
    <row r="460" spans="15:38" x14ac:dyDescent="0.2">
      <c r="O460" s="332"/>
      <c r="P460" s="332"/>
      <c r="Q460" s="332"/>
      <c r="R460" s="332"/>
      <c r="S460" s="332"/>
      <c r="T460" s="332"/>
      <c r="U460" s="332"/>
      <c r="V460" s="332"/>
      <c r="W460" s="332"/>
      <c r="X460" s="332"/>
      <c r="Y460" s="332"/>
      <c r="Z460" s="332"/>
      <c r="AA460" s="332"/>
      <c r="AB460" s="332"/>
      <c r="AC460" s="332"/>
      <c r="AD460" s="332"/>
      <c r="AE460" s="332"/>
      <c r="AF460" s="332"/>
      <c r="AG460" s="332"/>
      <c r="AH460" s="332"/>
      <c r="AI460" s="332"/>
      <c r="AJ460" s="332"/>
      <c r="AK460" s="332"/>
      <c r="AL460" s="332"/>
    </row>
    <row r="461" spans="15:38" x14ac:dyDescent="0.2">
      <c r="O461" s="332"/>
      <c r="P461" s="332"/>
      <c r="Q461" s="332"/>
      <c r="R461" s="332"/>
      <c r="S461" s="332"/>
      <c r="T461" s="332"/>
      <c r="U461" s="332"/>
      <c r="V461" s="332"/>
      <c r="W461" s="332"/>
      <c r="X461" s="332"/>
      <c r="Y461" s="332"/>
      <c r="Z461" s="332"/>
      <c r="AA461" s="332"/>
      <c r="AB461" s="332"/>
      <c r="AC461" s="332"/>
      <c r="AD461" s="332"/>
      <c r="AE461" s="332"/>
      <c r="AF461" s="332"/>
      <c r="AG461" s="332"/>
      <c r="AH461" s="332"/>
      <c r="AI461" s="332"/>
      <c r="AJ461" s="332"/>
      <c r="AK461" s="332"/>
      <c r="AL461" s="332"/>
    </row>
    <row r="464" spans="15:38" x14ac:dyDescent="0.2"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2"/>
      <c r="AH464" s="332"/>
      <c r="AI464" s="332"/>
      <c r="AJ464" s="332"/>
      <c r="AK464" s="332"/>
      <c r="AL464" s="332"/>
    </row>
  </sheetData>
  <mergeCells count="403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N66"/>
    <mergeCell ref="C67:N67"/>
    <mergeCell ref="C68:E68"/>
    <mergeCell ref="C69:E69"/>
    <mergeCell ref="C70:E70"/>
    <mergeCell ref="C59:E59"/>
    <mergeCell ref="C60:E60"/>
    <mergeCell ref="C61:E61"/>
    <mergeCell ref="C62:E62"/>
    <mergeCell ref="C63:E63"/>
    <mergeCell ref="C64:E64"/>
    <mergeCell ref="C78:E78"/>
    <mergeCell ref="C79:N79"/>
    <mergeCell ref="C80:N80"/>
    <mergeCell ref="C81:E81"/>
    <mergeCell ref="C82:E82"/>
    <mergeCell ref="C83:E83"/>
    <mergeCell ref="C71:E71"/>
    <mergeCell ref="C72:E72"/>
    <mergeCell ref="C73:E73"/>
    <mergeCell ref="C74:E74"/>
    <mergeCell ref="C75:E75"/>
    <mergeCell ref="C77:N77"/>
    <mergeCell ref="C90:N90"/>
    <mergeCell ref="C91:N91"/>
    <mergeCell ref="C92:E92"/>
    <mergeCell ref="C93:E93"/>
    <mergeCell ref="C94:E94"/>
    <mergeCell ref="C95:E95"/>
    <mergeCell ref="C84:E84"/>
    <mergeCell ref="C85:E85"/>
    <mergeCell ref="C86:E86"/>
    <mergeCell ref="C87:E87"/>
    <mergeCell ref="C88:E88"/>
    <mergeCell ref="C89:E89"/>
    <mergeCell ref="C102:E102"/>
    <mergeCell ref="C103:N103"/>
    <mergeCell ref="C104:N104"/>
    <mergeCell ref="C105:E105"/>
    <mergeCell ref="C106:E106"/>
    <mergeCell ref="C107:E107"/>
    <mergeCell ref="C96:E96"/>
    <mergeCell ref="C97:E97"/>
    <mergeCell ref="C98:E98"/>
    <mergeCell ref="C99:E99"/>
    <mergeCell ref="C100:E100"/>
    <mergeCell ref="C101:E101"/>
    <mergeCell ref="C114:N114"/>
    <mergeCell ref="C115:N115"/>
    <mergeCell ref="C116:N116"/>
    <mergeCell ref="C117:E117"/>
    <mergeCell ref="C118:E118"/>
    <mergeCell ref="C119:E119"/>
    <mergeCell ref="C108:E108"/>
    <mergeCell ref="C109:E109"/>
    <mergeCell ref="C110:E110"/>
    <mergeCell ref="C111:E111"/>
    <mergeCell ref="C112:E112"/>
    <mergeCell ref="C113:E113"/>
    <mergeCell ref="C126:N126"/>
    <mergeCell ref="C127:N127"/>
    <mergeCell ref="C128:E128"/>
    <mergeCell ref="C129:E129"/>
    <mergeCell ref="C130:E130"/>
    <mergeCell ref="C131:E131"/>
    <mergeCell ref="C120:E120"/>
    <mergeCell ref="C121:E121"/>
    <mergeCell ref="C122:E122"/>
    <mergeCell ref="C123:E123"/>
    <mergeCell ref="C124:E124"/>
    <mergeCell ref="C125:E125"/>
    <mergeCell ref="C138:E138"/>
    <mergeCell ref="C139:E139"/>
    <mergeCell ref="C140:E140"/>
    <mergeCell ref="C141:E141"/>
    <mergeCell ref="C143:E143"/>
    <mergeCell ref="C145:E145"/>
    <mergeCell ref="C132:E132"/>
    <mergeCell ref="C133:E133"/>
    <mergeCell ref="C134:E134"/>
    <mergeCell ref="C135:E135"/>
    <mergeCell ref="C136:E136"/>
    <mergeCell ref="C137:E137"/>
    <mergeCell ref="C154:K154"/>
    <mergeCell ref="C155:K155"/>
    <mergeCell ref="C156:K156"/>
    <mergeCell ref="C157:K157"/>
    <mergeCell ref="C158:K158"/>
    <mergeCell ref="C159:K159"/>
    <mergeCell ref="C147:N147"/>
    <mergeCell ref="C148:N148"/>
    <mergeCell ref="C150:K150"/>
    <mergeCell ref="C151:K151"/>
    <mergeCell ref="C152:K152"/>
    <mergeCell ref="C153:K153"/>
    <mergeCell ref="C166:K166"/>
    <mergeCell ref="C167:K167"/>
    <mergeCell ref="C168:K168"/>
    <mergeCell ref="C169:K169"/>
    <mergeCell ref="A170:N170"/>
    <mergeCell ref="C171:E171"/>
    <mergeCell ref="C160:K160"/>
    <mergeCell ref="C161:K161"/>
    <mergeCell ref="C162:K162"/>
    <mergeCell ref="C163:K163"/>
    <mergeCell ref="C164:K164"/>
    <mergeCell ref="C165:K165"/>
    <mergeCell ref="C178:E178"/>
    <mergeCell ref="C179:E179"/>
    <mergeCell ref="C180:E180"/>
    <mergeCell ref="C181:E181"/>
    <mergeCell ref="C182:E182"/>
    <mergeCell ref="C183:E183"/>
    <mergeCell ref="C172:N172"/>
    <mergeCell ref="C173:E173"/>
    <mergeCell ref="C174:E174"/>
    <mergeCell ref="C175:E175"/>
    <mergeCell ref="C176:E176"/>
    <mergeCell ref="C177:E177"/>
    <mergeCell ref="C191:E191"/>
    <mergeCell ref="C192:N192"/>
    <mergeCell ref="C193:N193"/>
    <mergeCell ref="C194:E194"/>
    <mergeCell ref="C195:E195"/>
    <mergeCell ref="C196:E196"/>
    <mergeCell ref="C184:E184"/>
    <mergeCell ref="C185:E185"/>
    <mergeCell ref="C187:N187"/>
    <mergeCell ref="C188:N188"/>
    <mergeCell ref="C189:N189"/>
    <mergeCell ref="A190:N190"/>
    <mergeCell ref="C204:E204"/>
    <mergeCell ref="C205:N205"/>
    <mergeCell ref="C206:E206"/>
    <mergeCell ref="C207:E207"/>
    <mergeCell ref="C208:E208"/>
    <mergeCell ref="C209:E209"/>
    <mergeCell ref="C197:E197"/>
    <mergeCell ref="C198:E198"/>
    <mergeCell ref="C199:E199"/>
    <mergeCell ref="C200:E200"/>
    <mergeCell ref="C201:E201"/>
    <mergeCell ref="C202:E202"/>
    <mergeCell ref="C216:E216"/>
    <mergeCell ref="C218:E218"/>
    <mergeCell ref="C219:N219"/>
    <mergeCell ref="C220:E220"/>
    <mergeCell ref="C221:E221"/>
    <mergeCell ref="C222:E222"/>
    <mergeCell ref="C210:E210"/>
    <mergeCell ref="C211:E211"/>
    <mergeCell ref="C212:E212"/>
    <mergeCell ref="C213:E213"/>
    <mergeCell ref="C214:E214"/>
    <mergeCell ref="C215:E215"/>
    <mergeCell ref="C229:E229"/>
    <mergeCell ref="C230:N230"/>
    <mergeCell ref="C231:N231"/>
    <mergeCell ref="C232:E232"/>
    <mergeCell ref="C233:E233"/>
    <mergeCell ref="C234:E234"/>
    <mergeCell ref="C223:E223"/>
    <mergeCell ref="C224:E224"/>
    <mergeCell ref="C225:E225"/>
    <mergeCell ref="C226:E226"/>
    <mergeCell ref="C227:E227"/>
    <mergeCell ref="C228:E228"/>
    <mergeCell ref="C241:E241"/>
    <mergeCell ref="C242:E242"/>
    <mergeCell ref="C243:N243"/>
    <mergeCell ref="C244:E244"/>
    <mergeCell ref="C245:E245"/>
    <mergeCell ref="C246:E246"/>
    <mergeCell ref="C235:E235"/>
    <mergeCell ref="C236:E236"/>
    <mergeCell ref="C237:E237"/>
    <mergeCell ref="C238:E238"/>
    <mergeCell ref="C239:E239"/>
    <mergeCell ref="C240:E240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C249:E249"/>
    <mergeCell ref="C250:E250"/>
    <mergeCell ref="C251:E251"/>
    <mergeCell ref="C252:E252"/>
    <mergeCell ref="C268:N268"/>
    <mergeCell ref="C269:N269"/>
    <mergeCell ref="A270:N270"/>
    <mergeCell ref="C271:E271"/>
    <mergeCell ref="C272:N272"/>
    <mergeCell ref="C273:N273"/>
    <mergeCell ref="C260:N260"/>
    <mergeCell ref="C261:N261"/>
    <mergeCell ref="C262:E262"/>
    <mergeCell ref="C264:N264"/>
    <mergeCell ref="C265:N265"/>
    <mergeCell ref="C266:E266"/>
    <mergeCell ref="C280:E280"/>
    <mergeCell ref="C281:E281"/>
    <mergeCell ref="C282:E282"/>
    <mergeCell ref="C283:E283"/>
    <mergeCell ref="C284:E284"/>
    <mergeCell ref="C285:E285"/>
    <mergeCell ref="C274:E274"/>
    <mergeCell ref="C275:E275"/>
    <mergeCell ref="C276:E276"/>
    <mergeCell ref="C277:E277"/>
    <mergeCell ref="C278:E278"/>
    <mergeCell ref="C279:E279"/>
    <mergeCell ref="C293:E293"/>
    <mergeCell ref="C294:E294"/>
    <mergeCell ref="C295:E295"/>
    <mergeCell ref="C296:E296"/>
    <mergeCell ref="C297:E297"/>
    <mergeCell ref="C298:E298"/>
    <mergeCell ref="C286:E286"/>
    <mergeCell ref="C288:E288"/>
    <mergeCell ref="C289:N289"/>
    <mergeCell ref="C290:N290"/>
    <mergeCell ref="C291:E291"/>
    <mergeCell ref="C292:E292"/>
    <mergeCell ref="C305:E305"/>
    <mergeCell ref="C306:E306"/>
    <mergeCell ref="C307:E307"/>
    <mergeCell ref="C308:E308"/>
    <mergeCell ref="C309:E309"/>
    <mergeCell ref="C310:E310"/>
    <mergeCell ref="C299:E299"/>
    <mergeCell ref="C300:E300"/>
    <mergeCell ref="C301:E301"/>
    <mergeCell ref="C302:E302"/>
    <mergeCell ref="C303:E303"/>
    <mergeCell ref="C304:N304"/>
    <mergeCell ref="C317:E317"/>
    <mergeCell ref="C318:N318"/>
    <mergeCell ref="C319:N319"/>
    <mergeCell ref="C320:E320"/>
    <mergeCell ref="C321:E321"/>
    <mergeCell ref="C322:E322"/>
    <mergeCell ref="C311:E311"/>
    <mergeCell ref="C312:E312"/>
    <mergeCell ref="C313:E313"/>
    <mergeCell ref="C314:E314"/>
    <mergeCell ref="C315:E315"/>
    <mergeCell ref="C316:E316"/>
    <mergeCell ref="C329:E329"/>
    <mergeCell ref="C330:E330"/>
    <mergeCell ref="C331:E331"/>
    <mergeCell ref="C333:N333"/>
    <mergeCell ref="C335:K335"/>
    <mergeCell ref="C336:K336"/>
    <mergeCell ref="C323:E323"/>
    <mergeCell ref="C324:E324"/>
    <mergeCell ref="C325:E325"/>
    <mergeCell ref="C326:E326"/>
    <mergeCell ref="C327:E327"/>
    <mergeCell ref="C328:E328"/>
    <mergeCell ref="C343:K343"/>
    <mergeCell ref="C344:K344"/>
    <mergeCell ref="C345:K345"/>
    <mergeCell ref="C346:K346"/>
    <mergeCell ref="C347:K347"/>
    <mergeCell ref="C348:K348"/>
    <mergeCell ref="C337:K337"/>
    <mergeCell ref="C338:K338"/>
    <mergeCell ref="C339:K339"/>
    <mergeCell ref="C340:K340"/>
    <mergeCell ref="C341:K341"/>
    <mergeCell ref="C342:K342"/>
    <mergeCell ref="C355:K355"/>
    <mergeCell ref="C356:K356"/>
    <mergeCell ref="C357:K357"/>
    <mergeCell ref="C358:K358"/>
    <mergeCell ref="C359:K359"/>
    <mergeCell ref="C360:K360"/>
    <mergeCell ref="C349:K349"/>
    <mergeCell ref="C350:K350"/>
    <mergeCell ref="C351:K351"/>
    <mergeCell ref="C352:K352"/>
    <mergeCell ref="C353:K353"/>
    <mergeCell ref="C354:K354"/>
    <mergeCell ref="C367:N367"/>
    <mergeCell ref="A368:N368"/>
    <mergeCell ref="C369:E369"/>
    <mergeCell ref="A371:N371"/>
    <mergeCell ref="C372:E372"/>
    <mergeCell ref="A374:N374"/>
    <mergeCell ref="C361:K361"/>
    <mergeCell ref="C362:K362"/>
    <mergeCell ref="C363:K363"/>
    <mergeCell ref="A364:N364"/>
    <mergeCell ref="A365:N365"/>
    <mergeCell ref="C366:E366"/>
    <mergeCell ref="C384:E384"/>
    <mergeCell ref="A386:N386"/>
    <mergeCell ref="C387:E387"/>
    <mergeCell ref="A389:N389"/>
    <mergeCell ref="C390:E390"/>
    <mergeCell ref="C393:K393"/>
    <mergeCell ref="C375:E375"/>
    <mergeCell ref="A377:N377"/>
    <mergeCell ref="C378:E378"/>
    <mergeCell ref="C380:E380"/>
    <mergeCell ref="C382:N382"/>
    <mergeCell ref="A383:N383"/>
    <mergeCell ref="C400:K400"/>
    <mergeCell ref="C401:K401"/>
    <mergeCell ref="C402:K402"/>
    <mergeCell ref="C403:K403"/>
    <mergeCell ref="C405:K405"/>
    <mergeCell ref="C406:K406"/>
    <mergeCell ref="C394:K394"/>
    <mergeCell ref="C395:K395"/>
    <mergeCell ref="C396:K396"/>
    <mergeCell ref="C397:K397"/>
    <mergeCell ref="C398:K398"/>
    <mergeCell ref="C399:K399"/>
    <mergeCell ref="C413:K413"/>
    <mergeCell ref="C414:K414"/>
    <mergeCell ref="C415:K415"/>
    <mergeCell ref="C416:K416"/>
    <mergeCell ref="C417:K417"/>
    <mergeCell ref="C418:K418"/>
    <mergeCell ref="C407:K407"/>
    <mergeCell ref="C408:K408"/>
    <mergeCell ref="C409:K409"/>
    <mergeCell ref="C410:K410"/>
    <mergeCell ref="C411:K411"/>
    <mergeCell ref="C412:K412"/>
    <mergeCell ref="C425:K425"/>
    <mergeCell ref="C426:K426"/>
    <mergeCell ref="C427:K427"/>
    <mergeCell ref="C428:K428"/>
    <mergeCell ref="C429:K429"/>
    <mergeCell ref="C430:K430"/>
    <mergeCell ref="C419:K419"/>
    <mergeCell ref="C420:K420"/>
    <mergeCell ref="C421:K421"/>
    <mergeCell ref="C422:K422"/>
    <mergeCell ref="C423:K423"/>
    <mergeCell ref="C424:K424"/>
    <mergeCell ref="C439:L439"/>
    <mergeCell ref="C440:L440"/>
    <mergeCell ref="C441:L441"/>
    <mergeCell ref="C431:K431"/>
    <mergeCell ref="C432:K432"/>
    <mergeCell ref="C433:K433"/>
    <mergeCell ref="C434:K434"/>
    <mergeCell ref="C435:K435"/>
    <mergeCell ref="C438:L438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61" orientation="landscape" useFirstPageNumber="1" r:id="rId1"/>
  <headerFooter>
    <oddFooter>&amp;R&amp;8&amp;P</oddFooter>
  </headerFooter>
  <rowBreaks count="1" manualBreakCount="1">
    <brk id="34" max="46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40"/>
  <sheetViews>
    <sheetView showGridLines="0" topLeftCell="B1" zoomScale="115" zoomScaleNormal="115" workbookViewId="0"/>
  </sheetViews>
  <sheetFormatPr defaultRowHeight="12.75" x14ac:dyDescent="0.2"/>
  <cols>
    <col min="1" max="1" width="0" style="54" hidden="1" customWidth="1"/>
    <col min="2" max="2" width="5.5703125" style="54" customWidth="1"/>
    <col min="3" max="3" width="17" style="54" customWidth="1"/>
    <col min="4" max="4" width="37.85546875" style="54" customWidth="1"/>
    <col min="5" max="5" width="17.5703125" style="54" customWidth="1"/>
    <col min="6" max="6" width="15" style="54" customWidth="1"/>
    <col min="7" max="7" width="15.28515625" style="54" customWidth="1"/>
    <col min="8" max="8" width="13.85546875" style="54" customWidth="1"/>
    <col min="9" max="9" width="15.5703125" style="54" customWidth="1"/>
    <col min="10" max="16384" width="9.140625" style="54"/>
  </cols>
  <sheetData>
    <row r="1" spans="2:9" x14ac:dyDescent="0.2">
      <c r="I1" s="37" t="s">
        <v>336</v>
      </c>
    </row>
    <row r="2" spans="2:9" x14ac:dyDescent="0.2">
      <c r="B2" s="126"/>
      <c r="C2" s="40"/>
      <c r="D2" s="39"/>
      <c r="E2" s="38"/>
      <c r="F2" s="38"/>
      <c r="G2" s="38"/>
      <c r="H2" s="38"/>
      <c r="I2" s="37" t="s">
        <v>1</v>
      </c>
    </row>
    <row r="3" spans="2:9" ht="30" customHeight="1" x14ac:dyDescent="0.2">
      <c r="B3" s="126"/>
      <c r="C3" s="1032" t="s">
        <v>5935</v>
      </c>
      <c r="D3" s="1032"/>
      <c r="E3" s="1032"/>
      <c r="F3" s="1032"/>
      <c r="G3" s="1032"/>
      <c r="H3" s="1032"/>
      <c r="I3" s="127"/>
    </row>
    <row r="4" spans="2:9" x14ac:dyDescent="0.2">
      <c r="B4" s="126"/>
      <c r="C4" s="40"/>
      <c r="D4" s="1033" t="s">
        <v>6</v>
      </c>
      <c r="E4" s="1033"/>
      <c r="F4" s="1033"/>
      <c r="G4" s="1033"/>
      <c r="H4" s="38"/>
      <c r="I4" s="38"/>
    </row>
    <row r="5" spans="2:9" ht="27" customHeight="1" x14ac:dyDescent="0.2">
      <c r="B5" s="126"/>
      <c r="C5" s="1032" t="s">
        <v>49</v>
      </c>
      <c r="D5" s="1032"/>
      <c r="E5" s="1032"/>
      <c r="F5" s="1032"/>
      <c r="G5" s="1032"/>
      <c r="H5" s="1032"/>
      <c r="I5" s="38"/>
    </row>
    <row r="6" spans="2:9" x14ac:dyDescent="0.2">
      <c r="B6" s="126"/>
      <c r="C6" s="40"/>
      <c r="D6" s="1033" t="s">
        <v>339</v>
      </c>
      <c r="E6" s="1033"/>
      <c r="F6" s="1033"/>
      <c r="G6" s="1033"/>
      <c r="H6" s="38"/>
      <c r="I6" s="38"/>
    </row>
    <row r="7" spans="2:9" x14ac:dyDescent="0.2">
      <c r="B7" s="126"/>
      <c r="C7" s="40"/>
      <c r="D7" s="128"/>
      <c r="E7" s="38"/>
      <c r="F7" s="38"/>
      <c r="G7" s="38"/>
      <c r="H7" s="38"/>
      <c r="I7" s="38"/>
    </row>
    <row r="8" spans="2:9" x14ac:dyDescent="0.2">
      <c r="B8" s="126"/>
      <c r="C8" s="40"/>
      <c r="D8" s="39"/>
      <c r="E8" s="129" t="s">
        <v>5936</v>
      </c>
      <c r="G8" s="38"/>
      <c r="H8" s="38"/>
      <c r="I8" s="38"/>
    </row>
    <row r="9" spans="2:9" x14ac:dyDescent="0.2">
      <c r="B9" s="126"/>
      <c r="C9" s="40"/>
      <c r="D9" s="39"/>
      <c r="E9" s="38"/>
      <c r="F9" s="38"/>
      <c r="G9" s="38"/>
      <c r="H9" s="38"/>
      <c r="I9" s="38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031" t="s">
        <v>342</v>
      </c>
      <c r="C11" s="1031"/>
      <c r="D11" s="1031"/>
      <c r="E11" s="1031"/>
      <c r="F11" s="1031"/>
      <c r="G11" s="1031"/>
      <c r="H11" s="1031"/>
      <c r="I11" s="1031"/>
    </row>
    <row r="12" spans="2:9" x14ac:dyDescent="0.2">
      <c r="B12" s="126"/>
      <c r="C12" s="131" t="s">
        <v>343</v>
      </c>
      <c r="D12" s="132"/>
      <c r="E12" s="133"/>
      <c r="F12" s="133"/>
      <c r="G12" s="134">
        <v>387.7</v>
      </c>
      <c r="H12" s="135" t="s">
        <v>344</v>
      </c>
      <c r="I12" s="38"/>
    </row>
    <row r="13" spans="2:9" x14ac:dyDescent="0.2">
      <c r="B13" s="126"/>
      <c r="C13" s="40"/>
      <c r="E13" s="136"/>
      <c r="F13" s="38"/>
      <c r="G13" s="38"/>
      <c r="H13" s="38"/>
      <c r="I13" s="38"/>
    </row>
    <row r="14" spans="2:9" ht="14.25" customHeight="1" x14ac:dyDescent="0.2">
      <c r="B14" s="126"/>
      <c r="C14" s="137" t="s">
        <v>345</v>
      </c>
      <c r="E14" s="136"/>
      <c r="F14" s="38"/>
      <c r="G14" s="38"/>
      <c r="H14" s="38"/>
      <c r="I14" s="38"/>
    </row>
    <row r="15" spans="2:9" x14ac:dyDescent="0.2">
      <c r="B15" s="126"/>
      <c r="C15" s="138" t="s">
        <v>346</v>
      </c>
      <c r="E15" s="139"/>
      <c r="F15" s="140"/>
      <c r="G15" s="141"/>
      <c r="H15" s="38"/>
      <c r="I15" s="38"/>
    </row>
    <row r="16" spans="2:9" x14ac:dyDescent="0.2">
      <c r="B16" s="126"/>
      <c r="C16" s="126" t="s">
        <v>348</v>
      </c>
      <c r="E16" s="136"/>
      <c r="F16" s="38"/>
      <c r="G16" s="38"/>
      <c r="H16" s="38"/>
      <c r="I16" s="38"/>
    </row>
    <row r="17" spans="2:9" x14ac:dyDescent="0.2">
      <c r="B17" s="126"/>
      <c r="C17" s="138" t="s">
        <v>346</v>
      </c>
      <c r="E17" s="139"/>
      <c r="F17" s="140"/>
      <c r="G17" s="141"/>
      <c r="H17" s="38"/>
      <c r="I17" s="38"/>
    </row>
    <row r="18" spans="2:9" x14ac:dyDescent="0.2">
      <c r="B18" s="126"/>
      <c r="C18" s="142" t="s">
        <v>7</v>
      </c>
      <c r="D18" s="142"/>
      <c r="E18" s="142"/>
      <c r="F18" s="142"/>
      <c r="G18" s="38"/>
      <c r="H18" s="38"/>
      <c r="I18" s="38"/>
    </row>
    <row r="19" spans="2:9" x14ac:dyDescent="0.2">
      <c r="B19" s="126"/>
      <c r="C19" s="40"/>
      <c r="D19" s="39"/>
      <c r="E19" s="38"/>
      <c r="F19" s="38"/>
      <c r="G19" s="38"/>
      <c r="H19" s="38"/>
      <c r="I19" s="38"/>
    </row>
    <row r="20" spans="2:9" x14ac:dyDescent="0.2">
      <c r="B20" s="1026" t="s">
        <v>121</v>
      </c>
      <c r="C20" s="1027" t="s">
        <v>8</v>
      </c>
      <c r="D20" s="1026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026"/>
      <c r="C21" s="1027"/>
      <c r="D21" s="1026"/>
      <c r="E21" s="1026" t="s">
        <v>351</v>
      </c>
      <c r="F21" s="1026" t="s">
        <v>10</v>
      </c>
      <c r="G21" s="1026" t="s">
        <v>11</v>
      </c>
      <c r="H21" s="1026" t="s">
        <v>12</v>
      </c>
      <c r="I21" s="1026" t="s">
        <v>13</v>
      </c>
    </row>
    <row r="22" spans="2:9" ht="30.75" customHeight="1" x14ac:dyDescent="0.2">
      <c r="B22" s="1026"/>
      <c r="C22" s="1027"/>
      <c r="D22" s="1026"/>
      <c r="E22" s="1026"/>
      <c r="F22" s="1026"/>
      <c r="G22" s="1026"/>
      <c r="H22" s="1026"/>
      <c r="I22" s="1026"/>
    </row>
    <row r="23" spans="2:9" ht="39.75" customHeight="1" x14ac:dyDescent="0.2">
      <c r="B23" s="1026"/>
      <c r="C23" s="1027"/>
      <c r="D23" s="1026"/>
      <c r="E23" s="1026"/>
      <c r="F23" s="1026"/>
      <c r="G23" s="1026"/>
      <c r="H23" s="1026"/>
      <c r="I23" s="1026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023" t="s">
        <v>352</v>
      </c>
      <c r="C25" s="1024"/>
      <c r="D25" s="1024"/>
      <c r="E25" s="1024"/>
      <c r="F25" s="1024"/>
      <c r="G25" s="1024"/>
      <c r="H25" s="1024"/>
      <c r="I25" s="1024"/>
    </row>
    <row r="26" spans="2:9" x14ac:dyDescent="0.2">
      <c r="B26" s="144">
        <v>1</v>
      </c>
      <c r="C26" s="145" t="s">
        <v>5937</v>
      </c>
      <c r="D26" s="146" t="s">
        <v>4374</v>
      </c>
      <c r="E26" s="147">
        <v>29.46</v>
      </c>
      <c r="F26" s="147"/>
      <c r="G26" s="147"/>
      <c r="H26" s="147"/>
      <c r="I26" s="147">
        <v>29.46</v>
      </c>
    </row>
    <row r="27" spans="2:9" x14ac:dyDescent="0.2">
      <c r="B27" s="144">
        <v>2</v>
      </c>
      <c r="C27" s="145" t="s">
        <v>5938</v>
      </c>
      <c r="D27" s="146" t="s">
        <v>202</v>
      </c>
      <c r="E27" s="147">
        <v>40.369999999999997</v>
      </c>
      <c r="F27" s="147"/>
      <c r="G27" s="147"/>
      <c r="H27" s="147"/>
      <c r="I27" s="147">
        <v>40.369999999999997</v>
      </c>
    </row>
    <row r="28" spans="2:9" x14ac:dyDescent="0.2">
      <c r="B28" s="144">
        <v>3</v>
      </c>
      <c r="C28" s="145" t="s">
        <v>5939</v>
      </c>
      <c r="D28" s="146" t="s">
        <v>199</v>
      </c>
      <c r="E28" s="147">
        <v>317.87</v>
      </c>
      <c r="F28" s="147"/>
      <c r="G28" s="147"/>
      <c r="H28" s="147"/>
      <c r="I28" s="147">
        <v>317.87</v>
      </c>
    </row>
    <row r="29" spans="2:9" x14ac:dyDescent="0.2">
      <c r="B29" s="144" t="s">
        <v>108</v>
      </c>
      <c r="C29" s="145" t="s">
        <v>108</v>
      </c>
      <c r="D29" s="146" t="s">
        <v>374</v>
      </c>
      <c r="E29" s="147">
        <v>387.7</v>
      </c>
      <c r="F29" s="147"/>
      <c r="G29" s="147"/>
      <c r="H29" s="147"/>
      <c r="I29" s="147">
        <v>387.7</v>
      </c>
    </row>
    <row r="30" spans="2:9" x14ac:dyDescent="0.2">
      <c r="B30" s="148"/>
      <c r="C30" s="149"/>
      <c r="D30" s="150"/>
      <c r="E30" s="151"/>
      <c r="F30" s="151"/>
      <c r="G30" s="151"/>
      <c r="H30" s="151"/>
      <c r="I30" s="151"/>
    </row>
    <row r="33" spans="2:9" x14ac:dyDescent="0.2">
      <c r="B33" s="152" t="s">
        <v>90</v>
      </c>
      <c r="D33" s="153"/>
      <c r="F33" s="153"/>
      <c r="G33" s="153" t="s">
        <v>104</v>
      </c>
      <c r="I33" s="154"/>
    </row>
    <row r="34" spans="2:9" hidden="1" x14ac:dyDescent="0.2">
      <c r="D34" s="992" t="s">
        <v>89</v>
      </c>
      <c r="E34" s="992"/>
      <c r="F34" s="992"/>
      <c r="G34" s="992"/>
      <c r="H34" s="992"/>
      <c r="I34" s="1025"/>
    </row>
    <row r="35" spans="2:9" hidden="1" x14ac:dyDescent="0.2">
      <c r="B35" s="152" t="s">
        <v>91</v>
      </c>
      <c r="D35" s="153"/>
      <c r="E35" s="152"/>
      <c r="F35" s="153"/>
      <c r="G35" s="153"/>
      <c r="I35" s="154"/>
    </row>
    <row r="36" spans="2:9" x14ac:dyDescent="0.2">
      <c r="D36" s="107" t="s">
        <v>103</v>
      </c>
      <c r="E36" s="11" t="s">
        <v>375</v>
      </c>
      <c r="F36" s="155"/>
      <c r="H36" s="155"/>
      <c r="I36" s="156"/>
    </row>
    <row r="37" spans="2:9" ht="15" x14ac:dyDescent="0.2">
      <c r="B37" s="152" t="s">
        <v>376</v>
      </c>
      <c r="D37" s="153"/>
      <c r="E37" s="157"/>
      <c r="F37" s="153"/>
      <c r="G37" s="153" t="s">
        <v>5940</v>
      </c>
      <c r="I37" s="154"/>
    </row>
    <row r="38" spans="2:9" ht="15" x14ac:dyDescent="0.2">
      <c r="C38" s="158"/>
      <c r="D38" s="992" t="s">
        <v>92</v>
      </c>
      <c r="E38" s="992"/>
      <c r="F38" s="992"/>
      <c r="G38" s="992"/>
      <c r="H38" s="992"/>
      <c r="I38" s="992"/>
    </row>
    <row r="39" spans="2:9" ht="15" x14ac:dyDescent="0.2">
      <c r="B39" s="152" t="s">
        <v>377</v>
      </c>
      <c r="D39" s="153"/>
      <c r="E39" s="157"/>
      <c r="F39" s="159"/>
      <c r="G39" s="159" t="s">
        <v>5941</v>
      </c>
      <c r="H39" s="157"/>
      <c r="I39" s="154"/>
    </row>
    <row r="40" spans="2:9" x14ac:dyDescent="0.2">
      <c r="D40" s="992" t="s">
        <v>92</v>
      </c>
      <c r="E40" s="992"/>
      <c r="F40" s="992"/>
      <c r="G40" s="992"/>
      <c r="H40" s="992"/>
      <c r="I40" s="992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34:I34"/>
    <mergeCell ref="D38:I38"/>
    <mergeCell ref="D40:I40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175" fitToHeight="0" orientation="portrait" useFirstPageNumber="1" r:id="rId1"/>
  <headerFooter alignWithMargins="0">
    <oddFooter>&amp;R&amp;P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40"/>
  <sheetViews>
    <sheetView showGridLines="0" topLeftCell="B4" zoomScale="115" zoomScaleNormal="115" workbookViewId="0">
      <selection activeCell="B26" sqref="A26:XFD28"/>
    </sheetView>
  </sheetViews>
  <sheetFormatPr defaultRowHeight="12.75" x14ac:dyDescent="0.2"/>
  <cols>
    <col min="1" max="1" width="0" style="54" hidden="1" customWidth="1"/>
    <col min="2" max="2" width="5.5703125" style="54" customWidth="1"/>
    <col min="3" max="3" width="17" style="54" customWidth="1"/>
    <col min="4" max="4" width="37.85546875" style="54" customWidth="1"/>
    <col min="5" max="5" width="17.5703125" style="54" customWidth="1"/>
    <col min="6" max="6" width="15" style="54" customWidth="1"/>
    <col min="7" max="7" width="15.28515625" style="54" customWidth="1"/>
    <col min="8" max="8" width="13.85546875" style="54" customWidth="1"/>
    <col min="9" max="9" width="15.5703125" style="54" customWidth="1"/>
    <col min="10" max="16384" width="9.140625" style="54"/>
  </cols>
  <sheetData>
    <row r="1" spans="2:9" x14ac:dyDescent="0.2">
      <c r="I1" s="37" t="s">
        <v>336</v>
      </c>
    </row>
    <row r="2" spans="2:9" x14ac:dyDescent="0.2">
      <c r="B2" s="126"/>
      <c r="C2" s="40"/>
      <c r="D2" s="39"/>
      <c r="E2" s="38"/>
      <c r="F2" s="38"/>
      <c r="G2" s="38"/>
      <c r="H2" s="38"/>
      <c r="I2" s="37" t="s">
        <v>1</v>
      </c>
    </row>
    <row r="3" spans="2:9" ht="30" customHeight="1" x14ac:dyDescent="0.2">
      <c r="B3" s="126"/>
      <c r="C3" s="1032" t="s">
        <v>5935</v>
      </c>
      <c r="D3" s="1032"/>
      <c r="E3" s="1032"/>
      <c r="F3" s="1032"/>
      <c r="G3" s="1032"/>
      <c r="H3" s="1032"/>
      <c r="I3" s="127"/>
    </row>
    <row r="4" spans="2:9" x14ac:dyDescent="0.2">
      <c r="B4" s="126"/>
      <c r="C4" s="40"/>
      <c r="D4" s="1033" t="s">
        <v>6</v>
      </c>
      <c r="E4" s="1033"/>
      <c r="F4" s="1033"/>
      <c r="G4" s="1033"/>
      <c r="H4" s="38"/>
      <c r="I4" s="38"/>
    </row>
    <row r="5" spans="2:9" ht="27" customHeight="1" x14ac:dyDescent="0.2">
      <c r="B5" s="126"/>
      <c r="C5" s="1032" t="s">
        <v>49</v>
      </c>
      <c r="D5" s="1032"/>
      <c r="E5" s="1032"/>
      <c r="F5" s="1032"/>
      <c r="G5" s="1032"/>
      <c r="H5" s="1032"/>
      <c r="I5" s="38"/>
    </row>
    <row r="6" spans="2:9" x14ac:dyDescent="0.2">
      <c r="B6" s="126"/>
      <c r="C6" s="40"/>
      <c r="D6" s="1033" t="s">
        <v>339</v>
      </c>
      <c r="E6" s="1033"/>
      <c r="F6" s="1033"/>
      <c r="G6" s="1033"/>
      <c r="H6" s="38"/>
      <c r="I6" s="38"/>
    </row>
    <row r="7" spans="2:9" x14ac:dyDescent="0.2">
      <c r="B7" s="126"/>
      <c r="C7" s="40"/>
      <c r="D7" s="128"/>
      <c r="E7" s="38"/>
      <c r="F7" s="38"/>
      <c r="G7" s="38"/>
      <c r="H7" s="38"/>
      <c r="I7" s="38"/>
    </row>
    <row r="8" spans="2:9" x14ac:dyDescent="0.2">
      <c r="B8" s="126"/>
      <c r="C8" s="40"/>
      <c r="D8" s="39"/>
      <c r="E8" s="129" t="s">
        <v>5936</v>
      </c>
      <c r="G8" s="38"/>
      <c r="H8" s="38"/>
      <c r="I8" s="38"/>
    </row>
    <row r="9" spans="2:9" x14ac:dyDescent="0.2">
      <c r="B9" s="126"/>
      <c r="C9" s="40"/>
      <c r="D9" s="39"/>
      <c r="E9" s="38"/>
      <c r="F9" s="38"/>
      <c r="G9" s="38"/>
      <c r="H9" s="38"/>
      <c r="I9" s="38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031" t="s">
        <v>342</v>
      </c>
      <c r="C11" s="1031"/>
      <c r="D11" s="1031"/>
      <c r="E11" s="1031"/>
      <c r="F11" s="1031"/>
      <c r="G11" s="1031"/>
      <c r="H11" s="1031"/>
      <c r="I11" s="1031"/>
    </row>
    <row r="12" spans="2:9" x14ac:dyDescent="0.2">
      <c r="B12" s="126"/>
      <c r="C12" s="131" t="s">
        <v>343</v>
      </c>
      <c r="D12" s="132"/>
      <c r="E12" s="133"/>
      <c r="F12" s="133"/>
      <c r="G12" s="134">
        <v>3636.54</v>
      </c>
      <c r="H12" s="135" t="s">
        <v>344</v>
      </c>
      <c r="I12" s="38"/>
    </row>
    <row r="13" spans="2:9" x14ac:dyDescent="0.2">
      <c r="B13" s="126"/>
      <c r="C13" s="40"/>
      <c r="E13" s="136"/>
      <c r="F13" s="38"/>
      <c r="G13" s="38"/>
      <c r="H13" s="38"/>
      <c r="I13" s="38"/>
    </row>
    <row r="14" spans="2:9" ht="14.25" customHeight="1" x14ac:dyDescent="0.2">
      <c r="B14" s="126"/>
      <c r="C14" s="137" t="s">
        <v>345</v>
      </c>
      <c r="E14" s="136"/>
      <c r="F14" s="38"/>
      <c r="G14" s="38"/>
      <c r="H14" s="38"/>
      <c r="I14" s="38"/>
    </row>
    <row r="15" spans="2:9" x14ac:dyDescent="0.2">
      <c r="B15" s="126"/>
      <c r="C15" s="138" t="s">
        <v>346</v>
      </c>
      <c r="E15" s="139"/>
      <c r="F15" s="140"/>
      <c r="G15" s="141"/>
      <c r="H15" s="38"/>
      <c r="I15" s="38"/>
    </row>
    <row r="16" spans="2:9" x14ac:dyDescent="0.2">
      <c r="B16" s="126"/>
      <c r="C16" s="126" t="s">
        <v>348</v>
      </c>
      <c r="E16" s="136"/>
      <c r="F16" s="38"/>
      <c r="G16" s="38"/>
      <c r="H16" s="38"/>
      <c r="I16" s="38"/>
    </row>
    <row r="17" spans="2:9" x14ac:dyDescent="0.2">
      <c r="B17" s="126"/>
      <c r="C17" s="138" t="s">
        <v>346</v>
      </c>
      <c r="E17" s="139"/>
      <c r="F17" s="140"/>
      <c r="G17" s="141"/>
      <c r="H17" s="38"/>
      <c r="I17" s="38"/>
    </row>
    <row r="18" spans="2:9" x14ac:dyDescent="0.2">
      <c r="B18" s="126"/>
      <c r="C18" s="142" t="s">
        <v>4471</v>
      </c>
      <c r="D18" s="142"/>
      <c r="E18" s="142"/>
      <c r="F18" s="142"/>
      <c r="G18" s="38"/>
      <c r="H18" s="38"/>
      <c r="I18" s="38"/>
    </row>
    <row r="19" spans="2:9" x14ac:dyDescent="0.2">
      <c r="B19" s="126"/>
      <c r="C19" s="40"/>
      <c r="D19" s="39"/>
      <c r="E19" s="38"/>
      <c r="F19" s="38"/>
      <c r="G19" s="38"/>
      <c r="H19" s="38"/>
      <c r="I19" s="38"/>
    </row>
    <row r="20" spans="2:9" x14ac:dyDescent="0.2">
      <c r="B20" s="1026" t="s">
        <v>121</v>
      </c>
      <c r="C20" s="1027" t="s">
        <v>8</v>
      </c>
      <c r="D20" s="1026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026"/>
      <c r="C21" s="1027"/>
      <c r="D21" s="1026"/>
      <c r="E21" s="1026" t="s">
        <v>351</v>
      </c>
      <c r="F21" s="1026" t="s">
        <v>10</v>
      </c>
      <c r="G21" s="1026" t="s">
        <v>11</v>
      </c>
      <c r="H21" s="1026" t="s">
        <v>12</v>
      </c>
      <c r="I21" s="1026" t="s">
        <v>13</v>
      </c>
    </row>
    <row r="22" spans="2:9" ht="30.75" customHeight="1" x14ac:dyDescent="0.2">
      <c r="B22" s="1026"/>
      <c r="C22" s="1027"/>
      <c r="D22" s="1026"/>
      <c r="E22" s="1026"/>
      <c r="F22" s="1026"/>
      <c r="G22" s="1026"/>
      <c r="H22" s="1026"/>
      <c r="I22" s="1026"/>
    </row>
    <row r="23" spans="2:9" ht="39.75" customHeight="1" x14ac:dyDescent="0.2">
      <c r="B23" s="1026"/>
      <c r="C23" s="1027"/>
      <c r="D23" s="1026"/>
      <c r="E23" s="1026"/>
      <c r="F23" s="1026"/>
      <c r="G23" s="1026"/>
      <c r="H23" s="1026"/>
      <c r="I23" s="1026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023" t="s">
        <v>352</v>
      </c>
      <c r="C25" s="1024"/>
      <c r="D25" s="1024"/>
      <c r="E25" s="1024"/>
      <c r="F25" s="1024"/>
      <c r="G25" s="1024"/>
      <c r="H25" s="1024"/>
      <c r="I25" s="1024"/>
    </row>
    <row r="26" spans="2:9" x14ac:dyDescent="0.2">
      <c r="B26" s="144">
        <v>1</v>
      </c>
      <c r="C26" s="145" t="s">
        <v>5937</v>
      </c>
      <c r="D26" s="146" t="s">
        <v>4374</v>
      </c>
      <c r="E26" s="147">
        <v>276.3</v>
      </c>
      <c r="F26" s="147"/>
      <c r="G26" s="147"/>
      <c r="H26" s="147"/>
      <c r="I26" s="147">
        <v>276.3</v>
      </c>
    </row>
    <row r="27" spans="2:9" x14ac:dyDescent="0.2">
      <c r="B27" s="144">
        <v>2</v>
      </c>
      <c r="C27" s="145" t="s">
        <v>5938</v>
      </c>
      <c r="D27" s="146" t="s">
        <v>202</v>
      </c>
      <c r="E27" s="147">
        <v>378.63</v>
      </c>
      <c r="F27" s="147"/>
      <c r="G27" s="147"/>
      <c r="H27" s="147"/>
      <c r="I27" s="147">
        <v>378.63</v>
      </c>
    </row>
    <row r="28" spans="2:9" x14ac:dyDescent="0.2">
      <c r="B28" s="144">
        <v>3</v>
      </c>
      <c r="C28" s="145" t="s">
        <v>5939</v>
      </c>
      <c r="D28" s="146" t="s">
        <v>199</v>
      </c>
      <c r="E28" s="147">
        <v>2981.61</v>
      </c>
      <c r="F28" s="147"/>
      <c r="G28" s="147"/>
      <c r="H28" s="147"/>
      <c r="I28" s="147">
        <v>2981.61</v>
      </c>
    </row>
    <row r="29" spans="2:9" x14ac:dyDescent="0.2">
      <c r="B29" s="144" t="s">
        <v>108</v>
      </c>
      <c r="C29" s="145" t="s">
        <v>108</v>
      </c>
      <c r="D29" s="146" t="s">
        <v>374</v>
      </c>
      <c r="E29" s="147">
        <v>3636.54</v>
      </c>
      <c r="F29" s="147"/>
      <c r="G29" s="147"/>
      <c r="H29" s="147"/>
      <c r="I29" s="147">
        <v>3636.54</v>
      </c>
    </row>
    <row r="30" spans="2:9" x14ac:dyDescent="0.2">
      <c r="B30" s="148"/>
      <c r="C30" s="149"/>
      <c r="D30" s="150"/>
      <c r="E30" s="151"/>
      <c r="F30" s="151"/>
      <c r="G30" s="151"/>
      <c r="H30" s="151"/>
      <c r="I30" s="151"/>
    </row>
    <row r="33" spans="2:9" x14ac:dyDescent="0.2">
      <c r="B33" s="152" t="s">
        <v>90</v>
      </c>
      <c r="D33" s="153"/>
      <c r="F33" s="153"/>
      <c r="G33" s="153" t="s">
        <v>104</v>
      </c>
      <c r="I33" s="154"/>
    </row>
    <row r="34" spans="2:9" hidden="1" x14ac:dyDescent="0.2">
      <c r="D34" s="992" t="s">
        <v>89</v>
      </c>
      <c r="E34" s="992"/>
      <c r="F34" s="992"/>
      <c r="G34" s="992"/>
      <c r="H34" s="992"/>
      <c r="I34" s="1025"/>
    </row>
    <row r="35" spans="2:9" hidden="1" x14ac:dyDescent="0.2">
      <c r="B35" s="152" t="s">
        <v>91</v>
      </c>
      <c r="D35" s="153"/>
      <c r="E35" s="152"/>
      <c r="F35" s="153"/>
      <c r="G35" s="153"/>
      <c r="I35" s="154"/>
    </row>
    <row r="36" spans="2:9" x14ac:dyDescent="0.2">
      <c r="D36" s="107" t="s">
        <v>103</v>
      </c>
      <c r="E36" s="11" t="s">
        <v>375</v>
      </c>
      <c r="F36" s="155"/>
      <c r="H36" s="155"/>
      <c r="I36" s="156"/>
    </row>
    <row r="37" spans="2:9" ht="15" x14ac:dyDescent="0.2">
      <c r="B37" s="152" t="s">
        <v>376</v>
      </c>
      <c r="D37" s="153"/>
      <c r="E37" s="157"/>
      <c r="F37" s="153"/>
      <c r="G37" s="153" t="s">
        <v>5940</v>
      </c>
      <c r="I37" s="154"/>
    </row>
    <row r="38" spans="2:9" ht="15" x14ac:dyDescent="0.2">
      <c r="C38" s="158"/>
      <c r="D38" s="992" t="s">
        <v>92</v>
      </c>
      <c r="E38" s="992"/>
      <c r="F38" s="992"/>
      <c r="G38" s="992"/>
      <c r="H38" s="992"/>
      <c r="I38" s="992"/>
    </row>
    <row r="39" spans="2:9" ht="15" x14ac:dyDescent="0.2">
      <c r="B39" s="152" t="s">
        <v>377</v>
      </c>
      <c r="D39" s="153"/>
      <c r="E39" s="157"/>
      <c r="F39" s="159"/>
      <c r="G39" s="159" t="s">
        <v>5941</v>
      </c>
      <c r="H39" s="157"/>
      <c r="I39" s="154"/>
    </row>
    <row r="40" spans="2:9" x14ac:dyDescent="0.2">
      <c r="D40" s="992" t="s">
        <v>92</v>
      </c>
      <c r="E40" s="992"/>
      <c r="F40" s="992"/>
      <c r="G40" s="992"/>
      <c r="H40" s="992"/>
      <c r="I40" s="992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34:I34"/>
    <mergeCell ref="D38:I38"/>
    <mergeCell ref="D40:I40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176" fitToHeight="0" orientation="portrait" useFirstPageNumber="1" r:id="rId1"/>
  <headerFooter alignWithMargins="0">
    <oddFooter>&amp;R&amp;P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83"/>
  <sheetViews>
    <sheetView topLeftCell="A230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6" width="110.140625" style="335" hidden="1" customWidth="1"/>
    <col min="27" max="31" width="34.140625" style="335" hidden="1" customWidth="1"/>
    <col min="32" max="37" width="84.42578125" style="335" hidden="1" customWidth="1"/>
    <col min="3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5942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49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5943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4374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4374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4854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276.3</v>
      </c>
      <c r="D28" s="352" t="s">
        <v>5944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276.3</v>
      </c>
      <c r="D30" s="352" t="s">
        <v>5944</v>
      </c>
      <c r="E30" s="340" t="s">
        <v>401</v>
      </c>
      <c r="G30" s="332" t="s">
        <v>404</v>
      </c>
      <c r="L30" s="351">
        <v>0</v>
      </c>
      <c r="M30" s="352" t="s">
        <v>5945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193.82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4.22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347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5946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5946</v>
      </c>
    </row>
    <row r="40" spans="1:28" s="332" customFormat="1" ht="12" x14ac:dyDescent="0.2">
      <c r="A40" s="1192" t="s">
        <v>5947</v>
      </c>
      <c r="B40" s="1193"/>
      <c r="C40" s="1193"/>
      <c r="D40" s="1193"/>
      <c r="E40" s="1193"/>
      <c r="F40" s="1193"/>
      <c r="G40" s="1193"/>
      <c r="H40" s="1193"/>
      <c r="I40" s="1193"/>
      <c r="J40" s="1193"/>
      <c r="K40" s="1193"/>
      <c r="L40" s="1193"/>
      <c r="M40" s="1193"/>
      <c r="N40" s="1194"/>
      <c r="V40" s="361"/>
      <c r="W40" s="367" t="s">
        <v>5947</v>
      </c>
    </row>
    <row r="41" spans="1:28" s="332" customFormat="1" ht="33.75" x14ac:dyDescent="0.2">
      <c r="A41" s="362" t="s">
        <v>423</v>
      </c>
      <c r="B41" s="363" t="s">
        <v>2294</v>
      </c>
      <c r="C41" s="1068" t="s">
        <v>4859</v>
      </c>
      <c r="D41" s="1068"/>
      <c r="E41" s="1068"/>
      <c r="F41" s="364" t="s">
        <v>660</v>
      </c>
      <c r="G41" s="364"/>
      <c r="H41" s="364"/>
      <c r="I41" s="364" t="s">
        <v>3697</v>
      </c>
      <c r="J41" s="365"/>
      <c r="K41" s="364"/>
      <c r="L41" s="365"/>
      <c r="M41" s="364"/>
      <c r="N41" s="366"/>
      <c r="V41" s="361"/>
      <c r="W41" s="367"/>
      <c r="X41" s="367" t="s">
        <v>4859</v>
      </c>
    </row>
    <row r="42" spans="1:28" s="332" customFormat="1" ht="12" x14ac:dyDescent="0.2">
      <c r="A42" s="368"/>
      <c r="B42" s="369"/>
      <c r="C42" s="1065" t="s">
        <v>5948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5948</v>
      </c>
    </row>
    <row r="43" spans="1:28" s="332" customFormat="1" ht="33.75" x14ac:dyDescent="0.2">
      <c r="A43" s="370"/>
      <c r="B43" s="371" t="s">
        <v>430</v>
      </c>
      <c r="C43" s="1065" t="s">
        <v>431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72"/>
      <c r="V43" s="361"/>
      <c r="W43" s="367"/>
      <c r="X43" s="367"/>
      <c r="Z43" s="335" t="s">
        <v>431</v>
      </c>
    </row>
    <row r="44" spans="1:28" s="332" customFormat="1" ht="12" x14ac:dyDescent="0.2">
      <c r="A44" s="372"/>
      <c r="B44" s="371" t="s">
        <v>423</v>
      </c>
      <c r="C44" s="1065" t="s">
        <v>432</v>
      </c>
      <c r="D44" s="1065"/>
      <c r="E44" s="1065"/>
      <c r="F44" s="373"/>
      <c r="G44" s="373"/>
      <c r="H44" s="373"/>
      <c r="I44" s="373"/>
      <c r="J44" s="374">
        <v>115.49</v>
      </c>
      <c r="K44" s="373" t="s">
        <v>436</v>
      </c>
      <c r="L44" s="374">
        <v>18.05</v>
      </c>
      <c r="M44" s="373"/>
      <c r="N44" s="375"/>
      <c r="V44" s="361"/>
      <c r="W44" s="367"/>
      <c r="X44" s="367"/>
      <c r="AA44" s="335" t="s">
        <v>432</v>
      </c>
    </row>
    <row r="45" spans="1:28" s="332" customFormat="1" ht="12" x14ac:dyDescent="0.2">
      <c r="A45" s="372"/>
      <c r="B45" s="371" t="s">
        <v>434</v>
      </c>
      <c r="C45" s="1065" t="s">
        <v>435</v>
      </c>
      <c r="D45" s="1065"/>
      <c r="E45" s="1065"/>
      <c r="F45" s="373"/>
      <c r="G45" s="373"/>
      <c r="H45" s="373"/>
      <c r="I45" s="373"/>
      <c r="J45" s="374">
        <v>3262.79</v>
      </c>
      <c r="K45" s="373" t="s">
        <v>436</v>
      </c>
      <c r="L45" s="374">
        <v>509.81</v>
      </c>
      <c r="M45" s="373"/>
      <c r="N45" s="375"/>
      <c r="V45" s="361"/>
      <c r="W45" s="367"/>
      <c r="X45" s="367"/>
      <c r="AA45" s="335" t="s">
        <v>435</v>
      </c>
    </row>
    <row r="46" spans="1:28" s="332" customFormat="1" ht="12" x14ac:dyDescent="0.2">
      <c r="A46" s="372"/>
      <c r="B46" s="371" t="s">
        <v>437</v>
      </c>
      <c r="C46" s="1065" t="s">
        <v>438</v>
      </c>
      <c r="D46" s="1065"/>
      <c r="E46" s="1065"/>
      <c r="F46" s="373"/>
      <c r="G46" s="373"/>
      <c r="H46" s="373"/>
      <c r="I46" s="373"/>
      <c r="J46" s="374">
        <v>171.22</v>
      </c>
      <c r="K46" s="373" t="s">
        <v>436</v>
      </c>
      <c r="L46" s="374">
        <v>26.75</v>
      </c>
      <c r="M46" s="373"/>
      <c r="N46" s="375"/>
      <c r="V46" s="361"/>
      <c r="W46" s="367"/>
      <c r="X46" s="367"/>
      <c r="AA46" s="335" t="s">
        <v>438</v>
      </c>
    </row>
    <row r="47" spans="1:28" s="332" customFormat="1" ht="12" x14ac:dyDescent="0.2">
      <c r="A47" s="372"/>
      <c r="B47" s="371" t="s">
        <v>439</v>
      </c>
      <c r="C47" s="1065" t="s">
        <v>440</v>
      </c>
      <c r="D47" s="1065"/>
      <c r="E47" s="1065"/>
      <c r="F47" s="373"/>
      <c r="G47" s="373"/>
      <c r="H47" s="373"/>
      <c r="I47" s="373"/>
      <c r="J47" s="374">
        <v>12.2</v>
      </c>
      <c r="K47" s="373"/>
      <c r="L47" s="374">
        <v>1.53</v>
      </c>
      <c r="M47" s="373"/>
      <c r="N47" s="375"/>
      <c r="V47" s="361"/>
      <c r="W47" s="367"/>
      <c r="X47" s="367"/>
      <c r="AA47" s="335" t="s">
        <v>440</v>
      </c>
    </row>
    <row r="48" spans="1:28" s="332" customFormat="1" ht="22.5" x14ac:dyDescent="0.2">
      <c r="A48" s="368"/>
      <c r="B48" s="381" t="s">
        <v>2298</v>
      </c>
      <c r="C48" s="1076" t="s">
        <v>2299</v>
      </c>
      <c r="D48" s="1076"/>
      <c r="E48" s="1076"/>
      <c r="F48" s="382" t="s">
        <v>644</v>
      </c>
      <c r="G48" s="382" t="s">
        <v>489</v>
      </c>
      <c r="H48" s="382"/>
      <c r="I48" s="382" t="s">
        <v>489</v>
      </c>
      <c r="J48" s="371"/>
      <c r="K48" s="373"/>
      <c r="L48" s="374"/>
      <c r="M48" s="373"/>
      <c r="N48" s="383"/>
      <c r="V48" s="361"/>
      <c r="W48" s="367"/>
      <c r="X48" s="367"/>
      <c r="AB48" s="384" t="s">
        <v>2299</v>
      </c>
    </row>
    <row r="49" spans="1:31" s="332" customFormat="1" ht="12" x14ac:dyDescent="0.2">
      <c r="A49" s="372"/>
      <c r="B49" s="371"/>
      <c r="C49" s="1065" t="s">
        <v>443</v>
      </c>
      <c r="D49" s="1065"/>
      <c r="E49" s="1065"/>
      <c r="F49" s="373" t="s">
        <v>444</v>
      </c>
      <c r="G49" s="373" t="s">
        <v>1472</v>
      </c>
      <c r="H49" s="373" t="s">
        <v>436</v>
      </c>
      <c r="I49" s="373" t="s">
        <v>5949</v>
      </c>
      <c r="J49" s="374"/>
      <c r="K49" s="373"/>
      <c r="L49" s="374"/>
      <c r="M49" s="373"/>
      <c r="N49" s="375"/>
      <c r="V49" s="361"/>
      <c r="W49" s="367"/>
      <c r="X49" s="367"/>
      <c r="AB49" s="384"/>
      <c r="AC49" s="335" t="s">
        <v>443</v>
      </c>
    </row>
    <row r="50" spans="1:31" s="332" customFormat="1" ht="12" x14ac:dyDescent="0.2">
      <c r="A50" s="372"/>
      <c r="B50" s="371"/>
      <c r="C50" s="1065" t="s">
        <v>447</v>
      </c>
      <c r="D50" s="1065"/>
      <c r="E50" s="1065"/>
      <c r="F50" s="373" t="s">
        <v>444</v>
      </c>
      <c r="G50" s="373" t="s">
        <v>2301</v>
      </c>
      <c r="H50" s="373" t="s">
        <v>436</v>
      </c>
      <c r="I50" s="373" t="s">
        <v>5950</v>
      </c>
      <c r="J50" s="374"/>
      <c r="K50" s="373"/>
      <c r="L50" s="374"/>
      <c r="M50" s="373"/>
      <c r="N50" s="375"/>
      <c r="V50" s="361"/>
      <c r="W50" s="367"/>
      <c r="X50" s="367"/>
      <c r="AB50" s="384"/>
      <c r="AC50" s="335" t="s">
        <v>447</v>
      </c>
    </row>
    <row r="51" spans="1:31" s="332" customFormat="1" ht="12" x14ac:dyDescent="0.2">
      <c r="A51" s="372"/>
      <c r="B51" s="371"/>
      <c r="C51" s="1077" t="s">
        <v>450</v>
      </c>
      <c r="D51" s="1077"/>
      <c r="E51" s="1077"/>
      <c r="F51" s="376"/>
      <c r="G51" s="376"/>
      <c r="H51" s="376"/>
      <c r="I51" s="376"/>
      <c r="J51" s="377">
        <v>3390.48</v>
      </c>
      <c r="K51" s="376"/>
      <c r="L51" s="377">
        <v>529.39</v>
      </c>
      <c r="M51" s="376"/>
      <c r="N51" s="378"/>
      <c r="V51" s="361"/>
      <c r="W51" s="367"/>
      <c r="X51" s="367"/>
      <c r="AB51" s="384"/>
      <c r="AD51" s="335" t="s">
        <v>450</v>
      </c>
    </row>
    <row r="52" spans="1:31" s="332" customFormat="1" ht="12" x14ac:dyDescent="0.2">
      <c r="A52" s="372"/>
      <c r="B52" s="371"/>
      <c r="C52" s="1065" t="s">
        <v>451</v>
      </c>
      <c r="D52" s="1065"/>
      <c r="E52" s="1065"/>
      <c r="F52" s="373"/>
      <c r="G52" s="373"/>
      <c r="H52" s="373"/>
      <c r="I52" s="373"/>
      <c r="J52" s="374"/>
      <c r="K52" s="373"/>
      <c r="L52" s="374">
        <v>44.8</v>
      </c>
      <c r="M52" s="373"/>
      <c r="N52" s="375"/>
      <c r="V52" s="361"/>
      <c r="W52" s="367"/>
      <c r="X52" s="367"/>
      <c r="AB52" s="384"/>
      <c r="AC52" s="335" t="s">
        <v>451</v>
      </c>
    </row>
    <row r="53" spans="1:31" s="332" customFormat="1" ht="45" x14ac:dyDescent="0.2">
      <c r="A53" s="372"/>
      <c r="B53" s="371" t="s">
        <v>2284</v>
      </c>
      <c r="C53" s="1065" t="s">
        <v>2285</v>
      </c>
      <c r="D53" s="1065"/>
      <c r="E53" s="1065"/>
      <c r="F53" s="373" t="s">
        <v>454</v>
      </c>
      <c r="G53" s="373" t="s">
        <v>1869</v>
      </c>
      <c r="H53" s="373"/>
      <c r="I53" s="373" t="s">
        <v>1869</v>
      </c>
      <c r="J53" s="374"/>
      <c r="K53" s="373"/>
      <c r="L53" s="374">
        <v>65.86</v>
      </c>
      <c r="M53" s="373"/>
      <c r="N53" s="375"/>
      <c r="V53" s="361"/>
      <c r="W53" s="367"/>
      <c r="X53" s="367"/>
      <c r="AB53" s="384"/>
      <c r="AC53" s="335" t="s">
        <v>2285</v>
      </c>
    </row>
    <row r="54" spans="1:31" s="332" customFormat="1" ht="22.5" x14ac:dyDescent="0.2">
      <c r="A54" s="372"/>
      <c r="B54" s="371" t="s">
        <v>2286</v>
      </c>
      <c r="C54" s="1065" t="s">
        <v>2287</v>
      </c>
      <c r="D54" s="1065"/>
      <c r="E54" s="1065"/>
      <c r="F54" s="373" t="s">
        <v>454</v>
      </c>
      <c r="G54" s="373" t="s">
        <v>1099</v>
      </c>
      <c r="H54" s="373"/>
      <c r="I54" s="373" t="s">
        <v>1099</v>
      </c>
      <c r="J54" s="374"/>
      <c r="K54" s="373"/>
      <c r="L54" s="374">
        <v>42.56</v>
      </c>
      <c r="M54" s="373"/>
      <c r="N54" s="375"/>
      <c r="V54" s="361"/>
      <c r="W54" s="367"/>
      <c r="X54" s="367"/>
      <c r="AB54" s="384"/>
      <c r="AC54" s="335" t="s">
        <v>2287</v>
      </c>
    </row>
    <row r="55" spans="1:31" s="332" customFormat="1" ht="12" x14ac:dyDescent="0.2">
      <c r="A55" s="379"/>
      <c r="B55" s="380"/>
      <c r="C55" s="1068" t="s">
        <v>459</v>
      </c>
      <c r="D55" s="1068"/>
      <c r="E55" s="1068"/>
      <c r="F55" s="364"/>
      <c r="G55" s="364"/>
      <c r="H55" s="364"/>
      <c r="I55" s="364"/>
      <c r="J55" s="365"/>
      <c r="K55" s="364"/>
      <c r="L55" s="365">
        <v>637.80999999999995</v>
      </c>
      <c r="M55" s="376"/>
      <c r="N55" s="366"/>
      <c r="V55" s="361"/>
      <c r="W55" s="367"/>
      <c r="X55" s="367"/>
      <c r="AB55" s="384"/>
      <c r="AE55" s="367" t="s">
        <v>459</v>
      </c>
    </row>
    <row r="56" spans="1:31" s="332" customFormat="1" ht="33.75" x14ac:dyDescent="0.2">
      <c r="A56" s="362" t="s">
        <v>434</v>
      </c>
      <c r="B56" s="363" t="s">
        <v>2304</v>
      </c>
      <c r="C56" s="1068" t="s">
        <v>2305</v>
      </c>
      <c r="D56" s="1068"/>
      <c r="E56" s="1068"/>
      <c r="F56" s="364" t="s">
        <v>644</v>
      </c>
      <c r="G56" s="364"/>
      <c r="H56" s="364"/>
      <c r="I56" s="364" t="s">
        <v>5951</v>
      </c>
      <c r="J56" s="365">
        <v>55.26</v>
      </c>
      <c r="K56" s="364"/>
      <c r="L56" s="365">
        <v>759.83</v>
      </c>
      <c r="M56" s="364"/>
      <c r="N56" s="366"/>
      <c r="V56" s="361"/>
      <c r="W56" s="367"/>
      <c r="X56" s="367" t="s">
        <v>2305</v>
      </c>
      <c r="AB56" s="384"/>
      <c r="AE56" s="367"/>
    </row>
    <row r="57" spans="1:31" s="332" customFormat="1" ht="12" x14ac:dyDescent="0.2">
      <c r="A57" s="379"/>
      <c r="B57" s="380"/>
      <c r="C57" s="340" t="s">
        <v>462</v>
      </c>
      <c r="D57" s="385"/>
      <c r="E57" s="385"/>
      <c r="F57" s="386"/>
      <c r="G57" s="386"/>
      <c r="H57" s="386"/>
      <c r="I57" s="386"/>
      <c r="J57" s="387"/>
      <c r="K57" s="386"/>
      <c r="L57" s="387"/>
      <c r="M57" s="388"/>
      <c r="N57" s="389"/>
      <c r="V57" s="361"/>
      <c r="W57" s="367"/>
      <c r="X57" s="367"/>
      <c r="AB57" s="384"/>
      <c r="AE57" s="367"/>
    </row>
    <row r="58" spans="1:31" s="332" customFormat="1" ht="12" x14ac:dyDescent="0.2">
      <c r="A58" s="368"/>
      <c r="B58" s="369"/>
      <c r="C58" s="1065" t="s">
        <v>5952</v>
      </c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72"/>
      <c r="V58" s="361"/>
      <c r="W58" s="367"/>
      <c r="X58" s="367"/>
      <c r="Y58" s="335" t="s">
        <v>5952</v>
      </c>
      <c r="AB58" s="384"/>
      <c r="AE58" s="367"/>
    </row>
    <row r="59" spans="1:31" s="332" customFormat="1" ht="33.75" x14ac:dyDescent="0.2">
      <c r="A59" s="362" t="s">
        <v>437</v>
      </c>
      <c r="B59" s="363" t="s">
        <v>5953</v>
      </c>
      <c r="C59" s="1068" t="s">
        <v>5954</v>
      </c>
      <c r="D59" s="1068"/>
      <c r="E59" s="1068"/>
      <c r="F59" s="364" t="s">
        <v>532</v>
      </c>
      <c r="G59" s="364"/>
      <c r="H59" s="364"/>
      <c r="I59" s="364" t="s">
        <v>3697</v>
      </c>
      <c r="J59" s="365"/>
      <c r="K59" s="364"/>
      <c r="L59" s="365"/>
      <c r="M59" s="364"/>
      <c r="N59" s="366"/>
      <c r="V59" s="361"/>
      <c r="W59" s="367"/>
      <c r="X59" s="367" t="s">
        <v>5954</v>
      </c>
      <c r="AB59" s="384"/>
      <c r="AE59" s="367"/>
    </row>
    <row r="60" spans="1:31" s="332" customFormat="1" ht="12" x14ac:dyDescent="0.2">
      <c r="A60" s="368"/>
      <c r="B60" s="369"/>
      <c r="C60" s="1065" t="s">
        <v>5948</v>
      </c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72"/>
      <c r="V60" s="361"/>
      <c r="W60" s="367"/>
      <c r="X60" s="367"/>
      <c r="Y60" s="335" t="s">
        <v>5948</v>
      </c>
      <c r="AB60" s="384"/>
      <c r="AE60" s="367"/>
    </row>
    <row r="61" spans="1:31" s="332" customFormat="1" ht="33.75" x14ac:dyDescent="0.2">
      <c r="A61" s="370"/>
      <c r="B61" s="371" t="s">
        <v>430</v>
      </c>
      <c r="C61" s="1065" t="s">
        <v>431</v>
      </c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72"/>
      <c r="V61" s="361"/>
      <c r="W61" s="367"/>
      <c r="X61" s="367"/>
      <c r="Z61" s="335" t="s">
        <v>431</v>
      </c>
      <c r="AB61" s="384"/>
      <c r="AE61" s="367"/>
    </row>
    <row r="62" spans="1:31" s="332" customFormat="1" ht="12" x14ac:dyDescent="0.2">
      <c r="A62" s="372"/>
      <c r="B62" s="371" t="s">
        <v>423</v>
      </c>
      <c r="C62" s="1065" t="s">
        <v>432</v>
      </c>
      <c r="D62" s="1065"/>
      <c r="E62" s="1065"/>
      <c r="F62" s="373"/>
      <c r="G62" s="373"/>
      <c r="H62" s="373"/>
      <c r="I62" s="373"/>
      <c r="J62" s="374">
        <v>205.58</v>
      </c>
      <c r="K62" s="373" t="s">
        <v>436</v>
      </c>
      <c r="L62" s="374">
        <v>32.119999999999997</v>
      </c>
      <c r="M62" s="373"/>
      <c r="N62" s="375"/>
      <c r="V62" s="361"/>
      <c r="W62" s="367"/>
      <c r="X62" s="367"/>
      <c r="AA62" s="335" t="s">
        <v>432</v>
      </c>
      <c r="AB62" s="384"/>
      <c r="AE62" s="367"/>
    </row>
    <row r="63" spans="1:31" s="332" customFormat="1" ht="12" x14ac:dyDescent="0.2">
      <c r="A63" s="372"/>
      <c r="B63" s="371" t="s">
        <v>434</v>
      </c>
      <c r="C63" s="1065" t="s">
        <v>435</v>
      </c>
      <c r="D63" s="1065"/>
      <c r="E63" s="1065"/>
      <c r="F63" s="373"/>
      <c r="G63" s="373"/>
      <c r="H63" s="373"/>
      <c r="I63" s="373"/>
      <c r="J63" s="374">
        <v>449.69</v>
      </c>
      <c r="K63" s="373" t="s">
        <v>436</v>
      </c>
      <c r="L63" s="374">
        <v>70.260000000000005</v>
      </c>
      <c r="M63" s="373"/>
      <c r="N63" s="375"/>
      <c r="V63" s="361"/>
      <c r="W63" s="367"/>
      <c r="X63" s="367"/>
      <c r="AA63" s="335" t="s">
        <v>435</v>
      </c>
      <c r="AB63" s="384"/>
      <c r="AE63" s="367"/>
    </row>
    <row r="64" spans="1:31" s="332" customFormat="1" ht="12" x14ac:dyDescent="0.2">
      <c r="A64" s="372"/>
      <c r="B64" s="371" t="s">
        <v>437</v>
      </c>
      <c r="C64" s="1065" t="s">
        <v>438</v>
      </c>
      <c r="D64" s="1065"/>
      <c r="E64" s="1065"/>
      <c r="F64" s="373"/>
      <c r="G64" s="373"/>
      <c r="H64" s="373"/>
      <c r="I64" s="373"/>
      <c r="J64" s="374">
        <v>32.1</v>
      </c>
      <c r="K64" s="373" t="s">
        <v>436</v>
      </c>
      <c r="L64" s="374">
        <v>5.0199999999999996</v>
      </c>
      <c r="M64" s="373"/>
      <c r="N64" s="375"/>
      <c r="V64" s="361"/>
      <c r="W64" s="367"/>
      <c r="X64" s="367"/>
      <c r="AA64" s="335" t="s">
        <v>438</v>
      </c>
      <c r="AB64" s="384"/>
      <c r="AE64" s="367"/>
    </row>
    <row r="65" spans="1:31" s="332" customFormat="1" ht="12" x14ac:dyDescent="0.2">
      <c r="A65" s="372"/>
      <c r="B65" s="371" t="s">
        <v>439</v>
      </c>
      <c r="C65" s="1065" t="s">
        <v>440</v>
      </c>
      <c r="D65" s="1065"/>
      <c r="E65" s="1065"/>
      <c r="F65" s="373"/>
      <c r="G65" s="373"/>
      <c r="H65" s="373"/>
      <c r="I65" s="373"/>
      <c r="J65" s="374">
        <v>4.88</v>
      </c>
      <c r="K65" s="373"/>
      <c r="L65" s="374">
        <v>0.61</v>
      </c>
      <c r="M65" s="373"/>
      <c r="N65" s="375"/>
      <c r="V65" s="361"/>
      <c r="W65" s="367"/>
      <c r="X65" s="367"/>
      <c r="AA65" s="335" t="s">
        <v>440</v>
      </c>
      <c r="AB65" s="384"/>
      <c r="AE65" s="367"/>
    </row>
    <row r="66" spans="1:31" s="332" customFormat="1" ht="12" x14ac:dyDescent="0.2">
      <c r="A66" s="368"/>
      <c r="B66" s="381" t="s">
        <v>2278</v>
      </c>
      <c r="C66" s="1076" t="s">
        <v>5955</v>
      </c>
      <c r="D66" s="1076"/>
      <c r="E66" s="1076"/>
      <c r="F66" s="382" t="s">
        <v>644</v>
      </c>
      <c r="G66" s="382" t="s">
        <v>5956</v>
      </c>
      <c r="H66" s="382"/>
      <c r="I66" s="382" t="s">
        <v>4106</v>
      </c>
      <c r="J66" s="371"/>
      <c r="K66" s="373"/>
      <c r="L66" s="374"/>
      <c r="M66" s="373"/>
      <c r="N66" s="383"/>
      <c r="V66" s="361"/>
      <c r="W66" s="367"/>
      <c r="X66" s="367"/>
      <c r="AB66" s="384" t="s">
        <v>5955</v>
      </c>
      <c r="AE66" s="367"/>
    </row>
    <row r="67" spans="1:31" s="332" customFormat="1" ht="12" x14ac:dyDescent="0.2">
      <c r="A67" s="372"/>
      <c r="B67" s="371"/>
      <c r="C67" s="1065" t="s">
        <v>443</v>
      </c>
      <c r="D67" s="1065"/>
      <c r="E67" s="1065"/>
      <c r="F67" s="373" t="s">
        <v>444</v>
      </c>
      <c r="G67" s="373" t="s">
        <v>5957</v>
      </c>
      <c r="H67" s="373" t="s">
        <v>436</v>
      </c>
      <c r="I67" s="373" t="s">
        <v>5958</v>
      </c>
      <c r="J67" s="374"/>
      <c r="K67" s="373"/>
      <c r="L67" s="374"/>
      <c r="M67" s="373"/>
      <c r="N67" s="375"/>
      <c r="V67" s="361"/>
      <c r="W67" s="367"/>
      <c r="X67" s="367"/>
      <c r="AB67" s="384"/>
      <c r="AC67" s="335" t="s">
        <v>443</v>
      </c>
      <c r="AE67" s="367"/>
    </row>
    <row r="68" spans="1:31" s="332" customFormat="1" ht="12" x14ac:dyDescent="0.2">
      <c r="A68" s="372"/>
      <c r="B68" s="371"/>
      <c r="C68" s="1065" t="s">
        <v>447</v>
      </c>
      <c r="D68" s="1065"/>
      <c r="E68" s="1065"/>
      <c r="F68" s="373" t="s">
        <v>444</v>
      </c>
      <c r="G68" s="373" t="s">
        <v>4764</v>
      </c>
      <c r="H68" s="373" t="s">
        <v>436</v>
      </c>
      <c r="I68" s="373" t="s">
        <v>5959</v>
      </c>
      <c r="J68" s="374"/>
      <c r="K68" s="373"/>
      <c r="L68" s="374"/>
      <c r="M68" s="373"/>
      <c r="N68" s="375"/>
      <c r="V68" s="361"/>
      <c r="W68" s="367"/>
      <c r="X68" s="367"/>
      <c r="AB68" s="384"/>
      <c r="AC68" s="335" t="s">
        <v>447</v>
      </c>
      <c r="AE68" s="367"/>
    </row>
    <row r="69" spans="1:31" s="332" customFormat="1" ht="12" x14ac:dyDescent="0.2">
      <c r="A69" s="372"/>
      <c r="B69" s="371"/>
      <c r="C69" s="1077" t="s">
        <v>450</v>
      </c>
      <c r="D69" s="1077"/>
      <c r="E69" s="1077"/>
      <c r="F69" s="376"/>
      <c r="G69" s="376"/>
      <c r="H69" s="376"/>
      <c r="I69" s="376"/>
      <c r="J69" s="377">
        <v>660.15</v>
      </c>
      <c r="K69" s="376"/>
      <c r="L69" s="377">
        <v>102.99</v>
      </c>
      <c r="M69" s="376"/>
      <c r="N69" s="378"/>
      <c r="V69" s="361"/>
      <c r="W69" s="367"/>
      <c r="X69" s="367"/>
      <c r="AB69" s="384"/>
      <c r="AD69" s="335" t="s">
        <v>450</v>
      </c>
      <c r="AE69" s="367"/>
    </row>
    <row r="70" spans="1:31" s="332" customFormat="1" ht="12" x14ac:dyDescent="0.2">
      <c r="A70" s="372"/>
      <c r="B70" s="371"/>
      <c r="C70" s="1065" t="s">
        <v>451</v>
      </c>
      <c r="D70" s="1065"/>
      <c r="E70" s="1065"/>
      <c r="F70" s="373"/>
      <c r="G70" s="373"/>
      <c r="H70" s="373"/>
      <c r="I70" s="373"/>
      <c r="J70" s="374"/>
      <c r="K70" s="373"/>
      <c r="L70" s="374">
        <v>37.14</v>
      </c>
      <c r="M70" s="373"/>
      <c r="N70" s="375"/>
      <c r="V70" s="361"/>
      <c r="W70" s="367"/>
      <c r="X70" s="367"/>
      <c r="AB70" s="384"/>
      <c r="AC70" s="335" t="s">
        <v>451</v>
      </c>
      <c r="AE70" s="367"/>
    </row>
    <row r="71" spans="1:31" s="332" customFormat="1" ht="22.5" x14ac:dyDescent="0.2">
      <c r="A71" s="372"/>
      <c r="B71" s="371" t="s">
        <v>5960</v>
      </c>
      <c r="C71" s="1065" t="s">
        <v>5961</v>
      </c>
      <c r="D71" s="1065"/>
      <c r="E71" s="1065"/>
      <c r="F71" s="373" t="s">
        <v>454</v>
      </c>
      <c r="G71" s="373" t="s">
        <v>1181</v>
      </c>
      <c r="H71" s="373"/>
      <c r="I71" s="373" t="s">
        <v>1181</v>
      </c>
      <c r="J71" s="374"/>
      <c r="K71" s="373"/>
      <c r="L71" s="374">
        <v>41.97</v>
      </c>
      <c r="M71" s="373"/>
      <c r="N71" s="375"/>
      <c r="V71" s="361"/>
      <c r="W71" s="367"/>
      <c r="X71" s="367"/>
      <c r="AB71" s="384"/>
      <c r="AC71" s="335" t="s">
        <v>5961</v>
      </c>
      <c r="AE71" s="367"/>
    </row>
    <row r="72" spans="1:31" s="332" customFormat="1" ht="22.5" x14ac:dyDescent="0.2">
      <c r="A72" s="372"/>
      <c r="B72" s="371" t="s">
        <v>5962</v>
      </c>
      <c r="C72" s="1065" t="s">
        <v>5963</v>
      </c>
      <c r="D72" s="1065"/>
      <c r="E72" s="1065"/>
      <c r="F72" s="373" t="s">
        <v>454</v>
      </c>
      <c r="G72" s="373" t="s">
        <v>993</v>
      </c>
      <c r="H72" s="373"/>
      <c r="I72" s="373" t="s">
        <v>993</v>
      </c>
      <c r="J72" s="374"/>
      <c r="K72" s="373"/>
      <c r="L72" s="374">
        <v>28.6</v>
      </c>
      <c r="M72" s="373"/>
      <c r="N72" s="375"/>
      <c r="V72" s="361"/>
      <c r="W72" s="367"/>
      <c r="X72" s="367"/>
      <c r="AB72" s="384"/>
      <c r="AC72" s="335" t="s">
        <v>5963</v>
      </c>
      <c r="AE72" s="367"/>
    </row>
    <row r="73" spans="1:31" s="332" customFormat="1" ht="12" x14ac:dyDescent="0.2">
      <c r="A73" s="379"/>
      <c r="B73" s="380"/>
      <c r="C73" s="1068" t="s">
        <v>459</v>
      </c>
      <c r="D73" s="1068"/>
      <c r="E73" s="1068"/>
      <c r="F73" s="364"/>
      <c r="G73" s="364"/>
      <c r="H73" s="364"/>
      <c r="I73" s="364"/>
      <c r="J73" s="365"/>
      <c r="K73" s="364"/>
      <c r="L73" s="365">
        <v>173.56</v>
      </c>
      <c r="M73" s="376"/>
      <c r="N73" s="366"/>
      <c r="V73" s="361"/>
      <c r="W73" s="367"/>
      <c r="X73" s="367"/>
      <c r="AB73" s="384"/>
      <c r="AE73" s="367" t="s">
        <v>459</v>
      </c>
    </row>
    <row r="74" spans="1:31" s="332" customFormat="1" ht="33.75" x14ac:dyDescent="0.2">
      <c r="A74" s="362" t="s">
        <v>439</v>
      </c>
      <c r="B74" s="363" t="s">
        <v>5964</v>
      </c>
      <c r="C74" s="1068" t="s">
        <v>5965</v>
      </c>
      <c r="D74" s="1068"/>
      <c r="E74" s="1068"/>
      <c r="F74" s="364" t="s">
        <v>532</v>
      </c>
      <c r="G74" s="364"/>
      <c r="H74" s="364"/>
      <c r="I74" s="364" t="s">
        <v>5966</v>
      </c>
      <c r="J74" s="365"/>
      <c r="K74" s="364"/>
      <c r="L74" s="365"/>
      <c r="M74" s="364"/>
      <c r="N74" s="366"/>
      <c r="V74" s="361"/>
      <c r="W74" s="367"/>
      <c r="X74" s="367" t="s">
        <v>5965</v>
      </c>
      <c r="AB74" s="384"/>
      <c r="AE74" s="367"/>
    </row>
    <row r="75" spans="1:31" s="332" customFormat="1" ht="12" x14ac:dyDescent="0.2">
      <c r="A75" s="368"/>
      <c r="B75" s="369"/>
      <c r="C75" s="1065" t="s">
        <v>5967</v>
      </c>
      <c r="D75" s="1065"/>
      <c r="E75" s="1065"/>
      <c r="F75" s="1065"/>
      <c r="G75" s="1065"/>
      <c r="H75" s="1065"/>
      <c r="I75" s="1065"/>
      <c r="J75" s="1065"/>
      <c r="K75" s="1065"/>
      <c r="L75" s="1065"/>
      <c r="M75" s="1065"/>
      <c r="N75" s="1072"/>
      <c r="V75" s="361"/>
      <c r="W75" s="367"/>
      <c r="X75" s="367"/>
      <c r="Y75" s="335" t="s">
        <v>5967</v>
      </c>
      <c r="AB75" s="384"/>
      <c r="AE75" s="367"/>
    </row>
    <row r="76" spans="1:31" s="332" customFormat="1" ht="12" x14ac:dyDescent="0.2">
      <c r="A76" s="370"/>
      <c r="B76" s="371"/>
      <c r="C76" s="1065" t="s">
        <v>5968</v>
      </c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72"/>
      <c r="V76" s="361"/>
      <c r="W76" s="367"/>
      <c r="X76" s="367"/>
      <c r="Z76" s="335" t="s">
        <v>5968</v>
      </c>
      <c r="AB76" s="384"/>
      <c r="AE76" s="367"/>
    </row>
    <row r="77" spans="1:31" s="332" customFormat="1" ht="33.75" x14ac:dyDescent="0.2">
      <c r="A77" s="370"/>
      <c r="B77" s="371" t="s">
        <v>430</v>
      </c>
      <c r="C77" s="1065" t="s">
        <v>431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X77" s="367"/>
      <c r="Z77" s="335" t="s">
        <v>431</v>
      </c>
      <c r="AB77" s="384"/>
      <c r="AE77" s="367"/>
    </row>
    <row r="78" spans="1:31" s="332" customFormat="1" ht="12" x14ac:dyDescent="0.2">
      <c r="A78" s="372"/>
      <c r="B78" s="371" t="s">
        <v>423</v>
      </c>
      <c r="C78" s="1065" t="s">
        <v>432</v>
      </c>
      <c r="D78" s="1065"/>
      <c r="E78" s="1065"/>
      <c r="F78" s="373"/>
      <c r="G78" s="373"/>
      <c r="H78" s="373"/>
      <c r="I78" s="373"/>
      <c r="J78" s="374">
        <v>4.57</v>
      </c>
      <c r="K78" s="373" t="s">
        <v>1046</v>
      </c>
      <c r="L78" s="374">
        <v>-1.43</v>
      </c>
      <c r="M78" s="373"/>
      <c r="N78" s="375"/>
      <c r="V78" s="361"/>
      <c r="W78" s="367"/>
      <c r="X78" s="367"/>
      <c r="AA78" s="335" t="s">
        <v>432</v>
      </c>
      <c r="AB78" s="384"/>
      <c r="AE78" s="367"/>
    </row>
    <row r="79" spans="1:31" s="332" customFormat="1" ht="12" x14ac:dyDescent="0.2">
      <c r="A79" s="372"/>
      <c r="B79" s="371" t="s">
        <v>434</v>
      </c>
      <c r="C79" s="1065" t="s">
        <v>435</v>
      </c>
      <c r="D79" s="1065"/>
      <c r="E79" s="1065"/>
      <c r="F79" s="373"/>
      <c r="G79" s="373"/>
      <c r="H79" s="373"/>
      <c r="I79" s="373"/>
      <c r="J79" s="374">
        <v>9</v>
      </c>
      <c r="K79" s="373" t="s">
        <v>1046</v>
      </c>
      <c r="L79" s="374">
        <v>-2.81</v>
      </c>
      <c r="M79" s="373"/>
      <c r="N79" s="375"/>
      <c r="V79" s="361"/>
      <c r="W79" s="367"/>
      <c r="X79" s="367"/>
      <c r="AA79" s="335" t="s">
        <v>435</v>
      </c>
      <c r="AB79" s="384"/>
      <c r="AE79" s="367"/>
    </row>
    <row r="80" spans="1:31" s="332" customFormat="1" ht="12" x14ac:dyDescent="0.2">
      <c r="A80" s="372"/>
      <c r="B80" s="371" t="s">
        <v>437</v>
      </c>
      <c r="C80" s="1065" t="s">
        <v>438</v>
      </c>
      <c r="D80" s="1065"/>
      <c r="E80" s="1065"/>
      <c r="F80" s="373"/>
      <c r="G80" s="373"/>
      <c r="H80" s="373"/>
      <c r="I80" s="373"/>
      <c r="J80" s="374">
        <v>1.01</v>
      </c>
      <c r="K80" s="373" t="s">
        <v>1046</v>
      </c>
      <c r="L80" s="374">
        <v>-0.32</v>
      </c>
      <c r="M80" s="373"/>
      <c r="N80" s="375"/>
      <c r="V80" s="361"/>
      <c r="W80" s="367"/>
      <c r="X80" s="367"/>
      <c r="AA80" s="335" t="s">
        <v>438</v>
      </c>
      <c r="AB80" s="384"/>
      <c r="AE80" s="367"/>
    </row>
    <row r="81" spans="1:31" s="332" customFormat="1" ht="12" x14ac:dyDescent="0.2">
      <c r="A81" s="368"/>
      <c r="B81" s="381" t="s">
        <v>2278</v>
      </c>
      <c r="C81" s="1076" t="s">
        <v>5955</v>
      </c>
      <c r="D81" s="1076"/>
      <c r="E81" s="1076"/>
      <c r="F81" s="382" t="s">
        <v>644</v>
      </c>
      <c r="G81" s="382" t="s">
        <v>665</v>
      </c>
      <c r="H81" s="382" t="s">
        <v>434</v>
      </c>
      <c r="I81" s="382" t="s">
        <v>5969</v>
      </c>
      <c r="J81" s="371"/>
      <c r="K81" s="373"/>
      <c r="L81" s="374"/>
      <c r="M81" s="373"/>
      <c r="N81" s="383"/>
      <c r="V81" s="361"/>
      <c r="W81" s="367"/>
      <c r="X81" s="367"/>
      <c r="AB81" s="384" t="s">
        <v>5955</v>
      </c>
      <c r="AE81" s="367"/>
    </row>
    <row r="82" spans="1:31" s="332" customFormat="1" ht="12" x14ac:dyDescent="0.2">
      <c r="A82" s="372"/>
      <c r="B82" s="371"/>
      <c r="C82" s="1065" t="s">
        <v>443</v>
      </c>
      <c r="D82" s="1065"/>
      <c r="E82" s="1065"/>
      <c r="F82" s="373" t="s">
        <v>444</v>
      </c>
      <c r="G82" s="373" t="s">
        <v>3010</v>
      </c>
      <c r="H82" s="373" t="s">
        <v>1046</v>
      </c>
      <c r="I82" s="373" t="s">
        <v>5970</v>
      </c>
      <c r="J82" s="374"/>
      <c r="K82" s="373"/>
      <c r="L82" s="374"/>
      <c r="M82" s="373"/>
      <c r="N82" s="375"/>
      <c r="V82" s="361"/>
      <c r="W82" s="367"/>
      <c r="X82" s="367"/>
      <c r="AB82" s="384"/>
      <c r="AC82" s="335" t="s">
        <v>443</v>
      </c>
      <c r="AE82" s="367"/>
    </row>
    <row r="83" spans="1:31" s="332" customFormat="1" ht="12" x14ac:dyDescent="0.2">
      <c r="A83" s="372"/>
      <c r="B83" s="371"/>
      <c r="C83" s="1065" t="s">
        <v>447</v>
      </c>
      <c r="D83" s="1065"/>
      <c r="E83" s="1065"/>
      <c r="F83" s="373" t="s">
        <v>444</v>
      </c>
      <c r="G83" s="373" t="s">
        <v>2083</v>
      </c>
      <c r="H83" s="373" t="s">
        <v>1046</v>
      </c>
      <c r="I83" s="373" t="s">
        <v>5971</v>
      </c>
      <c r="J83" s="374"/>
      <c r="K83" s="373"/>
      <c r="L83" s="374"/>
      <c r="M83" s="373"/>
      <c r="N83" s="375"/>
      <c r="V83" s="361"/>
      <c r="W83" s="367"/>
      <c r="X83" s="367"/>
      <c r="AB83" s="384"/>
      <c r="AC83" s="335" t="s">
        <v>447</v>
      </c>
      <c r="AE83" s="367"/>
    </row>
    <row r="84" spans="1:31" s="332" customFormat="1" ht="12" x14ac:dyDescent="0.2">
      <c r="A84" s="372"/>
      <c r="B84" s="371"/>
      <c r="C84" s="1077" t="s">
        <v>450</v>
      </c>
      <c r="D84" s="1077"/>
      <c r="E84" s="1077"/>
      <c r="F84" s="376"/>
      <c r="G84" s="376"/>
      <c r="H84" s="376"/>
      <c r="I84" s="376"/>
      <c r="J84" s="377">
        <v>13.57</v>
      </c>
      <c r="K84" s="376"/>
      <c r="L84" s="377">
        <v>-4.24</v>
      </c>
      <c r="M84" s="376"/>
      <c r="N84" s="378"/>
      <c r="V84" s="361"/>
      <c r="W84" s="367"/>
      <c r="X84" s="367"/>
      <c r="AB84" s="384"/>
      <c r="AD84" s="335" t="s">
        <v>450</v>
      </c>
      <c r="AE84" s="367"/>
    </row>
    <row r="85" spans="1:31" s="332" customFormat="1" ht="12" x14ac:dyDescent="0.2">
      <c r="A85" s="372"/>
      <c r="B85" s="371"/>
      <c r="C85" s="1065" t="s">
        <v>451</v>
      </c>
      <c r="D85" s="1065"/>
      <c r="E85" s="1065"/>
      <c r="F85" s="373"/>
      <c r="G85" s="373"/>
      <c r="H85" s="373"/>
      <c r="I85" s="373"/>
      <c r="J85" s="374"/>
      <c r="K85" s="373"/>
      <c r="L85" s="374">
        <v>-1.75</v>
      </c>
      <c r="M85" s="373"/>
      <c r="N85" s="375"/>
      <c r="V85" s="361"/>
      <c r="W85" s="367"/>
      <c r="X85" s="367"/>
      <c r="AB85" s="384"/>
      <c r="AC85" s="335" t="s">
        <v>451</v>
      </c>
      <c r="AE85" s="367"/>
    </row>
    <row r="86" spans="1:31" s="332" customFormat="1" ht="22.5" x14ac:dyDescent="0.2">
      <c r="A86" s="372"/>
      <c r="B86" s="371" t="s">
        <v>5960</v>
      </c>
      <c r="C86" s="1065" t="s">
        <v>5961</v>
      </c>
      <c r="D86" s="1065"/>
      <c r="E86" s="1065"/>
      <c r="F86" s="373" t="s">
        <v>454</v>
      </c>
      <c r="G86" s="373" t="s">
        <v>1181</v>
      </c>
      <c r="H86" s="373"/>
      <c r="I86" s="373" t="s">
        <v>1181</v>
      </c>
      <c r="J86" s="374"/>
      <c r="K86" s="373"/>
      <c r="L86" s="374">
        <v>-1.98</v>
      </c>
      <c r="M86" s="373"/>
      <c r="N86" s="375"/>
      <c r="V86" s="361"/>
      <c r="W86" s="367"/>
      <c r="X86" s="367"/>
      <c r="AB86" s="384"/>
      <c r="AC86" s="335" t="s">
        <v>5961</v>
      </c>
      <c r="AE86" s="367"/>
    </row>
    <row r="87" spans="1:31" s="332" customFormat="1" ht="22.5" x14ac:dyDescent="0.2">
      <c r="A87" s="372"/>
      <c r="B87" s="371" t="s">
        <v>5962</v>
      </c>
      <c r="C87" s="1065" t="s">
        <v>5963</v>
      </c>
      <c r="D87" s="1065"/>
      <c r="E87" s="1065"/>
      <c r="F87" s="373" t="s">
        <v>454</v>
      </c>
      <c r="G87" s="373" t="s">
        <v>993</v>
      </c>
      <c r="H87" s="373"/>
      <c r="I87" s="373" t="s">
        <v>993</v>
      </c>
      <c r="J87" s="374"/>
      <c r="K87" s="373"/>
      <c r="L87" s="374">
        <v>-1.35</v>
      </c>
      <c r="M87" s="373"/>
      <c r="N87" s="375"/>
      <c r="V87" s="361"/>
      <c r="W87" s="367"/>
      <c r="X87" s="367"/>
      <c r="AB87" s="384"/>
      <c r="AC87" s="335" t="s">
        <v>5963</v>
      </c>
      <c r="AE87" s="367"/>
    </row>
    <row r="88" spans="1:31" s="332" customFormat="1" ht="12" x14ac:dyDescent="0.2">
      <c r="A88" s="379"/>
      <c r="B88" s="380"/>
      <c r="C88" s="1068" t="s">
        <v>459</v>
      </c>
      <c r="D88" s="1068"/>
      <c r="E88" s="1068"/>
      <c r="F88" s="364"/>
      <c r="G88" s="364"/>
      <c r="H88" s="364"/>
      <c r="I88" s="364"/>
      <c r="J88" s="365"/>
      <c r="K88" s="364"/>
      <c r="L88" s="365">
        <v>-7.57</v>
      </c>
      <c r="M88" s="376"/>
      <c r="N88" s="366"/>
      <c r="V88" s="361"/>
      <c r="W88" s="367"/>
      <c r="X88" s="367"/>
      <c r="AB88" s="384"/>
      <c r="AE88" s="367" t="s">
        <v>459</v>
      </c>
    </row>
    <row r="89" spans="1:31" s="332" customFormat="1" ht="22.5" x14ac:dyDescent="0.2">
      <c r="A89" s="362" t="s">
        <v>472</v>
      </c>
      <c r="B89" s="363" t="s">
        <v>4883</v>
      </c>
      <c r="C89" s="1068" t="s">
        <v>4884</v>
      </c>
      <c r="D89" s="1068"/>
      <c r="E89" s="1068"/>
      <c r="F89" s="364" t="s">
        <v>644</v>
      </c>
      <c r="G89" s="364"/>
      <c r="H89" s="364"/>
      <c r="I89" s="364" t="s">
        <v>2707</v>
      </c>
      <c r="J89" s="365">
        <v>108.4</v>
      </c>
      <c r="K89" s="364"/>
      <c r="L89" s="365">
        <v>195.12</v>
      </c>
      <c r="M89" s="364"/>
      <c r="N89" s="366"/>
      <c r="V89" s="361"/>
      <c r="W89" s="367"/>
      <c r="X89" s="367" t="s">
        <v>4884</v>
      </c>
      <c r="AB89" s="384"/>
      <c r="AE89" s="367"/>
    </row>
    <row r="90" spans="1:31" s="332" customFormat="1" ht="12" x14ac:dyDescent="0.2">
      <c r="A90" s="379"/>
      <c r="B90" s="380"/>
      <c r="C90" s="340" t="s">
        <v>462</v>
      </c>
      <c r="D90" s="385"/>
      <c r="E90" s="385"/>
      <c r="F90" s="386"/>
      <c r="G90" s="386"/>
      <c r="H90" s="386"/>
      <c r="I90" s="386"/>
      <c r="J90" s="387"/>
      <c r="K90" s="386"/>
      <c r="L90" s="387"/>
      <c r="M90" s="388"/>
      <c r="N90" s="389"/>
      <c r="V90" s="361"/>
      <c r="W90" s="367"/>
      <c r="X90" s="367"/>
      <c r="AB90" s="384"/>
      <c r="AE90" s="367"/>
    </row>
    <row r="91" spans="1:31" s="332" customFormat="1" ht="12" x14ac:dyDescent="0.2">
      <c r="A91" s="368"/>
      <c r="B91" s="369"/>
      <c r="C91" s="1065" t="s">
        <v>5972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X91" s="367"/>
      <c r="Y91" s="335" t="s">
        <v>5972</v>
      </c>
      <c r="AB91" s="384"/>
      <c r="AE91" s="367"/>
    </row>
    <row r="92" spans="1:31" s="332" customFormat="1" ht="12" x14ac:dyDescent="0.2">
      <c r="A92" s="362" t="s">
        <v>476</v>
      </c>
      <c r="B92" s="363" t="s">
        <v>5973</v>
      </c>
      <c r="C92" s="1068" t="s">
        <v>5974</v>
      </c>
      <c r="D92" s="1068"/>
      <c r="E92" s="1068"/>
      <c r="F92" s="364" t="s">
        <v>411</v>
      </c>
      <c r="G92" s="364"/>
      <c r="H92" s="364"/>
      <c r="I92" s="364" t="s">
        <v>911</v>
      </c>
      <c r="J92" s="365"/>
      <c r="K92" s="364"/>
      <c r="L92" s="365"/>
      <c r="M92" s="364"/>
      <c r="N92" s="366"/>
      <c r="V92" s="361"/>
      <c r="W92" s="367"/>
      <c r="X92" s="367" t="s">
        <v>5974</v>
      </c>
      <c r="AB92" s="384"/>
      <c r="AE92" s="367"/>
    </row>
    <row r="93" spans="1:31" s="332" customFormat="1" ht="12" x14ac:dyDescent="0.2">
      <c r="A93" s="368"/>
      <c r="B93" s="369"/>
      <c r="C93" s="1065" t="s">
        <v>5975</v>
      </c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72"/>
      <c r="V93" s="361"/>
      <c r="W93" s="367"/>
      <c r="X93" s="367"/>
      <c r="Y93" s="335" t="s">
        <v>5975</v>
      </c>
      <c r="AB93" s="384"/>
      <c r="AE93" s="367"/>
    </row>
    <row r="94" spans="1:31" s="332" customFormat="1" ht="33.75" x14ac:dyDescent="0.2">
      <c r="A94" s="370"/>
      <c r="B94" s="371" t="s">
        <v>430</v>
      </c>
      <c r="C94" s="1065" t="s">
        <v>431</v>
      </c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72"/>
      <c r="V94" s="361"/>
      <c r="W94" s="367"/>
      <c r="X94" s="367"/>
      <c r="Z94" s="335" t="s">
        <v>431</v>
      </c>
      <c r="AB94" s="384"/>
      <c r="AE94" s="367"/>
    </row>
    <row r="95" spans="1:31" s="332" customFormat="1" ht="12" x14ac:dyDescent="0.2">
      <c r="A95" s="372"/>
      <c r="B95" s="371" t="s">
        <v>434</v>
      </c>
      <c r="C95" s="1065" t="s">
        <v>435</v>
      </c>
      <c r="D95" s="1065"/>
      <c r="E95" s="1065"/>
      <c r="F95" s="373"/>
      <c r="G95" s="373"/>
      <c r="H95" s="373"/>
      <c r="I95" s="373"/>
      <c r="J95" s="374">
        <v>39.1</v>
      </c>
      <c r="K95" s="373" t="s">
        <v>436</v>
      </c>
      <c r="L95" s="374">
        <v>6.35</v>
      </c>
      <c r="M95" s="373"/>
      <c r="N95" s="375"/>
      <c r="V95" s="361"/>
      <c r="W95" s="367"/>
      <c r="X95" s="367"/>
      <c r="AA95" s="335" t="s">
        <v>435</v>
      </c>
      <c r="AB95" s="384"/>
      <c r="AE95" s="367"/>
    </row>
    <row r="96" spans="1:31" s="332" customFormat="1" ht="12" x14ac:dyDescent="0.2">
      <c r="A96" s="372"/>
      <c r="B96" s="371" t="s">
        <v>437</v>
      </c>
      <c r="C96" s="1065" t="s">
        <v>438</v>
      </c>
      <c r="D96" s="1065"/>
      <c r="E96" s="1065"/>
      <c r="F96" s="373"/>
      <c r="G96" s="373"/>
      <c r="H96" s="373"/>
      <c r="I96" s="373"/>
      <c r="J96" s="374">
        <v>7.15</v>
      </c>
      <c r="K96" s="373" t="s">
        <v>436</v>
      </c>
      <c r="L96" s="374">
        <v>1.1599999999999999</v>
      </c>
      <c r="M96" s="373"/>
      <c r="N96" s="375"/>
      <c r="V96" s="361"/>
      <c r="W96" s="367"/>
      <c r="X96" s="367"/>
      <c r="AA96" s="335" t="s">
        <v>438</v>
      </c>
      <c r="AB96" s="384"/>
      <c r="AE96" s="367"/>
    </row>
    <row r="97" spans="1:31" s="332" customFormat="1" ht="12" x14ac:dyDescent="0.2">
      <c r="A97" s="368"/>
      <c r="B97" s="381" t="s">
        <v>5976</v>
      </c>
      <c r="C97" s="1076" t="s">
        <v>4593</v>
      </c>
      <c r="D97" s="1076"/>
      <c r="E97" s="1076"/>
      <c r="F97" s="382" t="s">
        <v>411</v>
      </c>
      <c r="G97" s="382" t="s">
        <v>2647</v>
      </c>
      <c r="H97" s="382"/>
      <c r="I97" s="382" t="s">
        <v>5977</v>
      </c>
      <c r="J97" s="371"/>
      <c r="K97" s="373"/>
      <c r="L97" s="374"/>
      <c r="M97" s="373"/>
      <c r="N97" s="383"/>
      <c r="V97" s="361"/>
      <c r="W97" s="367"/>
      <c r="X97" s="367"/>
      <c r="AB97" s="384" t="s">
        <v>4593</v>
      </c>
      <c r="AE97" s="367"/>
    </row>
    <row r="98" spans="1:31" s="332" customFormat="1" ht="12" x14ac:dyDescent="0.2">
      <c r="A98" s="372"/>
      <c r="B98" s="371"/>
      <c r="C98" s="1065" t="s">
        <v>447</v>
      </c>
      <c r="D98" s="1065"/>
      <c r="E98" s="1065"/>
      <c r="F98" s="373" t="s">
        <v>444</v>
      </c>
      <c r="G98" s="373" t="s">
        <v>1321</v>
      </c>
      <c r="H98" s="373" t="s">
        <v>436</v>
      </c>
      <c r="I98" s="373" t="s">
        <v>5978</v>
      </c>
      <c r="J98" s="374"/>
      <c r="K98" s="373"/>
      <c r="L98" s="374"/>
      <c r="M98" s="373"/>
      <c r="N98" s="375"/>
      <c r="V98" s="361"/>
      <c r="W98" s="367"/>
      <c r="X98" s="367"/>
      <c r="AB98" s="384"/>
      <c r="AC98" s="335" t="s">
        <v>447</v>
      </c>
      <c r="AE98" s="367"/>
    </row>
    <row r="99" spans="1:31" s="332" customFormat="1" ht="12" x14ac:dyDescent="0.2">
      <c r="A99" s="372"/>
      <c r="B99" s="371"/>
      <c r="C99" s="1077" t="s">
        <v>450</v>
      </c>
      <c r="D99" s="1077"/>
      <c r="E99" s="1077"/>
      <c r="F99" s="376"/>
      <c r="G99" s="376"/>
      <c r="H99" s="376"/>
      <c r="I99" s="376"/>
      <c r="J99" s="377">
        <v>39.1</v>
      </c>
      <c r="K99" s="376"/>
      <c r="L99" s="377">
        <v>6.35</v>
      </c>
      <c r="M99" s="376"/>
      <c r="N99" s="378"/>
      <c r="V99" s="361"/>
      <c r="W99" s="367"/>
      <c r="X99" s="367"/>
      <c r="AB99" s="384"/>
      <c r="AD99" s="335" t="s">
        <v>450</v>
      </c>
      <c r="AE99" s="367"/>
    </row>
    <row r="100" spans="1:31" s="332" customFormat="1" ht="12" x14ac:dyDescent="0.2">
      <c r="A100" s="372"/>
      <c r="B100" s="371"/>
      <c r="C100" s="1065" t="s">
        <v>451</v>
      </c>
      <c r="D100" s="1065"/>
      <c r="E100" s="1065"/>
      <c r="F100" s="373"/>
      <c r="G100" s="373"/>
      <c r="H100" s="373"/>
      <c r="I100" s="373"/>
      <c r="J100" s="374"/>
      <c r="K100" s="373"/>
      <c r="L100" s="374">
        <v>1.1599999999999999</v>
      </c>
      <c r="M100" s="373"/>
      <c r="N100" s="375"/>
      <c r="V100" s="361"/>
      <c r="W100" s="367"/>
      <c r="X100" s="367"/>
      <c r="AB100" s="384"/>
      <c r="AC100" s="335" t="s">
        <v>451</v>
      </c>
      <c r="AE100" s="367"/>
    </row>
    <row r="101" spans="1:31" s="332" customFormat="1" ht="45" x14ac:dyDescent="0.2">
      <c r="A101" s="372"/>
      <c r="B101" s="371" t="s">
        <v>2284</v>
      </c>
      <c r="C101" s="1065" t="s">
        <v>2285</v>
      </c>
      <c r="D101" s="1065"/>
      <c r="E101" s="1065"/>
      <c r="F101" s="373" t="s">
        <v>454</v>
      </c>
      <c r="G101" s="373" t="s">
        <v>1869</v>
      </c>
      <c r="H101" s="373"/>
      <c r="I101" s="373" t="s">
        <v>1869</v>
      </c>
      <c r="J101" s="374"/>
      <c r="K101" s="373"/>
      <c r="L101" s="374">
        <v>1.71</v>
      </c>
      <c r="M101" s="373"/>
      <c r="N101" s="375"/>
      <c r="V101" s="361"/>
      <c r="W101" s="367"/>
      <c r="X101" s="367"/>
      <c r="AB101" s="384"/>
      <c r="AC101" s="335" t="s">
        <v>2285</v>
      </c>
      <c r="AE101" s="367"/>
    </row>
    <row r="102" spans="1:31" s="332" customFormat="1" ht="22.5" x14ac:dyDescent="0.2">
      <c r="A102" s="372"/>
      <c r="B102" s="371" t="s">
        <v>2286</v>
      </c>
      <c r="C102" s="1065" t="s">
        <v>2287</v>
      </c>
      <c r="D102" s="1065"/>
      <c r="E102" s="1065"/>
      <c r="F102" s="373" t="s">
        <v>454</v>
      </c>
      <c r="G102" s="373" t="s">
        <v>1099</v>
      </c>
      <c r="H102" s="373"/>
      <c r="I102" s="373" t="s">
        <v>1099</v>
      </c>
      <c r="J102" s="374"/>
      <c r="K102" s="373"/>
      <c r="L102" s="374">
        <v>1.1000000000000001</v>
      </c>
      <c r="M102" s="373"/>
      <c r="N102" s="375"/>
      <c r="V102" s="361"/>
      <c r="W102" s="367"/>
      <c r="X102" s="367"/>
      <c r="AB102" s="384"/>
      <c r="AC102" s="335" t="s">
        <v>2287</v>
      </c>
      <c r="AE102" s="367"/>
    </row>
    <row r="103" spans="1:31" s="332" customFormat="1" ht="12" x14ac:dyDescent="0.2">
      <c r="A103" s="379"/>
      <c r="B103" s="380"/>
      <c r="C103" s="1068" t="s">
        <v>459</v>
      </c>
      <c r="D103" s="1068"/>
      <c r="E103" s="1068"/>
      <c r="F103" s="364"/>
      <c r="G103" s="364"/>
      <c r="H103" s="364"/>
      <c r="I103" s="364"/>
      <c r="J103" s="365"/>
      <c r="K103" s="364"/>
      <c r="L103" s="365">
        <v>9.16</v>
      </c>
      <c r="M103" s="376"/>
      <c r="N103" s="366"/>
      <c r="V103" s="361"/>
      <c r="W103" s="367"/>
      <c r="X103" s="367"/>
      <c r="AB103" s="384"/>
      <c r="AE103" s="367" t="s">
        <v>459</v>
      </c>
    </row>
    <row r="104" spans="1:31" s="332" customFormat="1" ht="12" x14ac:dyDescent="0.2">
      <c r="A104" s="362" t="s">
        <v>481</v>
      </c>
      <c r="B104" s="363" t="s">
        <v>5979</v>
      </c>
      <c r="C104" s="1068" t="s">
        <v>5980</v>
      </c>
      <c r="D104" s="1068"/>
      <c r="E104" s="1068"/>
      <c r="F104" s="364" t="s">
        <v>411</v>
      </c>
      <c r="G104" s="364"/>
      <c r="H104" s="364"/>
      <c r="I104" s="364" t="s">
        <v>5977</v>
      </c>
      <c r="J104" s="365">
        <v>1554.2</v>
      </c>
      <c r="K104" s="364"/>
      <c r="L104" s="365">
        <v>208.11</v>
      </c>
      <c r="M104" s="364"/>
      <c r="N104" s="366"/>
      <c r="V104" s="361"/>
      <c r="W104" s="367"/>
      <c r="X104" s="367" t="s">
        <v>5980</v>
      </c>
      <c r="AB104" s="384"/>
      <c r="AE104" s="367"/>
    </row>
    <row r="105" spans="1:31" s="332" customFormat="1" ht="12" x14ac:dyDescent="0.2">
      <c r="A105" s="379"/>
      <c r="B105" s="380"/>
      <c r="C105" s="340" t="s">
        <v>462</v>
      </c>
      <c r="D105" s="385"/>
      <c r="E105" s="385"/>
      <c r="F105" s="386"/>
      <c r="G105" s="386"/>
      <c r="H105" s="386"/>
      <c r="I105" s="386"/>
      <c r="J105" s="387"/>
      <c r="K105" s="386"/>
      <c r="L105" s="387"/>
      <c r="M105" s="388"/>
      <c r="N105" s="389"/>
      <c r="V105" s="361"/>
      <c r="W105" s="367"/>
      <c r="X105" s="367"/>
      <c r="AB105" s="384"/>
      <c r="AE105" s="367"/>
    </row>
    <row r="106" spans="1:31" s="332" customFormat="1" ht="56.25" x14ac:dyDescent="0.2">
      <c r="A106" s="362" t="s">
        <v>496</v>
      </c>
      <c r="B106" s="363" t="s">
        <v>5981</v>
      </c>
      <c r="C106" s="1068" t="s">
        <v>5982</v>
      </c>
      <c r="D106" s="1068"/>
      <c r="E106" s="1068"/>
      <c r="F106" s="364" t="s">
        <v>532</v>
      </c>
      <c r="G106" s="364"/>
      <c r="H106" s="364"/>
      <c r="I106" s="364" t="s">
        <v>436</v>
      </c>
      <c r="J106" s="365"/>
      <c r="K106" s="364"/>
      <c r="L106" s="365"/>
      <c r="M106" s="364"/>
      <c r="N106" s="366"/>
      <c r="V106" s="361"/>
      <c r="W106" s="367"/>
      <c r="X106" s="367" t="s">
        <v>5982</v>
      </c>
      <c r="AB106" s="384"/>
      <c r="AE106" s="367"/>
    </row>
    <row r="107" spans="1:31" s="332" customFormat="1" ht="12" x14ac:dyDescent="0.2">
      <c r="A107" s="368"/>
      <c r="B107" s="369"/>
      <c r="C107" s="1065" t="s">
        <v>5983</v>
      </c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72"/>
      <c r="V107" s="361"/>
      <c r="W107" s="367"/>
      <c r="X107" s="367"/>
      <c r="Y107" s="335" t="s">
        <v>5983</v>
      </c>
      <c r="AB107" s="384"/>
      <c r="AE107" s="367"/>
    </row>
    <row r="108" spans="1:31" s="332" customFormat="1" ht="33.75" x14ac:dyDescent="0.2">
      <c r="A108" s="370"/>
      <c r="B108" s="371" t="s">
        <v>430</v>
      </c>
      <c r="C108" s="1065" t="s">
        <v>431</v>
      </c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72"/>
      <c r="V108" s="361"/>
      <c r="W108" s="367"/>
      <c r="X108" s="367"/>
      <c r="Z108" s="335" t="s">
        <v>431</v>
      </c>
      <c r="AB108" s="384"/>
      <c r="AE108" s="367"/>
    </row>
    <row r="109" spans="1:31" s="332" customFormat="1" ht="12" x14ac:dyDescent="0.2">
      <c r="A109" s="372"/>
      <c r="B109" s="371" t="s">
        <v>423</v>
      </c>
      <c r="C109" s="1065" t="s">
        <v>432</v>
      </c>
      <c r="D109" s="1065"/>
      <c r="E109" s="1065"/>
      <c r="F109" s="373"/>
      <c r="G109" s="373"/>
      <c r="H109" s="373"/>
      <c r="I109" s="373"/>
      <c r="J109" s="374">
        <v>133.78</v>
      </c>
      <c r="K109" s="373" t="s">
        <v>436</v>
      </c>
      <c r="L109" s="374">
        <v>209.03</v>
      </c>
      <c r="M109" s="373"/>
      <c r="N109" s="375"/>
      <c r="V109" s="361"/>
      <c r="W109" s="367"/>
      <c r="X109" s="367"/>
      <c r="AA109" s="335" t="s">
        <v>432</v>
      </c>
      <c r="AB109" s="384"/>
      <c r="AE109" s="367"/>
    </row>
    <row r="110" spans="1:31" s="332" customFormat="1" ht="12" x14ac:dyDescent="0.2">
      <c r="A110" s="372"/>
      <c r="B110" s="371" t="s">
        <v>434</v>
      </c>
      <c r="C110" s="1065" t="s">
        <v>435</v>
      </c>
      <c r="D110" s="1065"/>
      <c r="E110" s="1065"/>
      <c r="F110" s="373"/>
      <c r="G110" s="373"/>
      <c r="H110" s="373"/>
      <c r="I110" s="373"/>
      <c r="J110" s="374">
        <v>57.32</v>
      </c>
      <c r="K110" s="373" t="s">
        <v>436</v>
      </c>
      <c r="L110" s="374">
        <v>89.56</v>
      </c>
      <c r="M110" s="373"/>
      <c r="N110" s="375"/>
      <c r="V110" s="361"/>
      <c r="W110" s="367"/>
      <c r="X110" s="367"/>
      <c r="AA110" s="335" t="s">
        <v>435</v>
      </c>
      <c r="AB110" s="384"/>
      <c r="AE110" s="367"/>
    </row>
    <row r="111" spans="1:31" s="332" customFormat="1" ht="12" x14ac:dyDescent="0.2">
      <c r="A111" s="372"/>
      <c r="B111" s="371" t="s">
        <v>437</v>
      </c>
      <c r="C111" s="1065" t="s">
        <v>438</v>
      </c>
      <c r="D111" s="1065"/>
      <c r="E111" s="1065"/>
      <c r="F111" s="373"/>
      <c r="G111" s="373"/>
      <c r="H111" s="373"/>
      <c r="I111" s="373"/>
      <c r="J111" s="374">
        <v>0.8</v>
      </c>
      <c r="K111" s="373" t="s">
        <v>436</v>
      </c>
      <c r="L111" s="374">
        <v>1.25</v>
      </c>
      <c r="M111" s="373"/>
      <c r="N111" s="375"/>
      <c r="V111" s="361"/>
      <c r="W111" s="367"/>
      <c r="X111" s="367"/>
      <c r="AA111" s="335" t="s">
        <v>438</v>
      </c>
      <c r="AB111" s="384"/>
      <c r="AE111" s="367"/>
    </row>
    <row r="112" spans="1:31" s="332" customFormat="1" ht="12" x14ac:dyDescent="0.2">
      <c r="A112" s="372"/>
      <c r="B112" s="371" t="s">
        <v>439</v>
      </c>
      <c r="C112" s="1065" t="s">
        <v>440</v>
      </c>
      <c r="D112" s="1065"/>
      <c r="E112" s="1065"/>
      <c r="F112" s="373"/>
      <c r="G112" s="373"/>
      <c r="H112" s="373"/>
      <c r="I112" s="373"/>
      <c r="J112" s="374">
        <v>131.4</v>
      </c>
      <c r="K112" s="373"/>
      <c r="L112" s="374">
        <v>164.25</v>
      </c>
      <c r="M112" s="373"/>
      <c r="N112" s="375"/>
      <c r="V112" s="361"/>
      <c r="W112" s="367"/>
      <c r="X112" s="367"/>
      <c r="AA112" s="335" t="s">
        <v>440</v>
      </c>
      <c r="AB112" s="384"/>
      <c r="AE112" s="367"/>
    </row>
    <row r="113" spans="1:31" s="332" customFormat="1" ht="12" x14ac:dyDescent="0.2">
      <c r="A113" s="368"/>
      <c r="B113" s="381" t="s">
        <v>5984</v>
      </c>
      <c r="C113" s="1076" t="s">
        <v>4898</v>
      </c>
      <c r="D113" s="1076"/>
      <c r="E113" s="1076"/>
      <c r="F113" s="382" t="s">
        <v>411</v>
      </c>
      <c r="G113" s="382" t="s">
        <v>5985</v>
      </c>
      <c r="H113" s="382"/>
      <c r="I113" s="382" t="s">
        <v>5986</v>
      </c>
      <c r="J113" s="371"/>
      <c r="K113" s="373"/>
      <c r="L113" s="374"/>
      <c r="M113" s="373"/>
      <c r="N113" s="383"/>
      <c r="V113" s="361"/>
      <c r="W113" s="367"/>
      <c r="X113" s="367"/>
      <c r="AB113" s="384" t="s">
        <v>4898</v>
      </c>
      <c r="AE113" s="367"/>
    </row>
    <row r="114" spans="1:31" s="332" customFormat="1" ht="12" x14ac:dyDescent="0.2">
      <c r="A114" s="372"/>
      <c r="B114" s="371"/>
      <c r="C114" s="1065" t="s">
        <v>443</v>
      </c>
      <c r="D114" s="1065"/>
      <c r="E114" s="1065"/>
      <c r="F114" s="373" t="s">
        <v>444</v>
      </c>
      <c r="G114" s="373" t="s">
        <v>1472</v>
      </c>
      <c r="H114" s="373" t="s">
        <v>436</v>
      </c>
      <c r="I114" s="373" t="s">
        <v>5987</v>
      </c>
      <c r="J114" s="374"/>
      <c r="K114" s="373"/>
      <c r="L114" s="374"/>
      <c r="M114" s="373"/>
      <c r="N114" s="375"/>
      <c r="V114" s="361"/>
      <c r="W114" s="367"/>
      <c r="X114" s="367"/>
      <c r="AB114" s="384"/>
      <c r="AC114" s="335" t="s">
        <v>443</v>
      </c>
      <c r="AE114" s="367"/>
    </row>
    <row r="115" spans="1:31" s="332" customFormat="1" ht="12" x14ac:dyDescent="0.2">
      <c r="A115" s="372"/>
      <c r="B115" s="371"/>
      <c r="C115" s="1065" t="s">
        <v>447</v>
      </c>
      <c r="D115" s="1065"/>
      <c r="E115" s="1065"/>
      <c r="F115" s="373" t="s">
        <v>444</v>
      </c>
      <c r="G115" s="373" t="s">
        <v>2553</v>
      </c>
      <c r="H115" s="373" t="s">
        <v>436</v>
      </c>
      <c r="I115" s="373" t="s">
        <v>5988</v>
      </c>
      <c r="J115" s="374"/>
      <c r="K115" s="373"/>
      <c r="L115" s="374"/>
      <c r="M115" s="373"/>
      <c r="N115" s="375"/>
      <c r="V115" s="361"/>
      <c r="W115" s="367"/>
      <c r="X115" s="367"/>
      <c r="AB115" s="384"/>
      <c r="AC115" s="335" t="s">
        <v>447</v>
      </c>
      <c r="AE115" s="367"/>
    </row>
    <row r="116" spans="1:31" s="332" customFormat="1" ht="12" x14ac:dyDescent="0.2">
      <c r="A116" s="372"/>
      <c r="B116" s="371"/>
      <c r="C116" s="1077" t="s">
        <v>450</v>
      </c>
      <c r="D116" s="1077"/>
      <c r="E116" s="1077"/>
      <c r="F116" s="376"/>
      <c r="G116" s="376"/>
      <c r="H116" s="376"/>
      <c r="I116" s="376"/>
      <c r="J116" s="377">
        <v>322.5</v>
      </c>
      <c r="K116" s="376"/>
      <c r="L116" s="377">
        <v>462.84</v>
      </c>
      <c r="M116" s="376"/>
      <c r="N116" s="378"/>
      <c r="V116" s="361"/>
      <c r="W116" s="367"/>
      <c r="X116" s="367"/>
      <c r="AB116" s="384"/>
      <c r="AD116" s="335" t="s">
        <v>450</v>
      </c>
      <c r="AE116" s="367"/>
    </row>
    <row r="117" spans="1:31" s="332" customFormat="1" ht="12" x14ac:dyDescent="0.2">
      <c r="A117" s="372"/>
      <c r="B117" s="371"/>
      <c r="C117" s="1065" t="s">
        <v>451</v>
      </c>
      <c r="D117" s="1065"/>
      <c r="E117" s="1065"/>
      <c r="F117" s="373"/>
      <c r="G117" s="373"/>
      <c r="H117" s="373"/>
      <c r="I117" s="373"/>
      <c r="J117" s="374"/>
      <c r="K117" s="373"/>
      <c r="L117" s="374">
        <v>210.28</v>
      </c>
      <c r="M117" s="373"/>
      <c r="N117" s="375"/>
      <c r="V117" s="361"/>
      <c r="W117" s="367"/>
      <c r="X117" s="367"/>
      <c r="AB117" s="384"/>
      <c r="AC117" s="335" t="s">
        <v>451</v>
      </c>
      <c r="AE117" s="367"/>
    </row>
    <row r="118" spans="1:31" s="332" customFormat="1" ht="22.5" x14ac:dyDescent="0.2">
      <c r="A118" s="372"/>
      <c r="B118" s="371" t="s">
        <v>5960</v>
      </c>
      <c r="C118" s="1065" t="s">
        <v>5961</v>
      </c>
      <c r="D118" s="1065"/>
      <c r="E118" s="1065"/>
      <c r="F118" s="373" t="s">
        <v>454</v>
      </c>
      <c r="G118" s="373" t="s">
        <v>1181</v>
      </c>
      <c r="H118" s="373"/>
      <c r="I118" s="373" t="s">
        <v>1181</v>
      </c>
      <c r="J118" s="374"/>
      <c r="K118" s="373"/>
      <c r="L118" s="374">
        <v>237.62</v>
      </c>
      <c r="M118" s="373"/>
      <c r="N118" s="375"/>
      <c r="V118" s="361"/>
      <c r="W118" s="367"/>
      <c r="X118" s="367"/>
      <c r="AB118" s="384"/>
      <c r="AC118" s="335" t="s">
        <v>5961</v>
      </c>
      <c r="AE118" s="367"/>
    </row>
    <row r="119" spans="1:31" s="332" customFormat="1" ht="22.5" x14ac:dyDescent="0.2">
      <c r="A119" s="372"/>
      <c r="B119" s="371" t="s">
        <v>5962</v>
      </c>
      <c r="C119" s="1065" t="s">
        <v>5963</v>
      </c>
      <c r="D119" s="1065"/>
      <c r="E119" s="1065"/>
      <c r="F119" s="373" t="s">
        <v>454</v>
      </c>
      <c r="G119" s="373" t="s">
        <v>993</v>
      </c>
      <c r="H119" s="373"/>
      <c r="I119" s="373" t="s">
        <v>993</v>
      </c>
      <c r="J119" s="374"/>
      <c r="K119" s="373"/>
      <c r="L119" s="374">
        <v>161.91999999999999</v>
      </c>
      <c r="M119" s="373"/>
      <c r="N119" s="375"/>
      <c r="V119" s="361"/>
      <c r="W119" s="367"/>
      <c r="X119" s="367"/>
      <c r="AB119" s="384"/>
      <c r="AC119" s="335" t="s">
        <v>5963</v>
      </c>
      <c r="AE119" s="367"/>
    </row>
    <row r="120" spans="1:31" s="332" customFormat="1" ht="12" x14ac:dyDescent="0.2">
      <c r="A120" s="379"/>
      <c r="B120" s="380"/>
      <c r="C120" s="1068" t="s">
        <v>459</v>
      </c>
      <c r="D120" s="1068"/>
      <c r="E120" s="1068"/>
      <c r="F120" s="364"/>
      <c r="G120" s="364"/>
      <c r="H120" s="364"/>
      <c r="I120" s="364"/>
      <c r="J120" s="365"/>
      <c r="K120" s="364"/>
      <c r="L120" s="365">
        <v>862.38</v>
      </c>
      <c r="M120" s="376"/>
      <c r="N120" s="366"/>
      <c r="V120" s="361"/>
      <c r="W120" s="367"/>
      <c r="X120" s="367"/>
      <c r="AB120" s="384"/>
      <c r="AE120" s="367" t="s">
        <v>459</v>
      </c>
    </row>
    <row r="121" spans="1:31" s="332" customFormat="1" ht="33.75" x14ac:dyDescent="0.2">
      <c r="A121" s="362" t="s">
        <v>499</v>
      </c>
      <c r="B121" s="363" t="s">
        <v>5989</v>
      </c>
      <c r="C121" s="1068" t="s">
        <v>5990</v>
      </c>
      <c r="D121" s="1068"/>
      <c r="E121" s="1068"/>
      <c r="F121" s="364" t="s">
        <v>532</v>
      </c>
      <c r="G121" s="364"/>
      <c r="H121" s="364"/>
      <c r="I121" s="364" t="s">
        <v>436</v>
      </c>
      <c r="J121" s="365"/>
      <c r="K121" s="364"/>
      <c r="L121" s="365"/>
      <c r="M121" s="364"/>
      <c r="N121" s="366"/>
      <c r="V121" s="361"/>
      <c r="W121" s="367"/>
      <c r="X121" s="367" t="s">
        <v>5990</v>
      </c>
      <c r="AB121" s="384"/>
      <c r="AE121" s="367"/>
    </row>
    <row r="122" spans="1:31" s="332" customFormat="1" ht="12" x14ac:dyDescent="0.2">
      <c r="A122" s="368"/>
      <c r="B122" s="369"/>
      <c r="C122" s="1065" t="s">
        <v>5983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X122" s="367"/>
      <c r="Y122" s="335" t="s">
        <v>5983</v>
      </c>
      <c r="AB122" s="384"/>
      <c r="AE122" s="367"/>
    </row>
    <row r="123" spans="1:31" s="332" customFormat="1" ht="12" x14ac:dyDescent="0.2">
      <c r="A123" s="370"/>
      <c r="B123" s="371"/>
      <c r="C123" s="1065" t="s">
        <v>5991</v>
      </c>
      <c r="D123" s="1065"/>
      <c r="E123" s="1065"/>
      <c r="F123" s="1065"/>
      <c r="G123" s="1065"/>
      <c r="H123" s="1065"/>
      <c r="I123" s="1065"/>
      <c r="J123" s="1065"/>
      <c r="K123" s="1065"/>
      <c r="L123" s="1065"/>
      <c r="M123" s="1065"/>
      <c r="N123" s="1072"/>
      <c r="V123" s="361"/>
      <c r="W123" s="367"/>
      <c r="X123" s="367"/>
      <c r="Z123" s="335" t="s">
        <v>5991</v>
      </c>
      <c r="AB123" s="384"/>
      <c r="AE123" s="367"/>
    </row>
    <row r="124" spans="1:31" s="332" customFormat="1" ht="33.75" x14ac:dyDescent="0.2">
      <c r="A124" s="370"/>
      <c r="B124" s="371" t="s">
        <v>430</v>
      </c>
      <c r="C124" s="1065" t="s">
        <v>431</v>
      </c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72"/>
      <c r="V124" s="361"/>
      <c r="W124" s="367"/>
      <c r="X124" s="367"/>
      <c r="Z124" s="335" t="s">
        <v>431</v>
      </c>
      <c r="AB124" s="384"/>
      <c r="AE124" s="367"/>
    </row>
    <row r="125" spans="1:31" s="332" customFormat="1" ht="12" x14ac:dyDescent="0.2">
      <c r="A125" s="372"/>
      <c r="B125" s="371" t="s">
        <v>423</v>
      </c>
      <c r="C125" s="1065" t="s">
        <v>432</v>
      </c>
      <c r="D125" s="1065"/>
      <c r="E125" s="1065"/>
      <c r="F125" s="373"/>
      <c r="G125" s="373"/>
      <c r="H125" s="373"/>
      <c r="I125" s="373"/>
      <c r="J125" s="374">
        <v>21.55</v>
      </c>
      <c r="K125" s="373" t="s">
        <v>472</v>
      </c>
      <c r="L125" s="374">
        <v>134.69</v>
      </c>
      <c r="M125" s="373"/>
      <c r="N125" s="375"/>
      <c r="V125" s="361"/>
      <c r="W125" s="367"/>
      <c r="X125" s="367"/>
      <c r="AA125" s="335" t="s">
        <v>432</v>
      </c>
      <c r="AB125" s="384"/>
      <c r="AE125" s="367"/>
    </row>
    <row r="126" spans="1:31" s="332" customFormat="1" ht="12" x14ac:dyDescent="0.2">
      <c r="A126" s="372"/>
      <c r="B126" s="371" t="s">
        <v>434</v>
      </c>
      <c r="C126" s="1065" t="s">
        <v>435</v>
      </c>
      <c r="D126" s="1065"/>
      <c r="E126" s="1065"/>
      <c r="F126" s="373"/>
      <c r="G126" s="373"/>
      <c r="H126" s="373"/>
      <c r="I126" s="373"/>
      <c r="J126" s="374">
        <v>8.4</v>
      </c>
      <c r="K126" s="373" t="s">
        <v>472</v>
      </c>
      <c r="L126" s="374">
        <v>52.5</v>
      </c>
      <c r="M126" s="373"/>
      <c r="N126" s="375"/>
      <c r="V126" s="361"/>
      <c r="W126" s="367"/>
      <c r="X126" s="367"/>
      <c r="AA126" s="335" t="s">
        <v>435</v>
      </c>
      <c r="AB126" s="384"/>
      <c r="AE126" s="367"/>
    </row>
    <row r="127" spans="1:31" s="332" customFormat="1" ht="12" x14ac:dyDescent="0.2">
      <c r="A127" s="368"/>
      <c r="B127" s="381" t="s">
        <v>5984</v>
      </c>
      <c r="C127" s="1076" t="s">
        <v>4898</v>
      </c>
      <c r="D127" s="1076"/>
      <c r="E127" s="1076"/>
      <c r="F127" s="382" t="s">
        <v>411</v>
      </c>
      <c r="G127" s="382" t="s">
        <v>3260</v>
      </c>
      <c r="H127" s="382" t="s">
        <v>439</v>
      </c>
      <c r="I127" s="382" t="s">
        <v>5992</v>
      </c>
      <c r="J127" s="371"/>
      <c r="K127" s="373"/>
      <c r="L127" s="374"/>
      <c r="M127" s="373"/>
      <c r="N127" s="383"/>
      <c r="V127" s="361"/>
      <c r="W127" s="367"/>
      <c r="X127" s="367"/>
      <c r="AB127" s="384" t="s">
        <v>4898</v>
      </c>
      <c r="AE127" s="367"/>
    </row>
    <row r="128" spans="1:31" s="332" customFormat="1" ht="12" x14ac:dyDescent="0.2">
      <c r="A128" s="372"/>
      <c r="B128" s="371"/>
      <c r="C128" s="1065" t="s">
        <v>443</v>
      </c>
      <c r="D128" s="1065"/>
      <c r="E128" s="1065"/>
      <c r="F128" s="373" t="s">
        <v>444</v>
      </c>
      <c r="G128" s="373" t="s">
        <v>2330</v>
      </c>
      <c r="H128" s="373" t="s">
        <v>472</v>
      </c>
      <c r="I128" s="373" t="s">
        <v>5993</v>
      </c>
      <c r="J128" s="374"/>
      <c r="K128" s="373"/>
      <c r="L128" s="374"/>
      <c r="M128" s="373"/>
      <c r="N128" s="375"/>
      <c r="V128" s="361"/>
      <c r="W128" s="367"/>
      <c r="X128" s="367"/>
      <c r="AB128" s="384"/>
      <c r="AC128" s="335" t="s">
        <v>443</v>
      </c>
      <c r="AE128" s="367"/>
    </row>
    <row r="129" spans="1:31" s="332" customFormat="1" ht="12" x14ac:dyDescent="0.2">
      <c r="A129" s="372"/>
      <c r="B129" s="371"/>
      <c r="C129" s="1077" t="s">
        <v>450</v>
      </c>
      <c r="D129" s="1077"/>
      <c r="E129" s="1077"/>
      <c r="F129" s="376"/>
      <c r="G129" s="376"/>
      <c r="H129" s="376"/>
      <c r="I129" s="376"/>
      <c r="J129" s="377">
        <v>29.95</v>
      </c>
      <c r="K129" s="376"/>
      <c r="L129" s="377">
        <v>187.19</v>
      </c>
      <c r="M129" s="376"/>
      <c r="N129" s="378"/>
      <c r="V129" s="361"/>
      <c r="W129" s="367"/>
      <c r="X129" s="367"/>
      <c r="AB129" s="384"/>
      <c r="AD129" s="335" t="s">
        <v>450</v>
      </c>
      <c r="AE129" s="367"/>
    </row>
    <row r="130" spans="1:31" s="332" customFormat="1" ht="12" x14ac:dyDescent="0.2">
      <c r="A130" s="372"/>
      <c r="B130" s="371"/>
      <c r="C130" s="1065" t="s">
        <v>451</v>
      </c>
      <c r="D130" s="1065"/>
      <c r="E130" s="1065"/>
      <c r="F130" s="373"/>
      <c r="G130" s="373"/>
      <c r="H130" s="373"/>
      <c r="I130" s="373"/>
      <c r="J130" s="374"/>
      <c r="K130" s="373"/>
      <c r="L130" s="374">
        <v>134.69</v>
      </c>
      <c r="M130" s="373"/>
      <c r="N130" s="375"/>
      <c r="V130" s="361"/>
      <c r="W130" s="367"/>
      <c r="X130" s="367"/>
      <c r="AB130" s="384"/>
      <c r="AC130" s="335" t="s">
        <v>451</v>
      </c>
      <c r="AE130" s="367"/>
    </row>
    <row r="131" spans="1:31" s="332" customFormat="1" ht="22.5" x14ac:dyDescent="0.2">
      <c r="A131" s="372"/>
      <c r="B131" s="371" t="s">
        <v>5960</v>
      </c>
      <c r="C131" s="1065" t="s">
        <v>5961</v>
      </c>
      <c r="D131" s="1065"/>
      <c r="E131" s="1065"/>
      <c r="F131" s="373" t="s">
        <v>454</v>
      </c>
      <c r="G131" s="373" t="s">
        <v>1181</v>
      </c>
      <c r="H131" s="373"/>
      <c r="I131" s="373" t="s">
        <v>1181</v>
      </c>
      <c r="J131" s="374"/>
      <c r="K131" s="373"/>
      <c r="L131" s="374">
        <v>152.19999999999999</v>
      </c>
      <c r="M131" s="373"/>
      <c r="N131" s="375"/>
      <c r="V131" s="361"/>
      <c r="W131" s="367"/>
      <c r="X131" s="367"/>
      <c r="AB131" s="384"/>
      <c r="AC131" s="335" t="s">
        <v>5961</v>
      </c>
      <c r="AE131" s="367"/>
    </row>
    <row r="132" spans="1:31" s="332" customFormat="1" ht="22.5" x14ac:dyDescent="0.2">
      <c r="A132" s="372"/>
      <c r="B132" s="371" t="s">
        <v>5962</v>
      </c>
      <c r="C132" s="1065" t="s">
        <v>5963</v>
      </c>
      <c r="D132" s="1065"/>
      <c r="E132" s="1065"/>
      <c r="F132" s="373" t="s">
        <v>454</v>
      </c>
      <c r="G132" s="373" t="s">
        <v>993</v>
      </c>
      <c r="H132" s="373"/>
      <c r="I132" s="373" t="s">
        <v>993</v>
      </c>
      <c r="J132" s="374"/>
      <c r="K132" s="373"/>
      <c r="L132" s="374">
        <v>103.71</v>
      </c>
      <c r="M132" s="373"/>
      <c r="N132" s="375"/>
      <c r="V132" s="361"/>
      <c r="W132" s="367"/>
      <c r="X132" s="367"/>
      <c r="AB132" s="384"/>
      <c r="AC132" s="335" t="s">
        <v>5963</v>
      </c>
      <c r="AE132" s="367"/>
    </row>
    <row r="133" spans="1:31" s="332" customFormat="1" ht="12" x14ac:dyDescent="0.2">
      <c r="A133" s="379"/>
      <c r="B133" s="380"/>
      <c r="C133" s="1068" t="s">
        <v>459</v>
      </c>
      <c r="D133" s="1068"/>
      <c r="E133" s="1068"/>
      <c r="F133" s="364"/>
      <c r="G133" s="364"/>
      <c r="H133" s="364"/>
      <c r="I133" s="364"/>
      <c r="J133" s="365"/>
      <c r="K133" s="364"/>
      <c r="L133" s="365">
        <v>443.1</v>
      </c>
      <c r="M133" s="376"/>
      <c r="N133" s="366"/>
      <c r="V133" s="361"/>
      <c r="W133" s="367"/>
      <c r="X133" s="367"/>
      <c r="AB133" s="384"/>
      <c r="AE133" s="367" t="s">
        <v>459</v>
      </c>
    </row>
    <row r="134" spans="1:31" s="332" customFormat="1" ht="22.5" x14ac:dyDescent="0.2">
      <c r="A134" s="362" t="s">
        <v>509</v>
      </c>
      <c r="B134" s="363" t="s">
        <v>4916</v>
      </c>
      <c r="C134" s="1068" t="s">
        <v>4917</v>
      </c>
      <c r="D134" s="1068"/>
      <c r="E134" s="1068"/>
      <c r="F134" s="364" t="s">
        <v>411</v>
      </c>
      <c r="G134" s="364"/>
      <c r="H134" s="364"/>
      <c r="I134" s="364" t="s">
        <v>5994</v>
      </c>
      <c r="J134" s="365">
        <v>503.58</v>
      </c>
      <c r="K134" s="364"/>
      <c r="L134" s="365">
        <v>7541.11</v>
      </c>
      <c r="M134" s="364"/>
      <c r="N134" s="366"/>
      <c r="V134" s="361"/>
      <c r="W134" s="367"/>
      <c r="X134" s="367" t="s">
        <v>4917</v>
      </c>
      <c r="AB134" s="384"/>
      <c r="AE134" s="367"/>
    </row>
    <row r="135" spans="1:31" s="332" customFormat="1" ht="12" x14ac:dyDescent="0.2">
      <c r="A135" s="379"/>
      <c r="B135" s="380"/>
      <c r="C135" s="340" t="s">
        <v>462</v>
      </c>
      <c r="D135" s="385"/>
      <c r="E135" s="385"/>
      <c r="F135" s="386"/>
      <c r="G135" s="386"/>
      <c r="H135" s="386"/>
      <c r="I135" s="386"/>
      <c r="J135" s="387"/>
      <c r="K135" s="386"/>
      <c r="L135" s="387"/>
      <c r="M135" s="388"/>
      <c r="N135" s="389"/>
      <c r="V135" s="361"/>
      <c r="W135" s="367"/>
      <c r="X135" s="367"/>
      <c r="AB135" s="384"/>
      <c r="AE135" s="367"/>
    </row>
    <row r="136" spans="1:31" s="332" customFormat="1" ht="12" x14ac:dyDescent="0.2">
      <c r="A136" s="368"/>
      <c r="B136" s="369"/>
      <c r="C136" s="1065" t="s">
        <v>5995</v>
      </c>
      <c r="D136" s="1065"/>
      <c r="E136" s="1065"/>
      <c r="F136" s="1065"/>
      <c r="G136" s="1065"/>
      <c r="H136" s="1065"/>
      <c r="I136" s="1065"/>
      <c r="J136" s="1065"/>
      <c r="K136" s="1065"/>
      <c r="L136" s="1065"/>
      <c r="M136" s="1065"/>
      <c r="N136" s="1072"/>
      <c r="V136" s="361"/>
      <c r="W136" s="367"/>
      <c r="X136" s="367"/>
      <c r="Y136" s="335" t="s">
        <v>5995</v>
      </c>
      <c r="AB136" s="384"/>
      <c r="AE136" s="367"/>
    </row>
    <row r="137" spans="1:31" s="332" customFormat="1" ht="22.5" x14ac:dyDescent="0.2">
      <c r="A137" s="362" t="s">
        <v>529</v>
      </c>
      <c r="B137" s="363" t="s">
        <v>4887</v>
      </c>
      <c r="C137" s="1068" t="s">
        <v>4888</v>
      </c>
      <c r="D137" s="1068"/>
      <c r="E137" s="1068"/>
      <c r="F137" s="364" t="s">
        <v>1026</v>
      </c>
      <c r="G137" s="364"/>
      <c r="H137" s="364"/>
      <c r="I137" s="364" t="s">
        <v>5996</v>
      </c>
      <c r="J137" s="365"/>
      <c r="K137" s="364"/>
      <c r="L137" s="365"/>
      <c r="M137" s="364"/>
      <c r="N137" s="366"/>
      <c r="V137" s="361"/>
      <c r="W137" s="367"/>
      <c r="X137" s="367" t="s">
        <v>4888</v>
      </c>
      <c r="AB137" s="384"/>
      <c r="AE137" s="367"/>
    </row>
    <row r="138" spans="1:31" s="332" customFormat="1" ht="12" x14ac:dyDescent="0.2">
      <c r="A138" s="368"/>
      <c r="B138" s="369"/>
      <c r="C138" s="1065" t="s">
        <v>5997</v>
      </c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72"/>
      <c r="V138" s="361"/>
      <c r="W138" s="367"/>
      <c r="X138" s="367"/>
      <c r="Y138" s="335" t="s">
        <v>5997</v>
      </c>
      <c r="AB138" s="384"/>
      <c r="AE138" s="367"/>
    </row>
    <row r="139" spans="1:31" s="332" customFormat="1" ht="33.75" x14ac:dyDescent="0.2">
      <c r="A139" s="370"/>
      <c r="B139" s="371" t="s">
        <v>430</v>
      </c>
      <c r="C139" s="1065" t="s">
        <v>431</v>
      </c>
      <c r="D139" s="1065"/>
      <c r="E139" s="1065"/>
      <c r="F139" s="1065"/>
      <c r="G139" s="1065"/>
      <c r="H139" s="1065"/>
      <c r="I139" s="1065"/>
      <c r="J139" s="1065"/>
      <c r="K139" s="1065"/>
      <c r="L139" s="1065"/>
      <c r="M139" s="1065"/>
      <c r="N139" s="1072"/>
      <c r="V139" s="361"/>
      <c r="W139" s="367"/>
      <c r="X139" s="367"/>
      <c r="Z139" s="335" t="s">
        <v>431</v>
      </c>
      <c r="AB139" s="384"/>
      <c r="AE139" s="367"/>
    </row>
    <row r="140" spans="1:31" s="332" customFormat="1" ht="12" x14ac:dyDescent="0.2">
      <c r="A140" s="372"/>
      <c r="B140" s="371" t="s">
        <v>423</v>
      </c>
      <c r="C140" s="1065" t="s">
        <v>432</v>
      </c>
      <c r="D140" s="1065"/>
      <c r="E140" s="1065"/>
      <c r="F140" s="373"/>
      <c r="G140" s="373"/>
      <c r="H140" s="373"/>
      <c r="I140" s="373"/>
      <c r="J140" s="374">
        <v>590.51</v>
      </c>
      <c r="K140" s="373" t="s">
        <v>436</v>
      </c>
      <c r="L140" s="374">
        <v>1276.98</v>
      </c>
      <c r="M140" s="373"/>
      <c r="N140" s="375"/>
      <c r="V140" s="361"/>
      <c r="W140" s="367"/>
      <c r="X140" s="367"/>
      <c r="AA140" s="335" t="s">
        <v>432</v>
      </c>
      <c r="AB140" s="384"/>
      <c r="AE140" s="367"/>
    </row>
    <row r="141" spans="1:31" s="332" customFormat="1" ht="12" x14ac:dyDescent="0.2">
      <c r="A141" s="372"/>
      <c r="B141" s="371" t="s">
        <v>434</v>
      </c>
      <c r="C141" s="1065" t="s">
        <v>435</v>
      </c>
      <c r="D141" s="1065"/>
      <c r="E141" s="1065"/>
      <c r="F141" s="373"/>
      <c r="G141" s="373"/>
      <c r="H141" s="373"/>
      <c r="I141" s="373"/>
      <c r="J141" s="374">
        <v>73.02</v>
      </c>
      <c r="K141" s="373" t="s">
        <v>436</v>
      </c>
      <c r="L141" s="374">
        <v>157.91</v>
      </c>
      <c r="M141" s="373"/>
      <c r="N141" s="375"/>
      <c r="V141" s="361"/>
      <c r="W141" s="367"/>
      <c r="X141" s="367"/>
      <c r="AA141" s="335" t="s">
        <v>435</v>
      </c>
      <c r="AB141" s="384"/>
      <c r="AE141" s="367"/>
    </row>
    <row r="142" spans="1:31" s="332" customFormat="1" ht="12" x14ac:dyDescent="0.2">
      <c r="A142" s="372"/>
      <c r="B142" s="371" t="s">
        <v>437</v>
      </c>
      <c r="C142" s="1065" t="s">
        <v>438</v>
      </c>
      <c r="D142" s="1065"/>
      <c r="E142" s="1065"/>
      <c r="F142" s="373"/>
      <c r="G142" s="373"/>
      <c r="H142" s="373"/>
      <c r="I142" s="373"/>
      <c r="J142" s="374">
        <v>8.6999999999999993</v>
      </c>
      <c r="K142" s="373" t="s">
        <v>436</v>
      </c>
      <c r="L142" s="374">
        <v>18.809999999999999</v>
      </c>
      <c r="M142" s="373"/>
      <c r="N142" s="375"/>
      <c r="V142" s="361"/>
      <c r="W142" s="367"/>
      <c r="X142" s="367"/>
      <c r="AA142" s="335" t="s">
        <v>438</v>
      </c>
      <c r="AB142" s="384"/>
      <c r="AE142" s="367"/>
    </row>
    <row r="143" spans="1:31" s="332" customFormat="1" ht="12" x14ac:dyDescent="0.2">
      <c r="A143" s="372"/>
      <c r="B143" s="371" t="s">
        <v>439</v>
      </c>
      <c r="C143" s="1065" t="s">
        <v>440</v>
      </c>
      <c r="D143" s="1065"/>
      <c r="E143" s="1065"/>
      <c r="F143" s="373"/>
      <c r="G143" s="373"/>
      <c r="H143" s="373"/>
      <c r="I143" s="373"/>
      <c r="J143" s="374">
        <v>3690.05</v>
      </c>
      <c r="K143" s="373"/>
      <c r="L143" s="374">
        <v>6383.79</v>
      </c>
      <c r="M143" s="373"/>
      <c r="N143" s="375"/>
      <c r="V143" s="361"/>
      <c r="W143" s="367"/>
      <c r="X143" s="367"/>
      <c r="AA143" s="335" t="s">
        <v>440</v>
      </c>
      <c r="AB143" s="384"/>
      <c r="AE143" s="367"/>
    </row>
    <row r="144" spans="1:31" s="332" customFormat="1" ht="12" x14ac:dyDescent="0.2">
      <c r="A144" s="368"/>
      <c r="B144" s="381" t="s">
        <v>2392</v>
      </c>
      <c r="C144" s="1076" t="s">
        <v>2393</v>
      </c>
      <c r="D144" s="1076"/>
      <c r="E144" s="1076"/>
      <c r="F144" s="382" t="s">
        <v>1003</v>
      </c>
      <c r="G144" s="382" t="s">
        <v>1004</v>
      </c>
      <c r="H144" s="382"/>
      <c r="I144" s="382" t="s">
        <v>1962</v>
      </c>
      <c r="J144" s="371"/>
      <c r="K144" s="373"/>
      <c r="L144" s="374"/>
      <c r="M144" s="373"/>
      <c r="N144" s="383"/>
      <c r="V144" s="361"/>
      <c r="W144" s="367"/>
      <c r="X144" s="367"/>
      <c r="AB144" s="384" t="s">
        <v>2393</v>
      </c>
      <c r="AE144" s="367"/>
    </row>
    <row r="145" spans="1:31" s="332" customFormat="1" ht="12" x14ac:dyDescent="0.2">
      <c r="A145" s="372"/>
      <c r="B145" s="371"/>
      <c r="C145" s="1065" t="s">
        <v>443</v>
      </c>
      <c r="D145" s="1065"/>
      <c r="E145" s="1065"/>
      <c r="F145" s="373" t="s">
        <v>444</v>
      </c>
      <c r="G145" s="373" t="s">
        <v>2394</v>
      </c>
      <c r="H145" s="373" t="s">
        <v>436</v>
      </c>
      <c r="I145" s="373" t="s">
        <v>5998</v>
      </c>
      <c r="J145" s="374"/>
      <c r="K145" s="373"/>
      <c r="L145" s="374"/>
      <c r="M145" s="373"/>
      <c r="N145" s="375"/>
      <c r="V145" s="361"/>
      <c r="W145" s="367"/>
      <c r="X145" s="367"/>
      <c r="AB145" s="384"/>
      <c r="AC145" s="335" t="s">
        <v>443</v>
      </c>
      <c r="AE145" s="367"/>
    </row>
    <row r="146" spans="1:31" s="332" customFormat="1" ht="12" x14ac:dyDescent="0.2">
      <c r="A146" s="372"/>
      <c r="B146" s="371"/>
      <c r="C146" s="1065" t="s">
        <v>447</v>
      </c>
      <c r="D146" s="1065"/>
      <c r="E146" s="1065"/>
      <c r="F146" s="373" t="s">
        <v>444</v>
      </c>
      <c r="G146" s="373" t="s">
        <v>2396</v>
      </c>
      <c r="H146" s="373" t="s">
        <v>436</v>
      </c>
      <c r="I146" s="373" t="s">
        <v>5999</v>
      </c>
      <c r="J146" s="374"/>
      <c r="K146" s="373"/>
      <c r="L146" s="374"/>
      <c r="M146" s="373"/>
      <c r="N146" s="375"/>
      <c r="V146" s="361"/>
      <c r="W146" s="367"/>
      <c r="X146" s="367"/>
      <c r="AB146" s="384"/>
      <c r="AC146" s="335" t="s">
        <v>447</v>
      </c>
      <c r="AE146" s="367"/>
    </row>
    <row r="147" spans="1:31" s="332" customFormat="1" ht="12" x14ac:dyDescent="0.2">
      <c r="A147" s="372"/>
      <c r="B147" s="371"/>
      <c r="C147" s="1077" t="s">
        <v>450</v>
      </c>
      <c r="D147" s="1077"/>
      <c r="E147" s="1077"/>
      <c r="F147" s="376"/>
      <c r="G147" s="376"/>
      <c r="H147" s="376"/>
      <c r="I147" s="376"/>
      <c r="J147" s="377">
        <v>4353.58</v>
      </c>
      <c r="K147" s="376"/>
      <c r="L147" s="377">
        <v>7818.68</v>
      </c>
      <c r="M147" s="376"/>
      <c r="N147" s="378"/>
      <c r="V147" s="361"/>
      <c r="W147" s="367"/>
      <c r="X147" s="367"/>
      <c r="AB147" s="384"/>
      <c r="AD147" s="335" t="s">
        <v>450</v>
      </c>
      <c r="AE147" s="367"/>
    </row>
    <row r="148" spans="1:31" s="332" customFormat="1" ht="12" x14ac:dyDescent="0.2">
      <c r="A148" s="372"/>
      <c r="B148" s="371"/>
      <c r="C148" s="1065" t="s">
        <v>451</v>
      </c>
      <c r="D148" s="1065"/>
      <c r="E148" s="1065"/>
      <c r="F148" s="373"/>
      <c r="G148" s="373"/>
      <c r="H148" s="373"/>
      <c r="I148" s="373"/>
      <c r="J148" s="374"/>
      <c r="K148" s="373"/>
      <c r="L148" s="374">
        <v>1295.79</v>
      </c>
      <c r="M148" s="373"/>
      <c r="N148" s="375"/>
      <c r="V148" s="361"/>
      <c r="W148" s="367"/>
      <c r="X148" s="367"/>
      <c r="AB148" s="384"/>
      <c r="AC148" s="335" t="s">
        <v>451</v>
      </c>
      <c r="AE148" s="367"/>
    </row>
    <row r="149" spans="1:31" s="332" customFormat="1" ht="45" x14ac:dyDescent="0.2">
      <c r="A149" s="372"/>
      <c r="B149" s="371" t="s">
        <v>2284</v>
      </c>
      <c r="C149" s="1065" t="s">
        <v>2285</v>
      </c>
      <c r="D149" s="1065"/>
      <c r="E149" s="1065"/>
      <c r="F149" s="373" t="s">
        <v>454</v>
      </c>
      <c r="G149" s="373" t="s">
        <v>1869</v>
      </c>
      <c r="H149" s="373"/>
      <c r="I149" s="373" t="s">
        <v>1869</v>
      </c>
      <c r="J149" s="374"/>
      <c r="K149" s="373"/>
      <c r="L149" s="374">
        <v>1904.81</v>
      </c>
      <c r="M149" s="373"/>
      <c r="N149" s="375"/>
      <c r="V149" s="361"/>
      <c r="W149" s="367"/>
      <c r="X149" s="367"/>
      <c r="AB149" s="384"/>
      <c r="AC149" s="335" t="s">
        <v>2285</v>
      </c>
      <c r="AE149" s="367"/>
    </row>
    <row r="150" spans="1:31" s="332" customFormat="1" ht="22.5" x14ac:dyDescent="0.2">
      <c r="A150" s="372"/>
      <c r="B150" s="371" t="s">
        <v>2286</v>
      </c>
      <c r="C150" s="1065" t="s">
        <v>2287</v>
      </c>
      <c r="D150" s="1065"/>
      <c r="E150" s="1065"/>
      <c r="F150" s="373" t="s">
        <v>454</v>
      </c>
      <c r="G150" s="373" t="s">
        <v>1099</v>
      </c>
      <c r="H150" s="373"/>
      <c r="I150" s="373" t="s">
        <v>1099</v>
      </c>
      <c r="J150" s="374"/>
      <c r="K150" s="373"/>
      <c r="L150" s="374">
        <v>1231</v>
      </c>
      <c r="M150" s="373"/>
      <c r="N150" s="375"/>
      <c r="V150" s="361"/>
      <c r="W150" s="367"/>
      <c r="X150" s="367"/>
      <c r="AB150" s="384"/>
      <c r="AC150" s="335" t="s">
        <v>2287</v>
      </c>
      <c r="AE150" s="367"/>
    </row>
    <row r="151" spans="1:31" s="332" customFormat="1" ht="12" x14ac:dyDescent="0.2">
      <c r="A151" s="379"/>
      <c r="B151" s="380"/>
      <c r="C151" s="1068" t="s">
        <v>459</v>
      </c>
      <c r="D151" s="1068"/>
      <c r="E151" s="1068"/>
      <c r="F151" s="364"/>
      <c r="G151" s="364"/>
      <c r="H151" s="364"/>
      <c r="I151" s="364"/>
      <c r="J151" s="365"/>
      <c r="K151" s="364"/>
      <c r="L151" s="365">
        <v>10954.49</v>
      </c>
      <c r="M151" s="376"/>
      <c r="N151" s="366"/>
      <c r="V151" s="361"/>
      <c r="W151" s="367"/>
      <c r="X151" s="367"/>
      <c r="AB151" s="384"/>
      <c r="AE151" s="367" t="s">
        <v>459</v>
      </c>
    </row>
    <row r="152" spans="1:31" s="332" customFormat="1" ht="22.5" x14ac:dyDescent="0.2">
      <c r="A152" s="362" t="s">
        <v>545</v>
      </c>
      <c r="B152" s="363" t="s">
        <v>1867</v>
      </c>
      <c r="C152" s="1068" t="s">
        <v>1868</v>
      </c>
      <c r="D152" s="1068"/>
      <c r="E152" s="1068"/>
      <c r="F152" s="364" t="s">
        <v>644</v>
      </c>
      <c r="G152" s="364"/>
      <c r="H152" s="364"/>
      <c r="I152" s="364" t="s">
        <v>6000</v>
      </c>
      <c r="J152" s="365">
        <v>592.76</v>
      </c>
      <c r="K152" s="364"/>
      <c r="L152" s="365">
        <v>-6050.3</v>
      </c>
      <c r="M152" s="364"/>
      <c r="N152" s="366"/>
      <c r="V152" s="361"/>
      <c r="W152" s="367"/>
      <c r="X152" s="367" t="s">
        <v>1868</v>
      </c>
      <c r="AB152" s="384"/>
      <c r="AE152" s="367"/>
    </row>
    <row r="153" spans="1:31" s="332" customFormat="1" ht="12" x14ac:dyDescent="0.2">
      <c r="A153" s="379"/>
      <c r="B153" s="380"/>
      <c r="C153" s="340" t="s">
        <v>2400</v>
      </c>
      <c r="D153" s="385"/>
      <c r="E153" s="385"/>
      <c r="F153" s="386"/>
      <c r="G153" s="386"/>
      <c r="H153" s="386"/>
      <c r="I153" s="386"/>
      <c r="J153" s="387"/>
      <c r="K153" s="386"/>
      <c r="L153" s="387"/>
      <c r="M153" s="388"/>
      <c r="N153" s="389"/>
      <c r="V153" s="361"/>
      <c r="W153" s="367"/>
      <c r="X153" s="367"/>
      <c r="AB153" s="384"/>
      <c r="AE153" s="367"/>
    </row>
    <row r="154" spans="1:31" s="332" customFormat="1" ht="22.5" x14ac:dyDescent="0.2">
      <c r="A154" s="362" t="s">
        <v>562</v>
      </c>
      <c r="B154" s="363" t="s">
        <v>1265</v>
      </c>
      <c r="C154" s="1068" t="s">
        <v>1266</v>
      </c>
      <c r="D154" s="1068"/>
      <c r="E154" s="1068"/>
      <c r="F154" s="364" t="s">
        <v>644</v>
      </c>
      <c r="G154" s="364"/>
      <c r="H154" s="364"/>
      <c r="I154" s="364" t="s">
        <v>6001</v>
      </c>
      <c r="J154" s="365">
        <v>519.79999999999995</v>
      </c>
      <c r="K154" s="364"/>
      <c r="L154" s="365">
        <v>-53.96</v>
      </c>
      <c r="M154" s="364"/>
      <c r="N154" s="366"/>
      <c r="V154" s="361"/>
      <c r="W154" s="367"/>
      <c r="X154" s="367" t="s">
        <v>1266</v>
      </c>
      <c r="AB154" s="384"/>
      <c r="AE154" s="367"/>
    </row>
    <row r="155" spans="1:31" s="332" customFormat="1" ht="12" x14ac:dyDescent="0.2">
      <c r="A155" s="379"/>
      <c r="B155" s="380"/>
      <c r="C155" s="340" t="s">
        <v>2400</v>
      </c>
      <c r="D155" s="385"/>
      <c r="E155" s="385"/>
      <c r="F155" s="386"/>
      <c r="G155" s="386"/>
      <c r="H155" s="386"/>
      <c r="I155" s="386"/>
      <c r="J155" s="387"/>
      <c r="K155" s="386"/>
      <c r="L155" s="387"/>
      <c r="M155" s="388"/>
      <c r="N155" s="389"/>
      <c r="V155" s="361"/>
      <c r="W155" s="367"/>
      <c r="X155" s="367"/>
      <c r="AB155" s="384"/>
      <c r="AE155" s="367"/>
    </row>
    <row r="156" spans="1:31" s="332" customFormat="1" ht="22.5" x14ac:dyDescent="0.2">
      <c r="A156" s="362" t="s">
        <v>570</v>
      </c>
      <c r="B156" s="363" t="s">
        <v>1867</v>
      </c>
      <c r="C156" s="1068" t="s">
        <v>1868</v>
      </c>
      <c r="D156" s="1068"/>
      <c r="E156" s="1068"/>
      <c r="F156" s="364" t="s">
        <v>644</v>
      </c>
      <c r="G156" s="364"/>
      <c r="H156" s="364"/>
      <c r="I156" s="364" t="s">
        <v>6002</v>
      </c>
      <c r="J156" s="365">
        <v>592.76</v>
      </c>
      <c r="K156" s="364" t="s">
        <v>6003</v>
      </c>
      <c r="L156" s="365">
        <v>4474.8</v>
      </c>
      <c r="M156" s="364"/>
      <c r="N156" s="366"/>
      <c r="V156" s="361"/>
      <c r="W156" s="367"/>
      <c r="X156" s="367" t="s">
        <v>1868</v>
      </c>
      <c r="AB156" s="384"/>
      <c r="AE156" s="367"/>
    </row>
    <row r="157" spans="1:31" s="332" customFormat="1" ht="12" x14ac:dyDescent="0.2">
      <c r="A157" s="379"/>
      <c r="B157" s="380"/>
      <c r="C157" s="340" t="s">
        <v>462</v>
      </c>
      <c r="D157" s="385"/>
      <c r="E157" s="385"/>
      <c r="F157" s="386"/>
      <c r="G157" s="386"/>
      <c r="H157" s="386"/>
      <c r="I157" s="386"/>
      <c r="J157" s="387"/>
      <c r="K157" s="386"/>
      <c r="L157" s="387"/>
      <c r="M157" s="388"/>
      <c r="N157" s="389"/>
      <c r="V157" s="361"/>
      <c r="W157" s="367"/>
      <c r="X157" s="367"/>
      <c r="AB157" s="384"/>
      <c r="AE157" s="367"/>
    </row>
    <row r="158" spans="1:31" s="332" customFormat="1" ht="12" x14ac:dyDescent="0.2">
      <c r="A158" s="368"/>
      <c r="B158" s="369"/>
      <c r="C158" s="1065" t="s">
        <v>6004</v>
      </c>
      <c r="D158" s="1065"/>
      <c r="E158" s="1065"/>
      <c r="F158" s="1065"/>
      <c r="G158" s="1065"/>
      <c r="H158" s="1065"/>
      <c r="I158" s="1065"/>
      <c r="J158" s="1065"/>
      <c r="K158" s="1065"/>
      <c r="L158" s="1065"/>
      <c r="M158" s="1065"/>
      <c r="N158" s="1072"/>
      <c r="V158" s="361"/>
      <c r="W158" s="367"/>
      <c r="X158" s="367"/>
      <c r="Y158" s="335" t="s">
        <v>6004</v>
      </c>
      <c r="AB158" s="384"/>
      <c r="AE158" s="367"/>
    </row>
    <row r="159" spans="1:31" s="332" customFormat="1" ht="12" x14ac:dyDescent="0.2">
      <c r="A159" s="370"/>
      <c r="B159" s="371" t="s">
        <v>6005</v>
      </c>
      <c r="C159" s="1065" t="s">
        <v>6006</v>
      </c>
      <c r="D159" s="1065"/>
      <c r="E159" s="1065"/>
      <c r="F159" s="1065"/>
      <c r="G159" s="1065"/>
      <c r="H159" s="1065"/>
      <c r="I159" s="1065"/>
      <c r="J159" s="1065"/>
      <c r="K159" s="1065"/>
      <c r="L159" s="1065"/>
      <c r="M159" s="1065"/>
      <c r="N159" s="1072"/>
      <c r="V159" s="361"/>
      <c r="W159" s="367"/>
      <c r="X159" s="367"/>
      <c r="Z159" s="335" t="s">
        <v>6006</v>
      </c>
      <c r="AB159" s="384"/>
      <c r="AE159" s="367"/>
    </row>
    <row r="160" spans="1:31" s="332" customFormat="1" ht="22.5" x14ac:dyDescent="0.2">
      <c r="A160" s="362" t="s">
        <v>577</v>
      </c>
      <c r="B160" s="363" t="s">
        <v>1265</v>
      </c>
      <c r="C160" s="1068" t="s">
        <v>1266</v>
      </c>
      <c r="D160" s="1068"/>
      <c r="E160" s="1068"/>
      <c r="F160" s="364" t="s">
        <v>644</v>
      </c>
      <c r="G160" s="364"/>
      <c r="H160" s="364"/>
      <c r="I160" s="364" t="s">
        <v>6007</v>
      </c>
      <c r="J160" s="365">
        <v>519.79999999999995</v>
      </c>
      <c r="K160" s="364" t="s">
        <v>765</v>
      </c>
      <c r="L160" s="365">
        <v>5.88</v>
      </c>
      <c r="M160" s="364"/>
      <c r="N160" s="366"/>
      <c r="V160" s="361"/>
      <c r="W160" s="367"/>
      <c r="X160" s="367" t="s">
        <v>1266</v>
      </c>
      <c r="AB160" s="384"/>
      <c r="AE160" s="367"/>
    </row>
    <row r="161" spans="1:33" s="332" customFormat="1" ht="12" x14ac:dyDescent="0.2">
      <c r="A161" s="379"/>
      <c r="B161" s="380"/>
      <c r="C161" s="340" t="s">
        <v>462</v>
      </c>
      <c r="D161" s="385"/>
      <c r="E161" s="385"/>
      <c r="F161" s="386"/>
      <c r="G161" s="386"/>
      <c r="H161" s="386"/>
      <c r="I161" s="386"/>
      <c r="J161" s="387"/>
      <c r="K161" s="386"/>
      <c r="L161" s="387"/>
      <c r="M161" s="388"/>
      <c r="N161" s="389"/>
      <c r="V161" s="361"/>
      <c r="W161" s="367"/>
      <c r="X161" s="367"/>
      <c r="AB161" s="384"/>
      <c r="AE161" s="367"/>
    </row>
    <row r="162" spans="1:33" s="332" customFormat="1" ht="12" x14ac:dyDescent="0.2">
      <c r="A162" s="368"/>
      <c r="B162" s="369"/>
      <c r="C162" s="1065" t="s">
        <v>6008</v>
      </c>
      <c r="D162" s="1065"/>
      <c r="E162" s="1065"/>
      <c r="F162" s="1065"/>
      <c r="G162" s="1065"/>
      <c r="H162" s="1065"/>
      <c r="I162" s="1065"/>
      <c r="J162" s="1065"/>
      <c r="K162" s="1065"/>
      <c r="L162" s="1065"/>
      <c r="M162" s="1065"/>
      <c r="N162" s="1072"/>
      <c r="V162" s="361"/>
      <c r="W162" s="367"/>
      <c r="X162" s="367"/>
      <c r="Y162" s="335" t="s">
        <v>6008</v>
      </c>
      <c r="AB162" s="384"/>
      <c r="AE162" s="367"/>
    </row>
    <row r="163" spans="1:33" s="332" customFormat="1" ht="12" x14ac:dyDescent="0.2">
      <c r="A163" s="370"/>
      <c r="B163" s="371" t="s">
        <v>6009</v>
      </c>
      <c r="C163" s="1065" t="s">
        <v>6010</v>
      </c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72"/>
      <c r="V163" s="361"/>
      <c r="W163" s="367"/>
      <c r="X163" s="367"/>
      <c r="Z163" s="335" t="s">
        <v>6010</v>
      </c>
      <c r="AB163" s="384"/>
      <c r="AE163" s="367"/>
    </row>
    <row r="164" spans="1:33" s="332" customFormat="1" ht="22.5" x14ac:dyDescent="0.2">
      <c r="A164" s="362" t="s">
        <v>581</v>
      </c>
      <c r="B164" s="363" t="s">
        <v>2410</v>
      </c>
      <c r="C164" s="1068" t="s">
        <v>6011</v>
      </c>
      <c r="D164" s="1068"/>
      <c r="E164" s="1068"/>
      <c r="F164" s="364" t="s">
        <v>1017</v>
      </c>
      <c r="G164" s="364"/>
      <c r="H164" s="364"/>
      <c r="I164" s="364" t="s">
        <v>1962</v>
      </c>
      <c r="J164" s="365">
        <v>22.36</v>
      </c>
      <c r="K164" s="364"/>
      <c r="L164" s="365">
        <v>3868.28</v>
      </c>
      <c r="M164" s="364"/>
      <c r="N164" s="366"/>
      <c r="V164" s="361"/>
      <c r="W164" s="367"/>
      <c r="X164" s="367" t="s">
        <v>6011</v>
      </c>
      <c r="AB164" s="384"/>
      <c r="AE164" s="367"/>
    </row>
    <row r="165" spans="1:33" s="332" customFormat="1" ht="12" x14ac:dyDescent="0.2">
      <c r="A165" s="379"/>
      <c r="B165" s="380"/>
      <c r="C165" s="340" t="s">
        <v>462</v>
      </c>
      <c r="D165" s="385"/>
      <c r="E165" s="385"/>
      <c r="F165" s="386"/>
      <c r="G165" s="386"/>
      <c r="H165" s="386"/>
      <c r="I165" s="386"/>
      <c r="J165" s="387"/>
      <c r="K165" s="386"/>
      <c r="L165" s="387"/>
      <c r="M165" s="388"/>
      <c r="N165" s="389"/>
      <c r="V165" s="361"/>
      <c r="W165" s="367"/>
      <c r="X165" s="367"/>
      <c r="AB165" s="384"/>
      <c r="AE165" s="367"/>
    </row>
    <row r="166" spans="1:33" s="332" customFormat="1" ht="1.5" customHeight="1" x14ac:dyDescent="0.2">
      <c r="A166" s="386"/>
      <c r="B166" s="380"/>
      <c r="C166" s="380"/>
      <c r="D166" s="380"/>
      <c r="E166" s="380"/>
      <c r="F166" s="386"/>
      <c r="G166" s="386"/>
      <c r="H166" s="386"/>
      <c r="I166" s="386"/>
      <c r="J166" s="390"/>
      <c r="K166" s="386"/>
      <c r="L166" s="390"/>
      <c r="M166" s="373"/>
      <c r="N166" s="390"/>
      <c r="V166" s="361"/>
      <c r="W166" s="367"/>
      <c r="X166" s="367"/>
      <c r="AB166" s="384"/>
      <c r="AE166" s="367"/>
    </row>
    <row r="167" spans="1:33" s="332" customFormat="1" ht="12" x14ac:dyDescent="0.2">
      <c r="A167" s="391"/>
      <c r="B167" s="392"/>
      <c r="C167" s="1068" t="s">
        <v>6012</v>
      </c>
      <c r="D167" s="1068"/>
      <c r="E167" s="1068"/>
      <c r="F167" s="1068"/>
      <c r="G167" s="1068"/>
      <c r="H167" s="1068"/>
      <c r="I167" s="1068"/>
      <c r="J167" s="1068"/>
      <c r="K167" s="1068"/>
      <c r="L167" s="393"/>
      <c r="M167" s="394"/>
      <c r="N167" s="395"/>
      <c r="V167" s="361"/>
      <c r="W167" s="367"/>
      <c r="X167" s="367"/>
      <c r="AB167" s="384"/>
      <c r="AE167" s="367"/>
      <c r="AF167" s="367" t="s">
        <v>6012</v>
      </c>
    </row>
    <row r="168" spans="1:33" s="332" customFormat="1" ht="12" x14ac:dyDescent="0.2">
      <c r="A168" s="396"/>
      <c r="B168" s="371"/>
      <c r="C168" s="1065" t="s">
        <v>512</v>
      </c>
      <c r="D168" s="1065"/>
      <c r="E168" s="1065"/>
      <c r="F168" s="1065"/>
      <c r="G168" s="1065"/>
      <c r="H168" s="1065"/>
      <c r="I168" s="1065"/>
      <c r="J168" s="1065"/>
      <c r="K168" s="1065"/>
      <c r="L168" s="397">
        <v>20052.07</v>
      </c>
      <c r="M168" s="398"/>
      <c r="N168" s="399"/>
      <c r="V168" s="361"/>
      <c r="W168" s="367"/>
      <c r="X168" s="367"/>
      <c r="AB168" s="384"/>
      <c r="AE168" s="367"/>
      <c r="AF168" s="367"/>
      <c r="AG168" s="335" t="s">
        <v>512</v>
      </c>
    </row>
    <row r="169" spans="1:33" s="332" customFormat="1" ht="12" x14ac:dyDescent="0.2">
      <c r="A169" s="396"/>
      <c r="B169" s="371"/>
      <c r="C169" s="1065" t="s">
        <v>513</v>
      </c>
      <c r="D169" s="1065"/>
      <c r="E169" s="1065"/>
      <c r="F169" s="1065"/>
      <c r="G169" s="1065"/>
      <c r="H169" s="1065"/>
      <c r="I169" s="1065"/>
      <c r="J169" s="1065"/>
      <c r="K169" s="1065"/>
      <c r="L169" s="397"/>
      <c r="M169" s="398"/>
      <c r="N169" s="399"/>
      <c r="V169" s="361"/>
      <c r="W169" s="367"/>
      <c r="X169" s="367"/>
      <c r="AB169" s="384"/>
      <c r="AE169" s="367"/>
      <c r="AF169" s="367"/>
      <c r="AG169" s="335" t="s">
        <v>513</v>
      </c>
    </row>
    <row r="170" spans="1:33" s="332" customFormat="1" ht="12" x14ac:dyDescent="0.2">
      <c r="A170" s="396"/>
      <c r="B170" s="371"/>
      <c r="C170" s="1065" t="s">
        <v>514</v>
      </c>
      <c r="D170" s="1065"/>
      <c r="E170" s="1065"/>
      <c r="F170" s="1065"/>
      <c r="G170" s="1065"/>
      <c r="H170" s="1065"/>
      <c r="I170" s="1065"/>
      <c r="J170" s="1065"/>
      <c r="K170" s="1065"/>
      <c r="L170" s="397">
        <v>1669.44</v>
      </c>
      <c r="M170" s="398"/>
      <c r="N170" s="399"/>
      <c r="V170" s="361"/>
      <c r="W170" s="367"/>
      <c r="X170" s="367"/>
      <c r="AB170" s="384"/>
      <c r="AE170" s="367"/>
      <c r="AF170" s="367"/>
      <c r="AG170" s="335" t="s">
        <v>514</v>
      </c>
    </row>
    <row r="171" spans="1:33" s="332" customFormat="1" ht="12" x14ac:dyDescent="0.2">
      <c r="A171" s="396"/>
      <c r="B171" s="371"/>
      <c r="C171" s="1065" t="s">
        <v>515</v>
      </c>
      <c r="D171" s="1065"/>
      <c r="E171" s="1065"/>
      <c r="F171" s="1065"/>
      <c r="G171" s="1065"/>
      <c r="H171" s="1065"/>
      <c r="I171" s="1065"/>
      <c r="J171" s="1065"/>
      <c r="K171" s="1065"/>
      <c r="L171" s="397">
        <v>883.58</v>
      </c>
      <c r="M171" s="398"/>
      <c r="N171" s="399"/>
      <c r="V171" s="361"/>
      <c r="W171" s="367"/>
      <c r="X171" s="367"/>
      <c r="AB171" s="384"/>
      <c r="AE171" s="367"/>
      <c r="AF171" s="367"/>
      <c r="AG171" s="335" t="s">
        <v>515</v>
      </c>
    </row>
    <row r="172" spans="1:33" s="332" customFormat="1" ht="12" x14ac:dyDescent="0.2">
      <c r="A172" s="396"/>
      <c r="B172" s="371"/>
      <c r="C172" s="1065" t="s">
        <v>516</v>
      </c>
      <c r="D172" s="1065"/>
      <c r="E172" s="1065"/>
      <c r="F172" s="1065"/>
      <c r="G172" s="1065"/>
      <c r="H172" s="1065"/>
      <c r="I172" s="1065"/>
      <c r="J172" s="1065"/>
      <c r="K172" s="1065"/>
      <c r="L172" s="397">
        <v>52.67</v>
      </c>
      <c r="M172" s="398"/>
      <c r="N172" s="399"/>
      <c r="V172" s="361"/>
      <c r="W172" s="367"/>
      <c r="X172" s="367"/>
      <c r="AB172" s="384"/>
      <c r="AE172" s="367"/>
      <c r="AF172" s="367"/>
      <c r="AG172" s="335" t="s">
        <v>516</v>
      </c>
    </row>
    <row r="173" spans="1:33" s="332" customFormat="1" ht="12" x14ac:dyDescent="0.2">
      <c r="A173" s="396"/>
      <c r="B173" s="371"/>
      <c r="C173" s="1065" t="s">
        <v>517</v>
      </c>
      <c r="D173" s="1065"/>
      <c r="E173" s="1065"/>
      <c r="F173" s="1065"/>
      <c r="G173" s="1065"/>
      <c r="H173" s="1065"/>
      <c r="I173" s="1065"/>
      <c r="J173" s="1065"/>
      <c r="K173" s="1065"/>
      <c r="L173" s="397">
        <v>17499.05</v>
      </c>
      <c r="M173" s="398"/>
      <c r="N173" s="399"/>
      <c r="V173" s="361"/>
      <c r="W173" s="367"/>
      <c r="X173" s="367"/>
      <c r="AB173" s="384"/>
      <c r="AE173" s="367"/>
      <c r="AF173" s="367"/>
      <c r="AG173" s="335" t="s">
        <v>517</v>
      </c>
    </row>
    <row r="174" spans="1:33" s="332" customFormat="1" ht="12" x14ac:dyDescent="0.2">
      <c r="A174" s="396"/>
      <c r="B174" s="371"/>
      <c r="C174" s="1065" t="s">
        <v>518</v>
      </c>
      <c r="D174" s="1065"/>
      <c r="E174" s="1065"/>
      <c r="F174" s="1065"/>
      <c r="G174" s="1065"/>
      <c r="H174" s="1065"/>
      <c r="I174" s="1065"/>
      <c r="J174" s="1065"/>
      <c r="K174" s="1065"/>
      <c r="L174" s="397">
        <v>24021.8</v>
      </c>
      <c r="M174" s="398"/>
      <c r="N174" s="399"/>
      <c r="V174" s="361"/>
      <c r="W174" s="367"/>
      <c r="X174" s="367"/>
      <c r="AB174" s="384"/>
      <c r="AE174" s="367"/>
      <c r="AF174" s="367"/>
      <c r="AG174" s="335" t="s">
        <v>518</v>
      </c>
    </row>
    <row r="175" spans="1:33" s="332" customFormat="1" ht="12" x14ac:dyDescent="0.2">
      <c r="A175" s="396"/>
      <c r="B175" s="371"/>
      <c r="C175" s="1065" t="s">
        <v>513</v>
      </c>
      <c r="D175" s="1065"/>
      <c r="E175" s="1065"/>
      <c r="F175" s="1065"/>
      <c r="G175" s="1065"/>
      <c r="H175" s="1065"/>
      <c r="I175" s="1065"/>
      <c r="J175" s="1065"/>
      <c r="K175" s="1065"/>
      <c r="L175" s="397"/>
      <c r="M175" s="398"/>
      <c r="N175" s="399"/>
      <c r="V175" s="361"/>
      <c r="W175" s="367"/>
      <c r="X175" s="367"/>
      <c r="AB175" s="384"/>
      <c r="AE175" s="367"/>
      <c r="AF175" s="367"/>
      <c r="AG175" s="335" t="s">
        <v>513</v>
      </c>
    </row>
    <row r="176" spans="1:33" s="332" customFormat="1" ht="12" x14ac:dyDescent="0.2">
      <c r="A176" s="396"/>
      <c r="B176" s="371"/>
      <c r="C176" s="1065" t="s">
        <v>519</v>
      </c>
      <c r="D176" s="1065"/>
      <c r="E176" s="1065"/>
      <c r="F176" s="1065"/>
      <c r="G176" s="1065"/>
      <c r="H176" s="1065"/>
      <c r="I176" s="1065"/>
      <c r="J176" s="1065"/>
      <c r="K176" s="1065"/>
      <c r="L176" s="397">
        <v>1669.44</v>
      </c>
      <c r="M176" s="398"/>
      <c r="N176" s="399"/>
      <c r="V176" s="361"/>
      <c r="W176" s="367"/>
      <c r="X176" s="367"/>
      <c r="AB176" s="384"/>
      <c r="AE176" s="367"/>
      <c r="AF176" s="367"/>
      <c r="AG176" s="335" t="s">
        <v>519</v>
      </c>
    </row>
    <row r="177" spans="1:34" s="332" customFormat="1" ht="12" x14ac:dyDescent="0.2">
      <c r="A177" s="396"/>
      <c r="B177" s="371"/>
      <c r="C177" s="1065" t="s">
        <v>520</v>
      </c>
      <c r="D177" s="1065"/>
      <c r="E177" s="1065"/>
      <c r="F177" s="1065"/>
      <c r="G177" s="1065"/>
      <c r="H177" s="1065"/>
      <c r="I177" s="1065"/>
      <c r="J177" s="1065"/>
      <c r="K177" s="1065"/>
      <c r="L177" s="397">
        <v>883.58</v>
      </c>
      <c r="M177" s="398"/>
      <c r="N177" s="399"/>
      <c r="V177" s="361"/>
      <c r="W177" s="367"/>
      <c r="X177" s="367"/>
      <c r="AB177" s="384"/>
      <c r="AE177" s="367"/>
      <c r="AF177" s="367"/>
      <c r="AG177" s="335" t="s">
        <v>520</v>
      </c>
    </row>
    <row r="178" spans="1:34" s="332" customFormat="1" ht="12" x14ac:dyDescent="0.2">
      <c r="A178" s="396"/>
      <c r="B178" s="371"/>
      <c r="C178" s="1065" t="s">
        <v>521</v>
      </c>
      <c r="D178" s="1065"/>
      <c r="E178" s="1065"/>
      <c r="F178" s="1065"/>
      <c r="G178" s="1065"/>
      <c r="H178" s="1065"/>
      <c r="I178" s="1065"/>
      <c r="J178" s="1065"/>
      <c r="K178" s="1065"/>
      <c r="L178" s="397">
        <v>17499.05</v>
      </c>
      <c r="M178" s="398"/>
      <c r="N178" s="399"/>
      <c r="V178" s="361"/>
      <c r="W178" s="367"/>
      <c r="X178" s="367"/>
      <c r="AB178" s="384"/>
      <c r="AE178" s="367"/>
      <c r="AF178" s="367"/>
      <c r="AG178" s="335" t="s">
        <v>521</v>
      </c>
    </row>
    <row r="179" spans="1:34" s="332" customFormat="1" ht="12" x14ac:dyDescent="0.2">
      <c r="A179" s="396"/>
      <c r="B179" s="371"/>
      <c r="C179" s="1065" t="s">
        <v>522</v>
      </c>
      <c r="D179" s="1065"/>
      <c r="E179" s="1065"/>
      <c r="F179" s="1065"/>
      <c r="G179" s="1065"/>
      <c r="H179" s="1065"/>
      <c r="I179" s="1065"/>
      <c r="J179" s="1065"/>
      <c r="K179" s="1065"/>
      <c r="L179" s="397">
        <v>2402.19</v>
      </c>
      <c r="M179" s="398"/>
      <c r="N179" s="399"/>
      <c r="V179" s="361"/>
      <c r="W179" s="367"/>
      <c r="X179" s="367"/>
      <c r="AB179" s="384"/>
      <c r="AE179" s="367"/>
      <c r="AF179" s="367"/>
      <c r="AG179" s="335" t="s">
        <v>522</v>
      </c>
    </row>
    <row r="180" spans="1:34" s="332" customFormat="1" ht="12" x14ac:dyDescent="0.2">
      <c r="A180" s="396"/>
      <c r="B180" s="371"/>
      <c r="C180" s="1065" t="s">
        <v>523</v>
      </c>
      <c r="D180" s="1065"/>
      <c r="E180" s="1065"/>
      <c r="F180" s="1065"/>
      <c r="G180" s="1065"/>
      <c r="H180" s="1065"/>
      <c r="I180" s="1065"/>
      <c r="J180" s="1065"/>
      <c r="K180" s="1065"/>
      <c r="L180" s="397">
        <v>1567.54</v>
      </c>
      <c r="M180" s="398"/>
      <c r="N180" s="399"/>
      <c r="V180" s="361"/>
      <c r="W180" s="367"/>
      <c r="X180" s="367"/>
      <c r="AB180" s="384"/>
      <c r="AE180" s="367"/>
      <c r="AF180" s="367"/>
      <c r="AG180" s="335" t="s">
        <v>523</v>
      </c>
    </row>
    <row r="181" spans="1:34" s="332" customFormat="1" ht="12" x14ac:dyDescent="0.2">
      <c r="A181" s="396"/>
      <c r="B181" s="371"/>
      <c r="C181" s="1065" t="s">
        <v>524</v>
      </c>
      <c r="D181" s="1065"/>
      <c r="E181" s="1065"/>
      <c r="F181" s="1065"/>
      <c r="G181" s="1065"/>
      <c r="H181" s="1065"/>
      <c r="I181" s="1065"/>
      <c r="J181" s="1065"/>
      <c r="K181" s="1065"/>
      <c r="L181" s="397">
        <v>1722.11</v>
      </c>
      <c r="M181" s="398"/>
      <c r="N181" s="399"/>
      <c r="V181" s="361"/>
      <c r="W181" s="367"/>
      <c r="X181" s="367"/>
      <c r="AB181" s="384"/>
      <c r="AE181" s="367"/>
      <c r="AF181" s="367"/>
      <c r="AG181" s="335" t="s">
        <v>524</v>
      </c>
    </row>
    <row r="182" spans="1:34" s="332" customFormat="1" ht="12" x14ac:dyDescent="0.2">
      <c r="A182" s="396"/>
      <c r="B182" s="371"/>
      <c r="C182" s="1065" t="s">
        <v>525</v>
      </c>
      <c r="D182" s="1065"/>
      <c r="E182" s="1065"/>
      <c r="F182" s="1065"/>
      <c r="G182" s="1065"/>
      <c r="H182" s="1065"/>
      <c r="I182" s="1065"/>
      <c r="J182" s="1065"/>
      <c r="K182" s="1065"/>
      <c r="L182" s="397">
        <v>2402.19</v>
      </c>
      <c r="M182" s="398"/>
      <c r="N182" s="399"/>
      <c r="V182" s="361"/>
      <c r="W182" s="367"/>
      <c r="X182" s="367"/>
      <c r="AB182" s="384"/>
      <c r="AE182" s="367"/>
      <c r="AF182" s="367"/>
      <c r="AG182" s="335" t="s">
        <v>525</v>
      </c>
    </row>
    <row r="183" spans="1:34" s="332" customFormat="1" ht="12" x14ac:dyDescent="0.2">
      <c r="A183" s="396"/>
      <c r="B183" s="371"/>
      <c r="C183" s="1065" t="s">
        <v>526</v>
      </c>
      <c r="D183" s="1065"/>
      <c r="E183" s="1065"/>
      <c r="F183" s="1065"/>
      <c r="G183" s="1065"/>
      <c r="H183" s="1065"/>
      <c r="I183" s="1065"/>
      <c r="J183" s="1065"/>
      <c r="K183" s="1065"/>
      <c r="L183" s="397">
        <v>1567.54</v>
      </c>
      <c r="M183" s="398"/>
      <c r="N183" s="399"/>
      <c r="V183" s="361"/>
      <c r="W183" s="367"/>
      <c r="X183" s="367"/>
      <c r="AB183" s="384"/>
      <c r="AE183" s="367"/>
      <c r="AF183" s="367"/>
      <c r="AG183" s="335" t="s">
        <v>526</v>
      </c>
    </row>
    <row r="184" spans="1:34" s="332" customFormat="1" ht="12" x14ac:dyDescent="0.2">
      <c r="A184" s="396"/>
      <c r="B184" s="390"/>
      <c r="C184" s="1067" t="s">
        <v>6013</v>
      </c>
      <c r="D184" s="1067"/>
      <c r="E184" s="1067"/>
      <c r="F184" s="1067"/>
      <c r="G184" s="1067"/>
      <c r="H184" s="1067"/>
      <c r="I184" s="1067"/>
      <c r="J184" s="1067"/>
      <c r="K184" s="1067"/>
      <c r="L184" s="400">
        <v>24021.8</v>
      </c>
      <c r="M184" s="401"/>
      <c r="N184" s="402"/>
      <c r="V184" s="361"/>
      <c r="W184" s="367"/>
      <c r="X184" s="367"/>
      <c r="AB184" s="384"/>
      <c r="AE184" s="367"/>
      <c r="AF184" s="367"/>
      <c r="AH184" s="367" t="s">
        <v>6013</v>
      </c>
    </row>
    <row r="185" spans="1:34" s="332" customFormat="1" ht="12" x14ac:dyDescent="0.2">
      <c r="A185" s="1195" t="s">
        <v>6014</v>
      </c>
      <c r="B185" s="1196"/>
      <c r="C185" s="1196"/>
      <c r="D185" s="1196"/>
      <c r="E185" s="1196"/>
      <c r="F185" s="1196"/>
      <c r="G185" s="1196"/>
      <c r="H185" s="1196"/>
      <c r="I185" s="1196"/>
      <c r="J185" s="1196"/>
      <c r="K185" s="1196"/>
      <c r="L185" s="1196"/>
      <c r="M185" s="1196"/>
      <c r="N185" s="1197"/>
      <c r="V185" s="361" t="s">
        <v>6014</v>
      </c>
      <c r="W185" s="367"/>
      <c r="X185" s="367"/>
      <c r="AB185" s="384"/>
      <c r="AE185" s="367"/>
      <c r="AF185" s="367"/>
      <c r="AH185" s="367"/>
    </row>
    <row r="186" spans="1:34" s="332" customFormat="1" ht="45" x14ac:dyDescent="0.2">
      <c r="A186" s="362" t="s">
        <v>586</v>
      </c>
      <c r="B186" s="363" t="s">
        <v>6015</v>
      </c>
      <c r="C186" s="1068" t="s">
        <v>6016</v>
      </c>
      <c r="D186" s="1068"/>
      <c r="E186" s="1068"/>
      <c r="F186" s="364" t="s">
        <v>1017</v>
      </c>
      <c r="G186" s="364"/>
      <c r="H186" s="364"/>
      <c r="I186" s="364" t="s">
        <v>437</v>
      </c>
      <c r="J186" s="365">
        <v>524.20000000000005</v>
      </c>
      <c r="K186" s="364"/>
      <c r="L186" s="365">
        <v>1572.6</v>
      </c>
      <c r="M186" s="364"/>
      <c r="N186" s="366"/>
      <c r="V186" s="361"/>
      <c r="W186" s="367"/>
      <c r="X186" s="367" t="s">
        <v>6016</v>
      </c>
      <c r="AB186" s="384"/>
      <c r="AE186" s="367"/>
      <c r="AF186" s="367"/>
      <c r="AH186" s="367"/>
    </row>
    <row r="187" spans="1:34" s="332" customFormat="1" ht="12" x14ac:dyDescent="0.2">
      <c r="A187" s="379"/>
      <c r="B187" s="380"/>
      <c r="C187" s="340" t="s">
        <v>462</v>
      </c>
      <c r="D187" s="385"/>
      <c r="E187" s="385"/>
      <c r="F187" s="386"/>
      <c r="G187" s="386"/>
      <c r="H187" s="386"/>
      <c r="I187" s="386"/>
      <c r="J187" s="387"/>
      <c r="K187" s="386"/>
      <c r="L187" s="387"/>
      <c r="M187" s="388"/>
      <c r="N187" s="389"/>
      <c r="V187" s="361"/>
      <c r="W187" s="367"/>
      <c r="X187" s="367"/>
      <c r="AB187" s="384"/>
      <c r="AE187" s="367"/>
      <c r="AF187" s="367"/>
      <c r="AH187" s="367"/>
    </row>
    <row r="188" spans="1:34" s="332" customFormat="1" ht="33.75" x14ac:dyDescent="0.2">
      <c r="A188" s="362" t="s">
        <v>592</v>
      </c>
      <c r="B188" s="363" t="s">
        <v>6017</v>
      </c>
      <c r="C188" s="1068" t="s">
        <v>6018</v>
      </c>
      <c r="D188" s="1068"/>
      <c r="E188" s="1068"/>
      <c r="F188" s="364" t="s">
        <v>1017</v>
      </c>
      <c r="G188" s="364"/>
      <c r="H188" s="364"/>
      <c r="I188" s="364" t="s">
        <v>423</v>
      </c>
      <c r="J188" s="365">
        <v>1002.89</v>
      </c>
      <c r="K188" s="364"/>
      <c r="L188" s="365">
        <v>1002.89</v>
      </c>
      <c r="M188" s="364"/>
      <c r="N188" s="366"/>
      <c r="V188" s="361"/>
      <c r="W188" s="367"/>
      <c r="X188" s="367" t="s">
        <v>6018</v>
      </c>
      <c r="AB188" s="384"/>
      <c r="AE188" s="367"/>
      <c r="AF188" s="367"/>
      <c r="AH188" s="367"/>
    </row>
    <row r="189" spans="1:34" s="332" customFormat="1" ht="12" x14ac:dyDescent="0.2">
      <c r="A189" s="379"/>
      <c r="B189" s="380"/>
      <c r="C189" s="340" t="s">
        <v>462</v>
      </c>
      <c r="D189" s="385"/>
      <c r="E189" s="385"/>
      <c r="F189" s="386"/>
      <c r="G189" s="386"/>
      <c r="H189" s="386"/>
      <c r="I189" s="386"/>
      <c r="J189" s="387"/>
      <c r="K189" s="386"/>
      <c r="L189" s="387"/>
      <c r="M189" s="388"/>
      <c r="N189" s="389"/>
      <c r="V189" s="361"/>
      <c r="W189" s="367"/>
      <c r="X189" s="367"/>
      <c r="AB189" s="384"/>
      <c r="AE189" s="367"/>
      <c r="AF189" s="367"/>
      <c r="AH189" s="367"/>
    </row>
    <row r="190" spans="1:34" s="332" customFormat="1" ht="1.5" customHeight="1" x14ac:dyDescent="0.2">
      <c r="A190" s="386"/>
      <c r="B190" s="380"/>
      <c r="C190" s="380"/>
      <c r="D190" s="380"/>
      <c r="E190" s="380"/>
      <c r="F190" s="386"/>
      <c r="G190" s="386"/>
      <c r="H190" s="386"/>
      <c r="I190" s="386"/>
      <c r="J190" s="390"/>
      <c r="K190" s="386"/>
      <c r="L190" s="390"/>
      <c r="M190" s="373"/>
      <c r="N190" s="390"/>
      <c r="V190" s="361"/>
      <c r="W190" s="367"/>
      <c r="X190" s="367"/>
      <c r="AB190" s="384"/>
      <c r="AE190" s="367"/>
      <c r="AF190" s="367"/>
      <c r="AH190" s="367"/>
    </row>
    <row r="191" spans="1:34" s="332" customFormat="1" ht="12" x14ac:dyDescent="0.2">
      <c r="A191" s="391"/>
      <c r="B191" s="392"/>
      <c r="C191" s="1068" t="s">
        <v>6019</v>
      </c>
      <c r="D191" s="1068"/>
      <c r="E191" s="1068"/>
      <c r="F191" s="1068"/>
      <c r="G191" s="1068"/>
      <c r="H191" s="1068"/>
      <c r="I191" s="1068"/>
      <c r="J191" s="1068"/>
      <c r="K191" s="1068"/>
      <c r="L191" s="393"/>
      <c r="M191" s="394"/>
      <c r="N191" s="395"/>
      <c r="V191" s="361"/>
      <c r="W191" s="367"/>
      <c r="X191" s="367"/>
      <c r="AB191" s="384"/>
      <c r="AE191" s="367"/>
      <c r="AF191" s="367" t="s">
        <v>6019</v>
      </c>
      <c r="AH191" s="367"/>
    </row>
    <row r="192" spans="1:34" s="332" customFormat="1" ht="12" x14ac:dyDescent="0.2">
      <c r="A192" s="396"/>
      <c r="B192" s="371"/>
      <c r="C192" s="1065" t="s">
        <v>512</v>
      </c>
      <c r="D192" s="1065"/>
      <c r="E192" s="1065"/>
      <c r="F192" s="1065"/>
      <c r="G192" s="1065"/>
      <c r="H192" s="1065"/>
      <c r="I192" s="1065"/>
      <c r="J192" s="1065"/>
      <c r="K192" s="1065"/>
      <c r="L192" s="397">
        <v>2575.4899999999998</v>
      </c>
      <c r="M192" s="398"/>
      <c r="N192" s="399"/>
      <c r="V192" s="361"/>
      <c r="W192" s="367"/>
      <c r="X192" s="367"/>
      <c r="AB192" s="384"/>
      <c r="AE192" s="367"/>
      <c r="AF192" s="367"/>
      <c r="AG192" s="335" t="s">
        <v>512</v>
      </c>
      <c r="AH192" s="367"/>
    </row>
    <row r="193" spans="1:34" s="332" customFormat="1" ht="12" x14ac:dyDescent="0.2">
      <c r="A193" s="396"/>
      <c r="B193" s="371"/>
      <c r="C193" s="1065" t="s">
        <v>513</v>
      </c>
      <c r="D193" s="1065"/>
      <c r="E193" s="1065"/>
      <c r="F193" s="1065"/>
      <c r="G193" s="1065"/>
      <c r="H193" s="1065"/>
      <c r="I193" s="1065"/>
      <c r="J193" s="1065"/>
      <c r="K193" s="1065"/>
      <c r="L193" s="397"/>
      <c r="M193" s="398"/>
      <c r="N193" s="399"/>
      <c r="V193" s="361"/>
      <c r="W193" s="367"/>
      <c r="X193" s="367"/>
      <c r="AB193" s="384"/>
      <c r="AE193" s="367"/>
      <c r="AF193" s="367"/>
      <c r="AG193" s="335" t="s">
        <v>513</v>
      </c>
      <c r="AH193" s="367"/>
    </row>
    <row r="194" spans="1:34" s="332" customFormat="1" ht="12" x14ac:dyDescent="0.2">
      <c r="A194" s="396"/>
      <c r="B194" s="371"/>
      <c r="C194" s="1065" t="s">
        <v>517</v>
      </c>
      <c r="D194" s="1065"/>
      <c r="E194" s="1065"/>
      <c r="F194" s="1065"/>
      <c r="G194" s="1065"/>
      <c r="H194" s="1065"/>
      <c r="I194" s="1065"/>
      <c r="J194" s="1065"/>
      <c r="K194" s="1065"/>
      <c r="L194" s="397">
        <v>2575.4899999999998</v>
      </c>
      <c r="M194" s="398"/>
      <c r="N194" s="399"/>
      <c r="V194" s="361"/>
      <c r="W194" s="367"/>
      <c r="X194" s="367"/>
      <c r="AB194" s="384"/>
      <c r="AE194" s="367"/>
      <c r="AF194" s="367"/>
      <c r="AG194" s="335" t="s">
        <v>517</v>
      </c>
      <c r="AH194" s="367"/>
    </row>
    <row r="195" spans="1:34" s="332" customFormat="1" ht="12" x14ac:dyDescent="0.2">
      <c r="A195" s="396"/>
      <c r="B195" s="371"/>
      <c r="C195" s="1065" t="s">
        <v>518</v>
      </c>
      <c r="D195" s="1065"/>
      <c r="E195" s="1065"/>
      <c r="F195" s="1065"/>
      <c r="G195" s="1065"/>
      <c r="H195" s="1065"/>
      <c r="I195" s="1065"/>
      <c r="J195" s="1065"/>
      <c r="K195" s="1065"/>
      <c r="L195" s="397">
        <v>2575.4899999999998</v>
      </c>
      <c r="M195" s="398"/>
      <c r="N195" s="399"/>
      <c r="V195" s="361"/>
      <c r="W195" s="367"/>
      <c r="X195" s="367"/>
      <c r="AB195" s="384"/>
      <c r="AE195" s="367"/>
      <c r="AF195" s="367"/>
      <c r="AG195" s="335" t="s">
        <v>518</v>
      </c>
      <c r="AH195" s="367"/>
    </row>
    <row r="196" spans="1:34" s="332" customFormat="1" ht="12" x14ac:dyDescent="0.2">
      <c r="A196" s="396"/>
      <c r="B196" s="371"/>
      <c r="C196" s="1065" t="s">
        <v>513</v>
      </c>
      <c r="D196" s="1065"/>
      <c r="E196" s="1065"/>
      <c r="F196" s="1065"/>
      <c r="G196" s="1065"/>
      <c r="H196" s="1065"/>
      <c r="I196" s="1065"/>
      <c r="J196" s="1065"/>
      <c r="K196" s="1065"/>
      <c r="L196" s="397"/>
      <c r="M196" s="398"/>
      <c r="N196" s="399"/>
      <c r="V196" s="361"/>
      <c r="W196" s="367"/>
      <c r="X196" s="367"/>
      <c r="AB196" s="384"/>
      <c r="AE196" s="367"/>
      <c r="AF196" s="367"/>
      <c r="AG196" s="335" t="s">
        <v>513</v>
      </c>
      <c r="AH196" s="367"/>
    </row>
    <row r="197" spans="1:34" s="332" customFormat="1" ht="12" x14ac:dyDescent="0.2">
      <c r="A197" s="396"/>
      <c r="B197" s="371"/>
      <c r="C197" s="1065" t="s">
        <v>521</v>
      </c>
      <c r="D197" s="1065"/>
      <c r="E197" s="1065"/>
      <c r="F197" s="1065"/>
      <c r="G197" s="1065"/>
      <c r="H197" s="1065"/>
      <c r="I197" s="1065"/>
      <c r="J197" s="1065"/>
      <c r="K197" s="1065"/>
      <c r="L197" s="397">
        <v>2575.4899999999998</v>
      </c>
      <c r="M197" s="398"/>
      <c r="N197" s="399"/>
      <c r="V197" s="361"/>
      <c r="W197" s="367"/>
      <c r="X197" s="367"/>
      <c r="AB197" s="384"/>
      <c r="AE197" s="367"/>
      <c r="AF197" s="367"/>
      <c r="AG197" s="335" t="s">
        <v>521</v>
      </c>
      <c r="AH197" s="367"/>
    </row>
    <row r="198" spans="1:34" s="332" customFormat="1" ht="12" x14ac:dyDescent="0.2">
      <c r="A198" s="396"/>
      <c r="B198" s="390"/>
      <c r="C198" s="1067" t="s">
        <v>6020</v>
      </c>
      <c r="D198" s="1067"/>
      <c r="E198" s="1067"/>
      <c r="F198" s="1067"/>
      <c r="G198" s="1067"/>
      <c r="H198" s="1067"/>
      <c r="I198" s="1067"/>
      <c r="J198" s="1067"/>
      <c r="K198" s="1067"/>
      <c r="L198" s="400">
        <v>2575.4899999999998</v>
      </c>
      <c r="M198" s="401"/>
      <c r="N198" s="402"/>
      <c r="V198" s="361"/>
      <c r="W198" s="367"/>
      <c r="X198" s="367"/>
      <c r="AB198" s="384"/>
      <c r="AE198" s="367"/>
      <c r="AF198" s="367"/>
      <c r="AH198" s="367" t="s">
        <v>6020</v>
      </c>
    </row>
    <row r="199" spans="1:34" s="332" customFormat="1" ht="12" x14ac:dyDescent="0.2">
      <c r="A199" s="1195" t="s">
        <v>616</v>
      </c>
      <c r="B199" s="1196"/>
      <c r="C199" s="1196"/>
      <c r="D199" s="1196"/>
      <c r="E199" s="1196"/>
      <c r="F199" s="1196"/>
      <c r="G199" s="1196"/>
      <c r="H199" s="1196"/>
      <c r="I199" s="1196"/>
      <c r="J199" s="1196"/>
      <c r="K199" s="1196"/>
      <c r="L199" s="1196"/>
      <c r="M199" s="1196"/>
      <c r="N199" s="1197"/>
      <c r="V199" s="361" t="s">
        <v>616</v>
      </c>
      <c r="W199" s="367"/>
      <c r="X199" s="367"/>
      <c r="AB199" s="384"/>
      <c r="AE199" s="367"/>
      <c r="AF199" s="367"/>
      <c r="AH199" s="367"/>
    </row>
    <row r="200" spans="1:34" s="332" customFormat="1" ht="22.5" x14ac:dyDescent="0.2">
      <c r="A200" s="1192" t="s">
        <v>4942</v>
      </c>
      <c r="B200" s="1193"/>
      <c r="C200" s="1193"/>
      <c r="D200" s="1193"/>
      <c r="E200" s="1193"/>
      <c r="F200" s="1193"/>
      <c r="G200" s="1193"/>
      <c r="H200" s="1193"/>
      <c r="I200" s="1193"/>
      <c r="J200" s="1193"/>
      <c r="K200" s="1193"/>
      <c r="L200" s="1193"/>
      <c r="M200" s="1193"/>
      <c r="N200" s="1194"/>
      <c r="V200" s="361"/>
      <c r="W200" s="367" t="s">
        <v>4942</v>
      </c>
      <c r="X200" s="367"/>
      <c r="AB200" s="384"/>
      <c r="AE200" s="367"/>
      <c r="AF200" s="367"/>
      <c r="AH200" s="367"/>
    </row>
    <row r="201" spans="1:34" s="332" customFormat="1" ht="45" x14ac:dyDescent="0.2">
      <c r="A201" s="362" t="s">
        <v>596</v>
      </c>
      <c r="B201" s="363" t="s">
        <v>4943</v>
      </c>
      <c r="C201" s="1068" t="s">
        <v>4944</v>
      </c>
      <c r="D201" s="1068"/>
      <c r="E201" s="1068"/>
      <c r="F201" s="364" t="s">
        <v>621</v>
      </c>
      <c r="G201" s="364"/>
      <c r="H201" s="364"/>
      <c r="I201" s="364" t="s">
        <v>6021</v>
      </c>
      <c r="J201" s="365">
        <v>25.19</v>
      </c>
      <c r="K201" s="364" t="s">
        <v>436</v>
      </c>
      <c r="L201" s="365">
        <v>762.28</v>
      </c>
      <c r="M201" s="364"/>
      <c r="N201" s="366"/>
      <c r="V201" s="361"/>
      <c r="W201" s="367"/>
      <c r="X201" s="367" t="s">
        <v>4944</v>
      </c>
      <c r="AB201" s="384"/>
      <c r="AE201" s="367"/>
      <c r="AF201" s="367"/>
      <c r="AH201" s="367"/>
    </row>
    <row r="202" spans="1:34" s="332" customFormat="1" ht="12" x14ac:dyDescent="0.2">
      <c r="A202" s="368"/>
      <c r="B202" s="369"/>
      <c r="C202" s="1065" t="s">
        <v>6022</v>
      </c>
      <c r="D202" s="1065"/>
      <c r="E202" s="1065"/>
      <c r="F202" s="1065"/>
      <c r="G202" s="1065"/>
      <c r="H202" s="1065"/>
      <c r="I202" s="1065"/>
      <c r="J202" s="1065"/>
      <c r="K202" s="1065"/>
      <c r="L202" s="1065"/>
      <c r="M202" s="1065"/>
      <c r="N202" s="1072"/>
      <c r="V202" s="361"/>
      <c r="W202" s="367"/>
      <c r="X202" s="367"/>
      <c r="Y202" s="335" t="s">
        <v>6022</v>
      </c>
      <c r="AB202" s="384"/>
      <c r="AE202" s="367"/>
      <c r="AF202" s="367"/>
      <c r="AH202" s="367"/>
    </row>
    <row r="203" spans="1:34" s="332" customFormat="1" ht="33.75" x14ac:dyDescent="0.2">
      <c r="A203" s="370"/>
      <c r="B203" s="371" t="s">
        <v>430</v>
      </c>
      <c r="C203" s="1065" t="s">
        <v>431</v>
      </c>
      <c r="D203" s="1065"/>
      <c r="E203" s="1065"/>
      <c r="F203" s="1065"/>
      <c r="G203" s="1065"/>
      <c r="H203" s="1065"/>
      <c r="I203" s="1065"/>
      <c r="J203" s="1065"/>
      <c r="K203" s="1065"/>
      <c r="L203" s="1065"/>
      <c r="M203" s="1065"/>
      <c r="N203" s="1072"/>
      <c r="V203" s="361"/>
      <c r="W203" s="367"/>
      <c r="X203" s="367"/>
      <c r="Z203" s="335" t="s">
        <v>431</v>
      </c>
      <c r="AB203" s="384"/>
      <c r="AE203" s="367"/>
      <c r="AF203" s="367"/>
      <c r="AH203" s="367"/>
    </row>
    <row r="204" spans="1:34" s="332" customFormat="1" ht="22.5" x14ac:dyDescent="0.2">
      <c r="A204" s="1192" t="s">
        <v>4947</v>
      </c>
      <c r="B204" s="1193"/>
      <c r="C204" s="1193"/>
      <c r="D204" s="1193"/>
      <c r="E204" s="1193"/>
      <c r="F204" s="1193"/>
      <c r="G204" s="1193"/>
      <c r="H204" s="1193"/>
      <c r="I204" s="1193"/>
      <c r="J204" s="1193"/>
      <c r="K204" s="1193"/>
      <c r="L204" s="1193"/>
      <c r="M204" s="1193"/>
      <c r="N204" s="1194"/>
      <c r="V204" s="361"/>
      <c r="W204" s="367" t="s">
        <v>4947</v>
      </c>
      <c r="X204" s="367"/>
      <c r="AB204" s="384"/>
      <c r="AE204" s="367"/>
      <c r="AF204" s="367"/>
      <c r="AH204" s="367"/>
    </row>
    <row r="205" spans="1:34" s="332" customFormat="1" ht="33.75" x14ac:dyDescent="0.2">
      <c r="A205" s="362" t="s">
        <v>600</v>
      </c>
      <c r="B205" s="363" t="s">
        <v>2502</v>
      </c>
      <c r="C205" s="1068" t="s">
        <v>2503</v>
      </c>
      <c r="D205" s="1068"/>
      <c r="E205" s="1068"/>
      <c r="F205" s="364" t="s">
        <v>621</v>
      </c>
      <c r="G205" s="364"/>
      <c r="H205" s="364"/>
      <c r="I205" s="364" t="s">
        <v>6023</v>
      </c>
      <c r="J205" s="365">
        <v>61.63</v>
      </c>
      <c r="K205" s="364"/>
      <c r="L205" s="365">
        <v>13.81</v>
      </c>
      <c r="M205" s="364"/>
      <c r="N205" s="366"/>
      <c r="V205" s="361"/>
      <c r="W205" s="367"/>
      <c r="X205" s="367" t="s">
        <v>2503</v>
      </c>
      <c r="AB205" s="384"/>
      <c r="AE205" s="367"/>
      <c r="AF205" s="367"/>
      <c r="AH205" s="367"/>
    </row>
    <row r="206" spans="1:34" s="332" customFormat="1" ht="12" x14ac:dyDescent="0.2">
      <c r="A206" s="379"/>
      <c r="B206" s="380"/>
      <c r="C206" s="340" t="s">
        <v>623</v>
      </c>
      <c r="D206" s="385"/>
      <c r="E206" s="385"/>
      <c r="F206" s="386"/>
      <c r="G206" s="386"/>
      <c r="H206" s="386"/>
      <c r="I206" s="386"/>
      <c r="J206" s="387"/>
      <c r="K206" s="386"/>
      <c r="L206" s="387"/>
      <c r="M206" s="388"/>
      <c r="N206" s="389"/>
      <c r="V206" s="361"/>
      <c r="W206" s="367"/>
      <c r="X206" s="367"/>
      <c r="AB206" s="384"/>
      <c r="AE206" s="367"/>
      <c r="AF206" s="367"/>
      <c r="AH206" s="367"/>
    </row>
    <row r="207" spans="1:34" s="332" customFormat="1" ht="12" x14ac:dyDescent="0.2">
      <c r="A207" s="368"/>
      <c r="B207" s="369"/>
      <c r="C207" s="1065" t="s">
        <v>6024</v>
      </c>
      <c r="D207" s="1065"/>
      <c r="E207" s="1065"/>
      <c r="F207" s="1065"/>
      <c r="G207" s="1065"/>
      <c r="H207" s="1065"/>
      <c r="I207" s="1065"/>
      <c r="J207" s="1065"/>
      <c r="K207" s="1065"/>
      <c r="L207" s="1065"/>
      <c r="M207" s="1065"/>
      <c r="N207" s="1072"/>
      <c r="V207" s="361"/>
      <c r="W207" s="367"/>
      <c r="X207" s="367"/>
      <c r="Y207" s="335" t="s">
        <v>6024</v>
      </c>
      <c r="AB207" s="384"/>
      <c r="AE207" s="367"/>
      <c r="AF207" s="367"/>
      <c r="AH207" s="367"/>
    </row>
    <row r="208" spans="1:34" s="332" customFormat="1" ht="22.5" x14ac:dyDescent="0.2">
      <c r="A208" s="1192" t="s">
        <v>4948</v>
      </c>
      <c r="B208" s="1193"/>
      <c r="C208" s="1193"/>
      <c r="D208" s="1193"/>
      <c r="E208" s="1193"/>
      <c r="F208" s="1193"/>
      <c r="G208" s="1193"/>
      <c r="H208" s="1193"/>
      <c r="I208" s="1193"/>
      <c r="J208" s="1193"/>
      <c r="K208" s="1193"/>
      <c r="L208" s="1193"/>
      <c r="M208" s="1193"/>
      <c r="N208" s="1194"/>
      <c r="V208" s="361"/>
      <c r="W208" s="367" t="s">
        <v>4948</v>
      </c>
      <c r="X208" s="367"/>
      <c r="AB208" s="384"/>
      <c r="AE208" s="367"/>
      <c r="AF208" s="367"/>
      <c r="AH208" s="367"/>
    </row>
    <row r="209" spans="1:34" s="332" customFormat="1" ht="45" x14ac:dyDescent="0.2">
      <c r="A209" s="362" t="s">
        <v>607</v>
      </c>
      <c r="B209" s="363" t="s">
        <v>4949</v>
      </c>
      <c r="C209" s="1068" t="s">
        <v>4950</v>
      </c>
      <c r="D209" s="1068"/>
      <c r="E209" s="1068"/>
      <c r="F209" s="364" t="s">
        <v>621</v>
      </c>
      <c r="G209" s="364"/>
      <c r="H209" s="364"/>
      <c r="I209" s="364" t="s">
        <v>5994</v>
      </c>
      <c r="J209" s="365">
        <v>37</v>
      </c>
      <c r="K209" s="364" t="s">
        <v>436</v>
      </c>
      <c r="L209" s="365">
        <v>692.59</v>
      </c>
      <c r="M209" s="364"/>
      <c r="N209" s="366"/>
      <c r="V209" s="361"/>
      <c r="W209" s="367"/>
      <c r="X209" s="367" t="s">
        <v>4950</v>
      </c>
      <c r="AB209" s="384"/>
      <c r="AE209" s="367"/>
      <c r="AF209" s="367"/>
      <c r="AH209" s="367"/>
    </row>
    <row r="210" spans="1:34" s="332" customFormat="1" ht="33.75" x14ac:dyDescent="0.2">
      <c r="A210" s="370"/>
      <c r="B210" s="371" t="s">
        <v>430</v>
      </c>
      <c r="C210" s="1065" t="s">
        <v>431</v>
      </c>
      <c r="D210" s="1065"/>
      <c r="E210" s="1065"/>
      <c r="F210" s="1065"/>
      <c r="G210" s="1065"/>
      <c r="H210" s="1065"/>
      <c r="I210" s="1065"/>
      <c r="J210" s="1065"/>
      <c r="K210" s="1065"/>
      <c r="L210" s="1065"/>
      <c r="M210" s="1065"/>
      <c r="N210" s="1072"/>
      <c r="V210" s="361"/>
      <c r="W210" s="367"/>
      <c r="X210" s="367"/>
      <c r="Z210" s="335" t="s">
        <v>431</v>
      </c>
      <c r="AB210" s="384"/>
      <c r="AE210" s="367"/>
      <c r="AF210" s="367"/>
      <c r="AH210" s="367"/>
    </row>
    <row r="211" spans="1:34" s="332" customFormat="1" ht="22.5" x14ac:dyDescent="0.2">
      <c r="A211" s="1192" t="s">
        <v>4953</v>
      </c>
      <c r="B211" s="1193"/>
      <c r="C211" s="1193"/>
      <c r="D211" s="1193"/>
      <c r="E211" s="1193"/>
      <c r="F211" s="1193"/>
      <c r="G211" s="1193"/>
      <c r="H211" s="1193"/>
      <c r="I211" s="1193"/>
      <c r="J211" s="1193"/>
      <c r="K211" s="1193"/>
      <c r="L211" s="1193"/>
      <c r="M211" s="1193"/>
      <c r="N211" s="1194"/>
      <c r="V211" s="361"/>
      <c r="W211" s="367" t="s">
        <v>4953</v>
      </c>
      <c r="X211" s="367"/>
      <c r="AB211" s="384"/>
      <c r="AE211" s="367"/>
      <c r="AF211" s="367"/>
      <c r="AH211" s="367"/>
    </row>
    <row r="212" spans="1:34" s="332" customFormat="1" ht="33.75" x14ac:dyDescent="0.2">
      <c r="A212" s="362" t="s">
        <v>610</v>
      </c>
      <c r="B212" s="363" t="s">
        <v>4954</v>
      </c>
      <c r="C212" s="1068" t="s">
        <v>4955</v>
      </c>
      <c r="D212" s="1068"/>
      <c r="E212" s="1068"/>
      <c r="F212" s="364" t="s">
        <v>621</v>
      </c>
      <c r="G212" s="364"/>
      <c r="H212" s="364"/>
      <c r="I212" s="364" t="s">
        <v>6025</v>
      </c>
      <c r="J212" s="365">
        <v>31.92</v>
      </c>
      <c r="K212" s="364"/>
      <c r="L212" s="365">
        <v>213.83</v>
      </c>
      <c r="M212" s="364"/>
      <c r="N212" s="366"/>
      <c r="V212" s="361"/>
      <c r="W212" s="367"/>
      <c r="X212" s="367" t="s">
        <v>4955</v>
      </c>
      <c r="AB212" s="384"/>
      <c r="AE212" s="367"/>
      <c r="AF212" s="367"/>
      <c r="AH212" s="367"/>
    </row>
    <row r="213" spans="1:34" s="332" customFormat="1" ht="12" x14ac:dyDescent="0.2">
      <c r="A213" s="379"/>
      <c r="B213" s="380"/>
      <c r="C213" s="340" t="s">
        <v>623</v>
      </c>
      <c r="D213" s="385"/>
      <c r="E213" s="385"/>
      <c r="F213" s="386"/>
      <c r="G213" s="386"/>
      <c r="H213" s="386"/>
      <c r="I213" s="386"/>
      <c r="J213" s="387"/>
      <c r="K213" s="386"/>
      <c r="L213" s="387"/>
      <c r="M213" s="388"/>
      <c r="N213" s="389"/>
      <c r="V213" s="361"/>
      <c r="W213" s="367"/>
      <c r="X213" s="367"/>
      <c r="AB213" s="384"/>
      <c r="AE213" s="367"/>
      <c r="AF213" s="367"/>
      <c r="AH213" s="367"/>
    </row>
    <row r="214" spans="1:34" s="332" customFormat="1" ht="22.5" x14ac:dyDescent="0.2">
      <c r="A214" s="1192" t="s">
        <v>2728</v>
      </c>
      <c r="B214" s="1193"/>
      <c r="C214" s="1193"/>
      <c r="D214" s="1193"/>
      <c r="E214" s="1193"/>
      <c r="F214" s="1193"/>
      <c r="G214" s="1193"/>
      <c r="H214" s="1193"/>
      <c r="I214" s="1193"/>
      <c r="J214" s="1193"/>
      <c r="K214" s="1193"/>
      <c r="L214" s="1193"/>
      <c r="M214" s="1193"/>
      <c r="N214" s="1194"/>
      <c r="V214" s="361"/>
      <c r="W214" s="367" t="s">
        <v>2728</v>
      </c>
      <c r="X214" s="367"/>
      <c r="AB214" s="384"/>
      <c r="AE214" s="367"/>
      <c r="AF214" s="367"/>
      <c r="AH214" s="367"/>
    </row>
    <row r="215" spans="1:34" s="332" customFormat="1" ht="45" x14ac:dyDescent="0.2">
      <c r="A215" s="362" t="s">
        <v>618</v>
      </c>
      <c r="B215" s="363" t="s">
        <v>1177</v>
      </c>
      <c r="C215" s="1068" t="s">
        <v>1178</v>
      </c>
      <c r="D215" s="1068"/>
      <c r="E215" s="1068"/>
      <c r="F215" s="364" t="s">
        <v>621</v>
      </c>
      <c r="G215" s="364"/>
      <c r="H215" s="364"/>
      <c r="I215" s="364" t="s">
        <v>6026</v>
      </c>
      <c r="J215" s="365">
        <v>38.729999999999997</v>
      </c>
      <c r="K215" s="364"/>
      <c r="L215" s="365">
        <v>842.65</v>
      </c>
      <c r="M215" s="364"/>
      <c r="N215" s="366"/>
      <c r="V215" s="361"/>
      <c r="W215" s="367"/>
      <c r="X215" s="367" t="s">
        <v>1178</v>
      </c>
      <c r="AB215" s="384"/>
      <c r="AE215" s="367"/>
      <c r="AF215" s="367"/>
      <c r="AH215" s="367"/>
    </row>
    <row r="216" spans="1:34" s="332" customFormat="1" ht="12" x14ac:dyDescent="0.2">
      <c r="A216" s="379"/>
      <c r="B216" s="380"/>
      <c r="C216" s="340" t="s">
        <v>623</v>
      </c>
      <c r="D216" s="385"/>
      <c r="E216" s="385"/>
      <c r="F216" s="386"/>
      <c r="G216" s="386"/>
      <c r="H216" s="386"/>
      <c r="I216" s="386"/>
      <c r="J216" s="387"/>
      <c r="K216" s="386"/>
      <c r="L216" s="387"/>
      <c r="M216" s="388"/>
      <c r="N216" s="389"/>
      <c r="V216" s="361"/>
      <c r="W216" s="367"/>
      <c r="X216" s="367"/>
      <c r="AB216" s="384"/>
      <c r="AE216" s="367"/>
      <c r="AF216" s="367"/>
      <c r="AH216" s="367"/>
    </row>
    <row r="217" spans="1:34" s="332" customFormat="1" ht="12" x14ac:dyDescent="0.2">
      <c r="A217" s="368"/>
      <c r="B217" s="369"/>
      <c r="C217" s="1065" t="s">
        <v>6027</v>
      </c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5"/>
      <c r="N217" s="1072"/>
      <c r="V217" s="361"/>
      <c r="W217" s="367"/>
      <c r="X217" s="367"/>
      <c r="Y217" s="335" t="s">
        <v>6027</v>
      </c>
      <c r="AB217" s="384"/>
      <c r="AE217" s="367"/>
      <c r="AF217" s="367"/>
      <c r="AH217" s="367"/>
    </row>
    <row r="218" spans="1:34" s="332" customFormat="1" ht="33.75" x14ac:dyDescent="0.2">
      <c r="A218" s="362" t="s">
        <v>625</v>
      </c>
      <c r="B218" s="363" t="s">
        <v>1182</v>
      </c>
      <c r="C218" s="1068" t="s">
        <v>2730</v>
      </c>
      <c r="D218" s="1068"/>
      <c r="E218" s="1068"/>
      <c r="F218" s="364" t="s">
        <v>621</v>
      </c>
      <c r="G218" s="364"/>
      <c r="H218" s="364"/>
      <c r="I218" s="364" t="s">
        <v>6026</v>
      </c>
      <c r="J218" s="365">
        <v>0.59</v>
      </c>
      <c r="K218" s="364"/>
      <c r="L218" s="365">
        <v>333.75</v>
      </c>
      <c r="M218" s="364"/>
      <c r="N218" s="366"/>
      <c r="V218" s="361"/>
      <c r="W218" s="367"/>
      <c r="X218" s="367" t="s">
        <v>2730</v>
      </c>
      <c r="AB218" s="384"/>
      <c r="AE218" s="367"/>
      <c r="AF218" s="367"/>
      <c r="AH218" s="367"/>
    </row>
    <row r="219" spans="1:34" s="332" customFormat="1" ht="12" x14ac:dyDescent="0.2">
      <c r="A219" s="379"/>
      <c r="B219" s="380"/>
      <c r="C219" s="340" t="s">
        <v>623</v>
      </c>
      <c r="D219" s="385"/>
      <c r="E219" s="385"/>
      <c r="F219" s="386"/>
      <c r="G219" s="386"/>
      <c r="H219" s="386"/>
      <c r="I219" s="386"/>
      <c r="J219" s="387"/>
      <c r="K219" s="386"/>
      <c r="L219" s="387"/>
      <c r="M219" s="388"/>
      <c r="N219" s="389"/>
      <c r="V219" s="361"/>
      <c r="W219" s="367"/>
      <c r="X219" s="367"/>
      <c r="AB219" s="384"/>
      <c r="AE219" s="367"/>
      <c r="AF219" s="367"/>
      <c r="AH219" s="367"/>
    </row>
    <row r="220" spans="1:34" s="332" customFormat="1" ht="12" x14ac:dyDescent="0.2">
      <c r="A220" s="368"/>
      <c r="B220" s="369"/>
      <c r="C220" s="1065" t="s">
        <v>6027</v>
      </c>
      <c r="D220" s="1065"/>
      <c r="E220" s="1065"/>
      <c r="F220" s="1065"/>
      <c r="G220" s="1065"/>
      <c r="H220" s="1065"/>
      <c r="I220" s="1065"/>
      <c r="J220" s="1065"/>
      <c r="K220" s="1065"/>
      <c r="L220" s="1065"/>
      <c r="M220" s="1065"/>
      <c r="N220" s="1072"/>
      <c r="V220" s="361"/>
      <c r="W220" s="367"/>
      <c r="X220" s="367"/>
      <c r="Y220" s="335" t="s">
        <v>6027</v>
      </c>
      <c r="AB220" s="384"/>
      <c r="AE220" s="367"/>
      <c r="AF220" s="367"/>
      <c r="AH220" s="367"/>
    </row>
    <row r="221" spans="1:34" s="332" customFormat="1" ht="12" x14ac:dyDescent="0.2">
      <c r="A221" s="370"/>
      <c r="B221" s="371"/>
      <c r="C221" s="1065" t="s">
        <v>4324</v>
      </c>
      <c r="D221" s="1065"/>
      <c r="E221" s="1065"/>
      <c r="F221" s="1065"/>
      <c r="G221" s="1065"/>
      <c r="H221" s="1065"/>
      <c r="I221" s="1065"/>
      <c r="J221" s="1065"/>
      <c r="K221" s="1065"/>
      <c r="L221" s="1065"/>
      <c r="M221" s="1065"/>
      <c r="N221" s="1072"/>
      <c r="V221" s="361"/>
      <c r="W221" s="367"/>
      <c r="X221" s="367"/>
      <c r="Z221" s="335" t="s">
        <v>4324</v>
      </c>
      <c r="AB221" s="384"/>
      <c r="AE221" s="367"/>
      <c r="AF221" s="367"/>
      <c r="AH221" s="367"/>
    </row>
    <row r="222" spans="1:34" s="332" customFormat="1" ht="1.5" customHeight="1" x14ac:dyDescent="0.2">
      <c r="A222" s="386"/>
      <c r="B222" s="380"/>
      <c r="C222" s="380"/>
      <c r="D222" s="380"/>
      <c r="E222" s="380"/>
      <c r="F222" s="386"/>
      <c r="G222" s="386"/>
      <c r="H222" s="386"/>
      <c r="I222" s="386"/>
      <c r="J222" s="390"/>
      <c r="K222" s="386"/>
      <c r="L222" s="390"/>
      <c r="M222" s="373"/>
      <c r="N222" s="390"/>
      <c r="V222" s="361"/>
      <c r="W222" s="367"/>
      <c r="X222" s="367"/>
      <c r="AB222" s="384"/>
      <c r="AE222" s="367"/>
      <c r="AF222" s="367"/>
      <c r="AH222" s="367"/>
    </row>
    <row r="223" spans="1:34" s="332" customFormat="1" ht="22.5" x14ac:dyDescent="0.2">
      <c r="A223" s="391"/>
      <c r="B223" s="392"/>
      <c r="C223" s="1068" t="s">
        <v>634</v>
      </c>
      <c r="D223" s="1068"/>
      <c r="E223" s="1068"/>
      <c r="F223" s="1068"/>
      <c r="G223" s="1068"/>
      <c r="H223" s="1068"/>
      <c r="I223" s="1068"/>
      <c r="J223" s="1068"/>
      <c r="K223" s="1068"/>
      <c r="L223" s="393"/>
      <c r="M223" s="394"/>
      <c r="N223" s="395"/>
      <c r="V223" s="361"/>
      <c r="W223" s="367"/>
      <c r="X223" s="367"/>
      <c r="AB223" s="384"/>
      <c r="AE223" s="367"/>
      <c r="AF223" s="367" t="s">
        <v>634</v>
      </c>
      <c r="AH223" s="367"/>
    </row>
    <row r="224" spans="1:34" s="332" customFormat="1" ht="12" x14ac:dyDescent="0.2">
      <c r="A224" s="396"/>
      <c r="B224" s="371"/>
      <c r="C224" s="1065" t="s">
        <v>512</v>
      </c>
      <c r="D224" s="1065"/>
      <c r="E224" s="1065"/>
      <c r="F224" s="1065"/>
      <c r="G224" s="1065"/>
      <c r="H224" s="1065"/>
      <c r="I224" s="1065"/>
      <c r="J224" s="1065"/>
      <c r="K224" s="1065"/>
      <c r="L224" s="397">
        <v>2858.91</v>
      </c>
      <c r="M224" s="398"/>
      <c r="N224" s="399"/>
      <c r="V224" s="361"/>
      <c r="W224" s="367"/>
      <c r="X224" s="367"/>
      <c r="AB224" s="384"/>
      <c r="AE224" s="367"/>
      <c r="AF224" s="367"/>
      <c r="AG224" s="335" t="s">
        <v>512</v>
      </c>
      <c r="AH224" s="367"/>
    </row>
    <row r="225" spans="1:36" s="332" customFormat="1" ht="12" x14ac:dyDescent="0.2">
      <c r="A225" s="396"/>
      <c r="B225" s="371"/>
      <c r="C225" s="1065" t="s">
        <v>513</v>
      </c>
      <c r="D225" s="1065"/>
      <c r="E225" s="1065"/>
      <c r="F225" s="1065"/>
      <c r="G225" s="1065"/>
      <c r="H225" s="1065"/>
      <c r="I225" s="1065"/>
      <c r="J225" s="1065"/>
      <c r="K225" s="1065"/>
      <c r="L225" s="397"/>
      <c r="M225" s="398"/>
      <c r="N225" s="399"/>
      <c r="V225" s="361"/>
      <c r="W225" s="367"/>
      <c r="X225" s="367"/>
      <c r="AB225" s="384"/>
      <c r="AE225" s="367"/>
      <c r="AF225" s="367"/>
      <c r="AG225" s="335" t="s">
        <v>513</v>
      </c>
      <c r="AH225" s="367"/>
    </row>
    <row r="226" spans="1:36" s="332" customFormat="1" ht="12" x14ac:dyDescent="0.2">
      <c r="A226" s="396"/>
      <c r="B226" s="371"/>
      <c r="C226" s="1065" t="s">
        <v>515</v>
      </c>
      <c r="D226" s="1065"/>
      <c r="E226" s="1065"/>
      <c r="F226" s="1065"/>
      <c r="G226" s="1065"/>
      <c r="H226" s="1065"/>
      <c r="I226" s="1065"/>
      <c r="J226" s="1065"/>
      <c r="K226" s="1065"/>
      <c r="L226" s="397">
        <v>1454.87</v>
      </c>
      <c r="M226" s="398"/>
      <c r="N226" s="399"/>
      <c r="V226" s="361"/>
      <c r="W226" s="367"/>
      <c r="X226" s="367"/>
      <c r="AB226" s="384"/>
      <c r="AE226" s="367"/>
      <c r="AF226" s="367"/>
      <c r="AG226" s="335" t="s">
        <v>515</v>
      </c>
      <c r="AH226" s="367"/>
    </row>
    <row r="227" spans="1:36" s="332" customFormat="1" ht="12" x14ac:dyDescent="0.2">
      <c r="A227" s="396"/>
      <c r="B227" s="371"/>
      <c r="C227" s="1065" t="s">
        <v>517</v>
      </c>
      <c r="D227" s="1065"/>
      <c r="E227" s="1065"/>
      <c r="F227" s="1065"/>
      <c r="G227" s="1065"/>
      <c r="H227" s="1065"/>
      <c r="I227" s="1065"/>
      <c r="J227" s="1065"/>
      <c r="K227" s="1065"/>
      <c r="L227" s="397">
        <v>1404.04</v>
      </c>
      <c r="M227" s="398"/>
      <c r="N227" s="399"/>
      <c r="V227" s="361"/>
      <c r="W227" s="367"/>
      <c r="X227" s="367"/>
      <c r="AB227" s="384"/>
      <c r="AE227" s="367"/>
      <c r="AF227" s="367"/>
      <c r="AG227" s="335" t="s">
        <v>517</v>
      </c>
      <c r="AH227" s="367"/>
    </row>
    <row r="228" spans="1:36" s="332" customFormat="1" ht="12" x14ac:dyDescent="0.2">
      <c r="A228" s="396"/>
      <c r="B228" s="371"/>
      <c r="C228" s="1065" t="s">
        <v>518</v>
      </c>
      <c r="D228" s="1065"/>
      <c r="E228" s="1065"/>
      <c r="F228" s="1065"/>
      <c r="G228" s="1065"/>
      <c r="H228" s="1065"/>
      <c r="I228" s="1065"/>
      <c r="J228" s="1065"/>
      <c r="K228" s="1065"/>
      <c r="L228" s="397">
        <v>2858.91</v>
      </c>
      <c r="M228" s="398"/>
      <c r="N228" s="399"/>
      <c r="V228" s="361"/>
      <c r="W228" s="367"/>
      <c r="X228" s="367"/>
      <c r="AB228" s="384"/>
      <c r="AE228" s="367"/>
      <c r="AF228" s="367"/>
      <c r="AG228" s="335" t="s">
        <v>518</v>
      </c>
      <c r="AH228" s="367"/>
    </row>
    <row r="229" spans="1:36" s="332" customFormat="1" ht="12" x14ac:dyDescent="0.2">
      <c r="A229" s="396"/>
      <c r="B229" s="371"/>
      <c r="C229" s="1065" t="s">
        <v>4959</v>
      </c>
      <c r="D229" s="1065"/>
      <c r="E229" s="1065"/>
      <c r="F229" s="1065"/>
      <c r="G229" s="1065"/>
      <c r="H229" s="1065"/>
      <c r="I229" s="1065"/>
      <c r="J229" s="1065"/>
      <c r="K229" s="1065"/>
      <c r="L229" s="397">
        <v>1404.04</v>
      </c>
      <c r="M229" s="398"/>
      <c r="N229" s="399"/>
      <c r="V229" s="361"/>
      <c r="W229" s="367"/>
      <c r="X229" s="367"/>
      <c r="AB229" s="384"/>
      <c r="AE229" s="367"/>
      <c r="AF229" s="367"/>
      <c r="AG229" s="335" t="s">
        <v>4959</v>
      </c>
      <c r="AH229" s="367"/>
    </row>
    <row r="230" spans="1:36" s="332" customFormat="1" ht="12" x14ac:dyDescent="0.2">
      <c r="A230" s="396"/>
      <c r="B230" s="371"/>
      <c r="C230" s="1065" t="s">
        <v>4960</v>
      </c>
      <c r="D230" s="1065"/>
      <c r="E230" s="1065"/>
      <c r="F230" s="1065"/>
      <c r="G230" s="1065"/>
      <c r="H230" s="1065"/>
      <c r="I230" s="1065"/>
      <c r="J230" s="1065"/>
      <c r="K230" s="1065"/>
      <c r="L230" s="397"/>
      <c r="M230" s="398"/>
      <c r="N230" s="399"/>
      <c r="V230" s="361"/>
      <c r="W230" s="367"/>
      <c r="X230" s="367"/>
      <c r="AB230" s="384"/>
      <c r="AE230" s="367"/>
      <c r="AF230" s="367"/>
      <c r="AG230" s="335" t="s">
        <v>4960</v>
      </c>
      <c r="AH230" s="367"/>
    </row>
    <row r="231" spans="1:36" s="332" customFormat="1" ht="12" x14ac:dyDescent="0.2">
      <c r="A231" s="396"/>
      <c r="B231" s="371"/>
      <c r="C231" s="1065" t="s">
        <v>4961</v>
      </c>
      <c r="D231" s="1065"/>
      <c r="E231" s="1065"/>
      <c r="F231" s="1065"/>
      <c r="G231" s="1065"/>
      <c r="H231" s="1065"/>
      <c r="I231" s="1065"/>
      <c r="J231" s="1065"/>
      <c r="K231" s="1065"/>
      <c r="L231" s="397">
        <v>1404.04</v>
      </c>
      <c r="M231" s="398"/>
      <c r="N231" s="399"/>
      <c r="V231" s="361"/>
      <c r="W231" s="367"/>
      <c r="X231" s="367"/>
      <c r="AB231" s="384"/>
      <c r="AE231" s="367"/>
      <c r="AF231" s="367"/>
      <c r="AG231" s="335" t="s">
        <v>4961</v>
      </c>
      <c r="AH231" s="367"/>
    </row>
    <row r="232" spans="1:36" s="332" customFormat="1" ht="12" x14ac:dyDescent="0.2">
      <c r="A232" s="396"/>
      <c r="B232" s="371"/>
      <c r="C232" s="1065" t="s">
        <v>4962</v>
      </c>
      <c r="D232" s="1065"/>
      <c r="E232" s="1065"/>
      <c r="F232" s="1065"/>
      <c r="G232" s="1065"/>
      <c r="H232" s="1065"/>
      <c r="I232" s="1065"/>
      <c r="J232" s="1065"/>
      <c r="K232" s="1065"/>
      <c r="L232" s="397">
        <v>1454.87</v>
      </c>
      <c r="M232" s="398"/>
      <c r="N232" s="399"/>
      <c r="V232" s="361"/>
      <c r="W232" s="367"/>
      <c r="X232" s="367"/>
      <c r="AB232" s="384"/>
      <c r="AE232" s="367"/>
      <c r="AF232" s="367"/>
      <c r="AG232" s="335" t="s">
        <v>4962</v>
      </c>
      <c r="AH232" s="367"/>
    </row>
    <row r="233" spans="1:36" s="332" customFormat="1" ht="22.5" x14ac:dyDescent="0.2">
      <c r="A233" s="396"/>
      <c r="B233" s="390"/>
      <c r="C233" s="1067" t="s">
        <v>635</v>
      </c>
      <c r="D233" s="1067"/>
      <c r="E233" s="1067"/>
      <c r="F233" s="1067"/>
      <c r="G233" s="1067"/>
      <c r="H233" s="1067"/>
      <c r="I233" s="1067"/>
      <c r="J233" s="1067"/>
      <c r="K233" s="1067"/>
      <c r="L233" s="400">
        <v>2858.91</v>
      </c>
      <c r="M233" s="401"/>
      <c r="N233" s="402"/>
      <c r="V233" s="361"/>
      <c r="W233" s="367"/>
      <c r="X233" s="367"/>
      <c r="AB233" s="384"/>
      <c r="AE233" s="367"/>
      <c r="AF233" s="367"/>
      <c r="AH233" s="367" t="s">
        <v>635</v>
      </c>
    </row>
    <row r="234" spans="1:36" s="332" customFormat="1" ht="2.25" customHeight="1" x14ac:dyDescent="0.2">
      <c r="B234" s="338"/>
      <c r="C234" s="338"/>
      <c r="D234" s="338"/>
      <c r="E234" s="338"/>
      <c r="F234" s="338"/>
      <c r="G234" s="338"/>
      <c r="H234" s="338"/>
      <c r="I234" s="338"/>
      <c r="J234" s="338"/>
      <c r="K234" s="338"/>
      <c r="L234" s="403"/>
      <c r="M234" s="404"/>
      <c r="N234" s="405"/>
    </row>
    <row r="235" spans="1:36" s="332" customFormat="1" x14ac:dyDescent="0.2">
      <c r="A235" s="391"/>
      <c r="B235" s="392"/>
      <c r="C235" s="1068" t="s">
        <v>636</v>
      </c>
      <c r="D235" s="1068"/>
      <c r="E235" s="1068"/>
      <c r="F235" s="1068"/>
      <c r="G235" s="1068"/>
      <c r="H235" s="1068"/>
      <c r="I235" s="1068"/>
      <c r="J235" s="1068"/>
      <c r="K235" s="1068"/>
      <c r="L235" s="393"/>
      <c r="M235" s="406"/>
      <c r="N235" s="395"/>
      <c r="AI235" s="367" t="s">
        <v>636</v>
      </c>
    </row>
    <row r="236" spans="1:36" s="332" customFormat="1" x14ac:dyDescent="0.2">
      <c r="A236" s="396"/>
      <c r="B236" s="371"/>
      <c r="C236" s="1065" t="s">
        <v>512</v>
      </c>
      <c r="D236" s="1065"/>
      <c r="E236" s="1065"/>
      <c r="F236" s="1065"/>
      <c r="G236" s="1065"/>
      <c r="H236" s="1065"/>
      <c r="I236" s="1065"/>
      <c r="J236" s="1065"/>
      <c r="K236" s="1065"/>
      <c r="L236" s="397">
        <v>25486.47</v>
      </c>
      <c r="M236" s="407"/>
      <c r="N236" s="399"/>
      <c r="AI236" s="367"/>
      <c r="AJ236" s="335" t="s">
        <v>512</v>
      </c>
    </row>
    <row r="237" spans="1:36" s="332" customFormat="1" x14ac:dyDescent="0.2">
      <c r="A237" s="396"/>
      <c r="B237" s="371"/>
      <c r="C237" s="1065" t="s">
        <v>513</v>
      </c>
      <c r="D237" s="1065"/>
      <c r="E237" s="1065"/>
      <c r="F237" s="1065"/>
      <c r="G237" s="1065"/>
      <c r="H237" s="1065"/>
      <c r="I237" s="1065"/>
      <c r="J237" s="1065"/>
      <c r="K237" s="1065"/>
      <c r="L237" s="397"/>
      <c r="M237" s="407"/>
      <c r="N237" s="399"/>
      <c r="AI237" s="367"/>
      <c r="AJ237" s="335" t="s">
        <v>513</v>
      </c>
    </row>
    <row r="238" spans="1:36" s="332" customFormat="1" x14ac:dyDescent="0.2">
      <c r="A238" s="396"/>
      <c r="B238" s="371"/>
      <c r="C238" s="1065" t="s">
        <v>514</v>
      </c>
      <c r="D238" s="1065"/>
      <c r="E238" s="1065"/>
      <c r="F238" s="1065"/>
      <c r="G238" s="1065"/>
      <c r="H238" s="1065"/>
      <c r="I238" s="1065"/>
      <c r="J238" s="1065"/>
      <c r="K238" s="1065"/>
      <c r="L238" s="397">
        <v>1669.44</v>
      </c>
      <c r="M238" s="407"/>
      <c r="N238" s="399"/>
      <c r="AI238" s="367"/>
      <c r="AJ238" s="335" t="s">
        <v>514</v>
      </c>
    </row>
    <row r="239" spans="1:36" s="332" customFormat="1" x14ac:dyDescent="0.2">
      <c r="A239" s="396"/>
      <c r="B239" s="371"/>
      <c r="C239" s="1065" t="s">
        <v>515</v>
      </c>
      <c r="D239" s="1065"/>
      <c r="E239" s="1065"/>
      <c r="F239" s="1065"/>
      <c r="G239" s="1065"/>
      <c r="H239" s="1065"/>
      <c r="I239" s="1065"/>
      <c r="J239" s="1065"/>
      <c r="K239" s="1065"/>
      <c r="L239" s="397">
        <v>2338.4499999999998</v>
      </c>
      <c r="M239" s="407"/>
      <c r="N239" s="399"/>
      <c r="AI239" s="367"/>
      <c r="AJ239" s="335" t="s">
        <v>515</v>
      </c>
    </row>
    <row r="240" spans="1:36" s="332" customFormat="1" x14ac:dyDescent="0.2">
      <c r="A240" s="396"/>
      <c r="B240" s="371"/>
      <c r="C240" s="1065" t="s">
        <v>516</v>
      </c>
      <c r="D240" s="1065"/>
      <c r="E240" s="1065"/>
      <c r="F240" s="1065"/>
      <c r="G240" s="1065"/>
      <c r="H240" s="1065"/>
      <c r="I240" s="1065"/>
      <c r="J240" s="1065"/>
      <c r="K240" s="1065"/>
      <c r="L240" s="397">
        <v>52.67</v>
      </c>
      <c r="M240" s="407"/>
      <c r="N240" s="399"/>
      <c r="AI240" s="367"/>
      <c r="AJ240" s="335" t="s">
        <v>516</v>
      </c>
    </row>
    <row r="241" spans="1:37" x14ac:dyDescent="0.2">
      <c r="A241" s="396"/>
      <c r="B241" s="371"/>
      <c r="C241" s="1065" t="s">
        <v>517</v>
      </c>
      <c r="D241" s="1065"/>
      <c r="E241" s="1065"/>
      <c r="F241" s="1065"/>
      <c r="G241" s="1065"/>
      <c r="H241" s="1065"/>
      <c r="I241" s="1065"/>
      <c r="J241" s="1065"/>
      <c r="K241" s="1065"/>
      <c r="L241" s="397">
        <v>21478.58</v>
      </c>
      <c r="M241" s="407"/>
      <c r="N241" s="399"/>
      <c r="O241" s="332"/>
      <c r="P241" s="332"/>
      <c r="Q241" s="332"/>
      <c r="R241" s="332"/>
      <c r="S241" s="332"/>
      <c r="T241" s="332"/>
      <c r="U241" s="332"/>
      <c r="V241" s="332"/>
      <c r="W241" s="332"/>
      <c r="X241" s="332"/>
      <c r="Y241" s="332"/>
      <c r="Z241" s="332"/>
      <c r="AA241" s="332"/>
      <c r="AB241" s="332"/>
      <c r="AC241" s="332"/>
      <c r="AD241" s="332"/>
      <c r="AE241" s="332"/>
      <c r="AF241" s="332"/>
      <c r="AG241" s="332"/>
      <c r="AH241" s="332"/>
      <c r="AI241" s="367"/>
      <c r="AJ241" s="335" t="s">
        <v>517</v>
      </c>
      <c r="AK241" s="332"/>
    </row>
    <row r="242" spans="1:37" x14ac:dyDescent="0.2">
      <c r="A242" s="396"/>
      <c r="B242" s="371"/>
      <c r="C242" s="1065" t="s">
        <v>518</v>
      </c>
      <c r="D242" s="1065"/>
      <c r="E242" s="1065"/>
      <c r="F242" s="1065"/>
      <c r="G242" s="1065"/>
      <c r="H242" s="1065"/>
      <c r="I242" s="1065"/>
      <c r="J242" s="1065"/>
      <c r="K242" s="1065"/>
      <c r="L242" s="397">
        <v>29456.2</v>
      </c>
      <c r="M242" s="407"/>
      <c r="N242" s="399">
        <v>276299</v>
      </c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2"/>
      <c r="AH242" s="332"/>
      <c r="AI242" s="367"/>
      <c r="AJ242" s="335" t="s">
        <v>518</v>
      </c>
      <c r="AK242" s="332"/>
    </row>
    <row r="243" spans="1:37" x14ac:dyDescent="0.2">
      <c r="A243" s="396"/>
      <c r="B243" s="371" t="s">
        <v>423</v>
      </c>
      <c r="C243" s="1065" t="s">
        <v>4959</v>
      </c>
      <c r="D243" s="1065"/>
      <c r="E243" s="1065"/>
      <c r="F243" s="1065"/>
      <c r="G243" s="1065"/>
      <c r="H243" s="1065"/>
      <c r="I243" s="1065"/>
      <c r="J243" s="1065"/>
      <c r="K243" s="1065"/>
      <c r="L243" s="397">
        <v>28001.33</v>
      </c>
      <c r="M243" s="407" t="s">
        <v>567</v>
      </c>
      <c r="N243" s="399">
        <v>262652</v>
      </c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2"/>
      <c r="AH243" s="332"/>
      <c r="AI243" s="367"/>
      <c r="AJ243" s="335" t="s">
        <v>4959</v>
      </c>
      <c r="AK243" s="332"/>
    </row>
    <row r="244" spans="1:37" x14ac:dyDescent="0.2">
      <c r="A244" s="396"/>
      <c r="B244" s="371"/>
      <c r="C244" s="1065" t="s">
        <v>4960</v>
      </c>
      <c r="D244" s="1065"/>
      <c r="E244" s="1065"/>
      <c r="F244" s="1065"/>
      <c r="G244" s="1065"/>
      <c r="H244" s="1065"/>
      <c r="I244" s="1065"/>
      <c r="J244" s="1065"/>
      <c r="K244" s="1065"/>
      <c r="L244" s="397"/>
      <c r="M244" s="407"/>
      <c r="N244" s="399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2"/>
      <c r="AH244" s="332"/>
      <c r="AI244" s="367"/>
      <c r="AJ244" s="335" t="s">
        <v>4960</v>
      </c>
      <c r="AK244" s="332"/>
    </row>
    <row r="245" spans="1:37" x14ac:dyDescent="0.2">
      <c r="A245" s="396"/>
      <c r="B245" s="371"/>
      <c r="C245" s="1065" t="s">
        <v>4963</v>
      </c>
      <c r="D245" s="1065"/>
      <c r="E245" s="1065"/>
      <c r="F245" s="1065"/>
      <c r="G245" s="1065"/>
      <c r="H245" s="1065"/>
      <c r="I245" s="1065"/>
      <c r="J245" s="1065"/>
      <c r="K245" s="1065"/>
      <c r="L245" s="397">
        <v>1669.44</v>
      </c>
      <c r="M245" s="407"/>
      <c r="N245" s="399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2"/>
      <c r="AH245" s="332"/>
      <c r="AI245" s="367"/>
      <c r="AJ245" s="335" t="s">
        <v>4963</v>
      </c>
      <c r="AK245" s="332"/>
    </row>
    <row r="246" spans="1:37" x14ac:dyDescent="0.2">
      <c r="A246" s="396"/>
      <c r="B246" s="371"/>
      <c r="C246" s="1065" t="s">
        <v>4964</v>
      </c>
      <c r="D246" s="1065"/>
      <c r="E246" s="1065"/>
      <c r="F246" s="1065"/>
      <c r="G246" s="1065"/>
      <c r="H246" s="1065"/>
      <c r="I246" s="1065"/>
      <c r="J246" s="1065"/>
      <c r="K246" s="1065"/>
      <c r="L246" s="397">
        <v>883.58</v>
      </c>
      <c r="M246" s="407"/>
      <c r="N246" s="399"/>
      <c r="O246" s="332"/>
      <c r="P246" s="332"/>
      <c r="Q246" s="332"/>
      <c r="R246" s="332"/>
      <c r="S246" s="332"/>
      <c r="T246" s="332"/>
      <c r="U246" s="332"/>
      <c r="V246" s="332"/>
      <c r="W246" s="332"/>
      <c r="X246" s="332"/>
      <c r="Y246" s="332"/>
      <c r="Z246" s="332"/>
      <c r="AA246" s="332"/>
      <c r="AB246" s="332"/>
      <c r="AC246" s="332"/>
      <c r="AD246" s="332"/>
      <c r="AE246" s="332"/>
      <c r="AF246" s="332"/>
      <c r="AG246" s="332"/>
      <c r="AH246" s="332"/>
      <c r="AI246" s="367"/>
      <c r="AJ246" s="335" t="s">
        <v>4964</v>
      </c>
      <c r="AK246" s="332"/>
    </row>
    <row r="247" spans="1:37" x14ac:dyDescent="0.2">
      <c r="A247" s="396"/>
      <c r="B247" s="371"/>
      <c r="C247" s="1065" t="s">
        <v>4961</v>
      </c>
      <c r="D247" s="1065"/>
      <c r="E247" s="1065"/>
      <c r="F247" s="1065"/>
      <c r="G247" s="1065"/>
      <c r="H247" s="1065"/>
      <c r="I247" s="1065"/>
      <c r="J247" s="1065"/>
      <c r="K247" s="1065"/>
      <c r="L247" s="397">
        <v>21478.58</v>
      </c>
      <c r="M247" s="407"/>
      <c r="N247" s="399"/>
      <c r="O247" s="332"/>
      <c r="P247" s="332"/>
      <c r="Q247" s="332"/>
      <c r="R247" s="332"/>
      <c r="S247" s="332"/>
      <c r="T247" s="332"/>
      <c r="U247" s="332"/>
      <c r="V247" s="332"/>
      <c r="W247" s="332"/>
      <c r="X247" s="332"/>
      <c r="Y247" s="332"/>
      <c r="Z247" s="332"/>
      <c r="AA247" s="332"/>
      <c r="AB247" s="332"/>
      <c r="AC247" s="332"/>
      <c r="AD247" s="332"/>
      <c r="AE247" s="332"/>
      <c r="AF247" s="332"/>
      <c r="AG247" s="332"/>
      <c r="AH247" s="332"/>
      <c r="AI247" s="367"/>
      <c r="AJ247" s="335" t="s">
        <v>4961</v>
      </c>
      <c r="AK247" s="332"/>
    </row>
    <row r="248" spans="1:37" x14ac:dyDescent="0.2">
      <c r="A248" s="396"/>
      <c r="B248" s="371"/>
      <c r="C248" s="1065" t="s">
        <v>4965</v>
      </c>
      <c r="D248" s="1065"/>
      <c r="E248" s="1065"/>
      <c r="F248" s="1065"/>
      <c r="G248" s="1065"/>
      <c r="H248" s="1065"/>
      <c r="I248" s="1065"/>
      <c r="J248" s="1065"/>
      <c r="K248" s="1065"/>
      <c r="L248" s="397">
        <v>2402.19</v>
      </c>
      <c r="M248" s="407"/>
      <c r="N248" s="399"/>
      <c r="O248" s="332"/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67"/>
      <c r="AJ248" s="335" t="s">
        <v>4965</v>
      </c>
      <c r="AK248" s="332"/>
    </row>
    <row r="249" spans="1:37" x14ac:dyDescent="0.2">
      <c r="A249" s="396"/>
      <c r="B249" s="371"/>
      <c r="C249" s="1065" t="s">
        <v>4966</v>
      </c>
      <c r="D249" s="1065"/>
      <c r="E249" s="1065"/>
      <c r="F249" s="1065"/>
      <c r="G249" s="1065"/>
      <c r="H249" s="1065"/>
      <c r="I249" s="1065"/>
      <c r="J249" s="1065"/>
      <c r="K249" s="1065"/>
      <c r="L249" s="397">
        <v>1567.54</v>
      </c>
      <c r="M249" s="407"/>
      <c r="N249" s="399"/>
      <c r="O249" s="332"/>
      <c r="P249" s="332"/>
      <c r="Q249" s="332"/>
      <c r="R249" s="332"/>
      <c r="S249" s="332"/>
      <c r="T249" s="332"/>
      <c r="U249" s="332"/>
      <c r="V249" s="332"/>
      <c r="W249" s="332"/>
      <c r="X249" s="332"/>
      <c r="Y249" s="332"/>
      <c r="Z249" s="332"/>
      <c r="AA249" s="332"/>
      <c r="AB249" s="332"/>
      <c r="AC249" s="332"/>
      <c r="AD249" s="332"/>
      <c r="AE249" s="332"/>
      <c r="AF249" s="332"/>
      <c r="AG249" s="332"/>
      <c r="AH249" s="332"/>
      <c r="AI249" s="367"/>
      <c r="AJ249" s="335" t="s">
        <v>4966</v>
      </c>
      <c r="AK249" s="332"/>
    </row>
    <row r="250" spans="1:37" x14ac:dyDescent="0.2">
      <c r="A250" s="396"/>
      <c r="B250" s="371" t="s">
        <v>423</v>
      </c>
      <c r="C250" s="1065" t="s">
        <v>4962</v>
      </c>
      <c r="D250" s="1065"/>
      <c r="E250" s="1065"/>
      <c r="F250" s="1065"/>
      <c r="G250" s="1065"/>
      <c r="H250" s="1065"/>
      <c r="I250" s="1065"/>
      <c r="J250" s="1065"/>
      <c r="K250" s="1065"/>
      <c r="L250" s="397">
        <v>1454.87</v>
      </c>
      <c r="M250" s="407" t="s">
        <v>567</v>
      </c>
      <c r="N250" s="399">
        <v>13647</v>
      </c>
      <c r="O250" s="332"/>
      <c r="P250" s="332"/>
      <c r="Q250" s="332"/>
      <c r="R250" s="332"/>
      <c r="S250" s="332"/>
      <c r="T250" s="332"/>
      <c r="U250" s="332"/>
      <c r="V250" s="332"/>
      <c r="W250" s="332"/>
      <c r="X250" s="332"/>
      <c r="Y250" s="332"/>
      <c r="Z250" s="332"/>
      <c r="AA250" s="332"/>
      <c r="AB250" s="332"/>
      <c r="AC250" s="332"/>
      <c r="AD250" s="332"/>
      <c r="AE250" s="332"/>
      <c r="AF250" s="332"/>
      <c r="AG250" s="332"/>
      <c r="AH250" s="332"/>
      <c r="AI250" s="367"/>
      <c r="AJ250" s="335" t="s">
        <v>4962</v>
      </c>
      <c r="AK250" s="332"/>
    </row>
    <row r="251" spans="1:37" x14ac:dyDescent="0.2">
      <c r="A251" s="396"/>
      <c r="B251" s="371"/>
      <c r="C251" s="1065" t="s">
        <v>524</v>
      </c>
      <c r="D251" s="1065"/>
      <c r="E251" s="1065"/>
      <c r="F251" s="1065"/>
      <c r="G251" s="1065"/>
      <c r="H251" s="1065"/>
      <c r="I251" s="1065"/>
      <c r="J251" s="1065"/>
      <c r="K251" s="1065"/>
      <c r="L251" s="397">
        <v>1722.11</v>
      </c>
      <c r="M251" s="407"/>
      <c r="N251" s="399"/>
      <c r="O251" s="332"/>
      <c r="P251" s="332"/>
      <c r="Q251" s="332"/>
      <c r="R251" s="332"/>
      <c r="S251" s="332"/>
      <c r="T251" s="332"/>
      <c r="U251" s="332"/>
      <c r="V251" s="332"/>
      <c r="W251" s="332"/>
      <c r="X251" s="332"/>
      <c r="Y251" s="332"/>
      <c r="Z251" s="332"/>
      <c r="AA251" s="332"/>
      <c r="AB251" s="332"/>
      <c r="AC251" s="332"/>
      <c r="AD251" s="332"/>
      <c r="AE251" s="332"/>
      <c r="AF251" s="332"/>
      <c r="AG251" s="332"/>
      <c r="AH251" s="332"/>
      <c r="AI251" s="367"/>
      <c r="AJ251" s="335" t="s">
        <v>524</v>
      </c>
      <c r="AK251" s="332"/>
    </row>
    <row r="252" spans="1:37" x14ac:dyDescent="0.2">
      <c r="A252" s="396"/>
      <c r="B252" s="371"/>
      <c r="C252" s="1065" t="s">
        <v>525</v>
      </c>
      <c r="D252" s="1065"/>
      <c r="E252" s="1065"/>
      <c r="F252" s="1065"/>
      <c r="G252" s="1065"/>
      <c r="H252" s="1065"/>
      <c r="I252" s="1065"/>
      <c r="J252" s="1065"/>
      <c r="K252" s="1065"/>
      <c r="L252" s="397">
        <v>2402.19</v>
      </c>
      <c r="M252" s="407"/>
      <c r="N252" s="399"/>
      <c r="O252" s="332"/>
      <c r="P252" s="332"/>
      <c r="Q252" s="332"/>
      <c r="R252" s="332"/>
      <c r="S252" s="332"/>
      <c r="T252" s="332"/>
      <c r="U252" s="332"/>
      <c r="V252" s="332"/>
      <c r="W252" s="332"/>
      <c r="X252" s="332"/>
      <c r="Y252" s="332"/>
      <c r="Z252" s="332"/>
      <c r="AA252" s="332"/>
      <c r="AB252" s="332"/>
      <c r="AC252" s="332"/>
      <c r="AD252" s="332"/>
      <c r="AE252" s="332"/>
      <c r="AF252" s="332"/>
      <c r="AG252" s="332"/>
      <c r="AH252" s="332"/>
      <c r="AI252" s="367"/>
      <c r="AJ252" s="335" t="s">
        <v>525</v>
      </c>
      <c r="AK252" s="332"/>
    </row>
    <row r="253" spans="1:37" x14ac:dyDescent="0.2">
      <c r="A253" s="396"/>
      <c r="B253" s="371"/>
      <c r="C253" s="1065" t="s">
        <v>526</v>
      </c>
      <c r="D253" s="1065"/>
      <c r="E253" s="1065"/>
      <c r="F253" s="1065"/>
      <c r="G253" s="1065"/>
      <c r="H253" s="1065"/>
      <c r="I253" s="1065"/>
      <c r="J253" s="1065"/>
      <c r="K253" s="1065"/>
      <c r="L253" s="397">
        <v>1567.54</v>
      </c>
      <c r="M253" s="407"/>
      <c r="N253" s="399"/>
      <c r="O253" s="332"/>
      <c r="P253" s="332"/>
      <c r="Q253" s="332"/>
      <c r="R253" s="332"/>
      <c r="S253" s="332"/>
      <c r="T253" s="332"/>
      <c r="U253" s="332"/>
      <c r="V253" s="332"/>
      <c r="W253" s="332"/>
      <c r="X253" s="332"/>
      <c r="Y253" s="332"/>
      <c r="Z253" s="332"/>
      <c r="AA253" s="332"/>
      <c r="AB253" s="332"/>
      <c r="AC253" s="332"/>
      <c r="AD253" s="332"/>
      <c r="AE253" s="332"/>
      <c r="AF253" s="332"/>
      <c r="AG253" s="332"/>
      <c r="AH253" s="332"/>
      <c r="AI253" s="367"/>
      <c r="AJ253" s="335" t="s">
        <v>526</v>
      </c>
      <c r="AK253" s="332"/>
    </row>
    <row r="254" spans="1:37" x14ac:dyDescent="0.2">
      <c r="A254" s="396"/>
      <c r="B254" s="390"/>
      <c r="C254" s="1067" t="s">
        <v>637</v>
      </c>
      <c r="D254" s="1067"/>
      <c r="E254" s="1067"/>
      <c r="F254" s="1067"/>
      <c r="G254" s="1067"/>
      <c r="H254" s="1067"/>
      <c r="I254" s="1067"/>
      <c r="J254" s="1067"/>
      <c r="K254" s="1067"/>
      <c r="L254" s="400">
        <v>29456.2</v>
      </c>
      <c r="M254" s="408"/>
      <c r="N254" s="409">
        <v>276299</v>
      </c>
      <c r="O254" s="332"/>
      <c r="P254" s="332"/>
      <c r="Q254" s="332"/>
      <c r="R254" s="332"/>
      <c r="S254" s="332"/>
      <c r="T254" s="332"/>
      <c r="U254" s="332"/>
      <c r="V254" s="332"/>
      <c r="W254" s="332"/>
      <c r="X254" s="332"/>
      <c r="Y254" s="332"/>
      <c r="Z254" s="332"/>
      <c r="AA254" s="332"/>
      <c r="AB254" s="332"/>
      <c r="AC254" s="332"/>
      <c r="AD254" s="332"/>
      <c r="AE254" s="332"/>
      <c r="AF254" s="332"/>
      <c r="AG254" s="332"/>
      <c r="AH254" s="332"/>
      <c r="AI254" s="367"/>
      <c r="AJ254" s="332"/>
      <c r="AK254" s="367" t="s">
        <v>637</v>
      </c>
    </row>
    <row r="255" spans="1:37" ht="1.5" customHeight="1" x14ac:dyDescent="0.2">
      <c r="B255" s="390"/>
      <c r="C255" s="380"/>
      <c r="D255" s="380"/>
      <c r="E255" s="380"/>
      <c r="F255" s="380"/>
      <c r="G255" s="380"/>
      <c r="H255" s="380"/>
      <c r="I255" s="380"/>
      <c r="J255" s="380"/>
      <c r="K255" s="380"/>
      <c r="L255" s="400"/>
      <c r="M255" s="401"/>
      <c r="N255" s="410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2"/>
      <c r="AH255" s="332"/>
      <c r="AI255" s="332"/>
      <c r="AJ255" s="332"/>
      <c r="AK255" s="332"/>
    </row>
    <row r="256" spans="1:37" ht="53.25" customHeight="1" x14ac:dyDescent="0.2">
      <c r="A256" s="411"/>
      <c r="B256" s="411"/>
      <c r="C256" s="411"/>
      <c r="D256" s="411"/>
      <c r="E256" s="411"/>
      <c r="F256" s="411"/>
      <c r="G256" s="411"/>
      <c r="H256" s="411"/>
      <c r="I256" s="411"/>
      <c r="J256" s="411"/>
      <c r="K256" s="411"/>
      <c r="L256" s="411"/>
      <c r="M256" s="411"/>
      <c r="N256" s="411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2"/>
      <c r="AH256" s="332"/>
      <c r="AI256" s="332"/>
      <c r="AJ256" s="332"/>
      <c r="AK256" s="332"/>
    </row>
    <row r="257" spans="2:37" x14ac:dyDescent="0.2">
      <c r="B257" s="412" t="s">
        <v>376</v>
      </c>
      <c r="C257" s="1066" t="s">
        <v>2744</v>
      </c>
      <c r="D257" s="1066"/>
      <c r="E257" s="1066"/>
      <c r="F257" s="1066"/>
      <c r="G257" s="1066"/>
      <c r="H257" s="1066"/>
      <c r="I257" s="1066"/>
      <c r="J257" s="1066"/>
      <c r="K257" s="1066"/>
      <c r="L257" s="1066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2"/>
      <c r="AH257" s="332"/>
      <c r="AI257" s="332"/>
      <c r="AJ257" s="332"/>
      <c r="AK257" s="332"/>
    </row>
    <row r="258" spans="2:37" ht="13.5" customHeight="1" x14ac:dyDescent="0.2">
      <c r="B258" s="333"/>
      <c r="C258" s="1064" t="s">
        <v>92</v>
      </c>
      <c r="D258" s="1064"/>
      <c r="E258" s="1064"/>
      <c r="F258" s="1064"/>
      <c r="G258" s="1064"/>
      <c r="H258" s="1064"/>
      <c r="I258" s="1064"/>
      <c r="J258" s="1064"/>
      <c r="K258" s="1064"/>
      <c r="L258" s="1064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2"/>
      <c r="AH258" s="332"/>
      <c r="AI258" s="332"/>
      <c r="AJ258" s="332"/>
      <c r="AK258" s="332"/>
    </row>
    <row r="259" spans="2:37" ht="12.75" customHeight="1" x14ac:dyDescent="0.2">
      <c r="B259" s="412" t="s">
        <v>377</v>
      </c>
      <c r="C259" s="1066" t="s">
        <v>2745</v>
      </c>
      <c r="D259" s="1066"/>
      <c r="E259" s="1066"/>
      <c r="F259" s="1066"/>
      <c r="G259" s="1066"/>
      <c r="H259" s="1066"/>
      <c r="I259" s="1066"/>
      <c r="J259" s="1066"/>
      <c r="K259" s="1066"/>
      <c r="L259" s="1066"/>
      <c r="O259" s="332"/>
      <c r="P259" s="332"/>
      <c r="Q259" s="332"/>
      <c r="R259" s="332"/>
      <c r="S259" s="332"/>
      <c r="T259" s="332"/>
      <c r="U259" s="332"/>
      <c r="V259" s="332"/>
      <c r="W259" s="332"/>
      <c r="X259" s="332"/>
      <c r="Y259" s="332"/>
      <c r="Z259" s="332"/>
      <c r="AA259" s="332"/>
      <c r="AB259" s="332"/>
      <c r="AC259" s="332"/>
      <c r="AD259" s="332"/>
      <c r="AE259" s="332"/>
      <c r="AF259" s="332"/>
      <c r="AG259" s="332"/>
      <c r="AH259" s="332"/>
      <c r="AI259" s="332"/>
      <c r="AJ259" s="332"/>
      <c r="AK259" s="332"/>
    </row>
    <row r="260" spans="2:37" ht="13.5" customHeight="1" x14ac:dyDescent="0.2">
      <c r="C260" s="1064" t="s">
        <v>92</v>
      </c>
      <c r="D260" s="1064"/>
      <c r="E260" s="1064"/>
      <c r="F260" s="1064"/>
      <c r="G260" s="1064"/>
      <c r="H260" s="1064"/>
      <c r="I260" s="1064"/>
      <c r="J260" s="1064"/>
      <c r="K260" s="1064"/>
      <c r="L260" s="1064"/>
      <c r="O260" s="332"/>
      <c r="P260" s="332"/>
      <c r="Q260" s="332"/>
      <c r="R260" s="332"/>
      <c r="S260" s="332"/>
      <c r="T260" s="332"/>
      <c r="U260" s="332"/>
      <c r="V260" s="332"/>
      <c r="W260" s="332"/>
      <c r="X260" s="332"/>
      <c r="Y260" s="332"/>
      <c r="Z260" s="332"/>
      <c r="AA260" s="332"/>
      <c r="AB260" s="332"/>
      <c r="AC260" s="332"/>
      <c r="AD260" s="332"/>
      <c r="AE260" s="332"/>
      <c r="AF260" s="332"/>
      <c r="AG260" s="332"/>
      <c r="AH260" s="332"/>
      <c r="AI260" s="332"/>
      <c r="AJ260" s="332"/>
      <c r="AK260" s="332"/>
    </row>
    <row r="262" spans="2:37" x14ac:dyDescent="0.2">
      <c r="B262" s="413"/>
      <c r="D262" s="413"/>
      <c r="F262" s="413"/>
      <c r="O262" s="332"/>
      <c r="P262" s="332"/>
      <c r="Q262" s="332"/>
      <c r="R262" s="332"/>
      <c r="S262" s="332"/>
      <c r="T262" s="332"/>
      <c r="U262" s="332"/>
      <c r="V262" s="332"/>
      <c r="W262" s="332"/>
      <c r="X262" s="332"/>
      <c r="Y262" s="332"/>
      <c r="Z262" s="332"/>
      <c r="AA262" s="332"/>
      <c r="AB262" s="332"/>
      <c r="AC262" s="332"/>
      <c r="AD262" s="332"/>
      <c r="AE262" s="332"/>
      <c r="AF262" s="332"/>
      <c r="AG262" s="332"/>
      <c r="AH262" s="332"/>
      <c r="AI262" s="332"/>
      <c r="AJ262" s="332"/>
      <c r="AK262" s="332"/>
    </row>
    <row r="279" spans="15:37" x14ac:dyDescent="0.2">
      <c r="O279" s="332"/>
      <c r="P279" s="332"/>
      <c r="Q279" s="332"/>
      <c r="R279" s="332"/>
      <c r="S279" s="332"/>
      <c r="T279" s="332"/>
      <c r="U279" s="332"/>
      <c r="V279" s="332"/>
      <c r="W279" s="332"/>
      <c r="X279" s="332"/>
      <c r="Y279" s="332"/>
      <c r="Z279" s="332"/>
      <c r="AA279" s="332"/>
      <c r="AB279" s="332"/>
      <c r="AC279" s="332"/>
      <c r="AD279" s="332"/>
      <c r="AE279" s="332"/>
      <c r="AF279" s="332"/>
      <c r="AG279" s="332"/>
      <c r="AH279" s="332"/>
      <c r="AI279" s="332"/>
      <c r="AJ279" s="332"/>
      <c r="AK279" s="332"/>
    </row>
    <row r="280" spans="15:37" x14ac:dyDescent="0.2">
      <c r="O280" s="332"/>
      <c r="P280" s="332"/>
      <c r="Q280" s="332"/>
      <c r="R280" s="332"/>
      <c r="S280" s="332"/>
      <c r="T280" s="332"/>
      <c r="U280" s="332"/>
      <c r="V280" s="332"/>
      <c r="W280" s="332"/>
      <c r="X280" s="332"/>
      <c r="Y280" s="332"/>
      <c r="Z280" s="332"/>
      <c r="AA280" s="332"/>
      <c r="AB280" s="332"/>
      <c r="AC280" s="332"/>
      <c r="AD280" s="332"/>
      <c r="AE280" s="332"/>
      <c r="AF280" s="332"/>
      <c r="AG280" s="332"/>
      <c r="AH280" s="332"/>
      <c r="AI280" s="332"/>
      <c r="AJ280" s="332"/>
      <c r="AK280" s="332"/>
    </row>
    <row r="283" spans="15:37" x14ac:dyDescent="0.2"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2"/>
      <c r="AH283" s="332"/>
      <c r="AI283" s="332"/>
      <c r="AJ283" s="332"/>
      <c r="AK283" s="332"/>
    </row>
  </sheetData>
  <mergeCells count="227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3:E53"/>
    <mergeCell ref="C54:E54"/>
    <mergeCell ref="C55:E55"/>
    <mergeCell ref="C56:E56"/>
    <mergeCell ref="C58:N58"/>
    <mergeCell ref="C59:E59"/>
    <mergeCell ref="C47:E47"/>
    <mergeCell ref="C48:E48"/>
    <mergeCell ref="C49:E49"/>
    <mergeCell ref="C50:E50"/>
    <mergeCell ref="C51:E51"/>
    <mergeCell ref="C52:E52"/>
    <mergeCell ref="C66:E66"/>
    <mergeCell ref="C67:E67"/>
    <mergeCell ref="C68:E68"/>
    <mergeCell ref="C69:E69"/>
    <mergeCell ref="C70:E70"/>
    <mergeCell ref="C71:E71"/>
    <mergeCell ref="C60:N60"/>
    <mergeCell ref="C61:N61"/>
    <mergeCell ref="C62:E62"/>
    <mergeCell ref="C63:E63"/>
    <mergeCell ref="C64:E64"/>
    <mergeCell ref="C65:E65"/>
    <mergeCell ref="C78:E78"/>
    <mergeCell ref="C79:E79"/>
    <mergeCell ref="C80:E80"/>
    <mergeCell ref="C81:E81"/>
    <mergeCell ref="C82:E82"/>
    <mergeCell ref="C83:E83"/>
    <mergeCell ref="C72:E72"/>
    <mergeCell ref="C73:E73"/>
    <mergeCell ref="C74:E74"/>
    <mergeCell ref="C75:N75"/>
    <mergeCell ref="C76:N76"/>
    <mergeCell ref="C77:N77"/>
    <mergeCell ref="C91:N91"/>
    <mergeCell ref="C92:E92"/>
    <mergeCell ref="C93:N93"/>
    <mergeCell ref="C94:N94"/>
    <mergeCell ref="C95:E95"/>
    <mergeCell ref="C96:E96"/>
    <mergeCell ref="C84:E84"/>
    <mergeCell ref="C85:E85"/>
    <mergeCell ref="C86:E86"/>
    <mergeCell ref="C87:E87"/>
    <mergeCell ref="C88:E88"/>
    <mergeCell ref="C89:E89"/>
    <mergeCell ref="C103:E103"/>
    <mergeCell ref="C104:E104"/>
    <mergeCell ref="C106:E106"/>
    <mergeCell ref="C107:N107"/>
    <mergeCell ref="C108:N108"/>
    <mergeCell ref="C109:E109"/>
    <mergeCell ref="C97:E97"/>
    <mergeCell ref="C98:E98"/>
    <mergeCell ref="C99:E99"/>
    <mergeCell ref="C100:E100"/>
    <mergeCell ref="C101:E101"/>
    <mergeCell ref="C102:E102"/>
    <mergeCell ref="C116:E116"/>
    <mergeCell ref="C117:E117"/>
    <mergeCell ref="C118:E118"/>
    <mergeCell ref="C119:E119"/>
    <mergeCell ref="C120:E120"/>
    <mergeCell ref="C121:E121"/>
    <mergeCell ref="C110:E110"/>
    <mergeCell ref="C111:E111"/>
    <mergeCell ref="C112:E112"/>
    <mergeCell ref="C113:E113"/>
    <mergeCell ref="C114:E114"/>
    <mergeCell ref="C115:E115"/>
    <mergeCell ref="C128:E128"/>
    <mergeCell ref="C129:E129"/>
    <mergeCell ref="C130:E130"/>
    <mergeCell ref="C131:E131"/>
    <mergeCell ref="C132:E132"/>
    <mergeCell ref="C133:E133"/>
    <mergeCell ref="C122:N122"/>
    <mergeCell ref="C123:N123"/>
    <mergeCell ref="C124:N124"/>
    <mergeCell ref="C125:E125"/>
    <mergeCell ref="C126:E126"/>
    <mergeCell ref="C127:E127"/>
    <mergeCell ref="C141:E141"/>
    <mergeCell ref="C142:E142"/>
    <mergeCell ref="C143:E143"/>
    <mergeCell ref="C144:E144"/>
    <mergeCell ref="C145:E145"/>
    <mergeCell ref="C146:E146"/>
    <mergeCell ref="C134:E134"/>
    <mergeCell ref="C136:N136"/>
    <mergeCell ref="C137:E137"/>
    <mergeCell ref="C138:N138"/>
    <mergeCell ref="C139:N139"/>
    <mergeCell ref="C140:E140"/>
    <mergeCell ref="C154:E154"/>
    <mergeCell ref="C156:E156"/>
    <mergeCell ref="C158:N158"/>
    <mergeCell ref="C159:N159"/>
    <mergeCell ref="C160:E160"/>
    <mergeCell ref="C162:N162"/>
    <mergeCell ref="C147:E147"/>
    <mergeCell ref="C148:E148"/>
    <mergeCell ref="C149:E149"/>
    <mergeCell ref="C150:E150"/>
    <mergeCell ref="C151:E151"/>
    <mergeCell ref="C152:E152"/>
    <mergeCell ref="C171:K171"/>
    <mergeCell ref="C172:K172"/>
    <mergeCell ref="C173:K173"/>
    <mergeCell ref="C174:K174"/>
    <mergeCell ref="C175:K175"/>
    <mergeCell ref="C176:K176"/>
    <mergeCell ref="C163:N163"/>
    <mergeCell ref="C164:E164"/>
    <mergeCell ref="C167:K167"/>
    <mergeCell ref="C168:K168"/>
    <mergeCell ref="C169:K169"/>
    <mergeCell ref="C170:K170"/>
    <mergeCell ref="C183:K183"/>
    <mergeCell ref="C184:K184"/>
    <mergeCell ref="A185:N185"/>
    <mergeCell ref="C186:E186"/>
    <mergeCell ref="C188:E188"/>
    <mergeCell ref="C191:K191"/>
    <mergeCell ref="C177:K177"/>
    <mergeCell ref="C178:K178"/>
    <mergeCell ref="C179:K179"/>
    <mergeCell ref="C180:K180"/>
    <mergeCell ref="C181:K181"/>
    <mergeCell ref="C182:K182"/>
    <mergeCell ref="C198:K198"/>
    <mergeCell ref="A199:N199"/>
    <mergeCell ref="A200:N200"/>
    <mergeCell ref="C201:E201"/>
    <mergeCell ref="C202:N202"/>
    <mergeCell ref="C203:N203"/>
    <mergeCell ref="C192:K192"/>
    <mergeCell ref="C193:K193"/>
    <mergeCell ref="C194:K194"/>
    <mergeCell ref="C195:K195"/>
    <mergeCell ref="C196:K196"/>
    <mergeCell ref="C197:K197"/>
    <mergeCell ref="A211:N211"/>
    <mergeCell ref="C212:E212"/>
    <mergeCell ref="A214:N214"/>
    <mergeCell ref="C215:E215"/>
    <mergeCell ref="C217:N217"/>
    <mergeCell ref="C218:E218"/>
    <mergeCell ref="A204:N204"/>
    <mergeCell ref="C205:E205"/>
    <mergeCell ref="C207:N207"/>
    <mergeCell ref="A208:N208"/>
    <mergeCell ref="C209:E209"/>
    <mergeCell ref="C210:N210"/>
    <mergeCell ref="C227:K227"/>
    <mergeCell ref="C228:K228"/>
    <mergeCell ref="C229:K229"/>
    <mergeCell ref="C230:K230"/>
    <mergeCell ref="C231:K231"/>
    <mergeCell ref="C232:K232"/>
    <mergeCell ref="C220:N220"/>
    <mergeCell ref="C221:N221"/>
    <mergeCell ref="C223:K223"/>
    <mergeCell ref="C224:K224"/>
    <mergeCell ref="C225:K225"/>
    <mergeCell ref="C226:K226"/>
    <mergeCell ref="C240:K240"/>
    <mergeCell ref="C241:K241"/>
    <mergeCell ref="C242:K242"/>
    <mergeCell ref="C243:K243"/>
    <mergeCell ref="C244:K244"/>
    <mergeCell ref="C245:K245"/>
    <mergeCell ref="C233:K233"/>
    <mergeCell ref="C235:K235"/>
    <mergeCell ref="C236:K236"/>
    <mergeCell ref="C237:K237"/>
    <mergeCell ref="C238:K238"/>
    <mergeCell ref="C239:K239"/>
    <mergeCell ref="C260:L260"/>
    <mergeCell ref="C252:K252"/>
    <mergeCell ref="C253:K253"/>
    <mergeCell ref="C254:K254"/>
    <mergeCell ref="C257:L257"/>
    <mergeCell ref="C258:L258"/>
    <mergeCell ref="C259:L259"/>
    <mergeCell ref="C246:K246"/>
    <mergeCell ref="C247:K247"/>
    <mergeCell ref="C248:K248"/>
    <mergeCell ref="C249:K249"/>
    <mergeCell ref="C250:K250"/>
    <mergeCell ref="C251:K251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77" orientation="landscape" useFirstPageNumber="1" r:id="rId1"/>
  <headerFooter>
    <oddFooter>&amp;R&amp;8&amp;P</oddFooter>
  </headerFooter>
  <rowBreaks count="1" manualBreakCount="1">
    <brk id="34" max="282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9"/>
  <sheetViews>
    <sheetView topLeftCell="A164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30" width="34.140625" style="335" hidden="1" customWidth="1"/>
    <col min="31" max="33" width="84.42578125" style="335" hidden="1" customWidth="1"/>
    <col min="34" max="34" width="138.42578125" style="335" hidden="1" customWidth="1"/>
    <col min="35" max="37" width="84.42578125" style="335" hidden="1" customWidth="1"/>
    <col min="3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5942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49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6028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202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202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4854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6029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378.63</v>
      </c>
      <c r="D28" s="352" t="s">
        <v>6030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378.63</v>
      </c>
      <c r="D30" s="352" t="s">
        <v>6030</v>
      </c>
      <c r="E30" s="340" t="s">
        <v>401</v>
      </c>
      <c r="G30" s="332" t="s">
        <v>404</v>
      </c>
      <c r="L30" s="351">
        <v>0</v>
      </c>
      <c r="M30" s="352" t="s">
        <v>6031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243.17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145.33000000000001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347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6032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6032</v>
      </c>
    </row>
    <row r="40" spans="1:28" s="332" customFormat="1" ht="67.5" x14ac:dyDescent="0.2">
      <c r="A40" s="362" t="s">
        <v>423</v>
      </c>
      <c r="B40" s="363" t="s">
        <v>6033</v>
      </c>
      <c r="C40" s="1068" t="s">
        <v>6034</v>
      </c>
      <c r="D40" s="1068"/>
      <c r="E40" s="1068"/>
      <c r="F40" s="364" t="s">
        <v>648</v>
      </c>
      <c r="G40" s="364"/>
      <c r="H40" s="364"/>
      <c r="I40" s="364" t="s">
        <v>6035</v>
      </c>
      <c r="J40" s="365"/>
      <c r="K40" s="364"/>
      <c r="L40" s="365"/>
      <c r="M40" s="364"/>
      <c r="N40" s="366"/>
      <c r="V40" s="361"/>
      <c r="W40" s="367" t="s">
        <v>6034</v>
      </c>
    </row>
    <row r="41" spans="1:28" s="332" customFormat="1" ht="12" x14ac:dyDescent="0.2">
      <c r="A41" s="368"/>
      <c r="B41" s="369"/>
      <c r="C41" s="1065" t="s">
        <v>6036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6036</v>
      </c>
    </row>
    <row r="42" spans="1:28" s="332" customFormat="1" ht="22.5" x14ac:dyDescent="0.2">
      <c r="A42" s="370"/>
      <c r="B42" s="371" t="s">
        <v>6037</v>
      </c>
      <c r="C42" s="1065" t="s">
        <v>6038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6038</v>
      </c>
    </row>
    <row r="43" spans="1:28" s="332" customFormat="1" ht="33.75" x14ac:dyDescent="0.2">
      <c r="A43" s="370"/>
      <c r="B43" s="371" t="s">
        <v>430</v>
      </c>
      <c r="C43" s="1065" t="s">
        <v>431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72"/>
      <c r="V43" s="361"/>
      <c r="W43" s="367"/>
      <c r="Y43" s="335" t="s">
        <v>431</v>
      </c>
    </row>
    <row r="44" spans="1:28" s="332" customFormat="1" ht="12" x14ac:dyDescent="0.2">
      <c r="A44" s="372"/>
      <c r="B44" s="371" t="s">
        <v>434</v>
      </c>
      <c r="C44" s="1065" t="s">
        <v>435</v>
      </c>
      <c r="D44" s="1065"/>
      <c r="E44" s="1065"/>
      <c r="F44" s="373"/>
      <c r="G44" s="373"/>
      <c r="H44" s="373"/>
      <c r="I44" s="373"/>
      <c r="J44" s="374">
        <v>434.89</v>
      </c>
      <c r="K44" s="373" t="s">
        <v>1393</v>
      </c>
      <c r="L44" s="374">
        <v>226.88</v>
      </c>
      <c r="M44" s="373"/>
      <c r="N44" s="375"/>
      <c r="V44" s="361"/>
      <c r="W44" s="367"/>
      <c r="Z44" s="335" t="s">
        <v>435</v>
      </c>
    </row>
    <row r="45" spans="1:28" s="332" customFormat="1" ht="12" x14ac:dyDescent="0.2">
      <c r="A45" s="372"/>
      <c r="B45" s="371" t="s">
        <v>437</v>
      </c>
      <c r="C45" s="1065" t="s">
        <v>438</v>
      </c>
      <c r="D45" s="1065"/>
      <c r="E45" s="1065"/>
      <c r="F45" s="373"/>
      <c r="G45" s="373"/>
      <c r="H45" s="373"/>
      <c r="I45" s="373"/>
      <c r="J45" s="374">
        <v>74.25</v>
      </c>
      <c r="K45" s="373" t="s">
        <v>1393</v>
      </c>
      <c r="L45" s="374">
        <v>38.74</v>
      </c>
      <c r="M45" s="373"/>
      <c r="N45" s="375"/>
      <c r="V45" s="361"/>
      <c r="W45" s="367"/>
      <c r="Z45" s="335" t="s">
        <v>438</v>
      </c>
    </row>
    <row r="46" spans="1:28" s="332" customFormat="1" ht="12" x14ac:dyDescent="0.2">
      <c r="A46" s="372"/>
      <c r="B46" s="371"/>
      <c r="C46" s="1065" t="s">
        <v>447</v>
      </c>
      <c r="D46" s="1065"/>
      <c r="E46" s="1065"/>
      <c r="F46" s="373" t="s">
        <v>444</v>
      </c>
      <c r="G46" s="373" t="s">
        <v>3160</v>
      </c>
      <c r="H46" s="373" t="s">
        <v>1393</v>
      </c>
      <c r="I46" s="373" t="s">
        <v>6039</v>
      </c>
      <c r="J46" s="374"/>
      <c r="K46" s="373"/>
      <c r="L46" s="374"/>
      <c r="M46" s="373"/>
      <c r="N46" s="375"/>
      <c r="V46" s="361"/>
      <c r="W46" s="367"/>
      <c r="AA46" s="335" t="s">
        <v>447</v>
      </c>
    </row>
    <row r="47" spans="1:28" s="332" customFormat="1" ht="12" x14ac:dyDescent="0.2">
      <c r="A47" s="372"/>
      <c r="B47" s="371"/>
      <c r="C47" s="1077" t="s">
        <v>450</v>
      </c>
      <c r="D47" s="1077"/>
      <c r="E47" s="1077"/>
      <c r="F47" s="376"/>
      <c r="G47" s="376"/>
      <c r="H47" s="376"/>
      <c r="I47" s="376"/>
      <c r="J47" s="377">
        <v>434.89</v>
      </c>
      <c r="K47" s="376"/>
      <c r="L47" s="377">
        <v>226.88</v>
      </c>
      <c r="M47" s="376"/>
      <c r="N47" s="378"/>
      <c r="V47" s="361"/>
      <c r="W47" s="367"/>
      <c r="AB47" s="335" t="s">
        <v>450</v>
      </c>
    </row>
    <row r="48" spans="1:28" s="332" customFormat="1" ht="12" x14ac:dyDescent="0.2">
      <c r="A48" s="372"/>
      <c r="B48" s="371"/>
      <c r="C48" s="1065" t="s">
        <v>451</v>
      </c>
      <c r="D48" s="1065"/>
      <c r="E48" s="1065"/>
      <c r="F48" s="373"/>
      <c r="G48" s="373"/>
      <c r="H48" s="373"/>
      <c r="I48" s="373"/>
      <c r="J48" s="374"/>
      <c r="K48" s="373"/>
      <c r="L48" s="374">
        <v>38.74</v>
      </c>
      <c r="M48" s="373"/>
      <c r="N48" s="375"/>
      <c r="V48" s="361"/>
      <c r="W48" s="367"/>
      <c r="AA48" s="335" t="s">
        <v>451</v>
      </c>
    </row>
    <row r="49" spans="1:29" s="332" customFormat="1" ht="22.5" x14ac:dyDescent="0.2">
      <c r="A49" s="372"/>
      <c r="B49" s="371" t="s">
        <v>652</v>
      </c>
      <c r="C49" s="1065" t="s">
        <v>653</v>
      </c>
      <c r="D49" s="1065"/>
      <c r="E49" s="1065"/>
      <c r="F49" s="373" t="s">
        <v>454</v>
      </c>
      <c r="G49" s="373" t="s">
        <v>654</v>
      </c>
      <c r="H49" s="373"/>
      <c r="I49" s="373" t="s">
        <v>654</v>
      </c>
      <c r="J49" s="374"/>
      <c r="K49" s="373"/>
      <c r="L49" s="374">
        <v>35.64</v>
      </c>
      <c r="M49" s="373"/>
      <c r="N49" s="375"/>
      <c r="V49" s="361"/>
      <c r="W49" s="367"/>
      <c r="AA49" s="335" t="s">
        <v>653</v>
      </c>
    </row>
    <row r="50" spans="1:29" s="332" customFormat="1" ht="22.5" x14ac:dyDescent="0.2">
      <c r="A50" s="372"/>
      <c r="B50" s="371" t="s">
        <v>655</v>
      </c>
      <c r="C50" s="1065" t="s">
        <v>656</v>
      </c>
      <c r="D50" s="1065"/>
      <c r="E50" s="1065"/>
      <c r="F50" s="373" t="s">
        <v>454</v>
      </c>
      <c r="G50" s="373" t="s">
        <v>657</v>
      </c>
      <c r="H50" s="373"/>
      <c r="I50" s="373" t="s">
        <v>657</v>
      </c>
      <c r="J50" s="374"/>
      <c r="K50" s="373"/>
      <c r="L50" s="374">
        <v>17.82</v>
      </c>
      <c r="M50" s="373"/>
      <c r="N50" s="375"/>
      <c r="V50" s="361"/>
      <c r="W50" s="367"/>
      <c r="AA50" s="335" t="s">
        <v>656</v>
      </c>
    </row>
    <row r="51" spans="1:29" s="332" customFormat="1" ht="12" x14ac:dyDescent="0.2">
      <c r="A51" s="379"/>
      <c r="B51" s="380"/>
      <c r="C51" s="1068" t="s">
        <v>459</v>
      </c>
      <c r="D51" s="1068"/>
      <c r="E51" s="1068"/>
      <c r="F51" s="364"/>
      <c r="G51" s="364"/>
      <c r="H51" s="364"/>
      <c r="I51" s="364"/>
      <c r="J51" s="365"/>
      <c r="K51" s="364"/>
      <c r="L51" s="365">
        <v>280.33999999999997</v>
      </c>
      <c r="M51" s="376"/>
      <c r="N51" s="366"/>
      <c r="V51" s="361"/>
      <c r="W51" s="367"/>
      <c r="AC51" s="367" t="s">
        <v>459</v>
      </c>
    </row>
    <row r="52" spans="1:29" s="332" customFormat="1" ht="45" x14ac:dyDescent="0.2">
      <c r="A52" s="362" t="s">
        <v>434</v>
      </c>
      <c r="B52" s="363" t="s">
        <v>6040</v>
      </c>
      <c r="C52" s="1068" t="s">
        <v>6041</v>
      </c>
      <c r="D52" s="1068"/>
      <c r="E52" s="1068"/>
      <c r="F52" s="364" t="s">
        <v>648</v>
      </c>
      <c r="G52" s="364"/>
      <c r="H52" s="364"/>
      <c r="I52" s="364" t="s">
        <v>6035</v>
      </c>
      <c r="J52" s="365"/>
      <c r="K52" s="364"/>
      <c r="L52" s="365"/>
      <c r="M52" s="364"/>
      <c r="N52" s="366"/>
      <c r="V52" s="361"/>
      <c r="W52" s="367" t="s">
        <v>6041</v>
      </c>
      <c r="AC52" s="367"/>
    </row>
    <row r="53" spans="1:29" s="332" customFormat="1" ht="12" x14ac:dyDescent="0.2">
      <c r="A53" s="368"/>
      <c r="B53" s="369"/>
      <c r="C53" s="1065" t="s">
        <v>6036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X53" s="335" t="s">
        <v>6036</v>
      </c>
      <c r="AC53" s="367"/>
    </row>
    <row r="54" spans="1:29" s="332" customFormat="1" ht="12" x14ac:dyDescent="0.2">
      <c r="A54" s="370"/>
      <c r="B54" s="371"/>
      <c r="C54" s="1065" t="s">
        <v>5991</v>
      </c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72"/>
      <c r="V54" s="361"/>
      <c r="W54" s="367"/>
      <c r="Y54" s="335" t="s">
        <v>5991</v>
      </c>
      <c r="AC54" s="367"/>
    </row>
    <row r="55" spans="1:29" s="332" customFormat="1" ht="33.75" x14ac:dyDescent="0.2">
      <c r="A55" s="370"/>
      <c r="B55" s="371" t="s">
        <v>430</v>
      </c>
      <c r="C55" s="1065" t="s">
        <v>431</v>
      </c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72"/>
      <c r="V55" s="361"/>
      <c r="W55" s="367"/>
      <c r="Y55" s="335" t="s">
        <v>431</v>
      </c>
      <c r="AC55" s="367"/>
    </row>
    <row r="56" spans="1:29" s="332" customFormat="1" ht="12" x14ac:dyDescent="0.2">
      <c r="A56" s="372"/>
      <c r="B56" s="371" t="s">
        <v>434</v>
      </c>
      <c r="C56" s="1065" t="s">
        <v>435</v>
      </c>
      <c r="D56" s="1065"/>
      <c r="E56" s="1065"/>
      <c r="F56" s="373"/>
      <c r="G56" s="373"/>
      <c r="H56" s="373"/>
      <c r="I56" s="373"/>
      <c r="J56" s="374">
        <v>376.37</v>
      </c>
      <c r="K56" s="373" t="s">
        <v>472</v>
      </c>
      <c r="L56" s="374">
        <v>923.99</v>
      </c>
      <c r="M56" s="373"/>
      <c r="N56" s="375"/>
      <c r="V56" s="361"/>
      <c r="W56" s="367"/>
      <c r="Z56" s="335" t="s">
        <v>435</v>
      </c>
      <c r="AC56" s="367"/>
    </row>
    <row r="57" spans="1:29" s="332" customFormat="1" ht="12" x14ac:dyDescent="0.2">
      <c r="A57" s="372"/>
      <c r="B57" s="371" t="s">
        <v>437</v>
      </c>
      <c r="C57" s="1065" t="s">
        <v>438</v>
      </c>
      <c r="D57" s="1065"/>
      <c r="E57" s="1065"/>
      <c r="F57" s="373"/>
      <c r="G57" s="373"/>
      <c r="H57" s="373"/>
      <c r="I57" s="373"/>
      <c r="J57" s="374">
        <v>64.260000000000005</v>
      </c>
      <c r="K57" s="373" t="s">
        <v>472</v>
      </c>
      <c r="L57" s="374">
        <v>157.76</v>
      </c>
      <c r="M57" s="373"/>
      <c r="N57" s="375"/>
      <c r="V57" s="361"/>
      <c r="W57" s="367"/>
      <c r="Z57" s="335" t="s">
        <v>438</v>
      </c>
      <c r="AC57" s="367"/>
    </row>
    <row r="58" spans="1:29" s="332" customFormat="1" ht="12" x14ac:dyDescent="0.2">
      <c r="A58" s="372"/>
      <c r="B58" s="371"/>
      <c r="C58" s="1065" t="s">
        <v>447</v>
      </c>
      <c r="D58" s="1065"/>
      <c r="E58" s="1065"/>
      <c r="F58" s="373" t="s">
        <v>444</v>
      </c>
      <c r="G58" s="373" t="s">
        <v>6042</v>
      </c>
      <c r="H58" s="373" t="s">
        <v>472</v>
      </c>
      <c r="I58" s="373" t="s">
        <v>6043</v>
      </c>
      <c r="J58" s="374"/>
      <c r="K58" s="373"/>
      <c r="L58" s="374"/>
      <c r="M58" s="373"/>
      <c r="N58" s="375"/>
      <c r="V58" s="361"/>
      <c r="W58" s="367"/>
      <c r="AA58" s="335" t="s">
        <v>447</v>
      </c>
      <c r="AC58" s="367"/>
    </row>
    <row r="59" spans="1:29" s="332" customFormat="1" ht="12" x14ac:dyDescent="0.2">
      <c r="A59" s="372"/>
      <c r="B59" s="371"/>
      <c r="C59" s="1077" t="s">
        <v>450</v>
      </c>
      <c r="D59" s="1077"/>
      <c r="E59" s="1077"/>
      <c r="F59" s="376"/>
      <c r="G59" s="376"/>
      <c r="H59" s="376"/>
      <c r="I59" s="376"/>
      <c r="J59" s="377">
        <v>376.37</v>
      </c>
      <c r="K59" s="376"/>
      <c r="L59" s="377">
        <v>923.99</v>
      </c>
      <c r="M59" s="376"/>
      <c r="N59" s="378"/>
      <c r="V59" s="361"/>
      <c r="W59" s="367"/>
      <c r="AB59" s="335" t="s">
        <v>450</v>
      </c>
      <c r="AC59" s="367"/>
    </row>
    <row r="60" spans="1:29" s="332" customFormat="1" ht="12" x14ac:dyDescent="0.2">
      <c r="A60" s="372"/>
      <c r="B60" s="371"/>
      <c r="C60" s="1065" t="s">
        <v>451</v>
      </c>
      <c r="D60" s="1065"/>
      <c r="E60" s="1065"/>
      <c r="F60" s="373"/>
      <c r="G60" s="373"/>
      <c r="H60" s="373"/>
      <c r="I60" s="373"/>
      <c r="J60" s="374"/>
      <c r="K60" s="373"/>
      <c r="L60" s="374">
        <v>157.76</v>
      </c>
      <c r="M60" s="373"/>
      <c r="N60" s="375"/>
      <c r="V60" s="361"/>
      <c r="W60" s="367"/>
      <c r="AA60" s="335" t="s">
        <v>451</v>
      </c>
      <c r="AC60" s="367"/>
    </row>
    <row r="61" spans="1:29" s="332" customFormat="1" ht="22.5" x14ac:dyDescent="0.2">
      <c r="A61" s="372"/>
      <c r="B61" s="371" t="s">
        <v>652</v>
      </c>
      <c r="C61" s="1065" t="s">
        <v>653</v>
      </c>
      <c r="D61" s="1065"/>
      <c r="E61" s="1065"/>
      <c r="F61" s="373" t="s">
        <v>454</v>
      </c>
      <c r="G61" s="373" t="s">
        <v>654</v>
      </c>
      <c r="H61" s="373"/>
      <c r="I61" s="373" t="s">
        <v>654</v>
      </c>
      <c r="J61" s="374"/>
      <c r="K61" s="373"/>
      <c r="L61" s="374">
        <v>145.13999999999999</v>
      </c>
      <c r="M61" s="373"/>
      <c r="N61" s="375"/>
      <c r="V61" s="361"/>
      <c r="W61" s="367"/>
      <c r="AA61" s="335" t="s">
        <v>653</v>
      </c>
      <c r="AC61" s="367"/>
    </row>
    <row r="62" spans="1:29" s="332" customFormat="1" ht="22.5" x14ac:dyDescent="0.2">
      <c r="A62" s="372"/>
      <c r="B62" s="371" t="s">
        <v>655</v>
      </c>
      <c r="C62" s="1065" t="s">
        <v>656</v>
      </c>
      <c r="D62" s="1065"/>
      <c r="E62" s="1065"/>
      <c r="F62" s="373" t="s">
        <v>454</v>
      </c>
      <c r="G62" s="373" t="s">
        <v>657</v>
      </c>
      <c r="H62" s="373"/>
      <c r="I62" s="373" t="s">
        <v>657</v>
      </c>
      <c r="J62" s="374"/>
      <c r="K62" s="373"/>
      <c r="L62" s="374">
        <v>72.569999999999993</v>
      </c>
      <c r="M62" s="373"/>
      <c r="N62" s="375"/>
      <c r="V62" s="361"/>
      <c r="W62" s="367"/>
      <c r="AA62" s="335" t="s">
        <v>656</v>
      </c>
      <c r="AC62" s="367"/>
    </row>
    <row r="63" spans="1:29" s="332" customFormat="1" ht="12" x14ac:dyDescent="0.2">
      <c r="A63" s="379"/>
      <c r="B63" s="380"/>
      <c r="C63" s="1068" t="s">
        <v>459</v>
      </c>
      <c r="D63" s="1068"/>
      <c r="E63" s="1068"/>
      <c r="F63" s="364"/>
      <c r="G63" s="364"/>
      <c r="H63" s="364"/>
      <c r="I63" s="364"/>
      <c r="J63" s="365"/>
      <c r="K63" s="364"/>
      <c r="L63" s="365">
        <v>1141.7</v>
      </c>
      <c r="M63" s="376"/>
      <c r="N63" s="366"/>
      <c r="V63" s="361"/>
      <c r="W63" s="367"/>
      <c r="AC63" s="367" t="s">
        <v>459</v>
      </c>
    </row>
    <row r="64" spans="1:29" s="332" customFormat="1" ht="45" x14ac:dyDescent="0.2">
      <c r="A64" s="362" t="s">
        <v>437</v>
      </c>
      <c r="B64" s="363" t="s">
        <v>6044</v>
      </c>
      <c r="C64" s="1068" t="s">
        <v>6045</v>
      </c>
      <c r="D64" s="1068"/>
      <c r="E64" s="1068"/>
      <c r="F64" s="364" t="s">
        <v>532</v>
      </c>
      <c r="G64" s="364"/>
      <c r="H64" s="364"/>
      <c r="I64" s="364" t="s">
        <v>6046</v>
      </c>
      <c r="J64" s="365"/>
      <c r="K64" s="364"/>
      <c r="L64" s="365"/>
      <c r="M64" s="364"/>
      <c r="N64" s="366"/>
      <c r="V64" s="361"/>
      <c r="W64" s="367" t="s">
        <v>6045</v>
      </c>
      <c r="AC64" s="367"/>
    </row>
    <row r="65" spans="1:29" s="332" customFormat="1" ht="12" x14ac:dyDescent="0.2">
      <c r="A65" s="368"/>
      <c r="B65" s="369"/>
      <c r="C65" s="1065" t="s">
        <v>6047</v>
      </c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72"/>
      <c r="V65" s="361"/>
      <c r="W65" s="367"/>
      <c r="X65" s="335" t="s">
        <v>6047</v>
      </c>
      <c r="AC65" s="367"/>
    </row>
    <row r="66" spans="1:29" s="332" customFormat="1" ht="33.75" x14ac:dyDescent="0.2">
      <c r="A66" s="370"/>
      <c r="B66" s="371" t="s">
        <v>430</v>
      </c>
      <c r="C66" s="1065" t="s">
        <v>431</v>
      </c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72"/>
      <c r="V66" s="361"/>
      <c r="W66" s="367"/>
      <c r="Y66" s="335" t="s">
        <v>431</v>
      </c>
      <c r="AC66" s="367"/>
    </row>
    <row r="67" spans="1:29" s="332" customFormat="1" ht="12" x14ac:dyDescent="0.2">
      <c r="A67" s="372"/>
      <c r="B67" s="371" t="s">
        <v>434</v>
      </c>
      <c r="C67" s="1065" t="s">
        <v>435</v>
      </c>
      <c r="D67" s="1065"/>
      <c r="E67" s="1065"/>
      <c r="F67" s="373"/>
      <c r="G67" s="373"/>
      <c r="H67" s="373"/>
      <c r="I67" s="373"/>
      <c r="J67" s="374">
        <v>14.87</v>
      </c>
      <c r="K67" s="373" t="s">
        <v>436</v>
      </c>
      <c r="L67" s="374">
        <v>304.08999999999997</v>
      </c>
      <c r="M67" s="373"/>
      <c r="N67" s="375"/>
      <c r="V67" s="361"/>
      <c r="W67" s="367"/>
      <c r="Z67" s="335" t="s">
        <v>435</v>
      </c>
      <c r="AC67" s="367"/>
    </row>
    <row r="68" spans="1:29" s="332" customFormat="1" ht="12" x14ac:dyDescent="0.2">
      <c r="A68" s="372"/>
      <c r="B68" s="371" t="s">
        <v>437</v>
      </c>
      <c r="C68" s="1065" t="s">
        <v>438</v>
      </c>
      <c r="D68" s="1065"/>
      <c r="E68" s="1065"/>
      <c r="F68" s="373"/>
      <c r="G68" s="373"/>
      <c r="H68" s="373"/>
      <c r="I68" s="373"/>
      <c r="J68" s="374">
        <v>2.9</v>
      </c>
      <c r="K68" s="373" t="s">
        <v>436</v>
      </c>
      <c r="L68" s="374">
        <v>59.31</v>
      </c>
      <c r="M68" s="373"/>
      <c r="N68" s="375"/>
      <c r="V68" s="361"/>
      <c r="W68" s="367"/>
      <c r="Z68" s="335" t="s">
        <v>438</v>
      </c>
      <c r="AC68" s="367"/>
    </row>
    <row r="69" spans="1:29" s="332" customFormat="1" ht="12" x14ac:dyDescent="0.2">
      <c r="A69" s="372"/>
      <c r="B69" s="371"/>
      <c r="C69" s="1065" t="s">
        <v>447</v>
      </c>
      <c r="D69" s="1065"/>
      <c r="E69" s="1065"/>
      <c r="F69" s="373" t="s">
        <v>444</v>
      </c>
      <c r="G69" s="373" t="s">
        <v>2159</v>
      </c>
      <c r="H69" s="373" t="s">
        <v>436</v>
      </c>
      <c r="I69" s="373" t="s">
        <v>6048</v>
      </c>
      <c r="J69" s="374"/>
      <c r="K69" s="373"/>
      <c r="L69" s="374"/>
      <c r="M69" s="373"/>
      <c r="N69" s="375"/>
      <c r="V69" s="361"/>
      <c r="W69" s="367"/>
      <c r="AA69" s="335" t="s">
        <v>447</v>
      </c>
      <c r="AC69" s="367"/>
    </row>
    <row r="70" spans="1:29" s="332" customFormat="1" ht="12" x14ac:dyDescent="0.2">
      <c r="A70" s="372"/>
      <c r="B70" s="371"/>
      <c r="C70" s="1077" t="s">
        <v>450</v>
      </c>
      <c r="D70" s="1077"/>
      <c r="E70" s="1077"/>
      <c r="F70" s="376"/>
      <c r="G70" s="376"/>
      <c r="H70" s="376"/>
      <c r="I70" s="376"/>
      <c r="J70" s="377">
        <v>14.87</v>
      </c>
      <c r="K70" s="376"/>
      <c r="L70" s="377">
        <v>304.08999999999997</v>
      </c>
      <c r="M70" s="376"/>
      <c r="N70" s="378"/>
      <c r="V70" s="361"/>
      <c r="W70" s="367"/>
      <c r="AB70" s="335" t="s">
        <v>450</v>
      </c>
      <c r="AC70" s="367"/>
    </row>
    <row r="71" spans="1:29" s="332" customFormat="1" ht="12" x14ac:dyDescent="0.2">
      <c r="A71" s="372"/>
      <c r="B71" s="371"/>
      <c r="C71" s="1065" t="s">
        <v>451</v>
      </c>
      <c r="D71" s="1065"/>
      <c r="E71" s="1065"/>
      <c r="F71" s="373"/>
      <c r="G71" s="373"/>
      <c r="H71" s="373"/>
      <c r="I71" s="373"/>
      <c r="J71" s="374"/>
      <c r="K71" s="373"/>
      <c r="L71" s="374">
        <v>59.31</v>
      </c>
      <c r="M71" s="373"/>
      <c r="N71" s="375"/>
      <c r="V71" s="361"/>
      <c r="W71" s="367"/>
      <c r="AA71" s="335" t="s">
        <v>451</v>
      </c>
      <c r="AC71" s="367"/>
    </row>
    <row r="72" spans="1:29" s="332" customFormat="1" ht="22.5" x14ac:dyDescent="0.2">
      <c r="A72" s="372"/>
      <c r="B72" s="371" t="s">
        <v>6049</v>
      </c>
      <c r="C72" s="1065" t="s">
        <v>6050</v>
      </c>
      <c r="D72" s="1065"/>
      <c r="E72" s="1065"/>
      <c r="F72" s="373" t="s">
        <v>454</v>
      </c>
      <c r="G72" s="373" t="s">
        <v>1131</v>
      </c>
      <c r="H72" s="373"/>
      <c r="I72" s="373" t="s">
        <v>1131</v>
      </c>
      <c r="J72" s="374"/>
      <c r="K72" s="373"/>
      <c r="L72" s="374">
        <v>61.09</v>
      </c>
      <c r="M72" s="373"/>
      <c r="N72" s="375"/>
      <c r="V72" s="361"/>
      <c r="W72" s="367"/>
      <c r="AA72" s="335" t="s">
        <v>6050</v>
      </c>
      <c r="AC72" s="367"/>
    </row>
    <row r="73" spans="1:29" s="332" customFormat="1" ht="22.5" x14ac:dyDescent="0.2">
      <c r="A73" s="372"/>
      <c r="B73" s="371" t="s">
        <v>6051</v>
      </c>
      <c r="C73" s="1065" t="s">
        <v>6052</v>
      </c>
      <c r="D73" s="1065"/>
      <c r="E73" s="1065"/>
      <c r="F73" s="373" t="s">
        <v>454</v>
      </c>
      <c r="G73" s="373" t="s">
        <v>974</v>
      </c>
      <c r="H73" s="373"/>
      <c r="I73" s="373" t="s">
        <v>974</v>
      </c>
      <c r="J73" s="374"/>
      <c r="K73" s="373"/>
      <c r="L73" s="374">
        <v>42.7</v>
      </c>
      <c r="M73" s="373"/>
      <c r="N73" s="375"/>
      <c r="V73" s="361"/>
      <c r="W73" s="367"/>
      <c r="AA73" s="335" t="s">
        <v>6052</v>
      </c>
      <c r="AC73" s="367"/>
    </row>
    <row r="74" spans="1:29" s="332" customFormat="1" ht="12" x14ac:dyDescent="0.2">
      <c r="A74" s="379"/>
      <c r="B74" s="380"/>
      <c r="C74" s="1068" t="s">
        <v>459</v>
      </c>
      <c r="D74" s="1068"/>
      <c r="E74" s="1068"/>
      <c r="F74" s="364"/>
      <c r="G74" s="364"/>
      <c r="H74" s="364"/>
      <c r="I74" s="364"/>
      <c r="J74" s="365"/>
      <c r="K74" s="364"/>
      <c r="L74" s="365">
        <v>407.88</v>
      </c>
      <c r="M74" s="376"/>
      <c r="N74" s="366"/>
      <c r="V74" s="361"/>
      <c r="W74" s="367"/>
      <c r="AC74" s="367" t="s">
        <v>459</v>
      </c>
    </row>
    <row r="75" spans="1:29" s="332" customFormat="1" ht="33.75" x14ac:dyDescent="0.2">
      <c r="A75" s="362" t="s">
        <v>439</v>
      </c>
      <c r="B75" s="363" t="s">
        <v>6044</v>
      </c>
      <c r="C75" s="1068" t="s">
        <v>6053</v>
      </c>
      <c r="D75" s="1068"/>
      <c r="E75" s="1068"/>
      <c r="F75" s="364" t="s">
        <v>532</v>
      </c>
      <c r="G75" s="364"/>
      <c r="H75" s="364"/>
      <c r="I75" s="364" t="s">
        <v>6054</v>
      </c>
      <c r="J75" s="365"/>
      <c r="K75" s="364"/>
      <c r="L75" s="365"/>
      <c r="M75" s="364"/>
      <c r="N75" s="366"/>
      <c r="V75" s="361"/>
      <c r="W75" s="367" t="s">
        <v>6053</v>
      </c>
      <c r="AC75" s="367"/>
    </row>
    <row r="76" spans="1:29" s="332" customFormat="1" ht="12" x14ac:dyDescent="0.2">
      <c r="A76" s="368"/>
      <c r="B76" s="369"/>
      <c r="C76" s="1065" t="s">
        <v>6055</v>
      </c>
      <c r="D76" s="1065"/>
      <c r="E76" s="1065"/>
      <c r="F76" s="1065"/>
      <c r="G76" s="1065"/>
      <c r="H76" s="1065"/>
      <c r="I76" s="1065"/>
      <c r="J76" s="1065"/>
      <c r="K76" s="1065"/>
      <c r="L76" s="1065"/>
      <c r="M76" s="1065"/>
      <c r="N76" s="1072"/>
      <c r="V76" s="361"/>
      <c r="W76" s="367"/>
      <c r="X76" s="335" t="s">
        <v>6055</v>
      </c>
      <c r="AC76" s="367"/>
    </row>
    <row r="77" spans="1:29" s="332" customFormat="1" ht="33.75" x14ac:dyDescent="0.2">
      <c r="A77" s="370"/>
      <c r="B77" s="371" t="s">
        <v>430</v>
      </c>
      <c r="C77" s="1065" t="s">
        <v>431</v>
      </c>
      <c r="D77" s="1065"/>
      <c r="E77" s="1065"/>
      <c r="F77" s="1065"/>
      <c r="G77" s="1065"/>
      <c r="H77" s="1065"/>
      <c r="I77" s="1065"/>
      <c r="J77" s="1065"/>
      <c r="K77" s="1065"/>
      <c r="L77" s="1065"/>
      <c r="M77" s="1065"/>
      <c r="N77" s="1072"/>
      <c r="V77" s="361"/>
      <c r="W77" s="367"/>
      <c r="Y77" s="335" t="s">
        <v>431</v>
      </c>
      <c r="AC77" s="367"/>
    </row>
    <row r="78" spans="1:29" s="332" customFormat="1" ht="12" x14ac:dyDescent="0.2">
      <c r="A78" s="372"/>
      <c r="B78" s="371" t="s">
        <v>434</v>
      </c>
      <c r="C78" s="1065" t="s">
        <v>435</v>
      </c>
      <c r="D78" s="1065"/>
      <c r="E78" s="1065"/>
      <c r="F78" s="373"/>
      <c r="G78" s="373"/>
      <c r="H78" s="373"/>
      <c r="I78" s="373"/>
      <c r="J78" s="374">
        <v>14.87</v>
      </c>
      <c r="K78" s="373" t="s">
        <v>436</v>
      </c>
      <c r="L78" s="374">
        <v>341.08</v>
      </c>
      <c r="M78" s="373"/>
      <c r="N78" s="375"/>
      <c r="V78" s="361"/>
      <c r="W78" s="367"/>
      <c r="Z78" s="335" t="s">
        <v>435</v>
      </c>
      <c r="AC78" s="367"/>
    </row>
    <row r="79" spans="1:29" s="332" customFormat="1" ht="12" x14ac:dyDescent="0.2">
      <c r="A79" s="372"/>
      <c r="B79" s="371" t="s">
        <v>437</v>
      </c>
      <c r="C79" s="1065" t="s">
        <v>438</v>
      </c>
      <c r="D79" s="1065"/>
      <c r="E79" s="1065"/>
      <c r="F79" s="373"/>
      <c r="G79" s="373"/>
      <c r="H79" s="373"/>
      <c r="I79" s="373"/>
      <c r="J79" s="374">
        <v>2.9</v>
      </c>
      <c r="K79" s="373" t="s">
        <v>436</v>
      </c>
      <c r="L79" s="374">
        <v>66.52</v>
      </c>
      <c r="M79" s="373"/>
      <c r="N79" s="375"/>
      <c r="V79" s="361"/>
      <c r="W79" s="367"/>
      <c r="Z79" s="335" t="s">
        <v>438</v>
      </c>
      <c r="AC79" s="367"/>
    </row>
    <row r="80" spans="1:29" s="332" customFormat="1" ht="12" x14ac:dyDescent="0.2">
      <c r="A80" s="372"/>
      <c r="B80" s="371"/>
      <c r="C80" s="1065" t="s">
        <v>447</v>
      </c>
      <c r="D80" s="1065"/>
      <c r="E80" s="1065"/>
      <c r="F80" s="373" t="s">
        <v>444</v>
      </c>
      <c r="G80" s="373" t="s">
        <v>2159</v>
      </c>
      <c r="H80" s="373" t="s">
        <v>436</v>
      </c>
      <c r="I80" s="373" t="s">
        <v>6056</v>
      </c>
      <c r="J80" s="374"/>
      <c r="K80" s="373"/>
      <c r="L80" s="374"/>
      <c r="M80" s="373"/>
      <c r="N80" s="375"/>
      <c r="V80" s="361"/>
      <c r="W80" s="367"/>
      <c r="AA80" s="335" t="s">
        <v>447</v>
      </c>
      <c r="AC80" s="367"/>
    </row>
    <row r="81" spans="1:30" s="332" customFormat="1" ht="12" x14ac:dyDescent="0.2">
      <c r="A81" s="372"/>
      <c r="B81" s="371"/>
      <c r="C81" s="1077" t="s">
        <v>450</v>
      </c>
      <c r="D81" s="1077"/>
      <c r="E81" s="1077"/>
      <c r="F81" s="376"/>
      <c r="G81" s="376"/>
      <c r="H81" s="376"/>
      <c r="I81" s="376"/>
      <c r="J81" s="377">
        <v>14.87</v>
      </c>
      <c r="K81" s="376"/>
      <c r="L81" s="377">
        <v>341.08</v>
      </c>
      <c r="M81" s="376"/>
      <c r="N81" s="378"/>
      <c r="V81" s="361"/>
      <c r="W81" s="367"/>
      <c r="AB81" s="335" t="s">
        <v>450</v>
      </c>
      <c r="AC81" s="367"/>
    </row>
    <row r="82" spans="1:30" s="332" customFormat="1" ht="12" x14ac:dyDescent="0.2">
      <c r="A82" s="372"/>
      <c r="B82" s="371"/>
      <c r="C82" s="1065" t="s">
        <v>451</v>
      </c>
      <c r="D82" s="1065"/>
      <c r="E82" s="1065"/>
      <c r="F82" s="373"/>
      <c r="G82" s="373"/>
      <c r="H82" s="373"/>
      <c r="I82" s="373"/>
      <c r="J82" s="374"/>
      <c r="K82" s="373"/>
      <c r="L82" s="374">
        <v>66.52</v>
      </c>
      <c r="M82" s="373"/>
      <c r="N82" s="375"/>
      <c r="V82" s="361"/>
      <c r="W82" s="367"/>
      <c r="AA82" s="335" t="s">
        <v>451</v>
      </c>
      <c r="AC82" s="367"/>
    </row>
    <row r="83" spans="1:30" s="332" customFormat="1" ht="22.5" x14ac:dyDescent="0.2">
      <c r="A83" s="372"/>
      <c r="B83" s="371" t="s">
        <v>6049</v>
      </c>
      <c r="C83" s="1065" t="s">
        <v>6050</v>
      </c>
      <c r="D83" s="1065"/>
      <c r="E83" s="1065"/>
      <c r="F83" s="373" t="s">
        <v>454</v>
      </c>
      <c r="G83" s="373" t="s">
        <v>1131</v>
      </c>
      <c r="H83" s="373"/>
      <c r="I83" s="373" t="s">
        <v>1131</v>
      </c>
      <c r="J83" s="374"/>
      <c r="K83" s="373"/>
      <c r="L83" s="374">
        <v>68.52</v>
      </c>
      <c r="M83" s="373"/>
      <c r="N83" s="375"/>
      <c r="V83" s="361"/>
      <c r="W83" s="367"/>
      <c r="AA83" s="335" t="s">
        <v>6050</v>
      </c>
      <c r="AC83" s="367"/>
    </row>
    <row r="84" spans="1:30" s="332" customFormat="1" ht="22.5" x14ac:dyDescent="0.2">
      <c r="A84" s="372"/>
      <c r="B84" s="371" t="s">
        <v>6051</v>
      </c>
      <c r="C84" s="1065" t="s">
        <v>6052</v>
      </c>
      <c r="D84" s="1065"/>
      <c r="E84" s="1065"/>
      <c r="F84" s="373" t="s">
        <v>454</v>
      </c>
      <c r="G84" s="373" t="s">
        <v>974</v>
      </c>
      <c r="H84" s="373"/>
      <c r="I84" s="373" t="s">
        <v>974</v>
      </c>
      <c r="J84" s="374"/>
      <c r="K84" s="373"/>
      <c r="L84" s="374">
        <v>47.89</v>
      </c>
      <c r="M84" s="373"/>
      <c r="N84" s="375"/>
      <c r="V84" s="361"/>
      <c r="W84" s="367"/>
      <c r="AA84" s="335" t="s">
        <v>6052</v>
      </c>
      <c r="AC84" s="367"/>
    </row>
    <row r="85" spans="1:30" s="332" customFormat="1" ht="12" x14ac:dyDescent="0.2">
      <c r="A85" s="379"/>
      <c r="B85" s="380"/>
      <c r="C85" s="1068" t="s">
        <v>459</v>
      </c>
      <c r="D85" s="1068"/>
      <c r="E85" s="1068"/>
      <c r="F85" s="364"/>
      <c r="G85" s="364"/>
      <c r="H85" s="364"/>
      <c r="I85" s="364"/>
      <c r="J85" s="365"/>
      <c r="K85" s="364"/>
      <c r="L85" s="365">
        <v>457.49</v>
      </c>
      <c r="M85" s="376"/>
      <c r="N85" s="366"/>
      <c r="V85" s="361"/>
      <c r="W85" s="367"/>
      <c r="AC85" s="367" t="s">
        <v>459</v>
      </c>
    </row>
    <row r="86" spans="1:30" s="332" customFormat="1" ht="22.5" x14ac:dyDescent="0.2">
      <c r="A86" s="362" t="s">
        <v>472</v>
      </c>
      <c r="B86" s="363" t="s">
        <v>6057</v>
      </c>
      <c r="C86" s="1068" t="s">
        <v>6058</v>
      </c>
      <c r="D86" s="1068"/>
      <c r="E86" s="1068"/>
      <c r="F86" s="364" t="s">
        <v>532</v>
      </c>
      <c r="G86" s="364"/>
      <c r="H86" s="364"/>
      <c r="I86" s="364" t="s">
        <v>6059</v>
      </c>
      <c r="J86" s="365"/>
      <c r="K86" s="364"/>
      <c r="L86" s="365"/>
      <c r="M86" s="364"/>
      <c r="N86" s="366"/>
      <c r="V86" s="361"/>
      <c r="W86" s="367" t="s">
        <v>6058</v>
      </c>
      <c r="AC86" s="367"/>
    </row>
    <row r="87" spans="1:30" s="332" customFormat="1" ht="12" x14ac:dyDescent="0.2">
      <c r="A87" s="368"/>
      <c r="B87" s="369"/>
      <c r="C87" s="1065" t="s">
        <v>6060</v>
      </c>
      <c r="D87" s="1065"/>
      <c r="E87" s="1065"/>
      <c r="F87" s="1065"/>
      <c r="G87" s="1065"/>
      <c r="H87" s="1065"/>
      <c r="I87" s="1065"/>
      <c r="J87" s="1065"/>
      <c r="K87" s="1065"/>
      <c r="L87" s="1065"/>
      <c r="M87" s="1065"/>
      <c r="N87" s="1072"/>
      <c r="V87" s="361"/>
      <c r="W87" s="367"/>
      <c r="X87" s="335" t="s">
        <v>6060</v>
      </c>
      <c r="AC87" s="367"/>
    </row>
    <row r="88" spans="1:30" s="332" customFormat="1" ht="33.75" x14ac:dyDescent="0.2">
      <c r="A88" s="370"/>
      <c r="B88" s="371" t="s">
        <v>430</v>
      </c>
      <c r="C88" s="1065" t="s">
        <v>431</v>
      </c>
      <c r="D88" s="1065"/>
      <c r="E88" s="1065"/>
      <c r="F88" s="1065"/>
      <c r="G88" s="1065"/>
      <c r="H88" s="1065"/>
      <c r="I88" s="1065"/>
      <c r="J88" s="1065"/>
      <c r="K88" s="1065"/>
      <c r="L88" s="1065"/>
      <c r="M88" s="1065"/>
      <c r="N88" s="1072"/>
      <c r="V88" s="361"/>
      <c r="W88" s="367"/>
      <c r="Y88" s="335" t="s">
        <v>431</v>
      </c>
      <c r="AC88" s="367"/>
    </row>
    <row r="89" spans="1:30" s="332" customFormat="1" ht="12" x14ac:dyDescent="0.2">
      <c r="A89" s="372"/>
      <c r="B89" s="371" t="s">
        <v>423</v>
      </c>
      <c r="C89" s="1065" t="s">
        <v>432</v>
      </c>
      <c r="D89" s="1065"/>
      <c r="E89" s="1065"/>
      <c r="F89" s="373"/>
      <c r="G89" s="373"/>
      <c r="H89" s="373"/>
      <c r="I89" s="373"/>
      <c r="J89" s="374">
        <v>44.42</v>
      </c>
      <c r="K89" s="373" t="s">
        <v>436</v>
      </c>
      <c r="L89" s="374">
        <v>1927.27</v>
      </c>
      <c r="M89" s="373"/>
      <c r="N89" s="375"/>
      <c r="V89" s="361"/>
      <c r="W89" s="367"/>
      <c r="Z89" s="335" t="s">
        <v>432</v>
      </c>
      <c r="AC89" s="367"/>
    </row>
    <row r="90" spans="1:30" s="332" customFormat="1" ht="12" x14ac:dyDescent="0.2">
      <c r="A90" s="372"/>
      <c r="B90" s="371" t="s">
        <v>434</v>
      </c>
      <c r="C90" s="1065" t="s">
        <v>435</v>
      </c>
      <c r="D90" s="1065"/>
      <c r="E90" s="1065"/>
      <c r="F90" s="373"/>
      <c r="G90" s="373"/>
      <c r="H90" s="373"/>
      <c r="I90" s="373"/>
      <c r="J90" s="374">
        <v>301.39999999999998</v>
      </c>
      <c r="K90" s="373" t="s">
        <v>436</v>
      </c>
      <c r="L90" s="374">
        <v>13076.99</v>
      </c>
      <c r="M90" s="373"/>
      <c r="N90" s="375"/>
      <c r="V90" s="361"/>
      <c r="W90" s="367"/>
      <c r="Z90" s="335" t="s">
        <v>435</v>
      </c>
      <c r="AC90" s="367"/>
    </row>
    <row r="91" spans="1:30" s="332" customFormat="1" ht="12" x14ac:dyDescent="0.2">
      <c r="A91" s="372"/>
      <c r="B91" s="371" t="s">
        <v>437</v>
      </c>
      <c r="C91" s="1065" t="s">
        <v>438</v>
      </c>
      <c r="D91" s="1065"/>
      <c r="E91" s="1065"/>
      <c r="F91" s="373"/>
      <c r="G91" s="373"/>
      <c r="H91" s="373"/>
      <c r="I91" s="373"/>
      <c r="J91" s="374">
        <v>31.78</v>
      </c>
      <c r="K91" s="373" t="s">
        <v>436</v>
      </c>
      <c r="L91" s="374">
        <v>1378.85</v>
      </c>
      <c r="M91" s="373"/>
      <c r="N91" s="375"/>
      <c r="V91" s="361"/>
      <c r="W91" s="367"/>
      <c r="Z91" s="335" t="s">
        <v>438</v>
      </c>
      <c r="AC91" s="367"/>
    </row>
    <row r="92" spans="1:30" s="332" customFormat="1" ht="12" x14ac:dyDescent="0.2">
      <c r="A92" s="372"/>
      <c r="B92" s="371" t="s">
        <v>439</v>
      </c>
      <c r="C92" s="1065" t="s">
        <v>440</v>
      </c>
      <c r="D92" s="1065"/>
      <c r="E92" s="1065"/>
      <c r="F92" s="373"/>
      <c r="G92" s="373"/>
      <c r="H92" s="373"/>
      <c r="I92" s="373"/>
      <c r="J92" s="374">
        <v>24.4</v>
      </c>
      <c r="K92" s="373"/>
      <c r="L92" s="374">
        <v>846.92</v>
      </c>
      <c r="M92" s="373"/>
      <c r="N92" s="375"/>
      <c r="V92" s="361"/>
      <c r="W92" s="367"/>
      <c r="Z92" s="335" t="s">
        <v>440</v>
      </c>
      <c r="AC92" s="367"/>
    </row>
    <row r="93" spans="1:30" s="332" customFormat="1" ht="12" x14ac:dyDescent="0.2">
      <c r="A93" s="368"/>
      <c r="B93" s="381" t="s">
        <v>6061</v>
      </c>
      <c r="C93" s="1076" t="s">
        <v>6062</v>
      </c>
      <c r="D93" s="1076"/>
      <c r="E93" s="1076"/>
      <c r="F93" s="382" t="s">
        <v>488</v>
      </c>
      <c r="G93" s="382" t="s">
        <v>434</v>
      </c>
      <c r="H93" s="382"/>
      <c r="I93" s="382" t="s">
        <v>6063</v>
      </c>
      <c r="J93" s="371"/>
      <c r="K93" s="373"/>
      <c r="L93" s="374"/>
      <c r="M93" s="373"/>
      <c r="N93" s="383"/>
      <c r="V93" s="361"/>
      <c r="W93" s="367"/>
      <c r="AC93" s="367"/>
      <c r="AD93" s="384" t="s">
        <v>6062</v>
      </c>
    </row>
    <row r="94" spans="1:30" s="332" customFormat="1" ht="22.5" x14ac:dyDescent="0.2">
      <c r="A94" s="372"/>
      <c r="B94" s="371"/>
      <c r="C94" s="1065" t="s">
        <v>443</v>
      </c>
      <c r="D94" s="1065"/>
      <c r="E94" s="1065"/>
      <c r="F94" s="373" t="s">
        <v>444</v>
      </c>
      <c r="G94" s="373" t="s">
        <v>6064</v>
      </c>
      <c r="H94" s="373" t="s">
        <v>436</v>
      </c>
      <c r="I94" s="373" t="s">
        <v>6065</v>
      </c>
      <c r="J94" s="374"/>
      <c r="K94" s="373"/>
      <c r="L94" s="374"/>
      <c r="M94" s="373"/>
      <c r="N94" s="375"/>
      <c r="V94" s="361"/>
      <c r="W94" s="367"/>
      <c r="AA94" s="335" t="s">
        <v>443</v>
      </c>
      <c r="AC94" s="367"/>
      <c r="AD94" s="384"/>
    </row>
    <row r="95" spans="1:30" s="332" customFormat="1" ht="12" x14ac:dyDescent="0.2">
      <c r="A95" s="372"/>
      <c r="B95" s="371"/>
      <c r="C95" s="1065" t="s">
        <v>447</v>
      </c>
      <c r="D95" s="1065"/>
      <c r="E95" s="1065"/>
      <c r="F95" s="373" t="s">
        <v>444</v>
      </c>
      <c r="G95" s="373" t="s">
        <v>6066</v>
      </c>
      <c r="H95" s="373" t="s">
        <v>436</v>
      </c>
      <c r="I95" s="373" t="s">
        <v>6067</v>
      </c>
      <c r="J95" s="374"/>
      <c r="K95" s="373"/>
      <c r="L95" s="374"/>
      <c r="M95" s="373"/>
      <c r="N95" s="375"/>
      <c r="V95" s="361"/>
      <c r="W95" s="367"/>
      <c r="AA95" s="335" t="s">
        <v>447</v>
      </c>
      <c r="AC95" s="367"/>
      <c r="AD95" s="384"/>
    </row>
    <row r="96" spans="1:30" s="332" customFormat="1" ht="12" x14ac:dyDescent="0.2">
      <c r="A96" s="372"/>
      <c r="B96" s="371"/>
      <c r="C96" s="1077" t="s">
        <v>450</v>
      </c>
      <c r="D96" s="1077"/>
      <c r="E96" s="1077"/>
      <c r="F96" s="376"/>
      <c r="G96" s="376"/>
      <c r="H96" s="376"/>
      <c r="I96" s="376"/>
      <c r="J96" s="377">
        <v>370.22</v>
      </c>
      <c r="K96" s="376"/>
      <c r="L96" s="377">
        <v>15851.18</v>
      </c>
      <c r="M96" s="376"/>
      <c r="N96" s="378"/>
      <c r="V96" s="361"/>
      <c r="W96" s="367"/>
      <c r="AB96" s="335" t="s">
        <v>450</v>
      </c>
      <c r="AC96" s="367"/>
      <c r="AD96" s="384"/>
    </row>
    <row r="97" spans="1:30" s="332" customFormat="1" ht="12" x14ac:dyDescent="0.2">
      <c r="A97" s="372"/>
      <c r="B97" s="371"/>
      <c r="C97" s="1065" t="s">
        <v>451</v>
      </c>
      <c r="D97" s="1065"/>
      <c r="E97" s="1065"/>
      <c r="F97" s="373"/>
      <c r="G97" s="373"/>
      <c r="H97" s="373"/>
      <c r="I97" s="373"/>
      <c r="J97" s="374"/>
      <c r="K97" s="373"/>
      <c r="L97" s="374">
        <v>3306.12</v>
      </c>
      <c r="M97" s="373"/>
      <c r="N97" s="375"/>
      <c r="V97" s="361"/>
      <c r="W97" s="367"/>
      <c r="AA97" s="335" t="s">
        <v>451</v>
      </c>
      <c r="AC97" s="367"/>
      <c r="AD97" s="384"/>
    </row>
    <row r="98" spans="1:30" s="332" customFormat="1" ht="22.5" x14ac:dyDescent="0.2">
      <c r="A98" s="372"/>
      <c r="B98" s="371" t="s">
        <v>6049</v>
      </c>
      <c r="C98" s="1065" t="s">
        <v>6050</v>
      </c>
      <c r="D98" s="1065"/>
      <c r="E98" s="1065"/>
      <c r="F98" s="373" t="s">
        <v>454</v>
      </c>
      <c r="G98" s="373" t="s">
        <v>1131</v>
      </c>
      <c r="H98" s="373"/>
      <c r="I98" s="373" t="s">
        <v>1131</v>
      </c>
      <c r="J98" s="374"/>
      <c r="K98" s="373"/>
      <c r="L98" s="374">
        <v>3405.3</v>
      </c>
      <c r="M98" s="373"/>
      <c r="N98" s="375"/>
      <c r="V98" s="361"/>
      <c r="W98" s="367"/>
      <c r="AA98" s="335" t="s">
        <v>6050</v>
      </c>
      <c r="AC98" s="367"/>
      <c r="AD98" s="384"/>
    </row>
    <row r="99" spans="1:30" s="332" customFormat="1" ht="22.5" x14ac:dyDescent="0.2">
      <c r="A99" s="372"/>
      <c r="B99" s="371" t="s">
        <v>6051</v>
      </c>
      <c r="C99" s="1065" t="s">
        <v>6052</v>
      </c>
      <c r="D99" s="1065"/>
      <c r="E99" s="1065"/>
      <c r="F99" s="373" t="s">
        <v>454</v>
      </c>
      <c r="G99" s="373" t="s">
        <v>974</v>
      </c>
      <c r="H99" s="373"/>
      <c r="I99" s="373" t="s">
        <v>974</v>
      </c>
      <c r="J99" s="374"/>
      <c r="K99" s="373"/>
      <c r="L99" s="374">
        <v>2380.41</v>
      </c>
      <c r="M99" s="373"/>
      <c r="N99" s="375"/>
      <c r="V99" s="361"/>
      <c r="W99" s="367"/>
      <c r="AA99" s="335" t="s">
        <v>6052</v>
      </c>
      <c r="AC99" s="367"/>
      <c r="AD99" s="384"/>
    </row>
    <row r="100" spans="1:30" s="332" customFormat="1" ht="12" x14ac:dyDescent="0.2">
      <c r="A100" s="379"/>
      <c r="B100" s="380"/>
      <c r="C100" s="1068" t="s">
        <v>459</v>
      </c>
      <c r="D100" s="1068"/>
      <c r="E100" s="1068"/>
      <c r="F100" s="364"/>
      <c r="G100" s="364"/>
      <c r="H100" s="364"/>
      <c r="I100" s="364"/>
      <c r="J100" s="365"/>
      <c r="K100" s="364"/>
      <c r="L100" s="365">
        <v>21636.89</v>
      </c>
      <c r="M100" s="376"/>
      <c r="N100" s="366"/>
      <c r="V100" s="361"/>
      <c r="W100" s="367"/>
      <c r="AC100" s="367" t="s">
        <v>459</v>
      </c>
      <c r="AD100" s="384"/>
    </row>
    <row r="101" spans="1:30" s="332" customFormat="1" ht="12" x14ac:dyDescent="0.2">
      <c r="A101" s="362" t="s">
        <v>476</v>
      </c>
      <c r="B101" s="363" t="s">
        <v>6068</v>
      </c>
      <c r="C101" s="1068" t="s">
        <v>6069</v>
      </c>
      <c r="D101" s="1068"/>
      <c r="E101" s="1068"/>
      <c r="F101" s="364" t="s">
        <v>488</v>
      </c>
      <c r="G101" s="364"/>
      <c r="H101" s="364"/>
      <c r="I101" s="364" t="s">
        <v>6070</v>
      </c>
      <c r="J101" s="365">
        <v>57.99</v>
      </c>
      <c r="K101" s="364"/>
      <c r="L101" s="365">
        <v>1610.38</v>
      </c>
      <c r="M101" s="364"/>
      <c r="N101" s="366"/>
      <c r="V101" s="361"/>
      <c r="W101" s="367" t="s">
        <v>6069</v>
      </c>
      <c r="AC101" s="367"/>
      <c r="AD101" s="384"/>
    </row>
    <row r="102" spans="1:30" s="332" customFormat="1" ht="12" x14ac:dyDescent="0.2">
      <c r="A102" s="379"/>
      <c r="B102" s="380"/>
      <c r="C102" s="340" t="s">
        <v>462</v>
      </c>
      <c r="D102" s="385"/>
      <c r="E102" s="385"/>
      <c r="F102" s="386"/>
      <c r="G102" s="386"/>
      <c r="H102" s="386"/>
      <c r="I102" s="386"/>
      <c r="J102" s="387"/>
      <c r="K102" s="386"/>
      <c r="L102" s="387"/>
      <c r="M102" s="388"/>
      <c r="N102" s="389"/>
      <c r="V102" s="361"/>
      <c r="W102" s="367"/>
      <c r="AC102" s="367"/>
      <c r="AD102" s="384"/>
    </row>
    <row r="103" spans="1:30" s="332" customFormat="1" ht="12" x14ac:dyDescent="0.2">
      <c r="A103" s="368"/>
      <c r="B103" s="369"/>
      <c r="C103" s="1065" t="s">
        <v>6071</v>
      </c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72"/>
      <c r="V103" s="361"/>
      <c r="W103" s="367"/>
      <c r="X103" s="335" t="s">
        <v>6071</v>
      </c>
      <c r="AC103" s="367"/>
      <c r="AD103" s="384"/>
    </row>
    <row r="104" spans="1:30" s="332" customFormat="1" ht="12" x14ac:dyDescent="0.2">
      <c r="A104" s="362" t="s">
        <v>481</v>
      </c>
      <c r="B104" s="363" t="s">
        <v>6072</v>
      </c>
      <c r="C104" s="1068" t="s">
        <v>6073</v>
      </c>
      <c r="D104" s="1068"/>
      <c r="E104" s="1068"/>
      <c r="F104" s="364" t="s">
        <v>488</v>
      </c>
      <c r="G104" s="364"/>
      <c r="H104" s="364"/>
      <c r="I104" s="364" t="s">
        <v>6074</v>
      </c>
      <c r="J104" s="365">
        <v>152.84</v>
      </c>
      <c r="K104" s="364"/>
      <c r="L104" s="365">
        <v>8488.73</v>
      </c>
      <c r="M104" s="364"/>
      <c r="N104" s="366"/>
      <c r="V104" s="361"/>
      <c r="W104" s="367" t="s">
        <v>6073</v>
      </c>
      <c r="AC104" s="367"/>
      <c r="AD104" s="384"/>
    </row>
    <row r="105" spans="1:30" s="332" customFormat="1" ht="12" x14ac:dyDescent="0.2">
      <c r="A105" s="379"/>
      <c r="B105" s="380"/>
      <c r="C105" s="340" t="s">
        <v>462</v>
      </c>
      <c r="D105" s="385"/>
      <c r="E105" s="385"/>
      <c r="F105" s="386"/>
      <c r="G105" s="386"/>
      <c r="H105" s="386"/>
      <c r="I105" s="386"/>
      <c r="J105" s="387"/>
      <c r="K105" s="386"/>
      <c r="L105" s="387"/>
      <c r="M105" s="388"/>
      <c r="N105" s="389"/>
      <c r="V105" s="361"/>
      <c r="W105" s="367"/>
      <c r="AC105" s="367"/>
      <c r="AD105" s="384"/>
    </row>
    <row r="106" spans="1:30" s="332" customFormat="1" ht="12" x14ac:dyDescent="0.2">
      <c r="A106" s="368"/>
      <c r="B106" s="369"/>
      <c r="C106" s="1065" t="s">
        <v>6075</v>
      </c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72"/>
      <c r="V106" s="361"/>
      <c r="W106" s="367"/>
      <c r="X106" s="335" t="s">
        <v>6075</v>
      </c>
      <c r="AC106" s="367"/>
      <c r="AD106" s="384"/>
    </row>
    <row r="107" spans="1:30" s="332" customFormat="1" ht="12" x14ac:dyDescent="0.2">
      <c r="A107" s="362" t="s">
        <v>496</v>
      </c>
      <c r="B107" s="363" t="s">
        <v>6076</v>
      </c>
      <c r="C107" s="1068" t="s">
        <v>6077</v>
      </c>
      <c r="D107" s="1068"/>
      <c r="E107" s="1068"/>
      <c r="F107" s="364" t="s">
        <v>488</v>
      </c>
      <c r="G107" s="364"/>
      <c r="H107" s="364"/>
      <c r="I107" s="364" t="s">
        <v>6074</v>
      </c>
      <c r="J107" s="365">
        <v>77.59</v>
      </c>
      <c r="K107" s="364"/>
      <c r="L107" s="365">
        <v>4309.3500000000004</v>
      </c>
      <c r="M107" s="364"/>
      <c r="N107" s="366"/>
      <c r="V107" s="361"/>
      <c r="W107" s="367" t="s">
        <v>6077</v>
      </c>
      <c r="AC107" s="367"/>
      <c r="AD107" s="384"/>
    </row>
    <row r="108" spans="1:30" s="332" customFormat="1" ht="12" x14ac:dyDescent="0.2">
      <c r="A108" s="379"/>
      <c r="B108" s="380"/>
      <c r="C108" s="340" t="s">
        <v>462</v>
      </c>
      <c r="D108" s="385"/>
      <c r="E108" s="385"/>
      <c r="F108" s="386"/>
      <c r="G108" s="386"/>
      <c r="H108" s="386"/>
      <c r="I108" s="386"/>
      <c r="J108" s="387"/>
      <c r="K108" s="386"/>
      <c r="L108" s="387"/>
      <c r="M108" s="388"/>
      <c r="N108" s="389"/>
      <c r="V108" s="361"/>
      <c r="W108" s="367"/>
      <c r="AC108" s="367"/>
      <c r="AD108" s="384"/>
    </row>
    <row r="109" spans="1:30" s="332" customFormat="1" ht="12" x14ac:dyDescent="0.2">
      <c r="A109" s="368"/>
      <c r="B109" s="369"/>
      <c r="C109" s="1065" t="s">
        <v>6075</v>
      </c>
      <c r="D109" s="1065"/>
      <c r="E109" s="1065"/>
      <c r="F109" s="1065"/>
      <c r="G109" s="1065"/>
      <c r="H109" s="1065"/>
      <c r="I109" s="1065"/>
      <c r="J109" s="1065"/>
      <c r="K109" s="1065"/>
      <c r="L109" s="1065"/>
      <c r="M109" s="1065"/>
      <c r="N109" s="1072"/>
      <c r="V109" s="361"/>
      <c r="W109" s="367"/>
      <c r="X109" s="335" t="s">
        <v>6075</v>
      </c>
      <c r="AC109" s="367"/>
      <c r="AD109" s="384"/>
    </row>
    <row r="110" spans="1:30" s="332" customFormat="1" ht="56.25" x14ac:dyDescent="0.2">
      <c r="A110" s="362" t="s">
        <v>499</v>
      </c>
      <c r="B110" s="363" t="s">
        <v>6078</v>
      </c>
      <c r="C110" s="1068" t="s">
        <v>6079</v>
      </c>
      <c r="D110" s="1068"/>
      <c r="E110" s="1068"/>
      <c r="F110" s="364" t="s">
        <v>1498</v>
      </c>
      <c r="G110" s="364"/>
      <c r="H110" s="364"/>
      <c r="I110" s="364" t="s">
        <v>757</v>
      </c>
      <c r="J110" s="365"/>
      <c r="K110" s="364"/>
      <c r="L110" s="365"/>
      <c r="M110" s="364"/>
      <c r="N110" s="366"/>
      <c r="V110" s="361"/>
      <c r="W110" s="367" t="s">
        <v>6079</v>
      </c>
      <c r="AC110" s="367"/>
      <c r="AD110" s="384"/>
    </row>
    <row r="111" spans="1:30" s="332" customFormat="1" ht="12" x14ac:dyDescent="0.2">
      <c r="A111" s="368"/>
      <c r="B111" s="369"/>
      <c r="C111" s="1065" t="s">
        <v>6080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35" t="s">
        <v>6080</v>
      </c>
      <c r="AC111" s="367"/>
      <c r="AD111" s="384"/>
    </row>
    <row r="112" spans="1:30" s="332" customFormat="1" ht="33.75" x14ac:dyDescent="0.2">
      <c r="A112" s="370"/>
      <c r="B112" s="371" t="s">
        <v>430</v>
      </c>
      <c r="C112" s="1065" t="s">
        <v>431</v>
      </c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72"/>
      <c r="V112" s="361"/>
      <c r="W112" s="367"/>
      <c r="Y112" s="335" t="s">
        <v>431</v>
      </c>
      <c r="AC112" s="367"/>
      <c r="AD112" s="384"/>
    </row>
    <row r="113" spans="1:30" s="332" customFormat="1" ht="12" x14ac:dyDescent="0.2">
      <c r="A113" s="372"/>
      <c r="B113" s="371" t="s">
        <v>423</v>
      </c>
      <c r="C113" s="1065" t="s">
        <v>432</v>
      </c>
      <c r="D113" s="1065"/>
      <c r="E113" s="1065"/>
      <c r="F113" s="373"/>
      <c r="G113" s="373"/>
      <c r="H113" s="373"/>
      <c r="I113" s="373"/>
      <c r="J113" s="374">
        <v>94.22</v>
      </c>
      <c r="K113" s="373" t="s">
        <v>436</v>
      </c>
      <c r="L113" s="374">
        <v>58.89</v>
      </c>
      <c r="M113" s="373"/>
      <c r="N113" s="375"/>
      <c r="V113" s="361"/>
      <c r="W113" s="367"/>
      <c r="Z113" s="335" t="s">
        <v>432</v>
      </c>
      <c r="AC113" s="367"/>
      <c r="AD113" s="384"/>
    </row>
    <row r="114" spans="1:30" s="332" customFormat="1" ht="12" x14ac:dyDescent="0.2">
      <c r="A114" s="372"/>
      <c r="B114" s="371"/>
      <c r="C114" s="1065" t="s">
        <v>443</v>
      </c>
      <c r="D114" s="1065"/>
      <c r="E114" s="1065"/>
      <c r="F114" s="373" t="s">
        <v>444</v>
      </c>
      <c r="G114" s="373" t="s">
        <v>6081</v>
      </c>
      <c r="H114" s="373" t="s">
        <v>436</v>
      </c>
      <c r="I114" s="373" t="s">
        <v>6082</v>
      </c>
      <c r="J114" s="374"/>
      <c r="K114" s="373"/>
      <c r="L114" s="374"/>
      <c r="M114" s="373"/>
      <c r="N114" s="375"/>
      <c r="V114" s="361"/>
      <c r="W114" s="367"/>
      <c r="AA114" s="335" t="s">
        <v>443</v>
      </c>
      <c r="AC114" s="367"/>
      <c r="AD114" s="384"/>
    </row>
    <row r="115" spans="1:30" s="332" customFormat="1" ht="12" x14ac:dyDescent="0.2">
      <c r="A115" s="372"/>
      <c r="B115" s="371"/>
      <c r="C115" s="1077" t="s">
        <v>450</v>
      </c>
      <c r="D115" s="1077"/>
      <c r="E115" s="1077"/>
      <c r="F115" s="376"/>
      <c r="G115" s="376"/>
      <c r="H115" s="376"/>
      <c r="I115" s="376"/>
      <c r="J115" s="377">
        <v>94.22</v>
      </c>
      <c r="K115" s="376"/>
      <c r="L115" s="377">
        <v>58.89</v>
      </c>
      <c r="M115" s="376"/>
      <c r="N115" s="378"/>
      <c r="V115" s="361"/>
      <c r="W115" s="367"/>
      <c r="AB115" s="335" t="s">
        <v>450</v>
      </c>
      <c r="AC115" s="367"/>
      <c r="AD115" s="384"/>
    </row>
    <row r="116" spans="1:30" s="332" customFormat="1" ht="12" x14ac:dyDescent="0.2">
      <c r="A116" s="372"/>
      <c r="B116" s="371"/>
      <c r="C116" s="1065" t="s">
        <v>451</v>
      </c>
      <c r="D116" s="1065"/>
      <c r="E116" s="1065"/>
      <c r="F116" s="373"/>
      <c r="G116" s="373"/>
      <c r="H116" s="373"/>
      <c r="I116" s="373"/>
      <c r="J116" s="374"/>
      <c r="K116" s="373"/>
      <c r="L116" s="374">
        <v>58.89</v>
      </c>
      <c r="M116" s="373"/>
      <c r="N116" s="375"/>
      <c r="V116" s="361"/>
      <c r="W116" s="367"/>
      <c r="AA116" s="335" t="s">
        <v>451</v>
      </c>
      <c r="AC116" s="367"/>
      <c r="AD116" s="384"/>
    </row>
    <row r="117" spans="1:30" s="332" customFormat="1" ht="22.5" x14ac:dyDescent="0.2">
      <c r="A117" s="372"/>
      <c r="B117" s="371" t="s">
        <v>6049</v>
      </c>
      <c r="C117" s="1065" t="s">
        <v>6050</v>
      </c>
      <c r="D117" s="1065"/>
      <c r="E117" s="1065"/>
      <c r="F117" s="373" t="s">
        <v>454</v>
      </c>
      <c r="G117" s="373" t="s">
        <v>1131</v>
      </c>
      <c r="H117" s="373"/>
      <c r="I117" s="373" t="s">
        <v>1131</v>
      </c>
      <c r="J117" s="374"/>
      <c r="K117" s="373"/>
      <c r="L117" s="374">
        <v>60.66</v>
      </c>
      <c r="M117" s="373"/>
      <c r="N117" s="375"/>
      <c r="V117" s="361"/>
      <c r="W117" s="367"/>
      <c r="AA117" s="335" t="s">
        <v>6050</v>
      </c>
      <c r="AC117" s="367"/>
      <c r="AD117" s="384"/>
    </row>
    <row r="118" spans="1:30" s="332" customFormat="1" ht="22.5" x14ac:dyDescent="0.2">
      <c r="A118" s="372"/>
      <c r="B118" s="371" t="s">
        <v>6051</v>
      </c>
      <c r="C118" s="1065" t="s">
        <v>6052</v>
      </c>
      <c r="D118" s="1065"/>
      <c r="E118" s="1065"/>
      <c r="F118" s="373" t="s">
        <v>454</v>
      </c>
      <c r="G118" s="373" t="s">
        <v>974</v>
      </c>
      <c r="H118" s="373"/>
      <c r="I118" s="373" t="s">
        <v>974</v>
      </c>
      <c r="J118" s="374"/>
      <c r="K118" s="373"/>
      <c r="L118" s="374">
        <v>42.4</v>
      </c>
      <c r="M118" s="373"/>
      <c r="N118" s="375"/>
      <c r="V118" s="361"/>
      <c r="W118" s="367"/>
      <c r="AA118" s="335" t="s">
        <v>6052</v>
      </c>
      <c r="AC118" s="367"/>
      <c r="AD118" s="384"/>
    </row>
    <row r="119" spans="1:30" s="332" customFormat="1" ht="12" x14ac:dyDescent="0.2">
      <c r="A119" s="379"/>
      <c r="B119" s="380"/>
      <c r="C119" s="1068" t="s">
        <v>459</v>
      </c>
      <c r="D119" s="1068"/>
      <c r="E119" s="1068"/>
      <c r="F119" s="364"/>
      <c r="G119" s="364"/>
      <c r="H119" s="364"/>
      <c r="I119" s="364"/>
      <c r="J119" s="365"/>
      <c r="K119" s="364"/>
      <c r="L119" s="365">
        <v>161.94999999999999</v>
      </c>
      <c r="M119" s="376"/>
      <c r="N119" s="366"/>
      <c r="V119" s="361"/>
      <c r="W119" s="367"/>
      <c r="AC119" s="367" t="s">
        <v>459</v>
      </c>
      <c r="AD119" s="384"/>
    </row>
    <row r="120" spans="1:30" s="332" customFormat="1" ht="22.5" x14ac:dyDescent="0.2">
      <c r="A120" s="362" t="s">
        <v>509</v>
      </c>
      <c r="B120" s="363" t="s">
        <v>6083</v>
      </c>
      <c r="C120" s="1068" t="s">
        <v>6084</v>
      </c>
      <c r="D120" s="1068"/>
      <c r="E120" s="1068"/>
      <c r="F120" s="364" t="s">
        <v>1498</v>
      </c>
      <c r="G120" s="364"/>
      <c r="H120" s="364"/>
      <c r="I120" s="364" t="s">
        <v>757</v>
      </c>
      <c r="J120" s="365"/>
      <c r="K120" s="364"/>
      <c r="L120" s="365"/>
      <c r="M120" s="364"/>
      <c r="N120" s="366"/>
      <c r="V120" s="361"/>
      <c r="W120" s="367" t="s">
        <v>6084</v>
      </c>
      <c r="AC120" s="367"/>
      <c r="AD120" s="384"/>
    </row>
    <row r="121" spans="1:30" s="332" customFormat="1" ht="12" x14ac:dyDescent="0.2">
      <c r="A121" s="368"/>
      <c r="B121" s="369"/>
      <c r="C121" s="1065" t="s">
        <v>6080</v>
      </c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72"/>
      <c r="V121" s="361"/>
      <c r="W121" s="367"/>
      <c r="X121" s="335" t="s">
        <v>6080</v>
      </c>
      <c r="AC121" s="367"/>
      <c r="AD121" s="384"/>
    </row>
    <row r="122" spans="1:30" s="332" customFormat="1" ht="33.75" x14ac:dyDescent="0.2">
      <c r="A122" s="370"/>
      <c r="B122" s="371" t="s">
        <v>430</v>
      </c>
      <c r="C122" s="1065" t="s">
        <v>431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Y122" s="335" t="s">
        <v>431</v>
      </c>
      <c r="AC122" s="367"/>
      <c r="AD122" s="384"/>
    </row>
    <row r="123" spans="1:30" s="332" customFormat="1" ht="12" x14ac:dyDescent="0.2">
      <c r="A123" s="372"/>
      <c r="B123" s="371" t="s">
        <v>423</v>
      </c>
      <c r="C123" s="1065" t="s">
        <v>432</v>
      </c>
      <c r="D123" s="1065"/>
      <c r="E123" s="1065"/>
      <c r="F123" s="373"/>
      <c r="G123" s="373"/>
      <c r="H123" s="373"/>
      <c r="I123" s="373"/>
      <c r="J123" s="374">
        <v>120.63</v>
      </c>
      <c r="K123" s="373" t="s">
        <v>436</v>
      </c>
      <c r="L123" s="374">
        <v>75.39</v>
      </c>
      <c r="M123" s="373"/>
      <c r="N123" s="375"/>
      <c r="V123" s="361"/>
      <c r="W123" s="367"/>
      <c r="Z123" s="335" t="s">
        <v>432</v>
      </c>
      <c r="AC123" s="367"/>
      <c r="AD123" s="384"/>
    </row>
    <row r="124" spans="1:30" s="332" customFormat="1" ht="12" x14ac:dyDescent="0.2">
      <c r="A124" s="372"/>
      <c r="B124" s="371" t="s">
        <v>434</v>
      </c>
      <c r="C124" s="1065" t="s">
        <v>435</v>
      </c>
      <c r="D124" s="1065"/>
      <c r="E124" s="1065"/>
      <c r="F124" s="373"/>
      <c r="G124" s="373"/>
      <c r="H124" s="373"/>
      <c r="I124" s="373"/>
      <c r="J124" s="374">
        <v>189.86</v>
      </c>
      <c r="K124" s="373" t="s">
        <v>436</v>
      </c>
      <c r="L124" s="374">
        <v>118.66</v>
      </c>
      <c r="M124" s="373"/>
      <c r="N124" s="375"/>
      <c r="V124" s="361"/>
      <c r="W124" s="367"/>
      <c r="Z124" s="335" t="s">
        <v>435</v>
      </c>
      <c r="AC124" s="367"/>
      <c r="AD124" s="384"/>
    </row>
    <row r="125" spans="1:30" s="332" customFormat="1" ht="12" x14ac:dyDescent="0.2">
      <c r="A125" s="372"/>
      <c r="B125" s="371" t="s">
        <v>437</v>
      </c>
      <c r="C125" s="1065" t="s">
        <v>438</v>
      </c>
      <c r="D125" s="1065"/>
      <c r="E125" s="1065"/>
      <c r="F125" s="373"/>
      <c r="G125" s="373"/>
      <c r="H125" s="373"/>
      <c r="I125" s="373"/>
      <c r="J125" s="374">
        <v>21.54</v>
      </c>
      <c r="K125" s="373" t="s">
        <v>436</v>
      </c>
      <c r="L125" s="374">
        <v>13.46</v>
      </c>
      <c r="M125" s="373"/>
      <c r="N125" s="375"/>
      <c r="V125" s="361"/>
      <c r="W125" s="367"/>
      <c r="Z125" s="335" t="s">
        <v>438</v>
      </c>
      <c r="AC125" s="367"/>
      <c r="AD125" s="384"/>
    </row>
    <row r="126" spans="1:30" s="332" customFormat="1" ht="12" x14ac:dyDescent="0.2">
      <c r="A126" s="372"/>
      <c r="B126" s="371" t="s">
        <v>439</v>
      </c>
      <c r="C126" s="1065" t="s">
        <v>440</v>
      </c>
      <c r="D126" s="1065"/>
      <c r="E126" s="1065"/>
      <c r="F126" s="373"/>
      <c r="G126" s="373"/>
      <c r="H126" s="373"/>
      <c r="I126" s="373"/>
      <c r="J126" s="374">
        <v>408.56</v>
      </c>
      <c r="K126" s="373"/>
      <c r="L126" s="374">
        <v>204.28</v>
      </c>
      <c r="M126" s="373"/>
      <c r="N126" s="375"/>
      <c r="V126" s="361"/>
      <c r="W126" s="367"/>
      <c r="Z126" s="335" t="s">
        <v>440</v>
      </c>
      <c r="AC126" s="367"/>
      <c r="AD126" s="384"/>
    </row>
    <row r="127" spans="1:30" s="332" customFormat="1" ht="12" x14ac:dyDescent="0.2">
      <c r="A127" s="368"/>
      <c r="B127" s="381" t="s">
        <v>6085</v>
      </c>
      <c r="C127" s="1076" t="s">
        <v>6086</v>
      </c>
      <c r="D127" s="1076"/>
      <c r="E127" s="1076"/>
      <c r="F127" s="382" t="s">
        <v>1017</v>
      </c>
      <c r="G127" s="382" t="s">
        <v>509</v>
      </c>
      <c r="H127" s="382"/>
      <c r="I127" s="382" t="s">
        <v>472</v>
      </c>
      <c r="J127" s="371"/>
      <c r="K127" s="373"/>
      <c r="L127" s="374"/>
      <c r="M127" s="373"/>
      <c r="N127" s="383"/>
      <c r="V127" s="361"/>
      <c r="W127" s="367"/>
      <c r="AC127" s="367"/>
      <c r="AD127" s="384" t="s">
        <v>6086</v>
      </c>
    </row>
    <row r="128" spans="1:30" s="332" customFormat="1" ht="12" x14ac:dyDescent="0.2">
      <c r="A128" s="372"/>
      <c r="B128" s="371"/>
      <c r="C128" s="1065" t="s">
        <v>443</v>
      </c>
      <c r="D128" s="1065"/>
      <c r="E128" s="1065"/>
      <c r="F128" s="373" t="s">
        <v>444</v>
      </c>
      <c r="G128" s="373" t="s">
        <v>6087</v>
      </c>
      <c r="H128" s="373" t="s">
        <v>436</v>
      </c>
      <c r="I128" s="373" t="s">
        <v>6088</v>
      </c>
      <c r="J128" s="374"/>
      <c r="K128" s="373"/>
      <c r="L128" s="374"/>
      <c r="M128" s="373"/>
      <c r="N128" s="375"/>
      <c r="V128" s="361"/>
      <c r="W128" s="367"/>
      <c r="AA128" s="335" t="s">
        <v>443</v>
      </c>
      <c r="AC128" s="367"/>
      <c r="AD128" s="384"/>
    </row>
    <row r="129" spans="1:32" s="332" customFormat="1" ht="12" x14ac:dyDescent="0.2">
      <c r="A129" s="372"/>
      <c r="B129" s="371"/>
      <c r="C129" s="1065" t="s">
        <v>447</v>
      </c>
      <c r="D129" s="1065"/>
      <c r="E129" s="1065"/>
      <c r="F129" s="373" t="s">
        <v>444</v>
      </c>
      <c r="G129" s="373" t="s">
        <v>6089</v>
      </c>
      <c r="H129" s="373" t="s">
        <v>436</v>
      </c>
      <c r="I129" s="373" t="s">
        <v>6090</v>
      </c>
      <c r="J129" s="374"/>
      <c r="K129" s="373"/>
      <c r="L129" s="374"/>
      <c r="M129" s="373"/>
      <c r="N129" s="375"/>
      <c r="V129" s="361"/>
      <c r="W129" s="367"/>
      <c r="AA129" s="335" t="s">
        <v>447</v>
      </c>
      <c r="AC129" s="367"/>
      <c r="AD129" s="384"/>
    </row>
    <row r="130" spans="1:32" s="332" customFormat="1" ht="12" x14ac:dyDescent="0.2">
      <c r="A130" s="372"/>
      <c r="B130" s="371"/>
      <c r="C130" s="1077" t="s">
        <v>450</v>
      </c>
      <c r="D130" s="1077"/>
      <c r="E130" s="1077"/>
      <c r="F130" s="376"/>
      <c r="G130" s="376"/>
      <c r="H130" s="376"/>
      <c r="I130" s="376"/>
      <c r="J130" s="377">
        <v>719.05</v>
      </c>
      <c r="K130" s="376"/>
      <c r="L130" s="377">
        <v>398.33</v>
      </c>
      <c r="M130" s="376"/>
      <c r="N130" s="378"/>
      <c r="V130" s="361"/>
      <c r="W130" s="367"/>
      <c r="AB130" s="335" t="s">
        <v>450</v>
      </c>
      <c r="AC130" s="367"/>
      <c r="AD130" s="384"/>
    </row>
    <row r="131" spans="1:32" s="332" customFormat="1" ht="12" x14ac:dyDescent="0.2">
      <c r="A131" s="372"/>
      <c r="B131" s="371"/>
      <c r="C131" s="1065" t="s">
        <v>451</v>
      </c>
      <c r="D131" s="1065"/>
      <c r="E131" s="1065"/>
      <c r="F131" s="373"/>
      <c r="G131" s="373"/>
      <c r="H131" s="373"/>
      <c r="I131" s="373"/>
      <c r="J131" s="374"/>
      <c r="K131" s="373"/>
      <c r="L131" s="374">
        <v>88.85</v>
      </c>
      <c r="M131" s="373"/>
      <c r="N131" s="375"/>
      <c r="V131" s="361"/>
      <c r="W131" s="367"/>
      <c r="AA131" s="335" t="s">
        <v>451</v>
      </c>
      <c r="AC131" s="367"/>
      <c r="AD131" s="384"/>
    </row>
    <row r="132" spans="1:32" s="332" customFormat="1" ht="22.5" x14ac:dyDescent="0.2">
      <c r="A132" s="372"/>
      <c r="B132" s="371" t="s">
        <v>6049</v>
      </c>
      <c r="C132" s="1065" t="s">
        <v>6050</v>
      </c>
      <c r="D132" s="1065"/>
      <c r="E132" s="1065"/>
      <c r="F132" s="373" t="s">
        <v>454</v>
      </c>
      <c r="G132" s="373" t="s">
        <v>1131</v>
      </c>
      <c r="H132" s="373"/>
      <c r="I132" s="373" t="s">
        <v>1131</v>
      </c>
      <c r="J132" s="374"/>
      <c r="K132" s="373"/>
      <c r="L132" s="374">
        <v>91.52</v>
      </c>
      <c r="M132" s="373"/>
      <c r="N132" s="375"/>
      <c r="V132" s="361"/>
      <c r="W132" s="367"/>
      <c r="AA132" s="335" t="s">
        <v>6050</v>
      </c>
      <c r="AC132" s="367"/>
      <c r="AD132" s="384"/>
    </row>
    <row r="133" spans="1:32" s="332" customFormat="1" ht="22.5" x14ac:dyDescent="0.2">
      <c r="A133" s="372"/>
      <c r="B133" s="371" t="s">
        <v>6051</v>
      </c>
      <c r="C133" s="1065" t="s">
        <v>6052</v>
      </c>
      <c r="D133" s="1065"/>
      <c r="E133" s="1065"/>
      <c r="F133" s="373" t="s">
        <v>454</v>
      </c>
      <c r="G133" s="373" t="s">
        <v>974</v>
      </c>
      <c r="H133" s="373"/>
      <c r="I133" s="373" t="s">
        <v>974</v>
      </c>
      <c r="J133" s="374"/>
      <c r="K133" s="373"/>
      <c r="L133" s="374">
        <v>63.97</v>
      </c>
      <c r="M133" s="373"/>
      <c r="N133" s="375"/>
      <c r="V133" s="361"/>
      <c r="W133" s="367"/>
      <c r="AA133" s="335" t="s">
        <v>6052</v>
      </c>
      <c r="AC133" s="367"/>
      <c r="AD133" s="384"/>
    </row>
    <row r="134" spans="1:32" s="332" customFormat="1" ht="12" x14ac:dyDescent="0.2">
      <c r="A134" s="379"/>
      <c r="B134" s="380"/>
      <c r="C134" s="1068" t="s">
        <v>459</v>
      </c>
      <c r="D134" s="1068"/>
      <c r="E134" s="1068"/>
      <c r="F134" s="364"/>
      <c r="G134" s="364"/>
      <c r="H134" s="364"/>
      <c r="I134" s="364"/>
      <c r="J134" s="365"/>
      <c r="K134" s="364"/>
      <c r="L134" s="365">
        <v>553.82000000000005</v>
      </c>
      <c r="M134" s="376"/>
      <c r="N134" s="366"/>
      <c r="V134" s="361"/>
      <c r="W134" s="367"/>
      <c r="AC134" s="367" t="s">
        <v>459</v>
      </c>
      <c r="AD134" s="384"/>
    </row>
    <row r="135" spans="1:32" s="332" customFormat="1" ht="12" x14ac:dyDescent="0.2">
      <c r="A135" s="362" t="s">
        <v>529</v>
      </c>
      <c r="B135" s="363" t="s">
        <v>6091</v>
      </c>
      <c r="C135" s="1068" t="s">
        <v>6092</v>
      </c>
      <c r="D135" s="1068"/>
      <c r="E135" s="1068"/>
      <c r="F135" s="364" t="s">
        <v>1017</v>
      </c>
      <c r="G135" s="364"/>
      <c r="H135" s="364"/>
      <c r="I135" s="364" t="s">
        <v>472</v>
      </c>
      <c r="J135" s="365">
        <v>260.08999999999997</v>
      </c>
      <c r="K135" s="364"/>
      <c r="L135" s="365">
        <v>1300.45</v>
      </c>
      <c r="M135" s="364"/>
      <c r="N135" s="366"/>
      <c r="V135" s="361"/>
      <c r="W135" s="367" t="s">
        <v>6092</v>
      </c>
      <c r="AC135" s="367"/>
      <c r="AD135" s="384"/>
    </row>
    <row r="136" spans="1:32" s="332" customFormat="1" ht="12" x14ac:dyDescent="0.2">
      <c r="A136" s="379"/>
      <c r="B136" s="380"/>
      <c r="C136" s="340" t="s">
        <v>462</v>
      </c>
      <c r="D136" s="385"/>
      <c r="E136" s="385"/>
      <c r="F136" s="386"/>
      <c r="G136" s="386"/>
      <c r="H136" s="386"/>
      <c r="I136" s="386"/>
      <c r="J136" s="387"/>
      <c r="K136" s="386"/>
      <c r="L136" s="387"/>
      <c r="M136" s="388"/>
      <c r="N136" s="389"/>
      <c r="V136" s="361"/>
      <c r="W136" s="367"/>
      <c r="AC136" s="367"/>
      <c r="AD136" s="384"/>
    </row>
    <row r="137" spans="1:32" s="332" customFormat="1" ht="1.5" customHeight="1" x14ac:dyDescent="0.2">
      <c r="A137" s="386"/>
      <c r="B137" s="380"/>
      <c r="C137" s="380"/>
      <c r="D137" s="380"/>
      <c r="E137" s="380"/>
      <c r="F137" s="386"/>
      <c r="G137" s="386"/>
      <c r="H137" s="386"/>
      <c r="I137" s="386"/>
      <c r="J137" s="390"/>
      <c r="K137" s="386"/>
      <c r="L137" s="390"/>
      <c r="M137" s="373"/>
      <c r="N137" s="390"/>
      <c r="V137" s="361"/>
      <c r="W137" s="367"/>
      <c r="AC137" s="367"/>
      <c r="AD137" s="384"/>
    </row>
    <row r="138" spans="1:32" s="332" customFormat="1" ht="12" x14ac:dyDescent="0.2">
      <c r="A138" s="391"/>
      <c r="B138" s="392"/>
      <c r="C138" s="1068" t="s">
        <v>6093</v>
      </c>
      <c r="D138" s="1068"/>
      <c r="E138" s="1068"/>
      <c r="F138" s="1068"/>
      <c r="G138" s="1068"/>
      <c r="H138" s="1068"/>
      <c r="I138" s="1068"/>
      <c r="J138" s="1068"/>
      <c r="K138" s="1068"/>
      <c r="L138" s="393"/>
      <c r="M138" s="394"/>
      <c r="N138" s="395"/>
      <c r="V138" s="361"/>
      <c r="W138" s="367"/>
      <c r="AC138" s="367"/>
      <c r="AD138" s="384"/>
      <c r="AE138" s="367" t="s">
        <v>6093</v>
      </c>
    </row>
    <row r="139" spans="1:32" s="332" customFormat="1" ht="12" x14ac:dyDescent="0.2">
      <c r="A139" s="396"/>
      <c r="B139" s="371"/>
      <c r="C139" s="1065" t="s">
        <v>512</v>
      </c>
      <c r="D139" s="1065"/>
      <c r="E139" s="1065"/>
      <c r="F139" s="1065"/>
      <c r="G139" s="1065"/>
      <c r="H139" s="1065"/>
      <c r="I139" s="1065"/>
      <c r="J139" s="1065"/>
      <c r="K139" s="1065"/>
      <c r="L139" s="397">
        <v>33813.35</v>
      </c>
      <c r="M139" s="398"/>
      <c r="N139" s="399"/>
      <c r="V139" s="361"/>
      <c r="W139" s="367"/>
      <c r="AC139" s="367"/>
      <c r="AD139" s="384"/>
      <c r="AE139" s="367"/>
      <c r="AF139" s="335" t="s">
        <v>512</v>
      </c>
    </row>
    <row r="140" spans="1:32" s="332" customFormat="1" ht="12" x14ac:dyDescent="0.2">
      <c r="A140" s="396"/>
      <c r="B140" s="371"/>
      <c r="C140" s="1065" t="s">
        <v>513</v>
      </c>
      <c r="D140" s="1065"/>
      <c r="E140" s="1065"/>
      <c r="F140" s="1065"/>
      <c r="G140" s="1065"/>
      <c r="H140" s="1065"/>
      <c r="I140" s="1065"/>
      <c r="J140" s="1065"/>
      <c r="K140" s="1065"/>
      <c r="L140" s="397"/>
      <c r="M140" s="398"/>
      <c r="N140" s="399"/>
      <c r="V140" s="361"/>
      <c r="W140" s="367"/>
      <c r="AC140" s="367"/>
      <c r="AD140" s="384"/>
      <c r="AE140" s="367"/>
      <c r="AF140" s="335" t="s">
        <v>513</v>
      </c>
    </row>
    <row r="141" spans="1:32" s="332" customFormat="1" ht="12" x14ac:dyDescent="0.2">
      <c r="A141" s="396"/>
      <c r="B141" s="371"/>
      <c r="C141" s="1065" t="s">
        <v>514</v>
      </c>
      <c r="D141" s="1065"/>
      <c r="E141" s="1065"/>
      <c r="F141" s="1065"/>
      <c r="G141" s="1065"/>
      <c r="H141" s="1065"/>
      <c r="I141" s="1065"/>
      <c r="J141" s="1065"/>
      <c r="K141" s="1065"/>
      <c r="L141" s="397">
        <v>2061.5500000000002</v>
      </c>
      <c r="M141" s="398"/>
      <c r="N141" s="399"/>
      <c r="V141" s="361"/>
      <c r="W141" s="367"/>
      <c r="AC141" s="367"/>
      <c r="AD141" s="384"/>
      <c r="AE141" s="367"/>
      <c r="AF141" s="335" t="s">
        <v>514</v>
      </c>
    </row>
    <row r="142" spans="1:32" s="332" customFormat="1" ht="12" x14ac:dyDescent="0.2">
      <c r="A142" s="396"/>
      <c r="B142" s="371"/>
      <c r="C142" s="1065" t="s">
        <v>515</v>
      </c>
      <c r="D142" s="1065"/>
      <c r="E142" s="1065"/>
      <c r="F142" s="1065"/>
      <c r="G142" s="1065"/>
      <c r="H142" s="1065"/>
      <c r="I142" s="1065"/>
      <c r="J142" s="1065"/>
      <c r="K142" s="1065"/>
      <c r="L142" s="397">
        <v>14991.69</v>
      </c>
      <c r="M142" s="398"/>
      <c r="N142" s="399"/>
      <c r="V142" s="361"/>
      <c r="W142" s="367"/>
      <c r="AC142" s="367"/>
      <c r="AD142" s="384"/>
      <c r="AE142" s="367"/>
      <c r="AF142" s="335" t="s">
        <v>515</v>
      </c>
    </row>
    <row r="143" spans="1:32" s="332" customFormat="1" ht="12" x14ac:dyDescent="0.2">
      <c r="A143" s="396"/>
      <c r="B143" s="371"/>
      <c r="C143" s="1065" t="s">
        <v>516</v>
      </c>
      <c r="D143" s="1065"/>
      <c r="E143" s="1065"/>
      <c r="F143" s="1065"/>
      <c r="G143" s="1065"/>
      <c r="H143" s="1065"/>
      <c r="I143" s="1065"/>
      <c r="J143" s="1065"/>
      <c r="K143" s="1065"/>
      <c r="L143" s="397">
        <v>1714.64</v>
      </c>
      <c r="M143" s="398"/>
      <c r="N143" s="399"/>
      <c r="V143" s="361"/>
      <c r="W143" s="367"/>
      <c r="AC143" s="367"/>
      <c r="AD143" s="384"/>
      <c r="AE143" s="367"/>
      <c r="AF143" s="335" t="s">
        <v>516</v>
      </c>
    </row>
    <row r="144" spans="1:32" s="332" customFormat="1" ht="12" x14ac:dyDescent="0.2">
      <c r="A144" s="396"/>
      <c r="B144" s="371"/>
      <c r="C144" s="1065" t="s">
        <v>517</v>
      </c>
      <c r="D144" s="1065"/>
      <c r="E144" s="1065"/>
      <c r="F144" s="1065"/>
      <c r="G144" s="1065"/>
      <c r="H144" s="1065"/>
      <c r="I144" s="1065"/>
      <c r="J144" s="1065"/>
      <c r="K144" s="1065"/>
      <c r="L144" s="397">
        <v>16760.11</v>
      </c>
      <c r="M144" s="398"/>
      <c r="N144" s="399"/>
      <c r="V144" s="361"/>
      <c r="W144" s="367"/>
      <c r="AC144" s="367"/>
      <c r="AD144" s="384"/>
      <c r="AE144" s="367"/>
      <c r="AF144" s="335" t="s">
        <v>517</v>
      </c>
    </row>
    <row r="145" spans="1:34" s="332" customFormat="1" ht="12" x14ac:dyDescent="0.2">
      <c r="A145" s="396"/>
      <c r="B145" s="371"/>
      <c r="C145" s="1065" t="s">
        <v>518</v>
      </c>
      <c r="D145" s="1065"/>
      <c r="E145" s="1065"/>
      <c r="F145" s="1065"/>
      <c r="G145" s="1065"/>
      <c r="H145" s="1065"/>
      <c r="I145" s="1065"/>
      <c r="J145" s="1065"/>
      <c r="K145" s="1065"/>
      <c r="L145" s="397">
        <v>40348.980000000003</v>
      </c>
      <c r="M145" s="398"/>
      <c r="N145" s="399"/>
      <c r="V145" s="361"/>
      <c r="W145" s="367"/>
      <c r="AC145" s="367"/>
      <c r="AD145" s="384"/>
      <c r="AE145" s="367"/>
      <c r="AF145" s="335" t="s">
        <v>518</v>
      </c>
    </row>
    <row r="146" spans="1:34" s="332" customFormat="1" ht="12" x14ac:dyDescent="0.2">
      <c r="A146" s="396"/>
      <c r="B146" s="371"/>
      <c r="C146" s="1065" t="s">
        <v>513</v>
      </c>
      <c r="D146" s="1065"/>
      <c r="E146" s="1065"/>
      <c r="F146" s="1065"/>
      <c r="G146" s="1065"/>
      <c r="H146" s="1065"/>
      <c r="I146" s="1065"/>
      <c r="J146" s="1065"/>
      <c r="K146" s="1065"/>
      <c r="L146" s="397"/>
      <c r="M146" s="398"/>
      <c r="N146" s="399"/>
      <c r="V146" s="361"/>
      <c r="W146" s="367"/>
      <c r="AC146" s="367"/>
      <c r="AD146" s="384"/>
      <c r="AE146" s="367"/>
      <c r="AF146" s="335" t="s">
        <v>513</v>
      </c>
    </row>
    <row r="147" spans="1:34" s="332" customFormat="1" ht="12" x14ac:dyDescent="0.2">
      <c r="A147" s="396"/>
      <c r="B147" s="371"/>
      <c r="C147" s="1065" t="s">
        <v>519</v>
      </c>
      <c r="D147" s="1065"/>
      <c r="E147" s="1065"/>
      <c r="F147" s="1065"/>
      <c r="G147" s="1065"/>
      <c r="H147" s="1065"/>
      <c r="I147" s="1065"/>
      <c r="J147" s="1065"/>
      <c r="K147" s="1065"/>
      <c r="L147" s="397">
        <v>2061.5500000000002</v>
      </c>
      <c r="M147" s="398"/>
      <c r="N147" s="399"/>
      <c r="V147" s="361"/>
      <c r="W147" s="367"/>
      <c r="AC147" s="367"/>
      <c r="AD147" s="384"/>
      <c r="AE147" s="367"/>
      <c r="AF147" s="335" t="s">
        <v>519</v>
      </c>
    </row>
    <row r="148" spans="1:34" s="332" customFormat="1" ht="12" x14ac:dyDescent="0.2">
      <c r="A148" s="396"/>
      <c r="B148" s="371"/>
      <c r="C148" s="1065" t="s">
        <v>520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14991.69</v>
      </c>
      <c r="M148" s="398"/>
      <c r="N148" s="399"/>
      <c r="V148" s="361"/>
      <c r="W148" s="367"/>
      <c r="AC148" s="367"/>
      <c r="AD148" s="384"/>
      <c r="AE148" s="367"/>
      <c r="AF148" s="335" t="s">
        <v>520</v>
      </c>
    </row>
    <row r="149" spans="1:34" s="332" customFormat="1" ht="12" x14ac:dyDescent="0.2">
      <c r="A149" s="396"/>
      <c r="B149" s="371"/>
      <c r="C149" s="1065" t="s">
        <v>521</v>
      </c>
      <c r="D149" s="1065"/>
      <c r="E149" s="1065"/>
      <c r="F149" s="1065"/>
      <c r="G149" s="1065"/>
      <c r="H149" s="1065"/>
      <c r="I149" s="1065"/>
      <c r="J149" s="1065"/>
      <c r="K149" s="1065"/>
      <c r="L149" s="397">
        <v>16760.11</v>
      </c>
      <c r="M149" s="398"/>
      <c r="N149" s="399"/>
      <c r="V149" s="361"/>
      <c r="W149" s="367"/>
      <c r="AC149" s="367"/>
      <c r="AD149" s="384"/>
      <c r="AE149" s="367"/>
      <c r="AF149" s="335" t="s">
        <v>521</v>
      </c>
    </row>
    <row r="150" spans="1:34" s="332" customFormat="1" ht="12" x14ac:dyDescent="0.2">
      <c r="A150" s="396"/>
      <c r="B150" s="371"/>
      <c r="C150" s="1065" t="s">
        <v>522</v>
      </c>
      <c r="D150" s="1065"/>
      <c r="E150" s="1065"/>
      <c r="F150" s="1065"/>
      <c r="G150" s="1065"/>
      <c r="H150" s="1065"/>
      <c r="I150" s="1065"/>
      <c r="J150" s="1065"/>
      <c r="K150" s="1065"/>
      <c r="L150" s="397">
        <v>3867.87</v>
      </c>
      <c r="M150" s="398"/>
      <c r="N150" s="399"/>
      <c r="V150" s="361"/>
      <c r="W150" s="367"/>
      <c r="AC150" s="367"/>
      <c r="AD150" s="384"/>
      <c r="AE150" s="367"/>
      <c r="AF150" s="335" t="s">
        <v>522</v>
      </c>
    </row>
    <row r="151" spans="1:34" s="332" customFormat="1" ht="12" x14ac:dyDescent="0.2">
      <c r="A151" s="396"/>
      <c r="B151" s="371"/>
      <c r="C151" s="1065" t="s">
        <v>523</v>
      </c>
      <c r="D151" s="1065"/>
      <c r="E151" s="1065"/>
      <c r="F151" s="1065"/>
      <c r="G151" s="1065"/>
      <c r="H151" s="1065"/>
      <c r="I151" s="1065"/>
      <c r="J151" s="1065"/>
      <c r="K151" s="1065"/>
      <c r="L151" s="397">
        <v>2667.76</v>
      </c>
      <c r="M151" s="398"/>
      <c r="N151" s="399"/>
      <c r="V151" s="361"/>
      <c r="W151" s="367"/>
      <c r="AC151" s="367"/>
      <c r="AD151" s="384"/>
      <c r="AE151" s="367"/>
      <c r="AF151" s="335" t="s">
        <v>523</v>
      </c>
    </row>
    <row r="152" spans="1:34" s="332" customFormat="1" ht="12" x14ac:dyDescent="0.2">
      <c r="A152" s="396"/>
      <c r="B152" s="371"/>
      <c r="C152" s="1065" t="s">
        <v>524</v>
      </c>
      <c r="D152" s="1065"/>
      <c r="E152" s="1065"/>
      <c r="F152" s="1065"/>
      <c r="G152" s="1065"/>
      <c r="H152" s="1065"/>
      <c r="I152" s="1065"/>
      <c r="J152" s="1065"/>
      <c r="K152" s="1065"/>
      <c r="L152" s="397">
        <v>3776.19</v>
      </c>
      <c r="M152" s="398"/>
      <c r="N152" s="399"/>
      <c r="V152" s="361"/>
      <c r="W152" s="367"/>
      <c r="AC152" s="367"/>
      <c r="AD152" s="384"/>
      <c r="AE152" s="367"/>
      <c r="AF152" s="335" t="s">
        <v>524</v>
      </c>
    </row>
    <row r="153" spans="1:34" s="332" customFormat="1" ht="12" x14ac:dyDescent="0.2">
      <c r="A153" s="396"/>
      <c r="B153" s="371"/>
      <c r="C153" s="1065" t="s">
        <v>525</v>
      </c>
      <c r="D153" s="1065"/>
      <c r="E153" s="1065"/>
      <c r="F153" s="1065"/>
      <c r="G153" s="1065"/>
      <c r="H153" s="1065"/>
      <c r="I153" s="1065"/>
      <c r="J153" s="1065"/>
      <c r="K153" s="1065"/>
      <c r="L153" s="397">
        <v>3867.87</v>
      </c>
      <c r="M153" s="398"/>
      <c r="N153" s="399"/>
      <c r="V153" s="361"/>
      <c r="W153" s="367"/>
      <c r="AC153" s="367"/>
      <c r="AD153" s="384"/>
      <c r="AE153" s="367"/>
      <c r="AF153" s="335" t="s">
        <v>525</v>
      </c>
    </row>
    <row r="154" spans="1:34" s="332" customFormat="1" ht="12" x14ac:dyDescent="0.2">
      <c r="A154" s="396"/>
      <c r="B154" s="371"/>
      <c r="C154" s="1065" t="s">
        <v>526</v>
      </c>
      <c r="D154" s="1065"/>
      <c r="E154" s="1065"/>
      <c r="F154" s="1065"/>
      <c r="G154" s="1065"/>
      <c r="H154" s="1065"/>
      <c r="I154" s="1065"/>
      <c r="J154" s="1065"/>
      <c r="K154" s="1065"/>
      <c r="L154" s="397">
        <v>2667.76</v>
      </c>
      <c r="M154" s="398"/>
      <c r="N154" s="399"/>
      <c r="V154" s="361"/>
      <c r="W154" s="367"/>
      <c r="AC154" s="367"/>
      <c r="AD154" s="384"/>
      <c r="AE154" s="367"/>
      <c r="AF154" s="335" t="s">
        <v>526</v>
      </c>
    </row>
    <row r="155" spans="1:34" s="332" customFormat="1" ht="12" x14ac:dyDescent="0.2">
      <c r="A155" s="396"/>
      <c r="B155" s="390"/>
      <c r="C155" s="1067" t="s">
        <v>6094</v>
      </c>
      <c r="D155" s="1067"/>
      <c r="E155" s="1067"/>
      <c r="F155" s="1067"/>
      <c r="G155" s="1067"/>
      <c r="H155" s="1067"/>
      <c r="I155" s="1067"/>
      <c r="J155" s="1067"/>
      <c r="K155" s="1067"/>
      <c r="L155" s="400">
        <v>40348.980000000003</v>
      </c>
      <c r="M155" s="401"/>
      <c r="N155" s="402"/>
      <c r="V155" s="361"/>
      <c r="W155" s="367"/>
      <c r="AC155" s="367"/>
      <c r="AD155" s="384"/>
      <c r="AE155" s="367"/>
      <c r="AG155" s="367" t="s">
        <v>6094</v>
      </c>
    </row>
    <row r="156" spans="1:34" s="332" customFormat="1" ht="12" x14ac:dyDescent="0.2">
      <c r="A156" s="1195" t="s">
        <v>4650</v>
      </c>
      <c r="B156" s="1196"/>
      <c r="C156" s="1196"/>
      <c r="D156" s="1196"/>
      <c r="E156" s="1196"/>
      <c r="F156" s="1196"/>
      <c r="G156" s="1196"/>
      <c r="H156" s="1196"/>
      <c r="I156" s="1196"/>
      <c r="J156" s="1196"/>
      <c r="K156" s="1196"/>
      <c r="L156" s="1196"/>
      <c r="M156" s="1196"/>
      <c r="N156" s="1197"/>
      <c r="V156" s="361" t="s">
        <v>4650</v>
      </c>
      <c r="W156" s="367"/>
      <c r="AC156" s="367"/>
      <c r="AD156" s="384"/>
      <c r="AE156" s="367"/>
      <c r="AG156" s="367"/>
    </row>
    <row r="157" spans="1:34" s="332" customFormat="1" ht="22.5" x14ac:dyDescent="0.2">
      <c r="A157" s="1192" t="s">
        <v>2734</v>
      </c>
      <c r="B157" s="1193"/>
      <c r="C157" s="1193"/>
      <c r="D157" s="1193"/>
      <c r="E157" s="1193"/>
      <c r="F157" s="1193"/>
      <c r="G157" s="1193"/>
      <c r="H157" s="1193"/>
      <c r="I157" s="1193"/>
      <c r="J157" s="1193"/>
      <c r="K157" s="1193"/>
      <c r="L157" s="1193"/>
      <c r="M157" s="1193"/>
      <c r="N157" s="1194"/>
      <c r="V157" s="361"/>
      <c r="W157" s="367"/>
      <c r="AC157" s="367"/>
      <c r="AD157" s="384"/>
      <c r="AE157" s="367"/>
      <c r="AG157" s="367"/>
      <c r="AH157" s="367" t="s">
        <v>2734</v>
      </c>
    </row>
    <row r="158" spans="1:34" s="332" customFormat="1" ht="33.75" x14ac:dyDescent="0.2">
      <c r="A158" s="362" t="s">
        <v>545</v>
      </c>
      <c r="B158" s="363" t="s">
        <v>2735</v>
      </c>
      <c r="C158" s="1068" t="s">
        <v>2736</v>
      </c>
      <c r="D158" s="1068"/>
      <c r="E158" s="1068"/>
      <c r="F158" s="364" t="s">
        <v>621</v>
      </c>
      <c r="G158" s="364"/>
      <c r="H158" s="364"/>
      <c r="I158" s="364" t="s">
        <v>6095</v>
      </c>
      <c r="J158" s="365">
        <v>76.09</v>
      </c>
      <c r="K158" s="364"/>
      <c r="L158" s="365">
        <v>14.46</v>
      </c>
      <c r="M158" s="364"/>
      <c r="N158" s="366"/>
      <c r="V158" s="361"/>
      <c r="W158" s="367" t="s">
        <v>2736</v>
      </c>
      <c r="AC158" s="367"/>
      <c r="AD158" s="384"/>
      <c r="AE158" s="367"/>
      <c r="AG158" s="367"/>
      <c r="AH158" s="367"/>
    </row>
    <row r="159" spans="1:34" s="332" customFormat="1" ht="12" x14ac:dyDescent="0.2">
      <c r="A159" s="379"/>
      <c r="B159" s="380"/>
      <c r="C159" s="340" t="s">
        <v>623</v>
      </c>
      <c r="D159" s="385"/>
      <c r="E159" s="385"/>
      <c r="F159" s="386"/>
      <c r="G159" s="386"/>
      <c r="H159" s="386"/>
      <c r="I159" s="386"/>
      <c r="J159" s="387"/>
      <c r="K159" s="386"/>
      <c r="L159" s="387"/>
      <c r="M159" s="388"/>
      <c r="N159" s="389"/>
      <c r="V159" s="361"/>
      <c r="W159" s="367"/>
      <c r="AC159" s="367"/>
      <c r="AD159" s="384"/>
      <c r="AE159" s="367"/>
      <c r="AG159" s="367"/>
      <c r="AH159" s="367"/>
    </row>
    <row r="160" spans="1:34" s="332" customFormat="1" ht="22.5" x14ac:dyDescent="0.2">
      <c r="A160" s="1192" t="s">
        <v>2738</v>
      </c>
      <c r="B160" s="1193"/>
      <c r="C160" s="1193"/>
      <c r="D160" s="1193"/>
      <c r="E160" s="1193"/>
      <c r="F160" s="1193"/>
      <c r="G160" s="1193"/>
      <c r="H160" s="1193"/>
      <c r="I160" s="1193"/>
      <c r="J160" s="1193"/>
      <c r="K160" s="1193"/>
      <c r="L160" s="1193"/>
      <c r="M160" s="1193"/>
      <c r="N160" s="1194"/>
      <c r="V160" s="361"/>
      <c r="W160" s="367"/>
      <c r="AC160" s="367"/>
      <c r="AD160" s="384"/>
      <c r="AE160" s="367"/>
      <c r="AG160" s="367"/>
      <c r="AH160" s="367" t="s">
        <v>2738</v>
      </c>
    </row>
    <row r="161" spans="1:36" s="332" customFormat="1" ht="33.75" x14ac:dyDescent="0.2">
      <c r="A161" s="362" t="s">
        <v>562</v>
      </c>
      <c r="B161" s="363" t="s">
        <v>2739</v>
      </c>
      <c r="C161" s="1068" t="s">
        <v>2740</v>
      </c>
      <c r="D161" s="1068"/>
      <c r="E161" s="1068"/>
      <c r="F161" s="364" t="s">
        <v>621</v>
      </c>
      <c r="G161" s="364"/>
      <c r="H161" s="364"/>
      <c r="I161" s="364" t="s">
        <v>537</v>
      </c>
      <c r="J161" s="365">
        <v>106.91</v>
      </c>
      <c r="K161" s="364"/>
      <c r="L161" s="365">
        <v>2.14</v>
      </c>
      <c r="M161" s="364"/>
      <c r="N161" s="366"/>
      <c r="V161" s="361"/>
      <c r="W161" s="367" t="s">
        <v>2740</v>
      </c>
      <c r="AC161" s="367"/>
      <c r="AD161" s="384"/>
      <c r="AE161" s="367"/>
      <c r="AG161" s="367"/>
      <c r="AH161" s="367"/>
    </row>
    <row r="162" spans="1:36" s="332" customFormat="1" ht="12" x14ac:dyDescent="0.2">
      <c r="A162" s="379"/>
      <c r="B162" s="380"/>
      <c r="C162" s="340" t="s">
        <v>623</v>
      </c>
      <c r="D162" s="385"/>
      <c r="E162" s="385"/>
      <c r="F162" s="386"/>
      <c r="G162" s="386"/>
      <c r="H162" s="386"/>
      <c r="I162" s="386"/>
      <c r="J162" s="387"/>
      <c r="K162" s="386"/>
      <c r="L162" s="387"/>
      <c r="M162" s="388"/>
      <c r="N162" s="389"/>
      <c r="V162" s="361"/>
      <c r="W162" s="367"/>
      <c r="AC162" s="367"/>
      <c r="AD162" s="384"/>
      <c r="AE162" s="367"/>
      <c r="AG162" s="367"/>
      <c r="AH162" s="367"/>
    </row>
    <row r="163" spans="1:36" s="332" customFormat="1" ht="1.5" customHeight="1" x14ac:dyDescent="0.2">
      <c r="A163" s="386"/>
      <c r="B163" s="380"/>
      <c r="C163" s="380"/>
      <c r="D163" s="380"/>
      <c r="E163" s="380"/>
      <c r="F163" s="386"/>
      <c r="G163" s="386"/>
      <c r="H163" s="386"/>
      <c r="I163" s="386"/>
      <c r="J163" s="390"/>
      <c r="K163" s="386"/>
      <c r="L163" s="390"/>
      <c r="M163" s="373"/>
      <c r="N163" s="390"/>
      <c r="V163" s="361"/>
      <c r="W163" s="367"/>
      <c r="AC163" s="367"/>
      <c r="AD163" s="384"/>
      <c r="AE163" s="367"/>
      <c r="AG163" s="367"/>
      <c r="AH163" s="367"/>
    </row>
    <row r="164" spans="1:36" s="332" customFormat="1" ht="22.5" x14ac:dyDescent="0.2">
      <c r="A164" s="391"/>
      <c r="B164" s="392"/>
      <c r="C164" s="1068" t="s">
        <v>4657</v>
      </c>
      <c r="D164" s="1068"/>
      <c r="E164" s="1068"/>
      <c r="F164" s="1068"/>
      <c r="G164" s="1068"/>
      <c r="H164" s="1068"/>
      <c r="I164" s="1068"/>
      <c r="J164" s="1068"/>
      <c r="K164" s="1068"/>
      <c r="L164" s="393"/>
      <c r="M164" s="394"/>
      <c r="N164" s="395"/>
      <c r="V164" s="361"/>
      <c r="W164" s="367"/>
      <c r="AC164" s="367"/>
      <c r="AD164" s="384"/>
      <c r="AE164" s="367" t="s">
        <v>4657</v>
      </c>
      <c r="AG164" s="367"/>
      <c r="AH164" s="367"/>
    </row>
    <row r="165" spans="1:36" s="332" customFormat="1" ht="12" x14ac:dyDescent="0.2">
      <c r="A165" s="396"/>
      <c r="B165" s="371"/>
      <c r="C165" s="1065" t="s">
        <v>512</v>
      </c>
      <c r="D165" s="1065"/>
      <c r="E165" s="1065"/>
      <c r="F165" s="1065"/>
      <c r="G165" s="1065"/>
      <c r="H165" s="1065"/>
      <c r="I165" s="1065"/>
      <c r="J165" s="1065"/>
      <c r="K165" s="1065"/>
      <c r="L165" s="397">
        <v>16.600000000000001</v>
      </c>
      <c r="M165" s="398"/>
      <c r="N165" s="399"/>
      <c r="V165" s="361"/>
      <c r="W165" s="367"/>
      <c r="AC165" s="367"/>
      <c r="AD165" s="384"/>
      <c r="AE165" s="367"/>
      <c r="AF165" s="335" t="s">
        <v>512</v>
      </c>
      <c r="AG165" s="367"/>
      <c r="AH165" s="367"/>
    </row>
    <row r="166" spans="1:36" s="332" customFormat="1" ht="12" x14ac:dyDescent="0.2">
      <c r="A166" s="396"/>
      <c r="B166" s="371"/>
      <c r="C166" s="1065" t="s">
        <v>513</v>
      </c>
      <c r="D166" s="1065"/>
      <c r="E166" s="1065"/>
      <c r="F166" s="1065"/>
      <c r="G166" s="1065"/>
      <c r="H166" s="1065"/>
      <c r="I166" s="1065"/>
      <c r="J166" s="1065"/>
      <c r="K166" s="1065"/>
      <c r="L166" s="397"/>
      <c r="M166" s="398"/>
      <c r="N166" s="399"/>
      <c r="V166" s="361"/>
      <c r="W166" s="367"/>
      <c r="AC166" s="367"/>
      <c r="AD166" s="384"/>
      <c r="AE166" s="367"/>
      <c r="AF166" s="335" t="s">
        <v>513</v>
      </c>
      <c r="AG166" s="367"/>
      <c r="AH166" s="367"/>
    </row>
    <row r="167" spans="1:36" s="332" customFormat="1" ht="12" x14ac:dyDescent="0.2">
      <c r="A167" s="396"/>
      <c r="B167" s="371"/>
      <c r="C167" s="1065" t="s">
        <v>517</v>
      </c>
      <c r="D167" s="1065"/>
      <c r="E167" s="1065"/>
      <c r="F167" s="1065"/>
      <c r="G167" s="1065"/>
      <c r="H167" s="1065"/>
      <c r="I167" s="1065"/>
      <c r="J167" s="1065"/>
      <c r="K167" s="1065"/>
      <c r="L167" s="397">
        <v>16.600000000000001</v>
      </c>
      <c r="M167" s="398"/>
      <c r="N167" s="399"/>
      <c r="V167" s="361"/>
      <c r="W167" s="367"/>
      <c r="AC167" s="367"/>
      <c r="AD167" s="384"/>
      <c r="AE167" s="367"/>
      <c r="AF167" s="335" t="s">
        <v>517</v>
      </c>
      <c r="AG167" s="367"/>
      <c r="AH167" s="367"/>
    </row>
    <row r="168" spans="1:36" s="332" customFormat="1" ht="12" x14ac:dyDescent="0.2">
      <c r="A168" s="396"/>
      <c r="B168" s="371"/>
      <c r="C168" s="1065" t="s">
        <v>518</v>
      </c>
      <c r="D168" s="1065"/>
      <c r="E168" s="1065"/>
      <c r="F168" s="1065"/>
      <c r="G168" s="1065"/>
      <c r="H168" s="1065"/>
      <c r="I168" s="1065"/>
      <c r="J168" s="1065"/>
      <c r="K168" s="1065"/>
      <c r="L168" s="397">
        <v>16.600000000000001</v>
      </c>
      <c r="M168" s="398"/>
      <c r="N168" s="399"/>
      <c r="V168" s="361"/>
      <c r="W168" s="367"/>
      <c r="AC168" s="367"/>
      <c r="AD168" s="384"/>
      <c r="AE168" s="367"/>
      <c r="AF168" s="335" t="s">
        <v>518</v>
      </c>
      <c r="AG168" s="367"/>
      <c r="AH168" s="367"/>
    </row>
    <row r="169" spans="1:36" s="332" customFormat="1" ht="12" x14ac:dyDescent="0.2">
      <c r="A169" s="396"/>
      <c r="B169" s="371"/>
      <c r="C169" s="1065" t="s">
        <v>513</v>
      </c>
      <c r="D169" s="1065"/>
      <c r="E169" s="1065"/>
      <c r="F169" s="1065"/>
      <c r="G169" s="1065"/>
      <c r="H169" s="1065"/>
      <c r="I169" s="1065"/>
      <c r="J169" s="1065"/>
      <c r="K169" s="1065"/>
      <c r="L169" s="397"/>
      <c r="M169" s="398"/>
      <c r="N169" s="399"/>
      <c r="V169" s="361"/>
      <c r="W169" s="367"/>
      <c r="AC169" s="367"/>
      <c r="AD169" s="384"/>
      <c r="AE169" s="367"/>
      <c r="AF169" s="335" t="s">
        <v>513</v>
      </c>
      <c r="AG169" s="367"/>
      <c r="AH169" s="367"/>
    </row>
    <row r="170" spans="1:36" s="332" customFormat="1" ht="12" x14ac:dyDescent="0.2">
      <c r="A170" s="396"/>
      <c r="B170" s="371"/>
      <c r="C170" s="1065" t="s">
        <v>521</v>
      </c>
      <c r="D170" s="1065"/>
      <c r="E170" s="1065"/>
      <c r="F170" s="1065"/>
      <c r="G170" s="1065"/>
      <c r="H170" s="1065"/>
      <c r="I170" s="1065"/>
      <c r="J170" s="1065"/>
      <c r="K170" s="1065"/>
      <c r="L170" s="397">
        <v>16.600000000000001</v>
      </c>
      <c r="M170" s="398"/>
      <c r="N170" s="399"/>
      <c r="V170" s="361"/>
      <c r="W170" s="367"/>
      <c r="AC170" s="367"/>
      <c r="AD170" s="384"/>
      <c r="AE170" s="367"/>
      <c r="AF170" s="335" t="s">
        <v>521</v>
      </c>
      <c r="AG170" s="367"/>
      <c r="AH170" s="367"/>
    </row>
    <row r="171" spans="1:36" s="332" customFormat="1" ht="22.5" x14ac:dyDescent="0.2">
      <c r="A171" s="396"/>
      <c r="B171" s="390"/>
      <c r="C171" s="1067" t="s">
        <v>4658</v>
      </c>
      <c r="D171" s="1067"/>
      <c r="E171" s="1067"/>
      <c r="F171" s="1067"/>
      <c r="G171" s="1067"/>
      <c r="H171" s="1067"/>
      <c r="I171" s="1067"/>
      <c r="J171" s="1067"/>
      <c r="K171" s="1067"/>
      <c r="L171" s="400">
        <v>16.600000000000001</v>
      </c>
      <c r="M171" s="401"/>
      <c r="N171" s="402"/>
      <c r="V171" s="361"/>
      <c r="W171" s="367"/>
      <c r="AC171" s="367"/>
      <c r="AD171" s="384"/>
      <c r="AE171" s="367"/>
      <c r="AG171" s="367" t="s">
        <v>4658</v>
      </c>
      <c r="AH171" s="367"/>
    </row>
    <row r="172" spans="1:36" s="332" customFormat="1" ht="2.25" customHeight="1" x14ac:dyDescent="0.2">
      <c r="B172" s="338"/>
      <c r="C172" s="338"/>
      <c r="D172" s="338"/>
      <c r="E172" s="338"/>
      <c r="F172" s="338"/>
      <c r="G172" s="338"/>
      <c r="H172" s="338"/>
      <c r="I172" s="338"/>
      <c r="J172" s="338"/>
      <c r="K172" s="338"/>
      <c r="L172" s="403"/>
      <c r="M172" s="404"/>
      <c r="N172" s="405"/>
    </row>
    <row r="173" spans="1:36" s="332" customFormat="1" x14ac:dyDescent="0.2">
      <c r="A173" s="391"/>
      <c r="B173" s="392"/>
      <c r="C173" s="1068" t="s">
        <v>636</v>
      </c>
      <c r="D173" s="1068"/>
      <c r="E173" s="1068"/>
      <c r="F173" s="1068"/>
      <c r="G173" s="1068"/>
      <c r="H173" s="1068"/>
      <c r="I173" s="1068"/>
      <c r="J173" s="1068"/>
      <c r="K173" s="1068"/>
      <c r="L173" s="393"/>
      <c r="M173" s="406"/>
      <c r="N173" s="395"/>
      <c r="AI173" s="367" t="s">
        <v>636</v>
      </c>
    </row>
    <row r="174" spans="1:36" s="332" customFormat="1" x14ac:dyDescent="0.2">
      <c r="A174" s="396"/>
      <c r="B174" s="371"/>
      <c r="C174" s="1065" t="s">
        <v>512</v>
      </c>
      <c r="D174" s="1065"/>
      <c r="E174" s="1065"/>
      <c r="F174" s="1065"/>
      <c r="G174" s="1065"/>
      <c r="H174" s="1065"/>
      <c r="I174" s="1065"/>
      <c r="J174" s="1065"/>
      <c r="K174" s="1065"/>
      <c r="L174" s="397">
        <v>33829.949999999997</v>
      </c>
      <c r="M174" s="407"/>
      <c r="N174" s="399"/>
      <c r="AI174" s="367"/>
      <c r="AJ174" s="335" t="s">
        <v>512</v>
      </c>
    </row>
    <row r="175" spans="1:36" s="332" customFormat="1" x14ac:dyDescent="0.2">
      <c r="A175" s="396"/>
      <c r="B175" s="371"/>
      <c r="C175" s="1065" t="s">
        <v>513</v>
      </c>
      <c r="D175" s="1065"/>
      <c r="E175" s="1065"/>
      <c r="F175" s="1065"/>
      <c r="G175" s="1065"/>
      <c r="H175" s="1065"/>
      <c r="I175" s="1065"/>
      <c r="J175" s="1065"/>
      <c r="K175" s="1065"/>
      <c r="L175" s="397"/>
      <c r="M175" s="407"/>
      <c r="N175" s="399"/>
      <c r="AI175" s="367"/>
      <c r="AJ175" s="335" t="s">
        <v>513</v>
      </c>
    </row>
    <row r="176" spans="1:36" s="332" customFormat="1" x14ac:dyDescent="0.2">
      <c r="A176" s="396"/>
      <c r="B176" s="371"/>
      <c r="C176" s="1065" t="s">
        <v>514</v>
      </c>
      <c r="D176" s="1065"/>
      <c r="E176" s="1065"/>
      <c r="F176" s="1065"/>
      <c r="G176" s="1065"/>
      <c r="H176" s="1065"/>
      <c r="I176" s="1065"/>
      <c r="J176" s="1065"/>
      <c r="K176" s="1065"/>
      <c r="L176" s="397">
        <v>2061.5500000000002</v>
      </c>
      <c r="M176" s="407"/>
      <c r="N176" s="399"/>
      <c r="AI176" s="367"/>
      <c r="AJ176" s="335" t="s">
        <v>514</v>
      </c>
    </row>
    <row r="177" spans="1:37" x14ac:dyDescent="0.2">
      <c r="A177" s="396"/>
      <c r="B177" s="371"/>
      <c r="C177" s="1065" t="s">
        <v>515</v>
      </c>
      <c r="D177" s="1065"/>
      <c r="E177" s="1065"/>
      <c r="F177" s="1065"/>
      <c r="G177" s="1065"/>
      <c r="H177" s="1065"/>
      <c r="I177" s="1065"/>
      <c r="J177" s="1065"/>
      <c r="K177" s="1065"/>
      <c r="L177" s="397">
        <v>14991.69</v>
      </c>
      <c r="M177" s="407"/>
      <c r="N177" s="399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2"/>
      <c r="AH177" s="332"/>
      <c r="AI177" s="367"/>
      <c r="AJ177" s="335" t="s">
        <v>515</v>
      </c>
      <c r="AK177" s="332"/>
    </row>
    <row r="178" spans="1:37" x14ac:dyDescent="0.2">
      <c r="A178" s="396"/>
      <c r="B178" s="371"/>
      <c r="C178" s="1065" t="s">
        <v>516</v>
      </c>
      <c r="D178" s="1065"/>
      <c r="E178" s="1065"/>
      <c r="F178" s="1065"/>
      <c r="G178" s="1065"/>
      <c r="H178" s="1065"/>
      <c r="I178" s="1065"/>
      <c r="J178" s="1065"/>
      <c r="K178" s="1065"/>
      <c r="L178" s="397">
        <v>1714.64</v>
      </c>
      <c r="M178" s="407"/>
      <c r="N178" s="399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2"/>
      <c r="AH178" s="332"/>
      <c r="AI178" s="367"/>
      <c r="AJ178" s="335" t="s">
        <v>516</v>
      </c>
      <c r="AK178" s="332"/>
    </row>
    <row r="179" spans="1:37" x14ac:dyDescent="0.2">
      <c r="A179" s="396"/>
      <c r="B179" s="371"/>
      <c r="C179" s="1065" t="s">
        <v>517</v>
      </c>
      <c r="D179" s="1065"/>
      <c r="E179" s="1065"/>
      <c r="F179" s="1065"/>
      <c r="G179" s="1065"/>
      <c r="H179" s="1065"/>
      <c r="I179" s="1065"/>
      <c r="J179" s="1065"/>
      <c r="K179" s="1065"/>
      <c r="L179" s="397">
        <v>16776.71</v>
      </c>
      <c r="M179" s="407"/>
      <c r="N179" s="399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2"/>
      <c r="AH179" s="332"/>
      <c r="AI179" s="367"/>
      <c r="AJ179" s="335" t="s">
        <v>517</v>
      </c>
      <c r="AK179" s="332"/>
    </row>
    <row r="180" spans="1:37" x14ac:dyDescent="0.2">
      <c r="A180" s="396"/>
      <c r="B180" s="371" t="s">
        <v>423</v>
      </c>
      <c r="C180" s="1065" t="s">
        <v>518</v>
      </c>
      <c r="D180" s="1065"/>
      <c r="E180" s="1065"/>
      <c r="F180" s="1065"/>
      <c r="G180" s="1065"/>
      <c r="H180" s="1065"/>
      <c r="I180" s="1065"/>
      <c r="J180" s="1065"/>
      <c r="K180" s="1065"/>
      <c r="L180" s="397">
        <v>40365.58</v>
      </c>
      <c r="M180" s="407" t="s">
        <v>567</v>
      </c>
      <c r="N180" s="399">
        <v>378629</v>
      </c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2"/>
      <c r="AH180" s="332"/>
      <c r="AI180" s="367"/>
      <c r="AJ180" s="335" t="s">
        <v>518</v>
      </c>
      <c r="AK180" s="332"/>
    </row>
    <row r="181" spans="1:37" x14ac:dyDescent="0.2">
      <c r="A181" s="396"/>
      <c r="B181" s="371"/>
      <c r="C181" s="1065" t="s">
        <v>513</v>
      </c>
      <c r="D181" s="1065"/>
      <c r="E181" s="1065"/>
      <c r="F181" s="1065"/>
      <c r="G181" s="1065"/>
      <c r="H181" s="1065"/>
      <c r="I181" s="1065"/>
      <c r="J181" s="1065"/>
      <c r="K181" s="1065"/>
      <c r="L181" s="397"/>
      <c r="M181" s="407"/>
      <c r="N181" s="399"/>
      <c r="O181" s="332"/>
      <c r="P181" s="332"/>
      <c r="Q181" s="332"/>
      <c r="R181" s="332"/>
      <c r="S181" s="332"/>
      <c r="T181" s="332"/>
      <c r="U181" s="332"/>
      <c r="V181" s="332"/>
      <c r="W181" s="332"/>
      <c r="X181" s="332"/>
      <c r="Y181" s="332"/>
      <c r="Z181" s="332"/>
      <c r="AA181" s="332"/>
      <c r="AB181" s="332"/>
      <c r="AC181" s="332"/>
      <c r="AD181" s="332"/>
      <c r="AE181" s="332"/>
      <c r="AF181" s="332"/>
      <c r="AG181" s="332"/>
      <c r="AH181" s="332"/>
      <c r="AI181" s="367"/>
      <c r="AJ181" s="335" t="s">
        <v>513</v>
      </c>
      <c r="AK181" s="332"/>
    </row>
    <row r="182" spans="1:37" x14ac:dyDescent="0.2">
      <c r="A182" s="396"/>
      <c r="B182" s="371"/>
      <c r="C182" s="1065" t="s">
        <v>519</v>
      </c>
      <c r="D182" s="1065"/>
      <c r="E182" s="1065"/>
      <c r="F182" s="1065"/>
      <c r="G182" s="1065"/>
      <c r="H182" s="1065"/>
      <c r="I182" s="1065"/>
      <c r="J182" s="1065"/>
      <c r="K182" s="1065"/>
      <c r="L182" s="397">
        <v>2061.5500000000002</v>
      </c>
      <c r="M182" s="407"/>
      <c r="N182" s="399"/>
      <c r="O182" s="332"/>
      <c r="P182" s="332"/>
      <c r="Q182" s="332"/>
      <c r="R182" s="332"/>
      <c r="S182" s="332"/>
      <c r="T182" s="332"/>
      <c r="U182" s="332"/>
      <c r="V182" s="332"/>
      <c r="W182" s="332"/>
      <c r="X182" s="332"/>
      <c r="Y182" s="332"/>
      <c r="Z182" s="332"/>
      <c r="AA182" s="332"/>
      <c r="AB182" s="332"/>
      <c r="AC182" s="332"/>
      <c r="AD182" s="332"/>
      <c r="AE182" s="332"/>
      <c r="AF182" s="332"/>
      <c r="AG182" s="332"/>
      <c r="AH182" s="332"/>
      <c r="AI182" s="367"/>
      <c r="AJ182" s="335" t="s">
        <v>519</v>
      </c>
      <c r="AK182" s="332"/>
    </row>
    <row r="183" spans="1:37" x14ac:dyDescent="0.2">
      <c r="A183" s="396"/>
      <c r="B183" s="371"/>
      <c r="C183" s="1065" t="s">
        <v>520</v>
      </c>
      <c r="D183" s="1065"/>
      <c r="E183" s="1065"/>
      <c r="F183" s="1065"/>
      <c r="G183" s="1065"/>
      <c r="H183" s="1065"/>
      <c r="I183" s="1065"/>
      <c r="J183" s="1065"/>
      <c r="K183" s="1065"/>
      <c r="L183" s="397">
        <v>14991.69</v>
      </c>
      <c r="M183" s="407"/>
      <c r="N183" s="399"/>
      <c r="O183" s="332"/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  <c r="AA183" s="332"/>
      <c r="AB183" s="332"/>
      <c r="AC183" s="332"/>
      <c r="AD183" s="332"/>
      <c r="AE183" s="332"/>
      <c r="AF183" s="332"/>
      <c r="AG183" s="332"/>
      <c r="AH183" s="332"/>
      <c r="AI183" s="367"/>
      <c r="AJ183" s="335" t="s">
        <v>520</v>
      </c>
      <c r="AK183" s="332"/>
    </row>
    <row r="184" spans="1:37" x14ac:dyDescent="0.2">
      <c r="A184" s="396"/>
      <c r="B184" s="371"/>
      <c r="C184" s="1065" t="s">
        <v>521</v>
      </c>
      <c r="D184" s="1065"/>
      <c r="E184" s="1065"/>
      <c r="F184" s="1065"/>
      <c r="G184" s="1065"/>
      <c r="H184" s="1065"/>
      <c r="I184" s="1065"/>
      <c r="J184" s="1065"/>
      <c r="K184" s="1065"/>
      <c r="L184" s="397">
        <v>16776.71</v>
      </c>
      <c r="M184" s="407"/>
      <c r="N184" s="399"/>
      <c r="O184" s="332"/>
      <c r="P184" s="332"/>
      <c r="Q184" s="332"/>
      <c r="R184" s="332"/>
      <c r="S184" s="332"/>
      <c r="T184" s="332"/>
      <c r="U184" s="332"/>
      <c r="V184" s="332"/>
      <c r="W184" s="332"/>
      <c r="X184" s="332"/>
      <c r="Y184" s="332"/>
      <c r="Z184" s="332"/>
      <c r="AA184" s="332"/>
      <c r="AB184" s="332"/>
      <c r="AC184" s="332"/>
      <c r="AD184" s="332"/>
      <c r="AE184" s="332"/>
      <c r="AF184" s="332"/>
      <c r="AG184" s="332"/>
      <c r="AH184" s="332"/>
      <c r="AI184" s="367"/>
      <c r="AJ184" s="335" t="s">
        <v>521</v>
      </c>
      <c r="AK184" s="332"/>
    </row>
    <row r="185" spans="1:37" x14ac:dyDescent="0.2">
      <c r="A185" s="396"/>
      <c r="B185" s="371"/>
      <c r="C185" s="1065" t="s">
        <v>522</v>
      </c>
      <c r="D185" s="1065"/>
      <c r="E185" s="1065"/>
      <c r="F185" s="1065"/>
      <c r="G185" s="1065"/>
      <c r="H185" s="1065"/>
      <c r="I185" s="1065"/>
      <c r="J185" s="1065"/>
      <c r="K185" s="1065"/>
      <c r="L185" s="397">
        <v>3867.87</v>
      </c>
      <c r="M185" s="407"/>
      <c r="N185" s="399"/>
      <c r="O185" s="332"/>
      <c r="P185" s="332"/>
      <c r="Q185" s="332"/>
      <c r="R185" s="332"/>
      <c r="S185" s="332"/>
      <c r="T185" s="332"/>
      <c r="U185" s="332"/>
      <c r="V185" s="332"/>
      <c r="W185" s="332"/>
      <c r="X185" s="332"/>
      <c r="Y185" s="332"/>
      <c r="Z185" s="332"/>
      <c r="AA185" s="332"/>
      <c r="AB185" s="332"/>
      <c r="AC185" s="332"/>
      <c r="AD185" s="332"/>
      <c r="AE185" s="332"/>
      <c r="AF185" s="332"/>
      <c r="AG185" s="332"/>
      <c r="AH185" s="332"/>
      <c r="AI185" s="367"/>
      <c r="AJ185" s="335" t="s">
        <v>522</v>
      </c>
      <c r="AK185" s="332"/>
    </row>
    <row r="186" spans="1:37" x14ac:dyDescent="0.2">
      <c r="A186" s="396"/>
      <c r="B186" s="371"/>
      <c r="C186" s="1065" t="s">
        <v>523</v>
      </c>
      <c r="D186" s="1065"/>
      <c r="E186" s="1065"/>
      <c r="F186" s="1065"/>
      <c r="G186" s="1065"/>
      <c r="H186" s="1065"/>
      <c r="I186" s="1065"/>
      <c r="J186" s="1065"/>
      <c r="K186" s="1065"/>
      <c r="L186" s="397">
        <v>2667.76</v>
      </c>
      <c r="M186" s="407"/>
      <c r="N186" s="399"/>
      <c r="O186" s="332"/>
      <c r="P186" s="332"/>
      <c r="Q186" s="332"/>
      <c r="R186" s="332"/>
      <c r="S186" s="332"/>
      <c r="T186" s="332"/>
      <c r="U186" s="332"/>
      <c r="V186" s="332"/>
      <c r="W186" s="332"/>
      <c r="X186" s="332"/>
      <c r="Y186" s="332"/>
      <c r="Z186" s="332"/>
      <c r="AA186" s="332"/>
      <c r="AB186" s="332"/>
      <c r="AC186" s="332"/>
      <c r="AD186" s="332"/>
      <c r="AE186" s="332"/>
      <c r="AF186" s="332"/>
      <c r="AG186" s="332"/>
      <c r="AH186" s="332"/>
      <c r="AI186" s="367"/>
      <c r="AJ186" s="335" t="s">
        <v>523</v>
      </c>
      <c r="AK186" s="332"/>
    </row>
    <row r="187" spans="1:37" x14ac:dyDescent="0.2">
      <c r="A187" s="396"/>
      <c r="B187" s="371"/>
      <c r="C187" s="1065" t="s">
        <v>524</v>
      </c>
      <c r="D187" s="1065"/>
      <c r="E187" s="1065"/>
      <c r="F187" s="1065"/>
      <c r="G187" s="1065"/>
      <c r="H187" s="1065"/>
      <c r="I187" s="1065"/>
      <c r="J187" s="1065"/>
      <c r="K187" s="1065"/>
      <c r="L187" s="397">
        <v>3776.19</v>
      </c>
      <c r="M187" s="407"/>
      <c r="N187" s="399"/>
      <c r="O187" s="332"/>
      <c r="P187" s="332"/>
      <c r="Q187" s="332"/>
      <c r="R187" s="332"/>
      <c r="S187" s="332"/>
      <c r="T187" s="332"/>
      <c r="U187" s="332"/>
      <c r="V187" s="332"/>
      <c r="W187" s="332"/>
      <c r="X187" s="332"/>
      <c r="Y187" s="332"/>
      <c r="Z187" s="332"/>
      <c r="AA187" s="332"/>
      <c r="AB187" s="332"/>
      <c r="AC187" s="332"/>
      <c r="AD187" s="332"/>
      <c r="AE187" s="332"/>
      <c r="AF187" s="332"/>
      <c r="AG187" s="332"/>
      <c r="AH187" s="332"/>
      <c r="AI187" s="367"/>
      <c r="AJ187" s="335" t="s">
        <v>524</v>
      </c>
      <c r="AK187" s="332"/>
    </row>
    <row r="188" spans="1:37" x14ac:dyDescent="0.2">
      <c r="A188" s="396"/>
      <c r="B188" s="371"/>
      <c r="C188" s="1065" t="s">
        <v>525</v>
      </c>
      <c r="D188" s="1065"/>
      <c r="E188" s="1065"/>
      <c r="F188" s="1065"/>
      <c r="G188" s="1065"/>
      <c r="H188" s="1065"/>
      <c r="I188" s="1065"/>
      <c r="J188" s="1065"/>
      <c r="K188" s="1065"/>
      <c r="L188" s="397">
        <v>3867.87</v>
      </c>
      <c r="M188" s="407"/>
      <c r="N188" s="399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32"/>
      <c r="AE188" s="332"/>
      <c r="AF188" s="332"/>
      <c r="AG188" s="332"/>
      <c r="AH188" s="332"/>
      <c r="AI188" s="367"/>
      <c r="AJ188" s="335" t="s">
        <v>525</v>
      </c>
      <c r="AK188" s="332"/>
    </row>
    <row r="189" spans="1:37" x14ac:dyDescent="0.2">
      <c r="A189" s="396"/>
      <c r="B189" s="371"/>
      <c r="C189" s="1065" t="s">
        <v>526</v>
      </c>
      <c r="D189" s="1065"/>
      <c r="E189" s="1065"/>
      <c r="F189" s="1065"/>
      <c r="G189" s="1065"/>
      <c r="H189" s="1065"/>
      <c r="I189" s="1065"/>
      <c r="J189" s="1065"/>
      <c r="K189" s="1065"/>
      <c r="L189" s="397">
        <v>2667.76</v>
      </c>
      <c r="M189" s="407"/>
      <c r="N189" s="399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2"/>
      <c r="AI189" s="367"/>
      <c r="AJ189" s="335" t="s">
        <v>526</v>
      </c>
      <c r="AK189" s="332"/>
    </row>
    <row r="190" spans="1:37" x14ac:dyDescent="0.2">
      <c r="A190" s="396"/>
      <c r="B190" s="390"/>
      <c r="C190" s="1067" t="s">
        <v>637</v>
      </c>
      <c r="D190" s="1067"/>
      <c r="E190" s="1067"/>
      <c r="F190" s="1067"/>
      <c r="G190" s="1067"/>
      <c r="H190" s="1067"/>
      <c r="I190" s="1067"/>
      <c r="J190" s="1067"/>
      <c r="K190" s="1067"/>
      <c r="L190" s="400">
        <v>40365.58</v>
      </c>
      <c r="M190" s="408"/>
      <c r="N190" s="409">
        <v>378629</v>
      </c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2"/>
      <c r="AI190" s="367"/>
      <c r="AJ190" s="332"/>
      <c r="AK190" s="367" t="s">
        <v>637</v>
      </c>
    </row>
    <row r="191" spans="1:37" ht="1.5" customHeight="1" x14ac:dyDescent="0.2">
      <c r="B191" s="390"/>
      <c r="C191" s="380"/>
      <c r="D191" s="380"/>
      <c r="E191" s="380"/>
      <c r="F191" s="380"/>
      <c r="G191" s="380"/>
      <c r="H191" s="380"/>
      <c r="I191" s="380"/>
      <c r="J191" s="380"/>
      <c r="K191" s="380"/>
      <c r="L191" s="400"/>
      <c r="M191" s="401"/>
      <c r="N191" s="410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2"/>
      <c r="AH191" s="332"/>
      <c r="AI191" s="332"/>
      <c r="AJ191" s="332"/>
      <c r="AK191" s="332"/>
    </row>
    <row r="192" spans="1:37" ht="53.25" customHeight="1" x14ac:dyDescent="0.2">
      <c r="A192" s="411"/>
      <c r="B192" s="411"/>
      <c r="C192" s="411"/>
      <c r="D192" s="411"/>
      <c r="E192" s="411"/>
      <c r="F192" s="411"/>
      <c r="G192" s="411"/>
      <c r="H192" s="411"/>
      <c r="I192" s="411"/>
      <c r="J192" s="411"/>
      <c r="K192" s="411"/>
      <c r="L192" s="411"/>
      <c r="M192" s="411"/>
      <c r="N192" s="411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2"/>
      <c r="AH192" s="332"/>
      <c r="AI192" s="332"/>
      <c r="AJ192" s="332"/>
      <c r="AK192" s="332"/>
    </row>
    <row r="193" spans="2:37" x14ac:dyDescent="0.2">
      <c r="B193" s="412" t="s">
        <v>376</v>
      </c>
      <c r="C193" s="1066" t="s">
        <v>2744</v>
      </c>
      <c r="D193" s="1066"/>
      <c r="E193" s="1066"/>
      <c r="F193" s="1066"/>
      <c r="G193" s="1066"/>
      <c r="H193" s="1066"/>
      <c r="I193" s="1066"/>
      <c r="J193" s="1066"/>
      <c r="K193" s="1066"/>
      <c r="L193" s="1066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2"/>
      <c r="AH193" s="332"/>
      <c r="AI193" s="332"/>
      <c r="AJ193" s="332"/>
      <c r="AK193" s="332"/>
    </row>
    <row r="194" spans="2:37" ht="13.5" customHeight="1" x14ac:dyDescent="0.2">
      <c r="B194" s="333"/>
      <c r="C194" s="1064" t="s">
        <v>92</v>
      </c>
      <c r="D194" s="1064"/>
      <c r="E194" s="1064"/>
      <c r="F194" s="1064"/>
      <c r="G194" s="1064"/>
      <c r="H194" s="1064"/>
      <c r="I194" s="1064"/>
      <c r="J194" s="1064"/>
      <c r="K194" s="1064"/>
      <c r="L194" s="1064"/>
      <c r="O194" s="332"/>
      <c r="P194" s="332"/>
      <c r="Q194" s="332"/>
      <c r="R194" s="332"/>
      <c r="S194" s="332"/>
      <c r="T194" s="332"/>
      <c r="U194" s="332"/>
      <c r="V194" s="332"/>
      <c r="W194" s="332"/>
      <c r="X194" s="332"/>
      <c r="Y194" s="332"/>
      <c r="Z194" s="332"/>
      <c r="AA194" s="332"/>
      <c r="AB194" s="332"/>
      <c r="AC194" s="332"/>
      <c r="AD194" s="332"/>
      <c r="AE194" s="332"/>
      <c r="AF194" s="332"/>
      <c r="AG194" s="332"/>
      <c r="AH194" s="332"/>
      <c r="AI194" s="332"/>
      <c r="AJ194" s="332"/>
      <c r="AK194" s="332"/>
    </row>
    <row r="195" spans="2:37" ht="12.75" customHeight="1" x14ac:dyDescent="0.2">
      <c r="B195" s="412" t="s">
        <v>377</v>
      </c>
      <c r="C195" s="1066" t="s">
        <v>2745</v>
      </c>
      <c r="D195" s="1066"/>
      <c r="E195" s="1066"/>
      <c r="F195" s="1066"/>
      <c r="G195" s="1066"/>
      <c r="H195" s="1066"/>
      <c r="I195" s="1066"/>
      <c r="J195" s="1066"/>
      <c r="K195" s="1066"/>
      <c r="L195" s="1066"/>
      <c r="O195" s="332"/>
      <c r="P195" s="332"/>
      <c r="Q195" s="332"/>
      <c r="R195" s="332"/>
      <c r="S195" s="332"/>
      <c r="T195" s="332"/>
      <c r="U195" s="332"/>
      <c r="V195" s="332"/>
      <c r="W195" s="332"/>
      <c r="X195" s="332"/>
      <c r="Y195" s="332"/>
      <c r="Z195" s="332"/>
      <c r="AA195" s="332"/>
      <c r="AB195" s="332"/>
      <c r="AC195" s="332"/>
      <c r="AD195" s="332"/>
      <c r="AE195" s="332"/>
      <c r="AF195" s="332"/>
      <c r="AG195" s="332"/>
      <c r="AH195" s="332"/>
      <c r="AI195" s="332"/>
      <c r="AJ195" s="332"/>
      <c r="AK195" s="332"/>
    </row>
    <row r="196" spans="2:37" ht="13.5" customHeight="1" x14ac:dyDescent="0.2">
      <c r="C196" s="1064" t="s">
        <v>92</v>
      </c>
      <c r="D196" s="1064"/>
      <c r="E196" s="1064"/>
      <c r="F196" s="1064"/>
      <c r="G196" s="1064"/>
      <c r="H196" s="1064"/>
      <c r="I196" s="1064"/>
      <c r="J196" s="1064"/>
      <c r="K196" s="1064"/>
      <c r="L196" s="1064"/>
      <c r="O196" s="332"/>
      <c r="P196" s="332"/>
      <c r="Q196" s="332"/>
      <c r="R196" s="332"/>
      <c r="S196" s="332"/>
      <c r="T196" s="332"/>
      <c r="U196" s="332"/>
      <c r="V196" s="332"/>
      <c r="W196" s="332"/>
      <c r="X196" s="332"/>
      <c r="Y196" s="332"/>
      <c r="Z196" s="332"/>
      <c r="AA196" s="332"/>
      <c r="AB196" s="332"/>
      <c r="AC196" s="332"/>
      <c r="AD196" s="332"/>
      <c r="AE196" s="332"/>
      <c r="AF196" s="332"/>
      <c r="AG196" s="332"/>
      <c r="AH196" s="332"/>
      <c r="AI196" s="332"/>
      <c r="AJ196" s="332"/>
      <c r="AK196" s="332"/>
    </row>
    <row r="198" spans="2:37" x14ac:dyDescent="0.2">
      <c r="B198" s="413"/>
      <c r="D198" s="413"/>
      <c r="F198" s="413"/>
      <c r="O198" s="332"/>
      <c r="P198" s="332"/>
      <c r="Q198" s="332"/>
      <c r="R198" s="332"/>
      <c r="S198" s="332"/>
      <c r="T198" s="332"/>
      <c r="U198" s="332"/>
      <c r="V198" s="332"/>
      <c r="W198" s="332"/>
      <c r="X198" s="332"/>
      <c r="Y198" s="332"/>
      <c r="Z198" s="332"/>
      <c r="AA198" s="332"/>
      <c r="AB198" s="332"/>
      <c r="AC198" s="332"/>
      <c r="AD198" s="332"/>
      <c r="AE198" s="332"/>
      <c r="AF198" s="332"/>
      <c r="AG198" s="332"/>
      <c r="AH198" s="332"/>
      <c r="AI198" s="332"/>
      <c r="AJ198" s="332"/>
      <c r="AK198" s="332"/>
    </row>
    <row r="215" spans="15:37" x14ac:dyDescent="0.2">
      <c r="O215" s="332"/>
      <c r="P215" s="332"/>
      <c r="Q215" s="332"/>
      <c r="R215" s="332"/>
      <c r="S215" s="332"/>
      <c r="T215" s="332"/>
      <c r="U215" s="332"/>
      <c r="V215" s="332"/>
      <c r="W215" s="332"/>
      <c r="X215" s="332"/>
      <c r="Y215" s="332"/>
      <c r="Z215" s="332"/>
      <c r="AA215" s="332"/>
      <c r="AB215" s="332"/>
      <c r="AC215" s="332"/>
      <c r="AD215" s="332"/>
      <c r="AE215" s="332"/>
      <c r="AF215" s="332"/>
      <c r="AG215" s="332"/>
      <c r="AH215" s="332"/>
      <c r="AI215" s="332"/>
      <c r="AJ215" s="332"/>
      <c r="AK215" s="332"/>
    </row>
    <row r="216" spans="15:37" x14ac:dyDescent="0.2"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2"/>
      <c r="AH216" s="332"/>
      <c r="AI216" s="332"/>
      <c r="AJ216" s="332"/>
      <c r="AK216" s="332"/>
    </row>
    <row r="219" spans="15:37" x14ac:dyDescent="0.2"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2"/>
      <c r="AH219" s="332"/>
      <c r="AI219" s="332"/>
      <c r="AJ219" s="332"/>
      <c r="AK219" s="332"/>
    </row>
  </sheetData>
  <mergeCells count="173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N41"/>
    <mergeCell ref="C42:N42"/>
    <mergeCell ref="C43:N43"/>
    <mergeCell ref="C44:E44"/>
    <mergeCell ref="C45:E45"/>
    <mergeCell ref="C46:E46"/>
    <mergeCell ref="C59:E59"/>
    <mergeCell ref="C60:E60"/>
    <mergeCell ref="C61:E61"/>
    <mergeCell ref="C62:E62"/>
    <mergeCell ref="C63:E63"/>
    <mergeCell ref="C64:E64"/>
    <mergeCell ref="C53:N53"/>
    <mergeCell ref="C54:N54"/>
    <mergeCell ref="C55:N55"/>
    <mergeCell ref="C56:E56"/>
    <mergeCell ref="C57:E57"/>
    <mergeCell ref="C58:E58"/>
    <mergeCell ref="C71:E71"/>
    <mergeCell ref="C72:E72"/>
    <mergeCell ref="C73:E73"/>
    <mergeCell ref="C74:E74"/>
    <mergeCell ref="C75:E75"/>
    <mergeCell ref="C76:N76"/>
    <mergeCell ref="C65:N65"/>
    <mergeCell ref="C66:N66"/>
    <mergeCell ref="C67:E67"/>
    <mergeCell ref="C68:E68"/>
    <mergeCell ref="C69:E69"/>
    <mergeCell ref="C70:E70"/>
    <mergeCell ref="C83:E83"/>
    <mergeCell ref="C84:E84"/>
    <mergeCell ref="C85:E85"/>
    <mergeCell ref="C86:E86"/>
    <mergeCell ref="C87:N87"/>
    <mergeCell ref="C88:N88"/>
    <mergeCell ref="C77:N77"/>
    <mergeCell ref="C78:E78"/>
    <mergeCell ref="C79:E79"/>
    <mergeCell ref="C80:E80"/>
    <mergeCell ref="C81:E81"/>
    <mergeCell ref="C82:E82"/>
    <mergeCell ref="C95:E95"/>
    <mergeCell ref="C96:E96"/>
    <mergeCell ref="C97:E97"/>
    <mergeCell ref="C98:E98"/>
    <mergeCell ref="C99:E99"/>
    <mergeCell ref="C100:E100"/>
    <mergeCell ref="C89:E89"/>
    <mergeCell ref="C90:E90"/>
    <mergeCell ref="C91:E91"/>
    <mergeCell ref="C92:E92"/>
    <mergeCell ref="C93:E93"/>
    <mergeCell ref="C94:E94"/>
    <mergeCell ref="C110:E110"/>
    <mergeCell ref="C111:N111"/>
    <mergeCell ref="C112:N112"/>
    <mergeCell ref="C113:E113"/>
    <mergeCell ref="C114:E114"/>
    <mergeCell ref="C115:E115"/>
    <mergeCell ref="C101:E101"/>
    <mergeCell ref="C103:N103"/>
    <mergeCell ref="C104:E104"/>
    <mergeCell ref="C106:N106"/>
    <mergeCell ref="C107:E107"/>
    <mergeCell ref="C109:N109"/>
    <mergeCell ref="C122:N122"/>
    <mergeCell ref="C123:E123"/>
    <mergeCell ref="C124:E124"/>
    <mergeCell ref="C125:E125"/>
    <mergeCell ref="C126:E126"/>
    <mergeCell ref="C127:E127"/>
    <mergeCell ref="C116:E116"/>
    <mergeCell ref="C117:E117"/>
    <mergeCell ref="C118:E118"/>
    <mergeCell ref="C119:E119"/>
    <mergeCell ref="C120:E120"/>
    <mergeCell ref="C121:N121"/>
    <mergeCell ref="C134:E134"/>
    <mergeCell ref="C135:E135"/>
    <mergeCell ref="C138:K138"/>
    <mergeCell ref="C139:K139"/>
    <mergeCell ref="C140:K140"/>
    <mergeCell ref="C141:K141"/>
    <mergeCell ref="C128:E128"/>
    <mergeCell ref="C129:E129"/>
    <mergeCell ref="C130:E130"/>
    <mergeCell ref="C131:E131"/>
    <mergeCell ref="C132:E132"/>
    <mergeCell ref="C133:E133"/>
    <mergeCell ref="C148:K148"/>
    <mergeCell ref="C149:K149"/>
    <mergeCell ref="C150:K150"/>
    <mergeCell ref="C151:K151"/>
    <mergeCell ref="C152:K152"/>
    <mergeCell ref="C153:K153"/>
    <mergeCell ref="C142:K142"/>
    <mergeCell ref="C143:K143"/>
    <mergeCell ref="C144:K144"/>
    <mergeCell ref="C145:K145"/>
    <mergeCell ref="C146:K146"/>
    <mergeCell ref="C147:K147"/>
    <mergeCell ref="C161:E161"/>
    <mergeCell ref="C164:K164"/>
    <mergeCell ref="C165:K165"/>
    <mergeCell ref="C166:K166"/>
    <mergeCell ref="C167:K167"/>
    <mergeCell ref="C168:K168"/>
    <mergeCell ref="C154:K154"/>
    <mergeCell ref="C155:K155"/>
    <mergeCell ref="A156:N156"/>
    <mergeCell ref="A157:N157"/>
    <mergeCell ref="C158:E158"/>
    <mergeCell ref="A160:N160"/>
    <mergeCell ref="C176:K176"/>
    <mergeCell ref="C177:K177"/>
    <mergeCell ref="C178:K178"/>
    <mergeCell ref="C179:K179"/>
    <mergeCell ref="C180:K180"/>
    <mergeCell ref="C181:K181"/>
    <mergeCell ref="C169:K169"/>
    <mergeCell ref="C170:K170"/>
    <mergeCell ref="C171:K171"/>
    <mergeCell ref="C173:K173"/>
    <mergeCell ref="C174:K174"/>
    <mergeCell ref="C175:K175"/>
    <mergeCell ref="C196:L196"/>
    <mergeCell ref="C188:K188"/>
    <mergeCell ref="C189:K189"/>
    <mergeCell ref="C190:K190"/>
    <mergeCell ref="C193:L193"/>
    <mergeCell ref="C194:L194"/>
    <mergeCell ref="C195:L195"/>
    <mergeCell ref="C182:K182"/>
    <mergeCell ref="C183:K183"/>
    <mergeCell ref="C184:K184"/>
    <mergeCell ref="C185:K185"/>
    <mergeCell ref="C186:K186"/>
    <mergeCell ref="C187:K187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85" orientation="landscape" useFirstPageNumber="1" r:id="rId1"/>
  <headerFooter>
    <oddFooter>&amp;R&amp;8&amp;P</oddFooter>
  </headerFooter>
  <rowBreaks count="1" manualBreakCount="1">
    <brk id="34" max="218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64"/>
  <sheetViews>
    <sheetView topLeftCell="A113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30" width="34.140625" style="335" hidden="1" customWidth="1"/>
    <col min="31" max="31" width="110.140625" style="335" hidden="1" customWidth="1"/>
    <col min="32" max="34" width="84.42578125" style="335" hidden="1" customWidth="1"/>
    <col min="35" max="35" width="138.42578125" style="335" hidden="1" customWidth="1"/>
    <col min="36" max="38" width="84.42578125" style="335" hidden="1" customWidth="1"/>
    <col min="39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5942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49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6096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199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199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4854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2981.61</v>
      </c>
      <c r="D28" s="352" t="s">
        <v>6097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2981.61</v>
      </c>
      <c r="D30" s="352" t="s">
        <v>6097</v>
      </c>
      <c r="E30" s="340" t="s">
        <v>401</v>
      </c>
      <c r="G30" s="332" t="s">
        <v>404</v>
      </c>
      <c r="L30" s="351">
        <v>0</v>
      </c>
      <c r="M30" s="352" t="s">
        <v>6098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269.72000000000003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60.72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6099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6099</v>
      </c>
    </row>
    <row r="40" spans="1:28" s="332" customFormat="1" ht="33.75" x14ac:dyDescent="0.2">
      <c r="A40" s="362" t="s">
        <v>423</v>
      </c>
      <c r="B40" s="363" t="s">
        <v>6100</v>
      </c>
      <c r="C40" s="1068" t="s">
        <v>6101</v>
      </c>
      <c r="D40" s="1068"/>
      <c r="E40" s="1068"/>
      <c r="F40" s="364" t="s">
        <v>1026</v>
      </c>
      <c r="G40" s="364"/>
      <c r="H40" s="364"/>
      <c r="I40" s="364" t="s">
        <v>726</v>
      </c>
      <c r="J40" s="365"/>
      <c r="K40" s="364"/>
      <c r="L40" s="365"/>
      <c r="M40" s="364"/>
      <c r="N40" s="366"/>
      <c r="V40" s="361"/>
      <c r="W40" s="367" t="s">
        <v>6101</v>
      </c>
    </row>
    <row r="41" spans="1:28" s="332" customFormat="1" ht="12" x14ac:dyDescent="0.2">
      <c r="A41" s="368"/>
      <c r="B41" s="369"/>
      <c r="C41" s="1065" t="s">
        <v>6102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6102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423</v>
      </c>
      <c r="C43" s="1065" t="s">
        <v>432</v>
      </c>
      <c r="D43" s="1065"/>
      <c r="E43" s="1065"/>
      <c r="F43" s="373"/>
      <c r="G43" s="373"/>
      <c r="H43" s="373"/>
      <c r="I43" s="373"/>
      <c r="J43" s="374">
        <v>1423.76</v>
      </c>
      <c r="K43" s="373" t="s">
        <v>436</v>
      </c>
      <c r="L43" s="374">
        <v>2260.2199999999998</v>
      </c>
      <c r="M43" s="373"/>
      <c r="N43" s="375"/>
      <c r="V43" s="361"/>
      <c r="W43" s="367"/>
      <c r="Z43" s="335" t="s">
        <v>432</v>
      </c>
    </row>
    <row r="44" spans="1:28" s="332" customFormat="1" ht="12" x14ac:dyDescent="0.2">
      <c r="A44" s="372"/>
      <c r="B44" s="371" t="s">
        <v>434</v>
      </c>
      <c r="C44" s="1065" t="s">
        <v>435</v>
      </c>
      <c r="D44" s="1065"/>
      <c r="E44" s="1065"/>
      <c r="F44" s="373"/>
      <c r="G44" s="373"/>
      <c r="H44" s="373"/>
      <c r="I44" s="373"/>
      <c r="J44" s="374">
        <v>4343.08</v>
      </c>
      <c r="K44" s="373" t="s">
        <v>436</v>
      </c>
      <c r="L44" s="374">
        <v>6894.64</v>
      </c>
      <c r="M44" s="373"/>
      <c r="N44" s="375"/>
      <c r="V44" s="361"/>
      <c r="W44" s="367"/>
      <c r="Z44" s="335" t="s">
        <v>435</v>
      </c>
    </row>
    <row r="45" spans="1:28" s="332" customFormat="1" ht="12" x14ac:dyDescent="0.2">
      <c r="A45" s="372"/>
      <c r="B45" s="371" t="s">
        <v>437</v>
      </c>
      <c r="C45" s="1065" t="s">
        <v>438</v>
      </c>
      <c r="D45" s="1065"/>
      <c r="E45" s="1065"/>
      <c r="F45" s="373"/>
      <c r="G45" s="373"/>
      <c r="H45" s="373"/>
      <c r="I45" s="373"/>
      <c r="J45" s="374">
        <v>509.59</v>
      </c>
      <c r="K45" s="373" t="s">
        <v>436</v>
      </c>
      <c r="L45" s="374">
        <v>808.97</v>
      </c>
      <c r="M45" s="373"/>
      <c r="N45" s="375"/>
      <c r="V45" s="361"/>
      <c r="W45" s="367"/>
      <c r="Z45" s="335" t="s">
        <v>438</v>
      </c>
    </row>
    <row r="46" spans="1:28" s="332" customFormat="1" ht="12" x14ac:dyDescent="0.2">
      <c r="A46" s="372"/>
      <c r="B46" s="371" t="s">
        <v>439</v>
      </c>
      <c r="C46" s="1065" t="s">
        <v>440</v>
      </c>
      <c r="D46" s="1065"/>
      <c r="E46" s="1065"/>
      <c r="F46" s="373"/>
      <c r="G46" s="373"/>
      <c r="H46" s="373"/>
      <c r="I46" s="373"/>
      <c r="J46" s="374">
        <v>846.7</v>
      </c>
      <c r="K46" s="373"/>
      <c r="L46" s="374">
        <v>1075.31</v>
      </c>
      <c r="M46" s="373"/>
      <c r="N46" s="375"/>
      <c r="V46" s="361"/>
      <c r="W46" s="367"/>
      <c r="Z46" s="335" t="s">
        <v>440</v>
      </c>
    </row>
    <row r="47" spans="1:28" s="332" customFormat="1" ht="12" x14ac:dyDescent="0.2">
      <c r="A47" s="368"/>
      <c r="B47" s="381" t="s">
        <v>2709</v>
      </c>
      <c r="C47" s="1076" t="s">
        <v>6103</v>
      </c>
      <c r="D47" s="1076"/>
      <c r="E47" s="1076"/>
      <c r="F47" s="382" t="s">
        <v>644</v>
      </c>
      <c r="G47" s="382" t="s">
        <v>5522</v>
      </c>
      <c r="H47" s="382"/>
      <c r="I47" s="382" t="s">
        <v>6104</v>
      </c>
      <c r="J47" s="371"/>
      <c r="K47" s="373"/>
      <c r="L47" s="374"/>
      <c r="M47" s="373"/>
      <c r="N47" s="383"/>
      <c r="V47" s="361"/>
      <c r="W47" s="367"/>
      <c r="AA47" s="384" t="s">
        <v>6103</v>
      </c>
    </row>
    <row r="48" spans="1:28" s="332" customFormat="1" ht="12" x14ac:dyDescent="0.2">
      <c r="A48" s="372"/>
      <c r="B48" s="371"/>
      <c r="C48" s="1065" t="s">
        <v>443</v>
      </c>
      <c r="D48" s="1065"/>
      <c r="E48" s="1065"/>
      <c r="F48" s="373" t="s">
        <v>444</v>
      </c>
      <c r="G48" s="373" t="s">
        <v>6105</v>
      </c>
      <c r="H48" s="373" t="s">
        <v>436</v>
      </c>
      <c r="I48" s="373" t="s">
        <v>6106</v>
      </c>
      <c r="J48" s="374"/>
      <c r="K48" s="373"/>
      <c r="L48" s="374"/>
      <c r="M48" s="373"/>
      <c r="N48" s="375"/>
      <c r="V48" s="361"/>
      <c r="W48" s="367"/>
      <c r="AA48" s="384"/>
      <c r="AB48" s="335" t="s">
        <v>443</v>
      </c>
    </row>
    <row r="49" spans="1:31" s="332" customFormat="1" ht="12" x14ac:dyDescent="0.2">
      <c r="A49" s="372"/>
      <c r="B49" s="371"/>
      <c r="C49" s="1065" t="s">
        <v>447</v>
      </c>
      <c r="D49" s="1065"/>
      <c r="E49" s="1065"/>
      <c r="F49" s="373" t="s">
        <v>444</v>
      </c>
      <c r="G49" s="373" t="s">
        <v>6107</v>
      </c>
      <c r="H49" s="373" t="s">
        <v>436</v>
      </c>
      <c r="I49" s="373" t="s">
        <v>6108</v>
      </c>
      <c r="J49" s="374"/>
      <c r="K49" s="373"/>
      <c r="L49" s="374"/>
      <c r="M49" s="373"/>
      <c r="N49" s="375"/>
      <c r="V49" s="361"/>
      <c r="W49" s="367"/>
      <c r="AA49" s="384"/>
      <c r="AB49" s="335" t="s">
        <v>447</v>
      </c>
    </row>
    <row r="50" spans="1:31" s="332" customFormat="1" ht="12" x14ac:dyDescent="0.2">
      <c r="A50" s="372"/>
      <c r="B50" s="371"/>
      <c r="C50" s="1077" t="s">
        <v>450</v>
      </c>
      <c r="D50" s="1077"/>
      <c r="E50" s="1077"/>
      <c r="F50" s="376"/>
      <c r="G50" s="376"/>
      <c r="H50" s="376"/>
      <c r="I50" s="376"/>
      <c r="J50" s="377">
        <v>6613.54</v>
      </c>
      <c r="K50" s="376"/>
      <c r="L50" s="377">
        <v>10230.17</v>
      </c>
      <c r="M50" s="376"/>
      <c r="N50" s="378"/>
      <c r="V50" s="361"/>
      <c r="W50" s="367"/>
      <c r="AA50" s="384"/>
      <c r="AC50" s="335" t="s">
        <v>450</v>
      </c>
    </row>
    <row r="51" spans="1:31" s="332" customFormat="1" ht="12" x14ac:dyDescent="0.2">
      <c r="A51" s="372"/>
      <c r="B51" s="371"/>
      <c r="C51" s="1065" t="s">
        <v>451</v>
      </c>
      <c r="D51" s="1065"/>
      <c r="E51" s="1065"/>
      <c r="F51" s="373"/>
      <c r="G51" s="373"/>
      <c r="H51" s="373"/>
      <c r="I51" s="373"/>
      <c r="J51" s="374"/>
      <c r="K51" s="373"/>
      <c r="L51" s="374">
        <v>3069.19</v>
      </c>
      <c r="M51" s="373"/>
      <c r="N51" s="375"/>
      <c r="V51" s="361"/>
      <c r="W51" s="367"/>
      <c r="AA51" s="384"/>
      <c r="AB51" s="335" t="s">
        <v>451</v>
      </c>
    </row>
    <row r="52" spans="1:31" s="332" customFormat="1" ht="45" x14ac:dyDescent="0.2">
      <c r="A52" s="372"/>
      <c r="B52" s="371" t="s">
        <v>2284</v>
      </c>
      <c r="C52" s="1065" t="s">
        <v>2285</v>
      </c>
      <c r="D52" s="1065"/>
      <c r="E52" s="1065"/>
      <c r="F52" s="373" t="s">
        <v>454</v>
      </c>
      <c r="G52" s="373" t="s">
        <v>1869</v>
      </c>
      <c r="H52" s="373"/>
      <c r="I52" s="373" t="s">
        <v>1869</v>
      </c>
      <c r="J52" s="374"/>
      <c r="K52" s="373"/>
      <c r="L52" s="374">
        <v>4511.71</v>
      </c>
      <c r="M52" s="373"/>
      <c r="N52" s="375"/>
      <c r="V52" s="361"/>
      <c r="W52" s="367"/>
      <c r="AA52" s="384"/>
      <c r="AB52" s="335" t="s">
        <v>2285</v>
      </c>
    </row>
    <row r="53" spans="1:31" s="332" customFormat="1" ht="22.5" x14ac:dyDescent="0.2">
      <c r="A53" s="372"/>
      <c r="B53" s="371" t="s">
        <v>2286</v>
      </c>
      <c r="C53" s="1065" t="s">
        <v>2287</v>
      </c>
      <c r="D53" s="1065"/>
      <c r="E53" s="1065"/>
      <c r="F53" s="373" t="s">
        <v>454</v>
      </c>
      <c r="G53" s="373" t="s">
        <v>1099</v>
      </c>
      <c r="H53" s="373"/>
      <c r="I53" s="373" t="s">
        <v>1099</v>
      </c>
      <c r="J53" s="374"/>
      <c r="K53" s="373"/>
      <c r="L53" s="374">
        <v>2915.73</v>
      </c>
      <c r="M53" s="373"/>
      <c r="N53" s="375"/>
      <c r="V53" s="361"/>
      <c r="W53" s="367"/>
      <c r="AA53" s="384"/>
      <c r="AB53" s="335" t="s">
        <v>2287</v>
      </c>
    </row>
    <row r="54" spans="1:31" s="332" customFormat="1" ht="12" x14ac:dyDescent="0.2">
      <c r="A54" s="379"/>
      <c r="B54" s="380"/>
      <c r="C54" s="1068" t="s">
        <v>459</v>
      </c>
      <c r="D54" s="1068"/>
      <c r="E54" s="1068"/>
      <c r="F54" s="364"/>
      <c r="G54" s="364"/>
      <c r="H54" s="364"/>
      <c r="I54" s="364"/>
      <c r="J54" s="365"/>
      <c r="K54" s="364"/>
      <c r="L54" s="365">
        <v>17657.61</v>
      </c>
      <c r="M54" s="376"/>
      <c r="N54" s="366"/>
      <c r="V54" s="361"/>
      <c r="W54" s="367"/>
      <c r="AA54" s="384"/>
      <c r="AD54" s="367" t="s">
        <v>459</v>
      </c>
    </row>
    <row r="55" spans="1:31" s="332" customFormat="1" ht="33.75" x14ac:dyDescent="0.2">
      <c r="A55" s="362" t="s">
        <v>434</v>
      </c>
      <c r="B55" s="363" t="s">
        <v>6109</v>
      </c>
      <c r="C55" s="1068" t="s">
        <v>6110</v>
      </c>
      <c r="D55" s="1068"/>
      <c r="E55" s="1068"/>
      <c r="F55" s="364" t="s">
        <v>1017</v>
      </c>
      <c r="G55" s="364"/>
      <c r="H55" s="364"/>
      <c r="I55" s="364" t="s">
        <v>1783</v>
      </c>
      <c r="J55" s="365">
        <v>6151.67</v>
      </c>
      <c r="K55" s="364" t="s">
        <v>566</v>
      </c>
      <c r="L55" s="365">
        <v>84955.97</v>
      </c>
      <c r="M55" s="364" t="s">
        <v>567</v>
      </c>
      <c r="N55" s="366">
        <v>796887</v>
      </c>
      <c r="V55" s="361"/>
      <c r="W55" s="367" t="s">
        <v>6110</v>
      </c>
      <c r="AA55" s="384"/>
      <c r="AD55" s="367"/>
    </row>
    <row r="56" spans="1:31" s="332" customFormat="1" ht="12" x14ac:dyDescent="0.2">
      <c r="A56" s="379"/>
      <c r="B56" s="380"/>
      <c r="C56" s="340" t="s">
        <v>462</v>
      </c>
      <c r="D56" s="385"/>
      <c r="E56" s="385"/>
      <c r="F56" s="386"/>
      <c r="G56" s="386"/>
      <c r="H56" s="386"/>
      <c r="I56" s="386"/>
      <c r="J56" s="387"/>
      <c r="K56" s="386"/>
      <c r="L56" s="387"/>
      <c r="M56" s="388"/>
      <c r="N56" s="389"/>
      <c r="V56" s="361"/>
      <c r="W56" s="367"/>
      <c r="AA56" s="384"/>
      <c r="AD56" s="367"/>
    </row>
    <row r="57" spans="1:31" s="332" customFormat="1" ht="12" x14ac:dyDescent="0.2">
      <c r="A57" s="368"/>
      <c r="B57" s="369"/>
      <c r="C57" s="1065" t="s">
        <v>6111</v>
      </c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72"/>
      <c r="V57" s="361"/>
      <c r="W57" s="367"/>
      <c r="AA57" s="384"/>
      <c r="AD57" s="367"/>
      <c r="AE57" s="335" t="s">
        <v>6111</v>
      </c>
    </row>
    <row r="58" spans="1:31" s="332" customFormat="1" ht="22.5" x14ac:dyDescent="0.2">
      <c r="A58" s="370"/>
      <c r="B58" s="371" t="s">
        <v>568</v>
      </c>
      <c r="C58" s="1065" t="s">
        <v>569</v>
      </c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72"/>
      <c r="V58" s="361"/>
      <c r="W58" s="367"/>
      <c r="Y58" s="335" t="s">
        <v>569</v>
      </c>
      <c r="AA58" s="384"/>
      <c r="AD58" s="367"/>
    </row>
    <row r="59" spans="1:31" s="332" customFormat="1" ht="33.75" x14ac:dyDescent="0.2">
      <c r="A59" s="362" t="s">
        <v>437</v>
      </c>
      <c r="B59" s="363" t="s">
        <v>6112</v>
      </c>
      <c r="C59" s="1068" t="s">
        <v>6113</v>
      </c>
      <c r="D59" s="1068"/>
      <c r="E59" s="1068"/>
      <c r="F59" s="364" t="s">
        <v>1017</v>
      </c>
      <c r="G59" s="364"/>
      <c r="H59" s="364"/>
      <c r="I59" s="364" t="s">
        <v>2463</v>
      </c>
      <c r="J59" s="365">
        <v>7329.17</v>
      </c>
      <c r="K59" s="364" t="s">
        <v>566</v>
      </c>
      <c r="L59" s="365">
        <v>202435.07</v>
      </c>
      <c r="M59" s="364" t="s">
        <v>567</v>
      </c>
      <c r="N59" s="366">
        <v>1898841</v>
      </c>
      <c r="V59" s="361"/>
      <c r="W59" s="367" t="s">
        <v>6113</v>
      </c>
      <c r="AA59" s="384"/>
      <c r="AD59" s="367"/>
    </row>
    <row r="60" spans="1:31" s="332" customFormat="1" ht="12" x14ac:dyDescent="0.2">
      <c r="A60" s="379"/>
      <c r="B60" s="380"/>
      <c r="C60" s="340" t="s">
        <v>462</v>
      </c>
      <c r="D60" s="385"/>
      <c r="E60" s="385"/>
      <c r="F60" s="386"/>
      <c r="G60" s="386"/>
      <c r="H60" s="386"/>
      <c r="I60" s="386"/>
      <c r="J60" s="387"/>
      <c r="K60" s="386"/>
      <c r="L60" s="387"/>
      <c r="M60" s="388"/>
      <c r="N60" s="389"/>
      <c r="V60" s="361"/>
      <c r="W60" s="367"/>
      <c r="AA60" s="384"/>
      <c r="AD60" s="367"/>
    </row>
    <row r="61" spans="1:31" s="332" customFormat="1" ht="12" x14ac:dyDescent="0.2">
      <c r="A61" s="368"/>
      <c r="B61" s="369"/>
      <c r="C61" s="1065" t="s">
        <v>6114</v>
      </c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72"/>
      <c r="V61" s="361"/>
      <c r="W61" s="367"/>
      <c r="AA61" s="384"/>
      <c r="AD61" s="367"/>
      <c r="AE61" s="335" t="s">
        <v>6114</v>
      </c>
    </row>
    <row r="62" spans="1:31" s="332" customFormat="1" ht="22.5" x14ac:dyDescent="0.2">
      <c r="A62" s="370"/>
      <c r="B62" s="371" t="s">
        <v>568</v>
      </c>
      <c r="C62" s="1065" t="s">
        <v>569</v>
      </c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72"/>
      <c r="V62" s="361"/>
      <c r="W62" s="367"/>
      <c r="Y62" s="335" t="s">
        <v>569</v>
      </c>
      <c r="AA62" s="384"/>
      <c r="AD62" s="367"/>
    </row>
    <row r="63" spans="1:31" s="332" customFormat="1" ht="33.75" x14ac:dyDescent="0.2">
      <c r="A63" s="362" t="s">
        <v>439</v>
      </c>
      <c r="B63" s="363" t="s">
        <v>6115</v>
      </c>
      <c r="C63" s="1068" t="s">
        <v>6116</v>
      </c>
      <c r="D63" s="1068"/>
      <c r="E63" s="1068"/>
      <c r="F63" s="364" t="s">
        <v>1017</v>
      </c>
      <c r="G63" s="364"/>
      <c r="H63" s="364"/>
      <c r="I63" s="364" t="s">
        <v>439</v>
      </c>
      <c r="J63" s="365">
        <v>1045</v>
      </c>
      <c r="K63" s="364" t="s">
        <v>566</v>
      </c>
      <c r="L63" s="365">
        <v>454.58</v>
      </c>
      <c r="M63" s="364" t="s">
        <v>567</v>
      </c>
      <c r="N63" s="366">
        <v>4264</v>
      </c>
      <c r="V63" s="361"/>
      <c r="W63" s="367" t="s">
        <v>6116</v>
      </c>
      <c r="AA63" s="384"/>
      <c r="AD63" s="367"/>
    </row>
    <row r="64" spans="1:31" s="332" customFormat="1" ht="12" x14ac:dyDescent="0.2">
      <c r="A64" s="379"/>
      <c r="B64" s="380"/>
      <c r="C64" s="340" t="s">
        <v>462</v>
      </c>
      <c r="D64" s="385"/>
      <c r="E64" s="385"/>
      <c r="F64" s="386"/>
      <c r="G64" s="386"/>
      <c r="H64" s="386"/>
      <c r="I64" s="386"/>
      <c r="J64" s="387"/>
      <c r="K64" s="386"/>
      <c r="L64" s="387"/>
      <c r="M64" s="388"/>
      <c r="N64" s="389"/>
      <c r="V64" s="361"/>
      <c r="W64" s="367"/>
      <c r="AA64" s="384"/>
      <c r="AD64" s="367"/>
    </row>
    <row r="65" spans="1:33" s="332" customFormat="1" ht="12" x14ac:dyDescent="0.2">
      <c r="A65" s="368"/>
      <c r="B65" s="369"/>
      <c r="C65" s="1065" t="s">
        <v>6117</v>
      </c>
      <c r="D65" s="1065"/>
      <c r="E65" s="1065"/>
      <c r="F65" s="1065"/>
      <c r="G65" s="1065"/>
      <c r="H65" s="1065"/>
      <c r="I65" s="1065"/>
      <c r="J65" s="1065"/>
      <c r="K65" s="1065"/>
      <c r="L65" s="1065"/>
      <c r="M65" s="1065"/>
      <c r="N65" s="1072"/>
      <c r="V65" s="361"/>
      <c r="W65" s="367"/>
      <c r="AA65" s="384"/>
      <c r="AD65" s="367"/>
      <c r="AE65" s="335" t="s">
        <v>6117</v>
      </c>
    </row>
    <row r="66" spans="1:33" s="332" customFormat="1" ht="22.5" x14ac:dyDescent="0.2">
      <c r="A66" s="370"/>
      <c r="B66" s="371" t="s">
        <v>568</v>
      </c>
      <c r="C66" s="1065" t="s">
        <v>569</v>
      </c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72"/>
      <c r="V66" s="361"/>
      <c r="W66" s="367"/>
      <c r="Y66" s="335" t="s">
        <v>569</v>
      </c>
      <c r="AA66" s="384"/>
      <c r="AD66" s="367"/>
    </row>
    <row r="67" spans="1:33" s="332" customFormat="1" ht="33.75" x14ac:dyDescent="0.2">
      <c r="A67" s="362" t="s">
        <v>472</v>
      </c>
      <c r="B67" s="363" t="s">
        <v>6118</v>
      </c>
      <c r="C67" s="1068" t="s">
        <v>6119</v>
      </c>
      <c r="D67" s="1068"/>
      <c r="E67" s="1068"/>
      <c r="F67" s="364" t="s">
        <v>1017</v>
      </c>
      <c r="G67" s="364"/>
      <c r="H67" s="364"/>
      <c r="I67" s="364" t="s">
        <v>6120</v>
      </c>
      <c r="J67" s="365">
        <v>108.33</v>
      </c>
      <c r="K67" s="364" t="s">
        <v>566</v>
      </c>
      <c r="L67" s="365">
        <v>11968.55</v>
      </c>
      <c r="M67" s="364" t="s">
        <v>567</v>
      </c>
      <c r="N67" s="366">
        <v>112265</v>
      </c>
      <c r="V67" s="361"/>
      <c r="W67" s="367" t="s">
        <v>6119</v>
      </c>
      <c r="AA67" s="384"/>
      <c r="AD67" s="367"/>
    </row>
    <row r="68" spans="1:33" s="332" customFormat="1" ht="12" x14ac:dyDescent="0.2">
      <c r="A68" s="379"/>
      <c r="B68" s="380"/>
      <c r="C68" s="340" t="s">
        <v>462</v>
      </c>
      <c r="D68" s="385"/>
      <c r="E68" s="385"/>
      <c r="F68" s="386"/>
      <c r="G68" s="386"/>
      <c r="H68" s="386"/>
      <c r="I68" s="386"/>
      <c r="J68" s="387"/>
      <c r="K68" s="386"/>
      <c r="L68" s="387"/>
      <c r="M68" s="388"/>
      <c r="N68" s="389"/>
      <c r="V68" s="361"/>
      <c r="W68" s="367"/>
      <c r="AA68" s="384"/>
      <c r="AD68" s="367"/>
    </row>
    <row r="69" spans="1:33" s="332" customFormat="1" ht="12" x14ac:dyDescent="0.2">
      <c r="A69" s="368"/>
      <c r="B69" s="369"/>
      <c r="C69" s="1065" t="s">
        <v>6121</v>
      </c>
      <c r="D69" s="1065"/>
      <c r="E69" s="1065"/>
      <c r="F69" s="1065"/>
      <c r="G69" s="1065"/>
      <c r="H69" s="1065"/>
      <c r="I69" s="1065"/>
      <c r="J69" s="1065"/>
      <c r="K69" s="1065"/>
      <c r="L69" s="1065"/>
      <c r="M69" s="1065"/>
      <c r="N69" s="1072"/>
      <c r="V69" s="361"/>
      <c r="W69" s="367"/>
      <c r="AA69" s="384"/>
      <c r="AD69" s="367"/>
      <c r="AE69" s="335" t="s">
        <v>6121</v>
      </c>
    </row>
    <row r="70" spans="1:33" s="332" customFormat="1" ht="22.5" x14ac:dyDescent="0.2">
      <c r="A70" s="370"/>
      <c r="B70" s="371" t="s">
        <v>568</v>
      </c>
      <c r="C70" s="1065" t="s">
        <v>569</v>
      </c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72"/>
      <c r="V70" s="361"/>
      <c r="W70" s="367"/>
      <c r="Y70" s="335" t="s">
        <v>569</v>
      </c>
      <c r="AA70" s="384"/>
      <c r="AD70" s="367"/>
    </row>
    <row r="71" spans="1:33" s="332" customFormat="1" ht="1.5" customHeight="1" x14ac:dyDescent="0.2">
      <c r="A71" s="386"/>
      <c r="B71" s="380"/>
      <c r="C71" s="380"/>
      <c r="D71" s="380"/>
      <c r="E71" s="380"/>
      <c r="F71" s="386"/>
      <c r="G71" s="386"/>
      <c r="H71" s="386"/>
      <c r="I71" s="386"/>
      <c r="J71" s="390"/>
      <c r="K71" s="386"/>
      <c r="L71" s="390"/>
      <c r="M71" s="373"/>
      <c r="N71" s="390"/>
      <c r="V71" s="361"/>
      <c r="W71" s="367"/>
      <c r="AA71" s="384"/>
      <c r="AD71" s="367"/>
    </row>
    <row r="72" spans="1:33" s="332" customFormat="1" ht="12" x14ac:dyDescent="0.2">
      <c r="A72" s="391"/>
      <c r="B72" s="392"/>
      <c r="C72" s="1068" t="s">
        <v>6122</v>
      </c>
      <c r="D72" s="1068"/>
      <c r="E72" s="1068"/>
      <c r="F72" s="1068"/>
      <c r="G72" s="1068"/>
      <c r="H72" s="1068"/>
      <c r="I72" s="1068"/>
      <c r="J72" s="1068"/>
      <c r="K72" s="1068"/>
      <c r="L72" s="393"/>
      <c r="M72" s="394"/>
      <c r="N72" s="395"/>
      <c r="V72" s="361"/>
      <c r="W72" s="367"/>
      <c r="AA72" s="384"/>
      <c r="AD72" s="367"/>
      <c r="AF72" s="367" t="s">
        <v>6122</v>
      </c>
    </row>
    <row r="73" spans="1:33" s="332" customFormat="1" ht="12" x14ac:dyDescent="0.2">
      <c r="A73" s="396"/>
      <c r="B73" s="371"/>
      <c r="C73" s="1065" t="s">
        <v>512</v>
      </c>
      <c r="D73" s="1065"/>
      <c r="E73" s="1065"/>
      <c r="F73" s="1065"/>
      <c r="G73" s="1065"/>
      <c r="H73" s="1065"/>
      <c r="I73" s="1065"/>
      <c r="J73" s="1065"/>
      <c r="K73" s="1065"/>
      <c r="L73" s="397">
        <v>310044.34000000003</v>
      </c>
      <c r="M73" s="398"/>
      <c r="N73" s="399"/>
      <c r="V73" s="361"/>
      <c r="W73" s="367"/>
      <c r="AA73" s="384"/>
      <c r="AD73" s="367"/>
      <c r="AF73" s="367"/>
      <c r="AG73" s="335" t="s">
        <v>512</v>
      </c>
    </row>
    <row r="74" spans="1:33" s="332" customFormat="1" ht="12" x14ac:dyDescent="0.2">
      <c r="A74" s="396"/>
      <c r="B74" s="371"/>
      <c r="C74" s="1065" t="s">
        <v>513</v>
      </c>
      <c r="D74" s="1065"/>
      <c r="E74" s="1065"/>
      <c r="F74" s="1065"/>
      <c r="G74" s="1065"/>
      <c r="H74" s="1065"/>
      <c r="I74" s="1065"/>
      <c r="J74" s="1065"/>
      <c r="K74" s="1065"/>
      <c r="L74" s="397"/>
      <c r="M74" s="398"/>
      <c r="N74" s="399"/>
      <c r="V74" s="361"/>
      <c r="W74" s="367"/>
      <c r="AA74" s="384"/>
      <c r="AD74" s="367"/>
      <c r="AF74" s="367"/>
      <c r="AG74" s="335" t="s">
        <v>513</v>
      </c>
    </row>
    <row r="75" spans="1:33" s="332" customFormat="1" ht="12" x14ac:dyDescent="0.2">
      <c r="A75" s="396"/>
      <c r="B75" s="371"/>
      <c r="C75" s="1065" t="s">
        <v>514</v>
      </c>
      <c r="D75" s="1065"/>
      <c r="E75" s="1065"/>
      <c r="F75" s="1065"/>
      <c r="G75" s="1065"/>
      <c r="H75" s="1065"/>
      <c r="I75" s="1065"/>
      <c r="J75" s="1065"/>
      <c r="K75" s="1065"/>
      <c r="L75" s="397">
        <v>2260.2199999999998</v>
      </c>
      <c r="M75" s="398"/>
      <c r="N75" s="399"/>
      <c r="V75" s="361"/>
      <c r="W75" s="367"/>
      <c r="AA75" s="384"/>
      <c r="AD75" s="367"/>
      <c r="AF75" s="367"/>
      <c r="AG75" s="335" t="s">
        <v>514</v>
      </c>
    </row>
    <row r="76" spans="1:33" s="332" customFormat="1" ht="12" x14ac:dyDescent="0.2">
      <c r="A76" s="396"/>
      <c r="B76" s="371"/>
      <c r="C76" s="1065" t="s">
        <v>515</v>
      </c>
      <c r="D76" s="1065"/>
      <c r="E76" s="1065"/>
      <c r="F76" s="1065"/>
      <c r="G76" s="1065"/>
      <c r="H76" s="1065"/>
      <c r="I76" s="1065"/>
      <c r="J76" s="1065"/>
      <c r="K76" s="1065"/>
      <c r="L76" s="397">
        <v>6894.64</v>
      </c>
      <c r="M76" s="398"/>
      <c r="N76" s="399"/>
      <c r="V76" s="361"/>
      <c r="W76" s="367"/>
      <c r="AA76" s="384"/>
      <c r="AD76" s="367"/>
      <c r="AF76" s="367"/>
      <c r="AG76" s="335" t="s">
        <v>515</v>
      </c>
    </row>
    <row r="77" spans="1:33" s="332" customFormat="1" ht="12" x14ac:dyDescent="0.2">
      <c r="A77" s="396"/>
      <c r="B77" s="371"/>
      <c r="C77" s="1065" t="s">
        <v>516</v>
      </c>
      <c r="D77" s="1065"/>
      <c r="E77" s="1065"/>
      <c r="F77" s="1065"/>
      <c r="G77" s="1065"/>
      <c r="H77" s="1065"/>
      <c r="I77" s="1065"/>
      <c r="J77" s="1065"/>
      <c r="K77" s="1065"/>
      <c r="L77" s="397">
        <v>808.97</v>
      </c>
      <c r="M77" s="398"/>
      <c r="N77" s="399"/>
      <c r="V77" s="361"/>
      <c r="W77" s="367"/>
      <c r="AA77" s="384"/>
      <c r="AD77" s="367"/>
      <c r="AF77" s="367"/>
      <c r="AG77" s="335" t="s">
        <v>516</v>
      </c>
    </row>
    <row r="78" spans="1:33" s="332" customFormat="1" ht="12" x14ac:dyDescent="0.2">
      <c r="A78" s="396"/>
      <c r="B78" s="371"/>
      <c r="C78" s="1065" t="s">
        <v>517</v>
      </c>
      <c r="D78" s="1065"/>
      <c r="E78" s="1065"/>
      <c r="F78" s="1065"/>
      <c r="G78" s="1065"/>
      <c r="H78" s="1065"/>
      <c r="I78" s="1065"/>
      <c r="J78" s="1065"/>
      <c r="K78" s="1065"/>
      <c r="L78" s="397">
        <v>300889.48</v>
      </c>
      <c r="M78" s="398"/>
      <c r="N78" s="399"/>
      <c r="V78" s="361"/>
      <c r="W78" s="367"/>
      <c r="AA78" s="384"/>
      <c r="AD78" s="367"/>
      <c r="AF78" s="367"/>
      <c r="AG78" s="335" t="s">
        <v>517</v>
      </c>
    </row>
    <row r="79" spans="1:33" s="332" customFormat="1" ht="12" x14ac:dyDescent="0.2">
      <c r="A79" s="396"/>
      <c r="B79" s="371"/>
      <c r="C79" s="1065" t="s">
        <v>518</v>
      </c>
      <c r="D79" s="1065"/>
      <c r="E79" s="1065"/>
      <c r="F79" s="1065"/>
      <c r="G79" s="1065"/>
      <c r="H79" s="1065"/>
      <c r="I79" s="1065"/>
      <c r="J79" s="1065"/>
      <c r="K79" s="1065"/>
      <c r="L79" s="397">
        <v>317471.78000000003</v>
      </c>
      <c r="M79" s="398"/>
      <c r="N79" s="399"/>
      <c r="V79" s="361"/>
      <c r="W79" s="367"/>
      <c r="AA79" s="384"/>
      <c r="AD79" s="367"/>
      <c r="AF79" s="367"/>
      <c r="AG79" s="335" t="s">
        <v>518</v>
      </c>
    </row>
    <row r="80" spans="1:33" s="332" customFormat="1" ht="12" x14ac:dyDescent="0.2">
      <c r="A80" s="396"/>
      <c r="B80" s="371"/>
      <c r="C80" s="1065" t="s">
        <v>513</v>
      </c>
      <c r="D80" s="1065"/>
      <c r="E80" s="1065"/>
      <c r="F80" s="1065"/>
      <c r="G80" s="1065"/>
      <c r="H80" s="1065"/>
      <c r="I80" s="1065"/>
      <c r="J80" s="1065"/>
      <c r="K80" s="1065"/>
      <c r="L80" s="397"/>
      <c r="M80" s="398"/>
      <c r="N80" s="399"/>
      <c r="V80" s="361"/>
      <c r="W80" s="367"/>
      <c r="AA80" s="384"/>
      <c r="AD80" s="367"/>
      <c r="AF80" s="367"/>
      <c r="AG80" s="335" t="s">
        <v>513</v>
      </c>
    </row>
    <row r="81" spans="1:35" s="332" customFormat="1" ht="12" x14ac:dyDescent="0.2">
      <c r="A81" s="396"/>
      <c r="B81" s="371"/>
      <c r="C81" s="1065" t="s">
        <v>519</v>
      </c>
      <c r="D81" s="1065"/>
      <c r="E81" s="1065"/>
      <c r="F81" s="1065"/>
      <c r="G81" s="1065"/>
      <c r="H81" s="1065"/>
      <c r="I81" s="1065"/>
      <c r="J81" s="1065"/>
      <c r="K81" s="1065"/>
      <c r="L81" s="397">
        <v>2260.2199999999998</v>
      </c>
      <c r="M81" s="398"/>
      <c r="N81" s="399"/>
      <c r="V81" s="361"/>
      <c r="W81" s="367"/>
      <c r="AA81" s="384"/>
      <c r="AD81" s="367"/>
      <c r="AF81" s="367"/>
      <c r="AG81" s="335" t="s">
        <v>519</v>
      </c>
    </row>
    <row r="82" spans="1:35" s="332" customFormat="1" ht="12" x14ac:dyDescent="0.2">
      <c r="A82" s="396"/>
      <c r="B82" s="371"/>
      <c r="C82" s="1065" t="s">
        <v>520</v>
      </c>
      <c r="D82" s="1065"/>
      <c r="E82" s="1065"/>
      <c r="F82" s="1065"/>
      <c r="G82" s="1065"/>
      <c r="H82" s="1065"/>
      <c r="I82" s="1065"/>
      <c r="J82" s="1065"/>
      <c r="K82" s="1065"/>
      <c r="L82" s="397">
        <v>6894.64</v>
      </c>
      <c r="M82" s="398"/>
      <c r="N82" s="399"/>
      <c r="V82" s="361"/>
      <c r="W82" s="367"/>
      <c r="AA82" s="384"/>
      <c r="AD82" s="367"/>
      <c r="AF82" s="367"/>
      <c r="AG82" s="335" t="s">
        <v>520</v>
      </c>
    </row>
    <row r="83" spans="1:35" s="332" customFormat="1" ht="12" x14ac:dyDescent="0.2">
      <c r="A83" s="396"/>
      <c r="B83" s="371"/>
      <c r="C83" s="1065" t="s">
        <v>521</v>
      </c>
      <c r="D83" s="1065"/>
      <c r="E83" s="1065"/>
      <c r="F83" s="1065"/>
      <c r="G83" s="1065"/>
      <c r="H83" s="1065"/>
      <c r="I83" s="1065"/>
      <c r="J83" s="1065"/>
      <c r="K83" s="1065"/>
      <c r="L83" s="397">
        <v>300889.48</v>
      </c>
      <c r="M83" s="398"/>
      <c r="N83" s="399"/>
      <c r="V83" s="361"/>
      <c r="W83" s="367"/>
      <c r="AA83" s="384"/>
      <c r="AD83" s="367"/>
      <c r="AF83" s="367"/>
      <c r="AG83" s="335" t="s">
        <v>521</v>
      </c>
    </row>
    <row r="84" spans="1:35" s="332" customFormat="1" ht="12" x14ac:dyDescent="0.2">
      <c r="A84" s="396"/>
      <c r="B84" s="371"/>
      <c r="C84" s="1065" t="s">
        <v>522</v>
      </c>
      <c r="D84" s="1065"/>
      <c r="E84" s="1065"/>
      <c r="F84" s="1065"/>
      <c r="G84" s="1065"/>
      <c r="H84" s="1065"/>
      <c r="I84" s="1065"/>
      <c r="J84" s="1065"/>
      <c r="K84" s="1065"/>
      <c r="L84" s="397">
        <v>4511.71</v>
      </c>
      <c r="M84" s="398"/>
      <c r="N84" s="399"/>
      <c r="V84" s="361"/>
      <c r="W84" s="367"/>
      <c r="AA84" s="384"/>
      <c r="AD84" s="367"/>
      <c r="AF84" s="367"/>
      <c r="AG84" s="335" t="s">
        <v>522</v>
      </c>
    </row>
    <row r="85" spans="1:35" s="332" customFormat="1" ht="12" x14ac:dyDescent="0.2">
      <c r="A85" s="396"/>
      <c r="B85" s="371"/>
      <c r="C85" s="1065" t="s">
        <v>523</v>
      </c>
      <c r="D85" s="1065"/>
      <c r="E85" s="1065"/>
      <c r="F85" s="1065"/>
      <c r="G85" s="1065"/>
      <c r="H85" s="1065"/>
      <c r="I85" s="1065"/>
      <c r="J85" s="1065"/>
      <c r="K85" s="1065"/>
      <c r="L85" s="397">
        <v>2915.73</v>
      </c>
      <c r="M85" s="398"/>
      <c r="N85" s="399"/>
      <c r="V85" s="361"/>
      <c r="W85" s="367"/>
      <c r="AA85" s="384"/>
      <c r="AD85" s="367"/>
      <c r="AF85" s="367"/>
      <c r="AG85" s="335" t="s">
        <v>523</v>
      </c>
    </row>
    <row r="86" spans="1:35" s="332" customFormat="1" ht="12" x14ac:dyDescent="0.2">
      <c r="A86" s="396"/>
      <c r="B86" s="371"/>
      <c r="C86" s="1065" t="s">
        <v>524</v>
      </c>
      <c r="D86" s="1065"/>
      <c r="E86" s="1065"/>
      <c r="F86" s="1065"/>
      <c r="G86" s="1065"/>
      <c r="H86" s="1065"/>
      <c r="I86" s="1065"/>
      <c r="J86" s="1065"/>
      <c r="K86" s="1065"/>
      <c r="L86" s="397">
        <v>3069.19</v>
      </c>
      <c r="M86" s="398"/>
      <c r="N86" s="399"/>
      <c r="V86" s="361"/>
      <c r="W86" s="367"/>
      <c r="AA86" s="384"/>
      <c r="AD86" s="367"/>
      <c r="AF86" s="367"/>
      <c r="AG86" s="335" t="s">
        <v>524</v>
      </c>
    </row>
    <row r="87" spans="1:35" s="332" customFormat="1" ht="12" x14ac:dyDescent="0.2">
      <c r="A87" s="396"/>
      <c r="B87" s="371"/>
      <c r="C87" s="1065" t="s">
        <v>525</v>
      </c>
      <c r="D87" s="1065"/>
      <c r="E87" s="1065"/>
      <c r="F87" s="1065"/>
      <c r="G87" s="1065"/>
      <c r="H87" s="1065"/>
      <c r="I87" s="1065"/>
      <c r="J87" s="1065"/>
      <c r="K87" s="1065"/>
      <c r="L87" s="397">
        <v>4511.71</v>
      </c>
      <c r="M87" s="398"/>
      <c r="N87" s="399"/>
      <c r="V87" s="361"/>
      <c r="W87" s="367"/>
      <c r="AA87" s="384"/>
      <c r="AD87" s="367"/>
      <c r="AF87" s="367"/>
      <c r="AG87" s="335" t="s">
        <v>525</v>
      </c>
    </row>
    <row r="88" spans="1:35" s="332" customFormat="1" ht="12" x14ac:dyDescent="0.2">
      <c r="A88" s="396"/>
      <c r="B88" s="371"/>
      <c r="C88" s="1065" t="s">
        <v>526</v>
      </c>
      <c r="D88" s="1065"/>
      <c r="E88" s="1065"/>
      <c r="F88" s="1065"/>
      <c r="G88" s="1065"/>
      <c r="H88" s="1065"/>
      <c r="I88" s="1065"/>
      <c r="J88" s="1065"/>
      <c r="K88" s="1065"/>
      <c r="L88" s="397">
        <v>2915.73</v>
      </c>
      <c r="M88" s="398"/>
      <c r="N88" s="399"/>
      <c r="V88" s="361"/>
      <c r="W88" s="367"/>
      <c r="AA88" s="384"/>
      <c r="AD88" s="367"/>
      <c r="AF88" s="367"/>
      <c r="AG88" s="335" t="s">
        <v>526</v>
      </c>
    </row>
    <row r="89" spans="1:35" s="332" customFormat="1" ht="12" x14ac:dyDescent="0.2">
      <c r="A89" s="396"/>
      <c r="B89" s="390"/>
      <c r="C89" s="1067" t="s">
        <v>6123</v>
      </c>
      <c r="D89" s="1067"/>
      <c r="E89" s="1067"/>
      <c r="F89" s="1067"/>
      <c r="G89" s="1067"/>
      <c r="H89" s="1067"/>
      <c r="I89" s="1067"/>
      <c r="J89" s="1067"/>
      <c r="K89" s="1067"/>
      <c r="L89" s="400">
        <v>317471.78000000003</v>
      </c>
      <c r="M89" s="401"/>
      <c r="N89" s="402"/>
      <c r="V89" s="361"/>
      <c r="W89" s="367"/>
      <c r="AA89" s="384"/>
      <c r="AD89" s="367"/>
      <c r="AF89" s="367"/>
      <c r="AH89" s="367" t="s">
        <v>6123</v>
      </c>
    </row>
    <row r="90" spans="1:35" s="332" customFormat="1" ht="12" x14ac:dyDescent="0.2">
      <c r="A90" s="396"/>
      <c r="B90" s="371"/>
      <c r="C90" s="1065" t="s">
        <v>513</v>
      </c>
      <c r="D90" s="1065"/>
      <c r="E90" s="1065"/>
      <c r="F90" s="1065"/>
      <c r="G90" s="1065"/>
      <c r="H90" s="1065"/>
      <c r="I90" s="1065"/>
      <c r="J90" s="1065"/>
      <c r="K90" s="1065"/>
      <c r="L90" s="397"/>
      <c r="M90" s="398"/>
      <c r="N90" s="399"/>
      <c r="V90" s="361"/>
      <c r="W90" s="367"/>
      <c r="AA90" s="384"/>
      <c r="AD90" s="367"/>
      <c r="AF90" s="367"/>
      <c r="AG90" s="335" t="s">
        <v>513</v>
      </c>
      <c r="AH90" s="367"/>
    </row>
    <row r="91" spans="1:35" s="332" customFormat="1" ht="12" x14ac:dyDescent="0.2">
      <c r="A91" s="396"/>
      <c r="B91" s="371"/>
      <c r="C91" s="1065" t="s">
        <v>615</v>
      </c>
      <c r="D91" s="1065"/>
      <c r="E91" s="1065"/>
      <c r="F91" s="1065"/>
      <c r="G91" s="1065"/>
      <c r="H91" s="1065"/>
      <c r="I91" s="1065"/>
      <c r="J91" s="1065"/>
      <c r="K91" s="1065"/>
      <c r="L91" s="397">
        <v>299814.17</v>
      </c>
      <c r="M91" s="398"/>
      <c r="N91" s="399"/>
      <c r="V91" s="361"/>
      <c r="W91" s="367"/>
      <c r="AA91" s="384"/>
      <c r="AD91" s="367"/>
      <c r="AF91" s="367"/>
      <c r="AG91" s="335" t="s">
        <v>615</v>
      </c>
      <c r="AH91" s="367"/>
    </row>
    <row r="92" spans="1:35" s="332" customFormat="1" ht="12" x14ac:dyDescent="0.2">
      <c r="A92" s="1195" t="s">
        <v>4650</v>
      </c>
      <c r="B92" s="1196"/>
      <c r="C92" s="1196"/>
      <c r="D92" s="1196"/>
      <c r="E92" s="1196"/>
      <c r="F92" s="1196"/>
      <c r="G92" s="1196"/>
      <c r="H92" s="1196"/>
      <c r="I92" s="1196"/>
      <c r="J92" s="1196"/>
      <c r="K92" s="1196"/>
      <c r="L92" s="1196"/>
      <c r="M92" s="1196"/>
      <c r="N92" s="1197"/>
      <c r="V92" s="361" t="s">
        <v>4650</v>
      </c>
      <c r="W92" s="367"/>
      <c r="AA92" s="384"/>
      <c r="AD92" s="367"/>
      <c r="AF92" s="367"/>
      <c r="AH92" s="367"/>
    </row>
    <row r="93" spans="1:35" s="332" customFormat="1" ht="22.5" x14ac:dyDescent="0.2">
      <c r="A93" s="1192" t="s">
        <v>2728</v>
      </c>
      <c r="B93" s="1193"/>
      <c r="C93" s="1193"/>
      <c r="D93" s="1193"/>
      <c r="E93" s="1193"/>
      <c r="F93" s="1193"/>
      <c r="G93" s="1193"/>
      <c r="H93" s="1193"/>
      <c r="I93" s="1193"/>
      <c r="J93" s="1193"/>
      <c r="K93" s="1193"/>
      <c r="L93" s="1193"/>
      <c r="M93" s="1193"/>
      <c r="N93" s="1194"/>
      <c r="V93" s="361"/>
      <c r="W93" s="367"/>
      <c r="AA93" s="384"/>
      <c r="AD93" s="367"/>
      <c r="AF93" s="367"/>
      <c r="AH93" s="367"/>
      <c r="AI93" s="367" t="s">
        <v>2728</v>
      </c>
    </row>
    <row r="94" spans="1:35" s="332" customFormat="1" ht="45" x14ac:dyDescent="0.2">
      <c r="A94" s="362" t="s">
        <v>476</v>
      </c>
      <c r="B94" s="363" t="s">
        <v>1177</v>
      </c>
      <c r="C94" s="1068" t="s">
        <v>1178</v>
      </c>
      <c r="D94" s="1068"/>
      <c r="E94" s="1068"/>
      <c r="F94" s="364" t="s">
        <v>621</v>
      </c>
      <c r="G94" s="364"/>
      <c r="H94" s="364"/>
      <c r="I94" s="364" t="s">
        <v>2454</v>
      </c>
      <c r="J94" s="365">
        <v>38.729999999999997</v>
      </c>
      <c r="K94" s="364"/>
      <c r="L94" s="365">
        <v>5.46</v>
      </c>
      <c r="M94" s="364"/>
      <c r="N94" s="366"/>
      <c r="V94" s="361"/>
      <c r="W94" s="367" t="s">
        <v>1178</v>
      </c>
      <c r="AA94" s="384"/>
      <c r="AD94" s="367"/>
      <c r="AF94" s="367"/>
      <c r="AH94" s="367"/>
      <c r="AI94" s="367"/>
    </row>
    <row r="95" spans="1:35" s="332" customFormat="1" ht="12" x14ac:dyDescent="0.2">
      <c r="A95" s="379"/>
      <c r="B95" s="380"/>
      <c r="C95" s="340" t="s">
        <v>623</v>
      </c>
      <c r="D95" s="385"/>
      <c r="E95" s="385"/>
      <c r="F95" s="386"/>
      <c r="G95" s="386"/>
      <c r="H95" s="386"/>
      <c r="I95" s="386"/>
      <c r="J95" s="387"/>
      <c r="K95" s="386"/>
      <c r="L95" s="387"/>
      <c r="M95" s="388"/>
      <c r="N95" s="389"/>
      <c r="V95" s="361"/>
      <c r="W95" s="367"/>
      <c r="AA95" s="384"/>
      <c r="AD95" s="367"/>
      <c r="AF95" s="367"/>
      <c r="AH95" s="367"/>
      <c r="AI95" s="367"/>
    </row>
    <row r="96" spans="1:35" s="332" customFormat="1" ht="33.75" x14ac:dyDescent="0.2">
      <c r="A96" s="362" t="s">
        <v>481</v>
      </c>
      <c r="B96" s="363" t="s">
        <v>1182</v>
      </c>
      <c r="C96" s="1068" t="s">
        <v>2730</v>
      </c>
      <c r="D96" s="1068"/>
      <c r="E96" s="1068"/>
      <c r="F96" s="364" t="s">
        <v>621</v>
      </c>
      <c r="G96" s="364"/>
      <c r="H96" s="364"/>
      <c r="I96" s="364" t="s">
        <v>2454</v>
      </c>
      <c r="J96" s="365">
        <v>0.59</v>
      </c>
      <c r="K96" s="364"/>
      <c r="L96" s="365">
        <v>2.16</v>
      </c>
      <c r="M96" s="364"/>
      <c r="N96" s="366"/>
      <c r="V96" s="361"/>
      <c r="W96" s="367" t="s">
        <v>2730</v>
      </c>
      <c r="AA96" s="384"/>
      <c r="AD96" s="367"/>
      <c r="AF96" s="367"/>
      <c r="AH96" s="367"/>
      <c r="AI96" s="367"/>
    </row>
    <row r="97" spans="1:35" s="332" customFormat="1" ht="12" x14ac:dyDescent="0.2">
      <c r="A97" s="379"/>
      <c r="B97" s="380"/>
      <c r="C97" s="340" t="s">
        <v>623</v>
      </c>
      <c r="D97" s="385"/>
      <c r="E97" s="385"/>
      <c r="F97" s="386"/>
      <c r="G97" s="386"/>
      <c r="H97" s="386"/>
      <c r="I97" s="386"/>
      <c r="J97" s="387"/>
      <c r="K97" s="386"/>
      <c r="L97" s="387"/>
      <c r="M97" s="388"/>
      <c r="N97" s="389"/>
      <c r="V97" s="361"/>
      <c r="W97" s="367"/>
      <c r="AA97" s="384"/>
      <c r="AD97" s="367"/>
      <c r="AF97" s="367"/>
      <c r="AH97" s="367"/>
      <c r="AI97" s="367"/>
    </row>
    <row r="98" spans="1:35" s="332" customFormat="1" ht="12" x14ac:dyDescent="0.2">
      <c r="A98" s="370"/>
      <c r="B98" s="371"/>
      <c r="C98" s="1065" t="s">
        <v>4324</v>
      </c>
      <c r="D98" s="1065"/>
      <c r="E98" s="1065"/>
      <c r="F98" s="1065"/>
      <c r="G98" s="1065"/>
      <c r="H98" s="1065"/>
      <c r="I98" s="1065"/>
      <c r="J98" s="1065"/>
      <c r="K98" s="1065"/>
      <c r="L98" s="1065"/>
      <c r="M98" s="1065"/>
      <c r="N98" s="1072"/>
      <c r="V98" s="361"/>
      <c r="W98" s="367"/>
      <c r="Y98" s="335" t="s">
        <v>4324</v>
      </c>
      <c r="AA98" s="384"/>
      <c r="AD98" s="367"/>
      <c r="AF98" s="367"/>
      <c r="AH98" s="367"/>
      <c r="AI98" s="367"/>
    </row>
    <row r="99" spans="1:35" s="332" customFormat="1" ht="22.5" x14ac:dyDescent="0.2">
      <c r="A99" s="1192" t="s">
        <v>4942</v>
      </c>
      <c r="B99" s="1193"/>
      <c r="C99" s="1193"/>
      <c r="D99" s="1193"/>
      <c r="E99" s="1193"/>
      <c r="F99" s="1193"/>
      <c r="G99" s="1193"/>
      <c r="H99" s="1193"/>
      <c r="I99" s="1193"/>
      <c r="J99" s="1193"/>
      <c r="K99" s="1193"/>
      <c r="L99" s="1193"/>
      <c r="M99" s="1193"/>
      <c r="N99" s="1194"/>
      <c r="V99" s="361"/>
      <c r="W99" s="367"/>
      <c r="AA99" s="384"/>
      <c r="AD99" s="367"/>
      <c r="AF99" s="367"/>
      <c r="AH99" s="367"/>
      <c r="AI99" s="367" t="s">
        <v>4942</v>
      </c>
    </row>
    <row r="100" spans="1:35" s="332" customFormat="1" ht="45" x14ac:dyDescent="0.2">
      <c r="A100" s="362" t="s">
        <v>496</v>
      </c>
      <c r="B100" s="363" t="s">
        <v>4943</v>
      </c>
      <c r="C100" s="1068" t="s">
        <v>4944</v>
      </c>
      <c r="D100" s="1068"/>
      <c r="E100" s="1068"/>
      <c r="F100" s="364" t="s">
        <v>621</v>
      </c>
      <c r="G100" s="364"/>
      <c r="H100" s="364"/>
      <c r="I100" s="364" t="s">
        <v>6124</v>
      </c>
      <c r="J100" s="365">
        <v>25.19</v>
      </c>
      <c r="K100" s="364"/>
      <c r="L100" s="365">
        <v>389.01</v>
      </c>
      <c r="M100" s="364"/>
      <c r="N100" s="366"/>
      <c r="V100" s="361"/>
      <c r="W100" s="367" t="s">
        <v>4944</v>
      </c>
      <c r="AA100" s="384"/>
      <c r="AD100" s="367"/>
      <c r="AF100" s="367"/>
      <c r="AH100" s="367"/>
      <c r="AI100" s="367"/>
    </row>
    <row r="101" spans="1:35" s="332" customFormat="1" ht="1.5" customHeight="1" x14ac:dyDescent="0.2">
      <c r="A101" s="386"/>
      <c r="B101" s="380"/>
      <c r="C101" s="380"/>
      <c r="D101" s="380"/>
      <c r="E101" s="380"/>
      <c r="F101" s="386"/>
      <c r="G101" s="386"/>
      <c r="H101" s="386"/>
      <c r="I101" s="386"/>
      <c r="J101" s="390"/>
      <c r="K101" s="386"/>
      <c r="L101" s="390"/>
      <c r="M101" s="373"/>
      <c r="N101" s="390"/>
      <c r="V101" s="361"/>
      <c r="W101" s="367"/>
      <c r="AA101" s="384"/>
      <c r="AD101" s="367"/>
      <c r="AF101" s="367"/>
      <c r="AH101" s="367"/>
      <c r="AI101" s="367"/>
    </row>
    <row r="102" spans="1:35" s="332" customFormat="1" ht="22.5" x14ac:dyDescent="0.2">
      <c r="A102" s="391"/>
      <c r="B102" s="392"/>
      <c r="C102" s="1068" t="s">
        <v>4657</v>
      </c>
      <c r="D102" s="1068"/>
      <c r="E102" s="1068"/>
      <c r="F102" s="1068"/>
      <c r="G102" s="1068"/>
      <c r="H102" s="1068"/>
      <c r="I102" s="1068"/>
      <c r="J102" s="1068"/>
      <c r="K102" s="1068"/>
      <c r="L102" s="393"/>
      <c r="M102" s="394"/>
      <c r="N102" s="395"/>
      <c r="V102" s="361"/>
      <c r="W102" s="367"/>
      <c r="AA102" s="384"/>
      <c r="AD102" s="367"/>
      <c r="AF102" s="367" t="s">
        <v>4657</v>
      </c>
      <c r="AH102" s="367"/>
      <c r="AI102" s="367"/>
    </row>
    <row r="103" spans="1:35" s="332" customFormat="1" ht="12" x14ac:dyDescent="0.2">
      <c r="A103" s="396"/>
      <c r="B103" s="371"/>
      <c r="C103" s="1065" t="s">
        <v>512</v>
      </c>
      <c r="D103" s="1065"/>
      <c r="E103" s="1065"/>
      <c r="F103" s="1065"/>
      <c r="G103" s="1065"/>
      <c r="H103" s="1065"/>
      <c r="I103" s="1065"/>
      <c r="J103" s="1065"/>
      <c r="K103" s="1065"/>
      <c r="L103" s="397">
        <v>396.63</v>
      </c>
      <c r="M103" s="398"/>
      <c r="N103" s="399"/>
      <c r="V103" s="361"/>
      <c r="W103" s="367"/>
      <c r="AA103" s="384"/>
      <c r="AD103" s="367"/>
      <c r="AF103" s="367"/>
      <c r="AG103" s="335" t="s">
        <v>512</v>
      </c>
      <c r="AH103" s="367"/>
      <c r="AI103" s="367"/>
    </row>
    <row r="104" spans="1:35" s="332" customFormat="1" ht="12" x14ac:dyDescent="0.2">
      <c r="A104" s="396"/>
      <c r="B104" s="371"/>
      <c r="C104" s="1065" t="s">
        <v>513</v>
      </c>
      <c r="D104" s="1065"/>
      <c r="E104" s="1065"/>
      <c r="F104" s="1065"/>
      <c r="G104" s="1065"/>
      <c r="H104" s="1065"/>
      <c r="I104" s="1065"/>
      <c r="J104" s="1065"/>
      <c r="K104" s="1065"/>
      <c r="L104" s="397"/>
      <c r="M104" s="398"/>
      <c r="N104" s="399"/>
      <c r="V104" s="361"/>
      <c r="W104" s="367"/>
      <c r="AA104" s="384"/>
      <c r="AD104" s="367"/>
      <c r="AF104" s="367"/>
      <c r="AG104" s="335" t="s">
        <v>513</v>
      </c>
      <c r="AH104" s="367"/>
      <c r="AI104" s="367"/>
    </row>
    <row r="105" spans="1:35" s="332" customFormat="1" ht="12" x14ac:dyDescent="0.2">
      <c r="A105" s="396"/>
      <c r="B105" s="371"/>
      <c r="C105" s="1065" t="s">
        <v>515</v>
      </c>
      <c r="D105" s="1065"/>
      <c r="E105" s="1065"/>
      <c r="F105" s="1065"/>
      <c r="G105" s="1065"/>
      <c r="H105" s="1065"/>
      <c r="I105" s="1065"/>
      <c r="J105" s="1065"/>
      <c r="K105" s="1065"/>
      <c r="L105" s="397">
        <v>389.01</v>
      </c>
      <c r="M105" s="398"/>
      <c r="N105" s="399"/>
      <c r="V105" s="361"/>
      <c r="W105" s="367"/>
      <c r="AA105" s="384"/>
      <c r="AD105" s="367"/>
      <c r="AF105" s="367"/>
      <c r="AG105" s="335" t="s">
        <v>515</v>
      </c>
      <c r="AH105" s="367"/>
      <c r="AI105" s="367"/>
    </row>
    <row r="106" spans="1:35" s="332" customFormat="1" ht="12" x14ac:dyDescent="0.2">
      <c r="A106" s="396"/>
      <c r="B106" s="371"/>
      <c r="C106" s="1065" t="s">
        <v>517</v>
      </c>
      <c r="D106" s="1065"/>
      <c r="E106" s="1065"/>
      <c r="F106" s="1065"/>
      <c r="G106" s="1065"/>
      <c r="H106" s="1065"/>
      <c r="I106" s="1065"/>
      <c r="J106" s="1065"/>
      <c r="K106" s="1065"/>
      <c r="L106" s="397">
        <v>7.62</v>
      </c>
      <c r="M106" s="398"/>
      <c r="N106" s="399"/>
      <c r="V106" s="361"/>
      <c r="W106" s="367"/>
      <c r="AA106" s="384"/>
      <c r="AD106" s="367"/>
      <c r="AF106" s="367"/>
      <c r="AG106" s="335" t="s">
        <v>517</v>
      </c>
      <c r="AH106" s="367"/>
      <c r="AI106" s="367"/>
    </row>
    <row r="107" spans="1:35" s="332" customFormat="1" ht="12" x14ac:dyDescent="0.2">
      <c r="A107" s="396"/>
      <c r="B107" s="371"/>
      <c r="C107" s="1065" t="s">
        <v>518</v>
      </c>
      <c r="D107" s="1065"/>
      <c r="E107" s="1065"/>
      <c r="F107" s="1065"/>
      <c r="G107" s="1065"/>
      <c r="H107" s="1065"/>
      <c r="I107" s="1065"/>
      <c r="J107" s="1065"/>
      <c r="K107" s="1065"/>
      <c r="L107" s="397">
        <v>396.63</v>
      </c>
      <c r="M107" s="398"/>
      <c r="N107" s="399"/>
      <c r="V107" s="361"/>
      <c r="W107" s="367"/>
      <c r="AA107" s="384"/>
      <c r="AD107" s="367"/>
      <c r="AF107" s="367"/>
      <c r="AG107" s="335" t="s">
        <v>518</v>
      </c>
      <c r="AH107" s="367"/>
      <c r="AI107" s="367"/>
    </row>
    <row r="108" spans="1:35" s="332" customFormat="1" ht="12" x14ac:dyDescent="0.2">
      <c r="A108" s="396"/>
      <c r="B108" s="371"/>
      <c r="C108" s="1065" t="s">
        <v>4959</v>
      </c>
      <c r="D108" s="1065"/>
      <c r="E108" s="1065"/>
      <c r="F108" s="1065"/>
      <c r="G108" s="1065"/>
      <c r="H108" s="1065"/>
      <c r="I108" s="1065"/>
      <c r="J108" s="1065"/>
      <c r="K108" s="1065"/>
      <c r="L108" s="397">
        <v>7.62</v>
      </c>
      <c r="M108" s="398"/>
      <c r="N108" s="399"/>
      <c r="V108" s="361"/>
      <c r="W108" s="367"/>
      <c r="AA108" s="384"/>
      <c r="AD108" s="367"/>
      <c r="AF108" s="367"/>
      <c r="AG108" s="335" t="s">
        <v>4959</v>
      </c>
      <c r="AH108" s="367"/>
      <c r="AI108" s="367"/>
    </row>
    <row r="109" spans="1:35" s="332" customFormat="1" ht="12" x14ac:dyDescent="0.2">
      <c r="A109" s="396"/>
      <c r="B109" s="371"/>
      <c r="C109" s="1065" t="s">
        <v>4960</v>
      </c>
      <c r="D109" s="1065"/>
      <c r="E109" s="1065"/>
      <c r="F109" s="1065"/>
      <c r="G109" s="1065"/>
      <c r="H109" s="1065"/>
      <c r="I109" s="1065"/>
      <c r="J109" s="1065"/>
      <c r="K109" s="1065"/>
      <c r="L109" s="397"/>
      <c r="M109" s="398"/>
      <c r="N109" s="399"/>
      <c r="V109" s="361"/>
      <c r="W109" s="367"/>
      <c r="AA109" s="384"/>
      <c r="AD109" s="367"/>
      <c r="AF109" s="367"/>
      <c r="AG109" s="335" t="s">
        <v>4960</v>
      </c>
      <c r="AH109" s="367"/>
      <c r="AI109" s="367"/>
    </row>
    <row r="110" spans="1:35" s="332" customFormat="1" ht="12" x14ac:dyDescent="0.2">
      <c r="A110" s="396"/>
      <c r="B110" s="371"/>
      <c r="C110" s="1065" t="s">
        <v>4961</v>
      </c>
      <c r="D110" s="1065"/>
      <c r="E110" s="1065"/>
      <c r="F110" s="1065"/>
      <c r="G110" s="1065"/>
      <c r="H110" s="1065"/>
      <c r="I110" s="1065"/>
      <c r="J110" s="1065"/>
      <c r="K110" s="1065"/>
      <c r="L110" s="397">
        <v>7.62</v>
      </c>
      <c r="M110" s="398"/>
      <c r="N110" s="399"/>
      <c r="V110" s="361"/>
      <c r="W110" s="367"/>
      <c r="AA110" s="384"/>
      <c r="AD110" s="367"/>
      <c r="AF110" s="367"/>
      <c r="AG110" s="335" t="s">
        <v>4961</v>
      </c>
      <c r="AH110" s="367"/>
      <c r="AI110" s="367"/>
    </row>
    <row r="111" spans="1:35" s="332" customFormat="1" ht="12" x14ac:dyDescent="0.2">
      <c r="A111" s="396"/>
      <c r="B111" s="371"/>
      <c r="C111" s="1065" t="s">
        <v>4962</v>
      </c>
      <c r="D111" s="1065"/>
      <c r="E111" s="1065"/>
      <c r="F111" s="1065"/>
      <c r="G111" s="1065"/>
      <c r="H111" s="1065"/>
      <c r="I111" s="1065"/>
      <c r="J111" s="1065"/>
      <c r="K111" s="1065"/>
      <c r="L111" s="397">
        <v>389.01</v>
      </c>
      <c r="M111" s="398"/>
      <c r="N111" s="399"/>
      <c r="V111" s="361"/>
      <c r="W111" s="367"/>
      <c r="AA111" s="384"/>
      <c r="AD111" s="367"/>
      <c r="AF111" s="367"/>
      <c r="AG111" s="335" t="s">
        <v>4962</v>
      </c>
      <c r="AH111" s="367"/>
      <c r="AI111" s="367"/>
    </row>
    <row r="112" spans="1:35" s="332" customFormat="1" ht="22.5" x14ac:dyDescent="0.2">
      <c r="A112" s="396"/>
      <c r="B112" s="390"/>
      <c r="C112" s="1067" t="s">
        <v>4658</v>
      </c>
      <c r="D112" s="1067"/>
      <c r="E112" s="1067"/>
      <c r="F112" s="1067"/>
      <c r="G112" s="1067"/>
      <c r="H112" s="1067"/>
      <c r="I112" s="1067"/>
      <c r="J112" s="1067"/>
      <c r="K112" s="1067"/>
      <c r="L112" s="400">
        <v>396.63</v>
      </c>
      <c r="M112" s="401"/>
      <c r="N112" s="402"/>
      <c r="V112" s="361"/>
      <c r="W112" s="367"/>
      <c r="AA112" s="384"/>
      <c r="AD112" s="367"/>
      <c r="AF112" s="367"/>
      <c r="AH112" s="367" t="s">
        <v>4658</v>
      </c>
      <c r="AI112" s="367"/>
    </row>
    <row r="113" spans="1:37" s="332" customFormat="1" ht="2.25" customHeight="1" x14ac:dyDescent="0.2"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403"/>
      <c r="M113" s="404"/>
      <c r="N113" s="405"/>
    </row>
    <row r="114" spans="1:37" s="332" customFormat="1" x14ac:dyDescent="0.2">
      <c r="A114" s="391"/>
      <c r="B114" s="392"/>
      <c r="C114" s="1068" t="s">
        <v>636</v>
      </c>
      <c r="D114" s="1068"/>
      <c r="E114" s="1068"/>
      <c r="F114" s="1068"/>
      <c r="G114" s="1068"/>
      <c r="H114" s="1068"/>
      <c r="I114" s="1068"/>
      <c r="J114" s="1068"/>
      <c r="K114" s="1068"/>
      <c r="L114" s="393"/>
      <c r="M114" s="406"/>
      <c r="N114" s="395"/>
      <c r="AJ114" s="367" t="s">
        <v>636</v>
      </c>
    </row>
    <row r="115" spans="1:37" s="332" customFormat="1" x14ac:dyDescent="0.2">
      <c r="A115" s="396"/>
      <c r="B115" s="371"/>
      <c r="C115" s="1065" t="s">
        <v>512</v>
      </c>
      <c r="D115" s="1065"/>
      <c r="E115" s="1065"/>
      <c r="F115" s="1065"/>
      <c r="G115" s="1065"/>
      <c r="H115" s="1065"/>
      <c r="I115" s="1065"/>
      <c r="J115" s="1065"/>
      <c r="K115" s="1065"/>
      <c r="L115" s="397">
        <v>310440.96999999997</v>
      </c>
      <c r="M115" s="407"/>
      <c r="N115" s="399"/>
      <c r="AJ115" s="367"/>
      <c r="AK115" s="335" t="s">
        <v>512</v>
      </c>
    </row>
    <row r="116" spans="1:37" s="332" customFormat="1" x14ac:dyDescent="0.2">
      <c r="A116" s="396"/>
      <c r="B116" s="371"/>
      <c r="C116" s="1065" t="s">
        <v>513</v>
      </c>
      <c r="D116" s="1065"/>
      <c r="E116" s="1065"/>
      <c r="F116" s="1065"/>
      <c r="G116" s="1065"/>
      <c r="H116" s="1065"/>
      <c r="I116" s="1065"/>
      <c r="J116" s="1065"/>
      <c r="K116" s="1065"/>
      <c r="L116" s="397"/>
      <c r="M116" s="407"/>
      <c r="N116" s="399"/>
      <c r="AJ116" s="367"/>
      <c r="AK116" s="335" t="s">
        <v>513</v>
      </c>
    </row>
    <row r="117" spans="1:37" s="332" customFormat="1" x14ac:dyDescent="0.2">
      <c r="A117" s="396"/>
      <c r="B117" s="371"/>
      <c r="C117" s="1065" t="s">
        <v>514</v>
      </c>
      <c r="D117" s="1065"/>
      <c r="E117" s="1065"/>
      <c r="F117" s="1065"/>
      <c r="G117" s="1065"/>
      <c r="H117" s="1065"/>
      <c r="I117" s="1065"/>
      <c r="J117" s="1065"/>
      <c r="K117" s="1065"/>
      <c r="L117" s="397">
        <v>2260.2199999999998</v>
      </c>
      <c r="M117" s="407"/>
      <c r="N117" s="399"/>
      <c r="AJ117" s="367"/>
      <c r="AK117" s="335" t="s">
        <v>514</v>
      </c>
    </row>
    <row r="118" spans="1:37" s="332" customFormat="1" x14ac:dyDescent="0.2">
      <c r="A118" s="396"/>
      <c r="B118" s="371"/>
      <c r="C118" s="1065" t="s">
        <v>515</v>
      </c>
      <c r="D118" s="1065"/>
      <c r="E118" s="1065"/>
      <c r="F118" s="1065"/>
      <c r="G118" s="1065"/>
      <c r="H118" s="1065"/>
      <c r="I118" s="1065"/>
      <c r="J118" s="1065"/>
      <c r="K118" s="1065"/>
      <c r="L118" s="397">
        <v>7283.65</v>
      </c>
      <c r="M118" s="407"/>
      <c r="N118" s="399"/>
      <c r="AJ118" s="367"/>
      <c r="AK118" s="335" t="s">
        <v>515</v>
      </c>
    </row>
    <row r="119" spans="1:37" s="332" customFormat="1" x14ac:dyDescent="0.2">
      <c r="A119" s="396"/>
      <c r="B119" s="371"/>
      <c r="C119" s="1065" t="s">
        <v>516</v>
      </c>
      <c r="D119" s="1065"/>
      <c r="E119" s="1065"/>
      <c r="F119" s="1065"/>
      <c r="G119" s="1065"/>
      <c r="H119" s="1065"/>
      <c r="I119" s="1065"/>
      <c r="J119" s="1065"/>
      <c r="K119" s="1065"/>
      <c r="L119" s="397">
        <v>808.97</v>
      </c>
      <c r="M119" s="407"/>
      <c r="N119" s="399"/>
      <c r="AJ119" s="367"/>
      <c r="AK119" s="335" t="s">
        <v>516</v>
      </c>
    </row>
    <row r="120" spans="1:37" s="332" customFormat="1" x14ac:dyDescent="0.2">
      <c r="A120" s="396"/>
      <c r="B120" s="371"/>
      <c r="C120" s="1065" t="s">
        <v>517</v>
      </c>
      <c r="D120" s="1065"/>
      <c r="E120" s="1065"/>
      <c r="F120" s="1065"/>
      <c r="G120" s="1065"/>
      <c r="H120" s="1065"/>
      <c r="I120" s="1065"/>
      <c r="J120" s="1065"/>
      <c r="K120" s="1065"/>
      <c r="L120" s="397">
        <v>300897.09999999998</v>
      </c>
      <c r="M120" s="407"/>
      <c r="N120" s="399"/>
      <c r="AJ120" s="367"/>
      <c r="AK120" s="335" t="s">
        <v>517</v>
      </c>
    </row>
    <row r="121" spans="1:37" s="332" customFormat="1" x14ac:dyDescent="0.2">
      <c r="A121" s="396"/>
      <c r="B121" s="371"/>
      <c r="C121" s="1065" t="s">
        <v>518</v>
      </c>
      <c r="D121" s="1065"/>
      <c r="E121" s="1065"/>
      <c r="F121" s="1065"/>
      <c r="G121" s="1065"/>
      <c r="H121" s="1065"/>
      <c r="I121" s="1065"/>
      <c r="J121" s="1065"/>
      <c r="K121" s="1065"/>
      <c r="L121" s="397">
        <v>317868.40999999997</v>
      </c>
      <c r="M121" s="407"/>
      <c r="N121" s="399">
        <v>2981606</v>
      </c>
      <c r="AJ121" s="367"/>
      <c r="AK121" s="335" t="s">
        <v>518</v>
      </c>
    </row>
    <row r="122" spans="1:37" s="332" customFormat="1" x14ac:dyDescent="0.2">
      <c r="A122" s="396"/>
      <c r="B122" s="371" t="s">
        <v>423</v>
      </c>
      <c r="C122" s="1065" t="s">
        <v>4959</v>
      </c>
      <c r="D122" s="1065"/>
      <c r="E122" s="1065"/>
      <c r="F122" s="1065"/>
      <c r="G122" s="1065"/>
      <c r="H122" s="1065"/>
      <c r="I122" s="1065"/>
      <c r="J122" s="1065"/>
      <c r="K122" s="1065"/>
      <c r="L122" s="397">
        <v>317479.40000000002</v>
      </c>
      <c r="M122" s="407" t="s">
        <v>567</v>
      </c>
      <c r="N122" s="399">
        <v>2977957</v>
      </c>
      <c r="AJ122" s="367"/>
      <c r="AK122" s="335" t="s">
        <v>4959</v>
      </c>
    </row>
    <row r="123" spans="1:37" s="332" customFormat="1" x14ac:dyDescent="0.2">
      <c r="A123" s="396"/>
      <c r="B123" s="371"/>
      <c r="C123" s="1065" t="s">
        <v>4960</v>
      </c>
      <c r="D123" s="1065"/>
      <c r="E123" s="1065"/>
      <c r="F123" s="1065"/>
      <c r="G123" s="1065"/>
      <c r="H123" s="1065"/>
      <c r="I123" s="1065"/>
      <c r="J123" s="1065"/>
      <c r="K123" s="1065"/>
      <c r="L123" s="397"/>
      <c r="M123" s="407"/>
      <c r="N123" s="399"/>
      <c r="AJ123" s="367"/>
      <c r="AK123" s="335" t="s">
        <v>4960</v>
      </c>
    </row>
    <row r="124" spans="1:37" s="332" customFormat="1" x14ac:dyDescent="0.2">
      <c r="A124" s="396"/>
      <c r="B124" s="371"/>
      <c r="C124" s="1065" t="s">
        <v>4963</v>
      </c>
      <c r="D124" s="1065"/>
      <c r="E124" s="1065"/>
      <c r="F124" s="1065"/>
      <c r="G124" s="1065"/>
      <c r="H124" s="1065"/>
      <c r="I124" s="1065"/>
      <c r="J124" s="1065"/>
      <c r="K124" s="1065"/>
      <c r="L124" s="397">
        <v>2260.2199999999998</v>
      </c>
      <c r="M124" s="407"/>
      <c r="N124" s="399"/>
      <c r="AJ124" s="367"/>
      <c r="AK124" s="335" t="s">
        <v>4963</v>
      </c>
    </row>
    <row r="125" spans="1:37" s="332" customFormat="1" x14ac:dyDescent="0.2">
      <c r="A125" s="396"/>
      <c r="B125" s="371"/>
      <c r="C125" s="1065" t="s">
        <v>4964</v>
      </c>
      <c r="D125" s="1065"/>
      <c r="E125" s="1065"/>
      <c r="F125" s="1065"/>
      <c r="G125" s="1065"/>
      <c r="H125" s="1065"/>
      <c r="I125" s="1065"/>
      <c r="J125" s="1065"/>
      <c r="K125" s="1065"/>
      <c r="L125" s="397">
        <v>6894.64</v>
      </c>
      <c r="M125" s="407"/>
      <c r="N125" s="399"/>
      <c r="AJ125" s="367"/>
      <c r="AK125" s="335" t="s">
        <v>4964</v>
      </c>
    </row>
    <row r="126" spans="1:37" s="332" customFormat="1" x14ac:dyDescent="0.2">
      <c r="A126" s="396"/>
      <c r="B126" s="371"/>
      <c r="C126" s="1065" t="s">
        <v>4961</v>
      </c>
      <c r="D126" s="1065"/>
      <c r="E126" s="1065"/>
      <c r="F126" s="1065"/>
      <c r="G126" s="1065"/>
      <c r="H126" s="1065"/>
      <c r="I126" s="1065"/>
      <c r="J126" s="1065"/>
      <c r="K126" s="1065"/>
      <c r="L126" s="397">
        <v>300897.09999999998</v>
      </c>
      <c r="M126" s="407"/>
      <c r="N126" s="399"/>
      <c r="AJ126" s="367"/>
      <c r="AK126" s="335" t="s">
        <v>4961</v>
      </c>
    </row>
    <row r="127" spans="1:37" s="332" customFormat="1" x14ac:dyDescent="0.2">
      <c r="A127" s="396"/>
      <c r="B127" s="371"/>
      <c r="C127" s="1065" t="s">
        <v>4965</v>
      </c>
      <c r="D127" s="1065"/>
      <c r="E127" s="1065"/>
      <c r="F127" s="1065"/>
      <c r="G127" s="1065"/>
      <c r="H127" s="1065"/>
      <c r="I127" s="1065"/>
      <c r="J127" s="1065"/>
      <c r="K127" s="1065"/>
      <c r="L127" s="397">
        <v>4511.71</v>
      </c>
      <c r="M127" s="407"/>
      <c r="N127" s="399"/>
      <c r="AJ127" s="367"/>
      <c r="AK127" s="335" t="s">
        <v>4965</v>
      </c>
    </row>
    <row r="128" spans="1:37" s="332" customFormat="1" x14ac:dyDescent="0.2">
      <c r="A128" s="396"/>
      <c r="B128" s="371"/>
      <c r="C128" s="1065" t="s">
        <v>4966</v>
      </c>
      <c r="D128" s="1065"/>
      <c r="E128" s="1065"/>
      <c r="F128" s="1065"/>
      <c r="G128" s="1065"/>
      <c r="H128" s="1065"/>
      <c r="I128" s="1065"/>
      <c r="J128" s="1065"/>
      <c r="K128" s="1065"/>
      <c r="L128" s="397">
        <v>2915.73</v>
      </c>
      <c r="M128" s="407"/>
      <c r="N128" s="399"/>
      <c r="AJ128" s="367"/>
      <c r="AK128" s="335" t="s">
        <v>4966</v>
      </c>
    </row>
    <row r="129" spans="1:38" x14ac:dyDescent="0.2">
      <c r="A129" s="396"/>
      <c r="B129" s="371" t="s">
        <v>423</v>
      </c>
      <c r="C129" s="1065" t="s">
        <v>4962</v>
      </c>
      <c r="D129" s="1065"/>
      <c r="E129" s="1065"/>
      <c r="F129" s="1065"/>
      <c r="G129" s="1065"/>
      <c r="H129" s="1065"/>
      <c r="I129" s="1065"/>
      <c r="J129" s="1065"/>
      <c r="K129" s="1065"/>
      <c r="L129" s="397">
        <v>389.01</v>
      </c>
      <c r="M129" s="407" t="s">
        <v>567</v>
      </c>
      <c r="N129" s="399">
        <v>3649</v>
      </c>
      <c r="O129" s="332"/>
      <c r="P129" s="332"/>
      <c r="Q129" s="332"/>
      <c r="R129" s="332"/>
      <c r="S129" s="332"/>
      <c r="T129" s="332"/>
      <c r="U129" s="332"/>
      <c r="V129" s="332"/>
      <c r="W129" s="332"/>
      <c r="X129" s="332"/>
      <c r="Y129" s="332"/>
      <c r="Z129" s="332"/>
      <c r="AA129" s="332"/>
      <c r="AB129" s="332"/>
      <c r="AC129" s="332"/>
      <c r="AD129" s="332"/>
      <c r="AE129" s="332"/>
      <c r="AF129" s="332"/>
      <c r="AG129" s="332"/>
      <c r="AH129" s="332"/>
      <c r="AI129" s="332"/>
      <c r="AJ129" s="367"/>
      <c r="AK129" s="335" t="s">
        <v>4962</v>
      </c>
      <c r="AL129" s="332"/>
    </row>
    <row r="130" spans="1:38" x14ac:dyDescent="0.2">
      <c r="A130" s="396"/>
      <c r="B130" s="371"/>
      <c r="C130" s="1065" t="s">
        <v>524</v>
      </c>
      <c r="D130" s="1065"/>
      <c r="E130" s="1065"/>
      <c r="F130" s="1065"/>
      <c r="G130" s="1065"/>
      <c r="H130" s="1065"/>
      <c r="I130" s="1065"/>
      <c r="J130" s="1065"/>
      <c r="K130" s="1065"/>
      <c r="L130" s="397">
        <v>3069.19</v>
      </c>
      <c r="M130" s="407"/>
      <c r="N130" s="399"/>
      <c r="O130" s="332"/>
      <c r="P130" s="332"/>
      <c r="Q130" s="332"/>
      <c r="R130" s="332"/>
      <c r="S130" s="332"/>
      <c r="T130" s="332"/>
      <c r="U130" s="332"/>
      <c r="V130" s="332"/>
      <c r="W130" s="332"/>
      <c r="X130" s="332"/>
      <c r="Y130" s="332"/>
      <c r="Z130" s="332"/>
      <c r="AA130" s="332"/>
      <c r="AB130" s="332"/>
      <c r="AC130" s="332"/>
      <c r="AD130" s="332"/>
      <c r="AE130" s="332"/>
      <c r="AF130" s="332"/>
      <c r="AG130" s="332"/>
      <c r="AH130" s="332"/>
      <c r="AI130" s="332"/>
      <c r="AJ130" s="367"/>
      <c r="AK130" s="335" t="s">
        <v>524</v>
      </c>
      <c r="AL130" s="332"/>
    </row>
    <row r="131" spans="1:38" x14ac:dyDescent="0.2">
      <c r="A131" s="396"/>
      <c r="B131" s="371"/>
      <c r="C131" s="1065" t="s">
        <v>525</v>
      </c>
      <c r="D131" s="1065"/>
      <c r="E131" s="1065"/>
      <c r="F131" s="1065"/>
      <c r="G131" s="1065"/>
      <c r="H131" s="1065"/>
      <c r="I131" s="1065"/>
      <c r="J131" s="1065"/>
      <c r="K131" s="1065"/>
      <c r="L131" s="397">
        <v>4511.71</v>
      </c>
      <c r="M131" s="407"/>
      <c r="N131" s="399"/>
      <c r="O131" s="332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  <c r="AA131" s="332"/>
      <c r="AB131" s="332"/>
      <c r="AC131" s="332"/>
      <c r="AD131" s="332"/>
      <c r="AE131" s="332"/>
      <c r="AF131" s="332"/>
      <c r="AG131" s="332"/>
      <c r="AH131" s="332"/>
      <c r="AI131" s="332"/>
      <c r="AJ131" s="367"/>
      <c r="AK131" s="335" t="s">
        <v>525</v>
      </c>
      <c r="AL131" s="332"/>
    </row>
    <row r="132" spans="1:38" x14ac:dyDescent="0.2">
      <c r="A132" s="396"/>
      <c r="B132" s="371"/>
      <c r="C132" s="1065" t="s">
        <v>526</v>
      </c>
      <c r="D132" s="1065"/>
      <c r="E132" s="1065"/>
      <c r="F132" s="1065"/>
      <c r="G132" s="1065"/>
      <c r="H132" s="1065"/>
      <c r="I132" s="1065"/>
      <c r="J132" s="1065"/>
      <c r="K132" s="1065"/>
      <c r="L132" s="397">
        <v>2915.73</v>
      </c>
      <c r="M132" s="407"/>
      <c r="N132" s="399"/>
      <c r="O132" s="332"/>
      <c r="P132" s="332"/>
      <c r="Q132" s="332"/>
      <c r="R132" s="332"/>
      <c r="S132" s="332"/>
      <c r="T132" s="332"/>
      <c r="U132" s="332"/>
      <c r="V132" s="332"/>
      <c r="W132" s="332"/>
      <c r="X132" s="332"/>
      <c r="Y132" s="332"/>
      <c r="Z132" s="332"/>
      <c r="AA132" s="332"/>
      <c r="AB132" s="332"/>
      <c r="AC132" s="332"/>
      <c r="AD132" s="332"/>
      <c r="AE132" s="332"/>
      <c r="AF132" s="332"/>
      <c r="AG132" s="332"/>
      <c r="AH132" s="332"/>
      <c r="AI132" s="332"/>
      <c r="AJ132" s="367"/>
      <c r="AK132" s="335" t="s">
        <v>526</v>
      </c>
      <c r="AL132" s="332"/>
    </row>
    <row r="133" spans="1:38" x14ac:dyDescent="0.2">
      <c r="A133" s="396"/>
      <c r="B133" s="390"/>
      <c r="C133" s="1067" t="s">
        <v>637</v>
      </c>
      <c r="D133" s="1067"/>
      <c r="E133" s="1067"/>
      <c r="F133" s="1067"/>
      <c r="G133" s="1067"/>
      <c r="H133" s="1067"/>
      <c r="I133" s="1067"/>
      <c r="J133" s="1067"/>
      <c r="K133" s="1067"/>
      <c r="L133" s="400">
        <v>317868.40999999997</v>
      </c>
      <c r="M133" s="408"/>
      <c r="N133" s="409">
        <v>2981606</v>
      </c>
      <c r="O133" s="332"/>
      <c r="P133" s="332"/>
      <c r="Q133" s="332"/>
      <c r="R133" s="332"/>
      <c r="S133" s="332"/>
      <c r="T133" s="332"/>
      <c r="U133" s="332"/>
      <c r="V133" s="332"/>
      <c r="W133" s="332"/>
      <c r="X133" s="332"/>
      <c r="Y133" s="332"/>
      <c r="Z133" s="332"/>
      <c r="AA133" s="332"/>
      <c r="AB133" s="332"/>
      <c r="AC133" s="332"/>
      <c r="AD133" s="332"/>
      <c r="AE133" s="332"/>
      <c r="AF133" s="332"/>
      <c r="AG133" s="332"/>
      <c r="AH133" s="332"/>
      <c r="AI133" s="332"/>
      <c r="AJ133" s="367"/>
      <c r="AK133" s="332"/>
      <c r="AL133" s="367" t="s">
        <v>637</v>
      </c>
    </row>
    <row r="134" spans="1:38" x14ac:dyDescent="0.2">
      <c r="A134" s="396"/>
      <c r="B134" s="371"/>
      <c r="C134" s="1065" t="s">
        <v>513</v>
      </c>
      <c r="D134" s="1065"/>
      <c r="E134" s="1065"/>
      <c r="F134" s="1065"/>
      <c r="G134" s="1065"/>
      <c r="H134" s="1065"/>
      <c r="I134" s="1065"/>
      <c r="J134" s="1065"/>
      <c r="K134" s="1065"/>
      <c r="L134" s="397"/>
      <c r="M134" s="407"/>
      <c r="N134" s="399"/>
      <c r="O134" s="332"/>
      <c r="P134" s="332"/>
      <c r="Q134" s="332"/>
      <c r="R134" s="332"/>
      <c r="S134" s="332"/>
      <c r="T134" s="332"/>
      <c r="U134" s="332"/>
      <c r="V134" s="332"/>
      <c r="W134" s="332"/>
      <c r="X134" s="332"/>
      <c r="Y134" s="332"/>
      <c r="Z134" s="332"/>
      <c r="AA134" s="332"/>
      <c r="AB134" s="332"/>
      <c r="AC134" s="332"/>
      <c r="AD134" s="332"/>
      <c r="AE134" s="332"/>
      <c r="AF134" s="332"/>
      <c r="AG134" s="332"/>
      <c r="AH134" s="332"/>
      <c r="AI134" s="332"/>
      <c r="AJ134" s="367"/>
      <c r="AK134" s="335" t="s">
        <v>513</v>
      </c>
      <c r="AL134" s="367"/>
    </row>
    <row r="135" spans="1:38" x14ac:dyDescent="0.2">
      <c r="A135" s="396"/>
      <c r="B135" s="371"/>
      <c r="C135" s="1065" t="s">
        <v>615</v>
      </c>
      <c r="D135" s="1065"/>
      <c r="E135" s="1065"/>
      <c r="F135" s="1065"/>
      <c r="G135" s="1065"/>
      <c r="H135" s="1065"/>
      <c r="I135" s="1065"/>
      <c r="J135" s="1065"/>
      <c r="K135" s="1065"/>
      <c r="L135" s="397"/>
      <c r="M135" s="407"/>
      <c r="N135" s="399">
        <v>2812257</v>
      </c>
      <c r="O135" s="332"/>
      <c r="P135" s="332"/>
      <c r="Q135" s="332"/>
      <c r="R135" s="332"/>
      <c r="S135" s="332"/>
      <c r="T135" s="332"/>
      <c r="U135" s="332"/>
      <c r="V135" s="332"/>
      <c r="W135" s="332"/>
      <c r="X135" s="332"/>
      <c r="Y135" s="332"/>
      <c r="Z135" s="332"/>
      <c r="AA135" s="332"/>
      <c r="AB135" s="332"/>
      <c r="AC135" s="332"/>
      <c r="AD135" s="332"/>
      <c r="AE135" s="332"/>
      <c r="AF135" s="332"/>
      <c r="AG135" s="332"/>
      <c r="AH135" s="332"/>
      <c r="AI135" s="332"/>
      <c r="AJ135" s="367"/>
      <c r="AK135" s="335" t="s">
        <v>615</v>
      </c>
      <c r="AL135" s="367"/>
    </row>
    <row r="136" spans="1:38" ht="1.5" customHeight="1" x14ac:dyDescent="0.2">
      <c r="B136" s="390"/>
      <c r="C136" s="380"/>
      <c r="D136" s="380"/>
      <c r="E136" s="380"/>
      <c r="F136" s="380"/>
      <c r="G136" s="380"/>
      <c r="H136" s="380"/>
      <c r="I136" s="380"/>
      <c r="J136" s="380"/>
      <c r="K136" s="380"/>
      <c r="L136" s="400"/>
      <c r="M136" s="401"/>
      <c r="N136" s="410"/>
      <c r="O136" s="332"/>
      <c r="P136" s="332"/>
      <c r="Q136" s="332"/>
      <c r="R136" s="332"/>
      <c r="S136" s="332"/>
      <c r="T136" s="332"/>
      <c r="U136" s="332"/>
      <c r="V136" s="332"/>
      <c r="W136" s="332"/>
      <c r="X136" s="332"/>
      <c r="Y136" s="332"/>
      <c r="Z136" s="332"/>
      <c r="AA136" s="332"/>
      <c r="AB136" s="332"/>
      <c r="AC136" s="332"/>
      <c r="AD136" s="332"/>
      <c r="AE136" s="332"/>
      <c r="AF136" s="332"/>
      <c r="AG136" s="332"/>
      <c r="AH136" s="332"/>
      <c r="AI136" s="332"/>
      <c r="AJ136" s="332"/>
      <c r="AK136" s="332"/>
      <c r="AL136" s="332"/>
    </row>
    <row r="137" spans="1:38" ht="53.25" customHeight="1" x14ac:dyDescent="0.2">
      <c r="A137" s="411"/>
      <c r="B137" s="411"/>
      <c r="C137" s="411"/>
      <c r="D137" s="411"/>
      <c r="E137" s="411"/>
      <c r="F137" s="411"/>
      <c r="G137" s="411"/>
      <c r="H137" s="411"/>
      <c r="I137" s="411"/>
      <c r="J137" s="411"/>
      <c r="K137" s="411"/>
      <c r="L137" s="411"/>
      <c r="M137" s="411"/>
      <c r="N137" s="411"/>
      <c r="O137" s="332"/>
      <c r="P137" s="332"/>
      <c r="Q137" s="332"/>
      <c r="R137" s="332"/>
      <c r="S137" s="332"/>
      <c r="T137" s="332"/>
      <c r="U137" s="332"/>
      <c r="V137" s="332"/>
      <c r="W137" s="332"/>
      <c r="X137" s="332"/>
      <c r="Y137" s="332"/>
      <c r="Z137" s="332"/>
      <c r="AA137" s="332"/>
      <c r="AB137" s="332"/>
      <c r="AC137" s="332"/>
      <c r="AD137" s="332"/>
      <c r="AE137" s="332"/>
      <c r="AF137" s="332"/>
      <c r="AG137" s="332"/>
      <c r="AH137" s="332"/>
      <c r="AI137" s="332"/>
      <c r="AJ137" s="332"/>
      <c r="AK137" s="332"/>
      <c r="AL137" s="332"/>
    </row>
    <row r="138" spans="1:38" x14ac:dyDescent="0.2">
      <c r="B138" s="412" t="s">
        <v>376</v>
      </c>
      <c r="C138" s="1066" t="s">
        <v>2744</v>
      </c>
      <c r="D138" s="1066"/>
      <c r="E138" s="1066"/>
      <c r="F138" s="1066"/>
      <c r="G138" s="1066"/>
      <c r="H138" s="1066"/>
      <c r="I138" s="1066"/>
      <c r="J138" s="1066"/>
      <c r="K138" s="1066"/>
      <c r="L138" s="1066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2"/>
      <c r="AH138" s="332"/>
      <c r="AI138" s="332"/>
      <c r="AJ138" s="332"/>
      <c r="AK138" s="332"/>
      <c r="AL138" s="332"/>
    </row>
    <row r="139" spans="1:38" ht="13.5" customHeight="1" x14ac:dyDescent="0.2">
      <c r="B139" s="333"/>
      <c r="C139" s="1064" t="s">
        <v>92</v>
      </c>
      <c r="D139" s="1064"/>
      <c r="E139" s="1064"/>
      <c r="F139" s="1064"/>
      <c r="G139" s="1064"/>
      <c r="H139" s="1064"/>
      <c r="I139" s="1064"/>
      <c r="J139" s="1064"/>
      <c r="K139" s="1064"/>
      <c r="L139" s="1064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</row>
    <row r="140" spans="1:38" ht="12.75" customHeight="1" x14ac:dyDescent="0.2">
      <c r="B140" s="412" t="s">
        <v>377</v>
      </c>
      <c r="C140" s="1066" t="s">
        <v>2745</v>
      </c>
      <c r="D140" s="1066"/>
      <c r="E140" s="1066"/>
      <c r="F140" s="1066"/>
      <c r="G140" s="1066"/>
      <c r="H140" s="1066"/>
      <c r="I140" s="1066"/>
      <c r="J140" s="1066"/>
      <c r="K140" s="1066"/>
      <c r="L140" s="1066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</row>
    <row r="141" spans="1:38" ht="13.5" customHeight="1" x14ac:dyDescent="0.2">
      <c r="C141" s="1064" t="s">
        <v>92</v>
      </c>
      <c r="D141" s="1064"/>
      <c r="E141" s="1064"/>
      <c r="F141" s="1064"/>
      <c r="G141" s="1064"/>
      <c r="H141" s="1064"/>
      <c r="I141" s="1064"/>
      <c r="J141" s="1064"/>
      <c r="K141" s="1064"/>
      <c r="L141" s="1064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2"/>
      <c r="AH141" s="332"/>
      <c r="AI141" s="332"/>
      <c r="AJ141" s="332"/>
      <c r="AK141" s="332"/>
      <c r="AL141" s="332"/>
    </row>
    <row r="143" spans="1:38" x14ac:dyDescent="0.2">
      <c r="B143" s="413"/>
      <c r="D143" s="413"/>
      <c r="F143" s="413"/>
      <c r="O143" s="332"/>
      <c r="P143" s="332"/>
      <c r="Q143" s="332"/>
      <c r="R143" s="332"/>
      <c r="S143" s="332"/>
      <c r="T143" s="332"/>
      <c r="U143" s="332"/>
      <c r="V143" s="332"/>
      <c r="W143" s="332"/>
      <c r="X143" s="332"/>
      <c r="Y143" s="332"/>
      <c r="Z143" s="332"/>
      <c r="AA143" s="332"/>
      <c r="AB143" s="332"/>
      <c r="AC143" s="332"/>
      <c r="AD143" s="332"/>
      <c r="AE143" s="332"/>
      <c r="AF143" s="332"/>
      <c r="AG143" s="332"/>
      <c r="AH143" s="332"/>
      <c r="AI143" s="332"/>
      <c r="AJ143" s="332"/>
      <c r="AK143" s="332"/>
      <c r="AL143" s="332"/>
    </row>
    <row r="160" spans="15:38" x14ac:dyDescent="0.2"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</row>
    <row r="161" spans="15:38" x14ac:dyDescent="0.2"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L161" s="332"/>
    </row>
    <row r="164" spans="15:38" x14ac:dyDescent="0.2"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2"/>
      <c r="AH164" s="332"/>
      <c r="AI164" s="332"/>
      <c r="AJ164" s="332"/>
      <c r="AK164" s="332"/>
      <c r="AL164" s="332"/>
    </row>
  </sheetData>
  <mergeCells count="118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4:E54"/>
    <mergeCell ref="C55:E55"/>
    <mergeCell ref="C57:N57"/>
    <mergeCell ref="C58:N58"/>
    <mergeCell ref="C59:E59"/>
    <mergeCell ref="C47:E47"/>
    <mergeCell ref="C48:E48"/>
    <mergeCell ref="C49:E49"/>
    <mergeCell ref="C50:E50"/>
    <mergeCell ref="C51:E51"/>
    <mergeCell ref="C52:E52"/>
    <mergeCell ref="C69:N69"/>
    <mergeCell ref="C70:N70"/>
    <mergeCell ref="C72:K72"/>
    <mergeCell ref="C73:K73"/>
    <mergeCell ref="C74:K74"/>
    <mergeCell ref="C75:K75"/>
    <mergeCell ref="C61:N61"/>
    <mergeCell ref="C62:N62"/>
    <mergeCell ref="C63:E63"/>
    <mergeCell ref="C65:N65"/>
    <mergeCell ref="C66:N66"/>
    <mergeCell ref="C67:E67"/>
    <mergeCell ref="C82:K82"/>
    <mergeCell ref="C83:K83"/>
    <mergeCell ref="C84:K84"/>
    <mergeCell ref="C85:K85"/>
    <mergeCell ref="C86:K86"/>
    <mergeCell ref="C87:K87"/>
    <mergeCell ref="C76:K76"/>
    <mergeCell ref="C77:K77"/>
    <mergeCell ref="C78:K78"/>
    <mergeCell ref="C79:K79"/>
    <mergeCell ref="C80:K80"/>
    <mergeCell ref="C81:K81"/>
    <mergeCell ref="C94:E94"/>
    <mergeCell ref="C96:E96"/>
    <mergeCell ref="C98:N98"/>
    <mergeCell ref="A99:N99"/>
    <mergeCell ref="C100:E100"/>
    <mergeCell ref="C102:K102"/>
    <mergeCell ref="C88:K88"/>
    <mergeCell ref="C89:K89"/>
    <mergeCell ref="C90:K90"/>
    <mergeCell ref="C91:K91"/>
    <mergeCell ref="A92:N92"/>
    <mergeCell ref="A93:N93"/>
    <mergeCell ref="C109:K109"/>
    <mergeCell ref="C110:K110"/>
    <mergeCell ref="C111:K111"/>
    <mergeCell ref="C112:K112"/>
    <mergeCell ref="C114:K114"/>
    <mergeCell ref="C115:K115"/>
    <mergeCell ref="C103:K103"/>
    <mergeCell ref="C104:K104"/>
    <mergeCell ref="C105:K105"/>
    <mergeCell ref="C106:K106"/>
    <mergeCell ref="C107:K107"/>
    <mergeCell ref="C108:K108"/>
    <mergeCell ref="C122:K122"/>
    <mergeCell ref="C123:K123"/>
    <mergeCell ref="C124:K124"/>
    <mergeCell ref="C125:K125"/>
    <mergeCell ref="C126:K126"/>
    <mergeCell ref="C127:K127"/>
    <mergeCell ref="C116:K116"/>
    <mergeCell ref="C117:K117"/>
    <mergeCell ref="C118:K118"/>
    <mergeCell ref="C119:K119"/>
    <mergeCell ref="C120:K120"/>
    <mergeCell ref="C121:K121"/>
    <mergeCell ref="C134:K134"/>
    <mergeCell ref="C135:K135"/>
    <mergeCell ref="C138:L138"/>
    <mergeCell ref="C139:L139"/>
    <mergeCell ref="C140:L140"/>
    <mergeCell ref="C141:L141"/>
    <mergeCell ref="C128:K128"/>
    <mergeCell ref="C129:K129"/>
    <mergeCell ref="C130:K130"/>
    <mergeCell ref="C131:K131"/>
    <mergeCell ref="C132:K132"/>
    <mergeCell ref="C133:K133"/>
  </mergeCells>
  <printOptions horizontalCentered="1"/>
  <pageMargins left="0.39370078740157483" right="0.23622047244094491" top="0.55118110236220474" bottom="0.51181102362204722" header="0.31496062992125984" footer="0.31496062992125984"/>
  <pageSetup paperSize="9" firstPageNumber="191" orientation="landscape" useFirstPageNumber="1" r:id="rId1"/>
  <headerFooter>
    <oddFooter>&amp;R&amp;8&amp;P</oddFooter>
  </headerFooter>
  <rowBreaks count="1" manualBreakCount="1">
    <brk id="34" max="16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114"/>
  <sheetViews>
    <sheetView showGridLines="0" view="pageBreakPreview" topLeftCell="D16" zoomScaleNormal="100" zoomScaleSheetLayoutView="100" workbookViewId="0">
      <selection activeCell="H94" sqref="H94"/>
    </sheetView>
  </sheetViews>
  <sheetFormatPr defaultRowHeight="12.75" outlineLevelRow="1" x14ac:dyDescent="0.2"/>
  <cols>
    <col min="1" max="1" width="6.42578125" style="54" customWidth="1"/>
    <col min="2" max="2" width="13.42578125" style="54" customWidth="1"/>
    <col min="3" max="3" width="32.7109375" style="54" customWidth="1"/>
    <col min="4" max="4" width="13.140625" style="54" customWidth="1"/>
    <col min="5" max="5" width="11.85546875" style="54" customWidth="1"/>
    <col min="6" max="6" width="11.42578125" style="54" customWidth="1"/>
    <col min="7" max="7" width="10.85546875" style="54" customWidth="1"/>
    <col min="8" max="9" width="10.140625" style="54" customWidth="1"/>
    <col min="10" max="10" width="11.7109375" style="54" customWidth="1"/>
    <col min="11" max="11" width="12.85546875" style="54" customWidth="1"/>
    <col min="12" max="12" width="12.28515625" style="54" customWidth="1"/>
    <col min="13" max="13" width="25" style="54" customWidth="1"/>
    <col min="14" max="14" width="16" style="54" customWidth="1"/>
    <col min="15" max="15" width="23" style="54" customWidth="1"/>
    <col min="16" max="16" width="31" style="54" customWidth="1"/>
    <col min="17" max="17" width="15.140625" style="54" customWidth="1"/>
    <col min="18" max="18" width="11.140625" style="54" bestFit="1" customWidth="1"/>
    <col min="19" max="19" width="10.140625" style="54" bestFit="1" customWidth="1"/>
    <col min="20" max="16384" width="9.140625" style="54"/>
  </cols>
  <sheetData>
    <row r="1" spans="1:17" customFormat="1" ht="15" x14ac:dyDescent="0.25">
      <c r="A1" s="968" t="s">
        <v>6649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</row>
    <row r="2" spans="1:17" customFormat="1" ht="15" x14ac:dyDescent="0.25">
      <c r="A2" s="647"/>
      <c r="B2" s="648"/>
      <c r="C2" s="649"/>
    </row>
    <row r="3" spans="1:17" customFormat="1" ht="15" x14ac:dyDescent="0.25">
      <c r="A3" s="650" t="s">
        <v>6650</v>
      </c>
      <c r="B3" s="648"/>
      <c r="C3" s="651" t="str">
        <f>'ССРСС-ТЦ изм.1'!D13</f>
        <v>Всесезонный туристско-рекреационный комплекс "Мамисон", Республика Северная Осетия-Алания. Инженерная инфраструктура поселка Калак. Этап 1. Гараж ратраков</v>
      </c>
    </row>
    <row r="4" spans="1:17" customFormat="1" ht="15" x14ac:dyDescent="0.25">
      <c r="A4" s="650" t="s">
        <v>6651</v>
      </c>
      <c r="B4" s="648"/>
      <c r="C4" s="767" t="s">
        <v>8841</v>
      </c>
    </row>
    <row r="5" spans="1:17" customFormat="1" ht="15" x14ac:dyDescent="0.25">
      <c r="A5" s="649" t="s">
        <v>6652</v>
      </c>
      <c r="B5" s="648"/>
      <c r="C5" s="649"/>
    </row>
    <row r="6" spans="1:17" customFormat="1" ht="15" x14ac:dyDescent="0.25">
      <c r="A6" s="652" t="s">
        <v>6653</v>
      </c>
      <c r="B6" s="653"/>
      <c r="C6" s="652"/>
      <c r="D6" s="654"/>
      <c r="E6" s="654"/>
      <c r="F6" s="658"/>
      <c r="G6" s="658"/>
      <c r="H6" s="658"/>
      <c r="I6" s="658"/>
      <c r="J6" s="654"/>
      <c r="K6" s="654"/>
      <c r="L6" s="654"/>
    </row>
    <row r="7" spans="1:17" customFormat="1" ht="15" x14ac:dyDescent="0.25">
      <c r="A7" s="652" t="s">
        <v>6654</v>
      </c>
      <c r="B7" s="653"/>
      <c r="C7" s="652"/>
      <c r="D7" s="655"/>
      <c r="E7" s="655"/>
      <c r="F7" s="655"/>
      <c r="G7" s="655"/>
      <c r="H7" s="655"/>
      <c r="I7" s="655"/>
      <c r="J7" s="655"/>
      <c r="K7" s="655"/>
      <c r="L7" s="655"/>
    </row>
    <row r="8" spans="1:17" customFormat="1" ht="15" x14ac:dyDescent="0.25">
      <c r="A8" s="652" t="s">
        <v>6655</v>
      </c>
      <c r="B8" s="653"/>
      <c r="C8" s="652"/>
      <c r="D8" s="655"/>
      <c r="E8" s="655"/>
      <c r="F8" s="655"/>
      <c r="G8" s="655"/>
      <c r="H8" s="655"/>
      <c r="I8" s="655"/>
      <c r="J8" s="655"/>
      <c r="K8" s="655"/>
      <c r="L8" s="655"/>
    </row>
    <row r="9" spans="1:17" customFormat="1" ht="16.5" customHeight="1" x14ac:dyDescent="0.25">
      <c r="A9" s="656"/>
      <c r="B9" s="656"/>
      <c r="C9" s="656"/>
      <c r="D9" s="657"/>
      <c r="E9" s="657"/>
      <c r="F9" s="657"/>
      <c r="G9" s="657"/>
      <c r="H9" s="657"/>
      <c r="I9" s="657"/>
      <c r="J9" s="657"/>
      <c r="K9" s="657"/>
      <c r="L9" s="657"/>
    </row>
    <row r="10" spans="1:17" x14ac:dyDescent="0.2">
      <c r="A10" s="26"/>
      <c r="B10" s="25"/>
      <c r="C10" s="24"/>
      <c r="D10" s="23"/>
      <c r="E10" s="23"/>
      <c r="F10" s="23"/>
      <c r="G10" s="23"/>
      <c r="H10" s="23"/>
      <c r="I10" s="23"/>
      <c r="J10" s="23"/>
      <c r="K10" s="23"/>
      <c r="L10" s="23"/>
    </row>
    <row r="11" spans="1:17" ht="18" customHeight="1" x14ac:dyDescent="0.2">
      <c r="A11" s="977" t="s">
        <v>121</v>
      </c>
      <c r="B11" s="978" t="s">
        <v>8</v>
      </c>
      <c r="C11" s="977" t="s">
        <v>9</v>
      </c>
      <c r="D11" s="979" t="s">
        <v>6638</v>
      </c>
      <c r="E11" s="980"/>
      <c r="F11" s="980"/>
      <c r="G11" s="980"/>
      <c r="H11" s="981"/>
      <c r="I11" s="981"/>
      <c r="J11" s="981"/>
      <c r="K11" s="982"/>
      <c r="L11" s="967" t="s">
        <v>6656</v>
      </c>
      <c r="M11" s="967" t="s">
        <v>6644</v>
      </c>
      <c r="N11" s="967" t="s">
        <v>6645</v>
      </c>
      <c r="O11" s="967" t="s">
        <v>6646</v>
      </c>
      <c r="P11" s="967" t="s">
        <v>6647</v>
      </c>
      <c r="Q11" s="967" t="s">
        <v>6648</v>
      </c>
    </row>
    <row r="12" spans="1:17" ht="67.5" customHeight="1" x14ac:dyDescent="0.2">
      <c r="A12" s="977"/>
      <c r="B12" s="978"/>
      <c r="C12" s="977"/>
      <c r="D12" s="977" t="s">
        <v>119</v>
      </c>
      <c r="E12" s="977" t="s">
        <v>10</v>
      </c>
      <c r="F12" s="977" t="s">
        <v>11</v>
      </c>
      <c r="G12" s="977" t="s">
        <v>12</v>
      </c>
      <c r="H12" s="969" t="s">
        <v>6639</v>
      </c>
      <c r="I12" s="969" t="s">
        <v>6640</v>
      </c>
      <c r="J12" s="969" t="s">
        <v>6641</v>
      </c>
      <c r="K12" s="983" t="s">
        <v>13</v>
      </c>
      <c r="L12" s="967"/>
      <c r="M12" s="967"/>
      <c r="N12" s="967"/>
      <c r="O12" s="967"/>
      <c r="P12" s="967"/>
      <c r="Q12" s="967"/>
    </row>
    <row r="13" spans="1:17" ht="20.25" customHeight="1" x14ac:dyDescent="0.2">
      <c r="A13" s="977"/>
      <c r="B13" s="978"/>
      <c r="C13" s="977"/>
      <c r="D13" s="977"/>
      <c r="E13" s="977"/>
      <c r="F13" s="977"/>
      <c r="G13" s="977"/>
      <c r="H13" s="970"/>
      <c r="I13" s="970"/>
      <c r="J13" s="970"/>
      <c r="K13" s="970"/>
      <c r="L13" s="967"/>
      <c r="M13" s="967"/>
      <c r="N13" s="967"/>
      <c r="O13" s="967"/>
      <c r="P13" s="697">
        <v>0.5</v>
      </c>
      <c r="Q13" s="967"/>
    </row>
    <row r="14" spans="1:17" x14ac:dyDescent="0.2">
      <c r="A14" s="50">
        <v>1</v>
      </c>
      <c r="B14" s="50">
        <v>2</v>
      </c>
      <c r="C14" s="50">
        <v>3</v>
      </c>
      <c r="D14" s="50">
        <v>4</v>
      </c>
      <c r="E14" s="50">
        <v>5</v>
      </c>
      <c r="F14" s="50">
        <v>6</v>
      </c>
      <c r="G14" s="50">
        <v>7</v>
      </c>
      <c r="H14" s="644"/>
      <c r="I14" s="644"/>
      <c r="J14" s="644"/>
      <c r="K14" s="50">
        <v>8</v>
      </c>
      <c r="L14" s="664"/>
      <c r="M14" s="665"/>
      <c r="N14" s="665"/>
      <c r="O14" s="665"/>
      <c r="P14" s="665"/>
      <c r="Q14" s="665"/>
    </row>
    <row r="15" spans="1:17" s="678" customFormat="1" x14ac:dyDescent="0.2">
      <c r="A15" s="676">
        <v>1</v>
      </c>
      <c r="B15" s="676"/>
      <c r="C15" s="677" t="s">
        <v>6642</v>
      </c>
      <c r="D15" s="683">
        <f t="shared" ref="D15:K15" si="0">SUM(D16:D17)</f>
        <v>0</v>
      </c>
      <c r="E15" s="683">
        <f t="shared" si="0"/>
        <v>0</v>
      </c>
      <c r="F15" s="683">
        <f t="shared" si="0"/>
        <v>0</v>
      </c>
      <c r="G15" s="683">
        <f t="shared" si="0"/>
        <v>10066869.6</v>
      </c>
      <c r="H15" s="683">
        <f t="shared" si="0"/>
        <v>0</v>
      </c>
      <c r="I15" s="683">
        <f t="shared" si="0"/>
        <v>0</v>
      </c>
      <c r="J15" s="683">
        <f t="shared" si="0"/>
        <v>0</v>
      </c>
      <c r="K15" s="683">
        <f t="shared" si="0"/>
        <v>10066869.6</v>
      </c>
      <c r="L15" s="671"/>
      <c r="M15" s="683">
        <f>SUM(M16:M17)</f>
        <v>10369882.380000001</v>
      </c>
      <c r="N15" s="698"/>
      <c r="O15" s="683">
        <f>SUM(O16:O17)</f>
        <v>10548244.35</v>
      </c>
      <c r="P15" s="683">
        <f>SUM(P16:P17)</f>
        <v>10459063.369999999</v>
      </c>
      <c r="Q15" s="683">
        <f>SUM(Q16:Q17)</f>
        <v>0</v>
      </c>
    </row>
    <row r="16" spans="1:17" ht="15" x14ac:dyDescent="0.25">
      <c r="A16" s="666" t="s">
        <v>6659</v>
      </c>
      <c r="B16" s="52" t="s">
        <v>74</v>
      </c>
      <c r="C16" s="52" t="s">
        <v>77</v>
      </c>
      <c r="D16" s="680"/>
      <c r="E16" s="680"/>
      <c r="F16" s="680"/>
      <c r="G16" s="680">
        <f>РД!J488*1000</f>
        <v>9869480</v>
      </c>
      <c r="H16" s="681"/>
      <c r="I16" s="681"/>
      <c r="J16" s="681"/>
      <c r="K16" s="680">
        <f>SUM(D16:J16)</f>
        <v>9869480</v>
      </c>
      <c r="L16" s="884">
        <f>$F$77</f>
        <v>1.0301</v>
      </c>
      <c r="M16" s="693">
        <f>K16*L16</f>
        <v>10166551.35</v>
      </c>
      <c r="N16" s="878">
        <f>$F$95</f>
        <v>1.0172000000000001</v>
      </c>
      <c r="O16" s="693">
        <f>M16*N16</f>
        <v>10341416.029999999</v>
      </c>
      <c r="P16" s="693">
        <f>M16+(O16-M16)*(100%-$P$13)</f>
        <v>10253983.689999999</v>
      </c>
      <c r="Q16" s="693">
        <f>F16*L16*N16*P16/O16</f>
        <v>0</v>
      </c>
    </row>
    <row r="17" spans="1:18" customFormat="1" ht="39.75" customHeight="1" x14ac:dyDescent="0.25">
      <c r="A17" s="645" t="s">
        <v>6643</v>
      </c>
      <c r="B17" s="52" t="s">
        <v>84</v>
      </c>
      <c r="C17" s="646" t="s">
        <v>85</v>
      </c>
      <c r="D17" s="682"/>
      <c r="E17" s="682"/>
      <c r="F17" s="682"/>
      <c r="G17" s="682">
        <f>G16*2%</f>
        <v>197389.6</v>
      </c>
      <c r="H17" s="682"/>
      <c r="I17" s="682"/>
      <c r="J17" s="682"/>
      <c r="K17" s="682">
        <f>SUM(D17:J17)</f>
        <v>197389.6</v>
      </c>
      <c r="L17" s="884">
        <f>$F$77</f>
        <v>1.0301</v>
      </c>
      <c r="M17" s="693">
        <f>K17*L17</f>
        <v>203331.03</v>
      </c>
      <c r="N17" s="878">
        <f>$F$95</f>
        <v>1.0172000000000001</v>
      </c>
      <c r="O17" s="693">
        <f>M17*N17</f>
        <v>206828.32</v>
      </c>
      <c r="P17" s="693">
        <f>M17+(O17-M17)*(100%-$P$13)</f>
        <v>205079.67999999999</v>
      </c>
      <c r="Q17" s="693">
        <f>F17*L17*N17*P17/O17</f>
        <v>0</v>
      </c>
    </row>
    <row r="18" spans="1:18" s="678" customFormat="1" ht="26.25" customHeight="1" x14ac:dyDescent="0.2">
      <c r="A18" s="679">
        <v>2</v>
      </c>
      <c r="B18" s="677"/>
      <c r="C18" s="677" t="s">
        <v>6658</v>
      </c>
      <c r="D18" s="683">
        <f t="shared" ref="D18:J18" si="1">D19+D20+D41+D44+D45+D48+D49+D50+D51+D52+D53+D54+D55+D56+D60+D61+D62+D65+D66+D67+D68+D69+D70+D71</f>
        <v>92240182.019999996</v>
      </c>
      <c r="E18" s="683">
        <f t="shared" si="1"/>
        <v>6425569.5599999996</v>
      </c>
      <c r="F18" s="683">
        <f t="shared" si="1"/>
        <v>25740488.460000001</v>
      </c>
      <c r="G18" s="683">
        <f t="shared" si="1"/>
        <v>3557871.76</v>
      </c>
      <c r="H18" s="683">
        <f t="shared" si="1"/>
        <v>2446910.66</v>
      </c>
      <c r="I18" s="683">
        <f t="shared" si="1"/>
        <v>-359839.81</v>
      </c>
      <c r="J18" s="683">
        <f t="shared" si="1"/>
        <v>505563.32</v>
      </c>
      <c r="K18" s="683">
        <f t="shared" ref="K18:Q18" si="2">K19+K20+K41+K44+K45+K48+K49+K50+K51+K52+K53+K54+K55+K56+K60+K61+K62+K65+K66+K67+K68+K69+K70+K71</f>
        <v>130556745.97</v>
      </c>
      <c r="L18" s="885"/>
      <c r="M18" s="683">
        <f t="shared" si="2"/>
        <v>134473518.15000001</v>
      </c>
      <c r="N18" s="879"/>
      <c r="O18" s="683">
        <f t="shared" si="2"/>
        <v>141631366</v>
      </c>
      <c r="P18" s="683">
        <f t="shared" si="2"/>
        <v>138052442.19999999</v>
      </c>
      <c r="Q18" s="683">
        <f t="shared" si="2"/>
        <v>27223235.039999999</v>
      </c>
    </row>
    <row r="19" spans="1:18" ht="15" x14ac:dyDescent="0.25">
      <c r="A19" s="666" t="s">
        <v>6660</v>
      </c>
      <c r="B19" s="52" t="s">
        <v>16</v>
      </c>
      <c r="C19" s="52" t="s">
        <v>17</v>
      </c>
      <c r="D19" s="680"/>
      <c r="E19" s="680"/>
      <c r="F19" s="680"/>
      <c r="G19" s="680">
        <f>'СР-2'!M26</f>
        <v>138278.44</v>
      </c>
      <c r="H19" s="681"/>
      <c r="I19" s="681"/>
      <c r="J19" s="681"/>
      <c r="K19" s="680">
        <f t="shared" ref="K19:K63" si="3">SUM(D19:J19)</f>
        <v>138278.44</v>
      </c>
      <c r="L19" s="884">
        <f>$F$77</f>
        <v>1.0301</v>
      </c>
      <c r="M19" s="693">
        <f>K19*L19</f>
        <v>142440.62</v>
      </c>
      <c r="N19" s="880">
        <f>$F$113</f>
        <v>1.0533999999999999</v>
      </c>
      <c r="O19" s="693">
        <f>M19*N19</f>
        <v>150046.95000000001</v>
      </c>
      <c r="P19" s="693">
        <f>M19+(O19-M19)*(100%-$P$13)</f>
        <v>146243.79</v>
      </c>
      <c r="Q19" s="693">
        <f>F19*L19*N19*P19/O19</f>
        <v>0</v>
      </c>
    </row>
    <row r="20" spans="1:18" ht="14.25" x14ac:dyDescent="0.2">
      <c r="A20" s="666" t="s">
        <v>6661</v>
      </c>
      <c r="B20" s="52" t="s">
        <v>20</v>
      </c>
      <c r="C20" s="52" t="s">
        <v>21</v>
      </c>
      <c r="D20" s="680">
        <f>SUM(D21:D40)</f>
        <v>69231499</v>
      </c>
      <c r="E20" s="680">
        <f t="shared" ref="E20:F20" si="4">SUM(E21:E40)</f>
        <v>5533072</v>
      </c>
      <c r="F20" s="680">
        <f t="shared" si="4"/>
        <v>16689131</v>
      </c>
      <c r="G20" s="680"/>
      <c r="H20" s="680">
        <f>SUM(H21:H40)</f>
        <v>1854161.36</v>
      </c>
      <c r="I20" s="680">
        <f>SUM(I21:I40)</f>
        <v>-278124.21999999997</v>
      </c>
      <c r="J20" s="680">
        <f>SUM(J21:J40)</f>
        <v>383093.67</v>
      </c>
      <c r="K20" s="680">
        <f t="shared" si="3"/>
        <v>93412832.810000002</v>
      </c>
      <c r="L20" s="886"/>
      <c r="M20" s="680">
        <f>SUM(M21:M40)</f>
        <v>96224559.069999993</v>
      </c>
      <c r="N20" s="881"/>
      <c r="O20" s="680">
        <f>SUM(O21:O40)</f>
        <v>101362950.54000001</v>
      </c>
      <c r="P20" s="680">
        <f>SUM(P21:P40)</f>
        <v>98793754.849999994</v>
      </c>
      <c r="Q20" s="680">
        <f>SUM(Q21:Q40)</f>
        <v>17650486.170000002</v>
      </c>
    </row>
    <row r="21" spans="1:18" s="242" customFormat="1" ht="25.5" outlineLevel="1" x14ac:dyDescent="0.2">
      <c r="A21" s="667" t="s">
        <v>6691</v>
      </c>
      <c r="B21" s="243" t="s">
        <v>353</v>
      </c>
      <c r="C21" s="244" t="s">
        <v>225</v>
      </c>
      <c r="D21" s="684">
        <f>'02-01-01 изм.1 '!N276</f>
        <v>14088500</v>
      </c>
      <c r="E21" s="684"/>
      <c r="F21" s="684"/>
      <c r="G21" s="684"/>
      <c r="H21" s="685">
        <f>(D21+E21)*2.48%</f>
        <v>349394.8</v>
      </c>
      <c r="I21" s="685">
        <f>-H21*15%</f>
        <v>-52409.22</v>
      </c>
      <c r="J21" s="685">
        <f>(D21+E21+H21)*0.5%</f>
        <v>72189.47</v>
      </c>
      <c r="K21" s="684">
        <f t="shared" si="3"/>
        <v>14457675.050000001</v>
      </c>
      <c r="L21" s="887">
        <f t="shared" ref="L21:L40" si="5">$F$77</f>
        <v>1.0301</v>
      </c>
      <c r="M21" s="684">
        <f>K21*L21</f>
        <v>14892851.07</v>
      </c>
      <c r="N21" s="882">
        <f t="shared" ref="N21:N40" si="6">$F$113</f>
        <v>1.0533999999999999</v>
      </c>
      <c r="O21" s="694">
        <f>M21*N21</f>
        <v>15688129.32</v>
      </c>
      <c r="P21" s="694">
        <f>M21+(O21-M21)*(100%-$P$13)+0.01</f>
        <v>15290490.210000001</v>
      </c>
      <c r="Q21" s="694">
        <f>F21*L21*N21*P21/O21</f>
        <v>0</v>
      </c>
    </row>
    <row r="22" spans="1:18" s="242" customFormat="1" ht="25.5" outlineLevel="1" x14ac:dyDescent="0.2">
      <c r="A22" s="667" t="s">
        <v>6692</v>
      </c>
      <c r="B22" s="243" t="s">
        <v>354</v>
      </c>
      <c r="C22" s="244" t="s">
        <v>222</v>
      </c>
      <c r="D22" s="684">
        <f>'02-01-02 изм.1'!N913</f>
        <v>14446336</v>
      </c>
      <c r="E22" s="684"/>
      <c r="F22" s="684"/>
      <c r="G22" s="684"/>
      <c r="H22" s="685">
        <f t="shared" ref="H22:H40" si="7">(D22+E22)*2.48%</f>
        <v>358269.13</v>
      </c>
      <c r="I22" s="685">
        <f t="shared" ref="I22:I61" si="8">-H22*15%</f>
        <v>-53740.37</v>
      </c>
      <c r="J22" s="685">
        <f t="shared" ref="J22:J40" si="9">(D22+E22+H22)*0.5%</f>
        <v>74023.03</v>
      </c>
      <c r="K22" s="684">
        <f t="shared" si="3"/>
        <v>14824887.789999999</v>
      </c>
      <c r="L22" s="887">
        <f t="shared" si="5"/>
        <v>1.0301</v>
      </c>
      <c r="M22" s="694">
        <f t="shared" ref="M22:M71" si="10">K22*L22</f>
        <v>15271116.91</v>
      </c>
      <c r="N22" s="882">
        <f t="shared" si="6"/>
        <v>1.0533999999999999</v>
      </c>
      <c r="O22" s="694">
        <f t="shared" ref="O22:O40" si="11">M22*N22</f>
        <v>16086594.550000001</v>
      </c>
      <c r="P22" s="694">
        <f t="shared" ref="P22:P40" si="12">M22+(O22-M22)*(100%-$P$13)</f>
        <v>15678855.73</v>
      </c>
      <c r="Q22" s="694">
        <f t="shared" ref="Q22:Q40" si="13">F22*L22*N22*P22/O22</f>
        <v>0</v>
      </c>
      <c r="R22" s="877">
        <f>P22/K22</f>
        <v>1.0576000000000001</v>
      </c>
    </row>
    <row r="23" spans="1:18" s="242" customFormat="1" ht="25.5" outlineLevel="1" x14ac:dyDescent="0.2">
      <c r="A23" s="667" t="s">
        <v>6693</v>
      </c>
      <c r="B23" s="243" t="s">
        <v>355</v>
      </c>
      <c r="C23" s="244" t="s">
        <v>284</v>
      </c>
      <c r="D23" s="684">
        <f>'02-01-03 изм.1 '!N2420</f>
        <v>14905135</v>
      </c>
      <c r="E23" s="684"/>
      <c r="F23" s="684">
        <f>'02-01-03 изм.1 '!N2427</f>
        <v>215495</v>
      </c>
      <c r="G23" s="684"/>
      <c r="H23" s="685">
        <f t="shared" si="7"/>
        <v>369647.35</v>
      </c>
      <c r="I23" s="685">
        <f t="shared" si="8"/>
        <v>-55447.1</v>
      </c>
      <c r="J23" s="685">
        <f t="shared" si="9"/>
        <v>76373.91</v>
      </c>
      <c r="K23" s="684">
        <f t="shared" si="3"/>
        <v>15511204.16</v>
      </c>
      <c r="L23" s="887">
        <f t="shared" si="5"/>
        <v>1.0301</v>
      </c>
      <c r="M23" s="694">
        <f t="shared" si="10"/>
        <v>15978091.41</v>
      </c>
      <c r="N23" s="882">
        <f t="shared" si="6"/>
        <v>1.0533999999999999</v>
      </c>
      <c r="O23" s="694">
        <f t="shared" si="11"/>
        <v>16831321.489999998</v>
      </c>
      <c r="P23" s="694">
        <f t="shared" si="12"/>
        <v>16404706.449999999</v>
      </c>
      <c r="Q23" s="694">
        <f t="shared" si="13"/>
        <v>227908.3</v>
      </c>
      <c r="R23" s="877">
        <f>P23/K23</f>
        <v>1.0576000000000001</v>
      </c>
    </row>
    <row r="24" spans="1:18" s="242" customFormat="1" ht="25.5" outlineLevel="1" x14ac:dyDescent="0.2">
      <c r="A24" s="667" t="s">
        <v>6694</v>
      </c>
      <c r="B24" s="243" t="s">
        <v>356</v>
      </c>
      <c r="C24" s="244" t="s">
        <v>281</v>
      </c>
      <c r="D24" s="684">
        <f>'02-01-04 изм.1'!N513</f>
        <v>289070</v>
      </c>
      <c r="E24" s="684"/>
      <c r="F24" s="684">
        <f>'02-01-04 изм.1'!N520</f>
        <v>18361</v>
      </c>
      <c r="G24" s="684"/>
      <c r="H24" s="685">
        <f t="shared" si="7"/>
        <v>7168.94</v>
      </c>
      <c r="I24" s="685">
        <f t="shared" si="8"/>
        <v>-1075.3399999999999</v>
      </c>
      <c r="J24" s="685">
        <f t="shared" si="9"/>
        <v>1481.19</v>
      </c>
      <c r="K24" s="684">
        <f t="shared" si="3"/>
        <v>315005.78999999998</v>
      </c>
      <c r="L24" s="887">
        <f t="shared" si="5"/>
        <v>1.0301</v>
      </c>
      <c r="M24" s="694">
        <f t="shared" si="10"/>
        <v>324487.46000000002</v>
      </c>
      <c r="N24" s="882">
        <f t="shared" si="6"/>
        <v>1.0533999999999999</v>
      </c>
      <c r="O24" s="694">
        <f t="shared" si="11"/>
        <v>341815.09</v>
      </c>
      <c r="P24" s="694">
        <f t="shared" si="12"/>
        <v>333151.28000000003</v>
      </c>
      <c r="Q24" s="694">
        <f t="shared" si="13"/>
        <v>19418.66</v>
      </c>
      <c r="R24" s="877">
        <f t="shared" ref="R24:R31" si="14">P24/K24</f>
        <v>1.0576000000000001</v>
      </c>
    </row>
    <row r="25" spans="1:18" s="242" customFormat="1" ht="25.5" outlineLevel="1" x14ac:dyDescent="0.2">
      <c r="A25" s="667" t="s">
        <v>6695</v>
      </c>
      <c r="B25" s="243" t="s">
        <v>357</v>
      </c>
      <c r="C25" s="244" t="s">
        <v>278</v>
      </c>
      <c r="D25" s="684">
        <f>'02-01-05 изм.1 '!N870</f>
        <v>471468</v>
      </c>
      <c r="E25" s="684">
        <f>'02-01-05 изм.1 '!N877</f>
        <v>54300</v>
      </c>
      <c r="F25" s="684">
        <f>'02-01-05 изм.1 '!N884</f>
        <v>1707018</v>
      </c>
      <c r="G25" s="684"/>
      <c r="H25" s="685">
        <f t="shared" si="7"/>
        <v>13039.05</v>
      </c>
      <c r="I25" s="685">
        <f t="shared" si="8"/>
        <v>-1955.86</v>
      </c>
      <c r="J25" s="685">
        <f t="shared" si="9"/>
        <v>2694.04</v>
      </c>
      <c r="K25" s="684">
        <f t="shared" si="3"/>
        <v>2246563.23</v>
      </c>
      <c r="L25" s="887">
        <f t="shared" si="5"/>
        <v>1.0301</v>
      </c>
      <c r="M25" s="694">
        <f t="shared" si="10"/>
        <v>2314184.7799999998</v>
      </c>
      <c r="N25" s="882">
        <f t="shared" si="6"/>
        <v>1.0533999999999999</v>
      </c>
      <c r="O25" s="694">
        <f t="shared" si="11"/>
        <v>2437762.25</v>
      </c>
      <c r="P25" s="694">
        <f t="shared" si="12"/>
        <v>2375973.52</v>
      </c>
      <c r="Q25" s="694">
        <f t="shared" si="13"/>
        <v>1805348.5</v>
      </c>
      <c r="R25" s="877">
        <f t="shared" si="14"/>
        <v>1.0576000000000001</v>
      </c>
    </row>
    <row r="26" spans="1:18" s="242" customFormat="1" ht="25.5" outlineLevel="1" x14ac:dyDescent="0.2">
      <c r="A26" s="667" t="s">
        <v>6696</v>
      </c>
      <c r="B26" s="243" t="s">
        <v>358</v>
      </c>
      <c r="C26" s="244" t="s">
        <v>275</v>
      </c>
      <c r="D26" s="684">
        <f>'02-01-06 изм.1 '!N4265</f>
        <v>1439619</v>
      </c>
      <c r="E26" s="684">
        <f>'02-01-06 изм.1 '!N4272</f>
        <v>18737</v>
      </c>
      <c r="F26" s="684">
        <f>'02-01-06 изм.1 '!N4279</f>
        <v>4714925</v>
      </c>
      <c r="G26" s="684"/>
      <c r="H26" s="685">
        <f t="shared" si="7"/>
        <v>36167.230000000003</v>
      </c>
      <c r="I26" s="685">
        <f t="shared" si="8"/>
        <v>-5425.08</v>
      </c>
      <c r="J26" s="685">
        <f t="shared" si="9"/>
        <v>7472.62</v>
      </c>
      <c r="K26" s="684">
        <f t="shared" si="3"/>
        <v>6211495.7699999996</v>
      </c>
      <c r="L26" s="887">
        <f t="shared" si="5"/>
        <v>1.0301</v>
      </c>
      <c r="M26" s="694">
        <f t="shared" si="10"/>
        <v>6398461.79</v>
      </c>
      <c r="N26" s="882">
        <f t="shared" si="6"/>
        <v>1.0533999999999999</v>
      </c>
      <c r="O26" s="694">
        <f t="shared" si="11"/>
        <v>6740139.6500000004</v>
      </c>
      <c r="P26" s="694">
        <f t="shared" si="12"/>
        <v>6569300.7199999997</v>
      </c>
      <c r="Q26" s="694">
        <f t="shared" si="13"/>
        <v>4986521.9800000004</v>
      </c>
      <c r="R26" s="877">
        <f t="shared" si="14"/>
        <v>1.0576000000000001</v>
      </c>
    </row>
    <row r="27" spans="1:18" s="242" customFormat="1" ht="25.5" outlineLevel="1" x14ac:dyDescent="0.2">
      <c r="A27" s="667" t="s">
        <v>6697</v>
      </c>
      <c r="B27" s="243" t="s">
        <v>359</v>
      </c>
      <c r="C27" s="244" t="s">
        <v>231</v>
      </c>
      <c r="D27" s="762">
        <f>'02-01-07 изм.1'!N507</f>
        <v>299697</v>
      </c>
      <c r="E27" s="762">
        <f>'02-01-07 изм.1'!N514</f>
        <v>449362</v>
      </c>
      <c r="F27" s="762">
        <f>'02-01-07 изм.1'!N521</f>
        <v>5656145</v>
      </c>
      <c r="G27" s="684"/>
      <c r="H27" s="685">
        <f t="shared" si="7"/>
        <v>18576.66</v>
      </c>
      <c r="I27" s="685">
        <f t="shared" si="8"/>
        <v>-2786.5</v>
      </c>
      <c r="J27" s="685">
        <f t="shared" si="9"/>
        <v>3838.18</v>
      </c>
      <c r="K27" s="684">
        <f t="shared" si="3"/>
        <v>6424832.3399999999</v>
      </c>
      <c r="L27" s="887">
        <f t="shared" si="5"/>
        <v>1.0301</v>
      </c>
      <c r="M27" s="694">
        <f t="shared" si="10"/>
        <v>6618219.79</v>
      </c>
      <c r="N27" s="882">
        <f t="shared" si="6"/>
        <v>1.0533999999999999</v>
      </c>
      <c r="O27" s="694">
        <f t="shared" si="11"/>
        <v>6971632.7300000004</v>
      </c>
      <c r="P27" s="694">
        <f t="shared" si="12"/>
        <v>6794926.2599999998</v>
      </c>
      <c r="Q27" s="694">
        <f t="shared" si="13"/>
        <v>5981959.71</v>
      </c>
      <c r="R27" s="877">
        <f t="shared" si="14"/>
        <v>1.0576000000000001</v>
      </c>
    </row>
    <row r="28" spans="1:18" s="242" customFormat="1" ht="25.5" outlineLevel="1" x14ac:dyDescent="0.2">
      <c r="A28" s="667" t="s">
        <v>6698</v>
      </c>
      <c r="B28" s="243" t="s">
        <v>360</v>
      </c>
      <c r="C28" s="244" t="s">
        <v>270</v>
      </c>
      <c r="D28" s="762"/>
      <c r="E28" s="762">
        <f>'02-01-08 изм.1 '!N65</f>
        <v>5411</v>
      </c>
      <c r="F28" s="762">
        <f>'02-01-08 изм.1 '!N72</f>
        <v>54077</v>
      </c>
      <c r="G28" s="684"/>
      <c r="H28" s="685">
        <f t="shared" si="7"/>
        <v>134.19</v>
      </c>
      <c r="I28" s="685">
        <f t="shared" si="8"/>
        <v>-20.13</v>
      </c>
      <c r="J28" s="685">
        <f t="shared" si="9"/>
        <v>27.73</v>
      </c>
      <c r="K28" s="684">
        <f t="shared" si="3"/>
        <v>59629.79</v>
      </c>
      <c r="L28" s="887">
        <f t="shared" si="5"/>
        <v>1.0301</v>
      </c>
      <c r="M28" s="694">
        <f t="shared" si="10"/>
        <v>61424.65</v>
      </c>
      <c r="N28" s="882">
        <f t="shared" si="6"/>
        <v>1.0533999999999999</v>
      </c>
      <c r="O28" s="694">
        <f t="shared" si="11"/>
        <v>64704.73</v>
      </c>
      <c r="P28" s="694">
        <f t="shared" si="12"/>
        <v>63064.69</v>
      </c>
      <c r="Q28" s="694">
        <f t="shared" si="13"/>
        <v>57192.03</v>
      </c>
      <c r="R28" s="877">
        <f t="shared" si="14"/>
        <v>1.0576000000000001</v>
      </c>
    </row>
    <row r="29" spans="1:18" s="242" customFormat="1" ht="25.5" outlineLevel="1" x14ac:dyDescent="0.2">
      <c r="A29" s="667" t="s">
        <v>6699</v>
      </c>
      <c r="B29" s="243" t="s">
        <v>361</v>
      </c>
      <c r="C29" s="244" t="s">
        <v>267</v>
      </c>
      <c r="D29" s="762">
        <f>'02-01-09 изм.1'!N1274</f>
        <v>1908</v>
      </c>
      <c r="E29" s="762">
        <f>'02-01-09 изм.1'!N1277</f>
        <v>3009984</v>
      </c>
      <c r="F29" s="762">
        <f>'02-01-09 изм.1'!N1284</f>
        <v>1391961</v>
      </c>
      <c r="G29" s="684"/>
      <c r="H29" s="685">
        <f t="shared" si="7"/>
        <v>74694.92</v>
      </c>
      <c r="I29" s="685">
        <f t="shared" si="8"/>
        <v>-11204.24</v>
      </c>
      <c r="J29" s="685">
        <f t="shared" si="9"/>
        <v>15432.93</v>
      </c>
      <c r="K29" s="684">
        <f t="shared" si="3"/>
        <v>4482776.6100000003</v>
      </c>
      <c r="L29" s="887">
        <f t="shared" si="5"/>
        <v>1.0301</v>
      </c>
      <c r="M29" s="694">
        <f t="shared" si="10"/>
        <v>4617708.1900000004</v>
      </c>
      <c r="N29" s="882">
        <f t="shared" si="6"/>
        <v>1.0533999999999999</v>
      </c>
      <c r="O29" s="694">
        <f t="shared" si="11"/>
        <v>4864293.8099999996</v>
      </c>
      <c r="P29" s="694">
        <f t="shared" si="12"/>
        <v>4741001</v>
      </c>
      <c r="Q29" s="694">
        <f t="shared" si="13"/>
        <v>1472143.06</v>
      </c>
      <c r="R29" s="877">
        <f t="shared" si="14"/>
        <v>1.0576000000000001</v>
      </c>
    </row>
    <row r="30" spans="1:18" s="242" customFormat="1" ht="25.5" outlineLevel="1" x14ac:dyDescent="0.2">
      <c r="A30" s="667" t="s">
        <v>6700</v>
      </c>
      <c r="B30" s="243" t="s">
        <v>362</v>
      </c>
      <c r="C30" s="244" t="s">
        <v>264</v>
      </c>
      <c r="D30" s="762">
        <f>'02-01-10 изм.1'!N514</f>
        <v>60</v>
      </c>
      <c r="E30" s="762">
        <f>'02-01-10 изм.1'!N517</f>
        <v>245381</v>
      </c>
      <c r="F30" s="762">
        <f>'02-01-10 изм.1'!N524</f>
        <v>176702</v>
      </c>
      <c r="G30" s="684"/>
      <c r="H30" s="685">
        <f t="shared" si="7"/>
        <v>6086.94</v>
      </c>
      <c r="I30" s="685">
        <f t="shared" si="8"/>
        <v>-913.04</v>
      </c>
      <c r="J30" s="685">
        <f t="shared" si="9"/>
        <v>1257.6400000000001</v>
      </c>
      <c r="K30" s="684">
        <f t="shared" si="3"/>
        <v>428574.54</v>
      </c>
      <c r="L30" s="887">
        <f t="shared" si="5"/>
        <v>1.0301</v>
      </c>
      <c r="M30" s="694">
        <f t="shared" si="10"/>
        <v>441474.63</v>
      </c>
      <c r="N30" s="882">
        <f t="shared" si="6"/>
        <v>1.0533999999999999</v>
      </c>
      <c r="O30" s="694">
        <f t="shared" si="11"/>
        <v>465049.38</v>
      </c>
      <c r="P30" s="694">
        <f t="shared" si="12"/>
        <v>453262.01</v>
      </c>
      <c r="Q30" s="694">
        <f t="shared" si="13"/>
        <v>186880.68</v>
      </c>
      <c r="R30" s="877">
        <f t="shared" si="14"/>
        <v>1.0576000000000001</v>
      </c>
    </row>
    <row r="31" spans="1:18" s="242" customFormat="1" ht="38.25" outlineLevel="1" x14ac:dyDescent="0.2">
      <c r="A31" s="667" t="s">
        <v>6701</v>
      </c>
      <c r="B31" s="243" t="s">
        <v>363</v>
      </c>
      <c r="C31" s="244" t="s">
        <v>261</v>
      </c>
      <c r="D31" s="762">
        <f>'02-01-11 изм.1'!N328</f>
        <v>5</v>
      </c>
      <c r="E31" s="762">
        <f>'02-01-11 изм.1'!N331</f>
        <v>64652</v>
      </c>
      <c r="F31" s="762">
        <f>'02-01-11 изм.1'!N338</f>
        <v>38002</v>
      </c>
      <c r="G31" s="684"/>
      <c r="H31" s="685">
        <f t="shared" si="7"/>
        <v>1603.49</v>
      </c>
      <c r="I31" s="685">
        <f t="shared" si="8"/>
        <v>-240.52</v>
      </c>
      <c r="J31" s="685">
        <f t="shared" si="9"/>
        <v>331.3</v>
      </c>
      <c r="K31" s="684">
        <f t="shared" si="3"/>
        <v>104353.27</v>
      </c>
      <c r="L31" s="887">
        <f t="shared" si="5"/>
        <v>1.0301</v>
      </c>
      <c r="M31" s="694">
        <f t="shared" si="10"/>
        <v>107494.3</v>
      </c>
      <c r="N31" s="882">
        <f t="shared" si="6"/>
        <v>1.0533999999999999</v>
      </c>
      <c r="O31" s="694">
        <f t="shared" si="11"/>
        <v>113234.5</v>
      </c>
      <c r="P31" s="694">
        <f t="shared" si="12"/>
        <v>110364.4</v>
      </c>
      <c r="Q31" s="694">
        <f t="shared" si="13"/>
        <v>40191.050000000003</v>
      </c>
      <c r="R31" s="877">
        <f t="shared" si="14"/>
        <v>1.0576000000000001</v>
      </c>
    </row>
    <row r="32" spans="1:18" s="242" customFormat="1" ht="38.25" outlineLevel="1" x14ac:dyDescent="0.2">
      <c r="A32" s="667" t="s">
        <v>6702</v>
      </c>
      <c r="B32" s="243" t="s">
        <v>364</v>
      </c>
      <c r="C32" s="244" t="s">
        <v>259</v>
      </c>
      <c r="D32" s="762">
        <f>'02-01-12 изм.1'!N574</f>
        <v>7133</v>
      </c>
      <c r="E32" s="762">
        <f>'02-01-12 изм.1'!N580</f>
        <v>1058758</v>
      </c>
      <c r="F32" s="762">
        <f>'02-01-12 изм.1'!N587</f>
        <v>193179</v>
      </c>
      <c r="G32" s="684"/>
      <c r="H32" s="685">
        <f t="shared" si="7"/>
        <v>26434.1</v>
      </c>
      <c r="I32" s="685">
        <f t="shared" si="8"/>
        <v>-3965.12</v>
      </c>
      <c r="J32" s="685">
        <f t="shared" si="9"/>
        <v>5461.63</v>
      </c>
      <c r="K32" s="684">
        <f t="shared" si="3"/>
        <v>1287000.6100000001</v>
      </c>
      <c r="L32" s="887">
        <f t="shared" si="5"/>
        <v>1.0301</v>
      </c>
      <c r="M32" s="694">
        <f t="shared" si="10"/>
        <v>1325739.33</v>
      </c>
      <c r="N32" s="882">
        <f t="shared" si="6"/>
        <v>1.0533999999999999</v>
      </c>
      <c r="O32" s="694">
        <f t="shared" si="11"/>
        <v>1396533.81</v>
      </c>
      <c r="P32" s="694">
        <f t="shared" si="12"/>
        <v>1361136.57</v>
      </c>
      <c r="Q32" s="694">
        <f t="shared" si="13"/>
        <v>204306.82</v>
      </c>
    </row>
    <row r="33" spans="1:17" s="242" customFormat="1" ht="25.5" outlineLevel="1" x14ac:dyDescent="0.2">
      <c r="A33" s="667" t="s">
        <v>6703</v>
      </c>
      <c r="B33" s="243" t="s">
        <v>365</v>
      </c>
      <c r="C33" s="244" t="s">
        <v>256</v>
      </c>
      <c r="D33" s="762">
        <f>'02-01-13 изм.1'!N311</f>
        <v>2</v>
      </c>
      <c r="E33" s="762">
        <f>'02-01-13 изм.1'!N314</f>
        <v>109804</v>
      </c>
      <c r="F33" s="762">
        <f>'02-01-13 изм.1'!N321</f>
        <v>190629</v>
      </c>
      <c r="G33" s="684"/>
      <c r="H33" s="685">
        <f t="shared" si="7"/>
        <v>2723.19</v>
      </c>
      <c r="I33" s="685">
        <f t="shared" si="8"/>
        <v>-408.48</v>
      </c>
      <c r="J33" s="685">
        <f t="shared" si="9"/>
        <v>562.65</v>
      </c>
      <c r="K33" s="684">
        <f t="shared" si="3"/>
        <v>303312.36</v>
      </c>
      <c r="L33" s="887">
        <f t="shared" si="5"/>
        <v>1.0301</v>
      </c>
      <c r="M33" s="694">
        <f t="shared" si="10"/>
        <v>312442.06</v>
      </c>
      <c r="N33" s="882">
        <f t="shared" si="6"/>
        <v>1.0533999999999999</v>
      </c>
      <c r="O33" s="694">
        <f t="shared" si="11"/>
        <v>329126.46999999997</v>
      </c>
      <c r="P33" s="694">
        <f t="shared" si="12"/>
        <v>320784.27</v>
      </c>
      <c r="Q33" s="694">
        <f t="shared" si="13"/>
        <v>201609.93</v>
      </c>
    </row>
    <row r="34" spans="1:17" s="242" customFormat="1" ht="25.5" outlineLevel="1" x14ac:dyDescent="0.2">
      <c r="A34" s="667" t="s">
        <v>6704</v>
      </c>
      <c r="B34" s="243" t="s">
        <v>366</v>
      </c>
      <c r="C34" s="244" t="s">
        <v>253</v>
      </c>
      <c r="D34" s="762">
        <f>'02-01-14 изм.1'!N209</f>
        <v>133</v>
      </c>
      <c r="E34" s="762">
        <f>'02-01-14 изм.1'!N212</f>
        <v>61920</v>
      </c>
      <c r="F34" s="762">
        <f>'02-01-14 изм.1'!N219</f>
        <v>15613</v>
      </c>
      <c r="G34" s="684"/>
      <c r="H34" s="685">
        <f t="shared" si="7"/>
        <v>1538.91</v>
      </c>
      <c r="I34" s="685">
        <f t="shared" si="8"/>
        <v>-230.84</v>
      </c>
      <c r="J34" s="685">
        <f t="shared" si="9"/>
        <v>317.95999999999998</v>
      </c>
      <c r="K34" s="684">
        <f t="shared" si="3"/>
        <v>79292.03</v>
      </c>
      <c r="L34" s="887">
        <f t="shared" si="5"/>
        <v>1.0301</v>
      </c>
      <c r="M34" s="694">
        <f t="shared" si="10"/>
        <v>81678.720000000001</v>
      </c>
      <c r="N34" s="882">
        <f t="shared" si="6"/>
        <v>1.0533999999999999</v>
      </c>
      <c r="O34" s="694">
        <f t="shared" si="11"/>
        <v>86040.36</v>
      </c>
      <c r="P34" s="694">
        <f t="shared" si="12"/>
        <v>83859.539999999994</v>
      </c>
      <c r="Q34" s="694">
        <f t="shared" si="13"/>
        <v>16512.37</v>
      </c>
    </row>
    <row r="35" spans="1:17" s="242" customFormat="1" ht="25.5" outlineLevel="1" x14ac:dyDescent="0.2">
      <c r="A35" s="667" t="s">
        <v>6705</v>
      </c>
      <c r="B35" s="243" t="s">
        <v>367</v>
      </c>
      <c r="C35" s="244" t="s">
        <v>251</v>
      </c>
      <c r="D35" s="762"/>
      <c r="E35" s="762">
        <f>'02-01-15 изм.1 '!N395</f>
        <v>93213</v>
      </c>
      <c r="F35" s="762">
        <f>'02-01-15 изм.1 '!N402</f>
        <v>105445</v>
      </c>
      <c r="G35" s="684"/>
      <c r="H35" s="685">
        <f t="shared" si="7"/>
        <v>2311.6799999999998</v>
      </c>
      <c r="I35" s="685">
        <f t="shared" si="8"/>
        <v>-346.75</v>
      </c>
      <c r="J35" s="685">
        <f t="shared" si="9"/>
        <v>477.62</v>
      </c>
      <c r="K35" s="684">
        <f t="shared" si="3"/>
        <v>201100.55</v>
      </c>
      <c r="L35" s="887">
        <f t="shared" si="5"/>
        <v>1.0301</v>
      </c>
      <c r="M35" s="694">
        <f t="shared" si="10"/>
        <v>207153.68</v>
      </c>
      <c r="N35" s="882">
        <f t="shared" si="6"/>
        <v>1.0533999999999999</v>
      </c>
      <c r="O35" s="694">
        <f t="shared" si="11"/>
        <v>218215.69</v>
      </c>
      <c r="P35" s="694">
        <f t="shared" si="12"/>
        <v>212684.69</v>
      </c>
      <c r="Q35" s="694">
        <f t="shared" si="13"/>
        <v>111519.02</v>
      </c>
    </row>
    <row r="36" spans="1:17" s="242" customFormat="1" ht="15" outlineLevel="1" x14ac:dyDescent="0.2">
      <c r="A36" s="667" t="s">
        <v>6706</v>
      </c>
      <c r="B36" s="243" t="s">
        <v>368</v>
      </c>
      <c r="C36" s="244" t="s">
        <v>249</v>
      </c>
      <c r="D36" s="762">
        <f>'02-01-16 - ЛСР '!N246</f>
        <v>3</v>
      </c>
      <c r="E36" s="762">
        <f>'02-01-16 - ЛСР '!N249</f>
        <v>134993</v>
      </c>
      <c r="F36" s="762">
        <f>'02-01-16 - ЛСР '!N256</f>
        <v>571694</v>
      </c>
      <c r="G36" s="684"/>
      <c r="H36" s="685">
        <f t="shared" si="7"/>
        <v>3347.9</v>
      </c>
      <c r="I36" s="685">
        <f t="shared" si="8"/>
        <v>-502.19</v>
      </c>
      <c r="J36" s="685">
        <f t="shared" si="9"/>
        <v>691.72</v>
      </c>
      <c r="K36" s="684">
        <f t="shared" si="3"/>
        <v>710227.43</v>
      </c>
      <c r="L36" s="887">
        <f t="shared" si="5"/>
        <v>1.0301</v>
      </c>
      <c r="M36" s="694">
        <f t="shared" si="10"/>
        <v>731605.28</v>
      </c>
      <c r="N36" s="882">
        <f t="shared" si="6"/>
        <v>1.0533999999999999</v>
      </c>
      <c r="O36" s="694">
        <f t="shared" si="11"/>
        <v>770673</v>
      </c>
      <c r="P36" s="694">
        <f t="shared" si="12"/>
        <v>751139.14</v>
      </c>
      <c r="Q36" s="694">
        <f t="shared" si="13"/>
        <v>604625.67000000004</v>
      </c>
    </row>
    <row r="37" spans="1:17" s="242" customFormat="1" ht="25.5" outlineLevel="1" x14ac:dyDescent="0.2">
      <c r="A37" s="667" t="s">
        <v>6707</v>
      </c>
      <c r="B37" s="243" t="s">
        <v>369</v>
      </c>
      <c r="C37" s="244" t="s">
        <v>246</v>
      </c>
      <c r="D37" s="762">
        <f>'02-01-17 изм.1 '!N435</f>
        <v>9794</v>
      </c>
      <c r="E37" s="762">
        <f>'02-01-17 изм.1 '!N442</f>
        <v>226557</v>
      </c>
      <c r="F37" s="762">
        <f>'02-01-17 изм.1 '!N449</f>
        <v>509701</v>
      </c>
      <c r="G37" s="684"/>
      <c r="H37" s="685">
        <f t="shared" si="7"/>
        <v>5861.5</v>
      </c>
      <c r="I37" s="685">
        <f t="shared" si="8"/>
        <v>-879.23</v>
      </c>
      <c r="J37" s="685">
        <f t="shared" si="9"/>
        <v>1211.06</v>
      </c>
      <c r="K37" s="684">
        <f t="shared" si="3"/>
        <v>752245.33</v>
      </c>
      <c r="L37" s="887">
        <f t="shared" si="5"/>
        <v>1.0301</v>
      </c>
      <c r="M37" s="694">
        <f t="shared" si="10"/>
        <v>774887.91</v>
      </c>
      <c r="N37" s="882">
        <f t="shared" si="6"/>
        <v>1.0533999999999999</v>
      </c>
      <c r="O37" s="694">
        <f t="shared" si="11"/>
        <v>816266.92</v>
      </c>
      <c r="P37" s="694">
        <f t="shared" si="12"/>
        <v>795577.42</v>
      </c>
      <c r="Q37" s="694">
        <f t="shared" si="13"/>
        <v>539061.65</v>
      </c>
    </row>
    <row r="38" spans="1:17" s="242" customFormat="1" ht="25.5" outlineLevel="1" x14ac:dyDescent="0.2">
      <c r="A38" s="667" t="s">
        <v>6708</v>
      </c>
      <c r="B38" s="243" t="s">
        <v>370</v>
      </c>
      <c r="C38" s="244" t="s">
        <v>243</v>
      </c>
      <c r="D38" s="762">
        <f>'02-01-18 изм.1 '!N182</f>
        <v>110687</v>
      </c>
      <c r="E38" s="762"/>
      <c r="F38" s="762"/>
      <c r="G38" s="684"/>
      <c r="H38" s="685">
        <f t="shared" si="7"/>
        <v>2745.04</v>
      </c>
      <c r="I38" s="685">
        <f t="shared" si="8"/>
        <v>-411.76</v>
      </c>
      <c r="J38" s="685">
        <f t="shared" si="9"/>
        <v>567.16</v>
      </c>
      <c r="K38" s="684">
        <f t="shared" si="3"/>
        <v>113587.44</v>
      </c>
      <c r="L38" s="887">
        <f t="shared" si="5"/>
        <v>1.0301</v>
      </c>
      <c r="M38" s="694">
        <f t="shared" si="10"/>
        <v>117006.42</v>
      </c>
      <c r="N38" s="882">
        <f t="shared" si="6"/>
        <v>1.0533999999999999</v>
      </c>
      <c r="O38" s="694">
        <f t="shared" si="11"/>
        <v>123254.56</v>
      </c>
      <c r="P38" s="694">
        <f t="shared" si="12"/>
        <v>120130.49</v>
      </c>
      <c r="Q38" s="694">
        <f t="shared" si="13"/>
        <v>0</v>
      </c>
    </row>
    <row r="39" spans="1:17" s="242" customFormat="1" ht="25.5" outlineLevel="1" x14ac:dyDescent="0.2">
      <c r="A39" s="667" t="s">
        <v>6709</v>
      </c>
      <c r="B39" s="243" t="s">
        <v>371</v>
      </c>
      <c r="C39" s="244" t="s">
        <v>240</v>
      </c>
      <c r="D39" s="762">
        <f>'02-01-19 изм.1'!N704</f>
        <v>23161949</v>
      </c>
      <c r="E39" s="762"/>
      <c r="F39" s="762"/>
      <c r="G39" s="684"/>
      <c r="H39" s="685">
        <f t="shared" si="7"/>
        <v>574416.34</v>
      </c>
      <c r="I39" s="685">
        <f t="shared" si="8"/>
        <v>-86162.45</v>
      </c>
      <c r="J39" s="685">
        <f t="shared" si="9"/>
        <v>118681.83</v>
      </c>
      <c r="K39" s="684">
        <f t="shared" si="3"/>
        <v>23768884.719999999</v>
      </c>
      <c r="L39" s="887">
        <f t="shared" si="5"/>
        <v>1.0301</v>
      </c>
      <c r="M39" s="694">
        <f t="shared" si="10"/>
        <v>24484328.149999999</v>
      </c>
      <c r="N39" s="882">
        <f t="shared" si="6"/>
        <v>1.0533999999999999</v>
      </c>
      <c r="O39" s="694">
        <f t="shared" si="11"/>
        <v>25791791.27</v>
      </c>
      <c r="P39" s="694">
        <f t="shared" si="12"/>
        <v>25138059.710000001</v>
      </c>
      <c r="Q39" s="694">
        <f t="shared" si="13"/>
        <v>0</v>
      </c>
    </row>
    <row r="40" spans="1:17" s="242" customFormat="1" ht="15" outlineLevel="1" x14ac:dyDescent="0.2">
      <c r="A40" s="667" t="s">
        <v>6710</v>
      </c>
      <c r="B40" s="243" t="s">
        <v>372</v>
      </c>
      <c r="C40" s="244" t="s">
        <v>373</v>
      </c>
      <c r="D40" s="762"/>
      <c r="E40" s="762"/>
      <c r="F40" s="762">
        <f>'02-01-20 - ЛСР '!N87</f>
        <v>1130184</v>
      </c>
      <c r="G40" s="684"/>
      <c r="H40" s="685">
        <f t="shared" si="7"/>
        <v>0</v>
      </c>
      <c r="I40" s="685">
        <f t="shared" si="8"/>
        <v>0</v>
      </c>
      <c r="J40" s="685">
        <f t="shared" si="9"/>
        <v>0</v>
      </c>
      <c r="K40" s="684">
        <f t="shared" si="3"/>
        <v>1130184</v>
      </c>
      <c r="L40" s="887">
        <f t="shared" si="5"/>
        <v>1.0301</v>
      </c>
      <c r="M40" s="694">
        <f t="shared" si="10"/>
        <v>1164202.54</v>
      </c>
      <c r="N40" s="882">
        <f t="shared" si="6"/>
        <v>1.0533999999999999</v>
      </c>
      <c r="O40" s="694">
        <f t="shared" si="11"/>
        <v>1226370.96</v>
      </c>
      <c r="P40" s="694">
        <f t="shared" si="12"/>
        <v>1195286.75</v>
      </c>
      <c r="Q40" s="694">
        <f t="shared" si="13"/>
        <v>1195286.74</v>
      </c>
    </row>
    <row r="41" spans="1:17" ht="14.25" x14ac:dyDescent="0.2">
      <c r="A41" s="666" t="s">
        <v>6711</v>
      </c>
      <c r="B41" s="52" t="s">
        <v>24</v>
      </c>
      <c r="C41" s="52" t="s">
        <v>25</v>
      </c>
      <c r="D41" s="680">
        <f>SUM(D42:D43)</f>
        <v>1742416</v>
      </c>
      <c r="E41" s="680">
        <f t="shared" ref="E41:J41" si="15">SUM(E42:E43)</f>
        <v>261513</v>
      </c>
      <c r="F41" s="680">
        <f t="shared" si="15"/>
        <v>8038653</v>
      </c>
      <c r="G41" s="680"/>
      <c r="H41" s="680">
        <f t="shared" si="15"/>
        <v>49697.440000000002</v>
      </c>
      <c r="I41" s="680">
        <f t="shared" si="15"/>
        <v>-7454.61</v>
      </c>
      <c r="J41" s="680">
        <f t="shared" si="15"/>
        <v>10268.129999999999</v>
      </c>
      <c r="K41" s="680">
        <f t="shared" si="3"/>
        <v>10095092.960000001</v>
      </c>
      <c r="L41" s="886"/>
      <c r="M41" s="680">
        <f>SUM(M42:M43)</f>
        <v>10398955.25</v>
      </c>
      <c r="N41" s="881"/>
      <c r="O41" s="680">
        <f>SUM(O42:O43)</f>
        <v>10954259.460000001</v>
      </c>
      <c r="P41" s="680">
        <f>SUM(P42:P43)</f>
        <v>10676607.359999999</v>
      </c>
      <c r="Q41" s="680">
        <f>SUM(Q42:Q43)</f>
        <v>8501708.9199999999</v>
      </c>
    </row>
    <row r="42" spans="1:17" s="242" customFormat="1" ht="25.5" outlineLevel="1" x14ac:dyDescent="0.2">
      <c r="A42" s="667" t="s">
        <v>6712</v>
      </c>
      <c r="B42" s="243" t="s">
        <v>4468</v>
      </c>
      <c r="C42" s="244" t="s">
        <v>222</v>
      </c>
      <c r="D42" s="684">
        <f>'03-01-01 изм.1'!N447</f>
        <v>1741897</v>
      </c>
      <c r="E42" s="684">
        <f>'03-01-01 изм.1'!N454</f>
        <v>7808</v>
      </c>
      <c r="F42" s="684"/>
      <c r="G42" s="684"/>
      <c r="H42" s="685">
        <f t="shared" ref="H42:H43" si="16">(D42+E42)*2.48%</f>
        <v>43392.68</v>
      </c>
      <c r="I42" s="685">
        <f t="shared" si="8"/>
        <v>-6508.9</v>
      </c>
      <c r="J42" s="685">
        <f t="shared" ref="J42:J43" si="17">(D42+E42+H42)*0.5%</f>
        <v>8965.49</v>
      </c>
      <c r="K42" s="684">
        <f t="shared" si="3"/>
        <v>1795554.27</v>
      </c>
      <c r="L42" s="887">
        <f>$F$77</f>
        <v>1.0301</v>
      </c>
      <c r="M42" s="694">
        <f t="shared" si="10"/>
        <v>1849600.45</v>
      </c>
      <c r="N42" s="882">
        <f>$F$113</f>
        <v>1.0533999999999999</v>
      </c>
      <c r="O42" s="694">
        <f t="shared" ref="O42" si="18">M42*N42</f>
        <v>1948369.11</v>
      </c>
      <c r="P42" s="694">
        <f t="shared" ref="P42" si="19">M42+(O42-M42)*(100%-$P$13)</f>
        <v>1898984.78</v>
      </c>
      <c r="Q42" s="694">
        <f t="shared" ref="Q42" si="20">F42*L42*N42*P42/O42</f>
        <v>0</v>
      </c>
    </row>
    <row r="43" spans="1:17" s="242" customFormat="1" ht="25.5" outlineLevel="1" x14ac:dyDescent="0.2">
      <c r="A43" s="667" t="s">
        <v>6713</v>
      </c>
      <c r="B43" s="243" t="s">
        <v>4469</v>
      </c>
      <c r="C43" s="244" t="s">
        <v>231</v>
      </c>
      <c r="D43" s="684">
        <f>'03-01-02 изм.1'!N127</f>
        <v>519</v>
      </c>
      <c r="E43" s="684">
        <f>'03-01-02 изм.1'!N130</f>
        <v>253705</v>
      </c>
      <c r="F43" s="684">
        <f>'03-01-02 изм.1'!N137</f>
        <v>8038653</v>
      </c>
      <c r="G43" s="684"/>
      <c r="H43" s="685">
        <f t="shared" si="16"/>
        <v>6304.76</v>
      </c>
      <c r="I43" s="685">
        <f t="shared" si="8"/>
        <v>-945.71</v>
      </c>
      <c r="J43" s="685">
        <f t="shared" si="17"/>
        <v>1302.6400000000001</v>
      </c>
      <c r="K43" s="684">
        <f t="shared" si="3"/>
        <v>8299538.6900000004</v>
      </c>
      <c r="L43" s="887">
        <f>$F$77</f>
        <v>1.0301</v>
      </c>
      <c r="M43" s="694">
        <f t="shared" si="10"/>
        <v>8549354.8000000007</v>
      </c>
      <c r="N43" s="882">
        <f>$F$113</f>
        <v>1.0533999999999999</v>
      </c>
      <c r="O43" s="694">
        <f t="shared" ref="O43" si="21">M43*N43</f>
        <v>9005890.3499999996</v>
      </c>
      <c r="P43" s="694">
        <f t="shared" ref="P43" si="22">M43+(O43-M43)*(100%-$P$13)</f>
        <v>8777622.5800000001</v>
      </c>
      <c r="Q43" s="694">
        <f t="shared" ref="Q43" si="23">F43*L43*N43*P43/O43</f>
        <v>8501708.9199999999</v>
      </c>
    </row>
    <row r="44" spans="1:17" ht="22.5" x14ac:dyDescent="0.2">
      <c r="A44" s="666" t="s">
        <v>6714</v>
      </c>
      <c r="B44" s="52" t="s">
        <v>28</v>
      </c>
      <c r="C44" s="52" t="s">
        <v>139</v>
      </c>
      <c r="D44" s="680">
        <f>'04-01-01 изм.1'!N215</f>
        <v>58488</v>
      </c>
      <c r="E44" s="680">
        <f>'04-01-01 изм.1'!N222</f>
        <v>187590</v>
      </c>
      <c r="F44" s="680"/>
      <c r="G44" s="680"/>
      <c r="H44" s="681">
        <f t="shared" ref="H44" si="24">(D44+E44)*2.48%</f>
        <v>6102.73</v>
      </c>
      <c r="I44" s="681">
        <f t="shared" si="8"/>
        <v>-915.41</v>
      </c>
      <c r="J44" s="681">
        <f t="shared" ref="J44" si="25">(D44+E44+H44)*0.5%</f>
        <v>1260.9000000000001</v>
      </c>
      <c r="K44" s="680">
        <f t="shared" si="3"/>
        <v>252526.22</v>
      </c>
      <c r="L44" s="884">
        <f>$F$77</f>
        <v>1.0301</v>
      </c>
      <c r="M44" s="695">
        <f t="shared" si="10"/>
        <v>260127.26</v>
      </c>
      <c r="N44" s="880">
        <f>$F$113</f>
        <v>1.0533999999999999</v>
      </c>
      <c r="O44" s="695">
        <f t="shared" ref="O44" si="26">M44*N44</f>
        <v>274018.06</v>
      </c>
      <c r="P44" s="695">
        <f t="shared" ref="P44" si="27">M44+(O44-M44)*(100%-$P$13)</f>
        <v>267072.65999999997</v>
      </c>
      <c r="Q44" s="695">
        <f t="shared" ref="Q44" si="28">F44*L44*N44*P44/O44</f>
        <v>0</v>
      </c>
    </row>
    <row r="45" spans="1:17" ht="14.25" x14ac:dyDescent="0.2">
      <c r="A45" s="666" t="s">
        <v>6715</v>
      </c>
      <c r="B45" s="52" t="s">
        <v>31</v>
      </c>
      <c r="C45" s="52" t="s">
        <v>32</v>
      </c>
      <c r="D45" s="680">
        <f>SUM(D46:D47)</f>
        <v>2001018</v>
      </c>
      <c r="E45" s="680"/>
      <c r="F45" s="680"/>
      <c r="G45" s="680"/>
      <c r="H45" s="680">
        <f>SUM(H46:H47)</f>
        <v>49625.25</v>
      </c>
      <c r="I45" s="680">
        <f>SUM(I46:I47)</f>
        <v>-7443.79</v>
      </c>
      <c r="J45" s="680">
        <f>SUM(J46:J47)</f>
        <v>10253.209999999999</v>
      </c>
      <c r="K45" s="680">
        <f t="shared" si="3"/>
        <v>2053452.67</v>
      </c>
      <c r="L45" s="886"/>
      <c r="M45" s="680">
        <f>SUM(M46:M47)</f>
        <v>2115261.6</v>
      </c>
      <c r="N45" s="881"/>
      <c r="O45" s="680">
        <f>SUM(O46:O47)</f>
        <v>2228216.5699999998</v>
      </c>
      <c r="P45" s="680">
        <f>SUM(P46:P47)</f>
        <v>2171739.09</v>
      </c>
      <c r="Q45" s="680">
        <f>SUM(Q46:Q47)</f>
        <v>0</v>
      </c>
    </row>
    <row r="46" spans="1:17" s="242" customFormat="1" ht="25.5" outlineLevel="1" x14ac:dyDescent="0.2">
      <c r="A46" s="667" t="s">
        <v>6716</v>
      </c>
      <c r="B46" s="243" t="s">
        <v>4727</v>
      </c>
      <c r="C46" s="244" t="s">
        <v>225</v>
      </c>
      <c r="D46" s="684">
        <f>'05-01-01 изм.1 '!N213</f>
        <v>1373908</v>
      </c>
      <c r="E46" s="684"/>
      <c r="F46" s="684"/>
      <c r="G46" s="684"/>
      <c r="H46" s="685">
        <f t="shared" ref="H46:H47" si="29">(D46+E46)*2.48%</f>
        <v>34072.92</v>
      </c>
      <c r="I46" s="685">
        <f t="shared" si="8"/>
        <v>-5110.9399999999996</v>
      </c>
      <c r="J46" s="685">
        <f t="shared" ref="J46:J47" si="30">(D46+E46+H46)*0.5%</f>
        <v>7039.9</v>
      </c>
      <c r="K46" s="684">
        <f t="shared" si="3"/>
        <v>1409909.88</v>
      </c>
      <c r="L46" s="887">
        <f t="shared" ref="L46:L55" si="31">$F$77</f>
        <v>1.0301</v>
      </c>
      <c r="M46" s="694">
        <f t="shared" si="10"/>
        <v>1452348.17</v>
      </c>
      <c r="N46" s="882">
        <f t="shared" ref="N46:N55" si="32">$F$113</f>
        <v>1.0533999999999999</v>
      </c>
      <c r="O46" s="694">
        <f t="shared" ref="O46" si="33">M46*N46</f>
        <v>1529903.56</v>
      </c>
      <c r="P46" s="694">
        <f t="shared" ref="P46" si="34">M46+(O46-M46)*(100%-$P$13)</f>
        <v>1491125.87</v>
      </c>
      <c r="Q46" s="694">
        <f t="shared" ref="Q46" si="35">F46*L46*N46*P46/O46</f>
        <v>0</v>
      </c>
    </row>
    <row r="47" spans="1:17" s="242" customFormat="1" ht="25.5" outlineLevel="1" x14ac:dyDescent="0.2">
      <c r="A47" s="667" t="s">
        <v>6717</v>
      </c>
      <c r="B47" s="243" t="s">
        <v>4726</v>
      </c>
      <c r="C47" s="244" t="s">
        <v>222</v>
      </c>
      <c r="D47" s="684">
        <f>'05-01-02 изм.1 '!N314</f>
        <v>627110</v>
      </c>
      <c r="E47" s="684"/>
      <c r="F47" s="684"/>
      <c r="G47" s="684"/>
      <c r="H47" s="685">
        <f t="shared" si="29"/>
        <v>15552.33</v>
      </c>
      <c r="I47" s="685">
        <f t="shared" si="8"/>
        <v>-2332.85</v>
      </c>
      <c r="J47" s="685">
        <f t="shared" si="30"/>
        <v>3213.31</v>
      </c>
      <c r="K47" s="684">
        <f t="shared" si="3"/>
        <v>643542.79</v>
      </c>
      <c r="L47" s="887">
        <f t="shared" si="31"/>
        <v>1.0301</v>
      </c>
      <c r="M47" s="694">
        <f t="shared" si="10"/>
        <v>662913.43000000005</v>
      </c>
      <c r="N47" s="882">
        <f t="shared" si="32"/>
        <v>1.0533999999999999</v>
      </c>
      <c r="O47" s="694">
        <f t="shared" ref="O47" si="36">M47*N47</f>
        <v>698313.01</v>
      </c>
      <c r="P47" s="694">
        <f t="shared" ref="P47" si="37">M47+(O47-M47)*(100%-$P$13)</f>
        <v>680613.22</v>
      </c>
      <c r="Q47" s="694">
        <f t="shared" ref="Q47" si="38">F47*L47*N47*P47/O47</f>
        <v>0</v>
      </c>
    </row>
    <row r="48" spans="1:17" ht="15" x14ac:dyDescent="0.2">
      <c r="A48" s="666" t="s">
        <v>6718</v>
      </c>
      <c r="B48" s="52" t="s">
        <v>33</v>
      </c>
      <c r="C48" s="52" t="s">
        <v>34</v>
      </c>
      <c r="D48" s="680">
        <f>'05-02-01 '!N278</f>
        <v>3860368</v>
      </c>
      <c r="E48" s="680"/>
      <c r="F48" s="680"/>
      <c r="G48" s="680"/>
      <c r="H48" s="681">
        <f t="shared" ref="H48" si="39">(D48+E48)*2.48%</f>
        <v>95737.13</v>
      </c>
      <c r="I48" s="681">
        <f t="shared" si="8"/>
        <v>-14360.57</v>
      </c>
      <c r="J48" s="681">
        <f t="shared" ref="J48" si="40">(D48+E48+H48)*0.5%</f>
        <v>19780.53</v>
      </c>
      <c r="K48" s="680">
        <f t="shared" si="3"/>
        <v>3961525.09</v>
      </c>
      <c r="L48" s="884">
        <f t="shared" si="31"/>
        <v>1.0301</v>
      </c>
      <c r="M48" s="695">
        <f t="shared" si="10"/>
        <v>4080767</v>
      </c>
      <c r="N48" s="880">
        <f t="shared" si="32"/>
        <v>1.0533999999999999</v>
      </c>
      <c r="O48" s="695">
        <f t="shared" ref="O48" si="41">M48*N48</f>
        <v>4298679.96</v>
      </c>
      <c r="P48" s="695">
        <f t="shared" ref="P48" si="42">M48+(O48-M48)*(100%-$P$13)</f>
        <v>4189723.48</v>
      </c>
      <c r="Q48" s="695">
        <f t="shared" ref="Q48" si="43">F48*L48*N48*P48/O48</f>
        <v>0</v>
      </c>
    </row>
    <row r="49" spans="1:18" ht="22.5" x14ac:dyDescent="0.2">
      <c r="A49" s="666" t="s">
        <v>6719</v>
      </c>
      <c r="B49" s="52" t="s">
        <v>37</v>
      </c>
      <c r="C49" s="52" t="s">
        <v>140</v>
      </c>
      <c r="D49" s="680">
        <f>'06-01-01 изм.1'!N622</f>
        <v>1281306</v>
      </c>
      <c r="E49" s="680"/>
      <c r="F49" s="680"/>
      <c r="G49" s="680"/>
      <c r="H49" s="681">
        <f t="shared" ref="H49:H55" si="44">(D49+E49)*2.48%</f>
        <v>31776.39</v>
      </c>
      <c r="I49" s="681">
        <f t="shared" si="8"/>
        <v>-4766.46</v>
      </c>
      <c r="J49" s="681">
        <f t="shared" ref="J49:J55" si="45">(D49+E49+H49)*0.5%</f>
        <v>6565.41</v>
      </c>
      <c r="K49" s="680">
        <f t="shared" si="3"/>
        <v>1314881.3400000001</v>
      </c>
      <c r="L49" s="884">
        <f t="shared" si="31"/>
        <v>1.0301</v>
      </c>
      <c r="M49" s="695">
        <f t="shared" si="10"/>
        <v>1354459.27</v>
      </c>
      <c r="N49" s="880">
        <f t="shared" si="32"/>
        <v>1.0533999999999999</v>
      </c>
      <c r="O49" s="695">
        <f t="shared" ref="O49:O55" si="46">M49*N49</f>
        <v>1426787.4</v>
      </c>
      <c r="P49" s="695">
        <f t="shared" ref="P49:P55" si="47">M49+(O49-M49)*(100%-$P$13)</f>
        <v>1390623.34</v>
      </c>
      <c r="Q49" s="695">
        <f t="shared" ref="Q49:Q55" si="48">F49*L49*N49*P49/O49</f>
        <v>0</v>
      </c>
    </row>
    <row r="50" spans="1:18" ht="22.5" x14ac:dyDescent="0.2">
      <c r="A50" s="666" t="s">
        <v>6720</v>
      </c>
      <c r="B50" s="52" t="s">
        <v>38</v>
      </c>
      <c r="C50" s="52" t="s">
        <v>141</v>
      </c>
      <c r="D50" s="680">
        <f>'06-02-01 изм.1'!N424</f>
        <v>629296</v>
      </c>
      <c r="E50" s="680"/>
      <c r="F50" s="680"/>
      <c r="G50" s="680"/>
      <c r="H50" s="681">
        <f t="shared" si="44"/>
        <v>15606.54</v>
      </c>
      <c r="I50" s="681">
        <f t="shared" si="8"/>
        <v>-2340.98</v>
      </c>
      <c r="J50" s="681">
        <f t="shared" si="45"/>
        <v>3224.51</v>
      </c>
      <c r="K50" s="680">
        <f t="shared" si="3"/>
        <v>645786.06999999995</v>
      </c>
      <c r="L50" s="884">
        <f t="shared" si="31"/>
        <v>1.0301</v>
      </c>
      <c r="M50" s="695">
        <f t="shared" si="10"/>
        <v>665224.23</v>
      </c>
      <c r="N50" s="880">
        <f t="shared" si="32"/>
        <v>1.0533999999999999</v>
      </c>
      <c r="O50" s="695">
        <f t="shared" si="46"/>
        <v>700747.2</v>
      </c>
      <c r="P50" s="695">
        <f t="shared" si="47"/>
        <v>682985.72</v>
      </c>
      <c r="Q50" s="695">
        <f t="shared" si="48"/>
        <v>0</v>
      </c>
    </row>
    <row r="51" spans="1:18" ht="22.5" x14ac:dyDescent="0.2">
      <c r="A51" s="666" t="s">
        <v>6721</v>
      </c>
      <c r="B51" s="52" t="s">
        <v>39</v>
      </c>
      <c r="C51" s="52" t="s">
        <v>142</v>
      </c>
      <c r="D51" s="680">
        <f>'06-03-01 изм.1'!N413</f>
        <v>452932</v>
      </c>
      <c r="E51" s="680"/>
      <c r="F51" s="680"/>
      <c r="G51" s="680"/>
      <c r="H51" s="681">
        <f t="shared" si="44"/>
        <v>11232.71</v>
      </c>
      <c r="I51" s="681">
        <f t="shared" si="8"/>
        <v>-1684.91</v>
      </c>
      <c r="J51" s="681">
        <f t="shared" si="45"/>
        <v>2320.8200000000002</v>
      </c>
      <c r="K51" s="680">
        <f t="shared" si="3"/>
        <v>464800.62</v>
      </c>
      <c r="L51" s="884">
        <f t="shared" si="31"/>
        <v>1.0301</v>
      </c>
      <c r="M51" s="695">
        <f t="shared" si="10"/>
        <v>478791.12</v>
      </c>
      <c r="N51" s="880">
        <f t="shared" si="32"/>
        <v>1.0533999999999999</v>
      </c>
      <c r="O51" s="695">
        <f t="shared" si="46"/>
        <v>504358.57</v>
      </c>
      <c r="P51" s="695">
        <f t="shared" si="47"/>
        <v>491574.85</v>
      </c>
      <c r="Q51" s="695">
        <f t="shared" si="48"/>
        <v>0</v>
      </c>
    </row>
    <row r="52" spans="1:18" ht="22.5" x14ac:dyDescent="0.2">
      <c r="A52" s="666" t="s">
        <v>6722</v>
      </c>
      <c r="B52" s="52" t="s">
        <v>40</v>
      </c>
      <c r="C52" s="52" t="s">
        <v>143</v>
      </c>
      <c r="D52" s="680">
        <f>'06-04-01 изм.1 '!N586</f>
        <v>2875451</v>
      </c>
      <c r="E52" s="680">
        <f>'06-04-01 изм.1 '!N595</f>
        <v>16390</v>
      </c>
      <c r="F52" s="680">
        <f>'06-04-01 изм.1 '!N602</f>
        <v>332228</v>
      </c>
      <c r="G52" s="680"/>
      <c r="H52" s="681">
        <f t="shared" si="44"/>
        <v>71717.66</v>
      </c>
      <c r="I52" s="681">
        <f t="shared" si="8"/>
        <v>-10757.65</v>
      </c>
      <c r="J52" s="681">
        <f t="shared" si="45"/>
        <v>14817.79</v>
      </c>
      <c r="K52" s="680">
        <f t="shared" si="3"/>
        <v>3299846.8</v>
      </c>
      <c r="L52" s="884">
        <f t="shared" si="31"/>
        <v>1.0301</v>
      </c>
      <c r="M52" s="695">
        <f t="shared" si="10"/>
        <v>3399172.19</v>
      </c>
      <c r="N52" s="880">
        <f t="shared" si="32"/>
        <v>1.0533999999999999</v>
      </c>
      <c r="O52" s="695">
        <f t="shared" si="46"/>
        <v>3580687.98</v>
      </c>
      <c r="P52" s="695">
        <f t="shared" si="47"/>
        <v>3489930.09</v>
      </c>
      <c r="Q52" s="695">
        <f t="shared" si="48"/>
        <v>351365.55</v>
      </c>
    </row>
    <row r="53" spans="1:18" ht="22.5" x14ac:dyDescent="0.2">
      <c r="A53" s="666" t="s">
        <v>6723</v>
      </c>
      <c r="B53" s="52" t="s">
        <v>41</v>
      </c>
      <c r="C53" s="52" t="s">
        <v>42</v>
      </c>
      <c r="D53" s="680">
        <f>'06-05-01 изм.1'!N452</f>
        <v>1570581</v>
      </c>
      <c r="E53" s="680"/>
      <c r="F53" s="680"/>
      <c r="G53" s="680"/>
      <c r="H53" s="681">
        <f t="shared" si="44"/>
        <v>38950.410000000003</v>
      </c>
      <c r="I53" s="681">
        <f t="shared" si="8"/>
        <v>-5842.56</v>
      </c>
      <c r="J53" s="681">
        <f t="shared" si="45"/>
        <v>8047.66</v>
      </c>
      <c r="K53" s="680">
        <f t="shared" si="3"/>
        <v>1611736.51</v>
      </c>
      <c r="L53" s="884">
        <f t="shared" si="31"/>
        <v>1.0301</v>
      </c>
      <c r="M53" s="695">
        <f t="shared" si="10"/>
        <v>1660249.78</v>
      </c>
      <c r="N53" s="880">
        <f t="shared" si="32"/>
        <v>1.0533999999999999</v>
      </c>
      <c r="O53" s="695">
        <f t="shared" si="46"/>
        <v>1748907.12</v>
      </c>
      <c r="P53" s="695">
        <f t="shared" si="47"/>
        <v>1704578.45</v>
      </c>
      <c r="Q53" s="695">
        <f t="shared" si="48"/>
        <v>0</v>
      </c>
    </row>
    <row r="54" spans="1:18" ht="22.5" x14ac:dyDescent="0.2">
      <c r="A54" s="666" t="s">
        <v>6724</v>
      </c>
      <c r="B54" s="52" t="s">
        <v>43</v>
      </c>
      <c r="C54" s="52" t="s">
        <v>44</v>
      </c>
      <c r="D54" s="680">
        <f>'06-06-01 изм.1'!N345</f>
        <v>1966291</v>
      </c>
      <c r="E54" s="680"/>
      <c r="F54" s="680"/>
      <c r="G54" s="680"/>
      <c r="H54" s="681">
        <f t="shared" si="44"/>
        <v>48764.02</v>
      </c>
      <c r="I54" s="681">
        <f t="shared" si="8"/>
        <v>-7314.6</v>
      </c>
      <c r="J54" s="681">
        <f t="shared" si="45"/>
        <v>10075.280000000001</v>
      </c>
      <c r="K54" s="680">
        <f t="shared" si="3"/>
        <v>2017815.7</v>
      </c>
      <c r="L54" s="884">
        <f t="shared" si="31"/>
        <v>1.0301</v>
      </c>
      <c r="M54" s="695">
        <f t="shared" si="10"/>
        <v>2078551.95</v>
      </c>
      <c r="N54" s="880">
        <f t="shared" si="32"/>
        <v>1.0533999999999999</v>
      </c>
      <c r="O54" s="695">
        <f t="shared" si="46"/>
        <v>2189546.62</v>
      </c>
      <c r="P54" s="695">
        <f t="shared" si="47"/>
        <v>2134049.29</v>
      </c>
      <c r="Q54" s="695">
        <f t="shared" si="48"/>
        <v>0</v>
      </c>
    </row>
    <row r="55" spans="1:18" ht="22.5" x14ac:dyDescent="0.2">
      <c r="A55" s="666" t="s">
        <v>6725</v>
      </c>
      <c r="B55" s="52" t="s">
        <v>45</v>
      </c>
      <c r="C55" s="52" t="s">
        <v>144</v>
      </c>
      <c r="D55" s="680">
        <f>'06-07-01 изм.1'!N412</f>
        <v>132263</v>
      </c>
      <c r="E55" s="680">
        <f>'06-07-01 изм.1'!N421</f>
        <v>2925</v>
      </c>
      <c r="F55" s="680">
        <f>'06-07-01 изм.1'!N428</f>
        <v>151594</v>
      </c>
      <c r="G55" s="680"/>
      <c r="H55" s="681">
        <f t="shared" si="44"/>
        <v>3352.66</v>
      </c>
      <c r="I55" s="681">
        <f t="shared" si="8"/>
        <v>-502.9</v>
      </c>
      <c r="J55" s="681">
        <f t="shared" si="45"/>
        <v>692.7</v>
      </c>
      <c r="K55" s="680">
        <f t="shared" si="3"/>
        <v>290324.46000000002</v>
      </c>
      <c r="L55" s="884">
        <f t="shared" si="31"/>
        <v>1.0301</v>
      </c>
      <c r="M55" s="695">
        <f t="shared" si="10"/>
        <v>299063.23</v>
      </c>
      <c r="N55" s="880">
        <f t="shared" si="32"/>
        <v>1.0533999999999999</v>
      </c>
      <c r="O55" s="695">
        <f t="shared" si="46"/>
        <v>315033.21000000002</v>
      </c>
      <c r="P55" s="695">
        <f t="shared" si="47"/>
        <v>307048.21999999997</v>
      </c>
      <c r="Q55" s="695">
        <f t="shared" si="48"/>
        <v>160326.37</v>
      </c>
    </row>
    <row r="56" spans="1:18" ht="14.25" x14ac:dyDescent="0.2">
      <c r="A56" s="666" t="s">
        <v>6726</v>
      </c>
      <c r="B56" s="52" t="s">
        <v>48</v>
      </c>
      <c r="C56" s="52" t="s">
        <v>49</v>
      </c>
      <c r="D56" s="680">
        <f>SUM(D57:D59)</f>
        <v>3636534</v>
      </c>
      <c r="E56" s="680"/>
      <c r="F56" s="680"/>
      <c r="G56" s="680"/>
      <c r="H56" s="680">
        <f>SUM(H57:H59)</f>
        <v>90186.05</v>
      </c>
      <c r="I56" s="680">
        <f>SUM(I57:I59)</f>
        <v>-13527.9</v>
      </c>
      <c r="J56" s="680">
        <f>SUM(J57:J59)</f>
        <v>18633.61</v>
      </c>
      <c r="K56" s="680">
        <f t="shared" si="3"/>
        <v>3731825.76</v>
      </c>
      <c r="L56" s="886"/>
      <c r="M56" s="680">
        <f>SUM(M57:M59)</f>
        <v>3844153.71</v>
      </c>
      <c r="N56" s="881"/>
      <c r="O56" s="680">
        <f>SUM(O57:O59)</f>
        <v>4049431.51</v>
      </c>
      <c r="P56" s="680">
        <f>SUM(P57:P59)</f>
        <v>3946792.62</v>
      </c>
      <c r="Q56" s="680">
        <f>SUM(Q57:Q59)</f>
        <v>0</v>
      </c>
    </row>
    <row r="57" spans="1:18" s="242" customFormat="1" ht="25.5" outlineLevel="1" x14ac:dyDescent="0.2">
      <c r="A57" s="667" t="s">
        <v>6727</v>
      </c>
      <c r="B57" s="243" t="s">
        <v>5937</v>
      </c>
      <c r="C57" s="244" t="s">
        <v>4374</v>
      </c>
      <c r="D57" s="684">
        <f>'07-01-01 изм.1'!N242</f>
        <v>276299</v>
      </c>
      <c r="E57" s="684"/>
      <c r="F57" s="684"/>
      <c r="G57" s="684"/>
      <c r="H57" s="685">
        <f t="shared" ref="H57" si="49">(D57+E57)*2.48%</f>
        <v>6852.22</v>
      </c>
      <c r="I57" s="685">
        <f t="shared" si="8"/>
        <v>-1027.83</v>
      </c>
      <c r="J57" s="685">
        <f t="shared" ref="J57" si="50">(D57+E57+H57)*0.5%</f>
        <v>1415.76</v>
      </c>
      <c r="K57" s="684">
        <f t="shared" si="3"/>
        <v>283539.15000000002</v>
      </c>
      <c r="L57" s="887">
        <f>$F$77</f>
        <v>1.0301</v>
      </c>
      <c r="M57" s="694">
        <f t="shared" si="10"/>
        <v>292073.68</v>
      </c>
      <c r="N57" s="882">
        <f>$F$113</f>
        <v>1.0533999999999999</v>
      </c>
      <c r="O57" s="694">
        <f t="shared" ref="O57" si="51">M57*N57</f>
        <v>307670.40999999997</v>
      </c>
      <c r="P57" s="694">
        <f t="shared" ref="P57" si="52">M57+(O57-M57)*(100%-$P$13)</f>
        <v>299872.05</v>
      </c>
      <c r="Q57" s="694">
        <f t="shared" ref="Q57" si="53">F57*L57*N57*P57/O57</f>
        <v>0</v>
      </c>
    </row>
    <row r="58" spans="1:18" s="242" customFormat="1" ht="25.5" outlineLevel="1" x14ac:dyDescent="0.2">
      <c r="A58" s="667" t="s">
        <v>6728</v>
      </c>
      <c r="B58" s="243" t="s">
        <v>5938</v>
      </c>
      <c r="C58" s="244" t="s">
        <v>202</v>
      </c>
      <c r="D58" s="684">
        <f>'07-01-02 изм.1 '!N180</f>
        <v>378629</v>
      </c>
      <c r="E58" s="684"/>
      <c r="F58" s="684"/>
      <c r="G58" s="684"/>
      <c r="H58" s="685">
        <f t="shared" ref="H58:H59" si="54">(D58+E58)*2.48%</f>
        <v>9390</v>
      </c>
      <c r="I58" s="685">
        <f t="shared" si="8"/>
        <v>-1408.5</v>
      </c>
      <c r="J58" s="685">
        <f t="shared" ref="J58:J59" si="55">(D58+E58+H58)*0.5%</f>
        <v>1940.1</v>
      </c>
      <c r="K58" s="684">
        <f t="shared" si="3"/>
        <v>388550.6</v>
      </c>
      <c r="L58" s="887">
        <f>$F$77</f>
        <v>1.0301</v>
      </c>
      <c r="M58" s="694">
        <f t="shared" si="10"/>
        <v>400245.97</v>
      </c>
      <c r="N58" s="882">
        <f>$F$113</f>
        <v>1.0533999999999999</v>
      </c>
      <c r="O58" s="694">
        <f t="shared" ref="O58:O59" si="56">M58*N58</f>
        <v>421619.1</v>
      </c>
      <c r="P58" s="694">
        <f t="shared" ref="P58:P59" si="57">M58+(O58-M58)*(100%-$P$13)</f>
        <v>410932.54</v>
      </c>
      <c r="Q58" s="694">
        <f t="shared" ref="Q58:Q59" si="58">F58*L58*N58*P58/O58</f>
        <v>0</v>
      </c>
    </row>
    <row r="59" spans="1:18" s="242" customFormat="1" ht="25.5" outlineLevel="1" x14ac:dyDescent="0.2">
      <c r="A59" s="667" t="s">
        <v>6729</v>
      </c>
      <c r="B59" s="243" t="s">
        <v>5939</v>
      </c>
      <c r="C59" s="244" t="s">
        <v>199</v>
      </c>
      <c r="D59" s="684">
        <f>'07-01-03 изм.1'!N121</f>
        <v>2981606</v>
      </c>
      <c r="E59" s="684"/>
      <c r="F59" s="684"/>
      <c r="G59" s="684"/>
      <c r="H59" s="685">
        <f t="shared" si="54"/>
        <v>73943.83</v>
      </c>
      <c r="I59" s="685">
        <f t="shared" si="8"/>
        <v>-11091.57</v>
      </c>
      <c r="J59" s="685">
        <f t="shared" si="55"/>
        <v>15277.75</v>
      </c>
      <c r="K59" s="684">
        <f t="shared" si="3"/>
        <v>3059736.01</v>
      </c>
      <c r="L59" s="887">
        <f>$F$77</f>
        <v>1.0301</v>
      </c>
      <c r="M59" s="694">
        <f t="shared" si="10"/>
        <v>3151834.06</v>
      </c>
      <c r="N59" s="882">
        <f>$F$113</f>
        <v>1.0533999999999999</v>
      </c>
      <c r="O59" s="694">
        <f t="shared" si="56"/>
        <v>3320142</v>
      </c>
      <c r="P59" s="694">
        <f t="shared" si="57"/>
        <v>3235988.03</v>
      </c>
      <c r="Q59" s="694">
        <f t="shared" si="58"/>
        <v>0</v>
      </c>
    </row>
    <row r="60" spans="1:18" ht="22.5" x14ac:dyDescent="0.2">
      <c r="A60" s="666" t="s">
        <v>6730</v>
      </c>
      <c r="B60" s="52" t="s">
        <v>50</v>
      </c>
      <c r="C60" s="52" t="s">
        <v>145</v>
      </c>
      <c r="D60" s="680">
        <f>'07-02-01 изм.1'!N262</f>
        <v>782222</v>
      </c>
      <c r="E60" s="680"/>
      <c r="F60" s="680"/>
      <c r="G60" s="680"/>
      <c r="H60" s="681">
        <f t="shared" ref="H60" si="59">(D60+E60)*2.48%</f>
        <v>19399.11</v>
      </c>
      <c r="I60" s="681">
        <f t="shared" si="8"/>
        <v>-2909.87</v>
      </c>
      <c r="J60" s="681">
        <f t="shared" ref="J60" si="60">(D60+E60+H60)*0.5%</f>
        <v>4008.11</v>
      </c>
      <c r="K60" s="680">
        <f t="shared" si="3"/>
        <v>802719.35</v>
      </c>
      <c r="L60" s="884">
        <f>$F$77</f>
        <v>1.0301</v>
      </c>
      <c r="M60" s="695">
        <f t="shared" si="10"/>
        <v>826881.2</v>
      </c>
      <c r="N60" s="880">
        <f>$F$113</f>
        <v>1.0533999999999999</v>
      </c>
      <c r="O60" s="695">
        <f t="shared" ref="O60" si="61">M60*N60</f>
        <v>871036.66</v>
      </c>
      <c r="P60" s="695">
        <f t="shared" ref="P60" si="62">M60+(O60-M60)*(100%-$P$13)</f>
        <v>848958.93</v>
      </c>
      <c r="Q60" s="695">
        <f t="shared" ref="Q60" si="63">F60*L60*N60*P60/O60</f>
        <v>0</v>
      </c>
    </row>
    <row r="61" spans="1:18" ht="22.5" x14ac:dyDescent="0.2">
      <c r="A61" s="666" t="s">
        <v>6731</v>
      </c>
      <c r="B61" s="52" t="s">
        <v>51</v>
      </c>
      <c r="C61" s="52" t="s">
        <v>146</v>
      </c>
      <c r="D61" s="680">
        <f>'07-03-01 изм.1'!N253</f>
        <v>210886</v>
      </c>
      <c r="E61" s="680">
        <f>'07-03-01 изм.1'!N260</f>
        <v>298088</v>
      </c>
      <c r="F61" s="680">
        <f>'07-03-01 изм.1'!N267</f>
        <v>24167</v>
      </c>
      <c r="G61" s="680"/>
      <c r="H61" s="681">
        <f t="shared" ref="H61" si="64">(D61+E61)*2.48%</f>
        <v>12622.56</v>
      </c>
      <c r="I61" s="681">
        <f t="shared" si="8"/>
        <v>-1893.38</v>
      </c>
      <c r="J61" s="681">
        <f t="shared" ref="J61" si="65">(D61+E61+H61)*0.5%</f>
        <v>2607.98</v>
      </c>
      <c r="K61" s="680">
        <f t="shared" si="3"/>
        <v>546478.16</v>
      </c>
      <c r="L61" s="884">
        <f>$F$77</f>
        <v>1.0301</v>
      </c>
      <c r="M61" s="695">
        <f t="shared" si="10"/>
        <v>562927.15</v>
      </c>
      <c r="N61" s="880">
        <f>$F$113</f>
        <v>1.0533999999999999</v>
      </c>
      <c r="O61" s="695">
        <f t="shared" ref="O61" si="66">M61*N61</f>
        <v>592987.46</v>
      </c>
      <c r="P61" s="695">
        <f t="shared" ref="P61" si="67">M61+(O61-M61)*(100%-$P$13)</f>
        <v>577957.31000000006</v>
      </c>
      <c r="Q61" s="695">
        <f t="shared" ref="Q61" si="68">F61*L61*N61*P61/O61</f>
        <v>25559.11</v>
      </c>
    </row>
    <row r="62" spans="1:18" ht="14.25" x14ac:dyDescent="0.2">
      <c r="A62" s="666" t="s">
        <v>6732</v>
      </c>
      <c r="B62" s="620" t="s">
        <v>58</v>
      </c>
      <c r="C62" s="620" t="s">
        <v>59</v>
      </c>
      <c r="D62" s="686"/>
      <c r="E62" s="686"/>
      <c r="F62" s="686"/>
      <c r="G62" s="687">
        <f>SUM(G63:G64)</f>
        <v>1277795</v>
      </c>
      <c r="H62" s="687"/>
      <c r="I62" s="688"/>
      <c r="J62" s="688"/>
      <c r="K62" s="686">
        <f t="shared" si="3"/>
        <v>1277795</v>
      </c>
      <c r="L62" s="888"/>
      <c r="M62" s="687">
        <f>SUM(M63:M64)</f>
        <v>1316256.6299999999</v>
      </c>
      <c r="N62" s="881"/>
      <c r="O62" s="687">
        <f>SUM(O63:O64)</f>
        <v>1386544.73</v>
      </c>
      <c r="P62" s="687">
        <f>SUM(P63:P64)</f>
        <v>1351400.69</v>
      </c>
      <c r="Q62" s="687">
        <f>SUM(Q63:Q64)</f>
        <v>0</v>
      </c>
      <c r="R62" s="54" t="s">
        <v>6632</v>
      </c>
    </row>
    <row r="63" spans="1:18" s="612" customFormat="1" ht="38.25" outlineLevel="1" x14ac:dyDescent="0.2">
      <c r="A63" s="668" t="s">
        <v>6733</v>
      </c>
      <c r="B63" s="613" t="s">
        <v>6313</v>
      </c>
      <c r="C63" s="614" t="s">
        <v>190</v>
      </c>
      <c r="D63" s="689"/>
      <c r="E63" s="689"/>
      <c r="F63" s="689"/>
      <c r="G63" s="689">
        <f>'09-01-01 изм.1 '!N973</f>
        <v>689345</v>
      </c>
      <c r="H63" s="690"/>
      <c r="I63" s="690"/>
      <c r="J63" s="690"/>
      <c r="K63" s="689">
        <f t="shared" si="3"/>
        <v>689345</v>
      </c>
      <c r="L63" s="887">
        <f>$F$77</f>
        <v>1.0301</v>
      </c>
      <c r="M63" s="696">
        <f t="shared" si="10"/>
        <v>710094.28</v>
      </c>
      <c r="N63" s="882">
        <f>$F$113</f>
        <v>1.0533999999999999</v>
      </c>
      <c r="O63" s="696">
        <f t="shared" ref="O63" si="69">M63*N63</f>
        <v>748013.31</v>
      </c>
      <c r="P63" s="696">
        <f t="shared" ref="P63" si="70">M63+(O63-M63)*(100%-$P$13)</f>
        <v>729053.8</v>
      </c>
      <c r="Q63" s="696">
        <f t="shared" ref="Q63" si="71">F63*L63*N63*P63/O63</f>
        <v>0</v>
      </c>
    </row>
    <row r="64" spans="1:18" s="612" customFormat="1" ht="38.25" outlineLevel="1" x14ac:dyDescent="0.2">
      <c r="A64" s="668" t="s">
        <v>6734</v>
      </c>
      <c r="B64" s="613" t="s">
        <v>6314</v>
      </c>
      <c r="C64" s="614" t="s">
        <v>184</v>
      </c>
      <c r="D64" s="689"/>
      <c r="E64" s="689"/>
      <c r="F64" s="689"/>
      <c r="G64" s="689">
        <f>'09-01-02 изм.1 '!N228</f>
        <v>588450</v>
      </c>
      <c r="H64" s="690"/>
      <c r="I64" s="690"/>
      <c r="J64" s="690"/>
      <c r="K64" s="689">
        <f t="shared" ref="K64:K71" si="72">SUM(D64:J64)</f>
        <v>588450</v>
      </c>
      <c r="L64" s="887">
        <f>$F$77</f>
        <v>1.0301</v>
      </c>
      <c r="M64" s="696">
        <f t="shared" si="10"/>
        <v>606162.35</v>
      </c>
      <c r="N64" s="882">
        <f>$F$113</f>
        <v>1.0533999999999999</v>
      </c>
      <c r="O64" s="696">
        <f t="shared" ref="O64" si="73">M64*N64</f>
        <v>638531.42000000004</v>
      </c>
      <c r="P64" s="696">
        <f t="shared" ref="P64" si="74">M64+(O64-M64)*(100%-$P$13)</f>
        <v>622346.89</v>
      </c>
      <c r="Q64" s="696">
        <f t="shared" ref="Q64" si="75">F64*L64*N64*P64/O64</f>
        <v>0</v>
      </c>
    </row>
    <row r="65" spans="1:17" ht="22.5" x14ac:dyDescent="0.2">
      <c r="A65" s="666" t="s">
        <v>6735</v>
      </c>
      <c r="B65" s="52" t="s">
        <v>60</v>
      </c>
      <c r="C65" s="52" t="s">
        <v>61</v>
      </c>
      <c r="D65" s="680"/>
      <c r="E65" s="680"/>
      <c r="F65" s="680"/>
      <c r="G65" s="680">
        <f>'СР-3'!E14</f>
        <v>431424</v>
      </c>
      <c r="H65" s="681"/>
      <c r="I65" s="681"/>
      <c r="J65" s="681"/>
      <c r="K65" s="680">
        <f t="shared" si="72"/>
        <v>431424</v>
      </c>
      <c r="L65" s="889">
        <v>1</v>
      </c>
      <c r="M65" s="695">
        <f t="shared" si="10"/>
        <v>431424</v>
      </c>
      <c r="N65" s="883">
        <v>1</v>
      </c>
      <c r="O65" s="695">
        <f t="shared" ref="O65" si="76">M65*N65</f>
        <v>431424</v>
      </c>
      <c r="P65" s="695">
        <f t="shared" ref="P65" si="77">M65+(O65-M65)*(100%-$P$13)</f>
        <v>431424</v>
      </c>
      <c r="Q65" s="695">
        <f t="shared" ref="Q65" si="78">F65*L65*N65*P65/O65</f>
        <v>0</v>
      </c>
    </row>
    <row r="66" spans="1:17" ht="33.75" x14ac:dyDescent="0.2">
      <c r="A66" s="763" t="s">
        <v>6736</v>
      </c>
      <c r="B66" s="620" t="s">
        <v>118</v>
      </c>
      <c r="C66" s="620" t="s">
        <v>117</v>
      </c>
      <c r="D66" s="686"/>
      <c r="E66" s="686"/>
      <c r="F66" s="686"/>
      <c r="G66" s="686">
        <v>210</v>
      </c>
      <c r="H66" s="681"/>
      <c r="I66" s="681"/>
      <c r="J66" s="681"/>
      <c r="K66" s="680">
        <f t="shared" si="72"/>
        <v>210</v>
      </c>
      <c r="L66" s="884">
        <f t="shared" ref="L66:L71" si="79">$F$77</f>
        <v>1.0301</v>
      </c>
      <c r="M66" s="695">
        <f t="shared" si="10"/>
        <v>216.32</v>
      </c>
      <c r="N66" s="880">
        <f t="shared" ref="N66:N71" si="80">$F$113</f>
        <v>1.0533999999999999</v>
      </c>
      <c r="O66" s="695">
        <f t="shared" ref="O66" si="81">M66*N66</f>
        <v>227.87</v>
      </c>
      <c r="P66" s="695">
        <f t="shared" ref="P66" si="82">M66+(O66-M66)*(100%-$P$13)</f>
        <v>222.1</v>
      </c>
      <c r="Q66" s="695">
        <f t="shared" ref="Q66" si="83">F66*L66*N66*P66/O66</f>
        <v>0</v>
      </c>
    </row>
    <row r="67" spans="1:17" ht="33.75" x14ac:dyDescent="0.2">
      <c r="A67" s="764" t="s">
        <v>6737</v>
      </c>
      <c r="B67" s="625" t="s">
        <v>116</v>
      </c>
      <c r="C67" s="625" t="s">
        <v>64</v>
      </c>
      <c r="D67" s="765"/>
      <c r="E67" s="765"/>
      <c r="F67" s="765"/>
      <c r="G67" s="765">
        <v>7363.3</v>
      </c>
      <c r="H67" s="681"/>
      <c r="I67" s="681"/>
      <c r="J67" s="681"/>
      <c r="K67" s="680">
        <f t="shared" si="72"/>
        <v>7363.3</v>
      </c>
      <c r="L67" s="884">
        <f t="shared" si="79"/>
        <v>1.0301</v>
      </c>
      <c r="M67" s="695">
        <f t="shared" si="10"/>
        <v>7584.94</v>
      </c>
      <c r="N67" s="880">
        <f t="shared" si="80"/>
        <v>1.0533999999999999</v>
      </c>
      <c r="O67" s="695">
        <f t="shared" ref="O67:O70" si="84">M67*N67</f>
        <v>7989.98</v>
      </c>
      <c r="P67" s="695">
        <f t="shared" ref="P67:P70" si="85">M67+(O67-M67)*(100%-$P$13)</f>
        <v>7787.46</v>
      </c>
      <c r="Q67" s="695">
        <f t="shared" ref="Q67:Q70" si="86">F67*L67*N67*P67/O67</f>
        <v>0</v>
      </c>
    </row>
    <row r="68" spans="1:17" ht="33.75" x14ac:dyDescent="0.2">
      <c r="A68" s="764" t="s">
        <v>6738</v>
      </c>
      <c r="B68" s="625" t="s">
        <v>115</v>
      </c>
      <c r="C68" s="625" t="s">
        <v>66</v>
      </c>
      <c r="D68" s="765"/>
      <c r="E68" s="765"/>
      <c r="F68" s="765"/>
      <c r="G68" s="765">
        <v>41910.769999999997</v>
      </c>
      <c r="H68" s="681"/>
      <c r="I68" s="681"/>
      <c r="J68" s="681"/>
      <c r="K68" s="680">
        <f t="shared" si="72"/>
        <v>41910.769999999997</v>
      </c>
      <c r="L68" s="884">
        <f t="shared" si="79"/>
        <v>1.0301</v>
      </c>
      <c r="M68" s="695">
        <f t="shared" si="10"/>
        <v>43172.28</v>
      </c>
      <c r="N68" s="880">
        <f t="shared" si="80"/>
        <v>1.0533999999999999</v>
      </c>
      <c r="O68" s="695">
        <f t="shared" si="84"/>
        <v>45477.68</v>
      </c>
      <c r="P68" s="695">
        <f t="shared" si="85"/>
        <v>44324.98</v>
      </c>
      <c r="Q68" s="695">
        <f t="shared" si="86"/>
        <v>0</v>
      </c>
    </row>
    <row r="69" spans="1:17" ht="101.25" x14ac:dyDescent="0.2">
      <c r="A69" s="666" t="s">
        <v>6739</v>
      </c>
      <c r="B69" s="620" t="s">
        <v>114</v>
      </c>
      <c r="C69" s="620" t="s">
        <v>147</v>
      </c>
      <c r="D69" s="686"/>
      <c r="E69" s="686"/>
      <c r="F69" s="686"/>
      <c r="G69" s="687">
        <f>'СР-7'!G11</f>
        <v>1458757.5</v>
      </c>
      <c r="H69" s="688"/>
      <c r="I69" s="688"/>
      <c r="J69" s="688"/>
      <c r="K69" s="686">
        <f t="shared" si="72"/>
        <v>1458757.5</v>
      </c>
      <c r="L69" s="884">
        <f t="shared" si="79"/>
        <v>1.0301</v>
      </c>
      <c r="M69" s="695">
        <f t="shared" si="10"/>
        <v>1502666.1</v>
      </c>
      <c r="N69" s="880">
        <f t="shared" si="80"/>
        <v>1.0533999999999999</v>
      </c>
      <c r="O69" s="695">
        <f t="shared" si="84"/>
        <v>1582908.47</v>
      </c>
      <c r="P69" s="695">
        <f t="shared" si="85"/>
        <v>1542787.29</v>
      </c>
      <c r="Q69" s="695">
        <f t="shared" si="86"/>
        <v>0</v>
      </c>
    </row>
    <row r="70" spans="1:17" ht="22.5" x14ac:dyDescent="0.2">
      <c r="A70" s="666" t="s">
        <v>6740</v>
      </c>
      <c r="B70" s="52" t="s">
        <v>62</v>
      </c>
      <c r="C70" s="52" t="s">
        <v>113</v>
      </c>
      <c r="D70" s="680"/>
      <c r="E70" s="680"/>
      <c r="F70" s="680"/>
      <c r="G70" s="680">
        <f>'СР-4'!D47</f>
        <v>132370.56</v>
      </c>
      <c r="H70" s="681"/>
      <c r="I70" s="681"/>
      <c r="J70" s="681"/>
      <c r="K70" s="680">
        <f t="shared" si="72"/>
        <v>132370.56</v>
      </c>
      <c r="L70" s="884">
        <f t="shared" si="79"/>
        <v>1.0301</v>
      </c>
      <c r="M70" s="695">
        <f t="shared" si="10"/>
        <v>136354.91</v>
      </c>
      <c r="N70" s="880">
        <f t="shared" si="80"/>
        <v>1.0533999999999999</v>
      </c>
      <c r="O70" s="695">
        <f t="shared" si="84"/>
        <v>143636.26</v>
      </c>
      <c r="P70" s="695">
        <f t="shared" si="85"/>
        <v>139995.59</v>
      </c>
      <c r="Q70" s="695">
        <f t="shared" si="86"/>
        <v>0</v>
      </c>
    </row>
    <row r="71" spans="1:17" ht="33.75" x14ac:dyDescent="0.2">
      <c r="A71" s="666" t="s">
        <v>6741</v>
      </c>
      <c r="B71" s="52" t="s">
        <v>84</v>
      </c>
      <c r="C71" s="52" t="s">
        <v>85</v>
      </c>
      <c r="D71" s="680">
        <f>(D19+D20+D41+D44+D45+D48+D49+D50+D51+D52+D53+D54+D55+D56+D60+D61+D62+D65+D66+D67+D68+D69+D70)*2%</f>
        <v>1808631.02</v>
      </c>
      <c r="E71" s="680">
        <f>(E19+E20+E41+E44+E45+E48+E49+E50+E51+E52+E53+E54+E55+E56+E60+E61+E62+E65+E66+E67+E68+E69+E70)*2%</f>
        <v>125991.56</v>
      </c>
      <c r="F71" s="680">
        <f>(F19+F20+F41+F44+F45+F48+F49+F50+F51+F52+F53+F54+F55+F56+F60+F61+F62+F65+F66+F67+F68+F69+F70)*2%</f>
        <v>504715.46</v>
      </c>
      <c r="G71" s="680">
        <f>(G19+G20+G41+G44+G45+G48+G49+G50+G51+G52+G53+G54+G55+G56+G60+G61+G62+G65+G66+G67+G68+G69+G70)*2%</f>
        <v>69762.19</v>
      </c>
      <c r="H71" s="680">
        <f>(H19+H20+H41+H44+H45+H48+H49+H50+H51+H52+H53+H54+H55+H56+H60+H61+H62+H65+H66+H67+H68+H69+H70)*2%</f>
        <v>47978.64</v>
      </c>
      <c r="I71" s="681"/>
      <c r="J71" s="680">
        <f>(J19+J20+J41+J44+J45+J48+J49+J50+J51+J52+J53+J54+J55+J56+J60+J61+J62+J65+J66+J67+J68+J69+J70)*2%</f>
        <v>9913.01</v>
      </c>
      <c r="K71" s="680">
        <f t="shared" si="72"/>
        <v>2566991.88</v>
      </c>
      <c r="L71" s="884">
        <f t="shared" si="79"/>
        <v>1.0301</v>
      </c>
      <c r="M71" s="695">
        <f t="shared" si="10"/>
        <v>2644258.34</v>
      </c>
      <c r="N71" s="880">
        <f t="shared" si="80"/>
        <v>1.0533999999999999</v>
      </c>
      <c r="O71" s="695">
        <f t="shared" ref="O71" si="87">M71*N71</f>
        <v>2785461.74</v>
      </c>
      <c r="P71" s="695">
        <f t="shared" ref="P71" si="88">M71+(O71-M71)*(100%-$P$13)</f>
        <v>2714860.04</v>
      </c>
      <c r="Q71" s="695">
        <f t="shared" ref="Q71" si="89">F71*L71*N71*P71/O71</f>
        <v>533788.92000000004</v>
      </c>
    </row>
    <row r="72" spans="1:17" s="669" customFormat="1" ht="12.75" customHeight="1" x14ac:dyDescent="0.25">
      <c r="A72" s="670"/>
      <c r="B72" s="975" t="s">
        <v>6742</v>
      </c>
      <c r="C72" s="976"/>
      <c r="D72" s="683">
        <f>D15+D18</f>
        <v>92240182.019999996</v>
      </c>
      <c r="E72" s="683">
        <f t="shared" ref="E72:J72" si="90">E15+E18</f>
        <v>6425569.5599999996</v>
      </c>
      <c r="F72" s="683">
        <f t="shared" si="90"/>
        <v>25740488.460000001</v>
      </c>
      <c r="G72" s="683">
        <f t="shared" si="90"/>
        <v>13624741.359999999</v>
      </c>
      <c r="H72" s="683">
        <f t="shared" si="90"/>
        <v>2446910.66</v>
      </c>
      <c r="I72" s="683">
        <f t="shared" si="90"/>
        <v>-359839.81</v>
      </c>
      <c r="J72" s="683">
        <f t="shared" si="90"/>
        <v>505563.32</v>
      </c>
      <c r="K72" s="691">
        <f t="shared" ref="K72:K74" si="91">SUM(D72:J72)</f>
        <v>140623615.56999999</v>
      </c>
      <c r="L72" s="671"/>
      <c r="M72" s="683">
        <f>M15+M18</f>
        <v>144843400.53</v>
      </c>
      <c r="N72" s="671"/>
      <c r="O72" s="683">
        <f>O15+O18</f>
        <v>152179610.34999999</v>
      </c>
      <c r="P72" s="683">
        <f>P15+P18</f>
        <v>148511505.56999999</v>
      </c>
      <c r="Q72" s="683">
        <f>Q15+Q18</f>
        <v>27223235.039999999</v>
      </c>
    </row>
    <row r="73" spans="1:17" s="669" customFormat="1" ht="33.75" x14ac:dyDescent="0.25">
      <c r="A73" s="672"/>
      <c r="B73" s="673" t="s">
        <v>6743</v>
      </c>
      <c r="C73" s="674" t="s">
        <v>124</v>
      </c>
      <c r="D73" s="692">
        <f t="shared" ref="D73:J73" si="92">D72*20%</f>
        <v>18448036.399999999</v>
      </c>
      <c r="E73" s="692">
        <f t="shared" si="92"/>
        <v>1285113.9099999999</v>
      </c>
      <c r="F73" s="692">
        <f t="shared" si="92"/>
        <v>5148097.6900000004</v>
      </c>
      <c r="G73" s="692">
        <f t="shared" si="92"/>
        <v>2724948.27</v>
      </c>
      <c r="H73" s="692">
        <f t="shared" si="92"/>
        <v>489382.13</v>
      </c>
      <c r="I73" s="692">
        <f t="shared" si="92"/>
        <v>-71967.960000000006</v>
      </c>
      <c r="J73" s="692">
        <f t="shared" si="92"/>
        <v>101112.66</v>
      </c>
      <c r="K73" s="692">
        <f t="shared" si="91"/>
        <v>28124723.100000001</v>
      </c>
      <c r="L73" s="675"/>
      <c r="M73" s="692">
        <f>M72*20%</f>
        <v>28968680.109999999</v>
      </c>
      <c r="N73" s="675"/>
      <c r="O73" s="692">
        <f>O72*20%</f>
        <v>30435922.07</v>
      </c>
      <c r="P73" s="692">
        <f>P72*20%</f>
        <v>29702301.109999999</v>
      </c>
      <c r="Q73" s="692">
        <f>Q72*20%</f>
        <v>5444647.0099999998</v>
      </c>
    </row>
    <row r="74" spans="1:17" s="669" customFormat="1" ht="15" x14ac:dyDescent="0.25">
      <c r="A74" s="670"/>
      <c r="B74" s="975" t="s">
        <v>6744</v>
      </c>
      <c r="C74" s="976"/>
      <c r="D74" s="683">
        <f>D72+D73</f>
        <v>110688218.42</v>
      </c>
      <c r="E74" s="683">
        <f t="shared" ref="E74:J74" si="93">E72+E73</f>
        <v>7710683.4699999997</v>
      </c>
      <c r="F74" s="683">
        <f t="shared" si="93"/>
        <v>30888586.149999999</v>
      </c>
      <c r="G74" s="683">
        <f t="shared" si="93"/>
        <v>16349689.630000001</v>
      </c>
      <c r="H74" s="683">
        <f t="shared" si="93"/>
        <v>2936292.79</v>
      </c>
      <c r="I74" s="683">
        <f t="shared" si="93"/>
        <v>-431807.77</v>
      </c>
      <c r="J74" s="683">
        <f t="shared" si="93"/>
        <v>606675.98</v>
      </c>
      <c r="K74" s="691">
        <f t="shared" si="91"/>
        <v>168748338.66999999</v>
      </c>
      <c r="L74" s="671"/>
      <c r="M74" s="683">
        <f>M72+M73</f>
        <v>173812080.63999999</v>
      </c>
      <c r="N74" s="671"/>
      <c r="O74" s="683">
        <f>O72+O73</f>
        <v>182615532.41999999</v>
      </c>
      <c r="P74" s="683">
        <f>P72+P73</f>
        <v>178213806.68000001</v>
      </c>
      <c r="Q74" s="683">
        <f>Q72+Q73</f>
        <v>32667882.050000001</v>
      </c>
    </row>
    <row r="75" spans="1:17" x14ac:dyDescent="0.2">
      <c r="A75" s="638"/>
      <c r="B75" s="639"/>
      <c r="C75" s="639"/>
      <c r="D75" s="640"/>
      <c r="E75" s="640"/>
      <c r="F75" s="640"/>
      <c r="G75" s="640"/>
      <c r="H75" s="640"/>
      <c r="I75" s="640"/>
      <c r="J75" s="640"/>
      <c r="K75" s="640"/>
      <c r="L75" s="640"/>
    </row>
    <row r="76" spans="1:17" customFormat="1" ht="15" x14ac:dyDescent="0.25">
      <c r="A76" s="960" t="s">
        <v>6657</v>
      </c>
      <c r="B76" s="960"/>
      <c r="C76" s="960"/>
      <c r="D76" s="960"/>
      <c r="E76" s="960"/>
      <c r="F76" s="659">
        <v>44880</v>
      </c>
      <c r="G76" s="660"/>
      <c r="H76" s="660"/>
      <c r="I76" s="660"/>
      <c r="J76" s="660"/>
      <c r="K76" s="661"/>
    </row>
    <row r="77" spans="1:17" customFormat="1" ht="46.5" customHeight="1" x14ac:dyDescent="0.25">
      <c r="A77" s="971" t="s">
        <v>8946</v>
      </c>
      <c r="B77" s="972"/>
      <c r="C77" s="972"/>
      <c r="D77" s="972"/>
      <c r="E77" s="973"/>
      <c r="F77" s="984">
        <f>1.0105 * 1.0071 * 1.0051 * 1 * 1.0037 * 1.0017 * 1.0017</f>
        <v>1.0301</v>
      </c>
      <c r="G77" s="660"/>
      <c r="H77" s="660"/>
      <c r="I77" s="660"/>
      <c r="J77" s="660"/>
      <c r="K77" s="661"/>
    </row>
    <row r="78" spans="1:17" customFormat="1" ht="16.5" customHeight="1" x14ac:dyDescent="0.25">
      <c r="A78" s="986" t="s">
        <v>8947</v>
      </c>
      <c r="B78" s="987"/>
      <c r="C78" s="987"/>
      <c r="D78" s="987"/>
      <c r="E78" s="988"/>
      <c r="F78" s="985"/>
      <c r="G78" s="660"/>
      <c r="H78" s="660"/>
      <c r="I78" s="660"/>
      <c r="J78" s="660"/>
      <c r="K78" s="661"/>
    </row>
    <row r="79" spans="1:17" customFormat="1" ht="46.5" customHeight="1" x14ac:dyDescent="0.25">
      <c r="A79" s="972" t="s">
        <v>8948</v>
      </c>
      <c r="B79" s="974"/>
      <c r="C79" s="974"/>
      <c r="D79" s="974"/>
      <c r="E79" s="974"/>
      <c r="G79" s="660"/>
      <c r="H79" s="660"/>
      <c r="I79" s="660"/>
      <c r="J79" s="660"/>
      <c r="K79" s="661"/>
    </row>
    <row r="80" spans="1:17" customFormat="1" ht="15" x14ac:dyDescent="0.25">
      <c r="A80" s="662"/>
      <c r="B80" s="663"/>
      <c r="C80" s="663"/>
      <c r="D80" s="663"/>
      <c r="E80" s="663"/>
      <c r="F80" s="661"/>
      <c r="G80" s="660"/>
      <c r="H80" s="660"/>
      <c r="I80" s="660"/>
      <c r="J80" s="660"/>
      <c r="K80" s="661"/>
    </row>
    <row r="81" spans="1:19" customFormat="1" ht="15" x14ac:dyDescent="0.25">
      <c r="A81" s="860" t="s">
        <v>8926</v>
      </c>
      <c r="B81" s="663"/>
      <c r="C81" s="663"/>
      <c r="D81" s="663"/>
      <c r="E81" s="663"/>
      <c r="F81" s="661"/>
      <c r="G81" s="660"/>
      <c r="H81" s="660"/>
      <c r="I81" s="660"/>
      <c r="J81" s="660"/>
      <c r="K81" s="661"/>
    </row>
    <row r="82" spans="1:19" customFormat="1" ht="15" x14ac:dyDescent="0.25">
      <c r="A82" s="860"/>
      <c r="B82" s="663"/>
      <c r="C82" s="663"/>
      <c r="D82" s="663"/>
      <c r="E82" s="663"/>
      <c r="F82" s="661"/>
      <c r="G82" s="660"/>
      <c r="H82" s="660"/>
      <c r="I82" s="660"/>
      <c r="J82" s="660"/>
      <c r="K82" s="661"/>
    </row>
    <row r="83" spans="1:19" customFormat="1" ht="15" x14ac:dyDescent="0.25">
      <c r="A83" s="960" t="s">
        <v>6657</v>
      </c>
      <c r="B83" s="960"/>
      <c r="C83" s="960"/>
      <c r="D83" s="960"/>
      <c r="E83" s="960"/>
      <c r="F83" s="659">
        <f>F76</f>
        <v>44880</v>
      </c>
    </row>
    <row r="84" spans="1:19" customFormat="1" ht="15.75" x14ac:dyDescent="0.25">
      <c r="A84" s="948" t="s">
        <v>8927</v>
      </c>
      <c r="B84" s="949"/>
      <c r="C84" s="949"/>
      <c r="D84" s="949"/>
      <c r="E84" s="950"/>
      <c r="F84" s="861">
        <f>ROUNDUP((F86-F85)/30.5,1)</f>
        <v>6.5</v>
      </c>
    </row>
    <row r="85" spans="1:19" customFormat="1" ht="15.75" x14ac:dyDescent="0.25">
      <c r="A85" s="948" t="s">
        <v>8928</v>
      </c>
      <c r="B85" s="949"/>
      <c r="C85" s="949"/>
      <c r="D85" s="949"/>
      <c r="E85" s="950"/>
      <c r="F85" s="659">
        <f>График!C7</f>
        <v>44910</v>
      </c>
      <c r="Q85" s="54"/>
      <c r="R85" s="659">
        <v>44926</v>
      </c>
      <c r="S85" t="s">
        <v>8929</v>
      </c>
    </row>
    <row r="86" spans="1:19" customFormat="1" ht="15.75" x14ac:dyDescent="0.25">
      <c r="A86" s="948" t="s">
        <v>8930</v>
      </c>
      <c r="B86" s="949"/>
      <c r="C86" s="949"/>
      <c r="D86" s="949"/>
      <c r="E86" s="950"/>
      <c r="F86" s="659">
        <f>График!D7</f>
        <v>45107</v>
      </c>
      <c r="Q86" s="54"/>
      <c r="R86" s="659">
        <v>44927</v>
      </c>
      <c r="S86" t="s">
        <v>8931</v>
      </c>
    </row>
    <row r="87" spans="1:19" customFormat="1" ht="15.75" x14ac:dyDescent="0.25">
      <c r="A87" s="951" t="s">
        <v>8932</v>
      </c>
      <c r="B87" s="951"/>
      <c r="C87" s="951"/>
      <c r="D87" s="951"/>
      <c r="E87" s="951"/>
      <c r="F87" s="862">
        <f>(R85-F85)/30.5/F84</f>
        <v>0.08</v>
      </c>
    </row>
    <row r="88" spans="1:19" customFormat="1" ht="15.75" x14ac:dyDescent="0.25">
      <c r="A88" s="953" t="s">
        <v>8933</v>
      </c>
      <c r="B88" s="953"/>
      <c r="C88" s="953"/>
      <c r="D88" s="953"/>
      <c r="E88" s="953"/>
      <c r="F88" s="862">
        <f>1-F87</f>
        <v>0.92</v>
      </c>
    </row>
    <row r="89" spans="1:19" customFormat="1" ht="35.25" customHeight="1" x14ac:dyDescent="0.25">
      <c r="A89" s="961" t="s">
        <v>8949</v>
      </c>
      <c r="B89" s="962"/>
      <c r="C89" s="962"/>
      <c r="D89" s="962"/>
      <c r="E89" s="963"/>
      <c r="F89" s="890">
        <v>1.0509999999999999</v>
      </c>
    </row>
    <row r="90" spans="1:19" customFormat="1" ht="15.75" x14ac:dyDescent="0.25">
      <c r="A90" s="964" t="s">
        <v>8934</v>
      </c>
      <c r="B90" s="965"/>
      <c r="C90" s="966"/>
      <c r="D90" s="873">
        <f>F89</f>
        <v>1.0509999999999999</v>
      </c>
      <c r="E90" s="875" t="s">
        <v>8935</v>
      </c>
      <c r="F90" s="868">
        <f>F89^(1/12)</f>
        <v>1.0041538000000001</v>
      </c>
    </row>
    <row r="91" spans="1:19" customFormat="1" ht="33" customHeight="1" x14ac:dyDescent="0.25">
      <c r="A91" s="961" t="s">
        <v>8950</v>
      </c>
      <c r="B91" s="962"/>
      <c r="C91" s="962"/>
      <c r="D91" s="962"/>
      <c r="E91" s="963"/>
      <c r="F91" s="871">
        <v>1.0489999999999999</v>
      </c>
    </row>
    <row r="92" spans="1:19" customFormat="1" ht="15.75" x14ac:dyDescent="0.25">
      <c r="A92" s="964" t="s">
        <v>8936</v>
      </c>
      <c r="B92" s="965"/>
      <c r="C92" s="966"/>
      <c r="D92" s="873">
        <f>F91</f>
        <v>1.0489999999999999</v>
      </c>
      <c r="E92" s="875" t="s">
        <v>8935</v>
      </c>
      <c r="F92" s="868">
        <f>F91^(1/12)</f>
        <v>1.0039944000000001</v>
      </c>
    </row>
    <row r="93" spans="1:19" customFormat="1" ht="15.75" customHeight="1" x14ac:dyDescent="0.25">
      <c r="A93" s="872" t="s">
        <v>8937</v>
      </c>
      <c r="B93" s="872"/>
      <c r="C93" s="955" t="str">
        <f>CONCATENATE("(",F90,"^",ROUND((R85-F83)/30.5,1),"-1)/2+1")</f>
        <v>(1,0041538^1,5-1)/2+1</v>
      </c>
      <c r="D93" s="956"/>
      <c r="E93" s="957"/>
      <c r="F93" s="869">
        <f>(F90^ROUND((R85-F83)/30.5,1)-1)/2+1</f>
        <v>1.0031186000000001</v>
      </c>
    </row>
    <row r="94" spans="1:19" customFormat="1" ht="40.5" customHeight="1" x14ac:dyDescent="0.25">
      <c r="A94" s="872" t="s">
        <v>8938</v>
      </c>
      <c r="B94" s="872"/>
      <c r="C94" s="955" t="str">
        <f>CONCATENATE(F90,"^",ROUND((R86-F83)/30.5,1),"*((",F92,"^",ROUNDUP((F86-R86)/30.5,1),"-1)/2+1)")</f>
        <v>1,0041538^1,5*((1,0039944^6-1)/2+1)</v>
      </c>
      <c r="D94" s="956"/>
      <c r="E94" s="957"/>
      <c r="F94" s="869">
        <f>F90^ROUND((R86-F83)/30.5,1)*((F92^ROUNDUP((F86-R86)/30.5,1)-1)/2+1)</f>
        <v>1.0184162000000001</v>
      </c>
    </row>
    <row r="95" spans="1:19" customFormat="1" ht="34.5" customHeight="1" x14ac:dyDescent="0.25">
      <c r="A95" s="958" t="s">
        <v>8939</v>
      </c>
      <c r="B95" s="959"/>
      <c r="C95" s="955" t="str">
        <f>CONCATENATE(F87,"*",F93,"+",F88,"*",F94)</f>
        <v>0,08*1,0031186+0,92*1,0184162</v>
      </c>
      <c r="D95" s="956"/>
      <c r="E95" s="957"/>
      <c r="F95" s="870">
        <f>F87*F93+F88*F94</f>
        <v>1.0172000000000001</v>
      </c>
    </row>
    <row r="96" spans="1:19" customFormat="1" ht="15" x14ac:dyDescent="0.25">
      <c r="A96" s="860"/>
      <c r="B96" s="663"/>
      <c r="C96" s="663"/>
      <c r="D96" s="663"/>
      <c r="E96" s="663"/>
      <c r="G96" s="660"/>
      <c r="H96" s="660"/>
      <c r="I96" s="660"/>
      <c r="J96" s="660"/>
      <c r="K96" s="661"/>
    </row>
    <row r="97" spans="1:19" customFormat="1" ht="15" x14ac:dyDescent="0.25">
      <c r="A97" s="860" t="s">
        <v>8940</v>
      </c>
      <c r="B97" s="663"/>
      <c r="C97" s="663"/>
      <c r="D97" s="663"/>
      <c r="E97" s="663"/>
      <c r="G97" s="660"/>
      <c r="H97" s="660"/>
      <c r="I97" s="660"/>
      <c r="J97" s="660"/>
      <c r="K97" s="661"/>
    </row>
    <row r="98" spans="1:19" customFormat="1" ht="15" x14ac:dyDescent="0.25">
      <c r="A98" s="860"/>
      <c r="B98" s="663"/>
      <c r="C98" s="663"/>
      <c r="D98" s="663"/>
      <c r="E98" s="663"/>
      <c r="F98" s="661"/>
      <c r="G98" s="660"/>
      <c r="H98" s="660"/>
      <c r="I98" s="660"/>
      <c r="J98" s="660"/>
      <c r="K98" s="661"/>
    </row>
    <row r="99" spans="1:19" customFormat="1" ht="15" x14ac:dyDescent="0.25">
      <c r="A99" s="960" t="s">
        <v>6657</v>
      </c>
      <c r="B99" s="960"/>
      <c r="C99" s="960"/>
      <c r="D99" s="960"/>
      <c r="E99" s="960"/>
      <c r="F99" s="659">
        <f>F76</f>
        <v>44880</v>
      </c>
      <c r="G99" s="54"/>
      <c r="H99" s="54"/>
      <c r="Q99" s="54"/>
      <c r="R99" s="865">
        <v>44926</v>
      </c>
    </row>
    <row r="100" spans="1:19" customFormat="1" ht="15.75" x14ac:dyDescent="0.25">
      <c r="A100" s="948" t="s">
        <v>8927</v>
      </c>
      <c r="B100" s="949"/>
      <c r="C100" s="949"/>
      <c r="D100" s="949"/>
      <c r="E100" s="950"/>
      <c r="F100" s="861">
        <f>ROUNDUP((F102-F101)/30.5,1)</f>
        <v>17</v>
      </c>
      <c r="G100" s="54"/>
      <c r="H100" s="54"/>
      <c r="Q100" s="54"/>
    </row>
    <row r="101" spans="1:19" customFormat="1" ht="15.75" x14ac:dyDescent="0.25">
      <c r="A101" s="948" t="s">
        <v>8928</v>
      </c>
      <c r="B101" s="949"/>
      <c r="C101" s="949"/>
      <c r="D101" s="949"/>
      <c r="E101" s="950"/>
      <c r="F101" s="659">
        <f>График!C9</f>
        <v>45017</v>
      </c>
      <c r="G101" s="54"/>
      <c r="H101" s="54"/>
      <c r="Q101" s="54"/>
      <c r="R101" s="874">
        <v>44927</v>
      </c>
      <c r="S101" s="865">
        <v>45291</v>
      </c>
    </row>
    <row r="102" spans="1:19" customFormat="1" ht="15.75" x14ac:dyDescent="0.25">
      <c r="A102" s="948" t="s">
        <v>8930</v>
      </c>
      <c r="B102" s="949"/>
      <c r="C102" s="949"/>
      <c r="D102" s="949"/>
      <c r="E102" s="950"/>
      <c r="F102" s="659">
        <f>График!D9</f>
        <v>45535</v>
      </c>
      <c r="G102" s="54"/>
      <c r="H102" s="54"/>
      <c r="Q102" s="54"/>
      <c r="R102" s="874">
        <v>45292</v>
      </c>
    </row>
    <row r="103" spans="1:19" customFormat="1" ht="15.75" x14ac:dyDescent="0.25">
      <c r="A103" s="951" t="s">
        <v>8933</v>
      </c>
      <c r="B103" s="951"/>
      <c r="C103" s="951"/>
      <c r="D103" s="951"/>
      <c r="E103" s="952"/>
      <c r="F103" s="862">
        <f>(S101-F101)/30.5/F100</f>
        <v>0.53</v>
      </c>
    </row>
    <row r="104" spans="1:19" customFormat="1" ht="15.75" x14ac:dyDescent="0.25">
      <c r="A104" s="953" t="s">
        <v>8941</v>
      </c>
      <c r="B104" s="953"/>
      <c r="C104" s="953"/>
      <c r="D104" s="953"/>
      <c r="E104" s="954"/>
      <c r="F104" s="862">
        <f>1-F103</f>
        <v>0.47</v>
      </c>
    </row>
    <row r="105" spans="1:19" customFormat="1" ht="35.25" customHeight="1" x14ac:dyDescent="0.25">
      <c r="A105" s="947" t="s">
        <v>8949</v>
      </c>
      <c r="B105" s="947"/>
      <c r="C105" s="947"/>
      <c r="D105" s="947"/>
      <c r="E105" s="947"/>
      <c r="F105" s="871">
        <v>1.0509999999999999</v>
      </c>
    </row>
    <row r="106" spans="1:19" customFormat="1" ht="15.75" x14ac:dyDescent="0.25">
      <c r="A106" s="941" t="s">
        <v>8934</v>
      </c>
      <c r="B106" s="941"/>
      <c r="C106" s="941"/>
      <c r="D106" s="873">
        <f>F105</f>
        <v>1.0509999999999999</v>
      </c>
      <c r="E106" s="875" t="s">
        <v>8935</v>
      </c>
      <c r="F106" s="868">
        <f>F105^(1/12)</f>
        <v>1.0041538000000001</v>
      </c>
    </row>
    <row r="107" spans="1:19" customFormat="1" ht="33" customHeight="1" x14ac:dyDescent="0.25">
      <c r="A107" s="947" t="s">
        <v>8950</v>
      </c>
      <c r="B107" s="947"/>
      <c r="C107" s="947"/>
      <c r="D107" s="947"/>
      <c r="E107" s="947"/>
      <c r="F107" s="871">
        <v>1.0489999999999999</v>
      </c>
    </row>
    <row r="108" spans="1:19" customFormat="1" ht="15.75" x14ac:dyDescent="0.25">
      <c r="A108" s="941" t="s">
        <v>8936</v>
      </c>
      <c r="B108" s="941"/>
      <c r="C108" s="941"/>
      <c r="D108" s="873">
        <f>F107</f>
        <v>1.0489999999999999</v>
      </c>
      <c r="E108" s="875" t="s">
        <v>8935</v>
      </c>
      <c r="F108" s="868">
        <f>F107^(1/12)</f>
        <v>1.0039944000000001</v>
      </c>
    </row>
    <row r="109" spans="1:19" customFormat="1" ht="33" customHeight="1" x14ac:dyDescent="0.25">
      <c r="A109" s="947" t="s">
        <v>8951</v>
      </c>
      <c r="B109" s="947"/>
      <c r="C109" s="947"/>
      <c r="D109" s="947"/>
      <c r="E109" s="947"/>
      <c r="F109" s="871">
        <v>1.0469999999999999</v>
      </c>
    </row>
    <row r="110" spans="1:19" customFormat="1" ht="15.75" x14ac:dyDescent="0.25">
      <c r="A110" s="941" t="s">
        <v>8942</v>
      </c>
      <c r="B110" s="941"/>
      <c r="C110" s="941"/>
      <c r="D110" s="873">
        <f>F109</f>
        <v>1.0469999999999999</v>
      </c>
      <c r="E110" s="875" t="s">
        <v>8935</v>
      </c>
      <c r="F110" s="868">
        <f>F109^(1/12)</f>
        <v>1.0038347000000001</v>
      </c>
    </row>
    <row r="111" spans="1:19" customFormat="1" ht="42.75" customHeight="1" x14ac:dyDescent="0.25">
      <c r="A111" s="863" t="s">
        <v>8938</v>
      </c>
      <c r="B111" s="863"/>
      <c r="C111" s="942" t="str">
        <f>CONCATENATE(F106,"^",ROUND((R99-F99)/30.5,1),"*",F108,"^",ROUNDUP((F101-R101)/30.5,1),"*","((",F108,"^",ROUND((S101-F101)/30.5,1),"-1)/2+1)")</f>
        <v>1,0041538^1,5*1,0039944^3*((1,0039944^9-1)/2+1)</v>
      </c>
      <c r="D111" s="943"/>
      <c r="E111" s="944"/>
      <c r="F111" s="864">
        <f>F106^ROUND((R99-F99)/30.5,1)*F108^ROUNDUP((F101-R101)/30.5,1)*((F108^ROUNDUP((S101-F101)/30.5,1)-1)/2+1)</f>
        <v>1.0369431</v>
      </c>
    </row>
    <row r="112" spans="1:19" customFormat="1" ht="40.5" customHeight="1" x14ac:dyDescent="0.25">
      <c r="A112" s="863" t="s">
        <v>8943</v>
      </c>
      <c r="B112" s="863"/>
      <c r="C112" s="942" t="str">
        <f>CONCATENATE(F106,"^",ROUND((R99-F99)/30.5,1),"*",F108,"^12*","((",F110,"^",ROUNDUP((F102-R102)/30.5,1),"-1)/2+1)")</f>
        <v>1,0041538^1,5*1,0039944^12*((1,0038347^8-1)/2+1)</v>
      </c>
      <c r="D112" s="943"/>
      <c r="E112" s="944"/>
      <c r="F112" s="864">
        <f>F106^ROUND((R99-F99)/30.5,1)*F108^12*((F110^ROUNDUP((F102-R102)/30.5,1)-1)/2+1)</f>
        <v>1.0719525000000001</v>
      </c>
    </row>
    <row r="113" spans="1:11" customFormat="1" ht="34.5" customHeight="1" x14ac:dyDescent="0.25">
      <c r="A113" s="945" t="s">
        <v>8939</v>
      </c>
      <c r="B113" s="946"/>
      <c r="C113" s="942" t="str">
        <f>CONCATENATE(F103,"*",F111,"+",F104,"*",F112)</f>
        <v>0,53*1,0369431+0,47*1,0719525</v>
      </c>
      <c r="D113" s="943"/>
      <c r="E113" s="944"/>
      <c r="F113" s="876">
        <f>F103*F111+F104*F112</f>
        <v>1.0533999999999999</v>
      </c>
    </row>
    <row r="114" spans="1:11" customFormat="1" ht="15" x14ac:dyDescent="0.25">
      <c r="A114" s="662"/>
      <c r="B114" s="663"/>
      <c r="C114" s="663"/>
      <c r="D114" s="663"/>
      <c r="E114" s="663"/>
      <c r="F114" s="661"/>
      <c r="G114" s="660"/>
      <c r="H114" s="660"/>
      <c r="I114" s="660"/>
      <c r="J114" s="660"/>
      <c r="K114" s="661"/>
    </row>
  </sheetData>
  <mergeCells count="56">
    <mergeCell ref="A76:E76"/>
    <mergeCell ref="A77:E77"/>
    <mergeCell ref="A79:E79"/>
    <mergeCell ref="B72:C72"/>
    <mergeCell ref="A11:A13"/>
    <mergeCell ref="B11:B13"/>
    <mergeCell ref="C11:C13"/>
    <mergeCell ref="D11:K11"/>
    <mergeCell ref="D12:D13"/>
    <mergeCell ref="E12:E13"/>
    <mergeCell ref="F12:F13"/>
    <mergeCell ref="G12:G13"/>
    <mergeCell ref="K12:K13"/>
    <mergeCell ref="B74:C74"/>
    <mergeCell ref="F77:F78"/>
    <mergeCell ref="A78:E78"/>
    <mergeCell ref="P11:P12"/>
    <mergeCell ref="Q11:Q13"/>
    <mergeCell ref="A1:O1"/>
    <mergeCell ref="M11:M13"/>
    <mergeCell ref="L11:L13"/>
    <mergeCell ref="H12:H13"/>
    <mergeCell ref="I12:I13"/>
    <mergeCell ref="J12:J13"/>
    <mergeCell ref="N11:N13"/>
    <mergeCell ref="O11:O13"/>
    <mergeCell ref="A83:E83"/>
    <mergeCell ref="A84:E84"/>
    <mergeCell ref="A85:E85"/>
    <mergeCell ref="A86:E86"/>
    <mergeCell ref="A87:E87"/>
    <mergeCell ref="A88:E88"/>
    <mergeCell ref="A89:E89"/>
    <mergeCell ref="A90:C90"/>
    <mergeCell ref="A91:E91"/>
    <mergeCell ref="A92:C92"/>
    <mergeCell ref="C93:E93"/>
    <mergeCell ref="C94:E94"/>
    <mergeCell ref="A95:B95"/>
    <mergeCell ref="C95:E95"/>
    <mergeCell ref="A99:E99"/>
    <mergeCell ref="A100:E100"/>
    <mergeCell ref="A101:E101"/>
    <mergeCell ref="A102:E102"/>
    <mergeCell ref="A103:E103"/>
    <mergeCell ref="A104:E104"/>
    <mergeCell ref="A105:E105"/>
    <mergeCell ref="A106:C106"/>
    <mergeCell ref="A107:E107"/>
    <mergeCell ref="A108:C108"/>
    <mergeCell ref="A109:E109"/>
    <mergeCell ref="A110:C110"/>
    <mergeCell ref="C111:E111"/>
    <mergeCell ref="C112:E112"/>
    <mergeCell ref="A113:B113"/>
    <mergeCell ref="C113:E113"/>
  </mergeCells>
  <pageMargins left="0.78740157480314965" right="0.39370078740157483" top="0.39370078740157483" bottom="0.59055118110236227" header="0.19685039370078741" footer="0.19685039370078741"/>
  <pageSetup paperSize="9" scale="33" firstPageNumber="6" fitToHeight="0" orientation="portrait" useFirstPageNumber="1" r:id="rId1"/>
  <headerFooter alignWithMargins="0">
    <oddFooter>&amp;R&amp;P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3"/>
  <sheetViews>
    <sheetView topLeftCell="A249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5" width="110.140625" style="335" hidden="1" customWidth="1"/>
    <col min="26" max="29" width="34.140625" style="335" hidden="1" customWidth="1"/>
    <col min="30" max="32" width="84.42578125" style="335" hidden="1" customWidth="1"/>
    <col min="33" max="33" width="34.140625" style="335" hidden="1" customWidth="1"/>
    <col min="34" max="34" width="138.42578125" style="335" hidden="1" customWidth="1"/>
    <col min="35" max="37" width="84.42578125" style="335" hidden="1" customWidth="1"/>
    <col min="3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2517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2517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6125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6126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6127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6127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4854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6029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782.22</v>
      </c>
      <c r="D28" s="352" t="s">
        <v>6128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782.22</v>
      </c>
      <c r="D30" s="352" t="s">
        <v>6128</v>
      </c>
      <c r="E30" s="340" t="s">
        <v>401</v>
      </c>
      <c r="G30" s="332" t="s">
        <v>404</v>
      </c>
      <c r="L30" s="351">
        <v>0</v>
      </c>
      <c r="M30" s="352" t="s">
        <v>6129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277.68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>
        <v>486.56</v>
      </c>
      <c r="N32" s="341" t="s">
        <v>408</v>
      </c>
    </row>
    <row r="33" spans="1:28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644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6130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6130</v>
      </c>
    </row>
    <row r="40" spans="1:28" s="332" customFormat="1" ht="45" x14ac:dyDescent="0.2">
      <c r="A40" s="362" t="s">
        <v>423</v>
      </c>
      <c r="B40" s="363" t="s">
        <v>6033</v>
      </c>
      <c r="C40" s="1068" t="s">
        <v>6131</v>
      </c>
      <c r="D40" s="1068"/>
      <c r="E40" s="1068"/>
      <c r="F40" s="364" t="s">
        <v>648</v>
      </c>
      <c r="G40" s="364"/>
      <c r="H40" s="364"/>
      <c r="I40" s="364" t="s">
        <v>6132</v>
      </c>
      <c r="J40" s="365"/>
      <c r="K40" s="364"/>
      <c r="L40" s="365"/>
      <c r="M40" s="364"/>
      <c r="N40" s="366"/>
      <c r="V40" s="361"/>
      <c r="W40" s="367" t="s">
        <v>6131</v>
      </c>
    </row>
    <row r="41" spans="1:28" s="332" customFormat="1" ht="12" x14ac:dyDescent="0.2">
      <c r="A41" s="368"/>
      <c r="B41" s="369"/>
      <c r="C41" s="1065" t="s">
        <v>6133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6133</v>
      </c>
    </row>
    <row r="42" spans="1:28" s="332" customFormat="1" ht="33.75" x14ac:dyDescent="0.2">
      <c r="A42" s="370"/>
      <c r="B42" s="371" t="s">
        <v>430</v>
      </c>
      <c r="C42" s="1065" t="s">
        <v>431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Y42" s="335" t="s">
        <v>431</v>
      </c>
    </row>
    <row r="43" spans="1:28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434.89</v>
      </c>
      <c r="K43" s="373" t="s">
        <v>436</v>
      </c>
      <c r="L43" s="374">
        <v>1037.76</v>
      </c>
      <c r="M43" s="373"/>
      <c r="N43" s="375"/>
      <c r="V43" s="361"/>
      <c r="W43" s="367"/>
      <c r="Z43" s="335" t="s">
        <v>435</v>
      </c>
    </row>
    <row r="44" spans="1:28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74.25</v>
      </c>
      <c r="K44" s="373" t="s">
        <v>436</v>
      </c>
      <c r="L44" s="374">
        <v>177.18</v>
      </c>
      <c r="M44" s="373"/>
      <c r="N44" s="375"/>
      <c r="V44" s="361"/>
      <c r="W44" s="367"/>
      <c r="Z44" s="335" t="s">
        <v>438</v>
      </c>
    </row>
    <row r="45" spans="1:28" s="332" customFormat="1" ht="12" x14ac:dyDescent="0.2">
      <c r="A45" s="372"/>
      <c r="B45" s="371"/>
      <c r="C45" s="1065" t="s">
        <v>447</v>
      </c>
      <c r="D45" s="1065"/>
      <c r="E45" s="1065"/>
      <c r="F45" s="373" t="s">
        <v>444</v>
      </c>
      <c r="G45" s="373" t="s">
        <v>3160</v>
      </c>
      <c r="H45" s="373" t="s">
        <v>436</v>
      </c>
      <c r="I45" s="373" t="s">
        <v>6134</v>
      </c>
      <c r="J45" s="374"/>
      <c r="K45" s="373"/>
      <c r="L45" s="374"/>
      <c r="M45" s="373"/>
      <c r="N45" s="375"/>
      <c r="V45" s="361"/>
      <c r="W45" s="367"/>
      <c r="AA45" s="335" t="s">
        <v>447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434.89</v>
      </c>
      <c r="K46" s="376"/>
      <c r="L46" s="377">
        <v>1037.76</v>
      </c>
      <c r="M46" s="376"/>
      <c r="N46" s="378"/>
      <c r="V46" s="361"/>
      <c r="W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177.18</v>
      </c>
      <c r="M47" s="373"/>
      <c r="N47" s="375"/>
      <c r="V47" s="361"/>
      <c r="W47" s="367"/>
      <c r="AA47" s="335" t="s">
        <v>451</v>
      </c>
    </row>
    <row r="48" spans="1:28" s="332" customFormat="1" ht="22.5" x14ac:dyDescent="0.2">
      <c r="A48" s="372"/>
      <c r="B48" s="371" t="s">
        <v>652</v>
      </c>
      <c r="C48" s="1065" t="s">
        <v>653</v>
      </c>
      <c r="D48" s="1065"/>
      <c r="E48" s="1065"/>
      <c r="F48" s="373" t="s">
        <v>454</v>
      </c>
      <c r="G48" s="373" t="s">
        <v>654</v>
      </c>
      <c r="H48" s="373"/>
      <c r="I48" s="373" t="s">
        <v>654</v>
      </c>
      <c r="J48" s="374"/>
      <c r="K48" s="373"/>
      <c r="L48" s="374">
        <v>163.01</v>
      </c>
      <c r="M48" s="373"/>
      <c r="N48" s="375"/>
      <c r="V48" s="361"/>
      <c r="W48" s="367"/>
      <c r="AA48" s="335" t="s">
        <v>653</v>
      </c>
    </row>
    <row r="49" spans="1:29" s="332" customFormat="1" ht="22.5" x14ac:dyDescent="0.2">
      <c r="A49" s="372"/>
      <c r="B49" s="371" t="s">
        <v>655</v>
      </c>
      <c r="C49" s="1065" t="s">
        <v>656</v>
      </c>
      <c r="D49" s="1065"/>
      <c r="E49" s="1065"/>
      <c r="F49" s="373" t="s">
        <v>454</v>
      </c>
      <c r="G49" s="373" t="s">
        <v>657</v>
      </c>
      <c r="H49" s="373"/>
      <c r="I49" s="373" t="s">
        <v>657</v>
      </c>
      <c r="J49" s="374"/>
      <c r="K49" s="373"/>
      <c r="L49" s="374">
        <v>81.5</v>
      </c>
      <c r="M49" s="373"/>
      <c r="N49" s="375"/>
      <c r="V49" s="361"/>
      <c r="W49" s="367"/>
      <c r="AA49" s="335" t="s">
        <v>656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1282.27</v>
      </c>
      <c r="M50" s="376"/>
      <c r="N50" s="366"/>
      <c r="V50" s="361"/>
      <c r="W50" s="367"/>
      <c r="AC50" s="367" t="s">
        <v>459</v>
      </c>
    </row>
    <row r="51" spans="1:29" s="332" customFormat="1" ht="67.5" x14ac:dyDescent="0.2">
      <c r="A51" s="362" t="s">
        <v>434</v>
      </c>
      <c r="B51" s="363" t="s">
        <v>6135</v>
      </c>
      <c r="C51" s="1068" t="s">
        <v>6136</v>
      </c>
      <c r="D51" s="1068"/>
      <c r="E51" s="1068"/>
      <c r="F51" s="364" t="s">
        <v>648</v>
      </c>
      <c r="G51" s="364"/>
      <c r="H51" s="364"/>
      <c r="I51" s="364" t="s">
        <v>6137</v>
      </c>
      <c r="J51" s="365"/>
      <c r="K51" s="364"/>
      <c r="L51" s="365"/>
      <c r="M51" s="364"/>
      <c r="N51" s="366"/>
      <c r="V51" s="361"/>
      <c r="W51" s="367" t="s">
        <v>6136</v>
      </c>
      <c r="AC51" s="367"/>
    </row>
    <row r="52" spans="1:29" s="332" customFormat="1" ht="12" x14ac:dyDescent="0.2">
      <c r="A52" s="368"/>
      <c r="B52" s="369"/>
      <c r="C52" s="1065" t="s">
        <v>6138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6138</v>
      </c>
      <c r="AC52" s="367"/>
    </row>
    <row r="53" spans="1:29" s="332" customFormat="1" ht="33.75" x14ac:dyDescent="0.2">
      <c r="A53" s="370"/>
      <c r="B53" s="371" t="s">
        <v>430</v>
      </c>
      <c r="C53" s="1065" t="s">
        <v>431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Y53" s="335" t="s">
        <v>431</v>
      </c>
      <c r="AC53" s="367"/>
    </row>
    <row r="54" spans="1:29" s="332" customFormat="1" ht="12" x14ac:dyDescent="0.2">
      <c r="A54" s="372"/>
      <c r="B54" s="371" t="s">
        <v>434</v>
      </c>
      <c r="C54" s="1065" t="s">
        <v>435</v>
      </c>
      <c r="D54" s="1065"/>
      <c r="E54" s="1065"/>
      <c r="F54" s="373"/>
      <c r="G54" s="373"/>
      <c r="H54" s="373"/>
      <c r="I54" s="373"/>
      <c r="J54" s="374">
        <v>2766.48</v>
      </c>
      <c r="K54" s="373" t="s">
        <v>436</v>
      </c>
      <c r="L54" s="374">
        <v>4581.9799999999996</v>
      </c>
      <c r="M54" s="373"/>
      <c r="N54" s="375"/>
      <c r="V54" s="361"/>
      <c r="W54" s="367"/>
      <c r="Z54" s="335" t="s">
        <v>435</v>
      </c>
      <c r="AC54" s="367"/>
    </row>
    <row r="55" spans="1:29" s="332" customFormat="1" ht="12" x14ac:dyDescent="0.2">
      <c r="A55" s="372"/>
      <c r="B55" s="371" t="s">
        <v>437</v>
      </c>
      <c r="C55" s="1065" t="s">
        <v>438</v>
      </c>
      <c r="D55" s="1065"/>
      <c r="E55" s="1065"/>
      <c r="F55" s="373"/>
      <c r="G55" s="373"/>
      <c r="H55" s="373"/>
      <c r="I55" s="373"/>
      <c r="J55" s="374">
        <v>324</v>
      </c>
      <c r="K55" s="373" t="s">
        <v>436</v>
      </c>
      <c r="L55" s="374">
        <v>536.63</v>
      </c>
      <c r="M55" s="373"/>
      <c r="N55" s="375"/>
      <c r="V55" s="361"/>
      <c r="W55" s="367"/>
      <c r="Z55" s="335" t="s">
        <v>438</v>
      </c>
      <c r="AC55" s="367"/>
    </row>
    <row r="56" spans="1:29" s="332" customFormat="1" ht="12" x14ac:dyDescent="0.2">
      <c r="A56" s="372"/>
      <c r="B56" s="371"/>
      <c r="C56" s="1065" t="s">
        <v>447</v>
      </c>
      <c r="D56" s="1065"/>
      <c r="E56" s="1065"/>
      <c r="F56" s="373" t="s">
        <v>444</v>
      </c>
      <c r="G56" s="373" t="s">
        <v>625</v>
      </c>
      <c r="H56" s="373" t="s">
        <v>436</v>
      </c>
      <c r="I56" s="373" t="s">
        <v>6139</v>
      </c>
      <c r="J56" s="374"/>
      <c r="K56" s="373"/>
      <c r="L56" s="374"/>
      <c r="M56" s="373"/>
      <c r="N56" s="375"/>
      <c r="V56" s="361"/>
      <c r="W56" s="367"/>
      <c r="AA56" s="335" t="s">
        <v>447</v>
      </c>
      <c r="AC56" s="367"/>
    </row>
    <row r="57" spans="1:29" s="332" customFormat="1" ht="12" x14ac:dyDescent="0.2">
      <c r="A57" s="372"/>
      <c r="B57" s="371"/>
      <c r="C57" s="1077" t="s">
        <v>450</v>
      </c>
      <c r="D57" s="1077"/>
      <c r="E57" s="1077"/>
      <c r="F57" s="376"/>
      <c r="G57" s="376"/>
      <c r="H57" s="376"/>
      <c r="I57" s="376"/>
      <c r="J57" s="377">
        <v>2766.48</v>
      </c>
      <c r="K57" s="376"/>
      <c r="L57" s="377">
        <v>4581.9799999999996</v>
      </c>
      <c r="M57" s="376"/>
      <c r="N57" s="378"/>
      <c r="V57" s="361"/>
      <c r="W57" s="367"/>
      <c r="AB57" s="335" t="s">
        <v>450</v>
      </c>
      <c r="AC57" s="367"/>
    </row>
    <row r="58" spans="1:29" s="332" customFormat="1" ht="12" x14ac:dyDescent="0.2">
      <c r="A58" s="372"/>
      <c r="B58" s="371"/>
      <c r="C58" s="1065" t="s">
        <v>451</v>
      </c>
      <c r="D58" s="1065"/>
      <c r="E58" s="1065"/>
      <c r="F58" s="373"/>
      <c r="G58" s="373"/>
      <c r="H58" s="373"/>
      <c r="I58" s="373"/>
      <c r="J58" s="374"/>
      <c r="K58" s="373"/>
      <c r="L58" s="374">
        <v>536.63</v>
      </c>
      <c r="M58" s="373"/>
      <c r="N58" s="375"/>
      <c r="V58" s="361"/>
      <c r="W58" s="367"/>
      <c r="AA58" s="335" t="s">
        <v>451</v>
      </c>
      <c r="AC58" s="367"/>
    </row>
    <row r="59" spans="1:29" s="332" customFormat="1" ht="22.5" x14ac:dyDescent="0.2">
      <c r="A59" s="372"/>
      <c r="B59" s="371" t="s">
        <v>652</v>
      </c>
      <c r="C59" s="1065" t="s">
        <v>653</v>
      </c>
      <c r="D59" s="1065"/>
      <c r="E59" s="1065"/>
      <c r="F59" s="373" t="s">
        <v>454</v>
      </c>
      <c r="G59" s="373" t="s">
        <v>654</v>
      </c>
      <c r="H59" s="373"/>
      <c r="I59" s="373" t="s">
        <v>654</v>
      </c>
      <c r="J59" s="374"/>
      <c r="K59" s="373"/>
      <c r="L59" s="374">
        <v>493.7</v>
      </c>
      <c r="M59" s="373"/>
      <c r="N59" s="375"/>
      <c r="V59" s="361"/>
      <c r="W59" s="367"/>
      <c r="AA59" s="335" t="s">
        <v>653</v>
      </c>
      <c r="AC59" s="367"/>
    </row>
    <row r="60" spans="1:29" s="332" customFormat="1" ht="22.5" x14ac:dyDescent="0.2">
      <c r="A60" s="372"/>
      <c r="B60" s="371" t="s">
        <v>655</v>
      </c>
      <c r="C60" s="1065" t="s">
        <v>656</v>
      </c>
      <c r="D60" s="1065"/>
      <c r="E60" s="1065"/>
      <c r="F60" s="373" t="s">
        <v>454</v>
      </c>
      <c r="G60" s="373" t="s">
        <v>657</v>
      </c>
      <c r="H60" s="373"/>
      <c r="I60" s="373" t="s">
        <v>657</v>
      </c>
      <c r="J60" s="374"/>
      <c r="K60" s="373"/>
      <c r="L60" s="374">
        <v>246.85</v>
      </c>
      <c r="M60" s="373"/>
      <c r="N60" s="375"/>
      <c r="V60" s="361"/>
      <c r="W60" s="367"/>
      <c r="AA60" s="335" t="s">
        <v>656</v>
      </c>
      <c r="AC60" s="367"/>
    </row>
    <row r="61" spans="1:29" s="332" customFormat="1" ht="12" x14ac:dyDescent="0.2">
      <c r="A61" s="379"/>
      <c r="B61" s="380"/>
      <c r="C61" s="1068" t="s">
        <v>459</v>
      </c>
      <c r="D61" s="1068"/>
      <c r="E61" s="1068"/>
      <c r="F61" s="364"/>
      <c r="G61" s="364"/>
      <c r="H61" s="364"/>
      <c r="I61" s="364"/>
      <c r="J61" s="365"/>
      <c r="K61" s="364"/>
      <c r="L61" s="365">
        <v>5322.53</v>
      </c>
      <c r="M61" s="376"/>
      <c r="N61" s="366"/>
      <c r="V61" s="361"/>
      <c r="W61" s="367"/>
      <c r="AC61" s="367" t="s">
        <v>459</v>
      </c>
    </row>
    <row r="62" spans="1:29" s="332" customFormat="1" ht="56.25" x14ac:dyDescent="0.2">
      <c r="A62" s="362" t="s">
        <v>437</v>
      </c>
      <c r="B62" s="363" t="s">
        <v>6140</v>
      </c>
      <c r="C62" s="1068" t="s">
        <v>6141</v>
      </c>
      <c r="D62" s="1068"/>
      <c r="E62" s="1068"/>
      <c r="F62" s="364" t="s">
        <v>621</v>
      </c>
      <c r="G62" s="364"/>
      <c r="H62" s="364"/>
      <c r="I62" s="364" t="s">
        <v>6142</v>
      </c>
      <c r="J62" s="365">
        <v>2.91</v>
      </c>
      <c r="K62" s="364" t="s">
        <v>436</v>
      </c>
      <c r="L62" s="365">
        <v>6988.55</v>
      </c>
      <c r="M62" s="364"/>
      <c r="N62" s="366"/>
      <c r="V62" s="361"/>
      <c r="W62" s="367" t="s">
        <v>6141</v>
      </c>
      <c r="AC62" s="367"/>
    </row>
    <row r="63" spans="1:29" s="332" customFormat="1" ht="12" x14ac:dyDescent="0.2">
      <c r="A63" s="368"/>
      <c r="B63" s="369"/>
      <c r="C63" s="1065" t="s">
        <v>6143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35" t="s">
        <v>6143</v>
      </c>
      <c r="AC63" s="367"/>
    </row>
    <row r="64" spans="1:29" s="332" customFormat="1" ht="33.75" x14ac:dyDescent="0.2">
      <c r="A64" s="370"/>
      <c r="B64" s="371" t="s">
        <v>430</v>
      </c>
      <c r="C64" s="1065" t="s">
        <v>431</v>
      </c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72"/>
      <c r="V64" s="361"/>
      <c r="W64" s="367"/>
      <c r="Y64" s="335" t="s">
        <v>431</v>
      </c>
      <c r="AC64" s="367"/>
    </row>
    <row r="65" spans="1:31" s="332" customFormat="1" ht="1.5" customHeight="1" x14ac:dyDescent="0.2">
      <c r="A65" s="386"/>
      <c r="B65" s="380"/>
      <c r="C65" s="380"/>
      <c r="D65" s="380"/>
      <c r="E65" s="380"/>
      <c r="F65" s="386"/>
      <c r="G65" s="386"/>
      <c r="H65" s="386"/>
      <c r="I65" s="386"/>
      <c r="J65" s="390"/>
      <c r="K65" s="386"/>
      <c r="L65" s="390"/>
      <c r="M65" s="373"/>
      <c r="N65" s="390"/>
      <c r="V65" s="361"/>
      <c r="W65" s="367"/>
      <c r="AC65" s="367"/>
    </row>
    <row r="66" spans="1:31" s="332" customFormat="1" ht="12" x14ac:dyDescent="0.2">
      <c r="A66" s="391"/>
      <c r="B66" s="392"/>
      <c r="C66" s="1068" t="s">
        <v>6144</v>
      </c>
      <c r="D66" s="1068"/>
      <c r="E66" s="1068"/>
      <c r="F66" s="1068"/>
      <c r="G66" s="1068"/>
      <c r="H66" s="1068"/>
      <c r="I66" s="1068"/>
      <c r="J66" s="1068"/>
      <c r="K66" s="1068"/>
      <c r="L66" s="393"/>
      <c r="M66" s="394"/>
      <c r="N66" s="395"/>
      <c r="V66" s="361"/>
      <c r="W66" s="367"/>
      <c r="AC66" s="367"/>
      <c r="AD66" s="367" t="s">
        <v>6144</v>
      </c>
    </row>
    <row r="67" spans="1:31" s="332" customFormat="1" ht="12" x14ac:dyDescent="0.2">
      <c r="A67" s="396"/>
      <c r="B67" s="371"/>
      <c r="C67" s="1065" t="s">
        <v>512</v>
      </c>
      <c r="D67" s="1065"/>
      <c r="E67" s="1065"/>
      <c r="F67" s="1065"/>
      <c r="G67" s="1065"/>
      <c r="H67" s="1065"/>
      <c r="I67" s="1065"/>
      <c r="J67" s="1065"/>
      <c r="K67" s="1065"/>
      <c r="L67" s="397">
        <v>12608.29</v>
      </c>
      <c r="M67" s="398"/>
      <c r="N67" s="399"/>
      <c r="V67" s="361"/>
      <c r="W67" s="367"/>
      <c r="AC67" s="367"/>
      <c r="AD67" s="367"/>
      <c r="AE67" s="335" t="s">
        <v>512</v>
      </c>
    </row>
    <row r="68" spans="1:31" s="332" customFormat="1" ht="12" x14ac:dyDescent="0.2">
      <c r="A68" s="396"/>
      <c r="B68" s="371"/>
      <c r="C68" s="1065" t="s">
        <v>513</v>
      </c>
      <c r="D68" s="1065"/>
      <c r="E68" s="1065"/>
      <c r="F68" s="1065"/>
      <c r="G68" s="1065"/>
      <c r="H68" s="1065"/>
      <c r="I68" s="1065"/>
      <c r="J68" s="1065"/>
      <c r="K68" s="1065"/>
      <c r="L68" s="397"/>
      <c r="M68" s="398"/>
      <c r="N68" s="399"/>
      <c r="V68" s="361"/>
      <c r="W68" s="367"/>
      <c r="AC68" s="367"/>
      <c r="AD68" s="367"/>
      <c r="AE68" s="335" t="s">
        <v>513</v>
      </c>
    </row>
    <row r="69" spans="1:31" s="332" customFormat="1" ht="12" x14ac:dyDescent="0.2">
      <c r="A69" s="396"/>
      <c r="B69" s="371"/>
      <c r="C69" s="1065" t="s">
        <v>515</v>
      </c>
      <c r="D69" s="1065"/>
      <c r="E69" s="1065"/>
      <c r="F69" s="1065"/>
      <c r="G69" s="1065"/>
      <c r="H69" s="1065"/>
      <c r="I69" s="1065"/>
      <c r="J69" s="1065"/>
      <c r="K69" s="1065"/>
      <c r="L69" s="397">
        <v>12608.29</v>
      </c>
      <c r="M69" s="398"/>
      <c r="N69" s="399"/>
      <c r="V69" s="361"/>
      <c r="W69" s="367"/>
      <c r="AC69" s="367"/>
      <c r="AD69" s="367"/>
      <c r="AE69" s="335" t="s">
        <v>515</v>
      </c>
    </row>
    <row r="70" spans="1:31" s="332" customFormat="1" ht="12" x14ac:dyDescent="0.2">
      <c r="A70" s="396"/>
      <c r="B70" s="371"/>
      <c r="C70" s="1065" t="s">
        <v>516</v>
      </c>
      <c r="D70" s="1065"/>
      <c r="E70" s="1065"/>
      <c r="F70" s="1065"/>
      <c r="G70" s="1065"/>
      <c r="H70" s="1065"/>
      <c r="I70" s="1065"/>
      <c r="J70" s="1065"/>
      <c r="K70" s="1065"/>
      <c r="L70" s="397">
        <v>713.81</v>
      </c>
      <c r="M70" s="398"/>
      <c r="N70" s="399"/>
      <c r="V70" s="361"/>
      <c r="W70" s="367"/>
      <c r="AC70" s="367"/>
      <c r="AD70" s="367"/>
      <c r="AE70" s="335" t="s">
        <v>516</v>
      </c>
    </row>
    <row r="71" spans="1:31" s="332" customFormat="1" ht="12" x14ac:dyDescent="0.2">
      <c r="A71" s="396"/>
      <c r="B71" s="371"/>
      <c r="C71" s="1065" t="s">
        <v>518</v>
      </c>
      <c r="D71" s="1065"/>
      <c r="E71" s="1065"/>
      <c r="F71" s="1065"/>
      <c r="G71" s="1065"/>
      <c r="H71" s="1065"/>
      <c r="I71" s="1065"/>
      <c r="J71" s="1065"/>
      <c r="K71" s="1065"/>
      <c r="L71" s="397">
        <v>13593.35</v>
      </c>
      <c r="M71" s="398"/>
      <c r="N71" s="399"/>
      <c r="V71" s="361"/>
      <c r="W71" s="367"/>
      <c r="AC71" s="367"/>
      <c r="AD71" s="367"/>
      <c r="AE71" s="335" t="s">
        <v>518</v>
      </c>
    </row>
    <row r="72" spans="1:31" s="332" customFormat="1" ht="12" x14ac:dyDescent="0.2">
      <c r="A72" s="396"/>
      <c r="B72" s="371"/>
      <c r="C72" s="1065" t="s">
        <v>4959</v>
      </c>
      <c r="D72" s="1065"/>
      <c r="E72" s="1065"/>
      <c r="F72" s="1065"/>
      <c r="G72" s="1065"/>
      <c r="H72" s="1065"/>
      <c r="I72" s="1065"/>
      <c r="J72" s="1065"/>
      <c r="K72" s="1065"/>
      <c r="L72" s="397">
        <v>6604.8</v>
      </c>
      <c r="M72" s="398"/>
      <c r="N72" s="399"/>
      <c r="V72" s="361"/>
      <c r="W72" s="367"/>
      <c r="AC72" s="367"/>
      <c r="AD72" s="367"/>
      <c r="AE72" s="335" t="s">
        <v>4959</v>
      </c>
    </row>
    <row r="73" spans="1:31" s="332" customFormat="1" ht="12" x14ac:dyDescent="0.2">
      <c r="A73" s="396"/>
      <c r="B73" s="371"/>
      <c r="C73" s="1065" t="s">
        <v>4960</v>
      </c>
      <c r="D73" s="1065"/>
      <c r="E73" s="1065"/>
      <c r="F73" s="1065"/>
      <c r="G73" s="1065"/>
      <c r="H73" s="1065"/>
      <c r="I73" s="1065"/>
      <c r="J73" s="1065"/>
      <c r="K73" s="1065"/>
      <c r="L73" s="397"/>
      <c r="M73" s="398"/>
      <c r="N73" s="399"/>
      <c r="V73" s="361"/>
      <c r="W73" s="367"/>
      <c r="AC73" s="367"/>
      <c r="AD73" s="367"/>
      <c r="AE73" s="335" t="s">
        <v>4960</v>
      </c>
    </row>
    <row r="74" spans="1:31" s="332" customFormat="1" ht="12" x14ac:dyDescent="0.2">
      <c r="A74" s="396"/>
      <c r="B74" s="371"/>
      <c r="C74" s="1065" t="s">
        <v>4964</v>
      </c>
      <c r="D74" s="1065"/>
      <c r="E74" s="1065"/>
      <c r="F74" s="1065"/>
      <c r="G74" s="1065"/>
      <c r="H74" s="1065"/>
      <c r="I74" s="1065"/>
      <c r="J74" s="1065"/>
      <c r="K74" s="1065"/>
      <c r="L74" s="397">
        <v>5619.74</v>
      </c>
      <c r="M74" s="398"/>
      <c r="N74" s="399"/>
      <c r="V74" s="361"/>
      <c r="W74" s="367"/>
      <c r="AC74" s="367"/>
      <c r="AD74" s="367"/>
      <c r="AE74" s="335" t="s">
        <v>4964</v>
      </c>
    </row>
    <row r="75" spans="1:31" s="332" customFormat="1" ht="12" x14ac:dyDescent="0.2">
      <c r="A75" s="396"/>
      <c r="B75" s="371"/>
      <c r="C75" s="1065" t="s">
        <v>4965</v>
      </c>
      <c r="D75" s="1065"/>
      <c r="E75" s="1065"/>
      <c r="F75" s="1065"/>
      <c r="G75" s="1065"/>
      <c r="H75" s="1065"/>
      <c r="I75" s="1065"/>
      <c r="J75" s="1065"/>
      <c r="K75" s="1065"/>
      <c r="L75" s="397">
        <v>656.71</v>
      </c>
      <c r="M75" s="398"/>
      <c r="N75" s="399"/>
      <c r="V75" s="361"/>
      <c r="W75" s="367"/>
      <c r="AC75" s="367"/>
      <c r="AD75" s="367"/>
      <c r="AE75" s="335" t="s">
        <v>4965</v>
      </c>
    </row>
    <row r="76" spans="1:31" s="332" customFormat="1" ht="12" x14ac:dyDescent="0.2">
      <c r="A76" s="396"/>
      <c r="B76" s="371"/>
      <c r="C76" s="1065" t="s">
        <v>4966</v>
      </c>
      <c r="D76" s="1065"/>
      <c r="E76" s="1065"/>
      <c r="F76" s="1065"/>
      <c r="G76" s="1065"/>
      <c r="H76" s="1065"/>
      <c r="I76" s="1065"/>
      <c r="J76" s="1065"/>
      <c r="K76" s="1065"/>
      <c r="L76" s="397">
        <v>328.35</v>
      </c>
      <c r="M76" s="398"/>
      <c r="N76" s="399"/>
      <c r="V76" s="361"/>
      <c r="W76" s="367"/>
      <c r="AC76" s="367"/>
      <c r="AD76" s="367"/>
      <c r="AE76" s="335" t="s">
        <v>4966</v>
      </c>
    </row>
    <row r="77" spans="1:31" s="332" customFormat="1" ht="12" x14ac:dyDescent="0.2">
      <c r="A77" s="396"/>
      <c r="B77" s="371"/>
      <c r="C77" s="1065" t="s">
        <v>4962</v>
      </c>
      <c r="D77" s="1065"/>
      <c r="E77" s="1065"/>
      <c r="F77" s="1065"/>
      <c r="G77" s="1065"/>
      <c r="H77" s="1065"/>
      <c r="I77" s="1065"/>
      <c r="J77" s="1065"/>
      <c r="K77" s="1065"/>
      <c r="L77" s="397">
        <v>6988.55</v>
      </c>
      <c r="M77" s="398"/>
      <c r="N77" s="399"/>
      <c r="V77" s="361"/>
      <c r="W77" s="367"/>
      <c r="AC77" s="367"/>
      <c r="AD77" s="367"/>
      <c r="AE77" s="335" t="s">
        <v>4962</v>
      </c>
    </row>
    <row r="78" spans="1:31" s="332" customFormat="1" ht="12" x14ac:dyDescent="0.2">
      <c r="A78" s="396"/>
      <c r="B78" s="371"/>
      <c r="C78" s="1065" t="s">
        <v>524</v>
      </c>
      <c r="D78" s="1065"/>
      <c r="E78" s="1065"/>
      <c r="F78" s="1065"/>
      <c r="G78" s="1065"/>
      <c r="H78" s="1065"/>
      <c r="I78" s="1065"/>
      <c r="J78" s="1065"/>
      <c r="K78" s="1065"/>
      <c r="L78" s="397">
        <v>713.81</v>
      </c>
      <c r="M78" s="398"/>
      <c r="N78" s="399"/>
      <c r="V78" s="361"/>
      <c r="W78" s="367"/>
      <c r="AC78" s="367"/>
      <c r="AD78" s="367"/>
      <c r="AE78" s="335" t="s">
        <v>524</v>
      </c>
    </row>
    <row r="79" spans="1:31" s="332" customFormat="1" ht="12" x14ac:dyDescent="0.2">
      <c r="A79" s="396"/>
      <c r="B79" s="371"/>
      <c r="C79" s="1065" t="s">
        <v>525</v>
      </c>
      <c r="D79" s="1065"/>
      <c r="E79" s="1065"/>
      <c r="F79" s="1065"/>
      <c r="G79" s="1065"/>
      <c r="H79" s="1065"/>
      <c r="I79" s="1065"/>
      <c r="J79" s="1065"/>
      <c r="K79" s="1065"/>
      <c r="L79" s="397">
        <v>656.71</v>
      </c>
      <c r="M79" s="398"/>
      <c r="N79" s="399"/>
      <c r="V79" s="361"/>
      <c r="W79" s="367"/>
      <c r="AC79" s="367"/>
      <c r="AD79" s="367"/>
      <c r="AE79" s="335" t="s">
        <v>525</v>
      </c>
    </row>
    <row r="80" spans="1:31" s="332" customFormat="1" ht="12" x14ac:dyDescent="0.2">
      <c r="A80" s="396"/>
      <c r="B80" s="371"/>
      <c r="C80" s="1065" t="s">
        <v>526</v>
      </c>
      <c r="D80" s="1065"/>
      <c r="E80" s="1065"/>
      <c r="F80" s="1065"/>
      <c r="G80" s="1065"/>
      <c r="H80" s="1065"/>
      <c r="I80" s="1065"/>
      <c r="J80" s="1065"/>
      <c r="K80" s="1065"/>
      <c r="L80" s="397">
        <v>328.35</v>
      </c>
      <c r="M80" s="398"/>
      <c r="N80" s="399"/>
      <c r="V80" s="361"/>
      <c r="W80" s="367"/>
      <c r="AC80" s="367"/>
      <c r="AD80" s="367"/>
      <c r="AE80" s="335" t="s">
        <v>526</v>
      </c>
    </row>
    <row r="81" spans="1:32" s="332" customFormat="1" ht="12" x14ac:dyDescent="0.2">
      <c r="A81" s="396"/>
      <c r="B81" s="390"/>
      <c r="C81" s="1067" t="s">
        <v>6145</v>
      </c>
      <c r="D81" s="1067"/>
      <c r="E81" s="1067"/>
      <c r="F81" s="1067"/>
      <c r="G81" s="1067"/>
      <c r="H81" s="1067"/>
      <c r="I81" s="1067"/>
      <c r="J81" s="1067"/>
      <c r="K81" s="1067"/>
      <c r="L81" s="400">
        <v>13593.35</v>
      </c>
      <c r="M81" s="401"/>
      <c r="N81" s="402"/>
      <c r="V81" s="361"/>
      <c r="W81" s="367"/>
      <c r="AC81" s="367"/>
      <c r="AD81" s="367"/>
      <c r="AF81" s="367" t="s">
        <v>6145</v>
      </c>
    </row>
    <row r="82" spans="1:32" s="332" customFormat="1" ht="12" x14ac:dyDescent="0.2">
      <c r="A82" s="1195" t="s">
        <v>6146</v>
      </c>
      <c r="B82" s="1196"/>
      <c r="C82" s="1196"/>
      <c r="D82" s="1196"/>
      <c r="E82" s="1196"/>
      <c r="F82" s="1196"/>
      <c r="G82" s="1196"/>
      <c r="H82" s="1196"/>
      <c r="I82" s="1196"/>
      <c r="J82" s="1196"/>
      <c r="K82" s="1196"/>
      <c r="L82" s="1196"/>
      <c r="M82" s="1196"/>
      <c r="N82" s="1197"/>
      <c r="V82" s="361" t="s">
        <v>6146</v>
      </c>
      <c r="W82" s="367"/>
      <c r="AC82" s="367"/>
      <c r="AD82" s="367"/>
      <c r="AF82" s="367"/>
    </row>
    <row r="83" spans="1:32" s="332" customFormat="1" ht="67.5" x14ac:dyDescent="0.2">
      <c r="A83" s="362" t="s">
        <v>439</v>
      </c>
      <c r="B83" s="363" t="s">
        <v>6147</v>
      </c>
      <c r="C83" s="1068" t="s">
        <v>6148</v>
      </c>
      <c r="D83" s="1068"/>
      <c r="E83" s="1068"/>
      <c r="F83" s="364" t="s">
        <v>648</v>
      </c>
      <c r="G83" s="364"/>
      <c r="H83" s="364"/>
      <c r="I83" s="364" t="s">
        <v>6149</v>
      </c>
      <c r="J83" s="365"/>
      <c r="K83" s="364"/>
      <c r="L83" s="365"/>
      <c r="M83" s="364"/>
      <c r="N83" s="366"/>
      <c r="V83" s="361"/>
      <c r="W83" s="367" t="s">
        <v>6148</v>
      </c>
      <c r="AC83" s="367"/>
      <c r="AD83" s="367"/>
      <c r="AF83" s="367"/>
    </row>
    <row r="84" spans="1:32" s="332" customFormat="1" ht="12" x14ac:dyDescent="0.2">
      <c r="A84" s="368"/>
      <c r="B84" s="369"/>
      <c r="C84" s="1065" t="s">
        <v>6150</v>
      </c>
      <c r="D84" s="1065"/>
      <c r="E84" s="1065"/>
      <c r="F84" s="1065"/>
      <c r="G84" s="1065"/>
      <c r="H84" s="1065"/>
      <c r="I84" s="1065"/>
      <c r="J84" s="1065"/>
      <c r="K84" s="1065"/>
      <c r="L84" s="1065"/>
      <c r="M84" s="1065"/>
      <c r="N84" s="1072"/>
      <c r="V84" s="361"/>
      <c r="W84" s="367"/>
      <c r="X84" s="335" t="s">
        <v>6150</v>
      </c>
      <c r="AC84" s="367"/>
      <c r="AD84" s="367"/>
      <c r="AF84" s="367"/>
    </row>
    <row r="85" spans="1:32" s="332" customFormat="1" ht="33.75" x14ac:dyDescent="0.2">
      <c r="A85" s="370"/>
      <c r="B85" s="371" t="s">
        <v>430</v>
      </c>
      <c r="C85" s="1065" t="s">
        <v>431</v>
      </c>
      <c r="D85" s="1065"/>
      <c r="E85" s="1065"/>
      <c r="F85" s="1065"/>
      <c r="G85" s="1065"/>
      <c r="H85" s="1065"/>
      <c r="I85" s="1065"/>
      <c r="J85" s="1065"/>
      <c r="K85" s="1065"/>
      <c r="L85" s="1065"/>
      <c r="M85" s="1065"/>
      <c r="N85" s="1072"/>
      <c r="V85" s="361"/>
      <c r="W85" s="367"/>
      <c r="Y85" s="335" t="s">
        <v>431</v>
      </c>
      <c r="AC85" s="367"/>
      <c r="AD85" s="367"/>
      <c r="AF85" s="367"/>
    </row>
    <row r="86" spans="1:32" s="332" customFormat="1" ht="12" x14ac:dyDescent="0.2">
      <c r="A86" s="372"/>
      <c r="B86" s="371" t="s">
        <v>434</v>
      </c>
      <c r="C86" s="1065" t="s">
        <v>435</v>
      </c>
      <c r="D86" s="1065"/>
      <c r="E86" s="1065"/>
      <c r="F86" s="373"/>
      <c r="G86" s="373"/>
      <c r="H86" s="373"/>
      <c r="I86" s="373"/>
      <c r="J86" s="374">
        <v>612.79</v>
      </c>
      <c r="K86" s="373" t="s">
        <v>436</v>
      </c>
      <c r="L86" s="374">
        <v>2685.55</v>
      </c>
      <c r="M86" s="373"/>
      <c r="N86" s="375"/>
      <c r="V86" s="361"/>
      <c r="W86" s="367"/>
      <c r="Z86" s="335" t="s">
        <v>435</v>
      </c>
      <c r="AC86" s="367"/>
      <c r="AD86" s="367"/>
      <c r="AF86" s="367"/>
    </row>
    <row r="87" spans="1:32" s="332" customFormat="1" ht="12" x14ac:dyDescent="0.2">
      <c r="A87" s="372"/>
      <c r="B87" s="371" t="s">
        <v>437</v>
      </c>
      <c r="C87" s="1065" t="s">
        <v>438</v>
      </c>
      <c r="D87" s="1065"/>
      <c r="E87" s="1065"/>
      <c r="F87" s="373"/>
      <c r="G87" s="373"/>
      <c r="H87" s="373"/>
      <c r="I87" s="373"/>
      <c r="J87" s="374">
        <v>104.63</v>
      </c>
      <c r="K87" s="373" t="s">
        <v>436</v>
      </c>
      <c r="L87" s="374">
        <v>458.54</v>
      </c>
      <c r="M87" s="373"/>
      <c r="N87" s="375"/>
      <c r="V87" s="361"/>
      <c r="W87" s="367"/>
      <c r="Z87" s="335" t="s">
        <v>438</v>
      </c>
      <c r="AC87" s="367"/>
      <c r="AD87" s="367"/>
      <c r="AF87" s="367"/>
    </row>
    <row r="88" spans="1:32" s="332" customFormat="1" ht="12" x14ac:dyDescent="0.2">
      <c r="A88" s="372"/>
      <c r="B88" s="371"/>
      <c r="C88" s="1065" t="s">
        <v>447</v>
      </c>
      <c r="D88" s="1065"/>
      <c r="E88" s="1065"/>
      <c r="F88" s="373" t="s">
        <v>444</v>
      </c>
      <c r="G88" s="373" t="s">
        <v>6151</v>
      </c>
      <c r="H88" s="373" t="s">
        <v>436</v>
      </c>
      <c r="I88" s="373" t="s">
        <v>6152</v>
      </c>
      <c r="J88" s="374"/>
      <c r="K88" s="373"/>
      <c r="L88" s="374"/>
      <c r="M88" s="373"/>
      <c r="N88" s="375"/>
      <c r="V88" s="361"/>
      <c r="W88" s="367"/>
      <c r="AA88" s="335" t="s">
        <v>447</v>
      </c>
      <c r="AC88" s="367"/>
      <c r="AD88" s="367"/>
      <c r="AF88" s="367"/>
    </row>
    <row r="89" spans="1:32" s="332" customFormat="1" ht="12" x14ac:dyDescent="0.2">
      <c r="A89" s="372"/>
      <c r="B89" s="371"/>
      <c r="C89" s="1077" t="s">
        <v>450</v>
      </c>
      <c r="D89" s="1077"/>
      <c r="E89" s="1077"/>
      <c r="F89" s="376"/>
      <c r="G89" s="376"/>
      <c r="H89" s="376"/>
      <c r="I89" s="376"/>
      <c r="J89" s="377">
        <v>612.79</v>
      </c>
      <c r="K89" s="376"/>
      <c r="L89" s="377">
        <v>2685.55</v>
      </c>
      <c r="M89" s="376"/>
      <c r="N89" s="378"/>
      <c r="V89" s="361"/>
      <c r="W89" s="367"/>
      <c r="AB89" s="335" t="s">
        <v>450</v>
      </c>
      <c r="AC89" s="367"/>
      <c r="AD89" s="367"/>
      <c r="AF89" s="367"/>
    </row>
    <row r="90" spans="1:32" s="332" customFormat="1" ht="12" x14ac:dyDescent="0.2">
      <c r="A90" s="372"/>
      <c r="B90" s="371"/>
      <c r="C90" s="1065" t="s">
        <v>451</v>
      </c>
      <c r="D90" s="1065"/>
      <c r="E90" s="1065"/>
      <c r="F90" s="373"/>
      <c r="G90" s="373"/>
      <c r="H90" s="373"/>
      <c r="I90" s="373"/>
      <c r="J90" s="374"/>
      <c r="K90" s="373"/>
      <c r="L90" s="374">
        <v>458.54</v>
      </c>
      <c r="M90" s="373"/>
      <c r="N90" s="375"/>
      <c r="V90" s="361"/>
      <c r="W90" s="367"/>
      <c r="AA90" s="335" t="s">
        <v>451</v>
      </c>
      <c r="AC90" s="367"/>
      <c r="AD90" s="367"/>
      <c r="AF90" s="367"/>
    </row>
    <row r="91" spans="1:32" s="332" customFormat="1" ht="22.5" x14ac:dyDescent="0.2">
      <c r="A91" s="372"/>
      <c r="B91" s="371" t="s">
        <v>652</v>
      </c>
      <c r="C91" s="1065" t="s">
        <v>653</v>
      </c>
      <c r="D91" s="1065"/>
      <c r="E91" s="1065"/>
      <c r="F91" s="373" t="s">
        <v>454</v>
      </c>
      <c r="G91" s="373" t="s">
        <v>654</v>
      </c>
      <c r="H91" s="373"/>
      <c r="I91" s="373" t="s">
        <v>654</v>
      </c>
      <c r="J91" s="374"/>
      <c r="K91" s="373"/>
      <c r="L91" s="374">
        <v>421.86</v>
      </c>
      <c r="M91" s="373"/>
      <c r="N91" s="375"/>
      <c r="V91" s="361"/>
      <c r="W91" s="367"/>
      <c r="AA91" s="335" t="s">
        <v>653</v>
      </c>
      <c r="AC91" s="367"/>
      <c r="AD91" s="367"/>
      <c r="AF91" s="367"/>
    </row>
    <row r="92" spans="1:32" s="332" customFormat="1" ht="22.5" x14ac:dyDescent="0.2">
      <c r="A92" s="372"/>
      <c r="B92" s="371" t="s">
        <v>655</v>
      </c>
      <c r="C92" s="1065" t="s">
        <v>656</v>
      </c>
      <c r="D92" s="1065"/>
      <c r="E92" s="1065"/>
      <c r="F92" s="373" t="s">
        <v>454</v>
      </c>
      <c r="G92" s="373" t="s">
        <v>657</v>
      </c>
      <c r="H92" s="373"/>
      <c r="I92" s="373" t="s">
        <v>657</v>
      </c>
      <c r="J92" s="374"/>
      <c r="K92" s="373"/>
      <c r="L92" s="374">
        <v>210.93</v>
      </c>
      <c r="M92" s="373"/>
      <c r="N92" s="375"/>
      <c r="V92" s="361"/>
      <c r="W92" s="367"/>
      <c r="AA92" s="335" t="s">
        <v>656</v>
      </c>
      <c r="AC92" s="367"/>
      <c r="AD92" s="367"/>
      <c r="AF92" s="367"/>
    </row>
    <row r="93" spans="1:32" s="332" customFormat="1" ht="12" x14ac:dyDescent="0.2">
      <c r="A93" s="379"/>
      <c r="B93" s="380"/>
      <c r="C93" s="1068" t="s">
        <v>459</v>
      </c>
      <c r="D93" s="1068"/>
      <c r="E93" s="1068"/>
      <c r="F93" s="364"/>
      <c r="G93" s="364"/>
      <c r="H93" s="364"/>
      <c r="I93" s="364"/>
      <c r="J93" s="365"/>
      <c r="K93" s="364"/>
      <c r="L93" s="365">
        <v>3318.34</v>
      </c>
      <c r="M93" s="376"/>
      <c r="N93" s="366"/>
      <c r="V93" s="361"/>
      <c r="W93" s="367"/>
      <c r="AC93" s="367" t="s">
        <v>459</v>
      </c>
      <c r="AD93" s="367"/>
      <c r="AF93" s="367"/>
    </row>
    <row r="94" spans="1:32" s="332" customFormat="1" ht="45" x14ac:dyDescent="0.2">
      <c r="A94" s="362" t="s">
        <v>472</v>
      </c>
      <c r="B94" s="363" t="s">
        <v>6153</v>
      </c>
      <c r="C94" s="1068" t="s">
        <v>6154</v>
      </c>
      <c r="D94" s="1068"/>
      <c r="E94" s="1068"/>
      <c r="F94" s="364" t="s">
        <v>648</v>
      </c>
      <c r="G94" s="364"/>
      <c r="H94" s="364"/>
      <c r="I94" s="364" t="s">
        <v>6149</v>
      </c>
      <c r="J94" s="365"/>
      <c r="K94" s="364"/>
      <c r="L94" s="365"/>
      <c r="M94" s="364"/>
      <c r="N94" s="366"/>
      <c r="V94" s="361"/>
      <c r="W94" s="367" t="s">
        <v>6154</v>
      </c>
      <c r="AC94" s="367"/>
      <c r="AD94" s="367"/>
      <c r="AF94" s="367"/>
    </row>
    <row r="95" spans="1:32" s="332" customFormat="1" ht="12" x14ac:dyDescent="0.2">
      <c r="A95" s="368"/>
      <c r="B95" s="369"/>
      <c r="C95" s="1065" t="s">
        <v>6150</v>
      </c>
      <c r="D95" s="1065"/>
      <c r="E95" s="1065"/>
      <c r="F95" s="1065"/>
      <c r="G95" s="1065"/>
      <c r="H95" s="1065"/>
      <c r="I95" s="1065"/>
      <c r="J95" s="1065"/>
      <c r="K95" s="1065"/>
      <c r="L95" s="1065"/>
      <c r="M95" s="1065"/>
      <c r="N95" s="1072"/>
      <c r="V95" s="361"/>
      <c r="W95" s="367"/>
      <c r="X95" s="335" t="s">
        <v>6150</v>
      </c>
      <c r="AC95" s="367"/>
      <c r="AD95" s="367"/>
      <c r="AF95" s="367"/>
    </row>
    <row r="96" spans="1:32" s="332" customFormat="1" ht="12" x14ac:dyDescent="0.2">
      <c r="A96" s="370"/>
      <c r="B96" s="371"/>
      <c r="C96" s="1065" t="s">
        <v>5991</v>
      </c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72"/>
      <c r="V96" s="361"/>
      <c r="W96" s="367"/>
      <c r="Y96" s="335" t="s">
        <v>5991</v>
      </c>
      <c r="AC96" s="367"/>
      <c r="AD96" s="367"/>
      <c r="AF96" s="367"/>
    </row>
    <row r="97" spans="1:32" s="332" customFormat="1" ht="33.75" x14ac:dyDescent="0.2">
      <c r="A97" s="370"/>
      <c r="B97" s="371" t="s">
        <v>430</v>
      </c>
      <c r="C97" s="1065" t="s">
        <v>431</v>
      </c>
      <c r="D97" s="1065"/>
      <c r="E97" s="1065"/>
      <c r="F97" s="1065"/>
      <c r="G97" s="1065"/>
      <c r="H97" s="1065"/>
      <c r="I97" s="1065"/>
      <c r="J97" s="1065"/>
      <c r="K97" s="1065"/>
      <c r="L97" s="1065"/>
      <c r="M97" s="1065"/>
      <c r="N97" s="1072"/>
      <c r="V97" s="361"/>
      <c r="W97" s="367"/>
      <c r="Y97" s="335" t="s">
        <v>431</v>
      </c>
      <c r="AC97" s="367"/>
      <c r="AD97" s="367"/>
      <c r="AF97" s="367"/>
    </row>
    <row r="98" spans="1:32" s="332" customFormat="1" ht="12" x14ac:dyDescent="0.2">
      <c r="A98" s="372"/>
      <c r="B98" s="371" t="s">
        <v>434</v>
      </c>
      <c r="C98" s="1065" t="s">
        <v>435</v>
      </c>
      <c r="D98" s="1065"/>
      <c r="E98" s="1065"/>
      <c r="F98" s="373"/>
      <c r="G98" s="373"/>
      <c r="H98" s="373"/>
      <c r="I98" s="373"/>
      <c r="J98" s="374">
        <v>442.79</v>
      </c>
      <c r="K98" s="373" t="s">
        <v>472</v>
      </c>
      <c r="L98" s="374">
        <v>7762.11</v>
      </c>
      <c r="M98" s="373"/>
      <c r="N98" s="375"/>
      <c r="V98" s="361"/>
      <c r="W98" s="367"/>
      <c r="Z98" s="335" t="s">
        <v>435</v>
      </c>
      <c r="AC98" s="367"/>
      <c r="AD98" s="367"/>
      <c r="AF98" s="367"/>
    </row>
    <row r="99" spans="1:32" s="332" customFormat="1" ht="12" x14ac:dyDescent="0.2">
      <c r="A99" s="372"/>
      <c r="B99" s="371" t="s">
        <v>437</v>
      </c>
      <c r="C99" s="1065" t="s">
        <v>438</v>
      </c>
      <c r="D99" s="1065"/>
      <c r="E99" s="1065"/>
      <c r="F99" s="373"/>
      <c r="G99" s="373"/>
      <c r="H99" s="373"/>
      <c r="I99" s="373"/>
      <c r="J99" s="374">
        <v>75.599999999999994</v>
      </c>
      <c r="K99" s="373" t="s">
        <v>472</v>
      </c>
      <c r="L99" s="374">
        <v>1325.27</v>
      </c>
      <c r="M99" s="373"/>
      <c r="N99" s="375"/>
      <c r="V99" s="361"/>
      <c r="W99" s="367"/>
      <c r="Z99" s="335" t="s">
        <v>438</v>
      </c>
      <c r="AC99" s="367"/>
      <c r="AD99" s="367"/>
      <c r="AF99" s="367"/>
    </row>
    <row r="100" spans="1:32" s="332" customFormat="1" ht="12" x14ac:dyDescent="0.2">
      <c r="A100" s="372"/>
      <c r="B100" s="371"/>
      <c r="C100" s="1065" t="s">
        <v>447</v>
      </c>
      <c r="D100" s="1065"/>
      <c r="E100" s="1065"/>
      <c r="F100" s="373" t="s">
        <v>444</v>
      </c>
      <c r="G100" s="373" t="s">
        <v>6155</v>
      </c>
      <c r="H100" s="373" t="s">
        <v>472</v>
      </c>
      <c r="I100" s="373" t="s">
        <v>6156</v>
      </c>
      <c r="J100" s="374"/>
      <c r="K100" s="373"/>
      <c r="L100" s="374"/>
      <c r="M100" s="373"/>
      <c r="N100" s="375"/>
      <c r="V100" s="361"/>
      <c r="W100" s="367"/>
      <c r="AA100" s="335" t="s">
        <v>447</v>
      </c>
      <c r="AC100" s="367"/>
      <c r="AD100" s="367"/>
      <c r="AF100" s="367"/>
    </row>
    <row r="101" spans="1:32" s="332" customFormat="1" ht="12" x14ac:dyDescent="0.2">
      <c r="A101" s="372"/>
      <c r="B101" s="371"/>
      <c r="C101" s="1077" t="s">
        <v>450</v>
      </c>
      <c r="D101" s="1077"/>
      <c r="E101" s="1077"/>
      <c r="F101" s="376"/>
      <c r="G101" s="376"/>
      <c r="H101" s="376"/>
      <c r="I101" s="376"/>
      <c r="J101" s="377">
        <v>442.79</v>
      </c>
      <c r="K101" s="376"/>
      <c r="L101" s="377">
        <v>7762.11</v>
      </c>
      <c r="M101" s="376"/>
      <c r="N101" s="378"/>
      <c r="V101" s="361"/>
      <c r="W101" s="367"/>
      <c r="AB101" s="335" t="s">
        <v>450</v>
      </c>
      <c r="AC101" s="367"/>
      <c r="AD101" s="367"/>
      <c r="AF101" s="367"/>
    </row>
    <row r="102" spans="1:32" s="332" customFormat="1" ht="12" x14ac:dyDescent="0.2">
      <c r="A102" s="372"/>
      <c r="B102" s="371"/>
      <c r="C102" s="1065" t="s">
        <v>451</v>
      </c>
      <c r="D102" s="1065"/>
      <c r="E102" s="1065"/>
      <c r="F102" s="373"/>
      <c r="G102" s="373"/>
      <c r="H102" s="373"/>
      <c r="I102" s="373"/>
      <c r="J102" s="374"/>
      <c r="K102" s="373"/>
      <c r="L102" s="374">
        <v>1325.27</v>
      </c>
      <c r="M102" s="373"/>
      <c r="N102" s="375"/>
      <c r="V102" s="361"/>
      <c r="W102" s="367"/>
      <c r="AA102" s="335" t="s">
        <v>451</v>
      </c>
      <c r="AC102" s="367"/>
      <c r="AD102" s="367"/>
      <c r="AF102" s="367"/>
    </row>
    <row r="103" spans="1:32" s="332" customFormat="1" ht="22.5" x14ac:dyDescent="0.2">
      <c r="A103" s="372"/>
      <c r="B103" s="371" t="s">
        <v>652</v>
      </c>
      <c r="C103" s="1065" t="s">
        <v>653</v>
      </c>
      <c r="D103" s="1065"/>
      <c r="E103" s="1065"/>
      <c r="F103" s="373" t="s">
        <v>454</v>
      </c>
      <c r="G103" s="373" t="s">
        <v>654</v>
      </c>
      <c r="H103" s="373"/>
      <c r="I103" s="373" t="s">
        <v>654</v>
      </c>
      <c r="J103" s="374"/>
      <c r="K103" s="373"/>
      <c r="L103" s="374">
        <v>1219.25</v>
      </c>
      <c r="M103" s="373"/>
      <c r="N103" s="375"/>
      <c r="V103" s="361"/>
      <c r="W103" s="367"/>
      <c r="AA103" s="335" t="s">
        <v>653</v>
      </c>
      <c r="AC103" s="367"/>
      <c r="AD103" s="367"/>
      <c r="AF103" s="367"/>
    </row>
    <row r="104" spans="1:32" s="332" customFormat="1" ht="22.5" x14ac:dyDescent="0.2">
      <c r="A104" s="372"/>
      <c r="B104" s="371" t="s">
        <v>655</v>
      </c>
      <c r="C104" s="1065" t="s">
        <v>656</v>
      </c>
      <c r="D104" s="1065"/>
      <c r="E104" s="1065"/>
      <c r="F104" s="373" t="s">
        <v>454</v>
      </c>
      <c r="G104" s="373" t="s">
        <v>657</v>
      </c>
      <c r="H104" s="373"/>
      <c r="I104" s="373" t="s">
        <v>657</v>
      </c>
      <c r="J104" s="374"/>
      <c r="K104" s="373"/>
      <c r="L104" s="374">
        <v>609.62</v>
      </c>
      <c r="M104" s="373"/>
      <c r="N104" s="375"/>
      <c r="V104" s="361"/>
      <c r="W104" s="367"/>
      <c r="AA104" s="335" t="s">
        <v>656</v>
      </c>
      <c r="AC104" s="367"/>
      <c r="AD104" s="367"/>
      <c r="AF104" s="367"/>
    </row>
    <row r="105" spans="1:32" s="332" customFormat="1" ht="12" x14ac:dyDescent="0.2">
      <c r="A105" s="379"/>
      <c r="B105" s="380"/>
      <c r="C105" s="1068" t="s">
        <v>459</v>
      </c>
      <c r="D105" s="1068"/>
      <c r="E105" s="1068"/>
      <c r="F105" s="364"/>
      <c r="G105" s="364"/>
      <c r="H105" s="364"/>
      <c r="I105" s="364"/>
      <c r="J105" s="365"/>
      <c r="K105" s="364"/>
      <c r="L105" s="365">
        <v>9590.98</v>
      </c>
      <c r="M105" s="376"/>
      <c r="N105" s="366"/>
      <c r="V105" s="361"/>
      <c r="W105" s="367"/>
      <c r="AC105" s="367" t="s">
        <v>459</v>
      </c>
      <c r="AD105" s="367"/>
      <c r="AF105" s="367"/>
    </row>
    <row r="106" spans="1:32" s="332" customFormat="1" ht="67.5" x14ac:dyDescent="0.2">
      <c r="A106" s="362" t="s">
        <v>476</v>
      </c>
      <c r="B106" s="363" t="s">
        <v>6157</v>
      </c>
      <c r="C106" s="1068" t="s">
        <v>6158</v>
      </c>
      <c r="D106" s="1068"/>
      <c r="E106" s="1068"/>
      <c r="F106" s="364" t="s">
        <v>648</v>
      </c>
      <c r="G106" s="364"/>
      <c r="H106" s="364"/>
      <c r="I106" s="364" t="s">
        <v>6159</v>
      </c>
      <c r="J106" s="365"/>
      <c r="K106" s="364"/>
      <c r="L106" s="365"/>
      <c r="M106" s="364"/>
      <c r="N106" s="366"/>
      <c r="V106" s="361"/>
      <c r="W106" s="367" t="s">
        <v>6158</v>
      </c>
      <c r="AC106" s="367"/>
      <c r="AD106" s="367"/>
      <c r="AF106" s="367"/>
    </row>
    <row r="107" spans="1:32" s="332" customFormat="1" ht="12" x14ac:dyDescent="0.2">
      <c r="A107" s="368"/>
      <c r="B107" s="369"/>
      <c r="C107" s="1065" t="s">
        <v>6160</v>
      </c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72"/>
      <c r="V107" s="361"/>
      <c r="W107" s="367"/>
      <c r="X107" s="335" t="s">
        <v>6160</v>
      </c>
      <c r="AC107" s="367"/>
      <c r="AD107" s="367"/>
      <c r="AF107" s="367"/>
    </row>
    <row r="108" spans="1:32" s="332" customFormat="1" ht="33.75" x14ac:dyDescent="0.2">
      <c r="A108" s="370"/>
      <c r="B108" s="371" t="s">
        <v>430</v>
      </c>
      <c r="C108" s="1065" t="s">
        <v>431</v>
      </c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72"/>
      <c r="V108" s="361"/>
      <c r="W108" s="367"/>
      <c r="Y108" s="335" t="s">
        <v>431</v>
      </c>
      <c r="AC108" s="367"/>
      <c r="AD108" s="367"/>
      <c r="AF108" s="367"/>
    </row>
    <row r="109" spans="1:32" s="332" customFormat="1" ht="12" x14ac:dyDescent="0.2">
      <c r="A109" s="372"/>
      <c r="B109" s="371" t="s">
        <v>434</v>
      </c>
      <c r="C109" s="1065" t="s">
        <v>435</v>
      </c>
      <c r="D109" s="1065"/>
      <c r="E109" s="1065"/>
      <c r="F109" s="373"/>
      <c r="G109" s="373"/>
      <c r="H109" s="373"/>
      <c r="I109" s="373"/>
      <c r="J109" s="374">
        <v>3861.55</v>
      </c>
      <c r="K109" s="373" t="s">
        <v>436</v>
      </c>
      <c r="L109" s="374">
        <v>8041.68</v>
      </c>
      <c r="M109" s="373"/>
      <c r="N109" s="375"/>
      <c r="V109" s="361"/>
      <c r="W109" s="367"/>
      <c r="Z109" s="335" t="s">
        <v>435</v>
      </c>
      <c r="AC109" s="367"/>
      <c r="AD109" s="367"/>
      <c r="AF109" s="367"/>
    </row>
    <row r="110" spans="1:32" s="332" customFormat="1" ht="12" x14ac:dyDescent="0.2">
      <c r="A110" s="372"/>
      <c r="B110" s="371" t="s">
        <v>437</v>
      </c>
      <c r="C110" s="1065" t="s">
        <v>438</v>
      </c>
      <c r="D110" s="1065"/>
      <c r="E110" s="1065"/>
      <c r="F110" s="373"/>
      <c r="G110" s="373"/>
      <c r="H110" s="373"/>
      <c r="I110" s="373"/>
      <c r="J110" s="374">
        <v>452.25</v>
      </c>
      <c r="K110" s="373" t="s">
        <v>436</v>
      </c>
      <c r="L110" s="374">
        <v>941.81</v>
      </c>
      <c r="M110" s="373"/>
      <c r="N110" s="375"/>
      <c r="V110" s="361"/>
      <c r="W110" s="367"/>
      <c r="Z110" s="335" t="s">
        <v>438</v>
      </c>
      <c r="AC110" s="367"/>
      <c r="AD110" s="367"/>
      <c r="AF110" s="367"/>
    </row>
    <row r="111" spans="1:32" s="332" customFormat="1" ht="12" x14ac:dyDescent="0.2">
      <c r="A111" s="372"/>
      <c r="B111" s="371"/>
      <c r="C111" s="1065" t="s">
        <v>447</v>
      </c>
      <c r="D111" s="1065"/>
      <c r="E111" s="1065"/>
      <c r="F111" s="373" t="s">
        <v>444</v>
      </c>
      <c r="G111" s="373" t="s">
        <v>4977</v>
      </c>
      <c r="H111" s="373" t="s">
        <v>436</v>
      </c>
      <c r="I111" s="373" t="s">
        <v>6161</v>
      </c>
      <c r="J111" s="374"/>
      <c r="K111" s="373"/>
      <c r="L111" s="374"/>
      <c r="M111" s="373"/>
      <c r="N111" s="375"/>
      <c r="V111" s="361"/>
      <c r="W111" s="367"/>
      <c r="AA111" s="335" t="s">
        <v>447</v>
      </c>
      <c r="AC111" s="367"/>
      <c r="AD111" s="367"/>
      <c r="AF111" s="367"/>
    </row>
    <row r="112" spans="1:32" s="332" customFormat="1" ht="12" x14ac:dyDescent="0.2">
      <c r="A112" s="372"/>
      <c r="B112" s="371"/>
      <c r="C112" s="1077" t="s">
        <v>450</v>
      </c>
      <c r="D112" s="1077"/>
      <c r="E112" s="1077"/>
      <c r="F112" s="376"/>
      <c r="G112" s="376"/>
      <c r="H112" s="376"/>
      <c r="I112" s="376"/>
      <c r="J112" s="377">
        <v>3861.55</v>
      </c>
      <c r="K112" s="376"/>
      <c r="L112" s="377">
        <v>8041.68</v>
      </c>
      <c r="M112" s="376"/>
      <c r="N112" s="378"/>
      <c r="V112" s="361"/>
      <c r="W112" s="367"/>
      <c r="AB112" s="335" t="s">
        <v>450</v>
      </c>
      <c r="AC112" s="367"/>
      <c r="AD112" s="367"/>
      <c r="AF112" s="367"/>
    </row>
    <row r="113" spans="1:32" s="332" customFormat="1" ht="12" x14ac:dyDescent="0.2">
      <c r="A113" s="372"/>
      <c r="B113" s="371"/>
      <c r="C113" s="1065" t="s">
        <v>451</v>
      </c>
      <c r="D113" s="1065"/>
      <c r="E113" s="1065"/>
      <c r="F113" s="373"/>
      <c r="G113" s="373"/>
      <c r="H113" s="373"/>
      <c r="I113" s="373"/>
      <c r="J113" s="374"/>
      <c r="K113" s="373"/>
      <c r="L113" s="374">
        <v>941.81</v>
      </c>
      <c r="M113" s="373"/>
      <c r="N113" s="375"/>
      <c r="V113" s="361"/>
      <c r="W113" s="367"/>
      <c r="AA113" s="335" t="s">
        <v>451</v>
      </c>
      <c r="AC113" s="367"/>
      <c r="AD113" s="367"/>
      <c r="AF113" s="367"/>
    </row>
    <row r="114" spans="1:32" s="332" customFormat="1" ht="22.5" x14ac:dyDescent="0.2">
      <c r="A114" s="372"/>
      <c r="B114" s="371" t="s">
        <v>652</v>
      </c>
      <c r="C114" s="1065" t="s">
        <v>653</v>
      </c>
      <c r="D114" s="1065"/>
      <c r="E114" s="1065"/>
      <c r="F114" s="373" t="s">
        <v>454</v>
      </c>
      <c r="G114" s="373" t="s">
        <v>654</v>
      </c>
      <c r="H114" s="373"/>
      <c r="I114" s="373" t="s">
        <v>654</v>
      </c>
      <c r="J114" s="374"/>
      <c r="K114" s="373"/>
      <c r="L114" s="374">
        <v>866.47</v>
      </c>
      <c r="M114" s="373"/>
      <c r="N114" s="375"/>
      <c r="V114" s="361"/>
      <c r="W114" s="367"/>
      <c r="AA114" s="335" t="s">
        <v>653</v>
      </c>
      <c r="AC114" s="367"/>
      <c r="AD114" s="367"/>
      <c r="AF114" s="367"/>
    </row>
    <row r="115" spans="1:32" s="332" customFormat="1" ht="22.5" x14ac:dyDescent="0.2">
      <c r="A115" s="372"/>
      <c r="B115" s="371" t="s">
        <v>655</v>
      </c>
      <c r="C115" s="1065" t="s">
        <v>656</v>
      </c>
      <c r="D115" s="1065"/>
      <c r="E115" s="1065"/>
      <c r="F115" s="373" t="s">
        <v>454</v>
      </c>
      <c r="G115" s="373" t="s">
        <v>657</v>
      </c>
      <c r="H115" s="373"/>
      <c r="I115" s="373" t="s">
        <v>657</v>
      </c>
      <c r="J115" s="374"/>
      <c r="K115" s="373"/>
      <c r="L115" s="374">
        <v>433.23</v>
      </c>
      <c r="M115" s="373"/>
      <c r="N115" s="375"/>
      <c r="V115" s="361"/>
      <c r="W115" s="367"/>
      <c r="AA115" s="335" t="s">
        <v>656</v>
      </c>
      <c r="AC115" s="367"/>
      <c r="AD115" s="367"/>
      <c r="AF115" s="367"/>
    </row>
    <row r="116" spans="1:32" s="332" customFormat="1" ht="12" x14ac:dyDescent="0.2">
      <c r="A116" s="379"/>
      <c r="B116" s="380"/>
      <c r="C116" s="1068" t="s">
        <v>459</v>
      </c>
      <c r="D116" s="1068"/>
      <c r="E116" s="1068"/>
      <c r="F116" s="364"/>
      <c r="G116" s="364"/>
      <c r="H116" s="364"/>
      <c r="I116" s="364"/>
      <c r="J116" s="365"/>
      <c r="K116" s="364"/>
      <c r="L116" s="365">
        <v>9341.3799999999992</v>
      </c>
      <c r="M116" s="376"/>
      <c r="N116" s="366"/>
      <c r="V116" s="361"/>
      <c r="W116" s="367"/>
      <c r="AC116" s="367" t="s">
        <v>459</v>
      </c>
      <c r="AD116" s="367"/>
      <c r="AF116" s="367"/>
    </row>
    <row r="117" spans="1:32" s="332" customFormat="1" ht="67.5" x14ac:dyDescent="0.2">
      <c r="A117" s="362" t="s">
        <v>481</v>
      </c>
      <c r="B117" s="363" t="s">
        <v>6140</v>
      </c>
      <c r="C117" s="1068" t="s">
        <v>6162</v>
      </c>
      <c r="D117" s="1068"/>
      <c r="E117" s="1068"/>
      <c r="F117" s="364" t="s">
        <v>621</v>
      </c>
      <c r="G117" s="364"/>
      <c r="H117" s="364"/>
      <c r="I117" s="364" t="s">
        <v>6163</v>
      </c>
      <c r="J117" s="365">
        <v>2.91</v>
      </c>
      <c r="K117" s="364" t="s">
        <v>436</v>
      </c>
      <c r="L117" s="365">
        <v>13029.53</v>
      </c>
      <c r="M117" s="364"/>
      <c r="N117" s="366"/>
      <c r="V117" s="361"/>
      <c r="W117" s="367" t="s">
        <v>6162</v>
      </c>
      <c r="AC117" s="367"/>
      <c r="AD117" s="367"/>
      <c r="AF117" s="367"/>
    </row>
    <row r="118" spans="1:32" s="332" customFormat="1" ht="12" x14ac:dyDescent="0.2">
      <c r="A118" s="368"/>
      <c r="B118" s="369"/>
      <c r="C118" s="1065" t="s">
        <v>6164</v>
      </c>
      <c r="D118" s="1065"/>
      <c r="E118" s="1065"/>
      <c r="F118" s="1065"/>
      <c r="G118" s="1065"/>
      <c r="H118" s="1065"/>
      <c r="I118" s="1065"/>
      <c r="J118" s="1065"/>
      <c r="K118" s="1065"/>
      <c r="L118" s="1065"/>
      <c r="M118" s="1065"/>
      <c r="N118" s="1072"/>
      <c r="V118" s="361"/>
      <c r="W118" s="367"/>
      <c r="X118" s="335" t="s">
        <v>6164</v>
      </c>
      <c r="AC118" s="367"/>
      <c r="AD118" s="367"/>
      <c r="AF118" s="367"/>
    </row>
    <row r="119" spans="1:32" s="332" customFormat="1" ht="33.75" x14ac:dyDescent="0.2">
      <c r="A119" s="370"/>
      <c r="B119" s="371" t="s">
        <v>430</v>
      </c>
      <c r="C119" s="1065" t="s">
        <v>431</v>
      </c>
      <c r="D119" s="1065"/>
      <c r="E119" s="1065"/>
      <c r="F119" s="1065"/>
      <c r="G119" s="1065"/>
      <c r="H119" s="1065"/>
      <c r="I119" s="1065"/>
      <c r="J119" s="1065"/>
      <c r="K119" s="1065"/>
      <c r="L119" s="1065"/>
      <c r="M119" s="1065"/>
      <c r="N119" s="1072"/>
      <c r="V119" s="361"/>
      <c r="W119" s="367"/>
      <c r="Y119" s="335" t="s">
        <v>431</v>
      </c>
      <c r="AC119" s="367"/>
      <c r="AD119" s="367"/>
      <c r="AF119" s="367"/>
    </row>
    <row r="120" spans="1:32" s="332" customFormat="1" ht="45" x14ac:dyDescent="0.2">
      <c r="A120" s="362" t="s">
        <v>496</v>
      </c>
      <c r="B120" s="363" t="s">
        <v>6147</v>
      </c>
      <c r="C120" s="1068" t="s">
        <v>6165</v>
      </c>
      <c r="D120" s="1068"/>
      <c r="E120" s="1068"/>
      <c r="F120" s="364" t="s">
        <v>648</v>
      </c>
      <c r="G120" s="364"/>
      <c r="H120" s="364"/>
      <c r="I120" s="364" t="s">
        <v>6159</v>
      </c>
      <c r="J120" s="365"/>
      <c r="K120" s="364"/>
      <c r="L120" s="365"/>
      <c r="M120" s="364"/>
      <c r="N120" s="366"/>
      <c r="V120" s="361"/>
      <c r="W120" s="367" t="s">
        <v>6165</v>
      </c>
      <c r="AC120" s="367"/>
      <c r="AD120" s="367"/>
      <c r="AF120" s="367"/>
    </row>
    <row r="121" spans="1:32" s="332" customFormat="1" ht="12" x14ac:dyDescent="0.2">
      <c r="A121" s="368"/>
      <c r="B121" s="369"/>
      <c r="C121" s="1065" t="s">
        <v>6160</v>
      </c>
      <c r="D121" s="1065"/>
      <c r="E121" s="1065"/>
      <c r="F121" s="1065"/>
      <c r="G121" s="1065"/>
      <c r="H121" s="1065"/>
      <c r="I121" s="1065"/>
      <c r="J121" s="1065"/>
      <c r="K121" s="1065"/>
      <c r="L121" s="1065"/>
      <c r="M121" s="1065"/>
      <c r="N121" s="1072"/>
      <c r="V121" s="361"/>
      <c r="W121" s="367"/>
      <c r="X121" s="335" t="s">
        <v>6160</v>
      </c>
      <c r="AC121" s="367"/>
      <c r="AD121" s="367"/>
      <c r="AF121" s="367"/>
    </row>
    <row r="122" spans="1:32" s="332" customFormat="1" ht="33.75" x14ac:dyDescent="0.2">
      <c r="A122" s="370"/>
      <c r="B122" s="371" t="s">
        <v>430</v>
      </c>
      <c r="C122" s="1065" t="s">
        <v>431</v>
      </c>
      <c r="D122" s="1065"/>
      <c r="E122" s="1065"/>
      <c r="F122" s="1065"/>
      <c r="G122" s="1065"/>
      <c r="H122" s="1065"/>
      <c r="I122" s="1065"/>
      <c r="J122" s="1065"/>
      <c r="K122" s="1065"/>
      <c r="L122" s="1065"/>
      <c r="M122" s="1065"/>
      <c r="N122" s="1072"/>
      <c r="V122" s="361"/>
      <c r="W122" s="367"/>
      <c r="Y122" s="335" t="s">
        <v>431</v>
      </c>
      <c r="AC122" s="367"/>
      <c r="AD122" s="367"/>
      <c r="AF122" s="367"/>
    </row>
    <row r="123" spans="1:32" s="332" customFormat="1" ht="12" x14ac:dyDescent="0.2">
      <c r="A123" s="372"/>
      <c r="B123" s="371" t="s">
        <v>434</v>
      </c>
      <c r="C123" s="1065" t="s">
        <v>435</v>
      </c>
      <c r="D123" s="1065"/>
      <c r="E123" s="1065"/>
      <c r="F123" s="373"/>
      <c r="G123" s="373"/>
      <c r="H123" s="373"/>
      <c r="I123" s="373"/>
      <c r="J123" s="374">
        <v>612.79</v>
      </c>
      <c r="K123" s="373" t="s">
        <v>436</v>
      </c>
      <c r="L123" s="374">
        <v>1276.1400000000001</v>
      </c>
      <c r="M123" s="373"/>
      <c r="N123" s="375"/>
      <c r="V123" s="361"/>
      <c r="W123" s="367"/>
      <c r="Z123" s="335" t="s">
        <v>435</v>
      </c>
      <c r="AC123" s="367"/>
      <c r="AD123" s="367"/>
      <c r="AF123" s="367"/>
    </row>
    <row r="124" spans="1:32" s="332" customFormat="1" ht="12" x14ac:dyDescent="0.2">
      <c r="A124" s="372"/>
      <c r="B124" s="371" t="s">
        <v>437</v>
      </c>
      <c r="C124" s="1065" t="s">
        <v>438</v>
      </c>
      <c r="D124" s="1065"/>
      <c r="E124" s="1065"/>
      <c r="F124" s="373"/>
      <c r="G124" s="373"/>
      <c r="H124" s="373"/>
      <c r="I124" s="373"/>
      <c r="J124" s="374">
        <v>104.63</v>
      </c>
      <c r="K124" s="373" t="s">
        <v>436</v>
      </c>
      <c r="L124" s="374">
        <v>217.89</v>
      </c>
      <c r="M124" s="373"/>
      <c r="N124" s="375"/>
      <c r="V124" s="361"/>
      <c r="W124" s="367"/>
      <c r="Z124" s="335" t="s">
        <v>438</v>
      </c>
      <c r="AC124" s="367"/>
      <c r="AD124" s="367"/>
      <c r="AF124" s="367"/>
    </row>
    <row r="125" spans="1:32" s="332" customFormat="1" ht="12" x14ac:dyDescent="0.2">
      <c r="A125" s="372"/>
      <c r="B125" s="371"/>
      <c r="C125" s="1065" t="s">
        <v>447</v>
      </c>
      <c r="D125" s="1065"/>
      <c r="E125" s="1065"/>
      <c r="F125" s="373" t="s">
        <v>444</v>
      </c>
      <c r="G125" s="373" t="s">
        <v>6151</v>
      </c>
      <c r="H125" s="373" t="s">
        <v>436</v>
      </c>
      <c r="I125" s="373" t="s">
        <v>6166</v>
      </c>
      <c r="J125" s="374"/>
      <c r="K125" s="373"/>
      <c r="L125" s="374"/>
      <c r="M125" s="373"/>
      <c r="N125" s="375"/>
      <c r="V125" s="361"/>
      <c r="W125" s="367"/>
      <c r="AA125" s="335" t="s">
        <v>447</v>
      </c>
      <c r="AC125" s="367"/>
      <c r="AD125" s="367"/>
      <c r="AF125" s="367"/>
    </row>
    <row r="126" spans="1:32" s="332" customFormat="1" ht="12" x14ac:dyDescent="0.2">
      <c r="A126" s="372"/>
      <c r="B126" s="371"/>
      <c r="C126" s="1077" t="s">
        <v>450</v>
      </c>
      <c r="D126" s="1077"/>
      <c r="E126" s="1077"/>
      <c r="F126" s="376"/>
      <c r="G126" s="376"/>
      <c r="H126" s="376"/>
      <c r="I126" s="376"/>
      <c r="J126" s="377">
        <v>612.79</v>
      </c>
      <c r="K126" s="376"/>
      <c r="L126" s="377">
        <v>1276.1400000000001</v>
      </c>
      <c r="M126" s="376"/>
      <c r="N126" s="378"/>
      <c r="V126" s="361"/>
      <c r="W126" s="367"/>
      <c r="AB126" s="335" t="s">
        <v>450</v>
      </c>
      <c r="AC126" s="367"/>
      <c r="AD126" s="367"/>
      <c r="AF126" s="367"/>
    </row>
    <row r="127" spans="1:32" s="332" customFormat="1" ht="12" x14ac:dyDescent="0.2">
      <c r="A127" s="372"/>
      <c r="B127" s="371"/>
      <c r="C127" s="1065" t="s">
        <v>451</v>
      </c>
      <c r="D127" s="1065"/>
      <c r="E127" s="1065"/>
      <c r="F127" s="373"/>
      <c r="G127" s="373"/>
      <c r="H127" s="373"/>
      <c r="I127" s="373"/>
      <c r="J127" s="374"/>
      <c r="K127" s="373"/>
      <c r="L127" s="374">
        <v>217.89</v>
      </c>
      <c r="M127" s="373"/>
      <c r="N127" s="375"/>
      <c r="V127" s="361"/>
      <c r="W127" s="367"/>
      <c r="AA127" s="335" t="s">
        <v>451</v>
      </c>
      <c r="AC127" s="367"/>
      <c r="AD127" s="367"/>
      <c r="AF127" s="367"/>
    </row>
    <row r="128" spans="1:32" s="332" customFormat="1" ht="22.5" x14ac:dyDescent="0.2">
      <c r="A128" s="372"/>
      <c r="B128" s="371" t="s">
        <v>652</v>
      </c>
      <c r="C128" s="1065" t="s">
        <v>653</v>
      </c>
      <c r="D128" s="1065"/>
      <c r="E128" s="1065"/>
      <c r="F128" s="373" t="s">
        <v>454</v>
      </c>
      <c r="G128" s="373" t="s">
        <v>654</v>
      </c>
      <c r="H128" s="373"/>
      <c r="I128" s="373" t="s">
        <v>654</v>
      </c>
      <c r="J128" s="374"/>
      <c r="K128" s="373"/>
      <c r="L128" s="374">
        <v>200.46</v>
      </c>
      <c r="M128" s="373"/>
      <c r="N128" s="375"/>
      <c r="V128" s="361"/>
      <c r="W128" s="367"/>
      <c r="AA128" s="335" t="s">
        <v>653</v>
      </c>
      <c r="AC128" s="367"/>
      <c r="AD128" s="367"/>
      <c r="AF128" s="367"/>
    </row>
    <row r="129" spans="1:32" s="332" customFormat="1" ht="22.5" x14ac:dyDescent="0.2">
      <c r="A129" s="372"/>
      <c r="B129" s="371" t="s">
        <v>655</v>
      </c>
      <c r="C129" s="1065" t="s">
        <v>656</v>
      </c>
      <c r="D129" s="1065"/>
      <c r="E129" s="1065"/>
      <c r="F129" s="373" t="s">
        <v>454</v>
      </c>
      <c r="G129" s="373" t="s">
        <v>657</v>
      </c>
      <c r="H129" s="373"/>
      <c r="I129" s="373" t="s">
        <v>657</v>
      </c>
      <c r="J129" s="374"/>
      <c r="K129" s="373"/>
      <c r="L129" s="374">
        <v>100.23</v>
      </c>
      <c r="M129" s="373"/>
      <c r="N129" s="375"/>
      <c r="V129" s="361"/>
      <c r="W129" s="367"/>
      <c r="AA129" s="335" t="s">
        <v>656</v>
      </c>
      <c r="AC129" s="367"/>
      <c r="AD129" s="367"/>
      <c r="AF129" s="367"/>
    </row>
    <row r="130" spans="1:32" s="332" customFormat="1" ht="12" x14ac:dyDescent="0.2">
      <c r="A130" s="379"/>
      <c r="B130" s="380"/>
      <c r="C130" s="1068" t="s">
        <v>459</v>
      </c>
      <c r="D130" s="1068"/>
      <c r="E130" s="1068"/>
      <c r="F130" s="364"/>
      <c r="G130" s="364"/>
      <c r="H130" s="364"/>
      <c r="I130" s="364"/>
      <c r="J130" s="365"/>
      <c r="K130" s="364"/>
      <c r="L130" s="365">
        <v>1576.83</v>
      </c>
      <c r="M130" s="376"/>
      <c r="N130" s="366"/>
      <c r="V130" s="361"/>
      <c r="W130" s="367"/>
      <c r="AC130" s="367" t="s">
        <v>459</v>
      </c>
      <c r="AD130" s="367"/>
      <c r="AF130" s="367"/>
    </row>
    <row r="131" spans="1:32" s="332" customFormat="1" ht="56.25" x14ac:dyDescent="0.2">
      <c r="A131" s="362" t="s">
        <v>499</v>
      </c>
      <c r="B131" s="363" t="s">
        <v>6167</v>
      </c>
      <c r="C131" s="1068" t="s">
        <v>6168</v>
      </c>
      <c r="D131" s="1068"/>
      <c r="E131" s="1068"/>
      <c r="F131" s="364" t="s">
        <v>648</v>
      </c>
      <c r="G131" s="364"/>
      <c r="H131" s="364"/>
      <c r="I131" s="364" t="s">
        <v>5687</v>
      </c>
      <c r="J131" s="365"/>
      <c r="K131" s="364"/>
      <c r="L131" s="365"/>
      <c r="M131" s="364"/>
      <c r="N131" s="366"/>
      <c r="V131" s="361"/>
      <c r="W131" s="367" t="s">
        <v>6168</v>
      </c>
      <c r="AC131" s="367"/>
      <c r="AD131" s="367"/>
      <c r="AF131" s="367"/>
    </row>
    <row r="132" spans="1:32" s="332" customFormat="1" ht="12" x14ac:dyDescent="0.2">
      <c r="A132" s="368"/>
      <c r="B132" s="369"/>
      <c r="C132" s="1065" t="s">
        <v>6169</v>
      </c>
      <c r="D132" s="1065"/>
      <c r="E132" s="1065"/>
      <c r="F132" s="1065"/>
      <c r="G132" s="1065"/>
      <c r="H132" s="1065"/>
      <c r="I132" s="1065"/>
      <c r="J132" s="1065"/>
      <c r="K132" s="1065"/>
      <c r="L132" s="1065"/>
      <c r="M132" s="1065"/>
      <c r="N132" s="1072"/>
      <c r="V132" s="361"/>
      <c r="W132" s="367"/>
      <c r="X132" s="335" t="s">
        <v>6169</v>
      </c>
      <c r="AC132" s="367"/>
      <c r="AD132" s="367"/>
      <c r="AF132" s="367"/>
    </row>
    <row r="133" spans="1:32" s="332" customFormat="1" ht="33.75" x14ac:dyDescent="0.2">
      <c r="A133" s="370"/>
      <c r="B133" s="371" t="s">
        <v>430</v>
      </c>
      <c r="C133" s="1065" t="s">
        <v>431</v>
      </c>
      <c r="D133" s="1065"/>
      <c r="E133" s="1065"/>
      <c r="F133" s="1065"/>
      <c r="G133" s="1065"/>
      <c r="H133" s="1065"/>
      <c r="I133" s="1065"/>
      <c r="J133" s="1065"/>
      <c r="K133" s="1065"/>
      <c r="L133" s="1065"/>
      <c r="M133" s="1065"/>
      <c r="N133" s="1072"/>
      <c r="V133" s="361"/>
      <c r="W133" s="367"/>
      <c r="Y133" s="335" t="s">
        <v>431</v>
      </c>
      <c r="AC133" s="367"/>
      <c r="AD133" s="367"/>
      <c r="AF133" s="367"/>
    </row>
    <row r="134" spans="1:32" s="332" customFormat="1" ht="12" x14ac:dyDescent="0.2">
      <c r="A134" s="372"/>
      <c r="B134" s="371" t="s">
        <v>434</v>
      </c>
      <c r="C134" s="1065" t="s">
        <v>435</v>
      </c>
      <c r="D134" s="1065"/>
      <c r="E134" s="1065"/>
      <c r="F134" s="373"/>
      <c r="G134" s="373"/>
      <c r="H134" s="373"/>
      <c r="I134" s="373"/>
      <c r="J134" s="374">
        <v>1160.98</v>
      </c>
      <c r="K134" s="373" t="s">
        <v>436</v>
      </c>
      <c r="L134" s="374">
        <v>7505.74</v>
      </c>
      <c r="M134" s="373"/>
      <c r="N134" s="375"/>
      <c r="V134" s="361"/>
      <c r="W134" s="367"/>
      <c r="Z134" s="335" t="s">
        <v>435</v>
      </c>
      <c r="AC134" s="367"/>
      <c r="AD134" s="367"/>
      <c r="AF134" s="367"/>
    </row>
    <row r="135" spans="1:32" s="332" customFormat="1" ht="12" x14ac:dyDescent="0.2">
      <c r="A135" s="372"/>
      <c r="B135" s="371" t="s">
        <v>437</v>
      </c>
      <c r="C135" s="1065" t="s">
        <v>438</v>
      </c>
      <c r="D135" s="1065"/>
      <c r="E135" s="1065"/>
      <c r="F135" s="373"/>
      <c r="G135" s="373"/>
      <c r="H135" s="373"/>
      <c r="I135" s="373"/>
      <c r="J135" s="374">
        <v>189.99</v>
      </c>
      <c r="K135" s="373" t="s">
        <v>436</v>
      </c>
      <c r="L135" s="374">
        <v>1228.29</v>
      </c>
      <c r="M135" s="373"/>
      <c r="N135" s="375"/>
      <c r="V135" s="361"/>
      <c r="W135" s="367"/>
      <c r="Z135" s="335" t="s">
        <v>438</v>
      </c>
      <c r="AC135" s="367"/>
      <c r="AD135" s="367"/>
      <c r="AF135" s="367"/>
    </row>
    <row r="136" spans="1:32" s="332" customFormat="1" ht="12" x14ac:dyDescent="0.2">
      <c r="A136" s="372"/>
      <c r="B136" s="371"/>
      <c r="C136" s="1065" t="s">
        <v>447</v>
      </c>
      <c r="D136" s="1065"/>
      <c r="E136" s="1065"/>
      <c r="F136" s="373" t="s">
        <v>444</v>
      </c>
      <c r="G136" s="373" t="s">
        <v>6170</v>
      </c>
      <c r="H136" s="373" t="s">
        <v>436</v>
      </c>
      <c r="I136" s="373" t="s">
        <v>6171</v>
      </c>
      <c r="J136" s="374"/>
      <c r="K136" s="373"/>
      <c r="L136" s="374"/>
      <c r="M136" s="373"/>
      <c r="N136" s="375"/>
      <c r="V136" s="361"/>
      <c r="W136" s="367"/>
      <c r="AA136" s="335" t="s">
        <v>447</v>
      </c>
      <c r="AC136" s="367"/>
      <c r="AD136" s="367"/>
      <c r="AF136" s="367"/>
    </row>
    <row r="137" spans="1:32" s="332" customFormat="1" ht="12" x14ac:dyDescent="0.2">
      <c r="A137" s="372"/>
      <c r="B137" s="371"/>
      <c r="C137" s="1077" t="s">
        <v>450</v>
      </c>
      <c r="D137" s="1077"/>
      <c r="E137" s="1077"/>
      <c r="F137" s="376"/>
      <c r="G137" s="376"/>
      <c r="H137" s="376"/>
      <c r="I137" s="376"/>
      <c r="J137" s="377">
        <v>1160.98</v>
      </c>
      <c r="K137" s="376"/>
      <c r="L137" s="377">
        <v>7505.74</v>
      </c>
      <c r="M137" s="376"/>
      <c r="N137" s="378"/>
      <c r="V137" s="361"/>
      <c r="W137" s="367"/>
      <c r="AB137" s="335" t="s">
        <v>450</v>
      </c>
      <c r="AC137" s="367"/>
      <c r="AD137" s="367"/>
      <c r="AF137" s="367"/>
    </row>
    <row r="138" spans="1:32" s="332" customFormat="1" ht="12" x14ac:dyDescent="0.2">
      <c r="A138" s="372"/>
      <c r="B138" s="371"/>
      <c r="C138" s="1065" t="s">
        <v>451</v>
      </c>
      <c r="D138" s="1065"/>
      <c r="E138" s="1065"/>
      <c r="F138" s="373"/>
      <c r="G138" s="373"/>
      <c r="H138" s="373"/>
      <c r="I138" s="373"/>
      <c r="J138" s="374"/>
      <c r="K138" s="373"/>
      <c r="L138" s="374">
        <v>1228.29</v>
      </c>
      <c r="M138" s="373"/>
      <c r="N138" s="375"/>
      <c r="V138" s="361"/>
      <c r="W138" s="367"/>
      <c r="AA138" s="335" t="s">
        <v>451</v>
      </c>
      <c r="AC138" s="367"/>
      <c r="AD138" s="367"/>
      <c r="AF138" s="367"/>
    </row>
    <row r="139" spans="1:32" s="332" customFormat="1" ht="22.5" x14ac:dyDescent="0.2">
      <c r="A139" s="372"/>
      <c r="B139" s="371" t="s">
        <v>652</v>
      </c>
      <c r="C139" s="1065" t="s">
        <v>653</v>
      </c>
      <c r="D139" s="1065"/>
      <c r="E139" s="1065"/>
      <c r="F139" s="373" t="s">
        <v>454</v>
      </c>
      <c r="G139" s="373" t="s">
        <v>654</v>
      </c>
      <c r="H139" s="373"/>
      <c r="I139" s="373" t="s">
        <v>654</v>
      </c>
      <c r="J139" s="374"/>
      <c r="K139" s="373"/>
      <c r="L139" s="374">
        <v>1130.03</v>
      </c>
      <c r="M139" s="373"/>
      <c r="N139" s="375"/>
      <c r="V139" s="361"/>
      <c r="W139" s="367"/>
      <c r="AA139" s="335" t="s">
        <v>653</v>
      </c>
      <c r="AC139" s="367"/>
      <c r="AD139" s="367"/>
      <c r="AF139" s="367"/>
    </row>
    <row r="140" spans="1:32" s="332" customFormat="1" ht="22.5" x14ac:dyDescent="0.2">
      <c r="A140" s="372"/>
      <c r="B140" s="371" t="s">
        <v>655</v>
      </c>
      <c r="C140" s="1065" t="s">
        <v>656</v>
      </c>
      <c r="D140" s="1065"/>
      <c r="E140" s="1065"/>
      <c r="F140" s="373" t="s">
        <v>454</v>
      </c>
      <c r="G140" s="373" t="s">
        <v>657</v>
      </c>
      <c r="H140" s="373"/>
      <c r="I140" s="373" t="s">
        <v>657</v>
      </c>
      <c r="J140" s="374"/>
      <c r="K140" s="373"/>
      <c r="L140" s="374">
        <v>565.01</v>
      </c>
      <c r="M140" s="373"/>
      <c r="N140" s="375"/>
      <c r="V140" s="361"/>
      <c r="W140" s="367"/>
      <c r="AA140" s="335" t="s">
        <v>656</v>
      </c>
      <c r="AC140" s="367"/>
      <c r="AD140" s="367"/>
      <c r="AF140" s="367"/>
    </row>
    <row r="141" spans="1:32" s="332" customFormat="1" ht="12" x14ac:dyDescent="0.2">
      <c r="A141" s="379"/>
      <c r="B141" s="380"/>
      <c r="C141" s="1068" t="s">
        <v>459</v>
      </c>
      <c r="D141" s="1068"/>
      <c r="E141" s="1068"/>
      <c r="F141" s="364"/>
      <c r="G141" s="364"/>
      <c r="H141" s="364"/>
      <c r="I141" s="364"/>
      <c r="J141" s="365"/>
      <c r="K141" s="364"/>
      <c r="L141" s="365">
        <v>9200.7800000000007</v>
      </c>
      <c r="M141" s="376"/>
      <c r="N141" s="366"/>
      <c r="V141" s="361"/>
      <c r="W141" s="367"/>
      <c r="AC141" s="367" t="s">
        <v>459</v>
      </c>
      <c r="AD141" s="367"/>
      <c r="AF141" s="367"/>
    </row>
    <row r="142" spans="1:32" s="332" customFormat="1" ht="33.75" x14ac:dyDescent="0.2">
      <c r="A142" s="362" t="s">
        <v>509</v>
      </c>
      <c r="B142" s="363" t="s">
        <v>6172</v>
      </c>
      <c r="C142" s="1068" t="s">
        <v>6173</v>
      </c>
      <c r="D142" s="1068"/>
      <c r="E142" s="1068"/>
      <c r="F142" s="364" t="s">
        <v>648</v>
      </c>
      <c r="G142" s="364"/>
      <c r="H142" s="364"/>
      <c r="I142" s="364" t="s">
        <v>5687</v>
      </c>
      <c r="J142" s="365"/>
      <c r="K142" s="364"/>
      <c r="L142" s="365"/>
      <c r="M142" s="364"/>
      <c r="N142" s="366"/>
      <c r="V142" s="361"/>
      <c r="W142" s="367" t="s">
        <v>6173</v>
      </c>
      <c r="AC142" s="367"/>
      <c r="AD142" s="367"/>
      <c r="AF142" s="367"/>
    </row>
    <row r="143" spans="1:32" s="332" customFormat="1" ht="12" x14ac:dyDescent="0.2">
      <c r="A143" s="368"/>
      <c r="B143" s="369"/>
      <c r="C143" s="1065" t="s">
        <v>6169</v>
      </c>
      <c r="D143" s="1065"/>
      <c r="E143" s="1065"/>
      <c r="F143" s="1065"/>
      <c r="G143" s="1065"/>
      <c r="H143" s="1065"/>
      <c r="I143" s="1065"/>
      <c r="J143" s="1065"/>
      <c r="K143" s="1065"/>
      <c r="L143" s="1065"/>
      <c r="M143" s="1065"/>
      <c r="N143" s="1072"/>
      <c r="V143" s="361"/>
      <c r="W143" s="367"/>
      <c r="X143" s="335" t="s">
        <v>6169</v>
      </c>
      <c r="AC143" s="367"/>
      <c r="AD143" s="367"/>
      <c r="AF143" s="367"/>
    </row>
    <row r="144" spans="1:32" s="332" customFormat="1" ht="12" x14ac:dyDescent="0.2">
      <c r="A144" s="370"/>
      <c r="B144" s="371"/>
      <c r="C144" s="1065" t="s">
        <v>6174</v>
      </c>
      <c r="D144" s="1065"/>
      <c r="E144" s="1065"/>
      <c r="F144" s="1065"/>
      <c r="G144" s="1065"/>
      <c r="H144" s="1065"/>
      <c r="I144" s="1065"/>
      <c r="J144" s="1065"/>
      <c r="K144" s="1065"/>
      <c r="L144" s="1065"/>
      <c r="M144" s="1065"/>
      <c r="N144" s="1072"/>
      <c r="V144" s="361"/>
      <c r="W144" s="367"/>
      <c r="Y144" s="335" t="s">
        <v>6174</v>
      </c>
      <c r="AC144" s="367"/>
      <c r="AD144" s="367"/>
      <c r="AF144" s="367"/>
    </row>
    <row r="145" spans="1:32" s="332" customFormat="1" ht="33.75" x14ac:dyDescent="0.2">
      <c r="A145" s="370"/>
      <c r="B145" s="371" t="s">
        <v>430</v>
      </c>
      <c r="C145" s="1065" t="s">
        <v>431</v>
      </c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72"/>
      <c r="V145" s="361"/>
      <c r="W145" s="367"/>
      <c r="Y145" s="335" t="s">
        <v>431</v>
      </c>
      <c r="AC145" s="367"/>
      <c r="AD145" s="367"/>
      <c r="AF145" s="367"/>
    </row>
    <row r="146" spans="1:32" s="332" customFormat="1" ht="12" x14ac:dyDescent="0.2">
      <c r="A146" s="372"/>
      <c r="B146" s="371" t="s">
        <v>434</v>
      </c>
      <c r="C146" s="1065" t="s">
        <v>435</v>
      </c>
      <c r="D146" s="1065"/>
      <c r="E146" s="1065"/>
      <c r="F146" s="373"/>
      <c r="G146" s="373"/>
      <c r="H146" s="373"/>
      <c r="I146" s="373"/>
      <c r="J146" s="374">
        <v>153.63</v>
      </c>
      <c r="K146" s="373" t="s">
        <v>6175</v>
      </c>
      <c r="L146" s="374">
        <v>6952.53</v>
      </c>
      <c r="M146" s="373"/>
      <c r="N146" s="375"/>
      <c r="V146" s="361"/>
      <c r="W146" s="367"/>
      <c r="Z146" s="335" t="s">
        <v>435</v>
      </c>
      <c r="AC146" s="367"/>
      <c r="AD146" s="367"/>
      <c r="AF146" s="367"/>
    </row>
    <row r="147" spans="1:32" s="332" customFormat="1" ht="12" x14ac:dyDescent="0.2">
      <c r="A147" s="372"/>
      <c r="B147" s="371" t="s">
        <v>437</v>
      </c>
      <c r="C147" s="1065" t="s">
        <v>438</v>
      </c>
      <c r="D147" s="1065"/>
      <c r="E147" s="1065"/>
      <c r="F147" s="373"/>
      <c r="G147" s="373"/>
      <c r="H147" s="373"/>
      <c r="I147" s="373"/>
      <c r="J147" s="374">
        <v>18</v>
      </c>
      <c r="K147" s="373" t="s">
        <v>6175</v>
      </c>
      <c r="L147" s="374">
        <v>814.59</v>
      </c>
      <c r="M147" s="373"/>
      <c r="N147" s="375"/>
      <c r="V147" s="361"/>
      <c r="W147" s="367"/>
      <c r="Z147" s="335" t="s">
        <v>438</v>
      </c>
      <c r="AC147" s="367"/>
      <c r="AD147" s="367"/>
      <c r="AF147" s="367"/>
    </row>
    <row r="148" spans="1:32" s="332" customFormat="1" ht="12" x14ac:dyDescent="0.2">
      <c r="A148" s="372"/>
      <c r="B148" s="371"/>
      <c r="C148" s="1065" t="s">
        <v>447</v>
      </c>
      <c r="D148" s="1065"/>
      <c r="E148" s="1065"/>
      <c r="F148" s="373" t="s">
        <v>444</v>
      </c>
      <c r="G148" s="373" t="s">
        <v>436</v>
      </c>
      <c r="H148" s="373" t="s">
        <v>6175</v>
      </c>
      <c r="I148" s="373" t="s">
        <v>6176</v>
      </c>
      <c r="J148" s="374"/>
      <c r="K148" s="373"/>
      <c r="L148" s="374"/>
      <c r="M148" s="373"/>
      <c r="N148" s="375"/>
      <c r="V148" s="361"/>
      <c r="W148" s="367"/>
      <c r="AA148" s="335" t="s">
        <v>447</v>
      </c>
      <c r="AC148" s="367"/>
      <c r="AD148" s="367"/>
      <c r="AF148" s="367"/>
    </row>
    <row r="149" spans="1:32" s="332" customFormat="1" ht="12" x14ac:dyDescent="0.2">
      <c r="A149" s="372"/>
      <c r="B149" s="371"/>
      <c r="C149" s="1077" t="s">
        <v>450</v>
      </c>
      <c r="D149" s="1077"/>
      <c r="E149" s="1077"/>
      <c r="F149" s="376"/>
      <c r="G149" s="376"/>
      <c r="H149" s="376"/>
      <c r="I149" s="376"/>
      <c r="J149" s="377">
        <v>153.63</v>
      </c>
      <c r="K149" s="376"/>
      <c r="L149" s="377">
        <v>6952.53</v>
      </c>
      <c r="M149" s="376"/>
      <c r="N149" s="378"/>
      <c r="V149" s="361"/>
      <c r="W149" s="367"/>
      <c r="AB149" s="335" t="s">
        <v>450</v>
      </c>
      <c r="AC149" s="367"/>
      <c r="AD149" s="367"/>
      <c r="AF149" s="367"/>
    </row>
    <row r="150" spans="1:32" s="332" customFormat="1" ht="12" x14ac:dyDescent="0.2">
      <c r="A150" s="372"/>
      <c r="B150" s="371"/>
      <c r="C150" s="1065" t="s">
        <v>451</v>
      </c>
      <c r="D150" s="1065"/>
      <c r="E150" s="1065"/>
      <c r="F150" s="373"/>
      <c r="G150" s="373"/>
      <c r="H150" s="373"/>
      <c r="I150" s="373"/>
      <c r="J150" s="374"/>
      <c r="K150" s="373"/>
      <c r="L150" s="374">
        <v>814.59</v>
      </c>
      <c r="M150" s="373"/>
      <c r="N150" s="375"/>
      <c r="V150" s="361"/>
      <c r="W150" s="367"/>
      <c r="AA150" s="335" t="s">
        <v>451</v>
      </c>
      <c r="AC150" s="367"/>
      <c r="AD150" s="367"/>
      <c r="AF150" s="367"/>
    </row>
    <row r="151" spans="1:32" s="332" customFormat="1" ht="22.5" x14ac:dyDescent="0.2">
      <c r="A151" s="372"/>
      <c r="B151" s="371" t="s">
        <v>652</v>
      </c>
      <c r="C151" s="1065" t="s">
        <v>653</v>
      </c>
      <c r="D151" s="1065"/>
      <c r="E151" s="1065"/>
      <c r="F151" s="373" t="s">
        <v>454</v>
      </c>
      <c r="G151" s="373" t="s">
        <v>654</v>
      </c>
      <c r="H151" s="373"/>
      <c r="I151" s="373" t="s">
        <v>654</v>
      </c>
      <c r="J151" s="374"/>
      <c r="K151" s="373"/>
      <c r="L151" s="374">
        <v>749.42</v>
      </c>
      <c r="M151" s="373"/>
      <c r="N151" s="375"/>
      <c r="V151" s="361"/>
      <c r="W151" s="367"/>
      <c r="AA151" s="335" t="s">
        <v>653</v>
      </c>
      <c r="AC151" s="367"/>
      <c r="AD151" s="367"/>
      <c r="AF151" s="367"/>
    </row>
    <row r="152" spans="1:32" s="332" customFormat="1" ht="22.5" x14ac:dyDescent="0.2">
      <c r="A152" s="372"/>
      <c r="B152" s="371" t="s">
        <v>655</v>
      </c>
      <c r="C152" s="1065" t="s">
        <v>656</v>
      </c>
      <c r="D152" s="1065"/>
      <c r="E152" s="1065"/>
      <c r="F152" s="373" t="s">
        <v>454</v>
      </c>
      <c r="G152" s="373" t="s">
        <v>657</v>
      </c>
      <c r="H152" s="373"/>
      <c r="I152" s="373" t="s">
        <v>657</v>
      </c>
      <c r="J152" s="374"/>
      <c r="K152" s="373"/>
      <c r="L152" s="374">
        <v>374.71</v>
      </c>
      <c r="M152" s="373"/>
      <c r="N152" s="375"/>
      <c r="V152" s="361"/>
      <c r="W152" s="367"/>
      <c r="AA152" s="335" t="s">
        <v>656</v>
      </c>
      <c r="AC152" s="367"/>
      <c r="AD152" s="367"/>
      <c r="AF152" s="367"/>
    </row>
    <row r="153" spans="1:32" s="332" customFormat="1" ht="12" x14ac:dyDescent="0.2">
      <c r="A153" s="379"/>
      <c r="B153" s="380"/>
      <c r="C153" s="1068" t="s">
        <v>459</v>
      </c>
      <c r="D153" s="1068"/>
      <c r="E153" s="1068"/>
      <c r="F153" s="364"/>
      <c r="G153" s="364"/>
      <c r="H153" s="364"/>
      <c r="I153" s="364"/>
      <c r="J153" s="365"/>
      <c r="K153" s="364"/>
      <c r="L153" s="365">
        <v>8076.66</v>
      </c>
      <c r="M153" s="376"/>
      <c r="N153" s="366"/>
      <c r="V153" s="361"/>
      <c r="W153" s="367"/>
      <c r="AC153" s="367" t="s">
        <v>459</v>
      </c>
      <c r="AD153" s="367"/>
      <c r="AF153" s="367"/>
    </row>
    <row r="154" spans="1:32" s="332" customFormat="1" ht="22.5" x14ac:dyDescent="0.2">
      <c r="A154" s="362" t="s">
        <v>529</v>
      </c>
      <c r="B154" s="363" t="s">
        <v>6177</v>
      </c>
      <c r="C154" s="1068" t="s">
        <v>6178</v>
      </c>
      <c r="D154" s="1068"/>
      <c r="E154" s="1068"/>
      <c r="F154" s="364" t="s">
        <v>648</v>
      </c>
      <c r="G154" s="364"/>
      <c r="H154" s="364"/>
      <c r="I154" s="364" t="s">
        <v>6179</v>
      </c>
      <c r="J154" s="365"/>
      <c r="K154" s="364"/>
      <c r="L154" s="365"/>
      <c r="M154" s="364"/>
      <c r="N154" s="366"/>
      <c r="V154" s="361"/>
      <c r="W154" s="367" t="s">
        <v>6178</v>
      </c>
      <c r="AC154" s="367"/>
      <c r="AD154" s="367"/>
      <c r="AF154" s="367"/>
    </row>
    <row r="155" spans="1:32" s="332" customFormat="1" ht="12" x14ac:dyDescent="0.2">
      <c r="A155" s="368"/>
      <c r="B155" s="369"/>
      <c r="C155" s="1065" t="s">
        <v>6180</v>
      </c>
      <c r="D155" s="1065"/>
      <c r="E155" s="1065"/>
      <c r="F155" s="1065"/>
      <c r="G155" s="1065"/>
      <c r="H155" s="1065"/>
      <c r="I155" s="1065"/>
      <c r="J155" s="1065"/>
      <c r="K155" s="1065"/>
      <c r="L155" s="1065"/>
      <c r="M155" s="1065"/>
      <c r="N155" s="1072"/>
      <c r="V155" s="361"/>
      <c r="W155" s="367"/>
      <c r="X155" s="335" t="s">
        <v>6180</v>
      </c>
      <c r="AC155" s="367"/>
      <c r="AD155" s="367"/>
      <c r="AF155" s="367"/>
    </row>
    <row r="156" spans="1:32" s="332" customFormat="1" ht="33.75" x14ac:dyDescent="0.2">
      <c r="A156" s="370"/>
      <c r="B156" s="371" t="s">
        <v>430</v>
      </c>
      <c r="C156" s="1065" t="s">
        <v>431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Y156" s="335" t="s">
        <v>431</v>
      </c>
      <c r="AC156" s="367"/>
      <c r="AD156" s="367"/>
      <c r="AF156" s="367"/>
    </row>
    <row r="157" spans="1:32" s="332" customFormat="1" ht="12" x14ac:dyDescent="0.2">
      <c r="A157" s="372"/>
      <c r="B157" s="371" t="s">
        <v>423</v>
      </c>
      <c r="C157" s="1065" t="s">
        <v>432</v>
      </c>
      <c r="D157" s="1065"/>
      <c r="E157" s="1065"/>
      <c r="F157" s="373"/>
      <c r="G157" s="373"/>
      <c r="H157" s="373"/>
      <c r="I157" s="373"/>
      <c r="J157" s="374">
        <v>100.01</v>
      </c>
      <c r="K157" s="373" t="s">
        <v>436</v>
      </c>
      <c r="L157" s="374">
        <v>323.27999999999997</v>
      </c>
      <c r="M157" s="373"/>
      <c r="N157" s="375"/>
      <c r="V157" s="361"/>
      <c r="W157" s="367"/>
      <c r="Z157" s="335" t="s">
        <v>432</v>
      </c>
      <c r="AC157" s="367"/>
      <c r="AD157" s="367"/>
      <c r="AF157" s="367"/>
    </row>
    <row r="158" spans="1:32" s="332" customFormat="1" ht="12" x14ac:dyDescent="0.2">
      <c r="A158" s="372"/>
      <c r="B158" s="371" t="s">
        <v>434</v>
      </c>
      <c r="C158" s="1065" t="s">
        <v>435</v>
      </c>
      <c r="D158" s="1065"/>
      <c r="E158" s="1065"/>
      <c r="F158" s="373"/>
      <c r="G158" s="373"/>
      <c r="H158" s="373"/>
      <c r="I158" s="373"/>
      <c r="J158" s="374">
        <v>1342</v>
      </c>
      <c r="K158" s="373" t="s">
        <v>436</v>
      </c>
      <c r="L158" s="374">
        <v>4338.0200000000004</v>
      </c>
      <c r="M158" s="373"/>
      <c r="N158" s="375"/>
      <c r="V158" s="361"/>
      <c r="W158" s="367"/>
      <c r="Z158" s="335" t="s">
        <v>435</v>
      </c>
      <c r="AC158" s="367"/>
      <c r="AD158" s="367"/>
      <c r="AF158" s="367"/>
    </row>
    <row r="159" spans="1:32" s="332" customFormat="1" ht="12" x14ac:dyDescent="0.2">
      <c r="A159" s="372"/>
      <c r="B159" s="371" t="s">
        <v>437</v>
      </c>
      <c r="C159" s="1065" t="s">
        <v>438</v>
      </c>
      <c r="D159" s="1065"/>
      <c r="E159" s="1065"/>
      <c r="F159" s="373"/>
      <c r="G159" s="373"/>
      <c r="H159" s="373"/>
      <c r="I159" s="373"/>
      <c r="J159" s="374">
        <v>141.52000000000001</v>
      </c>
      <c r="K159" s="373" t="s">
        <v>436</v>
      </c>
      <c r="L159" s="374">
        <v>457.46</v>
      </c>
      <c r="M159" s="373"/>
      <c r="N159" s="375"/>
      <c r="V159" s="361"/>
      <c r="W159" s="367"/>
      <c r="Z159" s="335" t="s">
        <v>438</v>
      </c>
      <c r="AC159" s="367"/>
      <c r="AD159" s="367"/>
      <c r="AF159" s="367"/>
    </row>
    <row r="160" spans="1:32" s="332" customFormat="1" ht="12" x14ac:dyDescent="0.2">
      <c r="A160" s="372"/>
      <c r="B160" s="371" t="s">
        <v>439</v>
      </c>
      <c r="C160" s="1065" t="s">
        <v>440</v>
      </c>
      <c r="D160" s="1065"/>
      <c r="E160" s="1065"/>
      <c r="F160" s="373"/>
      <c r="G160" s="373"/>
      <c r="H160" s="373"/>
      <c r="I160" s="373"/>
      <c r="J160" s="374">
        <v>244</v>
      </c>
      <c r="K160" s="373"/>
      <c r="L160" s="374">
        <v>630.98</v>
      </c>
      <c r="M160" s="373"/>
      <c r="N160" s="375"/>
      <c r="V160" s="361"/>
      <c r="W160" s="367"/>
      <c r="Z160" s="335" t="s">
        <v>440</v>
      </c>
      <c r="AC160" s="367"/>
      <c r="AD160" s="367"/>
      <c r="AF160" s="367"/>
    </row>
    <row r="161" spans="1:32" s="332" customFormat="1" ht="12" x14ac:dyDescent="0.2">
      <c r="A161" s="372"/>
      <c r="B161" s="371"/>
      <c r="C161" s="1065" t="s">
        <v>443</v>
      </c>
      <c r="D161" s="1065"/>
      <c r="E161" s="1065"/>
      <c r="F161" s="373" t="s">
        <v>444</v>
      </c>
      <c r="G161" s="373" t="s">
        <v>6181</v>
      </c>
      <c r="H161" s="373" t="s">
        <v>436</v>
      </c>
      <c r="I161" s="373" t="s">
        <v>6182</v>
      </c>
      <c r="J161" s="374"/>
      <c r="K161" s="373"/>
      <c r="L161" s="374"/>
      <c r="M161" s="373"/>
      <c r="N161" s="375"/>
      <c r="V161" s="361"/>
      <c r="W161" s="367"/>
      <c r="AA161" s="335" t="s">
        <v>443</v>
      </c>
      <c r="AC161" s="367"/>
      <c r="AD161" s="367"/>
      <c r="AF161" s="367"/>
    </row>
    <row r="162" spans="1:32" s="332" customFormat="1" ht="12" x14ac:dyDescent="0.2">
      <c r="A162" s="372"/>
      <c r="B162" s="371"/>
      <c r="C162" s="1065" t="s">
        <v>447</v>
      </c>
      <c r="D162" s="1065"/>
      <c r="E162" s="1065"/>
      <c r="F162" s="373" t="s">
        <v>444</v>
      </c>
      <c r="G162" s="373" t="s">
        <v>6183</v>
      </c>
      <c r="H162" s="373" t="s">
        <v>436</v>
      </c>
      <c r="I162" s="373" t="s">
        <v>6184</v>
      </c>
      <c r="J162" s="374"/>
      <c r="K162" s="373"/>
      <c r="L162" s="374"/>
      <c r="M162" s="373"/>
      <c r="N162" s="375"/>
      <c r="V162" s="361"/>
      <c r="W162" s="367"/>
      <c r="AA162" s="335" t="s">
        <v>447</v>
      </c>
      <c r="AC162" s="367"/>
      <c r="AD162" s="367"/>
      <c r="AF162" s="367"/>
    </row>
    <row r="163" spans="1:32" s="332" customFormat="1" ht="12" x14ac:dyDescent="0.2">
      <c r="A163" s="372"/>
      <c r="B163" s="371"/>
      <c r="C163" s="1077" t="s">
        <v>450</v>
      </c>
      <c r="D163" s="1077"/>
      <c r="E163" s="1077"/>
      <c r="F163" s="376"/>
      <c r="G163" s="376"/>
      <c r="H163" s="376"/>
      <c r="I163" s="376"/>
      <c r="J163" s="377">
        <v>1686.01</v>
      </c>
      <c r="K163" s="376"/>
      <c r="L163" s="377">
        <v>5292.28</v>
      </c>
      <c r="M163" s="376"/>
      <c r="N163" s="378"/>
      <c r="V163" s="361"/>
      <c r="W163" s="367"/>
      <c r="AB163" s="335" t="s">
        <v>450</v>
      </c>
      <c r="AC163" s="367"/>
      <c r="AD163" s="367"/>
      <c r="AF163" s="367"/>
    </row>
    <row r="164" spans="1:32" s="332" customFormat="1" ht="12" x14ac:dyDescent="0.2">
      <c r="A164" s="372"/>
      <c r="B164" s="371"/>
      <c r="C164" s="1065" t="s">
        <v>451</v>
      </c>
      <c r="D164" s="1065"/>
      <c r="E164" s="1065"/>
      <c r="F164" s="373"/>
      <c r="G164" s="373"/>
      <c r="H164" s="373"/>
      <c r="I164" s="373"/>
      <c r="J164" s="374"/>
      <c r="K164" s="373"/>
      <c r="L164" s="374">
        <v>780.74</v>
      </c>
      <c r="M164" s="373"/>
      <c r="N164" s="375"/>
      <c r="V164" s="361"/>
      <c r="W164" s="367"/>
      <c r="AA164" s="335" t="s">
        <v>451</v>
      </c>
      <c r="AC164" s="367"/>
      <c r="AD164" s="367"/>
      <c r="AF164" s="367"/>
    </row>
    <row r="165" spans="1:32" s="332" customFormat="1" ht="22.5" x14ac:dyDescent="0.2">
      <c r="A165" s="372"/>
      <c r="B165" s="371" t="s">
        <v>652</v>
      </c>
      <c r="C165" s="1065" t="s">
        <v>653</v>
      </c>
      <c r="D165" s="1065"/>
      <c r="E165" s="1065"/>
      <c r="F165" s="373" t="s">
        <v>454</v>
      </c>
      <c r="G165" s="373" t="s">
        <v>654</v>
      </c>
      <c r="H165" s="373"/>
      <c r="I165" s="373" t="s">
        <v>654</v>
      </c>
      <c r="J165" s="374"/>
      <c r="K165" s="373"/>
      <c r="L165" s="374">
        <v>718.28</v>
      </c>
      <c r="M165" s="373"/>
      <c r="N165" s="375"/>
      <c r="V165" s="361"/>
      <c r="W165" s="367"/>
      <c r="AA165" s="335" t="s">
        <v>653</v>
      </c>
      <c r="AC165" s="367"/>
      <c r="AD165" s="367"/>
      <c r="AF165" s="367"/>
    </row>
    <row r="166" spans="1:32" s="332" customFormat="1" ht="22.5" x14ac:dyDescent="0.2">
      <c r="A166" s="372"/>
      <c r="B166" s="371" t="s">
        <v>655</v>
      </c>
      <c r="C166" s="1065" t="s">
        <v>656</v>
      </c>
      <c r="D166" s="1065"/>
      <c r="E166" s="1065"/>
      <c r="F166" s="373" t="s">
        <v>454</v>
      </c>
      <c r="G166" s="373" t="s">
        <v>657</v>
      </c>
      <c r="H166" s="373"/>
      <c r="I166" s="373" t="s">
        <v>657</v>
      </c>
      <c r="J166" s="374"/>
      <c r="K166" s="373"/>
      <c r="L166" s="374">
        <v>359.14</v>
      </c>
      <c r="M166" s="373"/>
      <c r="N166" s="375"/>
      <c r="V166" s="361"/>
      <c r="W166" s="367"/>
      <c r="AA166" s="335" t="s">
        <v>656</v>
      </c>
      <c r="AC166" s="367"/>
      <c r="AD166" s="367"/>
      <c r="AF166" s="367"/>
    </row>
    <row r="167" spans="1:32" s="332" customFormat="1" ht="12" x14ac:dyDescent="0.2">
      <c r="A167" s="379"/>
      <c r="B167" s="380"/>
      <c r="C167" s="1068" t="s">
        <v>459</v>
      </c>
      <c r="D167" s="1068"/>
      <c r="E167" s="1068"/>
      <c r="F167" s="364"/>
      <c r="G167" s="364"/>
      <c r="H167" s="364"/>
      <c r="I167" s="364"/>
      <c r="J167" s="365"/>
      <c r="K167" s="364"/>
      <c r="L167" s="365">
        <v>6369.7</v>
      </c>
      <c r="M167" s="376"/>
      <c r="N167" s="366"/>
      <c r="V167" s="361"/>
      <c r="W167" s="367"/>
      <c r="AC167" s="367" t="s">
        <v>459</v>
      </c>
      <c r="AD167" s="367"/>
      <c r="AF167" s="367"/>
    </row>
    <row r="168" spans="1:32" s="332" customFormat="1" ht="45" x14ac:dyDescent="0.2">
      <c r="A168" s="362" t="s">
        <v>545</v>
      </c>
      <c r="B168" s="363" t="s">
        <v>6185</v>
      </c>
      <c r="C168" s="1068" t="s">
        <v>6186</v>
      </c>
      <c r="D168" s="1068"/>
      <c r="E168" s="1068"/>
      <c r="F168" s="364" t="s">
        <v>4868</v>
      </c>
      <c r="G168" s="364"/>
      <c r="H168" s="364"/>
      <c r="I168" s="364" t="s">
        <v>6187</v>
      </c>
      <c r="J168" s="365"/>
      <c r="K168" s="364"/>
      <c r="L168" s="365"/>
      <c r="M168" s="364"/>
      <c r="N168" s="366"/>
      <c r="V168" s="361"/>
      <c r="W168" s="367" t="s">
        <v>6186</v>
      </c>
      <c r="AC168" s="367"/>
      <c r="AD168" s="367"/>
      <c r="AF168" s="367"/>
    </row>
    <row r="169" spans="1:32" s="332" customFormat="1" ht="12" x14ac:dyDescent="0.2">
      <c r="A169" s="368"/>
      <c r="B169" s="369"/>
      <c r="C169" s="1065" t="s">
        <v>6188</v>
      </c>
      <c r="D169" s="1065"/>
      <c r="E169" s="1065"/>
      <c r="F169" s="1065"/>
      <c r="G169" s="1065"/>
      <c r="H169" s="1065"/>
      <c r="I169" s="1065"/>
      <c r="J169" s="1065"/>
      <c r="K169" s="1065"/>
      <c r="L169" s="1065"/>
      <c r="M169" s="1065"/>
      <c r="N169" s="1072"/>
      <c r="V169" s="361"/>
      <c r="W169" s="367"/>
      <c r="X169" s="335" t="s">
        <v>6188</v>
      </c>
      <c r="AC169" s="367"/>
      <c r="AD169" s="367"/>
      <c r="AF169" s="367"/>
    </row>
    <row r="170" spans="1:32" s="332" customFormat="1" ht="33.75" x14ac:dyDescent="0.2">
      <c r="A170" s="370"/>
      <c r="B170" s="371" t="s">
        <v>430</v>
      </c>
      <c r="C170" s="1065" t="s">
        <v>431</v>
      </c>
      <c r="D170" s="1065"/>
      <c r="E170" s="1065"/>
      <c r="F170" s="1065"/>
      <c r="G170" s="1065"/>
      <c r="H170" s="1065"/>
      <c r="I170" s="1065"/>
      <c r="J170" s="1065"/>
      <c r="K170" s="1065"/>
      <c r="L170" s="1065"/>
      <c r="M170" s="1065"/>
      <c r="N170" s="1072"/>
      <c r="V170" s="361"/>
      <c r="W170" s="367"/>
      <c r="Y170" s="335" t="s">
        <v>431</v>
      </c>
      <c r="AC170" s="367"/>
      <c r="AD170" s="367"/>
      <c r="AF170" s="367"/>
    </row>
    <row r="171" spans="1:32" s="332" customFormat="1" ht="12" x14ac:dyDescent="0.2">
      <c r="A171" s="372"/>
      <c r="B171" s="371" t="s">
        <v>423</v>
      </c>
      <c r="C171" s="1065" t="s">
        <v>432</v>
      </c>
      <c r="D171" s="1065"/>
      <c r="E171" s="1065"/>
      <c r="F171" s="373"/>
      <c r="G171" s="373"/>
      <c r="H171" s="373"/>
      <c r="I171" s="373"/>
      <c r="J171" s="374">
        <v>214.27</v>
      </c>
      <c r="K171" s="373" t="s">
        <v>436</v>
      </c>
      <c r="L171" s="374">
        <v>1704.52</v>
      </c>
      <c r="M171" s="373"/>
      <c r="N171" s="375"/>
      <c r="V171" s="361"/>
      <c r="W171" s="367"/>
      <c r="Z171" s="335" t="s">
        <v>432</v>
      </c>
      <c r="AC171" s="367"/>
      <c r="AD171" s="367"/>
      <c r="AF171" s="367"/>
    </row>
    <row r="172" spans="1:32" s="332" customFormat="1" ht="12" x14ac:dyDescent="0.2">
      <c r="A172" s="372"/>
      <c r="B172" s="371" t="s">
        <v>434</v>
      </c>
      <c r="C172" s="1065" t="s">
        <v>435</v>
      </c>
      <c r="D172" s="1065"/>
      <c r="E172" s="1065"/>
      <c r="F172" s="373"/>
      <c r="G172" s="373"/>
      <c r="H172" s="373"/>
      <c r="I172" s="373"/>
      <c r="J172" s="374">
        <v>286.27999999999997</v>
      </c>
      <c r="K172" s="373" t="s">
        <v>436</v>
      </c>
      <c r="L172" s="374">
        <v>2277.36</v>
      </c>
      <c r="M172" s="373"/>
      <c r="N172" s="375"/>
      <c r="V172" s="361"/>
      <c r="W172" s="367"/>
      <c r="Z172" s="335" t="s">
        <v>435</v>
      </c>
      <c r="AC172" s="367"/>
      <c r="AD172" s="367"/>
      <c r="AF172" s="367"/>
    </row>
    <row r="173" spans="1:32" s="332" customFormat="1" ht="12" x14ac:dyDescent="0.2">
      <c r="A173" s="372"/>
      <c r="B173" s="371" t="s">
        <v>437</v>
      </c>
      <c r="C173" s="1065" t="s">
        <v>438</v>
      </c>
      <c r="D173" s="1065"/>
      <c r="E173" s="1065"/>
      <c r="F173" s="373"/>
      <c r="G173" s="373"/>
      <c r="H173" s="373"/>
      <c r="I173" s="373"/>
      <c r="J173" s="374">
        <v>33.75</v>
      </c>
      <c r="K173" s="373" t="s">
        <v>436</v>
      </c>
      <c r="L173" s="374">
        <v>268.48</v>
      </c>
      <c r="M173" s="373"/>
      <c r="N173" s="375"/>
      <c r="V173" s="361"/>
      <c r="W173" s="367"/>
      <c r="Z173" s="335" t="s">
        <v>438</v>
      </c>
      <c r="AC173" s="367"/>
      <c r="AD173" s="367"/>
      <c r="AF173" s="367"/>
    </row>
    <row r="174" spans="1:32" s="332" customFormat="1" ht="12" x14ac:dyDescent="0.2">
      <c r="A174" s="372"/>
      <c r="B174" s="371"/>
      <c r="C174" s="1065" t="s">
        <v>443</v>
      </c>
      <c r="D174" s="1065"/>
      <c r="E174" s="1065"/>
      <c r="F174" s="373" t="s">
        <v>444</v>
      </c>
      <c r="G174" s="373" t="s">
        <v>6189</v>
      </c>
      <c r="H174" s="373" t="s">
        <v>436</v>
      </c>
      <c r="I174" s="373" t="s">
        <v>6190</v>
      </c>
      <c r="J174" s="374"/>
      <c r="K174" s="373"/>
      <c r="L174" s="374"/>
      <c r="M174" s="373"/>
      <c r="N174" s="375"/>
      <c r="V174" s="361"/>
      <c r="W174" s="367"/>
      <c r="AA174" s="335" t="s">
        <v>443</v>
      </c>
      <c r="AC174" s="367"/>
      <c r="AD174" s="367"/>
      <c r="AF174" s="367"/>
    </row>
    <row r="175" spans="1:32" s="332" customFormat="1" ht="12" x14ac:dyDescent="0.2">
      <c r="A175" s="372"/>
      <c r="B175" s="371"/>
      <c r="C175" s="1065" t="s">
        <v>447</v>
      </c>
      <c r="D175" s="1065"/>
      <c r="E175" s="1065"/>
      <c r="F175" s="373" t="s">
        <v>444</v>
      </c>
      <c r="G175" s="373" t="s">
        <v>1046</v>
      </c>
      <c r="H175" s="373" t="s">
        <v>436</v>
      </c>
      <c r="I175" s="373" t="s">
        <v>6191</v>
      </c>
      <c r="J175" s="374"/>
      <c r="K175" s="373"/>
      <c r="L175" s="374"/>
      <c r="M175" s="373"/>
      <c r="N175" s="375"/>
      <c r="V175" s="361"/>
      <c r="W175" s="367"/>
      <c r="AA175" s="335" t="s">
        <v>447</v>
      </c>
      <c r="AC175" s="367"/>
      <c r="AD175" s="367"/>
      <c r="AF175" s="367"/>
    </row>
    <row r="176" spans="1:32" s="332" customFormat="1" ht="12" x14ac:dyDescent="0.2">
      <c r="A176" s="372"/>
      <c r="B176" s="371"/>
      <c r="C176" s="1077" t="s">
        <v>450</v>
      </c>
      <c r="D176" s="1077"/>
      <c r="E176" s="1077"/>
      <c r="F176" s="376"/>
      <c r="G176" s="376"/>
      <c r="H176" s="376"/>
      <c r="I176" s="376"/>
      <c r="J176" s="377">
        <v>500.55</v>
      </c>
      <c r="K176" s="376"/>
      <c r="L176" s="377">
        <v>3981.88</v>
      </c>
      <c r="M176" s="376"/>
      <c r="N176" s="378"/>
      <c r="V176" s="361"/>
      <c r="W176" s="367"/>
      <c r="AB176" s="335" t="s">
        <v>450</v>
      </c>
      <c r="AC176" s="367"/>
      <c r="AD176" s="367"/>
      <c r="AF176" s="367"/>
    </row>
    <row r="177" spans="1:32" s="332" customFormat="1" ht="12" x14ac:dyDescent="0.2">
      <c r="A177" s="372"/>
      <c r="B177" s="371"/>
      <c r="C177" s="1065" t="s">
        <v>451</v>
      </c>
      <c r="D177" s="1065"/>
      <c r="E177" s="1065"/>
      <c r="F177" s="373"/>
      <c r="G177" s="373"/>
      <c r="H177" s="373"/>
      <c r="I177" s="373"/>
      <c r="J177" s="374"/>
      <c r="K177" s="373"/>
      <c r="L177" s="374">
        <v>1973</v>
      </c>
      <c r="M177" s="373"/>
      <c r="N177" s="375"/>
      <c r="V177" s="361"/>
      <c r="W177" s="367"/>
      <c r="AA177" s="335" t="s">
        <v>451</v>
      </c>
      <c r="AC177" s="367"/>
      <c r="AD177" s="367"/>
      <c r="AF177" s="367"/>
    </row>
    <row r="178" spans="1:32" s="332" customFormat="1" ht="33.75" x14ac:dyDescent="0.2">
      <c r="A178" s="372"/>
      <c r="B178" s="371" t="s">
        <v>5739</v>
      </c>
      <c r="C178" s="1065" t="s">
        <v>5740</v>
      </c>
      <c r="D178" s="1065"/>
      <c r="E178" s="1065"/>
      <c r="F178" s="373" t="s">
        <v>454</v>
      </c>
      <c r="G178" s="373" t="s">
        <v>670</v>
      </c>
      <c r="H178" s="373"/>
      <c r="I178" s="373" t="s">
        <v>670</v>
      </c>
      <c r="J178" s="374"/>
      <c r="K178" s="373"/>
      <c r="L178" s="374">
        <v>1755.97</v>
      </c>
      <c r="M178" s="373"/>
      <c r="N178" s="375"/>
      <c r="V178" s="361"/>
      <c r="W178" s="367"/>
      <c r="AA178" s="335" t="s">
        <v>5740</v>
      </c>
      <c r="AC178" s="367"/>
      <c r="AD178" s="367"/>
      <c r="AF178" s="367"/>
    </row>
    <row r="179" spans="1:32" s="332" customFormat="1" ht="33.75" x14ac:dyDescent="0.2">
      <c r="A179" s="372"/>
      <c r="B179" s="371" t="s">
        <v>5741</v>
      </c>
      <c r="C179" s="1065" t="s">
        <v>5742</v>
      </c>
      <c r="D179" s="1065"/>
      <c r="E179" s="1065"/>
      <c r="F179" s="373" t="s">
        <v>454</v>
      </c>
      <c r="G179" s="373" t="s">
        <v>854</v>
      </c>
      <c r="H179" s="373"/>
      <c r="I179" s="373" t="s">
        <v>854</v>
      </c>
      <c r="J179" s="374"/>
      <c r="K179" s="373"/>
      <c r="L179" s="374">
        <v>808.93</v>
      </c>
      <c r="M179" s="373"/>
      <c r="N179" s="375"/>
      <c r="V179" s="361"/>
      <c r="W179" s="367"/>
      <c r="AA179" s="335" t="s">
        <v>5742</v>
      </c>
      <c r="AC179" s="367"/>
      <c r="AD179" s="367"/>
      <c r="AF179" s="367"/>
    </row>
    <row r="180" spans="1:32" s="332" customFormat="1" ht="12" x14ac:dyDescent="0.2">
      <c r="A180" s="379"/>
      <c r="B180" s="380"/>
      <c r="C180" s="1068" t="s">
        <v>459</v>
      </c>
      <c r="D180" s="1068"/>
      <c r="E180" s="1068"/>
      <c r="F180" s="364"/>
      <c r="G180" s="364"/>
      <c r="H180" s="364"/>
      <c r="I180" s="364"/>
      <c r="J180" s="365"/>
      <c r="K180" s="364"/>
      <c r="L180" s="365">
        <v>6546.78</v>
      </c>
      <c r="M180" s="376"/>
      <c r="N180" s="366"/>
      <c r="V180" s="361"/>
      <c r="W180" s="367"/>
      <c r="AC180" s="367" t="s">
        <v>459</v>
      </c>
      <c r="AD180" s="367"/>
      <c r="AF180" s="367"/>
    </row>
    <row r="181" spans="1:32" s="332" customFormat="1" ht="33.75" x14ac:dyDescent="0.2">
      <c r="A181" s="362" t="s">
        <v>562</v>
      </c>
      <c r="B181" s="363" t="s">
        <v>6185</v>
      </c>
      <c r="C181" s="1068" t="s">
        <v>6192</v>
      </c>
      <c r="D181" s="1068"/>
      <c r="E181" s="1068"/>
      <c r="F181" s="364" t="s">
        <v>4868</v>
      </c>
      <c r="G181" s="364"/>
      <c r="H181" s="364"/>
      <c r="I181" s="364" t="s">
        <v>6193</v>
      </c>
      <c r="J181" s="365"/>
      <c r="K181" s="364"/>
      <c r="L181" s="365"/>
      <c r="M181" s="364"/>
      <c r="N181" s="366"/>
      <c r="V181" s="361"/>
      <c r="W181" s="367" t="s">
        <v>6192</v>
      </c>
      <c r="AC181" s="367"/>
      <c r="AD181" s="367"/>
      <c r="AF181" s="367"/>
    </row>
    <row r="182" spans="1:32" s="332" customFormat="1" ht="12" x14ac:dyDescent="0.2">
      <c r="A182" s="368"/>
      <c r="B182" s="369"/>
      <c r="C182" s="1065" t="s">
        <v>6194</v>
      </c>
      <c r="D182" s="1065"/>
      <c r="E182" s="1065"/>
      <c r="F182" s="1065"/>
      <c r="G182" s="1065"/>
      <c r="H182" s="1065"/>
      <c r="I182" s="1065"/>
      <c r="J182" s="1065"/>
      <c r="K182" s="1065"/>
      <c r="L182" s="1065"/>
      <c r="M182" s="1065"/>
      <c r="N182" s="1072"/>
      <c r="V182" s="361"/>
      <c r="W182" s="367"/>
      <c r="X182" s="335" t="s">
        <v>6194</v>
      </c>
      <c r="AC182" s="367"/>
      <c r="AD182" s="367"/>
      <c r="AF182" s="367"/>
    </row>
    <row r="183" spans="1:32" s="332" customFormat="1" ht="33.75" x14ac:dyDescent="0.2">
      <c r="A183" s="370"/>
      <c r="B183" s="371" t="s">
        <v>430</v>
      </c>
      <c r="C183" s="1065" t="s">
        <v>431</v>
      </c>
      <c r="D183" s="1065"/>
      <c r="E183" s="1065"/>
      <c r="F183" s="1065"/>
      <c r="G183" s="1065"/>
      <c r="H183" s="1065"/>
      <c r="I183" s="1065"/>
      <c r="J183" s="1065"/>
      <c r="K183" s="1065"/>
      <c r="L183" s="1065"/>
      <c r="M183" s="1065"/>
      <c r="N183" s="1072"/>
      <c r="V183" s="361"/>
      <c r="W183" s="367"/>
      <c r="Y183" s="335" t="s">
        <v>431</v>
      </c>
      <c r="AC183" s="367"/>
      <c r="AD183" s="367"/>
      <c r="AF183" s="367"/>
    </row>
    <row r="184" spans="1:32" s="332" customFormat="1" ht="12" x14ac:dyDescent="0.2">
      <c r="A184" s="372"/>
      <c r="B184" s="371" t="s">
        <v>423</v>
      </c>
      <c r="C184" s="1065" t="s">
        <v>432</v>
      </c>
      <c r="D184" s="1065"/>
      <c r="E184" s="1065"/>
      <c r="F184" s="373"/>
      <c r="G184" s="373"/>
      <c r="H184" s="373"/>
      <c r="I184" s="373"/>
      <c r="J184" s="374">
        <v>214.27</v>
      </c>
      <c r="K184" s="373" t="s">
        <v>436</v>
      </c>
      <c r="L184" s="374">
        <v>82.76</v>
      </c>
      <c r="M184" s="373"/>
      <c r="N184" s="375"/>
      <c r="V184" s="361"/>
      <c r="W184" s="367"/>
      <c r="Z184" s="335" t="s">
        <v>432</v>
      </c>
      <c r="AC184" s="367"/>
      <c r="AD184" s="367"/>
      <c r="AF184" s="367"/>
    </row>
    <row r="185" spans="1:32" s="332" customFormat="1" ht="12" x14ac:dyDescent="0.2">
      <c r="A185" s="372"/>
      <c r="B185" s="371" t="s">
        <v>434</v>
      </c>
      <c r="C185" s="1065" t="s">
        <v>435</v>
      </c>
      <c r="D185" s="1065"/>
      <c r="E185" s="1065"/>
      <c r="F185" s="373"/>
      <c r="G185" s="373"/>
      <c r="H185" s="373"/>
      <c r="I185" s="373"/>
      <c r="J185" s="374">
        <v>286.27999999999997</v>
      </c>
      <c r="K185" s="373" t="s">
        <v>436</v>
      </c>
      <c r="L185" s="374">
        <v>110.58</v>
      </c>
      <c r="M185" s="373"/>
      <c r="N185" s="375"/>
      <c r="V185" s="361"/>
      <c r="W185" s="367"/>
      <c r="Z185" s="335" t="s">
        <v>435</v>
      </c>
      <c r="AC185" s="367"/>
      <c r="AD185" s="367"/>
      <c r="AF185" s="367"/>
    </row>
    <row r="186" spans="1:32" s="332" customFormat="1" ht="12" x14ac:dyDescent="0.2">
      <c r="A186" s="372"/>
      <c r="B186" s="371" t="s">
        <v>437</v>
      </c>
      <c r="C186" s="1065" t="s">
        <v>438</v>
      </c>
      <c r="D186" s="1065"/>
      <c r="E186" s="1065"/>
      <c r="F186" s="373"/>
      <c r="G186" s="373"/>
      <c r="H186" s="373"/>
      <c r="I186" s="373"/>
      <c r="J186" s="374">
        <v>33.75</v>
      </c>
      <c r="K186" s="373" t="s">
        <v>436</v>
      </c>
      <c r="L186" s="374">
        <v>13.04</v>
      </c>
      <c r="M186" s="373"/>
      <c r="N186" s="375"/>
      <c r="V186" s="361"/>
      <c r="W186" s="367"/>
      <c r="Z186" s="335" t="s">
        <v>438</v>
      </c>
      <c r="AC186" s="367"/>
      <c r="AD186" s="367"/>
      <c r="AF186" s="367"/>
    </row>
    <row r="187" spans="1:32" s="332" customFormat="1" ht="12" x14ac:dyDescent="0.2">
      <c r="A187" s="372"/>
      <c r="B187" s="371"/>
      <c r="C187" s="1065" t="s">
        <v>443</v>
      </c>
      <c r="D187" s="1065"/>
      <c r="E187" s="1065"/>
      <c r="F187" s="373" t="s">
        <v>444</v>
      </c>
      <c r="G187" s="373" t="s">
        <v>6189</v>
      </c>
      <c r="H187" s="373" t="s">
        <v>436</v>
      </c>
      <c r="I187" s="373" t="s">
        <v>6195</v>
      </c>
      <c r="J187" s="374"/>
      <c r="K187" s="373"/>
      <c r="L187" s="374"/>
      <c r="M187" s="373"/>
      <c r="N187" s="375"/>
      <c r="V187" s="361"/>
      <c r="W187" s="367"/>
      <c r="AA187" s="335" t="s">
        <v>443</v>
      </c>
      <c r="AC187" s="367"/>
      <c r="AD187" s="367"/>
      <c r="AF187" s="367"/>
    </row>
    <row r="188" spans="1:32" s="332" customFormat="1" ht="12" x14ac:dyDescent="0.2">
      <c r="A188" s="372"/>
      <c r="B188" s="371"/>
      <c r="C188" s="1065" t="s">
        <v>447</v>
      </c>
      <c r="D188" s="1065"/>
      <c r="E188" s="1065"/>
      <c r="F188" s="373" t="s">
        <v>444</v>
      </c>
      <c r="G188" s="373" t="s">
        <v>1046</v>
      </c>
      <c r="H188" s="373" t="s">
        <v>436</v>
      </c>
      <c r="I188" s="373" t="s">
        <v>6196</v>
      </c>
      <c r="J188" s="374"/>
      <c r="K188" s="373"/>
      <c r="L188" s="374"/>
      <c r="M188" s="373"/>
      <c r="N188" s="375"/>
      <c r="V188" s="361"/>
      <c r="W188" s="367"/>
      <c r="AA188" s="335" t="s">
        <v>447</v>
      </c>
      <c r="AC188" s="367"/>
      <c r="AD188" s="367"/>
      <c r="AF188" s="367"/>
    </row>
    <row r="189" spans="1:32" s="332" customFormat="1" ht="12" x14ac:dyDescent="0.2">
      <c r="A189" s="372"/>
      <c r="B189" s="371"/>
      <c r="C189" s="1077" t="s">
        <v>450</v>
      </c>
      <c r="D189" s="1077"/>
      <c r="E189" s="1077"/>
      <c r="F189" s="376"/>
      <c r="G189" s="376"/>
      <c r="H189" s="376"/>
      <c r="I189" s="376"/>
      <c r="J189" s="377">
        <v>500.55</v>
      </c>
      <c r="K189" s="376"/>
      <c r="L189" s="377">
        <v>193.34</v>
      </c>
      <c r="M189" s="376"/>
      <c r="N189" s="378"/>
      <c r="V189" s="361"/>
      <c r="W189" s="367"/>
      <c r="AB189" s="335" t="s">
        <v>450</v>
      </c>
      <c r="AC189" s="367"/>
      <c r="AD189" s="367"/>
      <c r="AF189" s="367"/>
    </row>
    <row r="190" spans="1:32" s="332" customFormat="1" ht="12" x14ac:dyDescent="0.2">
      <c r="A190" s="372"/>
      <c r="B190" s="371"/>
      <c r="C190" s="1065" t="s">
        <v>451</v>
      </c>
      <c r="D190" s="1065"/>
      <c r="E190" s="1065"/>
      <c r="F190" s="373"/>
      <c r="G190" s="373"/>
      <c r="H190" s="373"/>
      <c r="I190" s="373"/>
      <c r="J190" s="374"/>
      <c r="K190" s="373"/>
      <c r="L190" s="374">
        <v>95.8</v>
      </c>
      <c r="M190" s="373"/>
      <c r="N190" s="375"/>
      <c r="V190" s="361"/>
      <c r="W190" s="367"/>
      <c r="AA190" s="335" t="s">
        <v>451</v>
      </c>
      <c r="AC190" s="367"/>
      <c r="AD190" s="367"/>
      <c r="AF190" s="367"/>
    </row>
    <row r="191" spans="1:32" s="332" customFormat="1" ht="33.75" x14ac:dyDescent="0.2">
      <c r="A191" s="372"/>
      <c r="B191" s="371" t="s">
        <v>5739</v>
      </c>
      <c r="C191" s="1065" t="s">
        <v>5740</v>
      </c>
      <c r="D191" s="1065"/>
      <c r="E191" s="1065"/>
      <c r="F191" s="373" t="s">
        <v>454</v>
      </c>
      <c r="G191" s="373" t="s">
        <v>670</v>
      </c>
      <c r="H191" s="373"/>
      <c r="I191" s="373" t="s">
        <v>670</v>
      </c>
      <c r="J191" s="374"/>
      <c r="K191" s="373"/>
      <c r="L191" s="374">
        <v>85.26</v>
      </c>
      <c r="M191" s="373"/>
      <c r="N191" s="375"/>
      <c r="V191" s="361"/>
      <c r="W191" s="367"/>
      <c r="AA191" s="335" t="s">
        <v>5740</v>
      </c>
      <c r="AC191" s="367"/>
      <c r="AD191" s="367"/>
      <c r="AF191" s="367"/>
    </row>
    <row r="192" spans="1:32" s="332" customFormat="1" ht="33.75" x14ac:dyDescent="0.2">
      <c r="A192" s="372"/>
      <c r="B192" s="371" t="s">
        <v>5741</v>
      </c>
      <c r="C192" s="1065" t="s">
        <v>5742</v>
      </c>
      <c r="D192" s="1065"/>
      <c r="E192" s="1065"/>
      <c r="F192" s="373" t="s">
        <v>454</v>
      </c>
      <c r="G192" s="373" t="s">
        <v>854</v>
      </c>
      <c r="H192" s="373"/>
      <c r="I192" s="373" t="s">
        <v>854</v>
      </c>
      <c r="J192" s="374"/>
      <c r="K192" s="373"/>
      <c r="L192" s="374">
        <v>39.28</v>
      </c>
      <c r="M192" s="373"/>
      <c r="N192" s="375"/>
      <c r="V192" s="361"/>
      <c r="W192" s="367"/>
      <c r="AA192" s="335" t="s">
        <v>5742</v>
      </c>
      <c r="AC192" s="367"/>
      <c r="AD192" s="367"/>
      <c r="AF192" s="367"/>
    </row>
    <row r="193" spans="1:33" s="332" customFormat="1" ht="12" x14ac:dyDescent="0.2">
      <c r="A193" s="379"/>
      <c r="B193" s="380"/>
      <c r="C193" s="1068" t="s">
        <v>459</v>
      </c>
      <c r="D193" s="1068"/>
      <c r="E193" s="1068"/>
      <c r="F193" s="364"/>
      <c r="G193" s="364"/>
      <c r="H193" s="364"/>
      <c r="I193" s="364"/>
      <c r="J193" s="365"/>
      <c r="K193" s="364"/>
      <c r="L193" s="365">
        <v>317.88</v>
      </c>
      <c r="M193" s="376"/>
      <c r="N193" s="366"/>
      <c r="V193" s="361"/>
      <c r="W193" s="367"/>
      <c r="AC193" s="367" t="s">
        <v>459</v>
      </c>
      <c r="AD193" s="367"/>
      <c r="AF193" s="367"/>
    </row>
    <row r="194" spans="1:33" s="332" customFormat="1" ht="33.75" x14ac:dyDescent="0.2">
      <c r="A194" s="362" t="s">
        <v>570</v>
      </c>
      <c r="B194" s="363" t="s">
        <v>6197</v>
      </c>
      <c r="C194" s="1068" t="s">
        <v>6198</v>
      </c>
      <c r="D194" s="1068"/>
      <c r="E194" s="1068"/>
      <c r="F194" s="364" t="s">
        <v>532</v>
      </c>
      <c r="G194" s="364"/>
      <c r="H194" s="364"/>
      <c r="I194" s="364" t="s">
        <v>4922</v>
      </c>
      <c r="J194" s="365"/>
      <c r="K194" s="364"/>
      <c r="L194" s="365"/>
      <c r="M194" s="364"/>
      <c r="N194" s="366"/>
      <c r="V194" s="361"/>
      <c r="W194" s="367" t="s">
        <v>6198</v>
      </c>
      <c r="AC194" s="367"/>
      <c r="AD194" s="367"/>
      <c r="AF194" s="367"/>
    </row>
    <row r="195" spans="1:33" s="332" customFormat="1" ht="12" x14ac:dyDescent="0.2">
      <c r="A195" s="368"/>
      <c r="B195" s="369"/>
      <c r="C195" s="1065" t="s">
        <v>6199</v>
      </c>
      <c r="D195" s="1065"/>
      <c r="E195" s="1065"/>
      <c r="F195" s="1065"/>
      <c r="G195" s="1065"/>
      <c r="H195" s="1065"/>
      <c r="I195" s="1065"/>
      <c r="J195" s="1065"/>
      <c r="K195" s="1065"/>
      <c r="L195" s="1065"/>
      <c r="M195" s="1065"/>
      <c r="N195" s="1072"/>
      <c r="V195" s="361"/>
      <c r="W195" s="367"/>
      <c r="X195" s="335" t="s">
        <v>6199</v>
      </c>
      <c r="AC195" s="367"/>
      <c r="AD195" s="367"/>
      <c r="AF195" s="367"/>
    </row>
    <row r="196" spans="1:33" s="332" customFormat="1" ht="33.75" x14ac:dyDescent="0.2">
      <c r="A196" s="370"/>
      <c r="B196" s="371" t="s">
        <v>430</v>
      </c>
      <c r="C196" s="1065" t="s">
        <v>431</v>
      </c>
      <c r="D196" s="1065"/>
      <c r="E196" s="1065"/>
      <c r="F196" s="1065"/>
      <c r="G196" s="1065"/>
      <c r="H196" s="1065"/>
      <c r="I196" s="1065"/>
      <c r="J196" s="1065"/>
      <c r="K196" s="1065"/>
      <c r="L196" s="1065"/>
      <c r="M196" s="1065"/>
      <c r="N196" s="1072"/>
      <c r="V196" s="361"/>
      <c r="W196" s="367"/>
      <c r="Y196" s="335" t="s">
        <v>431</v>
      </c>
      <c r="AC196" s="367"/>
      <c r="AD196" s="367"/>
      <c r="AF196" s="367"/>
    </row>
    <row r="197" spans="1:33" s="332" customFormat="1" ht="12" x14ac:dyDescent="0.2">
      <c r="A197" s="372"/>
      <c r="B197" s="371" t="s">
        <v>434</v>
      </c>
      <c r="C197" s="1065" t="s">
        <v>435</v>
      </c>
      <c r="D197" s="1065"/>
      <c r="E197" s="1065"/>
      <c r="F197" s="373"/>
      <c r="G197" s="373"/>
      <c r="H197" s="373"/>
      <c r="I197" s="373"/>
      <c r="J197" s="374">
        <v>255.18</v>
      </c>
      <c r="K197" s="373" t="s">
        <v>436</v>
      </c>
      <c r="L197" s="374">
        <v>985.63</v>
      </c>
      <c r="M197" s="373"/>
      <c r="N197" s="375"/>
      <c r="V197" s="361"/>
      <c r="W197" s="367"/>
      <c r="Z197" s="335" t="s">
        <v>435</v>
      </c>
      <c r="AC197" s="367"/>
      <c r="AD197" s="367"/>
      <c r="AF197" s="367"/>
    </row>
    <row r="198" spans="1:33" s="332" customFormat="1" ht="12" x14ac:dyDescent="0.2">
      <c r="A198" s="372"/>
      <c r="B198" s="371" t="s">
        <v>437</v>
      </c>
      <c r="C198" s="1065" t="s">
        <v>438</v>
      </c>
      <c r="D198" s="1065"/>
      <c r="E198" s="1065"/>
      <c r="F198" s="373"/>
      <c r="G198" s="373"/>
      <c r="H198" s="373"/>
      <c r="I198" s="373"/>
      <c r="J198" s="374">
        <v>29.05</v>
      </c>
      <c r="K198" s="373" t="s">
        <v>436</v>
      </c>
      <c r="L198" s="374">
        <v>112.21</v>
      </c>
      <c r="M198" s="373"/>
      <c r="N198" s="375"/>
      <c r="V198" s="361"/>
      <c r="W198" s="367"/>
      <c r="Z198" s="335" t="s">
        <v>438</v>
      </c>
      <c r="AC198" s="367"/>
      <c r="AD198" s="367"/>
      <c r="AF198" s="367"/>
    </row>
    <row r="199" spans="1:33" s="332" customFormat="1" ht="12" x14ac:dyDescent="0.2">
      <c r="A199" s="372"/>
      <c r="B199" s="371" t="s">
        <v>439</v>
      </c>
      <c r="C199" s="1065" t="s">
        <v>440</v>
      </c>
      <c r="D199" s="1065"/>
      <c r="E199" s="1065"/>
      <c r="F199" s="373"/>
      <c r="G199" s="373"/>
      <c r="H199" s="373"/>
      <c r="I199" s="373"/>
      <c r="J199" s="374">
        <v>5.03</v>
      </c>
      <c r="K199" s="373"/>
      <c r="L199" s="374">
        <v>15.54</v>
      </c>
      <c r="M199" s="373"/>
      <c r="N199" s="375"/>
      <c r="V199" s="361"/>
      <c r="W199" s="367"/>
      <c r="Z199" s="335" t="s">
        <v>440</v>
      </c>
      <c r="AC199" s="367"/>
      <c r="AD199" s="367"/>
      <c r="AF199" s="367"/>
    </row>
    <row r="200" spans="1:33" s="332" customFormat="1" ht="12" x14ac:dyDescent="0.2">
      <c r="A200" s="368"/>
      <c r="B200" s="381" t="s">
        <v>6200</v>
      </c>
      <c r="C200" s="1076" t="s">
        <v>5845</v>
      </c>
      <c r="D200" s="1076"/>
      <c r="E200" s="1076"/>
      <c r="F200" s="382" t="s">
        <v>644</v>
      </c>
      <c r="G200" s="382" t="s">
        <v>6201</v>
      </c>
      <c r="H200" s="382"/>
      <c r="I200" s="382" t="s">
        <v>6202</v>
      </c>
      <c r="J200" s="371"/>
      <c r="K200" s="373"/>
      <c r="L200" s="374"/>
      <c r="M200" s="373"/>
      <c r="N200" s="383"/>
      <c r="V200" s="361"/>
      <c r="W200" s="367"/>
      <c r="AC200" s="367"/>
      <c r="AD200" s="367"/>
      <c r="AF200" s="367"/>
      <c r="AG200" s="384" t="s">
        <v>5845</v>
      </c>
    </row>
    <row r="201" spans="1:33" s="332" customFormat="1" ht="12" x14ac:dyDescent="0.2">
      <c r="A201" s="368"/>
      <c r="B201" s="381" t="s">
        <v>6061</v>
      </c>
      <c r="C201" s="1076" t="s">
        <v>6203</v>
      </c>
      <c r="D201" s="1076"/>
      <c r="E201" s="1076"/>
      <c r="F201" s="382" t="s">
        <v>488</v>
      </c>
      <c r="G201" s="382" t="s">
        <v>2856</v>
      </c>
      <c r="H201" s="382"/>
      <c r="I201" s="382" t="s">
        <v>6204</v>
      </c>
      <c r="J201" s="371"/>
      <c r="K201" s="373"/>
      <c r="L201" s="374"/>
      <c r="M201" s="373"/>
      <c r="N201" s="383"/>
      <c r="V201" s="361"/>
      <c r="W201" s="367"/>
      <c r="AC201" s="367"/>
      <c r="AD201" s="367"/>
      <c r="AF201" s="367"/>
      <c r="AG201" s="384" t="s">
        <v>6203</v>
      </c>
    </row>
    <row r="202" spans="1:33" s="332" customFormat="1" ht="12" x14ac:dyDescent="0.2">
      <c r="A202" s="372"/>
      <c r="B202" s="371"/>
      <c r="C202" s="1065" t="s">
        <v>447</v>
      </c>
      <c r="D202" s="1065"/>
      <c r="E202" s="1065"/>
      <c r="F202" s="373" t="s">
        <v>444</v>
      </c>
      <c r="G202" s="373" t="s">
        <v>6205</v>
      </c>
      <c r="H202" s="373" t="s">
        <v>436</v>
      </c>
      <c r="I202" s="373" t="s">
        <v>6204</v>
      </c>
      <c r="J202" s="374"/>
      <c r="K202" s="373"/>
      <c r="L202" s="374"/>
      <c r="M202" s="373"/>
      <c r="N202" s="375"/>
      <c r="V202" s="361"/>
      <c r="W202" s="367"/>
      <c r="AA202" s="335" t="s">
        <v>447</v>
      </c>
      <c r="AC202" s="367"/>
      <c r="AD202" s="367"/>
      <c r="AF202" s="367"/>
      <c r="AG202" s="384"/>
    </row>
    <row r="203" spans="1:33" s="332" customFormat="1" ht="12" x14ac:dyDescent="0.2">
      <c r="A203" s="372"/>
      <c r="B203" s="371"/>
      <c r="C203" s="1077" t="s">
        <v>450</v>
      </c>
      <c r="D203" s="1077"/>
      <c r="E203" s="1077"/>
      <c r="F203" s="376"/>
      <c r="G203" s="376"/>
      <c r="H203" s="376"/>
      <c r="I203" s="376"/>
      <c r="J203" s="377">
        <v>260.20999999999998</v>
      </c>
      <c r="K203" s="376"/>
      <c r="L203" s="377">
        <v>1001.17</v>
      </c>
      <c r="M203" s="376"/>
      <c r="N203" s="378"/>
      <c r="V203" s="361"/>
      <c r="W203" s="367"/>
      <c r="AB203" s="335" t="s">
        <v>450</v>
      </c>
      <c r="AC203" s="367"/>
      <c r="AD203" s="367"/>
      <c r="AF203" s="367"/>
      <c r="AG203" s="384"/>
    </row>
    <row r="204" spans="1:33" s="332" customFormat="1" ht="12" x14ac:dyDescent="0.2">
      <c r="A204" s="372"/>
      <c r="B204" s="371"/>
      <c r="C204" s="1065" t="s">
        <v>451</v>
      </c>
      <c r="D204" s="1065"/>
      <c r="E204" s="1065"/>
      <c r="F204" s="373"/>
      <c r="G204" s="373"/>
      <c r="H204" s="373"/>
      <c r="I204" s="373"/>
      <c r="J204" s="374"/>
      <c r="K204" s="373"/>
      <c r="L204" s="374">
        <v>112.21</v>
      </c>
      <c r="M204" s="373"/>
      <c r="N204" s="375"/>
      <c r="V204" s="361"/>
      <c r="W204" s="367"/>
      <c r="AA204" s="335" t="s">
        <v>451</v>
      </c>
      <c r="AC204" s="367"/>
      <c r="AD204" s="367"/>
      <c r="AF204" s="367"/>
      <c r="AG204" s="384"/>
    </row>
    <row r="205" spans="1:33" s="332" customFormat="1" ht="33.75" x14ac:dyDescent="0.2">
      <c r="A205" s="372"/>
      <c r="B205" s="371" t="s">
        <v>5739</v>
      </c>
      <c r="C205" s="1065" t="s">
        <v>5740</v>
      </c>
      <c r="D205" s="1065"/>
      <c r="E205" s="1065"/>
      <c r="F205" s="373" t="s">
        <v>454</v>
      </c>
      <c r="G205" s="373" t="s">
        <v>670</v>
      </c>
      <c r="H205" s="373"/>
      <c r="I205" s="373" t="s">
        <v>670</v>
      </c>
      <c r="J205" s="374"/>
      <c r="K205" s="373"/>
      <c r="L205" s="374">
        <v>99.87</v>
      </c>
      <c r="M205" s="373"/>
      <c r="N205" s="375"/>
      <c r="V205" s="361"/>
      <c r="W205" s="367"/>
      <c r="AA205" s="335" t="s">
        <v>5740</v>
      </c>
      <c r="AC205" s="367"/>
      <c r="AD205" s="367"/>
      <c r="AF205" s="367"/>
      <c r="AG205" s="384"/>
    </row>
    <row r="206" spans="1:33" s="332" customFormat="1" ht="33.75" x14ac:dyDescent="0.2">
      <c r="A206" s="372"/>
      <c r="B206" s="371" t="s">
        <v>5741</v>
      </c>
      <c r="C206" s="1065" t="s">
        <v>5742</v>
      </c>
      <c r="D206" s="1065"/>
      <c r="E206" s="1065"/>
      <c r="F206" s="373" t="s">
        <v>454</v>
      </c>
      <c r="G206" s="373" t="s">
        <v>854</v>
      </c>
      <c r="H206" s="373"/>
      <c r="I206" s="373" t="s">
        <v>854</v>
      </c>
      <c r="J206" s="374"/>
      <c r="K206" s="373"/>
      <c r="L206" s="374">
        <v>46.01</v>
      </c>
      <c r="M206" s="373"/>
      <c r="N206" s="375"/>
      <c r="V206" s="361"/>
      <c r="W206" s="367"/>
      <c r="AA206" s="335" t="s">
        <v>5742</v>
      </c>
      <c r="AC206" s="367"/>
      <c r="AD206" s="367"/>
      <c r="AF206" s="367"/>
      <c r="AG206" s="384"/>
    </row>
    <row r="207" spans="1:33" s="332" customFormat="1" ht="12" x14ac:dyDescent="0.2">
      <c r="A207" s="379"/>
      <c r="B207" s="380"/>
      <c r="C207" s="1068" t="s">
        <v>459</v>
      </c>
      <c r="D207" s="1068"/>
      <c r="E207" s="1068"/>
      <c r="F207" s="364"/>
      <c r="G207" s="364"/>
      <c r="H207" s="364"/>
      <c r="I207" s="364"/>
      <c r="J207" s="365"/>
      <c r="K207" s="364"/>
      <c r="L207" s="365">
        <v>1147.05</v>
      </c>
      <c r="M207" s="376"/>
      <c r="N207" s="366"/>
      <c r="V207" s="361"/>
      <c r="W207" s="367"/>
      <c r="AC207" s="367" t="s">
        <v>459</v>
      </c>
      <c r="AD207" s="367"/>
      <c r="AF207" s="367"/>
      <c r="AG207" s="384"/>
    </row>
    <row r="208" spans="1:33" s="332" customFormat="1" ht="12" x14ac:dyDescent="0.2">
      <c r="A208" s="362" t="s">
        <v>577</v>
      </c>
      <c r="B208" s="363" t="s">
        <v>6068</v>
      </c>
      <c r="C208" s="1068" t="s">
        <v>6069</v>
      </c>
      <c r="D208" s="1068"/>
      <c r="E208" s="1068"/>
      <c r="F208" s="364" t="s">
        <v>488</v>
      </c>
      <c r="G208" s="364"/>
      <c r="H208" s="364"/>
      <c r="I208" s="364" t="s">
        <v>6206</v>
      </c>
      <c r="J208" s="365">
        <v>57.99</v>
      </c>
      <c r="K208" s="364"/>
      <c r="L208" s="365">
        <v>143.24</v>
      </c>
      <c r="M208" s="364"/>
      <c r="N208" s="366"/>
      <c r="V208" s="361"/>
      <c r="W208" s="367" t="s">
        <v>6069</v>
      </c>
      <c r="AC208" s="367"/>
      <c r="AD208" s="367"/>
      <c r="AF208" s="367"/>
      <c r="AG208" s="384"/>
    </row>
    <row r="209" spans="1:33" s="332" customFormat="1" ht="12" x14ac:dyDescent="0.2">
      <c r="A209" s="379"/>
      <c r="B209" s="380"/>
      <c r="C209" s="340" t="s">
        <v>462</v>
      </c>
      <c r="D209" s="385"/>
      <c r="E209" s="385"/>
      <c r="F209" s="386"/>
      <c r="G209" s="386"/>
      <c r="H209" s="386"/>
      <c r="I209" s="386"/>
      <c r="J209" s="387"/>
      <c r="K209" s="386"/>
      <c r="L209" s="387"/>
      <c r="M209" s="388"/>
      <c r="N209" s="389"/>
      <c r="V209" s="361"/>
      <c r="W209" s="367"/>
      <c r="AC209" s="367"/>
      <c r="AD209" s="367"/>
      <c r="AF209" s="367"/>
      <c r="AG209" s="384"/>
    </row>
    <row r="210" spans="1:33" s="332" customFormat="1" ht="12" x14ac:dyDescent="0.2">
      <c r="A210" s="368"/>
      <c r="B210" s="369"/>
      <c r="C210" s="1065" t="s">
        <v>6207</v>
      </c>
      <c r="D210" s="1065"/>
      <c r="E210" s="1065"/>
      <c r="F210" s="1065"/>
      <c r="G210" s="1065"/>
      <c r="H210" s="1065"/>
      <c r="I210" s="1065"/>
      <c r="J210" s="1065"/>
      <c r="K210" s="1065"/>
      <c r="L210" s="1065"/>
      <c r="M210" s="1065"/>
      <c r="N210" s="1072"/>
      <c r="V210" s="361"/>
      <c r="W210" s="367"/>
      <c r="X210" s="335" t="s">
        <v>6207</v>
      </c>
      <c r="AC210" s="367"/>
      <c r="AD210" s="367"/>
      <c r="AF210" s="367"/>
      <c r="AG210" s="384"/>
    </row>
    <row r="211" spans="1:33" s="332" customFormat="1" ht="12" x14ac:dyDescent="0.2">
      <c r="A211" s="362" t="s">
        <v>581</v>
      </c>
      <c r="B211" s="363" t="s">
        <v>6072</v>
      </c>
      <c r="C211" s="1068" t="s">
        <v>6073</v>
      </c>
      <c r="D211" s="1068"/>
      <c r="E211" s="1068"/>
      <c r="F211" s="364" t="s">
        <v>488</v>
      </c>
      <c r="G211" s="364"/>
      <c r="H211" s="364"/>
      <c r="I211" s="364" t="s">
        <v>6208</v>
      </c>
      <c r="J211" s="365">
        <v>152.84</v>
      </c>
      <c r="K211" s="364"/>
      <c r="L211" s="365">
        <v>755.03</v>
      </c>
      <c r="M211" s="364"/>
      <c r="N211" s="366"/>
      <c r="V211" s="361"/>
      <c r="W211" s="367" t="s">
        <v>6073</v>
      </c>
      <c r="AC211" s="367"/>
      <c r="AD211" s="367"/>
      <c r="AF211" s="367"/>
      <c r="AG211" s="384"/>
    </row>
    <row r="212" spans="1:33" s="332" customFormat="1" ht="12" x14ac:dyDescent="0.2">
      <c r="A212" s="379"/>
      <c r="B212" s="380"/>
      <c r="C212" s="340" t="s">
        <v>462</v>
      </c>
      <c r="D212" s="385"/>
      <c r="E212" s="385"/>
      <c r="F212" s="386"/>
      <c r="G212" s="386"/>
      <c r="H212" s="386"/>
      <c r="I212" s="386"/>
      <c r="J212" s="387"/>
      <c r="K212" s="386"/>
      <c r="L212" s="387"/>
      <c r="M212" s="388"/>
      <c r="N212" s="389"/>
      <c r="V212" s="361"/>
      <c r="W212" s="367"/>
      <c r="AC212" s="367"/>
      <c r="AD212" s="367"/>
      <c r="AF212" s="367"/>
      <c r="AG212" s="384"/>
    </row>
    <row r="213" spans="1:33" s="332" customFormat="1" ht="12" x14ac:dyDescent="0.2">
      <c r="A213" s="368"/>
      <c r="B213" s="369"/>
      <c r="C213" s="1065" t="s">
        <v>6209</v>
      </c>
      <c r="D213" s="1065"/>
      <c r="E213" s="1065"/>
      <c r="F213" s="1065"/>
      <c r="G213" s="1065"/>
      <c r="H213" s="1065"/>
      <c r="I213" s="1065"/>
      <c r="J213" s="1065"/>
      <c r="K213" s="1065"/>
      <c r="L213" s="1065"/>
      <c r="M213" s="1065"/>
      <c r="N213" s="1072"/>
      <c r="V213" s="361"/>
      <c r="W213" s="367"/>
      <c r="X213" s="335" t="s">
        <v>6209</v>
      </c>
      <c r="AC213" s="367"/>
      <c r="AD213" s="367"/>
      <c r="AF213" s="367"/>
      <c r="AG213" s="384"/>
    </row>
    <row r="214" spans="1:33" s="332" customFormat="1" ht="12" x14ac:dyDescent="0.2">
      <c r="A214" s="362" t="s">
        <v>586</v>
      </c>
      <c r="B214" s="363" t="s">
        <v>6076</v>
      </c>
      <c r="C214" s="1068" t="s">
        <v>6077</v>
      </c>
      <c r="D214" s="1068"/>
      <c r="E214" s="1068"/>
      <c r="F214" s="364" t="s">
        <v>488</v>
      </c>
      <c r="G214" s="364"/>
      <c r="H214" s="364"/>
      <c r="I214" s="364" t="s">
        <v>6208</v>
      </c>
      <c r="J214" s="365">
        <v>77.59</v>
      </c>
      <c r="K214" s="364"/>
      <c r="L214" s="365">
        <v>383.29</v>
      </c>
      <c r="M214" s="364"/>
      <c r="N214" s="366"/>
      <c r="V214" s="361"/>
      <c r="W214" s="367" t="s">
        <v>6077</v>
      </c>
      <c r="AC214" s="367"/>
      <c r="AD214" s="367"/>
      <c r="AF214" s="367"/>
      <c r="AG214" s="384"/>
    </row>
    <row r="215" spans="1:33" s="332" customFormat="1" ht="12" x14ac:dyDescent="0.2">
      <c r="A215" s="379"/>
      <c r="B215" s="380"/>
      <c r="C215" s="340" t="s">
        <v>462</v>
      </c>
      <c r="D215" s="385"/>
      <c r="E215" s="385"/>
      <c r="F215" s="386"/>
      <c r="G215" s="386"/>
      <c r="H215" s="386"/>
      <c r="I215" s="386"/>
      <c r="J215" s="387"/>
      <c r="K215" s="386"/>
      <c r="L215" s="387"/>
      <c r="M215" s="388"/>
      <c r="N215" s="389"/>
      <c r="V215" s="361"/>
      <c r="W215" s="367"/>
      <c r="AC215" s="367"/>
      <c r="AD215" s="367"/>
      <c r="AF215" s="367"/>
      <c r="AG215" s="384"/>
    </row>
    <row r="216" spans="1:33" s="332" customFormat="1" ht="12" x14ac:dyDescent="0.2">
      <c r="A216" s="368"/>
      <c r="B216" s="369"/>
      <c r="C216" s="1065" t="s">
        <v>6209</v>
      </c>
      <c r="D216" s="1065"/>
      <c r="E216" s="1065"/>
      <c r="F216" s="1065"/>
      <c r="G216" s="1065"/>
      <c r="H216" s="1065"/>
      <c r="I216" s="1065"/>
      <c r="J216" s="1065"/>
      <c r="K216" s="1065"/>
      <c r="L216" s="1065"/>
      <c r="M216" s="1065"/>
      <c r="N216" s="1072"/>
      <c r="V216" s="361"/>
      <c r="W216" s="367"/>
      <c r="X216" s="335" t="s">
        <v>6209</v>
      </c>
      <c r="AC216" s="367"/>
      <c r="AD216" s="367"/>
      <c r="AF216" s="367"/>
      <c r="AG216" s="384"/>
    </row>
    <row r="217" spans="1:33" s="332" customFormat="1" ht="1.5" customHeight="1" x14ac:dyDescent="0.2">
      <c r="A217" s="386"/>
      <c r="B217" s="380"/>
      <c r="C217" s="380"/>
      <c r="D217" s="380"/>
      <c r="E217" s="380"/>
      <c r="F217" s="386"/>
      <c r="G217" s="386"/>
      <c r="H217" s="386"/>
      <c r="I217" s="386"/>
      <c r="J217" s="390"/>
      <c r="K217" s="386"/>
      <c r="L217" s="390"/>
      <c r="M217" s="373"/>
      <c r="N217" s="390"/>
      <c r="V217" s="361"/>
      <c r="W217" s="367"/>
      <c r="AC217" s="367"/>
      <c r="AD217" s="367"/>
      <c r="AF217" s="367"/>
      <c r="AG217" s="384"/>
    </row>
    <row r="218" spans="1:33" s="332" customFormat="1" ht="12" x14ac:dyDescent="0.2">
      <c r="A218" s="391"/>
      <c r="B218" s="392"/>
      <c r="C218" s="1068" t="s">
        <v>6210</v>
      </c>
      <c r="D218" s="1068"/>
      <c r="E218" s="1068"/>
      <c r="F218" s="1068"/>
      <c r="G218" s="1068"/>
      <c r="H218" s="1068"/>
      <c r="I218" s="1068"/>
      <c r="J218" s="1068"/>
      <c r="K218" s="1068"/>
      <c r="L218" s="393"/>
      <c r="M218" s="394"/>
      <c r="N218" s="395"/>
      <c r="V218" s="361"/>
      <c r="W218" s="367"/>
      <c r="AC218" s="367"/>
      <c r="AD218" s="367" t="s">
        <v>6210</v>
      </c>
      <c r="AF218" s="367"/>
      <c r="AG218" s="384"/>
    </row>
    <row r="219" spans="1:33" s="332" customFormat="1" ht="12" x14ac:dyDescent="0.2">
      <c r="A219" s="396"/>
      <c r="B219" s="371"/>
      <c r="C219" s="1065" t="s">
        <v>512</v>
      </c>
      <c r="D219" s="1065"/>
      <c r="E219" s="1065"/>
      <c r="F219" s="1065"/>
      <c r="G219" s="1065"/>
      <c r="H219" s="1065"/>
      <c r="I219" s="1065"/>
      <c r="J219" s="1065"/>
      <c r="K219" s="1065"/>
      <c r="L219" s="397">
        <v>59003.51</v>
      </c>
      <c r="M219" s="398"/>
      <c r="N219" s="399"/>
      <c r="V219" s="361"/>
      <c r="W219" s="367"/>
      <c r="AC219" s="367"/>
      <c r="AD219" s="367"/>
      <c r="AE219" s="335" t="s">
        <v>512</v>
      </c>
      <c r="AF219" s="367"/>
      <c r="AG219" s="384"/>
    </row>
    <row r="220" spans="1:33" s="332" customFormat="1" ht="12" x14ac:dyDescent="0.2">
      <c r="A220" s="396"/>
      <c r="B220" s="371"/>
      <c r="C220" s="1065" t="s">
        <v>513</v>
      </c>
      <c r="D220" s="1065"/>
      <c r="E220" s="1065"/>
      <c r="F220" s="1065"/>
      <c r="G220" s="1065"/>
      <c r="H220" s="1065"/>
      <c r="I220" s="1065"/>
      <c r="J220" s="1065"/>
      <c r="K220" s="1065"/>
      <c r="L220" s="397"/>
      <c r="M220" s="398"/>
      <c r="N220" s="399"/>
      <c r="V220" s="361"/>
      <c r="W220" s="367"/>
      <c r="AC220" s="367"/>
      <c r="AD220" s="367"/>
      <c r="AE220" s="335" t="s">
        <v>513</v>
      </c>
      <c r="AF220" s="367"/>
      <c r="AG220" s="384"/>
    </row>
    <row r="221" spans="1:33" s="332" customFormat="1" ht="12" x14ac:dyDescent="0.2">
      <c r="A221" s="396"/>
      <c r="B221" s="371"/>
      <c r="C221" s="1065" t="s">
        <v>514</v>
      </c>
      <c r="D221" s="1065"/>
      <c r="E221" s="1065"/>
      <c r="F221" s="1065"/>
      <c r="G221" s="1065"/>
      <c r="H221" s="1065"/>
      <c r="I221" s="1065"/>
      <c r="J221" s="1065"/>
      <c r="K221" s="1065"/>
      <c r="L221" s="397">
        <v>2110.56</v>
      </c>
      <c r="M221" s="398"/>
      <c r="N221" s="399"/>
      <c r="V221" s="361"/>
      <c r="W221" s="367"/>
      <c r="AC221" s="367"/>
      <c r="AD221" s="367"/>
      <c r="AE221" s="335" t="s">
        <v>514</v>
      </c>
      <c r="AF221" s="367"/>
      <c r="AG221" s="384"/>
    </row>
    <row r="222" spans="1:33" s="332" customFormat="1" ht="12" x14ac:dyDescent="0.2">
      <c r="A222" s="396"/>
      <c r="B222" s="371"/>
      <c r="C222" s="1065" t="s">
        <v>515</v>
      </c>
      <c r="D222" s="1065"/>
      <c r="E222" s="1065"/>
      <c r="F222" s="1065"/>
      <c r="G222" s="1065"/>
      <c r="H222" s="1065"/>
      <c r="I222" s="1065"/>
      <c r="J222" s="1065"/>
      <c r="K222" s="1065"/>
      <c r="L222" s="397">
        <v>54964.87</v>
      </c>
      <c r="M222" s="398"/>
      <c r="N222" s="399"/>
      <c r="V222" s="361"/>
      <c r="W222" s="367"/>
      <c r="AC222" s="367"/>
      <c r="AD222" s="367"/>
      <c r="AE222" s="335" t="s">
        <v>515</v>
      </c>
      <c r="AF222" s="367"/>
      <c r="AG222" s="384"/>
    </row>
    <row r="223" spans="1:33" s="332" customFormat="1" ht="12" x14ac:dyDescent="0.2">
      <c r="A223" s="396"/>
      <c r="B223" s="371"/>
      <c r="C223" s="1065" t="s">
        <v>516</v>
      </c>
      <c r="D223" s="1065"/>
      <c r="E223" s="1065"/>
      <c r="F223" s="1065"/>
      <c r="G223" s="1065"/>
      <c r="H223" s="1065"/>
      <c r="I223" s="1065"/>
      <c r="J223" s="1065"/>
      <c r="K223" s="1065"/>
      <c r="L223" s="397">
        <v>5837.58</v>
      </c>
      <c r="M223" s="398"/>
      <c r="N223" s="399"/>
      <c r="V223" s="361"/>
      <c r="W223" s="367"/>
      <c r="AC223" s="367"/>
      <c r="AD223" s="367"/>
      <c r="AE223" s="335" t="s">
        <v>516</v>
      </c>
      <c r="AF223" s="367"/>
      <c r="AG223" s="384"/>
    </row>
    <row r="224" spans="1:33" s="332" customFormat="1" ht="12" x14ac:dyDescent="0.2">
      <c r="A224" s="396"/>
      <c r="B224" s="371"/>
      <c r="C224" s="1065" t="s">
        <v>517</v>
      </c>
      <c r="D224" s="1065"/>
      <c r="E224" s="1065"/>
      <c r="F224" s="1065"/>
      <c r="G224" s="1065"/>
      <c r="H224" s="1065"/>
      <c r="I224" s="1065"/>
      <c r="J224" s="1065"/>
      <c r="K224" s="1065"/>
      <c r="L224" s="397">
        <v>1928.08</v>
      </c>
      <c r="M224" s="398"/>
      <c r="N224" s="399"/>
      <c r="V224" s="361"/>
      <c r="W224" s="367"/>
      <c r="AC224" s="367"/>
      <c r="AD224" s="367"/>
      <c r="AE224" s="335" t="s">
        <v>517</v>
      </c>
      <c r="AF224" s="367"/>
      <c r="AG224" s="384"/>
    </row>
    <row r="225" spans="1:34" s="332" customFormat="1" ht="12" x14ac:dyDescent="0.2">
      <c r="A225" s="396"/>
      <c r="B225" s="371"/>
      <c r="C225" s="1065" t="s">
        <v>518</v>
      </c>
      <c r="D225" s="1065"/>
      <c r="E225" s="1065"/>
      <c r="F225" s="1065"/>
      <c r="G225" s="1065"/>
      <c r="H225" s="1065"/>
      <c r="I225" s="1065"/>
      <c r="J225" s="1065"/>
      <c r="K225" s="1065"/>
      <c r="L225" s="397">
        <v>69797.47</v>
      </c>
      <c r="M225" s="398"/>
      <c r="N225" s="399"/>
      <c r="V225" s="361"/>
      <c r="W225" s="367"/>
      <c r="AC225" s="367"/>
      <c r="AD225" s="367"/>
      <c r="AE225" s="335" t="s">
        <v>518</v>
      </c>
      <c r="AF225" s="367"/>
      <c r="AG225" s="384"/>
    </row>
    <row r="226" spans="1:34" s="332" customFormat="1" ht="12" x14ac:dyDescent="0.2">
      <c r="A226" s="396"/>
      <c r="B226" s="371"/>
      <c r="C226" s="1065" t="s">
        <v>4959</v>
      </c>
      <c r="D226" s="1065"/>
      <c r="E226" s="1065"/>
      <c r="F226" s="1065"/>
      <c r="G226" s="1065"/>
      <c r="H226" s="1065"/>
      <c r="I226" s="1065"/>
      <c r="J226" s="1065"/>
      <c r="K226" s="1065"/>
      <c r="L226" s="397">
        <v>56767.94</v>
      </c>
      <c r="M226" s="398"/>
      <c r="N226" s="399"/>
      <c r="V226" s="361"/>
      <c r="W226" s="367"/>
      <c r="AC226" s="367"/>
      <c r="AD226" s="367"/>
      <c r="AE226" s="335" t="s">
        <v>4959</v>
      </c>
      <c r="AF226" s="367"/>
      <c r="AG226" s="384"/>
    </row>
    <row r="227" spans="1:34" s="332" customFormat="1" ht="12" x14ac:dyDescent="0.2">
      <c r="A227" s="396"/>
      <c r="B227" s="371"/>
      <c r="C227" s="1065" t="s">
        <v>4960</v>
      </c>
      <c r="D227" s="1065"/>
      <c r="E227" s="1065"/>
      <c r="F227" s="1065"/>
      <c r="G227" s="1065"/>
      <c r="H227" s="1065"/>
      <c r="I227" s="1065"/>
      <c r="J227" s="1065"/>
      <c r="K227" s="1065"/>
      <c r="L227" s="397"/>
      <c r="M227" s="398"/>
      <c r="N227" s="399"/>
      <c r="V227" s="361"/>
      <c r="W227" s="367"/>
      <c r="AC227" s="367"/>
      <c r="AD227" s="367"/>
      <c r="AE227" s="335" t="s">
        <v>4960</v>
      </c>
      <c r="AF227" s="367"/>
      <c r="AG227" s="384"/>
    </row>
    <row r="228" spans="1:34" s="332" customFormat="1" ht="12" x14ac:dyDescent="0.2">
      <c r="A228" s="396"/>
      <c r="B228" s="371"/>
      <c r="C228" s="1065" t="s">
        <v>4963</v>
      </c>
      <c r="D228" s="1065"/>
      <c r="E228" s="1065"/>
      <c r="F228" s="1065"/>
      <c r="G228" s="1065"/>
      <c r="H228" s="1065"/>
      <c r="I228" s="1065"/>
      <c r="J228" s="1065"/>
      <c r="K228" s="1065"/>
      <c r="L228" s="397">
        <v>2110.56</v>
      </c>
      <c r="M228" s="398"/>
      <c r="N228" s="399"/>
      <c r="V228" s="361"/>
      <c r="W228" s="367"/>
      <c r="AC228" s="367"/>
      <c r="AD228" s="367"/>
      <c r="AE228" s="335" t="s">
        <v>4963</v>
      </c>
      <c r="AF228" s="367"/>
      <c r="AG228" s="384"/>
    </row>
    <row r="229" spans="1:34" s="332" customFormat="1" ht="12" x14ac:dyDescent="0.2">
      <c r="A229" s="396"/>
      <c r="B229" s="371"/>
      <c r="C229" s="1065" t="s">
        <v>4964</v>
      </c>
      <c r="D229" s="1065"/>
      <c r="E229" s="1065"/>
      <c r="F229" s="1065"/>
      <c r="G229" s="1065"/>
      <c r="H229" s="1065"/>
      <c r="I229" s="1065"/>
      <c r="J229" s="1065"/>
      <c r="K229" s="1065"/>
      <c r="L229" s="397">
        <v>41935.339999999997</v>
      </c>
      <c r="M229" s="398"/>
      <c r="N229" s="399"/>
      <c r="V229" s="361"/>
      <c r="W229" s="367"/>
      <c r="AC229" s="367"/>
      <c r="AD229" s="367"/>
      <c r="AE229" s="335" t="s">
        <v>4964</v>
      </c>
      <c r="AF229" s="367"/>
      <c r="AG229" s="384"/>
    </row>
    <row r="230" spans="1:34" s="332" customFormat="1" ht="12" x14ac:dyDescent="0.2">
      <c r="A230" s="396"/>
      <c r="B230" s="371"/>
      <c r="C230" s="1065" t="s">
        <v>4961</v>
      </c>
      <c r="D230" s="1065"/>
      <c r="E230" s="1065"/>
      <c r="F230" s="1065"/>
      <c r="G230" s="1065"/>
      <c r="H230" s="1065"/>
      <c r="I230" s="1065"/>
      <c r="J230" s="1065"/>
      <c r="K230" s="1065"/>
      <c r="L230" s="397">
        <v>1928.08</v>
      </c>
      <c r="M230" s="398"/>
      <c r="N230" s="399"/>
      <c r="V230" s="361"/>
      <c r="W230" s="367"/>
      <c r="AC230" s="367"/>
      <c r="AD230" s="367"/>
      <c r="AE230" s="335" t="s">
        <v>4961</v>
      </c>
      <c r="AF230" s="367"/>
      <c r="AG230" s="384"/>
    </row>
    <row r="231" spans="1:34" s="332" customFormat="1" ht="12" x14ac:dyDescent="0.2">
      <c r="A231" s="396"/>
      <c r="B231" s="371"/>
      <c r="C231" s="1065" t="s">
        <v>4965</v>
      </c>
      <c r="D231" s="1065"/>
      <c r="E231" s="1065"/>
      <c r="F231" s="1065"/>
      <c r="G231" s="1065"/>
      <c r="H231" s="1065"/>
      <c r="I231" s="1065"/>
      <c r="J231" s="1065"/>
      <c r="K231" s="1065"/>
      <c r="L231" s="397">
        <v>7246.87</v>
      </c>
      <c r="M231" s="398"/>
      <c r="N231" s="399"/>
      <c r="V231" s="361"/>
      <c r="W231" s="367"/>
      <c r="AC231" s="367"/>
      <c r="AD231" s="367"/>
      <c r="AE231" s="335" t="s">
        <v>4965</v>
      </c>
      <c r="AF231" s="367"/>
      <c r="AG231" s="384"/>
    </row>
    <row r="232" spans="1:34" s="332" customFormat="1" ht="12" x14ac:dyDescent="0.2">
      <c r="A232" s="396"/>
      <c r="B232" s="371"/>
      <c r="C232" s="1065" t="s">
        <v>4966</v>
      </c>
      <c r="D232" s="1065"/>
      <c r="E232" s="1065"/>
      <c r="F232" s="1065"/>
      <c r="G232" s="1065"/>
      <c r="H232" s="1065"/>
      <c r="I232" s="1065"/>
      <c r="J232" s="1065"/>
      <c r="K232" s="1065"/>
      <c r="L232" s="397">
        <v>3547.09</v>
      </c>
      <c r="M232" s="398"/>
      <c r="N232" s="399"/>
      <c r="V232" s="361"/>
      <c r="W232" s="367"/>
      <c r="AC232" s="367"/>
      <c r="AD232" s="367"/>
      <c r="AE232" s="335" t="s">
        <v>4966</v>
      </c>
      <c r="AF232" s="367"/>
      <c r="AG232" s="384"/>
    </row>
    <row r="233" spans="1:34" s="332" customFormat="1" ht="12" x14ac:dyDescent="0.2">
      <c r="A233" s="396"/>
      <c r="B233" s="371"/>
      <c r="C233" s="1065" t="s">
        <v>4962</v>
      </c>
      <c r="D233" s="1065"/>
      <c r="E233" s="1065"/>
      <c r="F233" s="1065"/>
      <c r="G233" s="1065"/>
      <c r="H233" s="1065"/>
      <c r="I233" s="1065"/>
      <c r="J233" s="1065"/>
      <c r="K233" s="1065"/>
      <c r="L233" s="397">
        <v>13029.53</v>
      </c>
      <c r="M233" s="398"/>
      <c r="N233" s="399"/>
      <c r="V233" s="361"/>
      <c r="W233" s="367"/>
      <c r="AC233" s="367"/>
      <c r="AD233" s="367"/>
      <c r="AE233" s="335" t="s">
        <v>4962</v>
      </c>
      <c r="AF233" s="367"/>
      <c r="AG233" s="384"/>
    </row>
    <row r="234" spans="1:34" s="332" customFormat="1" ht="12" x14ac:dyDescent="0.2">
      <c r="A234" s="396"/>
      <c r="B234" s="371"/>
      <c r="C234" s="1065" t="s">
        <v>524</v>
      </c>
      <c r="D234" s="1065"/>
      <c r="E234" s="1065"/>
      <c r="F234" s="1065"/>
      <c r="G234" s="1065"/>
      <c r="H234" s="1065"/>
      <c r="I234" s="1065"/>
      <c r="J234" s="1065"/>
      <c r="K234" s="1065"/>
      <c r="L234" s="397">
        <v>7948.14</v>
      </c>
      <c r="M234" s="398"/>
      <c r="N234" s="399"/>
      <c r="V234" s="361"/>
      <c r="W234" s="367"/>
      <c r="AC234" s="367"/>
      <c r="AD234" s="367"/>
      <c r="AE234" s="335" t="s">
        <v>524</v>
      </c>
      <c r="AF234" s="367"/>
      <c r="AG234" s="384"/>
    </row>
    <row r="235" spans="1:34" s="332" customFormat="1" ht="12" x14ac:dyDescent="0.2">
      <c r="A235" s="396"/>
      <c r="B235" s="371"/>
      <c r="C235" s="1065" t="s">
        <v>525</v>
      </c>
      <c r="D235" s="1065"/>
      <c r="E235" s="1065"/>
      <c r="F235" s="1065"/>
      <c r="G235" s="1065"/>
      <c r="H235" s="1065"/>
      <c r="I235" s="1065"/>
      <c r="J235" s="1065"/>
      <c r="K235" s="1065"/>
      <c r="L235" s="397">
        <v>7246.87</v>
      </c>
      <c r="M235" s="398"/>
      <c r="N235" s="399"/>
      <c r="V235" s="361"/>
      <c r="W235" s="367"/>
      <c r="AC235" s="367"/>
      <c r="AD235" s="367"/>
      <c r="AE235" s="335" t="s">
        <v>525</v>
      </c>
      <c r="AF235" s="367"/>
      <c r="AG235" s="384"/>
    </row>
    <row r="236" spans="1:34" s="332" customFormat="1" ht="12" x14ac:dyDescent="0.2">
      <c r="A236" s="396"/>
      <c r="B236" s="371"/>
      <c r="C236" s="1065" t="s">
        <v>526</v>
      </c>
      <c r="D236" s="1065"/>
      <c r="E236" s="1065"/>
      <c r="F236" s="1065"/>
      <c r="G236" s="1065"/>
      <c r="H236" s="1065"/>
      <c r="I236" s="1065"/>
      <c r="J236" s="1065"/>
      <c r="K236" s="1065"/>
      <c r="L236" s="397">
        <v>3547.09</v>
      </c>
      <c r="M236" s="398"/>
      <c r="N236" s="399"/>
      <c r="V236" s="361"/>
      <c r="W236" s="367"/>
      <c r="AC236" s="367"/>
      <c r="AD236" s="367"/>
      <c r="AE236" s="335" t="s">
        <v>526</v>
      </c>
      <c r="AF236" s="367"/>
      <c r="AG236" s="384"/>
    </row>
    <row r="237" spans="1:34" s="332" customFormat="1" ht="12" x14ac:dyDescent="0.2">
      <c r="A237" s="396"/>
      <c r="B237" s="390"/>
      <c r="C237" s="1067" t="s">
        <v>6211</v>
      </c>
      <c r="D237" s="1067"/>
      <c r="E237" s="1067"/>
      <c r="F237" s="1067"/>
      <c r="G237" s="1067"/>
      <c r="H237" s="1067"/>
      <c r="I237" s="1067"/>
      <c r="J237" s="1067"/>
      <c r="K237" s="1067"/>
      <c r="L237" s="400">
        <v>69797.47</v>
      </c>
      <c r="M237" s="401"/>
      <c r="N237" s="402"/>
      <c r="V237" s="361"/>
      <c r="W237" s="367"/>
      <c r="AC237" s="367"/>
      <c r="AD237" s="367"/>
      <c r="AF237" s="367" t="s">
        <v>6211</v>
      </c>
      <c r="AG237" s="384"/>
    </row>
    <row r="238" spans="1:34" s="332" customFormat="1" ht="12" x14ac:dyDescent="0.2">
      <c r="A238" s="1195" t="s">
        <v>616</v>
      </c>
      <c r="B238" s="1196"/>
      <c r="C238" s="1196"/>
      <c r="D238" s="1196"/>
      <c r="E238" s="1196"/>
      <c r="F238" s="1196"/>
      <c r="G238" s="1196"/>
      <c r="H238" s="1196"/>
      <c r="I238" s="1196"/>
      <c r="J238" s="1196"/>
      <c r="K238" s="1196"/>
      <c r="L238" s="1196"/>
      <c r="M238" s="1196"/>
      <c r="N238" s="1197"/>
      <c r="V238" s="361" t="s">
        <v>616</v>
      </c>
      <c r="W238" s="367"/>
      <c r="AC238" s="367"/>
      <c r="AD238" s="367"/>
      <c r="AF238" s="367"/>
      <c r="AG238" s="384"/>
    </row>
    <row r="239" spans="1:34" s="332" customFormat="1" ht="22.5" x14ac:dyDescent="0.2">
      <c r="A239" s="1192" t="s">
        <v>2732</v>
      </c>
      <c r="B239" s="1193"/>
      <c r="C239" s="1193"/>
      <c r="D239" s="1193"/>
      <c r="E239" s="1193"/>
      <c r="F239" s="1193"/>
      <c r="G239" s="1193"/>
      <c r="H239" s="1193"/>
      <c r="I239" s="1193"/>
      <c r="J239" s="1193"/>
      <c r="K239" s="1193"/>
      <c r="L239" s="1193"/>
      <c r="M239" s="1193"/>
      <c r="N239" s="1194"/>
      <c r="V239" s="361"/>
      <c r="W239" s="367"/>
      <c r="AC239" s="367"/>
      <c r="AD239" s="367"/>
      <c r="AF239" s="367"/>
      <c r="AG239" s="384"/>
      <c r="AH239" s="367" t="s">
        <v>2732</v>
      </c>
    </row>
    <row r="240" spans="1:34" s="332" customFormat="1" ht="33.75" x14ac:dyDescent="0.2">
      <c r="A240" s="362" t="s">
        <v>592</v>
      </c>
      <c r="B240" s="363" t="s">
        <v>619</v>
      </c>
      <c r="C240" s="1068" t="s">
        <v>620</v>
      </c>
      <c r="D240" s="1068"/>
      <c r="E240" s="1068"/>
      <c r="F240" s="364" t="s">
        <v>621</v>
      </c>
      <c r="G240" s="364"/>
      <c r="H240" s="364"/>
      <c r="I240" s="364" t="s">
        <v>3961</v>
      </c>
      <c r="J240" s="365">
        <v>64.680000000000007</v>
      </c>
      <c r="K240" s="364"/>
      <c r="L240" s="365">
        <v>0.71</v>
      </c>
      <c r="M240" s="364"/>
      <c r="N240" s="366"/>
      <c r="V240" s="361"/>
      <c r="W240" s="367" t="s">
        <v>620</v>
      </c>
      <c r="AC240" s="367"/>
      <c r="AD240" s="367"/>
      <c r="AF240" s="367"/>
      <c r="AG240" s="384"/>
      <c r="AH240" s="367"/>
    </row>
    <row r="241" spans="1:36" s="332" customFormat="1" ht="12" x14ac:dyDescent="0.2">
      <c r="A241" s="379"/>
      <c r="B241" s="380"/>
      <c r="C241" s="340" t="s">
        <v>623</v>
      </c>
      <c r="D241" s="385"/>
      <c r="E241" s="385"/>
      <c r="F241" s="386"/>
      <c r="G241" s="386"/>
      <c r="H241" s="386"/>
      <c r="I241" s="386"/>
      <c r="J241" s="387"/>
      <c r="K241" s="386"/>
      <c r="L241" s="387"/>
      <c r="M241" s="388"/>
      <c r="N241" s="389"/>
      <c r="V241" s="361"/>
      <c r="W241" s="367"/>
      <c r="AC241" s="367"/>
      <c r="AD241" s="367"/>
      <c r="AF241" s="367"/>
      <c r="AG241" s="384"/>
      <c r="AH241" s="367"/>
    </row>
    <row r="242" spans="1:36" s="332" customFormat="1" ht="22.5" x14ac:dyDescent="0.2">
      <c r="A242" s="1192" t="s">
        <v>2734</v>
      </c>
      <c r="B242" s="1193"/>
      <c r="C242" s="1193"/>
      <c r="D242" s="1193"/>
      <c r="E242" s="1193"/>
      <c r="F242" s="1193"/>
      <c r="G242" s="1193"/>
      <c r="H242" s="1193"/>
      <c r="I242" s="1193"/>
      <c r="J242" s="1193"/>
      <c r="K242" s="1193"/>
      <c r="L242" s="1193"/>
      <c r="M242" s="1193"/>
      <c r="N242" s="1194"/>
      <c r="V242" s="361"/>
      <c r="W242" s="367"/>
      <c r="AC242" s="367"/>
      <c r="AD242" s="367"/>
      <c r="AF242" s="367"/>
      <c r="AG242" s="384"/>
      <c r="AH242" s="367" t="s">
        <v>2734</v>
      </c>
    </row>
    <row r="243" spans="1:36" s="332" customFormat="1" ht="33.75" x14ac:dyDescent="0.2">
      <c r="A243" s="362" t="s">
        <v>596</v>
      </c>
      <c r="B243" s="363" t="s">
        <v>2735</v>
      </c>
      <c r="C243" s="1068" t="s">
        <v>2736</v>
      </c>
      <c r="D243" s="1068"/>
      <c r="E243" s="1068"/>
      <c r="F243" s="364" t="s">
        <v>621</v>
      </c>
      <c r="G243" s="364"/>
      <c r="H243" s="364"/>
      <c r="I243" s="364" t="s">
        <v>4815</v>
      </c>
      <c r="J243" s="365">
        <v>76.09</v>
      </c>
      <c r="K243" s="364"/>
      <c r="L243" s="365">
        <v>0.99</v>
      </c>
      <c r="M243" s="364"/>
      <c r="N243" s="366"/>
      <c r="V243" s="361"/>
      <c r="W243" s="367" t="s">
        <v>2736</v>
      </c>
      <c r="AC243" s="367"/>
      <c r="AD243" s="367"/>
      <c r="AF243" s="367"/>
      <c r="AG243" s="384"/>
      <c r="AH243" s="367"/>
    </row>
    <row r="244" spans="1:36" s="332" customFormat="1" ht="12" x14ac:dyDescent="0.2">
      <c r="A244" s="379"/>
      <c r="B244" s="380"/>
      <c r="C244" s="340" t="s">
        <v>623</v>
      </c>
      <c r="D244" s="385"/>
      <c r="E244" s="385"/>
      <c r="F244" s="386"/>
      <c r="G244" s="386"/>
      <c r="H244" s="386"/>
      <c r="I244" s="386"/>
      <c r="J244" s="387"/>
      <c r="K244" s="386"/>
      <c r="L244" s="387"/>
      <c r="M244" s="388"/>
      <c r="N244" s="389"/>
      <c r="V244" s="361"/>
      <c r="W244" s="367"/>
      <c r="AC244" s="367"/>
      <c r="AD244" s="367"/>
      <c r="AF244" s="367"/>
      <c r="AG244" s="384"/>
      <c r="AH244" s="367"/>
    </row>
    <row r="245" spans="1:36" s="332" customFormat="1" ht="1.5" customHeight="1" x14ac:dyDescent="0.2">
      <c r="A245" s="386"/>
      <c r="B245" s="380"/>
      <c r="C245" s="380"/>
      <c r="D245" s="380"/>
      <c r="E245" s="380"/>
      <c r="F245" s="386"/>
      <c r="G245" s="386"/>
      <c r="H245" s="386"/>
      <c r="I245" s="386"/>
      <c r="J245" s="390"/>
      <c r="K245" s="386"/>
      <c r="L245" s="390"/>
      <c r="M245" s="373"/>
      <c r="N245" s="390"/>
      <c r="V245" s="361"/>
      <c r="W245" s="367"/>
      <c r="AC245" s="367"/>
      <c r="AD245" s="367"/>
      <c r="AF245" s="367"/>
      <c r="AG245" s="384"/>
      <c r="AH245" s="367"/>
    </row>
    <row r="246" spans="1:36" s="332" customFormat="1" ht="22.5" x14ac:dyDescent="0.2">
      <c r="A246" s="391"/>
      <c r="B246" s="392"/>
      <c r="C246" s="1068" t="s">
        <v>634</v>
      </c>
      <c r="D246" s="1068"/>
      <c r="E246" s="1068"/>
      <c r="F246" s="1068"/>
      <c r="G246" s="1068"/>
      <c r="H246" s="1068"/>
      <c r="I246" s="1068"/>
      <c r="J246" s="1068"/>
      <c r="K246" s="1068"/>
      <c r="L246" s="393"/>
      <c r="M246" s="394"/>
      <c r="N246" s="395"/>
      <c r="V246" s="361"/>
      <c r="W246" s="367"/>
      <c r="AC246" s="367"/>
      <c r="AD246" s="367" t="s">
        <v>634</v>
      </c>
      <c r="AF246" s="367"/>
      <c r="AG246" s="384"/>
      <c r="AH246" s="367"/>
    </row>
    <row r="247" spans="1:36" s="332" customFormat="1" ht="12" x14ac:dyDescent="0.2">
      <c r="A247" s="396"/>
      <c r="B247" s="371"/>
      <c r="C247" s="1065" t="s">
        <v>512</v>
      </c>
      <c r="D247" s="1065"/>
      <c r="E247" s="1065"/>
      <c r="F247" s="1065"/>
      <c r="G247" s="1065"/>
      <c r="H247" s="1065"/>
      <c r="I247" s="1065"/>
      <c r="J247" s="1065"/>
      <c r="K247" s="1065"/>
      <c r="L247" s="397">
        <v>1.7</v>
      </c>
      <c r="M247" s="398"/>
      <c r="N247" s="399"/>
      <c r="V247" s="361"/>
      <c r="W247" s="367"/>
      <c r="AC247" s="367"/>
      <c r="AD247" s="367"/>
      <c r="AE247" s="335" t="s">
        <v>512</v>
      </c>
      <c r="AF247" s="367"/>
      <c r="AG247" s="384"/>
      <c r="AH247" s="367"/>
    </row>
    <row r="248" spans="1:36" s="332" customFormat="1" ht="12" x14ac:dyDescent="0.2">
      <c r="A248" s="396"/>
      <c r="B248" s="371"/>
      <c r="C248" s="1065" t="s">
        <v>513</v>
      </c>
      <c r="D248" s="1065"/>
      <c r="E248" s="1065"/>
      <c r="F248" s="1065"/>
      <c r="G248" s="1065"/>
      <c r="H248" s="1065"/>
      <c r="I248" s="1065"/>
      <c r="J248" s="1065"/>
      <c r="K248" s="1065"/>
      <c r="L248" s="397"/>
      <c r="M248" s="398"/>
      <c r="N248" s="399"/>
      <c r="V248" s="361"/>
      <c r="W248" s="367"/>
      <c r="AC248" s="367"/>
      <c r="AD248" s="367"/>
      <c r="AE248" s="335" t="s">
        <v>513</v>
      </c>
      <c r="AF248" s="367"/>
      <c r="AG248" s="384"/>
      <c r="AH248" s="367"/>
    </row>
    <row r="249" spans="1:36" s="332" customFormat="1" ht="12" x14ac:dyDescent="0.2">
      <c r="A249" s="396"/>
      <c r="B249" s="371"/>
      <c r="C249" s="1065" t="s">
        <v>517</v>
      </c>
      <c r="D249" s="1065"/>
      <c r="E249" s="1065"/>
      <c r="F249" s="1065"/>
      <c r="G249" s="1065"/>
      <c r="H249" s="1065"/>
      <c r="I249" s="1065"/>
      <c r="J249" s="1065"/>
      <c r="K249" s="1065"/>
      <c r="L249" s="397">
        <v>1.7</v>
      </c>
      <c r="M249" s="398"/>
      <c r="N249" s="399"/>
      <c r="V249" s="361"/>
      <c r="W249" s="367"/>
      <c r="AC249" s="367"/>
      <c r="AD249" s="367"/>
      <c r="AE249" s="335" t="s">
        <v>517</v>
      </c>
      <c r="AF249" s="367"/>
      <c r="AG249" s="384"/>
      <c r="AH249" s="367"/>
    </row>
    <row r="250" spans="1:36" s="332" customFormat="1" ht="12" x14ac:dyDescent="0.2">
      <c r="A250" s="396"/>
      <c r="B250" s="371"/>
      <c r="C250" s="1065" t="s">
        <v>518</v>
      </c>
      <c r="D250" s="1065"/>
      <c r="E250" s="1065"/>
      <c r="F250" s="1065"/>
      <c r="G250" s="1065"/>
      <c r="H250" s="1065"/>
      <c r="I250" s="1065"/>
      <c r="J250" s="1065"/>
      <c r="K250" s="1065"/>
      <c r="L250" s="397">
        <v>1.7</v>
      </c>
      <c r="M250" s="398"/>
      <c r="N250" s="399"/>
      <c r="V250" s="361"/>
      <c r="W250" s="367"/>
      <c r="AC250" s="367"/>
      <c r="AD250" s="367"/>
      <c r="AE250" s="335" t="s">
        <v>518</v>
      </c>
      <c r="AF250" s="367"/>
      <c r="AG250" s="384"/>
      <c r="AH250" s="367"/>
    </row>
    <row r="251" spans="1:36" s="332" customFormat="1" ht="12" x14ac:dyDescent="0.2">
      <c r="A251" s="396"/>
      <c r="B251" s="371"/>
      <c r="C251" s="1065" t="s">
        <v>513</v>
      </c>
      <c r="D251" s="1065"/>
      <c r="E251" s="1065"/>
      <c r="F251" s="1065"/>
      <c r="G251" s="1065"/>
      <c r="H251" s="1065"/>
      <c r="I251" s="1065"/>
      <c r="J251" s="1065"/>
      <c r="K251" s="1065"/>
      <c r="L251" s="397"/>
      <c r="M251" s="398"/>
      <c r="N251" s="399"/>
      <c r="V251" s="361"/>
      <c r="W251" s="367"/>
      <c r="AC251" s="367"/>
      <c r="AD251" s="367"/>
      <c r="AE251" s="335" t="s">
        <v>513</v>
      </c>
      <c r="AF251" s="367"/>
      <c r="AG251" s="384"/>
      <c r="AH251" s="367"/>
    </row>
    <row r="252" spans="1:36" s="332" customFormat="1" ht="12" x14ac:dyDescent="0.2">
      <c r="A252" s="396"/>
      <c r="B252" s="371"/>
      <c r="C252" s="1065" t="s">
        <v>521</v>
      </c>
      <c r="D252" s="1065"/>
      <c r="E252" s="1065"/>
      <c r="F252" s="1065"/>
      <c r="G252" s="1065"/>
      <c r="H252" s="1065"/>
      <c r="I252" s="1065"/>
      <c r="J252" s="1065"/>
      <c r="K252" s="1065"/>
      <c r="L252" s="397">
        <v>1.7</v>
      </c>
      <c r="M252" s="398"/>
      <c r="N252" s="399"/>
      <c r="V252" s="361"/>
      <c r="W252" s="367"/>
      <c r="AC252" s="367"/>
      <c r="AD252" s="367"/>
      <c r="AE252" s="335" t="s">
        <v>521</v>
      </c>
      <c r="AF252" s="367"/>
      <c r="AG252" s="384"/>
      <c r="AH252" s="367"/>
    </row>
    <row r="253" spans="1:36" s="332" customFormat="1" ht="22.5" x14ac:dyDescent="0.2">
      <c r="A253" s="396"/>
      <c r="B253" s="390"/>
      <c r="C253" s="1067" t="s">
        <v>635</v>
      </c>
      <c r="D253" s="1067"/>
      <c r="E253" s="1067"/>
      <c r="F253" s="1067"/>
      <c r="G253" s="1067"/>
      <c r="H253" s="1067"/>
      <c r="I253" s="1067"/>
      <c r="J253" s="1067"/>
      <c r="K253" s="1067"/>
      <c r="L253" s="400">
        <v>1.7</v>
      </c>
      <c r="M253" s="401"/>
      <c r="N253" s="402"/>
      <c r="V253" s="361"/>
      <c r="W253" s="367"/>
      <c r="AC253" s="367"/>
      <c r="AD253" s="367"/>
      <c r="AF253" s="367" t="s">
        <v>635</v>
      </c>
      <c r="AG253" s="384"/>
      <c r="AH253" s="367"/>
    </row>
    <row r="254" spans="1:36" s="332" customFormat="1" ht="2.25" customHeight="1" x14ac:dyDescent="0.2">
      <c r="B254" s="338"/>
      <c r="C254" s="338"/>
      <c r="D254" s="338"/>
      <c r="E254" s="338"/>
      <c r="F254" s="338"/>
      <c r="G254" s="338"/>
      <c r="H254" s="338"/>
      <c r="I254" s="338"/>
      <c r="J254" s="338"/>
      <c r="K254" s="338"/>
      <c r="L254" s="403"/>
      <c r="M254" s="404"/>
      <c r="N254" s="405"/>
    </row>
    <row r="255" spans="1:36" s="332" customFormat="1" x14ac:dyDescent="0.2">
      <c r="A255" s="391"/>
      <c r="B255" s="392"/>
      <c r="C255" s="1068" t="s">
        <v>636</v>
      </c>
      <c r="D255" s="1068"/>
      <c r="E255" s="1068"/>
      <c r="F255" s="1068"/>
      <c r="G255" s="1068"/>
      <c r="H255" s="1068"/>
      <c r="I255" s="1068"/>
      <c r="J255" s="1068"/>
      <c r="K255" s="1068"/>
      <c r="L255" s="393"/>
      <c r="M255" s="406"/>
      <c r="N255" s="395"/>
      <c r="AI255" s="367" t="s">
        <v>636</v>
      </c>
    </row>
    <row r="256" spans="1:36" s="332" customFormat="1" x14ac:dyDescent="0.2">
      <c r="A256" s="396"/>
      <c r="B256" s="371"/>
      <c r="C256" s="1065" t="s">
        <v>512</v>
      </c>
      <c r="D256" s="1065"/>
      <c r="E256" s="1065"/>
      <c r="F256" s="1065"/>
      <c r="G256" s="1065"/>
      <c r="H256" s="1065"/>
      <c r="I256" s="1065"/>
      <c r="J256" s="1065"/>
      <c r="K256" s="1065"/>
      <c r="L256" s="397">
        <v>71613.5</v>
      </c>
      <c r="M256" s="407"/>
      <c r="N256" s="399"/>
      <c r="AI256" s="367"/>
      <c r="AJ256" s="335" t="s">
        <v>512</v>
      </c>
    </row>
    <row r="257" spans="1:36" s="332" customFormat="1" x14ac:dyDescent="0.2">
      <c r="A257" s="396"/>
      <c r="B257" s="371"/>
      <c r="C257" s="1065" t="s">
        <v>513</v>
      </c>
      <c r="D257" s="1065"/>
      <c r="E257" s="1065"/>
      <c r="F257" s="1065"/>
      <c r="G257" s="1065"/>
      <c r="H257" s="1065"/>
      <c r="I257" s="1065"/>
      <c r="J257" s="1065"/>
      <c r="K257" s="1065"/>
      <c r="L257" s="397"/>
      <c r="M257" s="407"/>
      <c r="N257" s="399"/>
      <c r="AI257" s="367"/>
      <c r="AJ257" s="335" t="s">
        <v>513</v>
      </c>
    </row>
    <row r="258" spans="1:36" s="332" customFormat="1" x14ac:dyDescent="0.2">
      <c r="A258" s="396"/>
      <c r="B258" s="371"/>
      <c r="C258" s="1065" t="s">
        <v>514</v>
      </c>
      <c r="D258" s="1065"/>
      <c r="E258" s="1065"/>
      <c r="F258" s="1065"/>
      <c r="G258" s="1065"/>
      <c r="H258" s="1065"/>
      <c r="I258" s="1065"/>
      <c r="J258" s="1065"/>
      <c r="K258" s="1065"/>
      <c r="L258" s="397">
        <v>2110.56</v>
      </c>
      <c r="M258" s="407"/>
      <c r="N258" s="399"/>
      <c r="AI258" s="367"/>
      <c r="AJ258" s="335" t="s">
        <v>514</v>
      </c>
    </row>
    <row r="259" spans="1:36" s="332" customFormat="1" x14ac:dyDescent="0.2">
      <c r="A259" s="396"/>
      <c r="B259" s="371"/>
      <c r="C259" s="1065" t="s">
        <v>515</v>
      </c>
      <c r="D259" s="1065"/>
      <c r="E259" s="1065"/>
      <c r="F259" s="1065"/>
      <c r="G259" s="1065"/>
      <c r="H259" s="1065"/>
      <c r="I259" s="1065"/>
      <c r="J259" s="1065"/>
      <c r="K259" s="1065"/>
      <c r="L259" s="397">
        <v>67573.16</v>
      </c>
      <c r="M259" s="407"/>
      <c r="N259" s="399"/>
      <c r="AI259" s="367"/>
      <c r="AJ259" s="335" t="s">
        <v>515</v>
      </c>
    </row>
    <row r="260" spans="1:36" s="332" customFormat="1" x14ac:dyDescent="0.2">
      <c r="A260" s="396"/>
      <c r="B260" s="371"/>
      <c r="C260" s="1065" t="s">
        <v>516</v>
      </c>
      <c r="D260" s="1065"/>
      <c r="E260" s="1065"/>
      <c r="F260" s="1065"/>
      <c r="G260" s="1065"/>
      <c r="H260" s="1065"/>
      <c r="I260" s="1065"/>
      <c r="J260" s="1065"/>
      <c r="K260" s="1065"/>
      <c r="L260" s="397">
        <v>6551.39</v>
      </c>
      <c r="M260" s="407"/>
      <c r="N260" s="399"/>
      <c r="AI260" s="367"/>
      <c r="AJ260" s="335" t="s">
        <v>516</v>
      </c>
    </row>
    <row r="261" spans="1:36" s="332" customFormat="1" x14ac:dyDescent="0.2">
      <c r="A261" s="396"/>
      <c r="B261" s="371"/>
      <c r="C261" s="1065" t="s">
        <v>517</v>
      </c>
      <c r="D261" s="1065"/>
      <c r="E261" s="1065"/>
      <c r="F261" s="1065"/>
      <c r="G261" s="1065"/>
      <c r="H261" s="1065"/>
      <c r="I261" s="1065"/>
      <c r="J261" s="1065"/>
      <c r="K261" s="1065"/>
      <c r="L261" s="397">
        <v>1929.78</v>
      </c>
      <c r="M261" s="407"/>
      <c r="N261" s="399"/>
      <c r="AI261" s="367"/>
      <c r="AJ261" s="335" t="s">
        <v>517</v>
      </c>
    </row>
    <row r="262" spans="1:36" s="332" customFormat="1" x14ac:dyDescent="0.2">
      <c r="A262" s="396"/>
      <c r="B262" s="371"/>
      <c r="C262" s="1065" t="s">
        <v>518</v>
      </c>
      <c r="D262" s="1065"/>
      <c r="E262" s="1065"/>
      <c r="F262" s="1065"/>
      <c r="G262" s="1065"/>
      <c r="H262" s="1065"/>
      <c r="I262" s="1065"/>
      <c r="J262" s="1065"/>
      <c r="K262" s="1065"/>
      <c r="L262" s="397">
        <v>83392.52</v>
      </c>
      <c r="M262" s="407"/>
      <c r="N262" s="399">
        <v>782222</v>
      </c>
      <c r="AI262" s="367"/>
      <c r="AJ262" s="335" t="s">
        <v>518</v>
      </c>
    </row>
    <row r="263" spans="1:36" s="332" customFormat="1" x14ac:dyDescent="0.2">
      <c r="A263" s="396"/>
      <c r="B263" s="371" t="s">
        <v>423</v>
      </c>
      <c r="C263" s="1065" t="s">
        <v>4959</v>
      </c>
      <c r="D263" s="1065"/>
      <c r="E263" s="1065"/>
      <c r="F263" s="1065"/>
      <c r="G263" s="1065"/>
      <c r="H263" s="1065"/>
      <c r="I263" s="1065"/>
      <c r="J263" s="1065"/>
      <c r="K263" s="1065"/>
      <c r="L263" s="397">
        <v>63374.44</v>
      </c>
      <c r="M263" s="407" t="s">
        <v>567</v>
      </c>
      <c r="N263" s="399">
        <v>594452</v>
      </c>
      <c r="AI263" s="367"/>
      <c r="AJ263" s="335" t="s">
        <v>4959</v>
      </c>
    </row>
    <row r="264" spans="1:36" s="332" customFormat="1" x14ac:dyDescent="0.2">
      <c r="A264" s="396"/>
      <c r="B264" s="371"/>
      <c r="C264" s="1065" t="s">
        <v>4960</v>
      </c>
      <c r="D264" s="1065"/>
      <c r="E264" s="1065"/>
      <c r="F264" s="1065"/>
      <c r="G264" s="1065"/>
      <c r="H264" s="1065"/>
      <c r="I264" s="1065"/>
      <c r="J264" s="1065"/>
      <c r="K264" s="1065"/>
      <c r="L264" s="397"/>
      <c r="M264" s="407"/>
      <c r="N264" s="399"/>
      <c r="AI264" s="367"/>
      <c r="AJ264" s="335" t="s">
        <v>4960</v>
      </c>
    </row>
    <row r="265" spans="1:36" s="332" customFormat="1" x14ac:dyDescent="0.2">
      <c r="A265" s="396"/>
      <c r="B265" s="371"/>
      <c r="C265" s="1065" t="s">
        <v>4963</v>
      </c>
      <c r="D265" s="1065"/>
      <c r="E265" s="1065"/>
      <c r="F265" s="1065"/>
      <c r="G265" s="1065"/>
      <c r="H265" s="1065"/>
      <c r="I265" s="1065"/>
      <c r="J265" s="1065"/>
      <c r="K265" s="1065"/>
      <c r="L265" s="397">
        <v>2110.56</v>
      </c>
      <c r="M265" s="407"/>
      <c r="N265" s="399"/>
      <c r="AI265" s="367"/>
      <c r="AJ265" s="335" t="s">
        <v>4963</v>
      </c>
    </row>
    <row r="266" spans="1:36" s="332" customFormat="1" x14ac:dyDescent="0.2">
      <c r="A266" s="396"/>
      <c r="B266" s="371"/>
      <c r="C266" s="1065" t="s">
        <v>4964</v>
      </c>
      <c r="D266" s="1065"/>
      <c r="E266" s="1065"/>
      <c r="F266" s="1065"/>
      <c r="G266" s="1065"/>
      <c r="H266" s="1065"/>
      <c r="I266" s="1065"/>
      <c r="J266" s="1065"/>
      <c r="K266" s="1065"/>
      <c r="L266" s="397">
        <v>47555.08</v>
      </c>
      <c r="M266" s="407"/>
      <c r="N266" s="399"/>
      <c r="AI266" s="367"/>
      <c r="AJ266" s="335" t="s">
        <v>4964</v>
      </c>
    </row>
    <row r="267" spans="1:36" s="332" customFormat="1" x14ac:dyDescent="0.2">
      <c r="A267" s="396"/>
      <c r="B267" s="371"/>
      <c r="C267" s="1065" t="s">
        <v>4961</v>
      </c>
      <c r="D267" s="1065"/>
      <c r="E267" s="1065"/>
      <c r="F267" s="1065"/>
      <c r="G267" s="1065"/>
      <c r="H267" s="1065"/>
      <c r="I267" s="1065"/>
      <c r="J267" s="1065"/>
      <c r="K267" s="1065"/>
      <c r="L267" s="397">
        <v>1929.78</v>
      </c>
      <c r="M267" s="407"/>
      <c r="N267" s="399"/>
      <c r="AI267" s="367"/>
      <c r="AJ267" s="335" t="s">
        <v>4961</v>
      </c>
    </row>
    <row r="268" spans="1:36" s="332" customFormat="1" x14ac:dyDescent="0.2">
      <c r="A268" s="396"/>
      <c r="B268" s="371"/>
      <c r="C268" s="1065" t="s">
        <v>4965</v>
      </c>
      <c r="D268" s="1065"/>
      <c r="E268" s="1065"/>
      <c r="F268" s="1065"/>
      <c r="G268" s="1065"/>
      <c r="H268" s="1065"/>
      <c r="I268" s="1065"/>
      <c r="J268" s="1065"/>
      <c r="K268" s="1065"/>
      <c r="L268" s="397">
        <v>7903.58</v>
      </c>
      <c r="M268" s="407"/>
      <c r="N268" s="399"/>
      <c r="AI268" s="367"/>
      <c r="AJ268" s="335" t="s">
        <v>4965</v>
      </c>
    </row>
    <row r="269" spans="1:36" s="332" customFormat="1" x14ac:dyDescent="0.2">
      <c r="A269" s="396"/>
      <c r="B269" s="371"/>
      <c r="C269" s="1065" t="s">
        <v>4966</v>
      </c>
      <c r="D269" s="1065"/>
      <c r="E269" s="1065"/>
      <c r="F269" s="1065"/>
      <c r="G269" s="1065"/>
      <c r="H269" s="1065"/>
      <c r="I269" s="1065"/>
      <c r="J269" s="1065"/>
      <c r="K269" s="1065"/>
      <c r="L269" s="397">
        <v>3875.44</v>
      </c>
      <c r="M269" s="407"/>
      <c r="N269" s="399"/>
      <c r="AI269" s="367"/>
      <c r="AJ269" s="335" t="s">
        <v>4966</v>
      </c>
    </row>
    <row r="270" spans="1:36" s="332" customFormat="1" x14ac:dyDescent="0.2">
      <c r="A270" s="396"/>
      <c r="B270" s="371" t="s">
        <v>423</v>
      </c>
      <c r="C270" s="1065" t="s">
        <v>4962</v>
      </c>
      <c r="D270" s="1065"/>
      <c r="E270" s="1065"/>
      <c r="F270" s="1065"/>
      <c r="G270" s="1065"/>
      <c r="H270" s="1065"/>
      <c r="I270" s="1065"/>
      <c r="J270" s="1065"/>
      <c r="K270" s="1065"/>
      <c r="L270" s="397">
        <v>20018.080000000002</v>
      </c>
      <c r="M270" s="407" t="s">
        <v>567</v>
      </c>
      <c r="N270" s="399">
        <v>187770</v>
      </c>
      <c r="AI270" s="367"/>
      <c r="AJ270" s="335" t="s">
        <v>4962</v>
      </c>
    </row>
    <row r="271" spans="1:36" s="332" customFormat="1" x14ac:dyDescent="0.2">
      <c r="A271" s="396"/>
      <c r="B271" s="371"/>
      <c r="C271" s="1065" t="s">
        <v>524</v>
      </c>
      <c r="D271" s="1065"/>
      <c r="E271" s="1065"/>
      <c r="F271" s="1065"/>
      <c r="G271" s="1065"/>
      <c r="H271" s="1065"/>
      <c r="I271" s="1065"/>
      <c r="J271" s="1065"/>
      <c r="K271" s="1065"/>
      <c r="L271" s="397">
        <v>8661.9500000000007</v>
      </c>
      <c r="M271" s="407"/>
      <c r="N271" s="399"/>
      <c r="AI271" s="367"/>
      <c r="AJ271" s="335" t="s">
        <v>524</v>
      </c>
    </row>
    <row r="272" spans="1:36" s="332" customFormat="1" x14ac:dyDescent="0.2">
      <c r="A272" s="396"/>
      <c r="B272" s="371"/>
      <c r="C272" s="1065" t="s">
        <v>525</v>
      </c>
      <c r="D272" s="1065"/>
      <c r="E272" s="1065"/>
      <c r="F272" s="1065"/>
      <c r="G272" s="1065"/>
      <c r="H272" s="1065"/>
      <c r="I272" s="1065"/>
      <c r="J272" s="1065"/>
      <c r="K272" s="1065"/>
      <c r="L272" s="397">
        <v>7903.58</v>
      </c>
      <c r="M272" s="407"/>
      <c r="N272" s="399"/>
      <c r="AI272" s="367"/>
      <c r="AJ272" s="335" t="s">
        <v>525</v>
      </c>
    </row>
    <row r="273" spans="1:37" x14ac:dyDescent="0.2">
      <c r="A273" s="396"/>
      <c r="B273" s="371"/>
      <c r="C273" s="1065" t="s">
        <v>526</v>
      </c>
      <c r="D273" s="1065"/>
      <c r="E273" s="1065"/>
      <c r="F273" s="1065"/>
      <c r="G273" s="1065"/>
      <c r="H273" s="1065"/>
      <c r="I273" s="1065"/>
      <c r="J273" s="1065"/>
      <c r="K273" s="1065"/>
      <c r="L273" s="397">
        <v>3875.44</v>
      </c>
      <c r="M273" s="407"/>
      <c r="N273" s="399"/>
      <c r="O273" s="332"/>
      <c r="P273" s="332"/>
      <c r="Q273" s="332"/>
      <c r="R273" s="332"/>
      <c r="S273" s="332"/>
      <c r="T273" s="332"/>
      <c r="U273" s="332"/>
      <c r="V273" s="332"/>
      <c r="W273" s="332"/>
      <c r="X273" s="332"/>
      <c r="Y273" s="332"/>
      <c r="Z273" s="332"/>
      <c r="AA273" s="332"/>
      <c r="AB273" s="332"/>
      <c r="AC273" s="332"/>
      <c r="AD273" s="332"/>
      <c r="AE273" s="332"/>
      <c r="AF273" s="332"/>
      <c r="AG273" s="332"/>
      <c r="AH273" s="332"/>
      <c r="AI273" s="367"/>
      <c r="AJ273" s="335" t="s">
        <v>526</v>
      </c>
      <c r="AK273" s="332"/>
    </row>
    <row r="274" spans="1:37" x14ac:dyDescent="0.2">
      <c r="A274" s="396"/>
      <c r="B274" s="390"/>
      <c r="C274" s="1067" t="s">
        <v>637</v>
      </c>
      <c r="D274" s="1067"/>
      <c r="E274" s="1067"/>
      <c r="F274" s="1067"/>
      <c r="G274" s="1067"/>
      <c r="H274" s="1067"/>
      <c r="I274" s="1067"/>
      <c r="J274" s="1067"/>
      <c r="K274" s="1067"/>
      <c r="L274" s="400">
        <v>83392.52</v>
      </c>
      <c r="M274" s="408"/>
      <c r="N274" s="409">
        <v>782222</v>
      </c>
      <c r="O274" s="332"/>
      <c r="P274" s="332"/>
      <c r="Q274" s="332"/>
      <c r="R274" s="332"/>
      <c r="S274" s="332"/>
      <c r="T274" s="332"/>
      <c r="U274" s="332"/>
      <c r="V274" s="332"/>
      <c r="W274" s="332"/>
      <c r="X274" s="332"/>
      <c r="Y274" s="332"/>
      <c r="Z274" s="332"/>
      <c r="AA274" s="332"/>
      <c r="AB274" s="332"/>
      <c r="AC274" s="332"/>
      <c r="AD274" s="332"/>
      <c r="AE274" s="332"/>
      <c r="AF274" s="332"/>
      <c r="AG274" s="332"/>
      <c r="AH274" s="332"/>
      <c r="AI274" s="367"/>
      <c r="AJ274" s="332"/>
      <c r="AK274" s="367" t="s">
        <v>637</v>
      </c>
    </row>
    <row r="275" spans="1:37" ht="1.5" customHeight="1" x14ac:dyDescent="0.2">
      <c r="B275" s="390"/>
      <c r="C275" s="380"/>
      <c r="D275" s="380"/>
      <c r="E275" s="380"/>
      <c r="F275" s="380"/>
      <c r="G275" s="380"/>
      <c r="H275" s="380"/>
      <c r="I275" s="380"/>
      <c r="J275" s="380"/>
      <c r="K275" s="380"/>
      <c r="L275" s="400"/>
      <c r="M275" s="401"/>
      <c r="N275" s="410"/>
      <c r="O275" s="332"/>
      <c r="P275" s="332"/>
      <c r="Q275" s="332"/>
      <c r="R275" s="332"/>
      <c r="S275" s="332"/>
      <c r="T275" s="332"/>
      <c r="U275" s="332"/>
      <c r="V275" s="332"/>
      <c r="W275" s="332"/>
      <c r="X275" s="332"/>
      <c r="Y275" s="332"/>
      <c r="Z275" s="332"/>
      <c r="AA275" s="332"/>
      <c r="AB275" s="332"/>
      <c r="AC275" s="332"/>
      <c r="AD275" s="332"/>
      <c r="AE275" s="332"/>
      <c r="AF275" s="332"/>
      <c r="AG275" s="332"/>
      <c r="AH275" s="332"/>
      <c r="AI275" s="332"/>
      <c r="AJ275" s="332"/>
      <c r="AK275" s="332"/>
    </row>
    <row r="276" spans="1:37" ht="53.25" customHeight="1" x14ac:dyDescent="0.2">
      <c r="A276" s="411"/>
      <c r="B276" s="411"/>
      <c r="C276" s="411"/>
      <c r="D276" s="411"/>
      <c r="E276" s="411"/>
      <c r="F276" s="411"/>
      <c r="G276" s="411"/>
      <c r="H276" s="411"/>
      <c r="I276" s="411"/>
      <c r="J276" s="411"/>
      <c r="K276" s="411"/>
      <c r="L276" s="411"/>
      <c r="M276" s="411"/>
      <c r="N276" s="411"/>
      <c r="O276" s="332"/>
      <c r="P276" s="332"/>
      <c r="Q276" s="332"/>
      <c r="R276" s="332"/>
      <c r="S276" s="332"/>
      <c r="T276" s="332"/>
      <c r="U276" s="332"/>
      <c r="V276" s="332"/>
      <c r="W276" s="332"/>
      <c r="X276" s="332"/>
      <c r="Y276" s="332"/>
      <c r="Z276" s="332"/>
      <c r="AA276" s="332"/>
      <c r="AB276" s="332"/>
      <c r="AC276" s="332"/>
      <c r="AD276" s="332"/>
      <c r="AE276" s="332"/>
      <c r="AF276" s="332"/>
      <c r="AG276" s="332"/>
      <c r="AH276" s="332"/>
      <c r="AI276" s="332"/>
      <c r="AJ276" s="332"/>
      <c r="AK276" s="332"/>
    </row>
    <row r="277" spans="1:37" x14ac:dyDescent="0.2">
      <c r="B277" s="412" t="s">
        <v>376</v>
      </c>
      <c r="C277" s="1066" t="s">
        <v>2744</v>
      </c>
      <c r="D277" s="1066"/>
      <c r="E277" s="1066"/>
      <c r="F277" s="1066"/>
      <c r="G277" s="1066"/>
      <c r="H277" s="1066"/>
      <c r="I277" s="1066"/>
      <c r="J277" s="1066"/>
      <c r="K277" s="1066"/>
      <c r="L277" s="1066"/>
      <c r="O277" s="332"/>
      <c r="P277" s="332"/>
      <c r="Q277" s="332"/>
      <c r="R277" s="332"/>
      <c r="S277" s="332"/>
      <c r="T277" s="332"/>
      <c r="U277" s="332"/>
      <c r="V277" s="332"/>
      <c r="W277" s="332"/>
      <c r="X277" s="332"/>
      <c r="Y277" s="332"/>
      <c r="Z277" s="332"/>
      <c r="AA277" s="332"/>
      <c r="AB277" s="332"/>
      <c r="AC277" s="332"/>
      <c r="AD277" s="332"/>
      <c r="AE277" s="332"/>
      <c r="AF277" s="332"/>
      <c r="AG277" s="332"/>
      <c r="AH277" s="332"/>
      <c r="AI277" s="332"/>
      <c r="AJ277" s="332"/>
      <c r="AK277" s="332"/>
    </row>
    <row r="278" spans="1:37" ht="13.5" customHeight="1" x14ac:dyDescent="0.2">
      <c r="B278" s="333"/>
      <c r="C278" s="1064" t="s">
        <v>92</v>
      </c>
      <c r="D278" s="1064"/>
      <c r="E278" s="1064"/>
      <c r="F278" s="1064"/>
      <c r="G278" s="1064"/>
      <c r="H278" s="1064"/>
      <c r="I278" s="1064"/>
      <c r="J278" s="1064"/>
      <c r="K278" s="1064"/>
      <c r="L278" s="1064"/>
      <c r="O278" s="332"/>
      <c r="P278" s="332"/>
      <c r="Q278" s="332"/>
      <c r="R278" s="332"/>
      <c r="S278" s="332"/>
      <c r="T278" s="332"/>
      <c r="U278" s="332"/>
      <c r="V278" s="332"/>
      <c r="W278" s="332"/>
      <c r="X278" s="332"/>
      <c r="Y278" s="332"/>
      <c r="Z278" s="332"/>
      <c r="AA278" s="332"/>
      <c r="AB278" s="332"/>
      <c r="AC278" s="332"/>
      <c r="AD278" s="332"/>
      <c r="AE278" s="332"/>
      <c r="AF278" s="332"/>
      <c r="AG278" s="332"/>
      <c r="AH278" s="332"/>
      <c r="AI278" s="332"/>
      <c r="AJ278" s="332"/>
      <c r="AK278" s="332"/>
    </row>
    <row r="279" spans="1:37" ht="12.75" customHeight="1" x14ac:dyDescent="0.2">
      <c r="B279" s="412" t="s">
        <v>377</v>
      </c>
      <c r="C279" s="1066" t="s">
        <v>2745</v>
      </c>
      <c r="D279" s="1066"/>
      <c r="E279" s="1066"/>
      <c r="F279" s="1066"/>
      <c r="G279" s="1066"/>
      <c r="H279" s="1066"/>
      <c r="I279" s="1066"/>
      <c r="J279" s="1066"/>
      <c r="K279" s="1066"/>
      <c r="L279" s="1066"/>
      <c r="O279" s="332"/>
      <c r="P279" s="332"/>
      <c r="Q279" s="332"/>
      <c r="R279" s="332"/>
      <c r="S279" s="332"/>
      <c r="T279" s="332"/>
      <c r="U279" s="332"/>
      <c r="V279" s="332"/>
      <c r="W279" s="332"/>
      <c r="X279" s="332"/>
      <c r="Y279" s="332"/>
      <c r="Z279" s="332"/>
      <c r="AA279" s="332"/>
      <c r="AB279" s="332"/>
      <c r="AC279" s="332"/>
      <c r="AD279" s="332"/>
      <c r="AE279" s="332"/>
      <c r="AF279" s="332"/>
      <c r="AG279" s="332"/>
      <c r="AH279" s="332"/>
      <c r="AI279" s="332"/>
      <c r="AJ279" s="332"/>
      <c r="AK279" s="332"/>
    </row>
    <row r="280" spans="1:37" ht="13.5" customHeight="1" x14ac:dyDescent="0.2">
      <c r="C280" s="1064" t="s">
        <v>92</v>
      </c>
      <c r="D280" s="1064"/>
      <c r="E280" s="1064"/>
      <c r="F280" s="1064"/>
      <c r="G280" s="1064"/>
      <c r="H280" s="1064"/>
      <c r="I280" s="1064"/>
      <c r="J280" s="1064"/>
      <c r="K280" s="1064"/>
      <c r="L280" s="1064"/>
      <c r="O280" s="332"/>
      <c r="P280" s="332"/>
      <c r="Q280" s="332"/>
      <c r="R280" s="332"/>
      <c r="S280" s="332"/>
      <c r="T280" s="332"/>
      <c r="U280" s="332"/>
      <c r="V280" s="332"/>
      <c r="W280" s="332"/>
      <c r="X280" s="332"/>
      <c r="Y280" s="332"/>
      <c r="Z280" s="332"/>
      <c r="AA280" s="332"/>
      <c r="AB280" s="332"/>
      <c r="AC280" s="332"/>
      <c r="AD280" s="332"/>
      <c r="AE280" s="332"/>
      <c r="AF280" s="332"/>
      <c r="AG280" s="332"/>
      <c r="AH280" s="332"/>
      <c r="AI280" s="332"/>
      <c r="AJ280" s="332"/>
      <c r="AK280" s="332"/>
    </row>
    <row r="282" spans="1:37" x14ac:dyDescent="0.2">
      <c r="B282" s="413"/>
      <c r="D282" s="413"/>
      <c r="F282" s="413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2"/>
      <c r="AH282" s="332"/>
      <c r="AI282" s="332"/>
      <c r="AJ282" s="332"/>
      <c r="AK282" s="332"/>
    </row>
    <row r="299" spans="15:37" x14ac:dyDescent="0.2">
      <c r="O299" s="332"/>
      <c r="P299" s="332"/>
      <c r="Q299" s="332"/>
      <c r="R299" s="332"/>
      <c r="S299" s="332"/>
      <c r="T299" s="332"/>
      <c r="U299" s="332"/>
      <c r="V299" s="332"/>
      <c r="W299" s="332"/>
      <c r="X299" s="332"/>
      <c r="Y299" s="332"/>
      <c r="Z299" s="332"/>
      <c r="AA299" s="332"/>
      <c r="AB299" s="332"/>
      <c r="AC299" s="332"/>
      <c r="AD299" s="332"/>
      <c r="AE299" s="332"/>
      <c r="AF299" s="332"/>
      <c r="AG299" s="332"/>
      <c r="AH299" s="332"/>
      <c r="AI299" s="332"/>
      <c r="AJ299" s="332"/>
      <c r="AK299" s="332"/>
    </row>
    <row r="300" spans="15:37" x14ac:dyDescent="0.2">
      <c r="O300" s="332"/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Z300" s="332"/>
      <c r="AA300" s="332"/>
      <c r="AB300" s="332"/>
      <c r="AC300" s="332"/>
      <c r="AD300" s="332"/>
      <c r="AE300" s="332"/>
      <c r="AF300" s="332"/>
      <c r="AG300" s="332"/>
      <c r="AH300" s="332"/>
      <c r="AI300" s="332"/>
      <c r="AJ300" s="332"/>
      <c r="AK300" s="332"/>
    </row>
    <row r="303" spans="15:37" x14ac:dyDescent="0.2">
      <c r="O303" s="332"/>
      <c r="P303" s="332"/>
      <c r="Q303" s="332"/>
      <c r="R303" s="332"/>
      <c r="S303" s="332"/>
      <c r="T303" s="332"/>
      <c r="U303" s="332"/>
      <c r="V303" s="332"/>
      <c r="W303" s="332"/>
      <c r="X303" s="332"/>
      <c r="Y303" s="332"/>
      <c r="Z303" s="332"/>
      <c r="AA303" s="332"/>
      <c r="AB303" s="332"/>
      <c r="AC303" s="332"/>
      <c r="AD303" s="332"/>
      <c r="AE303" s="332"/>
      <c r="AF303" s="332"/>
      <c r="AG303" s="332"/>
      <c r="AH303" s="332"/>
      <c r="AI303" s="332"/>
      <c r="AJ303" s="332"/>
      <c r="AK303" s="332"/>
    </row>
  </sheetData>
  <mergeCells count="257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N52"/>
    <mergeCell ref="C41:N41"/>
    <mergeCell ref="C42:N42"/>
    <mergeCell ref="C43:E43"/>
    <mergeCell ref="C44:E44"/>
    <mergeCell ref="C45:E45"/>
    <mergeCell ref="C46:E46"/>
    <mergeCell ref="C59:E59"/>
    <mergeCell ref="C60:E60"/>
    <mergeCell ref="C61:E61"/>
    <mergeCell ref="C62:E62"/>
    <mergeCell ref="C63:N63"/>
    <mergeCell ref="C64:N64"/>
    <mergeCell ref="C53:N53"/>
    <mergeCell ref="C54:E54"/>
    <mergeCell ref="C55:E55"/>
    <mergeCell ref="C56:E56"/>
    <mergeCell ref="C57:E57"/>
    <mergeCell ref="C58:E58"/>
    <mergeCell ref="C72:K72"/>
    <mergeCell ref="C73:K73"/>
    <mergeCell ref="C74:K74"/>
    <mergeCell ref="C75:K75"/>
    <mergeCell ref="C76:K76"/>
    <mergeCell ref="C77:K77"/>
    <mergeCell ref="C66:K66"/>
    <mergeCell ref="C67:K67"/>
    <mergeCell ref="C68:K68"/>
    <mergeCell ref="C69:K69"/>
    <mergeCell ref="C70:K70"/>
    <mergeCell ref="C71:K71"/>
    <mergeCell ref="C84:N84"/>
    <mergeCell ref="C85:N85"/>
    <mergeCell ref="C86:E86"/>
    <mergeCell ref="C87:E87"/>
    <mergeCell ref="C88:E88"/>
    <mergeCell ref="C89:E89"/>
    <mergeCell ref="C78:K78"/>
    <mergeCell ref="C79:K79"/>
    <mergeCell ref="C80:K80"/>
    <mergeCell ref="C81:K81"/>
    <mergeCell ref="A82:N82"/>
    <mergeCell ref="C83:E83"/>
    <mergeCell ref="C96:N96"/>
    <mergeCell ref="C97:N97"/>
    <mergeCell ref="C98:E98"/>
    <mergeCell ref="C99:E99"/>
    <mergeCell ref="C100:E100"/>
    <mergeCell ref="C101:E101"/>
    <mergeCell ref="C90:E90"/>
    <mergeCell ref="C91:E91"/>
    <mergeCell ref="C92:E92"/>
    <mergeCell ref="C93:E93"/>
    <mergeCell ref="C94:E94"/>
    <mergeCell ref="C95:N95"/>
    <mergeCell ref="C108:N108"/>
    <mergeCell ref="C109:E109"/>
    <mergeCell ref="C110:E110"/>
    <mergeCell ref="C111:E111"/>
    <mergeCell ref="C112:E112"/>
    <mergeCell ref="C113:E113"/>
    <mergeCell ref="C102:E102"/>
    <mergeCell ref="C103:E103"/>
    <mergeCell ref="C104:E104"/>
    <mergeCell ref="C105:E105"/>
    <mergeCell ref="C106:E106"/>
    <mergeCell ref="C107:N107"/>
    <mergeCell ref="C120:E120"/>
    <mergeCell ref="C121:N121"/>
    <mergeCell ref="C122:N122"/>
    <mergeCell ref="C123:E123"/>
    <mergeCell ref="C124:E124"/>
    <mergeCell ref="C125:E125"/>
    <mergeCell ref="C114:E114"/>
    <mergeCell ref="C115:E115"/>
    <mergeCell ref="C116:E116"/>
    <mergeCell ref="C117:E117"/>
    <mergeCell ref="C118:N118"/>
    <mergeCell ref="C119:N119"/>
    <mergeCell ref="C132:N132"/>
    <mergeCell ref="C133:N133"/>
    <mergeCell ref="C134:E134"/>
    <mergeCell ref="C135:E135"/>
    <mergeCell ref="C136:E136"/>
    <mergeCell ref="C137:E137"/>
    <mergeCell ref="C126:E126"/>
    <mergeCell ref="C127:E127"/>
    <mergeCell ref="C128:E128"/>
    <mergeCell ref="C129:E129"/>
    <mergeCell ref="C130:E130"/>
    <mergeCell ref="C131:E131"/>
    <mergeCell ref="C144:N144"/>
    <mergeCell ref="C145:N145"/>
    <mergeCell ref="C146:E146"/>
    <mergeCell ref="C147:E147"/>
    <mergeCell ref="C148:E148"/>
    <mergeCell ref="C149:E149"/>
    <mergeCell ref="C138:E138"/>
    <mergeCell ref="C139:E139"/>
    <mergeCell ref="C140:E140"/>
    <mergeCell ref="C141:E141"/>
    <mergeCell ref="C142:E142"/>
    <mergeCell ref="C143:N143"/>
    <mergeCell ref="C156:N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C153:E153"/>
    <mergeCell ref="C154:E154"/>
    <mergeCell ref="C155:N155"/>
    <mergeCell ref="C168:E168"/>
    <mergeCell ref="C169:N169"/>
    <mergeCell ref="C170:N170"/>
    <mergeCell ref="C171:E171"/>
    <mergeCell ref="C172:E172"/>
    <mergeCell ref="C173:E173"/>
    <mergeCell ref="C162:E162"/>
    <mergeCell ref="C163:E163"/>
    <mergeCell ref="C164:E164"/>
    <mergeCell ref="C165:E165"/>
    <mergeCell ref="C166:E166"/>
    <mergeCell ref="C167:E167"/>
    <mergeCell ref="C180:E180"/>
    <mergeCell ref="C181:E181"/>
    <mergeCell ref="C182:N182"/>
    <mergeCell ref="C183:N183"/>
    <mergeCell ref="C184:E184"/>
    <mergeCell ref="C185:E185"/>
    <mergeCell ref="C174:E174"/>
    <mergeCell ref="C175:E175"/>
    <mergeCell ref="C176:E176"/>
    <mergeCell ref="C177:E177"/>
    <mergeCell ref="C178:E178"/>
    <mergeCell ref="C179:E179"/>
    <mergeCell ref="C192:E192"/>
    <mergeCell ref="C193:E193"/>
    <mergeCell ref="C194:E194"/>
    <mergeCell ref="C195:N195"/>
    <mergeCell ref="C196:N196"/>
    <mergeCell ref="C197:E197"/>
    <mergeCell ref="C186:E186"/>
    <mergeCell ref="C187:E187"/>
    <mergeCell ref="C188:E188"/>
    <mergeCell ref="C189:E189"/>
    <mergeCell ref="C190:E190"/>
    <mergeCell ref="C191:E191"/>
    <mergeCell ref="C204:E204"/>
    <mergeCell ref="C205:E205"/>
    <mergeCell ref="C206:E206"/>
    <mergeCell ref="C207:E207"/>
    <mergeCell ref="C208:E208"/>
    <mergeCell ref="C210:N210"/>
    <mergeCell ref="C198:E198"/>
    <mergeCell ref="C199:E199"/>
    <mergeCell ref="C200:E200"/>
    <mergeCell ref="C201:E201"/>
    <mergeCell ref="C202:E202"/>
    <mergeCell ref="C203:E203"/>
    <mergeCell ref="C220:K220"/>
    <mergeCell ref="C221:K221"/>
    <mergeCell ref="C222:K222"/>
    <mergeCell ref="C223:K223"/>
    <mergeCell ref="C224:K224"/>
    <mergeCell ref="C225:K225"/>
    <mergeCell ref="C211:E211"/>
    <mergeCell ref="C213:N213"/>
    <mergeCell ref="C214:E214"/>
    <mergeCell ref="C216:N216"/>
    <mergeCell ref="C218:K218"/>
    <mergeCell ref="C219:K219"/>
    <mergeCell ref="C232:K232"/>
    <mergeCell ref="C233:K233"/>
    <mergeCell ref="C234:K234"/>
    <mergeCell ref="C235:K235"/>
    <mergeCell ref="C236:K236"/>
    <mergeCell ref="C237:K237"/>
    <mergeCell ref="C226:K226"/>
    <mergeCell ref="C227:K227"/>
    <mergeCell ref="C228:K228"/>
    <mergeCell ref="C229:K229"/>
    <mergeCell ref="C230:K230"/>
    <mergeCell ref="C231:K231"/>
    <mergeCell ref="C247:K247"/>
    <mergeCell ref="C248:K248"/>
    <mergeCell ref="C249:K249"/>
    <mergeCell ref="C250:K250"/>
    <mergeCell ref="C251:K251"/>
    <mergeCell ref="C252:K252"/>
    <mergeCell ref="A238:N238"/>
    <mergeCell ref="A239:N239"/>
    <mergeCell ref="C240:E240"/>
    <mergeCell ref="A242:N242"/>
    <mergeCell ref="C243:E243"/>
    <mergeCell ref="C246:K246"/>
    <mergeCell ref="C260:K260"/>
    <mergeCell ref="C261:K261"/>
    <mergeCell ref="C262:K262"/>
    <mergeCell ref="C263:K263"/>
    <mergeCell ref="C264:K264"/>
    <mergeCell ref="C265:K265"/>
    <mergeCell ref="C253:K253"/>
    <mergeCell ref="C255:K255"/>
    <mergeCell ref="C256:K256"/>
    <mergeCell ref="C257:K257"/>
    <mergeCell ref="C258:K258"/>
    <mergeCell ref="C259:K259"/>
    <mergeCell ref="C280:L280"/>
    <mergeCell ref="C272:K272"/>
    <mergeCell ref="C273:K273"/>
    <mergeCell ref="C274:K274"/>
    <mergeCell ref="C277:L277"/>
    <mergeCell ref="C278:L278"/>
    <mergeCell ref="C279:L279"/>
    <mergeCell ref="C266:K266"/>
    <mergeCell ref="C267:K267"/>
    <mergeCell ref="C268:K268"/>
    <mergeCell ref="C269:K269"/>
    <mergeCell ref="C270:K270"/>
    <mergeCell ref="C271:K271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196" orientation="landscape" useFirstPageNumber="1" r:id="rId1"/>
  <headerFooter>
    <oddFooter>&amp;R&amp;8&amp;P</oddFooter>
  </headerFooter>
  <rowBreaks count="1" manualBreakCount="1">
    <brk id="34" max="30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4"/>
  <sheetViews>
    <sheetView topLeftCell="A242" zoomScale="115" zoomScaleNormal="115" workbookViewId="0"/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4" width="110.140625" style="335" hidden="1" customWidth="1"/>
    <col min="25" max="28" width="34.140625" style="335" hidden="1" customWidth="1"/>
    <col min="29" max="31" width="84.42578125" style="335" hidden="1" customWidth="1"/>
    <col min="32" max="32" width="34.140625" style="335" hidden="1" customWidth="1"/>
    <col min="33" max="33" width="110.140625" style="335" hidden="1" customWidth="1"/>
    <col min="34" max="34" width="138.42578125" style="335" hidden="1" customWidth="1"/>
    <col min="35" max="37" width="84.42578125" style="335" hidden="1" customWidth="1"/>
    <col min="38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4852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4852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6212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6213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6213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4661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533.14</v>
      </c>
      <c r="D28" s="352" t="s">
        <v>6214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210.89</v>
      </c>
      <c r="D30" s="352" t="s">
        <v>6215</v>
      </c>
      <c r="E30" s="340" t="s">
        <v>401</v>
      </c>
      <c r="G30" s="332" t="s">
        <v>404</v>
      </c>
      <c r="L30" s="351">
        <v>0</v>
      </c>
      <c r="M30" s="352" t="s">
        <v>6216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298.08999999999997</v>
      </c>
      <c r="D31" s="356" t="s">
        <v>6217</v>
      </c>
      <c r="E31" s="340" t="s">
        <v>401</v>
      </c>
      <c r="G31" s="332" t="s">
        <v>407</v>
      </c>
      <c r="L31" s="357"/>
      <c r="M31" s="357">
        <v>109.61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24.17</v>
      </c>
      <c r="D32" s="356" t="s">
        <v>6218</v>
      </c>
      <c r="E32" s="340" t="s">
        <v>401</v>
      </c>
      <c r="G32" s="332" t="s">
        <v>409</v>
      </c>
      <c r="L32" s="357"/>
      <c r="M32" s="357">
        <v>41.57</v>
      </c>
      <c r="N32" s="341" t="s">
        <v>408</v>
      </c>
    </row>
    <row r="33" spans="1:27" s="332" customFormat="1" ht="12.75" customHeight="1" x14ac:dyDescent="0.2">
      <c r="B33" s="332" t="s">
        <v>12</v>
      </c>
      <c r="C33" s="351">
        <v>0</v>
      </c>
      <c r="D33" s="352" t="s">
        <v>406</v>
      </c>
      <c r="E33" s="340" t="s">
        <v>401</v>
      </c>
      <c r="G33" s="332" t="s">
        <v>410</v>
      </c>
      <c r="L33" s="1200" t="s">
        <v>1003</v>
      </c>
      <c r="M33" s="1200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7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7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7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7" s="332" customFormat="1" ht="12" x14ac:dyDescent="0.2">
      <c r="A39" s="1195" t="s">
        <v>4630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4630</v>
      </c>
    </row>
    <row r="40" spans="1:27" s="332" customFormat="1" ht="45" x14ac:dyDescent="0.2">
      <c r="A40" s="362" t="s">
        <v>423</v>
      </c>
      <c r="B40" s="363" t="s">
        <v>6219</v>
      </c>
      <c r="C40" s="1068" t="s">
        <v>6220</v>
      </c>
      <c r="D40" s="1068"/>
      <c r="E40" s="1068"/>
      <c r="F40" s="364" t="s">
        <v>1017</v>
      </c>
      <c r="G40" s="364"/>
      <c r="H40" s="364"/>
      <c r="I40" s="364" t="s">
        <v>423</v>
      </c>
      <c r="J40" s="365"/>
      <c r="K40" s="364"/>
      <c r="L40" s="365"/>
      <c r="M40" s="364"/>
      <c r="N40" s="366"/>
      <c r="V40" s="361"/>
      <c r="W40" s="367" t="s">
        <v>6220</v>
      </c>
    </row>
    <row r="41" spans="1:27" s="332" customFormat="1" ht="33.75" x14ac:dyDescent="0.2">
      <c r="A41" s="370"/>
      <c r="B41" s="371" t="s">
        <v>430</v>
      </c>
      <c r="C41" s="1065" t="s">
        <v>431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431</v>
      </c>
    </row>
    <row r="42" spans="1:27" s="332" customFormat="1" ht="12" x14ac:dyDescent="0.2">
      <c r="A42" s="372"/>
      <c r="B42" s="371" t="s">
        <v>423</v>
      </c>
      <c r="C42" s="1065" t="s">
        <v>432</v>
      </c>
      <c r="D42" s="1065"/>
      <c r="E42" s="1065"/>
      <c r="F42" s="373"/>
      <c r="G42" s="373"/>
      <c r="H42" s="373"/>
      <c r="I42" s="373"/>
      <c r="J42" s="374">
        <v>25.4</v>
      </c>
      <c r="K42" s="373" t="s">
        <v>436</v>
      </c>
      <c r="L42" s="374">
        <v>31.75</v>
      </c>
      <c r="M42" s="373"/>
      <c r="N42" s="375"/>
      <c r="V42" s="361"/>
      <c r="W42" s="367"/>
      <c r="Y42" s="335" t="s">
        <v>432</v>
      </c>
    </row>
    <row r="43" spans="1:27" s="332" customFormat="1" ht="12" x14ac:dyDescent="0.2">
      <c r="A43" s="372"/>
      <c r="B43" s="371" t="s">
        <v>434</v>
      </c>
      <c r="C43" s="1065" t="s">
        <v>435</v>
      </c>
      <c r="D43" s="1065"/>
      <c r="E43" s="1065"/>
      <c r="F43" s="373"/>
      <c r="G43" s="373"/>
      <c r="H43" s="373"/>
      <c r="I43" s="373"/>
      <c r="J43" s="374">
        <v>1.63</v>
      </c>
      <c r="K43" s="373" t="s">
        <v>436</v>
      </c>
      <c r="L43" s="374">
        <v>2.04</v>
      </c>
      <c r="M43" s="373"/>
      <c r="N43" s="375"/>
      <c r="V43" s="361"/>
      <c r="W43" s="367"/>
      <c r="Y43" s="335" t="s">
        <v>435</v>
      </c>
    </row>
    <row r="44" spans="1:27" s="332" customFormat="1" ht="12" x14ac:dyDescent="0.2">
      <c r="A44" s="372"/>
      <c r="B44" s="371" t="s">
        <v>437</v>
      </c>
      <c r="C44" s="1065" t="s">
        <v>438</v>
      </c>
      <c r="D44" s="1065"/>
      <c r="E44" s="1065"/>
      <c r="F44" s="373"/>
      <c r="G44" s="373"/>
      <c r="H44" s="373"/>
      <c r="I44" s="373"/>
      <c r="J44" s="374">
        <v>0.22</v>
      </c>
      <c r="K44" s="373" t="s">
        <v>436</v>
      </c>
      <c r="L44" s="374">
        <v>0.28000000000000003</v>
      </c>
      <c r="M44" s="373"/>
      <c r="N44" s="375"/>
      <c r="V44" s="361"/>
      <c r="W44" s="367"/>
      <c r="Y44" s="335" t="s">
        <v>438</v>
      </c>
    </row>
    <row r="45" spans="1:27" s="332" customFormat="1" ht="12" x14ac:dyDescent="0.2">
      <c r="A45" s="372"/>
      <c r="B45" s="371" t="s">
        <v>439</v>
      </c>
      <c r="C45" s="1065" t="s">
        <v>440</v>
      </c>
      <c r="D45" s="1065"/>
      <c r="E45" s="1065"/>
      <c r="F45" s="373"/>
      <c r="G45" s="373"/>
      <c r="H45" s="373"/>
      <c r="I45" s="373"/>
      <c r="J45" s="374">
        <v>43.04</v>
      </c>
      <c r="K45" s="373"/>
      <c r="L45" s="374">
        <v>43.04</v>
      </c>
      <c r="M45" s="373"/>
      <c r="N45" s="375"/>
      <c r="V45" s="361"/>
      <c r="W45" s="367"/>
      <c r="Y45" s="335" t="s">
        <v>440</v>
      </c>
    </row>
    <row r="46" spans="1:27" s="332" customFormat="1" ht="12" x14ac:dyDescent="0.2">
      <c r="A46" s="372"/>
      <c r="B46" s="371"/>
      <c r="C46" s="1065" t="s">
        <v>443</v>
      </c>
      <c r="D46" s="1065"/>
      <c r="E46" s="1065"/>
      <c r="F46" s="373" t="s">
        <v>444</v>
      </c>
      <c r="G46" s="373" t="s">
        <v>6221</v>
      </c>
      <c r="H46" s="373" t="s">
        <v>436</v>
      </c>
      <c r="I46" s="373" t="s">
        <v>6222</v>
      </c>
      <c r="J46" s="374"/>
      <c r="K46" s="373"/>
      <c r="L46" s="374"/>
      <c r="M46" s="373"/>
      <c r="N46" s="375"/>
      <c r="V46" s="361"/>
      <c r="W46" s="367"/>
      <c r="Z46" s="335" t="s">
        <v>443</v>
      </c>
    </row>
    <row r="47" spans="1:27" s="332" customFormat="1" ht="12" x14ac:dyDescent="0.2">
      <c r="A47" s="372"/>
      <c r="B47" s="371"/>
      <c r="C47" s="1065" t="s">
        <v>447</v>
      </c>
      <c r="D47" s="1065"/>
      <c r="E47" s="1065"/>
      <c r="F47" s="373" t="s">
        <v>444</v>
      </c>
      <c r="G47" s="373" t="s">
        <v>537</v>
      </c>
      <c r="H47" s="373" t="s">
        <v>436</v>
      </c>
      <c r="I47" s="373" t="s">
        <v>2650</v>
      </c>
      <c r="J47" s="374"/>
      <c r="K47" s="373"/>
      <c r="L47" s="374"/>
      <c r="M47" s="373"/>
      <c r="N47" s="375"/>
      <c r="V47" s="361"/>
      <c r="W47" s="367"/>
      <c r="Z47" s="335" t="s">
        <v>447</v>
      </c>
    </row>
    <row r="48" spans="1:27" s="332" customFormat="1" ht="12" x14ac:dyDescent="0.2">
      <c r="A48" s="372"/>
      <c r="B48" s="371"/>
      <c r="C48" s="1077" t="s">
        <v>450</v>
      </c>
      <c r="D48" s="1077"/>
      <c r="E48" s="1077"/>
      <c r="F48" s="376"/>
      <c r="G48" s="376"/>
      <c r="H48" s="376"/>
      <c r="I48" s="376"/>
      <c r="J48" s="377">
        <v>70.069999999999993</v>
      </c>
      <c r="K48" s="376"/>
      <c r="L48" s="377">
        <v>76.83</v>
      </c>
      <c r="M48" s="376"/>
      <c r="N48" s="378"/>
      <c r="V48" s="361"/>
      <c r="W48" s="367"/>
      <c r="AA48" s="335" t="s">
        <v>450</v>
      </c>
    </row>
    <row r="49" spans="1:30" s="332" customFormat="1" ht="12" x14ac:dyDescent="0.2">
      <c r="A49" s="372"/>
      <c r="B49" s="371"/>
      <c r="C49" s="1065" t="s">
        <v>451</v>
      </c>
      <c r="D49" s="1065"/>
      <c r="E49" s="1065"/>
      <c r="F49" s="373"/>
      <c r="G49" s="373"/>
      <c r="H49" s="373"/>
      <c r="I49" s="373"/>
      <c r="J49" s="374"/>
      <c r="K49" s="373"/>
      <c r="L49" s="374">
        <v>32.03</v>
      </c>
      <c r="M49" s="373"/>
      <c r="N49" s="375"/>
      <c r="V49" s="361"/>
      <c r="W49" s="367"/>
      <c r="Z49" s="335" t="s">
        <v>451</v>
      </c>
    </row>
    <row r="50" spans="1:30" s="332" customFormat="1" ht="33.75" x14ac:dyDescent="0.2">
      <c r="A50" s="372"/>
      <c r="B50" s="371" t="s">
        <v>4696</v>
      </c>
      <c r="C50" s="1065" t="s">
        <v>3148</v>
      </c>
      <c r="D50" s="1065"/>
      <c r="E50" s="1065"/>
      <c r="F50" s="373" t="s">
        <v>454</v>
      </c>
      <c r="G50" s="373" t="s">
        <v>558</v>
      </c>
      <c r="H50" s="373"/>
      <c r="I50" s="373" t="s">
        <v>558</v>
      </c>
      <c r="J50" s="374"/>
      <c r="K50" s="373"/>
      <c r="L50" s="374">
        <v>31.07</v>
      </c>
      <c r="M50" s="373"/>
      <c r="N50" s="375"/>
      <c r="V50" s="361"/>
      <c r="W50" s="367"/>
      <c r="Z50" s="335" t="s">
        <v>3148</v>
      </c>
    </row>
    <row r="51" spans="1:30" s="332" customFormat="1" ht="33.75" x14ac:dyDescent="0.2">
      <c r="A51" s="372"/>
      <c r="B51" s="371" t="s">
        <v>4697</v>
      </c>
      <c r="C51" s="1065" t="s">
        <v>3150</v>
      </c>
      <c r="D51" s="1065"/>
      <c r="E51" s="1065"/>
      <c r="F51" s="373" t="s">
        <v>454</v>
      </c>
      <c r="G51" s="373" t="s">
        <v>544</v>
      </c>
      <c r="H51" s="373"/>
      <c r="I51" s="373" t="s">
        <v>544</v>
      </c>
      <c r="J51" s="374"/>
      <c r="K51" s="373"/>
      <c r="L51" s="374">
        <v>16.34</v>
      </c>
      <c r="M51" s="373"/>
      <c r="N51" s="375"/>
      <c r="V51" s="361"/>
      <c r="W51" s="367"/>
      <c r="Z51" s="335" t="s">
        <v>3150</v>
      </c>
    </row>
    <row r="52" spans="1:30" s="332" customFormat="1" ht="12" x14ac:dyDescent="0.2">
      <c r="A52" s="379"/>
      <c r="B52" s="380"/>
      <c r="C52" s="1068" t="s">
        <v>459</v>
      </c>
      <c r="D52" s="1068"/>
      <c r="E52" s="1068"/>
      <c r="F52" s="364"/>
      <c r="G52" s="364"/>
      <c r="H52" s="364"/>
      <c r="I52" s="364"/>
      <c r="J52" s="365"/>
      <c r="K52" s="364"/>
      <c r="L52" s="365">
        <v>124.24</v>
      </c>
      <c r="M52" s="376"/>
      <c r="N52" s="366"/>
      <c r="V52" s="361"/>
      <c r="W52" s="367"/>
      <c r="AB52" s="367" t="s">
        <v>459</v>
      </c>
    </row>
    <row r="53" spans="1:30" s="332" customFormat="1" ht="33.75" x14ac:dyDescent="0.2">
      <c r="A53" s="362" t="s">
        <v>2768</v>
      </c>
      <c r="B53" s="363" t="s">
        <v>6223</v>
      </c>
      <c r="C53" s="1068" t="s">
        <v>6224</v>
      </c>
      <c r="D53" s="1068"/>
      <c r="E53" s="1068"/>
      <c r="F53" s="364" t="s">
        <v>1017</v>
      </c>
      <c r="G53" s="364"/>
      <c r="H53" s="364"/>
      <c r="I53" s="364" t="s">
        <v>423</v>
      </c>
      <c r="J53" s="365">
        <v>23880</v>
      </c>
      <c r="K53" s="364" t="s">
        <v>1361</v>
      </c>
      <c r="L53" s="365">
        <v>24167</v>
      </c>
      <c r="M53" s="364"/>
      <c r="N53" s="366">
        <v>24167</v>
      </c>
      <c r="V53" s="361"/>
      <c r="W53" s="367" t="s">
        <v>6224</v>
      </c>
      <c r="AB53" s="367"/>
    </row>
    <row r="54" spans="1:30" s="332" customFormat="1" ht="12" x14ac:dyDescent="0.2">
      <c r="A54" s="379"/>
      <c r="B54" s="380"/>
      <c r="C54" s="340" t="s">
        <v>3039</v>
      </c>
      <c r="D54" s="385"/>
      <c r="E54" s="385"/>
      <c r="F54" s="386"/>
      <c r="G54" s="386"/>
      <c r="H54" s="386"/>
      <c r="I54" s="386"/>
      <c r="J54" s="387"/>
      <c r="K54" s="386"/>
      <c r="L54" s="387"/>
      <c r="M54" s="388"/>
      <c r="N54" s="389"/>
      <c r="V54" s="361"/>
      <c r="W54" s="367"/>
      <c r="AB54" s="367"/>
    </row>
    <row r="55" spans="1:30" s="332" customFormat="1" ht="22.5" x14ac:dyDescent="0.2">
      <c r="A55" s="370"/>
      <c r="B55" s="371" t="s">
        <v>1365</v>
      </c>
      <c r="C55" s="1065" t="s">
        <v>1366</v>
      </c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72"/>
      <c r="V55" s="361"/>
      <c r="W55" s="367"/>
      <c r="X55" s="335" t="s">
        <v>1366</v>
      </c>
      <c r="AB55" s="367"/>
    </row>
    <row r="56" spans="1:30" s="332" customFormat="1" ht="1.5" customHeight="1" x14ac:dyDescent="0.2">
      <c r="A56" s="386"/>
      <c r="B56" s="380"/>
      <c r="C56" s="380"/>
      <c r="D56" s="380"/>
      <c r="E56" s="380"/>
      <c r="F56" s="386"/>
      <c r="G56" s="386"/>
      <c r="H56" s="386"/>
      <c r="I56" s="386"/>
      <c r="J56" s="390"/>
      <c r="K56" s="386"/>
      <c r="L56" s="390"/>
      <c r="M56" s="373"/>
      <c r="N56" s="390"/>
      <c r="V56" s="361"/>
      <c r="W56" s="367"/>
      <c r="AB56" s="367"/>
    </row>
    <row r="57" spans="1:30" s="332" customFormat="1" ht="12" x14ac:dyDescent="0.2">
      <c r="A57" s="391"/>
      <c r="B57" s="392"/>
      <c r="C57" s="1068" t="s">
        <v>4647</v>
      </c>
      <c r="D57" s="1068"/>
      <c r="E57" s="1068"/>
      <c r="F57" s="1068"/>
      <c r="G57" s="1068"/>
      <c r="H57" s="1068"/>
      <c r="I57" s="1068"/>
      <c r="J57" s="1068"/>
      <c r="K57" s="1068"/>
      <c r="L57" s="393"/>
      <c r="M57" s="394"/>
      <c r="N57" s="395"/>
      <c r="V57" s="361"/>
      <c r="W57" s="367"/>
      <c r="AB57" s="367"/>
      <c r="AC57" s="367" t="s">
        <v>4647</v>
      </c>
    </row>
    <row r="58" spans="1:30" s="332" customFormat="1" ht="12" x14ac:dyDescent="0.2">
      <c r="A58" s="396"/>
      <c r="B58" s="371"/>
      <c r="C58" s="1065" t="s">
        <v>512</v>
      </c>
      <c r="D58" s="1065"/>
      <c r="E58" s="1065"/>
      <c r="F58" s="1065"/>
      <c r="G58" s="1065"/>
      <c r="H58" s="1065"/>
      <c r="I58" s="1065"/>
      <c r="J58" s="1065"/>
      <c r="K58" s="1065"/>
      <c r="L58" s="397">
        <v>76.83</v>
      </c>
      <c r="M58" s="398"/>
      <c r="N58" s="399"/>
      <c r="V58" s="361"/>
      <c r="W58" s="367"/>
      <c r="AB58" s="367"/>
      <c r="AC58" s="367"/>
      <c r="AD58" s="335" t="s">
        <v>512</v>
      </c>
    </row>
    <row r="59" spans="1:30" s="332" customFormat="1" ht="12" x14ac:dyDescent="0.2">
      <c r="A59" s="396"/>
      <c r="B59" s="371"/>
      <c r="C59" s="1065" t="s">
        <v>513</v>
      </c>
      <c r="D59" s="1065"/>
      <c r="E59" s="1065"/>
      <c r="F59" s="1065"/>
      <c r="G59" s="1065"/>
      <c r="H59" s="1065"/>
      <c r="I59" s="1065"/>
      <c r="J59" s="1065"/>
      <c r="K59" s="1065"/>
      <c r="L59" s="397"/>
      <c r="M59" s="398"/>
      <c r="N59" s="399"/>
      <c r="V59" s="361"/>
      <c r="W59" s="367"/>
      <c r="AB59" s="367"/>
      <c r="AC59" s="367"/>
      <c r="AD59" s="335" t="s">
        <v>513</v>
      </c>
    </row>
    <row r="60" spans="1:30" s="332" customFormat="1" ht="12" x14ac:dyDescent="0.2">
      <c r="A60" s="396"/>
      <c r="B60" s="371"/>
      <c r="C60" s="1065" t="s">
        <v>514</v>
      </c>
      <c r="D60" s="1065"/>
      <c r="E60" s="1065"/>
      <c r="F60" s="1065"/>
      <c r="G60" s="1065"/>
      <c r="H60" s="1065"/>
      <c r="I60" s="1065"/>
      <c r="J60" s="1065"/>
      <c r="K60" s="1065"/>
      <c r="L60" s="397">
        <v>31.75</v>
      </c>
      <c r="M60" s="398"/>
      <c r="N60" s="399"/>
      <c r="V60" s="361"/>
      <c r="W60" s="367"/>
      <c r="AB60" s="367"/>
      <c r="AC60" s="367"/>
      <c r="AD60" s="335" t="s">
        <v>514</v>
      </c>
    </row>
    <row r="61" spans="1:30" s="332" customFormat="1" ht="12" x14ac:dyDescent="0.2">
      <c r="A61" s="396"/>
      <c r="B61" s="371"/>
      <c r="C61" s="1065" t="s">
        <v>515</v>
      </c>
      <c r="D61" s="1065"/>
      <c r="E61" s="1065"/>
      <c r="F61" s="1065"/>
      <c r="G61" s="1065"/>
      <c r="H61" s="1065"/>
      <c r="I61" s="1065"/>
      <c r="J61" s="1065"/>
      <c r="K61" s="1065"/>
      <c r="L61" s="397">
        <v>2.04</v>
      </c>
      <c r="M61" s="398"/>
      <c r="N61" s="399"/>
      <c r="V61" s="361"/>
      <c r="W61" s="367"/>
      <c r="AB61" s="367"/>
      <c r="AC61" s="367"/>
      <c r="AD61" s="335" t="s">
        <v>515</v>
      </c>
    </row>
    <row r="62" spans="1:30" s="332" customFormat="1" ht="12" x14ac:dyDescent="0.2">
      <c r="A62" s="396"/>
      <c r="B62" s="371"/>
      <c r="C62" s="1065" t="s">
        <v>516</v>
      </c>
      <c r="D62" s="1065"/>
      <c r="E62" s="1065"/>
      <c r="F62" s="1065"/>
      <c r="G62" s="1065"/>
      <c r="H62" s="1065"/>
      <c r="I62" s="1065"/>
      <c r="J62" s="1065"/>
      <c r="K62" s="1065"/>
      <c r="L62" s="397">
        <v>0.28000000000000003</v>
      </c>
      <c r="M62" s="398"/>
      <c r="N62" s="399"/>
      <c r="V62" s="361"/>
      <c r="W62" s="367"/>
      <c r="AB62" s="367"/>
      <c r="AC62" s="367"/>
      <c r="AD62" s="335" t="s">
        <v>516</v>
      </c>
    </row>
    <row r="63" spans="1:30" s="332" customFormat="1" ht="12" x14ac:dyDescent="0.2">
      <c r="A63" s="396"/>
      <c r="B63" s="371"/>
      <c r="C63" s="1065" t="s">
        <v>517</v>
      </c>
      <c r="D63" s="1065"/>
      <c r="E63" s="1065"/>
      <c r="F63" s="1065"/>
      <c r="G63" s="1065"/>
      <c r="H63" s="1065"/>
      <c r="I63" s="1065"/>
      <c r="J63" s="1065"/>
      <c r="K63" s="1065"/>
      <c r="L63" s="397">
        <v>43.04</v>
      </c>
      <c r="M63" s="398"/>
      <c r="N63" s="399"/>
      <c r="V63" s="361"/>
      <c r="W63" s="367"/>
      <c r="AB63" s="367"/>
      <c r="AC63" s="367"/>
      <c r="AD63" s="335" t="s">
        <v>517</v>
      </c>
    </row>
    <row r="64" spans="1:30" s="332" customFormat="1" ht="12" x14ac:dyDescent="0.2">
      <c r="A64" s="396"/>
      <c r="B64" s="371"/>
      <c r="C64" s="1065" t="s">
        <v>3041</v>
      </c>
      <c r="D64" s="1065"/>
      <c r="E64" s="1065"/>
      <c r="F64" s="1065"/>
      <c r="G64" s="1065"/>
      <c r="H64" s="1065"/>
      <c r="I64" s="1065"/>
      <c r="J64" s="1065"/>
      <c r="K64" s="1065"/>
      <c r="L64" s="397">
        <v>124.24</v>
      </c>
      <c r="M64" s="398"/>
      <c r="N64" s="399"/>
      <c r="V64" s="361"/>
      <c r="W64" s="367"/>
      <c r="AB64" s="367"/>
      <c r="AC64" s="367"/>
      <c r="AD64" s="335" t="s">
        <v>3041</v>
      </c>
    </row>
    <row r="65" spans="1:31" s="332" customFormat="1" ht="12" x14ac:dyDescent="0.2">
      <c r="A65" s="396"/>
      <c r="B65" s="371"/>
      <c r="C65" s="1065" t="s">
        <v>513</v>
      </c>
      <c r="D65" s="1065"/>
      <c r="E65" s="1065"/>
      <c r="F65" s="1065"/>
      <c r="G65" s="1065"/>
      <c r="H65" s="1065"/>
      <c r="I65" s="1065"/>
      <c r="J65" s="1065"/>
      <c r="K65" s="1065"/>
      <c r="L65" s="397"/>
      <c r="M65" s="398"/>
      <c r="N65" s="399"/>
      <c r="V65" s="361"/>
      <c r="W65" s="367"/>
      <c r="AB65" s="367"/>
      <c r="AC65" s="367"/>
      <c r="AD65" s="335" t="s">
        <v>513</v>
      </c>
    </row>
    <row r="66" spans="1:31" s="332" customFormat="1" ht="12" x14ac:dyDescent="0.2">
      <c r="A66" s="396"/>
      <c r="B66" s="371"/>
      <c r="C66" s="1065" t="s">
        <v>519</v>
      </c>
      <c r="D66" s="1065"/>
      <c r="E66" s="1065"/>
      <c r="F66" s="1065"/>
      <c r="G66" s="1065"/>
      <c r="H66" s="1065"/>
      <c r="I66" s="1065"/>
      <c r="J66" s="1065"/>
      <c r="K66" s="1065"/>
      <c r="L66" s="397">
        <v>31.75</v>
      </c>
      <c r="M66" s="398"/>
      <c r="N66" s="399"/>
      <c r="V66" s="361"/>
      <c r="W66" s="367"/>
      <c r="AB66" s="367"/>
      <c r="AC66" s="367"/>
      <c r="AD66" s="335" t="s">
        <v>519</v>
      </c>
    </row>
    <row r="67" spans="1:31" s="332" customFormat="1" ht="12" x14ac:dyDescent="0.2">
      <c r="A67" s="396"/>
      <c r="B67" s="371"/>
      <c r="C67" s="1065" t="s">
        <v>520</v>
      </c>
      <c r="D67" s="1065"/>
      <c r="E67" s="1065"/>
      <c r="F67" s="1065"/>
      <c r="G67" s="1065"/>
      <c r="H67" s="1065"/>
      <c r="I67" s="1065"/>
      <c r="J67" s="1065"/>
      <c r="K67" s="1065"/>
      <c r="L67" s="397">
        <v>2.04</v>
      </c>
      <c r="M67" s="398"/>
      <c r="N67" s="399"/>
      <c r="V67" s="361"/>
      <c r="W67" s="367"/>
      <c r="AB67" s="367"/>
      <c r="AC67" s="367"/>
      <c r="AD67" s="335" t="s">
        <v>520</v>
      </c>
    </row>
    <row r="68" spans="1:31" s="332" customFormat="1" ht="12" x14ac:dyDescent="0.2">
      <c r="A68" s="396"/>
      <c r="B68" s="371"/>
      <c r="C68" s="1065" t="s">
        <v>521</v>
      </c>
      <c r="D68" s="1065"/>
      <c r="E68" s="1065"/>
      <c r="F68" s="1065"/>
      <c r="G68" s="1065"/>
      <c r="H68" s="1065"/>
      <c r="I68" s="1065"/>
      <c r="J68" s="1065"/>
      <c r="K68" s="1065"/>
      <c r="L68" s="397">
        <v>43.04</v>
      </c>
      <c r="M68" s="398"/>
      <c r="N68" s="399"/>
      <c r="V68" s="361"/>
      <c r="W68" s="367"/>
      <c r="AB68" s="367"/>
      <c r="AC68" s="367"/>
      <c r="AD68" s="335" t="s">
        <v>521</v>
      </c>
    </row>
    <row r="69" spans="1:31" s="332" customFormat="1" ht="12" x14ac:dyDescent="0.2">
      <c r="A69" s="396"/>
      <c r="B69" s="371"/>
      <c r="C69" s="1065" t="s">
        <v>522</v>
      </c>
      <c r="D69" s="1065"/>
      <c r="E69" s="1065"/>
      <c r="F69" s="1065"/>
      <c r="G69" s="1065"/>
      <c r="H69" s="1065"/>
      <c r="I69" s="1065"/>
      <c r="J69" s="1065"/>
      <c r="K69" s="1065"/>
      <c r="L69" s="397">
        <v>31.07</v>
      </c>
      <c r="M69" s="398"/>
      <c r="N69" s="399"/>
      <c r="V69" s="361"/>
      <c r="W69" s="367"/>
      <c r="AB69" s="367"/>
      <c r="AC69" s="367"/>
      <c r="AD69" s="335" t="s">
        <v>522</v>
      </c>
    </row>
    <row r="70" spans="1:31" s="332" customFormat="1" ht="12" x14ac:dyDescent="0.2">
      <c r="A70" s="396"/>
      <c r="B70" s="371"/>
      <c r="C70" s="1065" t="s">
        <v>523</v>
      </c>
      <c r="D70" s="1065"/>
      <c r="E70" s="1065"/>
      <c r="F70" s="1065"/>
      <c r="G70" s="1065"/>
      <c r="H70" s="1065"/>
      <c r="I70" s="1065"/>
      <c r="J70" s="1065"/>
      <c r="K70" s="1065"/>
      <c r="L70" s="397">
        <v>16.34</v>
      </c>
      <c r="M70" s="398"/>
      <c r="N70" s="399"/>
      <c r="V70" s="361"/>
      <c r="W70" s="367"/>
      <c r="AB70" s="367"/>
      <c r="AC70" s="367"/>
      <c r="AD70" s="335" t="s">
        <v>523</v>
      </c>
    </row>
    <row r="71" spans="1:31" s="332" customFormat="1" ht="12" x14ac:dyDescent="0.2">
      <c r="A71" s="396"/>
      <c r="B71" s="371"/>
      <c r="C71" s="1065" t="s">
        <v>1374</v>
      </c>
      <c r="D71" s="1065"/>
      <c r="E71" s="1065"/>
      <c r="F71" s="1065"/>
      <c r="G71" s="1065"/>
      <c r="H71" s="1065"/>
      <c r="I71" s="1065"/>
      <c r="J71" s="1065"/>
      <c r="K71" s="1065"/>
      <c r="L71" s="397">
        <v>24167</v>
      </c>
      <c r="M71" s="398"/>
      <c r="N71" s="399"/>
      <c r="V71" s="361"/>
      <c r="W71" s="367"/>
      <c r="AB71" s="367"/>
      <c r="AC71" s="367"/>
      <c r="AD71" s="335" t="s">
        <v>1374</v>
      </c>
    </row>
    <row r="72" spans="1:31" s="332" customFormat="1" ht="45" x14ac:dyDescent="0.2">
      <c r="A72" s="396"/>
      <c r="B72" s="371" t="s">
        <v>6225</v>
      </c>
      <c r="C72" s="1065" t="s">
        <v>3043</v>
      </c>
      <c r="D72" s="1065"/>
      <c r="E72" s="1065"/>
      <c r="F72" s="1065"/>
      <c r="G72" s="1065"/>
      <c r="H72" s="1065"/>
      <c r="I72" s="1065"/>
      <c r="J72" s="1065"/>
      <c r="K72" s="1065"/>
      <c r="L72" s="397">
        <v>24167</v>
      </c>
      <c r="M72" s="398"/>
      <c r="N72" s="399"/>
      <c r="V72" s="361"/>
      <c r="W72" s="367"/>
      <c r="AB72" s="367"/>
      <c r="AC72" s="367"/>
      <c r="AD72" s="335" t="s">
        <v>3043</v>
      </c>
    </row>
    <row r="73" spans="1:31" s="332" customFormat="1" ht="12" x14ac:dyDescent="0.2">
      <c r="A73" s="396"/>
      <c r="B73" s="371"/>
      <c r="C73" s="1065" t="s">
        <v>524</v>
      </c>
      <c r="D73" s="1065"/>
      <c r="E73" s="1065"/>
      <c r="F73" s="1065"/>
      <c r="G73" s="1065"/>
      <c r="H73" s="1065"/>
      <c r="I73" s="1065"/>
      <c r="J73" s="1065"/>
      <c r="K73" s="1065"/>
      <c r="L73" s="397">
        <v>32.03</v>
      </c>
      <c r="M73" s="398"/>
      <c r="N73" s="399"/>
      <c r="V73" s="361"/>
      <c r="W73" s="367"/>
      <c r="AB73" s="367"/>
      <c r="AC73" s="367"/>
      <c r="AD73" s="335" t="s">
        <v>524</v>
      </c>
    </row>
    <row r="74" spans="1:31" s="332" customFormat="1" ht="12" x14ac:dyDescent="0.2">
      <c r="A74" s="396"/>
      <c r="B74" s="371"/>
      <c r="C74" s="1065" t="s">
        <v>525</v>
      </c>
      <c r="D74" s="1065"/>
      <c r="E74" s="1065"/>
      <c r="F74" s="1065"/>
      <c r="G74" s="1065"/>
      <c r="H74" s="1065"/>
      <c r="I74" s="1065"/>
      <c r="J74" s="1065"/>
      <c r="K74" s="1065"/>
      <c r="L74" s="397">
        <v>31.07</v>
      </c>
      <c r="M74" s="398"/>
      <c r="N74" s="399"/>
      <c r="V74" s="361"/>
      <c r="W74" s="367"/>
      <c r="AB74" s="367"/>
      <c r="AC74" s="367"/>
      <c r="AD74" s="335" t="s">
        <v>525</v>
      </c>
    </row>
    <row r="75" spans="1:31" s="332" customFormat="1" ht="12" x14ac:dyDescent="0.2">
      <c r="A75" s="396"/>
      <c r="B75" s="371"/>
      <c r="C75" s="1065" t="s">
        <v>526</v>
      </c>
      <c r="D75" s="1065"/>
      <c r="E75" s="1065"/>
      <c r="F75" s="1065"/>
      <c r="G75" s="1065"/>
      <c r="H75" s="1065"/>
      <c r="I75" s="1065"/>
      <c r="J75" s="1065"/>
      <c r="K75" s="1065"/>
      <c r="L75" s="397">
        <v>16.34</v>
      </c>
      <c r="M75" s="398"/>
      <c r="N75" s="399"/>
      <c r="V75" s="361"/>
      <c r="W75" s="367"/>
      <c r="AB75" s="367"/>
      <c r="AC75" s="367"/>
      <c r="AD75" s="335" t="s">
        <v>526</v>
      </c>
    </row>
    <row r="76" spans="1:31" s="332" customFormat="1" ht="12" x14ac:dyDescent="0.2">
      <c r="A76" s="396"/>
      <c r="B76" s="390"/>
      <c r="C76" s="1067" t="s">
        <v>4649</v>
      </c>
      <c r="D76" s="1067"/>
      <c r="E76" s="1067"/>
      <c r="F76" s="1067"/>
      <c r="G76" s="1067"/>
      <c r="H76" s="1067"/>
      <c r="I76" s="1067"/>
      <c r="J76" s="1067"/>
      <c r="K76" s="1067"/>
      <c r="L76" s="400">
        <v>24291.24</v>
      </c>
      <c r="M76" s="401"/>
      <c r="N76" s="402"/>
      <c r="V76" s="361"/>
      <c r="W76" s="367"/>
      <c r="AB76" s="367"/>
      <c r="AC76" s="367"/>
      <c r="AE76" s="367" t="s">
        <v>4649</v>
      </c>
    </row>
    <row r="77" spans="1:31" s="332" customFormat="1" ht="12" x14ac:dyDescent="0.2">
      <c r="A77" s="396"/>
      <c r="B77" s="371"/>
      <c r="C77" s="1065" t="s">
        <v>513</v>
      </c>
      <c r="D77" s="1065"/>
      <c r="E77" s="1065"/>
      <c r="F77" s="1065"/>
      <c r="G77" s="1065"/>
      <c r="H77" s="1065"/>
      <c r="I77" s="1065"/>
      <c r="J77" s="1065"/>
      <c r="K77" s="1065"/>
      <c r="L77" s="397"/>
      <c r="M77" s="398"/>
      <c r="N77" s="399"/>
      <c r="V77" s="361"/>
      <c r="W77" s="367"/>
      <c r="AB77" s="367"/>
      <c r="AC77" s="367"/>
      <c r="AD77" s="335" t="s">
        <v>513</v>
      </c>
      <c r="AE77" s="367"/>
    </row>
    <row r="78" spans="1:31" s="332" customFormat="1" ht="12" x14ac:dyDescent="0.2">
      <c r="A78" s="396"/>
      <c r="B78" s="371"/>
      <c r="C78" s="1065" t="s">
        <v>1376</v>
      </c>
      <c r="D78" s="1065"/>
      <c r="E78" s="1065"/>
      <c r="F78" s="1065"/>
      <c r="G78" s="1065"/>
      <c r="H78" s="1065"/>
      <c r="I78" s="1065"/>
      <c r="J78" s="1065"/>
      <c r="K78" s="1065"/>
      <c r="L78" s="397">
        <v>24167</v>
      </c>
      <c r="M78" s="398"/>
      <c r="N78" s="399"/>
      <c r="V78" s="361"/>
      <c r="W78" s="367"/>
      <c r="AB78" s="367"/>
      <c r="AC78" s="367"/>
      <c r="AD78" s="335" t="s">
        <v>1376</v>
      </c>
      <c r="AE78" s="367"/>
    </row>
    <row r="79" spans="1:31" s="332" customFormat="1" ht="12" x14ac:dyDescent="0.2">
      <c r="A79" s="1195" t="s">
        <v>6226</v>
      </c>
      <c r="B79" s="1196"/>
      <c r="C79" s="1196"/>
      <c r="D79" s="1196"/>
      <c r="E79" s="1196"/>
      <c r="F79" s="1196"/>
      <c r="G79" s="1196"/>
      <c r="H79" s="1196"/>
      <c r="I79" s="1196"/>
      <c r="J79" s="1196"/>
      <c r="K79" s="1196"/>
      <c r="L79" s="1196"/>
      <c r="M79" s="1196"/>
      <c r="N79" s="1197"/>
      <c r="V79" s="361" t="s">
        <v>6226</v>
      </c>
      <c r="W79" s="367"/>
      <c r="AB79" s="367"/>
      <c r="AC79" s="367"/>
      <c r="AE79" s="367"/>
    </row>
    <row r="80" spans="1:31" s="332" customFormat="1" ht="33.75" x14ac:dyDescent="0.2">
      <c r="A80" s="362" t="s">
        <v>437</v>
      </c>
      <c r="B80" s="363" t="s">
        <v>6227</v>
      </c>
      <c r="C80" s="1068" t="s">
        <v>6228</v>
      </c>
      <c r="D80" s="1068"/>
      <c r="E80" s="1068"/>
      <c r="F80" s="364" t="s">
        <v>1017</v>
      </c>
      <c r="G80" s="364"/>
      <c r="H80" s="364"/>
      <c r="I80" s="364" t="s">
        <v>496</v>
      </c>
      <c r="J80" s="365"/>
      <c r="K80" s="364"/>
      <c r="L80" s="365"/>
      <c r="M80" s="364"/>
      <c r="N80" s="366"/>
      <c r="V80" s="361"/>
      <c r="W80" s="367" t="s">
        <v>6228</v>
      </c>
      <c r="AB80" s="367"/>
      <c r="AC80" s="367"/>
      <c r="AE80" s="367"/>
    </row>
    <row r="81" spans="1:32" s="332" customFormat="1" ht="33.75" x14ac:dyDescent="0.2">
      <c r="A81" s="370"/>
      <c r="B81" s="371" t="s">
        <v>430</v>
      </c>
      <c r="C81" s="1065" t="s">
        <v>431</v>
      </c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72"/>
      <c r="V81" s="361"/>
      <c r="W81" s="367"/>
      <c r="X81" s="335" t="s">
        <v>431</v>
      </c>
      <c r="AB81" s="367"/>
      <c r="AC81" s="367"/>
      <c r="AE81" s="367"/>
    </row>
    <row r="82" spans="1:32" s="332" customFormat="1" ht="12" x14ac:dyDescent="0.2">
      <c r="A82" s="372"/>
      <c r="B82" s="371" t="s">
        <v>423</v>
      </c>
      <c r="C82" s="1065" t="s">
        <v>432</v>
      </c>
      <c r="D82" s="1065"/>
      <c r="E82" s="1065"/>
      <c r="F82" s="373"/>
      <c r="G82" s="373"/>
      <c r="H82" s="373"/>
      <c r="I82" s="373"/>
      <c r="J82" s="374">
        <v>27.11</v>
      </c>
      <c r="K82" s="373" t="s">
        <v>436</v>
      </c>
      <c r="L82" s="374">
        <v>271.10000000000002</v>
      </c>
      <c r="M82" s="373"/>
      <c r="N82" s="375"/>
      <c r="V82" s="361"/>
      <c r="W82" s="367"/>
      <c r="Y82" s="335" t="s">
        <v>432</v>
      </c>
      <c r="AB82" s="367"/>
      <c r="AC82" s="367"/>
      <c r="AE82" s="367"/>
    </row>
    <row r="83" spans="1:32" s="332" customFormat="1" ht="12" x14ac:dyDescent="0.2">
      <c r="A83" s="372"/>
      <c r="B83" s="371" t="s">
        <v>434</v>
      </c>
      <c r="C83" s="1065" t="s">
        <v>435</v>
      </c>
      <c r="D83" s="1065"/>
      <c r="E83" s="1065"/>
      <c r="F83" s="373"/>
      <c r="G83" s="373"/>
      <c r="H83" s="373"/>
      <c r="I83" s="373"/>
      <c r="J83" s="374">
        <v>106.69</v>
      </c>
      <c r="K83" s="373" t="s">
        <v>436</v>
      </c>
      <c r="L83" s="374">
        <v>1066.9000000000001</v>
      </c>
      <c r="M83" s="373"/>
      <c r="N83" s="375"/>
      <c r="V83" s="361"/>
      <c r="W83" s="367"/>
      <c r="Y83" s="335" t="s">
        <v>435</v>
      </c>
      <c r="AB83" s="367"/>
      <c r="AC83" s="367"/>
      <c r="AE83" s="367"/>
    </row>
    <row r="84" spans="1:32" s="332" customFormat="1" ht="12" x14ac:dyDescent="0.2">
      <c r="A84" s="372"/>
      <c r="B84" s="371" t="s">
        <v>437</v>
      </c>
      <c r="C84" s="1065" t="s">
        <v>438</v>
      </c>
      <c r="D84" s="1065"/>
      <c r="E84" s="1065"/>
      <c r="F84" s="373"/>
      <c r="G84" s="373"/>
      <c r="H84" s="373"/>
      <c r="I84" s="373"/>
      <c r="J84" s="374">
        <v>10.09</v>
      </c>
      <c r="K84" s="373" t="s">
        <v>436</v>
      </c>
      <c r="L84" s="374">
        <v>100.9</v>
      </c>
      <c r="M84" s="373"/>
      <c r="N84" s="375"/>
      <c r="V84" s="361"/>
      <c r="W84" s="367"/>
      <c r="Y84" s="335" t="s">
        <v>438</v>
      </c>
      <c r="AB84" s="367"/>
      <c r="AC84" s="367"/>
      <c r="AE84" s="367"/>
    </row>
    <row r="85" spans="1:32" s="332" customFormat="1" ht="12" x14ac:dyDescent="0.2">
      <c r="A85" s="372"/>
      <c r="B85" s="371" t="s">
        <v>439</v>
      </c>
      <c r="C85" s="1065" t="s">
        <v>440</v>
      </c>
      <c r="D85" s="1065"/>
      <c r="E85" s="1065"/>
      <c r="F85" s="373"/>
      <c r="G85" s="373"/>
      <c r="H85" s="373"/>
      <c r="I85" s="373"/>
      <c r="J85" s="374">
        <v>45.54</v>
      </c>
      <c r="K85" s="373"/>
      <c r="L85" s="374">
        <v>364.32</v>
      </c>
      <c r="M85" s="373"/>
      <c r="N85" s="375"/>
      <c r="V85" s="361"/>
      <c r="W85" s="367"/>
      <c r="Y85" s="335" t="s">
        <v>440</v>
      </c>
      <c r="AB85" s="367"/>
      <c r="AC85" s="367"/>
      <c r="AE85" s="367"/>
    </row>
    <row r="86" spans="1:32" s="332" customFormat="1" ht="22.5" x14ac:dyDescent="0.2">
      <c r="A86" s="368"/>
      <c r="B86" s="381" t="s">
        <v>486</v>
      </c>
      <c r="C86" s="1076" t="s">
        <v>487</v>
      </c>
      <c r="D86" s="1076"/>
      <c r="E86" s="1076"/>
      <c r="F86" s="382" t="s">
        <v>488</v>
      </c>
      <c r="G86" s="382" t="s">
        <v>489</v>
      </c>
      <c r="H86" s="382"/>
      <c r="I86" s="382" t="s">
        <v>489</v>
      </c>
      <c r="J86" s="371"/>
      <c r="K86" s="373"/>
      <c r="L86" s="374"/>
      <c r="M86" s="373"/>
      <c r="N86" s="383"/>
      <c r="V86" s="361"/>
      <c r="W86" s="367"/>
      <c r="AB86" s="367"/>
      <c r="AC86" s="367"/>
      <c r="AE86" s="367"/>
      <c r="AF86" s="384" t="s">
        <v>487</v>
      </c>
    </row>
    <row r="87" spans="1:32" s="332" customFormat="1" ht="22.5" x14ac:dyDescent="0.2">
      <c r="A87" s="368"/>
      <c r="B87" s="381" t="s">
        <v>6229</v>
      </c>
      <c r="C87" s="1076" t="s">
        <v>6230</v>
      </c>
      <c r="D87" s="1076"/>
      <c r="E87" s="1076"/>
      <c r="F87" s="382" t="s">
        <v>1017</v>
      </c>
      <c r="G87" s="382" t="s">
        <v>489</v>
      </c>
      <c r="H87" s="382"/>
      <c r="I87" s="382" t="s">
        <v>489</v>
      </c>
      <c r="J87" s="371"/>
      <c r="K87" s="373"/>
      <c r="L87" s="374"/>
      <c r="M87" s="373"/>
      <c r="N87" s="383"/>
      <c r="V87" s="361"/>
      <c r="W87" s="367"/>
      <c r="AB87" s="367"/>
      <c r="AC87" s="367"/>
      <c r="AE87" s="367"/>
      <c r="AF87" s="384" t="s">
        <v>6230</v>
      </c>
    </row>
    <row r="88" spans="1:32" s="332" customFormat="1" ht="12" x14ac:dyDescent="0.2">
      <c r="A88" s="368"/>
      <c r="B88" s="381" t="s">
        <v>6231</v>
      </c>
      <c r="C88" s="1076" t="s">
        <v>6232</v>
      </c>
      <c r="D88" s="1076"/>
      <c r="E88" s="1076"/>
      <c r="F88" s="382" t="s">
        <v>411</v>
      </c>
      <c r="G88" s="382" t="s">
        <v>489</v>
      </c>
      <c r="H88" s="382"/>
      <c r="I88" s="382" t="s">
        <v>489</v>
      </c>
      <c r="J88" s="371"/>
      <c r="K88" s="373"/>
      <c r="L88" s="374"/>
      <c r="M88" s="373"/>
      <c r="N88" s="383"/>
      <c r="V88" s="361"/>
      <c r="W88" s="367"/>
      <c r="AB88" s="367"/>
      <c r="AC88" s="367"/>
      <c r="AE88" s="367"/>
      <c r="AF88" s="384" t="s">
        <v>6232</v>
      </c>
    </row>
    <row r="89" spans="1:32" s="332" customFormat="1" ht="12" x14ac:dyDescent="0.2">
      <c r="A89" s="368"/>
      <c r="B89" s="381" t="s">
        <v>1204</v>
      </c>
      <c r="C89" s="1076" t="s">
        <v>6233</v>
      </c>
      <c r="D89" s="1076"/>
      <c r="E89" s="1076"/>
      <c r="F89" s="382" t="s">
        <v>488</v>
      </c>
      <c r="G89" s="382" t="s">
        <v>489</v>
      </c>
      <c r="H89" s="382"/>
      <c r="I89" s="382" t="s">
        <v>489</v>
      </c>
      <c r="J89" s="371"/>
      <c r="K89" s="373"/>
      <c r="L89" s="374"/>
      <c r="M89" s="373"/>
      <c r="N89" s="383"/>
      <c r="V89" s="361"/>
      <c r="W89" s="367"/>
      <c r="AB89" s="367"/>
      <c r="AC89" s="367"/>
      <c r="AE89" s="367"/>
      <c r="AF89" s="384" t="s">
        <v>6233</v>
      </c>
    </row>
    <row r="90" spans="1:32" s="332" customFormat="1" ht="12" x14ac:dyDescent="0.2">
      <c r="A90" s="368"/>
      <c r="B90" s="381" t="s">
        <v>6234</v>
      </c>
      <c r="C90" s="1076" t="s">
        <v>6235</v>
      </c>
      <c r="D90" s="1076"/>
      <c r="E90" s="1076"/>
      <c r="F90" s="382" t="s">
        <v>411</v>
      </c>
      <c r="G90" s="382" t="s">
        <v>489</v>
      </c>
      <c r="H90" s="382"/>
      <c r="I90" s="382" t="s">
        <v>489</v>
      </c>
      <c r="J90" s="371"/>
      <c r="K90" s="373"/>
      <c r="L90" s="374"/>
      <c r="M90" s="373"/>
      <c r="N90" s="383"/>
      <c r="V90" s="361"/>
      <c r="W90" s="367"/>
      <c r="AB90" s="367"/>
      <c r="AC90" s="367"/>
      <c r="AE90" s="367"/>
      <c r="AF90" s="384" t="s">
        <v>6235</v>
      </c>
    </row>
    <row r="91" spans="1:32" s="332" customFormat="1" ht="12" x14ac:dyDescent="0.2">
      <c r="A91" s="368"/>
      <c r="B91" s="381" t="s">
        <v>6236</v>
      </c>
      <c r="C91" s="1076" t="s">
        <v>6237</v>
      </c>
      <c r="D91" s="1076"/>
      <c r="E91" s="1076"/>
      <c r="F91" s="382" t="s">
        <v>1017</v>
      </c>
      <c r="G91" s="382" t="s">
        <v>489</v>
      </c>
      <c r="H91" s="382"/>
      <c r="I91" s="382" t="s">
        <v>489</v>
      </c>
      <c r="J91" s="371"/>
      <c r="K91" s="373"/>
      <c r="L91" s="374"/>
      <c r="M91" s="373"/>
      <c r="N91" s="383"/>
      <c r="V91" s="361"/>
      <c r="W91" s="367"/>
      <c r="AB91" s="367"/>
      <c r="AC91" s="367"/>
      <c r="AE91" s="367"/>
      <c r="AF91" s="384" t="s">
        <v>6237</v>
      </c>
    </row>
    <row r="92" spans="1:32" s="332" customFormat="1" ht="12" x14ac:dyDescent="0.2">
      <c r="A92" s="368"/>
      <c r="B92" s="381" t="s">
        <v>6238</v>
      </c>
      <c r="C92" s="1076" t="s">
        <v>6239</v>
      </c>
      <c r="D92" s="1076"/>
      <c r="E92" s="1076"/>
      <c r="F92" s="382" t="s">
        <v>1017</v>
      </c>
      <c r="G92" s="382" t="s">
        <v>489</v>
      </c>
      <c r="H92" s="382"/>
      <c r="I92" s="382" t="s">
        <v>489</v>
      </c>
      <c r="J92" s="371"/>
      <c r="K92" s="373"/>
      <c r="L92" s="374"/>
      <c r="M92" s="373"/>
      <c r="N92" s="383"/>
      <c r="V92" s="361"/>
      <c r="W92" s="367"/>
      <c r="AB92" s="367"/>
      <c r="AC92" s="367"/>
      <c r="AE92" s="367"/>
      <c r="AF92" s="384" t="s">
        <v>6239</v>
      </c>
    </row>
    <row r="93" spans="1:32" s="332" customFormat="1" ht="12" x14ac:dyDescent="0.2">
      <c r="A93" s="368"/>
      <c r="B93" s="381" t="s">
        <v>6240</v>
      </c>
      <c r="C93" s="1076" t="s">
        <v>6241</v>
      </c>
      <c r="D93" s="1076"/>
      <c r="E93" s="1076"/>
      <c r="F93" s="382" t="s">
        <v>1017</v>
      </c>
      <c r="G93" s="382" t="s">
        <v>2083</v>
      </c>
      <c r="H93" s="382"/>
      <c r="I93" s="382" t="s">
        <v>813</v>
      </c>
      <c r="J93" s="371"/>
      <c r="K93" s="373"/>
      <c r="L93" s="374"/>
      <c r="M93" s="373"/>
      <c r="N93" s="383"/>
      <c r="V93" s="361"/>
      <c r="W93" s="367"/>
      <c r="AB93" s="367"/>
      <c r="AC93" s="367"/>
      <c r="AE93" s="367"/>
      <c r="AF93" s="384" t="s">
        <v>6241</v>
      </c>
    </row>
    <row r="94" spans="1:32" s="332" customFormat="1" ht="12" x14ac:dyDescent="0.2">
      <c r="A94" s="372"/>
      <c r="B94" s="371"/>
      <c r="C94" s="1065" t="s">
        <v>443</v>
      </c>
      <c r="D94" s="1065"/>
      <c r="E94" s="1065"/>
      <c r="F94" s="373" t="s">
        <v>444</v>
      </c>
      <c r="G94" s="373" t="s">
        <v>6242</v>
      </c>
      <c r="H94" s="373" t="s">
        <v>436</v>
      </c>
      <c r="I94" s="373" t="s">
        <v>6243</v>
      </c>
      <c r="J94" s="374"/>
      <c r="K94" s="373"/>
      <c r="L94" s="374"/>
      <c r="M94" s="373"/>
      <c r="N94" s="375"/>
      <c r="V94" s="361"/>
      <c r="W94" s="367"/>
      <c r="Z94" s="335" t="s">
        <v>443</v>
      </c>
      <c r="AB94" s="367"/>
      <c r="AC94" s="367"/>
      <c r="AE94" s="367"/>
      <c r="AF94" s="384"/>
    </row>
    <row r="95" spans="1:32" s="332" customFormat="1" ht="12" x14ac:dyDescent="0.2">
      <c r="A95" s="372"/>
      <c r="B95" s="371"/>
      <c r="C95" s="1065" t="s">
        <v>447</v>
      </c>
      <c r="D95" s="1065"/>
      <c r="E95" s="1065"/>
      <c r="F95" s="373" t="s">
        <v>444</v>
      </c>
      <c r="G95" s="373" t="s">
        <v>3187</v>
      </c>
      <c r="H95" s="373" t="s">
        <v>436</v>
      </c>
      <c r="I95" s="373" t="s">
        <v>4102</v>
      </c>
      <c r="J95" s="374"/>
      <c r="K95" s="373"/>
      <c r="L95" s="374"/>
      <c r="M95" s="373"/>
      <c r="N95" s="375"/>
      <c r="V95" s="361"/>
      <c r="W95" s="367"/>
      <c r="Z95" s="335" t="s">
        <v>447</v>
      </c>
      <c r="AB95" s="367"/>
      <c r="AC95" s="367"/>
      <c r="AE95" s="367"/>
      <c r="AF95" s="384"/>
    </row>
    <row r="96" spans="1:32" s="332" customFormat="1" ht="12" x14ac:dyDescent="0.2">
      <c r="A96" s="372"/>
      <c r="B96" s="371"/>
      <c r="C96" s="1077" t="s">
        <v>450</v>
      </c>
      <c r="D96" s="1077"/>
      <c r="E96" s="1077"/>
      <c r="F96" s="376"/>
      <c r="G96" s="376"/>
      <c r="H96" s="376"/>
      <c r="I96" s="376"/>
      <c r="J96" s="377">
        <v>179.34</v>
      </c>
      <c r="K96" s="376"/>
      <c r="L96" s="377">
        <v>1702.32</v>
      </c>
      <c r="M96" s="376"/>
      <c r="N96" s="378"/>
      <c r="V96" s="361"/>
      <c r="W96" s="367"/>
      <c r="AA96" s="335" t="s">
        <v>450</v>
      </c>
      <c r="AB96" s="367"/>
      <c r="AC96" s="367"/>
      <c r="AE96" s="367"/>
      <c r="AF96" s="384"/>
    </row>
    <row r="97" spans="1:32" s="332" customFormat="1" ht="12" x14ac:dyDescent="0.2">
      <c r="A97" s="372"/>
      <c r="B97" s="371"/>
      <c r="C97" s="1065" t="s">
        <v>451</v>
      </c>
      <c r="D97" s="1065"/>
      <c r="E97" s="1065"/>
      <c r="F97" s="373"/>
      <c r="G97" s="373"/>
      <c r="H97" s="373"/>
      <c r="I97" s="373"/>
      <c r="J97" s="374"/>
      <c r="K97" s="373"/>
      <c r="L97" s="374">
        <v>372</v>
      </c>
      <c r="M97" s="373"/>
      <c r="N97" s="375"/>
      <c r="V97" s="361"/>
      <c r="W97" s="367"/>
      <c r="Z97" s="335" t="s">
        <v>451</v>
      </c>
      <c r="AB97" s="367"/>
      <c r="AC97" s="367"/>
      <c r="AE97" s="367"/>
      <c r="AF97" s="384"/>
    </row>
    <row r="98" spans="1:32" s="332" customFormat="1" ht="33.75" x14ac:dyDescent="0.2">
      <c r="A98" s="372"/>
      <c r="B98" s="371" t="s">
        <v>6244</v>
      </c>
      <c r="C98" s="1065" t="s">
        <v>6245</v>
      </c>
      <c r="D98" s="1065"/>
      <c r="E98" s="1065"/>
      <c r="F98" s="373" t="s">
        <v>454</v>
      </c>
      <c r="G98" s="373" t="s">
        <v>1131</v>
      </c>
      <c r="H98" s="373"/>
      <c r="I98" s="373" t="s">
        <v>1131</v>
      </c>
      <c r="J98" s="374"/>
      <c r="K98" s="373"/>
      <c r="L98" s="374">
        <v>383.16</v>
      </c>
      <c r="M98" s="373"/>
      <c r="N98" s="375"/>
      <c r="V98" s="361"/>
      <c r="W98" s="367"/>
      <c r="Z98" s="335" t="s">
        <v>6245</v>
      </c>
      <c r="AB98" s="367"/>
      <c r="AC98" s="367"/>
      <c r="AE98" s="367"/>
      <c r="AF98" s="384"/>
    </row>
    <row r="99" spans="1:32" s="332" customFormat="1" ht="33.75" x14ac:dyDescent="0.2">
      <c r="A99" s="372"/>
      <c r="B99" s="371" t="s">
        <v>6246</v>
      </c>
      <c r="C99" s="1065" t="s">
        <v>6247</v>
      </c>
      <c r="D99" s="1065"/>
      <c r="E99" s="1065"/>
      <c r="F99" s="373" t="s">
        <v>454</v>
      </c>
      <c r="G99" s="373" t="s">
        <v>915</v>
      </c>
      <c r="H99" s="373"/>
      <c r="I99" s="373" t="s">
        <v>915</v>
      </c>
      <c r="J99" s="374"/>
      <c r="K99" s="373"/>
      <c r="L99" s="374">
        <v>223.2</v>
      </c>
      <c r="M99" s="373"/>
      <c r="N99" s="375"/>
      <c r="V99" s="361"/>
      <c r="W99" s="367"/>
      <c r="Z99" s="335" t="s">
        <v>6247</v>
      </c>
      <c r="AB99" s="367"/>
      <c r="AC99" s="367"/>
      <c r="AE99" s="367"/>
      <c r="AF99" s="384"/>
    </row>
    <row r="100" spans="1:32" s="332" customFormat="1" ht="12" x14ac:dyDescent="0.2">
      <c r="A100" s="379"/>
      <c r="B100" s="380"/>
      <c r="C100" s="1068" t="s">
        <v>459</v>
      </c>
      <c r="D100" s="1068"/>
      <c r="E100" s="1068"/>
      <c r="F100" s="364"/>
      <c r="G100" s="364"/>
      <c r="H100" s="364"/>
      <c r="I100" s="364"/>
      <c r="J100" s="365"/>
      <c r="K100" s="364"/>
      <c r="L100" s="365">
        <v>2308.6799999999998</v>
      </c>
      <c r="M100" s="376"/>
      <c r="N100" s="366"/>
      <c r="V100" s="361"/>
      <c r="W100" s="367"/>
      <c r="AB100" s="367" t="s">
        <v>459</v>
      </c>
      <c r="AC100" s="367"/>
      <c r="AE100" s="367"/>
      <c r="AF100" s="384"/>
    </row>
    <row r="101" spans="1:32" s="332" customFormat="1" ht="22.5" x14ac:dyDescent="0.2">
      <c r="A101" s="362" t="s">
        <v>439</v>
      </c>
      <c r="B101" s="363" t="s">
        <v>6248</v>
      </c>
      <c r="C101" s="1068" t="s">
        <v>6249</v>
      </c>
      <c r="D101" s="1068"/>
      <c r="E101" s="1068"/>
      <c r="F101" s="364" t="s">
        <v>1017</v>
      </c>
      <c r="G101" s="364"/>
      <c r="H101" s="364"/>
      <c r="I101" s="364" t="s">
        <v>496</v>
      </c>
      <c r="J101" s="365">
        <v>939.22</v>
      </c>
      <c r="K101" s="364"/>
      <c r="L101" s="365">
        <v>7513.76</v>
      </c>
      <c r="M101" s="364"/>
      <c r="N101" s="366"/>
      <c r="V101" s="361"/>
      <c r="W101" s="367" t="s">
        <v>6249</v>
      </c>
      <c r="AB101" s="367"/>
      <c r="AC101" s="367"/>
      <c r="AE101" s="367"/>
      <c r="AF101" s="384"/>
    </row>
    <row r="102" spans="1:32" s="332" customFormat="1" ht="12" x14ac:dyDescent="0.2">
      <c r="A102" s="379"/>
      <c r="B102" s="380"/>
      <c r="C102" s="340" t="s">
        <v>6250</v>
      </c>
      <c r="D102" s="385"/>
      <c r="E102" s="385"/>
      <c r="F102" s="386"/>
      <c r="G102" s="386"/>
      <c r="H102" s="386"/>
      <c r="I102" s="386"/>
      <c r="J102" s="387"/>
      <c r="K102" s="386"/>
      <c r="L102" s="387"/>
      <c r="M102" s="388"/>
      <c r="N102" s="389"/>
      <c r="V102" s="361"/>
      <c r="W102" s="367"/>
      <c r="AB102" s="367"/>
      <c r="AC102" s="367"/>
      <c r="AE102" s="367"/>
      <c r="AF102" s="384"/>
    </row>
    <row r="103" spans="1:32" s="332" customFormat="1" ht="33.75" x14ac:dyDescent="0.2">
      <c r="A103" s="362" t="s">
        <v>472</v>
      </c>
      <c r="B103" s="363" t="s">
        <v>6251</v>
      </c>
      <c r="C103" s="1068" t="s">
        <v>6252</v>
      </c>
      <c r="D103" s="1068"/>
      <c r="E103" s="1068"/>
      <c r="F103" s="364" t="s">
        <v>1017</v>
      </c>
      <c r="G103" s="364"/>
      <c r="H103" s="364"/>
      <c r="I103" s="364" t="s">
        <v>496</v>
      </c>
      <c r="J103" s="365"/>
      <c r="K103" s="364"/>
      <c r="L103" s="365"/>
      <c r="M103" s="364"/>
      <c r="N103" s="366"/>
      <c r="V103" s="361"/>
      <c r="W103" s="367" t="s">
        <v>6252</v>
      </c>
      <c r="AB103" s="367"/>
      <c r="AC103" s="367"/>
      <c r="AE103" s="367"/>
      <c r="AF103" s="384"/>
    </row>
    <row r="104" spans="1:32" s="332" customFormat="1" ht="33.75" x14ac:dyDescent="0.2">
      <c r="A104" s="370"/>
      <c r="B104" s="371" t="s">
        <v>430</v>
      </c>
      <c r="C104" s="1065" t="s">
        <v>431</v>
      </c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72"/>
      <c r="V104" s="361"/>
      <c r="W104" s="367"/>
      <c r="X104" s="335" t="s">
        <v>431</v>
      </c>
      <c r="AB104" s="367"/>
      <c r="AC104" s="367"/>
      <c r="AE104" s="367"/>
      <c r="AF104" s="384"/>
    </row>
    <row r="105" spans="1:32" s="332" customFormat="1" ht="12" x14ac:dyDescent="0.2">
      <c r="A105" s="372"/>
      <c r="B105" s="371" t="s">
        <v>423</v>
      </c>
      <c r="C105" s="1065" t="s">
        <v>432</v>
      </c>
      <c r="D105" s="1065"/>
      <c r="E105" s="1065"/>
      <c r="F105" s="373"/>
      <c r="G105" s="373"/>
      <c r="H105" s="373"/>
      <c r="I105" s="373"/>
      <c r="J105" s="374">
        <v>3.59</v>
      </c>
      <c r="K105" s="373" t="s">
        <v>436</v>
      </c>
      <c r="L105" s="374">
        <v>35.9</v>
      </c>
      <c r="M105" s="373"/>
      <c r="N105" s="375"/>
      <c r="V105" s="361"/>
      <c r="W105" s="367"/>
      <c r="Y105" s="335" t="s">
        <v>432</v>
      </c>
      <c r="AB105" s="367"/>
      <c r="AC105" s="367"/>
      <c r="AE105" s="367"/>
      <c r="AF105" s="384"/>
    </row>
    <row r="106" spans="1:32" s="332" customFormat="1" ht="12" x14ac:dyDescent="0.2">
      <c r="A106" s="372"/>
      <c r="B106" s="371" t="s">
        <v>434</v>
      </c>
      <c r="C106" s="1065" t="s">
        <v>435</v>
      </c>
      <c r="D106" s="1065"/>
      <c r="E106" s="1065"/>
      <c r="F106" s="373"/>
      <c r="G106" s="373"/>
      <c r="H106" s="373"/>
      <c r="I106" s="373"/>
      <c r="J106" s="374">
        <v>46.57</v>
      </c>
      <c r="K106" s="373" t="s">
        <v>436</v>
      </c>
      <c r="L106" s="374">
        <v>465.7</v>
      </c>
      <c r="M106" s="373"/>
      <c r="N106" s="375"/>
      <c r="V106" s="361"/>
      <c r="W106" s="367"/>
      <c r="Y106" s="335" t="s">
        <v>435</v>
      </c>
      <c r="AB106" s="367"/>
      <c r="AC106" s="367"/>
      <c r="AE106" s="367"/>
      <c r="AF106" s="384"/>
    </row>
    <row r="107" spans="1:32" s="332" customFormat="1" ht="12" x14ac:dyDescent="0.2">
      <c r="A107" s="372"/>
      <c r="B107" s="371" t="s">
        <v>437</v>
      </c>
      <c r="C107" s="1065" t="s">
        <v>438</v>
      </c>
      <c r="D107" s="1065"/>
      <c r="E107" s="1065"/>
      <c r="F107" s="373"/>
      <c r="G107" s="373"/>
      <c r="H107" s="373"/>
      <c r="I107" s="373"/>
      <c r="J107" s="374">
        <v>6.48</v>
      </c>
      <c r="K107" s="373" t="s">
        <v>436</v>
      </c>
      <c r="L107" s="374">
        <v>64.8</v>
      </c>
      <c r="M107" s="373"/>
      <c r="N107" s="375"/>
      <c r="V107" s="361"/>
      <c r="W107" s="367"/>
      <c r="Y107" s="335" t="s">
        <v>438</v>
      </c>
      <c r="AB107" s="367"/>
      <c r="AC107" s="367"/>
      <c r="AE107" s="367"/>
      <c r="AF107" s="384"/>
    </row>
    <row r="108" spans="1:32" s="332" customFormat="1" ht="12" x14ac:dyDescent="0.2">
      <c r="A108" s="372"/>
      <c r="B108" s="371"/>
      <c r="C108" s="1065" t="s">
        <v>443</v>
      </c>
      <c r="D108" s="1065"/>
      <c r="E108" s="1065"/>
      <c r="F108" s="373" t="s">
        <v>444</v>
      </c>
      <c r="G108" s="373" t="s">
        <v>1635</v>
      </c>
      <c r="H108" s="373" t="s">
        <v>436</v>
      </c>
      <c r="I108" s="373" t="s">
        <v>3092</v>
      </c>
      <c r="J108" s="374"/>
      <c r="K108" s="373"/>
      <c r="L108" s="374"/>
      <c r="M108" s="373"/>
      <c r="N108" s="375"/>
      <c r="V108" s="361"/>
      <c r="W108" s="367"/>
      <c r="Z108" s="335" t="s">
        <v>443</v>
      </c>
      <c r="AB108" s="367"/>
      <c r="AC108" s="367"/>
      <c r="AE108" s="367"/>
      <c r="AF108" s="384"/>
    </row>
    <row r="109" spans="1:32" s="332" customFormat="1" ht="12" x14ac:dyDescent="0.2">
      <c r="A109" s="372"/>
      <c r="B109" s="371"/>
      <c r="C109" s="1065" t="s">
        <v>447</v>
      </c>
      <c r="D109" s="1065"/>
      <c r="E109" s="1065"/>
      <c r="F109" s="373" t="s">
        <v>444</v>
      </c>
      <c r="G109" s="373" t="s">
        <v>906</v>
      </c>
      <c r="H109" s="373" t="s">
        <v>436</v>
      </c>
      <c r="I109" s="373" t="s">
        <v>6253</v>
      </c>
      <c r="J109" s="374"/>
      <c r="K109" s="373"/>
      <c r="L109" s="374"/>
      <c r="M109" s="373"/>
      <c r="N109" s="375"/>
      <c r="V109" s="361"/>
      <c r="W109" s="367"/>
      <c r="Z109" s="335" t="s">
        <v>447</v>
      </c>
      <c r="AB109" s="367"/>
      <c r="AC109" s="367"/>
      <c r="AE109" s="367"/>
      <c r="AF109" s="384"/>
    </row>
    <row r="110" spans="1:32" s="332" customFormat="1" ht="12" x14ac:dyDescent="0.2">
      <c r="A110" s="372"/>
      <c r="B110" s="371"/>
      <c r="C110" s="1077" t="s">
        <v>450</v>
      </c>
      <c r="D110" s="1077"/>
      <c r="E110" s="1077"/>
      <c r="F110" s="376"/>
      <c r="G110" s="376"/>
      <c r="H110" s="376"/>
      <c r="I110" s="376"/>
      <c r="J110" s="377">
        <v>50.16</v>
      </c>
      <c r="K110" s="376"/>
      <c r="L110" s="377">
        <v>501.6</v>
      </c>
      <c r="M110" s="376"/>
      <c r="N110" s="378"/>
      <c r="V110" s="361"/>
      <c r="W110" s="367"/>
      <c r="AA110" s="335" t="s">
        <v>450</v>
      </c>
      <c r="AB110" s="367"/>
      <c r="AC110" s="367"/>
      <c r="AE110" s="367"/>
      <c r="AF110" s="384"/>
    </row>
    <row r="111" spans="1:32" s="332" customFormat="1" ht="12" x14ac:dyDescent="0.2">
      <c r="A111" s="372"/>
      <c r="B111" s="371"/>
      <c r="C111" s="1065" t="s">
        <v>451</v>
      </c>
      <c r="D111" s="1065"/>
      <c r="E111" s="1065"/>
      <c r="F111" s="373"/>
      <c r="G111" s="373"/>
      <c r="H111" s="373"/>
      <c r="I111" s="373"/>
      <c r="J111" s="374"/>
      <c r="K111" s="373"/>
      <c r="L111" s="374">
        <v>100.7</v>
      </c>
      <c r="M111" s="373"/>
      <c r="N111" s="375"/>
      <c r="V111" s="361"/>
      <c r="W111" s="367"/>
      <c r="Z111" s="335" t="s">
        <v>451</v>
      </c>
      <c r="AB111" s="367"/>
      <c r="AC111" s="367"/>
      <c r="AE111" s="367"/>
      <c r="AF111" s="384"/>
    </row>
    <row r="112" spans="1:32" s="332" customFormat="1" ht="33.75" x14ac:dyDescent="0.2">
      <c r="A112" s="372"/>
      <c r="B112" s="371" t="s">
        <v>6244</v>
      </c>
      <c r="C112" s="1065" t="s">
        <v>6245</v>
      </c>
      <c r="D112" s="1065"/>
      <c r="E112" s="1065"/>
      <c r="F112" s="373" t="s">
        <v>454</v>
      </c>
      <c r="G112" s="373" t="s">
        <v>1131</v>
      </c>
      <c r="H112" s="373"/>
      <c r="I112" s="373" t="s">
        <v>1131</v>
      </c>
      <c r="J112" s="374"/>
      <c r="K112" s="373"/>
      <c r="L112" s="374">
        <v>103.72</v>
      </c>
      <c r="M112" s="373"/>
      <c r="N112" s="375"/>
      <c r="V112" s="361"/>
      <c r="W112" s="367"/>
      <c r="Z112" s="335" t="s">
        <v>6245</v>
      </c>
      <c r="AB112" s="367"/>
      <c r="AC112" s="367"/>
      <c r="AE112" s="367"/>
      <c r="AF112" s="384"/>
    </row>
    <row r="113" spans="1:32" s="332" customFormat="1" ht="33.75" x14ac:dyDescent="0.2">
      <c r="A113" s="372"/>
      <c r="B113" s="371" t="s">
        <v>6246</v>
      </c>
      <c r="C113" s="1065" t="s">
        <v>6247</v>
      </c>
      <c r="D113" s="1065"/>
      <c r="E113" s="1065"/>
      <c r="F113" s="373" t="s">
        <v>454</v>
      </c>
      <c r="G113" s="373" t="s">
        <v>915</v>
      </c>
      <c r="H113" s="373"/>
      <c r="I113" s="373" t="s">
        <v>915</v>
      </c>
      <c r="J113" s="374"/>
      <c r="K113" s="373"/>
      <c r="L113" s="374">
        <v>60.42</v>
      </c>
      <c r="M113" s="373"/>
      <c r="N113" s="375"/>
      <c r="V113" s="361"/>
      <c r="W113" s="367"/>
      <c r="Z113" s="335" t="s">
        <v>6247</v>
      </c>
      <c r="AB113" s="367"/>
      <c r="AC113" s="367"/>
      <c r="AE113" s="367"/>
      <c r="AF113" s="384"/>
    </row>
    <row r="114" spans="1:32" s="332" customFormat="1" ht="12" x14ac:dyDescent="0.2">
      <c r="A114" s="379"/>
      <c r="B114" s="380"/>
      <c r="C114" s="1068" t="s">
        <v>459</v>
      </c>
      <c r="D114" s="1068"/>
      <c r="E114" s="1068"/>
      <c r="F114" s="364"/>
      <c r="G114" s="364"/>
      <c r="H114" s="364"/>
      <c r="I114" s="364"/>
      <c r="J114" s="365"/>
      <c r="K114" s="364"/>
      <c r="L114" s="365">
        <v>665.74</v>
      </c>
      <c r="M114" s="376"/>
      <c r="N114" s="366"/>
      <c r="V114" s="361"/>
      <c r="W114" s="367"/>
      <c r="AB114" s="367" t="s">
        <v>459</v>
      </c>
      <c r="AC114" s="367"/>
      <c r="AE114" s="367"/>
      <c r="AF114" s="384"/>
    </row>
    <row r="115" spans="1:32" s="332" customFormat="1" ht="22.5" x14ac:dyDescent="0.2">
      <c r="A115" s="362" t="s">
        <v>476</v>
      </c>
      <c r="B115" s="363" t="s">
        <v>6254</v>
      </c>
      <c r="C115" s="1068" t="s">
        <v>6255</v>
      </c>
      <c r="D115" s="1068"/>
      <c r="E115" s="1068"/>
      <c r="F115" s="364" t="s">
        <v>1017</v>
      </c>
      <c r="G115" s="364"/>
      <c r="H115" s="364"/>
      <c r="I115" s="364" t="s">
        <v>496</v>
      </c>
      <c r="J115" s="365"/>
      <c r="K115" s="364"/>
      <c r="L115" s="365"/>
      <c r="M115" s="364"/>
      <c r="N115" s="366"/>
      <c r="V115" s="361"/>
      <c r="W115" s="367" t="s">
        <v>6255</v>
      </c>
      <c r="AB115" s="367"/>
      <c r="AC115" s="367"/>
      <c r="AE115" s="367"/>
      <c r="AF115" s="384"/>
    </row>
    <row r="116" spans="1:32" s="332" customFormat="1" ht="33.75" x14ac:dyDescent="0.2">
      <c r="A116" s="370"/>
      <c r="B116" s="371" t="s">
        <v>430</v>
      </c>
      <c r="C116" s="1065" t="s">
        <v>431</v>
      </c>
      <c r="D116" s="1065"/>
      <c r="E116" s="1065"/>
      <c r="F116" s="1065"/>
      <c r="G116" s="1065"/>
      <c r="H116" s="1065"/>
      <c r="I116" s="1065"/>
      <c r="J116" s="1065"/>
      <c r="K116" s="1065"/>
      <c r="L116" s="1065"/>
      <c r="M116" s="1065"/>
      <c r="N116" s="1072"/>
      <c r="V116" s="361"/>
      <c r="W116" s="367"/>
      <c r="X116" s="335" t="s">
        <v>431</v>
      </c>
      <c r="AB116" s="367"/>
      <c r="AC116" s="367"/>
      <c r="AE116" s="367"/>
      <c r="AF116" s="384"/>
    </row>
    <row r="117" spans="1:32" s="332" customFormat="1" ht="12" x14ac:dyDescent="0.2">
      <c r="A117" s="372"/>
      <c r="B117" s="371" t="s">
        <v>423</v>
      </c>
      <c r="C117" s="1065" t="s">
        <v>432</v>
      </c>
      <c r="D117" s="1065"/>
      <c r="E117" s="1065"/>
      <c r="F117" s="373"/>
      <c r="G117" s="373"/>
      <c r="H117" s="373"/>
      <c r="I117" s="373"/>
      <c r="J117" s="374">
        <v>17.809999999999999</v>
      </c>
      <c r="K117" s="373" t="s">
        <v>436</v>
      </c>
      <c r="L117" s="374">
        <v>178.1</v>
      </c>
      <c r="M117" s="373"/>
      <c r="N117" s="375"/>
      <c r="V117" s="361"/>
      <c r="W117" s="367"/>
      <c r="Y117" s="335" t="s">
        <v>432</v>
      </c>
      <c r="AB117" s="367"/>
      <c r="AC117" s="367"/>
      <c r="AE117" s="367"/>
      <c r="AF117" s="384"/>
    </row>
    <row r="118" spans="1:32" s="332" customFormat="1" ht="12" x14ac:dyDescent="0.2">
      <c r="A118" s="372"/>
      <c r="B118" s="371" t="s">
        <v>434</v>
      </c>
      <c r="C118" s="1065" t="s">
        <v>435</v>
      </c>
      <c r="D118" s="1065"/>
      <c r="E118" s="1065"/>
      <c r="F118" s="373"/>
      <c r="G118" s="373"/>
      <c r="H118" s="373"/>
      <c r="I118" s="373"/>
      <c r="J118" s="374">
        <v>147.19999999999999</v>
      </c>
      <c r="K118" s="373" t="s">
        <v>436</v>
      </c>
      <c r="L118" s="374">
        <v>1472</v>
      </c>
      <c r="M118" s="373"/>
      <c r="N118" s="375"/>
      <c r="V118" s="361"/>
      <c r="W118" s="367"/>
      <c r="Y118" s="335" t="s">
        <v>435</v>
      </c>
      <c r="AB118" s="367"/>
      <c r="AC118" s="367"/>
      <c r="AE118" s="367"/>
      <c r="AF118" s="384"/>
    </row>
    <row r="119" spans="1:32" s="332" customFormat="1" ht="12" x14ac:dyDescent="0.2">
      <c r="A119" s="372"/>
      <c r="B119" s="371" t="s">
        <v>437</v>
      </c>
      <c r="C119" s="1065" t="s">
        <v>438</v>
      </c>
      <c r="D119" s="1065"/>
      <c r="E119" s="1065"/>
      <c r="F119" s="373"/>
      <c r="G119" s="373"/>
      <c r="H119" s="373"/>
      <c r="I119" s="373"/>
      <c r="J119" s="374">
        <v>9.4</v>
      </c>
      <c r="K119" s="373" t="s">
        <v>436</v>
      </c>
      <c r="L119" s="374">
        <v>94</v>
      </c>
      <c r="M119" s="373"/>
      <c r="N119" s="375"/>
      <c r="V119" s="361"/>
      <c r="W119" s="367"/>
      <c r="Y119" s="335" t="s">
        <v>438</v>
      </c>
      <c r="AB119" s="367"/>
      <c r="AC119" s="367"/>
      <c r="AE119" s="367"/>
      <c r="AF119" s="384"/>
    </row>
    <row r="120" spans="1:32" s="332" customFormat="1" ht="12" x14ac:dyDescent="0.2">
      <c r="A120" s="372"/>
      <c r="B120" s="371" t="s">
        <v>439</v>
      </c>
      <c r="C120" s="1065" t="s">
        <v>440</v>
      </c>
      <c r="D120" s="1065"/>
      <c r="E120" s="1065"/>
      <c r="F120" s="373"/>
      <c r="G120" s="373"/>
      <c r="H120" s="373"/>
      <c r="I120" s="373"/>
      <c r="J120" s="374">
        <v>0.51</v>
      </c>
      <c r="K120" s="373"/>
      <c r="L120" s="374">
        <v>4.08</v>
      </c>
      <c r="M120" s="373"/>
      <c r="N120" s="375"/>
      <c r="V120" s="361"/>
      <c r="W120" s="367"/>
      <c r="Y120" s="335" t="s">
        <v>440</v>
      </c>
      <c r="AB120" s="367"/>
      <c r="AC120" s="367"/>
      <c r="AE120" s="367"/>
      <c r="AF120" s="384"/>
    </row>
    <row r="121" spans="1:32" s="332" customFormat="1" ht="22.5" x14ac:dyDescent="0.2">
      <c r="A121" s="368"/>
      <c r="B121" s="381" t="s">
        <v>486</v>
      </c>
      <c r="C121" s="1076" t="s">
        <v>487</v>
      </c>
      <c r="D121" s="1076"/>
      <c r="E121" s="1076"/>
      <c r="F121" s="382" t="s">
        <v>488</v>
      </c>
      <c r="G121" s="382" t="s">
        <v>489</v>
      </c>
      <c r="H121" s="382"/>
      <c r="I121" s="382" t="s">
        <v>489</v>
      </c>
      <c r="J121" s="371"/>
      <c r="K121" s="373"/>
      <c r="L121" s="374"/>
      <c r="M121" s="373"/>
      <c r="N121" s="383"/>
      <c r="V121" s="361"/>
      <c r="W121" s="367"/>
      <c r="AB121" s="367"/>
      <c r="AC121" s="367"/>
      <c r="AE121" s="367"/>
      <c r="AF121" s="384" t="s">
        <v>487</v>
      </c>
    </row>
    <row r="122" spans="1:32" s="332" customFormat="1" ht="12" x14ac:dyDescent="0.2">
      <c r="A122" s="368"/>
      <c r="B122" s="381" t="s">
        <v>1204</v>
      </c>
      <c r="C122" s="1076" t="s">
        <v>6233</v>
      </c>
      <c r="D122" s="1076"/>
      <c r="E122" s="1076"/>
      <c r="F122" s="382" t="s">
        <v>488</v>
      </c>
      <c r="G122" s="382" t="s">
        <v>489</v>
      </c>
      <c r="H122" s="382"/>
      <c r="I122" s="382" t="s">
        <v>489</v>
      </c>
      <c r="J122" s="371"/>
      <c r="K122" s="373"/>
      <c r="L122" s="374"/>
      <c r="M122" s="373"/>
      <c r="N122" s="383"/>
      <c r="V122" s="361"/>
      <c r="W122" s="367"/>
      <c r="AB122" s="367"/>
      <c r="AC122" s="367"/>
      <c r="AE122" s="367"/>
      <c r="AF122" s="384" t="s">
        <v>6233</v>
      </c>
    </row>
    <row r="123" spans="1:32" s="332" customFormat="1" ht="12" x14ac:dyDescent="0.2">
      <c r="A123" s="368"/>
      <c r="B123" s="381" t="s">
        <v>6256</v>
      </c>
      <c r="C123" s="1076" t="s">
        <v>6257</v>
      </c>
      <c r="D123" s="1076"/>
      <c r="E123" s="1076"/>
      <c r="F123" s="382" t="s">
        <v>488</v>
      </c>
      <c r="G123" s="382" t="s">
        <v>489</v>
      </c>
      <c r="H123" s="382"/>
      <c r="I123" s="382" t="s">
        <v>489</v>
      </c>
      <c r="J123" s="371"/>
      <c r="K123" s="373"/>
      <c r="L123" s="374"/>
      <c r="M123" s="373"/>
      <c r="N123" s="383"/>
      <c r="V123" s="361"/>
      <c r="W123" s="367"/>
      <c r="AB123" s="367"/>
      <c r="AC123" s="367"/>
      <c r="AE123" s="367"/>
      <c r="AF123" s="384" t="s">
        <v>6257</v>
      </c>
    </row>
    <row r="124" spans="1:32" s="332" customFormat="1" ht="22.5" x14ac:dyDescent="0.2">
      <c r="A124" s="368"/>
      <c r="B124" s="381" t="s">
        <v>6258</v>
      </c>
      <c r="C124" s="1076" t="s">
        <v>6259</v>
      </c>
      <c r="D124" s="1076"/>
      <c r="E124" s="1076"/>
      <c r="F124" s="382" t="s">
        <v>1017</v>
      </c>
      <c r="G124" s="382" t="s">
        <v>489</v>
      </c>
      <c r="H124" s="382"/>
      <c r="I124" s="382" t="s">
        <v>489</v>
      </c>
      <c r="J124" s="371"/>
      <c r="K124" s="373"/>
      <c r="L124" s="374"/>
      <c r="M124" s="373"/>
      <c r="N124" s="383"/>
      <c r="V124" s="361"/>
      <c r="W124" s="367"/>
      <c r="AB124" s="367"/>
      <c r="AC124" s="367"/>
      <c r="AE124" s="367"/>
      <c r="AF124" s="384" t="s">
        <v>6259</v>
      </c>
    </row>
    <row r="125" spans="1:32" s="332" customFormat="1" ht="12" x14ac:dyDescent="0.2">
      <c r="A125" s="368"/>
      <c r="B125" s="381" t="s">
        <v>6260</v>
      </c>
      <c r="C125" s="1076" t="s">
        <v>6261</v>
      </c>
      <c r="D125" s="1076"/>
      <c r="E125" s="1076"/>
      <c r="F125" s="382" t="s">
        <v>411</v>
      </c>
      <c r="G125" s="382" t="s">
        <v>489</v>
      </c>
      <c r="H125" s="382"/>
      <c r="I125" s="382" t="s">
        <v>489</v>
      </c>
      <c r="J125" s="371"/>
      <c r="K125" s="373"/>
      <c r="L125" s="374"/>
      <c r="M125" s="373"/>
      <c r="N125" s="383"/>
      <c r="V125" s="361"/>
      <c r="W125" s="367"/>
      <c r="AB125" s="367"/>
      <c r="AC125" s="367"/>
      <c r="AE125" s="367"/>
      <c r="AF125" s="384" t="s">
        <v>6261</v>
      </c>
    </row>
    <row r="126" spans="1:32" s="332" customFormat="1" ht="12" x14ac:dyDescent="0.2">
      <c r="A126" s="372"/>
      <c r="B126" s="371"/>
      <c r="C126" s="1065" t="s">
        <v>443</v>
      </c>
      <c r="D126" s="1065"/>
      <c r="E126" s="1065"/>
      <c r="F126" s="373" t="s">
        <v>444</v>
      </c>
      <c r="G126" s="373" t="s">
        <v>6262</v>
      </c>
      <c r="H126" s="373" t="s">
        <v>436</v>
      </c>
      <c r="I126" s="373" t="s">
        <v>6263</v>
      </c>
      <c r="J126" s="374"/>
      <c r="K126" s="373"/>
      <c r="L126" s="374"/>
      <c r="M126" s="373"/>
      <c r="N126" s="375"/>
      <c r="V126" s="361"/>
      <c r="W126" s="367"/>
      <c r="Z126" s="335" t="s">
        <v>443</v>
      </c>
      <c r="AB126" s="367"/>
      <c r="AC126" s="367"/>
      <c r="AE126" s="367"/>
      <c r="AF126" s="384"/>
    </row>
    <row r="127" spans="1:32" s="332" customFormat="1" ht="12" x14ac:dyDescent="0.2">
      <c r="A127" s="372"/>
      <c r="B127" s="371"/>
      <c r="C127" s="1065" t="s">
        <v>447</v>
      </c>
      <c r="D127" s="1065"/>
      <c r="E127" s="1065"/>
      <c r="F127" s="373" t="s">
        <v>444</v>
      </c>
      <c r="G127" s="373" t="s">
        <v>880</v>
      </c>
      <c r="H127" s="373" t="s">
        <v>436</v>
      </c>
      <c r="I127" s="373" t="s">
        <v>708</v>
      </c>
      <c r="J127" s="374"/>
      <c r="K127" s="373"/>
      <c r="L127" s="374"/>
      <c r="M127" s="373"/>
      <c r="N127" s="375"/>
      <c r="V127" s="361"/>
      <c r="W127" s="367"/>
      <c r="Z127" s="335" t="s">
        <v>447</v>
      </c>
      <c r="AB127" s="367"/>
      <c r="AC127" s="367"/>
      <c r="AE127" s="367"/>
      <c r="AF127" s="384"/>
    </row>
    <row r="128" spans="1:32" s="332" customFormat="1" ht="12" x14ac:dyDescent="0.2">
      <c r="A128" s="372"/>
      <c r="B128" s="371"/>
      <c r="C128" s="1077" t="s">
        <v>450</v>
      </c>
      <c r="D128" s="1077"/>
      <c r="E128" s="1077"/>
      <c r="F128" s="376"/>
      <c r="G128" s="376"/>
      <c r="H128" s="376"/>
      <c r="I128" s="376"/>
      <c r="J128" s="377">
        <v>165.52</v>
      </c>
      <c r="K128" s="376"/>
      <c r="L128" s="377">
        <v>1654.18</v>
      </c>
      <c r="M128" s="376"/>
      <c r="N128" s="378"/>
      <c r="V128" s="361"/>
      <c r="W128" s="367"/>
      <c r="AA128" s="335" t="s">
        <v>450</v>
      </c>
      <c r="AB128" s="367"/>
      <c r="AC128" s="367"/>
      <c r="AE128" s="367"/>
      <c r="AF128" s="384"/>
    </row>
    <row r="129" spans="1:33" s="332" customFormat="1" ht="12" x14ac:dyDescent="0.2">
      <c r="A129" s="372"/>
      <c r="B129" s="371"/>
      <c r="C129" s="1065" t="s">
        <v>451</v>
      </c>
      <c r="D129" s="1065"/>
      <c r="E129" s="1065"/>
      <c r="F129" s="373"/>
      <c r="G129" s="373"/>
      <c r="H129" s="373"/>
      <c r="I129" s="373"/>
      <c r="J129" s="374"/>
      <c r="K129" s="373"/>
      <c r="L129" s="374">
        <v>272.10000000000002</v>
      </c>
      <c r="M129" s="373"/>
      <c r="N129" s="375"/>
      <c r="V129" s="361"/>
      <c r="W129" s="367"/>
      <c r="Z129" s="335" t="s">
        <v>451</v>
      </c>
      <c r="AB129" s="367"/>
      <c r="AC129" s="367"/>
      <c r="AE129" s="367"/>
      <c r="AF129" s="384"/>
    </row>
    <row r="130" spans="1:33" s="332" customFormat="1" ht="33.75" x14ac:dyDescent="0.2">
      <c r="A130" s="372"/>
      <c r="B130" s="371" t="s">
        <v>6244</v>
      </c>
      <c r="C130" s="1065" t="s">
        <v>6245</v>
      </c>
      <c r="D130" s="1065"/>
      <c r="E130" s="1065"/>
      <c r="F130" s="373" t="s">
        <v>454</v>
      </c>
      <c r="G130" s="373" t="s">
        <v>1131</v>
      </c>
      <c r="H130" s="373"/>
      <c r="I130" s="373" t="s">
        <v>1131</v>
      </c>
      <c r="J130" s="374"/>
      <c r="K130" s="373"/>
      <c r="L130" s="374">
        <v>280.26</v>
      </c>
      <c r="M130" s="373"/>
      <c r="N130" s="375"/>
      <c r="V130" s="361"/>
      <c r="W130" s="367"/>
      <c r="Z130" s="335" t="s">
        <v>6245</v>
      </c>
      <c r="AB130" s="367"/>
      <c r="AC130" s="367"/>
      <c r="AE130" s="367"/>
      <c r="AF130" s="384"/>
    </row>
    <row r="131" spans="1:33" s="332" customFormat="1" ht="33.75" x14ac:dyDescent="0.2">
      <c r="A131" s="372"/>
      <c r="B131" s="371" t="s">
        <v>6246</v>
      </c>
      <c r="C131" s="1065" t="s">
        <v>6247</v>
      </c>
      <c r="D131" s="1065"/>
      <c r="E131" s="1065"/>
      <c r="F131" s="373" t="s">
        <v>454</v>
      </c>
      <c r="G131" s="373" t="s">
        <v>915</v>
      </c>
      <c r="H131" s="373"/>
      <c r="I131" s="373" t="s">
        <v>915</v>
      </c>
      <c r="J131" s="374"/>
      <c r="K131" s="373"/>
      <c r="L131" s="374">
        <v>163.26</v>
      </c>
      <c r="M131" s="373"/>
      <c r="N131" s="375"/>
      <c r="V131" s="361"/>
      <c r="W131" s="367"/>
      <c r="Z131" s="335" t="s">
        <v>6247</v>
      </c>
      <c r="AB131" s="367"/>
      <c r="AC131" s="367"/>
      <c r="AE131" s="367"/>
      <c r="AF131" s="384"/>
    </row>
    <row r="132" spans="1:33" s="332" customFormat="1" ht="12" x14ac:dyDescent="0.2">
      <c r="A132" s="379"/>
      <c r="B132" s="380"/>
      <c r="C132" s="1068" t="s">
        <v>459</v>
      </c>
      <c r="D132" s="1068"/>
      <c r="E132" s="1068"/>
      <c r="F132" s="364"/>
      <c r="G132" s="364"/>
      <c r="H132" s="364"/>
      <c r="I132" s="364"/>
      <c r="J132" s="365"/>
      <c r="K132" s="364"/>
      <c r="L132" s="365">
        <v>2097.6999999999998</v>
      </c>
      <c r="M132" s="376"/>
      <c r="N132" s="366"/>
      <c r="V132" s="361"/>
      <c r="W132" s="367"/>
      <c r="AB132" s="367" t="s">
        <v>459</v>
      </c>
      <c r="AC132" s="367"/>
      <c r="AE132" s="367"/>
      <c r="AF132" s="384"/>
    </row>
    <row r="133" spans="1:33" s="332" customFormat="1" ht="33.75" x14ac:dyDescent="0.2">
      <c r="A133" s="362" t="s">
        <v>481</v>
      </c>
      <c r="B133" s="363" t="s">
        <v>6264</v>
      </c>
      <c r="C133" s="1068" t="s">
        <v>6265</v>
      </c>
      <c r="D133" s="1068"/>
      <c r="E133" s="1068"/>
      <c r="F133" s="364" t="s">
        <v>1017</v>
      </c>
      <c r="G133" s="364"/>
      <c r="H133" s="364"/>
      <c r="I133" s="364" t="s">
        <v>496</v>
      </c>
      <c r="J133" s="365">
        <v>12903.3</v>
      </c>
      <c r="K133" s="364" t="s">
        <v>566</v>
      </c>
      <c r="L133" s="365">
        <v>9392.6</v>
      </c>
      <c r="M133" s="364" t="s">
        <v>6266</v>
      </c>
      <c r="N133" s="366">
        <v>105291</v>
      </c>
      <c r="V133" s="361"/>
      <c r="W133" s="367" t="s">
        <v>6265</v>
      </c>
      <c r="AB133" s="367"/>
      <c r="AC133" s="367"/>
      <c r="AE133" s="367"/>
      <c r="AF133" s="384"/>
    </row>
    <row r="134" spans="1:33" s="332" customFormat="1" ht="12" x14ac:dyDescent="0.2">
      <c r="A134" s="379"/>
      <c r="B134" s="380"/>
      <c r="C134" s="340" t="s">
        <v>2932</v>
      </c>
      <c r="D134" s="385"/>
      <c r="E134" s="385"/>
      <c r="F134" s="386"/>
      <c r="G134" s="386"/>
      <c r="H134" s="386"/>
      <c r="I134" s="386"/>
      <c r="J134" s="387"/>
      <c r="K134" s="386"/>
      <c r="L134" s="387"/>
      <c r="M134" s="388"/>
      <c r="N134" s="389"/>
      <c r="V134" s="361"/>
      <c r="W134" s="367"/>
      <c r="AB134" s="367"/>
      <c r="AC134" s="367"/>
      <c r="AE134" s="367"/>
      <c r="AF134" s="384"/>
    </row>
    <row r="135" spans="1:33" s="332" customFormat="1" ht="22.5" x14ac:dyDescent="0.2">
      <c r="A135" s="370"/>
      <c r="B135" s="371" t="s">
        <v>568</v>
      </c>
      <c r="C135" s="1065" t="s">
        <v>569</v>
      </c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72"/>
      <c r="V135" s="361"/>
      <c r="W135" s="367"/>
      <c r="X135" s="335" t="s">
        <v>569</v>
      </c>
      <c r="AB135" s="367"/>
      <c r="AC135" s="367"/>
      <c r="AE135" s="367"/>
      <c r="AF135" s="384"/>
    </row>
    <row r="136" spans="1:33" s="332" customFormat="1" ht="56.25" x14ac:dyDescent="0.2">
      <c r="A136" s="362" t="s">
        <v>496</v>
      </c>
      <c r="B136" s="363" t="s">
        <v>6267</v>
      </c>
      <c r="C136" s="1068" t="s">
        <v>6268</v>
      </c>
      <c r="D136" s="1068"/>
      <c r="E136" s="1068"/>
      <c r="F136" s="364" t="s">
        <v>4013</v>
      </c>
      <c r="G136" s="364"/>
      <c r="H136" s="364"/>
      <c r="I136" s="364" t="s">
        <v>2159</v>
      </c>
      <c r="J136" s="365"/>
      <c r="K136" s="364"/>
      <c r="L136" s="365"/>
      <c r="M136" s="364"/>
      <c r="N136" s="366"/>
      <c r="V136" s="361"/>
      <c r="W136" s="367" t="s">
        <v>6268</v>
      </c>
      <c r="AB136" s="367"/>
      <c r="AC136" s="367"/>
      <c r="AE136" s="367"/>
      <c r="AF136" s="384"/>
    </row>
    <row r="137" spans="1:33" s="332" customFormat="1" ht="12" x14ac:dyDescent="0.2">
      <c r="A137" s="368"/>
      <c r="B137" s="369"/>
      <c r="C137" s="1065" t="s">
        <v>6269</v>
      </c>
      <c r="D137" s="1065"/>
      <c r="E137" s="1065"/>
      <c r="F137" s="1065"/>
      <c r="G137" s="1065"/>
      <c r="H137" s="1065"/>
      <c r="I137" s="1065"/>
      <c r="J137" s="1065"/>
      <c r="K137" s="1065"/>
      <c r="L137" s="1065"/>
      <c r="M137" s="1065"/>
      <c r="N137" s="1072"/>
      <c r="V137" s="361"/>
      <c r="W137" s="367"/>
      <c r="AB137" s="367"/>
      <c r="AC137" s="367"/>
      <c r="AE137" s="367"/>
      <c r="AF137" s="384"/>
      <c r="AG137" s="335" t="s">
        <v>6269</v>
      </c>
    </row>
    <row r="138" spans="1:33" s="332" customFormat="1" ht="33.75" x14ac:dyDescent="0.2">
      <c r="A138" s="370"/>
      <c r="B138" s="371" t="s">
        <v>430</v>
      </c>
      <c r="C138" s="1065" t="s">
        <v>431</v>
      </c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72"/>
      <c r="V138" s="361"/>
      <c r="W138" s="367"/>
      <c r="X138" s="335" t="s">
        <v>431</v>
      </c>
      <c r="AB138" s="367"/>
      <c r="AC138" s="367"/>
      <c r="AE138" s="367"/>
      <c r="AF138" s="384"/>
    </row>
    <row r="139" spans="1:33" s="332" customFormat="1" ht="12" x14ac:dyDescent="0.2">
      <c r="A139" s="372"/>
      <c r="B139" s="371" t="s">
        <v>423</v>
      </c>
      <c r="C139" s="1065" t="s">
        <v>432</v>
      </c>
      <c r="D139" s="1065"/>
      <c r="E139" s="1065"/>
      <c r="F139" s="373"/>
      <c r="G139" s="373"/>
      <c r="H139" s="373"/>
      <c r="I139" s="373"/>
      <c r="J139" s="374">
        <v>620.42999999999995</v>
      </c>
      <c r="K139" s="373" t="s">
        <v>436</v>
      </c>
      <c r="L139" s="374">
        <v>193.88</v>
      </c>
      <c r="M139" s="373"/>
      <c r="N139" s="375"/>
      <c r="V139" s="361"/>
      <c r="W139" s="367"/>
      <c r="Y139" s="335" t="s">
        <v>432</v>
      </c>
      <c r="AB139" s="367"/>
      <c r="AC139" s="367"/>
      <c r="AE139" s="367"/>
      <c r="AF139" s="384"/>
    </row>
    <row r="140" spans="1:33" s="332" customFormat="1" ht="12" x14ac:dyDescent="0.2">
      <c r="A140" s="372"/>
      <c r="B140" s="371" t="s">
        <v>434</v>
      </c>
      <c r="C140" s="1065" t="s">
        <v>435</v>
      </c>
      <c r="D140" s="1065"/>
      <c r="E140" s="1065"/>
      <c r="F140" s="373"/>
      <c r="G140" s="373"/>
      <c r="H140" s="373"/>
      <c r="I140" s="373"/>
      <c r="J140" s="374">
        <v>3092.82</v>
      </c>
      <c r="K140" s="373" t="s">
        <v>436</v>
      </c>
      <c r="L140" s="374">
        <v>966.51</v>
      </c>
      <c r="M140" s="373"/>
      <c r="N140" s="375"/>
      <c r="V140" s="361"/>
      <c r="W140" s="367"/>
      <c r="Y140" s="335" t="s">
        <v>435</v>
      </c>
      <c r="AB140" s="367"/>
      <c r="AC140" s="367"/>
      <c r="AE140" s="367"/>
      <c r="AF140" s="384"/>
    </row>
    <row r="141" spans="1:33" s="332" customFormat="1" ht="12" x14ac:dyDescent="0.2">
      <c r="A141" s="372"/>
      <c r="B141" s="371" t="s">
        <v>437</v>
      </c>
      <c r="C141" s="1065" t="s">
        <v>438</v>
      </c>
      <c r="D141" s="1065"/>
      <c r="E141" s="1065"/>
      <c r="F141" s="373"/>
      <c r="G141" s="373"/>
      <c r="H141" s="373"/>
      <c r="I141" s="373"/>
      <c r="J141" s="374">
        <v>399.08</v>
      </c>
      <c r="K141" s="373" t="s">
        <v>436</v>
      </c>
      <c r="L141" s="374">
        <v>124.71</v>
      </c>
      <c r="M141" s="373"/>
      <c r="N141" s="375"/>
      <c r="V141" s="361"/>
      <c r="W141" s="367"/>
      <c r="Y141" s="335" t="s">
        <v>438</v>
      </c>
      <c r="AB141" s="367"/>
      <c r="AC141" s="367"/>
      <c r="AE141" s="367"/>
      <c r="AF141" s="384"/>
    </row>
    <row r="142" spans="1:33" s="332" customFormat="1" ht="12" x14ac:dyDescent="0.2">
      <c r="A142" s="372"/>
      <c r="B142" s="371" t="s">
        <v>439</v>
      </c>
      <c r="C142" s="1065" t="s">
        <v>440</v>
      </c>
      <c r="D142" s="1065"/>
      <c r="E142" s="1065"/>
      <c r="F142" s="373"/>
      <c r="G142" s="373"/>
      <c r="H142" s="373"/>
      <c r="I142" s="373"/>
      <c r="J142" s="374">
        <v>7435.74</v>
      </c>
      <c r="K142" s="373"/>
      <c r="L142" s="374">
        <v>1858.94</v>
      </c>
      <c r="M142" s="373"/>
      <c r="N142" s="375"/>
      <c r="V142" s="361"/>
      <c r="W142" s="367"/>
      <c r="Y142" s="335" t="s">
        <v>440</v>
      </c>
      <c r="AB142" s="367"/>
      <c r="AC142" s="367"/>
      <c r="AE142" s="367"/>
      <c r="AF142" s="384"/>
    </row>
    <row r="143" spans="1:33" s="332" customFormat="1" ht="22.5" x14ac:dyDescent="0.2">
      <c r="A143" s="368"/>
      <c r="B143" s="381" t="s">
        <v>6270</v>
      </c>
      <c r="C143" s="1076" t="s">
        <v>6271</v>
      </c>
      <c r="D143" s="1076"/>
      <c r="E143" s="1076"/>
      <c r="F143" s="382" t="s">
        <v>769</v>
      </c>
      <c r="G143" s="382" t="s">
        <v>489</v>
      </c>
      <c r="H143" s="382"/>
      <c r="I143" s="382" t="s">
        <v>489</v>
      </c>
      <c r="J143" s="371"/>
      <c r="K143" s="373"/>
      <c r="L143" s="374"/>
      <c r="M143" s="373"/>
      <c r="N143" s="383"/>
      <c r="V143" s="361"/>
      <c r="W143" s="367"/>
      <c r="AB143" s="367"/>
      <c r="AC143" s="367"/>
      <c r="AE143" s="367"/>
      <c r="AF143" s="384" t="s">
        <v>6271</v>
      </c>
    </row>
    <row r="144" spans="1:33" s="332" customFormat="1" ht="33.75" x14ac:dyDescent="0.2">
      <c r="A144" s="368"/>
      <c r="B144" s="381" t="s">
        <v>6272</v>
      </c>
      <c r="C144" s="1076" t="s">
        <v>6273</v>
      </c>
      <c r="D144" s="1076"/>
      <c r="E144" s="1076"/>
      <c r="F144" s="382" t="s">
        <v>769</v>
      </c>
      <c r="G144" s="382" t="s">
        <v>489</v>
      </c>
      <c r="H144" s="382"/>
      <c r="I144" s="382" t="s">
        <v>489</v>
      </c>
      <c r="J144" s="371"/>
      <c r="K144" s="373"/>
      <c r="L144" s="374"/>
      <c r="M144" s="373"/>
      <c r="N144" s="383"/>
      <c r="V144" s="361"/>
      <c r="W144" s="367"/>
      <c r="AB144" s="367"/>
      <c r="AC144" s="367"/>
      <c r="AE144" s="367"/>
      <c r="AF144" s="384" t="s">
        <v>6273</v>
      </c>
    </row>
    <row r="145" spans="1:33" s="332" customFormat="1" ht="12" x14ac:dyDescent="0.2">
      <c r="A145" s="368"/>
      <c r="B145" s="381" t="s">
        <v>6274</v>
      </c>
      <c r="C145" s="1076" t="s">
        <v>6275</v>
      </c>
      <c r="D145" s="1076"/>
      <c r="E145" s="1076"/>
      <c r="F145" s="382" t="s">
        <v>4013</v>
      </c>
      <c r="G145" s="382" t="s">
        <v>566</v>
      </c>
      <c r="H145" s="382"/>
      <c r="I145" s="382" t="s">
        <v>6276</v>
      </c>
      <c r="J145" s="371"/>
      <c r="K145" s="373"/>
      <c r="L145" s="374"/>
      <c r="M145" s="373"/>
      <c r="N145" s="383"/>
      <c r="V145" s="361"/>
      <c r="W145" s="367"/>
      <c r="AB145" s="367"/>
      <c r="AC145" s="367"/>
      <c r="AE145" s="367"/>
      <c r="AF145" s="384" t="s">
        <v>6275</v>
      </c>
    </row>
    <row r="146" spans="1:33" s="332" customFormat="1" ht="22.5" x14ac:dyDescent="0.2">
      <c r="A146" s="368"/>
      <c r="B146" s="381" t="s">
        <v>6277</v>
      </c>
      <c r="C146" s="1076" t="s">
        <v>6278</v>
      </c>
      <c r="D146" s="1076"/>
      <c r="E146" s="1076"/>
      <c r="F146" s="382" t="s">
        <v>769</v>
      </c>
      <c r="G146" s="382" t="s">
        <v>489</v>
      </c>
      <c r="H146" s="382"/>
      <c r="I146" s="382" t="s">
        <v>489</v>
      </c>
      <c r="J146" s="371"/>
      <c r="K146" s="373"/>
      <c r="L146" s="374"/>
      <c r="M146" s="373"/>
      <c r="N146" s="383"/>
      <c r="V146" s="361"/>
      <c r="W146" s="367"/>
      <c r="AB146" s="367"/>
      <c r="AC146" s="367"/>
      <c r="AE146" s="367"/>
      <c r="AF146" s="384" t="s">
        <v>6278</v>
      </c>
    </row>
    <row r="147" spans="1:33" s="332" customFormat="1" ht="12" x14ac:dyDescent="0.2">
      <c r="A147" s="372"/>
      <c r="B147" s="371"/>
      <c r="C147" s="1065" t="s">
        <v>443</v>
      </c>
      <c r="D147" s="1065"/>
      <c r="E147" s="1065"/>
      <c r="F147" s="373" t="s">
        <v>444</v>
      </c>
      <c r="G147" s="373" t="s">
        <v>6279</v>
      </c>
      <c r="H147" s="373" t="s">
        <v>436</v>
      </c>
      <c r="I147" s="373" t="s">
        <v>6280</v>
      </c>
      <c r="J147" s="374"/>
      <c r="K147" s="373"/>
      <c r="L147" s="374"/>
      <c r="M147" s="373"/>
      <c r="N147" s="375"/>
      <c r="V147" s="361"/>
      <c r="W147" s="367"/>
      <c r="Z147" s="335" t="s">
        <v>443</v>
      </c>
      <c r="AB147" s="367"/>
      <c r="AC147" s="367"/>
      <c r="AE147" s="367"/>
      <c r="AF147" s="384"/>
    </row>
    <row r="148" spans="1:33" s="332" customFormat="1" ht="12" x14ac:dyDescent="0.2">
      <c r="A148" s="372"/>
      <c r="B148" s="371"/>
      <c r="C148" s="1065" t="s">
        <v>447</v>
      </c>
      <c r="D148" s="1065"/>
      <c r="E148" s="1065"/>
      <c r="F148" s="373" t="s">
        <v>444</v>
      </c>
      <c r="G148" s="373" t="s">
        <v>6281</v>
      </c>
      <c r="H148" s="373" t="s">
        <v>436</v>
      </c>
      <c r="I148" s="373" t="s">
        <v>6282</v>
      </c>
      <c r="J148" s="374"/>
      <c r="K148" s="373"/>
      <c r="L148" s="374"/>
      <c r="M148" s="373"/>
      <c r="N148" s="375"/>
      <c r="V148" s="361"/>
      <c r="W148" s="367"/>
      <c r="Z148" s="335" t="s">
        <v>447</v>
      </c>
      <c r="AB148" s="367"/>
      <c r="AC148" s="367"/>
      <c r="AE148" s="367"/>
      <c r="AF148" s="384"/>
    </row>
    <row r="149" spans="1:33" s="332" customFormat="1" ht="12" x14ac:dyDescent="0.2">
      <c r="A149" s="372"/>
      <c r="B149" s="371"/>
      <c r="C149" s="1077" t="s">
        <v>450</v>
      </c>
      <c r="D149" s="1077"/>
      <c r="E149" s="1077"/>
      <c r="F149" s="376"/>
      <c r="G149" s="376"/>
      <c r="H149" s="376"/>
      <c r="I149" s="376"/>
      <c r="J149" s="377">
        <v>11148.99</v>
      </c>
      <c r="K149" s="376"/>
      <c r="L149" s="377">
        <v>3019.33</v>
      </c>
      <c r="M149" s="376"/>
      <c r="N149" s="378"/>
      <c r="V149" s="361"/>
      <c r="W149" s="367"/>
      <c r="AA149" s="335" t="s">
        <v>450</v>
      </c>
      <c r="AB149" s="367"/>
      <c r="AC149" s="367"/>
      <c r="AE149" s="367"/>
      <c r="AF149" s="384"/>
    </row>
    <row r="150" spans="1:33" s="332" customFormat="1" ht="12" x14ac:dyDescent="0.2">
      <c r="A150" s="372"/>
      <c r="B150" s="371"/>
      <c r="C150" s="1065" t="s">
        <v>451</v>
      </c>
      <c r="D150" s="1065"/>
      <c r="E150" s="1065"/>
      <c r="F150" s="373"/>
      <c r="G150" s="373"/>
      <c r="H150" s="373"/>
      <c r="I150" s="373"/>
      <c r="J150" s="374"/>
      <c r="K150" s="373"/>
      <c r="L150" s="374">
        <v>318.58999999999997</v>
      </c>
      <c r="M150" s="373"/>
      <c r="N150" s="375"/>
      <c r="V150" s="361"/>
      <c r="W150" s="367"/>
      <c r="Z150" s="335" t="s">
        <v>451</v>
      </c>
      <c r="AB150" s="367"/>
      <c r="AC150" s="367"/>
      <c r="AE150" s="367"/>
      <c r="AF150" s="384"/>
    </row>
    <row r="151" spans="1:33" s="332" customFormat="1" ht="33.75" x14ac:dyDescent="0.2">
      <c r="A151" s="372"/>
      <c r="B151" s="371" t="s">
        <v>6244</v>
      </c>
      <c r="C151" s="1065" t="s">
        <v>6245</v>
      </c>
      <c r="D151" s="1065"/>
      <c r="E151" s="1065"/>
      <c r="F151" s="373" t="s">
        <v>454</v>
      </c>
      <c r="G151" s="373" t="s">
        <v>1131</v>
      </c>
      <c r="H151" s="373"/>
      <c r="I151" s="373" t="s">
        <v>1131</v>
      </c>
      <c r="J151" s="374"/>
      <c r="K151" s="373"/>
      <c r="L151" s="374">
        <v>328.15</v>
      </c>
      <c r="M151" s="373"/>
      <c r="N151" s="375"/>
      <c r="V151" s="361"/>
      <c r="W151" s="367"/>
      <c r="Z151" s="335" t="s">
        <v>6245</v>
      </c>
      <c r="AB151" s="367"/>
      <c r="AC151" s="367"/>
      <c r="AE151" s="367"/>
      <c r="AF151" s="384"/>
    </row>
    <row r="152" spans="1:33" s="332" customFormat="1" ht="33.75" x14ac:dyDescent="0.2">
      <c r="A152" s="372"/>
      <c r="B152" s="371" t="s">
        <v>6246</v>
      </c>
      <c r="C152" s="1065" t="s">
        <v>6247</v>
      </c>
      <c r="D152" s="1065"/>
      <c r="E152" s="1065"/>
      <c r="F152" s="373" t="s">
        <v>454</v>
      </c>
      <c r="G152" s="373" t="s">
        <v>915</v>
      </c>
      <c r="H152" s="373"/>
      <c r="I152" s="373" t="s">
        <v>915</v>
      </c>
      <c r="J152" s="374"/>
      <c r="K152" s="373"/>
      <c r="L152" s="374">
        <v>191.15</v>
      </c>
      <c r="M152" s="373"/>
      <c r="N152" s="375"/>
      <c r="V152" s="361"/>
      <c r="W152" s="367"/>
      <c r="Z152" s="335" t="s">
        <v>6247</v>
      </c>
      <c r="AB152" s="367"/>
      <c r="AC152" s="367"/>
      <c r="AE152" s="367"/>
      <c r="AF152" s="384"/>
    </row>
    <row r="153" spans="1:33" s="332" customFormat="1" ht="12" x14ac:dyDescent="0.2">
      <c r="A153" s="379"/>
      <c r="B153" s="380"/>
      <c r="C153" s="1068" t="s">
        <v>459</v>
      </c>
      <c r="D153" s="1068"/>
      <c r="E153" s="1068"/>
      <c r="F153" s="364"/>
      <c r="G153" s="364"/>
      <c r="H153" s="364"/>
      <c r="I153" s="364"/>
      <c r="J153" s="365"/>
      <c r="K153" s="364"/>
      <c r="L153" s="365">
        <v>3538.63</v>
      </c>
      <c r="M153" s="376"/>
      <c r="N153" s="366"/>
      <c r="V153" s="361"/>
      <c r="W153" s="367"/>
      <c r="AB153" s="367" t="s">
        <v>459</v>
      </c>
      <c r="AC153" s="367"/>
      <c r="AE153" s="367"/>
      <c r="AF153" s="384"/>
    </row>
    <row r="154" spans="1:33" s="332" customFormat="1" ht="33.75" x14ac:dyDescent="0.2">
      <c r="A154" s="362" t="s">
        <v>499</v>
      </c>
      <c r="B154" s="363" t="s">
        <v>6283</v>
      </c>
      <c r="C154" s="1068" t="s">
        <v>6284</v>
      </c>
      <c r="D154" s="1068"/>
      <c r="E154" s="1068"/>
      <c r="F154" s="364" t="s">
        <v>1003</v>
      </c>
      <c r="G154" s="364"/>
      <c r="H154" s="364"/>
      <c r="I154" s="364" t="s">
        <v>2467</v>
      </c>
      <c r="J154" s="365">
        <v>227.65</v>
      </c>
      <c r="K154" s="364" t="s">
        <v>566</v>
      </c>
      <c r="L154" s="365">
        <v>5282.07</v>
      </c>
      <c r="M154" s="364" t="s">
        <v>6266</v>
      </c>
      <c r="N154" s="366">
        <v>59212</v>
      </c>
      <c r="V154" s="361"/>
      <c r="W154" s="367" t="s">
        <v>6284</v>
      </c>
      <c r="AB154" s="367"/>
      <c r="AC154" s="367"/>
      <c r="AE154" s="367"/>
      <c r="AF154" s="384"/>
    </row>
    <row r="155" spans="1:33" s="332" customFormat="1" ht="12" x14ac:dyDescent="0.2">
      <c r="A155" s="379"/>
      <c r="B155" s="380"/>
      <c r="C155" s="340" t="s">
        <v>2932</v>
      </c>
      <c r="D155" s="385"/>
      <c r="E155" s="385"/>
      <c r="F155" s="386"/>
      <c r="G155" s="386"/>
      <c r="H155" s="386"/>
      <c r="I155" s="386"/>
      <c r="J155" s="387"/>
      <c r="K155" s="386"/>
      <c r="L155" s="387"/>
      <c r="M155" s="388"/>
      <c r="N155" s="389"/>
      <c r="V155" s="361"/>
      <c r="W155" s="367"/>
      <c r="AB155" s="367"/>
      <c r="AC155" s="367"/>
      <c r="AE155" s="367"/>
      <c r="AF155" s="384"/>
    </row>
    <row r="156" spans="1:33" s="332" customFormat="1" ht="12" x14ac:dyDescent="0.2">
      <c r="A156" s="368"/>
      <c r="B156" s="369"/>
      <c r="C156" s="1065" t="s">
        <v>6285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AB156" s="367"/>
      <c r="AC156" s="367"/>
      <c r="AE156" s="367"/>
      <c r="AF156" s="384"/>
      <c r="AG156" s="335" t="s">
        <v>6285</v>
      </c>
    </row>
    <row r="157" spans="1:33" s="332" customFormat="1" ht="22.5" x14ac:dyDescent="0.2">
      <c r="A157" s="370"/>
      <c r="B157" s="371" t="s">
        <v>568</v>
      </c>
      <c r="C157" s="1065" t="s">
        <v>569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X157" s="335" t="s">
        <v>569</v>
      </c>
      <c r="AB157" s="367"/>
      <c r="AC157" s="367"/>
      <c r="AE157" s="367"/>
      <c r="AF157" s="384"/>
    </row>
    <row r="158" spans="1:33" s="332" customFormat="1" ht="1.5" customHeight="1" x14ac:dyDescent="0.2">
      <c r="A158" s="386"/>
      <c r="B158" s="380"/>
      <c r="C158" s="380"/>
      <c r="D158" s="380"/>
      <c r="E158" s="380"/>
      <c r="F158" s="386"/>
      <c r="G158" s="386"/>
      <c r="H158" s="386"/>
      <c r="I158" s="386"/>
      <c r="J158" s="390"/>
      <c r="K158" s="386"/>
      <c r="L158" s="390"/>
      <c r="M158" s="373"/>
      <c r="N158" s="390"/>
      <c r="V158" s="361"/>
      <c r="W158" s="367"/>
      <c r="AB158" s="367"/>
      <c r="AC158" s="367"/>
      <c r="AE158" s="367"/>
      <c r="AF158" s="384"/>
    </row>
    <row r="159" spans="1:33" s="332" customFormat="1" ht="12" x14ac:dyDescent="0.2">
      <c r="A159" s="391"/>
      <c r="B159" s="392"/>
      <c r="C159" s="1068" t="s">
        <v>6286</v>
      </c>
      <c r="D159" s="1068"/>
      <c r="E159" s="1068"/>
      <c r="F159" s="1068"/>
      <c r="G159" s="1068"/>
      <c r="H159" s="1068"/>
      <c r="I159" s="1068"/>
      <c r="J159" s="1068"/>
      <c r="K159" s="1068"/>
      <c r="L159" s="393"/>
      <c r="M159" s="394"/>
      <c r="N159" s="395"/>
      <c r="V159" s="361"/>
      <c r="W159" s="367"/>
      <c r="AB159" s="367"/>
      <c r="AC159" s="367" t="s">
        <v>6286</v>
      </c>
      <c r="AE159" s="367"/>
      <c r="AF159" s="384"/>
    </row>
    <row r="160" spans="1:33" s="332" customFormat="1" ht="12" x14ac:dyDescent="0.2">
      <c r="A160" s="396"/>
      <c r="B160" s="371"/>
      <c r="C160" s="1065" t="s">
        <v>512</v>
      </c>
      <c r="D160" s="1065"/>
      <c r="E160" s="1065"/>
      <c r="F160" s="1065"/>
      <c r="G160" s="1065"/>
      <c r="H160" s="1065"/>
      <c r="I160" s="1065"/>
      <c r="J160" s="1065"/>
      <c r="K160" s="1065"/>
      <c r="L160" s="397">
        <v>29065.86</v>
      </c>
      <c r="M160" s="398"/>
      <c r="N160" s="399"/>
      <c r="V160" s="361"/>
      <c r="W160" s="367"/>
      <c r="AB160" s="367"/>
      <c r="AC160" s="367"/>
      <c r="AD160" s="335" t="s">
        <v>512</v>
      </c>
      <c r="AE160" s="367"/>
      <c r="AF160" s="384"/>
    </row>
    <row r="161" spans="1:32" s="332" customFormat="1" ht="12" x14ac:dyDescent="0.2">
      <c r="A161" s="396"/>
      <c r="B161" s="371"/>
      <c r="C161" s="1065" t="s">
        <v>513</v>
      </c>
      <c r="D161" s="1065"/>
      <c r="E161" s="1065"/>
      <c r="F161" s="1065"/>
      <c r="G161" s="1065"/>
      <c r="H161" s="1065"/>
      <c r="I161" s="1065"/>
      <c r="J161" s="1065"/>
      <c r="K161" s="1065"/>
      <c r="L161" s="397"/>
      <c r="M161" s="398"/>
      <c r="N161" s="399"/>
      <c r="V161" s="361"/>
      <c r="W161" s="367"/>
      <c r="AB161" s="367"/>
      <c r="AC161" s="367"/>
      <c r="AD161" s="335" t="s">
        <v>513</v>
      </c>
      <c r="AE161" s="367"/>
      <c r="AF161" s="384"/>
    </row>
    <row r="162" spans="1:32" s="332" customFormat="1" ht="12" x14ac:dyDescent="0.2">
      <c r="A162" s="396"/>
      <c r="B162" s="371"/>
      <c r="C162" s="1065" t="s">
        <v>514</v>
      </c>
      <c r="D162" s="1065"/>
      <c r="E162" s="1065"/>
      <c r="F162" s="1065"/>
      <c r="G162" s="1065"/>
      <c r="H162" s="1065"/>
      <c r="I162" s="1065"/>
      <c r="J162" s="1065"/>
      <c r="K162" s="1065"/>
      <c r="L162" s="397">
        <v>678.98</v>
      </c>
      <c r="M162" s="398"/>
      <c r="N162" s="399"/>
      <c r="V162" s="361"/>
      <c r="W162" s="367"/>
      <c r="AB162" s="367"/>
      <c r="AC162" s="367"/>
      <c r="AD162" s="335" t="s">
        <v>514</v>
      </c>
      <c r="AE162" s="367"/>
      <c r="AF162" s="384"/>
    </row>
    <row r="163" spans="1:32" s="332" customFormat="1" ht="12" x14ac:dyDescent="0.2">
      <c r="A163" s="396"/>
      <c r="B163" s="371"/>
      <c r="C163" s="1065" t="s">
        <v>515</v>
      </c>
      <c r="D163" s="1065"/>
      <c r="E163" s="1065"/>
      <c r="F163" s="1065"/>
      <c r="G163" s="1065"/>
      <c r="H163" s="1065"/>
      <c r="I163" s="1065"/>
      <c r="J163" s="1065"/>
      <c r="K163" s="1065"/>
      <c r="L163" s="397">
        <v>3971.11</v>
      </c>
      <c r="M163" s="398"/>
      <c r="N163" s="399"/>
      <c r="V163" s="361"/>
      <c r="W163" s="367"/>
      <c r="AB163" s="367"/>
      <c r="AC163" s="367"/>
      <c r="AD163" s="335" t="s">
        <v>515</v>
      </c>
      <c r="AE163" s="367"/>
      <c r="AF163" s="384"/>
    </row>
    <row r="164" spans="1:32" s="332" customFormat="1" ht="12" x14ac:dyDescent="0.2">
      <c r="A164" s="396"/>
      <c r="B164" s="371"/>
      <c r="C164" s="1065" t="s">
        <v>516</v>
      </c>
      <c r="D164" s="1065"/>
      <c r="E164" s="1065"/>
      <c r="F164" s="1065"/>
      <c r="G164" s="1065"/>
      <c r="H164" s="1065"/>
      <c r="I164" s="1065"/>
      <c r="J164" s="1065"/>
      <c r="K164" s="1065"/>
      <c r="L164" s="397">
        <v>384.41</v>
      </c>
      <c r="M164" s="398"/>
      <c r="N164" s="399"/>
      <c r="V164" s="361"/>
      <c r="W164" s="367"/>
      <c r="AB164" s="367"/>
      <c r="AC164" s="367"/>
      <c r="AD164" s="335" t="s">
        <v>516</v>
      </c>
      <c r="AE164" s="367"/>
      <c r="AF164" s="384"/>
    </row>
    <row r="165" spans="1:32" s="332" customFormat="1" ht="12" x14ac:dyDescent="0.2">
      <c r="A165" s="396"/>
      <c r="B165" s="371"/>
      <c r="C165" s="1065" t="s">
        <v>517</v>
      </c>
      <c r="D165" s="1065"/>
      <c r="E165" s="1065"/>
      <c r="F165" s="1065"/>
      <c r="G165" s="1065"/>
      <c r="H165" s="1065"/>
      <c r="I165" s="1065"/>
      <c r="J165" s="1065"/>
      <c r="K165" s="1065"/>
      <c r="L165" s="397">
        <v>24415.77</v>
      </c>
      <c r="M165" s="398"/>
      <c r="N165" s="399"/>
      <c r="V165" s="361"/>
      <c r="W165" s="367"/>
      <c r="AB165" s="367"/>
      <c r="AC165" s="367"/>
      <c r="AD165" s="335" t="s">
        <v>517</v>
      </c>
      <c r="AE165" s="367"/>
      <c r="AF165" s="384"/>
    </row>
    <row r="166" spans="1:32" s="332" customFormat="1" ht="12" x14ac:dyDescent="0.2">
      <c r="A166" s="396"/>
      <c r="B166" s="371"/>
      <c r="C166" s="1065" t="s">
        <v>518</v>
      </c>
      <c r="D166" s="1065"/>
      <c r="E166" s="1065"/>
      <c r="F166" s="1065"/>
      <c r="G166" s="1065"/>
      <c r="H166" s="1065"/>
      <c r="I166" s="1065"/>
      <c r="J166" s="1065"/>
      <c r="K166" s="1065"/>
      <c r="L166" s="397">
        <v>16124.51</v>
      </c>
      <c r="M166" s="398"/>
      <c r="N166" s="399"/>
      <c r="V166" s="361"/>
      <c r="W166" s="367"/>
      <c r="AB166" s="367"/>
      <c r="AC166" s="367"/>
      <c r="AD166" s="335" t="s">
        <v>518</v>
      </c>
      <c r="AE166" s="367"/>
      <c r="AF166" s="384"/>
    </row>
    <row r="167" spans="1:32" s="332" customFormat="1" ht="12" x14ac:dyDescent="0.2">
      <c r="A167" s="396"/>
      <c r="B167" s="371"/>
      <c r="C167" s="1065" t="s">
        <v>513</v>
      </c>
      <c r="D167" s="1065"/>
      <c r="E167" s="1065"/>
      <c r="F167" s="1065"/>
      <c r="G167" s="1065"/>
      <c r="H167" s="1065"/>
      <c r="I167" s="1065"/>
      <c r="J167" s="1065"/>
      <c r="K167" s="1065"/>
      <c r="L167" s="397"/>
      <c r="M167" s="398"/>
      <c r="N167" s="399"/>
      <c r="V167" s="361"/>
      <c r="W167" s="367"/>
      <c r="AB167" s="367"/>
      <c r="AC167" s="367"/>
      <c r="AD167" s="335" t="s">
        <v>513</v>
      </c>
      <c r="AE167" s="367"/>
      <c r="AF167" s="384"/>
    </row>
    <row r="168" spans="1:32" s="332" customFormat="1" ht="12" x14ac:dyDescent="0.2">
      <c r="A168" s="396"/>
      <c r="B168" s="371"/>
      <c r="C168" s="1065" t="s">
        <v>519</v>
      </c>
      <c r="D168" s="1065"/>
      <c r="E168" s="1065"/>
      <c r="F168" s="1065"/>
      <c r="G168" s="1065"/>
      <c r="H168" s="1065"/>
      <c r="I168" s="1065"/>
      <c r="J168" s="1065"/>
      <c r="K168" s="1065"/>
      <c r="L168" s="397">
        <v>678.98</v>
      </c>
      <c r="M168" s="398"/>
      <c r="N168" s="399"/>
      <c r="V168" s="361"/>
      <c r="W168" s="367"/>
      <c r="AB168" s="367"/>
      <c r="AC168" s="367"/>
      <c r="AD168" s="335" t="s">
        <v>519</v>
      </c>
      <c r="AE168" s="367"/>
      <c r="AF168" s="384"/>
    </row>
    <row r="169" spans="1:32" s="332" customFormat="1" ht="12" x14ac:dyDescent="0.2">
      <c r="A169" s="396"/>
      <c r="B169" s="371"/>
      <c r="C169" s="1065" t="s">
        <v>520</v>
      </c>
      <c r="D169" s="1065"/>
      <c r="E169" s="1065"/>
      <c r="F169" s="1065"/>
      <c r="G169" s="1065"/>
      <c r="H169" s="1065"/>
      <c r="I169" s="1065"/>
      <c r="J169" s="1065"/>
      <c r="K169" s="1065"/>
      <c r="L169" s="397">
        <v>3971.11</v>
      </c>
      <c r="M169" s="398"/>
      <c r="N169" s="399"/>
      <c r="V169" s="361"/>
      <c r="W169" s="367"/>
      <c r="AB169" s="367"/>
      <c r="AC169" s="367"/>
      <c r="AD169" s="335" t="s">
        <v>520</v>
      </c>
      <c r="AE169" s="367"/>
      <c r="AF169" s="384"/>
    </row>
    <row r="170" spans="1:32" s="332" customFormat="1" ht="12" x14ac:dyDescent="0.2">
      <c r="A170" s="396"/>
      <c r="B170" s="371"/>
      <c r="C170" s="1065" t="s">
        <v>521</v>
      </c>
      <c r="D170" s="1065"/>
      <c r="E170" s="1065"/>
      <c r="F170" s="1065"/>
      <c r="G170" s="1065"/>
      <c r="H170" s="1065"/>
      <c r="I170" s="1065"/>
      <c r="J170" s="1065"/>
      <c r="K170" s="1065"/>
      <c r="L170" s="397">
        <v>9741.1</v>
      </c>
      <c r="M170" s="398"/>
      <c r="N170" s="399"/>
      <c r="V170" s="361"/>
      <c r="W170" s="367"/>
      <c r="AB170" s="367"/>
      <c r="AC170" s="367"/>
      <c r="AD170" s="335" t="s">
        <v>521</v>
      </c>
      <c r="AE170" s="367"/>
      <c r="AF170" s="384"/>
    </row>
    <row r="171" spans="1:32" s="332" customFormat="1" ht="12" x14ac:dyDescent="0.2">
      <c r="A171" s="396"/>
      <c r="B171" s="371"/>
      <c r="C171" s="1065" t="s">
        <v>522</v>
      </c>
      <c r="D171" s="1065"/>
      <c r="E171" s="1065"/>
      <c r="F171" s="1065"/>
      <c r="G171" s="1065"/>
      <c r="H171" s="1065"/>
      <c r="I171" s="1065"/>
      <c r="J171" s="1065"/>
      <c r="K171" s="1065"/>
      <c r="L171" s="397">
        <v>1095.29</v>
      </c>
      <c r="M171" s="398"/>
      <c r="N171" s="399"/>
      <c r="V171" s="361"/>
      <c r="W171" s="367"/>
      <c r="AB171" s="367"/>
      <c r="AC171" s="367"/>
      <c r="AD171" s="335" t="s">
        <v>522</v>
      </c>
      <c r="AE171" s="367"/>
      <c r="AF171" s="384"/>
    </row>
    <row r="172" spans="1:32" s="332" customFormat="1" ht="12" x14ac:dyDescent="0.2">
      <c r="A172" s="396"/>
      <c r="B172" s="371"/>
      <c r="C172" s="1065" t="s">
        <v>523</v>
      </c>
      <c r="D172" s="1065"/>
      <c r="E172" s="1065"/>
      <c r="F172" s="1065"/>
      <c r="G172" s="1065"/>
      <c r="H172" s="1065"/>
      <c r="I172" s="1065"/>
      <c r="J172" s="1065"/>
      <c r="K172" s="1065"/>
      <c r="L172" s="397">
        <v>638.03</v>
      </c>
      <c r="M172" s="398"/>
      <c r="N172" s="399"/>
      <c r="V172" s="361"/>
      <c r="W172" s="367"/>
      <c r="AB172" s="367"/>
      <c r="AC172" s="367"/>
      <c r="AD172" s="335" t="s">
        <v>523</v>
      </c>
      <c r="AE172" s="367"/>
      <c r="AF172" s="384"/>
    </row>
    <row r="173" spans="1:32" s="332" customFormat="1" ht="12" x14ac:dyDescent="0.2">
      <c r="A173" s="396"/>
      <c r="B173" s="371"/>
      <c r="C173" s="1065" t="s">
        <v>3041</v>
      </c>
      <c r="D173" s="1065"/>
      <c r="E173" s="1065"/>
      <c r="F173" s="1065"/>
      <c r="G173" s="1065"/>
      <c r="H173" s="1065"/>
      <c r="I173" s="1065"/>
      <c r="J173" s="1065"/>
      <c r="K173" s="1065"/>
      <c r="L173" s="397">
        <v>14674.67</v>
      </c>
      <c r="M173" s="398"/>
      <c r="N173" s="399"/>
      <c r="V173" s="361"/>
      <c r="W173" s="367"/>
      <c r="AB173" s="367"/>
      <c r="AC173" s="367"/>
      <c r="AD173" s="335" t="s">
        <v>3041</v>
      </c>
      <c r="AE173" s="367"/>
      <c r="AF173" s="384"/>
    </row>
    <row r="174" spans="1:32" s="332" customFormat="1" ht="12" x14ac:dyDescent="0.2">
      <c r="A174" s="396"/>
      <c r="B174" s="371"/>
      <c r="C174" s="1065" t="s">
        <v>513</v>
      </c>
      <c r="D174" s="1065"/>
      <c r="E174" s="1065"/>
      <c r="F174" s="1065"/>
      <c r="G174" s="1065"/>
      <c r="H174" s="1065"/>
      <c r="I174" s="1065"/>
      <c r="J174" s="1065"/>
      <c r="K174" s="1065"/>
      <c r="L174" s="397"/>
      <c r="M174" s="398"/>
      <c r="N174" s="399"/>
      <c r="V174" s="361"/>
      <c r="W174" s="367"/>
      <c r="AB174" s="367"/>
      <c r="AC174" s="367"/>
      <c r="AD174" s="335" t="s">
        <v>513</v>
      </c>
      <c r="AE174" s="367"/>
      <c r="AF174" s="384"/>
    </row>
    <row r="175" spans="1:32" s="332" customFormat="1" ht="12" x14ac:dyDescent="0.2">
      <c r="A175" s="396"/>
      <c r="B175" s="371"/>
      <c r="C175" s="1065" t="s">
        <v>521</v>
      </c>
      <c r="D175" s="1065"/>
      <c r="E175" s="1065"/>
      <c r="F175" s="1065"/>
      <c r="G175" s="1065"/>
      <c r="H175" s="1065"/>
      <c r="I175" s="1065"/>
      <c r="J175" s="1065"/>
      <c r="K175" s="1065"/>
      <c r="L175" s="397">
        <v>14674.67</v>
      </c>
      <c r="M175" s="398"/>
      <c r="N175" s="399"/>
      <c r="V175" s="361"/>
      <c r="W175" s="367"/>
      <c r="AB175" s="367"/>
      <c r="AC175" s="367"/>
      <c r="AD175" s="335" t="s">
        <v>521</v>
      </c>
      <c r="AE175" s="367"/>
      <c r="AF175" s="384"/>
    </row>
    <row r="176" spans="1:32" s="332" customFormat="1" ht="12" x14ac:dyDescent="0.2">
      <c r="A176" s="396"/>
      <c r="B176" s="371"/>
      <c r="C176" s="1065" t="s">
        <v>524</v>
      </c>
      <c r="D176" s="1065"/>
      <c r="E176" s="1065"/>
      <c r="F176" s="1065"/>
      <c r="G176" s="1065"/>
      <c r="H176" s="1065"/>
      <c r="I176" s="1065"/>
      <c r="J176" s="1065"/>
      <c r="K176" s="1065"/>
      <c r="L176" s="397">
        <v>1063.3900000000001</v>
      </c>
      <c r="M176" s="398"/>
      <c r="N176" s="399"/>
      <c r="V176" s="361"/>
      <c r="W176" s="367"/>
      <c r="AB176" s="367"/>
      <c r="AC176" s="367"/>
      <c r="AD176" s="335" t="s">
        <v>524</v>
      </c>
      <c r="AE176" s="367"/>
      <c r="AF176" s="384"/>
    </row>
    <row r="177" spans="1:33" s="332" customFormat="1" ht="12" x14ac:dyDescent="0.2">
      <c r="A177" s="396"/>
      <c r="B177" s="371"/>
      <c r="C177" s="1065" t="s">
        <v>525</v>
      </c>
      <c r="D177" s="1065"/>
      <c r="E177" s="1065"/>
      <c r="F177" s="1065"/>
      <c r="G177" s="1065"/>
      <c r="H177" s="1065"/>
      <c r="I177" s="1065"/>
      <c r="J177" s="1065"/>
      <c r="K177" s="1065"/>
      <c r="L177" s="397">
        <v>1095.29</v>
      </c>
      <c r="M177" s="398"/>
      <c r="N177" s="399"/>
      <c r="V177" s="361"/>
      <c r="W177" s="367"/>
      <c r="AB177" s="367"/>
      <c r="AC177" s="367"/>
      <c r="AD177" s="335" t="s">
        <v>525</v>
      </c>
      <c r="AE177" s="367"/>
      <c r="AF177" s="384"/>
    </row>
    <row r="178" spans="1:33" s="332" customFormat="1" ht="12" x14ac:dyDescent="0.2">
      <c r="A178" s="396"/>
      <c r="B178" s="371"/>
      <c r="C178" s="1065" t="s">
        <v>526</v>
      </c>
      <c r="D178" s="1065"/>
      <c r="E178" s="1065"/>
      <c r="F178" s="1065"/>
      <c r="G178" s="1065"/>
      <c r="H178" s="1065"/>
      <c r="I178" s="1065"/>
      <c r="J178" s="1065"/>
      <c r="K178" s="1065"/>
      <c r="L178" s="397">
        <v>638.03</v>
      </c>
      <c r="M178" s="398"/>
      <c r="N178" s="399"/>
      <c r="V178" s="361"/>
      <c r="W178" s="367"/>
      <c r="AB178" s="367"/>
      <c r="AC178" s="367"/>
      <c r="AD178" s="335" t="s">
        <v>526</v>
      </c>
      <c r="AE178" s="367"/>
      <c r="AF178" s="384"/>
    </row>
    <row r="179" spans="1:33" s="332" customFormat="1" ht="12" x14ac:dyDescent="0.2">
      <c r="A179" s="396"/>
      <c r="B179" s="390"/>
      <c r="C179" s="1067" t="s">
        <v>6287</v>
      </c>
      <c r="D179" s="1067"/>
      <c r="E179" s="1067"/>
      <c r="F179" s="1067"/>
      <c r="G179" s="1067"/>
      <c r="H179" s="1067"/>
      <c r="I179" s="1067"/>
      <c r="J179" s="1067"/>
      <c r="K179" s="1067"/>
      <c r="L179" s="400">
        <v>30799.18</v>
      </c>
      <c r="M179" s="401"/>
      <c r="N179" s="402"/>
      <c r="V179" s="361"/>
      <c r="W179" s="367"/>
      <c r="AB179" s="367"/>
      <c r="AC179" s="367"/>
      <c r="AE179" s="367" t="s">
        <v>6287</v>
      </c>
      <c r="AF179" s="384"/>
    </row>
    <row r="180" spans="1:33" s="332" customFormat="1" ht="12" x14ac:dyDescent="0.2">
      <c r="A180" s="396"/>
      <c r="B180" s="371"/>
      <c r="C180" s="1065" t="s">
        <v>513</v>
      </c>
      <c r="D180" s="1065"/>
      <c r="E180" s="1065"/>
      <c r="F180" s="1065"/>
      <c r="G180" s="1065"/>
      <c r="H180" s="1065"/>
      <c r="I180" s="1065"/>
      <c r="J180" s="1065"/>
      <c r="K180" s="1065"/>
      <c r="L180" s="397"/>
      <c r="M180" s="398"/>
      <c r="N180" s="399"/>
      <c r="V180" s="361"/>
      <c r="W180" s="367"/>
      <c r="AB180" s="367"/>
      <c r="AC180" s="367"/>
      <c r="AD180" s="335" t="s">
        <v>513</v>
      </c>
      <c r="AE180" s="367"/>
      <c r="AF180" s="384"/>
    </row>
    <row r="181" spans="1:33" s="332" customFormat="1" ht="12" x14ac:dyDescent="0.2">
      <c r="A181" s="396"/>
      <c r="B181" s="371"/>
      <c r="C181" s="1065" t="s">
        <v>615</v>
      </c>
      <c r="D181" s="1065"/>
      <c r="E181" s="1065"/>
      <c r="F181" s="1065"/>
      <c r="G181" s="1065"/>
      <c r="H181" s="1065"/>
      <c r="I181" s="1065"/>
      <c r="J181" s="1065"/>
      <c r="K181" s="1065"/>
      <c r="L181" s="397">
        <v>14674.67</v>
      </c>
      <c r="M181" s="398"/>
      <c r="N181" s="399"/>
      <c r="V181" s="361"/>
      <c r="W181" s="367"/>
      <c r="AB181" s="367"/>
      <c r="AC181" s="367"/>
      <c r="AD181" s="335" t="s">
        <v>615</v>
      </c>
      <c r="AE181" s="367"/>
      <c r="AF181" s="384"/>
    </row>
    <row r="182" spans="1:33" s="332" customFormat="1" ht="12" x14ac:dyDescent="0.2">
      <c r="A182" s="1195" t="s">
        <v>6288</v>
      </c>
      <c r="B182" s="1196"/>
      <c r="C182" s="1196"/>
      <c r="D182" s="1196"/>
      <c r="E182" s="1196"/>
      <c r="F182" s="1196"/>
      <c r="G182" s="1196"/>
      <c r="H182" s="1196"/>
      <c r="I182" s="1196"/>
      <c r="J182" s="1196"/>
      <c r="K182" s="1196"/>
      <c r="L182" s="1196"/>
      <c r="M182" s="1196"/>
      <c r="N182" s="1197"/>
      <c r="V182" s="361" t="s">
        <v>6288</v>
      </c>
      <c r="W182" s="367"/>
      <c r="AB182" s="367"/>
      <c r="AC182" s="367"/>
      <c r="AE182" s="367"/>
      <c r="AF182" s="384"/>
    </row>
    <row r="183" spans="1:33" s="332" customFormat="1" ht="22.5" x14ac:dyDescent="0.2">
      <c r="A183" s="362" t="s">
        <v>509</v>
      </c>
      <c r="B183" s="363" t="s">
        <v>6289</v>
      </c>
      <c r="C183" s="1068" t="s">
        <v>6290</v>
      </c>
      <c r="D183" s="1068"/>
      <c r="E183" s="1068"/>
      <c r="F183" s="364" t="s">
        <v>411</v>
      </c>
      <c r="G183" s="364"/>
      <c r="H183" s="364"/>
      <c r="I183" s="364" t="s">
        <v>6291</v>
      </c>
      <c r="J183" s="365"/>
      <c r="K183" s="364"/>
      <c r="L183" s="365"/>
      <c r="M183" s="364"/>
      <c r="N183" s="366"/>
      <c r="V183" s="361"/>
      <c r="W183" s="367" t="s">
        <v>6290</v>
      </c>
      <c r="AB183" s="367"/>
      <c r="AC183" s="367"/>
      <c r="AE183" s="367"/>
      <c r="AF183" s="384"/>
    </row>
    <row r="184" spans="1:33" s="332" customFormat="1" ht="12" x14ac:dyDescent="0.2">
      <c r="A184" s="368"/>
      <c r="B184" s="369"/>
      <c r="C184" s="1065" t="s">
        <v>6292</v>
      </c>
      <c r="D184" s="1065"/>
      <c r="E184" s="1065"/>
      <c r="F184" s="1065"/>
      <c r="G184" s="1065"/>
      <c r="H184" s="1065"/>
      <c r="I184" s="1065"/>
      <c r="J184" s="1065"/>
      <c r="K184" s="1065"/>
      <c r="L184" s="1065"/>
      <c r="M184" s="1065"/>
      <c r="N184" s="1072"/>
      <c r="V184" s="361"/>
      <c r="W184" s="367"/>
      <c r="AB184" s="367"/>
      <c r="AC184" s="367"/>
      <c r="AE184" s="367"/>
      <c r="AF184" s="384"/>
      <c r="AG184" s="335" t="s">
        <v>6292</v>
      </c>
    </row>
    <row r="185" spans="1:33" s="332" customFormat="1" ht="33.75" x14ac:dyDescent="0.2">
      <c r="A185" s="370"/>
      <c r="B185" s="371" t="s">
        <v>430</v>
      </c>
      <c r="C185" s="1065" t="s">
        <v>431</v>
      </c>
      <c r="D185" s="1065"/>
      <c r="E185" s="1065"/>
      <c r="F185" s="1065"/>
      <c r="G185" s="1065"/>
      <c r="H185" s="1065"/>
      <c r="I185" s="1065"/>
      <c r="J185" s="1065"/>
      <c r="K185" s="1065"/>
      <c r="L185" s="1065"/>
      <c r="M185" s="1065"/>
      <c r="N185" s="1072"/>
      <c r="V185" s="361"/>
      <c r="W185" s="367"/>
      <c r="X185" s="335" t="s">
        <v>431</v>
      </c>
      <c r="AB185" s="367"/>
      <c r="AC185" s="367"/>
      <c r="AE185" s="367"/>
      <c r="AF185" s="384"/>
    </row>
    <row r="186" spans="1:33" s="332" customFormat="1" ht="12" x14ac:dyDescent="0.2">
      <c r="A186" s="372"/>
      <c r="B186" s="371" t="s">
        <v>423</v>
      </c>
      <c r="C186" s="1065" t="s">
        <v>432</v>
      </c>
      <c r="D186" s="1065"/>
      <c r="E186" s="1065"/>
      <c r="F186" s="373"/>
      <c r="G186" s="373"/>
      <c r="H186" s="373"/>
      <c r="I186" s="373"/>
      <c r="J186" s="374">
        <v>351.56</v>
      </c>
      <c r="K186" s="373" t="s">
        <v>436</v>
      </c>
      <c r="L186" s="374">
        <v>306.74</v>
      </c>
      <c r="M186" s="373"/>
      <c r="N186" s="375"/>
      <c r="V186" s="361"/>
      <c r="W186" s="367"/>
      <c r="Y186" s="335" t="s">
        <v>432</v>
      </c>
      <c r="AB186" s="367"/>
      <c r="AC186" s="367"/>
      <c r="AE186" s="367"/>
      <c r="AF186" s="384"/>
    </row>
    <row r="187" spans="1:33" s="332" customFormat="1" ht="12" x14ac:dyDescent="0.2">
      <c r="A187" s="372"/>
      <c r="B187" s="371" t="s">
        <v>434</v>
      </c>
      <c r="C187" s="1065" t="s">
        <v>435</v>
      </c>
      <c r="D187" s="1065"/>
      <c r="E187" s="1065"/>
      <c r="F187" s="373"/>
      <c r="G187" s="373"/>
      <c r="H187" s="373"/>
      <c r="I187" s="373"/>
      <c r="J187" s="374">
        <v>1319.43</v>
      </c>
      <c r="K187" s="373" t="s">
        <v>436</v>
      </c>
      <c r="L187" s="374">
        <v>1151.2</v>
      </c>
      <c r="M187" s="373"/>
      <c r="N187" s="375"/>
      <c r="V187" s="361"/>
      <c r="W187" s="367"/>
      <c r="Y187" s="335" t="s">
        <v>435</v>
      </c>
      <c r="AB187" s="367"/>
      <c r="AC187" s="367"/>
      <c r="AE187" s="367"/>
      <c r="AF187" s="384"/>
    </row>
    <row r="188" spans="1:33" s="332" customFormat="1" ht="12" x14ac:dyDescent="0.2">
      <c r="A188" s="372"/>
      <c r="B188" s="371" t="s">
        <v>437</v>
      </c>
      <c r="C188" s="1065" t="s">
        <v>438</v>
      </c>
      <c r="D188" s="1065"/>
      <c r="E188" s="1065"/>
      <c r="F188" s="373"/>
      <c r="G188" s="373"/>
      <c r="H188" s="373"/>
      <c r="I188" s="373"/>
      <c r="J188" s="374">
        <v>118.45</v>
      </c>
      <c r="K188" s="373" t="s">
        <v>436</v>
      </c>
      <c r="L188" s="374">
        <v>103.35</v>
      </c>
      <c r="M188" s="373"/>
      <c r="N188" s="375"/>
      <c r="V188" s="361"/>
      <c r="W188" s="367"/>
      <c r="Y188" s="335" t="s">
        <v>438</v>
      </c>
      <c r="AB188" s="367"/>
      <c r="AC188" s="367"/>
      <c r="AE188" s="367"/>
      <c r="AF188" s="384"/>
    </row>
    <row r="189" spans="1:33" s="332" customFormat="1" ht="12" x14ac:dyDescent="0.2">
      <c r="A189" s="372"/>
      <c r="B189" s="371" t="s">
        <v>439</v>
      </c>
      <c r="C189" s="1065" t="s">
        <v>440</v>
      </c>
      <c r="D189" s="1065"/>
      <c r="E189" s="1065"/>
      <c r="F189" s="373"/>
      <c r="G189" s="373"/>
      <c r="H189" s="373"/>
      <c r="I189" s="373"/>
      <c r="J189" s="374">
        <v>128.94</v>
      </c>
      <c r="K189" s="373"/>
      <c r="L189" s="374">
        <v>90</v>
      </c>
      <c r="M189" s="373"/>
      <c r="N189" s="375"/>
      <c r="V189" s="361"/>
      <c r="W189" s="367"/>
      <c r="Y189" s="335" t="s">
        <v>440</v>
      </c>
      <c r="AB189" s="367"/>
      <c r="AC189" s="367"/>
      <c r="AE189" s="367"/>
      <c r="AF189" s="384"/>
    </row>
    <row r="190" spans="1:33" s="332" customFormat="1" ht="22.5" x14ac:dyDescent="0.2">
      <c r="A190" s="368"/>
      <c r="B190" s="381" t="s">
        <v>486</v>
      </c>
      <c r="C190" s="1076" t="s">
        <v>487</v>
      </c>
      <c r="D190" s="1076"/>
      <c r="E190" s="1076"/>
      <c r="F190" s="382" t="s">
        <v>488</v>
      </c>
      <c r="G190" s="382" t="s">
        <v>489</v>
      </c>
      <c r="H190" s="382"/>
      <c r="I190" s="382" t="s">
        <v>489</v>
      </c>
      <c r="J190" s="371"/>
      <c r="K190" s="373"/>
      <c r="L190" s="374"/>
      <c r="M190" s="373"/>
      <c r="N190" s="383"/>
      <c r="V190" s="361"/>
      <c r="W190" s="367"/>
      <c r="AB190" s="367"/>
      <c r="AC190" s="367"/>
      <c r="AE190" s="367"/>
      <c r="AF190" s="384" t="s">
        <v>487</v>
      </c>
    </row>
    <row r="191" spans="1:33" s="332" customFormat="1" ht="22.5" x14ac:dyDescent="0.2">
      <c r="A191" s="368"/>
      <c r="B191" s="381" t="s">
        <v>6293</v>
      </c>
      <c r="C191" s="1076" t="s">
        <v>6294</v>
      </c>
      <c r="D191" s="1076"/>
      <c r="E191" s="1076"/>
      <c r="F191" s="382" t="s">
        <v>411</v>
      </c>
      <c r="G191" s="382" t="s">
        <v>2647</v>
      </c>
      <c r="H191" s="382"/>
      <c r="I191" s="382" t="s">
        <v>6295</v>
      </c>
      <c r="J191" s="371"/>
      <c r="K191" s="373"/>
      <c r="L191" s="374"/>
      <c r="M191" s="373"/>
      <c r="N191" s="383"/>
      <c r="V191" s="361"/>
      <c r="W191" s="367"/>
      <c r="AB191" s="367"/>
      <c r="AC191" s="367"/>
      <c r="AE191" s="367"/>
      <c r="AF191" s="384" t="s">
        <v>6294</v>
      </c>
    </row>
    <row r="192" spans="1:33" s="332" customFormat="1" ht="12" x14ac:dyDescent="0.2">
      <c r="A192" s="372"/>
      <c r="B192" s="371"/>
      <c r="C192" s="1065" t="s">
        <v>443</v>
      </c>
      <c r="D192" s="1065"/>
      <c r="E192" s="1065"/>
      <c r="F192" s="373" t="s">
        <v>444</v>
      </c>
      <c r="G192" s="373" t="s">
        <v>6296</v>
      </c>
      <c r="H192" s="373" t="s">
        <v>436</v>
      </c>
      <c r="I192" s="373" t="s">
        <v>6297</v>
      </c>
      <c r="J192" s="374"/>
      <c r="K192" s="373"/>
      <c r="L192" s="374"/>
      <c r="M192" s="373"/>
      <c r="N192" s="375"/>
      <c r="V192" s="361"/>
      <c r="W192" s="367"/>
      <c r="Z192" s="335" t="s">
        <v>443</v>
      </c>
      <c r="AB192" s="367"/>
      <c r="AC192" s="367"/>
      <c r="AE192" s="367"/>
      <c r="AF192" s="384"/>
    </row>
    <row r="193" spans="1:32" s="332" customFormat="1" ht="12" x14ac:dyDescent="0.2">
      <c r="A193" s="372"/>
      <c r="B193" s="371"/>
      <c r="C193" s="1065" t="s">
        <v>447</v>
      </c>
      <c r="D193" s="1065"/>
      <c r="E193" s="1065"/>
      <c r="F193" s="373" t="s">
        <v>444</v>
      </c>
      <c r="G193" s="373" t="s">
        <v>6298</v>
      </c>
      <c r="H193" s="373" t="s">
        <v>436</v>
      </c>
      <c r="I193" s="373" t="s">
        <v>6299</v>
      </c>
      <c r="J193" s="374"/>
      <c r="K193" s="373"/>
      <c r="L193" s="374"/>
      <c r="M193" s="373"/>
      <c r="N193" s="375"/>
      <c r="V193" s="361"/>
      <c r="W193" s="367"/>
      <c r="Z193" s="335" t="s">
        <v>447</v>
      </c>
      <c r="AB193" s="367"/>
      <c r="AC193" s="367"/>
      <c r="AE193" s="367"/>
      <c r="AF193" s="384"/>
    </row>
    <row r="194" spans="1:32" s="332" customFormat="1" ht="12" x14ac:dyDescent="0.2">
      <c r="A194" s="372"/>
      <c r="B194" s="371"/>
      <c r="C194" s="1077" t="s">
        <v>450</v>
      </c>
      <c r="D194" s="1077"/>
      <c r="E194" s="1077"/>
      <c r="F194" s="376"/>
      <c r="G194" s="376"/>
      <c r="H194" s="376"/>
      <c r="I194" s="376"/>
      <c r="J194" s="377">
        <v>1799.93</v>
      </c>
      <c r="K194" s="376"/>
      <c r="L194" s="377">
        <v>1547.94</v>
      </c>
      <c r="M194" s="376"/>
      <c r="N194" s="378"/>
      <c r="V194" s="361"/>
      <c r="W194" s="367"/>
      <c r="AA194" s="335" t="s">
        <v>450</v>
      </c>
      <c r="AB194" s="367"/>
      <c r="AC194" s="367"/>
      <c r="AE194" s="367"/>
      <c r="AF194" s="384"/>
    </row>
    <row r="195" spans="1:32" s="332" customFormat="1" ht="12" x14ac:dyDescent="0.2">
      <c r="A195" s="372"/>
      <c r="B195" s="371"/>
      <c r="C195" s="1065" t="s">
        <v>451</v>
      </c>
      <c r="D195" s="1065"/>
      <c r="E195" s="1065"/>
      <c r="F195" s="373"/>
      <c r="G195" s="373"/>
      <c r="H195" s="373"/>
      <c r="I195" s="373"/>
      <c r="J195" s="374"/>
      <c r="K195" s="373"/>
      <c r="L195" s="374">
        <v>410.09</v>
      </c>
      <c r="M195" s="373"/>
      <c r="N195" s="375"/>
      <c r="V195" s="361"/>
      <c r="W195" s="367"/>
      <c r="Z195" s="335" t="s">
        <v>451</v>
      </c>
      <c r="AB195" s="367"/>
      <c r="AC195" s="367"/>
      <c r="AE195" s="367"/>
      <c r="AF195" s="384"/>
    </row>
    <row r="196" spans="1:32" s="332" customFormat="1" ht="33.75" x14ac:dyDescent="0.2">
      <c r="A196" s="372"/>
      <c r="B196" s="371" t="s">
        <v>6244</v>
      </c>
      <c r="C196" s="1065" t="s">
        <v>6245</v>
      </c>
      <c r="D196" s="1065"/>
      <c r="E196" s="1065"/>
      <c r="F196" s="373" t="s">
        <v>454</v>
      </c>
      <c r="G196" s="373" t="s">
        <v>1131</v>
      </c>
      <c r="H196" s="373"/>
      <c r="I196" s="373" t="s">
        <v>1131</v>
      </c>
      <c r="J196" s="374"/>
      <c r="K196" s="373"/>
      <c r="L196" s="374">
        <v>422.39</v>
      </c>
      <c r="M196" s="373"/>
      <c r="N196" s="375"/>
      <c r="V196" s="361"/>
      <c r="W196" s="367"/>
      <c r="Z196" s="335" t="s">
        <v>6245</v>
      </c>
      <c r="AB196" s="367"/>
      <c r="AC196" s="367"/>
      <c r="AE196" s="367"/>
      <c r="AF196" s="384"/>
    </row>
    <row r="197" spans="1:32" s="332" customFormat="1" ht="33.75" x14ac:dyDescent="0.2">
      <c r="A197" s="372"/>
      <c r="B197" s="371" t="s">
        <v>6246</v>
      </c>
      <c r="C197" s="1065" t="s">
        <v>6247</v>
      </c>
      <c r="D197" s="1065"/>
      <c r="E197" s="1065"/>
      <c r="F197" s="373" t="s">
        <v>454</v>
      </c>
      <c r="G197" s="373" t="s">
        <v>915</v>
      </c>
      <c r="H197" s="373"/>
      <c r="I197" s="373" t="s">
        <v>915</v>
      </c>
      <c r="J197" s="374"/>
      <c r="K197" s="373"/>
      <c r="L197" s="374">
        <v>246.05</v>
      </c>
      <c r="M197" s="373"/>
      <c r="N197" s="375"/>
      <c r="V197" s="361"/>
      <c r="W197" s="367"/>
      <c r="Z197" s="335" t="s">
        <v>6247</v>
      </c>
      <c r="AB197" s="367"/>
      <c r="AC197" s="367"/>
      <c r="AE197" s="367"/>
      <c r="AF197" s="384"/>
    </row>
    <row r="198" spans="1:32" s="332" customFormat="1" ht="12" x14ac:dyDescent="0.2">
      <c r="A198" s="379"/>
      <c r="B198" s="380"/>
      <c r="C198" s="1068" t="s">
        <v>459</v>
      </c>
      <c r="D198" s="1068"/>
      <c r="E198" s="1068"/>
      <c r="F198" s="364"/>
      <c r="G198" s="364"/>
      <c r="H198" s="364"/>
      <c r="I198" s="364"/>
      <c r="J198" s="365"/>
      <c r="K198" s="364"/>
      <c r="L198" s="365">
        <v>2216.38</v>
      </c>
      <c r="M198" s="376"/>
      <c r="N198" s="366"/>
      <c r="V198" s="361"/>
      <c r="W198" s="367"/>
      <c r="AB198" s="367" t="s">
        <v>459</v>
      </c>
      <c r="AC198" s="367"/>
      <c r="AE198" s="367"/>
      <c r="AF198" s="384"/>
    </row>
    <row r="199" spans="1:32" s="332" customFormat="1" ht="33.75" x14ac:dyDescent="0.2">
      <c r="A199" s="362" t="s">
        <v>529</v>
      </c>
      <c r="B199" s="363" t="s">
        <v>6300</v>
      </c>
      <c r="C199" s="1068" t="s">
        <v>6301</v>
      </c>
      <c r="D199" s="1068"/>
      <c r="E199" s="1068"/>
      <c r="F199" s="364" t="s">
        <v>1017</v>
      </c>
      <c r="G199" s="364"/>
      <c r="H199" s="364"/>
      <c r="I199" s="364" t="s">
        <v>423</v>
      </c>
      <c r="J199" s="365">
        <v>129600</v>
      </c>
      <c r="K199" s="364" t="s">
        <v>566</v>
      </c>
      <c r="L199" s="365">
        <v>11792.33</v>
      </c>
      <c r="M199" s="364" t="s">
        <v>6266</v>
      </c>
      <c r="N199" s="366">
        <v>132192</v>
      </c>
      <c r="V199" s="361"/>
      <c r="W199" s="367" t="s">
        <v>6301</v>
      </c>
      <c r="AB199" s="367"/>
      <c r="AC199" s="367"/>
      <c r="AE199" s="367"/>
      <c r="AF199" s="384"/>
    </row>
    <row r="200" spans="1:32" s="332" customFormat="1" ht="12" x14ac:dyDescent="0.2">
      <c r="A200" s="379"/>
      <c r="B200" s="380"/>
      <c r="C200" s="340" t="s">
        <v>2932</v>
      </c>
      <c r="D200" s="385"/>
      <c r="E200" s="385"/>
      <c r="F200" s="386"/>
      <c r="G200" s="386"/>
      <c r="H200" s="386"/>
      <c r="I200" s="386"/>
      <c r="J200" s="387"/>
      <c r="K200" s="386"/>
      <c r="L200" s="387"/>
      <c r="M200" s="388"/>
      <c r="N200" s="389"/>
      <c r="V200" s="361"/>
      <c r="W200" s="367"/>
      <c r="AB200" s="367"/>
      <c r="AC200" s="367"/>
      <c r="AE200" s="367"/>
      <c r="AF200" s="384"/>
    </row>
    <row r="201" spans="1:32" s="332" customFormat="1" ht="22.5" x14ac:dyDescent="0.2">
      <c r="A201" s="370"/>
      <c r="B201" s="371" t="s">
        <v>568</v>
      </c>
      <c r="C201" s="1065" t="s">
        <v>569</v>
      </c>
      <c r="D201" s="1065"/>
      <c r="E201" s="1065"/>
      <c r="F201" s="1065"/>
      <c r="G201" s="1065"/>
      <c r="H201" s="1065"/>
      <c r="I201" s="1065"/>
      <c r="J201" s="1065"/>
      <c r="K201" s="1065"/>
      <c r="L201" s="1065"/>
      <c r="M201" s="1065"/>
      <c r="N201" s="1072"/>
      <c r="V201" s="361"/>
      <c r="W201" s="367"/>
      <c r="X201" s="335" t="s">
        <v>569</v>
      </c>
      <c r="AB201" s="367"/>
      <c r="AC201" s="367"/>
      <c r="AE201" s="367"/>
      <c r="AF201" s="384"/>
    </row>
    <row r="202" spans="1:32" s="332" customFormat="1" ht="1.5" customHeight="1" x14ac:dyDescent="0.2">
      <c r="A202" s="386"/>
      <c r="B202" s="380"/>
      <c r="C202" s="380"/>
      <c r="D202" s="380"/>
      <c r="E202" s="380"/>
      <c r="F202" s="386"/>
      <c r="G202" s="386"/>
      <c r="H202" s="386"/>
      <c r="I202" s="386"/>
      <c r="J202" s="390"/>
      <c r="K202" s="386"/>
      <c r="L202" s="390"/>
      <c r="M202" s="373"/>
      <c r="N202" s="390"/>
      <c r="V202" s="361"/>
      <c r="W202" s="367"/>
      <c r="AB202" s="367"/>
      <c r="AC202" s="367"/>
      <c r="AE202" s="367"/>
      <c r="AF202" s="384"/>
    </row>
    <row r="203" spans="1:32" s="332" customFormat="1" ht="12" x14ac:dyDescent="0.2">
      <c r="A203" s="391"/>
      <c r="B203" s="392"/>
      <c r="C203" s="1068" t="s">
        <v>6302</v>
      </c>
      <c r="D203" s="1068"/>
      <c r="E203" s="1068"/>
      <c r="F203" s="1068"/>
      <c r="G203" s="1068"/>
      <c r="H203" s="1068"/>
      <c r="I203" s="1068"/>
      <c r="J203" s="1068"/>
      <c r="K203" s="1068"/>
      <c r="L203" s="393"/>
      <c r="M203" s="394"/>
      <c r="N203" s="395"/>
      <c r="V203" s="361"/>
      <c r="W203" s="367"/>
      <c r="AB203" s="367"/>
      <c r="AC203" s="367" t="s">
        <v>6302</v>
      </c>
      <c r="AE203" s="367"/>
      <c r="AF203" s="384"/>
    </row>
    <row r="204" spans="1:32" s="332" customFormat="1" ht="12" x14ac:dyDescent="0.2">
      <c r="A204" s="396"/>
      <c r="B204" s="371"/>
      <c r="C204" s="1065" t="s">
        <v>512</v>
      </c>
      <c r="D204" s="1065"/>
      <c r="E204" s="1065"/>
      <c r="F204" s="1065"/>
      <c r="G204" s="1065"/>
      <c r="H204" s="1065"/>
      <c r="I204" s="1065"/>
      <c r="J204" s="1065"/>
      <c r="K204" s="1065"/>
      <c r="L204" s="397">
        <v>13340.27</v>
      </c>
      <c r="M204" s="398"/>
      <c r="N204" s="399"/>
      <c r="V204" s="361"/>
      <c r="W204" s="367"/>
      <c r="AB204" s="367"/>
      <c r="AC204" s="367"/>
      <c r="AD204" s="335" t="s">
        <v>512</v>
      </c>
      <c r="AE204" s="367"/>
      <c r="AF204" s="384"/>
    </row>
    <row r="205" spans="1:32" s="332" customFormat="1" ht="12" x14ac:dyDescent="0.2">
      <c r="A205" s="396"/>
      <c r="B205" s="371"/>
      <c r="C205" s="1065" t="s">
        <v>513</v>
      </c>
      <c r="D205" s="1065"/>
      <c r="E205" s="1065"/>
      <c r="F205" s="1065"/>
      <c r="G205" s="1065"/>
      <c r="H205" s="1065"/>
      <c r="I205" s="1065"/>
      <c r="J205" s="1065"/>
      <c r="K205" s="1065"/>
      <c r="L205" s="397"/>
      <c r="M205" s="398"/>
      <c r="N205" s="399"/>
      <c r="V205" s="361"/>
      <c r="W205" s="367"/>
      <c r="AB205" s="367"/>
      <c r="AC205" s="367"/>
      <c r="AD205" s="335" t="s">
        <v>513</v>
      </c>
      <c r="AE205" s="367"/>
      <c r="AF205" s="384"/>
    </row>
    <row r="206" spans="1:32" s="332" customFormat="1" ht="12" x14ac:dyDescent="0.2">
      <c r="A206" s="396"/>
      <c r="B206" s="371"/>
      <c r="C206" s="1065" t="s">
        <v>514</v>
      </c>
      <c r="D206" s="1065"/>
      <c r="E206" s="1065"/>
      <c r="F206" s="1065"/>
      <c r="G206" s="1065"/>
      <c r="H206" s="1065"/>
      <c r="I206" s="1065"/>
      <c r="J206" s="1065"/>
      <c r="K206" s="1065"/>
      <c r="L206" s="397">
        <v>306.74</v>
      </c>
      <c r="M206" s="398"/>
      <c r="N206" s="399"/>
      <c r="V206" s="361"/>
      <c r="W206" s="367"/>
      <c r="AB206" s="367"/>
      <c r="AC206" s="367"/>
      <c r="AD206" s="335" t="s">
        <v>514</v>
      </c>
      <c r="AE206" s="367"/>
      <c r="AF206" s="384"/>
    </row>
    <row r="207" spans="1:32" s="332" customFormat="1" ht="12" x14ac:dyDescent="0.2">
      <c r="A207" s="396"/>
      <c r="B207" s="371"/>
      <c r="C207" s="1065" t="s">
        <v>515</v>
      </c>
      <c r="D207" s="1065"/>
      <c r="E207" s="1065"/>
      <c r="F207" s="1065"/>
      <c r="G207" s="1065"/>
      <c r="H207" s="1065"/>
      <c r="I207" s="1065"/>
      <c r="J207" s="1065"/>
      <c r="K207" s="1065"/>
      <c r="L207" s="397">
        <v>1151.2</v>
      </c>
      <c r="M207" s="398"/>
      <c r="N207" s="399"/>
      <c r="V207" s="361"/>
      <c r="W207" s="367"/>
      <c r="AB207" s="367"/>
      <c r="AC207" s="367"/>
      <c r="AD207" s="335" t="s">
        <v>515</v>
      </c>
      <c r="AE207" s="367"/>
      <c r="AF207" s="384"/>
    </row>
    <row r="208" spans="1:32" s="332" customFormat="1" ht="12" x14ac:dyDescent="0.2">
      <c r="A208" s="396"/>
      <c r="B208" s="371"/>
      <c r="C208" s="1065" t="s">
        <v>516</v>
      </c>
      <c r="D208" s="1065"/>
      <c r="E208" s="1065"/>
      <c r="F208" s="1065"/>
      <c r="G208" s="1065"/>
      <c r="H208" s="1065"/>
      <c r="I208" s="1065"/>
      <c r="J208" s="1065"/>
      <c r="K208" s="1065"/>
      <c r="L208" s="397">
        <v>103.35</v>
      </c>
      <c r="M208" s="398"/>
      <c r="N208" s="399"/>
      <c r="V208" s="361"/>
      <c r="W208" s="367"/>
      <c r="AB208" s="367"/>
      <c r="AC208" s="367"/>
      <c r="AD208" s="335" t="s">
        <v>516</v>
      </c>
      <c r="AE208" s="367"/>
      <c r="AF208" s="384"/>
    </row>
    <row r="209" spans="1:32" s="332" customFormat="1" ht="12" x14ac:dyDescent="0.2">
      <c r="A209" s="396"/>
      <c r="B209" s="371"/>
      <c r="C209" s="1065" t="s">
        <v>517</v>
      </c>
      <c r="D209" s="1065"/>
      <c r="E209" s="1065"/>
      <c r="F209" s="1065"/>
      <c r="G209" s="1065"/>
      <c r="H209" s="1065"/>
      <c r="I209" s="1065"/>
      <c r="J209" s="1065"/>
      <c r="K209" s="1065"/>
      <c r="L209" s="397">
        <v>11882.33</v>
      </c>
      <c r="M209" s="398"/>
      <c r="N209" s="399"/>
      <c r="V209" s="361"/>
      <c r="W209" s="367"/>
      <c r="AB209" s="367"/>
      <c r="AC209" s="367"/>
      <c r="AD209" s="335" t="s">
        <v>517</v>
      </c>
      <c r="AE209" s="367"/>
      <c r="AF209" s="384"/>
    </row>
    <row r="210" spans="1:32" s="332" customFormat="1" ht="12" x14ac:dyDescent="0.2">
      <c r="A210" s="396"/>
      <c r="B210" s="371"/>
      <c r="C210" s="1065" t="s">
        <v>518</v>
      </c>
      <c r="D210" s="1065"/>
      <c r="E210" s="1065"/>
      <c r="F210" s="1065"/>
      <c r="G210" s="1065"/>
      <c r="H210" s="1065"/>
      <c r="I210" s="1065"/>
      <c r="J210" s="1065"/>
      <c r="K210" s="1065"/>
      <c r="L210" s="397">
        <v>2216.38</v>
      </c>
      <c r="M210" s="398"/>
      <c r="N210" s="399"/>
      <c r="V210" s="361"/>
      <c r="W210" s="367"/>
      <c r="AB210" s="367"/>
      <c r="AC210" s="367"/>
      <c r="AD210" s="335" t="s">
        <v>518</v>
      </c>
      <c r="AE210" s="367"/>
      <c r="AF210" s="384"/>
    </row>
    <row r="211" spans="1:32" s="332" customFormat="1" ht="12" x14ac:dyDescent="0.2">
      <c r="A211" s="396"/>
      <c r="B211" s="371"/>
      <c r="C211" s="1065" t="s">
        <v>513</v>
      </c>
      <c r="D211" s="1065"/>
      <c r="E211" s="1065"/>
      <c r="F211" s="1065"/>
      <c r="G211" s="1065"/>
      <c r="H211" s="1065"/>
      <c r="I211" s="1065"/>
      <c r="J211" s="1065"/>
      <c r="K211" s="1065"/>
      <c r="L211" s="397"/>
      <c r="M211" s="398"/>
      <c r="N211" s="399"/>
      <c r="V211" s="361"/>
      <c r="W211" s="367"/>
      <c r="AB211" s="367"/>
      <c r="AC211" s="367"/>
      <c r="AD211" s="335" t="s">
        <v>513</v>
      </c>
      <c r="AE211" s="367"/>
      <c r="AF211" s="384"/>
    </row>
    <row r="212" spans="1:32" s="332" customFormat="1" ht="12" x14ac:dyDescent="0.2">
      <c r="A212" s="396"/>
      <c r="B212" s="371"/>
      <c r="C212" s="1065" t="s">
        <v>519</v>
      </c>
      <c r="D212" s="1065"/>
      <c r="E212" s="1065"/>
      <c r="F212" s="1065"/>
      <c r="G212" s="1065"/>
      <c r="H212" s="1065"/>
      <c r="I212" s="1065"/>
      <c r="J212" s="1065"/>
      <c r="K212" s="1065"/>
      <c r="L212" s="397">
        <v>306.74</v>
      </c>
      <c r="M212" s="398"/>
      <c r="N212" s="399"/>
      <c r="V212" s="361"/>
      <c r="W212" s="367"/>
      <c r="AB212" s="367"/>
      <c r="AC212" s="367"/>
      <c r="AD212" s="335" t="s">
        <v>519</v>
      </c>
      <c r="AE212" s="367"/>
      <c r="AF212" s="384"/>
    </row>
    <row r="213" spans="1:32" s="332" customFormat="1" ht="12" x14ac:dyDescent="0.2">
      <c r="A213" s="396"/>
      <c r="B213" s="371"/>
      <c r="C213" s="1065" t="s">
        <v>520</v>
      </c>
      <c r="D213" s="1065"/>
      <c r="E213" s="1065"/>
      <c r="F213" s="1065"/>
      <c r="G213" s="1065"/>
      <c r="H213" s="1065"/>
      <c r="I213" s="1065"/>
      <c r="J213" s="1065"/>
      <c r="K213" s="1065"/>
      <c r="L213" s="397">
        <v>1151.2</v>
      </c>
      <c r="M213" s="398"/>
      <c r="N213" s="399"/>
      <c r="V213" s="361"/>
      <c r="W213" s="367"/>
      <c r="AB213" s="367"/>
      <c r="AC213" s="367"/>
      <c r="AD213" s="335" t="s">
        <v>520</v>
      </c>
      <c r="AE213" s="367"/>
      <c r="AF213" s="384"/>
    </row>
    <row r="214" spans="1:32" s="332" customFormat="1" ht="12" x14ac:dyDescent="0.2">
      <c r="A214" s="396"/>
      <c r="B214" s="371"/>
      <c r="C214" s="1065" t="s">
        <v>521</v>
      </c>
      <c r="D214" s="1065"/>
      <c r="E214" s="1065"/>
      <c r="F214" s="1065"/>
      <c r="G214" s="1065"/>
      <c r="H214" s="1065"/>
      <c r="I214" s="1065"/>
      <c r="J214" s="1065"/>
      <c r="K214" s="1065"/>
      <c r="L214" s="397">
        <v>90</v>
      </c>
      <c r="M214" s="398"/>
      <c r="N214" s="399"/>
      <c r="V214" s="361"/>
      <c r="W214" s="367"/>
      <c r="AB214" s="367"/>
      <c r="AC214" s="367"/>
      <c r="AD214" s="335" t="s">
        <v>521</v>
      </c>
      <c r="AE214" s="367"/>
      <c r="AF214" s="384"/>
    </row>
    <row r="215" spans="1:32" s="332" customFormat="1" ht="12" x14ac:dyDescent="0.2">
      <c r="A215" s="396"/>
      <c r="B215" s="371"/>
      <c r="C215" s="1065" t="s">
        <v>522</v>
      </c>
      <c r="D215" s="1065"/>
      <c r="E215" s="1065"/>
      <c r="F215" s="1065"/>
      <c r="G215" s="1065"/>
      <c r="H215" s="1065"/>
      <c r="I215" s="1065"/>
      <c r="J215" s="1065"/>
      <c r="K215" s="1065"/>
      <c r="L215" s="397">
        <v>422.39</v>
      </c>
      <c r="M215" s="398"/>
      <c r="N215" s="399"/>
      <c r="V215" s="361"/>
      <c r="W215" s="367"/>
      <c r="AB215" s="367"/>
      <c r="AC215" s="367"/>
      <c r="AD215" s="335" t="s">
        <v>522</v>
      </c>
      <c r="AE215" s="367"/>
      <c r="AF215" s="384"/>
    </row>
    <row r="216" spans="1:32" s="332" customFormat="1" ht="12" x14ac:dyDescent="0.2">
      <c r="A216" s="396"/>
      <c r="B216" s="371"/>
      <c r="C216" s="1065" t="s">
        <v>523</v>
      </c>
      <c r="D216" s="1065"/>
      <c r="E216" s="1065"/>
      <c r="F216" s="1065"/>
      <c r="G216" s="1065"/>
      <c r="H216" s="1065"/>
      <c r="I216" s="1065"/>
      <c r="J216" s="1065"/>
      <c r="K216" s="1065"/>
      <c r="L216" s="397">
        <v>246.05</v>
      </c>
      <c r="M216" s="398"/>
      <c r="N216" s="399"/>
      <c r="V216" s="361"/>
      <c r="W216" s="367"/>
      <c r="AB216" s="367"/>
      <c r="AC216" s="367"/>
      <c r="AD216" s="335" t="s">
        <v>523</v>
      </c>
      <c r="AE216" s="367"/>
      <c r="AF216" s="384"/>
    </row>
    <row r="217" spans="1:32" s="332" customFormat="1" ht="12" x14ac:dyDescent="0.2">
      <c r="A217" s="396"/>
      <c r="B217" s="371"/>
      <c r="C217" s="1065" t="s">
        <v>3041</v>
      </c>
      <c r="D217" s="1065"/>
      <c r="E217" s="1065"/>
      <c r="F217" s="1065"/>
      <c r="G217" s="1065"/>
      <c r="H217" s="1065"/>
      <c r="I217" s="1065"/>
      <c r="J217" s="1065"/>
      <c r="K217" s="1065"/>
      <c r="L217" s="397">
        <v>11792.33</v>
      </c>
      <c r="M217" s="398"/>
      <c r="N217" s="399"/>
      <c r="V217" s="361"/>
      <c r="W217" s="367"/>
      <c r="AB217" s="367"/>
      <c r="AC217" s="367"/>
      <c r="AD217" s="335" t="s">
        <v>3041</v>
      </c>
      <c r="AE217" s="367"/>
      <c r="AF217" s="384"/>
    </row>
    <row r="218" spans="1:32" s="332" customFormat="1" ht="12" x14ac:dyDescent="0.2">
      <c r="A218" s="396"/>
      <c r="B218" s="371"/>
      <c r="C218" s="1065" t="s">
        <v>513</v>
      </c>
      <c r="D218" s="1065"/>
      <c r="E218" s="1065"/>
      <c r="F218" s="1065"/>
      <c r="G218" s="1065"/>
      <c r="H218" s="1065"/>
      <c r="I218" s="1065"/>
      <c r="J218" s="1065"/>
      <c r="K218" s="1065"/>
      <c r="L218" s="397"/>
      <c r="M218" s="398"/>
      <c r="N218" s="399"/>
      <c r="V218" s="361"/>
      <c r="W218" s="367"/>
      <c r="AB218" s="367"/>
      <c r="AC218" s="367"/>
      <c r="AD218" s="335" t="s">
        <v>513</v>
      </c>
      <c r="AE218" s="367"/>
      <c r="AF218" s="384"/>
    </row>
    <row r="219" spans="1:32" s="332" customFormat="1" ht="12" x14ac:dyDescent="0.2">
      <c r="A219" s="396"/>
      <c r="B219" s="371"/>
      <c r="C219" s="1065" t="s">
        <v>521</v>
      </c>
      <c r="D219" s="1065"/>
      <c r="E219" s="1065"/>
      <c r="F219" s="1065"/>
      <c r="G219" s="1065"/>
      <c r="H219" s="1065"/>
      <c r="I219" s="1065"/>
      <c r="J219" s="1065"/>
      <c r="K219" s="1065"/>
      <c r="L219" s="397">
        <v>11792.33</v>
      </c>
      <c r="M219" s="398"/>
      <c r="N219" s="399"/>
      <c r="V219" s="361"/>
      <c r="W219" s="367"/>
      <c r="AB219" s="367"/>
      <c r="AC219" s="367"/>
      <c r="AD219" s="335" t="s">
        <v>521</v>
      </c>
      <c r="AE219" s="367"/>
      <c r="AF219" s="384"/>
    </row>
    <row r="220" spans="1:32" s="332" customFormat="1" ht="12" x14ac:dyDescent="0.2">
      <c r="A220" s="396"/>
      <c r="B220" s="371"/>
      <c r="C220" s="1065" t="s">
        <v>524</v>
      </c>
      <c r="D220" s="1065"/>
      <c r="E220" s="1065"/>
      <c r="F220" s="1065"/>
      <c r="G220" s="1065"/>
      <c r="H220" s="1065"/>
      <c r="I220" s="1065"/>
      <c r="J220" s="1065"/>
      <c r="K220" s="1065"/>
      <c r="L220" s="397">
        <v>410.09</v>
      </c>
      <c r="M220" s="398"/>
      <c r="N220" s="399"/>
      <c r="V220" s="361"/>
      <c r="W220" s="367"/>
      <c r="AB220" s="367"/>
      <c r="AC220" s="367"/>
      <c r="AD220" s="335" t="s">
        <v>524</v>
      </c>
      <c r="AE220" s="367"/>
      <c r="AF220" s="384"/>
    </row>
    <row r="221" spans="1:32" s="332" customFormat="1" ht="12" x14ac:dyDescent="0.2">
      <c r="A221" s="396"/>
      <c r="B221" s="371"/>
      <c r="C221" s="1065" t="s">
        <v>525</v>
      </c>
      <c r="D221" s="1065"/>
      <c r="E221" s="1065"/>
      <c r="F221" s="1065"/>
      <c r="G221" s="1065"/>
      <c r="H221" s="1065"/>
      <c r="I221" s="1065"/>
      <c r="J221" s="1065"/>
      <c r="K221" s="1065"/>
      <c r="L221" s="397">
        <v>422.39</v>
      </c>
      <c r="M221" s="398"/>
      <c r="N221" s="399"/>
      <c r="V221" s="361"/>
      <c r="W221" s="367"/>
      <c r="AB221" s="367"/>
      <c r="AC221" s="367"/>
      <c r="AD221" s="335" t="s">
        <v>525</v>
      </c>
      <c r="AE221" s="367"/>
      <c r="AF221" s="384"/>
    </row>
    <row r="222" spans="1:32" s="332" customFormat="1" ht="12" x14ac:dyDescent="0.2">
      <c r="A222" s="396"/>
      <c r="B222" s="371"/>
      <c r="C222" s="1065" t="s">
        <v>526</v>
      </c>
      <c r="D222" s="1065"/>
      <c r="E222" s="1065"/>
      <c r="F222" s="1065"/>
      <c r="G222" s="1065"/>
      <c r="H222" s="1065"/>
      <c r="I222" s="1065"/>
      <c r="J222" s="1065"/>
      <c r="K222" s="1065"/>
      <c r="L222" s="397">
        <v>246.05</v>
      </c>
      <c r="M222" s="398"/>
      <c r="N222" s="399"/>
      <c r="V222" s="361"/>
      <c r="W222" s="367"/>
      <c r="AB222" s="367"/>
      <c r="AC222" s="367"/>
      <c r="AD222" s="335" t="s">
        <v>526</v>
      </c>
      <c r="AE222" s="367"/>
      <c r="AF222" s="384"/>
    </row>
    <row r="223" spans="1:32" s="332" customFormat="1" ht="12" x14ac:dyDescent="0.2">
      <c r="A223" s="396"/>
      <c r="B223" s="390"/>
      <c r="C223" s="1067" t="s">
        <v>6303</v>
      </c>
      <c r="D223" s="1067"/>
      <c r="E223" s="1067"/>
      <c r="F223" s="1067"/>
      <c r="G223" s="1067"/>
      <c r="H223" s="1067"/>
      <c r="I223" s="1067"/>
      <c r="J223" s="1067"/>
      <c r="K223" s="1067"/>
      <c r="L223" s="400">
        <v>14008.71</v>
      </c>
      <c r="M223" s="401"/>
      <c r="N223" s="402"/>
      <c r="V223" s="361"/>
      <c r="W223" s="367"/>
      <c r="AB223" s="367"/>
      <c r="AC223" s="367"/>
      <c r="AE223" s="367" t="s">
        <v>6303</v>
      </c>
      <c r="AF223" s="384"/>
    </row>
    <row r="224" spans="1:32" s="332" customFormat="1" ht="12" x14ac:dyDescent="0.2">
      <c r="A224" s="396"/>
      <c r="B224" s="371"/>
      <c r="C224" s="1065" t="s">
        <v>513</v>
      </c>
      <c r="D224" s="1065"/>
      <c r="E224" s="1065"/>
      <c r="F224" s="1065"/>
      <c r="G224" s="1065"/>
      <c r="H224" s="1065"/>
      <c r="I224" s="1065"/>
      <c r="J224" s="1065"/>
      <c r="K224" s="1065"/>
      <c r="L224" s="397"/>
      <c r="M224" s="398"/>
      <c r="N224" s="399"/>
      <c r="V224" s="361"/>
      <c r="W224" s="367"/>
      <c r="AB224" s="367"/>
      <c r="AC224" s="367"/>
      <c r="AD224" s="335" t="s">
        <v>513</v>
      </c>
      <c r="AE224" s="367"/>
      <c r="AF224" s="384"/>
    </row>
    <row r="225" spans="1:34" s="332" customFormat="1" ht="12" x14ac:dyDescent="0.2">
      <c r="A225" s="396"/>
      <c r="B225" s="371"/>
      <c r="C225" s="1065" t="s">
        <v>615</v>
      </c>
      <c r="D225" s="1065"/>
      <c r="E225" s="1065"/>
      <c r="F225" s="1065"/>
      <c r="G225" s="1065"/>
      <c r="H225" s="1065"/>
      <c r="I225" s="1065"/>
      <c r="J225" s="1065"/>
      <c r="K225" s="1065"/>
      <c r="L225" s="397">
        <v>11792.33</v>
      </c>
      <c r="M225" s="398"/>
      <c r="N225" s="399"/>
      <c r="V225" s="361"/>
      <c r="W225" s="367"/>
      <c r="AB225" s="367"/>
      <c r="AC225" s="367"/>
      <c r="AD225" s="335" t="s">
        <v>615</v>
      </c>
      <c r="AE225" s="367"/>
      <c r="AF225" s="384"/>
    </row>
    <row r="226" spans="1:34" s="332" customFormat="1" ht="12" x14ac:dyDescent="0.2">
      <c r="A226" s="1195" t="s">
        <v>2723</v>
      </c>
      <c r="B226" s="1196"/>
      <c r="C226" s="1196"/>
      <c r="D226" s="1196"/>
      <c r="E226" s="1196"/>
      <c r="F226" s="1196"/>
      <c r="G226" s="1196"/>
      <c r="H226" s="1196"/>
      <c r="I226" s="1196"/>
      <c r="J226" s="1196"/>
      <c r="K226" s="1196"/>
      <c r="L226" s="1196"/>
      <c r="M226" s="1196"/>
      <c r="N226" s="1197"/>
      <c r="V226" s="361" t="s">
        <v>2723</v>
      </c>
      <c r="W226" s="367"/>
      <c r="AB226" s="367"/>
      <c r="AC226" s="367"/>
      <c r="AE226" s="367"/>
      <c r="AF226" s="384"/>
    </row>
    <row r="227" spans="1:34" s="332" customFormat="1" ht="22.5" x14ac:dyDescent="0.2">
      <c r="A227" s="1192" t="s">
        <v>6304</v>
      </c>
      <c r="B227" s="1193"/>
      <c r="C227" s="1193"/>
      <c r="D227" s="1193"/>
      <c r="E227" s="1193"/>
      <c r="F227" s="1193"/>
      <c r="G227" s="1193"/>
      <c r="H227" s="1193"/>
      <c r="I227" s="1193"/>
      <c r="J227" s="1193"/>
      <c r="K227" s="1193"/>
      <c r="L227" s="1193"/>
      <c r="M227" s="1193"/>
      <c r="N227" s="1194"/>
      <c r="V227" s="361"/>
      <c r="W227" s="367"/>
      <c r="AB227" s="367"/>
      <c r="AC227" s="367"/>
      <c r="AE227" s="367"/>
      <c r="AF227" s="384"/>
      <c r="AH227" s="367" t="s">
        <v>6304</v>
      </c>
    </row>
    <row r="228" spans="1:34" s="332" customFormat="1" ht="33.75" x14ac:dyDescent="0.2">
      <c r="A228" s="362" t="s">
        <v>545</v>
      </c>
      <c r="B228" s="363" t="s">
        <v>6305</v>
      </c>
      <c r="C228" s="1068" t="s">
        <v>6306</v>
      </c>
      <c r="D228" s="1068"/>
      <c r="E228" s="1068"/>
      <c r="F228" s="364" t="s">
        <v>621</v>
      </c>
      <c r="G228" s="364"/>
      <c r="H228" s="364"/>
      <c r="I228" s="364" t="s">
        <v>6307</v>
      </c>
      <c r="J228" s="365">
        <v>62.85</v>
      </c>
      <c r="K228" s="364"/>
      <c r="L228" s="365">
        <v>469.49</v>
      </c>
      <c r="M228" s="364"/>
      <c r="N228" s="366"/>
      <c r="V228" s="361"/>
      <c r="W228" s="367" t="s">
        <v>6306</v>
      </c>
      <c r="AB228" s="367"/>
      <c r="AC228" s="367"/>
      <c r="AE228" s="367"/>
      <c r="AF228" s="384"/>
      <c r="AH228" s="367"/>
    </row>
    <row r="229" spans="1:34" s="332" customFormat="1" ht="12" x14ac:dyDescent="0.2">
      <c r="A229" s="379"/>
      <c r="B229" s="380"/>
      <c r="C229" s="340" t="s">
        <v>623</v>
      </c>
      <c r="D229" s="385"/>
      <c r="E229" s="385"/>
      <c r="F229" s="386"/>
      <c r="G229" s="386"/>
      <c r="H229" s="386"/>
      <c r="I229" s="386"/>
      <c r="J229" s="387"/>
      <c r="K229" s="386"/>
      <c r="L229" s="387"/>
      <c r="M229" s="388"/>
      <c r="N229" s="389"/>
      <c r="V229" s="361"/>
      <c r="W229" s="367"/>
      <c r="AB229" s="367"/>
      <c r="AC229" s="367"/>
      <c r="AE229" s="367"/>
      <c r="AF229" s="384"/>
      <c r="AH229" s="367"/>
    </row>
    <row r="230" spans="1:34" s="332" customFormat="1" ht="22.5" x14ac:dyDescent="0.2">
      <c r="A230" s="1192" t="s">
        <v>6304</v>
      </c>
      <c r="B230" s="1193"/>
      <c r="C230" s="1193"/>
      <c r="D230" s="1193"/>
      <c r="E230" s="1193"/>
      <c r="F230" s="1193"/>
      <c r="G230" s="1193"/>
      <c r="H230" s="1193"/>
      <c r="I230" s="1193"/>
      <c r="J230" s="1193"/>
      <c r="K230" s="1193"/>
      <c r="L230" s="1193"/>
      <c r="M230" s="1193"/>
      <c r="N230" s="1194"/>
      <c r="V230" s="361"/>
      <c r="W230" s="367"/>
      <c r="AB230" s="367"/>
      <c r="AC230" s="367"/>
      <c r="AE230" s="367"/>
      <c r="AF230" s="384"/>
      <c r="AH230" s="367" t="s">
        <v>6304</v>
      </c>
    </row>
    <row r="231" spans="1:34" s="332" customFormat="1" ht="33.75" x14ac:dyDescent="0.2">
      <c r="A231" s="362" t="s">
        <v>562</v>
      </c>
      <c r="B231" s="363" t="s">
        <v>6308</v>
      </c>
      <c r="C231" s="1068" t="s">
        <v>6309</v>
      </c>
      <c r="D231" s="1068"/>
      <c r="E231" s="1068"/>
      <c r="F231" s="364" t="s">
        <v>621</v>
      </c>
      <c r="G231" s="364"/>
      <c r="H231" s="364"/>
      <c r="I231" s="364" t="s">
        <v>3267</v>
      </c>
      <c r="J231" s="365">
        <v>73.94</v>
      </c>
      <c r="K231" s="364"/>
      <c r="L231" s="365">
        <v>1.33</v>
      </c>
      <c r="M231" s="364"/>
      <c r="N231" s="366"/>
      <c r="V231" s="361"/>
      <c r="W231" s="367" t="s">
        <v>6309</v>
      </c>
      <c r="AB231" s="367"/>
      <c r="AC231" s="367"/>
      <c r="AE231" s="367"/>
      <c r="AF231" s="384"/>
      <c r="AH231" s="367"/>
    </row>
    <row r="232" spans="1:34" s="332" customFormat="1" ht="12" x14ac:dyDescent="0.2">
      <c r="A232" s="379"/>
      <c r="B232" s="380"/>
      <c r="C232" s="340" t="s">
        <v>623</v>
      </c>
      <c r="D232" s="385"/>
      <c r="E232" s="385"/>
      <c r="F232" s="386"/>
      <c r="G232" s="386"/>
      <c r="H232" s="386"/>
      <c r="I232" s="386"/>
      <c r="J232" s="387"/>
      <c r="K232" s="386"/>
      <c r="L232" s="387"/>
      <c r="M232" s="388"/>
      <c r="N232" s="389"/>
      <c r="V232" s="361"/>
      <c r="W232" s="367"/>
      <c r="AB232" s="367"/>
      <c r="AC232" s="367"/>
      <c r="AE232" s="367"/>
      <c r="AF232" s="384"/>
      <c r="AH232" s="367"/>
    </row>
    <row r="233" spans="1:34" s="332" customFormat="1" ht="22.5" x14ac:dyDescent="0.2">
      <c r="A233" s="1192" t="s">
        <v>6304</v>
      </c>
      <c r="B233" s="1193"/>
      <c r="C233" s="1193"/>
      <c r="D233" s="1193"/>
      <c r="E233" s="1193"/>
      <c r="F233" s="1193"/>
      <c r="G233" s="1193"/>
      <c r="H233" s="1193"/>
      <c r="I233" s="1193"/>
      <c r="J233" s="1193"/>
      <c r="K233" s="1193"/>
      <c r="L233" s="1193"/>
      <c r="M233" s="1193"/>
      <c r="N233" s="1194"/>
      <c r="V233" s="361"/>
      <c r="W233" s="367"/>
      <c r="AB233" s="367"/>
      <c r="AC233" s="367"/>
      <c r="AE233" s="367"/>
      <c r="AF233" s="384"/>
      <c r="AH233" s="367" t="s">
        <v>6304</v>
      </c>
    </row>
    <row r="234" spans="1:34" s="332" customFormat="1" ht="33.75" x14ac:dyDescent="0.2">
      <c r="A234" s="362" t="s">
        <v>570</v>
      </c>
      <c r="B234" s="363" t="s">
        <v>6310</v>
      </c>
      <c r="C234" s="1068" t="s">
        <v>6311</v>
      </c>
      <c r="D234" s="1068"/>
      <c r="E234" s="1068"/>
      <c r="F234" s="364" t="s">
        <v>621</v>
      </c>
      <c r="G234" s="364"/>
      <c r="H234" s="364"/>
      <c r="I234" s="364" t="s">
        <v>951</v>
      </c>
      <c r="J234" s="365">
        <v>103.88</v>
      </c>
      <c r="K234" s="364"/>
      <c r="L234" s="365">
        <v>0.62</v>
      </c>
      <c r="M234" s="364"/>
      <c r="N234" s="366"/>
      <c r="V234" s="361"/>
      <c r="W234" s="367" t="s">
        <v>6311</v>
      </c>
      <c r="AB234" s="367"/>
      <c r="AC234" s="367"/>
      <c r="AE234" s="367"/>
      <c r="AF234" s="384"/>
      <c r="AH234" s="367"/>
    </row>
    <row r="235" spans="1:34" s="332" customFormat="1" ht="12" x14ac:dyDescent="0.2">
      <c r="A235" s="379"/>
      <c r="B235" s="380"/>
      <c r="C235" s="340" t="s">
        <v>623</v>
      </c>
      <c r="D235" s="385"/>
      <c r="E235" s="385"/>
      <c r="F235" s="386"/>
      <c r="G235" s="386"/>
      <c r="H235" s="386"/>
      <c r="I235" s="386"/>
      <c r="J235" s="387"/>
      <c r="K235" s="386"/>
      <c r="L235" s="387"/>
      <c r="M235" s="388"/>
      <c r="N235" s="389"/>
      <c r="V235" s="361"/>
      <c r="W235" s="367"/>
      <c r="AB235" s="367"/>
      <c r="AC235" s="367"/>
      <c r="AE235" s="367"/>
      <c r="AF235" s="384"/>
      <c r="AH235" s="367"/>
    </row>
    <row r="236" spans="1:34" s="332" customFormat="1" ht="1.5" customHeight="1" x14ac:dyDescent="0.2">
      <c r="A236" s="386"/>
      <c r="B236" s="380"/>
      <c r="C236" s="380"/>
      <c r="D236" s="380"/>
      <c r="E236" s="380"/>
      <c r="F236" s="386"/>
      <c r="G236" s="386"/>
      <c r="H236" s="386"/>
      <c r="I236" s="386"/>
      <c r="J236" s="390"/>
      <c r="K236" s="386"/>
      <c r="L236" s="390"/>
      <c r="M236" s="373"/>
      <c r="N236" s="390"/>
      <c r="V236" s="361"/>
      <c r="W236" s="367"/>
      <c r="AB236" s="367"/>
      <c r="AC236" s="367"/>
      <c r="AE236" s="367"/>
      <c r="AF236" s="384"/>
      <c r="AH236" s="367"/>
    </row>
    <row r="237" spans="1:34" s="332" customFormat="1" ht="22.5" x14ac:dyDescent="0.2">
      <c r="A237" s="391"/>
      <c r="B237" s="392"/>
      <c r="C237" s="1068" t="s">
        <v>2742</v>
      </c>
      <c r="D237" s="1068"/>
      <c r="E237" s="1068"/>
      <c r="F237" s="1068"/>
      <c r="G237" s="1068"/>
      <c r="H237" s="1068"/>
      <c r="I237" s="1068"/>
      <c r="J237" s="1068"/>
      <c r="K237" s="1068"/>
      <c r="L237" s="393"/>
      <c r="M237" s="394"/>
      <c r="N237" s="395"/>
      <c r="V237" s="361"/>
      <c r="W237" s="367"/>
      <c r="AB237" s="367"/>
      <c r="AC237" s="367" t="s">
        <v>2742</v>
      </c>
      <c r="AE237" s="367"/>
      <c r="AF237" s="384"/>
      <c r="AH237" s="367"/>
    </row>
    <row r="238" spans="1:34" s="332" customFormat="1" ht="12" x14ac:dyDescent="0.2">
      <c r="A238" s="396"/>
      <c r="B238" s="371"/>
      <c r="C238" s="1065" t="s">
        <v>512</v>
      </c>
      <c r="D238" s="1065"/>
      <c r="E238" s="1065"/>
      <c r="F238" s="1065"/>
      <c r="G238" s="1065"/>
      <c r="H238" s="1065"/>
      <c r="I238" s="1065"/>
      <c r="J238" s="1065"/>
      <c r="K238" s="1065"/>
      <c r="L238" s="397">
        <v>471.44</v>
      </c>
      <c r="M238" s="398"/>
      <c r="N238" s="399"/>
      <c r="V238" s="361"/>
      <c r="W238" s="367"/>
      <c r="AB238" s="367"/>
      <c r="AC238" s="367"/>
      <c r="AD238" s="335" t="s">
        <v>512</v>
      </c>
      <c r="AE238" s="367"/>
      <c r="AF238" s="384"/>
      <c r="AH238" s="367"/>
    </row>
    <row r="239" spans="1:34" s="332" customFormat="1" ht="12" x14ac:dyDescent="0.2">
      <c r="A239" s="396"/>
      <c r="B239" s="371"/>
      <c r="C239" s="1065" t="s">
        <v>513</v>
      </c>
      <c r="D239" s="1065"/>
      <c r="E239" s="1065"/>
      <c r="F239" s="1065"/>
      <c r="G239" s="1065"/>
      <c r="H239" s="1065"/>
      <c r="I239" s="1065"/>
      <c r="J239" s="1065"/>
      <c r="K239" s="1065"/>
      <c r="L239" s="397"/>
      <c r="M239" s="398"/>
      <c r="N239" s="399"/>
      <c r="V239" s="361"/>
      <c r="W239" s="367"/>
      <c r="AB239" s="367"/>
      <c r="AC239" s="367"/>
      <c r="AD239" s="335" t="s">
        <v>513</v>
      </c>
      <c r="AE239" s="367"/>
      <c r="AF239" s="384"/>
      <c r="AH239" s="367"/>
    </row>
    <row r="240" spans="1:34" s="332" customFormat="1" ht="12" x14ac:dyDescent="0.2">
      <c r="A240" s="396"/>
      <c r="B240" s="371"/>
      <c r="C240" s="1065" t="s">
        <v>517</v>
      </c>
      <c r="D240" s="1065"/>
      <c r="E240" s="1065"/>
      <c r="F240" s="1065"/>
      <c r="G240" s="1065"/>
      <c r="H240" s="1065"/>
      <c r="I240" s="1065"/>
      <c r="J240" s="1065"/>
      <c r="K240" s="1065"/>
      <c r="L240" s="397">
        <v>471.44</v>
      </c>
      <c r="M240" s="398"/>
      <c r="N240" s="399"/>
      <c r="V240" s="361"/>
      <c r="W240" s="367"/>
      <c r="AB240" s="367"/>
      <c r="AC240" s="367"/>
      <c r="AD240" s="335" t="s">
        <v>517</v>
      </c>
      <c r="AE240" s="367"/>
      <c r="AF240" s="384"/>
      <c r="AH240" s="367"/>
    </row>
    <row r="241" spans="1:36" s="332" customFormat="1" ht="12" x14ac:dyDescent="0.2">
      <c r="A241" s="396"/>
      <c r="B241" s="371"/>
      <c r="C241" s="1065" t="s">
        <v>518</v>
      </c>
      <c r="D241" s="1065"/>
      <c r="E241" s="1065"/>
      <c r="F241" s="1065"/>
      <c r="G241" s="1065"/>
      <c r="H241" s="1065"/>
      <c r="I241" s="1065"/>
      <c r="J241" s="1065"/>
      <c r="K241" s="1065"/>
      <c r="L241" s="397">
        <v>471.44</v>
      </c>
      <c r="M241" s="398"/>
      <c r="N241" s="399"/>
      <c r="V241" s="361"/>
      <c r="W241" s="367"/>
      <c r="AB241" s="367"/>
      <c r="AC241" s="367"/>
      <c r="AD241" s="335" t="s">
        <v>518</v>
      </c>
      <c r="AE241" s="367"/>
      <c r="AF241" s="384"/>
      <c r="AH241" s="367"/>
    </row>
    <row r="242" spans="1:36" s="332" customFormat="1" ht="12" x14ac:dyDescent="0.2">
      <c r="A242" s="396"/>
      <c r="B242" s="371"/>
      <c r="C242" s="1065" t="s">
        <v>513</v>
      </c>
      <c r="D242" s="1065"/>
      <c r="E242" s="1065"/>
      <c r="F242" s="1065"/>
      <c r="G242" s="1065"/>
      <c r="H242" s="1065"/>
      <c r="I242" s="1065"/>
      <c r="J242" s="1065"/>
      <c r="K242" s="1065"/>
      <c r="L242" s="397"/>
      <c r="M242" s="398"/>
      <c r="N242" s="399"/>
      <c r="V242" s="361"/>
      <c r="W242" s="367"/>
      <c r="AB242" s="367"/>
      <c r="AC242" s="367"/>
      <c r="AD242" s="335" t="s">
        <v>513</v>
      </c>
      <c r="AE242" s="367"/>
      <c r="AF242" s="384"/>
      <c r="AH242" s="367"/>
    </row>
    <row r="243" spans="1:36" s="332" customFormat="1" ht="12" x14ac:dyDescent="0.2">
      <c r="A243" s="396"/>
      <c r="B243" s="371"/>
      <c r="C243" s="1065" t="s">
        <v>521</v>
      </c>
      <c r="D243" s="1065"/>
      <c r="E243" s="1065"/>
      <c r="F243" s="1065"/>
      <c r="G243" s="1065"/>
      <c r="H243" s="1065"/>
      <c r="I243" s="1065"/>
      <c r="J243" s="1065"/>
      <c r="K243" s="1065"/>
      <c r="L243" s="397">
        <v>471.44</v>
      </c>
      <c r="M243" s="398"/>
      <c r="N243" s="399"/>
      <c r="V243" s="361"/>
      <c r="W243" s="367"/>
      <c r="AB243" s="367"/>
      <c r="AC243" s="367"/>
      <c r="AD243" s="335" t="s">
        <v>521</v>
      </c>
      <c r="AE243" s="367"/>
      <c r="AF243" s="384"/>
      <c r="AH243" s="367"/>
    </row>
    <row r="244" spans="1:36" s="332" customFormat="1" ht="22.5" x14ac:dyDescent="0.2">
      <c r="A244" s="396"/>
      <c r="B244" s="390"/>
      <c r="C244" s="1067" t="s">
        <v>2743</v>
      </c>
      <c r="D244" s="1067"/>
      <c r="E244" s="1067"/>
      <c r="F244" s="1067"/>
      <c r="G244" s="1067"/>
      <c r="H244" s="1067"/>
      <c r="I244" s="1067"/>
      <c r="J244" s="1067"/>
      <c r="K244" s="1067"/>
      <c r="L244" s="400">
        <v>471.44</v>
      </c>
      <c r="M244" s="401"/>
      <c r="N244" s="402"/>
      <c r="V244" s="361"/>
      <c r="W244" s="367"/>
      <c r="AB244" s="367"/>
      <c r="AC244" s="367"/>
      <c r="AE244" s="367" t="s">
        <v>2743</v>
      </c>
      <c r="AF244" s="384"/>
      <c r="AH244" s="367"/>
    </row>
    <row r="245" spans="1:36" s="332" customFormat="1" ht="2.25" customHeight="1" x14ac:dyDescent="0.2">
      <c r="B245" s="338"/>
      <c r="C245" s="338"/>
      <c r="D245" s="338"/>
      <c r="E245" s="338"/>
      <c r="F245" s="338"/>
      <c r="G245" s="338"/>
      <c r="H245" s="338"/>
      <c r="I245" s="338"/>
      <c r="J245" s="338"/>
      <c r="K245" s="338"/>
      <c r="L245" s="403"/>
      <c r="M245" s="404"/>
      <c r="N245" s="405"/>
    </row>
    <row r="246" spans="1:36" s="332" customFormat="1" x14ac:dyDescent="0.2">
      <c r="A246" s="391"/>
      <c r="B246" s="392"/>
      <c r="C246" s="1068" t="s">
        <v>636</v>
      </c>
      <c r="D246" s="1068"/>
      <c r="E246" s="1068"/>
      <c r="F246" s="1068"/>
      <c r="G246" s="1068"/>
      <c r="H246" s="1068"/>
      <c r="I246" s="1068"/>
      <c r="J246" s="1068"/>
      <c r="K246" s="1068"/>
      <c r="L246" s="393"/>
      <c r="M246" s="406"/>
      <c r="N246" s="395"/>
      <c r="AI246" s="367" t="s">
        <v>636</v>
      </c>
    </row>
    <row r="247" spans="1:36" s="332" customFormat="1" x14ac:dyDescent="0.2">
      <c r="A247" s="396"/>
      <c r="B247" s="371"/>
      <c r="C247" s="1065" t="s">
        <v>512</v>
      </c>
      <c r="D247" s="1065"/>
      <c r="E247" s="1065"/>
      <c r="F247" s="1065"/>
      <c r="G247" s="1065"/>
      <c r="H247" s="1065"/>
      <c r="I247" s="1065"/>
      <c r="J247" s="1065"/>
      <c r="K247" s="1065"/>
      <c r="L247" s="397">
        <v>42954.400000000001</v>
      </c>
      <c r="M247" s="407"/>
      <c r="N247" s="399"/>
      <c r="AI247" s="367"/>
      <c r="AJ247" s="335" t="s">
        <v>512</v>
      </c>
    </row>
    <row r="248" spans="1:36" s="332" customFormat="1" x14ac:dyDescent="0.2">
      <c r="A248" s="396"/>
      <c r="B248" s="371"/>
      <c r="C248" s="1065" t="s">
        <v>513</v>
      </c>
      <c r="D248" s="1065"/>
      <c r="E248" s="1065"/>
      <c r="F248" s="1065"/>
      <c r="G248" s="1065"/>
      <c r="H248" s="1065"/>
      <c r="I248" s="1065"/>
      <c r="J248" s="1065"/>
      <c r="K248" s="1065"/>
      <c r="L248" s="397"/>
      <c r="M248" s="407"/>
      <c r="N248" s="399"/>
      <c r="AI248" s="367"/>
      <c r="AJ248" s="335" t="s">
        <v>513</v>
      </c>
    </row>
    <row r="249" spans="1:36" s="332" customFormat="1" x14ac:dyDescent="0.2">
      <c r="A249" s="396"/>
      <c r="B249" s="371"/>
      <c r="C249" s="1065" t="s">
        <v>514</v>
      </c>
      <c r="D249" s="1065"/>
      <c r="E249" s="1065"/>
      <c r="F249" s="1065"/>
      <c r="G249" s="1065"/>
      <c r="H249" s="1065"/>
      <c r="I249" s="1065"/>
      <c r="J249" s="1065"/>
      <c r="K249" s="1065"/>
      <c r="L249" s="397">
        <v>1017.47</v>
      </c>
      <c r="M249" s="407"/>
      <c r="N249" s="399"/>
      <c r="AI249" s="367"/>
      <c r="AJ249" s="335" t="s">
        <v>514</v>
      </c>
    </row>
    <row r="250" spans="1:36" s="332" customFormat="1" x14ac:dyDescent="0.2">
      <c r="A250" s="396"/>
      <c r="B250" s="371"/>
      <c r="C250" s="1065" t="s">
        <v>515</v>
      </c>
      <c r="D250" s="1065"/>
      <c r="E250" s="1065"/>
      <c r="F250" s="1065"/>
      <c r="G250" s="1065"/>
      <c r="H250" s="1065"/>
      <c r="I250" s="1065"/>
      <c r="J250" s="1065"/>
      <c r="K250" s="1065"/>
      <c r="L250" s="397">
        <v>5124.3500000000004</v>
      </c>
      <c r="M250" s="407"/>
      <c r="N250" s="399"/>
      <c r="AI250" s="367"/>
      <c r="AJ250" s="335" t="s">
        <v>515</v>
      </c>
    </row>
    <row r="251" spans="1:36" s="332" customFormat="1" x14ac:dyDescent="0.2">
      <c r="A251" s="396"/>
      <c r="B251" s="371"/>
      <c r="C251" s="1065" t="s">
        <v>516</v>
      </c>
      <c r="D251" s="1065"/>
      <c r="E251" s="1065"/>
      <c r="F251" s="1065"/>
      <c r="G251" s="1065"/>
      <c r="H251" s="1065"/>
      <c r="I251" s="1065"/>
      <c r="J251" s="1065"/>
      <c r="K251" s="1065"/>
      <c r="L251" s="397">
        <v>488.04</v>
      </c>
      <c r="M251" s="407"/>
      <c r="N251" s="399"/>
      <c r="AI251" s="367"/>
      <c r="AJ251" s="335" t="s">
        <v>516</v>
      </c>
    </row>
    <row r="252" spans="1:36" s="332" customFormat="1" x14ac:dyDescent="0.2">
      <c r="A252" s="396"/>
      <c r="B252" s="371"/>
      <c r="C252" s="1065" t="s">
        <v>517</v>
      </c>
      <c r="D252" s="1065"/>
      <c r="E252" s="1065"/>
      <c r="F252" s="1065"/>
      <c r="G252" s="1065"/>
      <c r="H252" s="1065"/>
      <c r="I252" s="1065"/>
      <c r="J252" s="1065"/>
      <c r="K252" s="1065"/>
      <c r="L252" s="397">
        <v>36812.58</v>
      </c>
      <c r="M252" s="407"/>
      <c r="N252" s="399"/>
      <c r="AI252" s="367"/>
      <c r="AJ252" s="335" t="s">
        <v>517</v>
      </c>
    </row>
    <row r="253" spans="1:36" s="332" customFormat="1" ht="45" x14ac:dyDescent="0.2">
      <c r="A253" s="396"/>
      <c r="B253" s="371" t="s">
        <v>4621</v>
      </c>
      <c r="C253" s="1065" t="s">
        <v>518</v>
      </c>
      <c r="D253" s="1065"/>
      <c r="E253" s="1065"/>
      <c r="F253" s="1065"/>
      <c r="G253" s="1065"/>
      <c r="H253" s="1065"/>
      <c r="I253" s="1065"/>
      <c r="J253" s="1065"/>
      <c r="K253" s="1065"/>
      <c r="L253" s="397">
        <v>18812.330000000002</v>
      </c>
      <c r="M253" s="407" t="s">
        <v>6266</v>
      </c>
      <c r="N253" s="399">
        <v>210886</v>
      </c>
      <c r="AI253" s="367"/>
      <c r="AJ253" s="335" t="s">
        <v>518</v>
      </c>
    </row>
    <row r="254" spans="1:36" s="332" customFormat="1" x14ac:dyDescent="0.2">
      <c r="A254" s="396"/>
      <c r="B254" s="371"/>
      <c r="C254" s="1065" t="s">
        <v>513</v>
      </c>
      <c r="D254" s="1065"/>
      <c r="E254" s="1065"/>
      <c r="F254" s="1065"/>
      <c r="G254" s="1065"/>
      <c r="H254" s="1065"/>
      <c r="I254" s="1065"/>
      <c r="J254" s="1065"/>
      <c r="K254" s="1065"/>
      <c r="L254" s="397"/>
      <c r="M254" s="407"/>
      <c r="N254" s="399"/>
      <c r="AI254" s="367"/>
      <c r="AJ254" s="335" t="s">
        <v>513</v>
      </c>
    </row>
    <row r="255" spans="1:36" s="332" customFormat="1" x14ac:dyDescent="0.2">
      <c r="A255" s="396"/>
      <c r="B255" s="371"/>
      <c r="C255" s="1065" t="s">
        <v>519</v>
      </c>
      <c r="D255" s="1065"/>
      <c r="E255" s="1065"/>
      <c r="F255" s="1065"/>
      <c r="G255" s="1065"/>
      <c r="H255" s="1065"/>
      <c r="I255" s="1065"/>
      <c r="J255" s="1065"/>
      <c r="K255" s="1065"/>
      <c r="L255" s="397">
        <v>985.72</v>
      </c>
      <c r="M255" s="407"/>
      <c r="N255" s="399"/>
      <c r="AI255" s="367"/>
      <c r="AJ255" s="335" t="s">
        <v>519</v>
      </c>
    </row>
    <row r="256" spans="1:36" s="332" customFormat="1" x14ac:dyDescent="0.2">
      <c r="A256" s="396"/>
      <c r="B256" s="371"/>
      <c r="C256" s="1065" t="s">
        <v>520</v>
      </c>
      <c r="D256" s="1065"/>
      <c r="E256" s="1065"/>
      <c r="F256" s="1065"/>
      <c r="G256" s="1065"/>
      <c r="H256" s="1065"/>
      <c r="I256" s="1065"/>
      <c r="J256" s="1065"/>
      <c r="K256" s="1065"/>
      <c r="L256" s="397">
        <v>5122.3100000000004</v>
      </c>
      <c r="M256" s="407"/>
      <c r="N256" s="399"/>
      <c r="AI256" s="367"/>
      <c r="AJ256" s="335" t="s">
        <v>520</v>
      </c>
    </row>
    <row r="257" spans="1:37" x14ac:dyDescent="0.2">
      <c r="A257" s="396"/>
      <c r="B257" s="371"/>
      <c r="C257" s="1065" t="s">
        <v>521</v>
      </c>
      <c r="D257" s="1065"/>
      <c r="E257" s="1065"/>
      <c r="F257" s="1065"/>
      <c r="G257" s="1065"/>
      <c r="H257" s="1065"/>
      <c r="I257" s="1065"/>
      <c r="J257" s="1065"/>
      <c r="K257" s="1065"/>
      <c r="L257" s="397">
        <v>10302.540000000001</v>
      </c>
      <c r="M257" s="407"/>
      <c r="N257" s="399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2"/>
      <c r="AH257" s="332"/>
      <c r="AI257" s="367"/>
      <c r="AJ257" s="335" t="s">
        <v>521</v>
      </c>
      <c r="AK257" s="332"/>
    </row>
    <row r="258" spans="1:37" x14ac:dyDescent="0.2">
      <c r="A258" s="396"/>
      <c r="B258" s="371"/>
      <c r="C258" s="1065" t="s">
        <v>522</v>
      </c>
      <c r="D258" s="1065"/>
      <c r="E258" s="1065"/>
      <c r="F258" s="1065"/>
      <c r="G258" s="1065"/>
      <c r="H258" s="1065"/>
      <c r="I258" s="1065"/>
      <c r="J258" s="1065"/>
      <c r="K258" s="1065"/>
      <c r="L258" s="397">
        <v>1517.68</v>
      </c>
      <c r="M258" s="407"/>
      <c r="N258" s="399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2"/>
      <c r="AH258" s="332"/>
      <c r="AI258" s="367"/>
      <c r="AJ258" s="335" t="s">
        <v>522</v>
      </c>
      <c r="AK258" s="332"/>
    </row>
    <row r="259" spans="1:37" x14ac:dyDescent="0.2">
      <c r="A259" s="396"/>
      <c r="B259" s="371"/>
      <c r="C259" s="1065" t="s">
        <v>523</v>
      </c>
      <c r="D259" s="1065"/>
      <c r="E259" s="1065"/>
      <c r="F259" s="1065"/>
      <c r="G259" s="1065"/>
      <c r="H259" s="1065"/>
      <c r="I259" s="1065"/>
      <c r="J259" s="1065"/>
      <c r="K259" s="1065"/>
      <c r="L259" s="397">
        <v>884.08</v>
      </c>
      <c r="M259" s="407"/>
      <c r="N259" s="399"/>
      <c r="O259" s="332"/>
      <c r="P259" s="332"/>
      <c r="Q259" s="332"/>
      <c r="R259" s="332"/>
      <c r="S259" s="332"/>
      <c r="T259" s="332"/>
      <c r="U259" s="332"/>
      <c r="V259" s="332"/>
      <c r="W259" s="332"/>
      <c r="X259" s="332"/>
      <c r="Y259" s="332"/>
      <c r="Z259" s="332"/>
      <c r="AA259" s="332"/>
      <c r="AB259" s="332"/>
      <c r="AC259" s="332"/>
      <c r="AD259" s="332"/>
      <c r="AE259" s="332"/>
      <c r="AF259" s="332"/>
      <c r="AG259" s="332"/>
      <c r="AH259" s="332"/>
      <c r="AI259" s="367"/>
      <c r="AJ259" s="335" t="s">
        <v>523</v>
      </c>
      <c r="AK259" s="332"/>
    </row>
    <row r="260" spans="1:37" ht="45" x14ac:dyDescent="0.2">
      <c r="A260" s="396"/>
      <c r="B260" s="371" t="s">
        <v>4621</v>
      </c>
      <c r="C260" s="1065" t="s">
        <v>3041</v>
      </c>
      <c r="D260" s="1065"/>
      <c r="E260" s="1065"/>
      <c r="F260" s="1065"/>
      <c r="G260" s="1065"/>
      <c r="H260" s="1065"/>
      <c r="I260" s="1065"/>
      <c r="J260" s="1065"/>
      <c r="K260" s="1065"/>
      <c r="L260" s="397">
        <v>26591.24</v>
      </c>
      <c r="M260" s="407" t="s">
        <v>6266</v>
      </c>
      <c r="N260" s="399">
        <v>298088</v>
      </c>
      <c r="O260" s="332"/>
      <c r="P260" s="332"/>
      <c r="Q260" s="332"/>
      <c r="R260" s="332"/>
      <c r="S260" s="332"/>
      <c r="T260" s="332"/>
      <c r="U260" s="332"/>
      <c r="V260" s="332"/>
      <c r="W260" s="332"/>
      <c r="X260" s="332"/>
      <c r="Y260" s="332"/>
      <c r="Z260" s="332"/>
      <c r="AA260" s="332"/>
      <c r="AB260" s="332"/>
      <c r="AC260" s="332"/>
      <c r="AD260" s="332"/>
      <c r="AE260" s="332"/>
      <c r="AF260" s="332"/>
      <c r="AG260" s="332"/>
      <c r="AH260" s="332"/>
      <c r="AI260" s="367"/>
      <c r="AJ260" s="335" t="s">
        <v>3041</v>
      </c>
      <c r="AK260" s="332"/>
    </row>
    <row r="261" spans="1:37" x14ac:dyDescent="0.2">
      <c r="A261" s="396"/>
      <c r="B261" s="371"/>
      <c r="C261" s="1065" t="s">
        <v>513</v>
      </c>
      <c r="D261" s="1065"/>
      <c r="E261" s="1065"/>
      <c r="F261" s="1065"/>
      <c r="G261" s="1065"/>
      <c r="H261" s="1065"/>
      <c r="I261" s="1065"/>
      <c r="J261" s="1065"/>
      <c r="K261" s="1065"/>
      <c r="L261" s="397"/>
      <c r="M261" s="407"/>
      <c r="N261" s="399"/>
      <c r="O261" s="332"/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  <c r="AA261" s="332"/>
      <c r="AB261" s="332"/>
      <c r="AC261" s="332"/>
      <c r="AD261" s="332"/>
      <c r="AE261" s="332"/>
      <c r="AF261" s="332"/>
      <c r="AG261" s="332"/>
      <c r="AH261" s="332"/>
      <c r="AI261" s="367"/>
      <c r="AJ261" s="335" t="s">
        <v>513</v>
      </c>
      <c r="AK261" s="332"/>
    </row>
    <row r="262" spans="1:37" x14ac:dyDescent="0.2">
      <c r="A262" s="396"/>
      <c r="B262" s="371"/>
      <c r="C262" s="1065" t="s">
        <v>519</v>
      </c>
      <c r="D262" s="1065"/>
      <c r="E262" s="1065"/>
      <c r="F262" s="1065"/>
      <c r="G262" s="1065"/>
      <c r="H262" s="1065"/>
      <c r="I262" s="1065"/>
      <c r="J262" s="1065"/>
      <c r="K262" s="1065"/>
      <c r="L262" s="397">
        <v>31.75</v>
      </c>
      <c r="M262" s="407"/>
      <c r="N262" s="399"/>
      <c r="O262" s="332"/>
      <c r="P262" s="332"/>
      <c r="Q262" s="332"/>
      <c r="R262" s="332"/>
      <c r="S262" s="332"/>
      <c r="T262" s="332"/>
      <c r="U262" s="332"/>
      <c r="V262" s="332"/>
      <c r="W262" s="332"/>
      <c r="X262" s="332"/>
      <c r="Y262" s="332"/>
      <c r="Z262" s="332"/>
      <c r="AA262" s="332"/>
      <c r="AB262" s="332"/>
      <c r="AC262" s="332"/>
      <c r="AD262" s="332"/>
      <c r="AE262" s="332"/>
      <c r="AF262" s="332"/>
      <c r="AG262" s="332"/>
      <c r="AH262" s="332"/>
      <c r="AI262" s="367"/>
      <c r="AJ262" s="335" t="s">
        <v>519</v>
      </c>
      <c r="AK262" s="332"/>
    </row>
    <row r="263" spans="1:37" x14ac:dyDescent="0.2">
      <c r="A263" s="396"/>
      <c r="B263" s="371"/>
      <c r="C263" s="1065" t="s">
        <v>520</v>
      </c>
      <c r="D263" s="1065"/>
      <c r="E263" s="1065"/>
      <c r="F263" s="1065"/>
      <c r="G263" s="1065"/>
      <c r="H263" s="1065"/>
      <c r="I263" s="1065"/>
      <c r="J263" s="1065"/>
      <c r="K263" s="1065"/>
      <c r="L263" s="397">
        <v>2.04</v>
      </c>
      <c r="M263" s="407"/>
      <c r="N263" s="399"/>
      <c r="O263" s="332"/>
      <c r="P263" s="332"/>
      <c r="Q263" s="332"/>
      <c r="R263" s="332"/>
      <c r="S263" s="332"/>
      <c r="T263" s="332"/>
      <c r="U263" s="332"/>
      <c r="V263" s="332"/>
      <c r="W263" s="332"/>
      <c r="X263" s="332"/>
      <c r="Y263" s="332"/>
      <c r="Z263" s="332"/>
      <c r="AA263" s="332"/>
      <c r="AB263" s="332"/>
      <c r="AC263" s="332"/>
      <c r="AD263" s="332"/>
      <c r="AE263" s="332"/>
      <c r="AF263" s="332"/>
      <c r="AG263" s="332"/>
      <c r="AH263" s="332"/>
      <c r="AI263" s="367"/>
      <c r="AJ263" s="335" t="s">
        <v>520</v>
      </c>
      <c r="AK263" s="332"/>
    </row>
    <row r="264" spans="1:37" x14ac:dyDescent="0.2">
      <c r="A264" s="396"/>
      <c r="B264" s="371"/>
      <c r="C264" s="1065" t="s">
        <v>521</v>
      </c>
      <c r="D264" s="1065"/>
      <c r="E264" s="1065"/>
      <c r="F264" s="1065"/>
      <c r="G264" s="1065"/>
      <c r="H264" s="1065"/>
      <c r="I264" s="1065"/>
      <c r="J264" s="1065"/>
      <c r="K264" s="1065"/>
      <c r="L264" s="397">
        <v>26510.04</v>
      </c>
      <c r="M264" s="407"/>
      <c r="N264" s="399"/>
      <c r="O264" s="332"/>
      <c r="P264" s="332"/>
      <c r="Q264" s="332"/>
      <c r="R264" s="332"/>
      <c r="S264" s="332"/>
      <c r="T264" s="332"/>
      <c r="U264" s="332"/>
      <c r="V264" s="332"/>
      <c r="W264" s="332"/>
      <c r="X264" s="332"/>
      <c r="Y264" s="332"/>
      <c r="Z264" s="332"/>
      <c r="AA264" s="332"/>
      <c r="AB264" s="332"/>
      <c r="AC264" s="332"/>
      <c r="AD264" s="332"/>
      <c r="AE264" s="332"/>
      <c r="AF264" s="332"/>
      <c r="AG264" s="332"/>
      <c r="AH264" s="332"/>
      <c r="AI264" s="367"/>
      <c r="AJ264" s="335" t="s">
        <v>521</v>
      </c>
      <c r="AK264" s="332"/>
    </row>
    <row r="265" spans="1:37" x14ac:dyDescent="0.2">
      <c r="A265" s="396"/>
      <c r="B265" s="371"/>
      <c r="C265" s="1065" t="s">
        <v>522</v>
      </c>
      <c r="D265" s="1065"/>
      <c r="E265" s="1065"/>
      <c r="F265" s="1065"/>
      <c r="G265" s="1065"/>
      <c r="H265" s="1065"/>
      <c r="I265" s="1065"/>
      <c r="J265" s="1065"/>
      <c r="K265" s="1065"/>
      <c r="L265" s="397">
        <v>31.07</v>
      </c>
      <c r="M265" s="407"/>
      <c r="N265" s="399"/>
      <c r="O265" s="332"/>
      <c r="P265" s="332"/>
      <c r="Q265" s="332"/>
      <c r="R265" s="332"/>
      <c r="S265" s="332"/>
      <c r="T265" s="332"/>
      <c r="U265" s="332"/>
      <c r="V265" s="332"/>
      <c r="W265" s="332"/>
      <c r="X265" s="332"/>
      <c r="Y265" s="332"/>
      <c r="Z265" s="332"/>
      <c r="AA265" s="332"/>
      <c r="AB265" s="332"/>
      <c r="AC265" s="332"/>
      <c r="AD265" s="332"/>
      <c r="AE265" s="332"/>
      <c r="AF265" s="332"/>
      <c r="AG265" s="332"/>
      <c r="AH265" s="332"/>
      <c r="AI265" s="367"/>
      <c r="AJ265" s="335" t="s">
        <v>522</v>
      </c>
      <c r="AK265" s="332"/>
    </row>
    <row r="266" spans="1:37" x14ac:dyDescent="0.2">
      <c r="A266" s="396"/>
      <c r="B266" s="371"/>
      <c r="C266" s="1065" t="s">
        <v>523</v>
      </c>
      <c r="D266" s="1065"/>
      <c r="E266" s="1065"/>
      <c r="F266" s="1065"/>
      <c r="G266" s="1065"/>
      <c r="H266" s="1065"/>
      <c r="I266" s="1065"/>
      <c r="J266" s="1065"/>
      <c r="K266" s="1065"/>
      <c r="L266" s="397">
        <v>16.34</v>
      </c>
      <c r="M266" s="407"/>
      <c r="N266" s="399"/>
      <c r="O266" s="332"/>
      <c r="P266" s="332"/>
      <c r="Q266" s="332"/>
      <c r="R266" s="332"/>
      <c r="S266" s="332"/>
      <c r="T266" s="332"/>
      <c r="U266" s="332"/>
      <c r="V266" s="332"/>
      <c r="W266" s="332"/>
      <c r="X266" s="332"/>
      <c r="Y266" s="332"/>
      <c r="Z266" s="332"/>
      <c r="AA266" s="332"/>
      <c r="AB266" s="332"/>
      <c r="AC266" s="332"/>
      <c r="AD266" s="332"/>
      <c r="AE266" s="332"/>
      <c r="AF266" s="332"/>
      <c r="AG266" s="332"/>
      <c r="AH266" s="332"/>
      <c r="AI266" s="367"/>
      <c r="AJ266" s="335" t="s">
        <v>523</v>
      </c>
      <c r="AK266" s="332"/>
    </row>
    <row r="267" spans="1:37" x14ac:dyDescent="0.2">
      <c r="A267" s="396"/>
      <c r="B267" s="371"/>
      <c r="C267" s="1065" t="s">
        <v>1374</v>
      </c>
      <c r="D267" s="1065"/>
      <c r="E267" s="1065"/>
      <c r="F267" s="1065"/>
      <c r="G267" s="1065"/>
      <c r="H267" s="1065"/>
      <c r="I267" s="1065"/>
      <c r="J267" s="1065"/>
      <c r="K267" s="1065"/>
      <c r="L267" s="397">
        <v>24167</v>
      </c>
      <c r="M267" s="407"/>
      <c r="N267" s="399">
        <v>24167</v>
      </c>
      <c r="O267" s="332"/>
      <c r="P267" s="332"/>
      <c r="Q267" s="332"/>
      <c r="R267" s="332"/>
      <c r="S267" s="332"/>
      <c r="T267" s="332"/>
      <c r="U267" s="332"/>
      <c r="V267" s="332"/>
      <c r="W267" s="332"/>
      <c r="X267" s="332"/>
      <c r="Y267" s="332"/>
      <c r="Z267" s="332"/>
      <c r="AA267" s="332"/>
      <c r="AB267" s="332"/>
      <c r="AC267" s="332"/>
      <c r="AD267" s="332"/>
      <c r="AE267" s="332"/>
      <c r="AF267" s="332"/>
      <c r="AG267" s="332"/>
      <c r="AH267" s="332"/>
      <c r="AI267" s="367"/>
      <c r="AJ267" s="335" t="s">
        <v>1374</v>
      </c>
      <c r="AK267" s="332"/>
    </row>
    <row r="268" spans="1:37" ht="45" x14ac:dyDescent="0.2">
      <c r="A268" s="396"/>
      <c r="B268" s="371" t="s">
        <v>6225</v>
      </c>
      <c r="C268" s="1065" t="s">
        <v>3043</v>
      </c>
      <c r="D268" s="1065"/>
      <c r="E268" s="1065"/>
      <c r="F268" s="1065"/>
      <c r="G268" s="1065"/>
      <c r="H268" s="1065"/>
      <c r="I268" s="1065"/>
      <c r="J268" s="1065"/>
      <c r="K268" s="1065"/>
      <c r="L268" s="397">
        <v>24167</v>
      </c>
      <c r="M268" s="407"/>
      <c r="N268" s="399">
        <v>24167</v>
      </c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2"/>
      <c r="AH268" s="332"/>
      <c r="AI268" s="367"/>
      <c r="AJ268" s="335" t="s">
        <v>3043</v>
      </c>
      <c r="AK268" s="332"/>
    </row>
    <row r="269" spans="1:37" x14ac:dyDescent="0.2">
      <c r="A269" s="396"/>
      <c r="B269" s="371"/>
      <c r="C269" s="1065" t="s">
        <v>524</v>
      </c>
      <c r="D269" s="1065"/>
      <c r="E269" s="1065"/>
      <c r="F269" s="1065"/>
      <c r="G269" s="1065"/>
      <c r="H269" s="1065"/>
      <c r="I269" s="1065"/>
      <c r="J269" s="1065"/>
      <c r="K269" s="1065"/>
      <c r="L269" s="397">
        <v>1505.51</v>
      </c>
      <c r="M269" s="407"/>
      <c r="N269" s="399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2"/>
      <c r="AH269" s="332"/>
      <c r="AI269" s="367"/>
      <c r="AJ269" s="335" t="s">
        <v>524</v>
      </c>
      <c r="AK269" s="332"/>
    </row>
    <row r="270" spans="1:37" x14ac:dyDescent="0.2">
      <c r="A270" s="396"/>
      <c r="B270" s="371"/>
      <c r="C270" s="1065" t="s">
        <v>525</v>
      </c>
      <c r="D270" s="1065"/>
      <c r="E270" s="1065"/>
      <c r="F270" s="1065"/>
      <c r="G270" s="1065"/>
      <c r="H270" s="1065"/>
      <c r="I270" s="1065"/>
      <c r="J270" s="1065"/>
      <c r="K270" s="1065"/>
      <c r="L270" s="397">
        <v>1548.75</v>
      </c>
      <c r="M270" s="407"/>
      <c r="N270" s="399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2"/>
      <c r="AH270" s="332"/>
      <c r="AI270" s="367"/>
      <c r="AJ270" s="335" t="s">
        <v>525</v>
      </c>
      <c r="AK270" s="332"/>
    </row>
    <row r="271" spans="1:37" x14ac:dyDescent="0.2">
      <c r="A271" s="396"/>
      <c r="B271" s="371"/>
      <c r="C271" s="1065" t="s">
        <v>526</v>
      </c>
      <c r="D271" s="1065"/>
      <c r="E271" s="1065"/>
      <c r="F271" s="1065"/>
      <c r="G271" s="1065"/>
      <c r="H271" s="1065"/>
      <c r="I271" s="1065"/>
      <c r="J271" s="1065"/>
      <c r="K271" s="1065"/>
      <c r="L271" s="397">
        <v>900.42</v>
      </c>
      <c r="M271" s="407"/>
      <c r="N271" s="399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2"/>
      <c r="AH271" s="332"/>
      <c r="AI271" s="367"/>
      <c r="AJ271" s="335" t="s">
        <v>526</v>
      </c>
      <c r="AK271" s="332"/>
    </row>
    <row r="272" spans="1:37" x14ac:dyDescent="0.2">
      <c r="A272" s="396"/>
      <c r="B272" s="390"/>
      <c r="C272" s="1067" t="s">
        <v>637</v>
      </c>
      <c r="D272" s="1067"/>
      <c r="E272" s="1067"/>
      <c r="F272" s="1067"/>
      <c r="G272" s="1067"/>
      <c r="H272" s="1067"/>
      <c r="I272" s="1067"/>
      <c r="J272" s="1067"/>
      <c r="K272" s="1067"/>
      <c r="L272" s="400">
        <v>69570.570000000007</v>
      </c>
      <c r="M272" s="408"/>
      <c r="N272" s="409">
        <v>533141</v>
      </c>
      <c r="O272" s="332"/>
      <c r="P272" s="332"/>
      <c r="Q272" s="332"/>
      <c r="R272" s="332"/>
      <c r="S272" s="332"/>
      <c r="T272" s="332"/>
      <c r="U272" s="332"/>
      <c r="V272" s="332"/>
      <c r="W272" s="332"/>
      <c r="X272" s="332"/>
      <c r="Y272" s="332"/>
      <c r="Z272" s="332"/>
      <c r="AA272" s="332"/>
      <c r="AB272" s="332"/>
      <c r="AC272" s="332"/>
      <c r="AD272" s="332"/>
      <c r="AE272" s="332"/>
      <c r="AF272" s="332"/>
      <c r="AG272" s="332"/>
      <c r="AH272" s="332"/>
      <c r="AI272" s="367"/>
      <c r="AJ272" s="332"/>
      <c r="AK272" s="367" t="s">
        <v>637</v>
      </c>
    </row>
    <row r="273" spans="1:37" x14ac:dyDescent="0.2">
      <c r="A273" s="396"/>
      <c r="B273" s="371"/>
      <c r="C273" s="1065" t="s">
        <v>513</v>
      </c>
      <c r="D273" s="1065"/>
      <c r="E273" s="1065"/>
      <c r="F273" s="1065"/>
      <c r="G273" s="1065"/>
      <c r="H273" s="1065"/>
      <c r="I273" s="1065"/>
      <c r="J273" s="1065"/>
      <c r="K273" s="1065"/>
      <c r="L273" s="397"/>
      <c r="M273" s="407"/>
      <c r="N273" s="399"/>
      <c r="O273" s="332"/>
      <c r="P273" s="332"/>
      <c r="Q273" s="332"/>
      <c r="R273" s="332"/>
      <c r="S273" s="332"/>
      <c r="T273" s="332"/>
      <c r="U273" s="332"/>
      <c r="V273" s="332"/>
      <c r="W273" s="332"/>
      <c r="X273" s="332"/>
      <c r="Y273" s="332"/>
      <c r="Z273" s="332"/>
      <c r="AA273" s="332"/>
      <c r="AB273" s="332"/>
      <c r="AC273" s="332"/>
      <c r="AD273" s="332"/>
      <c r="AE273" s="332"/>
      <c r="AF273" s="332"/>
      <c r="AG273" s="332"/>
      <c r="AH273" s="332"/>
      <c r="AI273" s="367"/>
      <c r="AJ273" s="335" t="s">
        <v>513</v>
      </c>
      <c r="AK273" s="367"/>
    </row>
    <row r="274" spans="1:37" x14ac:dyDescent="0.2">
      <c r="A274" s="396"/>
      <c r="B274" s="371"/>
      <c r="C274" s="1065" t="s">
        <v>615</v>
      </c>
      <c r="D274" s="1065"/>
      <c r="E274" s="1065"/>
      <c r="F274" s="1065"/>
      <c r="G274" s="1065"/>
      <c r="H274" s="1065"/>
      <c r="I274" s="1065"/>
      <c r="J274" s="1065"/>
      <c r="K274" s="1065"/>
      <c r="L274" s="397"/>
      <c r="M274" s="407"/>
      <c r="N274" s="399">
        <v>296695</v>
      </c>
      <c r="O274" s="332"/>
      <c r="P274" s="332"/>
      <c r="Q274" s="332"/>
      <c r="R274" s="332"/>
      <c r="S274" s="332"/>
      <c r="T274" s="332"/>
      <c r="U274" s="332"/>
      <c r="V274" s="332"/>
      <c r="W274" s="332"/>
      <c r="X274" s="332"/>
      <c r="Y274" s="332"/>
      <c r="Z274" s="332"/>
      <c r="AA274" s="332"/>
      <c r="AB274" s="332"/>
      <c r="AC274" s="332"/>
      <c r="AD274" s="332"/>
      <c r="AE274" s="332"/>
      <c r="AF274" s="332"/>
      <c r="AG274" s="332"/>
      <c r="AH274" s="332"/>
      <c r="AI274" s="367"/>
      <c r="AJ274" s="335" t="s">
        <v>615</v>
      </c>
      <c r="AK274" s="367"/>
    </row>
    <row r="275" spans="1:37" x14ac:dyDescent="0.2">
      <c r="A275" s="396"/>
      <c r="B275" s="371"/>
      <c r="C275" s="1065" t="s">
        <v>1376</v>
      </c>
      <c r="D275" s="1065"/>
      <c r="E275" s="1065"/>
      <c r="F275" s="1065"/>
      <c r="G275" s="1065"/>
      <c r="H275" s="1065"/>
      <c r="I275" s="1065"/>
      <c r="J275" s="1065"/>
      <c r="K275" s="1065"/>
      <c r="L275" s="397"/>
      <c r="M275" s="407"/>
      <c r="N275" s="399">
        <v>24167</v>
      </c>
      <c r="O275" s="332"/>
      <c r="P275" s="332"/>
      <c r="Q275" s="332"/>
      <c r="R275" s="332"/>
      <c r="S275" s="332"/>
      <c r="T275" s="332"/>
      <c r="U275" s="332"/>
      <c r="V275" s="332"/>
      <c r="W275" s="332"/>
      <c r="X275" s="332"/>
      <c r="Y275" s="332"/>
      <c r="Z275" s="332"/>
      <c r="AA275" s="332"/>
      <c r="AB275" s="332"/>
      <c r="AC275" s="332"/>
      <c r="AD275" s="332"/>
      <c r="AE275" s="332"/>
      <c r="AF275" s="332"/>
      <c r="AG275" s="332"/>
      <c r="AH275" s="332"/>
      <c r="AI275" s="367"/>
      <c r="AJ275" s="335" t="s">
        <v>1376</v>
      </c>
      <c r="AK275" s="367"/>
    </row>
    <row r="276" spans="1:37" ht="1.5" customHeight="1" x14ac:dyDescent="0.2">
      <c r="B276" s="390"/>
      <c r="C276" s="380"/>
      <c r="D276" s="380"/>
      <c r="E276" s="380"/>
      <c r="F276" s="380"/>
      <c r="G276" s="380"/>
      <c r="H276" s="380"/>
      <c r="I276" s="380"/>
      <c r="J276" s="380"/>
      <c r="K276" s="380"/>
      <c r="L276" s="400"/>
      <c r="M276" s="401"/>
      <c r="N276" s="410"/>
      <c r="O276" s="332"/>
      <c r="P276" s="332"/>
      <c r="Q276" s="332"/>
      <c r="R276" s="332"/>
      <c r="S276" s="332"/>
      <c r="T276" s="332"/>
      <c r="U276" s="332"/>
      <c r="V276" s="332"/>
      <c r="W276" s="332"/>
      <c r="X276" s="332"/>
      <c r="Y276" s="332"/>
      <c r="Z276" s="332"/>
      <c r="AA276" s="332"/>
      <c r="AB276" s="332"/>
      <c r="AC276" s="332"/>
      <c r="AD276" s="332"/>
      <c r="AE276" s="332"/>
      <c r="AF276" s="332"/>
      <c r="AG276" s="332"/>
      <c r="AH276" s="332"/>
      <c r="AI276" s="332"/>
      <c r="AJ276" s="332"/>
      <c r="AK276" s="332"/>
    </row>
    <row r="277" spans="1:37" ht="53.25" customHeight="1" x14ac:dyDescent="0.2">
      <c r="A277" s="411"/>
      <c r="B277" s="411"/>
      <c r="C277" s="411"/>
      <c r="D277" s="411"/>
      <c r="E277" s="411"/>
      <c r="F277" s="411"/>
      <c r="G277" s="411"/>
      <c r="H277" s="411"/>
      <c r="I277" s="411"/>
      <c r="J277" s="411"/>
      <c r="K277" s="411"/>
      <c r="L277" s="411"/>
      <c r="M277" s="411"/>
      <c r="N277" s="411"/>
      <c r="O277" s="332"/>
      <c r="P277" s="332"/>
      <c r="Q277" s="332"/>
      <c r="R277" s="332"/>
      <c r="S277" s="332"/>
      <c r="T277" s="332"/>
      <c r="U277" s="332"/>
      <c r="V277" s="332"/>
      <c r="W277" s="332"/>
      <c r="X277" s="332"/>
      <c r="Y277" s="332"/>
      <c r="Z277" s="332"/>
      <c r="AA277" s="332"/>
      <c r="AB277" s="332"/>
      <c r="AC277" s="332"/>
      <c r="AD277" s="332"/>
      <c r="AE277" s="332"/>
      <c r="AF277" s="332"/>
      <c r="AG277" s="332"/>
      <c r="AH277" s="332"/>
      <c r="AI277" s="332"/>
      <c r="AJ277" s="332"/>
      <c r="AK277" s="332"/>
    </row>
    <row r="278" spans="1:37" x14ac:dyDescent="0.2">
      <c r="B278" s="412" t="s">
        <v>376</v>
      </c>
      <c r="C278" s="1066" t="s">
        <v>638</v>
      </c>
      <c r="D278" s="1066"/>
      <c r="E278" s="1066"/>
      <c r="F278" s="1066"/>
      <c r="G278" s="1066"/>
      <c r="H278" s="1066"/>
      <c r="I278" s="1066"/>
      <c r="J278" s="1066"/>
      <c r="K278" s="1066"/>
      <c r="L278" s="1066"/>
      <c r="O278" s="332"/>
      <c r="P278" s="332"/>
      <c r="Q278" s="332"/>
      <c r="R278" s="332"/>
      <c r="S278" s="332"/>
      <c r="T278" s="332"/>
      <c r="U278" s="332"/>
      <c r="V278" s="332"/>
      <c r="W278" s="332"/>
      <c r="X278" s="332"/>
      <c r="Y278" s="332"/>
      <c r="Z278" s="332"/>
      <c r="AA278" s="332"/>
      <c r="AB278" s="332"/>
      <c r="AC278" s="332"/>
      <c r="AD278" s="332"/>
      <c r="AE278" s="332"/>
      <c r="AF278" s="332"/>
      <c r="AG278" s="332"/>
      <c r="AH278" s="332"/>
      <c r="AI278" s="332"/>
      <c r="AJ278" s="332"/>
      <c r="AK278" s="332"/>
    </row>
    <row r="279" spans="1:37" ht="13.5" customHeight="1" x14ac:dyDescent="0.2">
      <c r="B279" s="333"/>
      <c r="C279" s="1064" t="s">
        <v>92</v>
      </c>
      <c r="D279" s="1064"/>
      <c r="E279" s="1064"/>
      <c r="F279" s="1064"/>
      <c r="G279" s="1064"/>
      <c r="H279" s="1064"/>
      <c r="I279" s="1064"/>
      <c r="J279" s="1064"/>
      <c r="K279" s="1064"/>
      <c r="L279" s="1064"/>
      <c r="O279" s="332"/>
      <c r="P279" s="332"/>
      <c r="Q279" s="332"/>
      <c r="R279" s="332"/>
      <c r="S279" s="332"/>
      <c r="T279" s="332"/>
      <c r="U279" s="332"/>
      <c r="V279" s="332"/>
      <c r="W279" s="332"/>
      <c r="X279" s="332"/>
      <c r="Y279" s="332"/>
      <c r="Z279" s="332"/>
      <c r="AA279" s="332"/>
      <c r="AB279" s="332"/>
      <c r="AC279" s="332"/>
      <c r="AD279" s="332"/>
      <c r="AE279" s="332"/>
      <c r="AF279" s="332"/>
      <c r="AG279" s="332"/>
      <c r="AH279" s="332"/>
      <c r="AI279" s="332"/>
      <c r="AJ279" s="332"/>
      <c r="AK279" s="332"/>
    </row>
    <row r="280" spans="1:37" ht="12.75" customHeight="1" x14ac:dyDescent="0.2">
      <c r="B280" s="412" t="s">
        <v>377</v>
      </c>
      <c r="C280" s="1066" t="s">
        <v>639</v>
      </c>
      <c r="D280" s="1066"/>
      <c r="E280" s="1066"/>
      <c r="F280" s="1066"/>
      <c r="G280" s="1066"/>
      <c r="H280" s="1066"/>
      <c r="I280" s="1066"/>
      <c r="J280" s="1066"/>
      <c r="K280" s="1066"/>
      <c r="L280" s="1066"/>
      <c r="O280" s="332"/>
      <c r="P280" s="332"/>
      <c r="Q280" s="332"/>
      <c r="R280" s="332"/>
      <c r="S280" s="332"/>
      <c r="T280" s="332"/>
      <c r="U280" s="332"/>
      <c r="V280" s="332"/>
      <c r="W280" s="332"/>
      <c r="X280" s="332"/>
      <c r="Y280" s="332"/>
      <c r="Z280" s="332"/>
      <c r="AA280" s="332"/>
      <c r="AB280" s="332"/>
      <c r="AC280" s="332"/>
      <c r="AD280" s="332"/>
      <c r="AE280" s="332"/>
      <c r="AF280" s="332"/>
      <c r="AG280" s="332"/>
      <c r="AH280" s="332"/>
      <c r="AI280" s="332"/>
      <c r="AJ280" s="332"/>
      <c r="AK280" s="332"/>
    </row>
    <row r="281" spans="1:37" ht="13.5" customHeight="1" x14ac:dyDescent="0.2">
      <c r="C281" s="1064" t="s">
        <v>92</v>
      </c>
      <c r="D281" s="1064"/>
      <c r="E281" s="1064"/>
      <c r="F281" s="1064"/>
      <c r="G281" s="1064"/>
      <c r="H281" s="1064"/>
      <c r="I281" s="1064"/>
      <c r="J281" s="1064"/>
      <c r="K281" s="1064"/>
      <c r="L281" s="1064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2"/>
      <c r="AH281" s="332"/>
      <c r="AI281" s="332"/>
      <c r="AJ281" s="332"/>
      <c r="AK281" s="332"/>
    </row>
    <row r="283" spans="1:37" x14ac:dyDescent="0.2">
      <c r="B283" s="413"/>
      <c r="D283" s="413"/>
      <c r="F283" s="413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2"/>
      <c r="AH283" s="332"/>
      <c r="AI283" s="332"/>
      <c r="AJ283" s="332"/>
      <c r="AK283" s="332"/>
    </row>
    <row r="300" spans="15:37" x14ac:dyDescent="0.2">
      <c r="O300" s="332"/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Z300" s="332"/>
      <c r="AA300" s="332"/>
      <c r="AB300" s="332"/>
      <c r="AC300" s="332"/>
      <c r="AD300" s="332"/>
      <c r="AE300" s="332"/>
      <c r="AF300" s="332"/>
      <c r="AG300" s="332"/>
      <c r="AH300" s="332"/>
      <c r="AI300" s="332"/>
      <c r="AJ300" s="332"/>
      <c r="AK300" s="332"/>
    </row>
    <row r="301" spans="15:37" x14ac:dyDescent="0.2">
      <c r="O301" s="332"/>
      <c r="P301" s="332"/>
      <c r="Q301" s="332"/>
      <c r="R301" s="332"/>
      <c r="S301" s="332"/>
      <c r="T301" s="332"/>
      <c r="U301" s="332"/>
      <c r="V301" s="332"/>
      <c r="W301" s="332"/>
      <c r="X301" s="332"/>
      <c r="Y301" s="332"/>
      <c r="Z301" s="332"/>
      <c r="AA301" s="332"/>
      <c r="AB301" s="332"/>
      <c r="AC301" s="332"/>
      <c r="AD301" s="332"/>
      <c r="AE301" s="332"/>
      <c r="AF301" s="332"/>
      <c r="AG301" s="332"/>
      <c r="AH301" s="332"/>
      <c r="AI301" s="332"/>
      <c r="AJ301" s="332"/>
      <c r="AK301" s="332"/>
    </row>
    <row r="304" spans="15:37" x14ac:dyDescent="0.2">
      <c r="O304" s="332"/>
      <c r="P304" s="332"/>
      <c r="Q304" s="332"/>
      <c r="R304" s="332"/>
      <c r="S304" s="332"/>
      <c r="T304" s="332"/>
      <c r="U304" s="332"/>
      <c r="V304" s="332"/>
      <c r="W304" s="332"/>
      <c r="X304" s="332"/>
      <c r="Y304" s="332"/>
      <c r="Z304" s="332"/>
      <c r="AA304" s="332"/>
      <c r="AB304" s="332"/>
      <c r="AC304" s="332"/>
      <c r="AD304" s="332"/>
      <c r="AE304" s="332"/>
      <c r="AF304" s="332"/>
      <c r="AG304" s="332"/>
      <c r="AH304" s="332"/>
      <c r="AI304" s="332"/>
      <c r="AJ304" s="332"/>
      <c r="AK304" s="332"/>
    </row>
  </sheetData>
  <mergeCells count="254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J35:L36"/>
    <mergeCell ref="M35:M37"/>
    <mergeCell ref="N35:N37"/>
    <mergeCell ref="C38:E38"/>
    <mergeCell ref="A39:N39"/>
    <mergeCell ref="C40:E40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7:E47"/>
    <mergeCell ref="C48:E48"/>
    <mergeCell ref="C49:E49"/>
    <mergeCell ref="C50:E50"/>
    <mergeCell ref="C51:E51"/>
    <mergeCell ref="C52:E52"/>
    <mergeCell ref="C41:N41"/>
    <mergeCell ref="C42:E42"/>
    <mergeCell ref="C43:E43"/>
    <mergeCell ref="C44:E44"/>
    <mergeCell ref="C45:E45"/>
    <mergeCell ref="C46:E46"/>
    <mergeCell ref="C61:K61"/>
    <mergeCell ref="C62:K62"/>
    <mergeCell ref="C63:K63"/>
    <mergeCell ref="C64:K64"/>
    <mergeCell ref="C65:K65"/>
    <mergeCell ref="C66:K66"/>
    <mergeCell ref="C53:E53"/>
    <mergeCell ref="C55:N55"/>
    <mergeCell ref="C57:K57"/>
    <mergeCell ref="C58:K58"/>
    <mergeCell ref="C59:K59"/>
    <mergeCell ref="C60:K60"/>
    <mergeCell ref="C73:K73"/>
    <mergeCell ref="C74:K74"/>
    <mergeCell ref="C75:K75"/>
    <mergeCell ref="C76:K76"/>
    <mergeCell ref="C77:K77"/>
    <mergeCell ref="C78:K78"/>
    <mergeCell ref="C67:K67"/>
    <mergeCell ref="C68:K68"/>
    <mergeCell ref="C69:K69"/>
    <mergeCell ref="C70:K70"/>
    <mergeCell ref="C71:K71"/>
    <mergeCell ref="C72:K72"/>
    <mergeCell ref="C85:E85"/>
    <mergeCell ref="C86:E86"/>
    <mergeCell ref="C87:E87"/>
    <mergeCell ref="C88:E88"/>
    <mergeCell ref="C89:E89"/>
    <mergeCell ref="C90:E90"/>
    <mergeCell ref="A79:N79"/>
    <mergeCell ref="C80:E80"/>
    <mergeCell ref="C81:N81"/>
    <mergeCell ref="C82:E82"/>
    <mergeCell ref="C83:E83"/>
    <mergeCell ref="C84:E84"/>
    <mergeCell ref="C97:E97"/>
    <mergeCell ref="C98:E98"/>
    <mergeCell ref="C99:E99"/>
    <mergeCell ref="C100:E100"/>
    <mergeCell ref="C101:E101"/>
    <mergeCell ref="C103:E103"/>
    <mergeCell ref="C91:E91"/>
    <mergeCell ref="C92:E92"/>
    <mergeCell ref="C93:E93"/>
    <mergeCell ref="C94:E94"/>
    <mergeCell ref="C95:E95"/>
    <mergeCell ref="C96:E96"/>
    <mergeCell ref="C110:E110"/>
    <mergeCell ref="C111:E111"/>
    <mergeCell ref="C112:E112"/>
    <mergeCell ref="C113:E113"/>
    <mergeCell ref="C114:E114"/>
    <mergeCell ref="C115:E115"/>
    <mergeCell ref="C104:N104"/>
    <mergeCell ref="C105:E105"/>
    <mergeCell ref="C106:E106"/>
    <mergeCell ref="C107:E107"/>
    <mergeCell ref="C108:E108"/>
    <mergeCell ref="C109:E109"/>
    <mergeCell ref="C122:E122"/>
    <mergeCell ref="C123:E123"/>
    <mergeCell ref="C124:E124"/>
    <mergeCell ref="C125:E125"/>
    <mergeCell ref="C126:E126"/>
    <mergeCell ref="C127:E127"/>
    <mergeCell ref="C116:N116"/>
    <mergeCell ref="C117:E117"/>
    <mergeCell ref="C118:E118"/>
    <mergeCell ref="C119:E119"/>
    <mergeCell ref="C120:E120"/>
    <mergeCell ref="C121:E121"/>
    <mergeCell ref="C135:N135"/>
    <mergeCell ref="C136:E136"/>
    <mergeCell ref="C137:N137"/>
    <mergeCell ref="C138:N138"/>
    <mergeCell ref="C139:E139"/>
    <mergeCell ref="C140:E140"/>
    <mergeCell ref="C128:E128"/>
    <mergeCell ref="C129:E129"/>
    <mergeCell ref="C130:E130"/>
    <mergeCell ref="C131:E131"/>
    <mergeCell ref="C132:E132"/>
    <mergeCell ref="C133:E133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61:K161"/>
    <mergeCell ref="C162:K162"/>
    <mergeCell ref="C163:K163"/>
    <mergeCell ref="C164:K164"/>
    <mergeCell ref="C165:K165"/>
    <mergeCell ref="C166:K166"/>
    <mergeCell ref="C153:E153"/>
    <mergeCell ref="C154:E154"/>
    <mergeCell ref="C156:N156"/>
    <mergeCell ref="C157:N157"/>
    <mergeCell ref="C159:K159"/>
    <mergeCell ref="C160:K160"/>
    <mergeCell ref="C173:K173"/>
    <mergeCell ref="C174:K174"/>
    <mergeCell ref="C175:K175"/>
    <mergeCell ref="C176:K176"/>
    <mergeCell ref="C177:K177"/>
    <mergeCell ref="C178:K178"/>
    <mergeCell ref="C167:K167"/>
    <mergeCell ref="C168:K168"/>
    <mergeCell ref="C169:K169"/>
    <mergeCell ref="C170:K170"/>
    <mergeCell ref="C171:K171"/>
    <mergeCell ref="C172:K172"/>
    <mergeCell ref="C185:N185"/>
    <mergeCell ref="C186:E186"/>
    <mergeCell ref="C187:E187"/>
    <mergeCell ref="C188:E188"/>
    <mergeCell ref="C189:E189"/>
    <mergeCell ref="C190:E190"/>
    <mergeCell ref="C179:K179"/>
    <mergeCell ref="C180:K180"/>
    <mergeCell ref="C181:K181"/>
    <mergeCell ref="A182:N182"/>
    <mergeCell ref="C183:E183"/>
    <mergeCell ref="C184:N184"/>
    <mergeCell ref="C197:E197"/>
    <mergeCell ref="C198:E198"/>
    <mergeCell ref="C199:E199"/>
    <mergeCell ref="C201:N201"/>
    <mergeCell ref="C203:K203"/>
    <mergeCell ref="C204:K204"/>
    <mergeCell ref="C191:E191"/>
    <mergeCell ref="C192:E192"/>
    <mergeCell ref="C193:E193"/>
    <mergeCell ref="C194:E194"/>
    <mergeCell ref="C195:E195"/>
    <mergeCell ref="C196:E196"/>
    <mergeCell ref="C211:K211"/>
    <mergeCell ref="C212:K212"/>
    <mergeCell ref="C213:K213"/>
    <mergeCell ref="C214:K214"/>
    <mergeCell ref="C215:K215"/>
    <mergeCell ref="C216:K216"/>
    <mergeCell ref="C205:K205"/>
    <mergeCell ref="C206:K206"/>
    <mergeCell ref="C207:K207"/>
    <mergeCell ref="C208:K208"/>
    <mergeCell ref="C209:K209"/>
    <mergeCell ref="C210:K210"/>
    <mergeCell ref="C223:K223"/>
    <mergeCell ref="C224:K224"/>
    <mergeCell ref="C225:K225"/>
    <mergeCell ref="A226:N226"/>
    <mergeCell ref="A227:N227"/>
    <mergeCell ref="C228:E228"/>
    <mergeCell ref="C217:K217"/>
    <mergeCell ref="C218:K218"/>
    <mergeCell ref="C219:K219"/>
    <mergeCell ref="C220:K220"/>
    <mergeCell ref="C221:K221"/>
    <mergeCell ref="C222:K222"/>
    <mergeCell ref="C239:K239"/>
    <mergeCell ref="C240:K240"/>
    <mergeCell ref="C241:K241"/>
    <mergeCell ref="C242:K242"/>
    <mergeCell ref="C243:K243"/>
    <mergeCell ref="C244:K244"/>
    <mergeCell ref="A230:N230"/>
    <mergeCell ref="C231:E231"/>
    <mergeCell ref="A233:N233"/>
    <mergeCell ref="C234:E234"/>
    <mergeCell ref="C237:K237"/>
    <mergeCell ref="C238:K238"/>
    <mergeCell ref="C252:K252"/>
    <mergeCell ref="C253:K253"/>
    <mergeCell ref="C254:K254"/>
    <mergeCell ref="C255:K255"/>
    <mergeCell ref="C256:K256"/>
    <mergeCell ref="C257:K257"/>
    <mergeCell ref="C246:K246"/>
    <mergeCell ref="C247:K247"/>
    <mergeCell ref="C248:K248"/>
    <mergeCell ref="C249:K249"/>
    <mergeCell ref="C250:K250"/>
    <mergeCell ref="C251:K251"/>
    <mergeCell ref="C264:K264"/>
    <mergeCell ref="C265:K265"/>
    <mergeCell ref="C266:K266"/>
    <mergeCell ref="C267:K267"/>
    <mergeCell ref="C268:K268"/>
    <mergeCell ref="C269:K269"/>
    <mergeCell ref="C258:K258"/>
    <mergeCell ref="C259:K259"/>
    <mergeCell ref="C260:K260"/>
    <mergeCell ref="C261:K261"/>
    <mergeCell ref="C262:K262"/>
    <mergeCell ref="C263:K263"/>
    <mergeCell ref="C278:L278"/>
    <mergeCell ref="C279:L279"/>
    <mergeCell ref="C280:L280"/>
    <mergeCell ref="C281:L281"/>
    <mergeCell ref="C270:K270"/>
    <mergeCell ref="C271:K271"/>
    <mergeCell ref="C272:K272"/>
    <mergeCell ref="C273:K273"/>
    <mergeCell ref="C274:K274"/>
    <mergeCell ref="C275:K275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205" orientation="landscape" useFirstPageNumber="1" r:id="rId1"/>
  <headerFooter>
    <oddFooter>&amp;R&amp;8&amp;P</oddFooter>
  </headerFooter>
  <rowBreaks count="1" manualBreakCount="1">
    <brk id="34" max="30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39"/>
  <sheetViews>
    <sheetView showGridLines="0" topLeftCell="B1" zoomScale="115" zoomScaleNormal="115" workbookViewId="0"/>
  </sheetViews>
  <sheetFormatPr defaultRowHeight="12.75" x14ac:dyDescent="0.2"/>
  <cols>
    <col min="1" max="1" width="0" style="414" hidden="1" customWidth="1"/>
    <col min="2" max="2" width="5.5703125" style="414" customWidth="1"/>
    <col min="3" max="3" width="17" style="414" customWidth="1"/>
    <col min="4" max="4" width="37.85546875" style="414" customWidth="1"/>
    <col min="5" max="5" width="17.5703125" style="414" customWidth="1"/>
    <col min="6" max="6" width="15" style="414" customWidth="1"/>
    <col min="7" max="7" width="15.28515625" style="414" customWidth="1"/>
    <col min="8" max="8" width="13.85546875" style="414" customWidth="1"/>
    <col min="9" max="9" width="15.5703125" style="414" customWidth="1"/>
    <col min="10" max="16384" width="9.140625" style="414"/>
  </cols>
  <sheetData>
    <row r="1" spans="2:9" x14ac:dyDescent="0.2">
      <c r="I1" s="415" t="s">
        <v>336</v>
      </c>
    </row>
    <row r="2" spans="2:9" x14ac:dyDescent="0.2">
      <c r="B2" s="416"/>
      <c r="C2" s="417"/>
      <c r="D2" s="418"/>
      <c r="E2" s="419"/>
      <c r="F2" s="419"/>
      <c r="G2" s="419"/>
      <c r="H2" s="419"/>
      <c r="I2" s="415" t="s">
        <v>1</v>
      </c>
    </row>
    <row r="3" spans="2:9" ht="30" customHeight="1" x14ac:dyDescent="0.2">
      <c r="B3" s="416"/>
      <c r="C3" s="1032" t="s">
        <v>5935</v>
      </c>
      <c r="D3" s="1032"/>
      <c r="E3" s="1032"/>
      <c r="F3" s="1032"/>
      <c r="G3" s="1032"/>
      <c r="H3" s="1032"/>
      <c r="I3" s="420"/>
    </row>
    <row r="4" spans="2:9" x14ac:dyDescent="0.2">
      <c r="B4" s="416"/>
      <c r="C4" s="417"/>
      <c r="D4" s="1208" t="s">
        <v>6</v>
      </c>
      <c r="E4" s="1208"/>
      <c r="F4" s="1208"/>
      <c r="G4" s="1208"/>
      <c r="H4" s="419"/>
      <c r="I4" s="419"/>
    </row>
    <row r="5" spans="2:9" ht="27" customHeight="1" x14ac:dyDescent="0.2">
      <c r="B5" s="416"/>
      <c r="C5" s="1032" t="s">
        <v>59</v>
      </c>
      <c r="D5" s="1032"/>
      <c r="E5" s="1032"/>
      <c r="F5" s="1032"/>
      <c r="G5" s="1032"/>
      <c r="H5" s="1032"/>
      <c r="I5" s="419"/>
    </row>
    <row r="6" spans="2:9" x14ac:dyDescent="0.2">
      <c r="B6" s="416"/>
      <c r="C6" s="417"/>
      <c r="D6" s="1208" t="s">
        <v>339</v>
      </c>
      <c r="E6" s="1208"/>
      <c r="F6" s="1208"/>
      <c r="G6" s="1208"/>
      <c r="H6" s="419"/>
      <c r="I6" s="419"/>
    </row>
    <row r="7" spans="2:9" x14ac:dyDescent="0.2">
      <c r="B7" s="416"/>
      <c r="C7" s="417"/>
      <c r="D7" s="421"/>
      <c r="E7" s="419"/>
      <c r="F7" s="419"/>
      <c r="G7" s="419"/>
      <c r="H7" s="419"/>
      <c r="I7" s="419"/>
    </row>
    <row r="8" spans="2:9" x14ac:dyDescent="0.2">
      <c r="B8" s="416"/>
      <c r="C8" s="417"/>
      <c r="D8" s="418"/>
      <c r="E8" s="129" t="s">
        <v>6312</v>
      </c>
      <c r="G8" s="419"/>
      <c r="H8" s="419"/>
      <c r="I8" s="419"/>
    </row>
    <row r="9" spans="2:9" x14ac:dyDescent="0.2">
      <c r="B9" s="416"/>
      <c r="C9" s="417"/>
      <c r="D9" s="418"/>
      <c r="E9" s="419"/>
      <c r="F9" s="419"/>
      <c r="G9" s="419"/>
      <c r="H9" s="419"/>
      <c r="I9" s="419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207" t="s">
        <v>342</v>
      </c>
      <c r="C11" s="1207"/>
      <c r="D11" s="1207"/>
      <c r="E11" s="1207"/>
      <c r="F11" s="1207"/>
      <c r="G11" s="1207"/>
      <c r="H11" s="1207"/>
      <c r="I11" s="1207"/>
    </row>
    <row r="12" spans="2:9" x14ac:dyDescent="0.2">
      <c r="B12" s="416"/>
      <c r="C12" s="422" t="s">
        <v>343</v>
      </c>
      <c r="D12" s="423"/>
      <c r="E12" s="424"/>
      <c r="F12" s="424"/>
      <c r="G12" s="134">
        <v>62.82</v>
      </c>
      <c r="H12" s="135" t="s">
        <v>344</v>
      </c>
      <c r="I12" s="419"/>
    </row>
    <row r="13" spans="2:9" x14ac:dyDescent="0.2">
      <c r="B13" s="416"/>
      <c r="C13" s="417"/>
      <c r="E13" s="425"/>
      <c r="F13" s="419"/>
      <c r="G13" s="419"/>
      <c r="H13" s="419"/>
      <c r="I13" s="419"/>
    </row>
    <row r="14" spans="2:9" ht="14.25" customHeight="1" x14ac:dyDescent="0.2">
      <c r="B14" s="416"/>
      <c r="C14" s="137" t="s">
        <v>345</v>
      </c>
      <c r="E14" s="425"/>
      <c r="F14" s="419"/>
      <c r="G14" s="419"/>
      <c r="H14" s="419"/>
      <c r="I14" s="419"/>
    </row>
    <row r="15" spans="2:9" x14ac:dyDescent="0.2">
      <c r="B15" s="416"/>
      <c r="C15" s="138" t="s">
        <v>346</v>
      </c>
      <c r="E15" s="426"/>
      <c r="F15" s="427"/>
      <c r="G15" s="141"/>
      <c r="H15" s="419"/>
      <c r="I15" s="419"/>
    </row>
    <row r="16" spans="2:9" x14ac:dyDescent="0.2">
      <c r="B16" s="416"/>
      <c r="C16" s="416" t="s">
        <v>348</v>
      </c>
      <c r="E16" s="425"/>
      <c r="F16" s="419"/>
      <c r="G16" s="419"/>
      <c r="H16" s="419"/>
      <c r="I16" s="419"/>
    </row>
    <row r="17" spans="2:9" x14ac:dyDescent="0.2">
      <c r="B17" s="416"/>
      <c r="C17" s="138" t="s">
        <v>346</v>
      </c>
      <c r="E17" s="426"/>
      <c r="F17" s="427"/>
      <c r="G17" s="141"/>
      <c r="H17" s="419"/>
      <c r="I17" s="419"/>
    </row>
    <row r="18" spans="2:9" x14ac:dyDescent="0.2">
      <c r="B18" s="416"/>
      <c r="C18" s="142" t="s">
        <v>7</v>
      </c>
      <c r="D18" s="142"/>
      <c r="E18" s="142"/>
      <c r="F18" s="142"/>
      <c r="G18" s="419"/>
      <c r="H18" s="419"/>
      <c r="I18" s="419"/>
    </row>
    <row r="19" spans="2:9" x14ac:dyDescent="0.2">
      <c r="B19" s="416"/>
      <c r="C19" s="417"/>
      <c r="D19" s="418"/>
      <c r="E19" s="419"/>
      <c r="F19" s="419"/>
      <c r="G19" s="419"/>
      <c r="H19" s="419"/>
      <c r="I19" s="419"/>
    </row>
    <row r="20" spans="2:9" x14ac:dyDescent="0.2">
      <c r="B20" s="1205" t="s">
        <v>121</v>
      </c>
      <c r="C20" s="1206" t="s">
        <v>8</v>
      </c>
      <c r="D20" s="1205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205"/>
      <c r="C21" s="1206"/>
      <c r="D21" s="1205"/>
      <c r="E21" s="1205" t="s">
        <v>351</v>
      </c>
      <c r="F21" s="1205" t="s">
        <v>10</v>
      </c>
      <c r="G21" s="1205" t="s">
        <v>11</v>
      </c>
      <c r="H21" s="1205" t="s">
        <v>12</v>
      </c>
      <c r="I21" s="1205" t="s">
        <v>13</v>
      </c>
    </row>
    <row r="22" spans="2:9" ht="30.75" customHeight="1" x14ac:dyDescent="0.2">
      <c r="B22" s="1205"/>
      <c r="C22" s="1206"/>
      <c r="D22" s="1205"/>
      <c r="E22" s="1205"/>
      <c r="F22" s="1205"/>
      <c r="G22" s="1205"/>
      <c r="H22" s="1205"/>
      <c r="I22" s="1205"/>
    </row>
    <row r="23" spans="2:9" ht="39.75" customHeight="1" x14ac:dyDescent="0.2">
      <c r="B23" s="1205"/>
      <c r="C23" s="1206"/>
      <c r="D23" s="1205"/>
      <c r="E23" s="1205"/>
      <c r="F23" s="1205"/>
      <c r="G23" s="1205"/>
      <c r="H23" s="1205"/>
      <c r="I23" s="1205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201" t="s">
        <v>352</v>
      </c>
      <c r="C25" s="1202"/>
      <c r="D25" s="1202"/>
      <c r="E25" s="1202"/>
      <c r="F25" s="1202"/>
      <c r="G25" s="1202"/>
      <c r="H25" s="1202"/>
      <c r="I25" s="1202"/>
    </row>
    <row r="26" spans="2:9" ht="25.5" x14ac:dyDescent="0.2">
      <c r="B26" s="428">
        <v>1</v>
      </c>
      <c r="C26" s="429" t="s">
        <v>6313</v>
      </c>
      <c r="D26" s="430" t="s">
        <v>190</v>
      </c>
      <c r="E26" s="431"/>
      <c r="F26" s="431"/>
      <c r="G26" s="431"/>
      <c r="H26" s="431">
        <v>33.89</v>
      </c>
      <c r="I26" s="431">
        <v>33.89</v>
      </c>
    </row>
    <row r="27" spans="2:9" ht="25.5" x14ac:dyDescent="0.2">
      <c r="B27" s="428">
        <v>2</v>
      </c>
      <c r="C27" s="429" t="s">
        <v>6314</v>
      </c>
      <c r="D27" s="430" t="s">
        <v>184</v>
      </c>
      <c r="E27" s="431"/>
      <c r="F27" s="431"/>
      <c r="G27" s="431"/>
      <c r="H27" s="431">
        <v>28.93</v>
      </c>
      <c r="I27" s="431">
        <v>28.93</v>
      </c>
    </row>
    <row r="28" spans="2:9" x14ac:dyDescent="0.2">
      <c r="B28" s="428" t="s">
        <v>108</v>
      </c>
      <c r="C28" s="429" t="s">
        <v>108</v>
      </c>
      <c r="D28" s="430" t="s">
        <v>374</v>
      </c>
      <c r="E28" s="431"/>
      <c r="F28" s="431"/>
      <c r="G28" s="431"/>
      <c r="H28" s="431">
        <v>62.82</v>
      </c>
      <c r="I28" s="431">
        <v>62.82</v>
      </c>
    </row>
    <row r="29" spans="2:9" x14ac:dyDescent="0.2">
      <c r="B29" s="432"/>
      <c r="C29" s="433"/>
      <c r="D29" s="434"/>
      <c r="E29" s="435"/>
      <c r="F29" s="435"/>
      <c r="G29" s="435"/>
      <c r="H29" s="435"/>
      <c r="I29" s="435"/>
    </row>
    <row r="32" spans="2:9" x14ac:dyDescent="0.2">
      <c r="B32" s="152" t="s">
        <v>90</v>
      </c>
      <c r="D32" s="153"/>
      <c r="F32" s="153"/>
      <c r="G32" s="153" t="s">
        <v>104</v>
      </c>
      <c r="I32" s="436"/>
    </row>
    <row r="33" spans="2:9" hidden="1" x14ac:dyDescent="0.2">
      <c r="D33" s="1203" t="s">
        <v>89</v>
      </c>
      <c r="E33" s="1203"/>
      <c r="F33" s="1203"/>
      <c r="G33" s="1203"/>
      <c r="H33" s="1203"/>
      <c r="I33" s="1204"/>
    </row>
    <row r="34" spans="2:9" hidden="1" x14ac:dyDescent="0.2">
      <c r="B34" s="152" t="s">
        <v>91</v>
      </c>
      <c r="D34" s="153"/>
      <c r="E34" s="152"/>
      <c r="F34" s="153"/>
      <c r="G34" s="153"/>
      <c r="I34" s="436"/>
    </row>
    <row r="35" spans="2:9" x14ac:dyDescent="0.2">
      <c r="D35" s="437" t="s">
        <v>103</v>
      </c>
      <c r="E35" s="438" t="s">
        <v>375</v>
      </c>
      <c r="F35" s="439"/>
      <c r="H35" s="439"/>
      <c r="I35" s="440"/>
    </row>
    <row r="36" spans="2:9" ht="15" x14ac:dyDescent="0.2">
      <c r="B36" s="152" t="s">
        <v>376</v>
      </c>
      <c r="D36" s="153"/>
      <c r="E36" s="157"/>
      <c r="F36" s="153"/>
      <c r="G36" s="153" t="s">
        <v>5940</v>
      </c>
      <c r="I36" s="436"/>
    </row>
    <row r="37" spans="2:9" ht="15" x14ac:dyDescent="0.2">
      <c r="C37" s="441"/>
      <c r="D37" s="1203" t="s">
        <v>92</v>
      </c>
      <c r="E37" s="1203"/>
      <c r="F37" s="1203"/>
      <c r="G37" s="1203"/>
      <c r="H37" s="1203"/>
      <c r="I37" s="1203"/>
    </row>
    <row r="38" spans="2:9" ht="15" x14ac:dyDescent="0.2">
      <c r="B38" s="152" t="s">
        <v>377</v>
      </c>
      <c r="D38" s="153"/>
      <c r="E38" s="157"/>
      <c r="F38" s="159"/>
      <c r="G38" s="159" t="s">
        <v>5941</v>
      </c>
      <c r="H38" s="157"/>
      <c r="I38" s="436"/>
    </row>
    <row r="39" spans="2:9" x14ac:dyDescent="0.2">
      <c r="D39" s="1203" t="s">
        <v>92</v>
      </c>
      <c r="E39" s="1203"/>
      <c r="F39" s="1203"/>
      <c r="G39" s="1203"/>
      <c r="H39" s="1203"/>
      <c r="I39" s="1203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33:I33"/>
    <mergeCell ref="D37:I37"/>
    <mergeCell ref="D39:I39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214" fitToHeight="0" orientation="portrait" useFirstPageNumber="1" r:id="rId1"/>
  <headerFooter alignWithMargins="0">
    <oddFooter>&amp;R&amp;P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I39"/>
  <sheetViews>
    <sheetView showGridLines="0" topLeftCell="B7" zoomScale="115" zoomScaleNormal="115" workbookViewId="0">
      <selection activeCell="B26" sqref="A26:XFD27"/>
    </sheetView>
  </sheetViews>
  <sheetFormatPr defaultRowHeight="12.75" x14ac:dyDescent="0.2"/>
  <cols>
    <col min="1" max="1" width="0" style="414" hidden="1" customWidth="1"/>
    <col min="2" max="2" width="5.5703125" style="414" customWidth="1"/>
    <col min="3" max="3" width="17" style="414" customWidth="1"/>
    <col min="4" max="4" width="37.85546875" style="414" customWidth="1"/>
    <col min="5" max="5" width="17.5703125" style="414" customWidth="1"/>
    <col min="6" max="6" width="15" style="414" customWidth="1"/>
    <col min="7" max="7" width="15.28515625" style="414" customWidth="1"/>
    <col min="8" max="8" width="13.85546875" style="414" customWidth="1"/>
    <col min="9" max="9" width="15.5703125" style="414" customWidth="1"/>
    <col min="10" max="16384" width="9.140625" style="414"/>
  </cols>
  <sheetData>
    <row r="1" spans="2:9" x14ac:dyDescent="0.2">
      <c r="I1" s="415" t="s">
        <v>336</v>
      </c>
    </row>
    <row r="2" spans="2:9" x14ac:dyDescent="0.2">
      <c r="B2" s="416"/>
      <c r="C2" s="417"/>
      <c r="D2" s="418"/>
      <c r="E2" s="419"/>
      <c r="F2" s="419"/>
      <c r="G2" s="419"/>
      <c r="H2" s="419"/>
      <c r="I2" s="415" t="s">
        <v>1</v>
      </c>
    </row>
    <row r="3" spans="2:9" ht="30" customHeight="1" x14ac:dyDescent="0.2">
      <c r="B3" s="416"/>
      <c r="C3" s="1032" t="s">
        <v>5935</v>
      </c>
      <c r="D3" s="1032"/>
      <c r="E3" s="1032"/>
      <c r="F3" s="1032"/>
      <c r="G3" s="1032"/>
      <c r="H3" s="1032"/>
      <c r="I3" s="420"/>
    </row>
    <row r="4" spans="2:9" x14ac:dyDescent="0.2">
      <c r="B4" s="416"/>
      <c r="C4" s="417"/>
      <c r="D4" s="1208" t="s">
        <v>6</v>
      </c>
      <c r="E4" s="1208"/>
      <c r="F4" s="1208"/>
      <c r="G4" s="1208"/>
      <c r="H4" s="419"/>
      <c r="I4" s="419"/>
    </row>
    <row r="5" spans="2:9" ht="27" customHeight="1" x14ac:dyDescent="0.2">
      <c r="B5" s="416"/>
      <c r="C5" s="1032" t="s">
        <v>59</v>
      </c>
      <c r="D5" s="1032"/>
      <c r="E5" s="1032"/>
      <c r="F5" s="1032"/>
      <c r="G5" s="1032"/>
      <c r="H5" s="1032"/>
      <c r="I5" s="419"/>
    </row>
    <row r="6" spans="2:9" x14ac:dyDescent="0.2">
      <c r="B6" s="416"/>
      <c r="C6" s="417"/>
      <c r="D6" s="1208" t="s">
        <v>339</v>
      </c>
      <c r="E6" s="1208"/>
      <c r="F6" s="1208"/>
      <c r="G6" s="1208"/>
      <c r="H6" s="419"/>
      <c r="I6" s="419"/>
    </row>
    <row r="7" spans="2:9" x14ac:dyDescent="0.2">
      <c r="B7" s="416"/>
      <c r="C7" s="417"/>
      <c r="D7" s="421"/>
      <c r="E7" s="419"/>
      <c r="F7" s="419"/>
      <c r="G7" s="419"/>
      <c r="H7" s="419"/>
      <c r="I7" s="419"/>
    </row>
    <row r="8" spans="2:9" x14ac:dyDescent="0.2">
      <c r="B8" s="416"/>
      <c r="C8" s="417"/>
      <c r="D8" s="418"/>
      <c r="E8" s="129" t="s">
        <v>6312</v>
      </c>
      <c r="G8" s="419"/>
      <c r="H8" s="419"/>
      <c r="I8" s="419"/>
    </row>
    <row r="9" spans="2:9" x14ac:dyDescent="0.2">
      <c r="B9" s="416"/>
      <c r="C9" s="417"/>
      <c r="D9" s="418"/>
      <c r="E9" s="419"/>
      <c r="F9" s="419"/>
      <c r="G9" s="419"/>
      <c r="H9" s="419"/>
      <c r="I9" s="419"/>
    </row>
    <row r="10" spans="2:9" x14ac:dyDescent="0.2">
      <c r="C10" s="130" t="s">
        <v>341</v>
      </c>
      <c r="D10" s="1034" t="s">
        <v>108</v>
      </c>
      <c r="E10" s="1034"/>
      <c r="F10" s="1034"/>
      <c r="G10" s="1034"/>
      <c r="H10" s="1034"/>
      <c r="I10" s="130"/>
    </row>
    <row r="11" spans="2:9" x14ac:dyDescent="0.2">
      <c r="B11" s="1207" t="s">
        <v>342</v>
      </c>
      <c r="C11" s="1207"/>
      <c r="D11" s="1207"/>
      <c r="E11" s="1207"/>
      <c r="F11" s="1207"/>
      <c r="G11" s="1207"/>
      <c r="H11" s="1207"/>
      <c r="I11" s="1207"/>
    </row>
    <row r="12" spans="2:9" x14ac:dyDescent="0.2">
      <c r="B12" s="416"/>
      <c r="C12" s="422" t="s">
        <v>343</v>
      </c>
      <c r="D12" s="423"/>
      <c r="E12" s="424"/>
      <c r="F12" s="424"/>
      <c r="G12" s="134">
        <v>1277.8</v>
      </c>
      <c r="H12" s="135" t="s">
        <v>344</v>
      </c>
      <c r="I12" s="419"/>
    </row>
    <row r="13" spans="2:9" x14ac:dyDescent="0.2">
      <c r="B13" s="416"/>
      <c r="C13" s="417"/>
      <c r="E13" s="425"/>
      <c r="F13" s="419"/>
      <c r="G13" s="419"/>
      <c r="H13" s="419"/>
      <c r="I13" s="419"/>
    </row>
    <row r="14" spans="2:9" ht="14.25" customHeight="1" x14ac:dyDescent="0.2">
      <c r="B14" s="416"/>
      <c r="C14" s="137" t="s">
        <v>345</v>
      </c>
      <c r="E14" s="425"/>
      <c r="F14" s="419"/>
      <c r="G14" s="419"/>
      <c r="H14" s="419"/>
      <c r="I14" s="419"/>
    </row>
    <row r="15" spans="2:9" x14ac:dyDescent="0.2">
      <c r="B15" s="416"/>
      <c r="C15" s="138" t="s">
        <v>346</v>
      </c>
      <c r="E15" s="426"/>
      <c r="F15" s="427"/>
      <c r="G15" s="141"/>
      <c r="H15" s="419"/>
      <c r="I15" s="419"/>
    </row>
    <row r="16" spans="2:9" x14ac:dyDescent="0.2">
      <c r="B16" s="416"/>
      <c r="C16" s="416" t="s">
        <v>348</v>
      </c>
      <c r="E16" s="425"/>
      <c r="F16" s="419"/>
      <c r="G16" s="419"/>
      <c r="H16" s="419"/>
      <c r="I16" s="419"/>
    </row>
    <row r="17" spans="2:9" x14ac:dyDescent="0.2">
      <c r="B17" s="416"/>
      <c r="C17" s="138" t="s">
        <v>346</v>
      </c>
      <c r="E17" s="426"/>
      <c r="F17" s="427"/>
      <c r="G17" s="141"/>
      <c r="H17" s="419"/>
      <c r="I17" s="419"/>
    </row>
    <row r="18" spans="2:9" x14ac:dyDescent="0.2">
      <c r="B18" s="416"/>
      <c r="C18" s="142" t="s">
        <v>4471</v>
      </c>
      <c r="D18" s="142"/>
      <c r="E18" s="142"/>
      <c r="F18" s="142"/>
      <c r="G18" s="419"/>
      <c r="H18" s="419"/>
      <c r="I18" s="419"/>
    </row>
    <row r="19" spans="2:9" x14ac:dyDescent="0.2">
      <c r="B19" s="416"/>
      <c r="C19" s="417"/>
      <c r="D19" s="418"/>
      <c r="E19" s="419"/>
      <c r="F19" s="419"/>
      <c r="G19" s="419"/>
      <c r="H19" s="419"/>
      <c r="I19" s="419"/>
    </row>
    <row r="20" spans="2:9" x14ac:dyDescent="0.2">
      <c r="B20" s="1205" t="s">
        <v>121</v>
      </c>
      <c r="C20" s="1206" t="s">
        <v>8</v>
      </c>
      <c r="D20" s="1205" t="s">
        <v>350</v>
      </c>
      <c r="E20" s="1028" t="s">
        <v>120</v>
      </c>
      <c r="F20" s="1029"/>
      <c r="G20" s="1029"/>
      <c r="H20" s="1029"/>
      <c r="I20" s="1030"/>
    </row>
    <row r="21" spans="2:9" ht="20.25" customHeight="1" x14ac:dyDescent="0.2">
      <c r="B21" s="1205"/>
      <c r="C21" s="1206"/>
      <c r="D21" s="1205"/>
      <c r="E21" s="1205" t="s">
        <v>351</v>
      </c>
      <c r="F21" s="1205" t="s">
        <v>10</v>
      </c>
      <c r="G21" s="1205" t="s">
        <v>11</v>
      </c>
      <c r="H21" s="1205" t="s">
        <v>12</v>
      </c>
      <c r="I21" s="1205" t="s">
        <v>13</v>
      </c>
    </row>
    <row r="22" spans="2:9" ht="30.75" customHeight="1" x14ac:dyDescent="0.2">
      <c r="B22" s="1205"/>
      <c r="C22" s="1206"/>
      <c r="D22" s="1205"/>
      <c r="E22" s="1205"/>
      <c r="F22" s="1205"/>
      <c r="G22" s="1205"/>
      <c r="H22" s="1205"/>
      <c r="I22" s="1205"/>
    </row>
    <row r="23" spans="2:9" ht="39.75" customHeight="1" x14ac:dyDescent="0.2">
      <c r="B23" s="1205"/>
      <c r="C23" s="1206"/>
      <c r="D23" s="1205"/>
      <c r="E23" s="1205"/>
      <c r="F23" s="1205"/>
      <c r="G23" s="1205"/>
      <c r="H23" s="1205"/>
      <c r="I23" s="1205"/>
    </row>
    <row r="24" spans="2:9" x14ac:dyDescent="0.2">
      <c r="B24" s="143">
        <v>1</v>
      </c>
      <c r="C24" s="143">
        <v>2</v>
      </c>
      <c r="D24" s="143">
        <v>3</v>
      </c>
      <c r="E24" s="143">
        <v>4</v>
      </c>
      <c r="F24" s="143">
        <v>5</v>
      </c>
      <c r="G24" s="143">
        <v>6</v>
      </c>
      <c r="H24" s="143">
        <v>7</v>
      </c>
      <c r="I24" s="143">
        <v>8</v>
      </c>
    </row>
    <row r="25" spans="2:9" ht="21" customHeight="1" x14ac:dyDescent="0.2">
      <c r="B25" s="1201" t="s">
        <v>352</v>
      </c>
      <c r="C25" s="1202"/>
      <c r="D25" s="1202"/>
      <c r="E25" s="1202"/>
      <c r="F25" s="1202"/>
      <c r="G25" s="1202"/>
      <c r="H25" s="1202"/>
      <c r="I25" s="1202"/>
    </row>
    <row r="26" spans="2:9" ht="25.5" x14ac:dyDescent="0.2">
      <c r="B26" s="428">
        <v>1</v>
      </c>
      <c r="C26" s="429" t="s">
        <v>6313</v>
      </c>
      <c r="D26" s="430" t="s">
        <v>190</v>
      </c>
      <c r="E26" s="431"/>
      <c r="F26" s="431"/>
      <c r="G26" s="431"/>
      <c r="H26" s="431">
        <v>689.35</v>
      </c>
      <c r="I26" s="431">
        <v>689.35</v>
      </c>
    </row>
    <row r="27" spans="2:9" ht="25.5" x14ac:dyDescent="0.2">
      <c r="B27" s="428">
        <v>2</v>
      </c>
      <c r="C27" s="429" t="s">
        <v>6314</v>
      </c>
      <c r="D27" s="430" t="s">
        <v>184</v>
      </c>
      <c r="E27" s="431"/>
      <c r="F27" s="431"/>
      <c r="G27" s="431"/>
      <c r="H27" s="431">
        <v>588.45000000000005</v>
      </c>
      <c r="I27" s="431">
        <v>588.45000000000005</v>
      </c>
    </row>
    <row r="28" spans="2:9" x14ac:dyDescent="0.2">
      <c r="B28" s="428" t="s">
        <v>108</v>
      </c>
      <c r="C28" s="429" t="s">
        <v>108</v>
      </c>
      <c r="D28" s="430" t="s">
        <v>374</v>
      </c>
      <c r="E28" s="431"/>
      <c r="F28" s="431"/>
      <c r="G28" s="431"/>
      <c r="H28" s="431">
        <v>1277.8</v>
      </c>
      <c r="I28" s="431">
        <v>1277.8</v>
      </c>
    </row>
    <row r="29" spans="2:9" x14ac:dyDescent="0.2">
      <c r="B29" s="432"/>
      <c r="C29" s="433"/>
      <c r="D29" s="434"/>
      <c r="E29" s="435"/>
      <c r="F29" s="435"/>
      <c r="G29" s="435"/>
      <c r="H29" s="435"/>
      <c r="I29" s="435"/>
    </row>
    <row r="32" spans="2:9" x14ac:dyDescent="0.2">
      <c r="B32" s="152" t="s">
        <v>90</v>
      </c>
      <c r="D32" s="153"/>
      <c r="F32" s="153"/>
      <c r="G32" s="153" t="s">
        <v>104</v>
      </c>
      <c r="I32" s="436"/>
    </row>
    <row r="33" spans="2:9" hidden="1" x14ac:dyDescent="0.2">
      <c r="D33" s="1203" t="s">
        <v>89</v>
      </c>
      <c r="E33" s="1203"/>
      <c r="F33" s="1203"/>
      <c r="G33" s="1203"/>
      <c r="H33" s="1203"/>
      <c r="I33" s="1204"/>
    </row>
    <row r="34" spans="2:9" hidden="1" x14ac:dyDescent="0.2">
      <c r="B34" s="152" t="s">
        <v>91</v>
      </c>
      <c r="D34" s="153"/>
      <c r="E34" s="152"/>
      <c r="F34" s="153"/>
      <c r="G34" s="153"/>
      <c r="I34" s="436"/>
    </row>
    <row r="35" spans="2:9" x14ac:dyDescent="0.2">
      <c r="D35" s="437" t="s">
        <v>103</v>
      </c>
      <c r="E35" s="438" t="s">
        <v>375</v>
      </c>
      <c r="F35" s="439"/>
      <c r="H35" s="439"/>
      <c r="I35" s="440"/>
    </row>
    <row r="36" spans="2:9" ht="15" x14ac:dyDescent="0.2">
      <c r="B36" s="152" t="s">
        <v>376</v>
      </c>
      <c r="D36" s="153"/>
      <c r="E36" s="157"/>
      <c r="F36" s="153"/>
      <c r="G36" s="153" t="s">
        <v>5940</v>
      </c>
      <c r="I36" s="436"/>
    </row>
    <row r="37" spans="2:9" ht="15" x14ac:dyDescent="0.2">
      <c r="C37" s="441"/>
      <c r="D37" s="1203" t="s">
        <v>92</v>
      </c>
      <c r="E37" s="1203"/>
      <c r="F37" s="1203"/>
      <c r="G37" s="1203"/>
      <c r="H37" s="1203"/>
      <c r="I37" s="1203"/>
    </row>
    <row r="38" spans="2:9" ht="15" x14ac:dyDescent="0.2">
      <c r="B38" s="152" t="s">
        <v>377</v>
      </c>
      <c r="D38" s="153"/>
      <c r="E38" s="157"/>
      <c r="F38" s="159"/>
      <c r="G38" s="159" t="s">
        <v>5941</v>
      </c>
      <c r="H38" s="157"/>
      <c r="I38" s="436"/>
    </row>
    <row r="39" spans="2:9" x14ac:dyDescent="0.2">
      <c r="D39" s="1203" t="s">
        <v>92</v>
      </c>
      <c r="E39" s="1203"/>
      <c r="F39" s="1203"/>
      <c r="G39" s="1203"/>
      <c r="H39" s="1203"/>
      <c r="I39" s="1203"/>
    </row>
  </sheetData>
  <mergeCells count="19">
    <mergeCell ref="B11:I11"/>
    <mergeCell ref="C3:H3"/>
    <mergeCell ref="D4:G4"/>
    <mergeCell ref="C5:H5"/>
    <mergeCell ref="D6:G6"/>
    <mergeCell ref="D10:H10"/>
    <mergeCell ref="B25:I25"/>
    <mergeCell ref="D33:I33"/>
    <mergeCell ref="D37:I37"/>
    <mergeCell ref="D39:I39"/>
    <mergeCell ref="B20:B23"/>
    <mergeCell ref="C20:C23"/>
    <mergeCell ref="D20:D23"/>
    <mergeCell ref="E20:I20"/>
    <mergeCell ref="E21:E23"/>
    <mergeCell ref="F21:F23"/>
    <mergeCell ref="G21:G23"/>
    <mergeCell ref="H21:H23"/>
    <mergeCell ref="I21:I23"/>
  </mergeCells>
  <pageMargins left="0.39370078740157483" right="0.23622047244094491" top="0.39370078740157483" bottom="0.39370078740157483" header="0.23622047244094491" footer="0.19685039370078741"/>
  <pageSetup paperSize="9" scale="71" firstPageNumber="215" fitToHeight="0" orientation="portrait" useFirstPageNumber="1" r:id="rId1"/>
  <headerFooter alignWithMargins="0">
    <oddFooter>&amp;R&amp;P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11"/>
  <sheetViews>
    <sheetView topLeftCell="A37" zoomScale="115" zoomScaleNormal="115" workbookViewId="0">
      <selection activeCell="A358" sqref="A358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3" width="138.42578125" style="335" hidden="1" customWidth="1"/>
    <col min="24" max="24" width="34.140625" style="335" hidden="1" customWidth="1"/>
    <col min="25" max="25" width="110.140625" style="335" hidden="1" customWidth="1"/>
    <col min="26" max="29" width="34.140625" style="335" hidden="1" customWidth="1"/>
    <col min="30" max="30" width="110.140625" style="335" hidden="1" customWidth="1"/>
    <col min="31" max="36" width="84.42578125" style="335" hidden="1" customWidth="1"/>
    <col min="37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6315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190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190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6316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689.35</v>
      </c>
      <c r="D28" s="352" t="s">
        <v>6317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</v>
      </c>
      <c r="D30" s="352" t="s">
        <v>406</v>
      </c>
      <c r="E30" s="340" t="s">
        <v>401</v>
      </c>
      <c r="G30" s="332" t="s">
        <v>404</v>
      </c>
      <c r="L30" s="351">
        <v>0</v>
      </c>
      <c r="M30" s="352" t="s">
        <v>6318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1415.25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/>
      <c r="N32" s="341" t="s">
        <v>408</v>
      </c>
    </row>
    <row r="33" spans="1:28" s="332" customFormat="1" ht="12.75" customHeight="1" x14ac:dyDescent="0.2">
      <c r="B33" s="332" t="s">
        <v>12</v>
      </c>
      <c r="C33" s="351">
        <v>689.35</v>
      </c>
      <c r="D33" s="352" t="s">
        <v>6317</v>
      </c>
      <c r="E33" s="340" t="s">
        <v>401</v>
      </c>
      <c r="G33" s="332" t="s">
        <v>410</v>
      </c>
      <c r="L33" s="1200" t="s">
        <v>6319</v>
      </c>
      <c r="M33" s="1200"/>
    </row>
    <row r="34" spans="1:28" s="332" customFormat="1" ht="9.75" customHeight="1" x14ac:dyDescent="0.2">
      <c r="A34" s="358"/>
    </row>
    <row r="35" spans="1:28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8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8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8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8" s="332" customFormat="1" ht="12" x14ac:dyDescent="0.2">
      <c r="A39" s="1195" t="s">
        <v>6320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6320</v>
      </c>
    </row>
    <row r="40" spans="1:28" s="332" customFormat="1" ht="12" x14ac:dyDescent="0.2">
      <c r="A40" s="1192" t="s">
        <v>6321</v>
      </c>
      <c r="B40" s="1193"/>
      <c r="C40" s="1193"/>
      <c r="D40" s="1193"/>
      <c r="E40" s="1193"/>
      <c r="F40" s="1193"/>
      <c r="G40" s="1193"/>
      <c r="H40" s="1193"/>
      <c r="I40" s="1193"/>
      <c r="J40" s="1193"/>
      <c r="K40" s="1193"/>
      <c r="L40" s="1193"/>
      <c r="M40" s="1193"/>
      <c r="N40" s="1194"/>
      <c r="V40" s="361"/>
      <c r="W40" s="367" t="s">
        <v>6321</v>
      </c>
    </row>
    <row r="41" spans="1:28" s="332" customFormat="1" ht="56.25" x14ac:dyDescent="0.2">
      <c r="A41" s="362" t="s">
        <v>423</v>
      </c>
      <c r="B41" s="363" t="s">
        <v>6322</v>
      </c>
      <c r="C41" s="1068" t="s">
        <v>6323</v>
      </c>
      <c r="D41" s="1068"/>
      <c r="E41" s="1068"/>
      <c r="F41" s="364" t="s">
        <v>1017</v>
      </c>
      <c r="G41" s="364"/>
      <c r="H41" s="364"/>
      <c r="I41" s="364" t="s">
        <v>423</v>
      </c>
      <c r="J41" s="365"/>
      <c r="K41" s="364"/>
      <c r="L41" s="365"/>
      <c r="M41" s="364"/>
      <c r="N41" s="366"/>
      <c r="V41" s="361"/>
      <c r="W41" s="367"/>
      <c r="X41" s="367" t="s">
        <v>6323</v>
      </c>
    </row>
    <row r="42" spans="1:28" s="332" customFormat="1" ht="33.75" x14ac:dyDescent="0.2">
      <c r="A42" s="370"/>
      <c r="B42" s="371" t="s">
        <v>6324</v>
      </c>
      <c r="C42" s="1065" t="s">
        <v>6325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67"/>
      <c r="Y42" s="335" t="s">
        <v>6325</v>
      </c>
    </row>
    <row r="43" spans="1:28" s="332" customFormat="1" ht="22.5" x14ac:dyDescent="0.2">
      <c r="A43" s="370"/>
      <c r="B43" s="371" t="s">
        <v>6326</v>
      </c>
      <c r="C43" s="1065" t="s">
        <v>6327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72"/>
      <c r="V43" s="361"/>
      <c r="W43" s="367"/>
      <c r="X43" s="367"/>
      <c r="Y43" s="335" t="s">
        <v>6327</v>
      </c>
    </row>
    <row r="44" spans="1:28" s="332" customFormat="1" ht="12" x14ac:dyDescent="0.2">
      <c r="A44" s="372"/>
      <c r="B44" s="371" t="s">
        <v>423</v>
      </c>
      <c r="C44" s="1065" t="s">
        <v>432</v>
      </c>
      <c r="D44" s="1065"/>
      <c r="E44" s="1065"/>
      <c r="F44" s="373"/>
      <c r="G44" s="373"/>
      <c r="H44" s="373"/>
      <c r="I44" s="373"/>
      <c r="J44" s="374">
        <v>33.83</v>
      </c>
      <c r="K44" s="373" t="s">
        <v>423</v>
      </c>
      <c r="L44" s="374">
        <v>33.83</v>
      </c>
      <c r="M44" s="373"/>
      <c r="N44" s="375"/>
      <c r="V44" s="361"/>
      <c r="W44" s="367"/>
      <c r="X44" s="367"/>
      <c r="Z44" s="335" t="s">
        <v>432</v>
      </c>
    </row>
    <row r="45" spans="1:28" s="332" customFormat="1" ht="12" x14ac:dyDescent="0.2">
      <c r="A45" s="372"/>
      <c r="B45" s="371"/>
      <c r="C45" s="1065" t="s">
        <v>443</v>
      </c>
      <c r="D45" s="1065"/>
      <c r="E45" s="1065"/>
      <c r="F45" s="373" t="s">
        <v>444</v>
      </c>
      <c r="G45" s="373" t="s">
        <v>1483</v>
      </c>
      <c r="H45" s="373" t="s">
        <v>423</v>
      </c>
      <c r="I45" s="373" t="s">
        <v>1483</v>
      </c>
      <c r="J45" s="374"/>
      <c r="K45" s="373"/>
      <c r="L45" s="374"/>
      <c r="M45" s="373"/>
      <c r="N45" s="375"/>
      <c r="V45" s="361"/>
      <c r="W45" s="367"/>
      <c r="X45" s="367"/>
      <c r="AA45" s="335" t="s">
        <v>443</v>
      </c>
    </row>
    <row r="46" spans="1:28" s="332" customFormat="1" ht="12" x14ac:dyDescent="0.2">
      <c r="A46" s="372"/>
      <c r="B46" s="371"/>
      <c r="C46" s="1077" t="s">
        <v>450</v>
      </c>
      <c r="D46" s="1077"/>
      <c r="E46" s="1077"/>
      <c r="F46" s="376"/>
      <c r="G46" s="376"/>
      <c r="H46" s="376"/>
      <c r="I46" s="376"/>
      <c r="J46" s="377">
        <v>33.83</v>
      </c>
      <c r="K46" s="376"/>
      <c r="L46" s="377">
        <v>33.83</v>
      </c>
      <c r="M46" s="376"/>
      <c r="N46" s="378"/>
      <c r="V46" s="361"/>
      <c r="W46" s="367"/>
      <c r="X46" s="367"/>
      <c r="AB46" s="335" t="s">
        <v>450</v>
      </c>
    </row>
    <row r="47" spans="1:28" s="332" customFormat="1" ht="12" x14ac:dyDescent="0.2">
      <c r="A47" s="372"/>
      <c r="B47" s="371"/>
      <c r="C47" s="1065" t="s">
        <v>451</v>
      </c>
      <c r="D47" s="1065"/>
      <c r="E47" s="1065"/>
      <c r="F47" s="373"/>
      <c r="G47" s="373"/>
      <c r="H47" s="373"/>
      <c r="I47" s="373"/>
      <c r="J47" s="374"/>
      <c r="K47" s="373"/>
      <c r="L47" s="374">
        <v>33.83</v>
      </c>
      <c r="M47" s="373"/>
      <c r="N47" s="375"/>
      <c r="V47" s="361"/>
      <c r="W47" s="367"/>
      <c r="X47" s="367"/>
      <c r="AA47" s="335" t="s">
        <v>451</v>
      </c>
    </row>
    <row r="48" spans="1:28" s="332" customFormat="1" ht="33.75" x14ac:dyDescent="0.2">
      <c r="A48" s="372"/>
      <c r="B48" s="371" t="s">
        <v>6328</v>
      </c>
      <c r="C48" s="1065" t="s">
        <v>6329</v>
      </c>
      <c r="D48" s="1065"/>
      <c r="E48" s="1065"/>
      <c r="F48" s="373" t="s">
        <v>454</v>
      </c>
      <c r="G48" s="373" t="s">
        <v>980</v>
      </c>
      <c r="H48" s="373"/>
      <c r="I48" s="373" t="s">
        <v>980</v>
      </c>
      <c r="J48" s="374"/>
      <c r="K48" s="373"/>
      <c r="L48" s="374">
        <v>25.03</v>
      </c>
      <c r="M48" s="373"/>
      <c r="N48" s="375"/>
      <c r="V48" s="361"/>
      <c r="W48" s="367"/>
      <c r="X48" s="367"/>
      <c r="AA48" s="335" t="s">
        <v>6329</v>
      </c>
    </row>
    <row r="49" spans="1:29" s="332" customFormat="1" ht="33.75" x14ac:dyDescent="0.2">
      <c r="A49" s="372"/>
      <c r="B49" s="371" t="s">
        <v>6330</v>
      </c>
      <c r="C49" s="1065" t="s">
        <v>6331</v>
      </c>
      <c r="D49" s="1065"/>
      <c r="E49" s="1065"/>
      <c r="F49" s="373" t="s">
        <v>454</v>
      </c>
      <c r="G49" s="373" t="s">
        <v>828</v>
      </c>
      <c r="H49" s="373"/>
      <c r="I49" s="373" t="s">
        <v>828</v>
      </c>
      <c r="J49" s="374"/>
      <c r="K49" s="373"/>
      <c r="L49" s="374">
        <v>12.18</v>
      </c>
      <c r="M49" s="373"/>
      <c r="N49" s="375"/>
      <c r="V49" s="361"/>
      <c r="W49" s="367"/>
      <c r="X49" s="367"/>
      <c r="AA49" s="335" t="s">
        <v>6331</v>
      </c>
    </row>
    <row r="50" spans="1:29" s="332" customFormat="1" ht="12" x14ac:dyDescent="0.2">
      <c r="A50" s="379"/>
      <c r="B50" s="380"/>
      <c r="C50" s="1068" t="s">
        <v>459</v>
      </c>
      <c r="D50" s="1068"/>
      <c r="E50" s="1068"/>
      <c r="F50" s="364"/>
      <c r="G50" s="364"/>
      <c r="H50" s="364"/>
      <c r="I50" s="364"/>
      <c r="J50" s="365"/>
      <c r="K50" s="364"/>
      <c r="L50" s="365">
        <v>71.040000000000006</v>
      </c>
      <c r="M50" s="376"/>
      <c r="N50" s="366"/>
      <c r="V50" s="361"/>
      <c r="W50" s="367"/>
      <c r="X50" s="367"/>
      <c r="AC50" s="367" t="s">
        <v>459</v>
      </c>
    </row>
    <row r="51" spans="1:29" s="332" customFormat="1" ht="22.5" x14ac:dyDescent="0.2">
      <c r="A51" s="362" t="s">
        <v>434</v>
      </c>
      <c r="B51" s="363" t="s">
        <v>6332</v>
      </c>
      <c r="C51" s="1068" t="s">
        <v>6333</v>
      </c>
      <c r="D51" s="1068"/>
      <c r="E51" s="1068"/>
      <c r="F51" s="364" t="s">
        <v>1017</v>
      </c>
      <c r="G51" s="364"/>
      <c r="H51" s="364"/>
      <c r="I51" s="364" t="s">
        <v>423</v>
      </c>
      <c r="J51" s="365"/>
      <c r="K51" s="364"/>
      <c r="L51" s="365"/>
      <c r="M51" s="364"/>
      <c r="N51" s="366"/>
      <c r="V51" s="361"/>
      <c r="W51" s="367"/>
      <c r="X51" s="367" t="s">
        <v>6333</v>
      </c>
      <c r="AC51" s="367"/>
    </row>
    <row r="52" spans="1:29" s="332" customFormat="1" ht="33.75" x14ac:dyDescent="0.2">
      <c r="A52" s="370"/>
      <c r="B52" s="371" t="s">
        <v>6324</v>
      </c>
      <c r="C52" s="1065" t="s">
        <v>6325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67"/>
      <c r="Y52" s="335" t="s">
        <v>6325</v>
      </c>
      <c r="AC52" s="367"/>
    </row>
    <row r="53" spans="1:29" s="332" customFormat="1" ht="22.5" x14ac:dyDescent="0.2">
      <c r="A53" s="370"/>
      <c r="B53" s="371" t="s">
        <v>6326</v>
      </c>
      <c r="C53" s="1065" t="s">
        <v>6327</v>
      </c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72"/>
      <c r="V53" s="361"/>
      <c r="W53" s="367"/>
      <c r="X53" s="367"/>
      <c r="Y53" s="335" t="s">
        <v>6327</v>
      </c>
      <c r="AC53" s="367"/>
    </row>
    <row r="54" spans="1:29" s="332" customFormat="1" ht="12" x14ac:dyDescent="0.2">
      <c r="A54" s="372"/>
      <c r="B54" s="371" t="s">
        <v>423</v>
      </c>
      <c r="C54" s="1065" t="s">
        <v>432</v>
      </c>
      <c r="D54" s="1065"/>
      <c r="E54" s="1065"/>
      <c r="F54" s="373"/>
      <c r="G54" s="373"/>
      <c r="H54" s="373"/>
      <c r="I54" s="373"/>
      <c r="J54" s="374">
        <v>65.94</v>
      </c>
      <c r="K54" s="373" t="s">
        <v>423</v>
      </c>
      <c r="L54" s="374">
        <v>65.94</v>
      </c>
      <c r="M54" s="373"/>
      <c r="N54" s="375"/>
      <c r="V54" s="361"/>
      <c r="W54" s="367"/>
      <c r="X54" s="367"/>
      <c r="Z54" s="335" t="s">
        <v>432</v>
      </c>
      <c r="AC54" s="367"/>
    </row>
    <row r="55" spans="1:29" s="332" customFormat="1" ht="12" x14ac:dyDescent="0.2">
      <c r="A55" s="372"/>
      <c r="B55" s="371"/>
      <c r="C55" s="1065" t="s">
        <v>443</v>
      </c>
      <c r="D55" s="1065"/>
      <c r="E55" s="1065"/>
      <c r="F55" s="373" t="s">
        <v>444</v>
      </c>
      <c r="G55" s="373" t="s">
        <v>5722</v>
      </c>
      <c r="H55" s="373" t="s">
        <v>423</v>
      </c>
      <c r="I55" s="373" t="s">
        <v>5722</v>
      </c>
      <c r="J55" s="374"/>
      <c r="K55" s="373"/>
      <c r="L55" s="374"/>
      <c r="M55" s="373"/>
      <c r="N55" s="375"/>
      <c r="V55" s="361"/>
      <c r="W55" s="367"/>
      <c r="X55" s="367"/>
      <c r="AA55" s="335" t="s">
        <v>443</v>
      </c>
      <c r="AC55" s="367"/>
    </row>
    <row r="56" spans="1:29" s="332" customFormat="1" ht="12" x14ac:dyDescent="0.2">
      <c r="A56" s="372"/>
      <c r="B56" s="371"/>
      <c r="C56" s="1077" t="s">
        <v>450</v>
      </c>
      <c r="D56" s="1077"/>
      <c r="E56" s="1077"/>
      <c r="F56" s="376"/>
      <c r="G56" s="376"/>
      <c r="H56" s="376"/>
      <c r="I56" s="376"/>
      <c r="J56" s="377">
        <v>65.94</v>
      </c>
      <c r="K56" s="376"/>
      <c r="L56" s="377">
        <v>65.94</v>
      </c>
      <c r="M56" s="376"/>
      <c r="N56" s="378"/>
      <c r="V56" s="361"/>
      <c r="W56" s="367"/>
      <c r="X56" s="367"/>
      <c r="AB56" s="335" t="s">
        <v>450</v>
      </c>
      <c r="AC56" s="367"/>
    </row>
    <row r="57" spans="1:29" s="332" customFormat="1" ht="12" x14ac:dyDescent="0.2">
      <c r="A57" s="372"/>
      <c r="B57" s="371"/>
      <c r="C57" s="1065" t="s">
        <v>451</v>
      </c>
      <c r="D57" s="1065"/>
      <c r="E57" s="1065"/>
      <c r="F57" s="373"/>
      <c r="G57" s="373"/>
      <c r="H57" s="373"/>
      <c r="I57" s="373"/>
      <c r="J57" s="374"/>
      <c r="K57" s="373"/>
      <c r="L57" s="374">
        <v>65.94</v>
      </c>
      <c r="M57" s="373"/>
      <c r="N57" s="375"/>
      <c r="V57" s="361"/>
      <c r="W57" s="367"/>
      <c r="X57" s="367"/>
      <c r="AA57" s="335" t="s">
        <v>451</v>
      </c>
      <c r="AC57" s="367"/>
    </row>
    <row r="58" spans="1:29" s="332" customFormat="1" ht="33.75" x14ac:dyDescent="0.2">
      <c r="A58" s="372"/>
      <c r="B58" s="371" t="s">
        <v>6328</v>
      </c>
      <c r="C58" s="1065" t="s">
        <v>6329</v>
      </c>
      <c r="D58" s="1065"/>
      <c r="E58" s="1065"/>
      <c r="F58" s="373" t="s">
        <v>454</v>
      </c>
      <c r="G58" s="373" t="s">
        <v>980</v>
      </c>
      <c r="H58" s="373"/>
      <c r="I58" s="373" t="s">
        <v>980</v>
      </c>
      <c r="J58" s="374"/>
      <c r="K58" s="373"/>
      <c r="L58" s="374">
        <v>48.8</v>
      </c>
      <c r="M58" s="373"/>
      <c r="N58" s="375"/>
      <c r="V58" s="361"/>
      <c r="W58" s="367"/>
      <c r="X58" s="367"/>
      <c r="AA58" s="335" t="s">
        <v>6329</v>
      </c>
      <c r="AC58" s="367"/>
    </row>
    <row r="59" spans="1:29" s="332" customFormat="1" ht="33.75" x14ac:dyDescent="0.2">
      <c r="A59" s="372"/>
      <c r="B59" s="371" t="s">
        <v>6330</v>
      </c>
      <c r="C59" s="1065" t="s">
        <v>6331</v>
      </c>
      <c r="D59" s="1065"/>
      <c r="E59" s="1065"/>
      <c r="F59" s="373" t="s">
        <v>454</v>
      </c>
      <c r="G59" s="373" t="s">
        <v>828</v>
      </c>
      <c r="H59" s="373"/>
      <c r="I59" s="373" t="s">
        <v>828</v>
      </c>
      <c r="J59" s="374"/>
      <c r="K59" s="373"/>
      <c r="L59" s="374">
        <v>23.74</v>
      </c>
      <c r="M59" s="373"/>
      <c r="N59" s="375"/>
      <c r="V59" s="361"/>
      <c r="W59" s="367"/>
      <c r="X59" s="367"/>
      <c r="AA59" s="335" t="s">
        <v>6331</v>
      </c>
      <c r="AC59" s="367"/>
    </row>
    <row r="60" spans="1:29" s="332" customFormat="1" ht="12" x14ac:dyDescent="0.2">
      <c r="A60" s="379"/>
      <c r="B60" s="380"/>
      <c r="C60" s="1068" t="s">
        <v>459</v>
      </c>
      <c r="D60" s="1068"/>
      <c r="E60" s="1068"/>
      <c r="F60" s="364"/>
      <c r="G60" s="364"/>
      <c r="H60" s="364"/>
      <c r="I60" s="364"/>
      <c r="J60" s="365"/>
      <c r="K60" s="364"/>
      <c r="L60" s="365">
        <v>138.47999999999999</v>
      </c>
      <c r="M60" s="376"/>
      <c r="N60" s="366"/>
      <c r="V60" s="361"/>
      <c r="W60" s="367"/>
      <c r="X60" s="367"/>
      <c r="AC60" s="367" t="s">
        <v>459</v>
      </c>
    </row>
    <row r="61" spans="1:29" s="332" customFormat="1" ht="22.5" x14ac:dyDescent="0.2">
      <c r="A61" s="362" t="s">
        <v>437</v>
      </c>
      <c r="B61" s="363" t="s">
        <v>6334</v>
      </c>
      <c r="C61" s="1068" t="s">
        <v>6335</v>
      </c>
      <c r="D61" s="1068"/>
      <c r="E61" s="1068"/>
      <c r="F61" s="364" t="s">
        <v>1017</v>
      </c>
      <c r="G61" s="364"/>
      <c r="H61" s="364"/>
      <c r="I61" s="364" t="s">
        <v>437</v>
      </c>
      <c r="J61" s="365"/>
      <c r="K61" s="364"/>
      <c r="L61" s="365"/>
      <c r="M61" s="364"/>
      <c r="N61" s="366"/>
      <c r="V61" s="361"/>
      <c r="W61" s="367"/>
      <c r="X61" s="367" t="s">
        <v>6335</v>
      </c>
      <c r="AC61" s="367"/>
    </row>
    <row r="62" spans="1:29" s="332" customFormat="1" ht="33.75" x14ac:dyDescent="0.2">
      <c r="A62" s="370"/>
      <c r="B62" s="371" t="s">
        <v>6324</v>
      </c>
      <c r="C62" s="1065" t="s">
        <v>6325</v>
      </c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72"/>
      <c r="V62" s="361"/>
      <c r="W62" s="367"/>
      <c r="X62" s="367"/>
      <c r="Y62" s="335" t="s">
        <v>6325</v>
      </c>
      <c r="AC62" s="367"/>
    </row>
    <row r="63" spans="1:29" s="332" customFormat="1" ht="22.5" x14ac:dyDescent="0.2">
      <c r="A63" s="370"/>
      <c r="B63" s="371" t="s">
        <v>6326</v>
      </c>
      <c r="C63" s="1065" t="s">
        <v>6327</v>
      </c>
      <c r="D63" s="1065"/>
      <c r="E63" s="1065"/>
      <c r="F63" s="1065"/>
      <c r="G63" s="1065"/>
      <c r="H63" s="1065"/>
      <c r="I63" s="1065"/>
      <c r="J63" s="1065"/>
      <c r="K63" s="1065"/>
      <c r="L63" s="1065"/>
      <c r="M63" s="1065"/>
      <c r="N63" s="1072"/>
      <c r="V63" s="361"/>
      <c r="W63" s="367"/>
      <c r="X63" s="367"/>
      <c r="Y63" s="335" t="s">
        <v>6327</v>
      </c>
      <c r="AC63" s="367"/>
    </row>
    <row r="64" spans="1:29" s="332" customFormat="1" ht="12" x14ac:dyDescent="0.2">
      <c r="A64" s="372"/>
      <c r="B64" s="371" t="s">
        <v>423</v>
      </c>
      <c r="C64" s="1065" t="s">
        <v>432</v>
      </c>
      <c r="D64" s="1065"/>
      <c r="E64" s="1065"/>
      <c r="F64" s="373"/>
      <c r="G64" s="373"/>
      <c r="H64" s="373"/>
      <c r="I64" s="373"/>
      <c r="J64" s="374">
        <v>15.76</v>
      </c>
      <c r="K64" s="373" t="s">
        <v>423</v>
      </c>
      <c r="L64" s="374">
        <v>47.28</v>
      </c>
      <c r="M64" s="373"/>
      <c r="N64" s="375"/>
      <c r="V64" s="361"/>
      <c r="W64" s="367"/>
      <c r="X64" s="367"/>
      <c r="Z64" s="335" t="s">
        <v>432</v>
      </c>
      <c r="AC64" s="367"/>
    </row>
    <row r="65" spans="1:30" s="332" customFormat="1" ht="12" x14ac:dyDescent="0.2">
      <c r="A65" s="372"/>
      <c r="B65" s="371"/>
      <c r="C65" s="1065" t="s">
        <v>443</v>
      </c>
      <c r="D65" s="1065"/>
      <c r="E65" s="1065"/>
      <c r="F65" s="373" t="s">
        <v>444</v>
      </c>
      <c r="G65" s="373" t="s">
        <v>2868</v>
      </c>
      <c r="H65" s="373" t="s">
        <v>423</v>
      </c>
      <c r="I65" s="373" t="s">
        <v>4694</v>
      </c>
      <c r="J65" s="374"/>
      <c r="K65" s="373"/>
      <c r="L65" s="374"/>
      <c r="M65" s="373"/>
      <c r="N65" s="375"/>
      <c r="V65" s="361"/>
      <c r="W65" s="367"/>
      <c r="X65" s="367"/>
      <c r="AA65" s="335" t="s">
        <v>443</v>
      </c>
      <c r="AC65" s="367"/>
    </row>
    <row r="66" spans="1:30" s="332" customFormat="1" ht="12" x14ac:dyDescent="0.2">
      <c r="A66" s="372"/>
      <c r="B66" s="371"/>
      <c r="C66" s="1077" t="s">
        <v>450</v>
      </c>
      <c r="D66" s="1077"/>
      <c r="E66" s="1077"/>
      <c r="F66" s="376"/>
      <c r="G66" s="376"/>
      <c r="H66" s="376"/>
      <c r="I66" s="376"/>
      <c r="J66" s="377">
        <v>15.76</v>
      </c>
      <c r="K66" s="376"/>
      <c r="L66" s="377">
        <v>47.28</v>
      </c>
      <c r="M66" s="376"/>
      <c r="N66" s="378"/>
      <c r="V66" s="361"/>
      <c r="W66" s="367"/>
      <c r="X66" s="367"/>
      <c r="AB66" s="335" t="s">
        <v>450</v>
      </c>
      <c r="AC66" s="367"/>
    </row>
    <row r="67" spans="1:30" s="332" customFormat="1" ht="12" x14ac:dyDescent="0.2">
      <c r="A67" s="372"/>
      <c r="B67" s="371"/>
      <c r="C67" s="1065" t="s">
        <v>451</v>
      </c>
      <c r="D67" s="1065"/>
      <c r="E67" s="1065"/>
      <c r="F67" s="373"/>
      <c r="G67" s="373"/>
      <c r="H67" s="373"/>
      <c r="I67" s="373"/>
      <c r="J67" s="374"/>
      <c r="K67" s="373"/>
      <c r="L67" s="374">
        <v>47.28</v>
      </c>
      <c r="M67" s="373"/>
      <c r="N67" s="375"/>
      <c r="V67" s="361"/>
      <c r="W67" s="367"/>
      <c r="X67" s="367"/>
      <c r="AA67" s="335" t="s">
        <v>451</v>
      </c>
      <c r="AC67" s="367"/>
    </row>
    <row r="68" spans="1:30" s="332" customFormat="1" ht="33.75" x14ac:dyDescent="0.2">
      <c r="A68" s="372"/>
      <c r="B68" s="371" t="s">
        <v>6328</v>
      </c>
      <c r="C68" s="1065" t="s">
        <v>6329</v>
      </c>
      <c r="D68" s="1065"/>
      <c r="E68" s="1065"/>
      <c r="F68" s="373" t="s">
        <v>454</v>
      </c>
      <c r="G68" s="373" t="s">
        <v>980</v>
      </c>
      <c r="H68" s="373"/>
      <c r="I68" s="373" t="s">
        <v>980</v>
      </c>
      <c r="J68" s="374"/>
      <c r="K68" s="373"/>
      <c r="L68" s="374">
        <v>34.99</v>
      </c>
      <c r="M68" s="373"/>
      <c r="N68" s="375"/>
      <c r="V68" s="361"/>
      <c r="W68" s="367"/>
      <c r="X68" s="367"/>
      <c r="AA68" s="335" t="s">
        <v>6329</v>
      </c>
      <c r="AC68" s="367"/>
    </row>
    <row r="69" spans="1:30" s="332" customFormat="1" ht="33.75" x14ac:dyDescent="0.2">
      <c r="A69" s="372"/>
      <c r="B69" s="371" t="s">
        <v>6330</v>
      </c>
      <c r="C69" s="1065" t="s">
        <v>6331</v>
      </c>
      <c r="D69" s="1065"/>
      <c r="E69" s="1065"/>
      <c r="F69" s="373" t="s">
        <v>454</v>
      </c>
      <c r="G69" s="373" t="s">
        <v>828</v>
      </c>
      <c r="H69" s="373"/>
      <c r="I69" s="373" t="s">
        <v>828</v>
      </c>
      <c r="J69" s="374"/>
      <c r="K69" s="373"/>
      <c r="L69" s="374">
        <v>17.02</v>
      </c>
      <c r="M69" s="373"/>
      <c r="N69" s="375"/>
      <c r="V69" s="361"/>
      <c r="W69" s="367"/>
      <c r="X69" s="367"/>
      <c r="AA69" s="335" t="s">
        <v>6331</v>
      </c>
      <c r="AC69" s="367"/>
    </row>
    <row r="70" spans="1:30" s="332" customFormat="1" ht="12" x14ac:dyDescent="0.2">
      <c r="A70" s="379"/>
      <c r="B70" s="380"/>
      <c r="C70" s="1068" t="s">
        <v>459</v>
      </c>
      <c r="D70" s="1068"/>
      <c r="E70" s="1068"/>
      <c r="F70" s="364"/>
      <c r="G70" s="364"/>
      <c r="H70" s="364"/>
      <c r="I70" s="364"/>
      <c r="J70" s="365"/>
      <c r="K70" s="364"/>
      <c r="L70" s="365">
        <v>99.29</v>
      </c>
      <c r="M70" s="376"/>
      <c r="N70" s="366"/>
      <c r="V70" s="361"/>
      <c r="W70" s="367"/>
      <c r="X70" s="367"/>
      <c r="AC70" s="367" t="s">
        <v>459</v>
      </c>
    </row>
    <row r="71" spans="1:30" s="332" customFormat="1" ht="56.25" x14ac:dyDescent="0.2">
      <c r="A71" s="362" t="s">
        <v>439</v>
      </c>
      <c r="B71" s="363" t="s">
        <v>6336</v>
      </c>
      <c r="C71" s="1068" t="s">
        <v>6337</v>
      </c>
      <c r="D71" s="1068"/>
      <c r="E71" s="1068"/>
      <c r="F71" s="364" t="s">
        <v>1017</v>
      </c>
      <c r="G71" s="364"/>
      <c r="H71" s="364"/>
      <c r="I71" s="364" t="s">
        <v>437</v>
      </c>
      <c r="J71" s="365"/>
      <c r="K71" s="364"/>
      <c r="L71" s="365"/>
      <c r="M71" s="364"/>
      <c r="N71" s="366"/>
      <c r="V71" s="361"/>
      <c r="W71" s="367"/>
      <c r="X71" s="367" t="s">
        <v>6337</v>
      </c>
      <c r="AC71" s="367"/>
    </row>
    <row r="72" spans="1:30" s="332" customFormat="1" ht="12" x14ac:dyDescent="0.2">
      <c r="A72" s="368"/>
      <c r="B72" s="369"/>
      <c r="C72" s="1065" t="s">
        <v>6338</v>
      </c>
      <c r="D72" s="1065"/>
      <c r="E72" s="1065"/>
      <c r="F72" s="1065"/>
      <c r="G72" s="1065"/>
      <c r="H72" s="1065"/>
      <c r="I72" s="1065"/>
      <c r="J72" s="1065"/>
      <c r="K72" s="1065"/>
      <c r="L72" s="1065"/>
      <c r="M72" s="1065"/>
      <c r="N72" s="1072"/>
      <c r="V72" s="361"/>
      <c r="W72" s="367"/>
      <c r="X72" s="367"/>
      <c r="AC72" s="367"/>
      <c r="AD72" s="335" t="s">
        <v>6338</v>
      </c>
    </row>
    <row r="73" spans="1:30" s="332" customFormat="1" ht="33.75" x14ac:dyDescent="0.2">
      <c r="A73" s="370"/>
      <c r="B73" s="371" t="s">
        <v>6324</v>
      </c>
      <c r="C73" s="1065" t="s">
        <v>6325</v>
      </c>
      <c r="D73" s="1065"/>
      <c r="E73" s="1065"/>
      <c r="F73" s="1065"/>
      <c r="G73" s="1065"/>
      <c r="H73" s="1065"/>
      <c r="I73" s="1065"/>
      <c r="J73" s="1065"/>
      <c r="K73" s="1065"/>
      <c r="L73" s="1065"/>
      <c r="M73" s="1065"/>
      <c r="N73" s="1072"/>
      <c r="V73" s="361"/>
      <c r="W73" s="367"/>
      <c r="X73" s="367"/>
      <c r="Y73" s="335" t="s">
        <v>6325</v>
      </c>
      <c r="AC73" s="367"/>
    </row>
    <row r="74" spans="1:30" s="332" customFormat="1" ht="22.5" x14ac:dyDescent="0.2">
      <c r="A74" s="370"/>
      <c r="B74" s="371" t="s">
        <v>6326</v>
      </c>
      <c r="C74" s="1065" t="s">
        <v>6327</v>
      </c>
      <c r="D74" s="1065"/>
      <c r="E74" s="1065"/>
      <c r="F74" s="1065"/>
      <c r="G74" s="1065"/>
      <c r="H74" s="1065"/>
      <c r="I74" s="1065"/>
      <c r="J74" s="1065"/>
      <c r="K74" s="1065"/>
      <c r="L74" s="1065"/>
      <c r="M74" s="1065"/>
      <c r="N74" s="1072"/>
      <c r="V74" s="361"/>
      <c r="W74" s="367"/>
      <c r="X74" s="367"/>
      <c r="Y74" s="335" t="s">
        <v>6327</v>
      </c>
      <c r="AC74" s="367"/>
    </row>
    <row r="75" spans="1:30" s="332" customFormat="1" ht="12" x14ac:dyDescent="0.2">
      <c r="A75" s="372"/>
      <c r="B75" s="371" t="s">
        <v>423</v>
      </c>
      <c r="C75" s="1065" t="s">
        <v>432</v>
      </c>
      <c r="D75" s="1065"/>
      <c r="E75" s="1065"/>
      <c r="F75" s="373"/>
      <c r="G75" s="373"/>
      <c r="H75" s="373"/>
      <c r="I75" s="373"/>
      <c r="J75" s="374">
        <v>25.37</v>
      </c>
      <c r="K75" s="373" t="s">
        <v>423</v>
      </c>
      <c r="L75" s="374">
        <v>76.11</v>
      </c>
      <c r="M75" s="373"/>
      <c r="N75" s="375"/>
      <c r="V75" s="361"/>
      <c r="W75" s="367"/>
      <c r="X75" s="367"/>
      <c r="Z75" s="335" t="s">
        <v>432</v>
      </c>
      <c r="AC75" s="367"/>
    </row>
    <row r="76" spans="1:30" s="332" customFormat="1" ht="12" x14ac:dyDescent="0.2">
      <c r="A76" s="372"/>
      <c r="B76" s="371"/>
      <c r="C76" s="1065" t="s">
        <v>443</v>
      </c>
      <c r="D76" s="1065"/>
      <c r="E76" s="1065"/>
      <c r="F76" s="373" t="s">
        <v>444</v>
      </c>
      <c r="G76" s="373" t="s">
        <v>2856</v>
      </c>
      <c r="H76" s="373" t="s">
        <v>423</v>
      </c>
      <c r="I76" s="373" t="s">
        <v>708</v>
      </c>
      <c r="J76" s="374"/>
      <c r="K76" s="373"/>
      <c r="L76" s="374"/>
      <c r="M76" s="373"/>
      <c r="N76" s="375"/>
      <c r="V76" s="361"/>
      <c r="W76" s="367"/>
      <c r="X76" s="367"/>
      <c r="AA76" s="335" t="s">
        <v>443</v>
      </c>
      <c r="AC76" s="367"/>
    </row>
    <row r="77" spans="1:30" s="332" customFormat="1" ht="12" x14ac:dyDescent="0.2">
      <c r="A77" s="372"/>
      <c r="B77" s="371"/>
      <c r="C77" s="1077" t="s">
        <v>450</v>
      </c>
      <c r="D77" s="1077"/>
      <c r="E77" s="1077"/>
      <c r="F77" s="376"/>
      <c r="G77" s="376"/>
      <c r="H77" s="376"/>
      <c r="I77" s="376"/>
      <c r="J77" s="377">
        <v>25.37</v>
      </c>
      <c r="K77" s="376"/>
      <c r="L77" s="377">
        <v>76.11</v>
      </c>
      <c r="M77" s="376"/>
      <c r="N77" s="378"/>
      <c r="V77" s="361"/>
      <c r="W77" s="367"/>
      <c r="X77" s="367"/>
      <c r="AB77" s="335" t="s">
        <v>450</v>
      </c>
      <c r="AC77" s="367"/>
    </row>
    <row r="78" spans="1:30" s="332" customFormat="1" ht="12" x14ac:dyDescent="0.2">
      <c r="A78" s="372"/>
      <c r="B78" s="371"/>
      <c r="C78" s="1065" t="s">
        <v>451</v>
      </c>
      <c r="D78" s="1065"/>
      <c r="E78" s="1065"/>
      <c r="F78" s="373"/>
      <c r="G78" s="373"/>
      <c r="H78" s="373"/>
      <c r="I78" s="373"/>
      <c r="J78" s="374"/>
      <c r="K78" s="373"/>
      <c r="L78" s="374">
        <v>76.11</v>
      </c>
      <c r="M78" s="373"/>
      <c r="N78" s="375"/>
      <c r="V78" s="361"/>
      <c r="W78" s="367"/>
      <c r="X78" s="367"/>
      <c r="AA78" s="335" t="s">
        <v>451</v>
      </c>
      <c r="AC78" s="367"/>
    </row>
    <row r="79" spans="1:30" s="332" customFormat="1" ht="33.75" x14ac:dyDescent="0.2">
      <c r="A79" s="372"/>
      <c r="B79" s="371" t="s">
        <v>6328</v>
      </c>
      <c r="C79" s="1065" t="s">
        <v>6329</v>
      </c>
      <c r="D79" s="1065"/>
      <c r="E79" s="1065"/>
      <c r="F79" s="373" t="s">
        <v>454</v>
      </c>
      <c r="G79" s="373" t="s">
        <v>980</v>
      </c>
      <c r="H79" s="373"/>
      <c r="I79" s="373" t="s">
        <v>980</v>
      </c>
      <c r="J79" s="374"/>
      <c r="K79" s="373"/>
      <c r="L79" s="374">
        <v>56.32</v>
      </c>
      <c r="M79" s="373"/>
      <c r="N79" s="375"/>
      <c r="V79" s="361"/>
      <c r="W79" s="367"/>
      <c r="X79" s="367"/>
      <c r="AA79" s="335" t="s">
        <v>6329</v>
      </c>
      <c r="AC79" s="367"/>
    </row>
    <row r="80" spans="1:30" s="332" customFormat="1" ht="33.75" x14ac:dyDescent="0.2">
      <c r="A80" s="372"/>
      <c r="B80" s="371" t="s">
        <v>6330</v>
      </c>
      <c r="C80" s="1065" t="s">
        <v>6331</v>
      </c>
      <c r="D80" s="1065"/>
      <c r="E80" s="1065"/>
      <c r="F80" s="373" t="s">
        <v>454</v>
      </c>
      <c r="G80" s="373" t="s">
        <v>828</v>
      </c>
      <c r="H80" s="373"/>
      <c r="I80" s="373" t="s">
        <v>828</v>
      </c>
      <c r="J80" s="374"/>
      <c r="K80" s="373"/>
      <c r="L80" s="374">
        <v>27.4</v>
      </c>
      <c r="M80" s="373"/>
      <c r="N80" s="375"/>
      <c r="V80" s="361"/>
      <c r="W80" s="367"/>
      <c r="X80" s="367"/>
      <c r="AA80" s="335" t="s">
        <v>6331</v>
      </c>
      <c r="AC80" s="367"/>
    </row>
    <row r="81" spans="1:29" s="332" customFormat="1" ht="12" x14ac:dyDescent="0.2">
      <c r="A81" s="379"/>
      <c r="B81" s="380"/>
      <c r="C81" s="1068" t="s">
        <v>459</v>
      </c>
      <c r="D81" s="1068"/>
      <c r="E81" s="1068"/>
      <c r="F81" s="364"/>
      <c r="G81" s="364"/>
      <c r="H81" s="364"/>
      <c r="I81" s="364"/>
      <c r="J81" s="365"/>
      <c r="K81" s="364"/>
      <c r="L81" s="365">
        <v>159.83000000000001</v>
      </c>
      <c r="M81" s="376"/>
      <c r="N81" s="366"/>
      <c r="V81" s="361"/>
      <c r="W81" s="367"/>
      <c r="X81" s="367"/>
      <c r="AC81" s="367" t="s">
        <v>459</v>
      </c>
    </row>
    <row r="82" spans="1:29" s="332" customFormat="1" ht="45" x14ac:dyDescent="0.2">
      <c r="A82" s="362" t="s">
        <v>472</v>
      </c>
      <c r="B82" s="363" t="s">
        <v>6339</v>
      </c>
      <c r="C82" s="1068" t="s">
        <v>6340</v>
      </c>
      <c r="D82" s="1068"/>
      <c r="E82" s="1068"/>
      <c r="F82" s="364" t="s">
        <v>1017</v>
      </c>
      <c r="G82" s="364"/>
      <c r="H82" s="364"/>
      <c r="I82" s="364" t="s">
        <v>423</v>
      </c>
      <c r="J82" s="365"/>
      <c r="K82" s="364"/>
      <c r="L82" s="365"/>
      <c r="M82" s="364"/>
      <c r="N82" s="366"/>
      <c r="V82" s="361"/>
      <c r="W82" s="367"/>
      <c r="X82" s="367" t="s">
        <v>6340</v>
      </c>
      <c r="AC82" s="367"/>
    </row>
    <row r="83" spans="1:29" s="332" customFormat="1" ht="33.75" x14ac:dyDescent="0.2">
      <c r="A83" s="370"/>
      <c r="B83" s="371" t="s">
        <v>6324</v>
      </c>
      <c r="C83" s="1065" t="s">
        <v>6325</v>
      </c>
      <c r="D83" s="1065"/>
      <c r="E83" s="1065"/>
      <c r="F83" s="1065"/>
      <c r="G83" s="1065"/>
      <c r="H83" s="1065"/>
      <c r="I83" s="1065"/>
      <c r="J83" s="1065"/>
      <c r="K83" s="1065"/>
      <c r="L83" s="1065"/>
      <c r="M83" s="1065"/>
      <c r="N83" s="1072"/>
      <c r="V83" s="361"/>
      <c r="W83" s="367"/>
      <c r="X83" s="367"/>
      <c r="Y83" s="335" t="s">
        <v>6325</v>
      </c>
      <c r="AC83" s="367"/>
    </row>
    <row r="84" spans="1:29" s="332" customFormat="1" ht="22.5" x14ac:dyDescent="0.2">
      <c r="A84" s="370"/>
      <c r="B84" s="371" t="s">
        <v>6326</v>
      </c>
      <c r="C84" s="1065" t="s">
        <v>6327</v>
      </c>
      <c r="D84" s="1065"/>
      <c r="E84" s="1065"/>
      <c r="F84" s="1065"/>
      <c r="G84" s="1065"/>
      <c r="H84" s="1065"/>
      <c r="I84" s="1065"/>
      <c r="J84" s="1065"/>
      <c r="K84" s="1065"/>
      <c r="L84" s="1065"/>
      <c r="M84" s="1065"/>
      <c r="N84" s="1072"/>
      <c r="V84" s="361"/>
      <c r="W84" s="367"/>
      <c r="X84" s="367"/>
      <c r="Y84" s="335" t="s">
        <v>6327</v>
      </c>
      <c r="AC84" s="367"/>
    </row>
    <row r="85" spans="1:29" s="332" customFormat="1" ht="12" x14ac:dyDescent="0.2">
      <c r="A85" s="372"/>
      <c r="B85" s="371" t="s">
        <v>423</v>
      </c>
      <c r="C85" s="1065" t="s">
        <v>432</v>
      </c>
      <c r="D85" s="1065"/>
      <c r="E85" s="1065"/>
      <c r="F85" s="373"/>
      <c r="G85" s="373"/>
      <c r="H85" s="373"/>
      <c r="I85" s="373"/>
      <c r="J85" s="374">
        <v>418.83</v>
      </c>
      <c r="K85" s="373" t="s">
        <v>423</v>
      </c>
      <c r="L85" s="374">
        <v>418.83</v>
      </c>
      <c r="M85" s="373"/>
      <c r="N85" s="375"/>
      <c r="V85" s="361"/>
      <c r="W85" s="367"/>
      <c r="X85" s="367"/>
      <c r="Z85" s="335" t="s">
        <v>432</v>
      </c>
      <c r="AC85" s="367"/>
    </row>
    <row r="86" spans="1:29" s="332" customFormat="1" ht="12" x14ac:dyDescent="0.2">
      <c r="A86" s="372"/>
      <c r="B86" s="371"/>
      <c r="C86" s="1065" t="s">
        <v>443</v>
      </c>
      <c r="D86" s="1065"/>
      <c r="E86" s="1065"/>
      <c r="F86" s="373" t="s">
        <v>444</v>
      </c>
      <c r="G86" s="373" t="s">
        <v>828</v>
      </c>
      <c r="H86" s="373" t="s">
        <v>423</v>
      </c>
      <c r="I86" s="373" t="s">
        <v>828</v>
      </c>
      <c r="J86" s="374"/>
      <c r="K86" s="373"/>
      <c r="L86" s="374"/>
      <c r="M86" s="373"/>
      <c r="N86" s="375"/>
      <c r="V86" s="361"/>
      <c r="W86" s="367"/>
      <c r="X86" s="367"/>
      <c r="AA86" s="335" t="s">
        <v>443</v>
      </c>
      <c r="AC86" s="367"/>
    </row>
    <row r="87" spans="1:29" s="332" customFormat="1" ht="12" x14ac:dyDescent="0.2">
      <c r="A87" s="372"/>
      <c r="B87" s="371"/>
      <c r="C87" s="1077" t="s">
        <v>450</v>
      </c>
      <c r="D87" s="1077"/>
      <c r="E87" s="1077"/>
      <c r="F87" s="376"/>
      <c r="G87" s="376"/>
      <c r="H87" s="376"/>
      <c r="I87" s="376"/>
      <c r="J87" s="377">
        <v>418.83</v>
      </c>
      <c r="K87" s="376"/>
      <c r="L87" s="377">
        <v>418.83</v>
      </c>
      <c r="M87" s="376"/>
      <c r="N87" s="378"/>
      <c r="V87" s="361"/>
      <c r="W87" s="367"/>
      <c r="X87" s="367"/>
      <c r="AB87" s="335" t="s">
        <v>450</v>
      </c>
      <c r="AC87" s="367"/>
    </row>
    <row r="88" spans="1:29" s="332" customFormat="1" ht="12" x14ac:dyDescent="0.2">
      <c r="A88" s="372"/>
      <c r="B88" s="371"/>
      <c r="C88" s="1065" t="s">
        <v>451</v>
      </c>
      <c r="D88" s="1065"/>
      <c r="E88" s="1065"/>
      <c r="F88" s="373"/>
      <c r="G88" s="373"/>
      <c r="H88" s="373"/>
      <c r="I88" s="373"/>
      <c r="J88" s="374"/>
      <c r="K88" s="373"/>
      <c r="L88" s="374">
        <v>418.83</v>
      </c>
      <c r="M88" s="373"/>
      <c r="N88" s="375"/>
      <c r="V88" s="361"/>
      <c r="W88" s="367"/>
      <c r="X88" s="367"/>
      <c r="AA88" s="335" t="s">
        <v>451</v>
      </c>
      <c r="AC88" s="367"/>
    </row>
    <row r="89" spans="1:29" s="332" customFormat="1" ht="33.75" x14ac:dyDescent="0.2">
      <c r="A89" s="372"/>
      <c r="B89" s="371" t="s">
        <v>6328</v>
      </c>
      <c r="C89" s="1065" t="s">
        <v>6329</v>
      </c>
      <c r="D89" s="1065"/>
      <c r="E89" s="1065"/>
      <c r="F89" s="373" t="s">
        <v>454</v>
      </c>
      <c r="G89" s="373" t="s">
        <v>980</v>
      </c>
      <c r="H89" s="373"/>
      <c r="I89" s="373" t="s">
        <v>980</v>
      </c>
      <c r="J89" s="374"/>
      <c r="K89" s="373"/>
      <c r="L89" s="374">
        <v>309.93</v>
      </c>
      <c r="M89" s="373"/>
      <c r="N89" s="375"/>
      <c r="V89" s="361"/>
      <c r="W89" s="367"/>
      <c r="X89" s="367"/>
      <c r="AA89" s="335" t="s">
        <v>6329</v>
      </c>
      <c r="AC89" s="367"/>
    </row>
    <row r="90" spans="1:29" s="332" customFormat="1" ht="33.75" x14ac:dyDescent="0.2">
      <c r="A90" s="372"/>
      <c r="B90" s="371" t="s">
        <v>6330</v>
      </c>
      <c r="C90" s="1065" t="s">
        <v>6331</v>
      </c>
      <c r="D90" s="1065"/>
      <c r="E90" s="1065"/>
      <c r="F90" s="373" t="s">
        <v>454</v>
      </c>
      <c r="G90" s="373" t="s">
        <v>828</v>
      </c>
      <c r="H90" s="373"/>
      <c r="I90" s="373" t="s">
        <v>828</v>
      </c>
      <c r="J90" s="374"/>
      <c r="K90" s="373"/>
      <c r="L90" s="374">
        <v>150.78</v>
      </c>
      <c r="M90" s="373"/>
      <c r="N90" s="375"/>
      <c r="V90" s="361"/>
      <c r="W90" s="367"/>
      <c r="X90" s="367"/>
      <c r="AA90" s="335" t="s">
        <v>6331</v>
      </c>
      <c r="AC90" s="367"/>
    </row>
    <row r="91" spans="1:29" s="332" customFormat="1" ht="12" x14ac:dyDescent="0.2">
      <c r="A91" s="379"/>
      <c r="B91" s="380"/>
      <c r="C91" s="1068" t="s">
        <v>459</v>
      </c>
      <c r="D91" s="1068"/>
      <c r="E91" s="1068"/>
      <c r="F91" s="364"/>
      <c r="G91" s="364"/>
      <c r="H91" s="364"/>
      <c r="I91" s="364"/>
      <c r="J91" s="365"/>
      <c r="K91" s="364"/>
      <c r="L91" s="365">
        <v>879.54</v>
      </c>
      <c r="M91" s="376"/>
      <c r="N91" s="366"/>
      <c r="V91" s="361"/>
      <c r="W91" s="367"/>
      <c r="X91" s="367"/>
      <c r="AC91" s="367" t="s">
        <v>459</v>
      </c>
    </row>
    <row r="92" spans="1:29" s="332" customFormat="1" ht="45" x14ac:dyDescent="0.2">
      <c r="A92" s="362" t="s">
        <v>476</v>
      </c>
      <c r="B92" s="363" t="s">
        <v>6341</v>
      </c>
      <c r="C92" s="1068" t="s">
        <v>6342</v>
      </c>
      <c r="D92" s="1068"/>
      <c r="E92" s="1068"/>
      <c r="F92" s="364" t="s">
        <v>6343</v>
      </c>
      <c r="G92" s="364"/>
      <c r="H92" s="364"/>
      <c r="I92" s="364" t="s">
        <v>496</v>
      </c>
      <c r="J92" s="365"/>
      <c r="K92" s="364"/>
      <c r="L92" s="365"/>
      <c r="M92" s="364"/>
      <c r="N92" s="366"/>
      <c r="V92" s="361"/>
      <c r="W92" s="367"/>
      <c r="X92" s="367" t="s">
        <v>6342</v>
      </c>
      <c r="AC92" s="367"/>
    </row>
    <row r="93" spans="1:29" s="332" customFormat="1" ht="33.75" x14ac:dyDescent="0.2">
      <c r="A93" s="370"/>
      <c r="B93" s="371" t="s">
        <v>6324</v>
      </c>
      <c r="C93" s="1065" t="s">
        <v>6325</v>
      </c>
      <c r="D93" s="1065"/>
      <c r="E93" s="1065"/>
      <c r="F93" s="1065"/>
      <c r="G93" s="1065"/>
      <c r="H93" s="1065"/>
      <c r="I93" s="1065"/>
      <c r="J93" s="1065"/>
      <c r="K93" s="1065"/>
      <c r="L93" s="1065"/>
      <c r="M93" s="1065"/>
      <c r="N93" s="1072"/>
      <c r="V93" s="361"/>
      <c r="W93" s="367"/>
      <c r="X93" s="367"/>
      <c r="Y93" s="335" t="s">
        <v>6325</v>
      </c>
      <c r="AC93" s="367"/>
    </row>
    <row r="94" spans="1:29" s="332" customFormat="1" ht="22.5" x14ac:dyDescent="0.2">
      <c r="A94" s="370"/>
      <c r="B94" s="371" t="s">
        <v>6326</v>
      </c>
      <c r="C94" s="1065" t="s">
        <v>6327</v>
      </c>
      <c r="D94" s="1065"/>
      <c r="E94" s="1065"/>
      <c r="F94" s="1065"/>
      <c r="G94" s="1065"/>
      <c r="H94" s="1065"/>
      <c r="I94" s="1065"/>
      <c r="J94" s="1065"/>
      <c r="K94" s="1065"/>
      <c r="L94" s="1065"/>
      <c r="M94" s="1065"/>
      <c r="N94" s="1072"/>
      <c r="V94" s="361"/>
      <c r="W94" s="367"/>
      <c r="X94" s="367"/>
      <c r="Y94" s="335" t="s">
        <v>6327</v>
      </c>
      <c r="AC94" s="367"/>
    </row>
    <row r="95" spans="1:29" s="332" customFormat="1" ht="12" x14ac:dyDescent="0.2">
      <c r="A95" s="372"/>
      <c r="B95" s="371" t="s">
        <v>423</v>
      </c>
      <c r="C95" s="1065" t="s">
        <v>432</v>
      </c>
      <c r="D95" s="1065"/>
      <c r="E95" s="1065"/>
      <c r="F95" s="373"/>
      <c r="G95" s="373"/>
      <c r="H95" s="373"/>
      <c r="I95" s="373"/>
      <c r="J95" s="374">
        <v>11.69</v>
      </c>
      <c r="K95" s="373" t="s">
        <v>423</v>
      </c>
      <c r="L95" s="374">
        <v>93.52</v>
      </c>
      <c r="M95" s="373"/>
      <c r="N95" s="375"/>
      <c r="V95" s="361"/>
      <c r="W95" s="367"/>
      <c r="X95" s="367"/>
      <c r="Z95" s="335" t="s">
        <v>432</v>
      </c>
      <c r="AC95" s="367"/>
    </row>
    <row r="96" spans="1:29" s="332" customFormat="1" ht="12" x14ac:dyDescent="0.2">
      <c r="A96" s="372"/>
      <c r="B96" s="371"/>
      <c r="C96" s="1065" t="s">
        <v>443</v>
      </c>
      <c r="D96" s="1065"/>
      <c r="E96" s="1065"/>
      <c r="F96" s="373" t="s">
        <v>444</v>
      </c>
      <c r="G96" s="373" t="s">
        <v>423</v>
      </c>
      <c r="H96" s="373" t="s">
        <v>423</v>
      </c>
      <c r="I96" s="373" t="s">
        <v>496</v>
      </c>
      <c r="J96" s="374"/>
      <c r="K96" s="373"/>
      <c r="L96" s="374"/>
      <c r="M96" s="373"/>
      <c r="N96" s="375"/>
      <c r="V96" s="361"/>
      <c r="W96" s="367"/>
      <c r="X96" s="367"/>
      <c r="AA96" s="335" t="s">
        <v>443</v>
      </c>
      <c r="AC96" s="367"/>
    </row>
    <row r="97" spans="1:29" s="332" customFormat="1" ht="12" x14ac:dyDescent="0.2">
      <c r="A97" s="372"/>
      <c r="B97" s="371"/>
      <c r="C97" s="1077" t="s">
        <v>450</v>
      </c>
      <c r="D97" s="1077"/>
      <c r="E97" s="1077"/>
      <c r="F97" s="376"/>
      <c r="G97" s="376"/>
      <c r="H97" s="376"/>
      <c r="I97" s="376"/>
      <c r="J97" s="377">
        <v>11.69</v>
      </c>
      <c r="K97" s="376"/>
      <c r="L97" s="377">
        <v>93.52</v>
      </c>
      <c r="M97" s="376"/>
      <c r="N97" s="378"/>
      <c r="V97" s="361"/>
      <c r="W97" s="367"/>
      <c r="X97" s="367"/>
      <c r="AB97" s="335" t="s">
        <v>450</v>
      </c>
      <c r="AC97" s="367"/>
    </row>
    <row r="98" spans="1:29" s="332" customFormat="1" ht="12" x14ac:dyDescent="0.2">
      <c r="A98" s="372"/>
      <c r="B98" s="371"/>
      <c r="C98" s="1065" t="s">
        <v>451</v>
      </c>
      <c r="D98" s="1065"/>
      <c r="E98" s="1065"/>
      <c r="F98" s="373"/>
      <c r="G98" s="373"/>
      <c r="H98" s="373"/>
      <c r="I98" s="373"/>
      <c r="J98" s="374"/>
      <c r="K98" s="373"/>
      <c r="L98" s="374">
        <v>93.52</v>
      </c>
      <c r="M98" s="373"/>
      <c r="N98" s="375"/>
      <c r="V98" s="361"/>
      <c r="W98" s="367"/>
      <c r="X98" s="367"/>
      <c r="AA98" s="335" t="s">
        <v>451</v>
      </c>
      <c r="AC98" s="367"/>
    </row>
    <row r="99" spans="1:29" s="332" customFormat="1" ht="33.75" x14ac:dyDescent="0.2">
      <c r="A99" s="372"/>
      <c r="B99" s="371" t="s">
        <v>6328</v>
      </c>
      <c r="C99" s="1065" t="s">
        <v>6329</v>
      </c>
      <c r="D99" s="1065"/>
      <c r="E99" s="1065"/>
      <c r="F99" s="373" t="s">
        <v>454</v>
      </c>
      <c r="G99" s="373" t="s">
        <v>980</v>
      </c>
      <c r="H99" s="373"/>
      <c r="I99" s="373" t="s">
        <v>980</v>
      </c>
      <c r="J99" s="374"/>
      <c r="K99" s="373"/>
      <c r="L99" s="374">
        <v>69.2</v>
      </c>
      <c r="M99" s="373"/>
      <c r="N99" s="375"/>
      <c r="V99" s="361"/>
      <c r="W99" s="367"/>
      <c r="X99" s="367"/>
      <c r="AA99" s="335" t="s">
        <v>6329</v>
      </c>
      <c r="AC99" s="367"/>
    </row>
    <row r="100" spans="1:29" s="332" customFormat="1" ht="33.75" x14ac:dyDescent="0.2">
      <c r="A100" s="372"/>
      <c r="B100" s="371" t="s">
        <v>6330</v>
      </c>
      <c r="C100" s="1065" t="s">
        <v>6331</v>
      </c>
      <c r="D100" s="1065"/>
      <c r="E100" s="1065"/>
      <c r="F100" s="373" t="s">
        <v>454</v>
      </c>
      <c r="G100" s="373" t="s">
        <v>828</v>
      </c>
      <c r="H100" s="373"/>
      <c r="I100" s="373" t="s">
        <v>828</v>
      </c>
      <c r="J100" s="374"/>
      <c r="K100" s="373"/>
      <c r="L100" s="374">
        <v>33.67</v>
      </c>
      <c r="M100" s="373"/>
      <c r="N100" s="375"/>
      <c r="V100" s="361"/>
      <c r="W100" s="367"/>
      <c r="X100" s="367"/>
      <c r="AA100" s="335" t="s">
        <v>6331</v>
      </c>
      <c r="AC100" s="367"/>
    </row>
    <row r="101" spans="1:29" s="332" customFormat="1" ht="12" x14ac:dyDescent="0.2">
      <c r="A101" s="379"/>
      <c r="B101" s="380"/>
      <c r="C101" s="1068" t="s">
        <v>459</v>
      </c>
      <c r="D101" s="1068"/>
      <c r="E101" s="1068"/>
      <c r="F101" s="364"/>
      <c r="G101" s="364"/>
      <c r="H101" s="364"/>
      <c r="I101" s="364"/>
      <c r="J101" s="365"/>
      <c r="K101" s="364"/>
      <c r="L101" s="365">
        <v>196.39</v>
      </c>
      <c r="M101" s="376"/>
      <c r="N101" s="366"/>
      <c r="V101" s="361"/>
      <c r="W101" s="367"/>
      <c r="X101" s="367"/>
      <c r="AC101" s="367" t="s">
        <v>459</v>
      </c>
    </row>
    <row r="102" spans="1:29" s="332" customFormat="1" ht="22.5" x14ac:dyDescent="0.2">
      <c r="A102" s="362" t="s">
        <v>481</v>
      </c>
      <c r="B102" s="363" t="s">
        <v>6344</v>
      </c>
      <c r="C102" s="1068" t="s">
        <v>6345</v>
      </c>
      <c r="D102" s="1068"/>
      <c r="E102" s="1068"/>
      <c r="F102" s="364" t="s">
        <v>6346</v>
      </c>
      <c r="G102" s="364"/>
      <c r="H102" s="364"/>
      <c r="I102" s="364" t="s">
        <v>496</v>
      </c>
      <c r="J102" s="365"/>
      <c r="K102" s="364"/>
      <c r="L102" s="365"/>
      <c r="M102" s="364"/>
      <c r="N102" s="366"/>
      <c r="V102" s="361"/>
      <c r="W102" s="367"/>
      <c r="X102" s="367" t="s">
        <v>6345</v>
      </c>
      <c r="AC102" s="367"/>
    </row>
    <row r="103" spans="1:29" s="332" customFormat="1" ht="33.75" x14ac:dyDescent="0.2">
      <c r="A103" s="370"/>
      <c r="B103" s="371" t="s">
        <v>6324</v>
      </c>
      <c r="C103" s="1065" t="s">
        <v>6325</v>
      </c>
      <c r="D103" s="1065"/>
      <c r="E103" s="1065"/>
      <c r="F103" s="1065"/>
      <c r="G103" s="1065"/>
      <c r="H103" s="1065"/>
      <c r="I103" s="1065"/>
      <c r="J103" s="1065"/>
      <c r="K103" s="1065"/>
      <c r="L103" s="1065"/>
      <c r="M103" s="1065"/>
      <c r="N103" s="1072"/>
      <c r="V103" s="361"/>
      <c r="W103" s="367"/>
      <c r="X103" s="367"/>
      <c r="Y103" s="335" t="s">
        <v>6325</v>
      </c>
      <c r="AC103" s="367"/>
    </row>
    <row r="104" spans="1:29" s="332" customFormat="1" ht="22.5" x14ac:dyDescent="0.2">
      <c r="A104" s="370"/>
      <c r="B104" s="371" t="s">
        <v>6326</v>
      </c>
      <c r="C104" s="1065" t="s">
        <v>6327</v>
      </c>
      <c r="D104" s="1065"/>
      <c r="E104" s="1065"/>
      <c r="F104" s="1065"/>
      <c r="G104" s="1065"/>
      <c r="H104" s="1065"/>
      <c r="I104" s="1065"/>
      <c r="J104" s="1065"/>
      <c r="K104" s="1065"/>
      <c r="L104" s="1065"/>
      <c r="M104" s="1065"/>
      <c r="N104" s="1072"/>
      <c r="V104" s="361"/>
      <c r="W104" s="367"/>
      <c r="X104" s="367"/>
      <c r="Y104" s="335" t="s">
        <v>6327</v>
      </c>
      <c r="AC104" s="367"/>
    </row>
    <row r="105" spans="1:29" s="332" customFormat="1" ht="12" x14ac:dyDescent="0.2">
      <c r="A105" s="372"/>
      <c r="B105" s="371" t="s">
        <v>423</v>
      </c>
      <c r="C105" s="1065" t="s">
        <v>432</v>
      </c>
      <c r="D105" s="1065"/>
      <c r="E105" s="1065"/>
      <c r="F105" s="373"/>
      <c r="G105" s="373"/>
      <c r="H105" s="373"/>
      <c r="I105" s="373"/>
      <c r="J105" s="374">
        <v>19.63</v>
      </c>
      <c r="K105" s="373" t="s">
        <v>423</v>
      </c>
      <c r="L105" s="374">
        <v>157.04</v>
      </c>
      <c r="M105" s="373"/>
      <c r="N105" s="375"/>
      <c r="V105" s="361"/>
      <c r="W105" s="367"/>
      <c r="X105" s="367"/>
      <c r="Z105" s="335" t="s">
        <v>432</v>
      </c>
      <c r="AC105" s="367"/>
    </row>
    <row r="106" spans="1:29" s="332" customFormat="1" ht="12" x14ac:dyDescent="0.2">
      <c r="A106" s="372"/>
      <c r="B106" s="371"/>
      <c r="C106" s="1065" t="s">
        <v>443</v>
      </c>
      <c r="D106" s="1065"/>
      <c r="E106" s="1065"/>
      <c r="F106" s="373" t="s">
        <v>444</v>
      </c>
      <c r="G106" s="373" t="s">
        <v>6347</v>
      </c>
      <c r="H106" s="373" t="s">
        <v>423</v>
      </c>
      <c r="I106" s="373" t="s">
        <v>6348</v>
      </c>
      <c r="J106" s="374"/>
      <c r="K106" s="373"/>
      <c r="L106" s="374"/>
      <c r="M106" s="373"/>
      <c r="N106" s="375"/>
      <c r="V106" s="361"/>
      <c r="W106" s="367"/>
      <c r="X106" s="367"/>
      <c r="AA106" s="335" t="s">
        <v>443</v>
      </c>
      <c r="AC106" s="367"/>
    </row>
    <row r="107" spans="1:29" s="332" customFormat="1" ht="12" x14ac:dyDescent="0.2">
      <c r="A107" s="372"/>
      <c r="B107" s="371"/>
      <c r="C107" s="1077" t="s">
        <v>450</v>
      </c>
      <c r="D107" s="1077"/>
      <c r="E107" s="1077"/>
      <c r="F107" s="376"/>
      <c r="G107" s="376"/>
      <c r="H107" s="376"/>
      <c r="I107" s="376"/>
      <c r="J107" s="377">
        <v>19.63</v>
      </c>
      <c r="K107" s="376"/>
      <c r="L107" s="377">
        <v>157.04</v>
      </c>
      <c r="M107" s="376"/>
      <c r="N107" s="378"/>
      <c r="V107" s="361"/>
      <c r="W107" s="367"/>
      <c r="X107" s="367"/>
      <c r="AB107" s="335" t="s">
        <v>450</v>
      </c>
      <c r="AC107" s="367"/>
    </row>
    <row r="108" spans="1:29" s="332" customFormat="1" ht="12" x14ac:dyDescent="0.2">
      <c r="A108" s="372"/>
      <c r="B108" s="371"/>
      <c r="C108" s="1065" t="s">
        <v>451</v>
      </c>
      <c r="D108" s="1065"/>
      <c r="E108" s="1065"/>
      <c r="F108" s="373"/>
      <c r="G108" s="373"/>
      <c r="H108" s="373"/>
      <c r="I108" s="373"/>
      <c r="J108" s="374"/>
      <c r="K108" s="373"/>
      <c r="L108" s="374">
        <v>157.04</v>
      </c>
      <c r="M108" s="373"/>
      <c r="N108" s="375"/>
      <c r="V108" s="361"/>
      <c r="W108" s="367"/>
      <c r="X108" s="367"/>
      <c r="AA108" s="335" t="s">
        <v>451</v>
      </c>
      <c r="AC108" s="367"/>
    </row>
    <row r="109" spans="1:29" s="332" customFormat="1" ht="33.75" x14ac:dyDescent="0.2">
      <c r="A109" s="372"/>
      <c r="B109" s="371" t="s">
        <v>6328</v>
      </c>
      <c r="C109" s="1065" t="s">
        <v>6329</v>
      </c>
      <c r="D109" s="1065"/>
      <c r="E109" s="1065"/>
      <c r="F109" s="373" t="s">
        <v>454</v>
      </c>
      <c r="G109" s="373" t="s">
        <v>980</v>
      </c>
      <c r="H109" s="373"/>
      <c r="I109" s="373" t="s">
        <v>980</v>
      </c>
      <c r="J109" s="374"/>
      <c r="K109" s="373"/>
      <c r="L109" s="374">
        <v>116.21</v>
      </c>
      <c r="M109" s="373"/>
      <c r="N109" s="375"/>
      <c r="V109" s="361"/>
      <c r="W109" s="367"/>
      <c r="X109" s="367"/>
      <c r="AA109" s="335" t="s">
        <v>6329</v>
      </c>
      <c r="AC109" s="367"/>
    </row>
    <row r="110" spans="1:29" s="332" customFormat="1" ht="33.75" x14ac:dyDescent="0.2">
      <c r="A110" s="372"/>
      <c r="B110" s="371" t="s">
        <v>6330</v>
      </c>
      <c r="C110" s="1065" t="s">
        <v>6331</v>
      </c>
      <c r="D110" s="1065"/>
      <c r="E110" s="1065"/>
      <c r="F110" s="373" t="s">
        <v>454</v>
      </c>
      <c r="G110" s="373" t="s">
        <v>828</v>
      </c>
      <c r="H110" s="373"/>
      <c r="I110" s="373" t="s">
        <v>828</v>
      </c>
      <c r="J110" s="374"/>
      <c r="K110" s="373"/>
      <c r="L110" s="374">
        <v>56.53</v>
      </c>
      <c r="M110" s="373"/>
      <c r="N110" s="375"/>
      <c r="V110" s="361"/>
      <c r="W110" s="367"/>
      <c r="X110" s="367"/>
      <c r="AA110" s="335" t="s">
        <v>6331</v>
      </c>
      <c r="AC110" s="367"/>
    </row>
    <row r="111" spans="1:29" s="332" customFormat="1" ht="12" x14ac:dyDescent="0.2">
      <c r="A111" s="379"/>
      <c r="B111" s="380"/>
      <c r="C111" s="1068" t="s">
        <v>459</v>
      </c>
      <c r="D111" s="1068"/>
      <c r="E111" s="1068"/>
      <c r="F111" s="364"/>
      <c r="G111" s="364"/>
      <c r="H111" s="364"/>
      <c r="I111" s="364"/>
      <c r="J111" s="365"/>
      <c r="K111" s="364"/>
      <c r="L111" s="365">
        <v>329.78</v>
      </c>
      <c r="M111" s="376"/>
      <c r="N111" s="366"/>
      <c r="V111" s="361"/>
      <c r="W111" s="367"/>
      <c r="X111" s="367"/>
      <c r="AC111" s="367" t="s">
        <v>459</v>
      </c>
    </row>
    <row r="112" spans="1:29" s="332" customFormat="1" ht="33.75" x14ac:dyDescent="0.2">
      <c r="A112" s="362" t="s">
        <v>496</v>
      </c>
      <c r="B112" s="363" t="s">
        <v>6349</v>
      </c>
      <c r="C112" s="1068" t="s">
        <v>6350</v>
      </c>
      <c r="D112" s="1068"/>
      <c r="E112" s="1068"/>
      <c r="F112" s="364" t="s">
        <v>1017</v>
      </c>
      <c r="G112" s="364"/>
      <c r="H112" s="364"/>
      <c r="I112" s="364" t="s">
        <v>437</v>
      </c>
      <c r="J112" s="365"/>
      <c r="K112" s="364"/>
      <c r="L112" s="365"/>
      <c r="M112" s="364"/>
      <c r="N112" s="366"/>
      <c r="V112" s="361"/>
      <c r="W112" s="367"/>
      <c r="X112" s="367" t="s">
        <v>6350</v>
      </c>
      <c r="AC112" s="367"/>
    </row>
    <row r="113" spans="1:30" s="332" customFormat="1" ht="33.75" x14ac:dyDescent="0.2">
      <c r="A113" s="370"/>
      <c r="B113" s="371" t="s">
        <v>6324</v>
      </c>
      <c r="C113" s="1065" t="s">
        <v>6325</v>
      </c>
      <c r="D113" s="1065"/>
      <c r="E113" s="1065"/>
      <c r="F113" s="1065"/>
      <c r="G113" s="1065"/>
      <c r="H113" s="1065"/>
      <c r="I113" s="1065"/>
      <c r="J113" s="1065"/>
      <c r="K113" s="1065"/>
      <c r="L113" s="1065"/>
      <c r="M113" s="1065"/>
      <c r="N113" s="1072"/>
      <c r="V113" s="361"/>
      <c r="W113" s="367"/>
      <c r="X113" s="367"/>
      <c r="Y113" s="335" t="s">
        <v>6325</v>
      </c>
      <c r="AC113" s="367"/>
    </row>
    <row r="114" spans="1:30" s="332" customFormat="1" ht="22.5" x14ac:dyDescent="0.2">
      <c r="A114" s="370"/>
      <c r="B114" s="371" t="s">
        <v>6326</v>
      </c>
      <c r="C114" s="1065" t="s">
        <v>6327</v>
      </c>
      <c r="D114" s="1065"/>
      <c r="E114" s="1065"/>
      <c r="F114" s="1065"/>
      <c r="G114" s="1065"/>
      <c r="H114" s="1065"/>
      <c r="I114" s="1065"/>
      <c r="J114" s="1065"/>
      <c r="K114" s="1065"/>
      <c r="L114" s="1065"/>
      <c r="M114" s="1065"/>
      <c r="N114" s="1072"/>
      <c r="V114" s="361"/>
      <c r="W114" s="367"/>
      <c r="X114" s="367"/>
      <c r="Y114" s="335" t="s">
        <v>6327</v>
      </c>
      <c r="AC114" s="367"/>
    </row>
    <row r="115" spans="1:30" s="332" customFormat="1" ht="12" x14ac:dyDescent="0.2">
      <c r="A115" s="372"/>
      <c r="B115" s="371" t="s">
        <v>423</v>
      </c>
      <c r="C115" s="1065" t="s">
        <v>432</v>
      </c>
      <c r="D115" s="1065"/>
      <c r="E115" s="1065"/>
      <c r="F115" s="373"/>
      <c r="G115" s="373"/>
      <c r="H115" s="373"/>
      <c r="I115" s="373"/>
      <c r="J115" s="374">
        <v>10.5</v>
      </c>
      <c r="K115" s="373" t="s">
        <v>423</v>
      </c>
      <c r="L115" s="374">
        <v>31.5</v>
      </c>
      <c r="M115" s="373"/>
      <c r="N115" s="375"/>
      <c r="V115" s="361"/>
      <c r="W115" s="367"/>
      <c r="X115" s="367"/>
      <c r="Z115" s="335" t="s">
        <v>432</v>
      </c>
      <c r="AC115" s="367"/>
    </row>
    <row r="116" spans="1:30" s="332" customFormat="1" ht="12" x14ac:dyDescent="0.2">
      <c r="A116" s="372"/>
      <c r="B116" s="371"/>
      <c r="C116" s="1065" t="s">
        <v>443</v>
      </c>
      <c r="D116" s="1065"/>
      <c r="E116" s="1065"/>
      <c r="F116" s="373" t="s">
        <v>444</v>
      </c>
      <c r="G116" s="373" t="s">
        <v>6351</v>
      </c>
      <c r="H116" s="373" t="s">
        <v>423</v>
      </c>
      <c r="I116" s="373" t="s">
        <v>6352</v>
      </c>
      <c r="J116" s="374"/>
      <c r="K116" s="373"/>
      <c r="L116" s="374"/>
      <c r="M116" s="373"/>
      <c r="N116" s="375"/>
      <c r="V116" s="361"/>
      <c r="W116" s="367"/>
      <c r="X116" s="367"/>
      <c r="AA116" s="335" t="s">
        <v>443</v>
      </c>
      <c r="AC116" s="367"/>
    </row>
    <row r="117" spans="1:30" s="332" customFormat="1" ht="12" x14ac:dyDescent="0.2">
      <c r="A117" s="372"/>
      <c r="B117" s="371"/>
      <c r="C117" s="1077" t="s">
        <v>450</v>
      </c>
      <c r="D117" s="1077"/>
      <c r="E117" s="1077"/>
      <c r="F117" s="376"/>
      <c r="G117" s="376"/>
      <c r="H117" s="376"/>
      <c r="I117" s="376"/>
      <c r="J117" s="377">
        <v>10.5</v>
      </c>
      <c r="K117" s="376"/>
      <c r="L117" s="377">
        <v>31.5</v>
      </c>
      <c r="M117" s="376"/>
      <c r="N117" s="378"/>
      <c r="V117" s="361"/>
      <c r="W117" s="367"/>
      <c r="X117" s="367"/>
      <c r="AB117" s="335" t="s">
        <v>450</v>
      </c>
      <c r="AC117" s="367"/>
    </row>
    <row r="118" spans="1:30" s="332" customFormat="1" ht="12" x14ac:dyDescent="0.2">
      <c r="A118" s="372"/>
      <c r="B118" s="371"/>
      <c r="C118" s="1065" t="s">
        <v>451</v>
      </c>
      <c r="D118" s="1065"/>
      <c r="E118" s="1065"/>
      <c r="F118" s="373"/>
      <c r="G118" s="373"/>
      <c r="H118" s="373"/>
      <c r="I118" s="373"/>
      <c r="J118" s="374"/>
      <c r="K118" s="373"/>
      <c r="L118" s="374">
        <v>31.5</v>
      </c>
      <c r="M118" s="373"/>
      <c r="N118" s="375"/>
      <c r="V118" s="361"/>
      <c r="W118" s="367"/>
      <c r="X118" s="367"/>
      <c r="AA118" s="335" t="s">
        <v>451</v>
      </c>
      <c r="AC118" s="367"/>
    </row>
    <row r="119" spans="1:30" s="332" customFormat="1" ht="33.75" x14ac:dyDescent="0.2">
      <c r="A119" s="372"/>
      <c r="B119" s="371" t="s">
        <v>6328</v>
      </c>
      <c r="C119" s="1065" t="s">
        <v>6329</v>
      </c>
      <c r="D119" s="1065"/>
      <c r="E119" s="1065"/>
      <c r="F119" s="373" t="s">
        <v>454</v>
      </c>
      <c r="G119" s="373" t="s">
        <v>980</v>
      </c>
      <c r="H119" s="373"/>
      <c r="I119" s="373" t="s">
        <v>980</v>
      </c>
      <c r="J119" s="374"/>
      <c r="K119" s="373"/>
      <c r="L119" s="374">
        <v>23.31</v>
      </c>
      <c r="M119" s="373"/>
      <c r="N119" s="375"/>
      <c r="V119" s="361"/>
      <c r="W119" s="367"/>
      <c r="X119" s="367"/>
      <c r="AA119" s="335" t="s">
        <v>6329</v>
      </c>
      <c r="AC119" s="367"/>
    </row>
    <row r="120" spans="1:30" s="332" customFormat="1" ht="33.75" x14ac:dyDescent="0.2">
      <c r="A120" s="372"/>
      <c r="B120" s="371" t="s">
        <v>6330</v>
      </c>
      <c r="C120" s="1065" t="s">
        <v>6331</v>
      </c>
      <c r="D120" s="1065"/>
      <c r="E120" s="1065"/>
      <c r="F120" s="373" t="s">
        <v>454</v>
      </c>
      <c r="G120" s="373" t="s">
        <v>828</v>
      </c>
      <c r="H120" s="373"/>
      <c r="I120" s="373" t="s">
        <v>828</v>
      </c>
      <c r="J120" s="374"/>
      <c r="K120" s="373"/>
      <c r="L120" s="374">
        <v>11.34</v>
      </c>
      <c r="M120" s="373"/>
      <c r="N120" s="375"/>
      <c r="V120" s="361"/>
      <c r="W120" s="367"/>
      <c r="X120" s="367"/>
      <c r="AA120" s="335" t="s">
        <v>6331</v>
      </c>
      <c r="AC120" s="367"/>
    </row>
    <row r="121" spans="1:30" s="332" customFormat="1" ht="12" x14ac:dyDescent="0.2">
      <c r="A121" s="379"/>
      <c r="B121" s="380"/>
      <c r="C121" s="1068" t="s">
        <v>459</v>
      </c>
      <c r="D121" s="1068"/>
      <c r="E121" s="1068"/>
      <c r="F121" s="364"/>
      <c r="G121" s="364"/>
      <c r="H121" s="364"/>
      <c r="I121" s="364"/>
      <c r="J121" s="365"/>
      <c r="K121" s="364"/>
      <c r="L121" s="365">
        <v>66.150000000000006</v>
      </c>
      <c r="M121" s="376"/>
      <c r="N121" s="366"/>
      <c r="V121" s="361"/>
      <c r="W121" s="367"/>
      <c r="X121" s="367"/>
      <c r="AC121" s="367" t="s">
        <v>459</v>
      </c>
    </row>
    <row r="122" spans="1:30" s="332" customFormat="1" ht="12" x14ac:dyDescent="0.2">
      <c r="A122" s="1192" t="s">
        <v>6353</v>
      </c>
      <c r="B122" s="1193"/>
      <c r="C122" s="1193"/>
      <c r="D122" s="1193"/>
      <c r="E122" s="1193"/>
      <c r="F122" s="1193"/>
      <c r="G122" s="1193"/>
      <c r="H122" s="1193"/>
      <c r="I122" s="1193"/>
      <c r="J122" s="1193"/>
      <c r="K122" s="1193"/>
      <c r="L122" s="1193"/>
      <c r="M122" s="1193"/>
      <c r="N122" s="1194"/>
      <c r="V122" s="361"/>
      <c r="W122" s="367" t="s">
        <v>6353</v>
      </c>
      <c r="X122" s="367"/>
      <c r="AC122" s="367"/>
    </row>
    <row r="123" spans="1:30" s="332" customFormat="1" ht="56.25" x14ac:dyDescent="0.2">
      <c r="A123" s="362" t="s">
        <v>499</v>
      </c>
      <c r="B123" s="363" t="s">
        <v>6336</v>
      </c>
      <c r="C123" s="1068" t="s">
        <v>6337</v>
      </c>
      <c r="D123" s="1068"/>
      <c r="E123" s="1068"/>
      <c r="F123" s="364" t="s">
        <v>1017</v>
      </c>
      <c r="G123" s="364"/>
      <c r="H123" s="364"/>
      <c r="I123" s="364" t="s">
        <v>434</v>
      </c>
      <c r="J123" s="365"/>
      <c r="K123" s="364"/>
      <c r="L123" s="365"/>
      <c r="M123" s="364"/>
      <c r="N123" s="366"/>
      <c r="V123" s="361"/>
      <c r="W123" s="367"/>
      <c r="X123" s="367" t="s">
        <v>6337</v>
      </c>
      <c r="AC123" s="367"/>
    </row>
    <row r="124" spans="1:30" s="332" customFormat="1" ht="12" x14ac:dyDescent="0.2">
      <c r="A124" s="368"/>
      <c r="B124" s="369"/>
      <c r="C124" s="1065" t="s">
        <v>3482</v>
      </c>
      <c r="D124" s="1065"/>
      <c r="E124" s="1065"/>
      <c r="F124" s="1065"/>
      <c r="G124" s="1065"/>
      <c r="H124" s="1065"/>
      <c r="I124" s="1065"/>
      <c r="J124" s="1065"/>
      <c r="K124" s="1065"/>
      <c r="L124" s="1065"/>
      <c r="M124" s="1065"/>
      <c r="N124" s="1072"/>
      <c r="V124" s="361"/>
      <c r="W124" s="367"/>
      <c r="X124" s="367"/>
      <c r="AC124" s="367"/>
      <c r="AD124" s="335" t="s">
        <v>3482</v>
      </c>
    </row>
    <row r="125" spans="1:30" s="332" customFormat="1" ht="33.75" x14ac:dyDescent="0.2">
      <c r="A125" s="370"/>
      <c r="B125" s="371" t="s">
        <v>6324</v>
      </c>
      <c r="C125" s="1065" t="s">
        <v>6325</v>
      </c>
      <c r="D125" s="1065"/>
      <c r="E125" s="1065"/>
      <c r="F125" s="1065"/>
      <c r="G125" s="1065"/>
      <c r="H125" s="1065"/>
      <c r="I125" s="1065"/>
      <c r="J125" s="1065"/>
      <c r="K125" s="1065"/>
      <c r="L125" s="1065"/>
      <c r="M125" s="1065"/>
      <c r="N125" s="1072"/>
      <c r="V125" s="361"/>
      <c r="W125" s="367"/>
      <c r="X125" s="367"/>
      <c r="Y125" s="335" t="s">
        <v>6325</v>
      </c>
      <c r="AC125" s="367"/>
    </row>
    <row r="126" spans="1:30" s="332" customFormat="1" ht="22.5" x14ac:dyDescent="0.2">
      <c r="A126" s="370"/>
      <c r="B126" s="371" t="s">
        <v>6326</v>
      </c>
      <c r="C126" s="1065" t="s">
        <v>6327</v>
      </c>
      <c r="D126" s="1065"/>
      <c r="E126" s="1065"/>
      <c r="F126" s="1065"/>
      <c r="G126" s="1065"/>
      <c r="H126" s="1065"/>
      <c r="I126" s="1065"/>
      <c r="J126" s="1065"/>
      <c r="K126" s="1065"/>
      <c r="L126" s="1065"/>
      <c r="M126" s="1065"/>
      <c r="N126" s="1072"/>
      <c r="V126" s="361"/>
      <c r="W126" s="367"/>
      <c r="X126" s="367"/>
      <c r="Y126" s="335" t="s">
        <v>6327</v>
      </c>
      <c r="AC126" s="367"/>
    </row>
    <row r="127" spans="1:30" s="332" customFormat="1" ht="12" x14ac:dyDescent="0.2">
      <c r="A127" s="372"/>
      <c r="B127" s="371" t="s">
        <v>423</v>
      </c>
      <c r="C127" s="1065" t="s">
        <v>432</v>
      </c>
      <c r="D127" s="1065"/>
      <c r="E127" s="1065"/>
      <c r="F127" s="373"/>
      <c r="G127" s="373"/>
      <c r="H127" s="373"/>
      <c r="I127" s="373"/>
      <c r="J127" s="374">
        <v>25.37</v>
      </c>
      <c r="K127" s="373" t="s">
        <v>423</v>
      </c>
      <c r="L127" s="374">
        <v>50.74</v>
      </c>
      <c r="M127" s="373"/>
      <c r="N127" s="375"/>
      <c r="V127" s="361"/>
      <c r="W127" s="367"/>
      <c r="X127" s="367"/>
      <c r="Z127" s="335" t="s">
        <v>432</v>
      </c>
      <c r="AC127" s="367"/>
    </row>
    <row r="128" spans="1:30" s="332" customFormat="1" ht="12" x14ac:dyDescent="0.2">
      <c r="A128" s="372"/>
      <c r="B128" s="371"/>
      <c r="C128" s="1065" t="s">
        <v>443</v>
      </c>
      <c r="D128" s="1065"/>
      <c r="E128" s="1065"/>
      <c r="F128" s="373" t="s">
        <v>444</v>
      </c>
      <c r="G128" s="373" t="s">
        <v>2856</v>
      </c>
      <c r="H128" s="373" t="s">
        <v>423</v>
      </c>
      <c r="I128" s="373" t="s">
        <v>5722</v>
      </c>
      <c r="J128" s="374"/>
      <c r="K128" s="373"/>
      <c r="L128" s="374"/>
      <c r="M128" s="373"/>
      <c r="N128" s="375"/>
      <c r="V128" s="361"/>
      <c r="W128" s="367"/>
      <c r="X128" s="367"/>
      <c r="AA128" s="335" t="s">
        <v>443</v>
      </c>
      <c r="AC128" s="367"/>
    </row>
    <row r="129" spans="1:29" s="332" customFormat="1" ht="12" x14ac:dyDescent="0.2">
      <c r="A129" s="372"/>
      <c r="B129" s="371"/>
      <c r="C129" s="1077" t="s">
        <v>450</v>
      </c>
      <c r="D129" s="1077"/>
      <c r="E129" s="1077"/>
      <c r="F129" s="376"/>
      <c r="G129" s="376"/>
      <c r="H129" s="376"/>
      <c r="I129" s="376"/>
      <c r="J129" s="377">
        <v>25.37</v>
      </c>
      <c r="K129" s="376"/>
      <c r="L129" s="377">
        <v>50.74</v>
      </c>
      <c r="M129" s="376"/>
      <c r="N129" s="378"/>
      <c r="V129" s="361"/>
      <c r="W129" s="367"/>
      <c r="X129" s="367"/>
      <c r="AB129" s="335" t="s">
        <v>450</v>
      </c>
      <c r="AC129" s="367"/>
    </row>
    <row r="130" spans="1:29" s="332" customFormat="1" ht="12" x14ac:dyDescent="0.2">
      <c r="A130" s="372"/>
      <c r="B130" s="371"/>
      <c r="C130" s="1065" t="s">
        <v>451</v>
      </c>
      <c r="D130" s="1065"/>
      <c r="E130" s="1065"/>
      <c r="F130" s="373"/>
      <c r="G130" s="373"/>
      <c r="H130" s="373"/>
      <c r="I130" s="373"/>
      <c r="J130" s="374"/>
      <c r="K130" s="373"/>
      <c r="L130" s="374">
        <v>50.74</v>
      </c>
      <c r="M130" s="373"/>
      <c r="N130" s="375"/>
      <c r="V130" s="361"/>
      <c r="W130" s="367"/>
      <c r="X130" s="367"/>
      <c r="AA130" s="335" t="s">
        <v>451</v>
      </c>
      <c r="AC130" s="367"/>
    </row>
    <row r="131" spans="1:29" s="332" customFormat="1" ht="33.75" x14ac:dyDescent="0.2">
      <c r="A131" s="372"/>
      <c r="B131" s="371" t="s">
        <v>6328</v>
      </c>
      <c r="C131" s="1065" t="s">
        <v>6329</v>
      </c>
      <c r="D131" s="1065"/>
      <c r="E131" s="1065"/>
      <c r="F131" s="373" t="s">
        <v>454</v>
      </c>
      <c r="G131" s="373" t="s">
        <v>980</v>
      </c>
      <c r="H131" s="373"/>
      <c r="I131" s="373" t="s">
        <v>980</v>
      </c>
      <c r="J131" s="374"/>
      <c r="K131" s="373"/>
      <c r="L131" s="374">
        <v>37.549999999999997</v>
      </c>
      <c r="M131" s="373"/>
      <c r="N131" s="375"/>
      <c r="V131" s="361"/>
      <c r="W131" s="367"/>
      <c r="X131" s="367"/>
      <c r="AA131" s="335" t="s">
        <v>6329</v>
      </c>
      <c r="AC131" s="367"/>
    </row>
    <row r="132" spans="1:29" s="332" customFormat="1" ht="33.75" x14ac:dyDescent="0.2">
      <c r="A132" s="372"/>
      <c r="B132" s="371" t="s">
        <v>6330</v>
      </c>
      <c r="C132" s="1065" t="s">
        <v>6331</v>
      </c>
      <c r="D132" s="1065"/>
      <c r="E132" s="1065"/>
      <c r="F132" s="373" t="s">
        <v>454</v>
      </c>
      <c r="G132" s="373" t="s">
        <v>828</v>
      </c>
      <c r="H132" s="373"/>
      <c r="I132" s="373" t="s">
        <v>828</v>
      </c>
      <c r="J132" s="374"/>
      <c r="K132" s="373"/>
      <c r="L132" s="374">
        <v>18.27</v>
      </c>
      <c r="M132" s="373"/>
      <c r="N132" s="375"/>
      <c r="V132" s="361"/>
      <c r="W132" s="367"/>
      <c r="X132" s="367"/>
      <c r="AA132" s="335" t="s">
        <v>6331</v>
      </c>
      <c r="AC132" s="367"/>
    </row>
    <row r="133" spans="1:29" s="332" customFormat="1" ht="12" x14ac:dyDescent="0.2">
      <c r="A133" s="379"/>
      <c r="B133" s="380"/>
      <c r="C133" s="1068" t="s">
        <v>459</v>
      </c>
      <c r="D133" s="1068"/>
      <c r="E133" s="1068"/>
      <c r="F133" s="364"/>
      <c r="G133" s="364"/>
      <c r="H133" s="364"/>
      <c r="I133" s="364"/>
      <c r="J133" s="365"/>
      <c r="K133" s="364"/>
      <c r="L133" s="365">
        <v>106.56</v>
      </c>
      <c r="M133" s="376"/>
      <c r="N133" s="366"/>
      <c r="V133" s="361"/>
      <c r="W133" s="367"/>
      <c r="X133" s="367"/>
      <c r="AC133" s="367" t="s">
        <v>459</v>
      </c>
    </row>
    <row r="134" spans="1:29" s="332" customFormat="1" ht="56.25" x14ac:dyDescent="0.2">
      <c r="A134" s="362" t="s">
        <v>509</v>
      </c>
      <c r="B134" s="363" t="s">
        <v>6322</v>
      </c>
      <c r="C134" s="1068" t="s">
        <v>6323</v>
      </c>
      <c r="D134" s="1068"/>
      <c r="E134" s="1068"/>
      <c r="F134" s="364" t="s">
        <v>1017</v>
      </c>
      <c r="G134" s="364"/>
      <c r="H134" s="364"/>
      <c r="I134" s="364" t="s">
        <v>423</v>
      </c>
      <c r="J134" s="365"/>
      <c r="K134" s="364"/>
      <c r="L134" s="365"/>
      <c r="M134" s="364"/>
      <c r="N134" s="366"/>
      <c r="V134" s="361"/>
      <c r="W134" s="367"/>
      <c r="X134" s="367" t="s">
        <v>6323</v>
      </c>
      <c r="AC134" s="367"/>
    </row>
    <row r="135" spans="1:29" s="332" customFormat="1" ht="33.75" x14ac:dyDescent="0.2">
      <c r="A135" s="370"/>
      <c r="B135" s="371" t="s">
        <v>6324</v>
      </c>
      <c r="C135" s="1065" t="s">
        <v>6325</v>
      </c>
      <c r="D135" s="1065"/>
      <c r="E135" s="1065"/>
      <c r="F135" s="1065"/>
      <c r="G135" s="1065"/>
      <c r="H135" s="1065"/>
      <c r="I135" s="1065"/>
      <c r="J135" s="1065"/>
      <c r="K135" s="1065"/>
      <c r="L135" s="1065"/>
      <c r="M135" s="1065"/>
      <c r="N135" s="1072"/>
      <c r="V135" s="361"/>
      <c r="W135" s="367"/>
      <c r="X135" s="367"/>
      <c r="Y135" s="335" t="s">
        <v>6325</v>
      </c>
      <c r="AC135" s="367"/>
    </row>
    <row r="136" spans="1:29" s="332" customFormat="1" ht="22.5" x14ac:dyDescent="0.2">
      <c r="A136" s="370"/>
      <c r="B136" s="371" t="s">
        <v>6326</v>
      </c>
      <c r="C136" s="1065" t="s">
        <v>6327</v>
      </c>
      <c r="D136" s="1065"/>
      <c r="E136" s="1065"/>
      <c r="F136" s="1065"/>
      <c r="G136" s="1065"/>
      <c r="H136" s="1065"/>
      <c r="I136" s="1065"/>
      <c r="J136" s="1065"/>
      <c r="K136" s="1065"/>
      <c r="L136" s="1065"/>
      <c r="M136" s="1065"/>
      <c r="N136" s="1072"/>
      <c r="V136" s="361"/>
      <c r="W136" s="367"/>
      <c r="X136" s="367"/>
      <c r="Y136" s="335" t="s">
        <v>6327</v>
      </c>
      <c r="AC136" s="367"/>
    </row>
    <row r="137" spans="1:29" s="332" customFormat="1" ht="12" x14ac:dyDescent="0.2">
      <c r="A137" s="372"/>
      <c r="B137" s="371" t="s">
        <v>423</v>
      </c>
      <c r="C137" s="1065" t="s">
        <v>432</v>
      </c>
      <c r="D137" s="1065"/>
      <c r="E137" s="1065"/>
      <c r="F137" s="373"/>
      <c r="G137" s="373"/>
      <c r="H137" s="373"/>
      <c r="I137" s="373"/>
      <c r="J137" s="374">
        <v>33.83</v>
      </c>
      <c r="K137" s="373" t="s">
        <v>423</v>
      </c>
      <c r="L137" s="374">
        <v>33.83</v>
      </c>
      <c r="M137" s="373"/>
      <c r="N137" s="375"/>
      <c r="V137" s="361"/>
      <c r="W137" s="367"/>
      <c r="X137" s="367"/>
      <c r="Z137" s="335" t="s">
        <v>432</v>
      </c>
      <c r="AC137" s="367"/>
    </row>
    <row r="138" spans="1:29" s="332" customFormat="1" ht="12" x14ac:dyDescent="0.2">
      <c r="A138" s="372"/>
      <c r="B138" s="371"/>
      <c r="C138" s="1065" t="s">
        <v>443</v>
      </c>
      <c r="D138" s="1065"/>
      <c r="E138" s="1065"/>
      <c r="F138" s="373" t="s">
        <v>444</v>
      </c>
      <c r="G138" s="373" t="s">
        <v>1483</v>
      </c>
      <c r="H138" s="373" t="s">
        <v>423</v>
      </c>
      <c r="I138" s="373" t="s">
        <v>1483</v>
      </c>
      <c r="J138" s="374"/>
      <c r="K138" s="373"/>
      <c r="L138" s="374"/>
      <c r="M138" s="373"/>
      <c r="N138" s="375"/>
      <c r="V138" s="361"/>
      <c r="W138" s="367"/>
      <c r="X138" s="367"/>
      <c r="AA138" s="335" t="s">
        <v>443</v>
      </c>
      <c r="AC138" s="367"/>
    </row>
    <row r="139" spans="1:29" s="332" customFormat="1" ht="12" x14ac:dyDescent="0.2">
      <c r="A139" s="372"/>
      <c r="B139" s="371"/>
      <c r="C139" s="1077" t="s">
        <v>450</v>
      </c>
      <c r="D139" s="1077"/>
      <c r="E139" s="1077"/>
      <c r="F139" s="376"/>
      <c r="G139" s="376"/>
      <c r="H139" s="376"/>
      <c r="I139" s="376"/>
      <c r="J139" s="377">
        <v>33.83</v>
      </c>
      <c r="K139" s="376"/>
      <c r="L139" s="377">
        <v>33.83</v>
      </c>
      <c r="M139" s="376"/>
      <c r="N139" s="378"/>
      <c r="V139" s="361"/>
      <c r="W139" s="367"/>
      <c r="X139" s="367"/>
      <c r="AB139" s="335" t="s">
        <v>450</v>
      </c>
      <c r="AC139" s="367"/>
    </row>
    <row r="140" spans="1:29" s="332" customFormat="1" ht="12" x14ac:dyDescent="0.2">
      <c r="A140" s="372"/>
      <c r="B140" s="371"/>
      <c r="C140" s="1065" t="s">
        <v>451</v>
      </c>
      <c r="D140" s="1065"/>
      <c r="E140" s="1065"/>
      <c r="F140" s="373"/>
      <c r="G140" s="373"/>
      <c r="H140" s="373"/>
      <c r="I140" s="373"/>
      <c r="J140" s="374"/>
      <c r="K140" s="373"/>
      <c r="L140" s="374">
        <v>33.83</v>
      </c>
      <c r="M140" s="373"/>
      <c r="N140" s="375"/>
      <c r="V140" s="361"/>
      <c r="W140" s="367"/>
      <c r="X140" s="367"/>
      <c r="AA140" s="335" t="s">
        <v>451</v>
      </c>
      <c r="AC140" s="367"/>
    </row>
    <row r="141" spans="1:29" s="332" customFormat="1" ht="33.75" x14ac:dyDescent="0.2">
      <c r="A141" s="372"/>
      <c r="B141" s="371" t="s">
        <v>6328</v>
      </c>
      <c r="C141" s="1065" t="s">
        <v>6329</v>
      </c>
      <c r="D141" s="1065"/>
      <c r="E141" s="1065"/>
      <c r="F141" s="373" t="s">
        <v>454</v>
      </c>
      <c r="G141" s="373" t="s">
        <v>980</v>
      </c>
      <c r="H141" s="373"/>
      <c r="I141" s="373" t="s">
        <v>980</v>
      </c>
      <c r="J141" s="374"/>
      <c r="K141" s="373"/>
      <c r="L141" s="374">
        <v>25.03</v>
      </c>
      <c r="M141" s="373"/>
      <c r="N141" s="375"/>
      <c r="V141" s="361"/>
      <c r="W141" s="367"/>
      <c r="X141" s="367"/>
      <c r="AA141" s="335" t="s">
        <v>6329</v>
      </c>
      <c r="AC141" s="367"/>
    </row>
    <row r="142" spans="1:29" s="332" customFormat="1" ht="33.75" x14ac:dyDescent="0.2">
      <c r="A142" s="372"/>
      <c r="B142" s="371" t="s">
        <v>6330</v>
      </c>
      <c r="C142" s="1065" t="s">
        <v>6331</v>
      </c>
      <c r="D142" s="1065"/>
      <c r="E142" s="1065"/>
      <c r="F142" s="373" t="s">
        <v>454</v>
      </c>
      <c r="G142" s="373" t="s">
        <v>828</v>
      </c>
      <c r="H142" s="373"/>
      <c r="I142" s="373" t="s">
        <v>828</v>
      </c>
      <c r="J142" s="374"/>
      <c r="K142" s="373"/>
      <c r="L142" s="374">
        <v>12.18</v>
      </c>
      <c r="M142" s="373"/>
      <c r="N142" s="375"/>
      <c r="V142" s="361"/>
      <c r="W142" s="367"/>
      <c r="X142" s="367"/>
      <c r="AA142" s="335" t="s">
        <v>6331</v>
      </c>
      <c r="AC142" s="367"/>
    </row>
    <row r="143" spans="1:29" s="332" customFormat="1" ht="12" x14ac:dyDescent="0.2">
      <c r="A143" s="379"/>
      <c r="B143" s="380"/>
      <c r="C143" s="1068" t="s">
        <v>459</v>
      </c>
      <c r="D143" s="1068"/>
      <c r="E143" s="1068"/>
      <c r="F143" s="364"/>
      <c r="G143" s="364"/>
      <c r="H143" s="364"/>
      <c r="I143" s="364"/>
      <c r="J143" s="365"/>
      <c r="K143" s="364"/>
      <c r="L143" s="365">
        <v>71.040000000000006</v>
      </c>
      <c r="M143" s="376"/>
      <c r="N143" s="366"/>
      <c r="V143" s="361"/>
      <c r="W143" s="367"/>
      <c r="X143" s="367"/>
      <c r="AC143" s="367" t="s">
        <v>459</v>
      </c>
    </row>
    <row r="144" spans="1:29" s="332" customFormat="1" ht="56.25" x14ac:dyDescent="0.2">
      <c r="A144" s="362" t="s">
        <v>529</v>
      </c>
      <c r="B144" s="363" t="s">
        <v>6354</v>
      </c>
      <c r="C144" s="1068" t="s">
        <v>6355</v>
      </c>
      <c r="D144" s="1068"/>
      <c r="E144" s="1068"/>
      <c r="F144" s="364" t="s">
        <v>1017</v>
      </c>
      <c r="G144" s="364"/>
      <c r="H144" s="364"/>
      <c r="I144" s="364" t="s">
        <v>545</v>
      </c>
      <c r="J144" s="365"/>
      <c r="K144" s="364"/>
      <c r="L144" s="365"/>
      <c r="M144" s="364"/>
      <c r="N144" s="366"/>
      <c r="V144" s="361"/>
      <c r="W144" s="367"/>
      <c r="X144" s="367" t="s">
        <v>6355</v>
      </c>
      <c r="AC144" s="367"/>
    </row>
    <row r="145" spans="1:30" s="332" customFormat="1" ht="12" x14ac:dyDescent="0.2">
      <c r="A145" s="368"/>
      <c r="B145" s="369"/>
      <c r="C145" s="1065" t="s">
        <v>6356</v>
      </c>
      <c r="D145" s="1065"/>
      <c r="E145" s="1065"/>
      <c r="F145" s="1065"/>
      <c r="G145" s="1065"/>
      <c r="H145" s="1065"/>
      <c r="I145" s="1065"/>
      <c r="J145" s="1065"/>
      <c r="K145" s="1065"/>
      <c r="L145" s="1065"/>
      <c r="M145" s="1065"/>
      <c r="N145" s="1072"/>
      <c r="V145" s="361"/>
      <c r="W145" s="367"/>
      <c r="X145" s="367"/>
      <c r="AC145" s="367"/>
      <c r="AD145" s="335" t="s">
        <v>6356</v>
      </c>
    </row>
    <row r="146" spans="1:30" s="332" customFormat="1" ht="33.75" x14ac:dyDescent="0.2">
      <c r="A146" s="370"/>
      <c r="B146" s="371" t="s">
        <v>6324</v>
      </c>
      <c r="C146" s="1065" t="s">
        <v>6325</v>
      </c>
      <c r="D146" s="1065"/>
      <c r="E146" s="1065"/>
      <c r="F146" s="1065"/>
      <c r="G146" s="1065"/>
      <c r="H146" s="1065"/>
      <c r="I146" s="1065"/>
      <c r="J146" s="1065"/>
      <c r="K146" s="1065"/>
      <c r="L146" s="1065"/>
      <c r="M146" s="1065"/>
      <c r="N146" s="1072"/>
      <c r="V146" s="361"/>
      <c r="W146" s="367"/>
      <c r="X146" s="367"/>
      <c r="Y146" s="335" t="s">
        <v>6325</v>
      </c>
      <c r="AC146" s="367"/>
    </row>
    <row r="147" spans="1:30" s="332" customFormat="1" ht="22.5" x14ac:dyDescent="0.2">
      <c r="A147" s="370"/>
      <c r="B147" s="371" t="s">
        <v>6326</v>
      </c>
      <c r="C147" s="1065" t="s">
        <v>6327</v>
      </c>
      <c r="D147" s="1065"/>
      <c r="E147" s="1065"/>
      <c r="F147" s="1065"/>
      <c r="G147" s="1065"/>
      <c r="H147" s="1065"/>
      <c r="I147" s="1065"/>
      <c r="J147" s="1065"/>
      <c r="K147" s="1065"/>
      <c r="L147" s="1065"/>
      <c r="M147" s="1065"/>
      <c r="N147" s="1072"/>
      <c r="V147" s="361"/>
      <c r="W147" s="367"/>
      <c r="X147" s="367"/>
      <c r="Y147" s="335" t="s">
        <v>6327</v>
      </c>
      <c r="AC147" s="367"/>
    </row>
    <row r="148" spans="1:30" s="332" customFormat="1" ht="12" x14ac:dyDescent="0.2">
      <c r="A148" s="372"/>
      <c r="B148" s="371" t="s">
        <v>423</v>
      </c>
      <c r="C148" s="1065" t="s">
        <v>432</v>
      </c>
      <c r="D148" s="1065"/>
      <c r="E148" s="1065"/>
      <c r="F148" s="373"/>
      <c r="G148" s="373"/>
      <c r="H148" s="373"/>
      <c r="I148" s="373"/>
      <c r="J148" s="374">
        <v>16.91</v>
      </c>
      <c r="K148" s="373" t="s">
        <v>423</v>
      </c>
      <c r="L148" s="374">
        <v>202.92</v>
      </c>
      <c r="M148" s="373"/>
      <c r="N148" s="375"/>
      <c r="V148" s="361"/>
      <c r="W148" s="367"/>
      <c r="X148" s="367"/>
      <c r="Z148" s="335" t="s">
        <v>432</v>
      </c>
      <c r="AC148" s="367"/>
    </row>
    <row r="149" spans="1:30" s="332" customFormat="1" ht="12" x14ac:dyDescent="0.2">
      <c r="A149" s="372"/>
      <c r="B149" s="371"/>
      <c r="C149" s="1065" t="s">
        <v>443</v>
      </c>
      <c r="D149" s="1065"/>
      <c r="E149" s="1065"/>
      <c r="F149" s="373" t="s">
        <v>444</v>
      </c>
      <c r="G149" s="373" t="s">
        <v>2707</v>
      </c>
      <c r="H149" s="373" t="s">
        <v>423</v>
      </c>
      <c r="I149" s="373" t="s">
        <v>2280</v>
      </c>
      <c r="J149" s="374"/>
      <c r="K149" s="373"/>
      <c r="L149" s="374"/>
      <c r="M149" s="373"/>
      <c r="N149" s="375"/>
      <c r="V149" s="361"/>
      <c r="W149" s="367"/>
      <c r="X149" s="367"/>
      <c r="AA149" s="335" t="s">
        <v>443</v>
      </c>
      <c r="AC149" s="367"/>
    </row>
    <row r="150" spans="1:30" s="332" customFormat="1" ht="12" x14ac:dyDescent="0.2">
      <c r="A150" s="372"/>
      <c r="B150" s="371"/>
      <c r="C150" s="1077" t="s">
        <v>450</v>
      </c>
      <c r="D150" s="1077"/>
      <c r="E150" s="1077"/>
      <c r="F150" s="376"/>
      <c r="G150" s="376"/>
      <c r="H150" s="376"/>
      <c r="I150" s="376"/>
      <c r="J150" s="377">
        <v>16.91</v>
      </c>
      <c r="K150" s="376"/>
      <c r="L150" s="377">
        <v>202.92</v>
      </c>
      <c r="M150" s="376"/>
      <c r="N150" s="378"/>
      <c r="V150" s="361"/>
      <c r="W150" s="367"/>
      <c r="X150" s="367"/>
      <c r="AB150" s="335" t="s">
        <v>450</v>
      </c>
      <c r="AC150" s="367"/>
    </row>
    <row r="151" spans="1:30" s="332" customFormat="1" ht="12" x14ac:dyDescent="0.2">
      <c r="A151" s="372"/>
      <c r="B151" s="371"/>
      <c r="C151" s="1065" t="s">
        <v>451</v>
      </c>
      <c r="D151" s="1065"/>
      <c r="E151" s="1065"/>
      <c r="F151" s="373"/>
      <c r="G151" s="373"/>
      <c r="H151" s="373"/>
      <c r="I151" s="373"/>
      <c r="J151" s="374"/>
      <c r="K151" s="373"/>
      <c r="L151" s="374">
        <v>202.92</v>
      </c>
      <c r="M151" s="373"/>
      <c r="N151" s="375"/>
      <c r="V151" s="361"/>
      <c r="W151" s="367"/>
      <c r="X151" s="367"/>
      <c r="AA151" s="335" t="s">
        <v>451</v>
      </c>
      <c r="AC151" s="367"/>
    </row>
    <row r="152" spans="1:30" s="332" customFormat="1" ht="33.75" x14ac:dyDescent="0.2">
      <c r="A152" s="372"/>
      <c r="B152" s="371" t="s">
        <v>6328</v>
      </c>
      <c r="C152" s="1065" t="s">
        <v>6329</v>
      </c>
      <c r="D152" s="1065"/>
      <c r="E152" s="1065"/>
      <c r="F152" s="373" t="s">
        <v>454</v>
      </c>
      <c r="G152" s="373" t="s">
        <v>980</v>
      </c>
      <c r="H152" s="373"/>
      <c r="I152" s="373" t="s">
        <v>980</v>
      </c>
      <c r="J152" s="374"/>
      <c r="K152" s="373"/>
      <c r="L152" s="374">
        <v>150.16</v>
      </c>
      <c r="M152" s="373"/>
      <c r="N152" s="375"/>
      <c r="V152" s="361"/>
      <c r="W152" s="367"/>
      <c r="X152" s="367"/>
      <c r="AA152" s="335" t="s">
        <v>6329</v>
      </c>
      <c r="AC152" s="367"/>
    </row>
    <row r="153" spans="1:30" s="332" customFormat="1" ht="33.75" x14ac:dyDescent="0.2">
      <c r="A153" s="372"/>
      <c r="B153" s="371" t="s">
        <v>6330</v>
      </c>
      <c r="C153" s="1065" t="s">
        <v>6331</v>
      </c>
      <c r="D153" s="1065"/>
      <c r="E153" s="1065"/>
      <c r="F153" s="373" t="s">
        <v>454</v>
      </c>
      <c r="G153" s="373" t="s">
        <v>828</v>
      </c>
      <c r="H153" s="373"/>
      <c r="I153" s="373" t="s">
        <v>828</v>
      </c>
      <c r="J153" s="374"/>
      <c r="K153" s="373"/>
      <c r="L153" s="374">
        <v>73.05</v>
      </c>
      <c r="M153" s="373"/>
      <c r="N153" s="375"/>
      <c r="V153" s="361"/>
      <c r="W153" s="367"/>
      <c r="X153" s="367"/>
      <c r="AA153" s="335" t="s">
        <v>6331</v>
      </c>
      <c r="AC153" s="367"/>
    </row>
    <row r="154" spans="1:30" s="332" customFormat="1" ht="12" x14ac:dyDescent="0.2">
      <c r="A154" s="379"/>
      <c r="B154" s="380"/>
      <c r="C154" s="1068" t="s">
        <v>459</v>
      </c>
      <c r="D154" s="1068"/>
      <c r="E154" s="1068"/>
      <c r="F154" s="364"/>
      <c r="G154" s="364"/>
      <c r="H154" s="364"/>
      <c r="I154" s="364"/>
      <c r="J154" s="365"/>
      <c r="K154" s="364"/>
      <c r="L154" s="365">
        <v>426.13</v>
      </c>
      <c r="M154" s="376"/>
      <c r="N154" s="366"/>
      <c r="V154" s="361"/>
      <c r="W154" s="367"/>
      <c r="X154" s="367"/>
      <c r="AC154" s="367" t="s">
        <v>459</v>
      </c>
    </row>
    <row r="155" spans="1:30" s="332" customFormat="1" ht="45" x14ac:dyDescent="0.2">
      <c r="A155" s="362" t="s">
        <v>545</v>
      </c>
      <c r="B155" s="363" t="s">
        <v>6357</v>
      </c>
      <c r="C155" s="1068" t="s">
        <v>6358</v>
      </c>
      <c r="D155" s="1068"/>
      <c r="E155" s="1068"/>
      <c r="F155" s="364" t="s">
        <v>1017</v>
      </c>
      <c r="G155" s="364"/>
      <c r="H155" s="364"/>
      <c r="I155" s="364" t="s">
        <v>423</v>
      </c>
      <c r="J155" s="365"/>
      <c r="K155" s="364"/>
      <c r="L155" s="365"/>
      <c r="M155" s="364"/>
      <c r="N155" s="366"/>
      <c r="V155" s="361"/>
      <c r="W155" s="367"/>
      <c r="X155" s="367" t="s">
        <v>6358</v>
      </c>
      <c r="AC155" s="367"/>
    </row>
    <row r="156" spans="1:30" s="332" customFormat="1" ht="33.75" x14ac:dyDescent="0.2">
      <c r="A156" s="370"/>
      <c r="B156" s="371" t="s">
        <v>6324</v>
      </c>
      <c r="C156" s="1065" t="s">
        <v>6325</v>
      </c>
      <c r="D156" s="1065"/>
      <c r="E156" s="1065"/>
      <c r="F156" s="1065"/>
      <c r="G156" s="1065"/>
      <c r="H156" s="1065"/>
      <c r="I156" s="1065"/>
      <c r="J156" s="1065"/>
      <c r="K156" s="1065"/>
      <c r="L156" s="1065"/>
      <c r="M156" s="1065"/>
      <c r="N156" s="1072"/>
      <c r="V156" s="361"/>
      <c r="W156" s="367"/>
      <c r="X156" s="367"/>
      <c r="Y156" s="335" t="s">
        <v>6325</v>
      </c>
      <c r="AC156" s="367"/>
    </row>
    <row r="157" spans="1:30" s="332" customFormat="1" ht="22.5" x14ac:dyDescent="0.2">
      <c r="A157" s="370"/>
      <c r="B157" s="371" t="s">
        <v>6326</v>
      </c>
      <c r="C157" s="1065" t="s">
        <v>6327</v>
      </c>
      <c r="D157" s="1065"/>
      <c r="E157" s="1065"/>
      <c r="F157" s="1065"/>
      <c r="G157" s="1065"/>
      <c r="H157" s="1065"/>
      <c r="I157" s="1065"/>
      <c r="J157" s="1065"/>
      <c r="K157" s="1065"/>
      <c r="L157" s="1065"/>
      <c r="M157" s="1065"/>
      <c r="N157" s="1072"/>
      <c r="V157" s="361"/>
      <c r="W157" s="367"/>
      <c r="X157" s="367"/>
      <c r="Y157" s="335" t="s">
        <v>6327</v>
      </c>
      <c r="AC157" s="367"/>
    </row>
    <row r="158" spans="1:30" s="332" customFormat="1" ht="12" x14ac:dyDescent="0.2">
      <c r="A158" s="372"/>
      <c r="B158" s="371" t="s">
        <v>423</v>
      </c>
      <c r="C158" s="1065" t="s">
        <v>432</v>
      </c>
      <c r="D158" s="1065"/>
      <c r="E158" s="1065"/>
      <c r="F158" s="373"/>
      <c r="G158" s="373"/>
      <c r="H158" s="373"/>
      <c r="I158" s="373"/>
      <c r="J158" s="374">
        <v>12.21</v>
      </c>
      <c r="K158" s="373" t="s">
        <v>423</v>
      </c>
      <c r="L158" s="374">
        <v>12.21</v>
      </c>
      <c r="M158" s="373"/>
      <c r="N158" s="375"/>
      <c r="V158" s="361"/>
      <c r="W158" s="367"/>
      <c r="X158" s="367"/>
      <c r="Z158" s="335" t="s">
        <v>432</v>
      </c>
      <c r="AC158" s="367"/>
    </row>
    <row r="159" spans="1:30" s="332" customFormat="1" ht="12" x14ac:dyDescent="0.2">
      <c r="A159" s="372"/>
      <c r="B159" s="371"/>
      <c r="C159" s="1065" t="s">
        <v>443</v>
      </c>
      <c r="D159" s="1065"/>
      <c r="E159" s="1065"/>
      <c r="F159" s="373" t="s">
        <v>444</v>
      </c>
      <c r="G159" s="373" t="s">
        <v>2868</v>
      </c>
      <c r="H159" s="373" t="s">
        <v>423</v>
      </c>
      <c r="I159" s="373" t="s">
        <v>2868</v>
      </c>
      <c r="J159" s="374"/>
      <c r="K159" s="373"/>
      <c r="L159" s="374"/>
      <c r="M159" s="373"/>
      <c r="N159" s="375"/>
      <c r="V159" s="361"/>
      <c r="W159" s="367"/>
      <c r="X159" s="367"/>
      <c r="AA159" s="335" t="s">
        <v>443</v>
      </c>
      <c r="AC159" s="367"/>
    </row>
    <row r="160" spans="1:30" s="332" customFormat="1" ht="12" x14ac:dyDescent="0.2">
      <c r="A160" s="372"/>
      <c r="B160" s="371"/>
      <c r="C160" s="1077" t="s">
        <v>450</v>
      </c>
      <c r="D160" s="1077"/>
      <c r="E160" s="1077"/>
      <c r="F160" s="376"/>
      <c r="G160" s="376"/>
      <c r="H160" s="376"/>
      <c r="I160" s="376"/>
      <c r="J160" s="377">
        <v>12.21</v>
      </c>
      <c r="K160" s="376"/>
      <c r="L160" s="377">
        <v>12.21</v>
      </c>
      <c r="M160" s="376"/>
      <c r="N160" s="378"/>
      <c r="V160" s="361"/>
      <c r="W160" s="367"/>
      <c r="X160" s="367"/>
      <c r="AB160" s="335" t="s">
        <v>450</v>
      </c>
      <c r="AC160" s="367"/>
    </row>
    <row r="161" spans="1:29" s="332" customFormat="1" ht="12" x14ac:dyDescent="0.2">
      <c r="A161" s="372"/>
      <c r="B161" s="371"/>
      <c r="C161" s="1065" t="s">
        <v>451</v>
      </c>
      <c r="D161" s="1065"/>
      <c r="E161" s="1065"/>
      <c r="F161" s="373"/>
      <c r="G161" s="373"/>
      <c r="H161" s="373"/>
      <c r="I161" s="373"/>
      <c r="J161" s="374"/>
      <c r="K161" s="373"/>
      <c r="L161" s="374">
        <v>12.21</v>
      </c>
      <c r="M161" s="373"/>
      <c r="N161" s="375"/>
      <c r="V161" s="361"/>
      <c r="W161" s="367"/>
      <c r="X161" s="367"/>
      <c r="AA161" s="335" t="s">
        <v>451</v>
      </c>
      <c r="AC161" s="367"/>
    </row>
    <row r="162" spans="1:29" s="332" customFormat="1" ht="33.75" x14ac:dyDescent="0.2">
      <c r="A162" s="372"/>
      <c r="B162" s="371" t="s">
        <v>6328</v>
      </c>
      <c r="C162" s="1065" t="s">
        <v>6329</v>
      </c>
      <c r="D162" s="1065"/>
      <c r="E162" s="1065"/>
      <c r="F162" s="373" t="s">
        <v>454</v>
      </c>
      <c r="G162" s="373" t="s">
        <v>980</v>
      </c>
      <c r="H162" s="373"/>
      <c r="I162" s="373" t="s">
        <v>980</v>
      </c>
      <c r="J162" s="374"/>
      <c r="K162" s="373"/>
      <c r="L162" s="374">
        <v>9.0399999999999991</v>
      </c>
      <c r="M162" s="373"/>
      <c r="N162" s="375"/>
      <c r="V162" s="361"/>
      <c r="W162" s="367"/>
      <c r="X162" s="367"/>
      <c r="AA162" s="335" t="s">
        <v>6329</v>
      </c>
      <c r="AC162" s="367"/>
    </row>
    <row r="163" spans="1:29" s="332" customFormat="1" ht="33.75" x14ac:dyDescent="0.2">
      <c r="A163" s="372"/>
      <c r="B163" s="371" t="s">
        <v>6330</v>
      </c>
      <c r="C163" s="1065" t="s">
        <v>6331</v>
      </c>
      <c r="D163" s="1065"/>
      <c r="E163" s="1065"/>
      <c r="F163" s="373" t="s">
        <v>454</v>
      </c>
      <c r="G163" s="373" t="s">
        <v>828</v>
      </c>
      <c r="H163" s="373"/>
      <c r="I163" s="373" t="s">
        <v>828</v>
      </c>
      <c r="J163" s="374"/>
      <c r="K163" s="373"/>
      <c r="L163" s="374">
        <v>4.4000000000000004</v>
      </c>
      <c r="M163" s="373"/>
      <c r="N163" s="375"/>
      <c r="V163" s="361"/>
      <c r="W163" s="367"/>
      <c r="X163" s="367"/>
      <c r="AA163" s="335" t="s">
        <v>6331</v>
      </c>
      <c r="AC163" s="367"/>
    </row>
    <row r="164" spans="1:29" s="332" customFormat="1" ht="12" x14ac:dyDescent="0.2">
      <c r="A164" s="379"/>
      <c r="B164" s="380"/>
      <c r="C164" s="1068" t="s">
        <v>459</v>
      </c>
      <c r="D164" s="1068"/>
      <c r="E164" s="1068"/>
      <c r="F164" s="364"/>
      <c r="G164" s="364"/>
      <c r="H164" s="364"/>
      <c r="I164" s="364"/>
      <c r="J164" s="365"/>
      <c r="K164" s="364"/>
      <c r="L164" s="365">
        <v>25.65</v>
      </c>
      <c r="M164" s="376"/>
      <c r="N164" s="366"/>
      <c r="V164" s="361"/>
      <c r="W164" s="367"/>
      <c r="X164" s="367"/>
      <c r="AC164" s="367" t="s">
        <v>459</v>
      </c>
    </row>
    <row r="165" spans="1:29" s="332" customFormat="1" ht="45" x14ac:dyDescent="0.2">
      <c r="A165" s="362" t="s">
        <v>562</v>
      </c>
      <c r="B165" s="363" t="s">
        <v>6359</v>
      </c>
      <c r="C165" s="1068" t="s">
        <v>6360</v>
      </c>
      <c r="D165" s="1068"/>
      <c r="E165" s="1068"/>
      <c r="F165" s="364" t="s">
        <v>1017</v>
      </c>
      <c r="G165" s="364"/>
      <c r="H165" s="364"/>
      <c r="I165" s="364" t="s">
        <v>423</v>
      </c>
      <c r="J165" s="365"/>
      <c r="K165" s="364"/>
      <c r="L165" s="365"/>
      <c r="M165" s="364"/>
      <c r="N165" s="366"/>
      <c r="V165" s="361"/>
      <c r="W165" s="367"/>
      <c r="X165" s="367" t="s">
        <v>6360</v>
      </c>
      <c r="AC165" s="367"/>
    </row>
    <row r="166" spans="1:29" s="332" customFormat="1" ht="12" x14ac:dyDescent="0.2">
      <c r="A166" s="370"/>
      <c r="B166" s="371" t="s">
        <v>6361</v>
      </c>
      <c r="C166" s="1065" t="s">
        <v>6362</v>
      </c>
      <c r="D166" s="1065"/>
      <c r="E166" s="1065"/>
      <c r="F166" s="1065"/>
      <c r="G166" s="1065"/>
      <c r="H166" s="1065"/>
      <c r="I166" s="1065"/>
      <c r="J166" s="1065"/>
      <c r="K166" s="1065"/>
      <c r="L166" s="1065"/>
      <c r="M166" s="1065"/>
      <c r="N166" s="1072"/>
      <c r="V166" s="361"/>
      <c r="W166" s="367"/>
      <c r="X166" s="367"/>
      <c r="Y166" s="335" t="s">
        <v>6362</v>
      </c>
      <c r="AC166" s="367"/>
    </row>
    <row r="167" spans="1:29" s="332" customFormat="1" ht="33.75" x14ac:dyDescent="0.2">
      <c r="A167" s="370"/>
      <c r="B167" s="371" t="s">
        <v>6324</v>
      </c>
      <c r="C167" s="1065" t="s">
        <v>6325</v>
      </c>
      <c r="D167" s="1065"/>
      <c r="E167" s="1065"/>
      <c r="F167" s="1065"/>
      <c r="G167" s="1065"/>
      <c r="H167" s="1065"/>
      <c r="I167" s="1065"/>
      <c r="J167" s="1065"/>
      <c r="K167" s="1065"/>
      <c r="L167" s="1065"/>
      <c r="M167" s="1065"/>
      <c r="N167" s="1072"/>
      <c r="V167" s="361"/>
      <c r="W167" s="367"/>
      <c r="X167" s="367"/>
      <c r="Y167" s="335" t="s">
        <v>6325</v>
      </c>
      <c r="AC167" s="367"/>
    </row>
    <row r="168" spans="1:29" s="332" customFormat="1" ht="22.5" x14ac:dyDescent="0.2">
      <c r="A168" s="370"/>
      <c r="B168" s="371" t="s">
        <v>6326</v>
      </c>
      <c r="C168" s="1065" t="s">
        <v>6327</v>
      </c>
      <c r="D168" s="1065"/>
      <c r="E168" s="1065"/>
      <c r="F168" s="1065"/>
      <c r="G168" s="1065"/>
      <c r="H168" s="1065"/>
      <c r="I168" s="1065"/>
      <c r="J168" s="1065"/>
      <c r="K168" s="1065"/>
      <c r="L168" s="1065"/>
      <c r="M168" s="1065"/>
      <c r="N168" s="1072"/>
      <c r="V168" s="361"/>
      <c r="W168" s="367"/>
      <c r="X168" s="367"/>
      <c r="Y168" s="335" t="s">
        <v>6327</v>
      </c>
      <c r="AC168" s="367"/>
    </row>
    <row r="169" spans="1:29" s="332" customFormat="1" ht="12" x14ac:dyDescent="0.2">
      <c r="A169" s="372"/>
      <c r="B169" s="371" t="s">
        <v>423</v>
      </c>
      <c r="C169" s="1065" t="s">
        <v>432</v>
      </c>
      <c r="D169" s="1065"/>
      <c r="E169" s="1065"/>
      <c r="F169" s="373"/>
      <c r="G169" s="373"/>
      <c r="H169" s="373"/>
      <c r="I169" s="373"/>
      <c r="J169" s="374">
        <v>33.83</v>
      </c>
      <c r="K169" s="373" t="s">
        <v>813</v>
      </c>
      <c r="L169" s="374">
        <v>27.06</v>
      </c>
      <c r="M169" s="373"/>
      <c r="N169" s="375"/>
      <c r="V169" s="361"/>
      <c r="W169" s="367"/>
      <c r="X169" s="367"/>
      <c r="Z169" s="335" t="s">
        <v>432</v>
      </c>
      <c r="AC169" s="367"/>
    </row>
    <row r="170" spans="1:29" s="332" customFormat="1" ht="12" x14ac:dyDescent="0.2">
      <c r="A170" s="372"/>
      <c r="B170" s="371"/>
      <c r="C170" s="1065" t="s">
        <v>443</v>
      </c>
      <c r="D170" s="1065"/>
      <c r="E170" s="1065"/>
      <c r="F170" s="373" t="s">
        <v>444</v>
      </c>
      <c r="G170" s="373" t="s">
        <v>1483</v>
      </c>
      <c r="H170" s="373" t="s">
        <v>813</v>
      </c>
      <c r="I170" s="373" t="s">
        <v>603</v>
      </c>
      <c r="J170" s="374"/>
      <c r="K170" s="373"/>
      <c r="L170" s="374"/>
      <c r="M170" s="373"/>
      <c r="N170" s="375"/>
      <c r="V170" s="361"/>
      <c r="W170" s="367"/>
      <c r="X170" s="367"/>
      <c r="AA170" s="335" t="s">
        <v>443</v>
      </c>
      <c r="AC170" s="367"/>
    </row>
    <row r="171" spans="1:29" s="332" customFormat="1" ht="12" x14ac:dyDescent="0.2">
      <c r="A171" s="372"/>
      <c r="B171" s="371"/>
      <c r="C171" s="1077" t="s">
        <v>450</v>
      </c>
      <c r="D171" s="1077"/>
      <c r="E171" s="1077"/>
      <c r="F171" s="376"/>
      <c r="G171" s="376"/>
      <c r="H171" s="376"/>
      <c r="I171" s="376"/>
      <c r="J171" s="377">
        <v>33.83</v>
      </c>
      <c r="K171" s="376"/>
      <c r="L171" s="377">
        <v>27.06</v>
      </c>
      <c r="M171" s="376"/>
      <c r="N171" s="378"/>
      <c r="V171" s="361"/>
      <c r="W171" s="367"/>
      <c r="X171" s="367"/>
      <c r="AB171" s="335" t="s">
        <v>450</v>
      </c>
      <c r="AC171" s="367"/>
    </row>
    <row r="172" spans="1:29" s="332" customFormat="1" ht="12" x14ac:dyDescent="0.2">
      <c r="A172" s="372"/>
      <c r="B172" s="371"/>
      <c r="C172" s="1065" t="s">
        <v>451</v>
      </c>
      <c r="D172" s="1065"/>
      <c r="E172" s="1065"/>
      <c r="F172" s="373"/>
      <c r="G172" s="373"/>
      <c r="H172" s="373"/>
      <c r="I172" s="373"/>
      <c r="J172" s="374"/>
      <c r="K172" s="373"/>
      <c r="L172" s="374">
        <v>27.06</v>
      </c>
      <c r="M172" s="373"/>
      <c r="N172" s="375"/>
      <c r="V172" s="361"/>
      <c r="W172" s="367"/>
      <c r="X172" s="367"/>
      <c r="AA172" s="335" t="s">
        <v>451</v>
      </c>
      <c r="AC172" s="367"/>
    </row>
    <row r="173" spans="1:29" s="332" customFormat="1" ht="33.75" x14ac:dyDescent="0.2">
      <c r="A173" s="372"/>
      <c r="B173" s="371" t="s">
        <v>6328</v>
      </c>
      <c r="C173" s="1065" t="s">
        <v>6329</v>
      </c>
      <c r="D173" s="1065"/>
      <c r="E173" s="1065"/>
      <c r="F173" s="373" t="s">
        <v>454</v>
      </c>
      <c r="G173" s="373" t="s">
        <v>980</v>
      </c>
      <c r="H173" s="373"/>
      <c r="I173" s="373" t="s">
        <v>980</v>
      </c>
      <c r="J173" s="374"/>
      <c r="K173" s="373"/>
      <c r="L173" s="374">
        <v>20.02</v>
      </c>
      <c r="M173" s="373"/>
      <c r="N173" s="375"/>
      <c r="V173" s="361"/>
      <c r="W173" s="367"/>
      <c r="X173" s="367"/>
      <c r="AA173" s="335" t="s">
        <v>6329</v>
      </c>
      <c r="AC173" s="367"/>
    </row>
    <row r="174" spans="1:29" s="332" customFormat="1" ht="33.75" x14ac:dyDescent="0.2">
      <c r="A174" s="372"/>
      <c r="B174" s="371" t="s">
        <v>6330</v>
      </c>
      <c r="C174" s="1065" t="s">
        <v>6331</v>
      </c>
      <c r="D174" s="1065"/>
      <c r="E174" s="1065"/>
      <c r="F174" s="373" t="s">
        <v>454</v>
      </c>
      <c r="G174" s="373" t="s">
        <v>828</v>
      </c>
      <c r="H174" s="373"/>
      <c r="I174" s="373" t="s">
        <v>828</v>
      </c>
      <c r="J174" s="374"/>
      <c r="K174" s="373"/>
      <c r="L174" s="374">
        <v>9.74</v>
      </c>
      <c r="M174" s="373"/>
      <c r="N174" s="375"/>
      <c r="V174" s="361"/>
      <c r="W174" s="367"/>
      <c r="X174" s="367"/>
      <c r="AA174" s="335" t="s">
        <v>6331</v>
      </c>
      <c r="AC174" s="367"/>
    </row>
    <row r="175" spans="1:29" s="332" customFormat="1" ht="12" x14ac:dyDescent="0.2">
      <c r="A175" s="379"/>
      <c r="B175" s="380"/>
      <c r="C175" s="1068" t="s">
        <v>459</v>
      </c>
      <c r="D175" s="1068"/>
      <c r="E175" s="1068"/>
      <c r="F175" s="364"/>
      <c r="G175" s="364"/>
      <c r="H175" s="364"/>
      <c r="I175" s="364"/>
      <c r="J175" s="365"/>
      <c r="K175" s="364"/>
      <c r="L175" s="365">
        <v>56.82</v>
      </c>
      <c r="M175" s="376"/>
      <c r="N175" s="366"/>
      <c r="V175" s="361"/>
      <c r="W175" s="367"/>
      <c r="X175" s="367"/>
      <c r="AC175" s="367" t="s">
        <v>459</v>
      </c>
    </row>
    <row r="176" spans="1:29" s="332" customFormat="1" ht="22.5" x14ac:dyDescent="0.2">
      <c r="A176" s="362" t="s">
        <v>570</v>
      </c>
      <c r="B176" s="363" t="s">
        <v>6332</v>
      </c>
      <c r="C176" s="1068" t="s">
        <v>6333</v>
      </c>
      <c r="D176" s="1068"/>
      <c r="E176" s="1068"/>
      <c r="F176" s="364" t="s">
        <v>1017</v>
      </c>
      <c r="G176" s="364"/>
      <c r="H176" s="364"/>
      <c r="I176" s="364" t="s">
        <v>423</v>
      </c>
      <c r="J176" s="365"/>
      <c r="K176" s="364"/>
      <c r="L176" s="365"/>
      <c r="M176" s="364"/>
      <c r="N176" s="366"/>
      <c r="V176" s="361"/>
      <c r="W176" s="367"/>
      <c r="X176" s="367" t="s">
        <v>6333</v>
      </c>
      <c r="AC176" s="367"/>
    </row>
    <row r="177" spans="1:29" s="332" customFormat="1" ht="33.75" x14ac:dyDescent="0.2">
      <c r="A177" s="370"/>
      <c r="B177" s="371" t="s">
        <v>6324</v>
      </c>
      <c r="C177" s="1065" t="s">
        <v>6325</v>
      </c>
      <c r="D177" s="1065"/>
      <c r="E177" s="1065"/>
      <c r="F177" s="1065"/>
      <c r="G177" s="1065"/>
      <c r="H177" s="1065"/>
      <c r="I177" s="1065"/>
      <c r="J177" s="1065"/>
      <c r="K177" s="1065"/>
      <c r="L177" s="1065"/>
      <c r="M177" s="1065"/>
      <c r="N177" s="1072"/>
      <c r="V177" s="361"/>
      <c r="W177" s="367"/>
      <c r="X177" s="367"/>
      <c r="Y177" s="335" t="s">
        <v>6325</v>
      </c>
      <c r="AC177" s="367"/>
    </row>
    <row r="178" spans="1:29" s="332" customFormat="1" ht="22.5" x14ac:dyDescent="0.2">
      <c r="A178" s="370"/>
      <c r="B178" s="371" t="s">
        <v>6326</v>
      </c>
      <c r="C178" s="1065" t="s">
        <v>6327</v>
      </c>
      <c r="D178" s="1065"/>
      <c r="E178" s="1065"/>
      <c r="F178" s="1065"/>
      <c r="G178" s="1065"/>
      <c r="H178" s="1065"/>
      <c r="I178" s="1065"/>
      <c r="J178" s="1065"/>
      <c r="K178" s="1065"/>
      <c r="L178" s="1065"/>
      <c r="M178" s="1065"/>
      <c r="N178" s="1072"/>
      <c r="V178" s="361"/>
      <c r="W178" s="367"/>
      <c r="X178" s="367"/>
      <c r="Y178" s="335" t="s">
        <v>6327</v>
      </c>
      <c r="AC178" s="367"/>
    </row>
    <row r="179" spans="1:29" s="332" customFormat="1" ht="12" x14ac:dyDescent="0.2">
      <c r="A179" s="372"/>
      <c r="B179" s="371" t="s">
        <v>423</v>
      </c>
      <c r="C179" s="1065" t="s">
        <v>432</v>
      </c>
      <c r="D179" s="1065"/>
      <c r="E179" s="1065"/>
      <c r="F179" s="373"/>
      <c r="G179" s="373"/>
      <c r="H179" s="373"/>
      <c r="I179" s="373"/>
      <c r="J179" s="374">
        <v>65.94</v>
      </c>
      <c r="K179" s="373" t="s">
        <v>423</v>
      </c>
      <c r="L179" s="374">
        <v>65.94</v>
      </c>
      <c r="M179" s="373"/>
      <c r="N179" s="375"/>
      <c r="V179" s="361"/>
      <c r="W179" s="367"/>
      <c r="X179" s="367"/>
      <c r="Z179" s="335" t="s">
        <v>432</v>
      </c>
      <c r="AC179" s="367"/>
    </row>
    <row r="180" spans="1:29" s="332" customFormat="1" ht="12" x14ac:dyDescent="0.2">
      <c r="A180" s="372"/>
      <c r="B180" s="371"/>
      <c r="C180" s="1065" t="s">
        <v>443</v>
      </c>
      <c r="D180" s="1065"/>
      <c r="E180" s="1065"/>
      <c r="F180" s="373" t="s">
        <v>444</v>
      </c>
      <c r="G180" s="373" t="s">
        <v>5722</v>
      </c>
      <c r="H180" s="373" t="s">
        <v>423</v>
      </c>
      <c r="I180" s="373" t="s">
        <v>5722</v>
      </c>
      <c r="J180" s="374"/>
      <c r="K180" s="373"/>
      <c r="L180" s="374"/>
      <c r="M180" s="373"/>
      <c r="N180" s="375"/>
      <c r="V180" s="361"/>
      <c r="W180" s="367"/>
      <c r="X180" s="367"/>
      <c r="AA180" s="335" t="s">
        <v>443</v>
      </c>
      <c r="AC180" s="367"/>
    </row>
    <row r="181" spans="1:29" s="332" customFormat="1" ht="12" x14ac:dyDescent="0.2">
      <c r="A181" s="372"/>
      <c r="B181" s="371"/>
      <c r="C181" s="1077" t="s">
        <v>450</v>
      </c>
      <c r="D181" s="1077"/>
      <c r="E181" s="1077"/>
      <c r="F181" s="376"/>
      <c r="G181" s="376"/>
      <c r="H181" s="376"/>
      <c r="I181" s="376"/>
      <c r="J181" s="377">
        <v>65.94</v>
      </c>
      <c r="K181" s="376"/>
      <c r="L181" s="377">
        <v>65.94</v>
      </c>
      <c r="M181" s="376"/>
      <c r="N181" s="378"/>
      <c r="V181" s="361"/>
      <c r="W181" s="367"/>
      <c r="X181" s="367"/>
      <c r="AB181" s="335" t="s">
        <v>450</v>
      </c>
      <c r="AC181" s="367"/>
    </row>
    <row r="182" spans="1:29" s="332" customFormat="1" ht="12" x14ac:dyDescent="0.2">
      <c r="A182" s="372"/>
      <c r="B182" s="371"/>
      <c r="C182" s="1065" t="s">
        <v>451</v>
      </c>
      <c r="D182" s="1065"/>
      <c r="E182" s="1065"/>
      <c r="F182" s="373"/>
      <c r="G182" s="373"/>
      <c r="H182" s="373"/>
      <c r="I182" s="373"/>
      <c r="J182" s="374"/>
      <c r="K182" s="373"/>
      <c r="L182" s="374">
        <v>65.94</v>
      </c>
      <c r="M182" s="373"/>
      <c r="N182" s="375"/>
      <c r="V182" s="361"/>
      <c r="W182" s="367"/>
      <c r="X182" s="367"/>
      <c r="AA182" s="335" t="s">
        <v>451</v>
      </c>
      <c r="AC182" s="367"/>
    </row>
    <row r="183" spans="1:29" s="332" customFormat="1" ht="33.75" x14ac:dyDescent="0.2">
      <c r="A183" s="372"/>
      <c r="B183" s="371" t="s">
        <v>6328</v>
      </c>
      <c r="C183" s="1065" t="s">
        <v>6329</v>
      </c>
      <c r="D183" s="1065"/>
      <c r="E183" s="1065"/>
      <c r="F183" s="373" t="s">
        <v>454</v>
      </c>
      <c r="G183" s="373" t="s">
        <v>980</v>
      </c>
      <c r="H183" s="373"/>
      <c r="I183" s="373" t="s">
        <v>980</v>
      </c>
      <c r="J183" s="374"/>
      <c r="K183" s="373"/>
      <c r="L183" s="374">
        <v>48.8</v>
      </c>
      <c r="M183" s="373"/>
      <c r="N183" s="375"/>
      <c r="V183" s="361"/>
      <c r="W183" s="367"/>
      <c r="X183" s="367"/>
      <c r="AA183" s="335" t="s">
        <v>6329</v>
      </c>
      <c r="AC183" s="367"/>
    </row>
    <row r="184" spans="1:29" s="332" customFormat="1" ht="33.75" x14ac:dyDescent="0.2">
      <c r="A184" s="372"/>
      <c r="B184" s="371" t="s">
        <v>6330</v>
      </c>
      <c r="C184" s="1065" t="s">
        <v>6331</v>
      </c>
      <c r="D184" s="1065"/>
      <c r="E184" s="1065"/>
      <c r="F184" s="373" t="s">
        <v>454</v>
      </c>
      <c r="G184" s="373" t="s">
        <v>828</v>
      </c>
      <c r="H184" s="373"/>
      <c r="I184" s="373" t="s">
        <v>828</v>
      </c>
      <c r="J184" s="374"/>
      <c r="K184" s="373"/>
      <c r="L184" s="374">
        <v>23.74</v>
      </c>
      <c r="M184" s="373"/>
      <c r="N184" s="375"/>
      <c r="V184" s="361"/>
      <c r="W184" s="367"/>
      <c r="X184" s="367"/>
      <c r="AA184" s="335" t="s">
        <v>6331</v>
      </c>
      <c r="AC184" s="367"/>
    </row>
    <row r="185" spans="1:29" s="332" customFormat="1" ht="12" x14ac:dyDescent="0.2">
      <c r="A185" s="379"/>
      <c r="B185" s="380"/>
      <c r="C185" s="1068" t="s">
        <v>459</v>
      </c>
      <c r="D185" s="1068"/>
      <c r="E185" s="1068"/>
      <c r="F185" s="364"/>
      <c r="G185" s="364"/>
      <c r="H185" s="364"/>
      <c r="I185" s="364"/>
      <c r="J185" s="365"/>
      <c r="K185" s="364"/>
      <c r="L185" s="365">
        <v>138.47999999999999</v>
      </c>
      <c r="M185" s="376"/>
      <c r="N185" s="366"/>
      <c r="V185" s="361"/>
      <c r="W185" s="367"/>
      <c r="X185" s="367"/>
      <c r="AC185" s="367" t="s">
        <v>459</v>
      </c>
    </row>
    <row r="186" spans="1:29" s="332" customFormat="1" ht="45" x14ac:dyDescent="0.2">
      <c r="A186" s="362" t="s">
        <v>577</v>
      </c>
      <c r="B186" s="363" t="s">
        <v>6363</v>
      </c>
      <c r="C186" s="1068" t="s">
        <v>6364</v>
      </c>
      <c r="D186" s="1068"/>
      <c r="E186" s="1068"/>
      <c r="F186" s="364" t="s">
        <v>1017</v>
      </c>
      <c r="G186" s="364"/>
      <c r="H186" s="364"/>
      <c r="I186" s="364" t="s">
        <v>423</v>
      </c>
      <c r="J186" s="365"/>
      <c r="K186" s="364"/>
      <c r="L186" s="365"/>
      <c r="M186" s="364"/>
      <c r="N186" s="366"/>
      <c r="V186" s="361"/>
      <c r="W186" s="367"/>
      <c r="X186" s="367" t="s">
        <v>6364</v>
      </c>
      <c r="AC186" s="367"/>
    </row>
    <row r="187" spans="1:29" s="332" customFormat="1" ht="33.75" x14ac:dyDescent="0.2">
      <c r="A187" s="370"/>
      <c r="B187" s="371" t="s">
        <v>6324</v>
      </c>
      <c r="C187" s="1065" t="s">
        <v>6325</v>
      </c>
      <c r="D187" s="1065"/>
      <c r="E187" s="1065"/>
      <c r="F187" s="1065"/>
      <c r="G187" s="1065"/>
      <c r="H187" s="1065"/>
      <c r="I187" s="1065"/>
      <c r="J187" s="1065"/>
      <c r="K187" s="1065"/>
      <c r="L187" s="1065"/>
      <c r="M187" s="1065"/>
      <c r="N187" s="1072"/>
      <c r="V187" s="361"/>
      <c r="W187" s="367"/>
      <c r="X187" s="367"/>
      <c r="Y187" s="335" t="s">
        <v>6325</v>
      </c>
      <c r="AC187" s="367"/>
    </row>
    <row r="188" spans="1:29" s="332" customFormat="1" ht="22.5" x14ac:dyDescent="0.2">
      <c r="A188" s="370"/>
      <c r="B188" s="371" t="s">
        <v>6326</v>
      </c>
      <c r="C188" s="1065" t="s">
        <v>6327</v>
      </c>
      <c r="D188" s="1065"/>
      <c r="E188" s="1065"/>
      <c r="F188" s="1065"/>
      <c r="G188" s="1065"/>
      <c r="H188" s="1065"/>
      <c r="I188" s="1065"/>
      <c r="J188" s="1065"/>
      <c r="K188" s="1065"/>
      <c r="L188" s="1065"/>
      <c r="M188" s="1065"/>
      <c r="N188" s="1072"/>
      <c r="V188" s="361"/>
      <c r="W188" s="367"/>
      <c r="X188" s="367"/>
      <c r="Y188" s="335" t="s">
        <v>6327</v>
      </c>
      <c r="AC188" s="367"/>
    </row>
    <row r="189" spans="1:29" s="332" customFormat="1" ht="12" x14ac:dyDescent="0.2">
      <c r="A189" s="372"/>
      <c r="B189" s="371" t="s">
        <v>423</v>
      </c>
      <c r="C189" s="1065" t="s">
        <v>432</v>
      </c>
      <c r="D189" s="1065"/>
      <c r="E189" s="1065"/>
      <c r="F189" s="373"/>
      <c r="G189" s="373"/>
      <c r="H189" s="373"/>
      <c r="I189" s="373"/>
      <c r="J189" s="374">
        <v>523.54</v>
      </c>
      <c r="K189" s="373" t="s">
        <v>423</v>
      </c>
      <c r="L189" s="374">
        <v>523.54</v>
      </c>
      <c r="M189" s="373"/>
      <c r="N189" s="375"/>
      <c r="V189" s="361"/>
      <c r="W189" s="367"/>
      <c r="X189" s="367"/>
      <c r="Z189" s="335" t="s">
        <v>432</v>
      </c>
      <c r="AC189" s="367"/>
    </row>
    <row r="190" spans="1:29" s="332" customFormat="1" ht="12" x14ac:dyDescent="0.2">
      <c r="A190" s="372"/>
      <c r="B190" s="371"/>
      <c r="C190" s="1065" t="s">
        <v>443</v>
      </c>
      <c r="D190" s="1065"/>
      <c r="E190" s="1065"/>
      <c r="F190" s="373" t="s">
        <v>444</v>
      </c>
      <c r="G190" s="373" t="s">
        <v>872</v>
      </c>
      <c r="H190" s="373" t="s">
        <v>423</v>
      </c>
      <c r="I190" s="373" t="s">
        <v>872</v>
      </c>
      <c r="J190" s="374"/>
      <c r="K190" s="373"/>
      <c r="L190" s="374"/>
      <c r="M190" s="373"/>
      <c r="N190" s="375"/>
      <c r="V190" s="361"/>
      <c r="W190" s="367"/>
      <c r="X190" s="367"/>
      <c r="AA190" s="335" t="s">
        <v>443</v>
      </c>
      <c r="AC190" s="367"/>
    </row>
    <row r="191" spans="1:29" s="332" customFormat="1" ht="12" x14ac:dyDescent="0.2">
      <c r="A191" s="372"/>
      <c r="B191" s="371"/>
      <c r="C191" s="1077" t="s">
        <v>450</v>
      </c>
      <c r="D191" s="1077"/>
      <c r="E191" s="1077"/>
      <c r="F191" s="376"/>
      <c r="G191" s="376"/>
      <c r="H191" s="376"/>
      <c r="I191" s="376"/>
      <c r="J191" s="377">
        <v>523.54</v>
      </c>
      <c r="K191" s="376"/>
      <c r="L191" s="377">
        <v>523.54</v>
      </c>
      <c r="M191" s="376"/>
      <c r="N191" s="378"/>
      <c r="V191" s="361"/>
      <c r="W191" s="367"/>
      <c r="X191" s="367"/>
      <c r="AB191" s="335" t="s">
        <v>450</v>
      </c>
      <c r="AC191" s="367"/>
    </row>
    <row r="192" spans="1:29" s="332" customFormat="1" ht="12" x14ac:dyDescent="0.2">
      <c r="A192" s="372"/>
      <c r="B192" s="371"/>
      <c r="C192" s="1065" t="s">
        <v>451</v>
      </c>
      <c r="D192" s="1065"/>
      <c r="E192" s="1065"/>
      <c r="F192" s="373"/>
      <c r="G192" s="373"/>
      <c r="H192" s="373"/>
      <c r="I192" s="373"/>
      <c r="J192" s="374"/>
      <c r="K192" s="373"/>
      <c r="L192" s="374">
        <v>523.54</v>
      </c>
      <c r="M192" s="373"/>
      <c r="N192" s="375"/>
      <c r="V192" s="361"/>
      <c r="W192" s="367"/>
      <c r="X192" s="367"/>
      <c r="AA192" s="335" t="s">
        <v>451</v>
      </c>
      <c r="AC192" s="367"/>
    </row>
    <row r="193" spans="1:29" s="332" customFormat="1" ht="33.75" x14ac:dyDescent="0.2">
      <c r="A193" s="372"/>
      <c r="B193" s="371" t="s">
        <v>6328</v>
      </c>
      <c r="C193" s="1065" t="s">
        <v>6329</v>
      </c>
      <c r="D193" s="1065"/>
      <c r="E193" s="1065"/>
      <c r="F193" s="373" t="s">
        <v>454</v>
      </c>
      <c r="G193" s="373" t="s">
        <v>980</v>
      </c>
      <c r="H193" s="373"/>
      <c r="I193" s="373" t="s">
        <v>980</v>
      </c>
      <c r="J193" s="374"/>
      <c r="K193" s="373"/>
      <c r="L193" s="374">
        <v>387.42</v>
      </c>
      <c r="M193" s="373"/>
      <c r="N193" s="375"/>
      <c r="V193" s="361"/>
      <c r="W193" s="367"/>
      <c r="X193" s="367"/>
      <c r="AA193" s="335" t="s">
        <v>6329</v>
      </c>
      <c r="AC193" s="367"/>
    </row>
    <row r="194" spans="1:29" s="332" customFormat="1" ht="33.75" x14ac:dyDescent="0.2">
      <c r="A194" s="372"/>
      <c r="B194" s="371" t="s">
        <v>6330</v>
      </c>
      <c r="C194" s="1065" t="s">
        <v>6331</v>
      </c>
      <c r="D194" s="1065"/>
      <c r="E194" s="1065"/>
      <c r="F194" s="373" t="s">
        <v>454</v>
      </c>
      <c r="G194" s="373" t="s">
        <v>828</v>
      </c>
      <c r="H194" s="373"/>
      <c r="I194" s="373" t="s">
        <v>828</v>
      </c>
      <c r="J194" s="374"/>
      <c r="K194" s="373"/>
      <c r="L194" s="374">
        <v>188.47</v>
      </c>
      <c r="M194" s="373"/>
      <c r="N194" s="375"/>
      <c r="V194" s="361"/>
      <c r="W194" s="367"/>
      <c r="X194" s="367"/>
      <c r="AA194" s="335" t="s">
        <v>6331</v>
      </c>
      <c r="AC194" s="367"/>
    </row>
    <row r="195" spans="1:29" s="332" customFormat="1" ht="12" x14ac:dyDescent="0.2">
      <c r="A195" s="379"/>
      <c r="B195" s="380"/>
      <c r="C195" s="1068" t="s">
        <v>459</v>
      </c>
      <c r="D195" s="1068"/>
      <c r="E195" s="1068"/>
      <c r="F195" s="364"/>
      <c r="G195" s="364"/>
      <c r="H195" s="364"/>
      <c r="I195" s="364"/>
      <c r="J195" s="365"/>
      <c r="K195" s="364"/>
      <c r="L195" s="365">
        <v>1099.43</v>
      </c>
      <c r="M195" s="376"/>
      <c r="N195" s="366"/>
      <c r="V195" s="361"/>
      <c r="W195" s="367"/>
      <c r="X195" s="367"/>
      <c r="AC195" s="367" t="s">
        <v>459</v>
      </c>
    </row>
    <row r="196" spans="1:29" s="332" customFormat="1" ht="45" x14ac:dyDescent="0.2">
      <c r="A196" s="362" t="s">
        <v>581</v>
      </c>
      <c r="B196" s="363" t="s">
        <v>6341</v>
      </c>
      <c r="C196" s="1068" t="s">
        <v>6342</v>
      </c>
      <c r="D196" s="1068"/>
      <c r="E196" s="1068"/>
      <c r="F196" s="364" t="s">
        <v>6343</v>
      </c>
      <c r="G196" s="364"/>
      <c r="H196" s="364"/>
      <c r="I196" s="364" t="s">
        <v>592</v>
      </c>
      <c r="J196" s="365"/>
      <c r="K196" s="364"/>
      <c r="L196" s="365"/>
      <c r="M196" s="364"/>
      <c r="N196" s="366"/>
      <c r="V196" s="361"/>
      <c r="W196" s="367"/>
      <c r="X196" s="367" t="s">
        <v>6342</v>
      </c>
      <c r="AC196" s="367"/>
    </row>
    <row r="197" spans="1:29" s="332" customFormat="1" ht="33.75" x14ac:dyDescent="0.2">
      <c r="A197" s="370"/>
      <c r="B197" s="371" t="s">
        <v>6324</v>
      </c>
      <c r="C197" s="1065" t="s">
        <v>6325</v>
      </c>
      <c r="D197" s="1065"/>
      <c r="E197" s="1065"/>
      <c r="F197" s="1065"/>
      <c r="G197" s="1065"/>
      <c r="H197" s="1065"/>
      <c r="I197" s="1065"/>
      <c r="J197" s="1065"/>
      <c r="K197" s="1065"/>
      <c r="L197" s="1065"/>
      <c r="M197" s="1065"/>
      <c r="N197" s="1072"/>
      <c r="V197" s="361"/>
      <c r="W197" s="367"/>
      <c r="X197" s="367"/>
      <c r="Y197" s="335" t="s">
        <v>6325</v>
      </c>
      <c r="AC197" s="367"/>
    </row>
    <row r="198" spans="1:29" s="332" customFormat="1" ht="22.5" x14ac:dyDescent="0.2">
      <c r="A198" s="370"/>
      <c r="B198" s="371" t="s">
        <v>6326</v>
      </c>
      <c r="C198" s="1065" t="s">
        <v>6327</v>
      </c>
      <c r="D198" s="1065"/>
      <c r="E198" s="1065"/>
      <c r="F198" s="1065"/>
      <c r="G198" s="1065"/>
      <c r="H198" s="1065"/>
      <c r="I198" s="1065"/>
      <c r="J198" s="1065"/>
      <c r="K198" s="1065"/>
      <c r="L198" s="1065"/>
      <c r="M198" s="1065"/>
      <c r="N198" s="1072"/>
      <c r="V198" s="361"/>
      <c r="W198" s="367"/>
      <c r="X198" s="367"/>
      <c r="Y198" s="335" t="s">
        <v>6327</v>
      </c>
      <c r="AC198" s="367"/>
    </row>
    <row r="199" spans="1:29" s="332" customFormat="1" ht="12" x14ac:dyDescent="0.2">
      <c r="A199" s="372"/>
      <c r="B199" s="371" t="s">
        <v>423</v>
      </c>
      <c r="C199" s="1065" t="s">
        <v>432</v>
      </c>
      <c r="D199" s="1065"/>
      <c r="E199" s="1065"/>
      <c r="F199" s="373"/>
      <c r="G199" s="373"/>
      <c r="H199" s="373"/>
      <c r="I199" s="373"/>
      <c r="J199" s="374">
        <v>11.69</v>
      </c>
      <c r="K199" s="373" t="s">
        <v>423</v>
      </c>
      <c r="L199" s="374">
        <v>210.42</v>
      </c>
      <c r="M199" s="373"/>
      <c r="N199" s="375"/>
      <c r="V199" s="361"/>
      <c r="W199" s="367"/>
      <c r="X199" s="367"/>
      <c r="Z199" s="335" t="s">
        <v>432</v>
      </c>
      <c r="AC199" s="367"/>
    </row>
    <row r="200" spans="1:29" s="332" customFormat="1" ht="12" x14ac:dyDescent="0.2">
      <c r="A200" s="372"/>
      <c r="B200" s="371"/>
      <c r="C200" s="1065" t="s">
        <v>443</v>
      </c>
      <c r="D200" s="1065"/>
      <c r="E200" s="1065"/>
      <c r="F200" s="373" t="s">
        <v>444</v>
      </c>
      <c r="G200" s="373" t="s">
        <v>423</v>
      </c>
      <c r="H200" s="373" t="s">
        <v>423</v>
      </c>
      <c r="I200" s="373" t="s">
        <v>592</v>
      </c>
      <c r="J200" s="374"/>
      <c r="K200" s="373"/>
      <c r="L200" s="374"/>
      <c r="M200" s="373"/>
      <c r="N200" s="375"/>
      <c r="V200" s="361"/>
      <c r="W200" s="367"/>
      <c r="X200" s="367"/>
      <c r="AA200" s="335" t="s">
        <v>443</v>
      </c>
      <c r="AC200" s="367"/>
    </row>
    <row r="201" spans="1:29" s="332" customFormat="1" ht="12" x14ac:dyDescent="0.2">
      <c r="A201" s="372"/>
      <c r="B201" s="371"/>
      <c r="C201" s="1077" t="s">
        <v>450</v>
      </c>
      <c r="D201" s="1077"/>
      <c r="E201" s="1077"/>
      <c r="F201" s="376"/>
      <c r="G201" s="376"/>
      <c r="H201" s="376"/>
      <c r="I201" s="376"/>
      <c r="J201" s="377">
        <v>11.69</v>
      </c>
      <c r="K201" s="376"/>
      <c r="L201" s="377">
        <v>210.42</v>
      </c>
      <c r="M201" s="376"/>
      <c r="N201" s="378"/>
      <c r="V201" s="361"/>
      <c r="W201" s="367"/>
      <c r="X201" s="367"/>
      <c r="AB201" s="335" t="s">
        <v>450</v>
      </c>
      <c r="AC201" s="367"/>
    </row>
    <row r="202" spans="1:29" s="332" customFormat="1" ht="12" x14ac:dyDescent="0.2">
      <c r="A202" s="372"/>
      <c r="B202" s="371"/>
      <c r="C202" s="1065" t="s">
        <v>451</v>
      </c>
      <c r="D202" s="1065"/>
      <c r="E202" s="1065"/>
      <c r="F202" s="373"/>
      <c r="G202" s="373"/>
      <c r="H202" s="373"/>
      <c r="I202" s="373"/>
      <c r="J202" s="374"/>
      <c r="K202" s="373"/>
      <c r="L202" s="374">
        <v>210.42</v>
      </c>
      <c r="M202" s="373"/>
      <c r="N202" s="375"/>
      <c r="V202" s="361"/>
      <c r="W202" s="367"/>
      <c r="X202" s="367"/>
      <c r="AA202" s="335" t="s">
        <v>451</v>
      </c>
      <c r="AC202" s="367"/>
    </row>
    <row r="203" spans="1:29" s="332" customFormat="1" ht="33.75" x14ac:dyDescent="0.2">
      <c r="A203" s="372"/>
      <c r="B203" s="371" t="s">
        <v>6328</v>
      </c>
      <c r="C203" s="1065" t="s">
        <v>6329</v>
      </c>
      <c r="D203" s="1065"/>
      <c r="E203" s="1065"/>
      <c r="F203" s="373" t="s">
        <v>454</v>
      </c>
      <c r="G203" s="373" t="s">
        <v>980</v>
      </c>
      <c r="H203" s="373"/>
      <c r="I203" s="373" t="s">
        <v>980</v>
      </c>
      <c r="J203" s="374"/>
      <c r="K203" s="373"/>
      <c r="L203" s="374">
        <v>155.71</v>
      </c>
      <c r="M203" s="373"/>
      <c r="N203" s="375"/>
      <c r="V203" s="361"/>
      <c r="W203" s="367"/>
      <c r="X203" s="367"/>
      <c r="AA203" s="335" t="s">
        <v>6329</v>
      </c>
      <c r="AC203" s="367"/>
    </row>
    <row r="204" spans="1:29" s="332" customFormat="1" ht="33.75" x14ac:dyDescent="0.2">
      <c r="A204" s="372"/>
      <c r="B204" s="371" t="s">
        <v>6330</v>
      </c>
      <c r="C204" s="1065" t="s">
        <v>6331</v>
      </c>
      <c r="D204" s="1065"/>
      <c r="E204" s="1065"/>
      <c r="F204" s="373" t="s">
        <v>454</v>
      </c>
      <c r="G204" s="373" t="s">
        <v>828</v>
      </c>
      <c r="H204" s="373"/>
      <c r="I204" s="373" t="s">
        <v>828</v>
      </c>
      <c r="J204" s="374"/>
      <c r="K204" s="373"/>
      <c r="L204" s="374">
        <v>75.75</v>
      </c>
      <c r="M204" s="373"/>
      <c r="N204" s="375"/>
      <c r="V204" s="361"/>
      <c r="W204" s="367"/>
      <c r="X204" s="367"/>
      <c r="AA204" s="335" t="s">
        <v>6331</v>
      </c>
      <c r="AC204" s="367"/>
    </row>
    <row r="205" spans="1:29" s="332" customFormat="1" ht="12" x14ac:dyDescent="0.2">
      <c r="A205" s="379"/>
      <c r="B205" s="380"/>
      <c r="C205" s="1068" t="s">
        <v>459</v>
      </c>
      <c r="D205" s="1068"/>
      <c r="E205" s="1068"/>
      <c r="F205" s="364"/>
      <c r="G205" s="364"/>
      <c r="H205" s="364"/>
      <c r="I205" s="364"/>
      <c r="J205" s="365"/>
      <c r="K205" s="364"/>
      <c r="L205" s="365">
        <v>441.88</v>
      </c>
      <c r="M205" s="376"/>
      <c r="N205" s="366"/>
      <c r="V205" s="361"/>
      <c r="W205" s="367"/>
      <c r="X205" s="367"/>
      <c r="AC205" s="367" t="s">
        <v>459</v>
      </c>
    </row>
    <row r="206" spans="1:29" s="332" customFormat="1" ht="22.5" x14ac:dyDescent="0.2">
      <c r="A206" s="362" t="s">
        <v>586</v>
      </c>
      <c r="B206" s="363" t="s">
        <v>6344</v>
      </c>
      <c r="C206" s="1068" t="s">
        <v>6345</v>
      </c>
      <c r="D206" s="1068"/>
      <c r="E206" s="1068"/>
      <c r="F206" s="364" t="s">
        <v>6346</v>
      </c>
      <c r="G206" s="364"/>
      <c r="H206" s="364"/>
      <c r="I206" s="364" t="s">
        <v>592</v>
      </c>
      <c r="J206" s="365"/>
      <c r="K206" s="364"/>
      <c r="L206" s="365"/>
      <c r="M206" s="364"/>
      <c r="N206" s="366"/>
      <c r="V206" s="361"/>
      <c r="W206" s="367"/>
      <c r="X206" s="367" t="s">
        <v>6345</v>
      </c>
      <c r="AC206" s="367"/>
    </row>
    <row r="207" spans="1:29" s="332" customFormat="1" ht="33.75" x14ac:dyDescent="0.2">
      <c r="A207" s="370"/>
      <c r="B207" s="371" t="s">
        <v>6324</v>
      </c>
      <c r="C207" s="1065" t="s">
        <v>6325</v>
      </c>
      <c r="D207" s="1065"/>
      <c r="E207" s="1065"/>
      <c r="F207" s="1065"/>
      <c r="G207" s="1065"/>
      <c r="H207" s="1065"/>
      <c r="I207" s="1065"/>
      <c r="J207" s="1065"/>
      <c r="K207" s="1065"/>
      <c r="L207" s="1065"/>
      <c r="M207" s="1065"/>
      <c r="N207" s="1072"/>
      <c r="V207" s="361"/>
      <c r="W207" s="367"/>
      <c r="X207" s="367"/>
      <c r="Y207" s="335" t="s">
        <v>6325</v>
      </c>
      <c r="AC207" s="367"/>
    </row>
    <row r="208" spans="1:29" s="332" customFormat="1" ht="22.5" x14ac:dyDescent="0.2">
      <c r="A208" s="370"/>
      <c r="B208" s="371" t="s">
        <v>6326</v>
      </c>
      <c r="C208" s="1065" t="s">
        <v>6327</v>
      </c>
      <c r="D208" s="1065"/>
      <c r="E208" s="1065"/>
      <c r="F208" s="1065"/>
      <c r="G208" s="1065"/>
      <c r="H208" s="1065"/>
      <c r="I208" s="1065"/>
      <c r="J208" s="1065"/>
      <c r="K208" s="1065"/>
      <c r="L208" s="1065"/>
      <c r="M208" s="1065"/>
      <c r="N208" s="1072"/>
      <c r="V208" s="361"/>
      <c r="W208" s="367"/>
      <c r="X208" s="367"/>
      <c r="Y208" s="335" t="s">
        <v>6327</v>
      </c>
      <c r="AC208" s="367"/>
    </row>
    <row r="209" spans="1:29" s="332" customFormat="1" ht="12" x14ac:dyDescent="0.2">
      <c r="A209" s="372"/>
      <c r="B209" s="371" t="s">
        <v>423</v>
      </c>
      <c r="C209" s="1065" t="s">
        <v>432</v>
      </c>
      <c r="D209" s="1065"/>
      <c r="E209" s="1065"/>
      <c r="F209" s="373"/>
      <c r="G209" s="373"/>
      <c r="H209" s="373"/>
      <c r="I209" s="373"/>
      <c r="J209" s="374">
        <v>19.63</v>
      </c>
      <c r="K209" s="373" t="s">
        <v>423</v>
      </c>
      <c r="L209" s="374">
        <v>353.34</v>
      </c>
      <c r="M209" s="373"/>
      <c r="N209" s="375"/>
      <c r="V209" s="361"/>
      <c r="W209" s="367"/>
      <c r="X209" s="367"/>
      <c r="Z209" s="335" t="s">
        <v>432</v>
      </c>
      <c r="AC209" s="367"/>
    </row>
    <row r="210" spans="1:29" s="332" customFormat="1" ht="12" x14ac:dyDescent="0.2">
      <c r="A210" s="372"/>
      <c r="B210" s="371"/>
      <c r="C210" s="1065" t="s">
        <v>443</v>
      </c>
      <c r="D210" s="1065"/>
      <c r="E210" s="1065"/>
      <c r="F210" s="373" t="s">
        <v>444</v>
      </c>
      <c r="G210" s="373" t="s">
        <v>6347</v>
      </c>
      <c r="H210" s="373" t="s">
        <v>423</v>
      </c>
      <c r="I210" s="373" t="s">
        <v>6365</v>
      </c>
      <c r="J210" s="374"/>
      <c r="K210" s="373"/>
      <c r="L210" s="374"/>
      <c r="M210" s="373"/>
      <c r="N210" s="375"/>
      <c r="V210" s="361"/>
      <c r="W210" s="367"/>
      <c r="X210" s="367"/>
      <c r="AA210" s="335" t="s">
        <v>443</v>
      </c>
      <c r="AC210" s="367"/>
    </row>
    <row r="211" spans="1:29" s="332" customFormat="1" ht="12" x14ac:dyDescent="0.2">
      <c r="A211" s="372"/>
      <c r="B211" s="371"/>
      <c r="C211" s="1077" t="s">
        <v>450</v>
      </c>
      <c r="D211" s="1077"/>
      <c r="E211" s="1077"/>
      <c r="F211" s="376"/>
      <c r="G211" s="376"/>
      <c r="H211" s="376"/>
      <c r="I211" s="376"/>
      <c r="J211" s="377">
        <v>19.63</v>
      </c>
      <c r="K211" s="376"/>
      <c r="L211" s="377">
        <v>353.34</v>
      </c>
      <c r="M211" s="376"/>
      <c r="N211" s="378"/>
      <c r="V211" s="361"/>
      <c r="W211" s="367"/>
      <c r="X211" s="367"/>
      <c r="AB211" s="335" t="s">
        <v>450</v>
      </c>
      <c r="AC211" s="367"/>
    </row>
    <row r="212" spans="1:29" s="332" customFormat="1" ht="12" x14ac:dyDescent="0.2">
      <c r="A212" s="372"/>
      <c r="B212" s="371"/>
      <c r="C212" s="1065" t="s">
        <v>451</v>
      </c>
      <c r="D212" s="1065"/>
      <c r="E212" s="1065"/>
      <c r="F212" s="373"/>
      <c r="G212" s="373"/>
      <c r="H212" s="373"/>
      <c r="I212" s="373"/>
      <c r="J212" s="374"/>
      <c r="K212" s="373"/>
      <c r="L212" s="374">
        <v>353.34</v>
      </c>
      <c r="M212" s="373"/>
      <c r="N212" s="375"/>
      <c r="V212" s="361"/>
      <c r="W212" s="367"/>
      <c r="X212" s="367"/>
      <c r="AA212" s="335" t="s">
        <v>451</v>
      </c>
      <c r="AC212" s="367"/>
    </row>
    <row r="213" spans="1:29" s="332" customFormat="1" ht="33.75" x14ac:dyDescent="0.2">
      <c r="A213" s="372"/>
      <c r="B213" s="371" t="s">
        <v>6328</v>
      </c>
      <c r="C213" s="1065" t="s">
        <v>6329</v>
      </c>
      <c r="D213" s="1065"/>
      <c r="E213" s="1065"/>
      <c r="F213" s="373" t="s">
        <v>454</v>
      </c>
      <c r="G213" s="373" t="s">
        <v>980</v>
      </c>
      <c r="H213" s="373"/>
      <c r="I213" s="373" t="s">
        <v>980</v>
      </c>
      <c r="J213" s="374"/>
      <c r="K213" s="373"/>
      <c r="L213" s="374">
        <v>261.47000000000003</v>
      </c>
      <c r="M213" s="373"/>
      <c r="N213" s="375"/>
      <c r="V213" s="361"/>
      <c r="W213" s="367"/>
      <c r="X213" s="367"/>
      <c r="AA213" s="335" t="s">
        <v>6329</v>
      </c>
      <c r="AC213" s="367"/>
    </row>
    <row r="214" spans="1:29" s="332" customFormat="1" ht="33.75" x14ac:dyDescent="0.2">
      <c r="A214" s="372"/>
      <c r="B214" s="371" t="s">
        <v>6330</v>
      </c>
      <c r="C214" s="1065" t="s">
        <v>6331</v>
      </c>
      <c r="D214" s="1065"/>
      <c r="E214" s="1065"/>
      <c r="F214" s="373" t="s">
        <v>454</v>
      </c>
      <c r="G214" s="373" t="s">
        <v>828</v>
      </c>
      <c r="H214" s="373"/>
      <c r="I214" s="373" t="s">
        <v>828</v>
      </c>
      <c r="J214" s="374"/>
      <c r="K214" s="373"/>
      <c r="L214" s="374">
        <v>127.2</v>
      </c>
      <c r="M214" s="373"/>
      <c r="N214" s="375"/>
      <c r="V214" s="361"/>
      <c r="W214" s="367"/>
      <c r="X214" s="367"/>
      <c r="AA214" s="335" t="s">
        <v>6331</v>
      </c>
      <c r="AC214" s="367"/>
    </row>
    <row r="215" spans="1:29" s="332" customFormat="1" ht="12" x14ac:dyDescent="0.2">
      <c r="A215" s="379"/>
      <c r="B215" s="380"/>
      <c r="C215" s="1068" t="s">
        <v>459</v>
      </c>
      <c r="D215" s="1068"/>
      <c r="E215" s="1068"/>
      <c r="F215" s="364"/>
      <c r="G215" s="364"/>
      <c r="H215" s="364"/>
      <c r="I215" s="364"/>
      <c r="J215" s="365"/>
      <c r="K215" s="364"/>
      <c r="L215" s="365">
        <v>742.01</v>
      </c>
      <c r="M215" s="376"/>
      <c r="N215" s="366"/>
      <c r="V215" s="361"/>
      <c r="W215" s="367"/>
      <c r="X215" s="367"/>
      <c r="AC215" s="367" t="s">
        <v>459</v>
      </c>
    </row>
    <row r="216" spans="1:29" s="332" customFormat="1" ht="12" x14ac:dyDescent="0.2">
      <c r="A216" s="1192" t="s">
        <v>6366</v>
      </c>
      <c r="B216" s="1193"/>
      <c r="C216" s="1193"/>
      <c r="D216" s="1193"/>
      <c r="E216" s="1193"/>
      <c r="F216" s="1193"/>
      <c r="G216" s="1193"/>
      <c r="H216" s="1193"/>
      <c r="I216" s="1193"/>
      <c r="J216" s="1193"/>
      <c r="K216" s="1193"/>
      <c r="L216" s="1193"/>
      <c r="M216" s="1193"/>
      <c r="N216" s="1194"/>
      <c r="V216" s="361"/>
      <c r="W216" s="367" t="s">
        <v>6366</v>
      </c>
      <c r="X216" s="367"/>
      <c r="AC216" s="367"/>
    </row>
    <row r="217" spans="1:29" s="332" customFormat="1" ht="56.25" x14ac:dyDescent="0.2">
      <c r="A217" s="362" t="s">
        <v>592</v>
      </c>
      <c r="B217" s="363" t="s">
        <v>6336</v>
      </c>
      <c r="C217" s="1068" t="s">
        <v>6337</v>
      </c>
      <c r="D217" s="1068"/>
      <c r="E217" s="1068"/>
      <c r="F217" s="364" t="s">
        <v>1017</v>
      </c>
      <c r="G217" s="364"/>
      <c r="H217" s="364"/>
      <c r="I217" s="364" t="s">
        <v>434</v>
      </c>
      <c r="J217" s="365"/>
      <c r="K217" s="364"/>
      <c r="L217" s="365"/>
      <c r="M217" s="364"/>
      <c r="N217" s="366"/>
      <c r="V217" s="361"/>
      <c r="W217" s="367"/>
      <c r="X217" s="367" t="s">
        <v>6337</v>
      </c>
      <c r="AC217" s="367"/>
    </row>
    <row r="218" spans="1:29" s="332" customFormat="1" ht="33.75" x14ac:dyDescent="0.2">
      <c r="A218" s="370"/>
      <c r="B218" s="371" t="s">
        <v>6324</v>
      </c>
      <c r="C218" s="1065" t="s">
        <v>6325</v>
      </c>
      <c r="D218" s="1065"/>
      <c r="E218" s="1065"/>
      <c r="F218" s="1065"/>
      <c r="G218" s="1065"/>
      <c r="H218" s="1065"/>
      <c r="I218" s="1065"/>
      <c r="J218" s="1065"/>
      <c r="K218" s="1065"/>
      <c r="L218" s="1065"/>
      <c r="M218" s="1065"/>
      <c r="N218" s="1072"/>
      <c r="V218" s="361"/>
      <c r="W218" s="367"/>
      <c r="X218" s="367"/>
      <c r="Y218" s="335" t="s">
        <v>6325</v>
      </c>
      <c r="AC218" s="367"/>
    </row>
    <row r="219" spans="1:29" s="332" customFormat="1" ht="22.5" x14ac:dyDescent="0.2">
      <c r="A219" s="370"/>
      <c r="B219" s="371" t="s">
        <v>6326</v>
      </c>
      <c r="C219" s="1065" t="s">
        <v>6327</v>
      </c>
      <c r="D219" s="1065"/>
      <c r="E219" s="1065"/>
      <c r="F219" s="1065"/>
      <c r="G219" s="1065"/>
      <c r="H219" s="1065"/>
      <c r="I219" s="1065"/>
      <c r="J219" s="1065"/>
      <c r="K219" s="1065"/>
      <c r="L219" s="1065"/>
      <c r="M219" s="1065"/>
      <c r="N219" s="1072"/>
      <c r="V219" s="361"/>
      <c r="W219" s="367"/>
      <c r="X219" s="367"/>
      <c r="Y219" s="335" t="s">
        <v>6327</v>
      </c>
      <c r="AC219" s="367"/>
    </row>
    <row r="220" spans="1:29" s="332" customFormat="1" ht="12" x14ac:dyDescent="0.2">
      <c r="A220" s="372"/>
      <c r="B220" s="371" t="s">
        <v>423</v>
      </c>
      <c r="C220" s="1065" t="s">
        <v>432</v>
      </c>
      <c r="D220" s="1065"/>
      <c r="E220" s="1065"/>
      <c r="F220" s="373"/>
      <c r="G220" s="373"/>
      <c r="H220" s="373"/>
      <c r="I220" s="373"/>
      <c r="J220" s="374">
        <v>25.37</v>
      </c>
      <c r="K220" s="373" t="s">
        <v>423</v>
      </c>
      <c r="L220" s="374">
        <v>50.74</v>
      </c>
      <c r="M220" s="373"/>
      <c r="N220" s="375"/>
      <c r="V220" s="361"/>
      <c r="W220" s="367"/>
      <c r="X220" s="367"/>
      <c r="Z220" s="335" t="s">
        <v>432</v>
      </c>
      <c r="AC220" s="367"/>
    </row>
    <row r="221" spans="1:29" s="332" customFormat="1" ht="12" x14ac:dyDescent="0.2">
      <c r="A221" s="372"/>
      <c r="B221" s="371"/>
      <c r="C221" s="1065" t="s">
        <v>443</v>
      </c>
      <c r="D221" s="1065"/>
      <c r="E221" s="1065"/>
      <c r="F221" s="373" t="s">
        <v>444</v>
      </c>
      <c r="G221" s="373" t="s">
        <v>2856</v>
      </c>
      <c r="H221" s="373" t="s">
        <v>423</v>
      </c>
      <c r="I221" s="373" t="s">
        <v>5722</v>
      </c>
      <c r="J221" s="374"/>
      <c r="K221" s="373"/>
      <c r="L221" s="374"/>
      <c r="M221" s="373"/>
      <c r="N221" s="375"/>
      <c r="V221" s="361"/>
      <c r="W221" s="367"/>
      <c r="X221" s="367"/>
      <c r="AA221" s="335" t="s">
        <v>443</v>
      </c>
      <c r="AC221" s="367"/>
    </row>
    <row r="222" spans="1:29" s="332" customFormat="1" ht="12" x14ac:dyDescent="0.2">
      <c r="A222" s="372"/>
      <c r="B222" s="371"/>
      <c r="C222" s="1077" t="s">
        <v>450</v>
      </c>
      <c r="D222" s="1077"/>
      <c r="E222" s="1077"/>
      <c r="F222" s="376"/>
      <c r="G222" s="376"/>
      <c r="H222" s="376"/>
      <c r="I222" s="376"/>
      <c r="J222" s="377">
        <v>25.37</v>
      </c>
      <c r="K222" s="376"/>
      <c r="L222" s="377">
        <v>50.74</v>
      </c>
      <c r="M222" s="376"/>
      <c r="N222" s="378"/>
      <c r="V222" s="361"/>
      <c r="W222" s="367"/>
      <c r="X222" s="367"/>
      <c r="AB222" s="335" t="s">
        <v>450</v>
      </c>
      <c r="AC222" s="367"/>
    </row>
    <row r="223" spans="1:29" s="332" customFormat="1" ht="12" x14ac:dyDescent="0.2">
      <c r="A223" s="372"/>
      <c r="B223" s="371"/>
      <c r="C223" s="1065" t="s">
        <v>451</v>
      </c>
      <c r="D223" s="1065"/>
      <c r="E223" s="1065"/>
      <c r="F223" s="373"/>
      <c r="G223" s="373"/>
      <c r="H223" s="373"/>
      <c r="I223" s="373"/>
      <c r="J223" s="374"/>
      <c r="K223" s="373"/>
      <c r="L223" s="374">
        <v>50.74</v>
      </c>
      <c r="M223" s="373"/>
      <c r="N223" s="375"/>
      <c r="V223" s="361"/>
      <c r="W223" s="367"/>
      <c r="X223" s="367"/>
      <c r="AA223" s="335" t="s">
        <v>451</v>
      </c>
      <c r="AC223" s="367"/>
    </row>
    <row r="224" spans="1:29" s="332" customFormat="1" ht="33.75" x14ac:dyDescent="0.2">
      <c r="A224" s="372"/>
      <c r="B224" s="371" t="s">
        <v>6328</v>
      </c>
      <c r="C224" s="1065" t="s">
        <v>6329</v>
      </c>
      <c r="D224" s="1065"/>
      <c r="E224" s="1065"/>
      <c r="F224" s="373" t="s">
        <v>454</v>
      </c>
      <c r="G224" s="373" t="s">
        <v>980</v>
      </c>
      <c r="H224" s="373"/>
      <c r="I224" s="373" t="s">
        <v>980</v>
      </c>
      <c r="J224" s="374"/>
      <c r="K224" s="373"/>
      <c r="L224" s="374">
        <v>37.549999999999997</v>
      </c>
      <c r="M224" s="373"/>
      <c r="N224" s="375"/>
      <c r="V224" s="361"/>
      <c r="W224" s="367"/>
      <c r="X224" s="367"/>
      <c r="AA224" s="335" t="s">
        <v>6329</v>
      </c>
      <c r="AC224" s="367"/>
    </row>
    <row r="225" spans="1:30" s="332" customFormat="1" ht="33.75" x14ac:dyDescent="0.2">
      <c r="A225" s="372"/>
      <c r="B225" s="371" t="s">
        <v>6330</v>
      </c>
      <c r="C225" s="1065" t="s">
        <v>6331</v>
      </c>
      <c r="D225" s="1065"/>
      <c r="E225" s="1065"/>
      <c r="F225" s="373" t="s">
        <v>454</v>
      </c>
      <c r="G225" s="373" t="s">
        <v>828</v>
      </c>
      <c r="H225" s="373"/>
      <c r="I225" s="373" t="s">
        <v>828</v>
      </c>
      <c r="J225" s="374"/>
      <c r="K225" s="373"/>
      <c r="L225" s="374">
        <v>18.27</v>
      </c>
      <c r="M225" s="373"/>
      <c r="N225" s="375"/>
      <c r="V225" s="361"/>
      <c r="W225" s="367"/>
      <c r="X225" s="367"/>
      <c r="AA225" s="335" t="s">
        <v>6331</v>
      </c>
      <c r="AC225" s="367"/>
    </row>
    <row r="226" spans="1:30" s="332" customFormat="1" ht="12" x14ac:dyDescent="0.2">
      <c r="A226" s="379"/>
      <c r="B226" s="380"/>
      <c r="C226" s="1068" t="s">
        <v>459</v>
      </c>
      <c r="D226" s="1068"/>
      <c r="E226" s="1068"/>
      <c r="F226" s="364"/>
      <c r="G226" s="364"/>
      <c r="H226" s="364"/>
      <c r="I226" s="364"/>
      <c r="J226" s="365"/>
      <c r="K226" s="364"/>
      <c r="L226" s="365">
        <v>106.56</v>
      </c>
      <c r="M226" s="376"/>
      <c r="N226" s="366"/>
      <c r="V226" s="361"/>
      <c r="W226" s="367"/>
      <c r="X226" s="367"/>
      <c r="AC226" s="367" t="s">
        <v>459</v>
      </c>
    </row>
    <row r="227" spans="1:30" s="332" customFormat="1" ht="56.25" x14ac:dyDescent="0.2">
      <c r="A227" s="362" t="s">
        <v>596</v>
      </c>
      <c r="B227" s="363" t="s">
        <v>6354</v>
      </c>
      <c r="C227" s="1068" t="s">
        <v>6355</v>
      </c>
      <c r="D227" s="1068"/>
      <c r="E227" s="1068"/>
      <c r="F227" s="364" t="s">
        <v>1017</v>
      </c>
      <c r="G227" s="364"/>
      <c r="H227" s="364"/>
      <c r="I227" s="364" t="s">
        <v>476</v>
      </c>
      <c r="J227" s="365"/>
      <c r="K227" s="364"/>
      <c r="L227" s="365"/>
      <c r="M227" s="364"/>
      <c r="N227" s="366"/>
      <c r="V227" s="361"/>
      <c r="W227" s="367"/>
      <c r="X227" s="367" t="s">
        <v>6355</v>
      </c>
      <c r="AC227" s="367"/>
    </row>
    <row r="228" spans="1:30" s="332" customFormat="1" ht="12" x14ac:dyDescent="0.2">
      <c r="A228" s="368"/>
      <c r="B228" s="369"/>
      <c r="C228" s="1065" t="s">
        <v>6367</v>
      </c>
      <c r="D228" s="1065"/>
      <c r="E228" s="1065"/>
      <c r="F228" s="1065"/>
      <c r="G228" s="1065"/>
      <c r="H228" s="1065"/>
      <c r="I228" s="1065"/>
      <c r="J228" s="1065"/>
      <c r="K228" s="1065"/>
      <c r="L228" s="1065"/>
      <c r="M228" s="1065"/>
      <c r="N228" s="1072"/>
      <c r="V228" s="361"/>
      <c r="W228" s="367"/>
      <c r="X228" s="367"/>
      <c r="AC228" s="367"/>
      <c r="AD228" s="335" t="s">
        <v>6367</v>
      </c>
    </row>
    <row r="229" spans="1:30" s="332" customFormat="1" ht="33.75" x14ac:dyDescent="0.2">
      <c r="A229" s="370"/>
      <c r="B229" s="371" t="s">
        <v>6324</v>
      </c>
      <c r="C229" s="1065" t="s">
        <v>6325</v>
      </c>
      <c r="D229" s="1065"/>
      <c r="E229" s="1065"/>
      <c r="F229" s="1065"/>
      <c r="G229" s="1065"/>
      <c r="H229" s="1065"/>
      <c r="I229" s="1065"/>
      <c r="J229" s="1065"/>
      <c r="K229" s="1065"/>
      <c r="L229" s="1065"/>
      <c r="M229" s="1065"/>
      <c r="N229" s="1072"/>
      <c r="V229" s="361"/>
      <c r="W229" s="367"/>
      <c r="X229" s="367"/>
      <c r="Y229" s="335" t="s">
        <v>6325</v>
      </c>
      <c r="AC229" s="367"/>
    </row>
    <row r="230" spans="1:30" s="332" customFormat="1" ht="22.5" x14ac:dyDescent="0.2">
      <c r="A230" s="370"/>
      <c r="B230" s="371" t="s">
        <v>6326</v>
      </c>
      <c r="C230" s="1065" t="s">
        <v>6327</v>
      </c>
      <c r="D230" s="1065"/>
      <c r="E230" s="1065"/>
      <c r="F230" s="1065"/>
      <c r="G230" s="1065"/>
      <c r="H230" s="1065"/>
      <c r="I230" s="1065"/>
      <c r="J230" s="1065"/>
      <c r="K230" s="1065"/>
      <c r="L230" s="1065"/>
      <c r="M230" s="1065"/>
      <c r="N230" s="1072"/>
      <c r="V230" s="361"/>
      <c r="W230" s="367"/>
      <c r="X230" s="367"/>
      <c r="Y230" s="335" t="s">
        <v>6327</v>
      </c>
      <c r="AC230" s="367"/>
    </row>
    <row r="231" spans="1:30" s="332" customFormat="1" ht="12" x14ac:dyDescent="0.2">
      <c r="A231" s="372"/>
      <c r="B231" s="371" t="s">
        <v>423</v>
      </c>
      <c r="C231" s="1065" t="s">
        <v>432</v>
      </c>
      <c r="D231" s="1065"/>
      <c r="E231" s="1065"/>
      <c r="F231" s="373"/>
      <c r="G231" s="373"/>
      <c r="H231" s="373"/>
      <c r="I231" s="373"/>
      <c r="J231" s="374">
        <v>16.91</v>
      </c>
      <c r="K231" s="373" t="s">
        <v>423</v>
      </c>
      <c r="L231" s="374">
        <v>101.46</v>
      </c>
      <c r="M231" s="373"/>
      <c r="N231" s="375"/>
      <c r="V231" s="361"/>
      <c r="W231" s="367"/>
      <c r="X231" s="367"/>
      <c r="Z231" s="335" t="s">
        <v>432</v>
      </c>
      <c r="AC231" s="367"/>
    </row>
    <row r="232" spans="1:30" s="332" customFormat="1" ht="12" x14ac:dyDescent="0.2">
      <c r="A232" s="372"/>
      <c r="B232" s="371"/>
      <c r="C232" s="1065" t="s">
        <v>443</v>
      </c>
      <c r="D232" s="1065"/>
      <c r="E232" s="1065"/>
      <c r="F232" s="373" t="s">
        <v>444</v>
      </c>
      <c r="G232" s="373" t="s">
        <v>2707</v>
      </c>
      <c r="H232" s="373" t="s">
        <v>423</v>
      </c>
      <c r="I232" s="373" t="s">
        <v>1505</v>
      </c>
      <c r="J232" s="374"/>
      <c r="K232" s="373"/>
      <c r="L232" s="374"/>
      <c r="M232" s="373"/>
      <c r="N232" s="375"/>
      <c r="V232" s="361"/>
      <c r="W232" s="367"/>
      <c r="X232" s="367"/>
      <c r="AA232" s="335" t="s">
        <v>443</v>
      </c>
      <c r="AC232" s="367"/>
    </row>
    <row r="233" spans="1:30" s="332" customFormat="1" ht="12" x14ac:dyDescent="0.2">
      <c r="A233" s="372"/>
      <c r="B233" s="371"/>
      <c r="C233" s="1077" t="s">
        <v>450</v>
      </c>
      <c r="D233" s="1077"/>
      <c r="E233" s="1077"/>
      <c r="F233" s="376"/>
      <c r="G233" s="376"/>
      <c r="H233" s="376"/>
      <c r="I233" s="376"/>
      <c r="J233" s="377">
        <v>16.91</v>
      </c>
      <c r="K233" s="376"/>
      <c r="L233" s="377">
        <v>101.46</v>
      </c>
      <c r="M233" s="376"/>
      <c r="N233" s="378"/>
      <c r="V233" s="361"/>
      <c r="W233" s="367"/>
      <c r="X233" s="367"/>
      <c r="AB233" s="335" t="s">
        <v>450</v>
      </c>
      <c r="AC233" s="367"/>
    </row>
    <row r="234" spans="1:30" s="332" customFormat="1" ht="12" x14ac:dyDescent="0.2">
      <c r="A234" s="372"/>
      <c r="B234" s="371"/>
      <c r="C234" s="1065" t="s">
        <v>451</v>
      </c>
      <c r="D234" s="1065"/>
      <c r="E234" s="1065"/>
      <c r="F234" s="373"/>
      <c r="G234" s="373"/>
      <c r="H234" s="373"/>
      <c r="I234" s="373"/>
      <c r="J234" s="374"/>
      <c r="K234" s="373"/>
      <c r="L234" s="374">
        <v>101.46</v>
      </c>
      <c r="M234" s="373"/>
      <c r="N234" s="375"/>
      <c r="V234" s="361"/>
      <c r="W234" s="367"/>
      <c r="X234" s="367"/>
      <c r="AA234" s="335" t="s">
        <v>451</v>
      </c>
      <c r="AC234" s="367"/>
    </row>
    <row r="235" spans="1:30" s="332" customFormat="1" ht="33.75" x14ac:dyDescent="0.2">
      <c r="A235" s="372"/>
      <c r="B235" s="371" t="s">
        <v>6328</v>
      </c>
      <c r="C235" s="1065" t="s">
        <v>6329</v>
      </c>
      <c r="D235" s="1065"/>
      <c r="E235" s="1065"/>
      <c r="F235" s="373" t="s">
        <v>454</v>
      </c>
      <c r="G235" s="373" t="s">
        <v>980</v>
      </c>
      <c r="H235" s="373"/>
      <c r="I235" s="373" t="s">
        <v>980</v>
      </c>
      <c r="J235" s="374"/>
      <c r="K235" s="373"/>
      <c r="L235" s="374">
        <v>75.08</v>
      </c>
      <c r="M235" s="373"/>
      <c r="N235" s="375"/>
      <c r="V235" s="361"/>
      <c r="W235" s="367"/>
      <c r="X235" s="367"/>
      <c r="AA235" s="335" t="s">
        <v>6329</v>
      </c>
      <c r="AC235" s="367"/>
    </row>
    <row r="236" spans="1:30" s="332" customFormat="1" ht="33.75" x14ac:dyDescent="0.2">
      <c r="A236" s="372"/>
      <c r="B236" s="371" t="s">
        <v>6330</v>
      </c>
      <c r="C236" s="1065" t="s">
        <v>6331</v>
      </c>
      <c r="D236" s="1065"/>
      <c r="E236" s="1065"/>
      <c r="F236" s="373" t="s">
        <v>454</v>
      </c>
      <c r="G236" s="373" t="s">
        <v>828</v>
      </c>
      <c r="H236" s="373"/>
      <c r="I236" s="373" t="s">
        <v>828</v>
      </c>
      <c r="J236" s="374"/>
      <c r="K236" s="373"/>
      <c r="L236" s="374">
        <v>36.53</v>
      </c>
      <c r="M236" s="373"/>
      <c r="N236" s="375"/>
      <c r="V236" s="361"/>
      <c r="W236" s="367"/>
      <c r="X236" s="367"/>
      <c r="AA236" s="335" t="s">
        <v>6331</v>
      </c>
      <c r="AC236" s="367"/>
    </row>
    <row r="237" spans="1:30" s="332" customFormat="1" ht="12" x14ac:dyDescent="0.2">
      <c r="A237" s="379"/>
      <c r="B237" s="380"/>
      <c r="C237" s="1068" t="s">
        <v>459</v>
      </c>
      <c r="D237" s="1068"/>
      <c r="E237" s="1068"/>
      <c r="F237" s="364"/>
      <c r="G237" s="364"/>
      <c r="H237" s="364"/>
      <c r="I237" s="364"/>
      <c r="J237" s="365"/>
      <c r="K237" s="364"/>
      <c r="L237" s="365">
        <v>213.07</v>
      </c>
      <c r="M237" s="376"/>
      <c r="N237" s="366"/>
      <c r="V237" s="361"/>
      <c r="W237" s="367"/>
      <c r="X237" s="367"/>
      <c r="AC237" s="367" t="s">
        <v>459</v>
      </c>
    </row>
    <row r="238" spans="1:30" s="332" customFormat="1" ht="45" x14ac:dyDescent="0.2">
      <c r="A238" s="362" t="s">
        <v>600</v>
      </c>
      <c r="B238" s="363" t="s">
        <v>6357</v>
      </c>
      <c r="C238" s="1068" t="s">
        <v>6358</v>
      </c>
      <c r="D238" s="1068"/>
      <c r="E238" s="1068"/>
      <c r="F238" s="364" t="s">
        <v>1017</v>
      </c>
      <c r="G238" s="364"/>
      <c r="H238" s="364"/>
      <c r="I238" s="364" t="s">
        <v>434</v>
      </c>
      <c r="J238" s="365"/>
      <c r="K238" s="364"/>
      <c r="L238" s="365"/>
      <c r="M238" s="364"/>
      <c r="N238" s="366"/>
      <c r="V238" s="361"/>
      <c r="W238" s="367"/>
      <c r="X238" s="367" t="s">
        <v>6358</v>
      </c>
      <c r="AC238" s="367"/>
    </row>
    <row r="239" spans="1:30" s="332" customFormat="1" ht="33.75" x14ac:dyDescent="0.2">
      <c r="A239" s="370"/>
      <c r="B239" s="371" t="s">
        <v>6324</v>
      </c>
      <c r="C239" s="1065" t="s">
        <v>6325</v>
      </c>
      <c r="D239" s="1065"/>
      <c r="E239" s="1065"/>
      <c r="F239" s="1065"/>
      <c r="G239" s="1065"/>
      <c r="H239" s="1065"/>
      <c r="I239" s="1065"/>
      <c r="J239" s="1065"/>
      <c r="K239" s="1065"/>
      <c r="L239" s="1065"/>
      <c r="M239" s="1065"/>
      <c r="N239" s="1072"/>
      <c r="V239" s="361"/>
      <c r="W239" s="367"/>
      <c r="X239" s="367"/>
      <c r="Y239" s="335" t="s">
        <v>6325</v>
      </c>
      <c r="AC239" s="367"/>
    </row>
    <row r="240" spans="1:30" s="332" customFormat="1" ht="22.5" x14ac:dyDescent="0.2">
      <c r="A240" s="370"/>
      <c r="B240" s="371" t="s">
        <v>6326</v>
      </c>
      <c r="C240" s="1065" t="s">
        <v>6327</v>
      </c>
      <c r="D240" s="1065"/>
      <c r="E240" s="1065"/>
      <c r="F240" s="1065"/>
      <c r="G240" s="1065"/>
      <c r="H240" s="1065"/>
      <c r="I240" s="1065"/>
      <c r="J240" s="1065"/>
      <c r="K240" s="1065"/>
      <c r="L240" s="1065"/>
      <c r="M240" s="1065"/>
      <c r="N240" s="1072"/>
      <c r="V240" s="361"/>
      <c r="W240" s="367"/>
      <c r="X240" s="367"/>
      <c r="Y240" s="335" t="s">
        <v>6327</v>
      </c>
      <c r="AC240" s="367"/>
    </row>
    <row r="241" spans="1:29" s="332" customFormat="1" ht="12" x14ac:dyDescent="0.2">
      <c r="A241" s="372"/>
      <c r="B241" s="371" t="s">
        <v>423</v>
      </c>
      <c r="C241" s="1065" t="s">
        <v>432</v>
      </c>
      <c r="D241" s="1065"/>
      <c r="E241" s="1065"/>
      <c r="F241" s="373"/>
      <c r="G241" s="373"/>
      <c r="H241" s="373"/>
      <c r="I241" s="373"/>
      <c r="J241" s="374">
        <v>12.21</v>
      </c>
      <c r="K241" s="373" t="s">
        <v>423</v>
      </c>
      <c r="L241" s="374">
        <v>24.42</v>
      </c>
      <c r="M241" s="373"/>
      <c r="N241" s="375"/>
      <c r="V241" s="361"/>
      <c r="W241" s="367"/>
      <c r="X241" s="367"/>
      <c r="Z241" s="335" t="s">
        <v>432</v>
      </c>
      <c r="AC241" s="367"/>
    </row>
    <row r="242" spans="1:29" s="332" customFormat="1" ht="12" x14ac:dyDescent="0.2">
      <c r="A242" s="372"/>
      <c r="B242" s="371"/>
      <c r="C242" s="1065" t="s">
        <v>443</v>
      </c>
      <c r="D242" s="1065"/>
      <c r="E242" s="1065"/>
      <c r="F242" s="373" t="s">
        <v>444</v>
      </c>
      <c r="G242" s="373" t="s">
        <v>2868</v>
      </c>
      <c r="H242" s="373" t="s">
        <v>423</v>
      </c>
      <c r="I242" s="373" t="s">
        <v>2921</v>
      </c>
      <c r="J242" s="374"/>
      <c r="K242" s="373"/>
      <c r="L242" s="374"/>
      <c r="M242" s="373"/>
      <c r="N242" s="375"/>
      <c r="V242" s="361"/>
      <c r="W242" s="367"/>
      <c r="X242" s="367"/>
      <c r="AA242" s="335" t="s">
        <v>443</v>
      </c>
      <c r="AC242" s="367"/>
    </row>
    <row r="243" spans="1:29" s="332" customFormat="1" ht="12" x14ac:dyDescent="0.2">
      <c r="A243" s="372"/>
      <c r="B243" s="371"/>
      <c r="C243" s="1077" t="s">
        <v>450</v>
      </c>
      <c r="D243" s="1077"/>
      <c r="E243" s="1077"/>
      <c r="F243" s="376"/>
      <c r="G243" s="376"/>
      <c r="H243" s="376"/>
      <c r="I243" s="376"/>
      <c r="J243" s="377">
        <v>12.21</v>
      </c>
      <c r="K243" s="376"/>
      <c r="L243" s="377">
        <v>24.42</v>
      </c>
      <c r="M243" s="376"/>
      <c r="N243" s="378"/>
      <c r="V243" s="361"/>
      <c r="W243" s="367"/>
      <c r="X243" s="367"/>
      <c r="AB243" s="335" t="s">
        <v>450</v>
      </c>
      <c r="AC243" s="367"/>
    </row>
    <row r="244" spans="1:29" s="332" customFormat="1" ht="12" x14ac:dyDescent="0.2">
      <c r="A244" s="372"/>
      <c r="B244" s="371"/>
      <c r="C244" s="1065" t="s">
        <v>451</v>
      </c>
      <c r="D244" s="1065"/>
      <c r="E244" s="1065"/>
      <c r="F244" s="373"/>
      <c r="G244" s="373"/>
      <c r="H244" s="373"/>
      <c r="I244" s="373"/>
      <c r="J244" s="374"/>
      <c r="K244" s="373"/>
      <c r="L244" s="374">
        <v>24.42</v>
      </c>
      <c r="M244" s="373"/>
      <c r="N244" s="375"/>
      <c r="V244" s="361"/>
      <c r="W244" s="367"/>
      <c r="X244" s="367"/>
      <c r="AA244" s="335" t="s">
        <v>451</v>
      </c>
      <c r="AC244" s="367"/>
    </row>
    <row r="245" spans="1:29" s="332" customFormat="1" ht="33.75" x14ac:dyDescent="0.2">
      <c r="A245" s="372"/>
      <c r="B245" s="371" t="s">
        <v>6328</v>
      </c>
      <c r="C245" s="1065" t="s">
        <v>6329</v>
      </c>
      <c r="D245" s="1065"/>
      <c r="E245" s="1065"/>
      <c r="F245" s="373" t="s">
        <v>454</v>
      </c>
      <c r="G245" s="373" t="s">
        <v>980</v>
      </c>
      <c r="H245" s="373"/>
      <c r="I245" s="373" t="s">
        <v>980</v>
      </c>
      <c r="J245" s="374"/>
      <c r="K245" s="373"/>
      <c r="L245" s="374">
        <v>18.07</v>
      </c>
      <c r="M245" s="373"/>
      <c r="N245" s="375"/>
      <c r="V245" s="361"/>
      <c r="W245" s="367"/>
      <c r="X245" s="367"/>
      <c r="AA245" s="335" t="s">
        <v>6329</v>
      </c>
      <c r="AC245" s="367"/>
    </row>
    <row r="246" spans="1:29" s="332" customFormat="1" ht="33.75" x14ac:dyDescent="0.2">
      <c r="A246" s="372"/>
      <c r="B246" s="371" t="s">
        <v>6330</v>
      </c>
      <c r="C246" s="1065" t="s">
        <v>6331</v>
      </c>
      <c r="D246" s="1065"/>
      <c r="E246" s="1065"/>
      <c r="F246" s="373" t="s">
        <v>454</v>
      </c>
      <c r="G246" s="373" t="s">
        <v>828</v>
      </c>
      <c r="H246" s="373"/>
      <c r="I246" s="373" t="s">
        <v>828</v>
      </c>
      <c r="J246" s="374"/>
      <c r="K246" s="373"/>
      <c r="L246" s="374">
        <v>8.7899999999999991</v>
      </c>
      <c r="M246" s="373"/>
      <c r="N246" s="375"/>
      <c r="V246" s="361"/>
      <c r="W246" s="367"/>
      <c r="X246" s="367"/>
      <c r="AA246" s="335" t="s">
        <v>6331</v>
      </c>
      <c r="AC246" s="367"/>
    </row>
    <row r="247" spans="1:29" s="332" customFormat="1" ht="12" x14ac:dyDescent="0.2">
      <c r="A247" s="379"/>
      <c r="B247" s="380"/>
      <c r="C247" s="1068" t="s">
        <v>459</v>
      </c>
      <c r="D247" s="1068"/>
      <c r="E247" s="1068"/>
      <c r="F247" s="364"/>
      <c r="G247" s="364"/>
      <c r="H247" s="364"/>
      <c r="I247" s="364"/>
      <c r="J247" s="365"/>
      <c r="K247" s="364"/>
      <c r="L247" s="365">
        <v>51.28</v>
      </c>
      <c r="M247" s="376"/>
      <c r="N247" s="366"/>
      <c r="V247" s="361"/>
      <c r="W247" s="367"/>
      <c r="X247" s="367"/>
      <c r="AC247" s="367" t="s">
        <v>459</v>
      </c>
    </row>
    <row r="248" spans="1:29" s="332" customFormat="1" ht="22.5" x14ac:dyDescent="0.2">
      <c r="A248" s="362" t="s">
        <v>607</v>
      </c>
      <c r="B248" s="363" t="s">
        <v>6332</v>
      </c>
      <c r="C248" s="1068" t="s">
        <v>6333</v>
      </c>
      <c r="D248" s="1068"/>
      <c r="E248" s="1068"/>
      <c r="F248" s="364" t="s">
        <v>1017</v>
      </c>
      <c r="G248" s="364"/>
      <c r="H248" s="364"/>
      <c r="I248" s="364" t="s">
        <v>434</v>
      </c>
      <c r="J248" s="365"/>
      <c r="K248" s="364"/>
      <c r="L248" s="365"/>
      <c r="M248" s="364"/>
      <c r="N248" s="366"/>
      <c r="V248" s="361"/>
      <c r="W248" s="367"/>
      <c r="X248" s="367" t="s">
        <v>6333</v>
      </c>
      <c r="AC248" s="367"/>
    </row>
    <row r="249" spans="1:29" s="332" customFormat="1" ht="33.75" x14ac:dyDescent="0.2">
      <c r="A249" s="370"/>
      <c r="B249" s="371" t="s">
        <v>6324</v>
      </c>
      <c r="C249" s="1065" t="s">
        <v>6325</v>
      </c>
      <c r="D249" s="1065"/>
      <c r="E249" s="1065"/>
      <c r="F249" s="1065"/>
      <c r="G249" s="1065"/>
      <c r="H249" s="1065"/>
      <c r="I249" s="1065"/>
      <c r="J249" s="1065"/>
      <c r="K249" s="1065"/>
      <c r="L249" s="1065"/>
      <c r="M249" s="1065"/>
      <c r="N249" s="1072"/>
      <c r="V249" s="361"/>
      <c r="W249" s="367"/>
      <c r="X249" s="367"/>
      <c r="Y249" s="335" t="s">
        <v>6325</v>
      </c>
      <c r="AC249" s="367"/>
    </row>
    <row r="250" spans="1:29" s="332" customFormat="1" ht="22.5" x14ac:dyDescent="0.2">
      <c r="A250" s="370"/>
      <c r="B250" s="371" t="s">
        <v>6326</v>
      </c>
      <c r="C250" s="1065" t="s">
        <v>6327</v>
      </c>
      <c r="D250" s="1065"/>
      <c r="E250" s="1065"/>
      <c r="F250" s="1065"/>
      <c r="G250" s="1065"/>
      <c r="H250" s="1065"/>
      <c r="I250" s="1065"/>
      <c r="J250" s="1065"/>
      <c r="K250" s="1065"/>
      <c r="L250" s="1065"/>
      <c r="M250" s="1065"/>
      <c r="N250" s="1072"/>
      <c r="V250" s="361"/>
      <c r="W250" s="367"/>
      <c r="X250" s="367"/>
      <c r="Y250" s="335" t="s">
        <v>6327</v>
      </c>
      <c r="AC250" s="367"/>
    </row>
    <row r="251" spans="1:29" s="332" customFormat="1" ht="12" x14ac:dyDescent="0.2">
      <c r="A251" s="372"/>
      <c r="B251" s="371" t="s">
        <v>423</v>
      </c>
      <c r="C251" s="1065" t="s">
        <v>432</v>
      </c>
      <c r="D251" s="1065"/>
      <c r="E251" s="1065"/>
      <c r="F251" s="373"/>
      <c r="G251" s="373"/>
      <c r="H251" s="373"/>
      <c r="I251" s="373"/>
      <c r="J251" s="374">
        <v>65.94</v>
      </c>
      <c r="K251" s="373" t="s">
        <v>423</v>
      </c>
      <c r="L251" s="374">
        <v>131.88</v>
      </c>
      <c r="M251" s="373"/>
      <c r="N251" s="375"/>
      <c r="V251" s="361"/>
      <c r="W251" s="367"/>
      <c r="X251" s="367"/>
      <c r="Z251" s="335" t="s">
        <v>432</v>
      </c>
      <c r="AC251" s="367"/>
    </row>
    <row r="252" spans="1:29" s="332" customFormat="1" ht="12" x14ac:dyDescent="0.2">
      <c r="A252" s="372"/>
      <c r="B252" s="371"/>
      <c r="C252" s="1065" t="s">
        <v>443</v>
      </c>
      <c r="D252" s="1065"/>
      <c r="E252" s="1065"/>
      <c r="F252" s="373" t="s">
        <v>444</v>
      </c>
      <c r="G252" s="373" t="s">
        <v>5722</v>
      </c>
      <c r="H252" s="373" t="s">
        <v>423</v>
      </c>
      <c r="I252" s="373" t="s">
        <v>1505</v>
      </c>
      <c r="J252" s="374"/>
      <c r="K252" s="373"/>
      <c r="L252" s="374"/>
      <c r="M252" s="373"/>
      <c r="N252" s="375"/>
      <c r="V252" s="361"/>
      <c r="W252" s="367"/>
      <c r="X252" s="367"/>
      <c r="AA252" s="335" t="s">
        <v>443</v>
      </c>
      <c r="AC252" s="367"/>
    </row>
    <row r="253" spans="1:29" s="332" customFormat="1" ht="12" x14ac:dyDescent="0.2">
      <c r="A253" s="372"/>
      <c r="B253" s="371"/>
      <c r="C253" s="1077" t="s">
        <v>450</v>
      </c>
      <c r="D253" s="1077"/>
      <c r="E253" s="1077"/>
      <c r="F253" s="376"/>
      <c r="G253" s="376"/>
      <c r="H253" s="376"/>
      <c r="I253" s="376"/>
      <c r="J253" s="377">
        <v>65.94</v>
      </c>
      <c r="K253" s="376"/>
      <c r="L253" s="377">
        <v>131.88</v>
      </c>
      <c r="M253" s="376"/>
      <c r="N253" s="378"/>
      <c r="V253" s="361"/>
      <c r="W253" s="367"/>
      <c r="X253" s="367"/>
      <c r="AB253" s="335" t="s">
        <v>450</v>
      </c>
      <c r="AC253" s="367"/>
    </row>
    <row r="254" spans="1:29" s="332" customFormat="1" ht="12" x14ac:dyDescent="0.2">
      <c r="A254" s="372"/>
      <c r="B254" s="371"/>
      <c r="C254" s="1065" t="s">
        <v>451</v>
      </c>
      <c r="D254" s="1065"/>
      <c r="E254" s="1065"/>
      <c r="F254" s="373"/>
      <c r="G254" s="373"/>
      <c r="H254" s="373"/>
      <c r="I254" s="373"/>
      <c r="J254" s="374"/>
      <c r="K254" s="373"/>
      <c r="L254" s="374">
        <v>131.88</v>
      </c>
      <c r="M254" s="373"/>
      <c r="N254" s="375"/>
      <c r="V254" s="361"/>
      <c r="W254" s="367"/>
      <c r="X254" s="367"/>
      <c r="AA254" s="335" t="s">
        <v>451</v>
      </c>
      <c r="AC254" s="367"/>
    </row>
    <row r="255" spans="1:29" s="332" customFormat="1" ht="33.75" x14ac:dyDescent="0.2">
      <c r="A255" s="372"/>
      <c r="B255" s="371" t="s">
        <v>6328</v>
      </c>
      <c r="C255" s="1065" t="s">
        <v>6329</v>
      </c>
      <c r="D255" s="1065"/>
      <c r="E255" s="1065"/>
      <c r="F255" s="373" t="s">
        <v>454</v>
      </c>
      <c r="G255" s="373" t="s">
        <v>980</v>
      </c>
      <c r="H255" s="373"/>
      <c r="I255" s="373" t="s">
        <v>980</v>
      </c>
      <c r="J255" s="374"/>
      <c r="K255" s="373"/>
      <c r="L255" s="374">
        <v>97.59</v>
      </c>
      <c r="M255" s="373"/>
      <c r="N255" s="375"/>
      <c r="V255" s="361"/>
      <c r="W255" s="367"/>
      <c r="X255" s="367"/>
      <c r="AA255" s="335" t="s">
        <v>6329</v>
      </c>
      <c r="AC255" s="367"/>
    </row>
    <row r="256" spans="1:29" s="332" customFormat="1" ht="33.75" x14ac:dyDescent="0.2">
      <c r="A256" s="372"/>
      <c r="B256" s="371" t="s">
        <v>6330</v>
      </c>
      <c r="C256" s="1065" t="s">
        <v>6331</v>
      </c>
      <c r="D256" s="1065"/>
      <c r="E256" s="1065"/>
      <c r="F256" s="373" t="s">
        <v>454</v>
      </c>
      <c r="G256" s="373" t="s">
        <v>828</v>
      </c>
      <c r="H256" s="373"/>
      <c r="I256" s="373" t="s">
        <v>828</v>
      </c>
      <c r="J256" s="374"/>
      <c r="K256" s="373"/>
      <c r="L256" s="374">
        <v>47.48</v>
      </c>
      <c r="M256" s="373"/>
      <c r="N256" s="375"/>
      <c r="V256" s="361"/>
      <c r="W256" s="367"/>
      <c r="X256" s="367"/>
      <c r="AA256" s="335" t="s">
        <v>6331</v>
      </c>
      <c r="AC256" s="367"/>
    </row>
    <row r="257" spans="1:29" s="332" customFormat="1" ht="12" x14ac:dyDescent="0.2">
      <c r="A257" s="379"/>
      <c r="B257" s="380"/>
      <c r="C257" s="1068" t="s">
        <v>459</v>
      </c>
      <c r="D257" s="1068"/>
      <c r="E257" s="1068"/>
      <c r="F257" s="364"/>
      <c r="G257" s="364"/>
      <c r="H257" s="364"/>
      <c r="I257" s="364"/>
      <c r="J257" s="365"/>
      <c r="K257" s="364"/>
      <c r="L257" s="365">
        <v>276.95</v>
      </c>
      <c r="M257" s="376"/>
      <c r="N257" s="366"/>
      <c r="V257" s="361"/>
      <c r="W257" s="367"/>
      <c r="X257" s="367"/>
      <c r="AC257" s="367" t="s">
        <v>459</v>
      </c>
    </row>
    <row r="258" spans="1:29" s="332" customFormat="1" ht="45" x14ac:dyDescent="0.2">
      <c r="A258" s="362" t="s">
        <v>610</v>
      </c>
      <c r="B258" s="363" t="s">
        <v>6363</v>
      </c>
      <c r="C258" s="1068" t="s">
        <v>6364</v>
      </c>
      <c r="D258" s="1068"/>
      <c r="E258" s="1068"/>
      <c r="F258" s="364" t="s">
        <v>1017</v>
      </c>
      <c r="G258" s="364"/>
      <c r="H258" s="364"/>
      <c r="I258" s="364" t="s">
        <v>423</v>
      </c>
      <c r="J258" s="365"/>
      <c r="K258" s="364"/>
      <c r="L258" s="365"/>
      <c r="M258" s="364"/>
      <c r="N258" s="366"/>
      <c r="V258" s="361"/>
      <c r="W258" s="367"/>
      <c r="X258" s="367" t="s">
        <v>6364</v>
      </c>
      <c r="AC258" s="367"/>
    </row>
    <row r="259" spans="1:29" s="332" customFormat="1" ht="33.75" x14ac:dyDescent="0.2">
      <c r="A259" s="370"/>
      <c r="B259" s="371" t="s">
        <v>6324</v>
      </c>
      <c r="C259" s="1065" t="s">
        <v>6325</v>
      </c>
      <c r="D259" s="1065"/>
      <c r="E259" s="1065"/>
      <c r="F259" s="1065"/>
      <c r="G259" s="1065"/>
      <c r="H259" s="1065"/>
      <c r="I259" s="1065"/>
      <c r="J259" s="1065"/>
      <c r="K259" s="1065"/>
      <c r="L259" s="1065"/>
      <c r="M259" s="1065"/>
      <c r="N259" s="1072"/>
      <c r="V259" s="361"/>
      <c r="W259" s="367"/>
      <c r="X259" s="367"/>
      <c r="Y259" s="335" t="s">
        <v>6325</v>
      </c>
      <c r="AC259" s="367"/>
    </row>
    <row r="260" spans="1:29" s="332" customFormat="1" ht="22.5" x14ac:dyDescent="0.2">
      <c r="A260" s="370"/>
      <c r="B260" s="371" t="s">
        <v>6326</v>
      </c>
      <c r="C260" s="1065" t="s">
        <v>6327</v>
      </c>
      <c r="D260" s="1065"/>
      <c r="E260" s="1065"/>
      <c r="F260" s="1065"/>
      <c r="G260" s="1065"/>
      <c r="H260" s="1065"/>
      <c r="I260" s="1065"/>
      <c r="J260" s="1065"/>
      <c r="K260" s="1065"/>
      <c r="L260" s="1065"/>
      <c r="M260" s="1065"/>
      <c r="N260" s="1072"/>
      <c r="V260" s="361"/>
      <c r="W260" s="367"/>
      <c r="X260" s="367"/>
      <c r="Y260" s="335" t="s">
        <v>6327</v>
      </c>
      <c r="AC260" s="367"/>
    </row>
    <row r="261" spans="1:29" s="332" customFormat="1" ht="12" x14ac:dyDescent="0.2">
      <c r="A261" s="372"/>
      <c r="B261" s="371" t="s">
        <v>423</v>
      </c>
      <c r="C261" s="1065" t="s">
        <v>432</v>
      </c>
      <c r="D261" s="1065"/>
      <c r="E261" s="1065"/>
      <c r="F261" s="373"/>
      <c r="G261" s="373"/>
      <c r="H261" s="373"/>
      <c r="I261" s="373"/>
      <c r="J261" s="374">
        <v>523.54</v>
      </c>
      <c r="K261" s="373" t="s">
        <v>423</v>
      </c>
      <c r="L261" s="374">
        <v>523.54</v>
      </c>
      <c r="M261" s="373"/>
      <c r="N261" s="375"/>
      <c r="V261" s="361"/>
      <c r="W261" s="367"/>
      <c r="X261" s="367"/>
      <c r="Z261" s="335" t="s">
        <v>432</v>
      </c>
      <c r="AC261" s="367"/>
    </row>
    <row r="262" spans="1:29" s="332" customFormat="1" ht="12" x14ac:dyDescent="0.2">
      <c r="A262" s="372"/>
      <c r="B262" s="371"/>
      <c r="C262" s="1065" t="s">
        <v>443</v>
      </c>
      <c r="D262" s="1065"/>
      <c r="E262" s="1065"/>
      <c r="F262" s="373" t="s">
        <v>444</v>
      </c>
      <c r="G262" s="373" t="s">
        <v>872</v>
      </c>
      <c r="H262" s="373" t="s">
        <v>423</v>
      </c>
      <c r="I262" s="373" t="s">
        <v>872</v>
      </c>
      <c r="J262" s="374"/>
      <c r="K262" s="373"/>
      <c r="L262" s="374"/>
      <c r="M262" s="373"/>
      <c r="N262" s="375"/>
      <c r="V262" s="361"/>
      <c r="W262" s="367"/>
      <c r="X262" s="367"/>
      <c r="AA262" s="335" t="s">
        <v>443</v>
      </c>
      <c r="AC262" s="367"/>
    </row>
    <row r="263" spans="1:29" s="332" customFormat="1" ht="12" x14ac:dyDescent="0.2">
      <c r="A263" s="372"/>
      <c r="B263" s="371"/>
      <c r="C263" s="1077" t="s">
        <v>450</v>
      </c>
      <c r="D263" s="1077"/>
      <c r="E263" s="1077"/>
      <c r="F263" s="376"/>
      <c r="G263" s="376"/>
      <c r="H263" s="376"/>
      <c r="I263" s="376"/>
      <c r="J263" s="377">
        <v>523.54</v>
      </c>
      <c r="K263" s="376"/>
      <c r="L263" s="377">
        <v>523.54</v>
      </c>
      <c r="M263" s="376"/>
      <c r="N263" s="378"/>
      <c r="V263" s="361"/>
      <c r="W263" s="367"/>
      <c r="X263" s="367"/>
      <c r="AB263" s="335" t="s">
        <v>450</v>
      </c>
      <c r="AC263" s="367"/>
    </row>
    <row r="264" spans="1:29" s="332" customFormat="1" ht="12" x14ac:dyDescent="0.2">
      <c r="A264" s="372"/>
      <c r="B264" s="371"/>
      <c r="C264" s="1065" t="s">
        <v>451</v>
      </c>
      <c r="D264" s="1065"/>
      <c r="E264" s="1065"/>
      <c r="F264" s="373"/>
      <c r="G264" s="373"/>
      <c r="H264" s="373"/>
      <c r="I264" s="373"/>
      <c r="J264" s="374"/>
      <c r="K264" s="373"/>
      <c r="L264" s="374">
        <v>523.54</v>
      </c>
      <c r="M264" s="373"/>
      <c r="N264" s="375"/>
      <c r="V264" s="361"/>
      <c r="W264" s="367"/>
      <c r="X264" s="367"/>
      <c r="AA264" s="335" t="s">
        <v>451</v>
      </c>
      <c r="AC264" s="367"/>
    </row>
    <row r="265" spans="1:29" s="332" customFormat="1" ht="33.75" x14ac:dyDescent="0.2">
      <c r="A265" s="372"/>
      <c r="B265" s="371" t="s">
        <v>6328</v>
      </c>
      <c r="C265" s="1065" t="s">
        <v>6329</v>
      </c>
      <c r="D265" s="1065"/>
      <c r="E265" s="1065"/>
      <c r="F265" s="373" t="s">
        <v>454</v>
      </c>
      <c r="G265" s="373" t="s">
        <v>980</v>
      </c>
      <c r="H265" s="373"/>
      <c r="I265" s="373" t="s">
        <v>980</v>
      </c>
      <c r="J265" s="374"/>
      <c r="K265" s="373"/>
      <c r="L265" s="374">
        <v>387.42</v>
      </c>
      <c r="M265" s="373"/>
      <c r="N265" s="375"/>
      <c r="V265" s="361"/>
      <c r="W265" s="367"/>
      <c r="X265" s="367"/>
      <c r="AA265" s="335" t="s">
        <v>6329</v>
      </c>
      <c r="AC265" s="367"/>
    </row>
    <row r="266" spans="1:29" s="332" customFormat="1" ht="33.75" x14ac:dyDescent="0.2">
      <c r="A266" s="372"/>
      <c r="B266" s="371" t="s">
        <v>6330</v>
      </c>
      <c r="C266" s="1065" t="s">
        <v>6331</v>
      </c>
      <c r="D266" s="1065"/>
      <c r="E266" s="1065"/>
      <c r="F266" s="373" t="s">
        <v>454</v>
      </c>
      <c r="G266" s="373" t="s">
        <v>828</v>
      </c>
      <c r="H266" s="373"/>
      <c r="I266" s="373" t="s">
        <v>828</v>
      </c>
      <c r="J266" s="374"/>
      <c r="K266" s="373"/>
      <c r="L266" s="374">
        <v>188.47</v>
      </c>
      <c r="M266" s="373"/>
      <c r="N266" s="375"/>
      <c r="V266" s="361"/>
      <c r="W266" s="367"/>
      <c r="X266" s="367"/>
      <c r="AA266" s="335" t="s">
        <v>6331</v>
      </c>
      <c r="AC266" s="367"/>
    </row>
    <row r="267" spans="1:29" s="332" customFormat="1" ht="12" x14ac:dyDescent="0.2">
      <c r="A267" s="379"/>
      <c r="B267" s="380"/>
      <c r="C267" s="1068" t="s">
        <v>459</v>
      </c>
      <c r="D267" s="1068"/>
      <c r="E267" s="1068"/>
      <c r="F267" s="364"/>
      <c r="G267" s="364"/>
      <c r="H267" s="364"/>
      <c r="I267" s="364"/>
      <c r="J267" s="365"/>
      <c r="K267" s="364"/>
      <c r="L267" s="365">
        <v>1099.43</v>
      </c>
      <c r="M267" s="376"/>
      <c r="N267" s="366"/>
      <c r="V267" s="361"/>
      <c r="W267" s="367"/>
      <c r="X267" s="367"/>
      <c r="AC267" s="367" t="s">
        <v>459</v>
      </c>
    </row>
    <row r="268" spans="1:29" s="332" customFormat="1" ht="45" x14ac:dyDescent="0.2">
      <c r="A268" s="362" t="s">
        <v>618</v>
      </c>
      <c r="B268" s="363" t="s">
        <v>6341</v>
      </c>
      <c r="C268" s="1068" t="s">
        <v>6342</v>
      </c>
      <c r="D268" s="1068"/>
      <c r="E268" s="1068"/>
      <c r="F268" s="364" t="s">
        <v>6343</v>
      </c>
      <c r="G268" s="364"/>
      <c r="H268" s="364"/>
      <c r="I268" s="364" t="s">
        <v>545</v>
      </c>
      <c r="J268" s="365"/>
      <c r="K268" s="364"/>
      <c r="L268" s="365"/>
      <c r="M268" s="364"/>
      <c r="N268" s="366"/>
      <c r="V268" s="361"/>
      <c r="W268" s="367"/>
      <c r="X268" s="367" t="s">
        <v>6342</v>
      </c>
      <c r="AC268" s="367"/>
    </row>
    <row r="269" spans="1:29" s="332" customFormat="1" ht="33.75" x14ac:dyDescent="0.2">
      <c r="A269" s="370"/>
      <c r="B269" s="371" t="s">
        <v>6324</v>
      </c>
      <c r="C269" s="1065" t="s">
        <v>6325</v>
      </c>
      <c r="D269" s="1065"/>
      <c r="E269" s="1065"/>
      <c r="F269" s="1065"/>
      <c r="G269" s="1065"/>
      <c r="H269" s="1065"/>
      <c r="I269" s="1065"/>
      <c r="J269" s="1065"/>
      <c r="K269" s="1065"/>
      <c r="L269" s="1065"/>
      <c r="M269" s="1065"/>
      <c r="N269" s="1072"/>
      <c r="V269" s="361"/>
      <c r="W269" s="367"/>
      <c r="X269" s="367"/>
      <c r="Y269" s="335" t="s">
        <v>6325</v>
      </c>
      <c r="AC269" s="367"/>
    </row>
    <row r="270" spans="1:29" s="332" customFormat="1" ht="22.5" x14ac:dyDescent="0.2">
      <c r="A270" s="370"/>
      <c r="B270" s="371" t="s">
        <v>6326</v>
      </c>
      <c r="C270" s="1065" t="s">
        <v>6327</v>
      </c>
      <c r="D270" s="1065"/>
      <c r="E270" s="1065"/>
      <c r="F270" s="1065"/>
      <c r="G270" s="1065"/>
      <c r="H270" s="1065"/>
      <c r="I270" s="1065"/>
      <c r="J270" s="1065"/>
      <c r="K270" s="1065"/>
      <c r="L270" s="1065"/>
      <c r="M270" s="1065"/>
      <c r="N270" s="1072"/>
      <c r="V270" s="361"/>
      <c r="W270" s="367"/>
      <c r="X270" s="367"/>
      <c r="Y270" s="335" t="s">
        <v>6327</v>
      </c>
      <c r="AC270" s="367"/>
    </row>
    <row r="271" spans="1:29" s="332" customFormat="1" ht="12" x14ac:dyDescent="0.2">
      <c r="A271" s="372"/>
      <c r="B271" s="371" t="s">
        <v>423</v>
      </c>
      <c r="C271" s="1065" t="s">
        <v>432</v>
      </c>
      <c r="D271" s="1065"/>
      <c r="E271" s="1065"/>
      <c r="F271" s="373"/>
      <c r="G271" s="373"/>
      <c r="H271" s="373"/>
      <c r="I271" s="373"/>
      <c r="J271" s="374">
        <v>11.69</v>
      </c>
      <c r="K271" s="373" t="s">
        <v>423</v>
      </c>
      <c r="L271" s="374">
        <v>140.28</v>
      </c>
      <c r="M271" s="373"/>
      <c r="N271" s="375"/>
      <c r="V271" s="361"/>
      <c r="W271" s="367"/>
      <c r="X271" s="367"/>
      <c r="Z271" s="335" t="s">
        <v>432</v>
      </c>
      <c r="AC271" s="367"/>
    </row>
    <row r="272" spans="1:29" s="332" customFormat="1" ht="12" x14ac:dyDescent="0.2">
      <c r="A272" s="372"/>
      <c r="B272" s="371"/>
      <c r="C272" s="1065" t="s">
        <v>443</v>
      </c>
      <c r="D272" s="1065"/>
      <c r="E272" s="1065"/>
      <c r="F272" s="373" t="s">
        <v>444</v>
      </c>
      <c r="G272" s="373" t="s">
        <v>423</v>
      </c>
      <c r="H272" s="373" t="s">
        <v>423</v>
      </c>
      <c r="I272" s="373" t="s">
        <v>545</v>
      </c>
      <c r="J272" s="374"/>
      <c r="K272" s="373"/>
      <c r="L272" s="374"/>
      <c r="M272" s="373"/>
      <c r="N272" s="375"/>
      <c r="V272" s="361"/>
      <c r="W272" s="367"/>
      <c r="X272" s="367"/>
      <c r="AA272" s="335" t="s">
        <v>443</v>
      </c>
      <c r="AC272" s="367"/>
    </row>
    <row r="273" spans="1:29" s="332" customFormat="1" ht="12" x14ac:dyDescent="0.2">
      <c r="A273" s="372"/>
      <c r="B273" s="371"/>
      <c r="C273" s="1077" t="s">
        <v>450</v>
      </c>
      <c r="D273" s="1077"/>
      <c r="E273" s="1077"/>
      <c r="F273" s="376"/>
      <c r="G273" s="376"/>
      <c r="H273" s="376"/>
      <c r="I273" s="376"/>
      <c r="J273" s="377">
        <v>11.69</v>
      </c>
      <c r="K273" s="376"/>
      <c r="L273" s="377">
        <v>140.28</v>
      </c>
      <c r="M273" s="376"/>
      <c r="N273" s="378"/>
      <c r="V273" s="361"/>
      <c r="W273" s="367"/>
      <c r="X273" s="367"/>
      <c r="AB273" s="335" t="s">
        <v>450</v>
      </c>
      <c r="AC273" s="367"/>
    </row>
    <row r="274" spans="1:29" s="332" customFormat="1" ht="12" x14ac:dyDescent="0.2">
      <c r="A274" s="372"/>
      <c r="B274" s="371"/>
      <c r="C274" s="1065" t="s">
        <v>451</v>
      </c>
      <c r="D274" s="1065"/>
      <c r="E274" s="1065"/>
      <c r="F274" s="373"/>
      <c r="G274" s="373"/>
      <c r="H274" s="373"/>
      <c r="I274" s="373"/>
      <c r="J274" s="374"/>
      <c r="K274" s="373"/>
      <c r="L274" s="374">
        <v>140.28</v>
      </c>
      <c r="M274" s="373"/>
      <c r="N274" s="375"/>
      <c r="V274" s="361"/>
      <c r="W274" s="367"/>
      <c r="X274" s="367"/>
      <c r="AA274" s="335" t="s">
        <v>451</v>
      </c>
      <c r="AC274" s="367"/>
    </row>
    <row r="275" spans="1:29" s="332" customFormat="1" ht="33.75" x14ac:dyDescent="0.2">
      <c r="A275" s="372"/>
      <c r="B275" s="371" t="s">
        <v>6328</v>
      </c>
      <c r="C275" s="1065" t="s">
        <v>6329</v>
      </c>
      <c r="D275" s="1065"/>
      <c r="E275" s="1065"/>
      <c r="F275" s="373" t="s">
        <v>454</v>
      </c>
      <c r="G275" s="373" t="s">
        <v>980</v>
      </c>
      <c r="H275" s="373"/>
      <c r="I275" s="373" t="s">
        <v>980</v>
      </c>
      <c r="J275" s="374"/>
      <c r="K275" s="373"/>
      <c r="L275" s="374">
        <v>103.81</v>
      </c>
      <c r="M275" s="373"/>
      <c r="N275" s="375"/>
      <c r="V275" s="361"/>
      <c r="W275" s="367"/>
      <c r="X275" s="367"/>
      <c r="AA275" s="335" t="s">
        <v>6329</v>
      </c>
      <c r="AC275" s="367"/>
    </row>
    <row r="276" spans="1:29" s="332" customFormat="1" ht="33.75" x14ac:dyDescent="0.2">
      <c r="A276" s="372"/>
      <c r="B276" s="371" t="s">
        <v>6330</v>
      </c>
      <c r="C276" s="1065" t="s">
        <v>6331</v>
      </c>
      <c r="D276" s="1065"/>
      <c r="E276" s="1065"/>
      <c r="F276" s="373" t="s">
        <v>454</v>
      </c>
      <c r="G276" s="373" t="s">
        <v>828</v>
      </c>
      <c r="H276" s="373"/>
      <c r="I276" s="373" t="s">
        <v>828</v>
      </c>
      <c r="J276" s="374"/>
      <c r="K276" s="373"/>
      <c r="L276" s="374">
        <v>50.5</v>
      </c>
      <c r="M276" s="373"/>
      <c r="N276" s="375"/>
      <c r="V276" s="361"/>
      <c r="W276" s="367"/>
      <c r="X276" s="367"/>
      <c r="AA276" s="335" t="s">
        <v>6331</v>
      </c>
      <c r="AC276" s="367"/>
    </row>
    <row r="277" spans="1:29" s="332" customFormat="1" ht="12" x14ac:dyDescent="0.2">
      <c r="A277" s="379"/>
      <c r="B277" s="380"/>
      <c r="C277" s="1068" t="s">
        <v>459</v>
      </c>
      <c r="D277" s="1068"/>
      <c r="E277" s="1068"/>
      <c r="F277" s="364"/>
      <c r="G277" s="364"/>
      <c r="H277" s="364"/>
      <c r="I277" s="364"/>
      <c r="J277" s="365"/>
      <c r="K277" s="364"/>
      <c r="L277" s="365">
        <v>294.58999999999997</v>
      </c>
      <c r="M277" s="376"/>
      <c r="N277" s="366"/>
      <c r="V277" s="361"/>
      <c r="W277" s="367"/>
      <c r="X277" s="367"/>
      <c r="AC277" s="367" t="s">
        <v>459</v>
      </c>
    </row>
    <row r="278" spans="1:29" s="332" customFormat="1" ht="22.5" x14ac:dyDescent="0.2">
      <c r="A278" s="362" t="s">
        <v>625</v>
      </c>
      <c r="B278" s="363" t="s">
        <v>6344</v>
      </c>
      <c r="C278" s="1068" t="s">
        <v>6345</v>
      </c>
      <c r="D278" s="1068"/>
      <c r="E278" s="1068"/>
      <c r="F278" s="364" t="s">
        <v>6346</v>
      </c>
      <c r="G278" s="364"/>
      <c r="H278" s="364"/>
      <c r="I278" s="364" t="s">
        <v>545</v>
      </c>
      <c r="J278" s="365"/>
      <c r="K278" s="364"/>
      <c r="L278" s="365"/>
      <c r="M278" s="364"/>
      <c r="N278" s="366"/>
      <c r="V278" s="361"/>
      <c r="W278" s="367"/>
      <c r="X278" s="367" t="s">
        <v>6345</v>
      </c>
      <c r="AC278" s="367"/>
    </row>
    <row r="279" spans="1:29" s="332" customFormat="1" ht="33.75" x14ac:dyDescent="0.2">
      <c r="A279" s="370"/>
      <c r="B279" s="371" t="s">
        <v>6324</v>
      </c>
      <c r="C279" s="1065" t="s">
        <v>6325</v>
      </c>
      <c r="D279" s="1065"/>
      <c r="E279" s="1065"/>
      <c r="F279" s="1065"/>
      <c r="G279" s="1065"/>
      <c r="H279" s="1065"/>
      <c r="I279" s="1065"/>
      <c r="J279" s="1065"/>
      <c r="K279" s="1065"/>
      <c r="L279" s="1065"/>
      <c r="M279" s="1065"/>
      <c r="N279" s="1072"/>
      <c r="V279" s="361"/>
      <c r="W279" s="367"/>
      <c r="X279" s="367"/>
      <c r="Y279" s="335" t="s">
        <v>6325</v>
      </c>
      <c r="AC279" s="367"/>
    </row>
    <row r="280" spans="1:29" s="332" customFormat="1" ht="22.5" x14ac:dyDescent="0.2">
      <c r="A280" s="370"/>
      <c r="B280" s="371" t="s">
        <v>6326</v>
      </c>
      <c r="C280" s="1065" t="s">
        <v>6327</v>
      </c>
      <c r="D280" s="1065"/>
      <c r="E280" s="1065"/>
      <c r="F280" s="1065"/>
      <c r="G280" s="1065"/>
      <c r="H280" s="1065"/>
      <c r="I280" s="1065"/>
      <c r="J280" s="1065"/>
      <c r="K280" s="1065"/>
      <c r="L280" s="1065"/>
      <c r="M280" s="1065"/>
      <c r="N280" s="1072"/>
      <c r="V280" s="361"/>
      <c r="W280" s="367"/>
      <c r="X280" s="367"/>
      <c r="Y280" s="335" t="s">
        <v>6327</v>
      </c>
      <c r="AC280" s="367"/>
    </row>
    <row r="281" spans="1:29" s="332" customFormat="1" ht="12" x14ac:dyDescent="0.2">
      <c r="A281" s="372"/>
      <c r="B281" s="371" t="s">
        <v>423</v>
      </c>
      <c r="C281" s="1065" t="s">
        <v>432</v>
      </c>
      <c r="D281" s="1065"/>
      <c r="E281" s="1065"/>
      <c r="F281" s="373"/>
      <c r="G281" s="373"/>
      <c r="H281" s="373"/>
      <c r="I281" s="373"/>
      <c r="J281" s="374">
        <v>19.63</v>
      </c>
      <c r="K281" s="373" t="s">
        <v>423</v>
      </c>
      <c r="L281" s="374">
        <v>235.56</v>
      </c>
      <c r="M281" s="373"/>
      <c r="N281" s="375"/>
      <c r="V281" s="361"/>
      <c r="W281" s="367"/>
      <c r="X281" s="367"/>
      <c r="Z281" s="335" t="s">
        <v>432</v>
      </c>
      <c r="AC281" s="367"/>
    </row>
    <row r="282" spans="1:29" s="332" customFormat="1" ht="12" x14ac:dyDescent="0.2">
      <c r="A282" s="372"/>
      <c r="B282" s="371"/>
      <c r="C282" s="1065" t="s">
        <v>443</v>
      </c>
      <c r="D282" s="1065"/>
      <c r="E282" s="1065"/>
      <c r="F282" s="373" t="s">
        <v>444</v>
      </c>
      <c r="G282" s="373" t="s">
        <v>6347</v>
      </c>
      <c r="H282" s="373" t="s">
        <v>423</v>
      </c>
      <c r="I282" s="373" t="s">
        <v>6368</v>
      </c>
      <c r="J282" s="374"/>
      <c r="K282" s="373"/>
      <c r="L282" s="374"/>
      <c r="M282" s="373"/>
      <c r="N282" s="375"/>
      <c r="V282" s="361"/>
      <c r="W282" s="367"/>
      <c r="X282" s="367"/>
      <c r="AA282" s="335" t="s">
        <v>443</v>
      </c>
      <c r="AC282" s="367"/>
    </row>
    <row r="283" spans="1:29" s="332" customFormat="1" ht="12" x14ac:dyDescent="0.2">
      <c r="A283" s="372"/>
      <c r="B283" s="371"/>
      <c r="C283" s="1077" t="s">
        <v>450</v>
      </c>
      <c r="D283" s="1077"/>
      <c r="E283" s="1077"/>
      <c r="F283" s="376"/>
      <c r="G283" s="376"/>
      <c r="H283" s="376"/>
      <c r="I283" s="376"/>
      <c r="J283" s="377">
        <v>19.63</v>
      </c>
      <c r="K283" s="376"/>
      <c r="L283" s="377">
        <v>235.56</v>
      </c>
      <c r="M283" s="376"/>
      <c r="N283" s="378"/>
      <c r="V283" s="361"/>
      <c r="W283" s="367"/>
      <c r="X283" s="367"/>
      <c r="AB283" s="335" t="s">
        <v>450</v>
      </c>
      <c r="AC283" s="367"/>
    </row>
    <row r="284" spans="1:29" s="332" customFormat="1" ht="12" x14ac:dyDescent="0.2">
      <c r="A284" s="372"/>
      <c r="B284" s="371"/>
      <c r="C284" s="1065" t="s">
        <v>451</v>
      </c>
      <c r="D284" s="1065"/>
      <c r="E284" s="1065"/>
      <c r="F284" s="373"/>
      <c r="G284" s="373"/>
      <c r="H284" s="373"/>
      <c r="I284" s="373"/>
      <c r="J284" s="374"/>
      <c r="K284" s="373"/>
      <c r="L284" s="374">
        <v>235.56</v>
      </c>
      <c r="M284" s="373"/>
      <c r="N284" s="375"/>
      <c r="V284" s="361"/>
      <c r="W284" s="367"/>
      <c r="X284" s="367"/>
      <c r="AA284" s="335" t="s">
        <v>451</v>
      </c>
      <c r="AC284" s="367"/>
    </row>
    <row r="285" spans="1:29" s="332" customFormat="1" ht="33.75" x14ac:dyDescent="0.2">
      <c r="A285" s="372"/>
      <c r="B285" s="371" t="s">
        <v>6328</v>
      </c>
      <c r="C285" s="1065" t="s">
        <v>6329</v>
      </c>
      <c r="D285" s="1065"/>
      <c r="E285" s="1065"/>
      <c r="F285" s="373" t="s">
        <v>454</v>
      </c>
      <c r="G285" s="373" t="s">
        <v>980</v>
      </c>
      <c r="H285" s="373"/>
      <c r="I285" s="373" t="s">
        <v>980</v>
      </c>
      <c r="J285" s="374"/>
      <c r="K285" s="373"/>
      <c r="L285" s="374">
        <v>174.31</v>
      </c>
      <c r="M285" s="373"/>
      <c r="N285" s="375"/>
      <c r="V285" s="361"/>
      <c r="W285" s="367"/>
      <c r="X285" s="367"/>
      <c r="AA285" s="335" t="s">
        <v>6329</v>
      </c>
      <c r="AC285" s="367"/>
    </row>
    <row r="286" spans="1:29" s="332" customFormat="1" ht="33.75" x14ac:dyDescent="0.2">
      <c r="A286" s="372"/>
      <c r="B286" s="371" t="s">
        <v>6330</v>
      </c>
      <c r="C286" s="1065" t="s">
        <v>6331</v>
      </c>
      <c r="D286" s="1065"/>
      <c r="E286" s="1065"/>
      <c r="F286" s="373" t="s">
        <v>454</v>
      </c>
      <c r="G286" s="373" t="s">
        <v>828</v>
      </c>
      <c r="H286" s="373"/>
      <c r="I286" s="373" t="s">
        <v>828</v>
      </c>
      <c r="J286" s="374"/>
      <c r="K286" s="373"/>
      <c r="L286" s="374">
        <v>84.8</v>
      </c>
      <c r="M286" s="373"/>
      <c r="N286" s="375"/>
      <c r="V286" s="361"/>
      <c r="W286" s="367"/>
      <c r="X286" s="367"/>
      <c r="AA286" s="335" t="s">
        <v>6331</v>
      </c>
      <c r="AC286" s="367"/>
    </row>
    <row r="287" spans="1:29" s="332" customFormat="1" ht="12" x14ac:dyDescent="0.2">
      <c r="A287" s="379"/>
      <c r="B287" s="380"/>
      <c r="C287" s="1068" t="s">
        <v>459</v>
      </c>
      <c r="D287" s="1068"/>
      <c r="E287" s="1068"/>
      <c r="F287" s="364"/>
      <c r="G287" s="364"/>
      <c r="H287" s="364"/>
      <c r="I287" s="364"/>
      <c r="J287" s="365"/>
      <c r="K287" s="364"/>
      <c r="L287" s="365">
        <v>494.67</v>
      </c>
      <c r="M287" s="376"/>
      <c r="N287" s="366"/>
      <c r="V287" s="361"/>
      <c r="W287" s="367"/>
      <c r="X287" s="367"/>
      <c r="AC287" s="367" t="s">
        <v>459</v>
      </c>
    </row>
    <row r="288" spans="1:29" s="332" customFormat="1" ht="12" x14ac:dyDescent="0.2">
      <c r="A288" s="1192" t="s">
        <v>6369</v>
      </c>
      <c r="B288" s="1193"/>
      <c r="C288" s="1193"/>
      <c r="D288" s="1193"/>
      <c r="E288" s="1193"/>
      <c r="F288" s="1193"/>
      <c r="G288" s="1193"/>
      <c r="H288" s="1193"/>
      <c r="I288" s="1193"/>
      <c r="J288" s="1193"/>
      <c r="K288" s="1193"/>
      <c r="L288" s="1193"/>
      <c r="M288" s="1193"/>
      <c r="N288" s="1194"/>
      <c r="V288" s="361"/>
      <c r="W288" s="367" t="s">
        <v>6369</v>
      </c>
      <c r="X288" s="367"/>
      <c r="AC288" s="367"/>
    </row>
    <row r="289" spans="1:30" s="332" customFormat="1" ht="56.25" x14ac:dyDescent="0.2">
      <c r="A289" s="362" t="s">
        <v>630</v>
      </c>
      <c r="B289" s="363" t="s">
        <v>6354</v>
      </c>
      <c r="C289" s="1068" t="s">
        <v>6355</v>
      </c>
      <c r="D289" s="1068"/>
      <c r="E289" s="1068"/>
      <c r="F289" s="364" t="s">
        <v>1017</v>
      </c>
      <c r="G289" s="364"/>
      <c r="H289" s="364"/>
      <c r="I289" s="364" t="s">
        <v>437</v>
      </c>
      <c r="J289" s="365"/>
      <c r="K289" s="364"/>
      <c r="L289" s="365"/>
      <c r="M289" s="364"/>
      <c r="N289" s="366"/>
      <c r="V289" s="361"/>
      <c r="W289" s="367"/>
      <c r="X289" s="367" t="s">
        <v>6355</v>
      </c>
      <c r="AC289" s="367"/>
    </row>
    <row r="290" spans="1:30" s="332" customFormat="1" ht="12" x14ac:dyDescent="0.2">
      <c r="A290" s="368"/>
      <c r="B290" s="369"/>
      <c r="C290" s="1065" t="s">
        <v>6338</v>
      </c>
      <c r="D290" s="1065"/>
      <c r="E290" s="1065"/>
      <c r="F290" s="1065"/>
      <c r="G290" s="1065"/>
      <c r="H290" s="1065"/>
      <c r="I290" s="1065"/>
      <c r="J290" s="1065"/>
      <c r="K290" s="1065"/>
      <c r="L290" s="1065"/>
      <c r="M290" s="1065"/>
      <c r="N290" s="1072"/>
      <c r="V290" s="361"/>
      <c r="W290" s="367"/>
      <c r="X290" s="367"/>
      <c r="AC290" s="367"/>
      <c r="AD290" s="335" t="s">
        <v>6338</v>
      </c>
    </row>
    <row r="291" spans="1:30" s="332" customFormat="1" ht="33.75" x14ac:dyDescent="0.2">
      <c r="A291" s="370"/>
      <c r="B291" s="371" t="s">
        <v>6324</v>
      </c>
      <c r="C291" s="1065" t="s">
        <v>6325</v>
      </c>
      <c r="D291" s="1065"/>
      <c r="E291" s="1065"/>
      <c r="F291" s="1065"/>
      <c r="G291" s="1065"/>
      <c r="H291" s="1065"/>
      <c r="I291" s="1065"/>
      <c r="J291" s="1065"/>
      <c r="K291" s="1065"/>
      <c r="L291" s="1065"/>
      <c r="M291" s="1065"/>
      <c r="N291" s="1072"/>
      <c r="V291" s="361"/>
      <c r="W291" s="367"/>
      <c r="X291" s="367"/>
      <c r="Y291" s="335" t="s">
        <v>6325</v>
      </c>
      <c r="AC291" s="367"/>
    </row>
    <row r="292" spans="1:30" s="332" customFormat="1" ht="22.5" x14ac:dyDescent="0.2">
      <c r="A292" s="370"/>
      <c r="B292" s="371" t="s">
        <v>6326</v>
      </c>
      <c r="C292" s="1065" t="s">
        <v>6327</v>
      </c>
      <c r="D292" s="1065"/>
      <c r="E292" s="1065"/>
      <c r="F292" s="1065"/>
      <c r="G292" s="1065"/>
      <c r="H292" s="1065"/>
      <c r="I292" s="1065"/>
      <c r="J292" s="1065"/>
      <c r="K292" s="1065"/>
      <c r="L292" s="1065"/>
      <c r="M292" s="1065"/>
      <c r="N292" s="1072"/>
      <c r="V292" s="361"/>
      <c r="W292" s="367"/>
      <c r="X292" s="367"/>
      <c r="Y292" s="335" t="s">
        <v>6327</v>
      </c>
      <c r="AC292" s="367"/>
    </row>
    <row r="293" spans="1:30" s="332" customFormat="1" ht="12" x14ac:dyDescent="0.2">
      <c r="A293" s="372"/>
      <c r="B293" s="371" t="s">
        <v>423</v>
      </c>
      <c r="C293" s="1065" t="s">
        <v>432</v>
      </c>
      <c r="D293" s="1065"/>
      <c r="E293" s="1065"/>
      <c r="F293" s="373"/>
      <c r="G293" s="373"/>
      <c r="H293" s="373"/>
      <c r="I293" s="373"/>
      <c r="J293" s="374">
        <v>16.91</v>
      </c>
      <c r="K293" s="373" t="s">
        <v>423</v>
      </c>
      <c r="L293" s="374">
        <v>50.73</v>
      </c>
      <c r="M293" s="373"/>
      <c r="N293" s="375"/>
      <c r="V293" s="361"/>
      <c r="W293" s="367"/>
      <c r="X293" s="367"/>
      <c r="Z293" s="335" t="s">
        <v>432</v>
      </c>
      <c r="AC293" s="367"/>
    </row>
    <row r="294" spans="1:30" s="332" customFormat="1" ht="12" x14ac:dyDescent="0.2">
      <c r="A294" s="372"/>
      <c r="B294" s="371"/>
      <c r="C294" s="1065" t="s">
        <v>443</v>
      </c>
      <c r="D294" s="1065"/>
      <c r="E294" s="1065"/>
      <c r="F294" s="373" t="s">
        <v>444</v>
      </c>
      <c r="G294" s="373" t="s">
        <v>2707</v>
      </c>
      <c r="H294" s="373" t="s">
        <v>423</v>
      </c>
      <c r="I294" s="373" t="s">
        <v>5722</v>
      </c>
      <c r="J294" s="374"/>
      <c r="K294" s="373"/>
      <c r="L294" s="374"/>
      <c r="M294" s="373"/>
      <c r="N294" s="375"/>
      <c r="V294" s="361"/>
      <c r="W294" s="367"/>
      <c r="X294" s="367"/>
      <c r="AA294" s="335" t="s">
        <v>443</v>
      </c>
      <c r="AC294" s="367"/>
    </row>
    <row r="295" spans="1:30" s="332" customFormat="1" ht="12" x14ac:dyDescent="0.2">
      <c r="A295" s="372"/>
      <c r="B295" s="371"/>
      <c r="C295" s="1077" t="s">
        <v>450</v>
      </c>
      <c r="D295" s="1077"/>
      <c r="E295" s="1077"/>
      <c r="F295" s="376"/>
      <c r="G295" s="376"/>
      <c r="H295" s="376"/>
      <c r="I295" s="376"/>
      <c r="J295" s="377">
        <v>16.91</v>
      </c>
      <c r="K295" s="376"/>
      <c r="L295" s="377">
        <v>50.73</v>
      </c>
      <c r="M295" s="376"/>
      <c r="N295" s="378"/>
      <c r="V295" s="361"/>
      <c r="W295" s="367"/>
      <c r="X295" s="367"/>
      <c r="AB295" s="335" t="s">
        <v>450</v>
      </c>
      <c r="AC295" s="367"/>
    </row>
    <row r="296" spans="1:30" s="332" customFormat="1" ht="12" x14ac:dyDescent="0.2">
      <c r="A296" s="372"/>
      <c r="B296" s="371"/>
      <c r="C296" s="1065" t="s">
        <v>451</v>
      </c>
      <c r="D296" s="1065"/>
      <c r="E296" s="1065"/>
      <c r="F296" s="373"/>
      <c r="G296" s="373"/>
      <c r="H296" s="373"/>
      <c r="I296" s="373"/>
      <c r="J296" s="374"/>
      <c r="K296" s="373"/>
      <c r="L296" s="374">
        <v>50.73</v>
      </c>
      <c r="M296" s="373"/>
      <c r="N296" s="375"/>
      <c r="V296" s="361"/>
      <c r="W296" s="367"/>
      <c r="X296" s="367"/>
      <c r="AA296" s="335" t="s">
        <v>451</v>
      </c>
      <c r="AC296" s="367"/>
    </row>
    <row r="297" spans="1:30" s="332" customFormat="1" ht="33.75" x14ac:dyDescent="0.2">
      <c r="A297" s="372"/>
      <c r="B297" s="371" t="s">
        <v>6328</v>
      </c>
      <c r="C297" s="1065" t="s">
        <v>6329</v>
      </c>
      <c r="D297" s="1065"/>
      <c r="E297" s="1065"/>
      <c r="F297" s="373" t="s">
        <v>454</v>
      </c>
      <c r="G297" s="373" t="s">
        <v>980</v>
      </c>
      <c r="H297" s="373"/>
      <c r="I297" s="373" t="s">
        <v>980</v>
      </c>
      <c r="J297" s="374"/>
      <c r="K297" s="373"/>
      <c r="L297" s="374">
        <v>37.54</v>
      </c>
      <c r="M297" s="373"/>
      <c r="N297" s="375"/>
      <c r="V297" s="361"/>
      <c r="W297" s="367"/>
      <c r="X297" s="367"/>
      <c r="AA297" s="335" t="s">
        <v>6329</v>
      </c>
      <c r="AC297" s="367"/>
    </row>
    <row r="298" spans="1:30" s="332" customFormat="1" ht="33.75" x14ac:dyDescent="0.2">
      <c r="A298" s="372"/>
      <c r="B298" s="371" t="s">
        <v>6330</v>
      </c>
      <c r="C298" s="1065" t="s">
        <v>6331</v>
      </c>
      <c r="D298" s="1065"/>
      <c r="E298" s="1065"/>
      <c r="F298" s="373" t="s">
        <v>454</v>
      </c>
      <c r="G298" s="373" t="s">
        <v>828</v>
      </c>
      <c r="H298" s="373"/>
      <c r="I298" s="373" t="s">
        <v>828</v>
      </c>
      <c r="J298" s="374"/>
      <c r="K298" s="373"/>
      <c r="L298" s="374">
        <v>18.260000000000002</v>
      </c>
      <c r="M298" s="373"/>
      <c r="N298" s="375"/>
      <c r="V298" s="361"/>
      <c r="W298" s="367"/>
      <c r="X298" s="367"/>
      <c r="AA298" s="335" t="s">
        <v>6331</v>
      </c>
      <c r="AC298" s="367"/>
    </row>
    <row r="299" spans="1:30" s="332" customFormat="1" ht="12" x14ac:dyDescent="0.2">
      <c r="A299" s="379"/>
      <c r="B299" s="380"/>
      <c r="C299" s="1068" t="s">
        <v>459</v>
      </c>
      <c r="D299" s="1068"/>
      <c r="E299" s="1068"/>
      <c r="F299" s="364"/>
      <c r="G299" s="364"/>
      <c r="H299" s="364"/>
      <c r="I299" s="364"/>
      <c r="J299" s="365"/>
      <c r="K299" s="364"/>
      <c r="L299" s="365">
        <v>106.53</v>
      </c>
      <c r="M299" s="376"/>
      <c r="N299" s="366"/>
      <c r="V299" s="361"/>
      <c r="W299" s="367"/>
      <c r="X299" s="367"/>
      <c r="AC299" s="367" t="s">
        <v>459</v>
      </c>
    </row>
    <row r="300" spans="1:30" s="332" customFormat="1" ht="45" x14ac:dyDescent="0.2">
      <c r="A300" s="362" t="s">
        <v>152</v>
      </c>
      <c r="B300" s="363" t="s">
        <v>6357</v>
      </c>
      <c r="C300" s="1068" t="s">
        <v>6358</v>
      </c>
      <c r="D300" s="1068"/>
      <c r="E300" s="1068"/>
      <c r="F300" s="364" t="s">
        <v>1017</v>
      </c>
      <c r="G300" s="364"/>
      <c r="H300" s="364"/>
      <c r="I300" s="364" t="s">
        <v>434</v>
      </c>
      <c r="J300" s="365"/>
      <c r="K300" s="364"/>
      <c r="L300" s="365"/>
      <c r="M300" s="364"/>
      <c r="N300" s="366"/>
      <c r="V300" s="361"/>
      <c r="W300" s="367"/>
      <c r="X300" s="367" t="s">
        <v>6358</v>
      </c>
      <c r="AC300" s="367"/>
    </row>
    <row r="301" spans="1:30" s="332" customFormat="1" ht="33.75" x14ac:dyDescent="0.2">
      <c r="A301" s="370"/>
      <c r="B301" s="371" t="s">
        <v>6324</v>
      </c>
      <c r="C301" s="1065" t="s">
        <v>6325</v>
      </c>
      <c r="D301" s="1065"/>
      <c r="E301" s="1065"/>
      <c r="F301" s="1065"/>
      <c r="G301" s="1065"/>
      <c r="H301" s="1065"/>
      <c r="I301" s="1065"/>
      <c r="J301" s="1065"/>
      <c r="K301" s="1065"/>
      <c r="L301" s="1065"/>
      <c r="M301" s="1065"/>
      <c r="N301" s="1072"/>
      <c r="V301" s="361"/>
      <c r="W301" s="367"/>
      <c r="X301" s="367"/>
      <c r="Y301" s="335" t="s">
        <v>6325</v>
      </c>
      <c r="AC301" s="367"/>
    </row>
    <row r="302" spans="1:30" s="332" customFormat="1" ht="22.5" x14ac:dyDescent="0.2">
      <c r="A302" s="370"/>
      <c r="B302" s="371" t="s">
        <v>6326</v>
      </c>
      <c r="C302" s="1065" t="s">
        <v>6327</v>
      </c>
      <c r="D302" s="1065"/>
      <c r="E302" s="1065"/>
      <c r="F302" s="1065"/>
      <c r="G302" s="1065"/>
      <c r="H302" s="1065"/>
      <c r="I302" s="1065"/>
      <c r="J302" s="1065"/>
      <c r="K302" s="1065"/>
      <c r="L302" s="1065"/>
      <c r="M302" s="1065"/>
      <c r="N302" s="1072"/>
      <c r="V302" s="361"/>
      <c r="W302" s="367"/>
      <c r="X302" s="367"/>
      <c r="Y302" s="335" t="s">
        <v>6327</v>
      </c>
      <c r="AC302" s="367"/>
    </row>
    <row r="303" spans="1:30" s="332" customFormat="1" ht="12" x14ac:dyDescent="0.2">
      <c r="A303" s="372"/>
      <c r="B303" s="371" t="s">
        <v>423</v>
      </c>
      <c r="C303" s="1065" t="s">
        <v>432</v>
      </c>
      <c r="D303" s="1065"/>
      <c r="E303" s="1065"/>
      <c r="F303" s="373"/>
      <c r="G303" s="373"/>
      <c r="H303" s="373"/>
      <c r="I303" s="373"/>
      <c r="J303" s="374">
        <v>12.21</v>
      </c>
      <c r="K303" s="373" t="s">
        <v>423</v>
      </c>
      <c r="L303" s="374">
        <v>24.42</v>
      </c>
      <c r="M303" s="373"/>
      <c r="N303" s="375"/>
      <c r="V303" s="361"/>
      <c r="W303" s="367"/>
      <c r="X303" s="367"/>
      <c r="Z303" s="335" t="s">
        <v>432</v>
      </c>
      <c r="AC303" s="367"/>
    </row>
    <row r="304" spans="1:30" s="332" customFormat="1" ht="12" x14ac:dyDescent="0.2">
      <c r="A304" s="372"/>
      <c r="B304" s="371"/>
      <c r="C304" s="1065" t="s">
        <v>443</v>
      </c>
      <c r="D304" s="1065"/>
      <c r="E304" s="1065"/>
      <c r="F304" s="373" t="s">
        <v>444</v>
      </c>
      <c r="G304" s="373" t="s">
        <v>2868</v>
      </c>
      <c r="H304" s="373" t="s">
        <v>423</v>
      </c>
      <c r="I304" s="373" t="s">
        <v>2921</v>
      </c>
      <c r="J304" s="374"/>
      <c r="K304" s="373"/>
      <c r="L304" s="374"/>
      <c r="M304" s="373"/>
      <c r="N304" s="375"/>
      <c r="V304" s="361"/>
      <c r="W304" s="367"/>
      <c r="X304" s="367"/>
      <c r="AA304" s="335" t="s">
        <v>443</v>
      </c>
      <c r="AC304" s="367"/>
    </row>
    <row r="305" spans="1:29" s="332" customFormat="1" ht="12" x14ac:dyDescent="0.2">
      <c r="A305" s="372"/>
      <c r="B305" s="371"/>
      <c r="C305" s="1077" t="s">
        <v>450</v>
      </c>
      <c r="D305" s="1077"/>
      <c r="E305" s="1077"/>
      <c r="F305" s="376"/>
      <c r="G305" s="376"/>
      <c r="H305" s="376"/>
      <c r="I305" s="376"/>
      <c r="J305" s="377">
        <v>12.21</v>
      </c>
      <c r="K305" s="376"/>
      <c r="L305" s="377">
        <v>24.42</v>
      </c>
      <c r="M305" s="376"/>
      <c r="N305" s="378"/>
      <c r="V305" s="361"/>
      <c r="W305" s="367"/>
      <c r="X305" s="367"/>
      <c r="AB305" s="335" t="s">
        <v>450</v>
      </c>
      <c r="AC305" s="367"/>
    </row>
    <row r="306" spans="1:29" s="332" customFormat="1" ht="12" x14ac:dyDescent="0.2">
      <c r="A306" s="372"/>
      <c r="B306" s="371"/>
      <c r="C306" s="1065" t="s">
        <v>451</v>
      </c>
      <c r="D306" s="1065"/>
      <c r="E306" s="1065"/>
      <c r="F306" s="373"/>
      <c r="G306" s="373"/>
      <c r="H306" s="373"/>
      <c r="I306" s="373"/>
      <c r="J306" s="374"/>
      <c r="K306" s="373"/>
      <c r="L306" s="374">
        <v>24.42</v>
      </c>
      <c r="M306" s="373"/>
      <c r="N306" s="375"/>
      <c r="V306" s="361"/>
      <c r="W306" s="367"/>
      <c r="X306" s="367"/>
      <c r="AA306" s="335" t="s">
        <v>451</v>
      </c>
      <c r="AC306" s="367"/>
    </row>
    <row r="307" spans="1:29" s="332" customFormat="1" ht="33.75" x14ac:dyDescent="0.2">
      <c r="A307" s="372"/>
      <c r="B307" s="371" t="s">
        <v>6328</v>
      </c>
      <c r="C307" s="1065" t="s">
        <v>6329</v>
      </c>
      <c r="D307" s="1065"/>
      <c r="E307" s="1065"/>
      <c r="F307" s="373" t="s">
        <v>454</v>
      </c>
      <c r="G307" s="373" t="s">
        <v>980</v>
      </c>
      <c r="H307" s="373"/>
      <c r="I307" s="373" t="s">
        <v>980</v>
      </c>
      <c r="J307" s="374"/>
      <c r="K307" s="373"/>
      <c r="L307" s="374">
        <v>18.07</v>
      </c>
      <c r="M307" s="373"/>
      <c r="N307" s="375"/>
      <c r="V307" s="361"/>
      <c r="W307" s="367"/>
      <c r="X307" s="367"/>
      <c r="AA307" s="335" t="s">
        <v>6329</v>
      </c>
      <c r="AC307" s="367"/>
    </row>
    <row r="308" spans="1:29" s="332" customFormat="1" ht="33.75" x14ac:dyDescent="0.2">
      <c r="A308" s="372"/>
      <c r="B308" s="371" t="s">
        <v>6330</v>
      </c>
      <c r="C308" s="1065" t="s">
        <v>6331</v>
      </c>
      <c r="D308" s="1065"/>
      <c r="E308" s="1065"/>
      <c r="F308" s="373" t="s">
        <v>454</v>
      </c>
      <c r="G308" s="373" t="s">
        <v>828</v>
      </c>
      <c r="H308" s="373"/>
      <c r="I308" s="373" t="s">
        <v>828</v>
      </c>
      <c r="J308" s="374"/>
      <c r="K308" s="373"/>
      <c r="L308" s="374">
        <v>8.7899999999999991</v>
      </c>
      <c r="M308" s="373"/>
      <c r="N308" s="375"/>
      <c r="V308" s="361"/>
      <c r="W308" s="367"/>
      <c r="X308" s="367"/>
      <c r="AA308" s="335" t="s">
        <v>6331</v>
      </c>
      <c r="AC308" s="367"/>
    </row>
    <row r="309" spans="1:29" s="332" customFormat="1" ht="12" x14ac:dyDescent="0.2">
      <c r="A309" s="379"/>
      <c r="B309" s="380"/>
      <c r="C309" s="1068" t="s">
        <v>459</v>
      </c>
      <c r="D309" s="1068"/>
      <c r="E309" s="1068"/>
      <c r="F309" s="364"/>
      <c r="G309" s="364"/>
      <c r="H309" s="364"/>
      <c r="I309" s="364"/>
      <c r="J309" s="365"/>
      <c r="K309" s="364"/>
      <c r="L309" s="365">
        <v>51.28</v>
      </c>
      <c r="M309" s="376"/>
      <c r="N309" s="366"/>
      <c r="V309" s="361"/>
      <c r="W309" s="367"/>
      <c r="X309" s="367"/>
      <c r="AC309" s="367" t="s">
        <v>459</v>
      </c>
    </row>
    <row r="310" spans="1:29" s="332" customFormat="1" ht="22.5" x14ac:dyDescent="0.2">
      <c r="A310" s="362" t="s">
        <v>159</v>
      </c>
      <c r="B310" s="363" t="s">
        <v>6332</v>
      </c>
      <c r="C310" s="1068" t="s">
        <v>6333</v>
      </c>
      <c r="D310" s="1068"/>
      <c r="E310" s="1068"/>
      <c r="F310" s="364" t="s">
        <v>1017</v>
      </c>
      <c r="G310" s="364"/>
      <c r="H310" s="364"/>
      <c r="I310" s="364" t="s">
        <v>423</v>
      </c>
      <c r="J310" s="365"/>
      <c r="K310" s="364"/>
      <c r="L310" s="365"/>
      <c r="M310" s="364"/>
      <c r="N310" s="366"/>
      <c r="V310" s="361"/>
      <c r="W310" s="367"/>
      <c r="X310" s="367" t="s">
        <v>6333</v>
      </c>
      <c r="AC310" s="367"/>
    </row>
    <row r="311" spans="1:29" s="332" customFormat="1" ht="33.75" x14ac:dyDescent="0.2">
      <c r="A311" s="370"/>
      <c r="B311" s="371" t="s">
        <v>6324</v>
      </c>
      <c r="C311" s="1065" t="s">
        <v>6325</v>
      </c>
      <c r="D311" s="1065"/>
      <c r="E311" s="1065"/>
      <c r="F311" s="1065"/>
      <c r="G311" s="1065"/>
      <c r="H311" s="1065"/>
      <c r="I311" s="1065"/>
      <c r="J311" s="1065"/>
      <c r="K311" s="1065"/>
      <c r="L311" s="1065"/>
      <c r="M311" s="1065"/>
      <c r="N311" s="1072"/>
      <c r="V311" s="361"/>
      <c r="W311" s="367"/>
      <c r="X311" s="367"/>
      <c r="Y311" s="335" t="s">
        <v>6325</v>
      </c>
      <c r="AC311" s="367"/>
    </row>
    <row r="312" spans="1:29" s="332" customFormat="1" ht="22.5" x14ac:dyDescent="0.2">
      <c r="A312" s="370"/>
      <c r="B312" s="371" t="s">
        <v>6326</v>
      </c>
      <c r="C312" s="1065" t="s">
        <v>6327</v>
      </c>
      <c r="D312" s="1065"/>
      <c r="E312" s="1065"/>
      <c r="F312" s="1065"/>
      <c r="G312" s="1065"/>
      <c r="H312" s="1065"/>
      <c r="I312" s="1065"/>
      <c r="J312" s="1065"/>
      <c r="K312" s="1065"/>
      <c r="L312" s="1065"/>
      <c r="M312" s="1065"/>
      <c r="N312" s="1072"/>
      <c r="V312" s="361"/>
      <c r="W312" s="367"/>
      <c r="X312" s="367"/>
      <c r="Y312" s="335" t="s">
        <v>6327</v>
      </c>
      <c r="AC312" s="367"/>
    </row>
    <row r="313" spans="1:29" s="332" customFormat="1" ht="12" x14ac:dyDescent="0.2">
      <c r="A313" s="372"/>
      <c r="B313" s="371" t="s">
        <v>423</v>
      </c>
      <c r="C313" s="1065" t="s">
        <v>432</v>
      </c>
      <c r="D313" s="1065"/>
      <c r="E313" s="1065"/>
      <c r="F313" s="373"/>
      <c r="G313" s="373"/>
      <c r="H313" s="373"/>
      <c r="I313" s="373"/>
      <c r="J313" s="374">
        <v>65.94</v>
      </c>
      <c r="K313" s="373" t="s">
        <v>423</v>
      </c>
      <c r="L313" s="374">
        <v>65.94</v>
      </c>
      <c r="M313" s="373"/>
      <c r="N313" s="375"/>
      <c r="V313" s="361"/>
      <c r="W313" s="367"/>
      <c r="X313" s="367"/>
      <c r="Z313" s="335" t="s">
        <v>432</v>
      </c>
      <c r="AC313" s="367"/>
    </row>
    <row r="314" spans="1:29" s="332" customFormat="1" ht="12" x14ac:dyDescent="0.2">
      <c r="A314" s="372"/>
      <c r="B314" s="371"/>
      <c r="C314" s="1065" t="s">
        <v>443</v>
      </c>
      <c r="D314" s="1065"/>
      <c r="E314" s="1065"/>
      <c r="F314" s="373" t="s">
        <v>444</v>
      </c>
      <c r="G314" s="373" t="s">
        <v>5722</v>
      </c>
      <c r="H314" s="373" t="s">
        <v>423</v>
      </c>
      <c r="I314" s="373" t="s">
        <v>5722</v>
      </c>
      <c r="J314" s="374"/>
      <c r="K314" s="373"/>
      <c r="L314" s="374"/>
      <c r="M314" s="373"/>
      <c r="N314" s="375"/>
      <c r="V314" s="361"/>
      <c r="W314" s="367"/>
      <c r="X314" s="367"/>
      <c r="AA314" s="335" t="s">
        <v>443</v>
      </c>
      <c r="AC314" s="367"/>
    </row>
    <row r="315" spans="1:29" s="332" customFormat="1" ht="12" x14ac:dyDescent="0.2">
      <c r="A315" s="372"/>
      <c r="B315" s="371"/>
      <c r="C315" s="1077" t="s">
        <v>450</v>
      </c>
      <c r="D315" s="1077"/>
      <c r="E315" s="1077"/>
      <c r="F315" s="376"/>
      <c r="G315" s="376"/>
      <c r="H315" s="376"/>
      <c r="I315" s="376"/>
      <c r="J315" s="377">
        <v>65.94</v>
      </c>
      <c r="K315" s="376"/>
      <c r="L315" s="377">
        <v>65.94</v>
      </c>
      <c r="M315" s="376"/>
      <c r="N315" s="378"/>
      <c r="V315" s="361"/>
      <c r="W315" s="367"/>
      <c r="X315" s="367"/>
      <c r="AB315" s="335" t="s">
        <v>450</v>
      </c>
      <c r="AC315" s="367"/>
    </row>
    <row r="316" spans="1:29" s="332" customFormat="1" ht="12" x14ac:dyDescent="0.2">
      <c r="A316" s="372"/>
      <c r="B316" s="371"/>
      <c r="C316" s="1065" t="s">
        <v>451</v>
      </c>
      <c r="D316" s="1065"/>
      <c r="E316" s="1065"/>
      <c r="F316" s="373"/>
      <c r="G316" s="373"/>
      <c r="H316" s="373"/>
      <c r="I316" s="373"/>
      <c r="J316" s="374"/>
      <c r="K316" s="373"/>
      <c r="L316" s="374">
        <v>65.94</v>
      </c>
      <c r="M316" s="373"/>
      <c r="N316" s="375"/>
      <c r="V316" s="361"/>
      <c r="W316" s="367"/>
      <c r="X316" s="367"/>
      <c r="AA316" s="335" t="s">
        <v>451</v>
      </c>
      <c r="AC316" s="367"/>
    </row>
    <row r="317" spans="1:29" s="332" customFormat="1" ht="33.75" x14ac:dyDescent="0.2">
      <c r="A317" s="372"/>
      <c r="B317" s="371" t="s">
        <v>6328</v>
      </c>
      <c r="C317" s="1065" t="s">
        <v>6329</v>
      </c>
      <c r="D317" s="1065"/>
      <c r="E317" s="1065"/>
      <c r="F317" s="373" t="s">
        <v>454</v>
      </c>
      <c r="G317" s="373" t="s">
        <v>980</v>
      </c>
      <c r="H317" s="373"/>
      <c r="I317" s="373" t="s">
        <v>980</v>
      </c>
      <c r="J317" s="374"/>
      <c r="K317" s="373"/>
      <c r="L317" s="374">
        <v>48.8</v>
      </c>
      <c r="M317" s="373"/>
      <c r="N317" s="375"/>
      <c r="V317" s="361"/>
      <c r="W317" s="367"/>
      <c r="X317" s="367"/>
      <c r="AA317" s="335" t="s">
        <v>6329</v>
      </c>
      <c r="AC317" s="367"/>
    </row>
    <row r="318" spans="1:29" s="332" customFormat="1" ht="33.75" x14ac:dyDescent="0.2">
      <c r="A318" s="372"/>
      <c r="B318" s="371" t="s">
        <v>6330</v>
      </c>
      <c r="C318" s="1065" t="s">
        <v>6331</v>
      </c>
      <c r="D318" s="1065"/>
      <c r="E318" s="1065"/>
      <c r="F318" s="373" t="s">
        <v>454</v>
      </c>
      <c r="G318" s="373" t="s">
        <v>828</v>
      </c>
      <c r="H318" s="373"/>
      <c r="I318" s="373" t="s">
        <v>828</v>
      </c>
      <c r="J318" s="374"/>
      <c r="K318" s="373"/>
      <c r="L318" s="374">
        <v>23.74</v>
      </c>
      <c r="M318" s="373"/>
      <c r="N318" s="375"/>
      <c r="V318" s="361"/>
      <c r="W318" s="367"/>
      <c r="X318" s="367"/>
      <c r="AA318" s="335" t="s">
        <v>6331</v>
      </c>
      <c r="AC318" s="367"/>
    </row>
    <row r="319" spans="1:29" s="332" customFormat="1" ht="12" x14ac:dyDescent="0.2">
      <c r="A319" s="379"/>
      <c r="B319" s="380"/>
      <c r="C319" s="1068" t="s">
        <v>459</v>
      </c>
      <c r="D319" s="1068"/>
      <c r="E319" s="1068"/>
      <c r="F319" s="364"/>
      <c r="G319" s="364"/>
      <c r="H319" s="364"/>
      <c r="I319" s="364"/>
      <c r="J319" s="365"/>
      <c r="K319" s="364"/>
      <c r="L319" s="365">
        <v>138.47999999999999</v>
      </c>
      <c r="M319" s="376"/>
      <c r="N319" s="366"/>
      <c r="V319" s="361"/>
      <c r="W319" s="367"/>
      <c r="X319" s="367"/>
      <c r="AC319" s="367" t="s">
        <v>459</v>
      </c>
    </row>
    <row r="320" spans="1:29" s="332" customFormat="1" ht="45" x14ac:dyDescent="0.2">
      <c r="A320" s="362" t="s">
        <v>160</v>
      </c>
      <c r="B320" s="363" t="s">
        <v>6370</v>
      </c>
      <c r="C320" s="1068" t="s">
        <v>6371</v>
      </c>
      <c r="D320" s="1068"/>
      <c r="E320" s="1068"/>
      <c r="F320" s="364" t="s">
        <v>1017</v>
      </c>
      <c r="G320" s="364"/>
      <c r="H320" s="364"/>
      <c r="I320" s="364" t="s">
        <v>423</v>
      </c>
      <c r="J320" s="365"/>
      <c r="K320" s="364"/>
      <c r="L320" s="365"/>
      <c r="M320" s="364"/>
      <c r="N320" s="366"/>
      <c r="V320" s="361"/>
      <c r="W320" s="367"/>
      <c r="X320" s="367" t="s">
        <v>6371</v>
      </c>
      <c r="AC320" s="367"/>
    </row>
    <row r="321" spans="1:29" s="332" customFormat="1" ht="33.75" x14ac:dyDescent="0.2">
      <c r="A321" s="370"/>
      <c r="B321" s="371" t="s">
        <v>6324</v>
      </c>
      <c r="C321" s="1065" t="s">
        <v>6325</v>
      </c>
      <c r="D321" s="1065"/>
      <c r="E321" s="1065"/>
      <c r="F321" s="1065"/>
      <c r="G321" s="1065"/>
      <c r="H321" s="1065"/>
      <c r="I321" s="1065"/>
      <c r="J321" s="1065"/>
      <c r="K321" s="1065"/>
      <c r="L321" s="1065"/>
      <c r="M321" s="1065"/>
      <c r="N321" s="1072"/>
      <c r="V321" s="361"/>
      <c r="W321" s="367"/>
      <c r="X321" s="367"/>
      <c r="Y321" s="335" t="s">
        <v>6325</v>
      </c>
      <c r="AC321" s="367"/>
    </row>
    <row r="322" spans="1:29" s="332" customFormat="1" ht="22.5" x14ac:dyDescent="0.2">
      <c r="A322" s="370"/>
      <c r="B322" s="371" t="s">
        <v>6326</v>
      </c>
      <c r="C322" s="1065" t="s">
        <v>6327</v>
      </c>
      <c r="D322" s="1065"/>
      <c r="E322" s="1065"/>
      <c r="F322" s="1065"/>
      <c r="G322" s="1065"/>
      <c r="H322" s="1065"/>
      <c r="I322" s="1065"/>
      <c r="J322" s="1065"/>
      <c r="K322" s="1065"/>
      <c r="L322" s="1065"/>
      <c r="M322" s="1065"/>
      <c r="N322" s="1072"/>
      <c r="V322" s="361"/>
      <c r="W322" s="367"/>
      <c r="X322" s="367"/>
      <c r="Y322" s="335" t="s">
        <v>6327</v>
      </c>
      <c r="AC322" s="367"/>
    </row>
    <row r="323" spans="1:29" s="332" customFormat="1" ht="12" x14ac:dyDescent="0.2">
      <c r="A323" s="372"/>
      <c r="B323" s="371" t="s">
        <v>423</v>
      </c>
      <c r="C323" s="1065" t="s">
        <v>432</v>
      </c>
      <c r="D323" s="1065"/>
      <c r="E323" s="1065"/>
      <c r="F323" s="373"/>
      <c r="G323" s="373"/>
      <c r="H323" s="373"/>
      <c r="I323" s="373"/>
      <c r="J323" s="374">
        <v>1047.06</v>
      </c>
      <c r="K323" s="373" t="s">
        <v>423</v>
      </c>
      <c r="L323" s="374">
        <v>1047.06</v>
      </c>
      <c r="M323" s="373"/>
      <c r="N323" s="375"/>
      <c r="V323" s="361"/>
      <c r="W323" s="367"/>
      <c r="X323" s="367"/>
      <c r="Z323" s="335" t="s">
        <v>432</v>
      </c>
      <c r="AC323" s="367"/>
    </row>
    <row r="324" spans="1:29" s="332" customFormat="1" ht="12" x14ac:dyDescent="0.2">
      <c r="A324" s="372"/>
      <c r="B324" s="371"/>
      <c r="C324" s="1065" t="s">
        <v>443</v>
      </c>
      <c r="D324" s="1065"/>
      <c r="E324" s="1065"/>
      <c r="F324" s="373" t="s">
        <v>444</v>
      </c>
      <c r="G324" s="373" t="s">
        <v>1083</v>
      </c>
      <c r="H324" s="373" t="s">
        <v>423</v>
      </c>
      <c r="I324" s="373" t="s">
        <v>1083</v>
      </c>
      <c r="J324" s="374"/>
      <c r="K324" s="373"/>
      <c r="L324" s="374"/>
      <c r="M324" s="373"/>
      <c r="N324" s="375"/>
      <c r="V324" s="361"/>
      <c r="W324" s="367"/>
      <c r="X324" s="367"/>
      <c r="AA324" s="335" t="s">
        <v>443</v>
      </c>
      <c r="AC324" s="367"/>
    </row>
    <row r="325" spans="1:29" s="332" customFormat="1" ht="12" x14ac:dyDescent="0.2">
      <c r="A325" s="372"/>
      <c r="B325" s="371"/>
      <c r="C325" s="1077" t="s">
        <v>450</v>
      </c>
      <c r="D325" s="1077"/>
      <c r="E325" s="1077"/>
      <c r="F325" s="376"/>
      <c r="G325" s="376"/>
      <c r="H325" s="376"/>
      <c r="I325" s="376"/>
      <c r="J325" s="377">
        <v>1047.06</v>
      </c>
      <c r="K325" s="376"/>
      <c r="L325" s="377">
        <v>1047.06</v>
      </c>
      <c r="M325" s="376"/>
      <c r="N325" s="378"/>
      <c r="V325" s="361"/>
      <c r="W325" s="367"/>
      <c r="X325" s="367"/>
      <c r="AB325" s="335" t="s">
        <v>450</v>
      </c>
      <c r="AC325" s="367"/>
    </row>
    <row r="326" spans="1:29" s="332" customFormat="1" ht="12" x14ac:dyDescent="0.2">
      <c r="A326" s="372"/>
      <c r="B326" s="371"/>
      <c r="C326" s="1065" t="s">
        <v>451</v>
      </c>
      <c r="D326" s="1065"/>
      <c r="E326" s="1065"/>
      <c r="F326" s="373"/>
      <c r="G326" s="373"/>
      <c r="H326" s="373"/>
      <c r="I326" s="373"/>
      <c r="J326" s="374"/>
      <c r="K326" s="373"/>
      <c r="L326" s="374">
        <v>1047.06</v>
      </c>
      <c r="M326" s="373"/>
      <c r="N326" s="375"/>
      <c r="V326" s="361"/>
      <c r="W326" s="367"/>
      <c r="X326" s="367"/>
      <c r="AA326" s="335" t="s">
        <v>451</v>
      </c>
      <c r="AC326" s="367"/>
    </row>
    <row r="327" spans="1:29" s="332" customFormat="1" ht="33.75" x14ac:dyDescent="0.2">
      <c r="A327" s="372"/>
      <c r="B327" s="371" t="s">
        <v>6328</v>
      </c>
      <c r="C327" s="1065" t="s">
        <v>6329</v>
      </c>
      <c r="D327" s="1065"/>
      <c r="E327" s="1065"/>
      <c r="F327" s="373" t="s">
        <v>454</v>
      </c>
      <c r="G327" s="373" t="s">
        <v>980</v>
      </c>
      <c r="H327" s="373"/>
      <c r="I327" s="373" t="s">
        <v>980</v>
      </c>
      <c r="J327" s="374"/>
      <c r="K327" s="373"/>
      <c r="L327" s="374">
        <v>774.82</v>
      </c>
      <c r="M327" s="373"/>
      <c r="N327" s="375"/>
      <c r="V327" s="361"/>
      <c r="W327" s="367"/>
      <c r="X327" s="367"/>
      <c r="AA327" s="335" t="s">
        <v>6329</v>
      </c>
      <c r="AC327" s="367"/>
    </row>
    <row r="328" spans="1:29" s="332" customFormat="1" ht="33.75" x14ac:dyDescent="0.2">
      <c r="A328" s="372"/>
      <c r="B328" s="371" t="s">
        <v>6330</v>
      </c>
      <c r="C328" s="1065" t="s">
        <v>6331</v>
      </c>
      <c r="D328" s="1065"/>
      <c r="E328" s="1065"/>
      <c r="F328" s="373" t="s">
        <v>454</v>
      </c>
      <c r="G328" s="373" t="s">
        <v>828</v>
      </c>
      <c r="H328" s="373"/>
      <c r="I328" s="373" t="s">
        <v>828</v>
      </c>
      <c r="J328" s="374"/>
      <c r="K328" s="373"/>
      <c r="L328" s="374">
        <v>376.94</v>
      </c>
      <c r="M328" s="373"/>
      <c r="N328" s="375"/>
      <c r="V328" s="361"/>
      <c r="W328" s="367"/>
      <c r="X328" s="367"/>
      <c r="AA328" s="335" t="s">
        <v>6331</v>
      </c>
      <c r="AC328" s="367"/>
    </row>
    <row r="329" spans="1:29" s="332" customFormat="1" ht="12" x14ac:dyDescent="0.2">
      <c r="A329" s="379"/>
      <c r="B329" s="380"/>
      <c r="C329" s="1068" t="s">
        <v>459</v>
      </c>
      <c r="D329" s="1068"/>
      <c r="E329" s="1068"/>
      <c r="F329" s="364"/>
      <c r="G329" s="364"/>
      <c r="H329" s="364"/>
      <c r="I329" s="364"/>
      <c r="J329" s="365"/>
      <c r="K329" s="364"/>
      <c r="L329" s="365">
        <v>2198.8200000000002</v>
      </c>
      <c r="M329" s="376"/>
      <c r="N329" s="366"/>
      <c r="V329" s="361"/>
      <c r="W329" s="367"/>
      <c r="X329" s="367"/>
      <c r="AC329" s="367" t="s">
        <v>459</v>
      </c>
    </row>
    <row r="330" spans="1:29" s="332" customFormat="1" ht="45" x14ac:dyDescent="0.2">
      <c r="A330" s="362" t="s">
        <v>161</v>
      </c>
      <c r="B330" s="363" t="s">
        <v>6341</v>
      </c>
      <c r="C330" s="1068" t="s">
        <v>6342</v>
      </c>
      <c r="D330" s="1068"/>
      <c r="E330" s="1068"/>
      <c r="F330" s="364" t="s">
        <v>6343</v>
      </c>
      <c r="G330" s="364"/>
      <c r="H330" s="364"/>
      <c r="I330" s="364" t="s">
        <v>476</v>
      </c>
      <c r="J330" s="365"/>
      <c r="K330" s="364"/>
      <c r="L330" s="365"/>
      <c r="M330" s="364"/>
      <c r="N330" s="366"/>
      <c r="V330" s="361"/>
      <c r="W330" s="367"/>
      <c r="X330" s="367" t="s">
        <v>6342</v>
      </c>
      <c r="AC330" s="367"/>
    </row>
    <row r="331" spans="1:29" s="332" customFormat="1" ht="33.75" x14ac:dyDescent="0.2">
      <c r="A331" s="370"/>
      <c r="B331" s="371" t="s">
        <v>6324</v>
      </c>
      <c r="C331" s="1065" t="s">
        <v>6325</v>
      </c>
      <c r="D331" s="1065"/>
      <c r="E331" s="1065"/>
      <c r="F331" s="1065"/>
      <c r="G331" s="1065"/>
      <c r="H331" s="1065"/>
      <c r="I331" s="1065"/>
      <c r="J331" s="1065"/>
      <c r="K331" s="1065"/>
      <c r="L331" s="1065"/>
      <c r="M331" s="1065"/>
      <c r="N331" s="1072"/>
      <c r="V331" s="361"/>
      <c r="W331" s="367"/>
      <c r="X331" s="367"/>
      <c r="Y331" s="335" t="s">
        <v>6325</v>
      </c>
      <c r="AC331" s="367"/>
    </row>
    <row r="332" spans="1:29" s="332" customFormat="1" ht="22.5" x14ac:dyDescent="0.2">
      <c r="A332" s="370"/>
      <c r="B332" s="371" t="s">
        <v>6326</v>
      </c>
      <c r="C332" s="1065" t="s">
        <v>6327</v>
      </c>
      <c r="D332" s="1065"/>
      <c r="E332" s="1065"/>
      <c r="F332" s="1065"/>
      <c r="G332" s="1065"/>
      <c r="H332" s="1065"/>
      <c r="I332" s="1065"/>
      <c r="J332" s="1065"/>
      <c r="K332" s="1065"/>
      <c r="L332" s="1065"/>
      <c r="M332" s="1065"/>
      <c r="N332" s="1072"/>
      <c r="V332" s="361"/>
      <c r="W332" s="367"/>
      <c r="X332" s="367"/>
      <c r="Y332" s="335" t="s">
        <v>6327</v>
      </c>
      <c r="AC332" s="367"/>
    </row>
    <row r="333" spans="1:29" s="332" customFormat="1" ht="12" x14ac:dyDescent="0.2">
      <c r="A333" s="372"/>
      <c r="B333" s="371" t="s">
        <v>423</v>
      </c>
      <c r="C333" s="1065" t="s">
        <v>432</v>
      </c>
      <c r="D333" s="1065"/>
      <c r="E333" s="1065"/>
      <c r="F333" s="373"/>
      <c r="G333" s="373"/>
      <c r="H333" s="373"/>
      <c r="I333" s="373"/>
      <c r="J333" s="374">
        <v>11.69</v>
      </c>
      <c r="K333" s="373" t="s">
        <v>423</v>
      </c>
      <c r="L333" s="374">
        <v>70.14</v>
      </c>
      <c r="M333" s="373"/>
      <c r="N333" s="375"/>
      <c r="V333" s="361"/>
      <c r="W333" s="367"/>
      <c r="X333" s="367"/>
      <c r="Z333" s="335" t="s">
        <v>432</v>
      </c>
      <c r="AC333" s="367"/>
    </row>
    <row r="334" spans="1:29" s="332" customFormat="1" ht="12" x14ac:dyDescent="0.2">
      <c r="A334" s="372"/>
      <c r="B334" s="371"/>
      <c r="C334" s="1065" t="s">
        <v>443</v>
      </c>
      <c r="D334" s="1065"/>
      <c r="E334" s="1065"/>
      <c r="F334" s="373" t="s">
        <v>444</v>
      </c>
      <c r="G334" s="373" t="s">
        <v>423</v>
      </c>
      <c r="H334" s="373" t="s">
        <v>423</v>
      </c>
      <c r="I334" s="373" t="s">
        <v>476</v>
      </c>
      <c r="J334" s="374"/>
      <c r="K334" s="373"/>
      <c r="L334" s="374"/>
      <c r="M334" s="373"/>
      <c r="N334" s="375"/>
      <c r="V334" s="361"/>
      <c r="W334" s="367"/>
      <c r="X334" s="367"/>
      <c r="AA334" s="335" t="s">
        <v>443</v>
      </c>
      <c r="AC334" s="367"/>
    </row>
    <row r="335" spans="1:29" s="332" customFormat="1" ht="12" x14ac:dyDescent="0.2">
      <c r="A335" s="372"/>
      <c r="B335" s="371"/>
      <c r="C335" s="1077" t="s">
        <v>450</v>
      </c>
      <c r="D335" s="1077"/>
      <c r="E335" s="1077"/>
      <c r="F335" s="376"/>
      <c r="G335" s="376"/>
      <c r="H335" s="376"/>
      <c r="I335" s="376"/>
      <c r="J335" s="377">
        <v>11.69</v>
      </c>
      <c r="K335" s="376"/>
      <c r="L335" s="377">
        <v>70.14</v>
      </c>
      <c r="M335" s="376"/>
      <c r="N335" s="378"/>
      <c r="V335" s="361"/>
      <c r="W335" s="367"/>
      <c r="X335" s="367"/>
      <c r="AB335" s="335" t="s">
        <v>450</v>
      </c>
      <c r="AC335" s="367"/>
    </row>
    <row r="336" spans="1:29" s="332" customFormat="1" ht="12" x14ac:dyDescent="0.2">
      <c r="A336" s="372"/>
      <c r="B336" s="371"/>
      <c r="C336" s="1065" t="s">
        <v>451</v>
      </c>
      <c r="D336" s="1065"/>
      <c r="E336" s="1065"/>
      <c r="F336" s="373"/>
      <c r="G336" s="373"/>
      <c r="H336" s="373"/>
      <c r="I336" s="373"/>
      <c r="J336" s="374"/>
      <c r="K336" s="373"/>
      <c r="L336" s="374">
        <v>70.14</v>
      </c>
      <c r="M336" s="373"/>
      <c r="N336" s="375"/>
      <c r="V336" s="361"/>
      <c r="W336" s="367"/>
      <c r="X336" s="367"/>
      <c r="AA336" s="335" t="s">
        <v>451</v>
      </c>
      <c r="AC336" s="367"/>
    </row>
    <row r="337" spans="1:29" s="332" customFormat="1" ht="33.75" x14ac:dyDescent="0.2">
      <c r="A337" s="372"/>
      <c r="B337" s="371" t="s">
        <v>6328</v>
      </c>
      <c r="C337" s="1065" t="s">
        <v>6329</v>
      </c>
      <c r="D337" s="1065"/>
      <c r="E337" s="1065"/>
      <c r="F337" s="373" t="s">
        <v>454</v>
      </c>
      <c r="G337" s="373" t="s">
        <v>980</v>
      </c>
      <c r="H337" s="373"/>
      <c r="I337" s="373" t="s">
        <v>980</v>
      </c>
      <c r="J337" s="374"/>
      <c r="K337" s="373"/>
      <c r="L337" s="374">
        <v>51.9</v>
      </c>
      <c r="M337" s="373"/>
      <c r="N337" s="375"/>
      <c r="V337" s="361"/>
      <c r="W337" s="367"/>
      <c r="X337" s="367"/>
      <c r="AA337" s="335" t="s">
        <v>6329</v>
      </c>
      <c r="AC337" s="367"/>
    </row>
    <row r="338" spans="1:29" s="332" customFormat="1" ht="33.75" x14ac:dyDescent="0.2">
      <c r="A338" s="372"/>
      <c r="B338" s="371" t="s">
        <v>6330</v>
      </c>
      <c r="C338" s="1065" t="s">
        <v>6331</v>
      </c>
      <c r="D338" s="1065"/>
      <c r="E338" s="1065"/>
      <c r="F338" s="373" t="s">
        <v>454</v>
      </c>
      <c r="G338" s="373" t="s">
        <v>828</v>
      </c>
      <c r="H338" s="373"/>
      <c r="I338" s="373" t="s">
        <v>828</v>
      </c>
      <c r="J338" s="374"/>
      <c r="K338" s="373"/>
      <c r="L338" s="374">
        <v>25.25</v>
      </c>
      <c r="M338" s="373"/>
      <c r="N338" s="375"/>
      <c r="V338" s="361"/>
      <c r="W338" s="367"/>
      <c r="X338" s="367"/>
      <c r="AA338" s="335" t="s">
        <v>6331</v>
      </c>
      <c r="AC338" s="367"/>
    </row>
    <row r="339" spans="1:29" s="332" customFormat="1" ht="12" x14ac:dyDescent="0.2">
      <c r="A339" s="379"/>
      <c r="B339" s="380"/>
      <c r="C339" s="1068" t="s">
        <v>459</v>
      </c>
      <c r="D339" s="1068"/>
      <c r="E339" s="1068"/>
      <c r="F339" s="364"/>
      <c r="G339" s="364"/>
      <c r="H339" s="364"/>
      <c r="I339" s="364"/>
      <c r="J339" s="365"/>
      <c r="K339" s="364"/>
      <c r="L339" s="365">
        <v>147.29</v>
      </c>
      <c r="M339" s="376"/>
      <c r="N339" s="366"/>
      <c r="V339" s="361"/>
      <c r="W339" s="367"/>
      <c r="X339" s="367"/>
      <c r="AC339" s="367" t="s">
        <v>459</v>
      </c>
    </row>
    <row r="340" spans="1:29" s="332" customFormat="1" ht="22.5" x14ac:dyDescent="0.2">
      <c r="A340" s="362" t="s">
        <v>162</v>
      </c>
      <c r="B340" s="363" t="s">
        <v>6344</v>
      </c>
      <c r="C340" s="1068" t="s">
        <v>6345</v>
      </c>
      <c r="D340" s="1068"/>
      <c r="E340" s="1068"/>
      <c r="F340" s="364" t="s">
        <v>6346</v>
      </c>
      <c r="G340" s="364"/>
      <c r="H340" s="364"/>
      <c r="I340" s="364" t="s">
        <v>476</v>
      </c>
      <c r="J340" s="365"/>
      <c r="K340" s="364"/>
      <c r="L340" s="365"/>
      <c r="M340" s="364"/>
      <c r="N340" s="366"/>
      <c r="V340" s="361"/>
      <c r="W340" s="367"/>
      <c r="X340" s="367" t="s">
        <v>6345</v>
      </c>
      <c r="AC340" s="367"/>
    </row>
    <row r="341" spans="1:29" s="332" customFormat="1" ht="33.75" x14ac:dyDescent="0.2">
      <c r="A341" s="370"/>
      <c r="B341" s="371" t="s">
        <v>6324</v>
      </c>
      <c r="C341" s="1065" t="s">
        <v>6325</v>
      </c>
      <c r="D341" s="1065"/>
      <c r="E341" s="1065"/>
      <c r="F341" s="1065"/>
      <c r="G341" s="1065"/>
      <c r="H341" s="1065"/>
      <c r="I341" s="1065"/>
      <c r="J341" s="1065"/>
      <c r="K341" s="1065"/>
      <c r="L341" s="1065"/>
      <c r="M341" s="1065"/>
      <c r="N341" s="1072"/>
      <c r="V341" s="361"/>
      <c r="W341" s="367"/>
      <c r="X341" s="367"/>
      <c r="Y341" s="335" t="s">
        <v>6325</v>
      </c>
      <c r="AC341" s="367"/>
    </row>
    <row r="342" spans="1:29" s="332" customFormat="1" ht="22.5" x14ac:dyDescent="0.2">
      <c r="A342" s="370"/>
      <c r="B342" s="371" t="s">
        <v>6326</v>
      </c>
      <c r="C342" s="1065" t="s">
        <v>6327</v>
      </c>
      <c r="D342" s="1065"/>
      <c r="E342" s="1065"/>
      <c r="F342" s="1065"/>
      <c r="G342" s="1065"/>
      <c r="H342" s="1065"/>
      <c r="I342" s="1065"/>
      <c r="J342" s="1065"/>
      <c r="K342" s="1065"/>
      <c r="L342" s="1065"/>
      <c r="M342" s="1065"/>
      <c r="N342" s="1072"/>
      <c r="V342" s="361"/>
      <c r="W342" s="367"/>
      <c r="X342" s="367"/>
      <c r="Y342" s="335" t="s">
        <v>6327</v>
      </c>
      <c r="AC342" s="367"/>
    </row>
    <row r="343" spans="1:29" s="332" customFormat="1" ht="12" x14ac:dyDescent="0.2">
      <c r="A343" s="372"/>
      <c r="B343" s="371" t="s">
        <v>423</v>
      </c>
      <c r="C343" s="1065" t="s">
        <v>432</v>
      </c>
      <c r="D343" s="1065"/>
      <c r="E343" s="1065"/>
      <c r="F343" s="373"/>
      <c r="G343" s="373"/>
      <c r="H343" s="373"/>
      <c r="I343" s="373"/>
      <c r="J343" s="374">
        <v>19.63</v>
      </c>
      <c r="K343" s="373" t="s">
        <v>423</v>
      </c>
      <c r="L343" s="374">
        <v>117.78</v>
      </c>
      <c r="M343" s="373"/>
      <c r="N343" s="375"/>
      <c r="V343" s="361"/>
      <c r="W343" s="367"/>
      <c r="X343" s="367"/>
      <c r="Z343" s="335" t="s">
        <v>432</v>
      </c>
      <c r="AC343" s="367"/>
    </row>
    <row r="344" spans="1:29" s="332" customFormat="1" ht="12" x14ac:dyDescent="0.2">
      <c r="A344" s="372"/>
      <c r="B344" s="371"/>
      <c r="C344" s="1065" t="s">
        <v>443</v>
      </c>
      <c r="D344" s="1065"/>
      <c r="E344" s="1065"/>
      <c r="F344" s="373" t="s">
        <v>444</v>
      </c>
      <c r="G344" s="373" t="s">
        <v>6347</v>
      </c>
      <c r="H344" s="373" t="s">
        <v>423</v>
      </c>
      <c r="I344" s="373" t="s">
        <v>6372</v>
      </c>
      <c r="J344" s="374"/>
      <c r="K344" s="373"/>
      <c r="L344" s="374"/>
      <c r="M344" s="373"/>
      <c r="N344" s="375"/>
      <c r="V344" s="361"/>
      <c r="W344" s="367"/>
      <c r="X344" s="367"/>
      <c r="AA344" s="335" t="s">
        <v>443</v>
      </c>
      <c r="AC344" s="367"/>
    </row>
    <row r="345" spans="1:29" s="332" customFormat="1" ht="12" x14ac:dyDescent="0.2">
      <c r="A345" s="372"/>
      <c r="B345" s="371"/>
      <c r="C345" s="1077" t="s">
        <v>450</v>
      </c>
      <c r="D345" s="1077"/>
      <c r="E345" s="1077"/>
      <c r="F345" s="376"/>
      <c r="G345" s="376"/>
      <c r="H345" s="376"/>
      <c r="I345" s="376"/>
      <c r="J345" s="377">
        <v>19.63</v>
      </c>
      <c r="K345" s="376"/>
      <c r="L345" s="377">
        <v>117.78</v>
      </c>
      <c r="M345" s="376"/>
      <c r="N345" s="378"/>
      <c r="V345" s="361"/>
      <c r="W345" s="367"/>
      <c r="X345" s="367"/>
      <c r="AB345" s="335" t="s">
        <v>450</v>
      </c>
      <c r="AC345" s="367"/>
    </row>
    <row r="346" spans="1:29" s="332" customFormat="1" ht="12" x14ac:dyDescent="0.2">
      <c r="A346" s="372"/>
      <c r="B346" s="371"/>
      <c r="C346" s="1065" t="s">
        <v>451</v>
      </c>
      <c r="D346" s="1065"/>
      <c r="E346" s="1065"/>
      <c r="F346" s="373"/>
      <c r="G346" s="373"/>
      <c r="H346" s="373"/>
      <c r="I346" s="373"/>
      <c r="J346" s="374"/>
      <c r="K346" s="373"/>
      <c r="L346" s="374">
        <v>117.78</v>
      </c>
      <c r="M346" s="373"/>
      <c r="N346" s="375"/>
      <c r="V346" s="361"/>
      <c r="W346" s="367"/>
      <c r="X346" s="367"/>
      <c r="AA346" s="335" t="s">
        <v>451</v>
      </c>
      <c r="AC346" s="367"/>
    </row>
    <row r="347" spans="1:29" s="332" customFormat="1" ht="33.75" x14ac:dyDescent="0.2">
      <c r="A347" s="372"/>
      <c r="B347" s="371" t="s">
        <v>6328</v>
      </c>
      <c r="C347" s="1065" t="s">
        <v>6329</v>
      </c>
      <c r="D347" s="1065"/>
      <c r="E347" s="1065"/>
      <c r="F347" s="373" t="s">
        <v>454</v>
      </c>
      <c r="G347" s="373" t="s">
        <v>980</v>
      </c>
      <c r="H347" s="373"/>
      <c r="I347" s="373" t="s">
        <v>980</v>
      </c>
      <c r="J347" s="374"/>
      <c r="K347" s="373"/>
      <c r="L347" s="374">
        <v>87.16</v>
      </c>
      <c r="M347" s="373"/>
      <c r="N347" s="375"/>
      <c r="V347" s="361"/>
      <c r="W347" s="367"/>
      <c r="X347" s="367"/>
      <c r="AA347" s="335" t="s">
        <v>6329</v>
      </c>
      <c r="AC347" s="367"/>
    </row>
    <row r="348" spans="1:29" s="332" customFormat="1" ht="33.75" x14ac:dyDescent="0.2">
      <c r="A348" s="372"/>
      <c r="B348" s="371" t="s">
        <v>6330</v>
      </c>
      <c r="C348" s="1065" t="s">
        <v>6331</v>
      </c>
      <c r="D348" s="1065"/>
      <c r="E348" s="1065"/>
      <c r="F348" s="373" t="s">
        <v>454</v>
      </c>
      <c r="G348" s="373" t="s">
        <v>828</v>
      </c>
      <c r="H348" s="373"/>
      <c r="I348" s="373" t="s">
        <v>828</v>
      </c>
      <c r="J348" s="374"/>
      <c r="K348" s="373"/>
      <c r="L348" s="374">
        <v>42.4</v>
      </c>
      <c r="M348" s="373"/>
      <c r="N348" s="375"/>
      <c r="V348" s="361"/>
      <c r="W348" s="367"/>
      <c r="X348" s="367"/>
      <c r="AA348" s="335" t="s">
        <v>6331</v>
      </c>
      <c r="AC348" s="367"/>
    </row>
    <row r="349" spans="1:29" s="332" customFormat="1" ht="12" x14ac:dyDescent="0.2">
      <c r="A349" s="379"/>
      <c r="B349" s="380"/>
      <c r="C349" s="1068" t="s">
        <v>459</v>
      </c>
      <c r="D349" s="1068"/>
      <c r="E349" s="1068"/>
      <c r="F349" s="364"/>
      <c r="G349" s="364"/>
      <c r="H349" s="364"/>
      <c r="I349" s="364"/>
      <c r="J349" s="365"/>
      <c r="K349" s="364"/>
      <c r="L349" s="365">
        <v>247.34</v>
      </c>
      <c r="M349" s="376"/>
      <c r="N349" s="366"/>
      <c r="V349" s="361"/>
      <c r="W349" s="367"/>
      <c r="X349" s="367"/>
      <c r="AC349" s="367" t="s">
        <v>459</v>
      </c>
    </row>
    <row r="350" spans="1:29" s="332" customFormat="1" ht="12" x14ac:dyDescent="0.2">
      <c r="A350" s="1192" t="s">
        <v>6373</v>
      </c>
      <c r="B350" s="1193"/>
      <c r="C350" s="1193"/>
      <c r="D350" s="1193"/>
      <c r="E350" s="1193"/>
      <c r="F350" s="1193"/>
      <c r="G350" s="1193"/>
      <c r="H350" s="1193"/>
      <c r="I350" s="1193"/>
      <c r="J350" s="1193"/>
      <c r="K350" s="1193"/>
      <c r="L350" s="1193"/>
      <c r="M350" s="1193"/>
      <c r="N350" s="1194"/>
      <c r="V350" s="361"/>
      <c r="W350" s="367" t="s">
        <v>6373</v>
      </c>
      <c r="X350" s="367"/>
      <c r="AC350" s="367"/>
    </row>
    <row r="351" spans="1:29" s="332" customFormat="1" ht="56.25" x14ac:dyDescent="0.2">
      <c r="A351" s="362" t="s">
        <v>163</v>
      </c>
      <c r="B351" s="363" t="s">
        <v>6336</v>
      </c>
      <c r="C351" s="1068" t="s">
        <v>6337</v>
      </c>
      <c r="D351" s="1068"/>
      <c r="E351" s="1068"/>
      <c r="F351" s="364" t="s">
        <v>1017</v>
      </c>
      <c r="G351" s="364"/>
      <c r="H351" s="364"/>
      <c r="I351" s="364" t="s">
        <v>423</v>
      </c>
      <c r="J351" s="365"/>
      <c r="K351" s="364"/>
      <c r="L351" s="365"/>
      <c r="M351" s="364"/>
      <c r="N351" s="366"/>
      <c r="V351" s="361"/>
      <c r="W351" s="367"/>
      <c r="X351" s="367" t="s">
        <v>6337</v>
      </c>
      <c r="AC351" s="367"/>
    </row>
    <row r="352" spans="1:29" s="332" customFormat="1" ht="33.75" x14ac:dyDescent="0.2">
      <c r="A352" s="370"/>
      <c r="B352" s="371" t="s">
        <v>6324</v>
      </c>
      <c r="C352" s="1065" t="s">
        <v>6325</v>
      </c>
      <c r="D352" s="1065"/>
      <c r="E352" s="1065"/>
      <c r="F352" s="1065"/>
      <c r="G352" s="1065"/>
      <c r="H352" s="1065"/>
      <c r="I352" s="1065"/>
      <c r="J352" s="1065"/>
      <c r="K352" s="1065"/>
      <c r="L352" s="1065"/>
      <c r="M352" s="1065"/>
      <c r="N352" s="1072"/>
      <c r="V352" s="361"/>
      <c r="W352" s="367"/>
      <c r="X352" s="367"/>
      <c r="Y352" s="335" t="s">
        <v>6325</v>
      </c>
      <c r="AC352" s="367"/>
    </row>
    <row r="353" spans="1:30" s="332" customFormat="1" ht="22.5" x14ac:dyDescent="0.2">
      <c r="A353" s="370"/>
      <c r="B353" s="371" t="s">
        <v>6326</v>
      </c>
      <c r="C353" s="1065" t="s">
        <v>6327</v>
      </c>
      <c r="D353" s="1065"/>
      <c r="E353" s="1065"/>
      <c r="F353" s="1065"/>
      <c r="G353" s="1065"/>
      <c r="H353" s="1065"/>
      <c r="I353" s="1065"/>
      <c r="J353" s="1065"/>
      <c r="K353" s="1065"/>
      <c r="L353" s="1065"/>
      <c r="M353" s="1065"/>
      <c r="N353" s="1072"/>
      <c r="V353" s="361"/>
      <c r="W353" s="367"/>
      <c r="X353" s="367"/>
      <c r="Y353" s="335" t="s">
        <v>6327</v>
      </c>
      <c r="AC353" s="367"/>
    </row>
    <row r="354" spans="1:30" s="332" customFormat="1" ht="12" x14ac:dyDescent="0.2">
      <c r="A354" s="372"/>
      <c r="B354" s="371" t="s">
        <v>423</v>
      </c>
      <c r="C354" s="1065" t="s">
        <v>432</v>
      </c>
      <c r="D354" s="1065"/>
      <c r="E354" s="1065"/>
      <c r="F354" s="373"/>
      <c r="G354" s="373"/>
      <c r="H354" s="373"/>
      <c r="I354" s="373"/>
      <c r="J354" s="374">
        <v>25.37</v>
      </c>
      <c r="K354" s="373" t="s">
        <v>423</v>
      </c>
      <c r="L354" s="374">
        <v>25.37</v>
      </c>
      <c r="M354" s="373"/>
      <c r="N354" s="375"/>
      <c r="V354" s="361"/>
      <c r="W354" s="367"/>
      <c r="X354" s="367"/>
      <c r="Z354" s="335" t="s">
        <v>432</v>
      </c>
      <c r="AC354" s="367"/>
    </row>
    <row r="355" spans="1:30" s="332" customFormat="1" ht="12" x14ac:dyDescent="0.2">
      <c r="A355" s="372"/>
      <c r="B355" s="371"/>
      <c r="C355" s="1065" t="s">
        <v>443</v>
      </c>
      <c r="D355" s="1065"/>
      <c r="E355" s="1065"/>
      <c r="F355" s="373" t="s">
        <v>444</v>
      </c>
      <c r="G355" s="373" t="s">
        <v>2856</v>
      </c>
      <c r="H355" s="373" t="s">
        <v>423</v>
      </c>
      <c r="I355" s="373" t="s">
        <v>2856</v>
      </c>
      <c r="J355" s="374"/>
      <c r="K355" s="373"/>
      <c r="L355" s="374"/>
      <c r="M355" s="373"/>
      <c r="N355" s="375"/>
      <c r="V355" s="361"/>
      <c r="W355" s="367"/>
      <c r="X355" s="367"/>
      <c r="AA355" s="335" t="s">
        <v>443</v>
      </c>
      <c r="AC355" s="367"/>
    </row>
    <row r="356" spans="1:30" s="332" customFormat="1" ht="12" x14ac:dyDescent="0.2">
      <c r="A356" s="372"/>
      <c r="B356" s="371"/>
      <c r="C356" s="1077" t="s">
        <v>450</v>
      </c>
      <c r="D356" s="1077"/>
      <c r="E356" s="1077"/>
      <c r="F356" s="376"/>
      <c r="G356" s="376"/>
      <c r="H356" s="376"/>
      <c r="I356" s="376"/>
      <c r="J356" s="377">
        <v>25.37</v>
      </c>
      <c r="K356" s="376"/>
      <c r="L356" s="377">
        <v>25.37</v>
      </c>
      <c r="M356" s="376"/>
      <c r="N356" s="378"/>
      <c r="V356" s="361"/>
      <c r="W356" s="367"/>
      <c r="X356" s="367"/>
      <c r="AB356" s="335" t="s">
        <v>450</v>
      </c>
      <c r="AC356" s="367"/>
    </row>
    <row r="357" spans="1:30" s="332" customFormat="1" ht="12" x14ac:dyDescent="0.2">
      <c r="A357" s="372"/>
      <c r="B357" s="371"/>
      <c r="C357" s="1065" t="s">
        <v>451</v>
      </c>
      <c r="D357" s="1065"/>
      <c r="E357" s="1065"/>
      <c r="F357" s="373"/>
      <c r="G357" s="373"/>
      <c r="H357" s="373"/>
      <c r="I357" s="373"/>
      <c r="J357" s="374"/>
      <c r="K357" s="373"/>
      <c r="L357" s="374">
        <v>25.37</v>
      </c>
      <c r="M357" s="373"/>
      <c r="N357" s="375"/>
      <c r="V357" s="361"/>
      <c r="W357" s="367"/>
      <c r="X357" s="367"/>
      <c r="AA357" s="335" t="s">
        <v>451</v>
      </c>
      <c r="AC357" s="367"/>
    </row>
    <row r="358" spans="1:30" s="332" customFormat="1" ht="33.75" x14ac:dyDescent="0.2">
      <c r="A358" s="372"/>
      <c r="B358" s="371" t="s">
        <v>6328</v>
      </c>
      <c r="C358" s="1065" t="s">
        <v>6329</v>
      </c>
      <c r="D358" s="1065"/>
      <c r="E358" s="1065"/>
      <c r="F358" s="373" t="s">
        <v>454</v>
      </c>
      <c r="G358" s="373" t="s">
        <v>980</v>
      </c>
      <c r="H358" s="373"/>
      <c r="I358" s="373" t="s">
        <v>980</v>
      </c>
      <c r="J358" s="374"/>
      <c r="K358" s="373"/>
      <c r="L358" s="374">
        <v>18.77</v>
      </c>
      <c r="M358" s="373"/>
      <c r="N358" s="375"/>
      <c r="V358" s="361"/>
      <c r="W358" s="367"/>
      <c r="X358" s="367"/>
      <c r="AA358" s="335" t="s">
        <v>6329</v>
      </c>
      <c r="AC358" s="367"/>
    </row>
    <row r="359" spans="1:30" s="332" customFormat="1" ht="33.75" x14ac:dyDescent="0.2">
      <c r="A359" s="372"/>
      <c r="B359" s="371" t="s">
        <v>6330</v>
      </c>
      <c r="C359" s="1065" t="s">
        <v>6331</v>
      </c>
      <c r="D359" s="1065"/>
      <c r="E359" s="1065"/>
      <c r="F359" s="373" t="s">
        <v>454</v>
      </c>
      <c r="G359" s="373" t="s">
        <v>828</v>
      </c>
      <c r="H359" s="373"/>
      <c r="I359" s="373" t="s">
        <v>828</v>
      </c>
      <c r="J359" s="374"/>
      <c r="K359" s="373"/>
      <c r="L359" s="374">
        <v>9.1300000000000008</v>
      </c>
      <c r="M359" s="373"/>
      <c r="N359" s="375"/>
      <c r="V359" s="361"/>
      <c r="W359" s="367"/>
      <c r="X359" s="367"/>
      <c r="AA359" s="335" t="s">
        <v>6331</v>
      </c>
      <c r="AC359" s="367"/>
    </row>
    <row r="360" spans="1:30" s="332" customFormat="1" ht="12" x14ac:dyDescent="0.2">
      <c r="A360" s="379"/>
      <c r="B360" s="380"/>
      <c r="C360" s="1068" t="s">
        <v>459</v>
      </c>
      <c r="D360" s="1068"/>
      <c r="E360" s="1068"/>
      <c r="F360" s="364"/>
      <c r="G360" s="364"/>
      <c r="H360" s="364"/>
      <c r="I360" s="364"/>
      <c r="J360" s="365"/>
      <c r="K360" s="364"/>
      <c r="L360" s="365">
        <v>53.27</v>
      </c>
      <c r="M360" s="376"/>
      <c r="N360" s="366"/>
      <c r="V360" s="361"/>
      <c r="W360" s="367"/>
      <c r="X360" s="367"/>
      <c r="AC360" s="367" t="s">
        <v>459</v>
      </c>
    </row>
    <row r="361" spans="1:30" s="332" customFormat="1" ht="56.25" x14ac:dyDescent="0.2">
      <c r="A361" s="362" t="s">
        <v>164</v>
      </c>
      <c r="B361" s="363" t="s">
        <v>6354</v>
      </c>
      <c r="C361" s="1068" t="s">
        <v>6355</v>
      </c>
      <c r="D361" s="1068"/>
      <c r="E361" s="1068"/>
      <c r="F361" s="364" t="s">
        <v>1017</v>
      </c>
      <c r="G361" s="364"/>
      <c r="H361" s="364"/>
      <c r="I361" s="364" t="s">
        <v>509</v>
      </c>
      <c r="J361" s="365"/>
      <c r="K361" s="364"/>
      <c r="L361" s="365"/>
      <c r="M361" s="364"/>
      <c r="N361" s="366"/>
      <c r="V361" s="361"/>
      <c r="W361" s="367"/>
      <c r="X361" s="367" t="s">
        <v>6355</v>
      </c>
      <c r="AC361" s="367"/>
    </row>
    <row r="362" spans="1:30" s="332" customFormat="1" ht="12" x14ac:dyDescent="0.2">
      <c r="A362" s="368"/>
      <c r="B362" s="369"/>
      <c r="C362" s="1065" t="s">
        <v>6374</v>
      </c>
      <c r="D362" s="1065"/>
      <c r="E362" s="1065"/>
      <c r="F362" s="1065"/>
      <c r="G362" s="1065"/>
      <c r="H362" s="1065"/>
      <c r="I362" s="1065"/>
      <c r="J362" s="1065"/>
      <c r="K362" s="1065"/>
      <c r="L362" s="1065"/>
      <c r="M362" s="1065"/>
      <c r="N362" s="1072"/>
      <c r="V362" s="361"/>
      <c r="W362" s="367"/>
      <c r="X362" s="367"/>
      <c r="AC362" s="367"/>
      <c r="AD362" s="335" t="s">
        <v>6374</v>
      </c>
    </row>
    <row r="363" spans="1:30" s="332" customFormat="1" ht="33.75" x14ac:dyDescent="0.2">
      <c r="A363" s="370"/>
      <c r="B363" s="371" t="s">
        <v>6324</v>
      </c>
      <c r="C363" s="1065" t="s">
        <v>6325</v>
      </c>
      <c r="D363" s="1065"/>
      <c r="E363" s="1065"/>
      <c r="F363" s="1065"/>
      <c r="G363" s="1065"/>
      <c r="H363" s="1065"/>
      <c r="I363" s="1065"/>
      <c r="J363" s="1065"/>
      <c r="K363" s="1065"/>
      <c r="L363" s="1065"/>
      <c r="M363" s="1065"/>
      <c r="N363" s="1072"/>
      <c r="V363" s="361"/>
      <c r="W363" s="367"/>
      <c r="X363" s="367"/>
      <c r="Y363" s="335" t="s">
        <v>6325</v>
      </c>
      <c r="AC363" s="367"/>
    </row>
    <row r="364" spans="1:30" s="332" customFormat="1" ht="22.5" x14ac:dyDescent="0.2">
      <c r="A364" s="370"/>
      <c r="B364" s="371" t="s">
        <v>6326</v>
      </c>
      <c r="C364" s="1065" t="s">
        <v>6327</v>
      </c>
      <c r="D364" s="1065"/>
      <c r="E364" s="1065"/>
      <c r="F364" s="1065"/>
      <c r="G364" s="1065"/>
      <c r="H364" s="1065"/>
      <c r="I364" s="1065"/>
      <c r="J364" s="1065"/>
      <c r="K364" s="1065"/>
      <c r="L364" s="1065"/>
      <c r="M364" s="1065"/>
      <c r="N364" s="1072"/>
      <c r="V364" s="361"/>
      <c r="W364" s="367"/>
      <c r="X364" s="367"/>
      <c r="Y364" s="335" t="s">
        <v>6327</v>
      </c>
      <c r="AC364" s="367"/>
    </row>
    <row r="365" spans="1:30" s="332" customFormat="1" ht="12" x14ac:dyDescent="0.2">
      <c r="A365" s="372"/>
      <c r="B365" s="371" t="s">
        <v>423</v>
      </c>
      <c r="C365" s="1065" t="s">
        <v>432</v>
      </c>
      <c r="D365" s="1065"/>
      <c r="E365" s="1065"/>
      <c r="F365" s="373"/>
      <c r="G365" s="373"/>
      <c r="H365" s="373"/>
      <c r="I365" s="373"/>
      <c r="J365" s="374">
        <v>16.91</v>
      </c>
      <c r="K365" s="373" t="s">
        <v>423</v>
      </c>
      <c r="L365" s="374">
        <v>169.1</v>
      </c>
      <c r="M365" s="373"/>
      <c r="N365" s="375"/>
      <c r="V365" s="361"/>
      <c r="W365" s="367"/>
      <c r="X365" s="367"/>
      <c r="Z365" s="335" t="s">
        <v>432</v>
      </c>
      <c r="AC365" s="367"/>
    </row>
    <row r="366" spans="1:30" s="332" customFormat="1" ht="12" x14ac:dyDescent="0.2">
      <c r="A366" s="372"/>
      <c r="B366" s="371"/>
      <c r="C366" s="1065" t="s">
        <v>443</v>
      </c>
      <c r="D366" s="1065"/>
      <c r="E366" s="1065"/>
      <c r="F366" s="373" t="s">
        <v>444</v>
      </c>
      <c r="G366" s="373" t="s">
        <v>2707</v>
      </c>
      <c r="H366" s="373" t="s">
        <v>423</v>
      </c>
      <c r="I366" s="373" t="s">
        <v>592</v>
      </c>
      <c r="J366" s="374"/>
      <c r="K366" s="373"/>
      <c r="L366" s="374"/>
      <c r="M366" s="373"/>
      <c r="N366" s="375"/>
      <c r="V366" s="361"/>
      <c r="W366" s="367"/>
      <c r="X366" s="367"/>
      <c r="AA366" s="335" t="s">
        <v>443</v>
      </c>
      <c r="AC366" s="367"/>
    </row>
    <row r="367" spans="1:30" s="332" customFormat="1" ht="12" x14ac:dyDescent="0.2">
      <c r="A367" s="372"/>
      <c r="B367" s="371"/>
      <c r="C367" s="1077" t="s">
        <v>450</v>
      </c>
      <c r="D367" s="1077"/>
      <c r="E367" s="1077"/>
      <c r="F367" s="376"/>
      <c r="G367" s="376"/>
      <c r="H367" s="376"/>
      <c r="I367" s="376"/>
      <c r="J367" s="377">
        <v>16.91</v>
      </c>
      <c r="K367" s="376"/>
      <c r="L367" s="377">
        <v>169.1</v>
      </c>
      <c r="M367" s="376"/>
      <c r="N367" s="378"/>
      <c r="V367" s="361"/>
      <c r="W367" s="367"/>
      <c r="X367" s="367"/>
      <c r="AB367" s="335" t="s">
        <v>450</v>
      </c>
      <c r="AC367" s="367"/>
    </row>
    <row r="368" spans="1:30" s="332" customFormat="1" ht="12" x14ac:dyDescent="0.2">
      <c r="A368" s="372"/>
      <c r="B368" s="371"/>
      <c r="C368" s="1065" t="s">
        <v>451</v>
      </c>
      <c r="D368" s="1065"/>
      <c r="E368" s="1065"/>
      <c r="F368" s="373"/>
      <c r="G368" s="373"/>
      <c r="H368" s="373"/>
      <c r="I368" s="373"/>
      <c r="J368" s="374"/>
      <c r="K368" s="373"/>
      <c r="L368" s="374">
        <v>169.1</v>
      </c>
      <c r="M368" s="373"/>
      <c r="N368" s="375"/>
      <c r="V368" s="361"/>
      <c r="W368" s="367"/>
      <c r="X368" s="367"/>
      <c r="AA368" s="335" t="s">
        <v>451</v>
      </c>
      <c r="AC368" s="367"/>
    </row>
    <row r="369" spans="1:30" s="332" customFormat="1" ht="33.75" x14ac:dyDescent="0.2">
      <c r="A369" s="372"/>
      <c r="B369" s="371" t="s">
        <v>6328</v>
      </c>
      <c r="C369" s="1065" t="s">
        <v>6329</v>
      </c>
      <c r="D369" s="1065"/>
      <c r="E369" s="1065"/>
      <c r="F369" s="373" t="s">
        <v>454</v>
      </c>
      <c r="G369" s="373" t="s">
        <v>980</v>
      </c>
      <c r="H369" s="373"/>
      <c r="I369" s="373" t="s">
        <v>980</v>
      </c>
      <c r="J369" s="374"/>
      <c r="K369" s="373"/>
      <c r="L369" s="374">
        <v>125.13</v>
      </c>
      <c r="M369" s="373"/>
      <c r="N369" s="375"/>
      <c r="V369" s="361"/>
      <c r="W369" s="367"/>
      <c r="X369" s="367"/>
      <c r="AA369" s="335" t="s">
        <v>6329</v>
      </c>
      <c r="AC369" s="367"/>
    </row>
    <row r="370" spans="1:30" s="332" customFormat="1" ht="33.75" x14ac:dyDescent="0.2">
      <c r="A370" s="372"/>
      <c r="B370" s="371" t="s">
        <v>6330</v>
      </c>
      <c r="C370" s="1065" t="s">
        <v>6331</v>
      </c>
      <c r="D370" s="1065"/>
      <c r="E370" s="1065"/>
      <c r="F370" s="373" t="s">
        <v>454</v>
      </c>
      <c r="G370" s="373" t="s">
        <v>828</v>
      </c>
      <c r="H370" s="373"/>
      <c r="I370" s="373" t="s">
        <v>828</v>
      </c>
      <c r="J370" s="374"/>
      <c r="K370" s="373"/>
      <c r="L370" s="374">
        <v>60.88</v>
      </c>
      <c r="M370" s="373"/>
      <c r="N370" s="375"/>
      <c r="V370" s="361"/>
      <c r="W370" s="367"/>
      <c r="X370" s="367"/>
      <c r="AA370" s="335" t="s">
        <v>6331</v>
      </c>
      <c r="AC370" s="367"/>
    </row>
    <row r="371" spans="1:30" s="332" customFormat="1" ht="12" x14ac:dyDescent="0.2">
      <c r="A371" s="379"/>
      <c r="B371" s="380"/>
      <c r="C371" s="1068" t="s">
        <v>459</v>
      </c>
      <c r="D371" s="1068"/>
      <c r="E371" s="1068"/>
      <c r="F371" s="364"/>
      <c r="G371" s="364"/>
      <c r="H371" s="364"/>
      <c r="I371" s="364"/>
      <c r="J371" s="365"/>
      <c r="K371" s="364"/>
      <c r="L371" s="365">
        <v>355.11</v>
      </c>
      <c r="M371" s="376"/>
      <c r="N371" s="366"/>
      <c r="V371" s="361"/>
      <c r="W371" s="367"/>
      <c r="X371" s="367"/>
      <c r="AC371" s="367" t="s">
        <v>459</v>
      </c>
    </row>
    <row r="372" spans="1:30" s="332" customFormat="1" ht="33.75" x14ac:dyDescent="0.2">
      <c r="A372" s="362" t="s">
        <v>165</v>
      </c>
      <c r="B372" s="363" t="s">
        <v>6359</v>
      </c>
      <c r="C372" s="1068" t="s">
        <v>6375</v>
      </c>
      <c r="D372" s="1068"/>
      <c r="E372" s="1068"/>
      <c r="F372" s="364" t="s">
        <v>1017</v>
      </c>
      <c r="G372" s="364"/>
      <c r="H372" s="364"/>
      <c r="I372" s="364" t="s">
        <v>499</v>
      </c>
      <c r="J372" s="365"/>
      <c r="K372" s="364"/>
      <c r="L372" s="365"/>
      <c r="M372" s="364"/>
      <c r="N372" s="366"/>
      <c r="V372" s="361"/>
      <c r="W372" s="367"/>
      <c r="X372" s="367" t="s">
        <v>6375</v>
      </c>
      <c r="AC372" s="367"/>
    </row>
    <row r="373" spans="1:30" s="332" customFormat="1" ht="12" x14ac:dyDescent="0.2">
      <c r="A373" s="368"/>
      <c r="B373" s="369"/>
      <c r="C373" s="1065" t="s">
        <v>6376</v>
      </c>
      <c r="D373" s="1065"/>
      <c r="E373" s="1065"/>
      <c r="F373" s="1065"/>
      <c r="G373" s="1065"/>
      <c r="H373" s="1065"/>
      <c r="I373" s="1065"/>
      <c r="J373" s="1065"/>
      <c r="K373" s="1065"/>
      <c r="L373" s="1065"/>
      <c r="M373" s="1065"/>
      <c r="N373" s="1072"/>
      <c r="V373" s="361"/>
      <c r="W373" s="367"/>
      <c r="X373" s="367"/>
      <c r="AC373" s="367"/>
      <c r="AD373" s="335" t="s">
        <v>6376</v>
      </c>
    </row>
    <row r="374" spans="1:30" s="332" customFormat="1" ht="33.75" x14ac:dyDescent="0.2">
      <c r="A374" s="370"/>
      <c r="B374" s="371" t="s">
        <v>6324</v>
      </c>
      <c r="C374" s="1065" t="s">
        <v>6325</v>
      </c>
      <c r="D374" s="1065"/>
      <c r="E374" s="1065"/>
      <c r="F374" s="1065"/>
      <c r="G374" s="1065"/>
      <c r="H374" s="1065"/>
      <c r="I374" s="1065"/>
      <c r="J374" s="1065"/>
      <c r="K374" s="1065"/>
      <c r="L374" s="1065"/>
      <c r="M374" s="1065"/>
      <c r="N374" s="1072"/>
      <c r="V374" s="361"/>
      <c r="W374" s="367"/>
      <c r="X374" s="367"/>
      <c r="Y374" s="335" t="s">
        <v>6325</v>
      </c>
      <c r="AC374" s="367"/>
    </row>
    <row r="375" spans="1:30" s="332" customFormat="1" ht="22.5" x14ac:dyDescent="0.2">
      <c r="A375" s="370"/>
      <c r="B375" s="371" t="s">
        <v>6326</v>
      </c>
      <c r="C375" s="1065" t="s">
        <v>6327</v>
      </c>
      <c r="D375" s="1065"/>
      <c r="E375" s="1065"/>
      <c r="F375" s="1065"/>
      <c r="G375" s="1065"/>
      <c r="H375" s="1065"/>
      <c r="I375" s="1065"/>
      <c r="J375" s="1065"/>
      <c r="K375" s="1065"/>
      <c r="L375" s="1065"/>
      <c r="M375" s="1065"/>
      <c r="N375" s="1072"/>
      <c r="V375" s="361"/>
      <c r="W375" s="367"/>
      <c r="X375" s="367"/>
      <c r="Y375" s="335" t="s">
        <v>6327</v>
      </c>
      <c r="AC375" s="367"/>
    </row>
    <row r="376" spans="1:30" s="332" customFormat="1" ht="12" x14ac:dyDescent="0.2">
      <c r="A376" s="372"/>
      <c r="B376" s="371" t="s">
        <v>423</v>
      </c>
      <c r="C376" s="1065" t="s">
        <v>432</v>
      </c>
      <c r="D376" s="1065"/>
      <c r="E376" s="1065"/>
      <c r="F376" s="373"/>
      <c r="G376" s="373"/>
      <c r="H376" s="373"/>
      <c r="I376" s="373"/>
      <c r="J376" s="374">
        <v>33.83</v>
      </c>
      <c r="K376" s="373" t="s">
        <v>423</v>
      </c>
      <c r="L376" s="374">
        <v>304.47000000000003</v>
      </c>
      <c r="M376" s="373"/>
      <c r="N376" s="375"/>
      <c r="V376" s="361"/>
      <c r="W376" s="367"/>
      <c r="X376" s="367"/>
      <c r="Z376" s="335" t="s">
        <v>432</v>
      </c>
      <c r="AC376" s="367"/>
    </row>
    <row r="377" spans="1:30" s="332" customFormat="1" ht="12" x14ac:dyDescent="0.2">
      <c r="A377" s="372"/>
      <c r="B377" s="371"/>
      <c r="C377" s="1065" t="s">
        <v>443</v>
      </c>
      <c r="D377" s="1065"/>
      <c r="E377" s="1065"/>
      <c r="F377" s="373" t="s">
        <v>444</v>
      </c>
      <c r="G377" s="373" t="s">
        <v>1483</v>
      </c>
      <c r="H377" s="373" t="s">
        <v>423</v>
      </c>
      <c r="I377" s="373" t="s">
        <v>6377</v>
      </c>
      <c r="J377" s="374"/>
      <c r="K377" s="373"/>
      <c r="L377" s="374"/>
      <c r="M377" s="373"/>
      <c r="N377" s="375"/>
      <c r="V377" s="361"/>
      <c r="W377" s="367"/>
      <c r="X377" s="367"/>
      <c r="AA377" s="335" t="s">
        <v>443</v>
      </c>
      <c r="AC377" s="367"/>
    </row>
    <row r="378" spans="1:30" s="332" customFormat="1" ht="12" x14ac:dyDescent="0.2">
      <c r="A378" s="372"/>
      <c r="B378" s="371"/>
      <c r="C378" s="1077" t="s">
        <v>450</v>
      </c>
      <c r="D378" s="1077"/>
      <c r="E378" s="1077"/>
      <c r="F378" s="376"/>
      <c r="G378" s="376"/>
      <c r="H378" s="376"/>
      <c r="I378" s="376"/>
      <c r="J378" s="377">
        <v>33.83</v>
      </c>
      <c r="K378" s="376"/>
      <c r="L378" s="377">
        <v>304.47000000000003</v>
      </c>
      <c r="M378" s="376"/>
      <c r="N378" s="378"/>
      <c r="V378" s="361"/>
      <c r="W378" s="367"/>
      <c r="X378" s="367"/>
      <c r="AB378" s="335" t="s">
        <v>450</v>
      </c>
      <c r="AC378" s="367"/>
    </row>
    <row r="379" spans="1:30" s="332" customFormat="1" ht="12" x14ac:dyDescent="0.2">
      <c r="A379" s="372"/>
      <c r="B379" s="371"/>
      <c r="C379" s="1065" t="s">
        <v>451</v>
      </c>
      <c r="D379" s="1065"/>
      <c r="E379" s="1065"/>
      <c r="F379" s="373"/>
      <c r="G379" s="373"/>
      <c r="H379" s="373"/>
      <c r="I379" s="373"/>
      <c r="J379" s="374"/>
      <c r="K379" s="373"/>
      <c r="L379" s="374">
        <v>304.47000000000003</v>
      </c>
      <c r="M379" s="373"/>
      <c r="N379" s="375"/>
      <c r="V379" s="361"/>
      <c r="W379" s="367"/>
      <c r="X379" s="367"/>
      <c r="AA379" s="335" t="s">
        <v>451</v>
      </c>
      <c r="AC379" s="367"/>
    </row>
    <row r="380" spans="1:30" s="332" customFormat="1" ht="33.75" x14ac:dyDescent="0.2">
      <c r="A380" s="372"/>
      <c r="B380" s="371" t="s">
        <v>6328</v>
      </c>
      <c r="C380" s="1065" t="s">
        <v>6329</v>
      </c>
      <c r="D380" s="1065"/>
      <c r="E380" s="1065"/>
      <c r="F380" s="373" t="s">
        <v>454</v>
      </c>
      <c r="G380" s="373" t="s">
        <v>980</v>
      </c>
      <c r="H380" s="373"/>
      <c r="I380" s="373" t="s">
        <v>980</v>
      </c>
      <c r="J380" s="374"/>
      <c r="K380" s="373"/>
      <c r="L380" s="374">
        <v>225.31</v>
      </c>
      <c r="M380" s="373"/>
      <c r="N380" s="375"/>
      <c r="V380" s="361"/>
      <c r="W380" s="367"/>
      <c r="X380" s="367"/>
      <c r="AA380" s="335" t="s">
        <v>6329</v>
      </c>
      <c r="AC380" s="367"/>
    </row>
    <row r="381" spans="1:30" s="332" customFormat="1" ht="33.75" x14ac:dyDescent="0.2">
      <c r="A381" s="372"/>
      <c r="B381" s="371" t="s">
        <v>6330</v>
      </c>
      <c r="C381" s="1065" t="s">
        <v>6331</v>
      </c>
      <c r="D381" s="1065"/>
      <c r="E381" s="1065"/>
      <c r="F381" s="373" t="s">
        <v>454</v>
      </c>
      <c r="G381" s="373" t="s">
        <v>828</v>
      </c>
      <c r="H381" s="373"/>
      <c r="I381" s="373" t="s">
        <v>828</v>
      </c>
      <c r="J381" s="374"/>
      <c r="K381" s="373"/>
      <c r="L381" s="374">
        <v>109.61</v>
      </c>
      <c r="M381" s="373"/>
      <c r="N381" s="375"/>
      <c r="V381" s="361"/>
      <c r="W381" s="367"/>
      <c r="X381" s="367"/>
      <c r="AA381" s="335" t="s">
        <v>6331</v>
      </c>
      <c r="AC381" s="367"/>
    </row>
    <row r="382" spans="1:30" s="332" customFormat="1" ht="12" x14ac:dyDescent="0.2">
      <c r="A382" s="379"/>
      <c r="B382" s="380"/>
      <c r="C382" s="1068" t="s">
        <v>459</v>
      </c>
      <c r="D382" s="1068"/>
      <c r="E382" s="1068"/>
      <c r="F382" s="364"/>
      <c r="G382" s="364"/>
      <c r="H382" s="364"/>
      <c r="I382" s="364"/>
      <c r="J382" s="365"/>
      <c r="K382" s="364"/>
      <c r="L382" s="365">
        <v>639.39</v>
      </c>
      <c r="M382" s="376"/>
      <c r="N382" s="366"/>
      <c r="V382" s="361"/>
      <c r="W382" s="367"/>
      <c r="X382" s="367"/>
      <c r="AC382" s="367" t="s">
        <v>459</v>
      </c>
    </row>
    <row r="383" spans="1:30" s="332" customFormat="1" ht="45" x14ac:dyDescent="0.2">
      <c r="A383" s="362" t="s">
        <v>166</v>
      </c>
      <c r="B383" s="363" t="s">
        <v>6357</v>
      </c>
      <c r="C383" s="1068" t="s">
        <v>6358</v>
      </c>
      <c r="D383" s="1068"/>
      <c r="E383" s="1068"/>
      <c r="F383" s="364" t="s">
        <v>1017</v>
      </c>
      <c r="G383" s="364"/>
      <c r="H383" s="364"/>
      <c r="I383" s="364" t="s">
        <v>434</v>
      </c>
      <c r="J383" s="365"/>
      <c r="K383" s="364"/>
      <c r="L383" s="365"/>
      <c r="M383" s="364"/>
      <c r="N383" s="366"/>
      <c r="V383" s="361"/>
      <c r="W383" s="367"/>
      <c r="X383" s="367" t="s">
        <v>6358</v>
      </c>
      <c r="AC383" s="367"/>
    </row>
    <row r="384" spans="1:30" s="332" customFormat="1" ht="33.75" x14ac:dyDescent="0.2">
      <c r="A384" s="370"/>
      <c r="B384" s="371" t="s">
        <v>6324</v>
      </c>
      <c r="C384" s="1065" t="s">
        <v>6325</v>
      </c>
      <c r="D384" s="1065"/>
      <c r="E384" s="1065"/>
      <c r="F384" s="1065"/>
      <c r="G384" s="1065"/>
      <c r="H384" s="1065"/>
      <c r="I384" s="1065"/>
      <c r="J384" s="1065"/>
      <c r="K384" s="1065"/>
      <c r="L384" s="1065"/>
      <c r="M384" s="1065"/>
      <c r="N384" s="1072"/>
      <c r="V384" s="361"/>
      <c r="W384" s="367"/>
      <c r="X384" s="367"/>
      <c r="Y384" s="335" t="s">
        <v>6325</v>
      </c>
      <c r="AC384" s="367"/>
    </row>
    <row r="385" spans="1:29" s="332" customFormat="1" ht="22.5" x14ac:dyDescent="0.2">
      <c r="A385" s="370"/>
      <c r="B385" s="371" t="s">
        <v>6326</v>
      </c>
      <c r="C385" s="1065" t="s">
        <v>6327</v>
      </c>
      <c r="D385" s="1065"/>
      <c r="E385" s="1065"/>
      <c r="F385" s="1065"/>
      <c r="G385" s="1065"/>
      <c r="H385" s="1065"/>
      <c r="I385" s="1065"/>
      <c r="J385" s="1065"/>
      <c r="K385" s="1065"/>
      <c r="L385" s="1065"/>
      <c r="M385" s="1065"/>
      <c r="N385" s="1072"/>
      <c r="V385" s="361"/>
      <c r="W385" s="367"/>
      <c r="X385" s="367"/>
      <c r="Y385" s="335" t="s">
        <v>6327</v>
      </c>
      <c r="AC385" s="367"/>
    </row>
    <row r="386" spans="1:29" s="332" customFormat="1" ht="12" x14ac:dyDescent="0.2">
      <c r="A386" s="372"/>
      <c r="B386" s="371" t="s">
        <v>423</v>
      </c>
      <c r="C386" s="1065" t="s">
        <v>432</v>
      </c>
      <c r="D386" s="1065"/>
      <c r="E386" s="1065"/>
      <c r="F386" s="373"/>
      <c r="G386" s="373"/>
      <c r="H386" s="373"/>
      <c r="I386" s="373"/>
      <c r="J386" s="374">
        <v>12.21</v>
      </c>
      <c r="K386" s="373" t="s">
        <v>423</v>
      </c>
      <c r="L386" s="374">
        <v>24.42</v>
      </c>
      <c r="M386" s="373"/>
      <c r="N386" s="375"/>
      <c r="V386" s="361"/>
      <c r="W386" s="367"/>
      <c r="X386" s="367"/>
      <c r="Z386" s="335" t="s">
        <v>432</v>
      </c>
      <c r="AC386" s="367"/>
    </row>
    <row r="387" spans="1:29" s="332" customFormat="1" ht="12" x14ac:dyDescent="0.2">
      <c r="A387" s="372"/>
      <c r="B387" s="371"/>
      <c r="C387" s="1065" t="s">
        <v>443</v>
      </c>
      <c r="D387" s="1065"/>
      <c r="E387" s="1065"/>
      <c r="F387" s="373" t="s">
        <v>444</v>
      </c>
      <c r="G387" s="373" t="s">
        <v>2868</v>
      </c>
      <c r="H387" s="373" t="s">
        <v>423</v>
      </c>
      <c r="I387" s="373" t="s">
        <v>2921</v>
      </c>
      <c r="J387" s="374"/>
      <c r="K387" s="373"/>
      <c r="L387" s="374"/>
      <c r="M387" s="373"/>
      <c r="N387" s="375"/>
      <c r="V387" s="361"/>
      <c r="W387" s="367"/>
      <c r="X387" s="367"/>
      <c r="AA387" s="335" t="s">
        <v>443</v>
      </c>
      <c r="AC387" s="367"/>
    </row>
    <row r="388" spans="1:29" s="332" customFormat="1" ht="12" x14ac:dyDescent="0.2">
      <c r="A388" s="372"/>
      <c r="B388" s="371"/>
      <c r="C388" s="1077" t="s">
        <v>450</v>
      </c>
      <c r="D388" s="1077"/>
      <c r="E388" s="1077"/>
      <c r="F388" s="376"/>
      <c r="G388" s="376"/>
      <c r="H388" s="376"/>
      <c r="I388" s="376"/>
      <c r="J388" s="377">
        <v>12.21</v>
      </c>
      <c r="K388" s="376"/>
      <c r="L388" s="377">
        <v>24.42</v>
      </c>
      <c r="M388" s="376"/>
      <c r="N388" s="378"/>
      <c r="V388" s="361"/>
      <c r="W388" s="367"/>
      <c r="X388" s="367"/>
      <c r="AB388" s="335" t="s">
        <v>450</v>
      </c>
      <c r="AC388" s="367"/>
    </row>
    <row r="389" spans="1:29" s="332" customFormat="1" ht="12" x14ac:dyDescent="0.2">
      <c r="A389" s="372"/>
      <c r="B389" s="371"/>
      <c r="C389" s="1065" t="s">
        <v>451</v>
      </c>
      <c r="D389" s="1065"/>
      <c r="E389" s="1065"/>
      <c r="F389" s="373"/>
      <c r="G389" s="373"/>
      <c r="H389" s="373"/>
      <c r="I389" s="373"/>
      <c r="J389" s="374"/>
      <c r="K389" s="373"/>
      <c r="L389" s="374">
        <v>24.42</v>
      </c>
      <c r="M389" s="373"/>
      <c r="N389" s="375"/>
      <c r="V389" s="361"/>
      <c r="W389" s="367"/>
      <c r="X389" s="367"/>
      <c r="AA389" s="335" t="s">
        <v>451</v>
      </c>
      <c r="AC389" s="367"/>
    </row>
    <row r="390" spans="1:29" s="332" customFormat="1" ht="33.75" x14ac:dyDescent="0.2">
      <c r="A390" s="372"/>
      <c r="B390" s="371" t="s">
        <v>6328</v>
      </c>
      <c r="C390" s="1065" t="s">
        <v>6329</v>
      </c>
      <c r="D390" s="1065"/>
      <c r="E390" s="1065"/>
      <c r="F390" s="373" t="s">
        <v>454</v>
      </c>
      <c r="G390" s="373" t="s">
        <v>980</v>
      </c>
      <c r="H390" s="373"/>
      <c r="I390" s="373" t="s">
        <v>980</v>
      </c>
      <c r="J390" s="374"/>
      <c r="K390" s="373"/>
      <c r="L390" s="374">
        <v>18.07</v>
      </c>
      <c r="M390" s="373"/>
      <c r="N390" s="375"/>
      <c r="V390" s="361"/>
      <c r="W390" s="367"/>
      <c r="X390" s="367"/>
      <c r="AA390" s="335" t="s">
        <v>6329</v>
      </c>
      <c r="AC390" s="367"/>
    </row>
    <row r="391" spans="1:29" s="332" customFormat="1" ht="33.75" x14ac:dyDescent="0.2">
      <c r="A391" s="372"/>
      <c r="B391" s="371" t="s">
        <v>6330</v>
      </c>
      <c r="C391" s="1065" t="s">
        <v>6331</v>
      </c>
      <c r="D391" s="1065"/>
      <c r="E391" s="1065"/>
      <c r="F391" s="373" t="s">
        <v>454</v>
      </c>
      <c r="G391" s="373" t="s">
        <v>828</v>
      </c>
      <c r="H391" s="373"/>
      <c r="I391" s="373" t="s">
        <v>828</v>
      </c>
      <c r="J391" s="374"/>
      <c r="K391" s="373"/>
      <c r="L391" s="374">
        <v>8.7899999999999991</v>
      </c>
      <c r="M391" s="373"/>
      <c r="N391" s="375"/>
      <c r="V391" s="361"/>
      <c r="W391" s="367"/>
      <c r="X391" s="367"/>
      <c r="AA391" s="335" t="s">
        <v>6331</v>
      </c>
      <c r="AC391" s="367"/>
    </row>
    <row r="392" spans="1:29" s="332" customFormat="1" ht="12" x14ac:dyDescent="0.2">
      <c r="A392" s="379"/>
      <c r="B392" s="380"/>
      <c r="C392" s="1068" t="s">
        <v>459</v>
      </c>
      <c r="D392" s="1068"/>
      <c r="E392" s="1068"/>
      <c r="F392" s="364"/>
      <c r="G392" s="364"/>
      <c r="H392" s="364"/>
      <c r="I392" s="364"/>
      <c r="J392" s="365"/>
      <c r="K392" s="364"/>
      <c r="L392" s="365">
        <v>51.28</v>
      </c>
      <c r="M392" s="376"/>
      <c r="N392" s="366"/>
      <c r="V392" s="361"/>
      <c r="W392" s="367"/>
      <c r="X392" s="367"/>
      <c r="AC392" s="367" t="s">
        <v>459</v>
      </c>
    </row>
    <row r="393" spans="1:29" s="332" customFormat="1" ht="22.5" x14ac:dyDescent="0.2">
      <c r="A393" s="362" t="s">
        <v>170</v>
      </c>
      <c r="B393" s="363" t="s">
        <v>6332</v>
      </c>
      <c r="C393" s="1068" t="s">
        <v>6333</v>
      </c>
      <c r="D393" s="1068"/>
      <c r="E393" s="1068"/>
      <c r="F393" s="364" t="s">
        <v>1017</v>
      </c>
      <c r="G393" s="364"/>
      <c r="H393" s="364"/>
      <c r="I393" s="364" t="s">
        <v>423</v>
      </c>
      <c r="J393" s="365"/>
      <c r="K393" s="364"/>
      <c r="L393" s="365"/>
      <c r="M393" s="364"/>
      <c r="N393" s="366"/>
      <c r="V393" s="361"/>
      <c r="W393" s="367"/>
      <c r="X393" s="367" t="s">
        <v>6333</v>
      </c>
      <c r="AC393" s="367"/>
    </row>
    <row r="394" spans="1:29" s="332" customFormat="1" ht="33.75" x14ac:dyDescent="0.2">
      <c r="A394" s="370"/>
      <c r="B394" s="371" t="s">
        <v>6324</v>
      </c>
      <c r="C394" s="1065" t="s">
        <v>6325</v>
      </c>
      <c r="D394" s="1065"/>
      <c r="E394" s="1065"/>
      <c r="F394" s="1065"/>
      <c r="G394" s="1065"/>
      <c r="H394" s="1065"/>
      <c r="I394" s="1065"/>
      <c r="J394" s="1065"/>
      <c r="K394" s="1065"/>
      <c r="L394" s="1065"/>
      <c r="M394" s="1065"/>
      <c r="N394" s="1072"/>
      <c r="V394" s="361"/>
      <c r="W394" s="367"/>
      <c r="X394" s="367"/>
      <c r="Y394" s="335" t="s">
        <v>6325</v>
      </c>
      <c r="AC394" s="367"/>
    </row>
    <row r="395" spans="1:29" s="332" customFormat="1" ht="22.5" x14ac:dyDescent="0.2">
      <c r="A395" s="370"/>
      <c r="B395" s="371" t="s">
        <v>6326</v>
      </c>
      <c r="C395" s="1065" t="s">
        <v>6327</v>
      </c>
      <c r="D395" s="1065"/>
      <c r="E395" s="1065"/>
      <c r="F395" s="1065"/>
      <c r="G395" s="1065"/>
      <c r="H395" s="1065"/>
      <c r="I395" s="1065"/>
      <c r="J395" s="1065"/>
      <c r="K395" s="1065"/>
      <c r="L395" s="1065"/>
      <c r="M395" s="1065"/>
      <c r="N395" s="1072"/>
      <c r="V395" s="361"/>
      <c r="W395" s="367"/>
      <c r="X395" s="367"/>
      <c r="Y395" s="335" t="s">
        <v>6327</v>
      </c>
      <c r="AC395" s="367"/>
    </row>
    <row r="396" spans="1:29" s="332" customFormat="1" ht="12" x14ac:dyDescent="0.2">
      <c r="A396" s="372"/>
      <c r="B396" s="371" t="s">
        <v>423</v>
      </c>
      <c r="C396" s="1065" t="s">
        <v>432</v>
      </c>
      <c r="D396" s="1065"/>
      <c r="E396" s="1065"/>
      <c r="F396" s="373"/>
      <c r="G396" s="373"/>
      <c r="H396" s="373"/>
      <c r="I396" s="373"/>
      <c r="J396" s="374">
        <v>65.94</v>
      </c>
      <c r="K396" s="373" t="s">
        <v>423</v>
      </c>
      <c r="L396" s="374">
        <v>65.94</v>
      </c>
      <c r="M396" s="373"/>
      <c r="N396" s="375"/>
      <c r="V396" s="361"/>
      <c r="W396" s="367"/>
      <c r="X396" s="367"/>
      <c r="Z396" s="335" t="s">
        <v>432</v>
      </c>
      <c r="AC396" s="367"/>
    </row>
    <row r="397" spans="1:29" s="332" customFormat="1" ht="12" x14ac:dyDescent="0.2">
      <c r="A397" s="372"/>
      <c r="B397" s="371"/>
      <c r="C397" s="1065" t="s">
        <v>443</v>
      </c>
      <c r="D397" s="1065"/>
      <c r="E397" s="1065"/>
      <c r="F397" s="373" t="s">
        <v>444</v>
      </c>
      <c r="G397" s="373" t="s">
        <v>5722</v>
      </c>
      <c r="H397" s="373" t="s">
        <v>423</v>
      </c>
      <c r="I397" s="373" t="s">
        <v>5722</v>
      </c>
      <c r="J397" s="374"/>
      <c r="K397" s="373"/>
      <c r="L397" s="374"/>
      <c r="M397" s="373"/>
      <c r="N397" s="375"/>
      <c r="V397" s="361"/>
      <c r="W397" s="367"/>
      <c r="X397" s="367"/>
      <c r="AA397" s="335" t="s">
        <v>443</v>
      </c>
      <c r="AC397" s="367"/>
    </row>
    <row r="398" spans="1:29" s="332" customFormat="1" ht="12" x14ac:dyDescent="0.2">
      <c r="A398" s="372"/>
      <c r="B398" s="371"/>
      <c r="C398" s="1077" t="s">
        <v>450</v>
      </c>
      <c r="D398" s="1077"/>
      <c r="E398" s="1077"/>
      <c r="F398" s="376"/>
      <c r="G398" s="376"/>
      <c r="H398" s="376"/>
      <c r="I398" s="376"/>
      <c r="J398" s="377">
        <v>65.94</v>
      </c>
      <c r="K398" s="376"/>
      <c r="L398" s="377">
        <v>65.94</v>
      </c>
      <c r="M398" s="376"/>
      <c r="N398" s="378"/>
      <c r="V398" s="361"/>
      <c r="W398" s="367"/>
      <c r="X398" s="367"/>
      <c r="AB398" s="335" t="s">
        <v>450</v>
      </c>
      <c r="AC398" s="367"/>
    </row>
    <row r="399" spans="1:29" s="332" customFormat="1" ht="12" x14ac:dyDescent="0.2">
      <c r="A399" s="372"/>
      <c r="B399" s="371"/>
      <c r="C399" s="1065" t="s">
        <v>451</v>
      </c>
      <c r="D399" s="1065"/>
      <c r="E399" s="1065"/>
      <c r="F399" s="373"/>
      <c r="G399" s="373"/>
      <c r="H399" s="373"/>
      <c r="I399" s="373"/>
      <c r="J399" s="374"/>
      <c r="K399" s="373"/>
      <c r="L399" s="374">
        <v>65.94</v>
      </c>
      <c r="M399" s="373"/>
      <c r="N399" s="375"/>
      <c r="V399" s="361"/>
      <c r="W399" s="367"/>
      <c r="X399" s="367"/>
      <c r="AA399" s="335" t="s">
        <v>451</v>
      </c>
      <c r="AC399" s="367"/>
    </row>
    <row r="400" spans="1:29" s="332" customFormat="1" ht="33.75" x14ac:dyDescent="0.2">
      <c r="A400" s="372"/>
      <c r="B400" s="371" t="s">
        <v>6328</v>
      </c>
      <c r="C400" s="1065" t="s">
        <v>6329</v>
      </c>
      <c r="D400" s="1065"/>
      <c r="E400" s="1065"/>
      <c r="F400" s="373" t="s">
        <v>454</v>
      </c>
      <c r="G400" s="373" t="s">
        <v>980</v>
      </c>
      <c r="H400" s="373"/>
      <c r="I400" s="373" t="s">
        <v>980</v>
      </c>
      <c r="J400" s="374"/>
      <c r="K400" s="373"/>
      <c r="L400" s="374">
        <v>48.8</v>
      </c>
      <c r="M400" s="373"/>
      <c r="N400" s="375"/>
      <c r="V400" s="361"/>
      <c r="W400" s="367"/>
      <c r="X400" s="367"/>
      <c r="AA400" s="335" t="s">
        <v>6329</v>
      </c>
      <c r="AC400" s="367"/>
    </row>
    <row r="401" spans="1:29" s="332" customFormat="1" ht="33.75" x14ac:dyDescent="0.2">
      <c r="A401" s="372"/>
      <c r="B401" s="371" t="s">
        <v>6330</v>
      </c>
      <c r="C401" s="1065" t="s">
        <v>6331</v>
      </c>
      <c r="D401" s="1065"/>
      <c r="E401" s="1065"/>
      <c r="F401" s="373" t="s">
        <v>454</v>
      </c>
      <c r="G401" s="373" t="s">
        <v>828</v>
      </c>
      <c r="H401" s="373"/>
      <c r="I401" s="373" t="s">
        <v>828</v>
      </c>
      <c r="J401" s="374"/>
      <c r="K401" s="373"/>
      <c r="L401" s="374">
        <v>23.74</v>
      </c>
      <c r="M401" s="373"/>
      <c r="N401" s="375"/>
      <c r="V401" s="361"/>
      <c r="W401" s="367"/>
      <c r="X401" s="367"/>
      <c r="AA401" s="335" t="s">
        <v>6331</v>
      </c>
      <c r="AC401" s="367"/>
    </row>
    <row r="402" spans="1:29" s="332" customFormat="1" ht="12" x14ac:dyDescent="0.2">
      <c r="A402" s="379"/>
      <c r="B402" s="380"/>
      <c r="C402" s="1068" t="s">
        <v>459</v>
      </c>
      <c r="D402" s="1068"/>
      <c r="E402" s="1068"/>
      <c r="F402" s="364"/>
      <c r="G402" s="364"/>
      <c r="H402" s="364"/>
      <c r="I402" s="364"/>
      <c r="J402" s="365"/>
      <c r="K402" s="364"/>
      <c r="L402" s="365">
        <v>138.47999999999999</v>
      </c>
      <c r="M402" s="376"/>
      <c r="N402" s="366"/>
      <c r="V402" s="361"/>
      <c r="W402" s="367"/>
      <c r="X402" s="367"/>
      <c r="AC402" s="367" t="s">
        <v>459</v>
      </c>
    </row>
    <row r="403" spans="1:29" s="332" customFormat="1" ht="45" x14ac:dyDescent="0.2">
      <c r="A403" s="362" t="s">
        <v>828</v>
      </c>
      <c r="B403" s="363" t="s">
        <v>6370</v>
      </c>
      <c r="C403" s="1068" t="s">
        <v>6371</v>
      </c>
      <c r="D403" s="1068"/>
      <c r="E403" s="1068"/>
      <c r="F403" s="364" t="s">
        <v>1017</v>
      </c>
      <c r="G403" s="364"/>
      <c r="H403" s="364"/>
      <c r="I403" s="364" t="s">
        <v>423</v>
      </c>
      <c r="J403" s="365"/>
      <c r="K403" s="364"/>
      <c r="L403" s="365"/>
      <c r="M403" s="364"/>
      <c r="N403" s="366"/>
      <c r="V403" s="361"/>
      <c r="W403" s="367"/>
      <c r="X403" s="367" t="s">
        <v>6371</v>
      </c>
      <c r="AC403" s="367"/>
    </row>
    <row r="404" spans="1:29" s="332" customFormat="1" ht="33.75" x14ac:dyDescent="0.2">
      <c r="A404" s="370"/>
      <c r="B404" s="371" t="s">
        <v>6324</v>
      </c>
      <c r="C404" s="1065" t="s">
        <v>6325</v>
      </c>
      <c r="D404" s="1065"/>
      <c r="E404" s="1065"/>
      <c r="F404" s="1065"/>
      <c r="G404" s="1065"/>
      <c r="H404" s="1065"/>
      <c r="I404" s="1065"/>
      <c r="J404" s="1065"/>
      <c r="K404" s="1065"/>
      <c r="L404" s="1065"/>
      <c r="M404" s="1065"/>
      <c r="N404" s="1072"/>
      <c r="V404" s="361"/>
      <c r="W404" s="367"/>
      <c r="X404" s="367"/>
      <c r="Y404" s="335" t="s">
        <v>6325</v>
      </c>
      <c r="AC404" s="367"/>
    </row>
    <row r="405" spans="1:29" s="332" customFormat="1" ht="22.5" x14ac:dyDescent="0.2">
      <c r="A405" s="370"/>
      <c r="B405" s="371" t="s">
        <v>6326</v>
      </c>
      <c r="C405" s="1065" t="s">
        <v>6327</v>
      </c>
      <c r="D405" s="1065"/>
      <c r="E405" s="1065"/>
      <c r="F405" s="1065"/>
      <c r="G405" s="1065"/>
      <c r="H405" s="1065"/>
      <c r="I405" s="1065"/>
      <c r="J405" s="1065"/>
      <c r="K405" s="1065"/>
      <c r="L405" s="1065"/>
      <c r="M405" s="1065"/>
      <c r="N405" s="1072"/>
      <c r="V405" s="361"/>
      <c r="W405" s="367"/>
      <c r="X405" s="367"/>
      <c r="Y405" s="335" t="s">
        <v>6327</v>
      </c>
      <c r="AC405" s="367"/>
    </row>
    <row r="406" spans="1:29" s="332" customFormat="1" ht="12" x14ac:dyDescent="0.2">
      <c r="A406" s="372"/>
      <c r="B406" s="371" t="s">
        <v>423</v>
      </c>
      <c r="C406" s="1065" t="s">
        <v>432</v>
      </c>
      <c r="D406" s="1065"/>
      <c r="E406" s="1065"/>
      <c r="F406" s="373"/>
      <c r="G406" s="373"/>
      <c r="H406" s="373"/>
      <c r="I406" s="373"/>
      <c r="J406" s="374">
        <v>1047.06</v>
      </c>
      <c r="K406" s="373" t="s">
        <v>423</v>
      </c>
      <c r="L406" s="374">
        <v>1047.06</v>
      </c>
      <c r="M406" s="373"/>
      <c r="N406" s="375"/>
      <c r="V406" s="361"/>
      <c r="W406" s="367"/>
      <c r="X406" s="367"/>
      <c r="Z406" s="335" t="s">
        <v>432</v>
      </c>
      <c r="AC406" s="367"/>
    </row>
    <row r="407" spans="1:29" s="332" customFormat="1" ht="12" x14ac:dyDescent="0.2">
      <c r="A407" s="372"/>
      <c r="B407" s="371"/>
      <c r="C407" s="1065" t="s">
        <v>443</v>
      </c>
      <c r="D407" s="1065"/>
      <c r="E407" s="1065"/>
      <c r="F407" s="373" t="s">
        <v>444</v>
      </c>
      <c r="G407" s="373" t="s">
        <v>1083</v>
      </c>
      <c r="H407" s="373" t="s">
        <v>423</v>
      </c>
      <c r="I407" s="373" t="s">
        <v>1083</v>
      </c>
      <c r="J407" s="374"/>
      <c r="K407" s="373"/>
      <c r="L407" s="374"/>
      <c r="M407" s="373"/>
      <c r="N407" s="375"/>
      <c r="V407" s="361"/>
      <c r="W407" s="367"/>
      <c r="X407" s="367"/>
      <c r="AA407" s="335" t="s">
        <v>443</v>
      </c>
      <c r="AC407" s="367"/>
    </row>
    <row r="408" spans="1:29" s="332" customFormat="1" ht="12" x14ac:dyDescent="0.2">
      <c r="A408" s="372"/>
      <c r="B408" s="371"/>
      <c r="C408" s="1077" t="s">
        <v>450</v>
      </c>
      <c r="D408" s="1077"/>
      <c r="E408" s="1077"/>
      <c r="F408" s="376"/>
      <c r="G408" s="376"/>
      <c r="H408" s="376"/>
      <c r="I408" s="376"/>
      <c r="J408" s="377">
        <v>1047.06</v>
      </c>
      <c r="K408" s="376"/>
      <c r="L408" s="377">
        <v>1047.06</v>
      </c>
      <c r="M408" s="376"/>
      <c r="N408" s="378"/>
      <c r="V408" s="361"/>
      <c r="W408" s="367"/>
      <c r="X408" s="367"/>
      <c r="AB408" s="335" t="s">
        <v>450</v>
      </c>
      <c r="AC408" s="367"/>
    </row>
    <row r="409" spans="1:29" s="332" customFormat="1" ht="12" x14ac:dyDescent="0.2">
      <c r="A409" s="372"/>
      <c r="B409" s="371"/>
      <c r="C409" s="1065" t="s">
        <v>451</v>
      </c>
      <c r="D409" s="1065"/>
      <c r="E409" s="1065"/>
      <c r="F409" s="373"/>
      <c r="G409" s="373"/>
      <c r="H409" s="373"/>
      <c r="I409" s="373"/>
      <c r="J409" s="374"/>
      <c r="K409" s="373"/>
      <c r="L409" s="374">
        <v>1047.06</v>
      </c>
      <c r="M409" s="373"/>
      <c r="N409" s="375"/>
      <c r="V409" s="361"/>
      <c r="W409" s="367"/>
      <c r="X409" s="367"/>
      <c r="AA409" s="335" t="s">
        <v>451</v>
      </c>
      <c r="AC409" s="367"/>
    </row>
    <row r="410" spans="1:29" s="332" customFormat="1" ht="33.75" x14ac:dyDescent="0.2">
      <c r="A410" s="372"/>
      <c r="B410" s="371" t="s">
        <v>6328</v>
      </c>
      <c r="C410" s="1065" t="s">
        <v>6329</v>
      </c>
      <c r="D410" s="1065"/>
      <c r="E410" s="1065"/>
      <c r="F410" s="373" t="s">
        <v>454</v>
      </c>
      <c r="G410" s="373" t="s">
        <v>980</v>
      </c>
      <c r="H410" s="373"/>
      <c r="I410" s="373" t="s">
        <v>980</v>
      </c>
      <c r="J410" s="374"/>
      <c r="K410" s="373"/>
      <c r="L410" s="374">
        <v>774.82</v>
      </c>
      <c r="M410" s="373"/>
      <c r="N410" s="375"/>
      <c r="V410" s="361"/>
      <c r="W410" s="367"/>
      <c r="X410" s="367"/>
      <c r="AA410" s="335" t="s">
        <v>6329</v>
      </c>
      <c r="AC410" s="367"/>
    </row>
    <row r="411" spans="1:29" s="332" customFormat="1" ht="33.75" x14ac:dyDescent="0.2">
      <c r="A411" s="372"/>
      <c r="B411" s="371" t="s">
        <v>6330</v>
      </c>
      <c r="C411" s="1065" t="s">
        <v>6331</v>
      </c>
      <c r="D411" s="1065"/>
      <c r="E411" s="1065"/>
      <c r="F411" s="373" t="s">
        <v>454</v>
      </c>
      <c r="G411" s="373" t="s">
        <v>828</v>
      </c>
      <c r="H411" s="373"/>
      <c r="I411" s="373" t="s">
        <v>828</v>
      </c>
      <c r="J411" s="374"/>
      <c r="K411" s="373"/>
      <c r="L411" s="374">
        <v>376.94</v>
      </c>
      <c r="M411" s="373"/>
      <c r="N411" s="375"/>
      <c r="V411" s="361"/>
      <c r="W411" s="367"/>
      <c r="X411" s="367"/>
      <c r="AA411" s="335" t="s">
        <v>6331</v>
      </c>
      <c r="AC411" s="367"/>
    </row>
    <row r="412" spans="1:29" s="332" customFormat="1" ht="12" x14ac:dyDescent="0.2">
      <c r="A412" s="379"/>
      <c r="B412" s="380"/>
      <c r="C412" s="1068" t="s">
        <v>459</v>
      </c>
      <c r="D412" s="1068"/>
      <c r="E412" s="1068"/>
      <c r="F412" s="364"/>
      <c r="G412" s="364"/>
      <c r="H412" s="364"/>
      <c r="I412" s="364"/>
      <c r="J412" s="365"/>
      <c r="K412" s="364"/>
      <c r="L412" s="365">
        <v>2198.8200000000002</v>
      </c>
      <c r="M412" s="376"/>
      <c r="N412" s="366"/>
      <c r="V412" s="361"/>
      <c r="W412" s="367"/>
      <c r="X412" s="367"/>
      <c r="AC412" s="367" t="s">
        <v>459</v>
      </c>
    </row>
    <row r="413" spans="1:29" s="332" customFormat="1" ht="45" x14ac:dyDescent="0.2">
      <c r="A413" s="362" t="s">
        <v>832</v>
      </c>
      <c r="B413" s="363" t="s">
        <v>6341</v>
      </c>
      <c r="C413" s="1068" t="s">
        <v>6342</v>
      </c>
      <c r="D413" s="1068"/>
      <c r="E413" s="1068"/>
      <c r="F413" s="364" t="s">
        <v>6343</v>
      </c>
      <c r="G413" s="364"/>
      <c r="H413" s="364"/>
      <c r="I413" s="364" t="s">
        <v>610</v>
      </c>
      <c r="J413" s="365"/>
      <c r="K413" s="364"/>
      <c r="L413" s="365"/>
      <c r="M413" s="364"/>
      <c r="N413" s="366"/>
      <c r="V413" s="361"/>
      <c r="W413" s="367"/>
      <c r="X413" s="367" t="s">
        <v>6342</v>
      </c>
      <c r="AC413" s="367"/>
    </row>
    <row r="414" spans="1:29" s="332" customFormat="1" ht="33.75" x14ac:dyDescent="0.2">
      <c r="A414" s="370"/>
      <c r="B414" s="371" t="s">
        <v>6324</v>
      </c>
      <c r="C414" s="1065" t="s">
        <v>6325</v>
      </c>
      <c r="D414" s="1065"/>
      <c r="E414" s="1065"/>
      <c r="F414" s="1065"/>
      <c r="G414" s="1065"/>
      <c r="H414" s="1065"/>
      <c r="I414" s="1065"/>
      <c r="J414" s="1065"/>
      <c r="K414" s="1065"/>
      <c r="L414" s="1065"/>
      <c r="M414" s="1065"/>
      <c r="N414" s="1072"/>
      <c r="V414" s="361"/>
      <c r="W414" s="367"/>
      <c r="X414" s="367"/>
      <c r="Y414" s="335" t="s">
        <v>6325</v>
      </c>
      <c r="AC414" s="367"/>
    </row>
    <row r="415" spans="1:29" s="332" customFormat="1" ht="22.5" x14ac:dyDescent="0.2">
      <c r="A415" s="370"/>
      <c r="B415" s="371" t="s">
        <v>6326</v>
      </c>
      <c r="C415" s="1065" t="s">
        <v>6327</v>
      </c>
      <c r="D415" s="1065"/>
      <c r="E415" s="1065"/>
      <c r="F415" s="1065"/>
      <c r="G415" s="1065"/>
      <c r="H415" s="1065"/>
      <c r="I415" s="1065"/>
      <c r="J415" s="1065"/>
      <c r="K415" s="1065"/>
      <c r="L415" s="1065"/>
      <c r="M415" s="1065"/>
      <c r="N415" s="1072"/>
      <c r="V415" s="361"/>
      <c r="W415" s="367"/>
      <c r="X415" s="367"/>
      <c r="Y415" s="335" t="s">
        <v>6327</v>
      </c>
      <c r="AC415" s="367"/>
    </row>
    <row r="416" spans="1:29" s="332" customFormat="1" ht="12" x14ac:dyDescent="0.2">
      <c r="A416" s="372"/>
      <c r="B416" s="371" t="s">
        <v>423</v>
      </c>
      <c r="C416" s="1065" t="s">
        <v>432</v>
      </c>
      <c r="D416" s="1065"/>
      <c r="E416" s="1065"/>
      <c r="F416" s="373"/>
      <c r="G416" s="373"/>
      <c r="H416" s="373"/>
      <c r="I416" s="373"/>
      <c r="J416" s="374">
        <v>11.69</v>
      </c>
      <c r="K416" s="373" t="s">
        <v>423</v>
      </c>
      <c r="L416" s="374">
        <v>257.18</v>
      </c>
      <c r="M416" s="373"/>
      <c r="N416" s="375"/>
      <c r="V416" s="361"/>
      <c r="W416" s="367"/>
      <c r="X416" s="367"/>
      <c r="Z416" s="335" t="s">
        <v>432</v>
      </c>
      <c r="AC416" s="367"/>
    </row>
    <row r="417" spans="1:29" s="332" customFormat="1" ht="12" x14ac:dyDescent="0.2">
      <c r="A417" s="372"/>
      <c r="B417" s="371"/>
      <c r="C417" s="1065" t="s">
        <v>443</v>
      </c>
      <c r="D417" s="1065"/>
      <c r="E417" s="1065"/>
      <c r="F417" s="373" t="s">
        <v>444</v>
      </c>
      <c r="G417" s="373" t="s">
        <v>423</v>
      </c>
      <c r="H417" s="373" t="s">
        <v>423</v>
      </c>
      <c r="I417" s="373" t="s">
        <v>610</v>
      </c>
      <c r="J417" s="374"/>
      <c r="K417" s="373"/>
      <c r="L417" s="374"/>
      <c r="M417" s="373"/>
      <c r="N417" s="375"/>
      <c r="V417" s="361"/>
      <c r="W417" s="367"/>
      <c r="X417" s="367"/>
      <c r="AA417" s="335" t="s">
        <v>443</v>
      </c>
      <c r="AC417" s="367"/>
    </row>
    <row r="418" spans="1:29" s="332" customFormat="1" ht="12" x14ac:dyDescent="0.2">
      <c r="A418" s="372"/>
      <c r="B418" s="371"/>
      <c r="C418" s="1077" t="s">
        <v>450</v>
      </c>
      <c r="D418" s="1077"/>
      <c r="E418" s="1077"/>
      <c r="F418" s="376"/>
      <c r="G418" s="376"/>
      <c r="H418" s="376"/>
      <c r="I418" s="376"/>
      <c r="J418" s="377">
        <v>11.69</v>
      </c>
      <c r="K418" s="376"/>
      <c r="L418" s="377">
        <v>257.18</v>
      </c>
      <c r="M418" s="376"/>
      <c r="N418" s="378"/>
      <c r="V418" s="361"/>
      <c r="W418" s="367"/>
      <c r="X418" s="367"/>
      <c r="AB418" s="335" t="s">
        <v>450</v>
      </c>
      <c r="AC418" s="367"/>
    </row>
    <row r="419" spans="1:29" s="332" customFormat="1" ht="12" x14ac:dyDescent="0.2">
      <c r="A419" s="372"/>
      <c r="B419" s="371"/>
      <c r="C419" s="1065" t="s">
        <v>451</v>
      </c>
      <c r="D419" s="1065"/>
      <c r="E419" s="1065"/>
      <c r="F419" s="373"/>
      <c r="G419" s="373"/>
      <c r="H419" s="373"/>
      <c r="I419" s="373"/>
      <c r="J419" s="374"/>
      <c r="K419" s="373"/>
      <c r="L419" s="374">
        <v>257.18</v>
      </c>
      <c r="M419" s="373"/>
      <c r="N419" s="375"/>
      <c r="V419" s="361"/>
      <c r="W419" s="367"/>
      <c r="X419" s="367"/>
      <c r="AA419" s="335" t="s">
        <v>451</v>
      </c>
      <c r="AC419" s="367"/>
    </row>
    <row r="420" spans="1:29" s="332" customFormat="1" ht="33.75" x14ac:dyDescent="0.2">
      <c r="A420" s="372"/>
      <c r="B420" s="371" t="s">
        <v>6328</v>
      </c>
      <c r="C420" s="1065" t="s">
        <v>6329</v>
      </c>
      <c r="D420" s="1065"/>
      <c r="E420" s="1065"/>
      <c r="F420" s="373" t="s">
        <v>454</v>
      </c>
      <c r="G420" s="373" t="s">
        <v>980</v>
      </c>
      <c r="H420" s="373"/>
      <c r="I420" s="373" t="s">
        <v>980</v>
      </c>
      <c r="J420" s="374"/>
      <c r="K420" s="373"/>
      <c r="L420" s="374">
        <v>190.31</v>
      </c>
      <c r="M420" s="373"/>
      <c r="N420" s="375"/>
      <c r="V420" s="361"/>
      <c r="W420" s="367"/>
      <c r="X420" s="367"/>
      <c r="AA420" s="335" t="s">
        <v>6329</v>
      </c>
      <c r="AC420" s="367"/>
    </row>
    <row r="421" spans="1:29" s="332" customFormat="1" ht="33.75" x14ac:dyDescent="0.2">
      <c r="A421" s="372"/>
      <c r="B421" s="371" t="s">
        <v>6330</v>
      </c>
      <c r="C421" s="1065" t="s">
        <v>6331</v>
      </c>
      <c r="D421" s="1065"/>
      <c r="E421" s="1065"/>
      <c r="F421" s="373" t="s">
        <v>454</v>
      </c>
      <c r="G421" s="373" t="s">
        <v>828</v>
      </c>
      <c r="H421" s="373"/>
      <c r="I421" s="373" t="s">
        <v>828</v>
      </c>
      <c r="J421" s="374"/>
      <c r="K421" s="373"/>
      <c r="L421" s="374">
        <v>92.58</v>
      </c>
      <c r="M421" s="373"/>
      <c r="N421" s="375"/>
      <c r="V421" s="361"/>
      <c r="W421" s="367"/>
      <c r="X421" s="367"/>
      <c r="AA421" s="335" t="s">
        <v>6331</v>
      </c>
      <c r="AC421" s="367"/>
    </row>
    <row r="422" spans="1:29" s="332" customFormat="1" ht="12" x14ac:dyDescent="0.2">
      <c r="A422" s="379"/>
      <c r="B422" s="380"/>
      <c r="C422" s="1068" t="s">
        <v>459</v>
      </c>
      <c r="D422" s="1068"/>
      <c r="E422" s="1068"/>
      <c r="F422" s="364"/>
      <c r="G422" s="364"/>
      <c r="H422" s="364"/>
      <c r="I422" s="364"/>
      <c r="J422" s="365"/>
      <c r="K422" s="364"/>
      <c r="L422" s="365">
        <v>540.07000000000005</v>
      </c>
      <c r="M422" s="376"/>
      <c r="N422" s="366"/>
      <c r="V422" s="361"/>
      <c r="W422" s="367"/>
      <c r="X422" s="367"/>
      <c r="AC422" s="367" t="s">
        <v>459</v>
      </c>
    </row>
    <row r="423" spans="1:29" s="332" customFormat="1" ht="22.5" x14ac:dyDescent="0.2">
      <c r="A423" s="362" t="s">
        <v>841</v>
      </c>
      <c r="B423" s="363" t="s">
        <v>6344</v>
      </c>
      <c r="C423" s="1068" t="s">
        <v>6345</v>
      </c>
      <c r="D423" s="1068"/>
      <c r="E423" s="1068"/>
      <c r="F423" s="364" t="s">
        <v>6346</v>
      </c>
      <c r="G423" s="364"/>
      <c r="H423" s="364"/>
      <c r="I423" s="364" t="s">
        <v>610</v>
      </c>
      <c r="J423" s="365"/>
      <c r="K423" s="364"/>
      <c r="L423" s="365"/>
      <c r="M423" s="364"/>
      <c r="N423" s="366"/>
      <c r="V423" s="361"/>
      <c r="W423" s="367"/>
      <c r="X423" s="367" t="s">
        <v>6345</v>
      </c>
      <c r="AC423" s="367"/>
    </row>
    <row r="424" spans="1:29" s="332" customFormat="1" ht="33.75" x14ac:dyDescent="0.2">
      <c r="A424" s="370"/>
      <c r="B424" s="371" t="s">
        <v>6324</v>
      </c>
      <c r="C424" s="1065" t="s">
        <v>6325</v>
      </c>
      <c r="D424" s="1065"/>
      <c r="E424" s="1065"/>
      <c r="F424" s="1065"/>
      <c r="G424" s="1065"/>
      <c r="H424" s="1065"/>
      <c r="I424" s="1065"/>
      <c r="J424" s="1065"/>
      <c r="K424" s="1065"/>
      <c r="L424" s="1065"/>
      <c r="M424" s="1065"/>
      <c r="N424" s="1072"/>
      <c r="V424" s="361"/>
      <c r="W424" s="367"/>
      <c r="X424" s="367"/>
      <c r="Y424" s="335" t="s">
        <v>6325</v>
      </c>
      <c r="AC424" s="367"/>
    </row>
    <row r="425" spans="1:29" s="332" customFormat="1" ht="22.5" x14ac:dyDescent="0.2">
      <c r="A425" s="370"/>
      <c r="B425" s="371" t="s">
        <v>6326</v>
      </c>
      <c r="C425" s="1065" t="s">
        <v>6327</v>
      </c>
      <c r="D425" s="1065"/>
      <c r="E425" s="1065"/>
      <c r="F425" s="1065"/>
      <c r="G425" s="1065"/>
      <c r="H425" s="1065"/>
      <c r="I425" s="1065"/>
      <c r="J425" s="1065"/>
      <c r="K425" s="1065"/>
      <c r="L425" s="1065"/>
      <c r="M425" s="1065"/>
      <c r="N425" s="1072"/>
      <c r="V425" s="361"/>
      <c r="W425" s="367"/>
      <c r="X425" s="367"/>
      <c r="Y425" s="335" t="s">
        <v>6327</v>
      </c>
      <c r="AC425" s="367"/>
    </row>
    <row r="426" spans="1:29" s="332" customFormat="1" ht="12" x14ac:dyDescent="0.2">
      <c r="A426" s="372"/>
      <c r="B426" s="371" t="s">
        <v>423</v>
      </c>
      <c r="C426" s="1065" t="s">
        <v>432</v>
      </c>
      <c r="D426" s="1065"/>
      <c r="E426" s="1065"/>
      <c r="F426" s="373"/>
      <c r="G426" s="373"/>
      <c r="H426" s="373"/>
      <c r="I426" s="373"/>
      <c r="J426" s="374">
        <v>19.63</v>
      </c>
      <c r="K426" s="373" t="s">
        <v>423</v>
      </c>
      <c r="L426" s="374">
        <v>431.86</v>
      </c>
      <c r="M426" s="373"/>
      <c r="N426" s="375"/>
      <c r="V426" s="361"/>
      <c r="W426" s="367"/>
      <c r="X426" s="367"/>
      <c r="Z426" s="335" t="s">
        <v>432</v>
      </c>
      <c r="AC426" s="367"/>
    </row>
    <row r="427" spans="1:29" s="332" customFormat="1" ht="12" x14ac:dyDescent="0.2">
      <c r="A427" s="372"/>
      <c r="B427" s="371"/>
      <c r="C427" s="1065" t="s">
        <v>443</v>
      </c>
      <c r="D427" s="1065"/>
      <c r="E427" s="1065"/>
      <c r="F427" s="373" t="s">
        <v>444</v>
      </c>
      <c r="G427" s="373" t="s">
        <v>6347</v>
      </c>
      <c r="H427" s="373" t="s">
        <v>423</v>
      </c>
      <c r="I427" s="373" t="s">
        <v>6378</v>
      </c>
      <c r="J427" s="374"/>
      <c r="K427" s="373"/>
      <c r="L427" s="374"/>
      <c r="M427" s="373"/>
      <c r="N427" s="375"/>
      <c r="V427" s="361"/>
      <c r="W427" s="367"/>
      <c r="X427" s="367"/>
      <c r="AA427" s="335" t="s">
        <v>443</v>
      </c>
      <c r="AC427" s="367"/>
    </row>
    <row r="428" spans="1:29" s="332" customFormat="1" ht="12" x14ac:dyDescent="0.2">
      <c r="A428" s="372"/>
      <c r="B428" s="371"/>
      <c r="C428" s="1077" t="s">
        <v>450</v>
      </c>
      <c r="D428" s="1077"/>
      <c r="E428" s="1077"/>
      <c r="F428" s="376"/>
      <c r="G428" s="376"/>
      <c r="H428" s="376"/>
      <c r="I428" s="376"/>
      <c r="J428" s="377">
        <v>19.63</v>
      </c>
      <c r="K428" s="376"/>
      <c r="L428" s="377">
        <v>431.86</v>
      </c>
      <c r="M428" s="376"/>
      <c r="N428" s="378"/>
      <c r="V428" s="361"/>
      <c r="W428" s="367"/>
      <c r="X428" s="367"/>
      <c r="AB428" s="335" t="s">
        <v>450</v>
      </c>
      <c r="AC428" s="367"/>
    </row>
    <row r="429" spans="1:29" s="332" customFormat="1" ht="12" x14ac:dyDescent="0.2">
      <c r="A429" s="372"/>
      <c r="B429" s="371"/>
      <c r="C429" s="1065" t="s">
        <v>451</v>
      </c>
      <c r="D429" s="1065"/>
      <c r="E429" s="1065"/>
      <c r="F429" s="373"/>
      <c r="G429" s="373"/>
      <c r="H429" s="373"/>
      <c r="I429" s="373"/>
      <c r="J429" s="374"/>
      <c r="K429" s="373"/>
      <c r="L429" s="374">
        <v>431.86</v>
      </c>
      <c r="M429" s="373"/>
      <c r="N429" s="375"/>
      <c r="V429" s="361"/>
      <c r="W429" s="367"/>
      <c r="X429" s="367"/>
      <c r="AA429" s="335" t="s">
        <v>451</v>
      </c>
      <c r="AC429" s="367"/>
    </row>
    <row r="430" spans="1:29" s="332" customFormat="1" ht="33.75" x14ac:dyDescent="0.2">
      <c r="A430" s="372"/>
      <c r="B430" s="371" t="s">
        <v>6328</v>
      </c>
      <c r="C430" s="1065" t="s">
        <v>6329</v>
      </c>
      <c r="D430" s="1065"/>
      <c r="E430" s="1065"/>
      <c r="F430" s="373" t="s">
        <v>454</v>
      </c>
      <c r="G430" s="373" t="s">
        <v>980</v>
      </c>
      <c r="H430" s="373"/>
      <c r="I430" s="373" t="s">
        <v>980</v>
      </c>
      <c r="J430" s="374"/>
      <c r="K430" s="373"/>
      <c r="L430" s="374">
        <v>319.58</v>
      </c>
      <c r="M430" s="373"/>
      <c r="N430" s="375"/>
      <c r="V430" s="361"/>
      <c r="W430" s="367"/>
      <c r="X430" s="367"/>
      <c r="AA430" s="335" t="s">
        <v>6329</v>
      </c>
      <c r="AC430" s="367"/>
    </row>
    <row r="431" spans="1:29" s="332" customFormat="1" ht="33.75" x14ac:dyDescent="0.2">
      <c r="A431" s="372"/>
      <c r="B431" s="371" t="s">
        <v>6330</v>
      </c>
      <c r="C431" s="1065" t="s">
        <v>6331</v>
      </c>
      <c r="D431" s="1065"/>
      <c r="E431" s="1065"/>
      <c r="F431" s="373" t="s">
        <v>454</v>
      </c>
      <c r="G431" s="373" t="s">
        <v>828</v>
      </c>
      <c r="H431" s="373"/>
      <c r="I431" s="373" t="s">
        <v>828</v>
      </c>
      <c r="J431" s="374"/>
      <c r="K431" s="373"/>
      <c r="L431" s="374">
        <v>155.47</v>
      </c>
      <c r="M431" s="373"/>
      <c r="N431" s="375"/>
      <c r="V431" s="361"/>
      <c r="W431" s="367"/>
      <c r="X431" s="367"/>
      <c r="AA431" s="335" t="s">
        <v>6331</v>
      </c>
      <c r="AC431" s="367"/>
    </row>
    <row r="432" spans="1:29" s="332" customFormat="1" ht="12" x14ac:dyDescent="0.2">
      <c r="A432" s="379"/>
      <c r="B432" s="380"/>
      <c r="C432" s="1068" t="s">
        <v>459</v>
      </c>
      <c r="D432" s="1068"/>
      <c r="E432" s="1068"/>
      <c r="F432" s="364"/>
      <c r="G432" s="364"/>
      <c r="H432" s="364"/>
      <c r="I432" s="364"/>
      <c r="J432" s="365"/>
      <c r="K432" s="364"/>
      <c r="L432" s="365">
        <v>906.91</v>
      </c>
      <c r="M432" s="376"/>
      <c r="N432" s="366"/>
      <c r="V432" s="361"/>
      <c r="W432" s="367"/>
      <c r="X432" s="367"/>
      <c r="AC432" s="367" t="s">
        <v>459</v>
      </c>
    </row>
    <row r="433" spans="1:30" s="332" customFormat="1" ht="12" x14ac:dyDescent="0.2">
      <c r="A433" s="1192" t="s">
        <v>6379</v>
      </c>
      <c r="B433" s="1193"/>
      <c r="C433" s="1193"/>
      <c r="D433" s="1193"/>
      <c r="E433" s="1193"/>
      <c r="F433" s="1193"/>
      <c r="G433" s="1193"/>
      <c r="H433" s="1193"/>
      <c r="I433" s="1193"/>
      <c r="J433" s="1193"/>
      <c r="K433" s="1193"/>
      <c r="L433" s="1193"/>
      <c r="M433" s="1193"/>
      <c r="N433" s="1194"/>
      <c r="V433" s="361"/>
      <c r="W433" s="367" t="s">
        <v>6379</v>
      </c>
      <c r="X433" s="367"/>
      <c r="AC433" s="367"/>
    </row>
    <row r="434" spans="1:30" s="332" customFormat="1" ht="56.25" x14ac:dyDescent="0.2">
      <c r="A434" s="362" t="s">
        <v>845</v>
      </c>
      <c r="B434" s="363" t="s">
        <v>6354</v>
      </c>
      <c r="C434" s="1068" t="s">
        <v>6355</v>
      </c>
      <c r="D434" s="1068"/>
      <c r="E434" s="1068"/>
      <c r="F434" s="364" t="s">
        <v>1017</v>
      </c>
      <c r="G434" s="364"/>
      <c r="H434" s="364"/>
      <c r="I434" s="364" t="s">
        <v>437</v>
      </c>
      <c r="J434" s="365"/>
      <c r="K434" s="364"/>
      <c r="L434" s="365"/>
      <c r="M434" s="364"/>
      <c r="N434" s="366"/>
      <c r="V434" s="361"/>
      <c r="W434" s="367"/>
      <c r="X434" s="367" t="s">
        <v>6355</v>
      </c>
      <c r="AC434" s="367"/>
    </row>
    <row r="435" spans="1:30" s="332" customFormat="1" ht="12" x14ac:dyDescent="0.2">
      <c r="A435" s="368"/>
      <c r="B435" s="369"/>
      <c r="C435" s="1065" t="s">
        <v>1364</v>
      </c>
      <c r="D435" s="1065"/>
      <c r="E435" s="1065"/>
      <c r="F435" s="1065"/>
      <c r="G435" s="1065"/>
      <c r="H435" s="1065"/>
      <c r="I435" s="1065"/>
      <c r="J435" s="1065"/>
      <c r="K435" s="1065"/>
      <c r="L435" s="1065"/>
      <c r="M435" s="1065"/>
      <c r="N435" s="1072"/>
      <c r="V435" s="361"/>
      <c r="W435" s="367"/>
      <c r="X435" s="367"/>
      <c r="AC435" s="367"/>
      <c r="AD435" s="335" t="s">
        <v>1364</v>
      </c>
    </row>
    <row r="436" spans="1:30" s="332" customFormat="1" ht="33.75" x14ac:dyDescent="0.2">
      <c r="A436" s="370"/>
      <c r="B436" s="371" t="s">
        <v>6324</v>
      </c>
      <c r="C436" s="1065" t="s">
        <v>6325</v>
      </c>
      <c r="D436" s="1065"/>
      <c r="E436" s="1065"/>
      <c r="F436" s="1065"/>
      <c r="G436" s="1065"/>
      <c r="H436" s="1065"/>
      <c r="I436" s="1065"/>
      <c r="J436" s="1065"/>
      <c r="K436" s="1065"/>
      <c r="L436" s="1065"/>
      <c r="M436" s="1065"/>
      <c r="N436" s="1072"/>
      <c r="V436" s="361"/>
      <c r="W436" s="367"/>
      <c r="X436" s="367"/>
      <c r="Y436" s="335" t="s">
        <v>6325</v>
      </c>
      <c r="AC436" s="367"/>
    </row>
    <row r="437" spans="1:30" s="332" customFormat="1" ht="22.5" x14ac:dyDescent="0.2">
      <c r="A437" s="370"/>
      <c r="B437" s="371" t="s">
        <v>6326</v>
      </c>
      <c r="C437" s="1065" t="s">
        <v>6327</v>
      </c>
      <c r="D437" s="1065"/>
      <c r="E437" s="1065"/>
      <c r="F437" s="1065"/>
      <c r="G437" s="1065"/>
      <c r="H437" s="1065"/>
      <c r="I437" s="1065"/>
      <c r="J437" s="1065"/>
      <c r="K437" s="1065"/>
      <c r="L437" s="1065"/>
      <c r="M437" s="1065"/>
      <c r="N437" s="1072"/>
      <c r="V437" s="361"/>
      <c r="W437" s="367"/>
      <c r="X437" s="367"/>
      <c r="Y437" s="335" t="s">
        <v>6327</v>
      </c>
      <c r="AC437" s="367"/>
    </row>
    <row r="438" spans="1:30" s="332" customFormat="1" ht="12" x14ac:dyDescent="0.2">
      <c r="A438" s="372"/>
      <c r="B438" s="371" t="s">
        <v>423</v>
      </c>
      <c r="C438" s="1065" t="s">
        <v>432</v>
      </c>
      <c r="D438" s="1065"/>
      <c r="E438" s="1065"/>
      <c r="F438" s="373"/>
      <c r="G438" s="373"/>
      <c r="H438" s="373"/>
      <c r="I438" s="373"/>
      <c r="J438" s="374">
        <v>16.91</v>
      </c>
      <c r="K438" s="373" t="s">
        <v>423</v>
      </c>
      <c r="L438" s="374">
        <v>50.73</v>
      </c>
      <c r="M438" s="373"/>
      <c r="N438" s="375"/>
      <c r="V438" s="361"/>
      <c r="W438" s="367"/>
      <c r="X438" s="367"/>
      <c r="Z438" s="335" t="s">
        <v>432</v>
      </c>
      <c r="AC438" s="367"/>
    </row>
    <row r="439" spans="1:30" s="332" customFormat="1" ht="12" x14ac:dyDescent="0.2">
      <c r="A439" s="372"/>
      <c r="B439" s="371"/>
      <c r="C439" s="1065" t="s">
        <v>443</v>
      </c>
      <c r="D439" s="1065"/>
      <c r="E439" s="1065"/>
      <c r="F439" s="373" t="s">
        <v>444</v>
      </c>
      <c r="G439" s="373" t="s">
        <v>2707</v>
      </c>
      <c r="H439" s="373" t="s">
        <v>423</v>
      </c>
      <c r="I439" s="373" t="s">
        <v>5722</v>
      </c>
      <c r="J439" s="374"/>
      <c r="K439" s="373"/>
      <c r="L439" s="374"/>
      <c r="M439" s="373"/>
      <c r="N439" s="375"/>
      <c r="V439" s="361"/>
      <c r="W439" s="367"/>
      <c r="X439" s="367"/>
      <c r="AA439" s="335" t="s">
        <v>443</v>
      </c>
      <c r="AC439" s="367"/>
    </row>
    <row r="440" spans="1:30" s="332" customFormat="1" ht="12" x14ac:dyDescent="0.2">
      <c r="A440" s="372"/>
      <c r="B440" s="371"/>
      <c r="C440" s="1077" t="s">
        <v>450</v>
      </c>
      <c r="D440" s="1077"/>
      <c r="E440" s="1077"/>
      <c r="F440" s="376"/>
      <c r="G440" s="376"/>
      <c r="H440" s="376"/>
      <c r="I440" s="376"/>
      <c r="J440" s="377">
        <v>16.91</v>
      </c>
      <c r="K440" s="376"/>
      <c r="L440" s="377">
        <v>50.73</v>
      </c>
      <c r="M440" s="376"/>
      <c r="N440" s="378"/>
      <c r="V440" s="361"/>
      <c r="W440" s="367"/>
      <c r="X440" s="367"/>
      <c r="AB440" s="335" t="s">
        <v>450</v>
      </c>
      <c r="AC440" s="367"/>
    </row>
    <row r="441" spans="1:30" s="332" customFormat="1" ht="12" x14ac:dyDescent="0.2">
      <c r="A441" s="372"/>
      <c r="B441" s="371"/>
      <c r="C441" s="1065" t="s">
        <v>451</v>
      </c>
      <c r="D441" s="1065"/>
      <c r="E441" s="1065"/>
      <c r="F441" s="373"/>
      <c r="G441" s="373"/>
      <c r="H441" s="373"/>
      <c r="I441" s="373"/>
      <c r="J441" s="374"/>
      <c r="K441" s="373"/>
      <c r="L441" s="374">
        <v>50.73</v>
      </c>
      <c r="M441" s="373"/>
      <c r="N441" s="375"/>
      <c r="V441" s="361"/>
      <c r="W441" s="367"/>
      <c r="X441" s="367"/>
      <c r="AA441" s="335" t="s">
        <v>451</v>
      </c>
      <c r="AC441" s="367"/>
    </row>
    <row r="442" spans="1:30" s="332" customFormat="1" ht="33.75" x14ac:dyDescent="0.2">
      <c r="A442" s="372"/>
      <c r="B442" s="371" t="s">
        <v>6328</v>
      </c>
      <c r="C442" s="1065" t="s">
        <v>6329</v>
      </c>
      <c r="D442" s="1065"/>
      <c r="E442" s="1065"/>
      <c r="F442" s="373" t="s">
        <v>454</v>
      </c>
      <c r="G442" s="373" t="s">
        <v>980</v>
      </c>
      <c r="H442" s="373"/>
      <c r="I442" s="373" t="s">
        <v>980</v>
      </c>
      <c r="J442" s="374"/>
      <c r="K442" s="373"/>
      <c r="L442" s="374">
        <v>37.54</v>
      </c>
      <c r="M442" s="373"/>
      <c r="N442" s="375"/>
      <c r="V442" s="361"/>
      <c r="W442" s="367"/>
      <c r="X442" s="367"/>
      <c r="AA442" s="335" t="s">
        <v>6329</v>
      </c>
      <c r="AC442" s="367"/>
    </row>
    <row r="443" spans="1:30" s="332" customFormat="1" ht="33.75" x14ac:dyDescent="0.2">
      <c r="A443" s="372"/>
      <c r="B443" s="371" t="s">
        <v>6330</v>
      </c>
      <c r="C443" s="1065" t="s">
        <v>6331</v>
      </c>
      <c r="D443" s="1065"/>
      <c r="E443" s="1065"/>
      <c r="F443" s="373" t="s">
        <v>454</v>
      </c>
      <c r="G443" s="373" t="s">
        <v>828</v>
      </c>
      <c r="H443" s="373"/>
      <c r="I443" s="373" t="s">
        <v>828</v>
      </c>
      <c r="J443" s="374"/>
      <c r="K443" s="373"/>
      <c r="L443" s="374">
        <v>18.260000000000002</v>
      </c>
      <c r="M443" s="373"/>
      <c r="N443" s="375"/>
      <c r="V443" s="361"/>
      <c r="W443" s="367"/>
      <c r="X443" s="367"/>
      <c r="AA443" s="335" t="s">
        <v>6331</v>
      </c>
      <c r="AC443" s="367"/>
    </row>
    <row r="444" spans="1:30" s="332" customFormat="1" ht="12" x14ac:dyDescent="0.2">
      <c r="A444" s="379"/>
      <c r="B444" s="380"/>
      <c r="C444" s="1068" t="s">
        <v>459</v>
      </c>
      <c r="D444" s="1068"/>
      <c r="E444" s="1068"/>
      <c r="F444" s="364"/>
      <c r="G444" s="364"/>
      <c r="H444" s="364"/>
      <c r="I444" s="364"/>
      <c r="J444" s="365"/>
      <c r="K444" s="364"/>
      <c r="L444" s="365">
        <v>106.53</v>
      </c>
      <c r="M444" s="376"/>
      <c r="N444" s="366"/>
      <c r="V444" s="361"/>
      <c r="W444" s="367"/>
      <c r="X444" s="367"/>
      <c r="AC444" s="367" t="s">
        <v>459</v>
      </c>
    </row>
    <row r="445" spans="1:30" s="332" customFormat="1" ht="33.75" x14ac:dyDescent="0.2">
      <c r="A445" s="362" t="s">
        <v>673</v>
      </c>
      <c r="B445" s="363" t="s">
        <v>6359</v>
      </c>
      <c r="C445" s="1068" t="s">
        <v>6375</v>
      </c>
      <c r="D445" s="1068"/>
      <c r="E445" s="1068"/>
      <c r="F445" s="364" t="s">
        <v>1017</v>
      </c>
      <c r="G445" s="364"/>
      <c r="H445" s="364"/>
      <c r="I445" s="364" t="s">
        <v>472</v>
      </c>
      <c r="J445" s="365"/>
      <c r="K445" s="364"/>
      <c r="L445" s="365"/>
      <c r="M445" s="364"/>
      <c r="N445" s="366"/>
      <c r="V445" s="361"/>
      <c r="W445" s="367"/>
      <c r="X445" s="367" t="s">
        <v>6375</v>
      </c>
      <c r="AC445" s="367"/>
    </row>
    <row r="446" spans="1:30" s="332" customFormat="1" ht="33.75" x14ac:dyDescent="0.2">
      <c r="A446" s="370"/>
      <c r="B446" s="371" t="s">
        <v>6324</v>
      </c>
      <c r="C446" s="1065" t="s">
        <v>6325</v>
      </c>
      <c r="D446" s="1065"/>
      <c r="E446" s="1065"/>
      <c r="F446" s="1065"/>
      <c r="G446" s="1065"/>
      <c r="H446" s="1065"/>
      <c r="I446" s="1065"/>
      <c r="J446" s="1065"/>
      <c r="K446" s="1065"/>
      <c r="L446" s="1065"/>
      <c r="M446" s="1065"/>
      <c r="N446" s="1072"/>
      <c r="V446" s="361"/>
      <c r="W446" s="367"/>
      <c r="X446" s="367"/>
      <c r="Y446" s="335" t="s">
        <v>6325</v>
      </c>
      <c r="AC446" s="367"/>
    </row>
    <row r="447" spans="1:30" s="332" customFormat="1" ht="22.5" x14ac:dyDescent="0.2">
      <c r="A447" s="370"/>
      <c r="B447" s="371" t="s">
        <v>6326</v>
      </c>
      <c r="C447" s="1065" t="s">
        <v>6327</v>
      </c>
      <c r="D447" s="1065"/>
      <c r="E447" s="1065"/>
      <c r="F447" s="1065"/>
      <c r="G447" s="1065"/>
      <c r="H447" s="1065"/>
      <c r="I447" s="1065"/>
      <c r="J447" s="1065"/>
      <c r="K447" s="1065"/>
      <c r="L447" s="1065"/>
      <c r="M447" s="1065"/>
      <c r="N447" s="1072"/>
      <c r="V447" s="361"/>
      <c r="W447" s="367"/>
      <c r="X447" s="367"/>
      <c r="Y447" s="335" t="s">
        <v>6327</v>
      </c>
      <c r="AC447" s="367"/>
    </row>
    <row r="448" spans="1:30" s="332" customFormat="1" ht="12" x14ac:dyDescent="0.2">
      <c r="A448" s="372"/>
      <c r="B448" s="371" t="s">
        <v>423</v>
      </c>
      <c r="C448" s="1065" t="s">
        <v>432</v>
      </c>
      <c r="D448" s="1065"/>
      <c r="E448" s="1065"/>
      <c r="F448" s="373"/>
      <c r="G448" s="373"/>
      <c r="H448" s="373"/>
      <c r="I448" s="373"/>
      <c r="J448" s="374">
        <v>33.83</v>
      </c>
      <c r="K448" s="373" t="s">
        <v>423</v>
      </c>
      <c r="L448" s="374">
        <v>169.15</v>
      </c>
      <c r="M448" s="373"/>
      <c r="N448" s="375"/>
      <c r="V448" s="361"/>
      <c r="W448" s="367"/>
      <c r="X448" s="367"/>
      <c r="Z448" s="335" t="s">
        <v>432</v>
      </c>
      <c r="AC448" s="367"/>
    </row>
    <row r="449" spans="1:29" s="332" customFormat="1" ht="12" x14ac:dyDescent="0.2">
      <c r="A449" s="372"/>
      <c r="B449" s="371"/>
      <c r="C449" s="1065" t="s">
        <v>443</v>
      </c>
      <c r="D449" s="1065"/>
      <c r="E449" s="1065"/>
      <c r="F449" s="373" t="s">
        <v>444</v>
      </c>
      <c r="G449" s="373" t="s">
        <v>1483</v>
      </c>
      <c r="H449" s="373" t="s">
        <v>423</v>
      </c>
      <c r="I449" s="373" t="s">
        <v>592</v>
      </c>
      <c r="J449" s="374"/>
      <c r="K449" s="373"/>
      <c r="L449" s="374"/>
      <c r="M449" s="373"/>
      <c r="N449" s="375"/>
      <c r="V449" s="361"/>
      <c r="W449" s="367"/>
      <c r="X449" s="367"/>
      <c r="AA449" s="335" t="s">
        <v>443</v>
      </c>
      <c r="AC449" s="367"/>
    </row>
    <row r="450" spans="1:29" s="332" customFormat="1" ht="12" x14ac:dyDescent="0.2">
      <c r="A450" s="372"/>
      <c r="B450" s="371"/>
      <c r="C450" s="1077" t="s">
        <v>450</v>
      </c>
      <c r="D450" s="1077"/>
      <c r="E450" s="1077"/>
      <c r="F450" s="376"/>
      <c r="G450" s="376"/>
      <c r="H450" s="376"/>
      <c r="I450" s="376"/>
      <c r="J450" s="377">
        <v>33.83</v>
      </c>
      <c r="K450" s="376"/>
      <c r="L450" s="377">
        <v>169.15</v>
      </c>
      <c r="M450" s="376"/>
      <c r="N450" s="378"/>
      <c r="V450" s="361"/>
      <c r="W450" s="367"/>
      <c r="X450" s="367"/>
      <c r="AB450" s="335" t="s">
        <v>450</v>
      </c>
      <c r="AC450" s="367"/>
    </row>
    <row r="451" spans="1:29" s="332" customFormat="1" ht="12" x14ac:dyDescent="0.2">
      <c r="A451" s="372"/>
      <c r="B451" s="371"/>
      <c r="C451" s="1065" t="s">
        <v>451</v>
      </c>
      <c r="D451" s="1065"/>
      <c r="E451" s="1065"/>
      <c r="F451" s="373"/>
      <c r="G451" s="373"/>
      <c r="H451" s="373"/>
      <c r="I451" s="373"/>
      <c r="J451" s="374"/>
      <c r="K451" s="373"/>
      <c r="L451" s="374">
        <v>169.15</v>
      </c>
      <c r="M451" s="373"/>
      <c r="N451" s="375"/>
      <c r="V451" s="361"/>
      <c r="W451" s="367"/>
      <c r="X451" s="367"/>
      <c r="AA451" s="335" t="s">
        <v>451</v>
      </c>
      <c r="AC451" s="367"/>
    </row>
    <row r="452" spans="1:29" s="332" customFormat="1" ht="33.75" x14ac:dyDescent="0.2">
      <c r="A452" s="372"/>
      <c r="B452" s="371" t="s">
        <v>6328</v>
      </c>
      <c r="C452" s="1065" t="s">
        <v>6329</v>
      </c>
      <c r="D452" s="1065"/>
      <c r="E452" s="1065"/>
      <c r="F452" s="373" t="s">
        <v>454</v>
      </c>
      <c r="G452" s="373" t="s">
        <v>980</v>
      </c>
      <c r="H452" s="373"/>
      <c r="I452" s="373" t="s">
        <v>980</v>
      </c>
      <c r="J452" s="374"/>
      <c r="K452" s="373"/>
      <c r="L452" s="374">
        <v>125.17</v>
      </c>
      <c r="M452" s="373"/>
      <c r="N452" s="375"/>
      <c r="V452" s="361"/>
      <c r="W452" s="367"/>
      <c r="X452" s="367"/>
      <c r="AA452" s="335" t="s">
        <v>6329</v>
      </c>
      <c r="AC452" s="367"/>
    </row>
    <row r="453" spans="1:29" s="332" customFormat="1" ht="33.75" x14ac:dyDescent="0.2">
      <c r="A453" s="372"/>
      <c r="B453" s="371" t="s">
        <v>6330</v>
      </c>
      <c r="C453" s="1065" t="s">
        <v>6331</v>
      </c>
      <c r="D453" s="1065"/>
      <c r="E453" s="1065"/>
      <c r="F453" s="373" t="s">
        <v>454</v>
      </c>
      <c r="G453" s="373" t="s">
        <v>828</v>
      </c>
      <c r="H453" s="373"/>
      <c r="I453" s="373" t="s">
        <v>828</v>
      </c>
      <c r="J453" s="374"/>
      <c r="K453" s="373"/>
      <c r="L453" s="374">
        <v>60.89</v>
      </c>
      <c r="M453" s="373"/>
      <c r="N453" s="375"/>
      <c r="V453" s="361"/>
      <c r="W453" s="367"/>
      <c r="X453" s="367"/>
      <c r="AA453" s="335" t="s">
        <v>6331</v>
      </c>
      <c r="AC453" s="367"/>
    </row>
    <row r="454" spans="1:29" s="332" customFormat="1" ht="12" x14ac:dyDescent="0.2">
      <c r="A454" s="379"/>
      <c r="B454" s="380"/>
      <c r="C454" s="1068" t="s">
        <v>459</v>
      </c>
      <c r="D454" s="1068"/>
      <c r="E454" s="1068"/>
      <c r="F454" s="364"/>
      <c r="G454" s="364"/>
      <c r="H454" s="364"/>
      <c r="I454" s="364"/>
      <c r="J454" s="365"/>
      <c r="K454" s="364"/>
      <c r="L454" s="365">
        <v>355.21</v>
      </c>
      <c r="M454" s="376"/>
      <c r="N454" s="366"/>
      <c r="V454" s="361"/>
      <c r="W454" s="367"/>
      <c r="X454" s="367"/>
      <c r="AC454" s="367" t="s">
        <v>459</v>
      </c>
    </row>
    <row r="455" spans="1:29" s="332" customFormat="1" ht="45" x14ac:dyDescent="0.2">
      <c r="A455" s="362" t="s">
        <v>854</v>
      </c>
      <c r="B455" s="363" t="s">
        <v>6357</v>
      </c>
      <c r="C455" s="1068" t="s">
        <v>6358</v>
      </c>
      <c r="D455" s="1068"/>
      <c r="E455" s="1068"/>
      <c r="F455" s="364" t="s">
        <v>1017</v>
      </c>
      <c r="G455" s="364"/>
      <c r="H455" s="364"/>
      <c r="I455" s="364" t="s">
        <v>499</v>
      </c>
      <c r="J455" s="365"/>
      <c r="K455" s="364"/>
      <c r="L455" s="365"/>
      <c r="M455" s="364"/>
      <c r="N455" s="366"/>
      <c r="V455" s="361"/>
      <c r="W455" s="367"/>
      <c r="X455" s="367" t="s">
        <v>6358</v>
      </c>
      <c r="AC455" s="367"/>
    </row>
    <row r="456" spans="1:29" s="332" customFormat="1" ht="33.75" x14ac:dyDescent="0.2">
      <c r="A456" s="370"/>
      <c r="B456" s="371" t="s">
        <v>6324</v>
      </c>
      <c r="C456" s="1065" t="s">
        <v>6325</v>
      </c>
      <c r="D456" s="1065"/>
      <c r="E456" s="1065"/>
      <c r="F456" s="1065"/>
      <c r="G456" s="1065"/>
      <c r="H456" s="1065"/>
      <c r="I456" s="1065"/>
      <c r="J456" s="1065"/>
      <c r="K456" s="1065"/>
      <c r="L456" s="1065"/>
      <c r="M456" s="1065"/>
      <c r="N456" s="1072"/>
      <c r="V456" s="361"/>
      <c r="W456" s="367"/>
      <c r="X456" s="367"/>
      <c r="Y456" s="335" t="s">
        <v>6325</v>
      </c>
      <c r="AC456" s="367"/>
    </row>
    <row r="457" spans="1:29" s="332" customFormat="1" ht="22.5" x14ac:dyDescent="0.2">
      <c r="A457" s="370"/>
      <c r="B457" s="371" t="s">
        <v>6326</v>
      </c>
      <c r="C457" s="1065" t="s">
        <v>6327</v>
      </c>
      <c r="D457" s="1065"/>
      <c r="E457" s="1065"/>
      <c r="F457" s="1065"/>
      <c r="G457" s="1065"/>
      <c r="H457" s="1065"/>
      <c r="I457" s="1065"/>
      <c r="J457" s="1065"/>
      <c r="K457" s="1065"/>
      <c r="L457" s="1065"/>
      <c r="M457" s="1065"/>
      <c r="N457" s="1072"/>
      <c r="V457" s="361"/>
      <c r="W457" s="367"/>
      <c r="X457" s="367"/>
      <c r="Y457" s="335" t="s">
        <v>6327</v>
      </c>
      <c r="AC457" s="367"/>
    </row>
    <row r="458" spans="1:29" s="332" customFormat="1" ht="12" x14ac:dyDescent="0.2">
      <c r="A458" s="372"/>
      <c r="B458" s="371" t="s">
        <v>423</v>
      </c>
      <c r="C458" s="1065" t="s">
        <v>432</v>
      </c>
      <c r="D458" s="1065"/>
      <c r="E458" s="1065"/>
      <c r="F458" s="373"/>
      <c r="G458" s="373"/>
      <c r="H458" s="373"/>
      <c r="I458" s="373"/>
      <c r="J458" s="374">
        <v>12.21</v>
      </c>
      <c r="K458" s="373" t="s">
        <v>423</v>
      </c>
      <c r="L458" s="374">
        <v>109.89</v>
      </c>
      <c r="M458" s="373"/>
      <c r="N458" s="375"/>
      <c r="V458" s="361"/>
      <c r="W458" s="367"/>
      <c r="X458" s="367"/>
      <c r="Z458" s="335" t="s">
        <v>432</v>
      </c>
      <c r="AC458" s="367"/>
    </row>
    <row r="459" spans="1:29" s="332" customFormat="1" ht="12" x14ac:dyDescent="0.2">
      <c r="A459" s="372"/>
      <c r="B459" s="371"/>
      <c r="C459" s="1065" t="s">
        <v>443</v>
      </c>
      <c r="D459" s="1065"/>
      <c r="E459" s="1065"/>
      <c r="F459" s="373" t="s">
        <v>444</v>
      </c>
      <c r="G459" s="373" t="s">
        <v>2868</v>
      </c>
      <c r="H459" s="373" t="s">
        <v>423</v>
      </c>
      <c r="I459" s="373" t="s">
        <v>6380</v>
      </c>
      <c r="J459" s="374"/>
      <c r="K459" s="373"/>
      <c r="L459" s="374"/>
      <c r="M459" s="373"/>
      <c r="N459" s="375"/>
      <c r="V459" s="361"/>
      <c r="W459" s="367"/>
      <c r="X459" s="367"/>
      <c r="AA459" s="335" t="s">
        <v>443</v>
      </c>
      <c r="AC459" s="367"/>
    </row>
    <row r="460" spans="1:29" s="332" customFormat="1" ht="12" x14ac:dyDescent="0.2">
      <c r="A460" s="372"/>
      <c r="B460" s="371"/>
      <c r="C460" s="1077" t="s">
        <v>450</v>
      </c>
      <c r="D460" s="1077"/>
      <c r="E460" s="1077"/>
      <c r="F460" s="376"/>
      <c r="G460" s="376"/>
      <c r="H460" s="376"/>
      <c r="I460" s="376"/>
      <c r="J460" s="377">
        <v>12.21</v>
      </c>
      <c r="K460" s="376"/>
      <c r="L460" s="377">
        <v>109.89</v>
      </c>
      <c r="M460" s="376"/>
      <c r="N460" s="378"/>
      <c r="V460" s="361"/>
      <c r="W460" s="367"/>
      <c r="X460" s="367"/>
      <c r="AB460" s="335" t="s">
        <v>450</v>
      </c>
      <c r="AC460" s="367"/>
    </row>
    <row r="461" spans="1:29" s="332" customFormat="1" ht="12" x14ac:dyDescent="0.2">
      <c r="A461" s="372"/>
      <c r="B461" s="371"/>
      <c r="C461" s="1065" t="s">
        <v>451</v>
      </c>
      <c r="D461" s="1065"/>
      <c r="E461" s="1065"/>
      <c r="F461" s="373"/>
      <c r="G461" s="373"/>
      <c r="H461" s="373"/>
      <c r="I461" s="373"/>
      <c r="J461" s="374"/>
      <c r="K461" s="373"/>
      <c r="L461" s="374">
        <v>109.89</v>
      </c>
      <c r="M461" s="373"/>
      <c r="N461" s="375"/>
      <c r="V461" s="361"/>
      <c r="W461" s="367"/>
      <c r="X461" s="367"/>
      <c r="AA461" s="335" t="s">
        <v>451</v>
      </c>
      <c r="AC461" s="367"/>
    </row>
    <row r="462" spans="1:29" s="332" customFormat="1" ht="33.75" x14ac:dyDescent="0.2">
      <c r="A462" s="372"/>
      <c r="B462" s="371" t="s">
        <v>6328</v>
      </c>
      <c r="C462" s="1065" t="s">
        <v>6329</v>
      </c>
      <c r="D462" s="1065"/>
      <c r="E462" s="1065"/>
      <c r="F462" s="373" t="s">
        <v>454</v>
      </c>
      <c r="G462" s="373" t="s">
        <v>980</v>
      </c>
      <c r="H462" s="373"/>
      <c r="I462" s="373" t="s">
        <v>980</v>
      </c>
      <c r="J462" s="374"/>
      <c r="K462" s="373"/>
      <c r="L462" s="374">
        <v>81.319999999999993</v>
      </c>
      <c r="M462" s="373"/>
      <c r="N462" s="375"/>
      <c r="V462" s="361"/>
      <c r="W462" s="367"/>
      <c r="X462" s="367"/>
      <c r="AA462" s="335" t="s">
        <v>6329</v>
      </c>
      <c r="AC462" s="367"/>
    </row>
    <row r="463" spans="1:29" s="332" customFormat="1" ht="33.75" x14ac:dyDescent="0.2">
      <c r="A463" s="372"/>
      <c r="B463" s="371" t="s">
        <v>6330</v>
      </c>
      <c r="C463" s="1065" t="s">
        <v>6331</v>
      </c>
      <c r="D463" s="1065"/>
      <c r="E463" s="1065"/>
      <c r="F463" s="373" t="s">
        <v>454</v>
      </c>
      <c r="G463" s="373" t="s">
        <v>828</v>
      </c>
      <c r="H463" s="373"/>
      <c r="I463" s="373" t="s">
        <v>828</v>
      </c>
      <c r="J463" s="374"/>
      <c r="K463" s="373"/>
      <c r="L463" s="374">
        <v>39.56</v>
      </c>
      <c r="M463" s="373"/>
      <c r="N463" s="375"/>
      <c r="V463" s="361"/>
      <c r="W463" s="367"/>
      <c r="X463" s="367"/>
      <c r="AA463" s="335" t="s">
        <v>6331</v>
      </c>
      <c r="AC463" s="367"/>
    </row>
    <row r="464" spans="1:29" s="332" customFormat="1" ht="12" x14ac:dyDescent="0.2">
      <c r="A464" s="379"/>
      <c r="B464" s="380"/>
      <c r="C464" s="1068" t="s">
        <v>459</v>
      </c>
      <c r="D464" s="1068"/>
      <c r="E464" s="1068"/>
      <c r="F464" s="364"/>
      <c r="G464" s="364"/>
      <c r="H464" s="364"/>
      <c r="I464" s="364"/>
      <c r="J464" s="365"/>
      <c r="K464" s="364"/>
      <c r="L464" s="365">
        <v>230.77</v>
      </c>
      <c r="M464" s="376"/>
      <c r="N464" s="366"/>
      <c r="V464" s="361"/>
      <c r="W464" s="367"/>
      <c r="X464" s="367"/>
      <c r="AC464" s="367" t="s">
        <v>459</v>
      </c>
    </row>
    <row r="465" spans="1:29" s="332" customFormat="1" ht="22.5" x14ac:dyDescent="0.2">
      <c r="A465" s="362" t="s">
        <v>857</v>
      </c>
      <c r="B465" s="363" t="s">
        <v>6332</v>
      </c>
      <c r="C465" s="1068" t="s">
        <v>6333</v>
      </c>
      <c r="D465" s="1068"/>
      <c r="E465" s="1068"/>
      <c r="F465" s="364" t="s">
        <v>1017</v>
      </c>
      <c r="G465" s="364"/>
      <c r="H465" s="364"/>
      <c r="I465" s="364" t="s">
        <v>423</v>
      </c>
      <c r="J465" s="365"/>
      <c r="K465" s="364"/>
      <c r="L465" s="365"/>
      <c r="M465" s="364"/>
      <c r="N465" s="366"/>
      <c r="V465" s="361"/>
      <c r="W465" s="367"/>
      <c r="X465" s="367" t="s">
        <v>6333</v>
      </c>
      <c r="AC465" s="367"/>
    </row>
    <row r="466" spans="1:29" s="332" customFormat="1" ht="33.75" x14ac:dyDescent="0.2">
      <c r="A466" s="370"/>
      <c r="B466" s="371" t="s">
        <v>6324</v>
      </c>
      <c r="C466" s="1065" t="s">
        <v>6325</v>
      </c>
      <c r="D466" s="1065"/>
      <c r="E466" s="1065"/>
      <c r="F466" s="1065"/>
      <c r="G466" s="1065"/>
      <c r="H466" s="1065"/>
      <c r="I466" s="1065"/>
      <c r="J466" s="1065"/>
      <c r="K466" s="1065"/>
      <c r="L466" s="1065"/>
      <c r="M466" s="1065"/>
      <c r="N466" s="1072"/>
      <c r="V466" s="361"/>
      <c r="W466" s="367"/>
      <c r="X466" s="367"/>
      <c r="Y466" s="335" t="s">
        <v>6325</v>
      </c>
      <c r="AC466" s="367"/>
    </row>
    <row r="467" spans="1:29" s="332" customFormat="1" ht="22.5" x14ac:dyDescent="0.2">
      <c r="A467" s="370"/>
      <c r="B467" s="371" t="s">
        <v>6326</v>
      </c>
      <c r="C467" s="1065" t="s">
        <v>6327</v>
      </c>
      <c r="D467" s="1065"/>
      <c r="E467" s="1065"/>
      <c r="F467" s="1065"/>
      <c r="G467" s="1065"/>
      <c r="H467" s="1065"/>
      <c r="I467" s="1065"/>
      <c r="J467" s="1065"/>
      <c r="K467" s="1065"/>
      <c r="L467" s="1065"/>
      <c r="M467" s="1065"/>
      <c r="N467" s="1072"/>
      <c r="V467" s="361"/>
      <c r="W467" s="367"/>
      <c r="X467" s="367"/>
      <c r="Y467" s="335" t="s">
        <v>6327</v>
      </c>
      <c r="AC467" s="367"/>
    </row>
    <row r="468" spans="1:29" s="332" customFormat="1" ht="12" x14ac:dyDescent="0.2">
      <c r="A468" s="372"/>
      <c r="B468" s="371" t="s">
        <v>423</v>
      </c>
      <c r="C468" s="1065" t="s">
        <v>432</v>
      </c>
      <c r="D468" s="1065"/>
      <c r="E468" s="1065"/>
      <c r="F468" s="373"/>
      <c r="G468" s="373"/>
      <c r="H468" s="373"/>
      <c r="I468" s="373"/>
      <c r="J468" s="374">
        <v>65.94</v>
      </c>
      <c r="K468" s="373" t="s">
        <v>423</v>
      </c>
      <c r="L468" s="374">
        <v>65.94</v>
      </c>
      <c r="M468" s="373"/>
      <c r="N468" s="375"/>
      <c r="V468" s="361"/>
      <c r="W468" s="367"/>
      <c r="X468" s="367"/>
      <c r="Z468" s="335" t="s">
        <v>432</v>
      </c>
      <c r="AC468" s="367"/>
    </row>
    <row r="469" spans="1:29" s="332" customFormat="1" ht="12" x14ac:dyDescent="0.2">
      <c r="A469" s="372"/>
      <c r="B469" s="371"/>
      <c r="C469" s="1065" t="s">
        <v>443</v>
      </c>
      <c r="D469" s="1065"/>
      <c r="E469" s="1065"/>
      <c r="F469" s="373" t="s">
        <v>444</v>
      </c>
      <c r="G469" s="373" t="s">
        <v>5722</v>
      </c>
      <c r="H469" s="373" t="s">
        <v>423</v>
      </c>
      <c r="I469" s="373" t="s">
        <v>5722</v>
      </c>
      <c r="J469" s="374"/>
      <c r="K469" s="373"/>
      <c r="L469" s="374"/>
      <c r="M469" s="373"/>
      <c r="N469" s="375"/>
      <c r="V469" s="361"/>
      <c r="W469" s="367"/>
      <c r="X469" s="367"/>
      <c r="AA469" s="335" t="s">
        <v>443</v>
      </c>
      <c r="AC469" s="367"/>
    </row>
    <row r="470" spans="1:29" s="332" customFormat="1" ht="12" x14ac:dyDescent="0.2">
      <c r="A470" s="372"/>
      <c r="B470" s="371"/>
      <c r="C470" s="1077" t="s">
        <v>450</v>
      </c>
      <c r="D470" s="1077"/>
      <c r="E470" s="1077"/>
      <c r="F470" s="376"/>
      <c r="G470" s="376"/>
      <c r="H470" s="376"/>
      <c r="I470" s="376"/>
      <c r="J470" s="377">
        <v>65.94</v>
      </c>
      <c r="K470" s="376"/>
      <c r="L470" s="377">
        <v>65.94</v>
      </c>
      <c r="M470" s="376"/>
      <c r="N470" s="378"/>
      <c r="V470" s="361"/>
      <c r="W470" s="367"/>
      <c r="X470" s="367"/>
      <c r="AB470" s="335" t="s">
        <v>450</v>
      </c>
      <c r="AC470" s="367"/>
    </row>
    <row r="471" spans="1:29" s="332" customFormat="1" ht="12" x14ac:dyDescent="0.2">
      <c r="A471" s="372"/>
      <c r="B471" s="371"/>
      <c r="C471" s="1065" t="s">
        <v>451</v>
      </c>
      <c r="D471" s="1065"/>
      <c r="E471" s="1065"/>
      <c r="F471" s="373"/>
      <c r="G471" s="373"/>
      <c r="H471" s="373"/>
      <c r="I471" s="373"/>
      <c r="J471" s="374"/>
      <c r="K471" s="373"/>
      <c r="L471" s="374">
        <v>65.94</v>
      </c>
      <c r="M471" s="373"/>
      <c r="N471" s="375"/>
      <c r="V471" s="361"/>
      <c r="W471" s="367"/>
      <c r="X471" s="367"/>
      <c r="AA471" s="335" t="s">
        <v>451</v>
      </c>
      <c r="AC471" s="367"/>
    </row>
    <row r="472" spans="1:29" s="332" customFormat="1" ht="33.75" x14ac:dyDescent="0.2">
      <c r="A472" s="372"/>
      <c r="B472" s="371" t="s">
        <v>6328</v>
      </c>
      <c r="C472" s="1065" t="s">
        <v>6329</v>
      </c>
      <c r="D472" s="1065"/>
      <c r="E472" s="1065"/>
      <c r="F472" s="373" t="s">
        <v>454</v>
      </c>
      <c r="G472" s="373" t="s">
        <v>980</v>
      </c>
      <c r="H472" s="373"/>
      <c r="I472" s="373" t="s">
        <v>980</v>
      </c>
      <c r="J472" s="374"/>
      <c r="K472" s="373"/>
      <c r="L472" s="374">
        <v>48.8</v>
      </c>
      <c r="M472" s="373"/>
      <c r="N472" s="375"/>
      <c r="V472" s="361"/>
      <c r="W472" s="367"/>
      <c r="X472" s="367"/>
      <c r="AA472" s="335" t="s">
        <v>6329</v>
      </c>
      <c r="AC472" s="367"/>
    </row>
    <row r="473" spans="1:29" s="332" customFormat="1" ht="33.75" x14ac:dyDescent="0.2">
      <c r="A473" s="372"/>
      <c r="B473" s="371" t="s">
        <v>6330</v>
      </c>
      <c r="C473" s="1065" t="s">
        <v>6331</v>
      </c>
      <c r="D473" s="1065"/>
      <c r="E473" s="1065"/>
      <c r="F473" s="373" t="s">
        <v>454</v>
      </c>
      <c r="G473" s="373" t="s">
        <v>828</v>
      </c>
      <c r="H473" s="373"/>
      <c r="I473" s="373" t="s">
        <v>828</v>
      </c>
      <c r="J473" s="374"/>
      <c r="K473" s="373"/>
      <c r="L473" s="374">
        <v>23.74</v>
      </c>
      <c r="M473" s="373"/>
      <c r="N473" s="375"/>
      <c r="V473" s="361"/>
      <c r="W473" s="367"/>
      <c r="X473" s="367"/>
      <c r="AA473" s="335" t="s">
        <v>6331</v>
      </c>
      <c r="AC473" s="367"/>
    </row>
    <row r="474" spans="1:29" s="332" customFormat="1" ht="12" x14ac:dyDescent="0.2">
      <c r="A474" s="379"/>
      <c r="B474" s="380"/>
      <c r="C474" s="1068" t="s">
        <v>459</v>
      </c>
      <c r="D474" s="1068"/>
      <c r="E474" s="1068"/>
      <c r="F474" s="364"/>
      <c r="G474" s="364"/>
      <c r="H474" s="364"/>
      <c r="I474" s="364"/>
      <c r="J474" s="365"/>
      <c r="K474" s="364"/>
      <c r="L474" s="365">
        <v>138.47999999999999</v>
      </c>
      <c r="M474" s="376"/>
      <c r="N474" s="366"/>
      <c r="V474" s="361"/>
      <c r="W474" s="367"/>
      <c r="X474" s="367"/>
      <c r="AC474" s="367" t="s">
        <v>459</v>
      </c>
    </row>
    <row r="475" spans="1:29" s="332" customFormat="1" ht="45" x14ac:dyDescent="0.2">
      <c r="A475" s="362" t="s">
        <v>866</v>
      </c>
      <c r="B475" s="363" t="s">
        <v>6363</v>
      </c>
      <c r="C475" s="1068" t="s">
        <v>6364</v>
      </c>
      <c r="D475" s="1068"/>
      <c r="E475" s="1068"/>
      <c r="F475" s="364" t="s">
        <v>1017</v>
      </c>
      <c r="G475" s="364"/>
      <c r="H475" s="364"/>
      <c r="I475" s="364" t="s">
        <v>423</v>
      </c>
      <c r="J475" s="365"/>
      <c r="K475" s="364"/>
      <c r="L475" s="365"/>
      <c r="M475" s="364"/>
      <c r="N475" s="366"/>
      <c r="V475" s="361"/>
      <c r="W475" s="367"/>
      <c r="X475" s="367" t="s">
        <v>6364</v>
      </c>
      <c r="AC475" s="367"/>
    </row>
    <row r="476" spans="1:29" s="332" customFormat="1" ht="33.75" x14ac:dyDescent="0.2">
      <c r="A476" s="370"/>
      <c r="B476" s="371" t="s">
        <v>6324</v>
      </c>
      <c r="C476" s="1065" t="s">
        <v>6325</v>
      </c>
      <c r="D476" s="1065"/>
      <c r="E476" s="1065"/>
      <c r="F476" s="1065"/>
      <c r="G476" s="1065"/>
      <c r="H476" s="1065"/>
      <c r="I476" s="1065"/>
      <c r="J476" s="1065"/>
      <c r="K476" s="1065"/>
      <c r="L476" s="1065"/>
      <c r="M476" s="1065"/>
      <c r="N476" s="1072"/>
      <c r="V476" s="361"/>
      <c r="W476" s="367"/>
      <c r="X476" s="367"/>
      <c r="Y476" s="335" t="s">
        <v>6325</v>
      </c>
      <c r="AC476" s="367"/>
    </row>
    <row r="477" spans="1:29" s="332" customFormat="1" ht="22.5" x14ac:dyDescent="0.2">
      <c r="A477" s="370"/>
      <c r="B477" s="371" t="s">
        <v>6326</v>
      </c>
      <c r="C477" s="1065" t="s">
        <v>6327</v>
      </c>
      <c r="D477" s="1065"/>
      <c r="E477" s="1065"/>
      <c r="F477" s="1065"/>
      <c r="G477" s="1065"/>
      <c r="H477" s="1065"/>
      <c r="I477" s="1065"/>
      <c r="J477" s="1065"/>
      <c r="K477" s="1065"/>
      <c r="L477" s="1065"/>
      <c r="M477" s="1065"/>
      <c r="N477" s="1072"/>
      <c r="V477" s="361"/>
      <c r="W477" s="367"/>
      <c r="X477" s="367"/>
      <c r="Y477" s="335" t="s">
        <v>6327</v>
      </c>
      <c r="AC477" s="367"/>
    </row>
    <row r="478" spans="1:29" s="332" customFormat="1" ht="12" x14ac:dyDescent="0.2">
      <c r="A478" s="372"/>
      <c r="B478" s="371" t="s">
        <v>423</v>
      </c>
      <c r="C478" s="1065" t="s">
        <v>432</v>
      </c>
      <c r="D478" s="1065"/>
      <c r="E478" s="1065"/>
      <c r="F478" s="373"/>
      <c r="G478" s="373"/>
      <c r="H478" s="373"/>
      <c r="I478" s="373"/>
      <c r="J478" s="374">
        <v>523.54</v>
      </c>
      <c r="K478" s="373" t="s">
        <v>423</v>
      </c>
      <c r="L478" s="374">
        <v>523.54</v>
      </c>
      <c r="M478" s="373"/>
      <c r="N478" s="375"/>
      <c r="V478" s="361"/>
      <c r="W478" s="367"/>
      <c r="X478" s="367"/>
      <c r="Z478" s="335" t="s">
        <v>432</v>
      </c>
      <c r="AC478" s="367"/>
    </row>
    <row r="479" spans="1:29" s="332" customFormat="1" ht="12" x14ac:dyDescent="0.2">
      <c r="A479" s="372"/>
      <c r="B479" s="371"/>
      <c r="C479" s="1065" t="s">
        <v>443</v>
      </c>
      <c r="D479" s="1065"/>
      <c r="E479" s="1065"/>
      <c r="F479" s="373" t="s">
        <v>444</v>
      </c>
      <c r="G479" s="373" t="s">
        <v>872</v>
      </c>
      <c r="H479" s="373" t="s">
        <v>423</v>
      </c>
      <c r="I479" s="373" t="s">
        <v>872</v>
      </c>
      <c r="J479" s="374"/>
      <c r="K479" s="373"/>
      <c r="L479" s="374"/>
      <c r="M479" s="373"/>
      <c r="N479" s="375"/>
      <c r="V479" s="361"/>
      <c r="W479" s="367"/>
      <c r="X479" s="367"/>
      <c r="AA479" s="335" t="s">
        <v>443</v>
      </c>
      <c r="AC479" s="367"/>
    </row>
    <row r="480" spans="1:29" s="332" customFormat="1" ht="12" x14ac:dyDescent="0.2">
      <c r="A480" s="372"/>
      <c r="B480" s="371"/>
      <c r="C480" s="1077" t="s">
        <v>450</v>
      </c>
      <c r="D480" s="1077"/>
      <c r="E480" s="1077"/>
      <c r="F480" s="376"/>
      <c r="G480" s="376"/>
      <c r="H480" s="376"/>
      <c r="I480" s="376"/>
      <c r="J480" s="377">
        <v>523.54</v>
      </c>
      <c r="K480" s="376"/>
      <c r="L480" s="377">
        <v>523.54</v>
      </c>
      <c r="M480" s="376"/>
      <c r="N480" s="378"/>
      <c r="V480" s="361"/>
      <c r="W480" s="367"/>
      <c r="X480" s="367"/>
      <c r="AB480" s="335" t="s">
        <v>450</v>
      </c>
      <c r="AC480" s="367"/>
    </row>
    <row r="481" spans="1:29" s="332" customFormat="1" ht="12" x14ac:dyDescent="0.2">
      <c r="A481" s="372"/>
      <c r="B481" s="371"/>
      <c r="C481" s="1065" t="s">
        <v>451</v>
      </c>
      <c r="D481" s="1065"/>
      <c r="E481" s="1065"/>
      <c r="F481" s="373"/>
      <c r="G481" s="373"/>
      <c r="H481" s="373"/>
      <c r="I481" s="373"/>
      <c r="J481" s="374"/>
      <c r="K481" s="373"/>
      <c r="L481" s="374">
        <v>523.54</v>
      </c>
      <c r="M481" s="373"/>
      <c r="N481" s="375"/>
      <c r="V481" s="361"/>
      <c r="W481" s="367"/>
      <c r="X481" s="367"/>
      <c r="AA481" s="335" t="s">
        <v>451</v>
      </c>
      <c r="AC481" s="367"/>
    </row>
    <row r="482" spans="1:29" s="332" customFormat="1" ht="33.75" x14ac:dyDescent="0.2">
      <c r="A482" s="372"/>
      <c r="B482" s="371" t="s">
        <v>6328</v>
      </c>
      <c r="C482" s="1065" t="s">
        <v>6329</v>
      </c>
      <c r="D482" s="1065"/>
      <c r="E482" s="1065"/>
      <c r="F482" s="373" t="s">
        <v>454</v>
      </c>
      <c r="G482" s="373" t="s">
        <v>980</v>
      </c>
      <c r="H482" s="373"/>
      <c r="I482" s="373" t="s">
        <v>980</v>
      </c>
      <c r="J482" s="374"/>
      <c r="K482" s="373"/>
      <c r="L482" s="374">
        <v>387.42</v>
      </c>
      <c r="M482" s="373"/>
      <c r="N482" s="375"/>
      <c r="V482" s="361"/>
      <c r="W482" s="367"/>
      <c r="X482" s="367"/>
      <c r="AA482" s="335" t="s">
        <v>6329</v>
      </c>
      <c r="AC482" s="367"/>
    </row>
    <row r="483" spans="1:29" s="332" customFormat="1" ht="33.75" x14ac:dyDescent="0.2">
      <c r="A483" s="372"/>
      <c r="B483" s="371" t="s">
        <v>6330</v>
      </c>
      <c r="C483" s="1065" t="s">
        <v>6331</v>
      </c>
      <c r="D483" s="1065"/>
      <c r="E483" s="1065"/>
      <c r="F483" s="373" t="s">
        <v>454</v>
      </c>
      <c r="G483" s="373" t="s">
        <v>828</v>
      </c>
      <c r="H483" s="373"/>
      <c r="I483" s="373" t="s">
        <v>828</v>
      </c>
      <c r="J483" s="374"/>
      <c r="K483" s="373"/>
      <c r="L483" s="374">
        <v>188.47</v>
      </c>
      <c r="M483" s="373"/>
      <c r="N483" s="375"/>
      <c r="V483" s="361"/>
      <c r="W483" s="367"/>
      <c r="X483" s="367"/>
      <c r="AA483" s="335" t="s">
        <v>6331</v>
      </c>
      <c r="AC483" s="367"/>
    </row>
    <row r="484" spans="1:29" s="332" customFormat="1" ht="12" x14ac:dyDescent="0.2">
      <c r="A484" s="379"/>
      <c r="B484" s="380"/>
      <c r="C484" s="1068" t="s">
        <v>459</v>
      </c>
      <c r="D484" s="1068"/>
      <c r="E484" s="1068"/>
      <c r="F484" s="364"/>
      <c r="G484" s="364"/>
      <c r="H484" s="364"/>
      <c r="I484" s="364"/>
      <c r="J484" s="365"/>
      <c r="K484" s="364"/>
      <c r="L484" s="365">
        <v>1099.43</v>
      </c>
      <c r="M484" s="376"/>
      <c r="N484" s="366"/>
      <c r="V484" s="361"/>
      <c r="W484" s="367"/>
      <c r="X484" s="367"/>
      <c r="AC484" s="367" t="s">
        <v>459</v>
      </c>
    </row>
    <row r="485" spans="1:29" s="332" customFormat="1" ht="45" x14ac:dyDescent="0.2">
      <c r="A485" s="362" t="s">
        <v>870</v>
      </c>
      <c r="B485" s="363" t="s">
        <v>6341</v>
      </c>
      <c r="C485" s="1068" t="s">
        <v>6342</v>
      </c>
      <c r="D485" s="1068"/>
      <c r="E485" s="1068"/>
      <c r="F485" s="364" t="s">
        <v>6343</v>
      </c>
      <c r="G485" s="364"/>
      <c r="H485" s="364"/>
      <c r="I485" s="364" t="s">
        <v>592</v>
      </c>
      <c r="J485" s="365"/>
      <c r="K485" s="364"/>
      <c r="L485" s="365"/>
      <c r="M485" s="364"/>
      <c r="N485" s="366"/>
      <c r="V485" s="361"/>
      <c r="W485" s="367"/>
      <c r="X485" s="367" t="s">
        <v>6342</v>
      </c>
      <c r="AC485" s="367"/>
    </row>
    <row r="486" spans="1:29" s="332" customFormat="1" ht="33.75" x14ac:dyDescent="0.2">
      <c r="A486" s="370"/>
      <c r="B486" s="371" t="s">
        <v>6324</v>
      </c>
      <c r="C486" s="1065" t="s">
        <v>6325</v>
      </c>
      <c r="D486" s="1065"/>
      <c r="E486" s="1065"/>
      <c r="F486" s="1065"/>
      <c r="G486" s="1065"/>
      <c r="H486" s="1065"/>
      <c r="I486" s="1065"/>
      <c r="J486" s="1065"/>
      <c r="K486" s="1065"/>
      <c r="L486" s="1065"/>
      <c r="M486" s="1065"/>
      <c r="N486" s="1072"/>
      <c r="V486" s="361"/>
      <c r="W486" s="367"/>
      <c r="X486" s="367"/>
      <c r="Y486" s="335" t="s">
        <v>6325</v>
      </c>
      <c r="AC486" s="367"/>
    </row>
    <row r="487" spans="1:29" s="332" customFormat="1" ht="22.5" x14ac:dyDescent="0.2">
      <c r="A487" s="370"/>
      <c r="B487" s="371" t="s">
        <v>6326</v>
      </c>
      <c r="C487" s="1065" t="s">
        <v>6327</v>
      </c>
      <c r="D487" s="1065"/>
      <c r="E487" s="1065"/>
      <c r="F487" s="1065"/>
      <c r="G487" s="1065"/>
      <c r="H487" s="1065"/>
      <c r="I487" s="1065"/>
      <c r="J487" s="1065"/>
      <c r="K487" s="1065"/>
      <c r="L487" s="1065"/>
      <c r="M487" s="1065"/>
      <c r="N487" s="1072"/>
      <c r="V487" s="361"/>
      <c r="W487" s="367"/>
      <c r="X487" s="367"/>
      <c r="Y487" s="335" t="s">
        <v>6327</v>
      </c>
      <c r="AC487" s="367"/>
    </row>
    <row r="488" spans="1:29" s="332" customFormat="1" ht="12" x14ac:dyDescent="0.2">
      <c r="A488" s="372"/>
      <c r="B488" s="371" t="s">
        <v>423</v>
      </c>
      <c r="C488" s="1065" t="s">
        <v>432</v>
      </c>
      <c r="D488" s="1065"/>
      <c r="E488" s="1065"/>
      <c r="F488" s="373"/>
      <c r="G488" s="373"/>
      <c r="H488" s="373"/>
      <c r="I488" s="373"/>
      <c r="J488" s="374">
        <v>11.69</v>
      </c>
      <c r="K488" s="373" t="s">
        <v>423</v>
      </c>
      <c r="L488" s="374">
        <v>210.42</v>
      </c>
      <c r="M488" s="373"/>
      <c r="N488" s="375"/>
      <c r="V488" s="361"/>
      <c r="W488" s="367"/>
      <c r="X488" s="367"/>
      <c r="Z488" s="335" t="s">
        <v>432</v>
      </c>
      <c r="AC488" s="367"/>
    </row>
    <row r="489" spans="1:29" s="332" customFormat="1" ht="12" x14ac:dyDescent="0.2">
      <c r="A489" s="372"/>
      <c r="B489" s="371"/>
      <c r="C489" s="1065" t="s">
        <v>443</v>
      </c>
      <c r="D489" s="1065"/>
      <c r="E489" s="1065"/>
      <c r="F489" s="373" t="s">
        <v>444</v>
      </c>
      <c r="G489" s="373" t="s">
        <v>423</v>
      </c>
      <c r="H489" s="373" t="s">
        <v>423</v>
      </c>
      <c r="I489" s="373" t="s">
        <v>592</v>
      </c>
      <c r="J489" s="374"/>
      <c r="K489" s="373"/>
      <c r="L489" s="374"/>
      <c r="M489" s="373"/>
      <c r="N489" s="375"/>
      <c r="V489" s="361"/>
      <c r="W489" s="367"/>
      <c r="X489" s="367"/>
      <c r="AA489" s="335" t="s">
        <v>443</v>
      </c>
      <c r="AC489" s="367"/>
    </row>
    <row r="490" spans="1:29" s="332" customFormat="1" ht="12" x14ac:dyDescent="0.2">
      <c r="A490" s="372"/>
      <c r="B490" s="371"/>
      <c r="C490" s="1077" t="s">
        <v>450</v>
      </c>
      <c r="D490" s="1077"/>
      <c r="E490" s="1077"/>
      <c r="F490" s="376"/>
      <c r="G490" s="376"/>
      <c r="H490" s="376"/>
      <c r="I490" s="376"/>
      <c r="J490" s="377">
        <v>11.69</v>
      </c>
      <c r="K490" s="376"/>
      <c r="L490" s="377">
        <v>210.42</v>
      </c>
      <c r="M490" s="376"/>
      <c r="N490" s="378"/>
      <c r="V490" s="361"/>
      <c r="W490" s="367"/>
      <c r="X490" s="367"/>
      <c r="AB490" s="335" t="s">
        <v>450</v>
      </c>
      <c r="AC490" s="367"/>
    </row>
    <row r="491" spans="1:29" s="332" customFormat="1" ht="12" x14ac:dyDescent="0.2">
      <c r="A491" s="372"/>
      <c r="B491" s="371"/>
      <c r="C491" s="1065" t="s">
        <v>451</v>
      </c>
      <c r="D491" s="1065"/>
      <c r="E491" s="1065"/>
      <c r="F491" s="373"/>
      <c r="G491" s="373"/>
      <c r="H491" s="373"/>
      <c r="I491" s="373"/>
      <c r="J491" s="374"/>
      <c r="K491" s="373"/>
      <c r="L491" s="374">
        <v>210.42</v>
      </c>
      <c r="M491" s="373"/>
      <c r="N491" s="375"/>
      <c r="V491" s="361"/>
      <c r="W491" s="367"/>
      <c r="X491" s="367"/>
      <c r="AA491" s="335" t="s">
        <v>451</v>
      </c>
      <c r="AC491" s="367"/>
    </row>
    <row r="492" spans="1:29" s="332" customFormat="1" ht="33.75" x14ac:dyDescent="0.2">
      <c r="A492" s="372"/>
      <c r="B492" s="371" t="s">
        <v>6328</v>
      </c>
      <c r="C492" s="1065" t="s">
        <v>6329</v>
      </c>
      <c r="D492" s="1065"/>
      <c r="E492" s="1065"/>
      <c r="F492" s="373" t="s">
        <v>454</v>
      </c>
      <c r="G492" s="373" t="s">
        <v>980</v>
      </c>
      <c r="H492" s="373"/>
      <c r="I492" s="373" t="s">
        <v>980</v>
      </c>
      <c r="J492" s="374"/>
      <c r="K492" s="373"/>
      <c r="L492" s="374">
        <v>155.71</v>
      </c>
      <c r="M492" s="373"/>
      <c r="N492" s="375"/>
      <c r="V492" s="361"/>
      <c r="W492" s="367"/>
      <c r="X492" s="367"/>
      <c r="AA492" s="335" t="s">
        <v>6329</v>
      </c>
      <c r="AC492" s="367"/>
    </row>
    <row r="493" spans="1:29" s="332" customFormat="1" ht="33.75" x14ac:dyDescent="0.2">
      <c r="A493" s="372"/>
      <c r="B493" s="371" t="s">
        <v>6330</v>
      </c>
      <c r="C493" s="1065" t="s">
        <v>6331</v>
      </c>
      <c r="D493" s="1065"/>
      <c r="E493" s="1065"/>
      <c r="F493" s="373" t="s">
        <v>454</v>
      </c>
      <c r="G493" s="373" t="s">
        <v>828</v>
      </c>
      <c r="H493" s="373"/>
      <c r="I493" s="373" t="s">
        <v>828</v>
      </c>
      <c r="J493" s="374"/>
      <c r="K493" s="373"/>
      <c r="L493" s="374">
        <v>75.75</v>
      </c>
      <c r="M493" s="373"/>
      <c r="N493" s="375"/>
      <c r="V493" s="361"/>
      <c r="W493" s="367"/>
      <c r="X493" s="367"/>
      <c r="AA493" s="335" t="s">
        <v>6331</v>
      </c>
      <c r="AC493" s="367"/>
    </row>
    <row r="494" spans="1:29" s="332" customFormat="1" ht="12" x14ac:dyDescent="0.2">
      <c r="A494" s="379"/>
      <c r="B494" s="380"/>
      <c r="C494" s="1068" t="s">
        <v>459</v>
      </c>
      <c r="D494" s="1068"/>
      <c r="E494" s="1068"/>
      <c r="F494" s="364"/>
      <c r="G494" s="364"/>
      <c r="H494" s="364"/>
      <c r="I494" s="364"/>
      <c r="J494" s="365"/>
      <c r="K494" s="364"/>
      <c r="L494" s="365">
        <v>441.88</v>
      </c>
      <c r="M494" s="376"/>
      <c r="N494" s="366"/>
      <c r="V494" s="361"/>
      <c r="W494" s="367"/>
      <c r="X494" s="367"/>
      <c r="AC494" s="367" t="s">
        <v>459</v>
      </c>
    </row>
    <row r="495" spans="1:29" s="332" customFormat="1" ht="22.5" x14ac:dyDescent="0.2">
      <c r="A495" s="362" t="s">
        <v>872</v>
      </c>
      <c r="B495" s="363" t="s">
        <v>6344</v>
      </c>
      <c r="C495" s="1068" t="s">
        <v>6345</v>
      </c>
      <c r="D495" s="1068"/>
      <c r="E495" s="1068"/>
      <c r="F495" s="364" t="s">
        <v>6346</v>
      </c>
      <c r="G495" s="364"/>
      <c r="H495" s="364"/>
      <c r="I495" s="364" t="s">
        <v>592</v>
      </c>
      <c r="J495" s="365"/>
      <c r="K495" s="364"/>
      <c r="L495" s="365"/>
      <c r="M495" s="364"/>
      <c r="N495" s="366"/>
      <c r="V495" s="361"/>
      <c r="W495" s="367"/>
      <c r="X495" s="367" t="s">
        <v>6345</v>
      </c>
      <c r="AC495" s="367"/>
    </row>
    <row r="496" spans="1:29" s="332" customFormat="1" ht="33.75" x14ac:dyDescent="0.2">
      <c r="A496" s="370"/>
      <c r="B496" s="371" t="s">
        <v>6324</v>
      </c>
      <c r="C496" s="1065" t="s">
        <v>6325</v>
      </c>
      <c r="D496" s="1065"/>
      <c r="E496" s="1065"/>
      <c r="F496" s="1065"/>
      <c r="G496" s="1065"/>
      <c r="H496" s="1065"/>
      <c r="I496" s="1065"/>
      <c r="J496" s="1065"/>
      <c r="K496" s="1065"/>
      <c r="L496" s="1065"/>
      <c r="M496" s="1065"/>
      <c r="N496" s="1072"/>
      <c r="V496" s="361"/>
      <c r="W496" s="367"/>
      <c r="X496" s="367"/>
      <c r="Y496" s="335" t="s">
        <v>6325</v>
      </c>
      <c r="AC496" s="367"/>
    </row>
    <row r="497" spans="1:30" s="332" customFormat="1" ht="22.5" x14ac:dyDescent="0.2">
      <c r="A497" s="370"/>
      <c r="B497" s="371" t="s">
        <v>6326</v>
      </c>
      <c r="C497" s="1065" t="s">
        <v>6327</v>
      </c>
      <c r="D497" s="1065"/>
      <c r="E497" s="1065"/>
      <c r="F497" s="1065"/>
      <c r="G497" s="1065"/>
      <c r="H497" s="1065"/>
      <c r="I497" s="1065"/>
      <c r="J497" s="1065"/>
      <c r="K497" s="1065"/>
      <c r="L497" s="1065"/>
      <c r="M497" s="1065"/>
      <c r="N497" s="1072"/>
      <c r="V497" s="361"/>
      <c r="W497" s="367"/>
      <c r="X497" s="367"/>
      <c r="Y497" s="335" t="s">
        <v>6327</v>
      </c>
      <c r="AC497" s="367"/>
    </row>
    <row r="498" spans="1:30" s="332" customFormat="1" ht="12" x14ac:dyDescent="0.2">
      <c r="A498" s="372"/>
      <c r="B498" s="371" t="s">
        <v>423</v>
      </c>
      <c r="C498" s="1065" t="s">
        <v>432</v>
      </c>
      <c r="D498" s="1065"/>
      <c r="E498" s="1065"/>
      <c r="F498" s="373"/>
      <c r="G498" s="373"/>
      <c r="H498" s="373"/>
      <c r="I498" s="373"/>
      <c r="J498" s="374">
        <v>19.63</v>
      </c>
      <c r="K498" s="373" t="s">
        <v>423</v>
      </c>
      <c r="L498" s="374">
        <v>353.34</v>
      </c>
      <c r="M498" s="373"/>
      <c r="N498" s="375"/>
      <c r="V498" s="361"/>
      <c r="W498" s="367"/>
      <c r="X498" s="367"/>
      <c r="Z498" s="335" t="s">
        <v>432</v>
      </c>
      <c r="AC498" s="367"/>
    </row>
    <row r="499" spans="1:30" s="332" customFormat="1" ht="12" x14ac:dyDescent="0.2">
      <c r="A499" s="372"/>
      <c r="B499" s="371"/>
      <c r="C499" s="1065" t="s">
        <v>443</v>
      </c>
      <c r="D499" s="1065"/>
      <c r="E499" s="1065"/>
      <c r="F499" s="373" t="s">
        <v>444</v>
      </c>
      <c r="G499" s="373" t="s">
        <v>6347</v>
      </c>
      <c r="H499" s="373" t="s">
        <v>423</v>
      </c>
      <c r="I499" s="373" t="s">
        <v>6365</v>
      </c>
      <c r="J499" s="374"/>
      <c r="K499" s="373"/>
      <c r="L499" s="374"/>
      <c r="M499" s="373"/>
      <c r="N499" s="375"/>
      <c r="V499" s="361"/>
      <c r="W499" s="367"/>
      <c r="X499" s="367"/>
      <c r="AA499" s="335" t="s">
        <v>443</v>
      </c>
      <c r="AC499" s="367"/>
    </row>
    <row r="500" spans="1:30" s="332" customFormat="1" ht="12" x14ac:dyDescent="0.2">
      <c r="A500" s="372"/>
      <c r="B500" s="371"/>
      <c r="C500" s="1077" t="s">
        <v>450</v>
      </c>
      <c r="D500" s="1077"/>
      <c r="E500" s="1077"/>
      <c r="F500" s="376"/>
      <c r="G500" s="376"/>
      <c r="H500" s="376"/>
      <c r="I500" s="376"/>
      <c r="J500" s="377">
        <v>19.63</v>
      </c>
      <c r="K500" s="376"/>
      <c r="L500" s="377">
        <v>353.34</v>
      </c>
      <c r="M500" s="376"/>
      <c r="N500" s="378"/>
      <c r="V500" s="361"/>
      <c r="W500" s="367"/>
      <c r="X500" s="367"/>
      <c r="AB500" s="335" t="s">
        <v>450</v>
      </c>
      <c r="AC500" s="367"/>
    </row>
    <row r="501" spans="1:30" s="332" customFormat="1" ht="12" x14ac:dyDescent="0.2">
      <c r="A501" s="372"/>
      <c r="B501" s="371"/>
      <c r="C501" s="1065" t="s">
        <v>451</v>
      </c>
      <c r="D501" s="1065"/>
      <c r="E501" s="1065"/>
      <c r="F501" s="373"/>
      <c r="G501" s="373"/>
      <c r="H501" s="373"/>
      <c r="I501" s="373"/>
      <c r="J501" s="374"/>
      <c r="K501" s="373"/>
      <c r="L501" s="374">
        <v>353.34</v>
      </c>
      <c r="M501" s="373"/>
      <c r="N501" s="375"/>
      <c r="V501" s="361"/>
      <c r="W501" s="367"/>
      <c r="X501" s="367"/>
      <c r="AA501" s="335" t="s">
        <v>451</v>
      </c>
      <c r="AC501" s="367"/>
    </row>
    <row r="502" spans="1:30" s="332" customFormat="1" ht="33.75" x14ac:dyDescent="0.2">
      <c r="A502" s="372"/>
      <c r="B502" s="371" t="s">
        <v>6328</v>
      </c>
      <c r="C502" s="1065" t="s">
        <v>6329</v>
      </c>
      <c r="D502" s="1065"/>
      <c r="E502" s="1065"/>
      <c r="F502" s="373" t="s">
        <v>454</v>
      </c>
      <c r="G502" s="373" t="s">
        <v>980</v>
      </c>
      <c r="H502" s="373"/>
      <c r="I502" s="373" t="s">
        <v>980</v>
      </c>
      <c r="J502" s="374"/>
      <c r="K502" s="373"/>
      <c r="L502" s="374">
        <v>261.47000000000003</v>
      </c>
      <c r="M502" s="373"/>
      <c r="N502" s="375"/>
      <c r="V502" s="361"/>
      <c r="W502" s="367"/>
      <c r="X502" s="367"/>
      <c r="AA502" s="335" t="s">
        <v>6329</v>
      </c>
      <c r="AC502" s="367"/>
    </row>
    <row r="503" spans="1:30" s="332" customFormat="1" ht="33.75" x14ac:dyDescent="0.2">
      <c r="A503" s="372"/>
      <c r="B503" s="371" t="s">
        <v>6330</v>
      </c>
      <c r="C503" s="1065" t="s">
        <v>6331</v>
      </c>
      <c r="D503" s="1065"/>
      <c r="E503" s="1065"/>
      <c r="F503" s="373" t="s">
        <v>454</v>
      </c>
      <c r="G503" s="373" t="s">
        <v>828</v>
      </c>
      <c r="H503" s="373"/>
      <c r="I503" s="373" t="s">
        <v>828</v>
      </c>
      <c r="J503" s="374"/>
      <c r="K503" s="373"/>
      <c r="L503" s="374">
        <v>127.2</v>
      </c>
      <c r="M503" s="373"/>
      <c r="N503" s="375"/>
      <c r="V503" s="361"/>
      <c r="W503" s="367"/>
      <c r="X503" s="367"/>
      <c r="AA503" s="335" t="s">
        <v>6331</v>
      </c>
      <c r="AC503" s="367"/>
    </row>
    <row r="504" spans="1:30" s="332" customFormat="1" ht="12" x14ac:dyDescent="0.2">
      <c r="A504" s="379"/>
      <c r="B504" s="380"/>
      <c r="C504" s="1068" t="s">
        <v>459</v>
      </c>
      <c r="D504" s="1068"/>
      <c r="E504" s="1068"/>
      <c r="F504" s="364"/>
      <c r="G504" s="364"/>
      <c r="H504" s="364"/>
      <c r="I504" s="364"/>
      <c r="J504" s="365"/>
      <c r="K504" s="364"/>
      <c r="L504" s="365">
        <v>742.01</v>
      </c>
      <c r="M504" s="376"/>
      <c r="N504" s="366"/>
      <c r="V504" s="361"/>
      <c r="W504" s="367"/>
      <c r="X504" s="367"/>
      <c r="AC504" s="367" t="s">
        <v>459</v>
      </c>
    </row>
    <row r="505" spans="1:30" s="332" customFormat="1" ht="12" x14ac:dyDescent="0.2">
      <c r="A505" s="1192" t="s">
        <v>6381</v>
      </c>
      <c r="B505" s="1193"/>
      <c r="C505" s="1193"/>
      <c r="D505" s="1193"/>
      <c r="E505" s="1193"/>
      <c r="F505" s="1193"/>
      <c r="G505" s="1193"/>
      <c r="H505" s="1193"/>
      <c r="I505" s="1193"/>
      <c r="J505" s="1193"/>
      <c r="K505" s="1193"/>
      <c r="L505" s="1193"/>
      <c r="M505" s="1193"/>
      <c r="N505" s="1194"/>
      <c r="V505" s="361"/>
      <c r="W505" s="367" t="s">
        <v>6381</v>
      </c>
      <c r="X505" s="367"/>
      <c r="AC505" s="367"/>
    </row>
    <row r="506" spans="1:30" s="332" customFormat="1" ht="56.25" x14ac:dyDescent="0.2">
      <c r="A506" s="362" t="s">
        <v>657</v>
      </c>
      <c r="B506" s="363" t="s">
        <v>6354</v>
      </c>
      <c r="C506" s="1068" t="s">
        <v>6355</v>
      </c>
      <c r="D506" s="1068"/>
      <c r="E506" s="1068"/>
      <c r="F506" s="364" t="s">
        <v>1017</v>
      </c>
      <c r="G506" s="364"/>
      <c r="H506" s="364"/>
      <c r="I506" s="364" t="s">
        <v>437</v>
      </c>
      <c r="J506" s="365"/>
      <c r="K506" s="364"/>
      <c r="L506" s="365"/>
      <c r="M506" s="364"/>
      <c r="N506" s="366"/>
      <c r="V506" s="361"/>
      <c r="W506" s="367"/>
      <c r="X506" s="367" t="s">
        <v>6355</v>
      </c>
      <c r="AC506" s="367"/>
    </row>
    <row r="507" spans="1:30" s="332" customFormat="1" ht="12" x14ac:dyDescent="0.2">
      <c r="A507" s="368"/>
      <c r="B507" s="369"/>
      <c r="C507" s="1065" t="s">
        <v>1364</v>
      </c>
      <c r="D507" s="1065"/>
      <c r="E507" s="1065"/>
      <c r="F507" s="1065"/>
      <c r="G507" s="1065"/>
      <c r="H507" s="1065"/>
      <c r="I507" s="1065"/>
      <c r="J507" s="1065"/>
      <c r="K507" s="1065"/>
      <c r="L507" s="1065"/>
      <c r="M507" s="1065"/>
      <c r="N507" s="1072"/>
      <c r="V507" s="361"/>
      <c r="W507" s="367"/>
      <c r="X507" s="367"/>
      <c r="AC507" s="367"/>
      <c r="AD507" s="335" t="s">
        <v>1364</v>
      </c>
    </row>
    <row r="508" spans="1:30" s="332" customFormat="1" ht="33.75" x14ac:dyDescent="0.2">
      <c r="A508" s="370"/>
      <c r="B508" s="371" t="s">
        <v>6324</v>
      </c>
      <c r="C508" s="1065" t="s">
        <v>6325</v>
      </c>
      <c r="D508" s="1065"/>
      <c r="E508" s="1065"/>
      <c r="F508" s="1065"/>
      <c r="G508" s="1065"/>
      <c r="H508" s="1065"/>
      <c r="I508" s="1065"/>
      <c r="J508" s="1065"/>
      <c r="K508" s="1065"/>
      <c r="L508" s="1065"/>
      <c r="M508" s="1065"/>
      <c r="N508" s="1072"/>
      <c r="V508" s="361"/>
      <c r="W508" s="367"/>
      <c r="X508" s="367"/>
      <c r="Y508" s="335" t="s">
        <v>6325</v>
      </c>
      <c r="AC508" s="367"/>
    </row>
    <row r="509" spans="1:30" s="332" customFormat="1" ht="22.5" x14ac:dyDescent="0.2">
      <c r="A509" s="370"/>
      <c r="B509" s="371" t="s">
        <v>6326</v>
      </c>
      <c r="C509" s="1065" t="s">
        <v>6327</v>
      </c>
      <c r="D509" s="1065"/>
      <c r="E509" s="1065"/>
      <c r="F509" s="1065"/>
      <c r="G509" s="1065"/>
      <c r="H509" s="1065"/>
      <c r="I509" s="1065"/>
      <c r="J509" s="1065"/>
      <c r="K509" s="1065"/>
      <c r="L509" s="1065"/>
      <c r="M509" s="1065"/>
      <c r="N509" s="1072"/>
      <c r="V509" s="361"/>
      <c r="W509" s="367"/>
      <c r="X509" s="367"/>
      <c r="Y509" s="335" t="s">
        <v>6327</v>
      </c>
      <c r="AC509" s="367"/>
    </row>
    <row r="510" spans="1:30" s="332" customFormat="1" ht="12" x14ac:dyDescent="0.2">
      <c r="A510" s="372"/>
      <c r="B510" s="371" t="s">
        <v>423</v>
      </c>
      <c r="C510" s="1065" t="s">
        <v>432</v>
      </c>
      <c r="D510" s="1065"/>
      <c r="E510" s="1065"/>
      <c r="F510" s="373"/>
      <c r="G510" s="373"/>
      <c r="H510" s="373"/>
      <c r="I510" s="373"/>
      <c r="J510" s="374">
        <v>16.91</v>
      </c>
      <c r="K510" s="373" t="s">
        <v>423</v>
      </c>
      <c r="L510" s="374">
        <v>50.73</v>
      </c>
      <c r="M510" s="373"/>
      <c r="N510" s="375"/>
      <c r="V510" s="361"/>
      <c r="W510" s="367"/>
      <c r="X510" s="367"/>
      <c r="Z510" s="335" t="s">
        <v>432</v>
      </c>
      <c r="AC510" s="367"/>
    </row>
    <row r="511" spans="1:30" s="332" customFormat="1" ht="12" x14ac:dyDescent="0.2">
      <c r="A511" s="372"/>
      <c r="B511" s="371"/>
      <c r="C511" s="1065" t="s">
        <v>443</v>
      </c>
      <c r="D511" s="1065"/>
      <c r="E511" s="1065"/>
      <c r="F511" s="373" t="s">
        <v>444</v>
      </c>
      <c r="G511" s="373" t="s">
        <v>2707</v>
      </c>
      <c r="H511" s="373" t="s">
        <v>423</v>
      </c>
      <c r="I511" s="373" t="s">
        <v>5722</v>
      </c>
      <c r="J511" s="374"/>
      <c r="K511" s="373"/>
      <c r="L511" s="374"/>
      <c r="M511" s="373"/>
      <c r="N511" s="375"/>
      <c r="V511" s="361"/>
      <c r="W511" s="367"/>
      <c r="X511" s="367"/>
      <c r="AA511" s="335" t="s">
        <v>443</v>
      </c>
      <c r="AC511" s="367"/>
    </row>
    <row r="512" spans="1:30" s="332" customFormat="1" ht="12" x14ac:dyDescent="0.2">
      <c r="A512" s="372"/>
      <c r="B512" s="371"/>
      <c r="C512" s="1077" t="s">
        <v>450</v>
      </c>
      <c r="D512" s="1077"/>
      <c r="E512" s="1077"/>
      <c r="F512" s="376"/>
      <c r="G512" s="376"/>
      <c r="H512" s="376"/>
      <c r="I512" s="376"/>
      <c r="J512" s="377">
        <v>16.91</v>
      </c>
      <c r="K512" s="376"/>
      <c r="L512" s="377">
        <v>50.73</v>
      </c>
      <c r="M512" s="376"/>
      <c r="N512" s="378"/>
      <c r="V512" s="361"/>
      <c r="W512" s="367"/>
      <c r="X512" s="367"/>
      <c r="AB512" s="335" t="s">
        <v>450</v>
      </c>
      <c r="AC512" s="367"/>
    </row>
    <row r="513" spans="1:30" s="332" customFormat="1" ht="12" x14ac:dyDescent="0.2">
      <c r="A513" s="372"/>
      <c r="B513" s="371"/>
      <c r="C513" s="1065" t="s">
        <v>451</v>
      </c>
      <c r="D513" s="1065"/>
      <c r="E513" s="1065"/>
      <c r="F513" s="373"/>
      <c r="G513" s="373"/>
      <c r="H513" s="373"/>
      <c r="I513" s="373"/>
      <c r="J513" s="374"/>
      <c r="K513" s="373"/>
      <c r="L513" s="374">
        <v>50.73</v>
      </c>
      <c r="M513" s="373"/>
      <c r="N513" s="375"/>
      <c r="V513" s="361"/>
      <c r="W513" s="367"/>
      <c r="X513" s="367"/>
      <c r="AA513" s="335" t="s">
        <v>451</v>
      </c>
      <c r="AC513" s="367"/>
    </row>
    <row r="514" spans="1:30" s="332" customFormat="1" ht="33.75" x14ac:dyDescent="0.2">
      <c r="A514" s="372"/>
      <c r="B514" s="371" t="s">
        <v>6328</v>
      </c>
      <c r="C514" s="1065" t="s">
        <v>6329</v>
      </c>
      <c r="D514" s="1065"/>
      <c r="E514" s="1065"/>
      <c r="F514" s="373" t="s">
        <v>454</v>
      </c>
      <c r="G514" s="373" t="s">
        <v>980</v>
      </c>
      <c r="H514" s="373"/>
      <c r="I514" s="373" t="s">
        <v>980</v>
      </c>
      <c r="J514" s="374"/>
      <c r="K514" s="373"/>
      <c r="L514" s="374">
        <v>37.54</v>
      </c>
      <c r="M514" s="373"/>
      <c r="N514" s="375"/>
      <c r="V514" s="361"/>
      <c r="W514" s="367"/>
      <c r="X514" s="367"/>
      <c r="AA514" s="335" t="s">
        <v>6329</v>
      </c>
      <c r="AC514" s="367"/>
    </row>
    <row r="515" spans="1:30" s="332" customFormat="1" ht="33.75" x14ac:dyDescent="0.2">
      <c r="A515" s="372"/>
      <c r="B515" s="371" t="s">
        <v>6330</v>
      </c>
      <c r="C515" s="1065" t="s">
        <v>6331</v>
      </c>
      <c r="D515" s="1065"/>
      <c r="E515" s="1065"/>
      <c r="F515" s="373" t="s">
        <v>454</v>
      </c>
      <c r="G515" s="373" t="s">
        <v>828</v>
      </c>
      <c r="H515" s="373"/>
      <c r="I515" s="373" t="s">
        <v>828</v>
      </c>
      <c r="J515" s="374"/>
      <c r="K515" s="373"/>
      <c r="L515" s="374">
        <v>18.260000000000002</v>
      </c>
      <c r="M515" s="373"/>
      <c r="N515" s="375"/>
      <c r="V515" s="361"/>
      <c r="W515" s="367"/>
      <c r="X515" s="367"/>
      <c r="AA515" s="335" t="s">
        <v>6331</v>
      </c>
      <c r="AC515" s="367"/>
    </row>
    <row r="516" spans="1:30" s="332" customFormat="1" ht="12" x14ac:dyDescent="0.2">
      <c r="A516" s="379"/>
      <c r="B516" s="380"/>
      <c r="C516" s="1068" t="s">
        <v>459</v>
      </c>
      <c r="D516" s="1068"/>
      <c r="E516" s="1068"/>
      <c r="F516" s="364"/>
      <c r="G516" s="364"/>
      <c r="H516" s="364"/>
      <c r="I516" s="364"/>
      <c r="J516" s="365"/>
      <c r="K516" s="364"/>
      <c r="L516" s="365">
        <v>106.53</v>
      </c>
      <c r="M516" s="376"/>
      <c r="N516" s="366"/>
      <c r="V516" s="361"/>
      <c r="W516" s="367"/>
      <c r="X516" s="367"/>
      <c r="AC516" s="367" t="s">
        <v>459</v>
      </c>
    </row>
    <row r="517" spans="1:30" s="332" customFormat="1" ht="45" x14ac:dyDescent="0.2">
      <c r="A517" s="362" t="s">
        <v>885</v>
      </c>
      <c r="B517" s="363" t="s">
        <v>6357</v>
      </c>
      <c r="C517" s="1068" t="s">
        <v>6358</v>
      </c>
      <c r="D517" s="1068"/>
      <c r="E517" s="1068"/>
      <c r="F517" s="364" t="s">
        <v>1017</v>
      </c>
      <c r="G517" s="364"/>
      <c r="H517" s="364"/>
      <c r="I517" s="364" t="s">
        <v>496</v>
      </c>
      <c r="J517" s="365"/>
      <c r="K517" s="364"/>
      <c r="L517" s="365"/>
      <c r="M517" s="364"/>
      <c r="N517" s="366"/>
      <c r="V517" s="361"/>
      <c r="W517" s="367"/>
      <c r="X517" s="367" t="s">
        <v>6358</v>
      </c>
      <c r="AC517" s="367"/>
    </row>
    <row r="518" spans="1:30" s="332" customFormat="1" ht="33.75" x14ac:dyDescent="0.2">
      <c r="A518" s="370"/>
      <c r="B518" s="371" t="s">
        <v>6324</v>
      </c>
      <c r="C518" s="1065" t="s">
        <v>6325</v>
      </c>
      <c r="D518" s="1065"/>
      <c r="E518" s="1065"/>
      <c r="F518" s="1065"/>
      <c r="G518" s="1065"/>
      <c r="H518" s="1065"/>
      <c r="I518" s="1065"/>
      <c r="J518" s="1065"/>
      <c r="K518" s="1065"/>
      <c r="L518" s="1065"/>
      <c r="M518" s="1065"/>
      <c r="N518" s="1072"/>
      <c r="V518" s="361"/>
      <c r="W518" s="367"/>
      <c r="X518" s="367"/>
      <c r="Y518" s="335" t="s">
        <v>6325</v>
      </c>
      <c r="AC518" s="367"/>
    </row>
    <row r="519" spans="1:30" s="332" customFormat="1" ht="22.5" x14ac:dyDescent="0.2">
      <c r="A519" s="370"/>
      <c r="B519" s="371" t="s">
        <v>6326</v>
      </c>
      <c r="C519" s="1065" t="s">
        <v>6327</v>
      </c>
      <c r="D519" s="1065"/>
      <c r="E519" s="1065"/>
      <c r="F519" s="1065"/>
      <c r="G519" s="1065"/>
      <c r="H519" s="1065"/>
      <c r="I519" s="1065"/>
      <c r="J519" s="1065"/>
      <c r="K519" s="1065"/>
      <c r="L519" s="1065"/>
      <c r="M519" s="1065"/>
      <c r="N519" s="1072"/>
      <c r="V519" s="361"/>
      <c r="W519" s="367"/>
      <c r="X519" s="367"/>
      <c r="Y519" s="335" t="s">
        <v>6327</v>
      </c>
      <c r="AC519" s="367"/>
    </row>
    <row r="520" spans="1:30" s="332" customFormat="1" ht="12" x14ac:dyDescent="0.2">
      <c r="A520" s="372"/>
      <c r="B520" s="371" t="s">
        <v>423</v>
      </c>
      <c r="C520" s="1065" t="s">
        <v>432</v>
      </c>
      <c r="D520" s="1065"/>
      <c r="E520" s="1065"/>
      <c r="F520" s="373"/>
      <c r="G520" s="373"/>
      <c r="H520" s="373"/>
      <c r="I520" s="373"/>
      <c r="J520" s="374">
        <v>12.21</v>
      </c>
      <c r="K520" s="373" t="s">
        <v>423</v>
      </c>
      <c r="L520" s="374">
        <v>97.68</v>
      </c>
      <c r="M520" s="373"/>
      <c r="N520" s="375"/>
      <c r="V520" s="361"/>
      <c r="W520" s="367"/>
      <c r="X520" s="367"/>
      <c r="Z520" s="335" t="s">
        <v>432</v>
      </c>
      <c r="AC520" s="367"/>
    </row>
    <row r="521" spans="1:30" s="332" customFormat="1" ht="12" x14ac:dyDescent="0.2">
      <c r="A521" s="372"/>
      <c r="B521" s="371"/>
      <c r="C521" s="1065" t="s">
        <v>443</v>
      </c>
      <c r="D521" s="1065"/>
      <c r="E521" s="1065"/>
      <c r="F521" s="373" t="s">
        <v>444</v>
      </c>
      <c r="G521" s="373" t="s">
        <v>2868</v>
      </c>
      <c r="H521" s="373" t="s">
        <v>423</v>
      </c>
      <c r="I521" s="373" t="s">
        <v>6382</v>
      </c>
      <c r="J521" s="374"/>
      <c r="K521" s="373"/>
      <c r="L521" s="374"/>
      <c r="M521" s="373"/>
      <c r="N521" s="375"/>
      <c r="V521" s="361"/>
      <c r="W521" s="367"/>
      <c r="X521" s="367"/>
      <c r="AA521" s="335" t="s">
        <v>443</v>
      </c>
      <c r="AC521" s="367"/>
    </row>
    <row r="522" spans="1:30" s="332" customFormat="1" ht="12" x14ac:dyDescent="0.2">
      <c r="A522" s="372"/>
      <c r="B522" s="371"/>
      <c r="C522" s="1077" t="s">
        <v>450</v>
      </c>
      <c r="D522" s="1077"/>
      <c r="E522" s="1077"/>
      <c r="F522" s="376"/>
      <c r="G522" s="376"/>
      <c r="H522" s="376"/>
      <c r="I522" s="376"/>
      <c r="J522" s="377">
        <v>12.21</v>
      </c>
      <c r="K522" s="376"/>
      <c r="L522" s="377">
        <v>97.68</v>
      </c>
      <c r="M522" s="376"/>
      <c r="N522" s="378"/>
      <c r="V522" s="361"/>
      <c r="W522" s="367"/>
      <c r="X522" s="367"/>
      <c r="AB522" s="335" t="s">
        <v>450</v>
      </c>
      <c r="AC522" s="367"/>
    </row>
    <row r="523" spans="1:30" s="332" customFormat="1" ht="12" x14ac:dyDescent="0.2">
      <c r="A523" s="372"/>
      <c r="B523" s="371"/>
      <c r="C523" s="1065" t="s">
        <v>451</v>
      </c>
      <c r="D523" s="1065"/>
      <c r="E523" s="1065"/>
      <c r="F523" s="373"/>
      <c r="G523" s="373"/>
      <c r="H523" s="373"/>
      <c r="I523" s="373"/>
      <c r="J523" s="374"/>
      <c r="K523" s="373"/>
      <c r="L523" s="374">
        <v>97.68</v>
      </c>
      <c r="M523" s="373"/>
      <c r="N523" s="375"/>
      <c r="V523" s="361"/>
      <c r="W523" s="367"/>
      <c r="X523" s="367"/>
      <c r="AA523" s="335" t="s">
        <v>451</v>
      </c>
      <c r="AC523" s="367"/>
    </row>
    <row r="524" spans="1:30" s="332" customFormat="1" ht="33.75" x14ac:dyDescent="0.2">
      <c r="A524" s="372"/>
      <c r="B524" s="371" t="s">
        <v>6328</v>
      </c>
      <c r="C524" s="1065" t="s">
        <v>6329</v>
      </c>
      <c r="D524" s="1065"/>
      <c r="E524" s="1065"/>
      <c r="F524" s="373" t="s">
        <v>454</v>
      </c>
      <c r="G524" s="373" t="s">
        <v>980</v>
      </c>
      <c r="H524" s="373"/>
      <c r="I524" s="373" t="s">
        <v>980</v>
      </c>
      <c r="J524" s="374"/>
      <c r="K524" s="373"/>
      <c r="L524" s="374">
        <v>72.28</v>
      </c>
      <c r="M524" s="373"/>
      <c r="N524" s="375"/>
      <c r="V524" s="361"/>
      <c r="W524" s="367"/>
      <c r="X524" s="367"/>
      <c r="AA524" s="335" t="s">
        <v>6329</v>
      </c>
      <c r="AC524" s="367"/>
    </row>
    <row r="525" spans="1:30" s="332" customFormat="1" ht="33.75" x14ac:dyDescent="0.2">
      <c r="A525" s="372"/>
      <c r="B525" s="371" t="s">
        <v>6330</v>
      </c>
      <c r="C525" s="1065" t="s">
        <v>6331</v>
      </c>
      <c r="D525" s="1065"/>
      <c r="E525" s="1065"/>
      <c r="F525" s="373" t="s">
        <v>454</v>
      </c>
      <c r="G525" s="373" t="s">
        <v>828</v>
      </c>
      <c r="H525" s="373"/>
      <c r="I525" s="373" t="s">
        <v>828</v>
      </c>
      <c r="J525" s="374"/>
      <c r="K525" s="373"/>
      <c r="L525" s="374">
        <v>35.159999999999997</v>
      </c>
      <c r="M525" s="373"/>
      <c r="N525" s="375"/>
      <c r="V525" s="361"/>
      <c r="W525" s="367"/>
      <c r="X525" s="367"/>
      <c r="AA525" s="335" t="s">
        <v>6331</v>
      </c>
      <c r="AC525" s="367"/>
    </row>
    <row r="526" spans="1:30" s="332" customFormat="1" ht="12" x14ac:dyDescent="0.2">
      <c r="A526" s="379"/>
      <c r="B526" s="380"/>
      <c r="C526" s="1068" t="s">
        <v>459</v>
      </c>
      <c r="D526" s="1068"/>
      <c r="E526" s="1068"/>
      <c r="F526" s="364"/>
      <c r="G526" s="364"/>
      <c r="H526" s="364"/>
      <c r="I526" s="364"/>
      <c r="J526" s="365"/>
      <c r="K526" s="364"/>
      <c r="L526" s="365">
        <v>205.12</v>
      </c>
      <c r="M526" s="376"/>
      <c r="N526" s="366"/>
      <c r="V526" s="361"/>
      <c r="W526" s="367"/>
      <c r="X526" s="367"/>
      <c r="AC526" s="367" t="s">
        <v>459</v>
      </c>
    </row>
    <row r="527" spans="1:30" s="332" customFormat="1" ht="33.75" x14ac:dyDescent="0.2">
      <c r="A527" s="362" t="s">
        <v>889</v>
      </c>
      <c r="B527" s="363" t="s">
        <v>6359</v>
      </c>
      <c r="C527" s="1068" t="s">
        <v>6375</v>
      </c>
      <c r="D527" s="1068"/>
      <c r="E527" s="1068"/>
      <c r="F527" s="364" t="s">
        <v>1017</v>
      </c>
      <c r="G527" s="364"/>
      <c r="H527" s="364"/>
      <c r="I527" s="364" t="s">
        <v>472</v>
      </c>
      <c r="J527" s="365"/>
      <c r="K527" s="364"/>
      <c r="L527" s="365"/>
      <c r="M527" s="364"/>
      <c r="N527" s="366"/>
      <c r="V527" s="361"/>
      <c r="W527" s="367"/>
      <c r="X527" s="367" t="s">
        <v>6375</v>
      </c>
      <c r="AC527" s="367"/>
    </row>
    <row r="528" spans="1:30" s="332" customFormat="1" ht="12" x14ac:dyDescent="0.2">
      <c r="A528" s="368"/>
      <c r="B528" s="369"/>
      <c r="C528" s="1065" t="s">
        <v>6383</v>
      </c>
      <c r="D528" s="1065"/>
      <c r="E528" s="1065"/>
      <c r="F528" s="1065"/>
      <c r="G528" s="1065"/>
      <c r="H528" s="1065"/>
      <c r="I528" s="1065"/>
      <c r="J528" s="1065"/>
      <c r="K528" s="1065"/>
      <c r="L528" s="1065"/>
      <c r="M528" s="1065"/>
      <c r="N528" s="1072"/>
      <c r="V528" s="361"/>
      <c r="W528" s="367"/>
      <c r="X528" s="367"/>
      <c r="AC528" s="367"/>
      <c r="AD528" s="335" t="s">
        <v>6383</v>
      </c>
    </row>
    <row r="529" spans="1:29" s="332" customFormat="1" ht="33.75" x14ac:dyDescent="0.2">
      <c r="A529" s="370"/>
      <c r="B529" s="371" t="s">
        <v>6324</v>
      </c>
      <c r="C529" s="1065" t="s">
        <v>6325</v>
      </c>
      <c r="D529" s="1065"/>
      <c r="E529" s="1065"/>
      <c r="F529" s="1065"/>
      <c r="G529" s="1065"/>
      <c r="H529" s="1065"/>
      <c r="I529" s="1065"/>
      <c r="J529" s="1065"/>
      <c r="K529" s="1065"/>
      <c r="L529" s="1065"/>
      <c r="M529" s="1065"/>
      <c r="N529" s="1072"/>
      <c r="V529" s="361"/>
      <c r="W529" s="367"/>
      <c r="X529" s="367"/>
      <c r="Y529" s="335" t="s">
        <v>6325</v>
      </c>
      <c r="AC529" s="367"/>
    </row>
    <row r="530" spans="1:29" s="332" customFormat="1" ht="22.5" x14ac:dyDescent="0.2">
      <c r="A530" s="370"/>
      <c r="B530" s="371" t="s">
        <v>6326</v>
      </c>
      <c r="C530" s="1065" t="s">
        <v>6327</v>
      </c>
      <c r="D530" s="1065"/>
      <c r="E530" s="1065"/>
      <c r="F530" s="1065"/>
      <c r="G530" s="1065"/>
      <c r="H530" s="1065"/>
      <c r="I530" s="1065"/>
      <c r="J530" s="1065"/>
      <c r="K530" s="1065"/>
      <c r="L530" s="1065"/>
      <c r="M530" s="1065"/>
      <c r="N530" s="1072"/>
      <c r="V530" s="361"/>
      <c r="W530" s="367"/>
      <c r="X530" s="367"/>
      <c r="Y530" s="335" t="s">
        <v>6327</v>
      </c>
      <c r="AC530" s="367"/>
    </row>
    <row r="531" spans="1:29" s="332" customFormat="1" ht="12" x14ac:dyDescent="0.2">
      <c r="A531" s="372"/>
      <c r="B531" s="371" t="s">
        <v>423</v>
      </c>
      <c r="C531" s="1065" t="s">
        <v>432</v>
      </c>
      <c r="D531" s="1065"/>
      <c r="E531" s="1065"/>
      <c r="F531" s="373"/>
      <c r="G531" s="373"/>
      <c r="H531" s="373"/>
      <c r="I531" s="373"/>
      <c r="J531" s="374">
        <v>33.83</v>
      </c>
      <c r="K531" s="373" t="s">
        <v>423</v>
      </c>
      <c r="L531" s="374">
        <v>169.15</v>
      </c>
      <c r="M531" s="373"/>
      <c r="N531" s="375"/>
      <c r="V531" s="361"/>
      <c r="W531" s="367"/>
      <c r="X531" s="367"/>
      <c r="Z531" s="335" t="s">
        <v>432</v>
      </c>
      <c r="AC531" s="367"/>
    </row>
    <row r="532" spans="1:29" s="332" customFormat="1" ht="12" x14ac:dyDescent="0.2">
      <c r="A532" s="372"/>
      <c r="B532" s="371"/>
      <c r="C532" s="1065" t="s">
        <v>443</v>
      </c>
      <c r="D532" s="1065"/>
      <c r="E532" s="1065"/>
      <c r="F532" s="373" t="s">
        <v>444</v>
      </c>
      <c r="G532" s="373" t="s">
        <v>1483</v>
      </c>
      <c r="H532" s="373" t="s">
        <v>423</v>
      </c>
      <c r="I532" s="373" t="s">
        <v>592</v>
      </c>
      <c r="J532" s="374"/>
      <c r="K532" s="373"/>
      <c r="L532" s="374"/>
      <c r="M532" s="373"/>
      <c r="N532" s="375"/>
      <c r="V532" s="361"/>
      <c r="W532" s="367"/>
      <c r="X532" s="367"/>
      <c r="AA532" s="335" t="s">
        <v>443</v>
      </c>
      <c r="AC532" s="367"/>
    </row>
    <row r="533" spans="1:29" s="332" customFormat="1" ht="12" x14ac:dyDescent="0.2">
      <c r="A533" s="372"/>
      <c r="B533" s="371"/>
      <c r="C533" s="1077" t="s">
        <v>450</v>
      </c>
      <c r="D533" s="1077"/>
      <c r="E533" s="1077"/>
      <c r="F533" s="376"/>
      <c r="G533" s="376"/>
      <c r="H533" s="376"/>
      <c r="I533" s="376"/>
      <c r="J533" s="377">
        <v>33.83</v>
      </c>
      <c r="K533" s="376"/>
      <c r="L533" s="377">
        <v>169.15</v>
      </c>
      <c r="M533" s="376"/>
      <c r="N533" s="378"/>
      <c r="V533" s="361"/>
      <c r="W533" s="367"/>
      <c r="X533" s="367"/>
      <c r="AB533" s="335" t="s">
        <v>450</v>
      </c>
      <c r="AC533" s="367"/>
    </row>
    <row r="534" spans="1:29" s="332" customFormat="1" ht="12" x14ac:dyDescent="0.2">
      <c r="A534" s="372"/>
      <c r="B534" s="371"/>
      <c r="C534" s="1065" t="s">
        <v>451</v>
      </c>
      <c r="D534" s="1065"/>
      <c r="E534" s="1065"/>
      <c r="F534" s="373"/>
      <c r="G534" s="373"/>
      <c r="H534" s="373"/>
      <c r="I534" s="373"/>
      <c r="J534" s="374"/>
      <c r="K534" s="373"/>
      <c r="L534" s="374">
        <v>169.15</v>
      </c>
      <c r="M534" s="373"/>
      <c r="N534" s="375"/>
      <c r="V534" s="361"/>
      <c r="W534" s="367"/>
      <c r="X534" s="367"/>
      <c r="AA534" s="335" t="s">
        <v>451</v>
      </c>
      <c r="AC534" s="367"/>
    </row>
    <row r="535" spans="1:29" s="332" customFormat="1" ht="33.75" x14ac:dyDescent="0.2">
      <c r="A535" s="372"/>
      <c r="B535" s="371" t="s">
        <v>6328</v>
      </c>
      <c r="C535" s="1065" t="s">
        <v>6329</v>
      </c>
      <c r="D535" s="1065"/>
      <c r="E535" s="1065"/>
      <c r="F535" s="373" t="s">
        <v>454</v>
      </c>
      <c r="G535" s="373" t="s">
        <v>980</v>
      </c>
      <c r="H535" s="373"/>
      <c r="I535" s="373" t="s">
        <v>980</v>
      </c>
      <c r="J535" s="374"/>
      <c r="K535" s="373"/>
      <c r="L535" s="374">
        <v>125.17</v>
      </c>
      <c r="M535" s="373"/>
      <c r="N535" s="375"/>
      <c r="V535" s="361"/>
      <c r="W535" s="367"/>
      <c r="X535" s="367"/>
      <c r="AA535" s="335" t="s">
        <v>6329</v>
      </c>
      <c r="AC535" s="367"/>
    </row>
    <row r="536" spans="1:29" s="332" customFormat="1" ht="33.75" x14ac:dyDescent="0.2">
      <c r="A536" s="372"/>
      <c r="B536" s="371" t="s">
        <v>6330</v>
      </c>
      <c r="C536" s="1065" t="s">
        <v>6331</v>
      </c>
      <c r="D536" s="1065"/>
      <c r="E536" s="1065"/>
      <c r="F536" s="373" t="s">
        <v>454</v>
      </c>
      <c r="G536" s="373" t="s">
        <v>828</v>
      </c>
      <c r="H536" s="373"/>
      <c r="I536" s="373" t="s">
        <v>828</v>
      </c>
      <c r="J536" s="374"/>
      <c r="K536" s="373"/>
      <c r="L536" s="374">
        <v>60.89</v>
      </c>
      <c r="M536" s="373"/>
      <c r="N536" s="375"/>
      <c r="V536" s="361"/>
      <c r="W536" s="367"/>
      <c r="X536" s="367"/>
      <c r="AA536" s="335" t="s">
        <v>6331</v>
      </c>
      <c r="AC536" s="367"/>
    </row>
    <row r="537" spans="1:29" s="332" customFormat="1" ht="12" x14ac:dyDescent="0.2">
      <c r="A537" s="379"/>
      <c r="B537" s="380"/>
      <c r="C537" s="1068" t="s">
        <v>459</v>
      </c>
      <c r="D537" s="1068"/>
      <c r="E537" s="1068"/>
      <c r="F537" s="364"/>
      <c r="G537" s="364"/>
      <c r="H537" s="364"/>
      <c r="I537" s="364"/>
      <c r="J537" s="365"/>
      <c r="K537" s="364"/>
      <c r="L537" s="365">
        <v>355.21</v>
      </c>
      <c r="M537" s="376"/>
      <c r="N537" s="366"/>
      <c r="V537" s="361"/>
      <c r="W537" s="367"/>
      <c r="X537" s="367"/>
      <c r="AC537" s="367" t="s">
        <v>459</v>
      </c>
    </row>
    <row r="538" spans="1:29" s="332" customFormat="1" ht="22.5" x14ac:dyDescent="0.2">
      <c r="A538" s="362" t="s">
        <v>890</v>
      </c>
      <c r="B538" s="363" t="s">
        <v>6332</v>
      </c>
      <c r="C538" s="1068" t="s">
        <v>6333</v>
      </c>
      <c r="D538" s="1068"/>
      <c r="E538" s="1068"/>
      <c r="F538" s="364" t="s">
        <v>1017</v>
      </c>
      <c r="G538" s="364"/>
      <c r="H538" s="364"/>
      <c r="I538" s="364" t="s">
        <v>423</v>
      </c>
      <c r="J538" s="365"/>
      <c r="K538" s="364"/>
      <c r="L538" s="365"/>
      <c r="M538" s="364"/>
      <c r="N538" s="366"/>
      <c r="V538" s="361"/>
      <c r="W538" s="367"/>
      <c r="X538" s="367" t="s">
        <v>6333</v>
      </c>
      <c r="AC538" s="367"/>
    </row>
    <row r="539" spans="1:29" s="332" customFormat="1" ht="33.75" x14ac:dyDescent="0.2">
      <c r="A539" s="370"/>
      <c r="B539" s="371" t="s">
        <v>6324</v>
      </c>
      <c r="C539" s="1065" t="s">
        <v>6325</v>
      </c>
      <c r="D539" s="1065"/>
      <c r="E539" s="1065"/>
      <c r="F539" s="1065"/>
      <c r="G539" s="1065"/>
      <c r="H539" s="1065"/>
      <c r="I539" s="1065"/>
      <c r="J539" s="1065"/>
      <c r="K539" s="1065"/>
      <c r="L539" s="1065"/>
      <c r="M539" s="1065"/>
      <c r="N539" s="1072"/>
      <c r="V539" s="361"/>
      <c r="W539" s="367"/>
      <c r="X539" s="367"/>
      <c r="Y539" s="335" t="s">
        <v>6325</v>
      </c>
      <c r="AC539" s="367"/>
    </row>
    <row r="540" spans="1:29" s="332" customFormat="1" ht="22.5" x14ac:dyDescent="0.2">
      <c r="A540" s="370"/>
      <c r="B540" s="371" t="s">
        <v>6326</v>
      </c>
      <c r="C540" s="1065" t="s">
        <v>6327</v>
      </c>
      <c r="D540" s="1065"/>
      <c r="E540" s="1065"/>
      <c r="F540" s="1065"/>
      <c r="G540" s="1065"/>
      <c r="H540" s="1065"/>
      <c r="I540" s="1065"/>
      <c r="J540" s="1065"/>
      <c r="K540" s="1065"/>
      <c r="L540" s="1065"/>
      <c r="M540" s="1065"/>
      <c r="N540" s="1072"/>
      <c r="V540" s="361"/>
      <c r="W540" s="367"/>
      <c r="X540" s="367"/>
      <c r="Y540" s="335" t="s">
        <v>6327</v>
      </c>
      <c r="AC540" s="367"/>
    </row>
    <row r="541" spans="1:29" s="332" customFormat="1" ht="12" x14ac:dyDescent="0.2">
      <c r="A541" s="372"/>
      <c r="B541" s="371" t="s">
        <v>423</v>
      </c>
      <c r="C541" s="1065" t="s">
        <v>432</v>
      </c>
      <c r="D541" s="1065"/>
      <c r="E541" s="1065"/>
      <c r="F541" s="373"/>
      <c r="G541" s="373"/>
      <c r="H541" s="373"/>
      <c r="I541" s="373"/>
      <c r="J541" s="374">
        <v>65.94</v>
      </c>
      <c r="K541" s="373" t="s">
        <v>423</v>
      </c>
      <c r="L541" s="374">
        <v>65.94</v>
      </c>
      <c r="M541" s="373"/>
      <c r="N541" s="375"/>
      <c r="V541" s="361"/>
      <c r="W541" s="367"/>
      <c r="X541" s="367"/>
      <c r="Z541" s="335" t="s">
        <v>432</v>
      </c>
      <c r="AC541" s="367"/>
    </row>
    <row r="542" spans="1:29" s="332" customFormat="1" ht="12" x14ac:dyDescent="0.2">
      <c r="A542" s="372"/>
      <c r="B542" s="371"/>
      <c r="C542" s="1065" t="s">
        <v>443</v>
      </c>
      <c r="D542" s="1065"/>
      <c r="E542" s="1065"/>
      <c r="F542" s="373" t="s">
        <v>444</v>
      </c>
      <c r="G542" s="373" t="s">
        <v>5722</v>
      </c>
      <c r="H542" s="373" t="s">
        <v>423</v>
      </c>
      <c r="I542" s="373" t="s">
        <v>5722</v>
      </c>
      <c r="J542" s="374"/>
      <c r="K542" s="373"/>
      <c r="L542" s="374"/>
      <c r="M542" s="373"/>
      <c r="N542" s="375"/>
      <c r="V542" s="361"/>
      <c r="W542" s="367"/>
      <c r="X542" s="367"/>
      <c r="AA542" s="335" t="s">
        <v>443</v>
      </c>
      <c r="AC542" s="367"/>
    </row>
    <row r="543" spans="1:29" s="332" customFormat="1" ht="12" x14ac:dyDescent="0.2">
      <c r="A543" s="372"/>
      <c r="B543" s="371"/>
      <c r="C543" s="1077" t="s">
        <v>450</v>
      </c>
      <c r="D543" s="1077"/>
      <c r="E543" s="1077"/>
      <c r="F543" s="376"/>
      <c r="G543" s="376"/>
      <c r="H543" s="376"/>
      <c r="I543" s="376"/>
      <c r="J543" s="377">
        <v>65.94</v>
      </c>
      <c r="K543" s="376"/>
      <c r="L543" s="377">
        <v>65.94</v>
      </c>
      <c r="M543" s="376"/>
      <c r="N543" s="378"/>
      <c r="V543" s="361"/>
      <c r="W543" s="367"/>
      <c r="X543" s="367"/>
      <c r="AB543" s="335" t="s">
        <v>450</v>
      </c>
      <c r="AC543" s="367"/>
    </row>
    <row r="544" spans="1:29" s="332" customFormat="1" ht="12" x14ac:dyDescent="0.2">
      <c r="A544" s="372"/>
      <c r="B544" s="371"/>
      <c r="C544" s="1065" t="s">
        <v>451</v>
      </c>
      <c r="D544" s="1065"/>
      <c r="E544" s="1065"/>
      <c r="F544" s="373"/>
      <c r="G544" s="373"/>
      <c r="H544" s="373"/>
      <c r="I544" s="373"/>
      <c r="J544" s="374"/>
      <c r="K544" s="373"/>
      <c r="L544" s="374">
        <v>65.94</v>
      </c>
      <c r="M544" s="373"/>
      <c r="N544" s="375"/>
      <c r="V544" s="361"/>
      <c r="W544" s="367"/>
      <c r="X544" s="367"/>
      <c r="AA544" s="335" t="s">
        <v>451</v>
      </c>
      <c r="AC544" s="367"/>
    </row>
    <row r="545" spans="1:29" s="332" customFormat="1" ht="33.75" x14ac:dyDescent="0.2">
      <c r="A545" s="372"/>
      <c r="B545" s="371" t="s">
        <v>6328</v>
      </c>
      <c r="C545" s="1065" t="s">
        <v>6329</v>
      </c>
      <c r="D545" s="1065"/>
      <c r="E545" s="1065"/>
      <c r="F545" s="373" t="s">
        <v>454</v>
      </c>
      <c r="G545" s="373" t="s">
        <v>980</v>
      </c>
      <c r="H545" s="373"/>
      <c r="I545" s="373" t="s">
        <v>980</v>
      </c>
      <c r="J545" s="374"/>
      <c r="K545" s="373"/>
      <c r="L545" s="374">
        <v>48.8</v>
      </c>
      <c r="M545" s="373"/>
      <c r="N545" s="375"/>
      <c r="V545" s="361"/>
      <c r="W545" s="367"/>
      <c r="X545" s="367"/>
      <c r="AA545" s="335" t="s">
        <v>6329</v>
      </c>
      <c r="AC545" s="367"/>
    </row>
    <row r="546" spans="1:29" s="332" customFormat="1" ht="33.75" x14ac:dyDescent="0.2">
      <c r="A546" s="372"/>
      <c r="B546" s="371" t="s">
        <v>6330</v>
      </c>
      <c r="C546" s="1065" t="s">
        <v>6331</v>
      </c>
      <c r="D546" s="1065"/>
      <c r="E546" s="1065"/>
      <c r="F546" s="373" t="s">
        <v>454</v>
      </c>
      <c r="G546" s="373" t="s">
        <v>828</v>
      </c>
      <c r="H546" s="373"/>
      <c r="I546" s="373" t="s">
        <v>828</v>
      </c>
      <c r="J546" s="374"/>
      <c r="K546" s="373"/>
      <c r="L546" s="374">
        <v>23.74</v>
      </c>
      <c r="M546" s="373"/>
      <c r="N546" s="375"/>
      <c r="V546" s="361"/>
      <c r="W546" s="367"/>
      <c r="X546" s="367"/>
      <c r="AA546" s="335" t="s">
        <v>6331</v>
      </c>
      <c r="AC546" s="367"/>
    </row>
    <row r="547" spans="1:29" s="332" customFormat="1" ht="12" x14ac:dyDescent="0.2">
      <c r="A547" s="379"/>
      <c r="B547" s="380"/>
      <c r="C547" s="1068" t="s">
        <v>459</v>
      </c>
      <c r="D547" s="1068"/>
      <c r="E547" s="1068"/>
      <c r="F547" s="364"/>
      <c r="G547" s="364"/>
      <c r="H547" s="364"/>
      <c r="I547" s="364"/>
      <c r="J547" s="365"/>
      <c r="K547" s="364"/>
      <c r="L547" s="365">
        <v>138.47999999999999</v>
      </c>
      <c r="M547" s="376"/>
      <c r="N547" s="366"/>
      <c r="V547" s="361"/>
      <c r="W547" s="367"/>
      <c r="X547" s="367"/>
      <c r="AC547" s="367" t="s">
        <v>459</v>
      </c>
    </row>
    <row r="548" spans="1:29" s="332" customFormat="1" ht="45" x14ac:dyDescent="0.2">
      <c r="A548" s="362" t="s">
        <v>891</v>
      </c>
      <c r="B548" s="363" t="s">
        <v>6363</v>
      </c>
      <c r="C548" s="1068" t="s">
        <v>6364</v>
      </c>
      <c r="D548" s="1068"/>
      <c r="E548" s="1068"/>
      <c r="F548" s="364" t="s">
        <v>1017</v>
      </c>
      <c r="G548" s="364"/>
      <c r="H548" s="364"/>
      <c r="I548" s="364" t="s">
        <v>423</v>
      </c>
      <c r="J548" s="365"/>
      <c r="K548" s="364"/>
      <c r="L548" s="365"/>
      <c r="M548" s="364"/>
      <c r="N548" s="366"/>
      <c r="V548" s="361"/>
      <c r="W548" s="367"/>
      <c r="X548" s="367" t="s">
        <v>6364</v>
      </c>
      <c r="AC548" s="367"/>
    </row>
    <row r="549" spans="1:29" s="332" customFormat="1" ht="33.75" x14ac:dyDescent="0.2">
      <c r="A549" s="370"/>
      <c r="B549" s="371" t="s">
        <v>6324</v>
      </c>
      <c r="C549" s="1065" t="s">
        <v>6325</v>
      </c>
      <c r="D549" s="1065"/>
      <c r="E549" s="1065"/>
      <c r="F549" s="1065"/>
      <c r="G549" s="1065"/>
      <c r="H549" s="1065"/>
      <c r="I549" s="1065"/>
      <c r="J549" s="1065"/>
      <c r="K549" s="1065"/>
      <c r="L549" s="1065"/>
      <c r="M549" s="1065"/>
      <c r="N549" s="1072"/>
      <c r="V549" s="361"/>
      <c r="W549" s="367"/>
      <c r="X549" s="367"/>
      <c r="Y549" s="335" t="s">
        <v>6325</v>
      </c>
      <c r="AC549" s="367"/>
    </row>
    <row r="550" spans="1:29" s="332" customFormat="1" ht="22.5" x14ac:dyDescent="0.2">
      <c r="A550" s="370"/>
      <c r="B550" s="371" t="s">
        <v>6326</v>
      </c>
      <c r="C550" s="1065" t="s">
        <v>6327</v>
      </c>
      <c r="D550" s="1065"/>
      <c r="E550" s="1065"/>
      <c r="F550" s="1065"/>
      <c r="G550" s="1065"/>
      <c r="H550" s="1065"/>
      <c r="I550" s="1065"/>
      <c r="J550" s="1065"/>
      <c r="K550" s="1065"/>
      <c r="L550" s="1065"/>
      <c r="M550" s="1065"/>
      <c r="N550" s="1072"/>
      <c r="V550" s="361"/>
      <c r="W550" s="367"/>
      <c r="X550" s="367"/>
      <c r="Y550" s="335" t="s">
        <v>6327</v>
      </c>
      <c r="AC550" s="367"/>
    </row>
    <row r="551" spans="1:29" s="332" customFormat="1" ht="12" x14ac:dyDescent="0.2">
      <c r="A551" s="372"/>
      <c r="B551" s="371" t="s">
        <v>423</v>
      </c>
      <c r="C551" s="1065" t="s">
        <v>432</v>
      </c>
      <c r="D551" s="1065"/>
      <c r="E551" s="1065"/>
      <c r="F551" s="373"/>
      <c r="G551" s="373"/>
      <c r="H551" s="373"/>
      <c r="I551" s="373"/>
      <c r="J551" s="374">
        <v>523.54</v>
      </c>
      <c r="K551" s="373" t="s">
        <v>423</v>
      </c>
      <c r="L551" s="374">
        <v>523.54</v>
      </c>
      <c r="M551" s="373"/>
      <c r="N551" s="375"/>
      <c r="V551" s="361"/>
      <c r="W551" s="367"/>
      <c r="X551" s="367"/>
      <c r="Z551" s="335" t="s">
        <v>432</v>
      </c>
      <c r="AC551" s="367"/>
    </row>
    <row r="552" spans="1:29" s="332" customFormat="1" ht="12" x14ac:dyDescent="0.2">
      <c r="A552" s="372"/>
      <c r="B552" s="371"/>
      <c r="C552" s="1065" t="s">
        <v>443</v>
      </c>
      <c r="D552" s="1065"/>
      <c r="E552" s="1065"/>
      <c r="F552" s="373" t="s">
        <v>444</v>
      </c>
      <c r="G552" s="373" t="s">
        <v>872</v>
      </c>
      <c r="H552" s="373" t="s">
        <v>423</v>
      </c>
      <c r="I552" s="373" t="s">
        <v>872</v>
      </c>
      <c r="J552" s="374"/>
      <c r="K552" s="373"/>
      <c r="L552" s="374"/>
      <c r="M552" s="373"/>
      <c r="N552" s="375"/>
      <c r="V552" s="361"/>
      <c r="W552" s="367"/>
      <c r="X552" s="367"/>
      <c r="AA552" s="335" t="s">
        <v>443</v>
      </c>
      <c r="AC552" s="367"/>
    </row>
    <row r="553" spans="1:29" s="332" customFormat="1" ht="12" x14ac:dyDescent="0.2">
      <c r="A553" s="372"/>
      <c r="B553" s="371"/>
      <c r="C553" s="1077" t="s">
        <v>450</v>
      </c>
      <c r="D553" s="1077"/>
      <c r="E553" s="1077"/>
      <c r="F553" s="376"/>
      <c r="G553" s="376"/>
      <c r="H553" s="376"/>
      <c r="I553" s="376"/>
      <c r="J553" s="377">
        <v>523.54</v>
      </c>
      <c r="K553" s="376"/>
      <c r="L553" s="377">
        <v>523.54</v>
      </c>
      <c r="M553" s="376"/>
      <c r="N553" s="378"/>
      <c r="V553" s="361"/>
      <c r="W553" s="367"/>
      <c r="X553" s="367"/>
      <c r="AB553" s="335" t="s">
        <v>450</v>
      </c>
      <c r="AC553" s="367"/>
    </row>
    <row r="554" spans="1:29" s="332" customFormat="1" ht="12" x14ac:dyDescent="0.2">
      <c r="A554" s="372"/>
      <c r="B554" s="371"/>
      <c r="C554" s="1065" t="s">
        <v>451</v>
      </c>
      <c r="D554" s="1065"/>
      <c r="E554" s="1065"/>
      <c r="F554" s="373"/>
      <c r="G554" s="373"/>
      <c r="H554" s="373"/>
      <c r="I554" s="373"/>
      <c r="J554" s="374"/>
      <c r="K554" s="373"/>
      <c r="L554" s="374">
        <v>523.54</v>
      </c>
      <c r="M554" s="373"/>
      <c r="N554" s="375"/>
      <c r="V554" s="361"/>
      <c r="W554" s="367"/>
      <c r="X554" s="367"/>
      <c r="AA554" s="335" t="s">
        <v>451</v>
      </c>
      <c r="AC554" s="367"/>
    </row>
    <row r="555" spans="1:29" s="332" customFormat="1" ht="33.75" x14ac:dyDescent="0.2">
      <c r="A555" s="372"/>
      <c r="B555" s="371" t="s">
        <v>6328</v>
      </c>
      <c r="C555" s="1065" t="s">
        <v>6329</v>
      </c>
      <c r="D555" s="1065"/>
      <c r="E555" s="1065"/>
      <c r="F555" s="373" t="s">
        <v>454</v>
      </c>
      <c r="G555" s="373" t="s">
        <v>980</v>
      </c>
      <c r="H555" s="373"/>
      <c r="I555" s="373" t="s">
        <v>980</v>
      </c>
      <c r="J555" s="374"/>
      <c r="K555" s="373"/>
      <c r="L555" s="374">
        <v>387.42</v>
      </c>
      <c r="M555" s="373"/>
      <c r="N555" s="375"/>
      <c r="V555" s="361"/>
      <c r="W555" s="367"/>
      <c r="X555" s="367"/>
      <c r="AA555" s="335" t="s">
        <v>6329</v>
      </c>
      <c r="AC555" s="367"/>
    </row>
    <row r="556" spans="1:29" s="332" customFormat="1" ht="33.75" x14ac:dyDescent="0.2">
      <c r="A556" s="372"/>
      <c r="B556" s="371" t="s">
        <v>6330</v>
      </c>
      <c r="C556" s="1065" t="s">
        <v>6331</v>
      </c>
      <c r="D556" s="1065"/>
      <c r="E556" s="1065"/>
      <c r="F556" s="373" t="s">
        <v>454</v>
      </c>
      <c r="G556" s="373" t="s">
        <v>828</v>
      </c>
      <c r="H556" s="373"/>
      <c r="I556" s="373" t="s">
        <v>828</v>
      </c>
      <c r="J556" s="374"/>
      <c r="K556" s="373"/>
      <c r="L556" s="374">
        <v>188.47</v>
      </c>
      <c r="M556" s="373"/>
      <c r="N556" s="375"/>
      <c r="V556" s="361"/>
      <c r="W556" s="367"/>
      <c r="X556" s="367"/>
      <c r="AA556" s="335" t="s">
        <v>6331</v>
      </c>
      <c r="AC556" s="367"/>
    </row>
    <row r="557" spans="1:29" s="332" customFormat="1" ht="12" x14ac:dyDescent="0.2">
      <c r="A557" s="379"/>
      <c r="B557" s="380"/>
      <c r="C557" s="1068" t="s">
        <v>459</v>
      </c>
      <c r="D557" s="1068"/>
      <c r="E557" s="1068"/>
      <c r="F557" s="364"/>
      <c r="G557" s="364"/>
      <c r="H557" s="364"/>
      <c r="I557" s="364"/>
      <c r="J557" s="365"/>
      <c r="K557" s="364"/>
      <c r="L557" s="365">
        <v>1099.43</v>
      </c>
      <c r="M557" s="376"/>
      <c r="N557" s="366"/>
      <c r="V557" s="361"/>
      <c r="W557" s="367"/>
      <c r="X557" s="367"/>
      <c r="AC557" s="367" t="s">
        <v>459</v>
      </c>
    </row>
    <row r="558" spans="1:29" s="332" customFormat="1" ht="45" x14ac:dyDescent="0.2">
      <c r="A558" s="362" t="s">
        <v>544</v>
      </c>
      <c r="B558" s="363" t="s">
        <v>6341</v>
      </c>
      <c r="C558" s="1068" t="s">
        <v>6342</v>
      </c>
      <c r="D558" s="1068"/>
      <c r="E558" s="1068"/>
      <c r="F558" s="364" t="s">
        <v>6343</v>
      </c>
      <c r="G558" s="364"/>
      <c r="H558" s="364"/>
      <c r="I558" s="364" t="s">
        <v>586</v>
      </c>
      <c r="J558" s="365"/>
      <c r="K558" s="364"/>
      <c r="L558" s="365"/>
      <c r="M558" s="364"/>
      <c r="N558" s="366"/>
      <c r="V558" s="361"/>
      <c r="W558" s="367"/>
      <c r="X558" s="367" t="s">
        <v>6342</v>
      </c>
      <c r="AC558" s="367"/>
    </row>
    <row r="559" spans="1:29" s="332" customFormat="1" ht="33.75" x14ac:dyDescent="0.2">
      <c r="A559" s="370"/>
      <c r="B559" s="371" t="s">
        <v>6324</v>
      </c>
      <c r="C559" s="1065" t="s">
        <v>6325</v>
      </c>
      <c r="D559" s="1065"/>
      <c r="E559" s="1065"/>
      <c r="F559" s="1065"/>
      <c r="G559" s="1065"/>
      <c r="H559" s="1065"/>
      <c r="I559" s="1065"/>
      <c r="J559" s="1065"/>
      <c r="K559" s="1065"/>
      <c r="L559" s="1065"/>
      <c r="M559" s="1065"/>
      <c r="N559" s="1072"/>
      <c r="V559" s="361"/>
      <c r="W559" s="367"/>
      <c r="X559" s="367"/>
      <c r="Y559" s="335" t="s">
        <v>6325</v>
      </c>
      <c r="AC559" s="367"/>
    </row>
    <row r="560" spans="1:29" s="332" customFormat="1" ht="22.5" x14ac:dyDescent="0.2">
      <c r="A560" s="370"/>
      <c r="B560" s="371" t="s">
        <v>6326</v>
      </c>
      <c r="C560" s="1065" t="s">
        <v>6327</v>
      </c>
      <c r="D560" s="1065"/>
      <c r="E560" s="1065"/>
      <c r="F560" s="1065"/>
      <c r="G560" s="1065"/>
      <c r="H560" s="1065"/>
      <c r="I560" s="1065"/>
      <c r="J560" s="1065"/>
      <c r="K560" s="1065"/>
      <c r="L560" s="1065"/>
      <c r="M560" s="1065"/>
      <c r="N560" s="1072"/>
      <c r="V560" s="361"/>
      <c r="W560" s="367"/>
      <c r="X560" s="367"/>
      <c r="Y560" s="335" t="s">
        <v>6327</v>
      </c>
      <c r="AC560" s="367"/>
    </row>
    <row r="561" spans="1:29" s="332" customFormat="1" ht="12" x14ac:dyDescent="0.2">
      <c r="A561" s="372"/>
      <c r="B561" s="371" t="s">
        <v>423</v>
      </c>
      <c r="C561" s="1065" t="s">
        <v>432</v>
      </c>
      <c r="D561" s="1065"/>
      <c r="E561" s="1065"/>
      <c r="F561" s="373"/>
      <c r="G561" s="373"/>
      <c r="H561" s="373"/>
      <c r="I561" s="373"/>
      <c r="J561" s="374">
        <v>11.69</v>
      </c>
      <c r="K561" s="373" t="s">
        <v>423</v>
      </c>
      <c r="L561" s="374">
        <v>198.73</v>
      </c>
      <c r="M561" s="373"/>
      <c r="N561" s="375"/>
      <c r="V561" s="361"/>
      <c r="W561" s="367"/>
      <c r="X561" s="367"/>
      <c r="Z561" s="335" t="s">
        <v>432</v>
      </c>
      <c r="AC561" s="367"/>
    </row>
    <row r="562" spans="1:29" s="332" customFormat="1" ht="12" x14ac:dyDescent="0.2">
      <c r="A562" s="372"/>
      <c r="B562" s="371"/>
      <c r="C562" s="1065" t="s">
        <v>443</v>
      </c>
      <c r="D562" s="1065"/>
      <c r="E562" s="1065"/>
      <c r="F562" s="373" t="s">
        <v>444</v>
      </c>
      <c r="G562" s="373" t="s">
        <v>423</v>
      </c>
      <c r="H562" s="373" t="s">
        <v>423</v>
      </c>
      <c r="I562" s="373" t="s">
        <v>586</v>
      </c>
      <c r="J562" s="374"/>
      <c r="K562" s="373"/>
      <c r="L562" s="374"/>
      <c r="M562" s="373"/>
      <c r="N562" s="375"/>
      <c r="V562" s="361"/>
      <c r="W562" s="367"/>
      <c r="X562" s="367"/>
      <c r="AA562" s="335" t="s">
        <v>443</v>
      </c>
      <c r="AC562" s="367"/>
    </row>
    <row r="563" spans="1:29" s="332" customFormat="1" ht="12" x14ac:dyDescent="0.2">
      <c r="A563" s="372"/>
      <c r="B563" s="371"/>
      <c r="C563" s="1077" t="s">
        <v>450</v>
      </c>
      <c r="D563" s="1077"/>
      <c r="E563" s="1077"/>
      <c r="F563" s="376"/>
      <c r="G563" s="376"/>
      <c r="H563" s="376"/>
      <c r="I563" s="376"/>
      <c r="J563" s="377">
        <v>11.69</v>
      </c>
      <c r="K563" s="376"/>
      <c r="L563" s="377">
        <v>198.73</v>
      </c>
      <c r="M563" s="376"/>
      <c r="N563" s="378"/>
      <c r="V563" s="361"/>
      <c r="W563" s="367"/>
      <c r="X563" s="367"/>
      <c r="AB563" s="335" t="s">
        <v>450</v>
      </c>
      <c r="AC563" s="367"/>
    </row>
    <row r="564" spans="1:29" s="332" customFormat="1" ht="12" x14ac:dyDescent="0.2">
      <c r="A564" s="372"/>
      <c r="B564" s="371"/>
      <c r="C564" s="1065" t="s">
        <v>451</v>
      </c>
      <c r="D564" s="1065"/>
      <c r="E564" s="1065"/>
      <c r="F564" s="373"/>
      <c r="G564" s="373"/>
      <c r="H564" s="373"/>
      <c r="I564" s="373"/>
      <c r="J564" s="374"/>
      <c r="K564" s="373"/>
      <c r="L564" s="374">
        <v>198.73</v>
      </c>
      <c r="M564" s="373"/>
      <c r="N564" s="375"/>
      <c r="V564" s="361"/>
      <c r="W564" s="367"/>
      <c r="X564" s="367"/>
      <c r="AA564" s="335" t="s">
        <v>451</v>
      </c>
      <c r="AC564" s="367"/>
    </row>
    <row r="565" spans="1:29" s="332" customFormat="1" ht="33.75" x14ac:dyDescent="0.2">
      <c r="A565" s="372"/>
      <c r="B565" s="371" t="s">
        <v>6328</v>
      </c>
      <c r="C565" s="1065" t="s">
        <v>6329</v>
      </c>
      <c r="D565" s="1065"/>
      <c r="E565" s="1065"/>
      <c r="F565" s="373" t="s">
        <v>454</v>
      </c>
      <c r="G565" s="373" t="s">
        <v>980</v>
      </c>
      <c r="H565" s="373"/>
      <c r="I565" s="373" t="s">
        <v>980</v>
      </c>
      <c r="J565" s="374"/>
      <c r="K565" s="373"/>
      <c r="L565" s="374">
        <v>147.06</v>
      </c>
      <c r="M565" s="373"/>
      <c r="N565" s="375"/>
      <c r="V565" s="361"/>
      <c r="W565" s="367"/>
      <c r="X565" s="367"/>
      <c r="AA565" s="335" t="s">
        <v>6329</v>
      </c>
      <c r="AC565" s="367"/>
    </row>
    <row r="566" spans="1:29" s="332" customFormat="1" ht="33.75" x14ac:dyDescent="0.2">
      <c r="A566" s="372"/>
      <c r="B566" s="371" t="s">
        <v>6330</v>
      </c>
      <c r="C566" s="1065" t="s">
        <v>6331</v>
      </c>
      <c r="D566" s="1065"/>
      <c r="E566" s="1065"/>
      <c r="F566" s="373" t="s">
        <v>454</v>
      </c>
      <c r="G566" s="373" t="s">
        <v>828</v>
      </c>
      <c r="H566" s="373"/>
      <c r="I566" s="373" t="s">
        <v>828</v>
      </c>
      <c r="J566" s="374"/>
      <c r="K566" s="373"/>
      <c r="L566" s="374">
        <v>71.540000000000006</v>
      </c>
      <c r="M566" s="373"/>
      <c r="N566" s="375"/>
      <c r="V566" s="361"/>
      <c r="W566" s="367"/>
      <c r="X566" s="367"/>
      <c r="AA566" s="335" t="s">
        <v>6331</v>
      </c>
      <c r="AC566" s="367"/>
    </row>
    <row r="567" spans="1:29" s="332" customFormat="1" ht="12" x14ac:dyDescent="0.2">
      <c r="A567" s="379"/>
      <c r="B567" s="380"/>
      <c r="C567" s="1068" t="s">
        <v>459</v>
      </c>
      <c r="D567" s="1068"/>
      <c r="E567" s="1068"/>
      <c r="F567" s="364"/>
      <c r="G567" s="364"/>
      <c r="H567" s="364"/>
      <c r="I567" s="364"/>
      <c r="J567" s="365"/>
      <c r="K567" s="364"/>
      <c r="L567" s="365">
        <v>417.33</v>
      </c>
      <c r="M567" s="376"/>
      <c r="N567" s="366"/>
      <c r="V567" s="361"/>
      <c r="W567" s="367"/>
      <c r="X567" s="367"/>
      <c r="AC567" s="367" t="s">
        <v>459</v>
      </c>
    </row>
    <row r="568" spans="1:29" s="332" customFormat="1" ht="22.5" x14ac:dyDescent="0.2">
      <c r="A568" s="362" t="s">
        <v>897</v>
      </c>
      <c r="B568" s="363" t="s">
        <v>6344</v>
      </c>
      <c r="C568" s="1068" t="s">
        <v>6345</v>
      </c>
      <c r="D568" s="1068"/>
      <c r="E568" s="1068"/>
      <c r="F568" s="364" t="s">
        <v>6346</v>
      </c>
      <c r="G568" s="364"/>
      <c r="H568" s="364"/>
      <c r="I568" s="364" t="s">
        <v>586</v>
      </c>
      <c r="J568" s="365"/>
      <c r="K568" s="364"/>
      <c r="L568" s="365"/>
      <c r="M568" s="364"/>
      <c r="N568" s="366"/>
      <c r="V568" s="361"/>
      <c r="W568" s="367"/>
      <c r="X568" s="367" t="s">
        <v>6345</v>
      </c>
      <c r="AC568" s="367"/>
    </row>
    <row r="569" spans="1:29" s="332" customFormat="1" ht="33.75" x14ac:dyDescent="0.2">
      <c r="A569" s="370"/>
      <c r="B569" s="371" t="s">
        <v>6324</v>
      </c>
      <c r="C569" s="1065" t="s">
        <v>6325</v>
      </c>
      <c r="D569" s="1065"/>
      <c r="E569" s="1065"/>
      <c r="F569" s="1065"/>
      <c r="G569" s="1065"/>
      <c r="H569" s="1065"/>
      <c r="I569" s="1065"/>
      <c r="J569" s="1065"/>
      <c r="K569" s="1065"/>
      <c r="L569" s="1065"/>
      <c r="M569" s="1065"/>
      <c r="N569" s="1072"/>
      <c r="V569" s="361"/>
      <c r="W569" s="367"/>
      <c r="X569" s="367"/>
      <c r="Y569" s="335" t="s">
        <v>6325</v>
      </c>
      <c r="AC569" s="367"/>
    </row>
    <row r="570" spans="1:29" s="332" customFormat="1" ht="22.5" x14ac:dyDescent="0.2">
      <c r="A570" s="370"/>
      <c r="B570" s="371" t="s">
        <v>6326</v>
      </c>
      <c r="C570" s="1065" t="s">
        <v>6327</v>
      </c>
      <c r="D570" s="1065"/>
      <c r="E570" s="1065"/>
      <c r="F570" s="1065"/>
      <c r="G570" s="1065"/>
      <c r="H570" s="1065"/>
      <c r="I570" s="1065"/>
      <c r="J570" s="1065"/>
      <c r="K570" s="1065"/>
      <c r="L570" s="1065"/>
      <c r="M570" s="1065"/>
      <c r="N570" s="1072"/>
      <c r="V570" s="361"/>
      <c r="W570" s="367"/>
      <c r="X570" s="367"/>
      <c r="Y570" s="335" t="s">
        <v>6327</v>
      </c>
      <c r="AC570" s="367"/>
    </row>
    <row r="571" spans="1:29" s="332" customFormat="1" ht="12" x14ac:dyDescent="0.2">
      <c r="A571" s="372"/>
      <c r="B571" s="371" t="s">
        <v>423</v>
      </c>
      <c r="C571" s="1065" t="s">
        <v>432</v>
      </c>
      <c r="D571" s="1065"/>
      <c r="E571" s="1065"/>
      <c r="F571" s="373"/>
      <c r="G571" s="373"/>
      <c r="H571" s="373"/>
      <c r="I571" s="373"/>
      <c r="J571" s="374">
        <v>19.63</v>
      </c>
      <c r="K571" s="373" t="s">
        <v>423</v>
      </c>
      <c r="L571" s="374">
        <v>333.71</v>
      </c>
      <c r="M571" s="373"/>
      <c r="N571" s="375"/>
      <c r="V571" s="361"/>
      <c r="W571" s="367"/>
      <c r="X571" s="367"/>
      <c r="Z571" s="335" t="s">
        <v>432</v>
      </c>
      <c r="AC571" s="367"/>
    </row>
    <row r="572" spans="1:29" s="332" customFormat="1" ht="12" x14ac:dyDescent="0.2">
      <c r="A572" s="372"/>
      <c r="B572" s="371"/>
      <c r="C572" s="1065" t="s">
        <v>443</v>
      </c>
      <c r="D572" s="1065"/>
      <c r="E572" s="1065"/>
      <c r="F572" s="373" t="s">
        <v>444</v>
      </c>
      <c r="G572" s="373" t="s">
        <v>6347</v>
      </c>
      <c r="H572" s="373" t="s">
        <v>423</v>
      </c>
      <c r="I572" s="373" t="s">
        <v>6384</v>
      </c>
      <c r="J572" s="374"/>
      <c r="K572" s="373"/>
      <c r="L572" s="374"/>
      <c r="M572" s="373"/>
      <c r="N572" s="375"/>
      <c r="V572" s="361"/>
      <c r="W572" s="367"/>
      <c r="X572" s="367"/>
      <c r="AA572" s="335" t="s">
        <v>443</v>
      </c>
      <c r="AC572" s="367"/>
    </row>
    <row r="573" spans="1:29" s="332" customFormat="1" ht="12" x14ac:dyDescent="0.2">
      <c r="A573" s="372"/>
      <c r="B573" s="371"/>
      <c r="C573" s="1077" t="s">
        <v>450</v>
      </c>
      <c r="D573" s="1077"/>
      <c r="E573" s="1077"/>
      <c r="F573" s="376"/>
      <c r="G573" s="376"/>
      <c r="H573" s="376"/>
      <c r="I573" s="376"/>
      <c r="J573" s="377">
        <v>19.63</v>
      </c>
      <c r="K573" s="376"/>
      <c r="L573" s="377">
        <v>333.71</v>
      </c>
      <c r="M573" s="376"/>
      <c r="N573" s="378"/>
      <c r="V573" s="361"/>
      <c r="W573" s="367"/>
      <c r="X573" s="367"/>
      <c r="AB573" s="335" t="s">
        <v>450</v>
      </c>
      <c r="AC573" s="367"/>
    </row>
    <row r="574" spans="1:29" s="332" customFormat="1" ht="12" x14ac:dyDescent="0.2">
      <c r="A574" s="372"/>
      <c r="B574" s="371"/>
      <c r="C574" s="1065" t="s">
        <v>451</v>
      </c>
      <c r="D574" s="1065"/>
      <c r="E574" s="1065"/>
      <c r="F574" s="373"/>
      <c r="G574" s="373"/>
      <c r="H574" s="373"/>
      <c r="I574" s="373"/>
      <c r="J574" s="374"/>
      <c r="K574" s="373"/>
      <c r="L574" s="374">
        <v>333.71</v>
      </c>
      <c r="M574" s="373"/>
      <c r="N574" s="375"/>
      <c r="V574" s="361"/>
      <c r="W574" s="367"/>
      <c r="X574" s="367"/>
      <c r="AA574" s="335" t="s">
        <v>451</v>
      </c>
      <c r="AC574" s="367"/>
    </row>
    <row r="575" spans="1:29" s="332" customFormat="1" ht="33.75" x14ac:dyDescent="0.2">
      <c r="A575" s="372"/>
      <c r="B575" s="371" t="s">
        <v>6328</v>
      </c>
      <c r="C575" s="1065" t="s">
        <v>6329</v>
      </c>
      <c r="D575" s="1065"/>
      <c r="E575" s="1065"/>
      <c r="F575" s="373" t="s">
        <v>454</v>
      </c>
      <c r="G575" s="373" t="s">
        <v>980</v>
      </c>
      <c r="H575" s="373"/>
      <c r="I575" s="373" t="s">
        <v>980</v>
      </c>
      <c r="J575" s="374"/>
      <c r="K575" s="373"/>
      <c r="L575" s="374">
        <v>246.95</v>
      </c>
      <c r="M575" s="373"/>
      <c r="N575" s="375"/>
      <c r="V575" s="361"/>
      <c r="W575" s="367"/>
      <c r="X575" s="367"/>
      <c r="AA575" s="335" t="s">
        <v>6329</v>
      </c>
      <c r="AC575" s="367"/>
    </row>
    <row r="576" spans="1:29" s="332" customFormat="1" ht="33.75" x14ac:dyDescent="0.2">
      <c r="A576" s="372"/>
      <c r="B576" s="371" t="s">
        <v>6330</v>
      </c>
      <c r="C576" s="1065" t="s">
        <v>6331</v>
      </c>
      <c r="D576" s="1065"/>
      <c r="E576" s="1065"/>
      <c r="F576" s="373" t="s">
        <v>454</v>
      </c>
      <c r="G576" s="373" t="s">
        <v>828</v>
      </c>
      <c r="H576" s="373"/>
      <c r="I576" s="373" t="s">
        <v>828</v>
      </c>
      <c r="J576" s="374"/>
      <c r="K576" s="373"/>
      <c r="L576" s="374">
        <v>120.14</v>
      </c>
      <c r="M576" s="373"/>
      <c r="N576" s="375"/>
      <c r="V576" s="361"/>
      <c r="W576" s="367"/>
      <c r="X576" s="367"/>
      <c r="AA576" s="335" t="s">
        <v>6331</v>
      </c>
      <c r="AC576" s="367"/>
    </row>
    <row r="577" spans="1:30" s="332" customFormat="1" ht="12" x14ac:dyDescent="0.2">
      <c r="A577" s="379"/>
      <c r="B577" s="380"/>
      <c r="C577" s="1068" t="s">
        <v>459</v>
      </c>
      <c r="D577" s="1068"/>
      <c r="E577" s="1068"/>
      <c r="F577" s="364"/>
      <c r="G577" s="364"/>
      <c r="H577" s="364"/>
      <c r="I577" s="364"/>
      <c r="J577" s="365"/>
      <c r="K577" s="364"/>
      <c r="L577" s="365">
        <v>700.8</v>
      </c>
      <c r="M577" s="376"/>
      <c r="N577" s="366"/>
      <c r="V577" s="361"/>
      <c r="W577" s="367"/>
      <c r="X577" s="367"/>
      <c r="AC577" s="367" t="s">
        <v>459</v>
      </c>
    </row>
    <row r="578" spans="1:30" s="332" customFormat="1" ht="12" x14ac:dyDescent="0.2">
      <c r="A578" s="1192" t="s">
        <v>6385</v>
      </c>
      <c r="B578" s="1193"/>
      <c r="C578" s="1193"/>
      <c r="D578" s="1193"/>
      <c r="E578" s="1193"/>
      <c r="F578" s="1193"/>
      <c r="G578" s="1193"/>
      <c r="H578" s="1193"/>
      <c r="I578" s="1193"/>
      <c r="J578" s="1193"/>
      <c r="K578" s="1193"/>
      <c r="L578" s="1193"/>
      <c r="M578" s="1193"/>
      <c r="N578" s="1194"/>
      <c r="V578" s="361"/>
      <c r="W578" s="367" t="s">
        <v>6385</v>
      </c>
      <c r="X578" s="367"/>
      <c r="AC578" s="367"/>
    </row>
    <row r="579" spans="1:30" s="332" customFormat="1" ht="56.25" x14ac:dyDescent="0.2">
      <c r="A579" s="362" t="s">
        <v>899</v>
      </c>
      <c r="B579" s="363" t="s">
        <v>6354</v>
      </c>
      <c r="C579" s="1068" t="s">
        <v>6355</v>
      </c>
      <c r="D579" s="1068"/>
      <c r="E579" s="1068"/>
      <c r="F579" s="364" t="s">
        <v>1017</v>
      </c>
      <c r="G579" s="364"/>
      <c r="H579" s="364"/>
      <c r="I579" s="364" t="s">
        <v>423</v>
      </c>
      <c r="J579" s="365"/>
      <c r="K579" s="364"/>
      <c r="L579" s="365"/>
      <c r="M579" s="364"/>
      <c r="N579" s="366"/>
      <c r="V579" s="361"/>
      <c r="W579" s="367"/>
      <c r="X579" s="367" t="s">
        <v>6355</v>
      </c>
      <c r="AC579" s="367"/>
    </row>
    <row r="580" spans="1:30" s="332" customFormat="1" ht="33.75" x14ac:dyDescent="0.2">
      <c r="A580" s="370"/>
      <c r="B580" s="371" t="s">
        <v>6324</v>
      </c>
      <c r="C580" s="1065" t="s">
        <v>6325</v>
      </c>
      <c r="D580" s="1065"/>
      <c r="E580" s="1065"/>
      <c r="F580" s="1065"/>
      <c r="G580" s="1065"/>
      <c r="H580" s="1065"/>
      <c r="I580" s="1065"/>
      <c r="J580" s="1065"/>
      <c r="K580" s="1065"/>
      <c r="L580" s="1065"/>
      <c r="M580" s="1065"/>
      <c r="N580" s="1072"/>
      <c r="V580" s="361"/>
      <c r="W580" s="367"/>
      <c r="X580" s="367"/>
      <c r="Y580" s="335" t="s">
        <v>6325</v>
      </c>
      <c r="AC580" s="367"/>
    </row>
    <row r="581" spans="1:30" s="332" customFormat="1" ht="22.5" x14ac:dyDescent="0.2">
      <c r="A581" s="370"/>
      <c r="B581" s="371" t="s">
        <v>6326</v>
      </c>
      <c r="C581" s="1065" t="s">
        <v>6327</v>
      </c>
      <c r="D581" s="1065"/>
      <c r="E581" s="1065"/>
      <c r="F581" s="1065"/>
      <c r="G581" s="1065"/>
      <c r="H581" s="1065"/>
      <c r="I581" s="1065"/>
      <c r="J581" s="1065"/>
      <c r="K581" s="1065"/>
      <c r="L581" s="1065"/>
      <c r="M581" s="1065"/>
      <c r="N581" s="1072"/>
      <c r="V581" s="361"/>
      <c r="W581" s="367"/>
      <c r="X581" s="367"/>
      <c r="Y581" s="335" t="s">
        <v>6327</v>
      </c>
      <c r="AC581" s="367"/>
    </row>
    <row r="582" spans="1:30" s="332" customFormat="1" ht="12" x14ac:dyDescent="0.2">
      <c r="A582" s="372"/>
      <c r="B582" s="371" t="s">
        <v>423</v>
      </c>
      <c r="C582" s="1065" t="s">
        <v>432</v>
      </c>
      <c r="D582" s="1065"/>
      <c r="E582" s="1065"/>
      <c r="F582" s="373"/>
      <c r="G582" s="373"/>
      <c r="H582" s="373"/>
      <c r="I582" s="373"/>
      <c r="J582" s="374">
        <v>16.91</v>
      </c>
      <c r="K582" s="373" t="s">
        <v>423</v>
      </c>
      <c r="L582" s="374">
        <v>16.91</v>
      </c>
      <c r="M582" s="373"/>
      <c r="N582" s="375"/>
      <c r="V582" s="361"/>
      <c r="W582" s="367"/>
      <c r="X582" s="367"/>
      <c r="Z582" s="335" t="s">
        <v>432</v>
      </c>
      <c r="AC582" s="367"/>
    </row>
    <row r="583" spans="1:30" s="332" customFormat="1" ht="12" x14ac:dyDescent="0.2">
      <c r="A583" s="372"/>
      <c r="B583" s="371"/>
      <c r="C583" s="1065" t="s">
        <v>443</v>
      </c>
      <c r="D583" s="1065"/>
      <c r="E583" s="1065"/>
      <c r="F583" s="373" t="s">
        <v>444</v>
      </c>
      <c r="G583" s="373" t="s">
        <v>2707</v>
      </c>
      <c r="H583" s="373" t="s">
        <v>423</v>
      </c>
      <c r="I583" s="373" t="s">
        <v>2707</v>
      </c>
      <c r="J583" s="374"/>
      <c r="K583" s="373"/>
      <c r="L583" s="374"/>
      <c r="M583" s="373"/>
      <c r="N583" s="375"/>
      <c r="V583" s="361"/>
      <c r="W583" s="367"/>
      <c r="X583" s="367"/>
      <c r="AA583" s="335" t="s">
        <v>443</v>
      </c>
      <c r="AC583" s="367"/>
    </row>
    <row r="584" spans="1:30" s="332" customFormat="1" ht="12" x14ac:dyDescent="0.2">
      <c r="A584" s="372"/>
      <c r="B584" s="371"/>
      <c r="C584" s="1077" t="s">
        <v>450</v>
      </c>
      <c r="D584" s="1077"/>
      <c r="E584" s="1077"/>
      <c r="F584" s="376"/>
      <c r="G584" s="376"/>
      <c r="H584" s="376"/>
      <c r="I584" s="376"/>
      <c r="J584" s="377">
        <v>16.91</v>
      </c>
      <c r="K584" s="376"/>
      <c r="L584" s="377">
        <v>16.91</v>
      </c>
      <c r="M584" s="376"/>
      <c r="N584" s="378"/>
      <c r="V584" s="361"/>
      <c r="W584" s="367"/>
      <c r="X584" s="367"/>
      <c r="AB584" s="335" t="s">
        <v>450</v>
      </c>
      <c r="AC584" s="367"/>
    </row>
    <row r="585" spans="1:30" s="332" customFormat="1" ht="12" x14ac:dyDescent="0.2">
      <c r="A585" s="372"/>
      <c r="B585" s="371"/>
      <c r="C585" s="1065" t="s">
        <v>451</v>
      </c>
      <c r="D585" s="1065"/>
      <c r="E585" s="1065"/>
      <c r="F585" s="373"/>
      <c r="G585" s="373"/>
      <c r="H585" s="373"/>
      <c r="I585" s="373"/>
      <c r="J585" s="374"/>
      <c r="K585" s="373"/>
      <c r="L585" s="374">
        <v>16.91</v>
      </c>
      <c r="M585" s="373"/>
      <c r="N585" s="375"/>
      <c r="V585" s="361"/>
      <c r="W585" s="367"/>
      <c r="X585" s="367"/>
      <c r="AA585" s="335" t="s">
        <v>451</v>
      </c>
      <c r="AC585" s="367"/>
    </row>
    <row r="586" spans="1:30" s="332" customFormat="1" ht="33.75" x14ac:dyDescent="0.2">
      <c r="A586" s="372"/>
      <c r="B586" s="371" t="s">
        <v>6328</v>
      </c>
      <c r="C586" s="1065" t="s">
        <v>6329</v>
      </c>
      <c r="D586" s="1065"/>
      <c r="E586" s="1065"/>
      <c r="F586" s="373" t="s">
        <v>454</v>
      </c>
      <c r="G586" s="373" t="s">
        <v>980</v>
      </c>
      <c r="H586" s="373"/>
      <c r="I586" s="373" t="s">
        <v>980</v>
      </c>
      <c r="J586" s="374"/>
      <c r="K586" s="373"/>
      <c r="L586" s="374">
        <v>12.51</v>
      </c>
      <c r="M586" s="373"/>
      <c r="N586" s="375"/>
      <c r="V586" s="361"/>
      <c r="W586" s="367"/>
      <c r="X586" s="367"/>
      <c r="AA586" s="335" t="s">
        <v>6329</v>
      </c>
      <c r="AC586" s="367"/>
    </row>
    <row r="587" spans="1:30" s="332" customFormat="1" ht="33.75" x14ac:dyDescent="0.2">
      <c r="A587" s="372"/>
      <c r="B587" s="371" t="s">
        <v>6330</v>
      </c>
      <c r="C587" s="1065" t="s">
        <v>6331</v>
      </c>
      <c r="D587" s="1065"/>
      <c r="E587" s="1065"/>
      <c r="F587" s="373" t="s">
        <v>454</v>
      </c>
      <c r="G587" s="373" t="s">
        <v>828</v>
      </c>
      <c r="H587" s="373"/>
      <c r="I587" s="373" t="s">
        <v>828</v>
      </c>
      <c r="J587" s="374"/>
      <c r="K587" s="373"/>
      <c r="L587" s="374">
        <v>6.09</v>
      </c>
      <c r="M587" s="373"/>
      <c r="N587" s="375"/>
      <c r="V587" s="361"/>
      <c r="W587" s="367"/>
      <c r="X587" s="367"/>
      <c r="AA587" s="335" t="s">
        <v>6331</v>
      </c>
      <c r="AC587" s="367"/>
    </row>
    <row r="588" spans="1:30" s="332" customFormat="1" ht="12" x14ac:dyDescent="0.2">
      <c r="A588" s="379"/>
      <c r="B588" s="380"/>
      <c r="C588" s="1068" t="s">
        <v>459</v>
      </c>
      <c r="D588" s="1068"/>
      <c r="E588" s="1068"/>
      <c r="F588" s="364"/>
      <c r="G588" s="364"/>
      <c r="H588" s="364"/>
      <c r="I588" s="364"/>
      <c r="J588" s="365"/>
      <c r="K588" s="364"/>
      <c r="L588" s="365">
        <v>35.51</v>
      </c>
      <c r="M588" s="376"/>
      <c r="N588" s="366"/>
      <c r="V588" s="361"/>
      <c r="W588" s="367"/>
      <c r="X588" s="367"/>
      <c r="AC588" s="367" t="s">
        <v>459</v>
      </c>
    </row>
    <row r="589" spans="1:30" s="332" customFormat="1" ht="45" x14ac:dyDescent="0.2">
      <c r="A589" s="362" t="s">
        <v>901</v>
      </c>
      <c r="B589" s="363" t="s">
        <v>6357</v>
      </c>
      <c r="C589" s="1068" t="s">
        <v>6358</v>
      </c>
      <c r="D589" s="1068"/>
      <c r="E589" s="1068"/>
      <c r="F589" s="364" t="s">
        <v>1017</v>
      </c>
      <c r="G589" s="364"/>
      <c r="H589" s="364"/>
      <c r="I589" s="364" t="s">
        <v>499</v>
      </c>
      <c r="J589" s="365"/>
      <c r="K589" s="364"/>
      <c r="L589" s="365"/>
      <c r="M589" s="364"/>
      <c r="N589" s="366"/>
      <c r="V589" s="361"/>
      <c r="W589" s="367"/>
      <c r="X589" s="367" t="s">
        <v>6358</v>
      </c>
      <c r="AC589" s="367"/>
    </row>
    <row r="590" spans="1:30" s="332" customFormat="1" ht="12" x14ac:dyDescent="0.2">
      <c r="A590" s="368"/>
      <c r="B590" s="369"/>
      <c r="C590" s="1065" t="s">
        <v>6386</v>
      </c>
      <c r="D590" s="1065"/>
      <c r="E590" s="1065"/>
      <c r="F590" s="1065"/>
      <c r="G590" s="1065"/>
      <c r="H590" s="1065"/>
      <c r="I590" s="1065"/>
      <c r="J590" s="1065"/>
      <c r="K590" s="1065"/>
      <c r="L590" s="1065"/>
      <c r="M590" s="1065"/>
      <c r="N590" s="1072"/>
      <c r="V590" s="361"/>
      <c r="W590" s="367"/>
      <c r="X590" s="367"/>
      <c r="AC590" s="367"/>
      <c r="AD590" s="335" t="s">
        <v>6386</v>
      </c>
    </row>
    <row r="591" spans="1:30" s="332" customFormat="1" ht="33.75" x14ac:dyDescent="0.2">
      <c r="A591" s="370"/>
      <c r="B591" s="371" t="s">
        <v>6324</v>
      </c>
      <c r="C591" s="1065" t="s">
        <v>6325</v>
      </c>
      <c r="D591" s="1065"/>
      <c r="E591" s="1065"/>
      <c r="F591" s="1065"/>
      <c r="G591" s="1065"/>
      <c r="H591" s="1065"/>
      <c r="I591" s="1065"/>
      <c r="J591" s="1065"/>
      <c r="K591" s="1065"/>
      <c r="L591" s="1065"/>
      <c r="M591" s="1065"/>
      <c r="N591" s="1072"/>
      <c r="V591" s="361"/>
      <c r="W591" s="367"/>
      <c r="X591" s="367"/>
      <c r="Y591" s="335" t="s">
        <v>6325</v>
      </c>
      <c r="AC591" s="367"/>
    </row>
    <row r="592" spans="1:30" s="332" customFormat="1" ht="22.5" x14ac:dyDescent="0.2">
      <c r="A592" s="370"/>
      <c r="B592" s="371" t="s">
        <v>6326</v>
      </c>
      <c r="C592" s="1065" t="s">
        <v>6327</v>
      </c>
      <c r="D592" s="1065"/>
      <c r="E592" s="1065"/>
      <c r="F592" s="1065"/>
      <c r="G592" s="1065"/>
      <c r="H592" s="1065"/>
      <c r="I592" s="1065"/>
      <c r="J592" s="1065"/>
      <c r="K592" s="1065"/>
      <c r="L592" s="1065"/>
      <c r="M592" s="1065"/>
      <c r="N592" s="1072"/>
      <c r="V592" s="361"/>
      <c r="W592" s="367"/>
      <c r="X592" s="367"/>
      <c r="Y592" s="335" t="s">
        <v>6327</v>
      </c>
      <c r="AC592" s="367"/>
    </row>
    <row r="593" spans="1:29" s="332" customFormat="1" ht="12" x14ac:dyDescent="0.2">
      <c r="A593" s="372"/>
      <c r="B593" s="371" t="s">
        <v>423</v>
      </c>
      <c r="C593" s="1065" t="s">
        <v>432</v>
      </c>
      <c r="D593" s="1065"/>
      <c r="E593" s="1065"/>
      <c r="F593" s="373"/>
      <c r="G593" s="373"/>
      <c r="H593" s="373"/>
      <c r="I593" s="373"/>
      <c r="J593" s="374">
        <v>12.21</v>
      </c>
      <c r="K593" s="373" t="s">
        <v>423</v>
      </c>
      <c r="L593" s="374">
        <v>109.89</v>
      </c>
      <c r="M593" s="373"/>
      <c r="N593" s="375"/>
      <c r="V593" s="361"/>
      <c r="W593" s="367"/>
      <c r="X593" s="367"/>
      <c r="Z593" s="335" t="s">
        <v>432</v>
      </c>
      <c r="AC593" s="367"/>
    </row>
    <row r="594" spans="1:29" s="332" customFormat="1" ht="12" x14ac:dyDescent="0.2">
      <c r="A594" s="372"/>
      <c r="B594" s="371"/>
      <c r="C594" s="1065" t="s">
        <v>443</v>
      </c>
      <c r="D594" s="1065"/>
      <c r="E594" s="1065"/>
      <c r="F594" s="373" t="s">
        <v>444</v>
      </c>
      <c r="G594" s="373" t="s">
        <v>2868</v>
      </c>
      <c r="H594" s="373" t="s">
        <v>423</v>
      </c>
      <c r="I594" s="373" t="s">
        <v>6380</v>
      </c>
      <c r="J594" s="374"/>
      <c r="K594" s="373"/>
      <c r="L594" s="374"/>
      <c r="M594" s="373"/>
      <c r="N594" s="375"/>
      <c r="V594" s="361"/>
      <c r="W594" s="367"/>
      <c r="X594" s="367"/>
      <c r="AA594" s="335" t="s">
        <v>443</v>
      </c>
      <c r="AC594" s="367"/>
    </row>
    <row r="595" spans="1:29" s="332" customFormat="1" ht="12" x14ac:dyDescent="0.2">
      <c r="A595" s="372"/>
      <c r="B595" s="371"/>
      <c r="C595" s="1077" t="s">
        <v>450</v>
      </c>
      <c r="D595" s="1077"/>
      <c r="E595" s="1077"/>
      <c r="F595" s="376"/>
      <c r="G595" s="376"/>
      <c r="H595" s="376"/>
      <c r="I595" s="376"/>
      <c r="J595" s="377">
        <v>12.21</v>
      </c>
      <c r="K595" s="376"/>
      <c r="L595" s="377">
        <v>109.89</v>
      </c>
      <c r="M595" s="376"/>
      <c r="N595" s="378"/>
      <c r="V595" s="361"/>
      <c r="W595" s="367"/>
      <c r="X595" s="367"/>
      <c r="AB595" s="335" t="s">
        <v>450</v>
      </c>
      <c r="AC595" s="367"/>
    </row>
    <row r="596" spans="1:29" s="332" customFormat="1" ht="12" x14ac:dyDescent="0.2">
      <c r="A596" s="372"/>
      <c r="B596" s="371"/>
      <c r="C596" s="1065" t="s">
        <v>451</v>
      </c>
      <c r="D596" s="1065"/>
      <c r="E596" s="1065"/>
      <c r="F596" s="373"/>
      <c r="G596" s="373"/>
      <c r="H596" s="373"/>
      <c r="I596" s="373"/>
      <c r="J596" s="374"/>
      <c r="K596" s="373"/>
      <c r="L596" s="374">
        <v>109.89</v>
      </c>
      <c r="M596" s="373"/>
      <c r="N596" s="375"/>
      <c r="V596" s="361"/>
      <c r="W596" s="367"/>
      <c r="X596" s="367"/>
      <c r="AA596" s="335" t="s">
        <v>451</v>
      </c>
      <c r="AC596" s="367"/>
    </row>
    <row r="597" spans="1:29" s="332" customFormat="1" ht="33.75" x14ac:dyDescent="0.2">
      <c r="A597" s="372"/>
      <c r="B597" s="371" t="s">
        <v>6328</v>
      </c>
      <c r="C597" s="1065" t="s">
        <v>6329</v>
      </c>
      <c r="D597" s="1065"/>
      <c r="E597" s="1065"/>
      <c r="F597" s="373" t="s">
        <v>454</v>
      </c>
      <c r="G597" s="373" t="s">
        <v>980</v>
      </c>
      <c r="H597" s="373"/>
      <c r="I597" s="373" t="s">
        <v>980</v>
      </c>
      <c r="J597" s="374"/>
      <c r="K597" s="373"/>
      <c r="L597" s="374">
        <v>81.319999999999993</v>
      </c>
      <c r="M597" s="373"/>
      <c r="N597" s="375"/>
      <c r="V597" s="361"/>
      <c r="W597" s="367"/>
      <c r="X597" s="367"/>
      <c r="AA597" s="335" t="s">
        <v>6329</v>
      </c>
      <c r="AC597" s="367"/>
    </row>
    <row r="598" spans="1:29" s="332" customFormat="1" ht="33.75" x14ac:dyDescent="0.2">
      <c r="A598" s="372"/>
      <c r="B598" s="371" t="s">
        <v>6330</v>
      </c>
      <c r="C598" s="1065" t="s">
        <v>6331</v>
      </c>
      <c r="D598" s="1065"/>
      <c r="E598" s="1065"/>
      <c r="F598" s="373" t="s">
        <v>454</v>
      </c>
      <c r="G598" s="373" t="s">
        <v>828</v>
      </c>
      <c r="H598" s="373"/>
      <c r="I598" s="373" t="s">
        <v>828</v>
      </c>
      <c r="J598" s="374"/>
      <c r="K598" s="373"/>
      <c r="L598" s="374">
        <v>39.56</v>
      </c>
      <c r="M598" s="373"/>
      <c r="N598" s="375"/>
      <c r="V598" s="361"/>
      <c r="W598" s="367"/>
      <c r="X598" s="367"/>
      <c r="AA598" s="335" t="s">
        <v>6331</v>
      </c>
      <c r="AC598" s="367"/>
    </row>
    <row r="599" spans="1:29" s="332" customFormat="1" ht="12" x14ac:dyDescent="0.2">
      <c r="A599" s="379"/>
      <c r="B599" s="380"/>
      <c r="C599" s="1068" t="s">
        <v>459</v>
      </c>
      <c r="D599" s="1068"/>
      <c r="E599" s="1068"/>
      <c r="F599" s="364"/>
      <c r="G599" s="364"/>
      <c r="H599" s="364"/>
      <c r="I599" s="364"/>
      <c r="J599" s="365"/>
      <c r="K599" s="364"/>
      <c r="L599" s="365">
        <v>230.77</v>
      </c>
      <c r="M599" s="376"/>
      <c r="N599" s="366"/>
      <c r="V599" s="361"/>
      <c r="W599" s="367"/>
      <c r="X599" s="367"/>
      <c r="AC599" s="367" t="s">
        <v>459</v>
      </c>
    </row>
    <row r="600" spans="1:29" s="332" customFormat="1" ht="33.75" x14ac:dyDescent="0.2">
      <c r="A600" s="362" t="s">
        <v>561</v>
      </c>
      <c r="B600" s="363" t="s">
        <v>6359</v>
      </c>
      <c r="C600" s="1068" t="s">
        <v>6375</v>
      </c>
      <c r="D600" s="1068"/>
      <c r="E600" s="1068"/>
      <c r="F600" s="364" t="s">
        <v>1017</v>
      </c>
      <c r="G600" s="364"/>
      <c r="H600" s="364"/>
      <c r="I600" s="364" t="s">
        <v>423</v>
      </c>
      <c r="J600" s="365"/>
      <c r="K600" s="364"/>
      <c r="L600" s="365"/>
      <c r="M600" s="364"/>
      <c r="N600" s="366"/>
      <c r="V600" s="361"/>
      <c r="W600" s="367"/>
      <c r="X600" s="367" t="s">
        <v>6375</v>
      </c>
      <c r="AC600" s="367"/>
    </row>
    <row r="601" spans="1:29" s="332" customFormat="1" ht="12" x14ac:dyDescent="0.2">
      <c r="A601" s="370"/>
      <c r="B601" s="371" t="s">
        <v>6361</v>
      </c>
      <c r="C601" s="1065" t="s">
        <v>6362</v>
      </c>
      <c r="D601" s="1065"/>
      <c r="E601" s="1065"/>
      <c r="F601" s="1065"/>
      <c r="G601" s="1065"/>
      <c r="H601" s="1065"/>
      <c r="I601" s="1065"/>
      <c r="J601" s="1065"/>
      <c r="K601" s="1065"/>
      <c r="L601" s="1065"/>
      <c r="M601" s="1065"/>
      <c r="N601" s="1072"/>
      <c r="V601" s="361"/>
      <c r="W601" s="367"/>
      <c r="X601" s="367"/>
      <c r="Y601" s="335" t="s">
        <v>6362</v>
      </c>
      <c r="AC601" s="367"/>
    </row>
    <row r="602" spans="1:29" s="332" customFormat="1" ht="33.75" x14ac:dyDescent="0.2">
      <c r="A602" s="370"/>
      <c r="B602" s="371" t="s">
        <v>6324</v>
      </c>
      <c r="C602" s="1065" t="s">
        <v>6325</v>
      </c>
      <c r="D602" s="1065"/>
      <c r="E602" s="1065"/>
      <c r="F602" s="1065"/>
      <c r="G602" s="1065"/>
      <c r="H602" s="1065"/>
      <c r="I602" s="1065"/>
      <c r="J602" s="1065"/>
      <c r="K602" s="1065"/>
      <c r="L602" s="1065"/>
      <c r="M602" s="1065"/>
      <c r="N602" s="1072"/>
      <c r="V602" s="361"/>
      <c r="W602" s="367"/>
      <c r="X602" s="367"/>
      <c r="Y602" s="335" t="s">
        <v>6325</v>
      </c>
      <c r="AC602" s="367"/>
    </row>
    <row r="603" spans="1:29" s="332" customFormat="1" ht="22.5" x14ac:dyDescent="0.2">
      <c r="A603" s="370"/>
      <c r="B603" s="371" t="s">
        <v>6326</v>
      </c>
      <c r="C603" s="1065" t="s">
        <v>6327</v>
      </c>
      <c r="D603" s="1065"/>
      <c r="E603" s="1065"/>
      <c r="F603" s="1065"/>
      <c r="G603" s="1065"/>
      <c r="H603" s="1065"/>
      <c r="I603" s="1065"/>
      <c r="J603" s="1065"/>
      <c r="K603" s="1065"/>
      <c r="L603" s="1065"/>
      <c r="M603" s="1065"/>
      <c r="N603" s="1072"/>
      <c r="V603" s="361"/>
      <c r="W603" s="367"/>
      <c r="X603" s="367"/>
      <c r="Y603" s="335" t="s">
        <v>6327</v>
      </c>
      <c r="AC603" s="367"/>
    </row>
    <row r="604" spans="1:29" s="332" customFormat="1" ht="12" x14ac:dyDescent="0.2">
      <c r="A604" s="372"/>
      <c r="B604" s="371" t="s">
        <v>423</v>
      </c>
      <c r="C604" s="1065" t="s">
        <v>432</v>
      </c>
      <c r="D604" s="1065"/>
      <c r="E604" s="1065"/>
      <c r="F604" s="373"/>
      <c r="G604" s="373"/>
      <c r="H604" s="373"/>
      <c r="I604" s="373"/>
      <c r="J604" s="374">
        <v>33.83</v>
      </c>
      <c r="K604" s="373" t="s">
        <v>813</v>
      </c>
      <c r="L604" s="374">
        <v>27.06</v>
      </c>
      <c r="M604" s="373"/>
      <c r="N604" s="375"/>
      <c r="V604" s="361"/>
      <c r="W604" s="367"/>
      <c r="X604" s="367"/>
      <c r="Z604" s="335" t="s">
        <v>432</v>
      </c>
      <c r="AC604" s="367"/>
    </row>
    <row r="605" spans="1:29" s="332" customFormat="1" ht="12" x14ac:dyDescent="0.2">
      <c r="A605" s="372"/>
      <c r="B605" s="371"/>
      <c r="C605" s="1065" t="s">
        <v>443</v>
      </c>
      <c r="D605" s="1065"/>
      <c r="E605" s="1065"/>
      <c r="F605" s="373" t="s">
        <v>444</v>
      </c>
      <c r="G605" s="373" t="s">
        <v>1483</v>
      </c>
      <c r="H605" s="373" t="s">
        <v>813</v>
      </c>
      <c r="I605" s="373" t="s">
        <v>603</v>
      </c>
      <c r="J605" s="374"/>
      <c r="K605" s="373"/>
      <c r="L605" s="374"/>
      <c r="M605" s="373"/>
      <c r="N605" s="375"/>
      <c r="V605" s="361"/>
      <c r="W605" s="367"/>
      <c r="X605" s="367"/>
      <c r="AA605" s="335" t="s">
        <v>443</v>
      </c>
      <c r="AC605" s="367"/>
    </row>
    <row r="606" spans="1:29" s="332" customFormat="1" ht="12" x14ac:dyDescent="0.2">
      <c r="A606" s="372"/>
      <c r="B606" s="371"/>
      <c r="C606" s="1077" t="s">
        <v>450</v>
      </c>
      <c r="D606" s="1077"/>
      <c r="E606" s="1077"/>
      <c r="F606" s="376"/>
      <c r="G606" s="376"/>
      <c r="H606" s="376"/>
      <c r="I606" s="376"/>
      <c r="J606" s="377">
        <v>33.83</v>
      </c>
      <c r="K606" s="376"/>
      <c r="L606" s="377">
        <v>27.06</v>
      </c>
      <c r="M606" s="376"/>
      <c r="N606" s="378"/>
      <c r="V606" s="361"/>
      <c r="W606" s="367"/>
      <c r="X606" s="367"/>
      <c r="AB606" s="335" t="s">
        <v>450</v>
      </c>
      <c r="AC606" s="367"/>
    </row>
    <row r="607" spans="1:29" s="332" customFormat="1" ht="12" x14ac:dyDescent="0.2">
      <c r="A607" s="372"/>
      <c r="B607" s="371"/>
      <c r="C607" s="1065" t="s">
        <v>451</v>
      </c>
      <c r="D607" s="1065"/>
      <c r="E607" s="1065"/>
      <c r="F607" s="373"/>
      <c r="G607" s="373"/>
      <c r="H607" s="373"/>
      <c r="I607" s="373"/>
      <c r="J607" s="374"/>
      <c r="K607" s="373"/>
      <c r="L607" s="374">
        <v>27.06</v>
      </c>
      <c r="M607" s="373"/>
      <c r="N607" s="375"/>
      <c r="V607" s="361"/>
      <c r="W607" s="367"/>
      <c r="X607" s="367"/>
      <c r="AA607" s="335" t="s">
        <v>451</v>
      </c>
      <c r="AC607" s="367"/>
    </row>
    <row r="608" spans="1:29" s="332" customFormat="1" ht="33.75" x14ac:dyDescent="0.2">
      <c r="A608" s="372"/>
      <c r="B608" s="371" t="s">
        <v>6328</v>
      </c>
      <c r="C608" s="1065" t="s">
        <v>6329</v>
      </c>
      <c r="D608" s="1065"/>
      <c r="E608" s="1065"/>
      <c r="F608" s="373" t="s">
        <v>454</v>
      </c>
      <c r="G608" s="373" t="s">
        <v>980</v>
      </c>
      <c r="H608" s="373"/>
      <c r="I608" s="373" t="s">
        <v>980</v>
      </c>
      <c r="J608" s="374"/>
      <c r="K608" s="373"/>
      <c r="L608" s="374">
        <v>20.02</v>
      </c>
      <c r="M608" s="373"/>
      <c r="N608" s="375"/>
      <c r="V608" s="361"/>
      <c r="W608" s="367"/>
      <c r="X608" s="367"/>
      <c r="AA608" s="335" t="s">
        <v>6329</v>
      </c>
      <c r="AC608" s="367"/>
    </row>
    <row r="609" spans="1:29" s="332" customFormat="1" ht="33.75" x14ac:dyDescent="0.2">
      <c r="A609" s="372"/>
      <c r="B609" s="371" t="s">
        <v>6330</v>
      </c>
      <c r="C609" s="1065" t="s">
        <v>6331</v>
      </c>
      <c r="D609" s="1065"/>
      <c r="E609" s="1065"/>
      <c r="F609" s="373" t="s">
        <v>454</v>
      </c>
      <c r="G609" s="373" t="s">
        <v>828</v>
      </c>
      <c r="H609" s="373"/>
      <c r="I609" s="373" t="s">
        <v>828</v>
      </c>
      <c r="J609" s="374"/>
      <c r="K609" s="373"/>
      <c r="L609" s="374">
        <v>9.74</v>
      </c>
      <c r="M609" s="373"/>
      <c r="N609" s="375"/>
      <c r="V609" s="361"/>
      <c r="W609" s="367"/>
      <c r="X609" s="367"/>
      <c r="AA609" s="335" t="s">
        <v>6331</v>
      </c>
      <c r="AC609" s="367"/>
    </row>
    <row r="610" spans="1:29" s="332" customFormat="1" ht="12" x14ac:dyDescent="0.2">
      <c r="A610" s="379"/>
      <c r="B610" s="380"/>
      <c r="C610" s="1068" t="s">
        <v>459</v>
      </c>
      <c r="D610" s="1068"/>
      <c r="E610" s="1068"/>
      <c r="F610" s="364"/>
      <c r="G610" s="364"/>
      <c r="H610" s="364"/>
      <c r="I610" s="364"/>
      <c r="J610" s="365"/>
      <c r="K610" s="364"/>
      <c r="L610" s="365">
        <v>56.82</v>
      </c>
      <c r="M610" s="376"/>
      <c r="N610" s="366"/>
      <c r="V610" s="361"/>
      <c r="W610" s="367"/>
      <c r="X610" s="367"/>
      <c r="AC610" s="367" t="s">
        <v>459</v>
      </c>
    </row>
    <row r="611" spans="1:29" s="332" customFormat="1" ht="22.5" x14ac:dyDescent="0.2">
      <c r="A611" s="362" t="s">
        <v>905</v>
      </c>
      <c r="B611" s="363" t="s">
        <v>6332</v>
      </c>
      <c r="C611" s="1068" t="s">
        <v>6333</v>
      </c>
      <c r="D611" s="1068"/>
      <c r="E611" s="1068"/>
      <c r="F611" s="364" t="s">
        <v>1017</v>
      </c>
      <c r="G611" s="364"/>
      <c r="H611" s="364"/>
      <c r="I611" s="364" t="s">
        <v>423</v>
      </c>
      <c r="J611" s="365"/>
      <c r="K611" s="364"/>
      <c r="L611" s="365"/>
      <c r="M611" s="364"/>
      <c r="N611" s="366"/>
      <c r="V611" s="361"/>
      <c r="W611" s="367"/>
      <c r="X611" s="367" t="s">
        <v>6333</v>
      </c>
      <c r="AC611" s="367"/>
    </row>
    <row r="612" spans="1:29" s="332" customFormat="1" ht="33.75" x14ac:dyDescent="0.2">
      <c r="A612" s="370"/>
      <c r="B612" s="371" t="s">
        <v>6324</v>
      </c>
      <c r="C612" s="1065" t="s">
        <v>6325</v>
      </c>
      <c r="D612" s="1065"/>
      <c r="E612" s="1065"/>
      <c r="F612" s="1065"/>
      <c r="G612" s="1065"/>
      <c r="H612" s="1065"/>
      <c r="I612" s="1065"/>
      <c r="J612" s="1065"/>
      <c r="K612" s="1065"/>
      <c r="L612" s="1065"/>
      <c r="M612" s="1065"/>
      <c r="N612" s="1072"/>
      <c r="V612" s="361"/>
      <c r="W612" s="367"/>
      <c r="X612" s="367"/>
      <c r="Y612" s="335" t="s">
        <v>6325</v>
      </c>
      <c r="AC612" s="367"/>
    </row>
    <row r="613" spans="1:29" s="332" customFormat="1" ht="22.5" x14ac:dyDescent="0.2">
      <c r="A613" s="370"/>
      <c r="B613" s="371" t="s">
        <v>6326</v>
      </c>
      <c r="C613" s="1065" t="s">
        <v>6327</v>
      </c>
      <c r="D613" s="1065"/>
      <c r="E613" s="1065"/>
      <c r="F613" s="1065"/>
      <c r="G613" s="1065"/>
      <c r="H613" s="1065"/>
      <c r="I613" s="1065"/>
      <c r="J613" s="1065"/>
      <c r="K613" s="1065"/>
      <c r="L613" s="1065"/>
      <c r="M613" s="1065"/>
      <c r="N613" s="1072"/>
      <c r="V613" s="361"/>
      <c r="W613" s="367"/>
      <c r="X613" s="367"/>
      <c r="Y613" s="335" t="s">
        <v>6327</v>
      </c>
      <c r="AC613" s="367"/>
    </row>
    <row r="614" spans="1:29" s="332" customFormat="1" ht="12" x14ac:dyDescent="0.2">
      <c r="A614" s="372"/>
      <c r="B614" s="371" t="s">
        <v>423</v>
      </c>
      <c r="C614" s="1065" t="s">
        <v>432</v>
      </c>
      <c r="D614" s="1065"/>
      <c r="E614" s="1065"/>
      <c r="F614" s="373"/>
      <c r="G614" s="373"/>
      <c r="H614" s="373"/>
      <c r="I614" s="373"/>
      <c r="J614" s="374">
        <v>65.94</v>
      </c>
      <c r="K614" s="373" t="s">
        <v>423</v>
      </c>
      <c r="L614" s="374">
        <v>65.94</v>
      </c>
      <c r="M614" s="373"/>
      <c r="N614" s="375"/>
      <c r="V614" s="361"/>
      <c r="W614" s="367"/>
      <c r="X614" s="367"/>
      <c r="Z614" s="335" t="s">
        <v>432</v>
      </c>
      <c r="AC614" s="367"/>
    </row>
    <row r="615" spans="1:29" s="332" customFormat="1" ht="12" x14ac:dyDescent="0.2">
      <c r="A615" s="372"/>
      <c r="B615" s="371"/>
      <c r="C615" s="1065" t="s">
        <v>443</v>
      </c>
      <c r="D615" s="1065"/>
      <c r="E615" s="1065"/>
      <c r="F615" s="373" t="s">
        <v>444</v>
      </c>
      <c r="G615" s="373" t="s">
        <v>5722</v>
      </c>
      <c r="H615" s="373" t="s">
        <v>423</v>
      </c>
      <c r="I615" s="373" t="s">
        <v>5722</v>
      </c>
      <c r="J615" s="374"/>
      <c r="K615" s="373"/>
      <c r="L615" s="374"/>
      <c r="M615" s="373"/>
      <c r="N615" s="375"/>
      <c r="V615" s="361"/>
      <c r="W615" s="367"/>
      <c r="X615" s="367"/>
      <c r="AA615" s="335" t="s">
        <v>443</v>
      </c>
      <c r="AC615" s="367"/>
    </row>
    <row r="616" spans="1:29" s="332" customFormat="1" ht="12" x14ac:dyDescent="0.2">
      <c r="A616" s="372"/>
      <c r="B616" s="371"/>
      <c r="C616" s="1077" t="s">
        <v>450</v>
      </c>
      <c r="D616" s="1077"/>
      <c r="E616" s="1077"/>
      <c r="F616" s="376"/>
      <c r="G616" s="376"/>
      <c r="H616" s="376"/>
      <c r="I616" s="376"/>
      <c r="J616" s="377">
        <v>65.94</v>
      </c>
      <c r="K616" s="376"/>
      <c r="L616" s="377">
        <v>65.94</v>
      </c>
      <c r="M616" s="376"/>
      <c r="N616" s="378"/>
      <c r="V616" s="361"/>
      <c r="W616" s="367"/>
      <c r="X616" s="367"/>
      <c r="AB616" s="335" t="s">
        <v>450</v>
      </c>
      <c r="AC616" s="367"/>
    </row>
    <row r="617" spans="1:29" s="332" customFormat="1" ht="12" x14ac:dyDescent="0.2">
      <c r="A617" s="372"/>
      <c r="B617" s="371"/>
      <c r="C617" s="1065" t="s">
        <v>451</v>
      </c>
      <c r="D617" s="1065"/>
      <c r="E617" s="1065"/>
      <c r="F617" s="373"/>
      <c r="G617" s="373"/>
      <c r="H617" s="373"/>
      <c r="I617" s="373"/>
      <c r="J617" s="374"/>
      <c r="K617" s="373"/>
      <c r="L617" s="374">
        <v>65.94</v>
      </c>
      <c r="M617" s="373"/>
      <c r="N617" s="375"/>
      <c r="V617" s="361"/>
      <c r="W617" s="367"/>
      <c r="X617" s="367"/>
      <c r="AA617" s="335" t="s">
        <v>451</v>
      </c>
      <c r="AC617" s="367"/>
    </row>
    <row r="618" spans="1:29" s="332" customFormat="1" ht="33.75" x14ac:dyDescent="0.2">
      <c r="A618" s="372"/>
      <c r="B618" s="371" t="s">
        <v>6328</v>
      </c>
      <c r="C618" s="1065" t="s">
        <v>6329</v>
      </c>
      <c r="D618" s="1065"/>
      <c r="E618" s="1065"/>
      <c r="F618" s="373" t="s">
        <v>454</v>
      </c>
      <c r="G618" s="373" t="s">
        <v>980</v>
      </c>
      <c r="H618" s="373"/>
      <c r="I618" s="373" t="s">
        <v>980</v>
      </c>
      <c r="J618" s="374"/>
      <c r="K618" s="373"/>
      <c r="L618" s="374">
        <v>48.8</v>
      </c>
      <c r="M618" s="373"/>
      <c r="N618" s="375"/>
      <c r="V618" s="361"/>
      <c r="W618" s="367"/>
      <c r="X618" s="367"/>
      <c r="AA618" s="335" t="s">
        <v>6329</v>
      </c>
      <c r="AC618" s="367"/>
    </row>
    <row r="619" spans="1:29" s="332" customFormat="1" ht="33.75" x14ac:dyDescent="0.2">
      <c r="A619" s="372"/>
      <c r="B619" s="371" t="s">
        <v>6330</v>
      </c>
      <c r="C619" s="1065" t="s">
        <v>6331</v>
      </c>
      <c r="D619" s="1065"/>
      <c r="E619" s="1065"/>
      <c r="F619" s="373" t="s">
        <v>454</v>
      </c>
      <c r="G619" s="373" t="s">
        <v>828</v>
      </c>
      <c r="H619" s="373"/>
      <c r="I619" s="373" t="s">
        <v>828</v>
      </c>
      <c r="J619" s="374"/>
      <c r="K619" s="373"/>
      <c r="L619" s="374">
        <v>23.74</v>
      </c>
      <c r="M619" s="373"/>
      <c r="N619" s="375"/>
      <c r="V619" s="361"/>
      <c r="W619" s="367"/>
      <c r="X619" s="367"/>
      <c r="AA619" s="335" t="s">
        <v>6331</v>
      </c>
      <c r="AC619" s="367"/>
    </row>
    <row r="620" spans="1:29" s="332" customFormat="1" ht="12" x14ac:dyDescent="0.2">
      <c r="A620" s="379"/>
      <c r="B620" s="380"/>
      <c r="C620" s="1068" t="s">
        <v>459</v>
      </c>
      <c r="D620" s="1068"/>
      <c r="E620" s="1068"/>
      <c r="F620" s="364"/>
      <c r="G620" s="364"/>
      <c r="H620" s="364"/>
      <c r="I620" s="364"/>
      <c r="J620" s="365"/>
      <c r="K620" s="364"/>
      <c r="L620" s="365">
        <v>138.47999999999999</v>
      </c>
      <c r="M620" s="376"/>
      <c r="N620" s="366"/>
      <c r="V620" s="361"/>
      <c r="W620" s="367"/>
      <c r="X620" s="367"/>
      <c r="AC620" s="367" t="s">
        <v>459</v>
      </c>
    </row>
    <row r="621" spans="1:29" s="332" customFormat="1" ht="45" x14ac:dyDescent="0.2">
      <c r="A621" s="362" t="s">
        <v>910</v>
      </c>
      <c r="B621" s="363" t="s">
        <v>6363</v>
      </c>
      <c r="C621" s="1068" t="s">
        <v>6364</v>
      </c>
      <c r="D621" s="1068"/>
      <c r="E621" s="1068"/>
      <c r="F621" s="364" t="s">
        <v>1017</v>
      </c>
      <c r="G621" s="364"/>
      <c r="H621" s="364"/>
      <c r="I621" s="364" t="s">
        <v>423</v>
      </c>
      <c r="J621" s="365"/>
      <c r="K621" s="364"/>
      <c r="L621" s="365"/>
      <c r="M621" s="364"/>
      <c r="N621" s="366"/>
      <c r="V621" s="361"/>
      <c r="W621" s="367"/>
      <c r="X621" s="367" t="s">
        <v>6364</v>
      </c>
      <c r="AC621" s="367"/>
    </row>
    <row r="622" spans="1:29" s="332" customFormat="1" ht="33.75" x14ac:dyDescent="0.2">
      <c r="A622" s="370"/>
      <c r="B622" s="371" t="s">
        <v>6324</v>
      </c>
      <c r="C622" s="1065" t="s">
        <v>6325</v>
      </c>
      <c r="D622" s="1065"/>
      <c r="E622" s="1065"/>
      <c r="F622" s="1065"/>
      <c r="G622" s="1065"/>
      <c r="H622" s="1065"/>
      <c r="I622" s="1065"/>
      <c r="J622" s="1065"/>
      <c r="K622" s="1065"/>
      <c r="L622" s="1065"/>
      <c r="M622" s="1065"/>
      <c r="N622" s="1072"/>
      <c r="V622" s="361"/>
      <c r="W622" s="367"/>
      <c r="X622" s="367"/>
      <c r="Y622" s="335" t="s">
        <v>6325</v>
      </c>
      <c r="AC622" s="367"/>
    </row>
    <row r="623" spans="1:29" s="332" customFormat="1" ht="22.5" x14ac:dyDescent="0.2">
      <c r="A623" s="370"/>
      <c r="B623" s="371" t="s">
        <v>6326</v>
      </c>
      <c r="C623" s="1065" t="s">
        <v>6327</v>
      </c>
      <c r="D623" s="1065"/>
      <c r="E623" s="1065"/>
      <c r="F623" s="1065"/>
      <c r="G623" s="1065"/>
      <c r="H623" s="1065"/>
      <c r="I623" s="1065"/>
      <c r="J623" s="1065"/>
      <c r="K623" s="1065"/>
      <c r="L623" s="1065"/>
      <c r="M623" s="1065"/>
      <c r="N623" s="1072"/>
      <c r="V623" s="361"/>
      <c r="W623" s="367"/>
      <c r="X623" s="367"/>
      <c r="Y623" s="335" t="s">
        <v>6327</v>
      </c>
      <c r="AC623" s="367"/>
    </row>
    <row r="624" spans="1:29" s="332" customFormat="1" ht="12" x14ac:dyDescent="0.2">
      <c r="A624" s="372"/>
      <c r="B624" s="371" t="s">
        <v>423</v>
      </c>
      <c r="C624" s="1065" t="s">
        <v>432</v>
      </c>
      <c r="D624" s="1065"/>
      <c r="E624" s="1065"/>
      <c r="F624" s="373"/>
      <c r="G624" s="373"/>
      <c r="H624" s="373"/>
      <c r="I624" s="373"/>
      <c r="J624" s="374">
        <v>523.54</v>
      </c>
      <c r="K624" s="373" t="s">
        <v>423</v>
      </c>
      <c r="L624" s="374">
        <v>523.54</v>
      </c>
      <c r="M624" s="373"/>
      <c r="N624" s="375"/>
      <c r="V624" s="361"/>
      <c r="W624" s="367"/>
      <c r="X624" s="367"/>
      <c r="Z624" s="335" t="s">
        <v>432</v>
      </c>
      <c r="AC624" s="367"/>
    </row>
    <row r="625" spans="1:29" s="332" customFormat="1" ht="12" x14ac:dyDescent="0.2">
      <c r="A625" s="372"/>
      <c r="B625" s="371"/>
      <c r="C625" s="1065" t="s">
        <v>443</v>
      </c>
      <c r="D625" s="1065"/>
      <c r="E625" s="1065"/>
      <c r="F625" s="373" t="s">
        <v>444</v>
      </c>
      <c r="G625" s="373" t="s">
        <v>872</v>
      </c>
      <c r="H625" s="373" t="s">
        <v>423</v>
      </c>
      <c r="I625" s="373" t="s">
        <v>872</v>
      </c>
      <c r="J625" s="374"/>
      <c r="K625" s="373"/>
      <c r="L625" s="374"/>
      <c r="M625" s="373"/>
      <c r="N625" s="375"/>
      <c r="V625" s="361"/>
      <c r="W625" s="367"/>
      <c r="X625" s="367"/>
      <c r="AA625" s="335" t="s">
        <v>443</v>
      </c>
      <c r="AC625" s="367"/>
    </row>
    <row r="626" spans="1:29" s="332" customFormat="1" ht="12" x14ac:dyDescent="0.2">
      <c r="A626" s="372"/>
      <c r="B626" s="371"/>
      <c r="C626" s="1077" t="s">
        <v>450</v>
      </c>
      <c r="D626" s="1077"/>
      <c r="E626" s="1077"/>
      <c r="F626" s="376"/>
      <c r="G626" s="376"/>
      <c r="H626" s="376"/>
      <c r="I626" s="376"/>
      <c r="J626" s="377">
        <v>523.54</v>
      </c>
      <c r="K626" s="376"/>
      <c r="L626" s="377">
        <v>523.54</v>
      </c>
      <c r="M626" s="376"/>
      <c r="N626" s="378"/>
      <c r="V626" s="361"/>
      <c r="W626" s="367"/>
      <c r="X626" s="367"/>
      <c r="AB626" s="335" t="s">
        <v>450</v>
      </c>
      <c r="AC626" s="367"/>
    </row>
    <row r="627" spans="1:29" s="332" customFormat="1" ht="12" x14ac:dyDescent="0.2">
      <c r="A627" s="372"/>
      <c r="B627" s="371"/>
      <c r="C627" s="1065" t="s">
        <v>451</v>
      </c>
      <c r="D627" s="1065"/>
      <c r="E627" s="1065"/>
      <c r="F627" s="373"/>
      <c r="G627" s="373"/>
      <c r="H627" s="373"/>
      <c r="I627" s="373"/>
      <c r="J627" s="374"/>
      <c r="K627" s="373"/>
      <c r="L627" s="374">
        <v>523.54</v>
      </c>
      <c r="M627" s="373"/>
      <c r="N627" s="375"/>
      <c r="V627" s="361"/>
      <c r="W627" s="367"/>
      <c r="X627" s="367"/>
      <c r="AA627" s="335" t="s">
        <v>451</v>
      </c>
      <c r="AC627" s="367"/>
    </row>
    <row r="628" spans="1:29" s="332" customFormat="1" ht="33.75" x14ac:dyDescent="0.2">
      <c r="A628" s="372"/>
      <c r="B628" s="371" t="s">
        <v>6328</v>
      </c>
      <c r="C628" s="1065" t="s">
        <v>6329</v>
      </c>
      <c r="D628" s="1065"/>
      <c r="E628" s="1065"/>
      <c r="F628" s="373" t="s">
        <v>454</v>
      </c>
      <c r="G628" s="373" t="s">
        <v>980</v>
      </c>
      <c r="H628" s="373"/>
      <c r="I628" s="373" t="s">
        <v>980</v>
      </c>
      <c r="J628" s="374"/>
      <c r="K628" s="373"/>
      <c r="L628" s="374">
        <v>387.42</v>
      </c>
      <c r="M628" s="373"/>
      <c r="N628" s="375"/>
      <c r="V628" s="361"/>
      <c r="W628" s="367"/>
      <c r="X628" s="367"/>
      <c r="AA628" s="335" t="s">
        <v>6329</v>
      </c>
      <c r="AC628" s="367"/>
    </row>
    <row r="629" spans="1:29" s="332" customFormat="1" ht="33.75" x14ac:dyDescent="0.2">
      <c r="A629" s="372"/>
      <c r="B629" s="371" t="s">
        <v>6330</v>
      </c>
      <c r="C629" s="1065" t="s">
        <v>6331</v>
      </c>
      <c r="D629" s="1065"/>
      <c r="E629" s="1065"/>
      <c r="F629" s="373" t="s">
        <v>454</v>
      </c>
      <c r="G629" s="373" t="s">
        <v>828</v>
      </c>
      <c r="H629" s="373"/>
      <c r="I629" s="373" t="s">
        <v>828</v>
      </c>
      <c r="J629" s="374"/>
      <c r="K629" s="373"/>
      <c r="L629" s="374">
        <v>188.47</v>
      </c>
      <c r="M629" s="373"/>
      <c r="N629" s="375"/>
      <c r="V629" s="361"/>
      <c r="W629" s="367"/>
      <c r="X629" s="367"/>
      <c r="AA629" s="335" t="s">
        <v>6331</v>
      </c>
      <c r="AC629" s="367"/>
    </row>
    <row r="630" spans="1:29" s="332" customFormat="1" ht="12" x14ac:dyDescent="0.2">
      <c r="A630" s="379"/>
      <c r="B630" s="380"/>
      <c r="C630" s="1068" t="s">
        <v>459</v>
      </c>
      <c r="D630" s="1068"/>
      <c r="E630" s="1068"/>
      <c r="F630" s="364"/>
      <c r="G630" s="364"/>
      <c r="H630" s="364"/>
      <c r="I630" s="364"/>
      <c r="J630" s="365"/>
      <c r="K630" s="364"/>
      <c r="L630" s="365">
        <v>1099.43</v>
      </c>
      <c r="M630" s="376"/>
      <c r="N630" s="366"/>
      <c r="V630" s="361"/>
      <c r="W630" s="367"/>
      <c r="X630" s="367"/>
      <c r="AC630" s="367" t="s">
        <v>459</v>
      </c>
    </row>
    <row r="631" spans="1:29" s="332" customFormat="1" ht="45" x14ac:dyDescent="0.2">
      <c r="A631" s="362" t="s">
        <v>719</v>
      </c>
      <c r="B631" s="363" t="s">
        <v>6341</v>
      </c>
      <c r="C631" s="1068" t="s">
        <v>6342</v>
      </c>
      <c r="D631" s="1068"/>
      <c r="E631" s="1068"/>
      <c r="F631" s="364" t="s">
        <v>6343</v>
      </c>
      <c r="G631" s="364"/>
      <c r="H631" s="364"/>
      <c r="I631" s="364" t="s">
        <v>545</v>
      </c>
      <c r="J631" s="365"/>
      <c r="K631" s="364"/>
      <c r="L631" s="365"/>
      <c r="M631" s="364"/>
      <c r="N631" s="366"/>
      <c r="V631" s="361"/>
      <c r="W631" s="367"/>
      <c r="X631" s="367" t="s">
        <v>6342</v>
      </c>
      <c r="AC631" s="367"/>
    </row>
    <row r="632" spans="1:29" s="332" customFormat="1" ht="33.75" x14ac:dyDescent="0.2">
      <c r="A632" s="370"/>
      <c r="B632" s="371" t="s">
        <v>6324</v>
      </c>
      <c r="C632" s="1065" t="s">
        <v>6325</v>
      </c>
      <c r="D632" s="1065"/>
      <c r="E632" s="1065"/>
      <c r="F632" s="1065"/>
      <c r="G632" s="1065"/>
      <c r="H632" s="1065"/>
      <c r="I632" s="1065"/>
      <c r="J632" s="1065"/>
      <c r="K632" s="1065"/>
      <c r="L632" s="1065"/>
      <c r="M632" s="1065"/>
      <c r="N632" s="1072"/>
      <c r="V632" s="361"/>
      <c r="W632" s="367"/>
      <c r="X632" s="367"/>
      <c r="Y632" s="335" t="s">
        <v>6325</v>
      </c>
      <c r="AC632" s="367"/>
    </row>
    <row r="633" spans="1:29" s="332" customFormat="1" ht="22.5" x14ac:dyDescent="0.2">
      <c r="A633" s="370"/>
      <c r="B633" s="371" t="s">
        <v>6326</v>
      </c>
      <c r="C633" s="1065" t="s">
        <v>6327</v>
      </c>
      <c r="D633" s="1065"/>
      <c r="E633" s="1065"/>
      <c r="F633" s="1065"/>
      <c r="G633" s="1065"/>
      <c r="H633" s="1065"/>
      <c r="I633" s="1065"/>
      <c r="J633" s="1065"/>
      <c r="K633" s="1065"/>
      <c r="L633" s="1065"/>
      <c r="M633" s="1065"/>
      <c r="N633" s="1072"/>
      <c r="V633" s="361"/>
      <c r="W633" s="367"/>
      <c r="X633" s="367"/>
      <c r="Y633" s="335" t="s">
        <v>6327</v>
      </c>
      <c r="AC633" s="367"/>
    </row>
    <row r="634" spans="1:29" s="332" customFormat="1" ht="12" x14ac:dyDescent="0.2">
      <c r="A634" s="372"/>
      <c r="B634" s="371" t="s">
        <v>423</v>
      </c>
      <c r="C634" s="1065" t="s">
        <v>432</v>
      </c>
      <c r="D634" s="1065"/>
      <c r="E634" s="1065"/>
      <c r="F634" s="373"/>
      <c r="G634" s="373"/>
      <c r="H634" s="373"/>
      <c r="I634" s="373"/>
      <c r="J634" s="374">
        <v>11.69</v>
      </c>
      <c r="K634" s="373" t="s">
        <v>423</v>
      </c>
      <c r="L634" s="374">
        <v>140.28</v>
      </c>
      <c r="M634" s="373"/>
      <c r="N634" s="375"/>
      <c r="V634" s="361"/>
      <c r="W634" s="367"/>
      <c r="X634" s="367"/>
      <c r="Z634" s="335" t="s">
        <v>432</v>
      </c>
      <c r="AC634" s="367"/>
    </row>
    <row r="635" spans="1:29" s="332" customFormat="1" ht="12" x14ac:dyDescent="0.2">
      <c r="A635" s="372"/>
      <c r="B635" s="371"/>
      <c r="C635" s="1065" t="s">
        <v>443</v>
      </c>
      <c r="D635" s="1065"/>
      <c r="E635" s="1065"/>
      <c r="F635" s="373" t="s">
        <v>444</v>
      </c>
      <c r="G635" s="373" t="s">
        <v>423</v>
      </c>
      <c r="H635" s="373" t="s">
        <v>423</v>
      </c>
      <c r="I635" s="373" t="s">
        <v>545</v>
      </c>
      <c r="J635" s="374"/>
      <c r="K635" s="373"/>
      <c r="L635" s="374"/>
      <c r="M635" s="373"/>
      <c r="N635" s="375"/>
      <c r="V635" s="361"/>
      <c r="W635" s="367"/>
      <c r="X635" s="367"/>
      <c r="AA635" s="335" t="s">
        <v>443</v>
      </c>
      <c r="AC635" s="367"/>
    </row>
    <row r="636" spans="1:29" s="332" customFormat="1" ht="12" x14ac:dyDescent="0.2">
      <c r="A636" s="372"/>
      <c r="B636" s="371"/>
      <c r="C636" s="1077" t="s">
        <v>450</v>
      </c>
      <c r="D636" s="1077"/>
      <c r="E636" s="1077"/>
      <c r="F636" s="376"/>
      <c r="G636" s="376"/>
      <c r="H636" s="376"/>
      <c r="I636" s="376"/>
      <c r="J636" s="377">
        <v>11.69</v>
      </c>
      <c r="K636" s="376"/>
      <c r="L636" s="377">
        <v>140.28</v>
      </c>
      <c r="M636" s="376"/>
      <c r="N636" s="378"/>
      <c r="V636" s="361"/>
      <c r="W636" s="367"/>
      <c r="X636" s="367"/>
      <c r="AB636" s="335" t="s">
        <v>450</v>
      </c>
      <c r="AC636" s="367"/>
    </row>
    <row r="637" spans="1:29" s="332" customFormat="1" ht="12" x14ac:dyDescent="0.2">
      <c r="A637" s="372"/>
      <c r="B637" s="371"/>
      <c r="C637" s="1065" t="s">
        <v>451</v>
      </c>
      <c r="D637" s="1065"/>
      <c r="E637" s="1065"/>
      <c r="F637" s="373"/>
      <c r="G637" s="373"/>
      <c r="H637" s="373"/>
      <c r="I637" s="373"/>
      <c r="J637" s="374"/>
      <c r="K637" s="373"/>
      <c r="L637" s="374">
        <v>140.28</v>
      </c>
      <c r="M637" s="373"/>
      <c r="N637" s="375"/>
      <c r="V637" s="361"/>
      <c r="W637" s="367"/>
      <c r="X637" s="367"/>
      <c r="AA637" s="335" t="s">
        <v>451</v>
      </c>
      <c r="AC637" s="367"/>
    </row>
    <row r="638" spans="1:29" s="332" customFormat="1" ht="33.75" x14ac:dyDescent="0.2">
      <c r="A638" s="372"/>
      <c r="B638" s="371" t="s">
        <v>6328</v>
      </c>
      <c r="C638" s="1065" t="s">
        <v>6329</v>
      </c>
      <c r="D638" s="1065"/>
      <c r="E638" s="1065"/>
      <c r="F638" s="373" t="s">
        <v>454</v>
      </c>
      <c r="G638" s="373" t="s">
        <v>980</v>
      </c>
      <c r="H638" s="373"/>
      <c r="I638" s="373" t="s">
        <v>980</v>
      </c>
      <c r="J638" s="374"/>
      <c r="K638" s="373"/>
      <c r="L638" s="374">
        <v>103.81</v>
      </c>
      <c r="M638" s="373"/>
      <c r="N638" s="375"/>
      <c r="V638" s="361"/>
      <c r="W638" s="367"/>
      <c r="X638" s="367"/>
      <c r="AA638" s="335" t="s">
        <v>6329</v>
      </c>
      <c r="AC638" s="367"/>
    </row>
    <row r="639" spans="1:29" s="332" customFormat="1" ht="33.75" x14ac:dyDescent="0.2">
      <c r="A639" s="372"/>
      <c r="B639" s="371" t="s">
        <v>6330</v>
      </c>
      <c r="C639" s="1065" t="s">
        <v>6331</v>
      </c>
      <c r="D639" s="1065"/>
      <c r="E639" s="1065"/>
      <c r="F639" s="373" t="s">
        <v>454</v>
      </c>
      <c r="G639" s="373" t="s">
        <v>828</v>
      </c>
      <c r="H639" s="373"/>
      <c r="I639" s="373" t="s">
        <v>828</v>
      </c>
      <c r="J639" s="374"/>
      <c r="K639" s="373"/>
      <c r="L639" s="374">
        <v>50.5</v>
      </c>
      <c r="M639" s="373"/>
      <c r="N639" s="375"/>
      <c r="V639" s="361"/>
      <c r="W639" s="367"/>
      <c r="X639" s="367"/>
      <c r="AA639" s="335" t="s">
        <v>6331</v>
      </c>
      <c r="AC639" s="367"/>
    </row>
    <row r="640" spans="1:29" s="332" customFormat="1" ht="12" x14ac:dyDescent="0.2">
      <c r="A640" s="379"/>
      <c r="B640" s="380"/>
      <c r="C640" s="1068" t="s">
        <v>459</v>
      </c>
      <c r="D640" s="1068"/>
      <c r="E640" s="1068"/>
      <c r="F640" s="364"/>
      <c r="G640" s="364"/>
      <c r="H640" s="364"/>
      <c r="I640" s="364"/>
      <c r="J640" s="365"/>
      <c r="K640" s="364"/>
      <c r="L640" s="365">
        <v>294.58999999999997</v>
      </c>
      <c r="M640" s="376"/>
      <c r="N640" s="366"/>
      <c r="V640" s="361"/>
      <c r="W640" s="367"/>
      <c r="X640" s="367"/>
      <c r="AC640" s="367" t="s">
        <v>459</v>
      </c>
    </row>
    <row r="641" spans="1:29" s="332" customFormat="1" ht="22.5" x14ac:dyDescent="0.2">
      <c r="A641" s="362" t="s">
        <v>912</v>
      </c>
      <c r="B641" s="363" t="s">
        <v>6344</v>
      </c>
      <c r="C641" s="1068" t="s">
        <v>6345</v>
      </c>
      <c r="D641" s="1068"/>
      <c r="E641" s="1068"/>
      <c r="F641" s="364" t="s">
        <v>6346</v>
      </c>
      <c r="G641" s="364"/>
      <c r="H641" s="364"/>
      <c r="I641" s="364" t="s">
        <v>545</v>
      </c>
      <c r="J641" s="365"/>
      <c r="K641" s="364"/>
      <c r="L641" s="365"/>
      <c r="M641" s="364"/>
      <c r="N641" s="366"/>
      <c r="V641" s="361"/>
      <c r="W641" s="367"/>
      <c r="X641" s="367" t="s">
        <v>6345</v>
      </c>
      <c r="AC641" s="367"/>
    </row>
    <row r="642" spans="1:29" s="332" customFormat="1" ht="33.75" x14ac:dyDescent="0.2">
      <c r="A642" s="370"/>
      <c r="B642" s="371" t="s">
        <v>6324</v>
      </c>
      <c r="C642" s="1065" t="s">
        <v>6325</v>
      </c>
      <c r="D642" s="1065"/>
      <c r="E642" s="1065"/>
      <c r="F642" s="1065"/>
      <c r="G642" s="1065"/>
      <c r="H642" s="1065"/>
      <c r="I642" s="1065"/>
      <c r="J642" s="1065"/>
      <c r="K642" s="1065"/>
      <c r="L642" s="1065"/>
      <c r="M642" s="1065"/>
      <c r="N642" s="1072"/>
      <c r="V642" s="361"/>
      <c r="W642" s="367"/>
      <c r="X642" s="367"/>
      <c r="Y642" s="335" t="s">
        <v>6325</v>
      </c>
      <c r="AC642" s="367"/>
    </row>
    <row r="643" spans="1:29" s="332" customFormat="1" ht="22.5" x14ac:dyDescent="0.2">
      <c r="A643" s="370"/>
      <c r="B643" s="371" t="s">
        <v>6326</v>
      </c>
      <c r="C643" s="1065" t="s">
        <v>6327</v>
      </c>
      <c r="D643" s="1065"/>
      <c r="E643" s="1065"/>
      <c r="F643" s="1065"/>
      <c r="G643" s="1065"/>
      <c r="H643" s="1065"/>
      <c r="I643" s="1065"/>
      <c r="J643" s="1065"/>
      <c r="K643" s="1065"/>
      <c r="L643" s="1065"/>
      <c r="M643" s="1065"/>
      <c r="N643" s="1072"/>
      <c r="V643" s="361"/>
      <c r="W643" s="367"/>
      <c r="X643" s="367"/>
      <c r="Y643" s="335" t="s">
        <v>6327</v>
      </c>
      <c r="AC643" s="367"/>
    </row>
    <row r="644" spans="1:29" s="332" customFormat="1" ht="12" x14ac:dyDescent="0.2">
      <c r="A644" s="372"/>
      <c r="B644" s="371" t="s">
        <v>423</v>
      </c>
      <c r="C644" s="1065" t="s">
        <v>432</v>
      </c>
      <c r="D644" s="1065"/>
      <c r="E644" s="1065"/>
      <c r="F644" s="373"/>
      <c r="G644" s="373"/>
      <c r="H644" s="373"/>
      <c r="I644" s="373"/>
      <c r="J644" s="374">
        <v>19.63</v>
      </c>
      <c r="K644" s="373" t="s">
        <v>423</v>
      </c>
      <c r="L644" s="374">
        <v>235.56</v>
      </c>
      <c r="M644" s="373"/>
      <c r="N644" s="375"/>
      <c r="V644" s="361"/>
      <c r="W644" s="367"/>
      <c r="X644" s="367"/>
      <c r="Z644" s="335" t="s">
        <v>432</v>
      </c>
      <c r="AC644" s="367"/>
    </row>
    <row r="645" spans="1:29" s="332" customFormat="1" ht="12" x14ac:dyDescent="0.2">
      <c r="A645" s="372"/>
      <c r="B645" s="371"/>
      <c r="C645" s="1065" t="s">
        <v>443</v>
      </c>
      <c r="D645" s="1065"/>
      <c r="E645" s="1065"/>
      <c r="F645" s="373" t="s">
        <v>444</v>
      </c>
      <c r="G645" s="373" t="s">
        <v>6347</v>
      </c>
      <c r="H645" s="373" t="s">
        <v>423</v>
      </c>
      <c r="I645" s="373" t="s">
        <v>6368</v>
      </c>
      <c r="J645" s="374"/>
      <c r="K645" s="373"/>
      <c r="L645" s="374"/>
      <c r="M645" s="373"/>
      <c r="N645" s="375"/>
      <c r="V645" s="361"/>
      <c r="W645" s="367"/>
      <c r="X645" s="367"/>
      <c r="AA645" s="335" t="s">
        <v>443</v>
      </c>
      <c r="AC645" s="367"/>
    </row>
    <row r="646" spans="1:29" s="332" customFormat="1" ht="12" x14ac:dyDescent="0.2">
      <c r="A646" s="372"/>
      <c r="B646" s="371"/>
      <c r="C646" s="1077" t="s">
        <v>450</v>
      </c>
      <c r="D646" s="1077"/>
      <c r="E646" s="1077"/>
      <c r="F646" s="376"/>
      <c r="G646" s="376"/>
      <c r="H646" s="376"/>
      <c r="I646" s="376"/>
      <c r="J646" s="377">
        <v>19.63</v>
      </c>
      <c r="K646" s="376"/>
      <c r="L646" s="377">
        <v>235.56</v>
      </c>
      <c r="M646" s="376"/>
      <c r="N646" s="378"/>
      <c r="V646" s="361"/>
      <c r="W646" s="367"/>
      <c r="X646" s="367"/>
      <c r="AB646" s="335" t="s">
        <v>450</v>
      </c>
      <c r="AC646" s="367"/>
    </row>
    <row r="647" spans="1:29" s="332" customFormat="1" ht="12" x14ac:dyDescent="0.2">
      <c r="A647" s="372"/>
      <c r="B647" s="371"/>
      <c r="C647" s="1065" t="s">
        <v>451</v>
      </c>
      <c r="D647" s="1065"/>
      <c r="E647" s="1065"/>
      <c r="F647" s="373"/>
      <c r="G647" s="373"/>
      <c r="H647" s="373"/>
      <c r="I647" s="373"/>
      <c r="J647" s="374"/>
      <c r="K647" s="373"/>
      <c r="L647" s="374">
        <v>235.56</v>
      </c>
      <c r="M647" s="373"/>
      <c r="N647" s="375"/>
      <c r="V647" s="361"/>
      <c r="W647" s="367"/>
      <c r="X647" s="367"/>
      <c r="AA647" s="335" t="s">
        <v>451</v>
      </c>
      <c r="AC647" s="367"/>
    </row>
    <row r="648" spans="1:29" s="332" customFormat="1" ht="33.75" x14ac:dyDescent="0.2">
      <c r="A648" s="372"/>
      <c r="B648" s="371" t="s">
        <v>6328</v>
      </c>
      <c r="C648" s="1065" t="s">
        <v>6329</v>
      </c>
      <c r="D648" s="1065"/>
      <c r="E648" s="1065"/>
      <c r="F648" s="373" t="s">
        <v>454</v>
      </c>
      <c r="G648" s="373" t="s">
        <v>980</v>
      </c>
      <c r="H648" s="373"/>
      <c r="I648" s="373" t="s">
        <v>980</v>
      </c>
      <c r="J648" s="374"/>
      <c r="K648" s="373"/>
      <c r="L648" s="374">
        <v>174.31</v>
      </c>
      <c r="M648" s="373"/>
      <c r="N648" s="375"/>
      <c r="V648" s="361"/>
      <c r="W648" s="367"/>
      <c r="X648" s="367"/>
      <c r="AA648" s="335" t="s">
        <v>6329</v>
      </c>
      <c r="AC648" s="367"/>
    </row>
    <row r="649" spans="1:29" s="332" customFormat="1" ht="33.75" x14ac:dyDescent="0.2">
      <c r="A649" s="372"/>
      <c r="B649" s="371" t="s">
        <v>6330</v>
      </c>
      <c r="C649" s="1065" t="s">
        <v>6331</v>
      </c>
      <c r="D649" s="1065"/>
      <c r="E649" s="1065"/>
      <c r="F649" s="373" t="s">
        <v>454</v>
      </c>
      <c r="G649" s="373" t="s">
        <v>828</v>
      </c>
      <c r="H649" s="373"/>
      <c r="I649" s="373" t="s">
        <v>828</v>
      </c>
      <c r="J649" s="374"/>
      <c r="K649" s="373"/>
      <c r="L649" s="374">
        <v>84.8</v>
      </c>
      <c r="M649" s="373"/>
      <c r="N649" s="375"/>
      <c r="V649" s="361"/>
      <c r="W649" s="367"/>
      <c r="X649" s="367"/>
      <c r="AA649" s="335" t="s">
        <v>6331</v>
      </c>
      <c r="AC649" s="367"/>
    </row>
    <row r="650" spans="1:29" s="332" customFormat="1" ht="12" x14ac:dyDescent="0.2">
      <c r="A650" s="379"/>
      <c r="B650" s="380"/>
      <c r="C650" s="1068" t="s">
        <v>459</v>
      </c>
      <c r="D650" s="1068"/>
      <c r="E650" s="1068"/>
      <c r="F650" s="364"/>
      <c r="G650" s="364"/>
      <c r="H650" s="364"/>
      <c r="I650" s="364"/>
      <c r="J650" s="365"/>
      <c r="K650" s="364"/>
      <c r="L650" s="365">
        <v>494.67</v>
      </c>
      <c r="M650" s="376"/>
      <c r="N650" s="366"/>
      <c r="V650" s="361"/>
      <c r="W650" s="367"/>
      <c r="X650" s="367"/>
      <c r="AC650" s="367" t="s">
        <v>459</v>
      </c>
    </row>
    <row r="651" spans="1:29" s="332" customFormat="1" ht="12" x14ac:dyDescent="0.2">
      <c r="A651" s="1192" t="s">
        <v>6387</v>
      </c>
      <c r="B651" s="1193"/>
      <c r="C651" s="1193"/>
      <c r="D651" s="1193"/>
      <c r="E651" s="1193"/>
      <c r="F651" s="1193"/>
      <c r="G651" s="1193"/>
      <c r="H651" s="1193"/>
      <c r="I651" s="1193"/>
      <c r="J651" s="1193"/>
      <c r="K651" s="1193"/>
      <c r="L651" s="1193"/>
      <c r="M651" s="1193"/>
      <c r="N651" s="1194"/>
      <c r="V651" s="361"/>
      <c r="W651" s="367" t="s">
        <v>6387</v>
      </c>
      <c r="X651" s="367"/>
      <c r="AC651" s="367"/>
    </row>
    <row r="652" spans="1:29" s="332" customFormat="1" ht="56.25" x14ac:dyDescent="0.2">
      <c r="A652" s="362" t="s">
        <v>915</v>
      </c>
      <c r="B652" s="363" t="s">
        <v>6354</v>
      </c>
      <c r="C652" s="1068" t="s">
        <v>6355</v>
      </c>
      <c r="D652" s="1068"/>
      <c r="E652" s="1068"/>
      <c r="F652" s="364" t="s">
        <v>1017</v>
      </c>
      <c r="G652" s="364"/>
      <c r="H652" s="364"/>
      <c r="I652" s="364" t="s">
        <v>423</v>
      </c>
      <c r="J652" s="365"/>
      <c r="K652" s="364"/>
      <c r="L652" s="365"/>
      <c r="M652" s="364"/>
      <c r="N652" s="366"/>
      <c r="V652" s="361"/>
      <c r="W652" s="367"/>
      <c r="X652" s="367" t="s">
        <v>6355</v>
      </c>
      <c r="AC652" s="367"/>
    </row>
    <row r="653" spans="1:29" s="332" customFormat="1" ht="33.75" x14ac:dyDescent="0.2">
      <c r="A653" s="370"/>
      <c r="B653" s="371" t="s">
        <v>6324</v>
      </c>
      <c r="C653" s="1065" t="s">
        <v>6325</v>
      </c>
      <c r="D653" s="1065"/>
      <c r="E653" s="1065"/>
      <c r="F653" s="1065"/>
      <c r="G653" s="1065"/>
      <c r="H653" s="1065"/>
      <c r="I653" s="1065"/>
      <c r="J653" s="1065"/>
      <c r="K653" s="1065"/>
      <c r="L653" s="1065"/>
      <c r="M653" s="1065"/>
      <c r="N653" s="1072"/>
      <c r="V653" s="361"/>
      <c r="W653" s="367"/>
      <c r="X653" s="367"/>
      <c r="Y653" s="335" t="s">
        <v>6325</v>
      </c>
      <c r="AC653" s="367"/>
    </row>
    <row r="654" spans="1:29" s="332" customFormat="1" ht="22.5" x14ac:dyDescent="0.2">
      <c r="A654" s="370"/>
      <c r="B654" s="371" t="s">
        <v>6326</v>
      </c>
      <c r="C654" s="1065" t="s">
        <v>6327</v>
      </c>
      <c r="D654" s="1065"/>
      <c r="E654" s="1065"/>
      <c r="F654" s="1065"/>
      <c r="G654" s="1065"/>
      <c r="H654" s="1065"/>
      <c r="I654" s="1065"/>
      <c r="J654" s="1065"/>
      <c r="K654" s="1065"/>
      <c r="L654" s="1065"/>
      <c r="M654" s="1065"/>
      <c r="N654" s="1072"/>
      <c r="V654" s="361"/>
      <c r="W654" s="367"/>
      <c r="X654" s="367"/>
      <c r="Y654" s="335" t="s">
        <v>6327</v>
      </c>
      <c r="AC654" s="367"/>
    </row>
    <row r="655" spans="1:29" s="332" customFormat="1" ht="12" x14ac:dyDescent="0.2">
      <c r="A655" s="372"/>
      <c r="B655" s="371" t="s">
        <v>423</v>
      </c>
      <c r="C655" s="1065" t="s">
        <v>432</v>
      </c>
      <c r="D655" s="1065"/>
      <c r="E655" s="1065"/>
      <c r="F655" s="373"/>
      <c r="G655" s="373"/>
      <c r="H655" s="373"/>
      <c r="I655" s="373"/>
      <c r="J655" s="374">
        <v>16.91</v>
      </c>
      <c r="K655" s="373" t="s">
        <v>423</v>
      </c>
      <c r="L655" s="374">
        <v>16.91</v>
      </c>
      <c r="M655" s="373"/>
      <c r="N655" s="375"/>
      <c r="V655" s="361"/>
      <c r="W655" s="367"/>
      <c r="X655" s="367"/>
      <c r="Z655" s="335" t="s">
        <v>432</v>
      </c>
      <c r="AC655" s="367"/>
    </row>
    <row r="656" spans="1:29" s="332" customFormat="1" ht="12" x14ac:dyDescent="0.2">
      <c r="A656" s="372"/>
      <c r="B656" s="371"/>
      <c r="C656" s="1065" t="s">
        <v>443</v>
      </c>
      <c r="D656" s="1065"/>
      <c r="E656" s="1065"/>
      <c r="F656" s="373" t="s">
        <v>444</v>
      </c>
      <c r="G656" s="373" t="s">
        <v>2707</v>
      </c>
      <c r="H656" s="373" t="s">
        <v>423</v>
      </c>
      <c r="I656" s="373" t="s">
        <v>2707</v>
      </c>
      <c r="J656" s="374"/>
      <c r="K656" s="373"/>
      <c r="L656" s="374"/>
      <c r="M656" s="373"/>
      <c r="N656" s="375"/>
      <c r="V656" s="361"/>
      <c r="W656" s="367"/>
      <c r="X656" s="367"/>
      <c r="AA656" s="335" t="s">
        <v>443</v>
      </c>
      <c r="AC656" s="367"/>
    </row>
    <row r="657" spans="1:30" s="332" customFormat="1" ht="12" x14ac:dyDescent="0.2">
      <c r="A657" s="372"/>
      <c r="B657" s="371"/>
      <c r="C657" s="1077" t="s">
        <v>450</v>
      </c>
      <c r="D657" s="1077"/>
      <c r="E657" s="1077"/>
      <c r="F657" s="376"/>
      <c r="G657" s="376"/>
      <c r="H657" s="376"/>
      <c r="I657" s="376"/>
      <c r="J657" s="377">
        <v>16.91</v>
      </c>
      <c r="K657" s="376"/>
      <c r="L657" s="377">
        <v>16.91</v>
      </c>
      <c r="M657" s="376"/>
      <c r="N657" s="378"/>
      <c r="V657" s="361"/>
      <c r="W657" s="367"/>
      <c r="X657" s="367"/>
      <c r="AB657" s="335" t="s">
        <v>450</v>
      </c>
      <c r="AC657" s="367"/>
    </row>
    <row r="658" spans="1:30" s="332" customFormat="1" ht="12" x14ac:dyDescent="0.2">
      <c r="A658" s="372"/>
      <c r="B658" s="371"/>
      <c r="C658" s="1065" t="s">
        <v>451</v>
      </c>
      <c r="D658" s="1065"/>
      <c r="E658" s="1065"/>
      <c r="F658" s="373"/>
      <c r="G658" s="373"/>
      <c r="H658" s="373"/>
      <c r="I658" s="373"/>
      <c r="J658" s="374"/>
      <c r="K658" s="373"/>
      <c r="L658" s="374">
        <v>16.91</v>
      </c>
      <c r="M658" s="373"/>
      <c r="N658" s="375"/>
      <c r="V658" s="361"/>
      <c r="W658" s="367"/>
      <c r="X658" s="367"/>
      <c r="AA658" s="335" t="s">
        <v>451</v>
      </c>
      <c r="AC658" s="367"/>
    </row>
    <row r="659" spans="1:30" s="332" customFormat="1" ht="33.75" x14ac:dyDescent="0.2">
      <c r="A659" s="372"/>
      <c r="B659" s="371" t="s">
        <v>6328</v>
      </c>
      <c r="C659" s="1065" t="s">
        <v>6329</v>
      </c>
      <c r="D659" s="1065"/>
      <c r="E659" s="1065"/>
      <c r="F659" s="373" t="s">
        <v>454</v>
      </c>
      <c r="G659" s="373" t="s">
        <v>980</v>
      </c>
      <c r="H659" s="373"/>
      <c r="I659" s="373" t="s">
        <v>980</v>
      </c>
      <c r="J659" s="374"/>
      <c r="K659" s="373"/>
      <c r="L659" s="374">
        <v>12.51</v>
      </c>
      <c r="M659" s="373"/>
      <c r="N659" s="375"/>
      <c r="V659" s="361"/>
      <c r="W659" s="367"/>
      <c r="X659" s="367"/>
      <c r="AA659" s="335" t="s">
        <v>6329</v>
      </c>
      <c r="AC659" s="367"/>
    </row>
    <row r="660" spans="1:30" s="332" customFormat="1" ht="33.75" x14ac:dyDescent="0.2">
      <c r="A660" s="372"/>
      <c r="B660" s="371" t="s">
        <v>6330</v>
      </c>
      <c r="C660" s="1065" t="s">
        <v>6331</v>
      </c>
      <c r="D660" s="1065"/>
      <c r="E660" s="1065"/>
      <c r="F660" s="373" t="s">
        <v>454</v>
      </c>
      <c r="G660" s="373" t="s">
        <v>828</v>
      </c>
      <c r="H660" s="373"/>
      <c r="I660" s="373" t="s">
        <v>828</v>
      </c>
      <c r="J660" s="374"/>
      <c r="K660" s="373"/>
      <c r="L660" s="374">
        <v>6.09</v>
      </c>
      <c r="M660" s="373"/>
      <c r="N660" s="375"/>
      <c r="V660" s="361"/>
      <c r="W660" s="367"/>
      <c r="X660" s="367"/>
      <c r="AA660" s="335" t="s">
        <v>6331</v>
      </c>
      <c r="AC660" s="367"/>
    </row>
    <row r="661" spans="1:30" s="332" customFormat="1" ht="12" x14ac:dyDescent="0.2">
      <c r="A661" s="379"/>
      <c r="B661" s="380"/>
      <c r="C661" s="1068" t="s">
        <v>459</v>
      </c>
      <c r="D661" s="1068"/>
      <c r="E661" s="1068"/>
      <c r="F661" s="364"/>
      <c r="G661" s="364"/>
      <c r="H661" s="364"/>
      <c r="I661" s="364"/>
      <c r="J661" s="365"/>
      <c r="K661" s="364"/>
      <c r="L661" s="365">
        <v>35.51</v>
      </c>
      <c r="M661" s="376"/>
      <c r="N661" s="366"/>
      <c r="V661" s="361"/>
      <c r="W661" s="367"/>
      <c r="X661" s="367"/>
      <c r="AC661" s="367" t="s">
        <v>459</v>
      </c>
    </row>
    <row r="662" spans="1:30" s="332" customFormat="1" ht="45" x14ac:dyDescent="0.2">
      <c r="A662" s="362" t="s">
        <v>918</v>
      </c>
      <c r="B662" s="363" t="s">
        <v>6357</v>
      </c>
      <c r="C662" s="1068" t="s">
        <v>6358</v>
      </c>
      <c r="D662" s="1068"/>
      <c r="E662" s="1068"/>
      <c r="F662" s="364" t="s">
        <v>1017</v>
      </c>
      <c r="G662" s="364"/>
      <c r="H662" s="364"/>
      <c r="I662" s="364" t="s">
        <v>434</v>
      </c>
      <c r="J662" s="365"/>
      <c r="K662" s="364"/>
      <c r="L662" s="365"/>
      <c r="M662" s="364"/>
      <c r="N662" s="366"/>
      <c r="V662" s="361"/>
      <c r="W662" s="367"/>
      <c r="X662" s="367" t="s">
        <v>6358</v>
      </c>
      <c r="AC662" s="367"/>
    </row>
    <row r="663" spans="1:30" s="332" customFormat="1" ht="12" x14ac:dyDescent="0.2">
      <c r="A663" s="368"/>
      <c r="B663" s="369"/>
      <c r="C663" s="1065" t="s">
        <v>3482</v>
      </c>
      <c r="D663" s="1065"/>
      <c r="E663" s="1065"/>
      <c r="F663" s="1065"/>
      <c r="G663" s="1065"/>
      <c r="H663" s="1065"/>
      <c r="I663" s="1065"/>
      <c r="J663" s="1065"/>
      <c r="K663" s="1065"/>
      <c r="L663" s="1065"/>
      <c r="M663" s="1065"/>
      <c r="N663" s="1072"/>
      <c r="V663" s="361"/>
      <c r="W663" s="367"/>
      <c r="X663" s="367"/>
      <c r="AC663" s="367"/>
      <c r="AD663" s="335" t="s">
        <v>3482</v>
      </c>
    </row>
    <row r="664" spans="1:30" s="332" customFormat="1" ht="33.75" x14ac:dyDescent="0.2">
      <c r="A664" s="370"/>
      <c r="B664" s="371" t="s">
        <v>6324</v>
      </c>
      <c r="C664" s="1065" t="s">
        <v>6325</v>
      </c>
      <c r="D664" s="1065"/>
      <c r="E664" s="1065"/>
      <c r="F664" s="1065"/>
      <c r="G664" s="1065"/>
      <c r="H664" s="1065"/>
      <c r="I664" s="1065"/>
      <c r="J664" s="1065"/>
      <c r="K664" s="1065"/>
      <c r="L664" s="1065"/>
      <c r="M664" s="1065"/>
      <c r="N664" s="1072"/>
      <c r="V664" s="361"/>
      <c r="W664" s="367"/>
      <c r="X664" s="367"/>
      <c r="Y664" s="335" t="s">
        <v>6325</v>
      </c>
      <c r="AC664" s="367"/>
    </row>
    <row r="665" spans="1:30" s="332" customFormat="1" ht="22.5" x14ac:dyDescent="0.2">
      <c r="A665" s="370"/>
      <c r="B665" s="371" t="s">
        <v>6326</v>
      </c>
      <c r="C665" s="1065" t="s">
        <v>6327</v>
      </c>
      <c r="D665" s="1065"/>
      <c r="E665" s="1065"/>
      <c r="F665" s="1065"/>
      <c r="G665" s="1065"/>
      <c r="H665" s="1065"/>
      <c r="I665" s="1065"/>
      <c r="J665" s="1065"/>
      <c r="K665" s="1065"/>
      <c r="L665" s="1065"/>
      <c r="M665" s="1065"/>
      <c r="N665" s="1072"/>
      <c r="V665" s="361"/>
      <c r="W665" s="367"/>
      <c r="X665" s="367"/>
      <c r="Y665" s="335" t="s">
        <v>6327</v>
      </c>
      <c r="AC665" s="367"/>
    </row>
    <row r="666" spans="1:30" s="332" customFormat="1" ht="12" x14ac:dyDescent="0.2">
      <c r="A666" s="372"/>
      <c r="B666" s="371" t="s">
        <v>423</v>
      </c>
      <c r="C666" s="1065" t="s">
        <v>432</v>
      </c>
      <c r="D666" s="1065"/>
      <c r="E666" s="1065"/>
      <c r="F666" s="373"/>
      <c r="G666" s="373"/>
      <c r="H666" s="373"/>
      <c r="I666" s="373"/>
      <c r="J666" s="374">
        <v>12.21</v>
      </c>
      <c r="K666" s="373" t="s">
        <v>423</v>
      </c>
      <c r="L666" s="374">
        <v>24.42</v>
      </c>
      <c r="M666" s="373"/>
      <c r="N666" s="375"/>
      <c r="V666" s="361"/>
      <c r="W666" s="367"/>
      <c r="X666" s="367"/>
      <c r="Z666" s="335" t="s">
        <v>432</v>
      </c>
      <c r="AC666" s="367"/>
    </row>
    <row r="667" spans="1:30" s="332" customFormat="1" ht="12" x14ac:dyDescent="0.2">
      <c r="A667" s="372"/>
      <c r="B667" s="371"/>
      <c r="C667" s="1065" t="s">
        <v>443</v>
      </c>
      <c r="D667" s="1065"/>
      <c r="E667" s="1065"/>
      <c r="F667" s="373" t="s">
        <v>444</v>
      </c>
      <c r="G667" s="373" t="s">
        <v>2868</v>
      </c>
      <c r="H667" s="373" t="s">
        <v>423</v>
      </c>
      <c r="I667" s="373" t="s">
        <v>2921</v>
      </c>
      <c r="J667" s="374"/>
      <c r="K667" s="373"/>
      <c r="L667" s="374"/>
      <c r="M667" s="373"/>
      <c r="N667" s="375"/>
      <c r="V667" s="361"/>
      <c r="W667" s="367"/>
      <c r="X667" s="367"/>
      <c r="AA667" s="335" t="s">
        <v>443</v>
      </c>
      <c r="AC667" s="367"/>
    </row>
    <row r="668" spans="1:30" s="332" customFormat="1" ht="12" x14ac:dyDescent="0.2">
      <c r="A668" s="372"/>
      <c r="B668" s="371"/>
      <c r="C668" s="1077" t="s">
        <v>450</v>
      </c>
      <c r="D668" s="1077"/>
      <c r="E668" s="1077"/>
      <c r="F668" s="376"/>
      <c r="G668" s="376"/>
      <c r="H668" s="376"/>
      <c r="I668" s="376"/>
      <c r="J668" s="377">
        <v>12.21</v>
      </c>
      <c r="K668" s="376"/>
      <c r="L668" s="377">
        <v>24.42</v>
      </c>
      <c r="M668" s="376"/>
      <c r="N668" s="378"/>
      <c r="V668" s="361"/>
      <c r="W668" s="367"/>
      <c r="X668" s="367"/>
      <c r="AB668" s="335" t="s">
        <v>450</v>
      </c>
      <c r="AC668" s="367"/>
    </row>
    <row r="669" spans="1:30" s="332" customFormat="1" ht="12" x14ac:dyDescent="0.2">
      <c r="A669" s="372"/>
      <c r="B669" s="371"/>
      <c r="C669" s="1065" t="s">
        <v>451</v>
      </c>
      <c r="D669" s="1065"/>
      <c r="E669" s="1065"/>
      <c r="F669" s="373"/>
      <c r="G669" s="373"/>
      <c r="H669" s="373"/>
      <c r="I669" s="373"/>
      <c r="J669" s="374"/>
      <c r="K669" s="373"/>
      <c r="L669" s="374">
        <v>24.42</v>
      </c>
      <c r="M669" s="373"/>
      <c r="N669" s="375"/>
      <c r="V669" s="361"/>
      <c r="W669" s="367"/>
      <c r="X669" s="367"/>
      <c r="AA669" s="335" t="s">
        <v>451</v>
      </c>
      <c r="AC669" s="367"/>
    </row>
    <row r="670" spans="1:30" s="332" customFormat="1" ht="33.75" x14ac:dyDescent="0.2">
      <c r="A670" s="372"/>
      <c r="B670" s="371" t="s">
        <v>6328</v>
      </c>
      <c r="C670" s="1065" t="s">
        <v>6329</v>
      </c>
      <c r="D670" s="1065"/>
      <c r="E670" s="1065"/>
      <c r="F670" s="373" t="s">
        <v>454</v>
      </c>
      <c r="G670" s="373" t="s">
        <v>980</v>
      </c>
      <c r="H670" s="373"/>
      <c r="I670" s="373" t="s">
        <v>980</v>
      </c>
      <c r="J670" s="374"/>
      <c r="K670" s="373"/>
      <c r="L670" s="374">
        <v>18.07</v>
      </c>
      <c r="M670" s="373"/>
      <c r="N670" s="375"/>
      <c r="V670" s="361"/>
      <c r="W670" s="367"/>
      <c r="X670" s="367"/>
      <c r="AA670" s="335" t="s">
        <v>6329</v>
      </c>
      <c r="AC670" s="367"/>
    </row>
    <row r="671" spans="1:30" s="332" customFormat="1" ht="33.75" x14ac:dyDescent="0.2">
      <c r="A671" s="372"/>
      <c r="B671" s="371" t="s">
        <v>6330</v>
      </c>
      <c r="C671" s="1065" t="s">
        <v>6331</v>
      </c>
      <c r="D671" s="1065"/>
      <c r="E671" s="1065"/>
      <c r="F671" s="373" t="s">
        <v>454</v>
      </c>
      <c r="G671" s="373" t="s">
        <v>828</v>
      </c>
      <c r="H671" s="373"/>
      <c r="I671" s="373" t="s">
        <v>828</v>
      </c>
      <c r="J671" s="374"/>
      <c r="K671" s="373"/>
      <c r="L671" s="374">
        <v>8.7899999999999991</v>
      </c>
      <c r="M671" s="373"/>
      <c r="N671" s="375"/>
      <c r="V671" s="361"/>
      <c r="W671" s="367"/>
      <c r="X671" s="367"/>
      <c r="AA671" s="335" t="s">
        <v>6331</v>
      </c>
      <c r="AC671" s="367"/>
    </row>
    <row r="672" spans="1:30" s="332" customFormat="1" ht="12" x14ac:dyDescent="0.2">
      <c r="A672" s="379"/>
      <c r="B672" s="380"/>
      <c r="C672" s="1068" t="s">
        <v>459</v>
      </c>
      <c r="D672" s="1068"/>
      <c r="E672" s="1068"/>
      <c r="F672" s="364"/>
      <c r="G672" s="364"/>
      <c r="H672" s="364"/>
      <c r="I672" s="364"/>
      <c r="J672" s="365"/>
      <c r="K672" s="364"/>
      <c r="L672" s="365">
        <v>51.28</v>
      </c>
      <c r="M672" s="376"/>
      <c r="N672" s="366"/>
      <c r="V672" s="361"/>
      <c r="W672" s="367"/>
      <c r="X672" s="367"/>
      <c r="AC672" s="367" t="s">
        <v>459</v>
      </c>
    </row>
    <row r="673" spans="1:30" s="332" customFormat="1" ht="33.75" x14ac:dyDescent="0.2">
      <c r="A673" s="362" t="s">
        <v>458</v>
      </c>
      <c r="B673" s="363" t="s">
        <v>6359</v>
      </c>
      <c r="C673" s="1068" t="s">
        <v>6375</v>
      </c>
      <c r="D673" s="1068"/>
      <c r="E673" s="1068"/>
      <c r="F673" s="364" t="s">
        <v>1017</v>
      </c>
      <c r="G673" s="364"/>
      <c r="H673" s="364"/>
      <c r="I673" s="364" t="s">
        <v>499</v>
      </c>
      <c r="J673" s="365"/>
      <c r="K673" s="364"/>
      <c r="L673" s="365"/>
      <c r="M673" s="364"/>
      <c r="N673" s="366"/>
      <c r="V673" s="361"/>
      <c r="W673" s="367"/>
      <c r="X673" s="367" t="s">
        <v>6375</v>
      </c>
      <c r="AC673" s="367"/>
    </row>
    <row r="674" spans="1:30" s="332" customFormat="1" ht="12" x14ac:dyDescent="0.2">
      <c r="A674" s="368"/>
      <c r="B674" s="369"/>
      <c r="C674" s="1065" t="s">
        <v>6388</v>
      </c>
      <c r="D674" s="1065"/>
      <c r="E674" s="1065"/>
      <c r="F674" s="1065"/>
      <c r="G674" s="1065"/>
      <c r="H674" s="1065"/>
      <c r="I674" s="1065"/>
      <c r="J674" s="1065"/>
      <c r="K674" s="1065"/>
      <c r="L674" s="1065"/>
      <c r="M674" s="1065"/>
      <c r="N674" s="1072"/>
      <c r="V674" s="361"/>
      <c r="W674" s="367"/>
      <c r="X674" s="367"/>
      <c r="AC674" s="367"/>
      <c r="AD674" s="335" t="s">
        <v>6388</v>
      </c>
    </row>
    <row r="675" spans="1:30" s="332" customFormat="1" ht="12" x14ac:dyDescent="0.2">
      <c r="A675" s="370"/>
      <c r="B675" s="371" t="s">
        <v>6361</v>
      </c>
      <c r="C675" s="1065" t="s">
        <v>6362</v>
      </c>
      <c r="D675" s="1065"/>
      <c r="E675" s="1065"/>
      <c r="F675" s="1065"/>
      <c r="G675" s="1065"/>
      <c r="H675" s="1065"/>
      <c r="I675" s="1065"/>
      <c r="J675" s="1065"/>
      <c r="K675" s="1065"/>
      <c r="L675" s="1065"/>
      <c r="M675" s="1065"/>
      <c r="N675" s="1072"/>
      <c r="V675" s="361"/>
      <c r="W675" s="367"/>
      <c r="X675" s="367"/>
      <c r="Y675" s="335" t="s">
        <v>6362</v>
      </c>
      <c r="AC675" s="367"/>
    </row>
    <row r="676" spans="1:30" s="332" customFormat="1" ht="33.75" x14ac:dyDescent="0.2">
      <c r="A676" s="370"/>
      <c r="B676" s="371" t="s">
        <v>6324</v>
      </c>
      <c r="C676" s="1065" t="s">
        <v>6325</v>
      </c>
      <c r="D676" s="1065"/>
      <c r="E676" s="1065"/>
      <c r="F676" s="1065"/>
      <c r="G676" s="1065"/>
      <c r="H676" s="1065"/>
      <c r="I676" s="1065"/>
      <c r="J676" s="1065"/>
      <c r="K676" s="1065"/>
      <c r="L676" s="1065"/>
      <c r="M676" s="1065"/>
      <c r="N676" s="1072"/>
      <c r="V676" s="361"/>
      <c r="W676" s="367"/>
      <c r="X676" s="367"/>
      <c r="Y676" s="335" t="s">
        <v>6325</v>
      </c>
      <c r="AC676" s="367"/>
    </row>
    <row r="677" spans="1:30" s="332" customFormat="1" ht="22.5" x14ac:dyDescent="0.2">
      <c r="A677" s="370"/>
      <c r="B677" s="371" t="s">
        <v>6326</v>
      </c>
      <c r="C677" s="1065" t="s">
        <v>6327</v>
      </c>
      <c r="D677" s="1065"/>
      <c r="E677" s="1065"/>
      <c r="F677" s="1065"/>
      <c r="G677" s="1065"/>
      <c r="H677" s="1065"/>
      <c r="I677" s="1065"/>
      <c r="J677" s="1065"/>
      <c r="K677" s="1065"/>
      <c r="L677" s="1065"/>
      <c r="M677" s="1065"/>
      <c r="N677" s="1072"/>
      <c r="V677" s="361"/>
      <c r="W677" s="367"/>
      <c r="X677" s="367"/>
      <c r="Y677" s="335" t="s">
        <v>6327</v>
      </c>
      <c r="AC677" s="367"/>
    </row>
    <row r="678" spans="1:30" s="332" customFormat="1" ht="12" x14ac:dyDescent="0.2">
      <c r="A678" s="372"/>
      <c r="B678" s="371" t="s">
        <v>423</v>
      </c>
      <c r="C678" s="1065" t="s">
        <v>432</v>
      </c>
      <c r="D678" s="1065"/>
      <c r="E678" s="1065"/>
      <c r="F678" s="373"/>
      <c r="G678" s="373"/>
      <c r="H678" s="373"/>
      <c r="I678" s="373"/>
      <c r="J678" s="374">
        <v>33.83</v>
      </c>
      <c r="K678" s="373" t="s">
        <v>813</v>
      </c>
      <c r="L678" s="374">
        <v>243.58</v>
      </c>
      <c r="M678" s="373"/>
      <c r="N678" s="375"/>
      <c r="V678" s="361"/>
      <c r="W678" s="367"/>
      <c r="X678" s="367"/>
      <c r="Z678" s="335" t="s">
        <v>432</v>
      </c>
      <c r="AC678" s="367"/>
    </row>
    <row r="679" spans="1:30" s="332" customFormat="1" ht="12" x14ac:dyDescent="0.2">
      <c r="A679" s="372"/>
      <c r="B679" s="371"/>
      <c r="C679" s="1065" t="s">
        <v>443</v>
      </c>
      <c r="D679" s="1065"/>
      <c r="E679" s="1065"/>
      <c r="F679" s="373" t="s">
        <v>444</v>
      </c>
      <c r="G679" s="373" t="s">
        <v>1483</v>
      </c>
      <c r="H679" s="373" t="s">
        <v>813</v>
      </c>
      <c r="I679" s="373" t="s">
        <v>6389</v>
      </c>
      <c r="J679" s="374"/>
      <c r="K679" s="373"/>
      <c r="L679" s="374"/>
      <c r="M679" s="373"/>
      <c r="N679" s="375"/>
      <c r="V679" s="361"/>
      <c r="W679" s="367"/>
      <c r="X679" s="367"/>
      <c r="AA679" s="335" t="s">
        <v>443</v>
      </c>
      <c r="AC679" s="367"/>
    </row>
    <row r="680" spans="1:30" s="332" customFormat="1" ht="12" x14ac:dyDescent="0.2">
      <c r="A680" s="372"/>
      <c r="B680" s="371"/>
      <c r="C680" s="1077" t="s">
        <v>450</v>
      </c>
      <c r="D680" s="1077"/>
      <c r="E680" s="1077"/>
      <c r="F680" s="376"/>
      <c r="G680" s="376"/>
      <c r="H680" s="376"/>
      <c r="I680" s="376"/>
      <c r="J680" s="377">
        <v>33.83</v>
      </c>
      <c r="K680" s="376"/>
      <c r="L680" s="377">
        <v>243.58</v>
      </c>
      <c r="M680" s="376"/>
      <c r="N680" s="378"/>
      <c r="V680" s="361"/>
      <c r="W680" s="367"/>
      <c r="X680" s="367"/>
      <c r="AB680" s="335" t="s">
        <v>450</v>
      </c>
      <c r="AC680" s="367"/>
    </row>
    <row r="681" spans="1:30" s="332" customFormat="1" ht="12" x14ac:dyDescent="0.2">
      <c r="A681" s="372"/>
      <c r="B681" s="371"/>
      <c r="C681" s="1065" t="s">
        <v>451</v>
      </c>
      <c r="D681" s="1065"/>
      <c r="E681" s="1065"/>
      <c r="F681" s="373"/>
      <c r="G681" s="373"/>
      <c r="H681" s="373"/>
      <c r="I681" s="373"/>
      <c r="J681" s="374"/>
      <c r="K681" s="373"/>
      <c r="L681" s="374">
        <v>243.58</v>
      </c>
      <c r="M681" s="373"/>
      <c r="N681" s="375"/>
      <c r="V681" s="361"/>
      <c r="W681" s="367"/>
      <c r="X681" s="367"/>
      <c r="AA681" s="335" t="s">
        <v>451</v>
      </c>
      <c r="AC681" s="367"/>
    </row>
    <row r="682" spans="1:30" s="332" customFormat="1" ht="33.75" x14ac:dyDescent="0.2">
      <c r="A682" s="372"/>
      <c r="B682" s="371" t="s">
        <v>6328</v>
      </c>
      <c r="C682" s="1065" t="s">
        <v>6329</v>
      </c>
      <c r="D682" s="1065"/>
      <c r="E682" s="1065"/>
      <c r="F682" s="373" t="s">
        <v>454</v>
      </c>
      <c r="G682" s="373" t="s">
        <v>980</v>
      </c>
      <c r="H682" s="373"/>
      <c r="I682" s="373" t="s">
        <v>980</v>
      </c>
      <c r="J682" s="374"/>
      <c r="K682" s="373"/>
      <c r="L682" s="374">
        <v>180.25</v>
      </c>
      <c r="M682" s="373"/>
      <c r="N682" s="375"/>
      <c r="V682" s="361"/>
      <c r="W682" s="367"/>
      <c r="X682" s="367"/>
      <c r="AA682" s="335" t="s">
        <v>6329</v>
      </c>
      <c r="AC682" s="367"/>
    </row>
    <row r="683" spans="1:30" s="332" customFormat="1" ht="33.75" x14ac:dyDescent="0.2">
      <c r="A683" s="372"/>
      <c r="B683" s="371" t="s">
        <v>6330</v>
      </c>
      <c r="C683" s="1065" t="s">
        <v>6331</v>
      </c>
      <c r="D683" s="1065"/>
      <c r="E683" s="1065"/>
      <c r="F683" s="373" t="s">
        <v>454</v>
      </c>
      <c r="G683" s="373" t="s">
        <v>828</v>
      </c>
      <c r="H683" s="373"/>
      <c r="I683" s="373" t="s">
        <v>828</v>
      </c>
      <c r="J683" s="374"/>
      <c r="K683" s="373"/>
      <c r="L683" s="374">
        <v>87.69</v>
      </c>
      <c r="M683" s="373"/>
      <c r="N683" s="375"/>
      <c r="V683" s="361"/>
      <c r="W683" s="367"/>
      <c r="X683" s="367"/>
      <c r="AA683" s="335" t="s">
        <v>6331</v>
      </c>
      <c r="AC683" s="367"/>
    </row>
    <row r="684" spans="1:30" s="332" customFormat="1" ht="12" x14ac:dyDescent="0.2">
      <c r="A684" s="379"/>
      <c r="B684" s="380"/>
      <c r="C684" s="1068" t="s">
        <v>459</v>
      </c>
      <c r="D684" s="1068"/>
      <c r="E684" s="1068"/>
      <c r="F684" s="364"/>
      <c r="G684" s="364"/>
      <c r="H684" s="364"/>
      <c r="I684" s="364"/>
      <c r="J684" s="365"/>
      <c r="K684" s="364"/>
      <c r="L684" s="365">
        <v>511.52</v>
      </c>
      <c r="M684" s="376"/>
      <c r="N684" s="366"/>
      <c r="V684" s="361"/>
      <c r="W684" s="367"/>
      <c r="X684" s="367"/>
      <c r="AC684" s="367" t="s">
        <v>459</v>
      </c>
    </row>
    <row r="685" spans="1:30" s="332" customFormat="1" ht="45" x14ac:dyDescent="0.2">
      <c r="A685" s="362" t="s">
        <v>930</v>
      </c>
      <c r="B685" s="363" t="s">
        <v>6363</v>
      </c>
      <c r="C685" s="1068" t="s">
        <v>6364</v>
      </c>
      <c r="D685" s="1068"/>
      <c r="E685" s="1068"/>
      <c r="F685" s="364" t="s">
        <v>1017</v>
      </c>
      <c r="G685" s="364"/>
      <c r="H685" s="364"/>
      <c r="I685" s="364" t="s">
        <v>423</v>
      </c>
      <c r="J685" s="365"/>
      <c r="K685" s="364"/>
      <c r="L685" s="365"/>
      <c r="M685" s="364"/>
      <c r="N685" s="366"/>
      <c r="V685" s="361"/>
      <c r="W685" s="367"/>
      <c r="X685" s="367" t="s">
        <v>6364</v>
      </c>
      <c r="AC685" s="367"/>
    </row>
    <row r="686" spans="1:30" s="332" customFormat="1" ht="33.75" x14ac:dyDescent="0.2">
      <c r="A686" s="370"/>
      <c r="B686" s="371" t="s">
        <v>6324</v>
      </c>
      <c r="C686" s="1065" t="s">
        <v>6325</v>
      </c>
      <c r="D686" s="1065"/>
      <c r="E686" s="1065"/>
      <c r="F686" s="1065"/>
      <c r="G686" s="1065"/>
      <c r="H686" s="1065"/>
      <c r="I686" s="1065"/>
      <c r="J686" s="1065"/>
      <c r="K686" s="1065"/>
      <c r="L686" s="1065"/>
      <c r="M686" s="1065"/>
      <c r="N686" s="1072"/>
      <c r="V686" s="361"/>
      <c r="W686" s="367"/>
      <c r="X686" s="367"/>
      <c r="Y686" s="335" t="s">
        <v>6325</v>
      </c>
      <c r="AC686" s="367"/>
    </row>
    <row r="687" spans="1:30" s="332" customFormat="1" ht="22.5" x14ac:dyDescent="0.2">
      <c r="A687" s="370"/>
      <c r="B687" s="371" t="s">
        <v>6326</v>
      </c>
      <c r="C687" s="1065" t="s">
        <v>6327</v>
      </c>
      <c r="D687" s="1065"/>
      <c r="E687" s="1065"/>
      <c r="F687" s="1065"/>
      <c r="G687" s="1065"/>
      <c r="H687" s="1065"/>
      <c r="I687" s="1065"/>
      <c r="J687" s="1065"/>
      <c r="K687" s="1065"/>
      <c r="L687" s="1065"/>
      <c r="M687" s="1065"/>
      <c r="N687" s="1072"/>
      <c r="V687" s="361"/>
      <c r="W687" s="367"/>
      <c r="X687" s="367"/>
      <c r="Y687" s="335" t="s">
        <v>6327</v>
      </c>
      <c r="AC687" s="367"/>
    </row>
    <row r="688" spans="1:30" s="332" customFormat="1" ht="12" x14ac:dyDescent="0.2">
      <c r="A688" s="372"/>
      <c r="B688" s="371" t="s">
        <v>423</v>
      </c>
      <c r="C688" s="1065" t="s">
        <v>432</v>
      </c>
      <c r="D688" s="1065"/>
      <c r="E688" s="1065"/>
      <c r="F688" s="373"/>
      <c r="G688" s="373"/>
      <c r="H688" s="373"/>
      <c r="I688" s="373"/>
      <c r="J688" s="374">
        <v>523.54</v>
      </c>
      <c r="K688" s="373" t="s">
        <v>423</v>
      </c>
      <c r="L688" s="374">
        <v>523.54</v>
      </c>
      <c r="M688" s="373"/>
      <c r="N688" s="375"/>
      <c r="V688" s="361"/>
      <c r="W688" s="367"/>
      <c r="X688" s="367"/>
      <c r="Z688" s="335" t="s">
        <v>432</v>
      </c>
      <c r="AC688" s="367"/>
    </row>
    <row r="689" spans="1:29" s="332" customFormat="1" ht="12" x14ac:dyDescent="0.2">
      <c r="A689" s="372"/>
      <c r="B689" s="371"/>
      <c r="C689" s="1065" t="s">
        <v>443</v>
      </c>
      <c r="D689" s="1065"/>
      <c r="E689" s="1065"/>
      <c r="F689" s="373" t="s">
        <v>444</v>
      </c>
      <c r="G689" s="373" t="s">
        <v>872</v>
      </c>
      <c r="H689" s="373" t="s">
        <v>423</v>
      </c>
      <c r="I689" s="373" t="s">
        <v>872</v>
      </c>
      <c r="J689" s="374"/>
      <c r="K689" s="373"/>
      <c r="L689" s="374"/>
      <c r="M689" s="373"/>
      <c r="N689" s="375"/>
      <c r="V689" s="361"/>
      <c r="W689" s="367"/>
      <c r="X689" s="367"/>
      <c r="AA689" s="335" t="s">
        <v>443</v>
      </c>
      <c r="AC689" s="367"/>
    </row>
    <row r="690" spans="1:29" s="332" customFormat="1" ht="12" x14ac:dyDescent="0.2">
      <c r="A690" s="372"/>
      <c r="B690" s="371"/>
      <c r="C690" s="1077" t="s">
        <v>450</v>
      </c>
      <c r="D690" s="1077"/>
      <c r="E690" s="1077"/>
      <c r="F690" s="376"/>
      <c r="G690" s="376"/>
      <c r="H690" s="376"/>
      <c r="I690" s="376"/>
      <c r="J690" s="377">
        <v>523.54</v>
      </c>
      <c r="K690" s="376"/>
      <c r="L690" s="377">
        <v>523.54</v>
      </c>
      <c r="M690" s="376"/>
      <c r="N690" s="378"/>
      <c r="V690" s="361"/>
      <c r="W690" s="367"/>
      <c r="X690" s="367"/>
      <c r="AB690" s="335" t="s">
        <v>450</v>
      </c>
      <c r="AC690" s="367"/>
    </row>
    <row r="691" spans="1:29" s="332" customFormat="1" ht="12" x14ac:dyDescent="0.2">
      <c r="A691" s="372"/>
      <c r="B691" s="371"/>
      <c r="C691" s="1065" t="s">
        <v>451</v>
      </c>
      <c r="D691" s="1065"/>
      <c r="E691" s="1065"/>
      <c r="F691" s="373"/>
      <c r="G691" s="373"/>
      <c r="H691" s="373"/>
      <c r="I691" s="373"/>
      <c r="J691" s="374"/>
      <c r="K691" s="373"/>
      <c r="L691" s="374">
        <v>523.54</v>
      </c>
      <c r="M691" s="373"/>
      <c r="N691" s="375"/>
      <c r="V691" s="361"/>
      <c r="W691" s="367"/>
      <c r="X691" s="367"/>
      <c r="AA691" s="335" t="s">
        <v>451</v>
      </c>
      <c r="AC691" s="367"/>
    </row>
    <row r="692" spans="1:29" s="332" customFormat="1" ht="33.75" x14ac:dyDescent="0.2">
      <c r="A692" s="372"/>
      <c r="B692" s="371" t="s">
        <v>6328</v>
      </c>
      <c r="C692" s="1065" t="s">
        <v>6329</v>
      </c>
      <c r="D692" s="1065"/>
      <c r="E692" s="1065"/>
      <c r="F692" s="373" t="s">
        <v>454</v>
      </c>
      <c r="G692" s="373" t="s">
        <v>980</v>
      </c>
      <c r="H692" s="373"/>
      <c r="I692" s="373" t="s">
        <v>980</v>
      </c>
      <c r="J692" s="374"/>
      <c r="K692" s="373"/>
      <c r="L692" s="374">
        <v>387.42</v>
      </c>
      <c r="M692" s="373"/>
      <c r="N692" s="375"/>
      <c r="V692" s="361"/>
      <c r="W692" s="367"/>
      <c r="X692" s="367"/>
      <c r="AA692" s="335" t="s">
        <v>6329</v>
      </c>
      <c r="AC692" s="367"/>
    </row>
    <row r="693" spans="1:29" s="332" customFormat="1" ht="33.75" x14ac:dyDescent="0.2">
      <c r="A693" s="372"/>
      <c r="B693" s="371" t="s">
        <v>6330</v>
      </c>
      <c r="C693" s="1065" t="s">
        <v>6331</v>
      </c>
      <c r="D693" s="1065"/>
      <c r="E693" s="1065"/>
      <c r="F693" s="373" t="s">
        <v>454</v>
      </c>
      <c r="G693" s="373" t="s">
        <v>828</v>
      </c>
      <c r="H693" s="373"/>
      <c r="I693" s="373" t="s">
        <v>828</v>
      </c>
      <c r="J693" s="374"/>
      <c r="K693" s="373"/>
      <c r="L693" s="374">
        <v>188.47</v>
      </c>
      <c r="M693" s="373"/>
      <c r="N693" s="375"/>
      <c r="V693" s="361"/>
      <c r="W693" s="367"/>
      <c r="X693" s="367"/>
      <c r="AA693" s="335" t="s">
        <v>6331</v>
      </c>
      <c r="AC693" s="367"/>
    </row>
    <row r="694" spans="1:29" s="332" customFormat="1" ht="12" x14ac:dyDescent="0.2">
      <c r="A694" s="379"/>
      <c r="B694" s="380"/>
      <c r="C694" s="1068" t="s">
        <v>459</v>
      </c>
      <c r="D694" s="1068"/>
      <c r="E694" s="1068"/>
      <c r="F694" s="364"/>
      <c r="G694" s="364"/>
      <c r="H694" s="364"/>
      <c r="I694" s="364"/>
      <c r="J694" s="365"/>
      <c r="K694" s="364"/>
      <c r="L694" s="365">
        <v>1099.43</v>
      </c>
      <c r="M694" s="376"/>
      <c r="N694" s="366"/>
      <c r="V694" s="361"/>
      <c r="W694" s="367"/>
      <c r="X694" s="367"/>
      <c r="AC694" s="367" t="s">
        <v>459</v>
      </c>
    </row>
    <row r="695" spans="1:29" s="332" customFormat="1" ht="45" x14ac:dyDescent="0.2">
      <c r="A695" s="362" t="s">
        <v>934</v>
      </c>
      <c r="B695" s="363" t="s">
        <v>6341</v>
      </c>
      <c r="C695" s="1068" t="s">
        <v>6342</v>
      </c>
      <c r="D695" s="1068"/>
      <c r="E695" s="1068"/>
      <c r="F695" s="364" t="s">
        <v>6343</v>
      </c>
      <c r="G695" s="364"/>
      <c r="H695" s="364"/>
      <c r="I695" s="364" t="s">
        <v>545</v>
      </c>
      <c r="J695" s="365"/>
      <c r="K695" s="364"/>
      <c r="L695" s="365"/>
      <c r="M695" s="364"/>
      <c r="N695" s="366"/>
      <c r="V695" s="361"/>
      <c r="W695" s="367"/>
      <c r="X695" s="367" t="s">
        <v>6342</v>
      </c>
      <c r="AC695" s="367"/>
    </row>
    <row r="696" spans="1:29" s="332" customFormat="1" ht="33.75" x14ac:dyDescent="0.2">
      <c r="A696" s="370"/>
      <c r="B696" s="371" t="s">
        <v>6324</v>
      </c>
      <c r="C696" s="1065" t="s">
        <v>6325</v>
      </c>
      <c r="D696" s="1065"/>
      <c r="E696" s="1065"/>
      <c r="F696" s="1065"/>
      <c r="G696" s="1065"/>
      <c r="H696" s="1065"/>
      <c r="I696" s="1065"/>
      <c r="J696" s="1065"/>
      <c r="K696" s="1065"/>
      <c r="L696" s="1065"/>
      <c r="M696" s="1065"/>
      <c r="N696" s="1072"/>
      <c r="V696" s="361"/>
      <c r="W696" s="367"/>
      <c r="X696" s="367"/>
      <c r="Y696" s="335" t="s">
        <v>6325</v>
      </c>
      <c r="AC696" s="367"/>
    </row>
    <row r="697" spans="1:29" s="332" customFormat="1" ht="22.5" x14ac:dyDescent="0.2">
      <c r="A697" s="370"/>
      <c r="B697" s="371" t="s">
        <v>6326</v>
      </c>
      <c r="C697" s="1065" t="s">
        <v>6327</v>
      </c>
      <c r="D697" s="1065"/>
      <c r="E697" s="1065"/>
      <c r="F697" s="1065"/>
      <c r="G697" s="1065"/>
      <c r="H697" s="1065"/>
      <c r="I697" s="1065"/>
      <c r="J697" s="1065"/>
      <c r="K697" s="1065"/>
      <c r="L697" s="1065"/>
      <c r="M697" s="1065"/>
      <c r="N697" s="1072"/>
      <c r="V697" s="361"/>
      <c r="W697" s="367"/>
      <c r="X697" s="367"/>
      <c r="Y697" s="335" t="s">
        <v>6327</v>
      </c>
      <c r="AC697" s="367"/>
    </row>
    <row r="698" spans="1:29" s="332" customFormat="1" ht="12" x14ac:dyDescent="0.2">
      <c r="A698" s="372"/>
      <c r="B698" s="371" t="s">
        <v>423</v>
      </c>
      <c r="C698" s="1065" t="s">
        <v>432</v>
      </c>
      <c r="D698" s="1065"/>
      <c r="E698" s="1065"/>
      <c r="F698" s="373"/>
      <c r="G698" s="373"/>
      <c r="H698" s="373"/>
      <c r="I698" s="373"/>
      <c r="J698" s="374">
        <v>11.69</v>
      </c>
      <c r="K698" s="373" t="s">
        <v>423</v>
      </c>
      <c r="L698" s="374">
        <v>140.28</v>
      </c>
      <c r="M698" s="373"/>
      <c r="N698" s="375"/>
      <c r="V698" s="361"/>
      <c r="W698" s="367"/>
      <c r="X698" s="367"/>
      <c r="Z698" s="335" t="s">
        <v>432</v>
      </c>
      <c r="AC698" s="367"/>
    </row>
    <row r="699" spans="1:29" s="332" customFormat="1" ht="12" x14ac:dyDescent="0.2">
      <c r="A699" s="372"/>
      <c r="B699" s="371"/>
      <c r="C699" s="1065" t="s">
        <v>443</v>
      </c>
      <c r="D699" s="1065"/>
      <c r="E699" s="1065"/>
      <c r="F699" s="373" t="s">
        <v>444</v>
      </c>
      <c r="G699" s="373" t="s">
        <v>423</v>
      </c>
      <c r="H699" s="373" t="s">
        <v>423</v>
      </c>
      <c r="I699" s="373" t="s">
        <v>545</v>
      </c>
      <c r="J699" s="374"/>
      <c r="K699" s="373"/>
      <c r="L699" s="374"/>
      <c r="M699" s="373"/>
      <c r="N699" s="375"/>
      <c r="V699" s="361"/>
      <c r="W699" s="367"/>
      <c r="X699" s="367"/>
      <c r="AA699" s="335" t="s">
        <v>443</v>
      </c>
      <c r="AC699" s="367"/>
    </row>
    <row r="700" spans="1:29" s="332" customFormat="1" ht="12" x14ac:dyDescent="0.2">
      <c r="A700" s="372"/>
      <c r="B700" s="371"/>
      <c r="C700" s="1077" t="s">
        <v>450</v>
      </c>
      <c r="D700" s="1077"/>
      <c r="E700" s="1077"/>
      <c r="F700" s="376"/>
      <c r="G700" s="376"/>
      <c r="H700" s="376"/>
      <c r="I700" s="376"/>
      <c r="J700" s="377">
        <v>11.69</v>
      </c>
      <c r="K700" s="376"/>
      <c r="L700" s="377">
        <v>140.28</v>
      </c>
      <c r="M700" s="376"/>
      <c r="N700" s="378"/>
      <c r="V700" s="361"/>
      <c r="W700" s="367"/>
      <c r="X700" s="367"/>
      <c r="AB700" s="335" t="s">
        <v>450</v>
      </c>
      <c r="AC700" s="367"/>
    </row>
    <row r="701" spans="1:29" s="332" customFormat="1" ht="12" x14ac:dyDescent="0.2">
      <c r="A701" s="372"/>
      <c r="B701" s="371"/>
      <c r="C701" s="1065" t="s">
        <v>451</v>
      </c>
      <c r="D701" s="1065"/>
      <c r="E701" s="1065"/>
      <c r="F701" s="373"/>
      <c r="G701" s="373"/>
      <c r="H701" s="373"/>
      <c r="I701" s="373"/>
      <c r="J701" s="374"/>
      <c r="K701" s="373"/>
      <c r="L701" s="374">
        <v>140.28</v>
      </c>
      <c r="M701" s="373"/>
      <c r="N701" s="375"/>
      <c r="V701" s="361"/>
      <c r="W701" s="367"/>
      <c r="X701" s="367"/>
      <c r="AA701" s="335" t="s">
        <v>451</v>
      </c>
      <c r="AC701" s="367"/>
    </row>
    <row r="702" spans="1:29" s="332" customFormat="1" ht="33.75" x14ac:dyDescent="0.2">
      <c r="A702" s="372"/>
      <c r="B702" s="371" t="s">
        <v>6328</v>
      </c>
      <c r="C702" s="1065" t="s">
        <v>6329</v>
      </c>
      <c r="D702" s="1065"/>
      <c r="E702" s="1065"/>
      <c r="F702" s="373" t="s">
        <v>454</v>
      </c>
      <c r="G702" s="373" t="s">
        <v>980</v>
      </c>
      <c r="H702" s="373"/>
      <c r="I702" s="373" t="s">
        <v>980</v>
      </c>
      <c r="J702" s="374"/>
      <c r="K702" s="373"/>
      <c r="L702" s="374">
        <v>103.81</v>
      </c>
      <c r="M702" s="373"/>
      <c r="N702" s="375"/>
      <c r="V702" s="361"/>
      <c r="W702" s="367"/>
      <c r="X702" s="367"/>
      <c r="AA702" s="335" t="s">
        <v>6329</v>
      </c>
      <c r="AC702" s="367"/>
    </row>
    <row r="703" spans="1:29" s="332" customFormat="1" ht="33.75" x14ac:dyDescent="0.2">
      <c r="A703" s="372"/>
      <c r="B703" s="371" t="s">
        <v>6330</v>
      </c>
      <c r="C703" s="1065" t="s">
        <v>6331</v>
      </c>
      <c r="D703" s="1065"/>
      <c r="E703" s="1065"/>
      <c r="F703" s="373" t="s">
        <v>454</v>
      </c>
      <c r="G703" s="373" t="s">
        <v>828</v>
      </c>
      <c r="H703" s="373"/>
      <c r="I703" s="373" t="s">
        <v>828</v>
      </c>
      <c r="J703" s="374"/>
      <c r="K703" s="373"/>
      <c r="L703" s="374">
        <v>50.5</v>
      </c>
      <c r="M703" s="373"/>
      <c r="N703" s="375"/>
      <c r="V703" s="361"/>
      <c r="W703" s="367"/>
      <c r="X703" s="367"/>
      <c r="AA703" s="335" t="s">
        <v>6331</v>
      </c>
      <c r="AC703" s="367"/>
    </row>
    <row r="704" spans="1:29" s="332" customFormat="1" ht="12" x14ac:dyDescent="0.2">
      <c r="A704" s="379"/>
      <c r="B704" s="380"/>
      <c r="C704" s="1068" t="s">
        <v>459</v>
      </c>
      <c r="D704" s="1068"/>
      <c r="E704" s="1068"/>
      <c r="F704" s="364"/>
      <c r="G704" s="364"/>
      <c r="H704" s="364"/>
      <c r="I704" s="364"/>
      <c r="J704" s="365"/>
      <c r="K704" s="364"/>
      <c r="L704" s="365">
        <v>294.58999999999997</v>
      </c>
      <c r="M704" s="376"/>
      <c r="N704" s="366"/>
      <c r="V704" s="361"/>
      <c r="W704" s="367"/>
      <c r="X704" s="367"/>
      <c r="AC704" s="367" t="s">
        <v>459</v>
      </c>
    </row>
    <row r="705" spans="1:29" s="332" customFormat="1" ht="22.5" x14ac:dyDescent="0.2">
      <c r="A705" s="362" t="s">
        <v>936</v>
      </c>
      <c r="B705" s="363" t="s">
        <v>6344</v>
      </c>
      <c r="C705" s="1068" t="s">
        <v>6345</v>
      </c>
      <c r="D705" s="1068"/>
      <c r="E705" s="1068"/>
      <c r="F705" s="364" t="s">
        <v>6346</v>
      </c>
      <c r="G705" s="364"/>
      <c r="H705" s="364"/>
      <c r="I705" s="364" t="s">
        <v>545</v>
      </c>
      <c r="J705" s="365"/>
      <c r="K705" s="364"/>
      <c r="L705" s="365"/>
      <c r="M705" s="364"/>
      <c r="N705" s="366"/>
      <c r="V705" s="361"/>
      <c r="W705" s="367"/>
      <c r="X705" s="367" t="s">
        <v>6345</v>
      </c>
      <c r="AC705" s="367"/>
    </row>
    <row r="706" spans="1:29" s="332" customFormat="1" ht="33.75" x14ac:dyDescent="0.2">
      <c r="A706" s="370"/>
      <c r="B706" s="371" t="s">
        <v>6324</v>
      </c>
      <c r="C706" s="1065" t="s">
        <v>6325</v>
      </c>
      <c r="D706" s="1065"/>
      <c r="E706" s="1065"/>
      <c r="F706" s="1065"/>
      <c r="G706" s="1065"/>
      <c r="H706" s="1065"/>
      <c r="I706" s="1065"/>
      <c r="J706" s="1065"/>
      <c r="K706" s="1065"/>
      <c r="L706" s="1065"/>
      <c r="M706" s="1065"/>
      <c r="N706" s="1072"/>
      <c r="V706" s="361"/>
      <c r="W706" s="367"/>
      <c r="X706" s="367"/>
      <c r="Y706" s="335" t="s">
        <v>6325</v>
      </c>
      <c r="AC706" s="367"/>
    </row>
    <row r="707" spans="1:29" s="332" customFormat="1" ht="22.5" x14ac:dyDescent="0.2">
      <c r="A707" s="370"/>
      <c r="B707" s="371" t="s">
        <v>6326</v>
      </c>
      <c r="C707" s="1065" t="s">
        <v>6327</v>
      </c>
      <c r="D707" s="1065"/>
      <c r="E707" s="1065"/>
      <c r="F707" s="1065"/>
      <c r="G707" s="1065"/>
      <c r="H707" s="1065"/>
      <c r="I707" s="1065"/>
      <c r="J707" s="1065"/>
      <c r="K707" s="1065"/>
      <c r="L707" s="1065"/>
      <c r="M707" s="1065"/>
      <c r="N707" s="1072"/>
      <c r="V707" s="361"/>
      <c r="W707" s="367"/>
      <c r="X707" s="367"/>
      <c r="Y707" s="335" t="s">
        <v>6327</v>
      </c>
      <c r="AC707" s="367"/>
    </row>
    <row r="708" spans="1:29" s="332" customFormat="1" ht="12" x14ac:dyDescent="0.2">
      <c r="A708" s="372"/>
      <c r="B708" s="371" t="s">
        <v>423</v>
      </c>
      <c r="C708" s="1065" t="s">
        <v>432</v>
      </c>
      <c r="D708" s="1065"/>
      <c r="E708" s="1065"/>
      <c r="F708" s="373"/>
      <c r="G708" s="373"/>
      <c r="H708" s="373"/>
      <c r="I708" s="373"/>
      <c r="J708" s="374">
        <v>19.63</v>
      </c>
      <c r="K708" s="373" t="s">
        <v>423</v>
      </c>
      <c r="L708" s="374">
        <v>235.56</v>
      </c>
      <c r="M708" s="373"/>
      <c r="N708" s="375"/>
      <c r="V708" s="361"/>
      <c r="W708" s="367"/>
      <c r="X708" s="367"/>
      <c r="Z708" s="335" t="s">
        <v>432</v>
      </c>
      <c r="AC708" s="367"/>
    </row>
    <row r="709" spans="1:29" s="332" customFormat="1" ht="12" x14ac:dyDescent="0.2">
      <c r="A709" s="372"/>
      <c r="B709" s="371"/>
      <c r="C709" s="1065" t="s">
        <v>443</v>
      </c>
      <c r="D709" s="1065"/>
      <c r="E709" s="1065"/>
      <c r="F709" s="373" t="s">
        <v>444</v>
      </c>
      <c r="G709" s="373" t="s">
        <v>6347</v>
      </c>
      <c r="H709" s="373" t="s">
        <v>423</v>
      </c>
      <c r="I709" s="373" t="s">
        <v>6368</v>
      </c>
      <c r="J709" s="374"/>
      <c r="K709" s="373"/>
      <c r="L709" s="374"/>
      <c r="M709" s="373"/>
      <c r="N709" s="375"/>
      <c r="V709" s="361"/>
      <c r="W709" s="367"/>
      <c r="X709" s="367"/>
      <c r="AA709" s="335" t="s">
        <v>443</v>
      </c>
      <c r="AC709" s="367"/>
    </row>
    <row r="710" spans="1:29" s="332" customFormat="1" ht="12" x14ac:dyDescent="0.2">
      <c r="A710" s="372"/>
      <c r="B710" s="371"/>
      <c r="C710" s="1077" t="s">
        <v>450</v>
      </c>
      <c r="D710" s="1077"/>
      <c r="E710" s="1077"/>
      <c r="F710" s="376"/>
      <c r="G710" s="376"/>
      <c r="H710" s="376"/>
      <c r="I710" s="376"/>
      <c r="J710" s="377">
        <v>19.63</v>
      </c>
      <c r="K710" s="376"/>
      <c r="L710" s="377">
        <v>235.56</v>
      </c>
      <c r="M710" s="376"/>
      <c r="N710" s="378"/>
      <c r="V710" s="361"/>
      <c r="W710" s="367"/>
      <c r="X710" s="367"/>
      <c r="AB710" s="335" t="s">
        <v>450</v>
      </c>
      <c r="AC710" s="367"/>
    </row>
    <row r="711" spans="1:29" s="332" customFormat="1" ht="12" x14ac:dyDescent="0.2">
      <c r="A711" s="372"/>
      <c r="B711" s="371"/>
      <c r="C711" s="1065" t="s">
        <v>451</v>
      </c>
      <c r="D711" s="1065"/>
      <c r="E711" s="1065"/>
      <c r="F711" s="373"/>
      <c r="G711" s="373"/>
      <c r="H711" s="373"/>
      <c r="I711" s="373"/>
      <c r="J711" s="374"/>
      <c r="K711" s="373"/>
      <c r="L711" s="374">
        <v>235.56</v>
      </c>
      <c r="M711" s="373"/>
      <c r="N711" s="375"/>
      <c r="V711" s="361"/>
      <c r="W711" s="367"/>
      <c r="X711" s="367"/>
      <c r="AA711" s="335" t="s">
        <v>451</v>
      </c>
      <c r="AC711" s="367"/>
    </row>
    <row r="712" spans="1:29" s="332" customFormat="1" ht="33.75" x14ac:dyDescent="0.2">
      <c r="A712" s="372"/>
      <c r="B712" s="371" t="s">
        <v>6328</v>
      </c>
      <c r="C712" s="1065" t="s">
        <v>6329</v>
      </c>
      <c r="D712" s="1065"/>
      <c r="E712" s="1065"/>
      <c r="F712" s="373" t="s">
        <v>454</v>
      </c>
      <c r="G712" s="373" t="s">
        <v>980</v>
      </c>
      <c r="H712" s="373"/>
      <c r="I712" s="373" t="s">
        <v>980</v>
      </c>
      <c r="J712" s="374"/>
      <c r="K712" s="373"/>
      <c r="L712" s="374">
        <v>174.31</v>
      </c>
      <c r="M712" s="373"/>
      <c r="N712" s="375"/>
      <c r="V712" s="361"/>
      <c r="W712" s="367"/>
      <c r="X712" s="367"/>
      <c r="AA712" s="335" t="s">
        <v>6329</v>
      </c>
      <c r="AC712" s="367"/>
    </row>
    <row r="713" spans="1:29" s="332" customFormat="1" ht="33.75" x14ac:dyDescent="0.2">
      <c r="A713" s="372"/>
      <c r="B713" s="371" t="s">
        <v>6330</v>
      </c>
      <c r="C713" s="1065" t="s">
        <v>6331</v>
      </c>
      <c r="D713" s="1065"/>
      <c r="E713" s="1065"/>
      <c r="F713" s="373" t="s">
        <v>454</v>
      </c>
      <c r="G713" s="373" t="s">
        <v>828</v>
      </c>
      <c r="H713" s="373"/>
      <c r="I713" s="373" t="s">
        <v>828</v>
      </c>
      <c r="J713" s="374"/>
      <c r="K713" s="373"/>
      <c r="L713" s="374">
        <v>84.8</v>
      </c>
      <c r="M713" s="373"/>
      <c r="N713" s="375"/>
      <c r="V713" s="361"/>
      <c r="W713" s="367"/>
      <c r="X713" s="367"/>
      <c r="AA713" s="335" t="s">
        <v>6331</v>
      </c>
      <c r="AC713" s="367"/>
    </row>
    <row r="714" spans="1:29" s="332" customFormat="1" ht="12" x14ac:dyDescent="0.2">
      <c r="A714" s="379"/>
      <c r="B714" s="380"/>
      <c r="C714" s="1068" t="s">
        <v>459</v>
      </c>
      <c r="D714" s="1068"/>
      <c r="E714" s="1068"/>
      <c r="F714" s="364"/>
      <c r="G714" s="364"/>
      <c r="H714" s="364"/>
      <c r="I714" s="364"/>
      <c r="J714" s="365"/>
      <c r="K714" s="364"/>
      <c r="L714" s="365">
        <v>494.67</v>
      </c>
      <c r="M714" s="376"/>
      <c r="N714" s="366"/>
      <c r="V714" s="361"/>
      <c r="W714" s="367"/>
      <c r="X714" s="367"/>
      <c r="AC714" s="367" t="s">
        <v>459</v>
      </c>
    </row>
    <row r="715" spans="1:29" s="332" customFormat="1" ht="12" x14ac:dyDescent="0.2">
      <c r="A715" s="1192" t="s">
        <v>6390</v>
      </c>
      <c r="B715" s="1193"/>
      <c r="C715" s="1193"/>
      <c r="D715" s="1193"/>
      <c r="E715" s="1193"/>
      <c r="F715" s="1193"/>
      <c r="G715" s="1193"/>
      <c r="H715" s="1193"/>
      <c r="I715" s="1193"/>
      <c r="J715" s="1193"/>
      <c r="K715" s="1193"/>
      <c r="L715" s="1193"/>
      <c r="M715" s="1193"/>
      <c r="N715" s="1194"/>
      <c r="V715" s="361"/>
      <c r="W715" s="367" t="s">
        <v>6390</v>
      </c>
      <c r="X715" s="367"/>
      <c r="AC715" s="367"/>
    </row>
    <row r="716" spans="1:29" s="332" customFormat="1" ht="45" x14ac:dyDescent="0.2">
      <c r="A716" s="362" t="s">
        <v>941</v>
      </c>
      <c r="B716" s="363" t="s">
        <v>6391</v>
      </c>
      <c r="C716" s="1068" t="s">
        <v>6392</v>
      </c>
      <c r="D716" s="1068"/>
      <c r="E716" s="1068"/>
      <c r="F716" s="364" t="s">
        <v>1017</v>
      </c>
      <c r="G716" s="364"/>
      <c r="H716" s="364"/>
      <c r="I716" s="364" t="s">
        <v>423</v>
      </c>
      <c r="J716" s="365"/>
      <c r="K716" s="364"/>
      <c r="L716" s="365"/>
      <c r="M716" s="364"/>
      <c r="N716" s="366"/>
      <c r="V716" s="361"/>
      <c r="W716" s="367"/>
      <c r="X716" s="367" t="s">
        <v>6392</v>
      </c>
      <c r="AC716" s="367"/>
    </row>
    <row r="717" spans="1:29" s="332" customFormat="1" ht="33.75" x14ac:dyDescent="0.2">
      <c r="A717" s="370"/>
      <c r="B717" s="371" t="s">
        <v>6324</v>
      </c>
      <c r="C717" s="1065" t="s">
        <v>6325</v>
      </c>
      <c r="D717" s="1065"/>
      <c r="E717" s="1065"/>
      <c r="F717" s="1065"/>
      <c r="G717" s="1065"/>
      <c r="H717" s="1065"/>
      <c r="I717" s="1065"/>
      <c r="J717" s="1065"/>
      <c r="K717" s="1065"/>
      <c r="L717" s="1065"/>
      <c r="M717" s="1065"/>
      <c r="N717" s="1072"/>
      <c r="V717" s="361"/>
      <c r="W717" s="367"/>
      <c r="X717" s="367"/>
      <c r="Y717" s="335" t="s">
        <v>6325</v>
      </c>
      <c r="AC717" s="367"/>
    </row>
    <row r="718" spans="1:29" s="332" customFormat="1" ht="22.5" x14ac:dyDescent="0.2">
      <c r="A718" s="370"/>
      <c r="B718" s="371" t="s">
        <v>6326</v>
      </c>
      <c r="C718" s="1065" t="s">
        <v>6327</v>
      </c>
      <c r="D718" s="1065"/>
      <c r="E718" s="1065"/>
      <c r="F718" s="1065"/>
      <c r="G718" s="1065"/>
      <c r="H718" s="1065"/>
      <c r="I718" s="1065"/>
      <c r="J718" s="1065"/>
      <c r="K718" s="1065"/>
      <c r="L718" s="1065"/>
      <c r="M718" s="1065"/>
      <c r="N718" s="1072"/>
      <c r="V718" s="361"/>
      <c r="W718" s="367"/>
      <c r="X718" s="367"/>
      <c r="Y718" s="335" t="s">
        <v>6327</v>
      </c>
      <c r="AC718" s="367"/>
    </row>
    <row r="719" spans="1:29" s="332" customFormat="1" ht="12" x14ac:dyDescent="0.2">
      <c r="A719" s="372"/>
      <c r="B719" s="371" t="s">
        <v>423</v>
      </c>
      <c r="C719" s="1065" t="s">
        <v>432</v>
      </c>
      <c r="D719" s="1065"/>
      <c r="E719" s="1065"/>
      <c r="F719" s="373"/>
      <c r="G719" s="373"/>
      <c r="H719" s="373"/>
      <c r="I719" s="373"/>
      <c r="J719" s="374">
        <v>435.93</v>
      </c>
      <c r="K719" s="373" t="s">
        <v>423</v>
      </c>
      <c r="L719" s="374">
        <v>435.93</v>
      </c>
      <c r="M719" s="373"/>
      <c r="N719" s="375"/>
      <c r="V719" s="361"/>
      <c r="W719" s="367"/>
      <c r="X719" s="367"/>
      <c r="Z719" s="335" t="s">
        <v>432</v>
      </c>
      <c r="AC719" s="367"/>
    </row>
    <row r="720" spans="1:29" s="332" customFormat="1" ht="12" x14ac:dyDescent="0.2">
      <c r="A720" s="372"/>
      <c r="B720" s="371"/>
      <c r="C720" s="1065" t="s">
        <v>443</v>
      </c>
      <c r="D720" s="1065"/>
      <c r="E720" s="1065"/>
      <c r="F720" s="373" t="s">
        <v>444</v>
      </c>
      <c r="G720" s="373" t="s">
        <v>6393</v>
      </c>
      <c r="H720" s="373" t="s">
        <v>423</v>
      </c>
      <c r="I720" s="373" t="s">
        <v>6393</v>
      </c>
      <c r="J720" s="374"/>
      <c r="K720" s="373"/>
      <c r="L720" s="374"/>
      <c r="M720" s="373"/>
      <c r="N720" s="375"/>
      <c r="V720" s="361"/>
      <c r="W720" s="367"/>
      <c r="X720" s="367"/>
      <c r="AA720" s="335" t="s">
        <v>443</v>
      </c>
      <c r="AC720" s="367"/>
    </row>
    <row r="721" spans="1:32" s="332" customFormat="1" ht="12" x14ac:dyDescent="0.2">
      <c r="A721" s="372"/>
      <c r="B721" s="371"/>
      <c r="C721" s="1077" t="s">
        <v>450</v>
      </c>
      <c r="D721" s="1077"/>
      <c r="E721" s="1077"/>
      <c r="F721" s="376"/>
      <c r="G721" s="376"/>
      <c r="H721" s="376"/>
      <c r="I721" s="376"/>
      <c r="J721" s="377">
        <v>435.93</v>
      </c>
      <c r="K721" s="376"/>
      <c r="L721" s="377">
        <v>435.93</v>
      </c>
      <c r="M721" s="376"/>
      <c r="N721" s="378"/>
      <c r="V721" s="361"/>
      <c r="W721" s="367"/>
      <c r="X721" s="367"/>
      <c r="AB721" s="335" t="s">
        <v>450</v>
      </c>
      <c r="AC721" s="367"/>
    </row>
    <row r="722" spans="1:32" s="332" customFormat="1" ht="12" x14ac:dyDescent="0.2">
      <c r="A722" s="372"/>
      <c r="B722" s="371"/>
      <c r="C722" s="1065" t="s">
        <v>451</v>
      </c>
      <c r="D722" s="1065"/>
      <c r="E722" s="1065"/>
      <c r="F722" s="373"/>
      <c r="G722" s="373"/>
      <c r="H722" s="373"/>
      <c r="I722" s="373"/>
      <c r="J722" s="374"/>
      <c r="K722" s="373"/>
      <c r="L722" s="374">
        <v>435.93</v>
      </c>
      <c r="M722" s="373"/>
      <c r="N722" s="375"/>
      <c r="V722" s="361"/>
      <c r="W722" s="367"/>
      <c r="X722" s="367"/>
      <c r="AA722" s="335" t="s">
        <v>451</v>
      </c>
      <c r="AC722" s="367"/>
    </row>
    <row r="723" spans="1:32" s="332" customFormat="1" ht="33.75" x14ac:dyDescent="0.2">
      <c r="A723" s="372"/>
      <c r="B723" s="371" t="s">
        <v>6328</v>
      </c>
      <c r="C723" s="1065" t="s">
        <v>6329</v>
      </c>
      <c r="D723" s="1065"/>
      <c r="E723" s="1065"/>
      <c r="F723" s="373" t="s">
        <v>454</v>
      </c>
      <c r="G723" s="373" t="s">
        <v>980</v>
      </c>
      <c r="H723" s="373"/>
      <c r="I723" s="373" t="s">
        <v>980</v>
      </c>
      <c r="J723" s="374"/>
      <c r="K723" s="373"/>
      <c r="L723" s="374">
        <v>322.58999999999997</v>
      </c>
      <c r="M723" s="373"/>
      <c r="N723" s="375"/>
      <c r="V723" s="361"/>
      <c r="W723" s="367"/>
      <c r="X723" s="367"/>
      <c r="AA723" s="335" t="s">
        <v>6329</v>
      </c>
      <c r="AC723" s="367"/>
    </row>
    <row r="724" spans="1:32" s="332" customFormat="1" ht="33.75" x14ac:dyDescent="0.2">
      <c r="A724" s="372"/>
      <c r="B724" s="371" t="s">
        <v>6330</v>
      </c>
      <c r="C724" s="1065" t="s">
        <v>6331</v>
      </c>
      <c r="D724" s="1065"/>
      <c r="E724" s="1065"/>
      <c r="F724" s="373" t="s">
        <v>454</v>
      </c>
      <c r="G724" s="373" t="s">
        <v>828</v>
      </c>
      <c r="H724" s="373"/>
      <c r="I724" s="373" t="s">
        <v>828</v>
      </c>
      <c r="J724" s="374"/>
      <c r="K724" s="373"/>
      <c r="L724" s="374">
        <v>156.93</v>
      </c>
      <c r="M724" s="373"/>
      <c r="N724" s="375"/>
      <c r="V724" s="361"/>
      <c r="W724" s="367"/>
      <c r="X724" s="367"/>
      <c r="AA724" s="335" t="s">
        <v>6331</v>
      </c>
      <c r="AC724" s="367"/>
    </row>
    <row r="725" spans="1:32" s="332" customFormat="1" ht="12" x14ac:dyDescent="0.2">
      <c r="A725" s="379"/>
      <c r="B725" s="380"/>
      <c r="C725" s="1068" t="s">
        <v>459</v>
      </c>
      <c r="D725" s="1068"/>
      <c r="E725" s="1068"/>
      <c r="F725" s="364"/>
      <c r="G725" s="364"/>
      <c r="H725" s="364"/>
      <c r="I725" s="364"/>
      <c r="J725" s="365"/>
      <c r="K725" s="364"/>
      <c r="L725" s="365">
        <v>915.45</v>
      </c>
      <c r="M725" s="376"/>
      <c r="N725" s="366"/>
      <c r="V725" s="361"/>
      <c r="W725" s="367"/>
      <c r="X725" s="367"/>
      <c r="AC725" s="367" t="s">
        <v>459</v>
      </c>
    </row>
    <row r="726" spans="1:32" s="332" customFormat="1" ht="1.5" customHeight="1" x14ac:dyDescent="0.2">
      <c r="A726" s="386"/>
      <c r="B726" s="380"/>
      <c r="C726" s="380"/>
      <c r="D726" s="380"/>
      <c r="E726" s="380"/>
      <c r="F726" s="386"/>
      <c r="G726" s="386"/>
      <c r="H726" s="386"/>
      <c r="I726" s="386"/>
      <c r="J726" s="390"/>
      <c r="K726" s="386"/>
      <c r="L726" s="390"/>
      <c r="M726" s="373"/>
      <c r="N726" s="390"/>
      <c r="V726" s="361"/>
      <c r="W726" s="367"/>
      <c r="X726" s="367"/>
      <c r="AC726" s="367"/>
    </row>
    <row r="727" spans="1:32" s="332" customFormat="1" ht="12" x14ac:dyDescent="0.2">
      <c r="A727" s="391"/>
      <c r="B727" s="392"/>
      <c r="C727" s="1068" t="s">
        <v>6394</v>
      </c>
      <c r="D727" s="1068"/>
      <c r="E727" s="1068"/>
      <c r="F727" s="1068"/>
      <c r="G727" s="1068"/>
      <c r="H727" s="1068"/>
      <c r="I727" s="1068"/>
      <c r="J727" s="1068"/>
      <c r="K727" s="1068"/>
      <c r="L727" s="393"/>
      <c r="M727" s="394"/>
      <c r="N727" s="395"/>
      <c r="V727" s="361"/>
      <c r="W727" s="367"/>
      <c r="X727" s="367"/>
      <c r="AC727" s="367"/>
      <c r="AE727" s="367" t="s">
        <v>6394</v>
      </c>
    </row>
    <row r="728" spans="1:32" s="332" customFormat="1" ht="12" x14ac:dyDescent="0.2">
      <c r="A728" s="396"/>
      <c r="B728" s="371"/>
      <c r="C728" s="1065" t="s">
        <v>512</v>
      </c>
      <c r="D728" s="1065"/>
      <c r="E728" s="1065"/>
      <c r="F728" s="1065"/>
      <c r="G728" s="1065"/>
      <c r="H728" s="1065"/>
      <c r="I728" s="1065"/>
      <c r="J728" s="1065"/>
      <c r="K728" s="1065"/>
      <c r="L728" s="397">
        <v>12975.29</v>
      </c>
      <c r="M728" s="398"/>
      <c r="N728" s="399"/>
      <c r="V728" s="361"/>
      <c r="W728" s="367"/>
      <c r="X728" s="367"/>
      <c r="AC728" s="367"/>
      <c r="AE728" s="367"/>
      <c r="AF728" s="335" t="s">
        <v>512</v>
      </c>
    </row>
    <row r="729" spans="1:32" s="332" customFormat="1" ht="12" x14ac:dyDescent="0.2">
      <c r="A729" s="396"/>
      <c r="B729" s="371"/>
      <c r="C729" s="1065" t="s">
        <v>513</v>
      </c>
      <c r="D729" s="1065"/>
      <c r="E729" s="1065"/>
      <c r="F729" s="1065"/>
      <c r="G729" s="1065"/>
      <c r="H729" s="1065"/>
      <c r="I729" s="1065"/>
      <c r="J729" s="1065"/>
      <c r="K729" s="1065"/>
      <c r="L729" s="397"/>
      <c r="M729" s="398"/>
      <c r="N729" s="399"/>
      <c r="V729" s="361"/>
      <c r="W729" s="367"/>
      <c r="X729" s="367"/>
      <c r="AC729" s="367"/>
      <c r="AE729" s="367"/>
      <c r="AF729" s="335" t="s">
        <v>513</v>
      </c>
    </row>
    <row r="730" spans="1:32" s="332" customFormat="1" ht="12" x14ac:dyDescent="0.2">
      <c r="A730" s="396"/>
      <c r="B730" s="371"/>
      <c r="C730" s="1065" t="s">
        <v>514</v>
      </c>
      <c r="D730" s="1065"/>
      <c r="E730" s="1065"/>
      <c r="F730" s="1065"/>
      <c r="G730" s="1065"/>
      <c r="H730" s="1065"/>
      <c r="I730" s="1065"/>
      <c r="J730" s="1065"/>
      <c r="K730" s="1065"/>
      <c r="L730" s="397">
        <v>12975.29</v>
      </c>
      <c r="M730" s="398"/>
      <c r="N730" s="399"/>
      <c r="V730" s="361"/>
      <c r="W730" s="367"/>
      <c r="X730" s="367"/>
      <c r="AC730" s="367"/>
      <c r="AE730" s="367"/>
      <c r="AF730" s="335" t="s">
        <v>514</v>
      </c>
    </row>
    <row r="731" spans="1:32" s="332" customFormat="1" ht="12" x14ac:dyDescent="0.2">
      <c r="A731" s="396"/>
      <c r="B731" s="371"/>
      <c r="C731" s="1065" t="s">
        <v>6395</v>
      </c>
      <c r="D731" s="1065"/>
      <c r="E731" s="1065"/>
      <c r="F731" s="1065"/>
      <c r="G731" s="1065"/>
      <c r="H731" s="1065"/>
      <c r="I731" s="1065"/>
      <c r="J731" s="1065"/>
      <c r="K731" s="1065"/>
      <c r="L731" s="397">
        <v>27248.05</v>
      </c>
      <c r="M731" s="398"/>
      <c r="N731" s="399"/>
      <c r="V731" s="361"/>
      <c r="W731" s="367"/>
      <c r="X731" s="367"/>
      <c r="AC731" s="367"/>
      <c r="AE731" s="367"/>
      <c r="AF731" s="335" t="s">
        <v>6395</v>
      </c>
    </row>
    <row r="732" spans="1:32" s="332" customFormat="1" ht="12" x14ac:dyDescent="0.2">
      <c r="A732" s="396"/>
      <c r="B732" s="371"/>
      <c r="C732" s="1065" t="s">
        <v>6396</v>
      </c>
      <c r="D732" s="1065"/>
      <c r="E732" s="1065"/>
      <c r="F732" s="1065"/>
      <c r="G732" s="1065"/>
      <c r="H732" s="1065"/>
      <c r="I732" s="1065"/>
      <c r="J732" s="1065"/>
      <c r="K732" s="1065"/>
      <c r="L732" s="397">
        <v>27248.05</v>
      </c>
      <c r="M732" s="398"/>
      <c r="N732" s="399"/>
      <c r="V732" s="361"/>
      <c r="W732" s="367"/>
      <c r="X732" s="367"/>
      <c r="AC732" s="367"/>
      <c r="AE732" s="367"/>
      <c r="AF732" s="335" t="s">
        <v>6396</v>
      </c>
    </row>
    <row r="733" spans="1:32" s="332" customFormat="1" ht="12" x14ac:dyDescent="0.2">
      <c r="A733" s="396"/>
      <c r="B733" s="371"/>
      <c r="C733" s="1065" t="s">
        <v>4960</v>
      </c>
      <c r="D733" s="1065"/>
      <c r="E733" s="1065"/>
      <c r="F733" s="1065"/>
      <c r="G733" s="1065"/>
      <c r="H733" s="1065"/>
      <c r="I733" s="1065"/>
      <c r="J733" s="1065"/>
      <c r="K733" s="1065"/>
      <c r="L733" s="397"/>
      <c r="M733" s="398"/>
      <c r="N733" s="399"/>
      <c r="V733" s="361"/>
      <c r="W733" s="367"/>
      <c r="X733" s="367"/>
      <c r="AC733" s="367"/>
      <c r="AE733" s="367"/>
      <c r="AF733" s="335" t="s">
        <v>4960</v>
      </c>
    </row>
    <row r="734" spans="1:32" s="332" customFormat="1" ht="12" x14ac:dyDescent="0.2">
      <c r="A734" s="396"/>
      <c r="B734" s="371"/>
      <c r="C734" s="1065" t="s">
        <v>4963</v>
      </c>
      <c r="D734" s="1065"/>
      <c r="E734" s="1065"/>
      <c r="F734" s="1065"/>
      <c r="G734" s="1065"/>
      <c r="H734" s="1065"/>
      <c r="I734" s="1065"/>
      <c r="J734" s="1065"/>
      <c r="K734" s="1065"/>
      <c r="L734" s="397">
        <v>12975.29</v>
      </c>
      <c r="M734" s="398"/>
      <c r="N734" s="399"/>
      <c r="V734" s="361"/>
      <c r="W734" s="367"/>
      <c r="X734" s="367"/>
      <c r="AC734" s="367"/>
      <c r="AE734" s="367"/>
      <c r="AF734" s="335" t="s">
        <v>4963</v>
      </c>
    </row>
    <row r="735" spans="1:32" s="332" customFormat="1" ht="12" x14ac:dyDescent="0.2">
      <c r="A735" s="396"/>
      <c r="B735" s="371"/>
      <c r="C735" s="1065" t="s">
        <v>4965</v>
      </c>
      <c r="D735" s="1065"/>
      <c r="E735" s="1065"/>
      <c r="F735" s="1065"/>
      <c r="G735" s="1065"/>
      <c r="H735" s="1065"/>
      <c r="I735" s="1065"/>
      <c r="J735" s="1065"/>
      <c r="K735" s="1065"/>
      <c r="L735" s="397">
        <v>9601.7000000000007</v>
      </c>
      <c r="M735" s="398"/>
      <c r="N735" s="399"/>
      <c r="V735" s="361"/>
      <c r="W735" s="367"/>
      <c r="X735" s="367"/>
      <c r="AC735" s="367"/>
      <c r="AE735" s="367"/>
      <c r="AF735" s="335" t="s">
        <v>4965</v>
      </c>
    </row>
    <row r="736" spans="1:32" s="332" customFormat="1" ht="12" x14ac:dyDescent="0.2">
      <c r="A736" s="396"/>
      <c r="B736" s="371"/>
      <c r="C736" s="1065" t="s">
        <v>4966</v>
      </c>
      <c r="D736" s="1065"/>
      <c r="E736" s="1065"/>
      <c r="F736" s="1065"/>
      <c r="G736" s="1065"/>
      <c r="H736" s="1065"/>
      <c r="I736" s="1065"/>
      <c r="J736" s="1065"/>
      <c r="K736" s="1065"/>
      <c r="L736" s="397">
        <v>4671.0600000000004</v>
      </c>
      <c r="M736" s="398"/>
      <c r="N736" s="399"/>
      <c r="V736" s="361"/>
      <c r="W736" s="367"/>
      <c r="X736" s="367"/>
      <c r="AC736" s="367"/>
      <c r="AE736" s="367"/>
      <c r="AF736" s="335" t="s">
        <v>4966</v>
      </c>
    </row>
    <row r="737" spans="1:33" s="332" customFormat="1" ht="12" x14ac:dyDescent="0.2">
      <c r="A737" s="396"/>
      <c r="B737" s="371"/>
      <c r="C737" s="1065" t="s">
        <v>524</v>
      </c>
      <c r="D737" s="1065"/>
      <c r="E737" s="1065"/>
      <c r="F737" s="1065"/>
      <c r="G737" s="1065"/>
      <c r="H737" s="1065"/>
      <c r="I737" s="1065"/>
      <c r="J737" s="1065"/>
      <c r="K737" s="1065"/>
      <c r="L737" s="397">
        <v>12975.29</v>
      </c>
      <c r="M737" s="398"/>
      <c r="N737" s="399"/>
      <c r="V737" s="361"/>
      <c r="W737" s="367"/>
      <c r="X737" s="367"/>
      <c r="AC737" s="367"/>
      <c r="AE737" s="367"/>
      <c r="AF737" s="335" t="s">
        <v>524</v>
      </c>
    </row>
    <row r="738" spans="1:33" s="332" customFormat="1" ht="12" x14ac:dyDescent="0.2">
      <c r="A738" s="396"/>
      <c r="B738" s="371"/>
      <c r="C738" s="1065" t="s">
        <v>525</v>
      </c>
      <c r="D738" s="1065"/>
      <c r="E738" s="1065"/>
      <c r="F738" s="1065"/>
      <c r="G738" s="1065"/>
      <c r="H738" s="1065"/>
      <c r="I738" s="1065"/>
      <c r="J738" s="1065"/>
      <c r="K738" s="1065"/>
      <c r="L738" s="397">
        <v>9601.7000000000007</v>
      </c>
      <c r="M738" s="398"/>
      <c r="N738" s="399"/>
      <c r="V738" s="361"/>
      <c r="W738" s="367"/>
      <c r="X738" s="367"/>
      <c r="AC738" s="367"/>
      <c r="AE738" s="367"/>
      <c r="AF738" s="335" t="s">
        <v>525</v>
      </c>
    </row>
    <row r="739" spans="1:33" s="332" customFormat="1" ht="12" x14ac:dyDescent="0.2">
      <c r="A739" s="396"/>
      <c r="B739" s="371"/>
      <c r="C739" s="1065" t="s">
        <v>526</v>
      </c>
      <c r="D739" s="1065"/>
      <c r="E739" s="1065"/>
      <c r="F739" s="1065"/>
      <c r="G739" s="1065"/>
      <c r="H739" s="1065"/>
      <c r="I739" s="1065"/>
      <c r="J739" s="1065"/>
      <c r="K739" s="1065"/>
      <c r="L739" s="397">
        <v>4671.0600000000004</v>
      </c>
      <c r="M739" s="398"/>
      <c r="N739" s="399"/>
      <c r="V739" s="361"/>
      <c r="W739" s="367"/>
      <c r="X739" s="367"/>
      <c r="AC739" s="367"/>
      <c r="AE739" s="367"/>
      <c r="AF739" s="335" t="s">
        <v>526</v>
      </c>
    </row>
    <row r="740" spans="1:33" s="332" customFormat="1" ht="12" x14ac:dyDescent="0.2">
      <c r="A740" s="396"/>
      <c r="B740" s="390"/>
      <c r="C740" s="1067" t="s">
        <v>6397</v>
      </c>
      <c r="D740" s="1067"/>
      <c r="E740" s="1067"/>
      <c r="F740" s="1067"/>
      <c r="G740" s="1067"/>
      <c r="H740" s="1067"/>
      <c r="I740" s="1067"/>
      <c r="J740" s="1067"/>
      <c r="K740" s="1067"/>
      <c r="L740" s="400">
        <v>27248.05</v>
      </c>
      <c r="M740" s="401"/>
      <c r="N740" s="402"/>
      <c r="V740" s="361"/>
      <c r="W740" s="367"/>
      <c r="X740" s="367"/>
      <c r="AC740" s="367"/>
      <c r="AE740" s="367"/>
      <c r="AG740" s="367" t="s">
        <v>6397</v>
      </c>
    </row>
    <row r="741" spans="1:33" s="332" customFormat="1" ht="12" x14ac:dyDescent="0.2">
      <c r="A741" s="1195" t="s">
        <v>6398</v>
      </c>
      <c r="B741" s="1196"/>
      <c r="C741" s="1196"/>
      <c r="D741" s="1196"/>
      <c r="E741" s="1196"/>
      <c r="F741" s="1196"/>
      <c r="G741" s="1196"/>
      <c r="H741" s="1196"/>
      <c r="I741" s="1196"/>
      <c r="J741" s="1196"/>
      <c r="K741" s="1196"/>
      <c r="L741" s="1196"/>
      <c r="M741" s="1196"/>
      <c r="N741" s="1197"/>
      <c r="V741" s="361" t="s">
        <v>6398</v>
      </c>
      <c r="W741" s="367"/>
      <c r="X741" s="367"/>
      <c r="AC741" s="367"/>
      <c r="AE741" s="367"/>
      <c r="AG741" s="367"/>
    </row>
    <row r="742" spans="1:33" s="332" customFormat="1" ht="45" x14ac:dyDescent="0.2">
      <c r="A742" s="362" t="s">
        <v>944</v>
      </c>
      <c r="B742" s="363" t="s">
        <v>6357</v>
      </c>
      <c r="C742" s="1068" t="s">
        <v>6358</v>
      </c>
      <c r="D742" s="1068"/>
      <c r="E742" s="1068"/>
      <c r="F742" s="364" t="s">
        <v>1017</v>
      </c>
      <c r="G742" s="364"/>
      <c r="H742" s="364"/>
      <c r="I742" s="364" t="s">
        <v>562</v>
      </c>
      <c r="J742" s="365"/>
      <c r="K742" s="364"/>
      <c r="L742" s="365"/>
      <c r="M742" s="364"/>
      <c r="N742" s="366"/>
      <c r="V742" s="361"/>
      <c r="W742" s="367"/>
      <c r="X742" s="367" t="s">
        <v>6358</v>
      </c>
      <c r="AC742" s="367"/>
      <c r="AE742" s="367"/>
      <c r="AG742" s="367"/>
    </row>
    <row r="743" spans="1:33" s="332" customFormat="1" ht="12" x14ac:dyDescent="0.2">
      <c r="A743" s="368"/>
      <c r="B743" s="369"/>
      <c r="C743" s="1065" t="s">
        <v>6399</v>
      </c>
      <c r="D743" s="1065"/>
      <c r="E743" s="1065"/>
      <c r="F743" s="1065"/>
      <c r="G743" s="1065"/>
      <c r="H743" s="1065"/>
      <c r="I743" s="1065"/>
      <c r="J743" s="1065"/>
      <c r="K743" s="1065"/>
      <c r="L743" s="1065"/>
      <c r="M743" s="1065"/>
      <c r="N743" s="1072"/>
      <c r="V743" s="361"/>
      <c r="W743" s="367"/>
      <c r="X743" s="367"/>
      <c r="AC743" s="367"/>
      <c r="AD743" s="335" t="s">
        <v>6399</v>
      </c>
      <c r="AE743" s="367"/>
      <c r="AG743" s="367"/>
    </row>
    <row r="744" spans="1:33" s="332" customFormat="1" ht="33.75" x14ac:dyDescent="0.2">
      <c r="A744" s="370"/>
      <c r="B744" s="371" t="s">
        <v>6324</v>
      </c>
      <c r="C744" s="1065" t="s">
        <v>6325</v>
      </c>
      <c r="D744" s="1065"/>
      <c r="E744" s="1065"/>
      <c r="F744" s="1065"/>
      <c r="G744" s="1065"/>
      <c r="H744" s="1065"/>
      <c r="I744" s="1065"/>
      <c r="J744" s="1065"/>
      <c r="K744" s="1065"/>
      <c r="L744" s="1065"/>
      <c r="M744" s="1065"/>
      <c r="N744" s="1072"/>
      <c r="V744" s="361"/>
      <c r="W744" s="367"/>
      <c r="X744" s="367"/>
      <c r="Y744" s="335" t="s">
        <v>6325</v>
      </c>
      <c r="AC744" s="367"/>
      <c r="AE744" s="367"/>
      <c r="AG744" s="367"/>
    </row>
    <row r="745" spans="1:33" s="332" customFormat="1" ht="22.5" x14ac:dyDescent="0.2">
      <c r="A745" s="370"/>
      <c r="B745" s="371" t="s">
        <v>6326</v>
      </c>
      <c r="C745" s="1065" t="s">
        <v>6327</v>
      </c>
      <c r="D745" s="1065"/>
      <c r="E745" s="1065"/>
      <c r="F745" s="1065"/>
      <c r="G745" s="1065"/>
      <c r="H745" s="1065"/>
      <c r="I745" s="1065"/>
      <c r="J745" s="1065"/>
      <c r="K745" s="1065"/>
      <c r="L745" s="1065"/>
      <c r="M745" s="1065"/>
      <c r="N745" s="1072"/>
      <c r="V745" s="361"/>
      <c r="W745" s="367"/>
      <c r="X745" s="367"/>
      <c r="Y745" s="335" t="s">
        <v>6327</v>
      </c>
      <c r="AC745" s="367"/>
      <c r="AE745" s="367"/>
      <c r="AG745" s="367"/>
    </row>
    <row r="746" spans="1:33" s="332" customFormat="1" ht="12" x14ac:dyDescent="0.2">
      <c r="A746" s="372"/>
      <c r="B746" s="371" t="s">
        <v>423</v>
      </c>
      <c r="C746" s="1065" t="s">
        <v>432</v>
      </c>
      <c r="D746" s="1065"/>
      <c r="E746" s="1065"/>
      <c r="F746" s="373"/>
      <c r="G746" s="373"/>
      <c r="H746" s="373"/>
      <c r="I746" s="373"/>
      <c r="J746" s="374">
        <v>12.21</v>
      </c>
      <c r="K746" s="373" t="s">
        <v>423</v>
      </c>
      <c r="L746" s="374">
        <v>158.72999999999999</v>
      </c>
      <c r="M746" s="373"/>
      <c r="N746" s="375"/>
      <c r="V746" s="361"/>
      <c r="W746" s="367"/>
      <c r="X746" s="367"/>
      <c r="Z746" s="335" t="s">
        <v>432</v>
      </c>
      <c r="AC746" s="367"/>
      <c r="AE746" s="367"/>
      <c r="AG746" s="367"/>
    </row>
    <row r="747" spans="1:33" s="332" customFormat="1" ht="12" x14ac:dyDescent="0.2">
      <c r="A747" s="372"/>
      <c r="B747" s="371"/>
      <c r="C747" s="1065" t="s">
        <v>443</v>
      </c>
      <c r="D747" s="1065"/>
      <c r="E747" s="1065"/>
      <c r="F747" s="373" t="s">
        <v>444</v>
      </c>
      <c r="G747" s="373" t="s">
        <v>2868</v>
      </c>
      <c r="H747" s="373" t="s">
        <v>423</v>
      </c>
      <c r="I747" s="373" t="s">
        <v>6400</v>
      </c>
      <c r="J747" s="374"/>
      <c r="K747" s="373"/>
      <c r="L747" s="374"/>
      <c r="M747" s="373"/>
      <c r="N747" s="375"/>
      <c r="V747" s="361"/>
      <c r="W747" s="367"/>
      <c r="X747" s="367"/>
      <c r="AA747" s="335" t="s">
        <v>443</v>
      </c>
      <c r="AC747" s="367"/>
      <c r="AE747" s="367"/>
      <c r="AG747" s="367"/>
    </row>
    <row r="748" spans="1:33" s="332" customFormat="1" ht="12" x14ac:dyDescent="0.2">
      <c r="A748" s="372"/>
      <c r="B748" s="371"/>
      <c r="C748" s="1077" t="s">
        <v>450</v>
      </c>
      <c r="D748" s="1077"/>
      <c r="E748" s="1077"/>
      <c r="F748" s="376"/>
      <c r="G748" s="376"/>
      <c r="H748" s="376"/>
      <c r="I748" s="376"/>
      <c r="J748" s="377">
        <v>12.21</v>
      </c>
      <c r="K748" s="376"/>
      <c r="L748" s="377">
        <v>158.72999999999999</v>
      </c>
      <c r="M748" s="376"/>
      <c r="N748" s="378"/>
      <c r="V748" s="361"/>
      <c r="W748" s="367"/>
      <c r="X748" s="367"/>
      <c r="AB748" s="335" t="s">
        <v>450</v>
      </c>
      <c r="AC748" s="367"/>
      <c r="AE748" s="367"/>
      <c r="AG748" s="367"/>
    </row>
    <row r="749" spans="1:33" s="332" customFormat="1" ht="12" x14ac:dyDescent="0.2">
      <c r="A749" s="372"/>
      <c r="B749" s="371"/>
      <c r="C749" s="1065" t="s">
        <v>451</v>
      </c>
      <c r="D749" s="1065"/>
      <c r="E749" s="1065"/>
      <c r="F749" s="373"/>
      <c r="G749" s="373"/>
      <c r="H749" s="373"/>
      <c r="I749" s="373"/>
      <c r="J749" s="374"/>
      <c r="K749" s="373"/>
      <c r="L749" s="374">
        <v>158.72999999999999</v>
      </c>
      <c r="M749" s="373"/>
      <c r="N749" s="375"/>
      <c r="V749" s="361"/>
      <c r="W749" s="367"/>
      <c r="X749" s="367"/>
      <c r="AA749" s="335" t="s">
        <v>451</v>
      </c>
      <c r="AC749" s="367"/>
      <c r="AE749" s="367"/>
      <c r="AG749" s="367"/>
    </row>
    <row r="750" spans="1:33" s="332" customFormat="1" ht="33.75" x14ac:dyDescent="0.2">
      <c r="A750" s="372"/>
      <c r="B750" s="371" t="s">
        <v>6328</v>
      </c>
      <c r="C750" s="1065" t="s">
        <v>6329</v>
      </c>
      <c r="D750" s="1065"/>
      <c r="E750" s="1065"/>
      <c r="F750" s="373" t="s">
        <v>454</v>
      </c>
      <c r="G750" s="373" t="s">
        <v>980</v>
      </c>
      <c r="H750" s="373"/>
      <c r="I750" s="373" t="s">
        <v>980</v>
      </c>
      <c r="J750" s="374"/>
      <c r="K750" s="373"/>
      <c r="L750" s="374">
        <v>117.46</v>
      </c>
      <c r="M750" s="373"/>
      <c r="N750" s="375"/>
      <c r="V750" s="361"/>
      <c r="W750" s="367"/>
      <c r="X750" s="367"/>
      <c r="AA750" s="335" t="s">
        <v>6329</v>
      </c>
      <c r="AC750" s="367"/>
      <c r="AE750" s="367"/>
      <c r="AG750" s="367"/>
    </row>
    <row r="751" spans="1:33" s="332" customFormat="1" ht="33.75" x14ac:dyDescent="0.2">
      <c r="A751" s="372"/>
      <c r="B751" s="371" t="s">
        <v>6330</v>
      </c>
      <c r="C751" s="1065" t="s">
        <v>6331</v>
      </c>
      <c r="D751" s="1065"/>
      <c r="E751" s="1065"/>
      <c r="F751" s="373" t="s">
        <v>454</v>
      </c>
      <c r="G751" s="373" t="s">
        <v>828</v>
      </c>
      <c r="H751" s="373"/>
      <c r="I751" s="373" t="s">
        <v>828</v>
      </c>
      <c r="J751" s="374"/>
      <c r="K751" s="373"/>
      <c r="L751" s="374">
        <v>57.14</v>
      </c>
      <c r="M751" s="373"/>
      <c r="N751" s="375"/>
      <c r="V751" s="361"/>
      <c r="W751" s="367"/>
      <c r="X751" s="367"/>
      <c r="AA751" s="335" t="s">
        <v>6331</v>
      </c>
      <c r="AC751" s="367"/>
      <c r="AE751" s="367"/>
      <c r="AG751" s="367"/>
    </row>
    <row r="752" spans="1:33" s="332" customFormat="1" ht="12" x14ac:dyDescent="0.2">
      <c r="A752" s="379"/>
      <c r="B752" s="380"/>
      <c r="C752" s="1068" t="s">
        <v>459</v>
      </c>
      <c r="D752" s="1068"/>
      <c r="E752" s="1068"/>
      <c r="F752" s="364"/>
      <c r="G752" s="364"/>
      <c r="H752" s="364"/>
      <c r="I752" s="364"/>
      <c r="J752" s="365"/>
      <c r="K752" s="364"/>
      <c r="L752" s="365">
        <v>333.33</v>
      </c>
      <c r="M752" s="376"/>
      <c r="N752" s="366"/>
      <c r="V752" s="361"/>
      <c r="W752" s="367"/>
      <c r="X752" s="367"/>
      <c r="AC752" s="367" t="s">
        <v>459</v>
      </c>
      <c r="AE752" s="367"/>
      <c r="AG752" s="367"/>
    </row>
    <row r="753" spans="1:33" s="332" customFormat="1" ht="56.25" x14ac:dyDescent="0.2">
      <c r="A753" s="362" t="s">
        <v>958</v>
      </c>
      <c r="B753" s="363" t="s">
        <v>6354</v>
      </c>
      <c r="C753" s="1068" t="s">
        <v>6355</v>
      </c>
      <c r="D753" s="1068"/>
      <c r="E753" s="1068"/>
      <c r="F753" s="364" t="s">
        <v>1017</v>
      </c>
      <c r="G753" s="364"/>
      <c r="H753" s="364"/>
      <c r="I753" s="364" t="s">
        <v>434</v>
      </c>
      <c r="J753" s="365"/>
      <c r="K753" s="364"/>
      <c r="L753" s="365"/>
      <c r="M753" s="364"/>
      <c r="N753" s="366"/>
      <c r="V753" s="361"/>
      <c r="W753" s="367"/>
      <c r="X753" s="367" t="s">
        <v>6355</v>
      </c>
      <c r="AC753" s="367"/>
      <c r="AE753" s="367"/>
      <c r="AG753" s="367"/>
    </row>
    <row r="754" spans="1:33" s="332" customFormat="1" ht="12" x14ac:dyDescent="0.2">
      <c r="A754" s="368"/>
      <c r="B754" s="369"/>
      <c r="C754" s="1065" t="s">
        <v>3482</v>
      </c>
      <c r="D754" s="1065"/>
      <c r="E754" s="1065"/>
      <c r="F754" s="1065"/>
      <c r="G754" s="1065"/>
      <c r="H754" s="1065"/>
      <c r="I754" s="1065"/>
      <c r="J754" s="1065"/>
      <c r="K754" s="1065"/>
      <c r="L754" s="1065"/>
      <c r="M754" s="1065"/>
      <c r="N754" s="1072"/>
      <c r="V754" s="361"/>
      <c r="W754" s="367"/>
      <c r="X754" s="367"/>
      <c r="AC754" s="367"/>
      <c r="AD754" s="335" t="s">
        <v>3482</v>
      </c>
      <c r="AE754" s="367"/>
      <c r="AG754" s="367"/>
    </row>
    <row r="755" spans="1:33" s="332" customFormat="1" ht="33.75" x14ac:dyDescent="0.2">
      <c r="A755" s="370"/>
      <c r="B755" s="371" t="s">
        <v>6324</v>
      </c>
      <c r="C755" s="1065" t="s">
        <v>6325</v>
      </c>
      <c r="D755" s="1065"/>
      <c r="E755" s="1065"/>
      <c r="F755" s="1065"/>
      <c r="G755" s="1065"/>
      <c r="H755" s="1065"/>
      <c r="I755" s="1065"/>
      <c r="J755" s="1065"/>
      <c r="K755" s="1065"/>
      <c r="L755" s="1065"/>
      <c r="M755" s="1065"/>
      <c r="N755" s="1072"/>
      <c r="V755" s="361"/>
      <c r="W755" s="367"/>
      <c r="X755" s="367"/>
      <c r="Y755" s="335" t="s">
        <v>6325</v>
      </c>
      <c r="AC755" s="367"/>
      <c r="AE755" s="367"/>
      <c r="AG755" s="367"/>
    </row>
    <row r="756" spans="1:33" s="332" customFormat="1" ht="22.5" x14ac:dyDescent="0.2">
      <c r="A756" s="370"/>
      <c r="B756" s="371" t="s">
        <v>6326</v>
      </c>
      <c r="C756" s="1065" t="s">
        <v>6327</v>
      </c>
      <c r="D756" s="1065"/>
      <c r="E756" s="1065"/>
      <c r="F756" s="1065"/>
      <c r="G756" s="1065"/>
      <c r="H756" s="1065"/>
      <c r="I756" s="1065"/>
      <c r="J756" s="1065"/>
      <c r="K756" s="1065"/>
      <c r="L756" s="1065"/>
      <c r="M756" s="1065"/>
      <c r="N756" s="1072"/>
      <c r="V756" s="361"/>
      <c r="W756" s="367"/>
      <c r="X756" s="367"/>
      <c r="Y756" s="335" t="s">
        <v>6327</v>
      </c>
      <c r="AC756" s="367"/>
      <c r="AE756" s="367"/>
      <c r="AG756" s="367"/>
    </row>
    <row r="757" spans="1:33" s="332" customFormat="1" ht="12" x14ac:dyDescent="0.2">
      <c r="A757" s="372"/>
      <c r="B757" s="371" t="s">
        <v>423</v>
      </c>
      <c r="C757" s="1065" t="s">
        <v>432</v>
      </c>
      <c r="D757" s="1065"/>
      <c r="E757" s="1065"/>
      <c r="F757" s="373"/>
      <c r="G757" s="373"/>
      <c r="H757" s="373"/>
      <c r="I757" s="373"/>
      <c r="J757" s="374">
        <v>16.91</v>
      </c>
      <c r="K757" s="373" t="s">
        <v>423</v>
      </c>
      <c r="L757" s="374">
        <v>33.82</v>
      </c>
      <c r="M757" s="373"/>
      <c r="N757" s="375"/>
      <c r="V757" s="361"/>
      <c r="W757" s="367"/>
      <c r="X757" s="367"/>
      <c r="Z757" s="335" t="s">
        <v>432</v>
      </c>
      <c r="AC757" s="367"/>
      <c r="AE757" s="367"/>
      <c r="AG757" s="367"/>
    </row>
    <row r="758" spans="1:33" s="332" customFormat="1" ht="12" x14ac:dyDescent="0.2">
      <c r="A758" s="372"/>
      <c r="B758" s="371"/>
      <c r="C758" s="1065" t="s">
        <v>443</v>
      </c>
      <c r="D758" s="1065"/>
      <c r="E758" s="1065"/>
      <c r="F758" s="373" t="s">
        <v>444</v>
      </c>
      <c r="G758" s="373" t="s">
        <v>2707</v>
      </c>
      <c r="H758" s="373" t="s">
        <v>423</v>
      </c>
      <c r="I758" s="373" t="s">
        <v>1483</v>
      </c>
      <c r="J758" s="374"/>
      <c r="K758" s="373"/>
      <c r="L758" s="374"/>
      <c r="M758" s="373"/>
      <c r="N758" s="375"/>
      <c r="V758" s="361"/>
      <c r="W758" s="367"/>
      <c r="X758" s="367"/>
      <c r="AA758" s="335" t="s">
        <v>443</v>
      </c>
      <c r="AC758" s="367"/>
      <c r="AE758" s="367"/>
      <c r="AG758" s="367"/>
    </row>
    <row r="759" spans="1:33" s="332" customFormat="1" ht="12" x14ac:dyDescent="0.2">
      <c r="A759" s="372"/>
      <c r="B759" s="371"/>
      <c r="C759" s="1077" t="s">
        <v>450</v>
      </c>
      <c r="D759" s="1077"/>
      <c r="E759" s="1077"/>
      <c r="F759" s="376"/>
      <c r="G759" s="376"/>
      <c r="H759" s="376"/>
      <c r="I759" s="376"/>
      <c r="J759" s="377">
        <v>16.91</v>
      </c>
      <c r="K759" s="376"/>
      <c r="L759" s="377">
        <v>33.82</v>
      </c>
      <c r="M759" s="376"/>
      <c r="N759" s="378"/>
      <c r="V759" s="361"/>
      <c r="W759" s="367"/>
      <c r="X759" s="367"/>
      <c r="AB759" s="335" t="s">
        <v>450</v>
      </c>
      <c r="AC759" s="367"/>
      <c r="AE759" s="367"/>
      <c r="AG759" s="367"/>
    </row>
    <row r="760" spans="1:33" s="332" customFormat="1" ht="12" x14ac:dyDescent="0.2">
      <c r="A760" s="372"/>
      <c r="B760" s="371"/>
      <c r="C760" s="1065" t="s">
        <v>451</v>
      </c>
      <c r="D760" s="1065"/>
      <c r="E760" s="1065"/>
      <c r="F760" s="373"/>
      <c r="G760" s="373"/>
      <c r="H760" s="373"/>
      <c r="I760" s="373"/>
      <c r="J760" s="374"/>
      <c r="K760" s="373"/>
      <c r="L760" s="374">
        <v>33.82</v>
      </c>
      <c r="M760" s="373"/>
      <c r="N760" s="375"/>
      <c r="V760" s="361"/>
      <c r="W760" s="367"/>
      <c r="X760" s="367"/>
      <c r="AA760" s="335" t="s">
        <v>451</v>
      </c>
      <c r="AC760" s="367"/>
      <c r="AE760" s="367"/>
      <c r="AG760" s="367"/>
    </row>
    <row r="761" spans="1:33" s="332" customFormat="1" ht="33.75" x14ac:dyDescent="0.2">
      <c r="A761" s="372"/>
      <c r="B761" s="371" t="s">
        <v>6328</v>
      </c>
      <c r="C761" s="1065" t="s">
        <v>6329</v>
      </c>
      <c r="D761" s="1065"/>
      <c r="E761" s="1065"/>
      <c r="F761" s="373" t="s">
        <v>454</v>
      </c>
      <c r="G761" s="373" t="s">
        <v>980</v>
      </c>
      <c r="H761" s="373"/>
      <c r="I761" s="373" t="s">
        <v>980</v>
      </c>
      <c r="J761" s="374"/>
      <c r="K761" s="373"/>
      <c r="L761" s="374">
        <v>25.03</v>
      </c>
      <c r="M761" s="373"/>
      <c r="N761" s="375"/>
      <c r="V761" s="361"/>
      <c r="W761" s="367"/>
      <c r="X761" s="367"/>
      <c r="AA761" s="335" t="s">
        <v>6329</v>
      </c>
      <c r="AC761" s="367"/>
      <c r="AE761" s="367"/>
      <c r="AG761" s="367"/>
    </row>
    <row r="762" spans="1:33" s="332" customFormat="1" ht="33.75" x14ac:dyDescent="0.2">
      <c r="A762" s="372"/>
      <c r="B762" s="371" t="s">
        <v>6330</v>
      </c>
      <c r="C762" s="1065" t="s">
        <v>6331</v>
      </c>
      <c r="D762" s="1065"/>
      <c r="E762" s="1065"/>
      <c r="F762" s="373" t="s">
        <v>454</v>
      </c>
      <c r="G762" s="373" t="s">
        <v>828</v>
      </c>
      <c r="H762" s="373"/>
      <c r="I762" s="373" t="s">
        <v>828</v>
      </c>
      <c r="J762" s="374"/>
      <c r="K762" s="373"/>
      <c r="L762" s="374">
        <v>12.18</v>
      </c>
      <c r="M762" s="373"/>
      <c r="N762" s="375"/>
      <c r="V762" s="361"/>
      <c r="W762" s="367"/>
      <c r="X762" s="367"/>
      <c r="AA762" s="335" t="s">
        <v>6331</v>
      </c>
      <c r="AC762" s="367"/>
      <c r="AE762" s="367"/>
      <c r="AG762" s="367"/>
    </row>
    <row r="763" spans="1:33" s="332" customFormat="1" ht="12" x14ac:dyDescent="0.2">
      <c r="A763" s="379"/>
      <c r="B763" s="380"/>
      <c r="C763" s="1068" t="s">
        <v>459</v>
      </c>
      <c r="D763" s="1068"/>
      <c r="E763" s="1068"/>
      <c r="F763" s="364"/>
      <c r="G763" s="364"/>
      <c r="H763" s="364"/>
      <c r="I763" s="364"/>
      <c r="J763" s="365"/>
      <c r="K763" s="364"/>
      <c r="L763" s="365">
        <v>71.03</v>
      </c>
      <c r="M763" s="376"/>
      <c r="N763" s="366"/>
      <c r="V763" s="361"/>
      <c r="W763" s="367"/>
      <c r="X763" s="367"/>
      <c r="AC763" s="367" t="s">
        <v>459</v>
      </c>
      <c r="AE763" s="367"/>
      <c r="AG763" s="367"/>
    </row>
    <row r="764" spans="1:33" s="332" customFormat="1" ht="56.25" x14ac:dyDescent="0.2">
      <c r="A764" s="362" t="s">
        <v>959</v>
      </c>
      <c r="B764" s="363" t="s">
        <v>6354</v>
      </c>
      <c r="C764" s="1068" t="s">
        <v>6355</v>
      </c>
      <c r="D764" s="1068"/>
      <c r="E764" s="1068"/>
      <c r="F764" s="364" t="s">
        <v>1017</v>
      </c>
      <c r="G764" s="364"/>
      <c r="H764" s="364"/>
      <c r="I764" s="364" t="s">
        <v>476</v>
      </c>
      <c r="J764" s="365"/>
      <c r="K764" s="364"/>
      <c r="L764" s="365"/>
      <c r="M764" s="364"/>
      <c r="N764" s="366"/>
      <c r="V764" s="361"/>
      <c r="W764" s="367"/>
      <c r="X764" s="367" t="s">
        <v>6355</v>
      </c>
      <c r="AC764" s="367"/>
      <c r="AE764" s="367"/>
      <c r="AG764" s="367"/>
    </row>
    <row r="765" spans="1:33" s="332" customFormat="1" ht="12" x14ac:dyDescent="0.2">
      <c r="A765" s="370"/>
      <c r="B765" s="371" t="s">
        <v>6361</v>
      </c>
      <c r="C765" s="1065" t="s">
        <v>6362</v>
      </c>
      <c r="D765" s="1065"/>
      <c r="E765" s="1065"/>
      <c r="F765" s="1065"/>
      <c r="G765" s="1065"/>
      <c r="H765" s="1065"/>
      <c r="I765" s="1065"/>
      <c r="J765" s="1065"/>
      <c r="K765" s="1065"/>
      <c r="L765" s="1065"/>
      <c r="M765" s="1065"/>
      <c r="N765" s="1072"/>
      <c r="V765" s="361"/>
      <c r="W765" s="367"/>
      <c r="X765" s="367"/>
      <c r="Y765" s="335" t="s">
        <v>6362</v>
      </c>
      <c r="AC765" s="367"/>
      <c r="AE765" s="367"/>
      <c r="AG765" s="367"/>
    </row>
    <row r="766" spans="1:33" s="332" customFormat="1" ht="33.75" x14ac:dyDescent="0.2">
      <c r="A766" s="370"/>
      <c r="B766" s="371" t="s">
        <v>6324</v>
      </c>
      <c r="C766" s="1065" t="s">
        <v>6325</v>
      </c>
      <c r="D766" s="1065"/>
      <c r="E766" s="1065"/>
      <c r="F766" s="1065"/>
      <c r="G766" s="1065"/>
      <c r="H766" s="1065"/>
      <c r="I766" s="1065"/>
      <c r="J766" s="1065"/>
      <c r="K766" s="1065"/>
      <c r="L766" s="1065"/>
      <c r="M766" s="1065"/>
      <c r="N766" s="1072"/>
      <c r="V766" s="361"/>
      <c r="W766" s="367"/>
      <c r="X766" s="367"/>
      <c r="Y766" s="335" t="s">
        <v>6325</v>
      </c>
      <c r="AC766" s="367"/>
      <c r="AE766" s="367"/>
      <c r="AG766" s="367"/>
    </row>
    <row r="767" spans="1:33" s="332" customFormat="1" ht="22.5" x14ac:dyDescent="0.2">
      <c r="A767" s="370"/>
      <c r="B767" s="371" t="s">
        <v>6326</v>
      </c>
      <c r="C767" s="1065" t="s">
        <v>6327</v>
      </c>
      <c r="D767" s="1065"/>
      <c r="E767" s="1065"/>
      <c r="F767" s="1065"/>
      <c r="G767" s="1065"/>
      <c r="H767" s="1065"/>
      <c r="I767" s="1065"/>
      <c r="J767" s="1065"/>
      <c r="K767" s="1065"/>
      <c r="L767" s="1065"/>
      <c r="M767" s="1065"/>
      <c r="N767" s="1072"/>
      <c r="V767" s="361"/>
      <c r="W767" s="367"/>
      <c r="X767" s="367"/>
      <c r="Y767" s="335" t="s">
        <v>6327</v>
      </c>
      <c r="AC767" s="367"/>
      <c r="AE767" s="367"/>
      <c r="AG767" s="367"/>
    </row>
    <row r="768" spans="1:33" s="332" customFormat="1" ht="12" x14ac:dyDescent="0.2">
      <c r="A768" s="372"/>
      <c r="B768" s="371" t="s">
        <v>423</v>
      </c>
      <c r="C768" s="1065" t="s">
        <v>432</v>
      </c>
      <c r="D768" s="1065"/>
      <c r="E768" s="1065"/>
      <c r="F768" s="373"/>
      <c r="G768" s="373"/>
      <c r="H768" s="373"/>
      <c r="I768" s="373"/>
      <c r="J768" s="374">
        <v>16.91</v>
      </c>
      <c r="K768" s="373" t="s">
        <v>813</v>
      </c>
      <c r="L768" s="374">
        <v>81.17</v>
      </c>
      <c r="M768" s="373"/>
      <c r="N768" s="375"/>
      <c r="V768" s="361"/>
      <c r="W768" s="367"/>
      <c r="X768" s="367"/>
      <c r="Z768" s="335" t="s">
        <v>432</v>
      </c>
      <c r="AC768" s="367"/>
      <c r="AE768" s="367"/>
      <c r="AG768" s="367"/>
    </row>
    <row r="769" spans="1:33" s="332" customFormat="1" ht="12" x14ac:dyDescent="0.2">
      <c r="A769" s="372"/>
      <c r="B769" s="371"/>
      <c r="C769" s="1065" t="s">
        <v>443</v>
      </c>
      <c r="D769" s="1065"/>
      <c r="E769" s="1065"/>
      <c r="F769" s="373" t="s">
        <v>444</v>
      </c>
      <c r="G769" s="373" t="s">
        <v>2707</v>
      </c>
      <c r="H769" s="373" t="s">
        <v>813</v>
      </c>
      <c r="I769" s="373" t="s">
        <v>6401</v>
      </c>
      <c r="J769" s="374"/>
      <c r="K769" s="373"/>
      <c r="L769" s="374"/>
      <c r="M769" s="373"/>
      <c r="N769" s="375"/>
      <c r="V769" s="361"/>
      <c r="W769" s="367"/>
      <c r="X769" s="367"/>
      <c r="AA769" s="335" t="s">
        <v>443</v>
      </c>
      <c r="AC769" s="367"/>
      <c r="AE769" s="367"/>
      <c r="AG769" s="367"/>
    </row>
    <row r="770" spans="1:33" s="332" customFormat="1" ht="12" x14ac:dyDescent="0.2">
      <c r="A770" s="372"/>
      <c r="B770" s="371"/>
      <c r="C770" s="1077" t="s">
        <v>450</v>
      </c>
      <c r="D770" s="1077"/>
      <c r="E770" s="1077"/>
      <c r="F770" s="376"/>
      <c r="G770" s="376"/>
      <c r="H770" s="376"/>
      <c r="I770" s="376"/>
      <c r="J770" s="377">
        <v>16.91</v>
      </c>
      <c r="K770" s="376"/>
      <c r="L770" s="377">
        <v>81.17</v>
      </c>
      <c r="M770" s="376"/>
      <c r="N770" s="378"/>
      <c r="V770" s="361"/>
      <c r="W770" s="367"/>
      <c r="X770" s="367"/>
      <c r="AB770" s="335" t="s">
        <v>450</v>
      </c>
      <c r="AC770" s="367"/>
      <c r="AE770" s="367"/>
      <c r="AG770" s="367"/>
    </row>
    <row r="771" spans="1:33" s="332" customFormat="1" ht="12" x14ac:dyDescent="0.2">
      <c r="A771" s="372"/>
      <c r="B771" s="371"/>
      <c r="C771" s="1065" t="s">
        <v>451</v>
      </c>
      <c r="D771" s="1065"/>
      <c r="E771" s="1065"/>
      <c r="F771" s="373"/>
      <c r="G771" s="373"/>
      <c r="H771" s="373"/>
      <c r="I771" s="373"/>
      <c r="J771" s="374"/>
      <c r="K771" s="373"/>
      <c r="L771" s="374">
        <v>81.17</v>
      </c>
      <c r="M771" s="373"/>
      <c r="N771" s="375"/>
      <c r="V771" s="361"/>
      <c r="W771" s="367"/>
      <c r="X771" s="367"/>
      <c r="AA771" s="335" t="s">
        <v>451</v>
      </c>
      <c r="AC771" s="367"/>
      <c r="AE771" s="367"/>
      <c r="AG771" s="367"/>
    </row>
    <row r="772" spans="1:33" s="332" customFormat="1" ht="33.75" x14ac:dyDescent="0.2">
      <c r="A772" s="372"/>
      <c r="B772" s="371" t="s">
        <v>6328</v>
      </c>
      <c r="C772" s="1065" t="s">
        <v>6329</v>
      </c>
      <c r="D772" s="1065"/>
      <c r="E772" s="1065"/>
      <c r="F772" s="373" t="s">
        <v>454</v>
      </c>
      <c r="G772" s="373" t="s">
        <v>980</v>
      </c>
      <c r="H772" s="373"/>
      <c r="I772" s="373" t="s">
        <v>980</v>
      </c>
      <c r="J772" s="374"/>
      <c r="K772" s="373"/>
      <c r="L772" s="374">
        <v>60.07</v>
      </c>
      <c r="M772" s="373"/>
      <c r="N772" s="375"/>
      <c r="V772" s="361"/>
      <c r="W772" s="367"/>
      <c r="X772" s="367"/>
      <c r="AA772" s="335" t="s">
        <v>6329</v>
      </c>
      <c r="AC772" s="367"/>
      <c r="AE772" s="367"/>
      <c r="AG772" s="367"/>
    </row>
    <row r="773" spans="1:33" s="332" customFormat="1" ht="33.75" x14ac:dyDescent="0.2">
      <c r="A773" s="372"/>
      <c r="B773" s="371" t="s">
        <v>6330</v>
      </c>
      <c r="C773" s="1065" t="s">
        <v>6331</v>
      </c>
      <c r="D773" s="1065"/>
      <c r="E773" s="1065"/>
      <c r="F773" s="373" t="s">
        <v>454</v>
      </c>
      <c r="G773" s="373" t="s">
        <v>828</v>
      </c>
      <c r="H773" s="373"/>
      <c r="I773" s="373" t="s">
        <v>828</v>
      </c>
      <c r="J773" s="374"/>
      <c r="K773" s="373"/>
      <c r="L773" s="374">
        <v>29.22</v>
      </c>
      <c r="M773" s="373"/>
      <c r="N773" s="375"/>
      <c r="V773" s="361"/>
      <c r="W773" s="367"/>
      <c r="X773" s="367"/>
      <c r="AA773" s="335" t="s">
        <v>6331</v>
      </c>
      <c r="AC773" s="367"/>
      <c r="AE773" s="367"/>
      <c r="AG773" s="367"/>
    </row>
    <row r="774" spans="1:33" s="332" customFormat="1" ht="12" x14ac:dyDescent="0.2">
      <c r="A774" s="379"/>
      <c r="B774" s="380"/>
      <c r="C774" s="1068" t="s">
        <v>459</v>
      </c>
      <c r="D774" s="1068"/>
      <c r="E774" s="1068"/>
      <c r="F774" s="364"/>
      <c r="G774" s="364"/>
      <c r="H774" s="364"/>
      <c r="I774" s="364"/>
      <c r="J774" s="365"/>
      <c r="K774" s="364"/>
      <c r="L774" s="365">
        <v>170.46</v>
      </c>
      <c r="M774" s="376"/>
      <c r="N774" s="366"/>
      <c r="V774" s="361"/>
      <c r="W774" s="367"/>
      <c r="X774" s="367"/>
      <c r="AC774" s="367" t="s">
        <v>459</v>
      </c>
      <c r="AE774" s="367"/>
      <c r="AG774" s="367"/>
    </row>
    <row r="775" spans="1:33" s="332" customFormat="1" ht="45" x14ac:dyDescent="0.2">
      <c r="A775" s="362" t="s">
        <v>961</v>
      </c>
      <c r="B775" s="363" t="s">
        <v>6341</v>
      </c>
      <c r="C775" s="1068" t="s">
        <v>6342</v>
      </c>
      <c r="D775" s="1068"/>
      <c r="E775" s="1068"/>
      <c r="F775" s="364" t="s">
        <v>6343</v>
      </c>
      <c r="G775" s="364"/>
      <c r="H775" s="364"/>
      <c r="I775" s="364" t="s">
        <v>607</v>
      </c>
      <c r="J775" s="365"/>
      <c r="K775" s="364"/>
      <c r="L775" s="365"/>
      <c r="M775" s="364"/>
      <c r="N775" s="366"/>
      <c r="V775" s="361"/>
      <c r="W775" s="367"/>
      <c r="X775" s="367" t="s">
        <v>6342</v>
      </c>
      <c r="AC775" s="367"/>
      <c r="AE775" s="367"/>
      <c r="AG775" s="367"/>
    </row>
    <row r="776" spans="1:33" s="332" customFormat="1" ht="12" x14ac:dyDescent="0.2">
      <c r="A776" s="368"/>
      <c r="B776" s="369"/>
      <c r="C776" s="1065" t="s">
        <v>6402</v>
      </c>
      <c r="D776" s="1065"/>
      <c r="E776" s="1065"/>
      <c r="F776" s="1065"/>
      <c r="G776" s="1065"/>
      <c r="H776" s="1065"/>
      <c r="I776" s="1065"/>
      <c r="J776" s="1065"/>
      <c r="K776" s="1065"/>
      <c r="L776" s="1065"/>
      <c r="M776" s="1065"/>
      <c r="N776" s="1072"/>
      <c r="V776" s="361"/>
      <c r="W776" s="367"/>
      <c r="X776" s="367"/>
      <c r="AC776" s="367"/>
      <c r="AD776" s="335" t="s">
        <v>6402</v>
      </c>
      <c r="AE776" s="367"/>
      <c r="AG776" s="367"/>
    </row>
    <row r="777" spans="1:33" s="332" customFormat="1" ht="33.75" x14ac:dyDescent="0.2">
      <c r="A777" s="370"/>
      <c r="B777" s="371" t="s">
        <v>6324</v>
      </c>
      <c r="C777" s="1065" t="s">
        <v>6325</v>
      </c>
      <c r="D777" s="1065"/>
      <c r="E777" s="1065"/>
      <c r="F777" s="1065"/>
      <c r="G777" s="1065"/>
      <c r="H777" s="1065"/>
      <c r="I777" s="1065"/>
      <c r="J777" s="1065"/>
      <c r="K777" s="1065"/>
      <c r="L777" s="1065"/>
      <c r="M777" s="1065"/>
      <c r="N777" s="1072"/>
      <c r="V777" s="361"/>
      <c r="W777" s="367"/>
      <c r="X777" s="367"/>
      <c r="Y777" s="335" t="s">
        <v>6325</v>
      </c>
      <c r="AC777" s="367"/>
      <c r="AE777" s="367"/>
      <c r="AG777" s="367"/>
    </row>
    <row r="778" spans="1:33" s="332" customFormat="1" ht="22.5" x14ac:dyDescent="0.2">
      <c r="A778" s="370"/>
      <c r="B778" s="371" t="s">
        <v>6326</v>
      </c>
      <c r="C778" s="1065" t="s">
        <v>6327</v>
      </c>
      <c r="D778" s="1065"/>
      <c r="E778" s="1065"/>
      <c r="F778" s="1065"/>
      <c r="G778" s="1065"/>
      <c r="H778" s="1065"/>
      <c r="I778" s="1065"/>
      <c r="J778" s="1065"/>
      <c r="K778" s="1065"/>
      <c r="L778" s="1065"/>
      <c r="M778" s="1065"/>
      <c r="N778" s="1072"/>
      <c r="V778" s="361"/>
      <c r="W778" s="367"/>
      <c r="X778" s="367"/>
      <c r="Y778" s="335" t="s">
        <v>6327</v>
      </c>
      <c r="AC778" s="367"/>
      <c r="AE778" s="367"/>
      <c r="AG778" s="367"/>
    </row>
    <row r="779" spans="1:33" s="332" customFormat="1" ht="12" x14ac:dyDescent="0.2">
      <c r="A779" s="372"/>
      <c r="B779" s="371" t="s">
        <v>423</v>
      </c>
      <c r="C779" s="1065" t="s">
        <v>432</v>
      </c>
      <c r="D779" s="1065"/>
      <c r="E779" s="1065"/>
      <c r="F779" s="373"/>
      <c r="G779" s="373"/>
      <c r="H779" s="373"/>
      <c r="I779" s="373"/>
      <c r="J779" s="374">
        <v>11.69</v>
      </c>
      <c r="K779" s="373" t="s">
        <v>423</v>
      </c>
      <c r="L779" s="374">
        <v>245.49</v>
      </c>
      <c r="M779" s="373"/>
      <c r="N779" s="375"/>
      <c r="V779" s="361"/>
      <c r="W779" s="367"/>
      <c r="X779" s="367"/>
      <c r="Z779" s="335" t="s">
        <v>432</v>
      </c>
      <c r="AC779" s="367"/>
      <c r="AE779" s="367"/>
      <c r="AG779" s="367"/>
    </row>
    <row r="780" spans="1:33" s="332" customFormat="1" ht="12" x14ac:dyDescent="0.2">
      <c r="A780" s="372"/>
      <c r="B780" s="371"/>
      <c r="C780" s="1065" t="s">
        <v>443</v>
      </c>
      <c r="D780" s="1065"/>
      <c r="E780" s="1065"/>
      <c r="F780" s="373" t="s">
        <v>444</v>
      </c>
      <c r="G780" s="373" t="s">
        <v>423</v>
      </c>
      <c r="H780" s="373" t="s">
        <v>423</v>
      </c>
      <c r="I780" s="373" t="s">
        <v>607</v>
      </c>
      <c r="J780" s="374"/>
      <c r="K780" s="373"/>
      <c r="L780" s="374"/>
      <c r="M780" s="373"/>
      <c r="N780" s="375"/>
      <c r="V780" s="361"/>
      <c r="W780" s="367"/>
      <c r="X780" s="367"/>
      <c r="AA780" s="335" t="s">
        <v>443</v>
      </c>
      <c r="AC780" s="367"/>
      <c r="AE780" s="367"/>
      <c r="AG780" s="367"/>
    </row>
    <row r="781" spans="1:33" s="332" customFormat="1" ht="12" x14ac:dyDescent="0.2">
      <c r="A781" s="372"/>
      <c r="B781" s="371"/>
      <c r="C781" s="1077" t="s">
        <v>450</v>
      </c>
      <c r="D781" s="1077"/>
      <c r="E781" s="1077"/>
      <c r="F781" s="376"/>
      <c r="G781" s="376"/>
      <c r="H781" s="376"/>
      <c r="I781" s="376"/>
      <c r="J781" s="377">
        <v>11.69</v>
      </c>
      <c r="K781" s="376"/>
      <c r="L781" s="377">
        <v>245.49</v>
      </c>
      <c r="M781" s="376"/>
      <c r="N781" s="378"/>
      <c r="V781" s="361"/>
      <c r="W781" s="367"/>
      <c r="X781" s="367"/>
      <c r="AB781" s="335" t="s">
        <v>450</v>
      </c>
      <c r="AC781" s="367"/>
      <c r="AE781" s="367"/>
      <c r="AG781" s="367"/>
    </row>
    <row r="782" spans="1:33" s="332" customFormat="1" ht="12" x14ac:dyDescent="0.2">
      <c r="A782" s="372"/>
      <c r="B782" s="371"/>
      <c r="C782" s="1065" t="s">
        <v>451</v>
      </c>
      <c r="D782" s="1065"/>
      <c r="E782" s="1065"/>
      <c r="F782" s="373"/>
      <c r="G782" s="373"/>
      <c r="H782" s="373"/>
      <c r="I782" s="373"/>
      <c r="J782" s="374"/>
      <c r="K782" s="373"/>
      <c r="L782" s="374">
        <v>245.49</v>
      </c>
      <c r="M782" s="373"/>
      <c r="N782" s="375"/>
      <c r="V782" s="361"/>
      <c r="W782" s="367"/>
      <c r="X782" s="367"/>
      <c r="AA782" s="335" t="s">
        <v>451</v>
      </c>
      <c r="AC782" s="367"/>
      <c r="AE782" s="367"/>
      <c r="AG782" s="367"/>
    </row>
    <row r="783" spans="1:33" s="332" customFormat="1" ht="33.75" x14ac:dyDescent="0.2">
      <c r="A783" s="372"/>
      <c r="B783" s="371" t="s">
        <v>6328</v>
      </c>
      <c r="C783" s="1065" t="s">
        <v>6329</v>
      </c>
      <c r="D783" s="1065"/>
      <c r="E783" s="1065"/>
      <c r="F783" s="373" t="s">
        <v>454</v>
      </c>
      <c r="G783" s="373" t="s">
        <v>980</v>
      </c>
      <c r="H783" s="373"/>
      <c r="I783" s="373" t="s">
        <v>980</v>
      </c>
      <c r="J783" s="374"/>
      <c r="K783" s="373"/>
      <c r="L783" s="374">
        <v>181.66</v>
      </c>
      <c r="M783" s="373"/>
      <c r="N783" s="375"/>
      <c r="V783" s="361"/>
      <c r="W783" s="367"/>
      <c r="X783" s="367"/>
      <c r="AA783" s="335" t="s">
        <v>6329</v>
      </c>
      <c r="AC783" s="367"/>
      <c r="AE783" s="367"/>
      <c r="AG783" s="367"/>
    </row>
    <row r="784" spans="1:33" s="332" customFormat="1" ht="33.75" x14ac:dyDescent="0.2">
      <c r="A784" s="372"/>
      <c r="B784" s="371" t="s">
        <v>6330</v>
      </c>
      <c r="C784" s="1065" t="s">
        <v>6331</v>
      </c>
      <c r="D784" s="1065"/>
      <c r="E784" s="1065"/>
      <c r="F784" s="373" t="s">
        <v>454</v>
      </c>
      <c r="G784" s="373" t="s">
        <v>828</v>
      </c>
      <c r="H784" s="373"/>
      <c r="I784" s="373" t="s">
        <v>828</v>
      </c>
      <c r="J784" s="374"/>
      <c r="K784" s="373"/>
      <c r="L784" s="374">
        <v>88.38</v>
      </c>
      <c r="M784" s="373"/>
      <c r="N784" s="375"/>
      <c r="V784" s="361"/>
      <c r="W784" s="367"/>
      <c r="X784" s="367"/>
      <c r="AA784" s="335" t="s">
        <v>6331</v>
      </c>
      <c r="AC784" s="367"/>
      <c r="AE784" s="367"/>
      <c r="AG784" s="367"/>
    </row>
    <row r="785" spans="1:33" s="332" customFormat="1" ht="12" x14ac:dyDescent="0.2">
      <c r="A785" s="379"/>
      <c r="B785" s="380"/>
      <c r="C785" s="1068" t="s">
        <v>459</v>
      </c>
      <c r="D785" s="1068"/>
      <c r="E785" s="1068"/>
      <c r="F785" s="364"/>
      <c r="G785" s="364"/>
      <c r="H785" s="364"/>
      <c r="I785" s="364"/>
      <c r="J785" s="365"/>
      <c r="K785" s="364"/>
      <c r="L785" s="365">
        <v>515.53</v>
      </c>
      <c r="M785" s="376"/>
      <c r="N785" s="366"/>
      <c r="V785" s="361"/>
      <c r="W785" s="367"/>
      <c r="X785" s="367"/>
      <c r="AC785" s="367" t="s">
        <v>459</v>
      </c>
      <c r="AE785" s="367"/>
      <c r="AG785" s="367"/>
    </row>
    <row r="786" spans="1:33" s="332" customFormat="1" ht="45" x14ac:dyDescent="0.2">
      <c r="A786" s="362" t="s">
        <v>973</v>
      </c>
      <c r="B786" s="363" t="s">
        <v>6363</v>
      </c>
      <c r="C786" s="1068" t="s">
        <v>6364</v>
      </c>
      <c r="D786" s="1068"/>
      <c r="E786" s="1068"/>
      <c r="F786" s="364" t="s">
        <v>1017</v>
      </c>
      <c r="G786" s="364"/>
      <c r="H786" s="364"/>
      <c r="I786" s="364" t="s">
        <v>423</v>
      </c>
      <c r="J786" s="365"/>
      <c r="K786" s="364"/>
      <c r="L786" s="365"/>
      <c r="M786" s="364"/>
      <c r="N786" s="366"/>
      <c r="V786" s="361"/>
      <c r="W786" s="367"/>
      <c r="X786" s="367" t="s">
        <v>6364</v>
      </c>
      <c r="AC786" s="367"/>
      <c r="AE786" s="367"/>
      <c r="AG786" s="367"/>
    </row>
    <row r="787" spans="1:33" s="332" customFormat="1" ht="33.75" x14ac:dyDescent="0.2">
      <c r="A787" s="370"/>
      <c r="B787" s="371" t="s">
        <v>6324</v>
      </c>
      <c r="C787" s="1065" t="s">
        <v>6325</v>
      </c>
      <c r="D787" s="1065"/>
      <c r="E787" s="1065"/>
      <c r="F787" s="1065"/>
      <c r="G787" s="1065"/>
      <c r="H787" s="1065"/>
      <c r="I787" s="1065"/>
      <c r="J787" s="1065"/>
      <c r="K787" s="1065"/>
      <c r="L787" s="1065"/>
      <c r="M787" s="1065"/>
      <c r="N787" s="1072"/>
      <c r="V787" s="361"/>
      <c r="W787" s="367"/>
      <c r="X787" s="367"/>
      <c r="Y787" s="335" t="s">
        <v>6325</v>
      </c>
      <c r="AC787" s="367"/>
      <c r="AE787" s="367"/>
      <c r="AG787" s="367"/>
    </row>
    <row r="788" spans="1:33" s="332" customFormat="1" ht="22.5" x14ac:dyDescent="0.2">
      <c r="A788" s="370"/>
      <c r="B788" s="371" t="s">
        <v>6326</v>
      </c>
      <c r="C788" s="1065" t="s">
        <v>6327</v>
      </c>
      <c r="D788" s="1065"/>
      <c r="E788" s="1065"/>
      <c r="F788" s="1065"/>
      <c r="G788" s="1065"/>
      <c r="H788" s="1065"/>
      <c r="I788" s="1065"/>
      <c r="J788" s="1065"/>
      <c r="K788" s="1065"/>
      <c r="L788" s="1065"/>
      <c r="M788" s="1065"/>
      <c r="N788" s="1072"/>
      <c r="V788" s="361"/>
      <c r="W788" s="367"/>
      <c r="X788" s="367"/>
      <c r="Y788" s="335" t="s">
        <v>6327</v>
      </c>
      <c r="AC788" s="367"/>
      <c r="AE788" s="367"/>
      <c r="AG788" s="367"/>
    </row>
    <row r="789" spans="1:33" s="332" customFormat="1" ht="12" x14ac:dyDescent="0.2">
      <c r="A789" s="372"/>
      <c r="B789" s="371" t="s">
        <v>423</v>
      </c>
      <c r="C789" s="1065" t="s">
        <v>432</v>
      </c>
      <c r="D789" s="1065"/>
      <c r="E789" s="1065"/>
      <c r="F789" s="373"/>
      <c r="G789" s="373"/>
      <c r="H789" s="373"/>
      <c r="I789" s="373"/>
      <c r="J789" s="374">
        <v>523.54</v>
      </c>
      <c r="K789" s="373" t="s">
        <v>423</v>
      </c>
      <c r="L789" s="374">
        <v>523.54</v>
      </c>
      <c r="M789" s="373"/>
      <c r="N789" s="375"/>
      <c r="V789" s="361"/>
      <c r="W789" s="367"/>
      <c r="X789" s="367"/>
      <c r="Z789" s="335" t="s">
        <v>432</v>
      </c>
      <c r="AC789" s="367"/>
      <c r="AE789" s="367"/>
      <c r="AG789" s="367"/>
    </row>
    <row r="790" spans="1:33" s="332" customFormat="1" ht="12" x14ac:dyDescent="0.2">
      <c r="A790" s="372"/>
      <c r="B790" s="371"/>
      <c r="C790" s="1065" t="s">
        <v>443</v>
      </c>
      <c r="D790" s="1065"/>
      <c r="E790" s="1065"/>
      <c r="F790" s="373" t="s">
        <v>444</v>
      </c>
      <c r="G790" s="373" t="s">
        <v>872</v>
      </c>
      <c r="H790" s="373" t="s">
        <v>423</v>
      </c>
      <c r="I790" s="373" t="s">
        <v>872</v>
      </c>
      <c r="J790" s="374"/>
      <c r="K790" s="373"/>
      <c r="L790" s="374"/>
      <c r="M790" s="373"/>
      <c r="N790" s="375"/>
      <c r="V790" s="361"/>
      <c r="W790" s="367"/>
      <c r="X790" s="367"/>
      <c r="AA790" s="335" t="s">
        <v>443</v>
      </c>
      <c r="AC790" s="367"/>
      <c r="AE790" s="367"/>
      <c r="AG790" s="367"/>
    </row>
    <row r="791" spans="1:33" s="332" customFormat="1" ht="12" x14ac:dyDescent="0.2">
      <c r="A791" s="372"/>
      <c r="B791" s="371"/>
      <c r="C791" s="1077" t="s">
        <v>450</v>
      </c>
      <c r="D791" s="1077"/>
      <c r="E791" s="1077"/>
      <c r="F791" s="376"/>
      <c r="G791" s="376"/>
      <c r="H791" s="376"/>
      <c r="I791" s="376"/>
      <c r="J791" s="377">
        <v>523.54</v>
      </c>
      <c r="K791" s="376"/>
      <c r="L791" s="377">
        <v>523.54</v>
      </c>
      <c r="M791" s="376"/>
      <c r="N791" s="378"/>
      <c r="V791" s="361"/>
      <c r="W791" s="367"/>
      <c r="X791" s="367"/>
      <c r="AB791" s="335" t="s">
        <v>450</v>
      </c>
      <c r="AC791" s="367"/>
      <c r="AE791" s="367"/>
      <c r="AG791" s="367"/>
    </row>
    <row r="792" spans="1:33" s="332" customFormat="1" ht="12" x14ac:dyDescent="0.2">
      <c r="A792" s="372"/>
      <c r="B792" s="371"/>
      <c r="C792" s="1065" t="s">
        <v>451</v>
      </c>
      <c r="D792" s="1065"/>
      <c r="E792" s="1065"/>
      <c r="F792" s="373"/>
      <c r="G792" s="373"/>
      <c r="H792" s="373"/>
      <c r="I792" s="373"/>
      <c r="J792" s="374"/>
      <c r="K792" s="373"/>
      <c r="L792" s="374">
        <v>523.54</v>
      </c>
      <c r="M792" s="373"/>
      <c r="N792" s="375"/>
      <c r="V792" s="361"/>
      <c r="W792" s="367"/>
      <c r="X792" s="367"/>
      <c r="AA792" s="335" t="s">
        <v>451</v>
      </c>
      <c r="AC792" s="367"/>
      <c r="AE792" s="367"/>
      <c r="AG792" s="367"/>
    </row>
    <row r="793" spans="1:33" s="332" customFormat="1" ht="33.75" x14ac:dyDescent="0.2">
      <c r="A793" s="372"/>
      <c r="B793" s="371" t="s">
        <v>6328</v>
      </c>
      <c r="C793" s="1065" t="s">
        <v>6329</v>
      </c>
      <c r="D793" s="1065"/>
      <c r="E793" s="1065"/>
      <c r="F793" s="373" t="s">
        <v>454</v>
      </c>
      <c r="G793" s="373" t="s">
        <v>980</v>
      </c>
      <c r="H793" s="373"/>
      <c r="I793" s="373" t="s">
        <v>980</v>
      </c>
      <c r="J793" s="374"/>
      <c r="K793" s="373"/>
      <c r="L793" s="374">
        <v>387.42</v>
      </c>
      <c r="M793" s="373"/>
      <c r="N793" s="375"/>
      <c r="V793" s="361"/>
      <c r="W793" s="367"/>
      <c r="X793" s="367"/>
      <c r="AA793" s="335" t="s">
        <v>6329</v>
      </c>
      <c r="AC793" s="367"/>
      <c r="AE793" s="367"/>
      <c r="AG793" s="367"/>
    </row>
    <row r="794" spans="1:33" s="332" customFormat="1" ht="33.75" x14ac:dyDescent="0.2">
      <c r="A794" s="372"/>
      <c r="B794" s="371" t="s">
        <v>6330</v>
      </c>
      <c r="C794" s="1065" t="s">
        <v>6331</v>
      </c>
      <c r="D794" s="1065"/>
      <c r="E794" s="1065"/>
      <c r="F794" s="373" t="s">
        <v>454</v>
      </c>
      <c r="G794" s="373" t="s">
        <v>828</v>
      </c>
      <c r="H794" s="373"/>
      <c r="I794" s="373" t="s">
        <v>828</v>
      </c>
      <c r="J794" s="374"/>
      <c r="K794" s="373"/>
      <c r="L794" s="374">
        <v>188.47</v>
      </c>
      <c r="M794" s="373"/>
      <c r="N794" s="375"/>
      <c r="V794" s="361"/>
      <c r="W794" s="367"/>
      <c r="X794" s="367"/>
      <c r="AA794" s="335" t="s">
        <v>6331</v>
      </c>
      <c r="AC794" s="367"/>
      <c r="AE794" s="367"/>
      <c r="AG794" s="367"/>
    </row>
    <row r="795" spans="1:33" s="332" customFormat="1" ht="12" x14ac:dyDescent="0.2">
      <c r="A795" s="379"/>
      <c r="B795" s="380"/>
      <c r="C795" s="1068" t="s">
        <v>459</v>
      </c>
      <c r="D795" s="1068"/>
      <c r="E795" s="1068"/>
      <c r="F795" s="364"/>
      <c r="G795" s="364"/>
      <c r="H795" s="364"/>
      <c r="I795" s="364"/>
      <c r="J795" s="365"/>
      <c r="K795" s="364"/>
      <c r="L795" s="365">
        <v>1099.43</v>
      </c>
      <c r="M795" s="376"/>
      <c r="N795" s="366"/>
      <c r="V795" s="361"/>
      <c r="W795" s="367"/>
      <c r="X795" s="367"/>
      <c r="AC795" s="367" t="s">
        <v>459</v>
      </c>
      <c r="AE795" s="367"/>
      <c r="AG795" s="367"/>
    </row>
    <row r="796" spans="1:33" s="332" customFormat="1" ht="33.75" x14ac:dyDescent="0.2">
      <c r="A796" s="362" t="s">
        <v>974</v>
      </c>
      <c r="B796" s="363" t="s">
        <v>6403</v>
      </c>
      <c r="C796" s="1068" t="s">
        <v>6404</v>
      </c>
      <c r="D796" s="1068"/>
      <c r="E796" s="1068"/>
      <c r="F796" s="364" t="s">
        <v>6405</v>
      </c>
      <c r="G796" s="364"/>
      <c r="H796" s="364"/>
      <c r="I796" s="364" t="s">
        <v>2649</v>
      </c>
      <c r="J796" s="365"/>
      <c r="K796" s="364"/>
      <c r="L796" s="365"/>
      <c r="M796" s="364"/>
      <c r="N796" s="366"/>
      <c r="V796" s="361"/>
      <c r="W796" s="367"/>
      <c r="X796" s="367" t="s">
        <v>6404</v>
      </c>
      <c r="AC796" s="367"/>
      <c r="AE796" s="367"/>
      <c r="AG796" s="367"/>
    </row>
    <row r="797" spans="1:33" s="332" customFormat="1" ht="12" x14ac:dyDescent="0.2">
      <c r="A797" s="368"/>
      <c r="B797" s="369"/>
      <c r="C797" s="1065" t="s">
        <v>6406</v>
      </c>
      <c r="D797" s="1065"/>
      <c r="E797" s="1065"/>
      <c r="F797" s="1065"/>
      <c r="G797" s="1065"/>
      <c r="H797" s="1065"/>
      <c r="I797" s="1065"/>
      <c r="J797" s="1065"/>
      <c r="K797" s="1065"/>
      <c r="L797" s="1065"/>
      <c r="M797" s="1065"/>
      <c r="N797" s="1072"/>
      <c r="V797" s="361"/>
      <c r="W797" s="367"/>
      <c r="X797" s="367"/>
      <c r="AC797" s="367"/>
      <c r="AD797" s="335" t="s">
        <v>6406</v>
      </c>
      <c r="AE797" s="367"/>
      <c r="AG797" s="367"/>
    </row>
    <row r="798" spans="1:33" s="332" customFormat="1" ht="33.75" x14ac:dyDescent="0.2">
      <c r="A798" s="370"/>
      <c r="B798" s="371" t="s">
        <v>6324</v>
      </c>
      <c r="C798" s="1065" t="s">
        <v>6325</v>
      </c>
      <c r="D798" s="1065"/>
      <c r="E798" s="1065"/>
      <c r="F798" s="1065"/>
      <c r="G798" s="1065"/>
      <c r="H798" s="1065"/>
      <c r="I798" s="1065"/>
      <c r="J798" s="1065"/>
      <c r="K798" s="1065"/>
      <c r="L798" s="1065"/>
      <c r="M798" s="1065"/>
      <c r="N798" s="1072"/>
      <c r="V798" s="361"/>
      <c r="W798" s="367"/>
      <c r="X798" s="367"/>
      <c r="Y798" s="335" t="s">
        <v>6325</v>
      </c>
      <c r="AC798" s="367"/>
      <c r="AE798" s="367"/>
      <c r="AG798" s="367"/>
    </row>
    <row r="799" spans="1:33" s="332" customFormat="1" ht="22.5" x14ac:dyDescent="0.2">
      <c r="A799" s="370"/>
      <c r="B799" s="371" t="s">
        <v>6326</v>
      </c>
      <c r="C799" s="1065" t="s">
        <v>6327</v>
      </c>
      <c r="D799" s="1065"/>
      <c r="E799" s="1065"/>
      <c r="F799" s="1065"/>
      <c r="G799" s="1065"/>
      <c r="H799" s="1065"/>
      <c r="I799" s="1065"/>
      <c r="J799" s="1065"/>
      <c r="K799" s="1065"/>
      <c r="L799" s="1065"/>
      <c r="M799" s="1065"/>
      <c r="N799" s="1072"/>
      <c r="V799" s="361"/>
      <c r="W799" s="367"/>
      <c r="X799" s="367"/>
      <c r="Y799" s="335" t="s">
        <v>6327</v>
      </c>
      <c r="AC799" s="367"/>
      <c r="AE799" s="367"/>
      <c r="AG799" s="367"/>
    </row>
    <row r="800" spans="1:33" s="332" customFormat="1" ht="12" x14ac:dyDescent="0.2">
      <c r="A800" s="372"/>
      <c r="B800" s="371" t="s">
        <v>423</v>
      </c>
      <c r="C800" s="1065" t="s">
        <v>432</v>
      </c>
      <c r="D800" s="1065"/>
      <c r="E800" s="1065"/>
      <c r="F800" s="373"/>
      <c r="G800" s="373"/>
      <c r="H800" s="373"/>
      <c r="I800" s="373"/>
      <c r="J800" s="374">
        <v>165.95</v>
      </c>
      <c r="K800" s="373" t="s">
        <v>423</v>
      </c>
      <c r="L800" s="374">
        <v>1.66</v>
      </c>
      <c r="M800" s="373"/>
      <c r="N800" s="375"/>
      <c r="V800" s="361"/>
      <c r="W800" s="367"/>
      <c r="X800" s="367"/>
      <c r="Z800" s="335" t="s">
        <v>432</v>
      </c>
      <c r="AC800" s="367"/>
      <c r="AE800" s="367"/>
      <c r="AG800" s="367"/>
    </row>
    <row r="801" spans="1:33" s="332" customFormat="1" ht="12" x14ac:dyDescent="0.2">
      <c r="A801" s="372"/>
      <c r="B801" s="371"/>
      <c r="C801" s="1065" t="s">
        <v>443</v>
      </c>
      <c r="D801" s="1065"/>
      <c r="E801" s="1065"/>
      <c r="F801" s="373" t="s">
        <v>444</v>
      </c>
      <c r="G801" s="373" t="s">
        <v>6348</v>
      </c>
      <c r="H801" s="373" t="s">
        <v>423</v>
      </c>
      <c r="I801" s="373" t="s">
        <v>6407</v>
      </c>
      <c r="J801" s="374"/>
      <c r="K801" s="373"/>
      <c r="L801" s="374"/>
      <c r="M801" s="373"/>
      <c r="N801" s="375"/>
      <c r="V801" s="361"/>
      <c r="W801" s="367"/>
      <c r="X801" s="367"/>
      <c r="AA801" s="335" t="s">
        <v>443</v>
      </c>
      <c r="AC801" s="367"/>
      <c r="AE801" s="367"/>
      <c r="AG801" s="367"/>
    </row>
    <row r="802" spans="1:33" s="332" customFormat="1" ht="12" x14ac:dyDescent="0.2">
      <c r="A802" s="372"/>
      <c r="B802" s="371"/>
      <c r="C802" s="1077" t="s">
        <v>450</v>
      </c>
      <c r="D802" s="1077"/>
      <c r="E802" s="1077"/>
      <c r="F802" s="376"/>
      <c r="G802" s="376"/>
      <c r="H802" s="376"/>
      <c r="I802" s="376"/>
      <c r="J802" s="377">
        <v>165.95</v>
      </c>
      <c r="K802" s="376"/>
      <c r="L802" s="377">
        <v>1.66</v>
      </c>
      <c r="M802" s="376"/>
      <c r="N802" s="378"/>
      <c r="V802" s="361"/>
      <c r="W802" s="367"/>
      <c r="X802" s="367"/>
      <c r="AB802" s="335" t="s">
        <v>450</v>
      </c>
      <c r="AC802" s="367"/>
      <c r="AE802" s="367"/>
      <c r="AG802" s="367"/>
    </row>
    <row r="803" spans="1:33" s="332" customFormat="1" ht="12" x14ac:dyDescent="0.2">
      <c r="A803" s="372"/>
      <c r="B803" s="371"/>
      <c r="C803" s="1065" t="s">
        <v>451</v>
      </c>
      <c r="D803" s="1065"/>
      <c r="E803" s="1065"/>
      <c r="F803" s="373"/>
      <c r="G803" s="373"/>
      <c r="H803" s="373"/>
      <c r="I803" s="373"/>
      <c r="J803" s="374"/>
      <c r="K803" s="373"/>
      <c r="L803" s="374">
        <v>1.66</v>
      </c>
      <c r="M803" s="373"/>
      <c r="N803" s="375"/>
      <c r="V803" s="361"/>
      <c r="W803" s="367"/>
      <c r="X803" s="367"/>
      <c r="AA803" s="335" t="s">
        <v>451</v>
      </c>
      <c r="AC803" s="367"/>
      <c r="AE803" s="367"/>
      <c r="AG803" s="367"/>
    </row>
    <row r="804" spans="1:33" s="332" customFormat="1" ht="33.75" x14ac:dyDescent="0.2">
      <c r="A804" s="372"/>
      <c r="B804" s="371" t="s">
        <v>6328</v>
      </c>
      <c r="C804" s="1065" t="s">
        <v>6329</v>
      </c>
      <c r="D804" s="1065"/>
      <c r="E804" s="1065"/>
      <c r="F804" s="373" t="s">
        <v>454</v>
      </c>
      <c r="G804" s="373" t="s">
        <v>980</v>
      </c>
      <c r="H804" s="373"/>
      <c r="I804" s="373" t="s">
        <v>980</v>
      </c>
      <c r="J804" s="374"/>
      <c r="K804" s="373"/>
      <c r="L804" s="374">
        <v>1.23</v>
      </c>
      <c r="M804" s="373"/>
      <c r="N804" s="375"/>
      <c r="V804" s="361"/>
      <c r="W804" s="367"/>
      <c r="X804" s="367"/>
      <c r="AA804" s="335" t="s">
        <v>6329</v>
      </c>
      <c r="AC804" s="367"/>
      <c r="AE804" s="367"/>
      <c r="AG804" s="367"/>
    </row>
    <row r="805" spans="1:33" s="332" customFormat="1" ht="33.75" x14ac:dyDescent="0.2">
      <c r="A805" s="372"/>
      <c r="B805" s="371" t="s">
        <v>6330</v>
      </c>
      <c r="C805" s="1065" t="s">
        <v>6331</v>
      </c>
      <c r="D805" s="1065"/>
      <c r="E805" s="1065"/>
      <c r="F805" s="373" t="s">
        <v>454</v>
      </c>
      <c r="G805" s="373" t="s">
        <v>828</v>
      </c>
      <c r="H805" s="373"/>
      <c r="I805" s="373" t="s">
        <v>828</v>
      </c>
      <c r="J805" s="374"/>
      <c r="K805" s="373"/>
      <c r="L805" s="374">
        <v>0.6</v>
      </c>
      <c r="M805" s="373"/>
      <c r="N805" s="375"/>
      <c r="V805" s="361"/>
      <c r="W805" s="367"/>
      <c r="X805" s="367"/>
      <c r="AA805" s="335" t="s">
        <v>6331</v>
      </c>
      <c r="AC805" s="367"/>
      <c r="AE805" s="367"/>
      <c r="AG805" s="367"/>
    </row>
    <row r="806" spans="1:33" s="332" customFormat="1" ht="12" x14ac:dyDescent="0.2">
      <c r="A806" s="379"/>
      <c r="B806" s="380"/>
      <c r="C806" s="1068" t="s">
        <v>459</v>
      </c>
      <c r="D806" s="1068"/>
      <c r="E806" s="1068"/>
      <c r="F806" s="364"/>
      <c r="G806" s="364"/>
      <c r="H806" s="364"/>
      <c r="I806" s="364"/>
      <c r="J806" s="365"/>
      <c r="K806" s="364"/>
      <c r="L806" s="365">
        <v>3.49</v>
      </c>
      <c r="M806" s="376"/>
      <c r="N806" s="366"/>
      <c r="V806" s="361"/>
      <c r="W806" s="367"/>
      <c r="X806" s="367"/>
      <c r="AC806" s="367" t="s">
        <v>459</v>
      </c>
      <c r="AE806" s="367"/>
      <c r="AG806" s="367"/>
    </row>
    <row r="807" spans="1:33" s="332" customFormat="1" ht="22.5" x14ac:dyDescent="0.2">
      <c r="A807" s="362" t="s">
        <v>976</v>
      </c>
      <c r="B807" s="363" t="s">
        <v>6408</v>
      </c>
      <c r="C807" s="1068" t="s">
        <v>6409</v>
      </c>
      <c r="D807" s="1068"/>
      <c r="E807" s="1068"/>
      <c r="F807" s="364" t="s">
        <v>1017</v>
      </c>
      <c r="G807" s="364"/>
      <c r="H807" s="364"/>
      <c r="I807" s="364" t="s">
        <v>529</v>
      </c>
      <c r="J807" s="365"/>
      <c r="K807" s="364"/>
      <c r="L807" s="365"/>
      <c r="M807" s="364"/>
      <c r="N807" s="366"/>
      <c r="V807" s="361"/>
      <c r="W807" s="367"/>
      <c r="X807" s="367" t="s">
        <v>6409</v>
      </c>
      <c r="AC807" s="367"/>
      <c r="AE807" s="367"/>
      <c r="AG807" s="367"/>
    </row>
    <row r="808" spans="1:33" s="332" customFormat="1" ht="33.75" x14ac:dyDescent="0.2">
      <c r="A808" s="370"/>
      <c r="B808" s="371" t="s">
        <v>6324</v>
      </c>
      <c r="C808" s="1065" t="s">
        <v>6325</v>
      </c>
      <c r="D808" s="1065"/>
      <c r="E808" s="1065"/>
      <c r="F808" s="1065"/>
      <c r="G808" s="1065"/>
      <c r="H808" s="1065"/>
      <c r="I808" s="1065"/>
      <c r="J808" s="1065"/>
      <c r="K808" s="1065"/>
      <c r="L808" s="1065"/>
      <c r="M808" s="1065"/>
      <c r="N808" s="1072"/>
      <c r="V808" s="361"/>
      <c r="W808" s="367"/>
      <c r="X808" s="367"/>
      <c r="Y808" s="335" t="s">
        <v>6325</v>
      </c>
      <c r="AC808" s="367"/>
      <c r="AE808" s="367"/>
      <c r="AG808" s="367"/>
    </row>
    <row r="809" spans="1:33" s="332" customFormat="1" ht="22.5" x14ac:dyDescent="0.2">
      <c r="A809" s="370"/>
      <c r="B809" s="371" t="s">
        <v>6326</v>
      </c>
      <c r="C809" s="1065" t="s">
        <v>6327</v>
      </c>
      <c r="D809" s="1065"/>
      <c r="E809" s="1065"/>
      <c r="F809" s="1065"/>
      <c r="G809" s="1065"/>
      <c r="H809" s="1065"/>
      <c r="I809" s="1065"/>
      <c r="J809" s="1065"/>
      <c r="K809" s="1065"/>
      <c r="L809" s="1065"/>
      <c r="M809" s="1065"/>
      <c r="N809" s="1072"/>
      <c r="V809" s="361"/>
      <c r="W809" s="367"/>
      <c r="X809" s="367"/>
      <c r="Y809" s="335" t="s">
        <v>6327</v>
      </c>
      <c r="AC809" s="367"/>
      <c r="AE809" s="367"/>
      <c r="AG809" s="367"/>
    </row>
    <row r="810" spans="1:33" s="332" customFormat="1" ht="12" x14ac:dyDescent="0.2">
      <c r="A810" s="372"/>
      <c r="B810" s="371" t="s">
        <v>423</v>
      </c>
      <c r="C810" s="1065" t="s">
        <v>432</v>
      </c>
      <c r="D810" s="1065"/>
      <c r="E810" s="1065"/>
      <c r="F810" s="373"/>
      <c r="G810" s="373"/>
      <c r="H810" s="373"/>
      <c r="I810" s="373"/>
      <c r="J810" s="374">
        <v>12.81</v>
      </c>
      <c r="K810" s="373" t="s">
        <v>423</v>
      </c>
      <c r="L810" s="374">
        <v>140.91</v>
      </c>
      <c r="M810" s="373"/>
      <c r="N810" s="375"/>
      <c r="V810" s="361"/>
      <c r="W810" s="367"/>
      <c r="X810" s="367"/>
      <c r="Z810" s="335" t="s">
        <v>432</v>
      </c>
      <c r="AC810" s="367"/>
      <c r="AE810" s="367"/>
      <c r="AG810" s="367"/>
    </row>
    <row r="811" spans="1:33" s="332" customFormat="1" ht="12" x14ac:dyDescent="0.2">
      <c r="A811" s="372"/>
      <c r="B811" s="371"/>
      <c r="C811" s="1065" t="s">
        <v>443</v>
      </c>
      <c r="D811" s="1065"/>
      <c r="E811" s="1065"/>
      <c r="F811" s="373" t="s">
        <v>444</v>
      </c>
      <c r="G811" s="373" t="s">
        <v>423</v>
      </c>
      <c r="H811" s="373" t="s">
        <v>423</v>
      </c>
      <c r="I811" s="373" t="s">
        <v>529</v>
      </c>
      <c r="J811" s="374"/>
      <c r="K811" s="373"/>
      <c r="L811" s="374"/>
      <c r="M811" s="373"/>
      <c r="N811" s="375"/>
      <c r="V811" s="361"/>
      <c r="W811" s="367"/>
      <c r="X811" s="367"/>
      <c r="AA811" s="335" t="s">
        <v>443</v>
      </c>
      <c r="AC811" s="367"/>
      <c r="AE811" s="367"/>
      <c r="AG811" s="367"/>
    </row>
    <row r="812" spans="1:33" s="332" customFormat="1" ht="12" x14ac:dyDescent="0.2">
      <c r="A812" s="372"/>
      <c r="B812" s="371"/>
      <c r="C812" s="1077" t="s">
        <v>450</v>
      </c>
      <c r="D812" s="1077"/>
      <c r="E812" s="1077"/>
      <c r="F812" s="376"/>
      <c r="G812" s="376"/>
      <c r="H812" s="376"/>
      <c r="I812" s="376"/>
      <c r="J812" s="377">
        <v>12.81</v>
      </c>
      <c r="K812" s="376"/>
      <c r="L812" s="377">
        <v>140.91</v>
      </c>
      <c r="M812" s="376"/>
      <c r="N812" s="378"/>
      <c r="V812" s="361"/>
      <c r="W812" s="367"/>
      <c r="X812" s="367"/>
      <c r="AB812" s="335" t="s">
        <v>450</v>
      </c>
      <c r="AC812" s="367"/>
      <c r="AE812" s="367"/>
      <c r="AG812" s="367"/>
    </row>
    <row r="813" spans="1:33" s="332" customFormat="1" ht="12" x14ac:dyDescent="0.2">
      <c r="A813" s="372"/>
      <c r="B813" s="371"/>
      <c r="C813" s="1065" t="s">
        <v>451</v>
      </c>
      <c r="D813" s="1065"/>
      <c r="E813" s="1065"/>
      <c r="F813" s="373"/>
      <c r="G813" s="373"/>
      <c r="H813" s="373"/>
      <c r="I813" s="373"/>
      <c r="J813" s="374"/>
      <c r="K813" s="373"/>
      <c r="L813" s="374">
        <v>140.91</v>
      </c>
      <c r="M813" s="373"/>
      <c r="N813" s="375"/>
      <c r="V813" s="361"/>
      <c r="W813" s="367"/>
      <c r="X813" s="367"/>
      <c r="AA813" s="335" t="s">
        <v>451</v>
      </c>
      <c r="AC813" s="367"/>
      <c r="AE813" s="367"/>
      <c r="AG813" s="367"/>
    </row>
    <row r="814" spans="1:33" s="332" customFormat="1" ht="33.75" x14ac:dyDescent="0.2">
      <c r="A814" s="372"/>
      <c r="B814" s="371" t="s">
        <v>6328</v>
      </c>
      <c r="C814" s="1065" t="s">
        <v>6329</v>
      </c>
      <c r="D814" s="1065"/>
      <c r="E814" s="1065"/>
      <c r="F814" s="373" t="s">
        <v>454</v>
      </c>
      <c r="G814" s="373" t="s">
        <v>980</v>
      </c>
      <c r="H814" s="373"/>
      <c r="I814" s="373" t="s">
        <v>980</v>
      </c>
      <c r="J814" s="374"/>
      <c r="K814" s="373"/>
      <c r="L814" s="374">
        <v>104.27</v>
      </c>
      <c r="M814" s="373"/>
      <c r="N814" s="375"/>
      <c r="V814" s="361"/>
      <c r="W814" s="367"/>
      <c r="X814" s="367"/>
      <c r="AA814" s="335" t="s">
        <v>6329</v>
      </c>
      <c r="AC814" s="367"/>
      <c r="AE814" s="367"/>
      <c r="AG814" s="367"/>
    </row>
    <row r="815" spans="1:33" s="332" customFormat="1" ht="33.75" x14ac:dyDescent="0.2">
      <c r="A815" s="372"/>
      <c r="B815" s="371" t="s">
        <v>6330</v>
      </c>
      <c r="C815" s="1065" t="s">
        <v>6331</v>
      </c>
      <c r="D815" s="1065"/>
      <c r="E815" s="1065"/>
      <c r="F815" s="373" t="s">
        <v>454</v>
      </c>
      <c r="G815" s="373" t="s">
        <v>828</v>
      </c>
      <c r="H815" s="373"/>
      <c r="I815" s="373" t="s">
        <v>828</v>
      </c>
      <c r="J815" s="374"/>
      <c r="K815" s="373"/>
      <c r="L815" s="374">
        <v>50.73</v>
      </c>
      <c r="M815" s="373"/>
      <c r="N815" s="375"/>
      <c r="V815" s="361"/>
      <c r="W815" s="367"/>
      <c r="X815" s="367"/>
      <c r="AA815" s="335" t="s">
        <v>6331</v>
      </c>
      <c r="AC815" s="367"/>
      <c r="AE815" s="367"/>
      <c r="AG815" s="367"/>
    </row>
    <row r="816" spans="1:33" s="332" customFormat="1" ht="12" x14ac:dyDescent="0.2">
      <c r="A816" s="379"/>
      <c r="B816" s="380"/>
      <c r="C816" s="1068" t="s">
        <v>459</v>
      </c>
      <c r="D816" s="1068"/>
      <c r="E816" s="1068"/>
      <c r="F816" s="364"/>
      <c r="G816" s="364"/>
      <c r="H816" s="364"/>
      <c r="I816" s="364"/>
      <c r="J816" s="365"/>
      <c r="K816" s="364"/>
      <c r="L816" s="365">
        <v>295.91000000000003</v>
      </c>
      <c r="M816" s="376"/>
      <c r="N816" s="366"/>
      <c r="V816" s="361"/>
      <c r="W816" s="367"/>
      <c r="X816" s="367"/>
      <c r="AC816" s="367" t="s">
        <v>459</v>
      </c>
      <c r="AE816" s="367"/>
      <c r="AG816" s="367"/>
    </row>
    <row r="817" spans="1:33" s="332" customFormat="1" ht="33.75" x14ac:dyDescent="0.2">
      <c r="A817" s="362" t="s">
        <v>980</v>
      </c>
      <c r="B817" s="363" t="s">
        <v>6349</v>
      </c>
      <c r="C817" s="1068" t="s">
        <v>6350</v>
      </c>
      <c r="D817" s="1068"/>
      <c r="E817" s="1068"/>
      <c r="F817" s="364" t="s">
        <v>1017</v>
      </c>
      <c r="G817" s="364"/>
      <c r="H817" s="364"/>
      <c r="I817" s="364" t="s">
        <v>165</v>
      </c>
      <c r="J817" s="365"/>
      <c r="K817" s="364"/>
      <c r="L817" s="365"/>
      <c r="M817" s="364"/>
      <c r="N817" s="366"/>
      <c r="V817" s="361"/>
      <c r="W817" s="367"/>
      <c r="X817" s="367" t="s">
        <v>6350</v>
      </c>
      <c r="AC817" s="367"/>
      <c r="AE817" s="367"/>
      <c r="AG817" s="367"/>
    </row>
    <row r="818" spans="1:33" s="332" customFormat="1" ht="12" x14ac:dyDescent="0.2">
      <c r="A818" s="368"/>
      <c r="B818" s="369"/>
      <c r="C818" s="1065" t="s">
        <v>6410</v>
      </c>
      <c r="D818" s="1065"/>
      <c r="E818" s="1065"/>
      <c r="F818" s="1065"/>
      <c r="G818" s="1065"/>
      <c r="H818" s="1065"/>
      <c r="I818" s="1065"/>
      <c r="J818" s="1065"/>
      <c r="K818" s="1065"/>
      <c r="L818" s="1065"/>
      <c r="M818" s="1065"/>
      <c r="N818" s="1072"/>
      <c r="V818" s="361"/>
      <c r="W818" s="367"/>
      <c r="X818" s="367"/>
      <c r="AC818" s="367"/>
      <c r="AD818" s="335" t="s">
        <v>6410</v>
      </c>
      <c r="AE818" s="367"/>
      <c r="AG818" s="367"/>
    </row>
    <row r="819" spans="1:33" s="332" customFormat="1" ht="33.75" x14ac:dyDescent="0.2">
      <c r="A819" s="370"/>
      <c r="B819" s="371" t="s">
        <v>6324</v>
      </c>
      <c r="C819" s="1065" t="s">
        <v>6325</v>
      </c>
      <c r="D819" s="1065"/>
      <c r="E819" s="1065"/>
      <c r="F819" s="1065"/>
      <c r="G819" s="1065"/>
      <c r="H819" s="1065"/>
      <c r="I819" s="1065"/>
      <c r="J819" s="1065"/>
      <c r="K819" s="1065"/>
      <c r="L819" s="1065"/>
      <c r="M819" s="1065"/>
      <c r="N819" s="1072"/>
      <c r="V819" s="361"/>
      <c r="W819" s="367"/>
      <c r="X819" s="367"/>
      <c r="Y819" s="335" t="s">
        <v>6325</v>
      </c>
      <c r="AC819" s="367"/>
      <c r="AE819" s="367"/>
      <c r="AG819" s="367"/>
    </row>
    <row r="820" spans="1:33" s="332" customFormat="1" ht="22.5" x14ac:dyDescent="0.2">
      <c r="A820" s="370"/>
      <c r="B820" s="371" t="s">
        <v>6326</v>
      </c>
      <c r="C820" s="1065" t="s">
        <v>6327</v>
      </c>
      <c r="D820" s="1065"/>
      <c r="E820" s="1065"/>
      <c r="F820" s="1065"/>
      <c r="G820" s="1065"/>
      <c r="H820" s="1065"/>
      <c r="I820" s="1065"/>
      <c r="J820" s="1065"/>
      <c r="K820" s="1065"/>
      <c r="L820" s="1065"/>
      <c r="M820" s="1065"/>
      <c r="N820" s="1072"/>
      <c r="V820" s="361"/>
      <c r="W820" s="367"/>
      <c r="X820" s="367"/>
      <c r="Y820" s="335" t="s">
        <v>6327</v>
      </c>
      <c r="AC820" s="367"/>
      <c r="AE820" s="367"/>
      <c r="AG820" s="367"/>
    </row>
    <row r="821" spans="1:33" s="332" customFormat="1" ht="12" x14ac:dyDescent="0.2">
      <c r="A821" s="372"/>
      <c r="B821" s="371" t="s">
        <v>423</v>
      </c>
      <c r="C821" s="1065" t="s">
        <v>432</v>
      </c>
      <c r="D821" s="1065"/>
      <c r="E821" s="1065"/>
      <c r="F821" s="373"/>
      <c r="G821" s="373"/>
      <c r="H821" s="373"/>
      <c r="I821" s="373"/>
      <c r="J821" s="374">
        <v>10.5</v>
      </c>
      <c r="K821" s="373" t="s">
        <v>423</v>
      </c>
      <c r="L821" s="374">
        <v>346.5</v>
      </c>
      <c r="M821" s="373"/>
      <c r="N821" s="375"/>
      <c r="V821" s="361"/>
      <c r="W821" s="367"/>
      <c r="X821" s="367"/>
      <c r="Z821" s="335" t="s">
        <v>432</v>
      </c>
      <c r="AC821" s="367"/>
      <c r="AE821" s="367"/>
      <c r="AG821" s="367"/>
    </row>
    <row r="822" spans="1:33" s="332" customFormat="1" ht="12" x14ac:dyDescent="0.2">
      <c r="A822" s="372"/>
      <c r="B822" s="371"/>
      <c r="C822" s="1065" t="s">
        <v>443</v>
      </c>
      <c r="D822" s="1065"/>
      <c r="E822" s="1065"/>
      <c r="F822" s="373" t="s">
        <v>444</v>
      </c>
      <c r="G822" s="373" t="s">
        <v>6351</v>
      </c>
      <c r="H822" s="373" t="s">
        <v>423</v>
      </c>
      <c r="I822" s="373" t="s">
        <v>4561</v>
      </c>
      <c r="J822" s="374"/>
      <c r="K822" s="373"/>
      <c r="L822" s="374"/>
      <c r="M822" s="373"/>
      <c r="N822" s="375"/>
      <c r="V822" s="361"/>
      <c r="W822" s="367"/>
      <c r="X822" s="367"/>
      <c r="AA822" s="335" t="s">
        <v>443</v>
      </c>
      <c r="AC822" s="367"/>
      <c r="AE822" s="367"/>
      <c r="AG822" s="367"/>
    </row>
    <row r="823" spans="1:33" s="332" customFormat="1" ht="12" x14ac:dyDescent="0.2">
      <c r="A823" s="372"/>
      <c r="B823" s="371"/>
      <c r="C823" s="1077" t="s">
        <v>450</v>
      </c>
      <c r="D823" s="1077"/>
      <c r="E823" s="1077"/>
      <c r="F823" s="376"/>
      <c r="G823" s="376"/>
      <c r="H823" s="376"/>
      <c r="I823" s="376"/>
      <c r="J823" s="377">
        <v>10.5</v>
      </c>
      <c r="K823" s="376"/>
      <c r="L823" s="377">
        <v>346.5</v>
      </c>
      <c r="M823" s="376"/>
      <c r="N823" s="378"/>
      <c r="V823" s="361"/>
      <c r="W823" s="367"/>
      <c r="X823" s="367"/>
      <c r="AB823" s="335" t="s">
        <v>450</v>
      </c>
      <c r="AC823" s="367"/>
      <c r="AE823" s="367"/>
      <c r="AG823" s="367"/>
    </row>
    <row r="824" spans="1:33" s="332" customFormat="1" ht="12" x14ac:dyDescent="0.2">
      <c r="A824" s="372"/>
      <c r="B824" s="371"/>
      <c r="C824" s="1065" t="s">
        <v>451</v>
      </c>
      <c r="D824" s="1065"/>
      <c r="E824" s="1065"/>
      <c r="F824" s="373"/>
      <c r="G824" s="373"/>
      <c r="H824" s="373"/>
      <c r="I824" s="373"/>
      <c r="J824" s="374"/>
      <c r="K824" s="373"/>
      <c r="L824" s="374">
        <v>346.5</v>
      </c>
      <c r="M824" s="373"/>
      <c r="N824" s="375"/>
      <c r="V824" s="361"/>
      <c r="W824" s="367"/>
      <c r="X824" s="367"/>
      <c r="AA824" s="335" t="s">
        <v>451</v>
      </c>
      <c r="AC824" s="367"/>
      <c r="AE824" s="367"/>
      <c r="AG824" s="367"/>
    </row>
    <row r="825" spans="1:33" s="332" customFormat="1" ht="33.75" x14ac:dyDescent="0.2">
      <c r="A825" s="372"/>
      <c r="B825" s="371" t="s">
        <v>6328</v>
      </c>
      <c r="C825" s="1065" t="s">
        <v>6329</v>
      </c>
      <c r="D825" s="1065"/>
      <c r="E825" s="1065"/>
      <c r="F825" s="373" t="s">
        <v>454</v>
      </c>
      <c r="G825" s="373" t="s">
        <v>980</v>
      </c>
      <c r="H825" s="373"/>
      <c r="I825" s="373" t="s">
        <v>980</v>
      </c>
      <c r="J825" s="374"/>
      <c r="K825" s="373"/>
      <c r="L825" s="374">
        <v>256.41000000000003</v>
      </c>
      <c r="M825" s="373"/>
      <c r="N825" s="375"/>
      <c r="V825" s="361"/>
      <c r="W825" s="367"/>
      <c r="X825" s="367"/>
      <c r="AA825" s="335" t="s">
        <v>6329</v>
      </c>
      <c r="AC825" s="367"/>
      <c r="AE825" s="367"/>
      <c r="AG825" s="367"/>
    </row>
    <row r="826" spans="1:33" s="332" customFormat="1" ht="33.75" x14ac:dyDescent="0.2">
      <c r="A826" s="372"/>
      <c r="B826" s="371" t="s">
        <v>6330</v>
      </c>
      <c r="C826" s="1065" t="s">
        <v>6331</v>
      </c>
      <c r="D826" s="1065"/>
      <c r="E826" s="1065"/>
      <c r="F826" s="373" t="s">
        <v>454</v>
      </c>
      <c r="G826" s="373" t="s">
        <v>828</v>
      </c>
      <c r="H826" s="373"/>
      <c r="I826" s="373" t="s">
        <v>828</v>
      </c>
      <c r="J826" s="374"/>
      <c r="K826" s="373"/>
      <c r="L826" s="374">
        <v>124.74</v>
      </c>
      <c r="M826" s="373"/>
      <c r="N826" s="375"/>
      <c r="V826" s="361"/>
      <c r="W826" s="367"/>
      <c r="X826" s="367"/>
      <c r="AA826" s="335" t="s">
        <v>6331</v>
      </c>
      <c r="AC826" s="367"/>
      <c r="AE826" s="367"/>
      <c r="AG826" s="367"/>
    </row>
    <row r="827" spans="1:33" s="332" customFormat="1" ht="12" x14ac:dyDescent="0.2">
      <c r="A827" s="379"/>
      <c r="B827" s="380"/>
      <c r="C827" s="1068" t="s">
        <v>459</v>
      </c>
      <c r="D827" s="1068"/>
      <c r="E827" s="1068"/>
      <c r="F827" s="364"/>
      <c r="G827" s="364"/>
      <c r="H827" s="364"/>
      <c r="I827" s="364"/>
      <c r="J827" s="365"/>
      <c r="K827" s="364"/>
      <c r="L827" s="365">
        <v>727.65</v>
      </c>
      <c r="M827" s="376"/>
      <c r="N827" s="366"/>
      <c r="V827" s="361"/>
      <c r="W827" s="367"/>
      <c r="X827" s="367"/>
      <c r="AC827" s="367" t="s">
        <v>459</v>
      </c>
      <c r="AE827" s="367"/>
      <c r="AG827" s="367"/>
    </row>
    <row r="828" spans="1:33" s="332" customFormat="1" ht="22.5" x14ac:dyDescent="0.2">
      <c r="A828" s="362" t="s">
        <v>984</v>
      </c>
      <c r="B828" s="363" t="s">
        <v>6344</v>
      </c>
      <c r="C828" s="1068" t="s">
        <v>6345</v>
      </c>
      <c r="D828" s="1068"/>
      <c r="E828" s="1068"/>
      <c r="F828" s="364" t="s">
        <v>6346</v>
      </c>
      <c r="G828" s="364"/>
      <c r="H828" s="364"/>
      <c r="I828" s="364" t="s">
        <v>607</v>
      </c>
      <c r="J828" s="365"/>
      <c r="K828" s="364"/>
      <c r="L828" s="365"/>
      <c r="M828" s="364"/>
      <c r="N828" s="366"/>
      <c r="V828" s="361"/>
      <c r="W828" s="367"/>
      <c r="X828" s="367" t="s">
        <v>6345</v>
      </c>
      <c r="AC828" s="367"/>
      <c r="AE828" s="367"/>
      <c r="AG828" s="367"/>
    </row>
    <row r="829" spans="1:33" s="332" customFormat="1" ht="33.75" x14ac:dyDescent="0.2">
      <c r="A829" s="370"/>
      <c r="B829" s="371" t="s">
        <v>6324</v>
      </c>
      <c r="C829" s="1065" t="s">
        <v>6325</v>
      </c>
      <c r="D829" s="1065"/>
      <c r="E829" s="1065"/>
      <c r="F829" s="1065"/>
      <c r="G829" s="1065"/>
      <c r="H829" s="1065"/>
      <c r="I829" s="1065"/>
      <c r="J829" s="1065"/>
      <c r="K829" s="1065"/>
      <c r="L829" s="1065"/>
      <c r="M829" s="1065"/>
      <c r="N829" s="1072"/>
      <c r="V829" s="361"/>
      <c r="W829" s="367"/>
      <c r="X829" s="367"/>
      <c r="Y829" s="335" t="s">
        <v>6325</v>
      </c>
      <c r="AC829" s="367"/>
      <c r="AE829" s="367"/>
      <c r="AG829" s="367"/>
    </row>
    <row r="830" spans="1:33" s="332" customFormat="1" ht="22.5" x14ac:dyDescent="0.2">
      <c r="A830" s="370"/>
      <c r="B830" s="371" t="s">
        <v>6326</v>
      </c>
      <c r="C830" s="1065" t="s">
        <v>6327</v>
      </c>
      <c r="D830" s="1065"/>
      <c r="E830" s="1065"/>
      <c r="F830" s="1065"/>
      <c r="G830" s="1065"/>
      <c r="H830" s="1065"/>
      <c r="I830" s="1065"/>
      <c r="J830" s="1065"/>
      <c r="K830" s="1065"/>
      <c r="L830" s="1065"/>
      <c r="M830" s="1065"/>
      <c r="N830" s="1072"/>
      <c r="V830" s="361"/>
      <c r="W830" s="367"/>
      <c r="X830" s="367"/>
      <c r="Y830" s="335" t="s">
        <v>6327</v>
      </c>
      <c r="AC830" s="367"/>
      <c r="AE830" s="367"/>
      <c r="AG830" s="367"/>
    </row>
    <row r="831" spans="1:33" s="332" customFormat="1" ht="12" x14ac:dyDescent="0.2">
      <c r="A831" s="372"/>
      <c r="B831" s="371" t="s">
        <v>423</v>
      </c>
      <c r="C831" s="1065" t="s">
        <v>432</v>
      </c>
      <c r="D831" s="1065"/>
      <c r="E831" s="1065"/>
      <c r="F831" s="373"/>
      <c r="G831" s="373"/>
      <c r="H831" s="373"/>
      <c r="I831" s="373"/>
      <c r="J831" s="374">
        <v>19.63</v>
      </c>
      <c r="K831" s="373" t="s">
        <v>423</v>
      </c>
      <c r="L831" s="374">
        <v>412.23</v>
      </c>
      <c r="M831" s="373"/>
      <c r="N831" s="375"/>
      <c r="V831" s="361"/>
      <c r="W831" s="367"/>
      <c r="X831" s="367"/>
      <c r="Z831" s="335" t="s">
        <v>432</v>
      </c>
      <c r="AC831" s="367"/>
      <c r="AE831" s="367"/>
      <c r="AG831" s="367"/>
    </row>
    <row r="832" spans="1:33" s="332" customFormat="1" ht="12" x14ac:dyDescent="0.2">
      <c r="A832" s="372"/>
      <c r="B832" s="371"/>
      <c r="C832" s="1065" t="s">
        <v>443</v>
      </c>
      <c r="D832" s="1065"/>
      <c r="E832" s="1065"/>
      <c r="F832" s="373" t="s">
        <v>444</v>
      </c>
      <c r="G832" s="373" t="s">
        <v>6347</v>
      </c>
      <c r="H832" s="373" t="s">
        <v>423</v>
      </c>
      <c r="I832" s="373" t="s">
        <v>6411</v>
      </c>
      <c r="J832" s="374"/>
      <c r="K832" s="373"/>
      <c r="L832" s="374"/>
      <c r="M832" s="373"/>
      <c r="N832" s="375"/>
      <c r="V832" s="361"/>
      <c r="W832" s="367"/>
      <c r="X832" s="367"/>
      <c r="AA832" s="335" t="s">
        <v>443</v>
      </c>
      <c r="AC832" s="367"/>
      <c r="AE832" s="367"/>
      <c r="AG832" s="367"/>
    </row>
    <row r="833" spans="1:33" s="332" customFormat="1" ht="12" x14ac:dyDescent="0.2">
      <c r="A833" s="372"/>
      <c r="B833" s="371"/>
      <c r="C833" s="1077" t="s">
        <v>450</v>
      </c>
      <c r="D833" s="1077"/>
      <c r="E833" s="1077"/>
      <c r="F833" s="376"/>
      <c r="G833" s="376"/>
      <c r="H833" s="376"/>
      <c r="I833" s="376"/>
      <c r="J833" s="377">
        <v>19.63</v>
      </c>
      <c r="K833" s="376"/>
      <c r="L833" s="377">
        <v>412.23</v>
      </c>
      <c r="M833" s="376"/>
      <c r="N833" s="378"/>
      <c r="V833" s="361"/>
      <c r="W833" s="367"/>
      <c r="X833" s="367"/>
      <c r="AB833" s="335" t="s">
        <v>450</v>
      </c>
      <c r="AC833" s="367"/>
      <c r="AE833" s="367"/>
      <c r="AG833" s="367"/>
    </row>
    <row r="834" spans="1:33" s="332" customFormat="1" ht="12" x14ac:dyDescent="0.2">
      <c r="A834" s="372"/>
      <c r="B834" s="371"/>
      <c r="C834" s="1065" t="s">
        <v>451</v>
      </c>
      <c r="D834" s="1065"/>
      <c r="E834" s="1065"/>
      <c r="F834" s="373"/>
      <c r="G834" s="373"/>
      <c r="H834" s="373"/>
      <c r="I834" s="373"/>
      <c r="J834" s="374"/>
      <c r="K834" s="373"/>
      <c r="L834" s="374">
        <v>412.23</v>
      </c>
      <c r="M834" s="373"/>
      <c r="N834" s="375"/>
      <c r="V834" s="361"/>
      <c r="W834" s="367"/>
      <c r="X834" s="367"/>
      <c r="AA834" s="335" t="s">
        <v>451</v>
      </c>
      <c r="AC834" s="367"/>
      <c r="AE834" s="367"/>
      <c r="AG834" s="367"/>
    </row>
    <row r="835" spans="1:33" s="332" customFormat="1" ht="33.75" x14ac:dyDescent="0.2">
      <c r="A835" s="372"/>
      <c r="B835" s="371" t="s">
        <v>6328</v>
      </c>
      <c r="C835" s="1065" t="s">
        <v>6329</v>
      </c>
      <c r="D835" s="1065"/>
      <c r="E835" s="1065"/>
      <c r="F835" s="373" t="s">
        <v>454</v>
      </c>
      <c r="G835" s="373" t="s">
        <v>980</v>
      </c>
      <c r="H835" s="373"/>
      <c r="I835" s="373" t="s">
        <v>980</v>
      </c>
      <c r="J835" s="374"/>
      <c r="K835" s="373"/>
      <c r="L835" s="374">
        <v>305.05</v>
      </c>
      <c r="M835" s="373"/>
      <c r="N835" s="375"/>
      <c r="V835" s="361"/>
      <c r="W835" s="367"/>
      <c r="X835" s="367"/>
      <c r="AA835" s="335" t="s">
        <v>6329</v>
      </c>
      <c r="AC835" s="367"/>
      <c r="AE835" s="367"/>
      <c r="AG835" s="367"/>
    </row>
    <row r="836" spans="1:33" s="332" customFormat="1" ht="33.75" x14ac:dyDescent="0.2">
      <c r="A836" s="372"/>
      <c r="B836" s="371" t="s">
        <v>6330</v>
      </c>
      <c r="C836" s="1065" t="s">
        <v>6331</v>
      </c>
      <c r="D836" s="1065"/>
      <c r="E836" s="1065"/>
      <c r="F836" s="373" t="s">
        <v>454</v>
      </c>
      <c r="G836" s="373" t="s">
        <v>828</v>
      </c>
      <c r="H836" s="373"/>
      <c r="I836" s="373" t="s">
        <v>828</v>
      </c>
      <c r="J836" s="374"/>
      <c r="K836" s="373"/>
      <c r="L836" s="374">
        <v>148.4</v>
      </c>
      <c r="M836" s="373"/>
      <c r="N836" s="375"/>
      <c r="V836" s="361"/>
      <c r="W836" s="367"/>
      <c r="X836" s="367"/>
      <c r="AA836" s="335" t="s">
        <v>6331</v>
      </c>
      <c r="AC836" s="367"/>
      <c r="AE836" s="367"/>
      <c r="AG836" s="367"/>
    </row>
    <row r="837" spans="1:33" s="332" customFormat="1" ht="12" x14ac:dyDescent="0.2">
      <c r="A837" s="379"/>
      <c r="B837" s="380"/>
      <c r="C837" s="1068" t="s">
        <v>459</v>
      </c>
      <c r="D837" s="1068"/>
      <c r="E837" s="1068"/>
      <c r="F837" s="364"/>
      <c r="G837" s="364"/>
      <c r="H837" s="364"/>
      <c r="I837" s="364"/>
      <c r="J837" s="365"/>
      <c r="K837" s="364"/>
      <c r="L837" s="365">
        <v>865.68</v>
      </c>
      <c r="M837" s="376"/>
      <c r="N837" s="366"/>
      <c r="V837" s="361"/>
      <c r="W837" s="367"/>
      <c r="X837" s="367"/>
      <c r="AC837" s="367" t="s">
        <v>459</v>
      </c>
      <c r="AE837" s="367"/>
      <c r="AG837" s="367"/>
    </row>
    <row r="838" spans="1:33" s="332" customFormat="1" ht="22.5" x14ac:dyDescent="0.2">
      <c r="A838" s="362" t="s">
        <v>985</v>
      </c>
      <c r="B838" s="363" t="s">
        <v>6412</v>
      </c>
      <c r="C838" s="1068" t="s">
        <v>6413</v>
      </c>
      <c r="D838" s="1068"/>
      <c r="E838" s="1068"/>
      <c r="F838" s="364" t="s">
        <v>6346</v>
      </c>
      <c r="G838" s="364"/>
      <c r="H838" s="364"/>
      <c r="I838" s="364" t="s">
        <v>529</v>
      </c>
      <c r="J838" s="365"/>
      <c r="K838" s="364"/>
      <c r="L838" s="365"/>
      <c r="M838" s="364"/>
      <c r="N838" s="366"/>
      <c r="V838" s="361"/>
      <c r="W838" s="367"/>
      <c r="X838" s="367" t="s">
        <v>6413</v>
      </c>
      <c r="AC838" s="367"/>
      <c r="AE838" s="367"/>
      <c r="AG838" s="367"/>
    </row>
    <row r="839" spans="1:33" s="332" customFormat="1" ht="33.75" x14ac:dyDescent="0.2">
      <c r="A839" s="370"/>
      <c r="B839" s="371" t="s">
        <v>6324</v>
      </c>
      <c r="C839" s="1065" t="s">
        <v>6325</v>
      </c>
      <c r="D839" s="1065"/>
      <c r="E839" s="1065"/>
      <c r="F839" s="1065"/>
      <c r="G839" s="1065"/>
      <c r="H839" s="1065"/>
      <c r="I839" s="1065"/>
      <c r="J839" s="1065"/>
      <c r="K839" s="1065"/>
      <c r="L839" s="1065"/>
      <c r="M839" s="1065"/>
      <c r="N839" s="1072"/>
      <c r="V839" s="361"/>
      <c r="W839" s="367"/>
      <c r="X839" s="367"/>
      <c r="Y839" s="335" t="s">
        <v>6325</v>
      </c>
      <c r="AC839" s="367"/>
      <c r="AE839" s="367"/>
      <c r="AG839" s="367"/>
    </row>
    <row r="840" spans="1:33" s="332" customFormat="1" ht="22.5" x14ac:dyDescent="0.2">
      <c r="A840" s="370"/>
      <c r="B840" s="371" t="s">
        <v>6326</v>
      </c>
      <c r="C840" s="1065" t="s">
        <v>6327</v>
      </c>
      <c r="D840" s="1065"/>
      <c r="E840" s="1065"/>
      <c r="F840" s="1065"/>
      <c r="G840" s="1065"/>
      <c r="H840" s="1065"/>
      <c r="I840" s="1065"/>
      <c r="J840" s="1065"/>
      <c r="K840" s="1065"/>
      <c r="L840" s="1065"/>
      <c r="M840" s="1065"/>
      <c r="N840" s="1072"/>
      <c r="V840" s="361"/>
      <c r="W840" s="367"/>
      <c r="X840" s="367"/>
      <c r="Y840" s="335" t="s">
        <v>6327</v>
      </c>
      <c r="AC840" s="367"/>
      <c r="AE840" s="367"/>
      <c r="AG840" s="367"/>
    </row>
    <row r="841" spans="1:33" s="332" customFormat="1" ht="12" x14ac:dyDescent="0.2">
      <c r="A841" s="372"/>
      <c r="B841" s="371" t="s">
        <v>423</v>
      </c>
      <c r="C841" s="1065" t="s">
        <v>432</v>
      </c>
      <c r="D841" s="1065"/>
      <c r="E841" s="1065"/>
      <c r="F841" s="373"/>
      <c r="G841" s="373"/>
      <c r="H841" s="373"/>
      <c r="I841" s="373"/>
      <c r="J841" s="374">
        <v>27.86</v>
      </c>
      <c r="K841" s="373" t="s">
        <v>423</v>
      </c>
      <c r="L841" s="374">
        <v>306.45999999999998</v>
      </c>
      <c r="M841" s="373"/>
      <c r="N841" s="375"/>
      <c r="V841" s="361"/>
      <c r="W841" s="367"/>
      <c r="X841" s="367"/>
      <c r="Z841" s="335" t="s">
        <v>432</v>
      </c>
      <c r="AC841" s="367"/>
      <c r="AE841" s="367"/>
      <c r="AG841" s="367"/>
    </row>
    <row r="842" spans="1:33" s="332" customFormat="1" ht="12" x14ac:dyDescent="0.2">
      <c r="A842" s="372"/>
      <c r="B842" s="371"/>
      <c r="C842" s="1065" t="s">
        <v>443</v>
      </c>
      <c r="D842" s="1065"/>
      <c r="E842" s="1065"/>
      <c r="F842" s="373" t="s">
        <v>444</v>
      </c>
      <c r="G842" s="373" t="s">
        <v>6414</v>
      </c>
      <c r="H842" s="373" t="s">
        <v>423</v>
      </c>
      <c r="I842" s="373" t="s">
        <v>6415</v>
      </c>
      <c r="J842" s="374"/>
      <c r="K842" s="373"/>
      <c r="L842" s="374"/>
      <c r="M842" s="373"/>
      <c r="N842" s="375"/>
      <c r="V842" s="361"/>
      <c r="W842" s="367"/>
      <c r="X842" s="367"/>
      <c r="AA842" s="335" t="s">
        <v>443</v>
      </c>
      <c r="AC842" s="367"/>
      <c r="AE842" s="367"/>
      <c r="AG842" s="367"/>
    </row>
    <row r="843" spans="1:33" s="332" customFormat="1" ht="12" x14ac:dyDescent="0.2">
      <c r="A843" s="372"/>
      <c r="B843" s="371"/>
      <c r="C843" s="1077" t="s">
        <v>450</v>
      </c>
      <c r="D843" s="1077"/>
      <c r="E843" s="1077"/>
      <c r="F843" s="376"/>
      <c r="G843" s="376"/>
      <c r="H843" s="376"/>
      <c r="I843" s="376"/>
      <c r="J843" s="377">
        <v>27.86</v>
      </c>
      <c r="K843" s="376"/>
      <c r="L843" s="377">
        <v>306.45999999999998</v>
      </c>
      <c r="M843" s="376"/>
      <c r="N843" s="378"/>
      <c r="V843" s="361"/>
      <c r="W843" s="367"/>
      <c r="X843" s="367"/>
      <c r="AB843" s="335" t="s">
        <v>450</v>
      </c>
      <c r="AC843" s="367"/>
      <c r="AE843" s="367"/>
      <c r="AG843" s="367"/>
    </row>
    <row r="844" spans="1:33" s="332" customFormat="1" ht="12" x14ac:dyDescent="0.2">
      <c r="A844" s="372"/>
      <c r="B844" s="371"/>
      <c r="C844" s="1065" t="s">
        <v>451</v>
      </c>
      <c r="D844" s="1065"/>
      <c r="E844" s="1065"/>
      <c r="F844" s="373"/>
      <c r="G844" s="373"/>
      <c r="H844" s="373"/>
      <c r="I844" s="373"/>
      <c r="J844" s="374"/>
      <c r="K844" s="373"/>
      <c r="L844" s="374">
        <v>306.45999999999998</v>
      </c>
      <c r="M844" s="373"/>
      <c r="N844" s="375"/>
      <c r="V844" s="361"/>
      <c r="W844" s="367"/>
      <c r="X844" s="367"/>
      <c r="AA844" s="335" t="s">
        <v>451</v>
      </c>
      <c r="AC844" s="367"/>
      <c r="AE844" s="367"/>
      <c r="AG844" s="367"/>
    </row>
    <row r="845" spans="1:33" s="332" customFormat="1" ht="33.75" x14ac:dyDescent="0.2">
      <c r="A845" s="372"/>
      <c r="B845" s="371" t="s">
        <v>6328</v>
      </c>
      <c r="C845" s="1065" t="s">
        <v>6329</v>
      </c>
      <c r="D845" s="1065"/>
      <c r="E845" s="1065"/>
      <c r="F845" s="373" t="s">
        <v>454</v>
      </c>
      <c r="G845" s="373" t="s">
        <v>980</v>
      </c>
      <c r="H845" s="373"/>
      <c r="I845" s="373" t="s">
        <v>980</v>
      </c>
      <c r="J845" s="374"/>
      <c r="K845" s="373"/>
      <c r="L845" s="374">
        <v>226.78</v>
      </c>
      <c r="M845" s="373"/>
      <c r="N845" s="375"/>
      <c r="V845" s="361"/>
      <c r="W845" s="367"/>
      <c r="X845" s="367"/>
      <c r="AA845" s="335" t="s">
        <v>6329</v>
      </c>
      <c r="AC845" s="367"/>
      <c r="AE845" s="367"/>
      <c r="AG845" s="367"/>
    </row>
    <row r="846" spans="1:33" s="332" customFormat="1" ht="33.75" x14ac:dyDescent="0.2">
      <c r="A846" s="372"/>
      <c r="B846" s="371" t="s">
        <v>6330</v>
      </c>
      <c r="C846" s="1065" t="s">
        <v>6331</v>
      </c>
      <c r="D846" s="1065"/>
      <c r="E846" s="1065"/>
      <c r="F846" s="373" t="s">
        <v>454</v>
      </c>
      <c r="G846" s="373" t="s">
        <v>828</v>
      </c>
      <c r="H846" s="373"/>
      <c r="I846" s="373" t="s">
        <v>828</v>
      </c>
      <c r="J846" s="374"/>
      <c r="K846" s="373"/>
      <c r="L846" s="374">
        <v>110.33</v>
      </c>
      <c r="M846" s="373"/>
      <c r="N846" s="375"/>
      <c r="V846" s="361"/>
      <c r="W846" s="367"/>
      <c r="X846" s="367"/>
      <c r="AA846" s="335" t="s">
        <v>6331</v>
      </c>
      <c r="AC846" s="367"/>
      <c r="AE846" s="367"/>
      <c r="AG846" s="367"/>
    </row>
    <row r="847" spans="1:33" s="332" customFormat="1" ht="12" x14ac:dyDescent="0.2">
      <c r="A847" s="379"/>
      <c r="B847" s="380"/>
      <c r="C847" s="1068" t="s">
        <v>459</v>
      </c>
      <c r="D847" s="1068"/>
      <c r="E847" s="1068"/>
      <c r="F847" s="364"/>
      <c r="G847" s="364"/>
      <c r="H847" s="364"/>
      <c r="I847" s="364"/>
      <c r="J847" s="365"/>
      <c r="K847" s="364"/>
      <c r="L847" s="365">
        <v>643.57000000000005</v>
      </c>
      <c r="M847" s="376"/>
      <c r="N847" s="366"/>
      <c r="V847" s="361"/>
      <c r="W847" s="367"/>
      <c r="X847" s="367"/>
      <c r="AC847" s="367" t="s">
        <v>459</v>
      </c>
      <c r="AE847" s="367"/>
      <c r="AG847" s="367"/>
    </row>
    <row r="848" spans="1:33" s="332" customFormat="1" ht="1.5" customHeight="1" x14ac:dyDescent="0.2">
      <c r="A848" s="386"/>
      <c r="B848" s="380"/>
      <c r="C848" s="380"/>
      <c r="D848" s="380"/>
      <c r="E848" s="380"/>
      <c r="F848" s="386"/>
      <c r="G848" s="386"/>
      <c r="H848" s="386"/>
      <c r="I848" s="386"/>
      <c r="J848" s="390"/>
      <c r="K848" s="386"/>
      <c r="L848" s="390"/>
      <c r="M848" s="373"/>
      <c r="N848" s="390"/>
      <c r="V848" s="361"/>
      <c r="W848" s="367"/>
      <c r="X848" s="367"/>
      <c r="AC848" s="367"/>
      <c r="AE848" s="367"/>
      <c r="AG848" s="367"/>
    </row>
    <row r="849" spans="1:33" s="332" customFormat="1" ht="12" x14ac:dyDescent="0.2">
      <c r="A849" s="391"/>
      <c r="B849" s="392"/>
      <c r="C849" s="1068" t="s">
        <v>6416</v>
      </c>
      <c r="D849" s="1068"/>
      <c r="E849" s="1068"/>
      <c r="F849" s="1068"/>
      <c r="G849" s="1068"/>
      <c r="H849" s="1068"/>
      <c r="I849" s="1068"/>
      <c r="J849" s="1068"/>
      <c r="K849" s="1068"/>
      <c r="L849" s="393"/>
      <c r="M849" s="394"/>
      <c r="N849" s="395"/>
      <c r="V849" s="361"/>
      <c r="W849" s="367"/>
      <c r="X849" s="367"/>
      <c r="AC849" s="367"/>
      <c r="AE849" s="367" t="s">
        <v>6416</v>
      </c>
      <c r="AG849" s="367"/>
    </row>
    <row r="850" spans="1:33" s="332" customFormat="1" ht="12" x14ac:dyDescent="0.2">
      <c r="A850" s="396"/>
      <c r="B850" s="371"/>
      <c r="C850" s="1065" t="s">
        <v>512</v>
      </c>
      <c r="D850" s="1065"/>
      <c r="E850" s="1065"/>
      <c r="F850" s="1065"/>
      <c r="G850" s="1065"/>
      <c r="H850" s="1065"/>
      <c r="I850" s="1065"/>
      <c r="J850" s="1065"/>
      <c r="K850" s="1065"/>
      <c r="L850" s="397">
        <v>2250.5100000000002</v>
      </c>
      <c r="M850" s="398"/>
      <c r="N850" s="399"/>
      <c r="V850" s="361"/>
      <c r="W850" s="367"/>
      <c r="X850" s="367"/>
      <c r="AC850" s="367"/>
      <c r="AE850" s="367"/>
      <c r="AF850" s="335" t="s">
        <v>512</v>
      </c>
      <c r="AG850" s="367"/>
    </row>
    <row r="851" spans="1:33" s="332" customFormat="1" ht="12" x14ac:dyDescent="0.2">
      <c r="A851" s="396"/>
      <c r="B851" s="371"/>
      <c r="C851" s="1065" t="s">
        <v>513</v>
      </c>
      <c r="D851" s="1065"/>
      <c r="E851" s="1065"/>
      <c r="F851" s="1065"/>
      <c r="G851" s="1065"/>
      <c r="H851" s="1065"/>
      <c r="I851" s="1065"/>
      <c r="J851" s="1065"/>
      <c r="K851" s="1065"/>
      <c r="L851" s="397"/>
      <c r="M851" s="398"/>
      <c r="N851" s="399"/>
      <c r="V851" s="361"/>
      <c r="W851" s="367"/>
      <c r="X851" s="367"/>
      <c r="AC851" s="367"/>
      <c r="AE851" s="367"/>
      <c r="AF851" s="335" t="s">
        <v>513</v>
      </c>
      <c r="AG851" s="367"/>
    </row>
    <row r="852" spans="1:33" s="332" customFormat="1" ht="12" x14ac:dyDescent="0.2">
      <c r="A852" s="396"/>
      <c r="B852" s="371"/>
      <c r="C852" s="1065" t="s">
        <v>514</v>
      </c>
      <c r="D852" s="1065"/>
      <c r="E852" s="1065"/>
      <c r="F852" s="1065"/>
      <c r="G852" s="1065"/>
      <c r="H852" s="1065"/>
      <c r="I852" s="1065"/>
      <c r="J852" s="1065"/>
      <c r="K852" s="1065"/>
      <c r="L852" s="397">
        <v>2250.5100000000002</v>
      </c>
      <c r="M852" s="398"/>
      <c r="N852" s="399"/>
      <c r="V852" s="361"/>
      <c r="W852" s="367"/>
      <c r="X852" s="367"/>
      <c r="AC852" s="367"/>
      <c r="AE852" s="367"/>
      <c r="AF852" s="335" t="s">
        <v>514</v>
      </c>
      <c r="AG852" s="367"/>
    </row>
    <row r="853" spans="1:33" s="332" customFormat="1" ht="12" x14ac:dyDescent="0.2">
      <c r="A853" s="396"/>
      <c r="B853" s="371"/>
      <c r="C853" s="1065" t="s">
        <v>6395</v>
      </c>
      <c r="D853" s="1065"/>
      <c r="E853" s="1065"/>
      <c r="F853" s="1065"/>
      <c r="G853" s="1065"/>
      <c r="H853" s="1065"/>
      <c r="I853" s="1065"/>
      <c r="J853" s="1065"/>
      <c r="K853" s="1065"/>
      <c r="L853" s="397">
        <v>4726.08</v>
      </c>
      <c r="M853" s="398"/>
      <c r="N853" s="399"/>
      <c r="V853" s="361"/>
      <c r="W853" s="367"/>
      <c r="X853" s="367"/>
      <c r="AC853" s="367"/>
      <c r="AE853" s="367"/>
      <c r="AF853" s="335" t="s">
        <v>6395</v>
      </c>
      <c r="AG853" s="367"/>
    </row>
    <row r="854" spans="1:33" s="332" customFormat="1" ht="12" x14ac:dyDescent="0.2">
      <c r="A854" s="396"/>
      <c r="B854" s="371"/>
      <c r="C854" s="1065" t="s">
        <v>6396</v>
      </c>
      <c r="D854" s="1065"/>
      <c r="E854" s="1065"/>
      <c r="F854" s="1065"/>
      <c r="G854" s="1065"/>
      <c r="H854" s="1065"/>
      <c r="I854" s="1065"/>
      <c r="J854" s="1065"/>
      <c r="K854" s="1065"/>
      <c r="L854" s="397">
        <v>4726.08</v>
      </c>
      <c r="M854" s="398"/>
      <c r="N854" s="399"/>
      <c r="V854" s="361"/>
      <c r="W854" s="367"/>
      <c r="X854" s="367"/>
      <c r="AC854" s="367"/>
      <c r="AE854" s="367"/>
      <c r="AF854" s="335" t="s">
        <v>6396</v>
      </c>
      <c r="AG854" s="367"/>
    </row>
    <row r="855" spans="1:33" s="332" customFormat="1" ht="12" x14ac:dyDescent="0.2">
      <c r="A855" s="396"/>
      <c r="B855" s="371"/>
      <c r="C855" s="1065" t="s">
        <v>4960</v>
      </c>
      <c r="D855" s="1065"/>
      <c r="E855" s="1065"/>
      <c r="F855" s="1065"/>
      <c r="G855" s="1065"/>
      <c r="H855" s="1065"/>
      <c r="I855" s="1065"/>
      <c r="J855" s="1065"/>
      <c r="K855" s="1065"/>
      <c r="L855" s="397"/>
      <c r="M855" s="398"/>
      <c r="N855" s="399"/>
      <c r="V855" s="361"/>
      <c r="W855" s="367"/>
      <c r="X855" s="367"/>
      <c r="AC855" s="367"/>
      <c r="AE855" s="367"/>
      <c r="AF855" s="335" t="s">
        <v>4960</v>
      </c>
      <c r="AG855" s="367"/>
    </row>
    <row r="856" spans="1:33" s="332" customFormat="1" ht="12" x14ac:dyDescent="0.2">
      <c r="A856" s="396"/>
      <c r="B856" s="371"/>
      <c r="C856" s="1065" t="s">
        <v>4963</v>
      </c>
      <c r="D856" s="1065"/>
      <c r="E856" s="1065"/>
      <c r="F856" s="1065"/>
      <c r="G856" s="1065"/>
      <c r="H856" s="1065"/>
      <c r="I856" s="1065"/>
      <c r="J856" s="1065"/>
      <c r="K856" s="1065"/>
      <c r="L856" s="397">
        <v>2250.5100000000002</v>
      </c>
      <c r="M856" s="398"/>
      <c r="N856" s="399"/>
      <c r="V856" s="361"/>
      <c r="W856" s="367"/>
      <c r="X856" s="367"/>
      <c r="AC856" s="367"/>
      <c r="AE856" s="367"/>
      <c r="AF856" s="335" t="s">
        <v>4963</v>
      </c>
      <c r="AG856" s="367"/>
    </row>
    <row r="857" spans="1:33" s="332" customFormat="1" ht="12" x14ac:dyDescent="0.2">
      <c r="A857" s="396"/>
      <c r="B857" s="371"/>
      <c r="C857" s="1065" t="s">
        <v>4965</v>
      </c>
      <c r="D857" s="1065"/>
      <c r="E857" s="1065"/>
      <c r="F857" s="1065"/>
      <c r="G857" s="1065"/>
      <c r="H857" s="1065"/>
      <c r="I857" s="1065"/>
      <c r="J857" s="1065"/>
      <c r="K857" s="1065"/>
      <c r="L857" s="397">
        <v>1665.38</v>
      </c>
      <c r="M857" s="398"/>
      <c r="N857" s="399"/>
      <c r="V857" s="361"/>
      <c r="W857" s="367"/>
      <c r="X857" s="367"/>
      <c r="AC857" s="367"/>
      <c r="AE857" s="367"/>
      <c r="AF857" s="335" t="s">
        <v>4965</v>
      </c>
      <c r="AG857" s="367"/>
    </row>
    <row r="858" spans="1:33" s="332" customFormat="1" ht="12" x14ac:dyDescent="0.2">
      <c r="A858" s="396"/>
      <c r="B858" s="371"/>
      <c r="C858" s="1065" t="s">
        <v>4966</v>
      </c>
      <c r="D858" s="1065"/>
      <c r="E858" s="1065"/>
      <c r="F858" s="1065"/>
      <c r="G858" s="1065"/>
      <c r="H858" s="1065"/>
      <c r="I858" s="1065"/>
      <c r="J858" s="1065"/>
      <c r="K858" s="1065"/>
      <c r="L858" s="397">
        <v>810.19</v>
      </c>
      <c r="M858" s="398"/>
      <c r="N858" s="399"/>
      <c r="V858" s="361"/>
      <c r="W858" s="367"/>
      <c r="X858" s="367"/>
      <c r="AC858" s="367"/>
      <c r="AE858" s="367"/>
      <c r="AF858" s="335" t="s">
        <v>4966</v>
      </c>
      <c r="AG858" s="367"/>
    </row>
    <row r="859" spans="1:33" s="332" customFormat="1" ht="12" x14ac:dyDescent="0.2">
      <c r="A859" s="396"/>
      <c r="B859" s="371"/>
      <c r="C859" s="1065" t="s">
        <v>524</v>
      </c>
      <c r="D859" s="1065"/>
      <c r="E859" s="1065"/>
      <c r="F859" s="1065"/>
      <c r="G859" s="1065"/>
      <c r="H859" s="1065"/>
      <c r="I859" s="1065"/>
      <c r="J859" s="1065"/>
      <c r="K859" s="1065"/>
      <c r="L859" s="397">
        <v>2250.5100000000002</v>
      </c>
      <c r="M859" s="398"/>
      <c r="N859" s="399"/>
      <c r="V859" s="361"/>
      <c r="W859" s="367"/>
      <c r="X859" s="367"/>
      <c r="AC859" s="367"/>
      <c r="AE859" s="367"/>
      <c r="AF859" s="335" t="s">
        <v>524</v>
      </c>
      <c r="AG859" s="367"/>
    </row>
    <row r="860" spans="1:33" s="332" customFormat="1" ht="12" x14ac:dyDescent="0.2">
      <c r="A860" s="396"/>
      <c r="B860" s="371"/>
      <c r="C860" s="1065" t="s">
        <v>525</v>
      </c>
      <c r="D860" s="1065"/>
      <c r="E860" s="1065"/>
      <c r="F860" s="1065"/>
      <c r="G860" s="1065"/>
      <c r="H860" s="1065"/>
      <c r="I860" s="1065"/>
      <c r="J860" s="1065"/>
      <c r="K860" s="1065"/>
      <c r="L860" s="397">
        <v>1665.38</v>
      </c>
      <c r="M860" s="398"/>
      <c r="N860" s="399"/>
      <c r="V860" s="361"/>
      <c r="W860" s="367"/>
      <c r="X860" s="367"/>
      <c r="AC860" s="367"/>
      <c r="AE860" s="367"/>
      <c r="AF860" s="335" t="s">
        <v>525</v>
      </c>
      <c r="AG860" s="367"/>
    </row>
    <row r="861" spans="1:33" s="332" customFormat="1" ht="12" x14ac:dyDescent="0.2">
      <c r="A861" s="396"/>
      <c r="B861" s="371"/>
      <c r="C861" s="1065" t="s">
        <v>526</v>
      </c>
      <c r="D861" s="1065"/>
      <c r="E861" s="1065"/>
      <c r="F861" s="1065"/>
      <c r="G861" s="1065"/>
      <c r="H861" s="1065"/>
      <c r="I861" s="1065"/>
      <c r="J861" s="1065"/>
      <c r="K861" s="1065"/>
      <c r="L861" s="397">
        <v>810.19</v>
      </c>
      <c r="M861" s="398"/>
      <c r="N861" s="399"/>
      <c r="V861" s="361"/>
      <c r="W861" s="367"/>
      <c r="X861" s="367"/>
      <c r="AC861" s="367"/>
      <c r="AE861" s="367"/>
      <c r="AF861" s="335" t="s">
        <v>526</v>
      </c>
      <c r="AG861" s="367"/>
    </row>
    <row r="862" spans="1:33" s="332" customFormat="1" ht="12" x14ac:dyDescent="0.2">
      <c r="A862" s="396"/>
      <c r="B862" s="390"/>
      <c r="C862" s="1067" t="s">
        <v>6417</v>
      </c>
      <c r="D862" s="1067"/>
      <c r="E862" s="1067"/>
      <c r="F862" s="1067"/>
      <c r="G862" s="1067"/>
      <c r="H862" s="1067"/>
      <c r="I862" s="1067"/>
      <c r="J862" s="1067"/>
      <c r="K862" s="1067"/>
      <c r="L862" s="400">
        <v>4726.08</v>
      </c>
      <c r="M862" s="401"/>
      <c r="N862" s="402"/>
      <c r="V862" s="361"/>
      <c r="W862" s="367"/>
      <c r="X862" s="367"/>
      <c r="AC862" s="367"/>
      <c r="AE862" s="367"/>
      <c r="AG862" s="367" t="s">
        <v>6417</v>
      </c>
    </row>
    <row r="863" spans="1:33" s="332" customFormat="1" ht="12" x14ac:dyDescent="0.2">
      <c r="A863" s="1195" t="s">
        <v>6418</v>
      </c>
      <c r="B863" s="1196"/>
      <c r="C863" s="1196"/>
      <c r="D863" s="1196"/>
      <c r="E863" s="1196"/>
      <c r="F863" s="1196"/>
      <c r="G863" s="1196"/>
      <c r="H863" s="1196"/>
      <c r="I863" s="1196"/>
      <c r="J863" s="1196"/>
      <c r="K863" s="1196"/>
      <c r="L863" s="1196"/>
      <c r="M863" s="1196"/>
      <c r="N863" s="1197"/>
      <c r="V863" s="361" t="s">
        <v>6418</v>
      </c>
      <c r="W863" s="367"/>
      <c r="X863" s="367"/>
      <c r="AC863" s="367"/>
      <c r="AE863" s="367"/>
      <c r="AG863" s="367"/>
    </row>
    <row r="864" spans="1:33" s="332" customFormat="1" ht="33.75" x14ac:dyDescent="0.2">
      <c r="A864" s="362" t="s">
        <v>993</v>
      </c>
      <c r="B864" s="363" t="s">
        <v>6403</v>
      </c>
      <c r="C864" s="1068" t="s">
        <v>6404</v>
      </c>
      <c r="D864" s="1068"/>
      <c r="E864" s="1068"/>
      <c r="F864" s="364" t="s">
        <v>6405</v>
      </c>
      <c r="G864" s="364"/>
      <c r="H864" s="364"/>
      <c r="I864" s="364" t="s">
        <v>5054</v>
      </c>
      <c r="J864" s="365"/>
      <c r="K864" s="364"/>
      <c r="L864" s="365"/>
      <c r="M864" s="364"/>
      <c r="N864" s="366"/>
      <c r="V864" s="361"/>
      <c r="W864" s="367"/>
      <c r="X864" s="367" t="s">
        <v>6404</v>
      </c>
      <c r="AC864" s="367"/>
      <c r="AE864" s="367"/>
      <c r="AG864" s="367"/>
    </row>
    <row r="865" spans="1:33" s="332" customFormat="1" ht="12" x14ac:dyDescent="0.2">
      <c r="A865" s="368"/>
      <c r="B865" s="369"/>
      <c r="C865" s="1065" t="s">
        <v>6419</v>
      </c>
      <c r="D865" s="1065"/>
      <c r="E865" s="1065"/>
      <c r="F865" s="1065"/>
      <c r="G865" s="1065"/>
      <c r="H865" s="1065"/>
      <c r="I865" s="1065"/>
      <c r="J865" s="1065"/>
      <c r="K865" s="1065"/>
      <c r="L865" s="1065"/>
      <c r="M865" s="1065"/>
      <c r="N865" s="1072"/>
      <c r="V865" s="361"/>
      <c r="W865" s="367"/>
      <c r="X865" s="367"/>
      <c r="AC865" s="367"/>
      <c r="AD865" s="335" t="s">
        <v>6419</v>
      </c>
      <c r="AE865" s="367"/>
      <c r="AG865" s="367"/>
    </row>
    <row r="866" spans="1:33" s="332" customFormat="1" ht="33.75" x14ac:dyDescent="0.2">
      <c r="A866" s="370"/>
      <c r="B866" s="371" t="s">
        <v>6324</v>
      </c>
      <c r="C866" s="1065" t="s">
        <v>6325</v>
      </c>
      <c r="D866" s="1065"/>
      <c r="E866" s="1065"/>
      <c r="F866" s="1065"/>
      <c r="G866" s="1065"/>
      <c r="H866" s="1065"/>
      <c r="I866" s="1065"/>
      <c r="J866" s="1065"/>
      <c r="K866" s="1065"/>
      <c r="L866" s="1065"/>
      <c r="M866" s="1065"/>
      <c r="N866" s="1072"/>
      <c r="V866" s="361"/>
      <c r="W866" s="367"/>
      <c r="X866" s="367"/>
      <c r="Y866" s="335" t="s">
        <v>6325</v>
      </c>
      <c r="AC866" s="367"/>
      <c r="AE866" s="367"/>
      <c r="AG866" s="367"/>
    </row>
    <row r="867" spans="1:33" s="332" customFormat="1" ht="22.5" x14ac:dyDescent="0.2">
      <c r="A867" s="370"/>
      <c r="B867" s="371" t="s">
        <v>6326</v>
      </c>
      <c r="C867" s="1065" t="s">
        <v>6327</v>
      </c>
      <c r="D867" s="1065"/>
      <c r="E867" s="1065"/>
      <c r="F867" s="1065"/>
      <c r="G867" s="1065"/>
      <c r="H867" s="1065"/>
      <c r="I867" s="1065"/>
      <c r="J867" s="1065"/>
      <c r="K867" s="1065"/>
      <c r="L867" s="1065"/>
      <c r="M867" s="1065"/>
      <c r="N867" s="1072"/>
      <c r="V867" s="361"/>
      <c r="W867" s="367"/>
      <c r="X867" s="367"/>
      <c r="Y867" s="335" t="s">
        <v>6327</v>
      </c>
      <c r="AC867" s="367"/>
      <c r="AE867" s="367"/>
      <c r="AG867" s="367"/>
    </row>
    <row r="868" spans="1:33" s="332" customFormat="1" ht="12" x14ac:dyDescent="0.2">
      <c r="A868" s="372"/>
      <c r="B868" s="371" t="s">
        <v>423</v>
      </c>
      <c r="C868" s="1065" t="s">
        <v>432</v>
      </c>
      <c r="D868" s="1065"/>
      <c r="E868" s="1065"/>
      <c r="F868" s="373"/>
      <c r="G868" s="373"/>
      <c r="H868" s="373"/>
      <c r="I868" s="373"/>
      <c r="J868" s="374">
        <v>165.95</v>
      </c>
      <c r="K868" s="373" t="s">
        <v>423</v>
      </c>
      <c r="L868" s="374">
        <v>43.15</v>
      </c>
      <c r="M868" s="373"/>
      <c r="N868" s="375"/>
      <c r="V868" s="361"/>
      <c r="W868" s="367"/>
      <c r="X868" s="367"/>
      <c r="Z868" s="335" t="s">
        <v>432</v>
      </c>
      <c r="AC868" s="367"/>
      <c r="AE868" s="367"/>
      <c r="AG868" s="367"/>
    </row>
    <row r="869" spans="1:33" s="332" customFormat="1" ht="12" x14ac:dyDescent="0.2">
      <c r="A869" s="372"/>
      <c r="B869" s="371"/>
      <c r="C869" s="1065" t="s">
        <v>443</v>
      </c>
      <c r="D869" s="1065"/>
      <c r="E869" s="1065"/>
      <c r="F869" s="373" t="s">
        <v>444</v>
      </c>
      <c r="G869" s="373" t="s">
        <v>6348</v>
      </c>
      <c r="H869" s="373" t="s">
        <v>423</v>
      </c>
      <c r="I869" s="373" t="s">
        <v>6420</v>
      </c>
      <c r="J869" s="374"/>
      <c r="K869" s="373"/>
      <c r="L869" s="374"/>
      <c r="M869" s="373"/>
      <c r="N869" s="375"/>
      <c r="V869" s="361"/>
      <c r="W869" s="367"/>
      <c r="X869" s="367"/>
      <c r="AA869" s="335" t="s">
        <v>443</v>
      </c>
      <c r="AC869" s="367"/>
      <c r="AE869" s="367"/>
      <c r="AG869" s="367"/>
    </row>
    <row r="870" spans="1:33" s="332" customFormat="1" ht="12" x14ac:dyDescent="0.2">
      <c r="A870" s="372"/>
      <c r="B870" s="371"/>
      <c r="C870" s="1077" t="s">
        <v>450</v>
      </c>
      <c r="D870" s="1077"/>
      <c r="E870" s="1077"/>
      <c r="F870" s="376"/>
      <c r="G870" s="376"/>
      <c r="H870" s="376"/>
      <c r="I870" s="376"/>
      <c r="J870" s="377">
        <v>165.95</v>
      </c>
      <c r="K870" s="376"/>
      <c r="L870" s="377">
        <v>43.15</v>
      </c>
      <c r="M870" s="376"/>
      <c r="N870" s="378"/>
      <c r="V870" s="361"/>
      <c r="W870" s="367"/>
      <c r="X870" s="367"/>
      <c r="AB870" s="335" t="s">
        <v>450</v>
      </c>
      <c r="AC870" s="367"/>
      <c r="AE870" s="367"/>
      <c r="AG870" s="367"/>
    </row>
    <row r="871" spans="1:33" s="332" customFormat="1" ht="12" x14ac:dyDescent="0.2">
      <c r="A871" s="372"/>
      <c r="B871" s="371"/>
      <c r="C871" s="1065" t="s">
        <v>451</v>
      </c>
      <c r="D871" s="1065"/>
      <c r="E871" s="1065"/>
      <c r="F871" s="373"/>
      <c r="G871" s="373"/>
      <c r="H871" s="373"/>
      <c r="I871" s="373"/>
      <c r="J871" s="374"/>
      <c r="K871" s="373"/>
      <c r="L871" s="374">
        <v>43.15</v>
      </c>
      <c r="M871" s="373"/>
      <c r="N871" s="375"/>
      <c r="V871" s="361"/>
      <c r="W871" s="367"/>
      <c r="X871" s="367"/>
      <c r="AA871" s="335" t="s">
        <v>451</v>
      </c>
      <c r="AC871" s="367"/>
      <c r="AE871" s="367"/>
      <c r="AG871" s="367"/>
    </row>
    <row r="872" spans="1:33" s="332" customFormat="1" ht="33.75" x14ac:dyDescent="0.2">
      <c r="A872" s="372"/>
      <c r="B872" s="371" t="s">
        <v>6328</v>
      </c>
      <c r="C872" s="1065" t="s">
        <v>6329</v>
      </c>
      <c r="D872" s="1065"/>
      <c r="E872" s="1065"/>
      <c r="F872" s="373" t="s">
        <v>454</v>
      </c>
      <c r="G872" s="373" t="s">
        <v>980</v>
      </c>
      <c r="H872" s="373"/>
      <c r="I872" s="373" t="s">
        <v>980</v>
      </c>
      <c r="J872" s="374"/>
      <c r="K872" s="373"/>
      <c r="L872" s="374">
        <v>31.93</v>
      </c>
      <c r="M872" s="373"/>
      <c r="N872" s="375"/>
      <c r="V872" s="361"/>
      <c r="W872" s="367"/>
      <c r="X872" s="367"/>
      <c r="AA872" s="335" t="s">
        <v>6329</v>
      </c>
      <c r="AC872" s="367"/>
      <c r="AE872" s="367"/>
      <c r="AG872" s="367"/>
    </row>
    <row r="873" spans="1:33" s="332" customFormat="1" ht="33.75" x14ac:dyDescent="0.2">
      <c r="A873" s="372"/>
      <c r="B873" s="371" t="s">
        <v>6330</v>
      </c>
      <c r="C873" s="1065" t="s">
        <v>6331</v>
      </c>
      <c r="D873" s="1065"/>
      <c r="E873" s="1065"/>
      <c r="F873" s="373" t="s">
        <v>454</v>
      </c>
      <c r="G873" s="373" t="s">
        <v>828</v>
      </c>
      <c r="H873" s="373"/>
      <c r="I873" s="373" t="s">
        <v>828</v>
      </c>
      <c r="J873" s="374"/>
      <c r="K873" s="373"/>
      <c r="L873" s="374">
        <v>15.53</v>
      </c>
      <c r="M873" s="373"/>
      <c r="N873" s="375"/>
      <c r="V873" s="361"/>
      <c r="W873" s="367"/>
      <c r="X873" s="367"/>
      <c r="AA873" s="335" t="s">
        <v>6331</v>
      </c>
      <c r="AC873" s="367"/>
      <c r="AE873" s="367"/>
      <c r="AG873" s="367"/>
    </row>
    <row r="874" spans="1:33" s="332" customFormat="1" ht="12" x14ac:dyDescent="0.2">
      <c r="A874" s="379"/>
      <c r="B874" s="380"/>
      <c r="C874" s="1068" t="s">
        <v>459</v>
      </c>
      <c r="D874" s="1068"/>
      <c r="E874" s="1068"/>
      <c r="F874" s="364"/>
      <c r="G874" s="364"/>
      <c r="H874" s="364"/>
      <c r="I874" s="364"/>
      <c r="J874" s="365"/>
      <c r="K874" s="364"/>
      <c r="L874" s="365">
        <v>90.61</v>
      </c>
      <c r="M874" s="376"/>
      <c r="N874" s="366"/>
      <c r="V874" s="361"/>
      <c r="W874" s="367"/>
      <c r="X874" s="367"/>
      <c r="AC874" s="367" t="s">
        <v>459</v>
      </c>
      <c r="AE874" s="367"/>
      <c r="AG874" s="367"/>
    </row>
    <row r="875" spans="1:33" s="332" customFormat="1" ht="22.5" x14ac:dyDescent="0.2">
      <c r="A875" s="362" t="s">
        <v>994</v>
      </c>
      <c r="B875" s="363" t="s">
        <v>6421</v>
      </c>
      <c r="C875" s="1068" t="s">
        <v>6422</v>
      </c>
      <c r="D875" s="1068"/>
      <c r="E875" s="1068"/>
      <c r="F875" s="364" t="s">
        <v>6423</v>
      </c>
      <c r="G875" s="364"/>
      <c r="H875" s="364"/>
      <c r="I875" s="364" t="s">
        <v>509</v>
      </c>
      <c r="J875" s="365"/>
      <c r="K875" s="364"/>
      <c r="L875" s="365"/>
      <c r="M875" s="364"/>
      <c r="N875" s="366"/>
      <c r="V875" s="361"/>
      <c r="W875" s="367"/>
      <c r="X875" s="367" t="s">
        <v>6422</v>
      </c>
      <c r="AC875" s="367"/>
      <c r="AE875" s="367"/>
      <c r="AG875" s="367"/>
    </row>
    <row r="876" spans="1:33" s="332" customFormat="1" ht="33.75" x14ac:dyDescent="0.2">
      <c r="A876" s="370"/>
      <c r="B876" s="371" t="s">
        <v>6324</v>
      </c>
      <c r="C876" s="1065" t="s">
        <v>6325</v>
      </c>
      <c r="D876" s="1065"/>
      <c r="E876" s="1065"/>
      <c r="F876" s="1065"/>
      <c r="G876" s="1065"/>
      <c r="H876" s="1065"/>
      <c r="I876" s="1065"/>
      <c r="J876" s="1065"/>
      <c r="K876" s="1065"/>
      <c r="L876" s="1065"/>
      <c r="M876" s="1065"/>
      <c r="N876" s="1072"/>
      <c r="V876" s="361"/>
      <c r="W876" s="367"/>
      <c r="X876" s="367"/>
      <c r="Y876" s="335" t="s">
        <v>6325</v>
      </c>
      <c r="AC876" s="367"/>
      <c r="AE876" s="367"/>
      <c r="AG876" s="367"/>
    </row>
    <row r="877" spans="1:33" s="332" customFormat="1" ht="22.5" x14ac:dyDescent="0.2">
      <c r="A877" s="370"/>
      <c r="B877" s="371" t="s">
        <v>6326</v>
      </c>
      <c r="C877" s="1065" t="s">
        <v>6327</v>
      </c>
      <c r="D877" s="1065"/>
      <c r="E877" s="1065"/>
      <c r="F877" s="1065"/>
      <c r="G877" s="1065"/>
      <c r="H877" s="1065"/>
      <c r="I877" s="1065"/>
      <c r="J877" s="1065"/>
      <c r="K877" s="1065"/>
      <c r="L877" s="1065"/>
      <c r="M877" s="1065"/>
      <c r="N877" s="1072"/>
      <c r="V877" s="361"/>
      <c r="W877" s="367"/>
      <c r="X877" s="367"/>
      <c r="Y877" s="335" t="s">
        <v>6327</v>
      </c>
      <c r="AC877" s="367"/>
      <c r="AE877" s="367"/>
      <c r="AG877" s="367"/>
    </row>
    <row r="878" spans="1:33" s="332" customFormat="1" ht="12" x14ac:dyDescent="0.2">
      <c r="A878" s="372"/>
      <c r="B878" s="371" t="s">
        <v>423</v>
      </c>
      <c r="C878" s="1065" t="s">
        <v>432</v>
      </c>
      <c r="D878" s="1065"/>
      <c r="E878" s="1065"/>
      <c r="F878" s="373"/>
      <c r="G878" s="373"/>
      <c r="H878" s="373"/>
      <c r="I878" s="373"/>
      <c r="J878" s="374">
        <v>12.81</v>
      </c>
      <c r="K878" s="373" t="s">
        <v>423</v>
      </c>
      <c r="L878" s="374">
        <v>128.1</v>
      </c>
      <c r="M878" s="373"/>
      <c r="N878" s="375"/>
      <c r="V878" s="361"/>
      <c r="W878" s="367"/>
      <c r="X878" s="367"/>
      <c r="Z878" s="335" t="s">
        <v>432</v>
      </c>
      <c r="AC878" s="367"/>
      <c r="AE878" s="367"/>
      <c r="AG878" s="367"/>
    </row>
    <row r="879" spans="1:33" s="332" customFormat="1" ht="12" x14ac:dyDescent="0.2">
      <c r="A879" s="372"/>
      <c r="B879" s="371"/>
      <c r="C879" s="1065" t="s">
        <v>443</v>
      </c>
      <c r="D879" s="1065"/>
      <c r="E879" s="1065"/>
      <c r="F879" s="373" t="s">
        <v>444</v>
      </c>
      <c r="G879" s="373" t="s">
        <v>423</v>
      </c>
      <c r="H879" s="373" t="s">
        <v>423</v>
      </c>
      <c r="I879" s="373" t="s">
        <v>509</v>
      </c>
      <c r="J879" s="374"/>
      <c r="K879" s="373"/>
      <c r="L879" s="374"/>
      <c r="M879" s="373"/>
      <c r="N879" s="375"/>
      <c r="V879" s="361"/>
      <c r="W879" s="367"/>
      <c r="X879" s="367"/>
      <c r="AA879" s="335" t="s">
        <v>443</v>
      </c>
      <c r="AC879" s="367"/>
      <c r="AE879" s="367"/>
      <c r="AG879" s="367"/>
    </row>
    <row r="880" spans="1:33" s="332" customFormat="1" ht="12" x14ac:dyDescent="0.2">
      <c r="A880" s="372"/>
      <c r="B880" s="371"/>
      <c r="C880" s="1077" t="s">
        <v>450</v>
      </c>
      <c r="D880" s="1077"/>
      <c r="E880" s="1077"/>
      <c r="F880" s="376"/>
      <c r="G880" s="376"/>
      <c r="H880" s="376"/>
      <c r="I880" s="376"/>
      <c r="J880" s="377">
        <v>12.81</v>
      </c>
      <c r="K880" s="376"/>
      <c r="L880" s="377">
        <v>128.1</v>
      </c>
      <c r="M880" s="376"/>
      <c r="N880" s="378"/>
      <c r="V880" s="361"/>
      <c r="W880" s="367"/>
      <c r="X880" s="367"/>
      <c r="AB880" s="335" t="s">
        <v>450</v>
      </c>
      <c r="AC880" s="367"/>
      <c r="AE880" s="367"/>
      <c r="AG880" s="367"/>
    </row>
    <row r="881" spans="1:33" s="332" customFormat="1" ht="12" x14ac:dyDescent="0.2">
      <c r="A881" s="372"/>
      <c r="B881" s="371"/>
      <c r="C881" s="1065" t="s">
        <v>451</v>
      </c>
      <c r="D881" s="1065"/>
      <c r="E881" s="1065"/>
      <c r="F881" s="373"/>
      <c r="G881" s="373"/>
      <c r="H881" s="373"/>
      <c r="I881" s="373"/>
      <c r="J881" s="374"/>
      <c r="K881" s="373"/>
      <c r="L881" s="374">
        <v>128.1</v>
      </c>
      <c r="M881" s="373"/>
      <c r="N881" s="375"/>
      <c r="V881" s="361"/>
      <c r="W881" s="367"/>
      <c r="X881" s="367"/>
      <c r="AA881" s="335" t="s">
        <v>451</v>
      </c>
      <c r="AC881" s="367"/>
      <c r="AE881" s="367"/>
      <c r="AG881" s="367"/>
    </row>
    <row r="882" spans="1:33" s="332" customFormat="1" ht="33.75" x14ac:dyDescent="0.2">
      <c r="A882" s="372"/>
      <c r="B882" s="371" t="s">
        <v>6328</v>
      </c>
      <c r="C882" s="1065" t="s">
        <v>6329</v>
      </c>
      <c r="D882" s="1065"/>
      <c r="E882" s="1065"/>
      <c r="F882" s="373" t="s">
        <v>454</v>
      </c>
      <c r="G882" s="373" t="s">
        <v>980</v>
      </c>
      <c r="H882" s="373"/>
      <c r="I882" s="373" t="s">
        <v>980</v>
      </c>
      <c r="J882" s="374"/>
      <c r="K882" s="373"/>
      <c r="L882" s="374">
        <v>94.79</v>
      </c>
      <c r="M882" s="373"/>
      <c r="N882" s="375"/>
      <c r="V882" s="361"/>
      <c r="W882" s="367"/>
      <c r="X882" s="367"/>
      <c r="AA882" s="335" t="s">
        <v>6329</v>
      </c>
      <c r="AC882" s="367"/>
      <c r="AE882" s="367"/>
      <c r="AG882" s="367"/>
    </row>
    <row r="883" spans="1:33" s="332" customFormat="1" ht="33.75" x14ac:dyDescent="0.2">
      <c r="A883" s="372"/>
      <c r="B883" s="371" t="s">
        <v>6330</v>
      </c>
      <c r="C883" s="1065" t="s">
        <v>6331</v>
      </c>
      <c r="D883" s="1065"/>
      <c r="E883" s="1065"/>
      <c r="F883" s="373" t="s">
        <v>454</v>
      </c>
      <c r="G883" s="373" t="s">
        <v>828</v>
      </c>
      <c r="H883" s="373"/>
      <c r="I883" s="373" t="s">
        <v>828</v>
      </c>
      <c r="J883" s="374"/>
      <c r="K883" s="373"/>
      <c r="L883" s="374">
        <v>46.12</v>
      </c>
      <c r="M883" s="373"/>
      <c r="N883" s="375"/>
      <c r="V883" s="361"/>
      <c r="W883" s="367"/>
      <c r="X883" s="367"/>
      <c r="AA883" s="335" t="s">
        <v>6331</v>
      </c>
      <c r="AC883" s="367"/>
      <c r="AE883" s="367"/>
      <c r="AG883" s="367"/>
    </row>
    <row r="884" spans="1:33" s="332" customFormat="1" ht="12" x14ac:dyDescent="0.2">
      <c r="A884" s="379"/>
      <c r="B884" s="380"/>
      <c r="C884" s="1068" t="s">
        <v>459</v>
      </c>
      <c r="D884" s="1068"/>
      <c r="E884" s="1068"/>
      <c r="F884" s="364"/>
      <c r="G884" s="364"/>
      <c r="H884" s="364"/>
      <c r="I884" s="364"/>
      <c r="J884" s="365"/>
      <c r="K884" s="364"/>
      <c r="L884" s="365">
        <v>269.01</v>
      </c>
      <c r="M884" s="376"/>
      <c r="N884" s="366"/>
      <c r="V884" s="361"/>
      <c r="W884" s="367"/>
      <c r="X884" s="367"/>
      <c r="AC884" s="367" t="s">
        <v>459</v>
      </c>
      <c r="AE884" s="367"/>
      <c r="AG884" s="367"/>
    </row>
    <row r="885" spans="1:33" s="332" customFormat="1" ht="22.5" x14ac:dyDescent="0.2">
      <c r="A885" s="362" t="s">
        <v>995</v>
      </c>
      <c r="B885" s="363" t="s">
        <v>6424</v>
      </c>
      <c r="C885" s="1068" t="s">
        <v>6425</v>
      </c>
      <c r="D885" s="1068"/>
      <c r="E885" s="1068"/>
      <c r="F885" s="364" t="s">
        <v>6423</v>
      </c>
      <c r="G885" s="364"/>
      <c r="H885" s="364"/>
      <c r="I885" s="364" t="s">
        <v>423</v>
      </c>
      <c r="J885" s="365"/>
      <c r="K885" s="364"/>
      <c r="L885" s="365"/>
      <c r="M885" s="364"/>
      <c r="N885" s="366"/>
      <c r="V885" s="361"/>
      <c r="W885" s="367"/>
      <c r="X885" s="367" t="s">
        <v>6425</v>
      </c>
      <c r="AC885" s="367"/>
      <c r="AE885" s="367"/>
      <c r="AG885" s="367"/>
    </row>
    <row r="886" spans="1:33" s="332" customFormat="1" ht="33.75" x14ac:dyDescent="0.2">
      <c r="A886" s="370"/>
      <c r="B886" s="371" t="s">
        <v>6324</v>
      </c>
      <c r="C886" s="1065" t="s">
        <v>6325</v>
      </c>
      <c r="D886" s="1065"/>
      <c r="E886" s="1065"/>
      <c r="F886" s="1065"/>
      <c r="G886" s="1065"/>
      <c r="H886" s="1065"/>
      <c r="I886" s="1065"/>
      <c r="J886" s="1065"/>
      <c r="K886" s="1065"/>
      <c r="L886" s="1065"/>
      <c r="M886" s="1065"/>
      <c r="N886" s="1072"/>
      <c r="V886" s="361"/>
      <c r="W886" s="367"/>
      <c r="X886" s="367"/>
      <c r="Y886" s="335" t="s">
        <v>6325</v>
      </c>
      <c r="AC886" s="367"/>
      <c r="AE886" s="367"/>
      <c r="AG886" s="367"/>
    </row>
    <row r="887" spans="1:33" s="332" customFormat="1" ht="22.5" x14ac:dyDescent="0.2">
      <c r="A887" s="370"/>
      <c r="B887" s="371" t="s">
        <v>6326</v>
      </c>
      <c r="C887" s="1065" t="s">
        <v>6327</v>
      </c>
      <c r="D887" s="1065"/>
      <c r="E887" s="1065"/>
      <c r="F887" s="1065"/>
      <c r="G887" s="1065"/>
      <c r="H887" s="1065"/>
      <c r="I887" s="1065"/>
      <c r="J887" s="1065"/>
      <c r="K887" s="1065"/>
      <c r="L887" s="1065"/>
      <c r="M887" s="1065"/>
      <c r="N887" s="1072"/>
      <c r="V887" s="361"/>
      <c r="W887" s="367"/>
      <c r="X887" s="367"/>
      <c r="Y887" s="335" t="s">
        <v>6327</v>
      </c>
      <c r="AC887" s="367"/>
      <c r="AE887" s="367"/>
      <c r="AG887" s="367"/>
    </row>
    <row r="888" spans="1:33" s="332" customFormat="1" ht="12" x14ac:dyDescent="0.2">
      <c r="A888" s="372"/>
      <c r="B888" s="371" t="s">
        <v>423</v>
      </c>
      <c r="C888" s="1065" t="s">
        <v>432</v>
      </c>
      <c r="D888" s="1065"/>
      <c r="E888" s="1065"/>
      <c r="F888" s="373"/>
      <c r="G888" s="373"/>
      <c r="H888" s="373"/>
      <c r="I888" s="373"/>
      <c r="J888" s="374">
        <v>41.49</v>
      </c>
      <c r="K888" s="373" t="s">
        <v>423</v>
      </c>
      <c r="L888" s="374">
        <v>41.49</v>
      </c>
      <c r="M888" s="373"/>
      <c r="N888" s="375"/>
      <c r="V888" s="361"/>
      <c r="W888" s="367"/>
      <c r="X888" s="367"/>
      <c r="Z888" s="335" t="s">
        <v>432</v>
      </c>
      <c r="AC888" s="367"/>
      <c r="AE888" s="367"/>
      <c r="AG888" s="367"/>
    </row>
    <row r="889" spans="1:33" s="332" customFormat="1" ht="12" x14ac:dyDescent="0.2">
      <c r="A889" s="372"/>
      <c r="B889" s="371"/>
      <c r="C889" s="1065" t="s">
        <v>443</v>
      </c>
      <c r="D889" s="1065"/>
      <c r="E889" s="1065"/>
      <c r="F889" s="373" t="s">
        <v>444</v>
      </c>
      <c r="G889" s="373" t="s">
        <v>2355</v>
      </c>
      <c r="H889" s="373" t="s">
        <v>423</v>
      </c>
      <c r="I889" s="373" t="s">
        <v>2355</v>
      </c>
      <c r="J889" s="374"/>
      <c r="K889" s="373"/>
      <c r="L889" s="374"/>
      <c r="M889" s="373"/>
      <c r="N889" s="375"/>
      <c r="V889" s="361"/>
      <c r="W889" s="367"/>
      <c r="X889" s="367"/>
      <c r="AA889" s="335" t="s">
        <v>443</v>
      </c>
      <c r="AC889" s="367"/>
      <c r="AE889" s="367"/>
      <c r="AG889" s="367"/>
    </row>
    <row r="890" spans="1:33" s="332" customFormat="1" ht="12" x14ac:dyDescent="0.2">
      <c r="A890" s="372"/>
      <c r="B890" s="371"/>
      <c r="C890" s="1077" t="s">
        <v>450</v>
      </c>
      <c r="D890" s="1077"/>
      <c r="E890" s="1077"/>
      <c r="F890" s="376"/>
      <c r="G890" s="376"/>
      <c r="H890" s="376"/>
      <c r="I890" s="376"/>
      <c r="J890" s="377">
        <v>41.49</v>
      </c>
      <c r="K890" s="376"/>
      <c r="L890" s="377">
        <v>41.49</v>
      </c>
      <c r="M890" s="376"/>
      <c r="N890" s="378"/>
      <c r="V890" s="361"/>
      <c r="W890" s="367"/>
      <c r="X890" s="367"/>
      <c r="AB890" s="335" t="s">
        <v>450</v>
      </c>
      <c r="AC890" s="367"/>
      <c r="AE890" s="367"/>
      <c r="AG890" s="367"/>
    </row>
    <row r="891" spans="1:33" s="332" customFormat="1" ht="12" x14ac:dyDescent="0.2">
      <c r="A891" s="372"/>
      <c r="B891" s="371"/>
      <c r="C891" s="1065" t="s">
        <v>451</v>
      </c>
      <c r="D891" s="1065"/>
      <c r="E891" s="1065"/>
      <c r="F891" s="373"/>
      <c r="G891" s="373"/>
      <c r="H891" s="373"/>
      <c r="I891" s="373"/>
      <c r="J891" s="374"/>
      <c r="K891" s="373"/>
      <c r="L891" s="374">
        <v>41.49</v>
      </c>
      <c r="M891" s="373"/>
      <c r="N891" s="375"/>
      <c r="V891" s="361"/>
      <c r="W891" s="367"/>
      <c r="X891" s="367"/>
      <c r="AA891" s="335" t="s">
        <v>451</v>
      </c>
      <c r="AC891" s="367"/>
      <c r="AE891" s="367"/>
      <c r="AG891" s="367"/>
    </row>
    <row r="892" spans="1:33" s="332" customFormat="1" ht="33.75" x14ac:dyDescent="0.2">
      <c r="A892" s="372"/>
      <c r="B892" s="371" t="s">
        <v>6328</v>
      </c>
      <c r="C892" s="1065" t="s">
        <v>6329</v>
      </c>
      <c r="D892" s="1065"/>
      <c r="E892" s="1065"/>
      <c r="F892" s="373" t="s">
        <v>454</v>
      </c>
      <c r="G892" s="373" t="s">
        <v>980</v>
      </c>
      <c r="H892" s="373"/>
      <c r="I892" s="373" t="s">
        <v>980</v>
      </c>
      <c r="J892" s="374"/>
      <c r="K892" s="373"/>
      <c r="L892" s="374">
        <v>30.7</v>
      </c>
      <c r="M892" s="373"/>
      <c r="N892" s="375"/>
      <c r="V892" s="361"/>
      <c r="W892" s="367"/>
      <c r="X892" s="367"/>
      <c r="AA892" s="335" t="s">
        <v>6329</v>
      </c>
      <c r="AC892" s="367"/>
      <c r="AE892" s="367"/>
      <c r="AG892" s="367"/>
    </row>
    <row r="893" spans="1:33" s="332" customFormat="1" ht="33.75" x14ac:dyDescent="0.2">
      <c r="A893" s="372"/>
      <c r="B893" s="371" t="s">
        <v>6330</v>
      </c>
      <c r="C893" s="1065" t="s">
        <v>6331</v>
      </c>
      <c r="D893" s="1065"/>
      <c r="E893" s="1065"/>
      <c r="F893" s="373" t="s">
        <v>454</v>
      </c>
      <c r="G893" s="373" t="s">
        <v>828</v>
      </c>
      <c r="H893" s="373"/>
      <c r="I893" s="373" t="s">
        <v>828</v>
      </c>
      <c r="J893" s="374"/>
      <c r="K893" s="373"/>
      <c r="L893" s="374">
        <v>14.94</v>
      </c>
      <c r="M893" s="373"/>
      <c r="N893" s="375"/>
      <c r="V893" s="361"/>
      <c r="W893" s="367"/>
      <c r="X893" s="367"/>
      <c r="AA893" s="335" t="s">
        <v>6331</v>
      </c>
      <c r="AC893" s="367"/>
      <c r="AE893" s="367"/>
      <c r="AG893" s="367"/>
    </row>
    <row r="894" spans="1:33" s="332" customFormat="1" ht="12" x14ac:dyDescent="0.2">
      <c r="A894" s="379"/>
      <c r="B894" s="380"/>
      <c r="C894" s="1068" t="s">
        <v>459</v>
      </c>
      <c r="D894" s="1068"/>
      <c r="E894" s="1068"/>
      <c r="F894" s="364"/>
      <c r="G894" s="364"/>
      <c r="H894" s="364"/>
      <c r="I894" s="364"/>
      <c r="J894" s="365"/>
      <c r="K894" s="364"/>
      <c r="L894" s="365">
        <v>87.13</v>
      </c>
      <c r="M894" s="376"/>
      <c r="N894" s="366"/>
      <c r="V894" s="361"/>
      <c r="W894" s="367"/>
      <c r="X894" s="367"/>
      <c r="AC894" s="367" t="s">
        <v>459</v>
      </c>
      <c r="AE894" s="367"/>
      <c r="AG894" s="367"/>
    </row>
    <row r="895" spans="1:33" s="332" customFormat="1" ht="22.5" x14ac:dyDescent="0.2">
      <c r="A895" s="362" t="s">
        <v>1014</v>
      </c>
      <c r="B895" s="363" t="s">
        <v>6426</v>
      </c>
      <c r="C895" s="1068" t="s">
        <v>6427</v>
      </c>
      <c r="D895" s="1068"/>
      <c r="E895" s="1068"/>
      <c r="F895" s="364" t="s">
        <v>6423</v>
      </c>
      <c r="G895" s="364"/>
      <c r="H895" s="364"/>
      <c r="I895" s="364" t="s">
        <v>423</v>
      </c>
      <c r="J895" s="365"/>
      <c r="K895" s="364"/>
      <c r="L895" s="365"/>
      <c r="M895" s="364"/>
      <c r="N895" s="366"/>
      <c r="V895" s="361"/>
      <c r="W895" s="367"/>
      <c r="X895" s="367" t="s">
        <v>6427</v>
      </c>
      <c r="AC895" s="367"/>
      <c r="AE895" s="367"/>
      <c r="AG895" s="367"/>
    </row>
    <row r="896" spans="1:33" s="332" customFormat="1" ht="33.75" x14ac:dyDescent="0.2">
      <c r="A896" s="370"/>
      <c r="B896" s="371" t="s">
        <v>6324</v>
      </c>
      <c r="C896" s="1065" t="s">
        <v>6325</v>
      </c>
      <c r="D896" s="1065"/>
      <c r="E896" s="1065"/>
      <c r="F896" s="1065"/>
      <c r="G896" s="1065"/>
      <c r="H896" s="1065"/>
      <c r="I896" s="1065"/>
      <c r="J896" s="1065"/>
      <c r="K896" s="1065"/>
      <c r="L896" s="1065"/>
      <c r="M896" s="1065"/>
      <c r="N896" s="1072"/>
      <c r="V896" s="361"/>
      <c r="W896" s="367"/>
      <c r="X896" s="367"/>
      <c r="Y896" s="335" t="s">
        <v>6325</v>
      </c>
      <c r="AC896" s="367"/>
      <c r="AE896" s="367"/>
      <c r="AG896" s="367"/>
    </row>
    <row r="897" spans="1:33" s="332" customFormat="1" ht="22.5" x14ac:dyDescent="0.2">
      <c r="A897" s="370"/>
      <c r="B897" s="371" t="s">
        <v>6326</v>
      </c>
      <c r="C897" s="1065" t="s">
        <v>6327</v>
      </c>
      <c r="D897" s="1065"/>
      <c r="E897" s="1065"/>
      <c r="F897" s="1065"/>
      <c r="G897" s="1065"/>
      <c r="H897" s="1065"/>
      <c r="I897" s="1065"/>
      <c r="J897" s="1065"/>
      <c r="K897" s="1065"/>
      <c r="L897" s="1065"/>
      <c r="M897" s="1065"/>
      <c r="N897" s="1072"/>
      <c r="V897" s="361"/>
      <c r="W897" s="367"/>
      <c r="X897" s="367"/>
      <c r="Y897" s="335" t="s">
        <v>6327</v>
      </c>
      <c r="AC897" s="367"/>
      <c r="AE897" s="367"/>
      <c r="AG897" s="367"/>
    </row>
    <row r="898" spans="1:33" s="332" customFormat="1" ht="12" x14ac:dyDescent="0.2">
      <c r="A898" s="372"/>
      <c r="B898" s="371" t="s">
        <v>423</v>
      </c>
      <c r="C898" s="1065" t="s">
        <v>432</v>
      </c>
      <c r="D898" s="1065"/>
      <c r="E898" s="1065"/>
      <c r="F898" s="373"/>
      <c r="G898" s="373"/>
      <c r="H898" s="373"/>
      <c r="I898" s="373"/>
      <c r="J898" s="374">
        <v>41.49</v>
      </c>
      <c r="K898" s="373" t="s">
        <v>423</v>
      </c>
      <c r="L898" s="374">
        <v>41.49</v>
      </c>
      <c r="M898" s="373"/>
      <c r="N898" s="375"/>
      <c r="V898" s="361"/>
      <c r="W898" s="367"/>
      <c r="X898" s="367"/>
      <c r="Z898" s="335" t="s">
        <v>432</v>
      </c>
      <c r="AC898" s="367"/>
      <c r="AE898" s="367"/>
      <c r="AG898" s="367"/>
    </row>
    <row r="899" spans="1:33" s="332" customFormat="1" ht="12" x14ac:dyDescent="0.2">
      <c r="A899" s="372"/>
      <c r="B899" s="371"/>
      <c r="C899" s="1065" t="s">
        <v>443</v>
      </c>
      <c r="D899" s="1065"/>
      <c r="E899" s="1065"/>
      <c r="F899" s="373" t="s">
        <v>444</v>
      </c>
      <c r="G899" s="373" t="s">
        <v>2355</v>
      </c>
      <c r="H899" s="373" t="s">
        <v>423</v>
      </c>
      <c r="I899" s="373" t="s">
        <v>2355</v>
      </c>
      <c r="J899" s="374"/>
      <c r="K899" s="373"/>
      <c r="L899" s="374"/>
      <c r="M899" s="373"/>
      <c r="N899" s="375"/>
      <c r="V899" s="361"/>
      <c r="W899" s="367"/>
      <c r="X899" s="367"/>
      <c r="AA899" s="335" t="s">
        <v>443</v>
      </c>
      <c r="AC899" s="367"/>
      <c r="AE899" s="367"/>
      <c r="AG899" s="367"/>
    </row>
    <row r="900" spans="1:33" s="332" customFormat="1" ht="12" x14ac:dyDescent="0.2">
      <c r="A900" s="372"/>
      <c r="B900" s="371"/>
      <c r="C900" s="1077" t="s">
        <v>450</v>
      </c>
      <c r="D900" s="1077"/>
      <c r="E900" s="1077"/>
      <c r="F900" s="376"/>
      <c r="G900" s="376"/>
      <c r="H900" s="376"/>
      <c r="I900" s="376"/>
      <c r="J900" s="377">
        <v>41.49</v>
      </c>
      <c r="K900" s="376"/>
      <c r="L900" s="377">
        <v>41.49</v>
      </c>
      <c r="M900" s="376"/>
      <c r="N900" s="378"/>
      <c r="V900" s="361"/>
      <c r="W900" s="367"/>
      <c r="X900" s="367"/>
      <c r="AB900" s="335" t="s">
        <v>450</v>
      </c>
      <c r="AC900" s="367"/>
      <c r="AE900" s="367"/>
      <c r="AG900" s="367"/>
    </row>
    <row r="901" spans="1:33" s="332" customFormat="1" ht="12" x14ac:dyDescent="0.2">
      <c r="A901" s="372"/>
      <c r="B901" s="371"/>
      <c r="C901" s="1065" t="s">
        <v>451</v>
      </c>
      <c r="D901" s="1065"/>
      <c r="E901" s="1065"/>
      <c r="F901" s="373"/>
      <c r="G901" s="373"/>
      <c r="H901" s="373"/>
      <c r="I901" s="373"/>
      <c r="J901" s="374"/>
      <c r="K901" s="373"/>
      <c r="L901" s="374">
        <v>41.49</v>
      </c>
      <c r="M901" s="373"/>
      <c r="N901" s="375"/>
      <c r="V901" s="361"/>
      <c r="W901" s="367"/>
      <c r="X901" s="367"/>
      <c r="AA901" s="335" t="s">
        <v>451</v>
      </c>
      <c r="AC901" s="367"/>
      <c r="AE901" s="367"/>
      <c r="AG901" s="367"/>
    </row>
    <row r="902" spans="1:33" s="332" customFormat="1" ht="33.75" x14ac:dyDescent="0.2">
      <c r="A902" s="372"/>
      <c r="B902" s="371" t="s">
        <v>6328</v>
      </c>
      <c r="C902" s="1065" t="s">
        <v>6329</v>
      </c>
      <c r="D902" s="1065"/>
      <c r="E902" s="1065"/>
      <c r="F902" s="373" t="s">
        <v>454</v>
      </c>
      <c r="G902" s="373" t="s">
        <v>980</v>
      </c>
      <c r="H902" s="373"/>
      <c r="I902" s="373" t="s">
        <v>980</v>
      </c>
      <c r="J902" s="374"/>
      <c r="K902" s="373"/>
      <c r="L902" s="374">
        <v>30.7</v>
      </c>
      <c r="M902" s="373"/>
      <c r="N902" s="375"/>
      <c r="V902" s="361"/>
      <c r="W902" s="367"/>
      <c r="X902" s="367"/>
      <c r="AA902" s="335" t="s">
        <v>6329</v>
      </c>
      <c r="AC902" s="367"/>
      <c r="AE902" s="367"/>
      <c r="AG902" s="367"/>
    </row>
    <row r="903" spans="1:33" s="332" customFormat="1" ht="33.75" x14ac:dyDescent="0.2">
      <c r="A903" s="372"/>
      <c r="B903" s="371" t="s">
        <v>6330</v>
      </c>
      <c r="C903" s="1065" t="s">
        <v>6331</v>
      </c>
      <c r="D903" s="1065"/>
      <c r="E903" s="1065"/>
      <c r="F903" s="373" t="s">
        <v>454</v>
      </c>
      <c r="G903" s="373" t="s">
        <v>828</v>
      </c>
      <c r="H903" s="373"/>
      <c r="I903" s="373" t="s">
        <v>828</v>
      </c>
      <c r="J903" s="374"/>
      <c r="K903" s="373"/>
      <c r="L903" s="374">
        <v>14.94</v>
      </c>
      <c r="M903" s="373"/>
      <c r="N903" s="375"/>
      <c r="V903" s="361"/>
      <c r="W903" s="367"/>
      <c r="X903" s="367"/>
      <c r="AA903" s="335" t="s">
        <v>6331</v>
      </c>
      <c r="AC903" s="367"/>
      <c r="AE903" s="367"/>
      <c r="AG903" s="367"/>
    </row>
    <row r="904" spans="1:33" s="332" customFormat="1" ht="12" x14ac:dyDescent="0.2">
      <c r="A904" s="379"/>
      <c r="B904" s="380"/>
      <c r="C904" s="1068" t="s">
        <v>459</v>
      </c>
      <c r="D904" s="1068"/>
      <c r="E904" s="1068"/>
      <c r="F904" s="364"/>
      <c r="G904" s="364"/>
      <c r="H904" s="364"/>
      <c r="I904" s="364"/>
      <c r="J904" s="365"/>
      <c r="K904" s="364"/>
      <c r="L904" s="365">
        <v>87.13</v>
      </c>
      <c r="M904" s="376"/>
      <c r="N904" s="366"/>
      <c r="V904" s="361"/>
      <c r="W904" s="367"/>
      <c r="X904" s="367"/>
      <c r="AC904" s="367" t="s">
        <v>459</v>
      </c>
      <c r="AE904" s="367"/>
      <c r="AG904" s="367"/>
    </row>
    <row r="905" spans="1:33" s="332" customFormat="1" ht="1.5" customHeight="1" x14ac:dyDescent="0.2">
      <c r="A905" s="386"/>
      <c r="B905" s="380"/>
      <c r="C905" s="380"/>
      <c r="D905" s="380"/>
      <c r="E905" s="380"/>
      <c r="F905" s="386"/>
      <c r="G905" s="386"/>
      <c r="H905" s="386"/>
      <c r="I905" s="386"/>
      <c r="J905" s="390"/>
      <c r="K905" s="386"/>
      <c r="L905" s="390"/>
      <c r="M905" s="373"/>
      <c r="N905" s="390"/>
      <c r="V905" s="361"/>
      <c r="W905" s="367"/>
      <c r="X905" s="367"/>
      <c r="AC905" s="367"/>
      <c r="AE905" s="367"/>
      <c r="AG905" s="367"/>
    </row>
    <row r="906" spans="1:33" s="332" customFormat="1" ht="12" x14ac:dyDescent="0.2">
      <c r="A906" s="391"/>
      <c r="B906" s="392"/>
      <c r="C906" s="1068" t="s">
        <v>6428</v>
      </c>
      <c r="D906" s="1068"/>
      <c r="E906" s="1068"/>
      <c r="F906" s="1068"/>
      <c r="G906" s="1068"/>
      <c r="H906" s="1068"/>
      <c r="I906" s="1068"/>
      <c r="J906" s="1068"/>
      <c r="K906" s="1068"/>
      <c r="L906" s="393"/>
      <c r="M906" s="394"/>
      <c r="N906" s="395"/>
      <c r="V906" s="361"/>
      <c r="W906" s="367"/>
      <c r="X906" s="367"/>
      <c r="AC906" s="367"/>
      <c r="AE906" s="367" t="s">
        <v>6428</v>
      </c>
      <c r="AG906" s="367"/>
    </row>
    <row r="907" spans="1:33" s="332" customFormat="1" ht="12" x14ac:dyDescent="0.2">
      <c r="A907" s="396"/>
      <c r="B907" s="371"/>
      <c r="C907" s="1065" t="s">
        <v>512</v>
      </c>
      <c r="D907" s="1065"/>
      <c r="E907" s="1065"/>
      <c r="F907" s="1065"/>
      <c r="G907" s="1065"/>
      <c r="H907" s="1065"/>
      <c r="I907" s="1065"/>
      <c r="J907" s="1065"/>
      <c r="K907" s="1065"/>
      <c r="L907" s="397">
        <v>254.23</v>
      </c>
      <c r="M907" s="398"/>
      <c r="N907" s="399"/>
      <c r="V907" s="361"/>
      <c r="W907" s="367"/>
      <c r="X907" s="367"/>
      <c r="AC907" s="367"/>
      <c r="AE907" s="367"/>
      <c r="AF907" s="335" t="s">
        <v>512</v>
      </c>
      <c r="AG907" s="367"/>
    </row>
    <row r="908" spans="1:33" s="332" customFormat="1" ht="12" x14ac:dyDescent="0.2">
      <c r="A908" s="396"/>
      <c r="B908" s="371"/>
      <c r="C908" s="1065" t="s">
        <v>513</v>
      </c>
      <c r="D908" s="1065"/>
      <c r="E908" s="1065"/>
      <c r="F908" s="1065"/>
      <c r="G908" s="1065"/>
      <c r="H908" s="1065"/>
      <c r="I908" s="1065"/>
      <c r="J908" s="1065"/>
      <c r="K908" s="1065"/>
      <c r="L908" s="397"/>
      <c r="M908" s="398"/>
      <c r="N908" s="399"/>
      <c r="V908" s="361"/>
      <c r="W908" s="367"/>
      <c r="X908" s="367"/>
      <c r="AC908" s="367"/>
      <c r="AE908" s="367"/>
      <c r="AF908" s="335" t="s">
        <v>513</v>
      </c>
      <c r="AG908" s="367"/>
    </row>
    <row r="909" spans="1:33" s="332" customFormat="1" ht="12" x14ac:dyDescent="0.2">
      <c r="A909" s="396"/>
      <c r="B909" s="371"/>
      <c r="C909" s="1065" t="s">
        <v>514</v>
      </c>
      <c r="D909" s="1065"/>
      <c r="E909" s="1065"/>
      <c r="F909" s="1065"/>
      <c r="G909" s="1065"/>
      <c r="H909" s="1065"/>
      <c r="I909" s="1065"/>
      <c r="J909" s="1065"/>
      <c r="K909" s="1065"/>
      <c r="L909" s="397">
        <v>254.23</v>
      </c>
      <c r="M909" s="398"/>
      <c r="N909" s="399"/>
      <c r="V909" s="361"/>
      <c r="W909" s="367"/>
      <c r="X909" s="367"/>
      <c r="AC909" s="367"/>
      <c r="AE909" s="367"/>
      <c r="AF909" s="335" t="s">
        <v>514</v>
      </c>
      <c r="AG909" s="367"/>
    </row>
    <row r="910" spans="1:33" s="332" customFormat="1" ht="12" x14ac:dyDescent="0.2">
      <c r="A910" s="396"/>
      <c r="B910" s="371"/>
      <c r="C910" s="1065" t="s">
        <v>6395</v>
      </c>
      <c r="D910" s="1065"/>
      <c r="E910" s="1065"/>
      <c r="F910" s="1065"/>
      <c r="G910" s="1065"/>
      <c r="H910" s="1065"/>
      <c r="I910" s="1065"/>
      <c r="J910" s="1065"/>
      <c r="K910" s="1065"/>
      <c r="L910" s="397">
        <v>533.88</v>
      </c>
      <c r="M910" s="398"/>
      <c r="N910" s="399"/>
      <c r="V910" s="361"/>
      <c r="W910" s="367"/>
      <c r="X910" s="367"/>
      <c r="AC910" s="367"/>
      <c r="AE910" s="367"/>
      <c r="AF910" s="335" t="s">
        <v>6395</v>
      </c>
      <c r="AG910" s="367"/>
    </row>
    <row r="911" spans="1:33" s="332" customFormat="1" ht="12" x14ac:dyDescent="0.2">
      <c r="A911" s="396"/>
      <c r="B911" s="371"/>
      <c r="C911" s="1065" t="s">
        <v>6396</v>
      </c>
      <c r="D911" s="1065"/>
      <c r="E911" s="1065"/>
      <c r="F911" s="1065"/>
      <c r="G911" s="1065"/>
      <c r="H911" s="1065"/>
      <c r="I911" s="1065"/>
      <c r="J911" s="1065"/>
      <c r="K911" s="1065"/>
      <c r="L911" s="397">
        <v>533.88</v>
      </c>
      <c r="M911" s="398"/>
      <c r="N911" s="399"/>
      <c r="V911" s="361"/>
      <c r="W911" s="367"/>
      <c r="X911" s="367"/>
      <c r="AC911" s="367"/>
      <c r="AE911" s="367"/>
      <c r="AF911" s="335" t="s">
        <v>6396</v>
      </c>
      <c r="AG911" s="367"/>
    </row>
    <row r="912" spans="1:33" s="332" customFormat="1" ht="12" x14ac:dyDescent="0.2">
      <c r="A912" s="396"/>
      <c r="B912" s="371"/>
      <c r="C912" s="1065" t="s">
        <v>4960</v>
      </c>
      <c r="D912" s="1065"/>
      <c r="E912" s="1065"/>
      <c r="F912" s="1065"/>
      <c r="G912" s="1065"/>
      <c r="H912" s="1065"/>
      <c r="I912" s="1065"/>
      <c r="J912" s="1065"/>
      <c r="K912" s="1065"/>
      <c r="L912" s="397"/>
      <c r="M912" s="398"/>
      <c r="N912" s="399"/>
      <c r="V912" s="361"/>
      <c r="W912" s="367"/>
      <c r="X912" s="367"/>
      <c r="AC912" s="367"/>
      <c r="AE912" s="367"/>
      <c r="AF912" s="335" t="s">
        <v>4960</v>
      </c>
      <c r="AG912" s="367"/>
    </row>
    <row r="913" spans="1:33" s="332" customFormat="1" ht="12" x14ac:dyDescent="0.2">
      <c r="A913" s="396"/>
      <c r="B913" s="371"/>
      <c r="C913" s="1065" t="s">
        <v>4963</v>
      </c>
      <c r="D913" s="1065"/>
      <c r="E913" s="1065"/>
      <c r="F913" s="1065"/>
      <c r="G913" s="1065"/>
      <c r="H913" s="1065"/>
      <c r="I913" s="1065"/>
      <c r="J913" s="1065"/>
      <c r="K913" s="1065"/>
      <c r="L913" s="397">
        <v>254.23</v>
      </c>
      <c r="M913" s="398"/>
      <c r="N913" s="399"/>
      <c r="V913" s="361"/>
      <c r="W913" s="367"/>
      <c r="X913" s="367"/>
      <c r="AC913" s="367"/>
      <c r="AE913" s="367"/>
      <c r="AF913" s="335" t="s">
        <v>4963</v>
      </c>
      <c r="AG913" s="367"/>
    </row>
    <row r="914" spans="1:33" s="332" customFormat="1" ht="12" x14ac:dyDescent="0.2">
      <c r="A914" s="396"/>
      <c r="B914" s="371"/>
      <c r="C914" s="1065" t="s">
        <v>4965</v>
      </c>
      <c r="D914" s="1065"/>
      <c r="E914" s="1065"/>
      <c r="F914" s="1065"/>
      <c r="G914" s="1065"/>
      <c r="H914" s="1065"/>
      <c r="I914" s="1065"/>
      <c r="J914" s="1065"/>
      <c r="K914" s="1065"/>
      <c r="L914" s="397">
        <v>188.12</v>
      </c>
      <c r="M914" s="398"/>
      <c r="N914" s="399"/>
      <c r="V914" s="361"/>
      <c r="W914" s="367"/>
      <c r="X914" s="367"/>
      <c r="AC914" s="367"/>
      <c r="AE914" s="367"/>
      <c r="AF914" s="335" t="s">
        <v>4965</v>
      </c>
      <c r="AG914" s="367"/>
    </row>
    <row r="915" spans="1:33" s="332" customFormat="1" ht="12" x14ac:dyDescent="0.2">
      <c r="A915" s="396"/>
      <c r="B915" s="371"/>
      <c r="C915" s="1065" t="s">
        <v>4966</v>
      </c>
      <c r="D915" s="1065"/>
      <c r="E915" s="1065"/>
      <c r="F915" s="1065"/>
      <c r="G915" s="1065"/>
      <c r="H915" s="1065"/>
      <c r="I915" s="1065"/>
      <c r="J915" s="1065"/>
      <c r="K915" s="1065"/>
      <c r="L915" s="397">
        <v>91.53</v>
      </c>
      <c r="M915" s="398"/>
      <c r="N915" s="399"/>
      <c r="V915" s="361"/>
      <c r="W915" s="367"/>
      <c r="X915" s="367"/>
      <c r="AC915" s="367"/>
      <c r="AE915" s="367"/>
      <c r="AF915" s="335" t="s">
        <v>4966</v>
      </c>
      <c r="AG915" s="367"/>
    </row>
    <row r="916" spans="1:33" s="332" customFormat="1" ht="12" x14ac:dyDescent="0.2">
      <c r="A916" s="396"/>
      <c r="B916" s="371"/>
      <c r="C916" s="1065" t="s">
        <v>524</v>
      </c>
      <c r="D916" s="1065"/>
      <c r="E916" s="1065"/>
      <c r="F916" s="1065"/>
      <c r="G916" s="1065"/>
      <c r="H916" s="1065"/>
      <c r="I916" s="1065"/>
      <c r="J916" s="1065"/>
      <c r="K916" s="1065"/>
      <c r="L916" s="397">
        <v>254.23</v>
      </c>
      <c r="M916" s="398"/>
      <c r="N916" s="399"/>
      <c r="V916" s="361"/>
      <c r="W916" s="367"/>
      <c r="X916" s="367"/>
      <c r="AC916" s="367"/>
      <c r="AE916" s="367"/>
      <c r="AF916" s="335" t="s">
        <v>524</v>
      </c>
      <c r="AG916" s="367"/>
    </row>
    <row r="917" spans="1:33" s="332" customFormat="1" ht="12" x14ac:dyDescent="0.2">
      <c r="A917" s="396"/>
      <c r="B917" s="371"/>
      <c r="C917" s="1065" t="s">
        <v>525</v>
      </c>
      <c r="D917" s="1065"/>
      <c r="E917" s="1065"/>
      <c r="F917" s="1065"/>
      <c r="G917" s="1065"/>
      <c r="H917" s="1065"/>
      <c r="I917" s="1065"/>
      <c r="J917" s="1065"/>
      <c r="K917" s="1065"/>
      <c r="L917" s="397">
        <v>188.12</v>
      </c>
      <c r="M917" s="398"/>
      <c r="N917" s="399"/>
      <c r="V917" s="361"/>
      <c r="W917" s="367"/>
      <c r="X917" s="367"/>
      <c r="AC917" s="367"/>
      <c r="AE917" s="367"/>
      <c r="AF917" s="335" t="s">
        <v>525</v>
      </c>
      <c r="AG917" s="367"/>
    </row>
    <row r="918" spans="1:33" s="332" customFormat="1" ht="12" x14ac:dyDescent="0.2">
      <c r="A918" s="396"/>
      <c r="B918" s="371"/>
      <c r="C918" s="1065" t="s">
        <v>526</v>
      </c>
      <c r="D918" s="1065"/>
      <c r="E918" s="1065"/>
      <c r="F918" s="1065"/>
      <c r="G918" s="1065"/>
      <c r="H918" s="1065"/>
      <c r="I918" s="1065"/>
      <c r="J918" s="1065"/>
      <c r="K918" s="1065"/>
      <c r="L918" s="397">
        <v>91.53</v>
      </c>
      <c r="M918" s="398"/>
      <c r="N918" s="399"/>
      <c r="V918" s="361"/>
      <c r="W918" s="367"/>
      <c r="X918" s="367"/>
      <c r="AC918" s="367"/>
      <c r="AE918" s="367"/>
      <c r="AF918" s="335" t="s">
        <v>526</v>
      </c>
      <c r="AG918" s="367"/>
    </row>
    <row r="919" spans="1:33" s="332" customFormat="1" ht="12" x14ac:dyDescent="0.2">
      <c r="A919" s="396"/>
      <c r="B919" s="390"/>
      <c r="C919" s="1067" t="s">
        <v>6429</v>
      </c>
      <c r="D919" s="1067"/>
      <c r="E919" s="1067"/>
      <c r="F919" s="1067"/>
      <c r="G919" s="1067"/>
      <c r="H919" s="1067"/>
      <c r="I919" s="1067"/>
      <c r="J919" s="1067"/>
      <c r="K919" s="1067"/>
      <c r="L919" s="400">
        <v>533.88</v>
      </c>
      <c r="M919" s="401"/>
      <c r="N919" s="402"/>
      <c r="V919" s="361"/>
      <c r="W919" s="367"/>
      <c r="X919" s="367"/>
      <c r="AC919" s="367"/>
      <c r="AE919" s="367"/>
      <c r="AG919" s="367" t="s">
        <v>6429</v>
      </c>
    </row>
    <row r="920" spans="1:33" s="332" customFormat="1" ht="12" x14ac:dyDescent="0.2">
      <c r="A920" s="1195" t="s">
        <v>6430</v>
      </c>
      <c r="B920" s="1196"/>
      <c r="C920" s="1196"/>
      <c r="D920" s="1196"/>
      <c r="E920" s="1196"/>
      <c r="F920" s="1196"/>
      <c r="G920" s="1196"/>
      <c r="H920" s="1196"/>
      <c r="I920" s="1196"/>
      <c r="J920" s="1196"/>
      <c r="K920" s="1196"/>
      <c r="L920" s="1196"/>
      <c r="M920" s="1196"/>
      <c r="N920" s="1197"/>
      <c r="V920" s="361" t="s">
        <v>6430</v>
      </c>
      <c r="W920" s="367"/>
      <c r="X920" s="367"/>
      <c r="AC920" s="367"/>
      <c r="AE920" s="367"/>
      <c r="AG920" s="367"/>
    </row>
    <row r="921" spans="1:33" s="332" customFormat="1" ht="33.75" x14ac:dyDescent="0.2">
      <c r="A921" s="362" t="s">
        <v>599</v>
      </c>
      <c r="B921" s="363" t="s">
        <v>6403</v>
      </c>
      <c r="C921" s="1068" t="s">
        <v>6404</v>
      </c>
      <c r="D921" s="1068"/>
      <c r="E921" s="1068"/>
      <c r="F921" s="364" t="s">
        <v>6405</v>
      </c>
      <c r="G921" s="364"/>
      <c r="H921" s="364"/>
      <c r="I921" s="364" t="s">
        <v>1572</v>
      </c>
      <c r="J921" s="365"/>
      <c r="K921" s="364"/>
      <c r="L921" s="365"/>
      <c r="M921" s="364"/>
      <c r="N921" s="366"/>
      <c r="V921" s="361"/>
      <c r="W921" s="367"/>
      <c r="X921" s="367" t="s">
        <v>6404</v>
      </c>
      <c r="AC921" s="367"/>
      <c r="AE921" s="367"/>
      <c r="AG921" s="367"/>
    </row>
    <row r="922" spans="1:33" s="332" customFormat="1" ht="12" x14ac:dyDescent="0.2">
      <c r="A922" s="368"/>
      <c r="B922" s="369"/>
      <c r="C922" s="1065" t="s">
        <v>6431</v>
      </c>
      <c r="D922" s="1065"/>
      <c r="E922" s="1065"/>
      <c r="F922" s="1065"/>
      <c r="G922" s="1065"/>
      <c r="H922" s="1065"/>
      <c r="I922" s="1065"/>
      <c r="J922" s="1065"/>
      <c r="K922" s="1065"/>
      <c r="L922" s="1065"/>
      <c r="M922" s="1065"/>
      <c r="N922" s="1072"/>
      <c r="V922" s="361"/>
      <c r="W922" s="367"/>
      <c r="X922" s="367"/>
      <c r="AC922" s="367"/>
      <c r="AD922" s="335" t="s">
        <v>6431</v>
      </c>
      <c r="AE922" s="367"/>
      <c r="AG922" s="367"/>
    </row>
    <row r="923" spans="1:33" s="332" customFormat="1" ht="33.75" x14ac:dyDescent="0.2">
      <c r="A923" s="370"/>
      <c r="B923" s="371" t="s">
        <v>6324</v>
      </c>
      <c r="C923" s="1065" t="s">
        <v>6325</v>
      </c>
      <c r="D923" s="1065"/>
      <c r="E923" s="1065"/>
      <c r="F923" s="1065"/>
      <c r="G923" s="1065"/>
      <c r="H923" s="1065"/>
      <c r="I923" s="1065"/>
      <c r="J923" s="1065"/>
      <c r="K923" s="1065"/>
      <c r="L923" s="1065"/>
      <c r="M923" s="1065"/>
      <c r="N923" s="1072"/>
      <c r="V923" s="361"/>
      <c r="W923" s="367"/>
      <c r="X923" s="367"/>
      <c r="Y923" s="335" t="s">
        <v>6325</v>
      </c>
      <c r="AC923" s="367"/>
      <c r="AE923" s="367"/>
      <c r="AG923" s="367"/>
    </row>
    <row r="924" spans="1:33" s="332" customFormat="1" ht="22.5" x14ac:dyDescent="0.2">
      <c r="A924" s="370"/>
      <c r="B924" s="371" t="s">
        <v>6326</v>
      </c>
      <c r="C924" s="1065" t="s">
        <v>6327</v>
      </c>
      <c r="D924" s="1065"/>
      <c r="E924" s="1065"/>
      <c r="F924" s="1065"/>
      <c r="G924" s="1065"/>
      <c r="H924" s="1065"/>
      <c r="I924" s="1065"/>
      <c r="J924" s="1065"/>
      <c r="K924" s="1065"/>
      <c r="L924" s="1065"/>
      <c r="M924" s="1065"/>
      <c r="N924" s="1072"/>
      <c r="V924" s="361"/>
      <c r="W924" s="367"/>
      <c r="X924" s="367"/>
      <c r="Y924" s="335" t="s">
        <v>6327</v>
      </c>
      <c r="AC924" s="367"/>
      <c r="AE924" s="367"/>
      <c r="AG924" s="367"/>
    </row>
    <row r="925" spans="1:33" s="332" customFormat="1" ht="12" x14ac:dyDescent="0.2">
      <c r="A925" s="372"/>
      <c r="B925" s="371" t="s">
        <v>423</v>
      </c>
      <c r="C925" s="1065" t="s">
        <v>432</v>
      </c>
      <c r="D925" s="1065"/>
      <c r="E925" s="1065"/>
      <c r="F925" s="373"/>
      <c r="G925" s="373"/>
      <c r="H925" s="373"/>
      <c r="I925" s="373"/>
      <c r="J925" s="374">
        <v>165.95</v>
      </c>
      <c r="K925" s="373" t="s">
        <v>423</v>
      </c>
      <c r="L925" s="374">
        <v>29.87</v>
      </c>
      <c r="M925" s="373"/>
      <c r="N925" s="375"/>
      <c r="V925" s="361"/>
      <c r="W925" s="367"/>
      <c r="X925" s="367"/>
      <c r="Z925" s="335" t="s">
        <v>432</v>
      </c>
      <c r="AC925" s="367"/>
      <c r="AE925" s="367"/>
      <c r="AG925" s="367"/>
    </row>
    <row r="926" spans="1:33" s="332" customFormat="1" ht="12" x14ac:dyDescent="0.2">
      <c r="A926" s="372"/>
      <c r="B926" s="371"/>
      <c r="C926" s="1065" t="s">
        <v>443</v>
      </c>
      <c r="D926" s="1065"/>
      <c r="E926" s="1065"/>
      <c r="F926" s="373" t="s">
        <v>444</v>
      </c>
      <c r="G926" s="373" t="s">
        <v>6348</v>
      </c>
      <c r="H926" s="373" t="s">
        <v>423</v>
      </c>
      <c r="I926" s="373" t="s">
        <v>6432</v>
      </c>
      <c r="J926" s="374"/>
      <c r="K926" s="373"/>
      <c r="L926" s="374"/>
      <c r="M926" s="373"/>
      <c r="N926" s="375"/>
      <c r="V926" s="361"/>
      <c r="W926" s="367"/>
      <c r="X926" s="367"/>
      <c r="AA926" s="335" t="s">
        <v>443</v>
      </c>
      <c r="AC926" s="367"/>
      <c r="AE926" s="367"/>
      <c r="AG926" s="367"/>
    </row>
    <row r="927" spans="1:33" s="332" customFormat="1" ht="12" x14ac:dyDescent="0.2">
      <c r="A927" s="372"/>
      <c r="B927" s="371"/>
      <c r="C927" s="1077" t="s">
        <v>450</v>
      </c>
      <c r="D927" s="1077"/>
      <c r="E927" s="1077"/>
      <c r="F927" s="376"/>
      <c r="G927" s="376"/>
      <c r="H927" s="376"/>
      <c r="I927" s="376"/>
      <c r="J927" s="377">
        <v>165.95</v>
      </c>
      <c r="K927" s="376"/>
      <c r="L927" s="377">
        <v>29.87</v>
      </c>
      <c r="M927" s="376"/>
      <c r="N927" s="378"/>
      <c r="V927" s="361"/>
      <c r="W927" s="367"/>
      <c r="X927" s="367"/>
      <c r="AB927" s="335" t="s">
        <v>450</v>
      </c>
      <c r="AC927" s="367"/>
      <c r="AE927" s="367"/>
      <c r="AG927" s="367"/>
    </row>
    <row r="928" spans="1:33" s="332" customFormat="1" ht="12" x14ac:dyDescent="0.2">
      <c r="A928" s="372"/>
      <c r="B928" s="371"/>
      <c r="C928" s="1065" t="s">
        <v>451</v>
      </c>
      <c r="D928" s="1065"/>
      <c r="E928" s="1065"/>
      <c r="F928" s="373"/>
      <c r="G928" s="373"/>
      <c r="H928" s="373"/>
      <c r="I928" s="373"/>
      <c r="J928" s="374"/>
      <c r="K928" s="373"/>
      <c r="L928" s="374">
        <v>29.87</v>
      </c>
      <c r="M928" s="373"/>
      <c r="N928" s="375"/>
      <c r="V928" s="361"/>
      <c r="W928" s="367"/>
      <c r="X928" s="367"/>
      <c r="AA928" s="335" t="s">
        <v>451</v>
      </c>
      <c r="AC928" s="367"/>
      <c r="AE928" s="367"/>
      <c r="AG928" s="367"/>
    </row>
    <row r="929" spans="1:33" s="332" customFormat="1" ht="33.75" x14ac:dyDescent="0.2">
      <c r="A929" s="372"/>
      <c r="B929" s="371" t="s">
        <v>6328</v>
      </c>
      <c r="C929" s="1065" t="s">
        <v>6329</v>
      </c>
      <c r="D929" s="1065"/>
      <c r="E929" s="1065"/>
      <c r="F929" s="373" t="s">
        <v>454</v>
      </c>
      <c r="G929" s="373" t="s">
        <v>980</v>
      </c>
      <c r="H929" s="373"/>
      <c r="I929" s="373" t="s">
        <v>980</v>
      </c>
      <c r="J929" s="374"/>
      <c r="K929" s="373"/>
      <c r="L929" s="374">
        <v>22.1</v>
      </c>
      <c r="M929" s="373"/>
      <c r="N929" s="375"/>
      <c r="V929" s="361"/>
      <c r="W929" s="367"/>
      <c r="X929" s="367"/>
      <c r="AA929" s="335" t="s">
        <v>6329</v>
      </c>
      <c r="AC929" s="367"/>
      <c r="AE929" s="367"/>
      <c r="AG929" s="367"/>
    </row>
    <row r="930" spans="1:33" s="332" customFormat="1" ht="33.75" x14ac:dyDescent="0.2">
      <c r="A930" s="372"/>
      <c r="B930" s="371" t="s">
        <v>6330</v>
      </c>
      <c r="C930" s="1065" t="s">
        <v>6331</v>
      </c>
      <c r="D930" s="1065"/>
      <c r="E930" s="1065"/>
      <c r="F930" s="373" t="s">
        <v>454</v>
      </c>
      <c r="G930" s="373" t="s">
        <v>828</v>
      </c>
      <c r="H930" s="373"/>
      <c r="I930" s="373" t="s">
        <v>828</v>
      </c>
      <c r="J930" s="374"/>
      <c r="K930" s="373"/>
      <c r="L930" s="374">
        <v>10.75</v>
      </c>
      <c r="M930" s="373"/>
      <c r="N930" s="375"/>
      <c r="V930" s="361"/>
      <c r="W930" s="367"/>
      <c r="X930" s="367"/>
      <c r="AA930" s="335" t="s">
        <v>6331</v>
      </c>
      <c r="AC930" s="367"/>
      <c r="AE930" s="367"/>
      <c r="AG930" s="367"/>
    </row>
    <row r="931" spans="1:33" s="332" customFormat="1" ht="12" x14ac:dyDescent="0.2">
      <c r="A931" s="379"/>
      <c r="B931" s="380"/>
      <c r="C931" s="1068" t="s">
        <v>459</v>
      </c>
      <c r="D931" s="1068"/>
      <c r="E931" s="1068"/>
      <c r="F931" s="364"/>
      <c r="G931" s="364"/>
      <c r="H931" s="364"/>
      <c r="I931" s="364"/>
      <c r="J931" s="365"/>
      <c r="K931" s="364"/>
      <c r="L931" s="365">
        <v>62.72</v>
      </c>
      <c r="M931" s="376"/>
      <c r="N931" s="366"/>
      <c r="V931" s="361"/>
      <c r="W931" s="367"/>
      <c r="X931" s="367"/>
      <c r="AC931" s="367" t="s">
        <v>459</v>
      </c>
      <c r="AE931" s="367"/>
      <c r="AG931" s="367"/>
    </row>
    <row r="932" spans="1:33" s="332" customFormat="1" ht="33.75" x14ac:dyDescent="0.2">
      <c r="A932" s="362" t="s">
        <v>1020</v>
      </c>
      <c r="B932" s="363" t="s">
        <v>6349</v>
      </c>
      <c r="C932" s="1068" t="s">
        <v>6350</v>
      </c>
      <c r="D932" s="1068"/>
      <c r="E932" s="1068"/>
      <c r="F932" s="364" t="s">
        <v>1017</v>
      </c>
      <c r="G932" s="364"/>
      <c r="H932" s="364"/>
      <c r="I932" s="364" t="s">
        <v>828</v>
      </c>
      <c r="J932" s="365"/>
      <c r="K932" s="364"/>
      <c r="L932" s="365"/>
      <c r="M932" s="364"/>
      <c r="N932" s="366"/>
      <c r="V932" s="361"/>
      <c r="W932" s="367"/>
      <c r="X932" s="367" t="s">
        <v>6350</v>
      </c>
      <c r="AC932" s="367"/>
      <c r="AE932" s="367"/>
      <c r="AG932" s="367"/>
    </row>
    <row r="933" spans="1:33" s="332" customFormat="1" ht="12" x14ac:dyDescent="0.2">
      <c r="A933" s="368"/>
      <c r="B933" s="369"/>
      <c r="C933" s="1065" t="s">
        <v>6433</v>
      </c>
      <c r="D933" s="1065"/>
      <c r="E933" s="1065"/>
      <c r="F933" s="1065"/>
      <c r="G933" s="1065"/>
      <c r="H933" s="1065"/>
      <c r="I933" s="1065"/>
      <c r="J933" s="1065"/>
      <c r="K933" s="1065"/>
      <c r="L933" s="1065"/>
      <c r="M933" s="1065"/>
      <c r="N933" s="1072"/>
      <c r="V933" s="361"/>
      <c r="W933" s="367"/>
      <c r="X933" s="367"/>
      <c r="AC933" s="367"/>
      <c r="AD933" s="335" t="s">
        <v>6433</v>
      </c>
      <c r="AE933" s="367"/>
      <c r="AG933" s="367"/>
    </row>
    <row r="934" spans="1:33" s="332" customFormat="1" ht="33.75" x14ac:dyDescent="0.2">
      <c r="A934" s="370"/>
      <c r="B934" s="371" t="s">
        <v>6324</v>
      </c>
      <c r="C934" s="1065" t="s">
        <v>6325</v>
      </c>
      <c r="D934" s="1065"/>
      <c r="E934" s="1065"/>
      <c r="F934" s="1065"/>
      <c r="G934" s="1065"/>
      <c r="H934" s="1065"/>
      <c r="I934" s="1065"/>
      <c r="J934" s="1065"/>
      <c r="K934" s="1065"/>
      <c r="L934" s="1065"/>
      <c r="M934" s="1065"/>
      <c r="N934" s="1072"/>
      <c r="V934" s="361"/>
      <c r="W934" s="367"/>
      <c r="X934" s="367"/>
      <c r="Y934" s="335" t="s">
        <v>6325</v>
      </c>
      <c r="AC934" s="367"/>
      <c r="AE934" s="367"/>
      <c r="AG934" s="367"/>
    </row>
    <row r="935" spans="1:33" s="332" customFormat="1" ht="22.5" x14ac:dyDescent="0.2">
      <c r="A935" s="370"/>
      <c r="B935" s="371" t="s">
        <v>6326</v>
      </c>
      <c r="C935" s="1065" t="s">
        <v>6327</v>
      </c>
      <c r="D935" s="1065"/>
      <c r="E935" s="1065"/>
      <c r="F935" s="1065"/>
      <c r="G935" s="1065"/>
      <c r="H935" s="1065"/>
      <c r="I935" s="1065"/>
      <c r="J935" s="1065"/>
      <c r="K935" s="1065"/>
      <c r="L935" s="1065"/>
      <c r="M935" s="1065"/>
      <c r="N935" s="1072"/>
      <c r="V935" s="361"/>
      <c r="W935" s="367"/>
      <c r="X935" s="367"/>
      <c r="Y935" s="335" t="s">
        <v>6327</v>
      </c>
      <c r="AC935" s="367"/>
      <c r="AE935" s="367"/>
      <c r="AG935" s="367"/>
    </row>
    <row r="936" spans="1:33" s="332" customFormat="1" ht="12" x14ac:dyDescent="0.2">
      <c r="A936" s="372"/>
      <c r="B936" s="371" t="s">
        <v>423</v>
      </c>
      <c r="C936" s="1065" t="s">
        <v>432</v>
      </c>
      <c r="D936" s="1065"/>
      <c r="E936" s="1065"/>
      <c r="F936" s="373"/>
      <c r="G936" s="373"/>
      <c r="H936" s="373"/>
      <c r="I936" s="373"/>
      <c r="J936" s="374">
        <v>10.5</v>
      </c>
      <c r="K936" s="373" t="s">
        <v>423</v>
      </c>
      <c r="L936" s="374">
        <v>378</v>
      </c>
      <c r="M936" s="373"/>
      <c r="N936" s="375"/>
      <c r="V936" s="361"/>
      <c r="W936" s="367"/>
      <c r="X936" s="367"/>
      <c r="Z936" s="335" t="s">
        <v>432</v>
      </c>
      <c r="AC936" s="367"/>
      <c r="AE936" s="367"/>
      <c r="AG936" s="367"/>
    </row>
    <row r="937" spans="1:33" s="332" customFormat="1" ht="12" x14ac:dyDescent="0.2">
      <c r="A937" s="372"/>
      <c r="B937" s="371"/>
      <c r="C937" s="1065" t="s">
        <v>443</v>
      </c>
      <c r="D937" s="1065"/>
      <c r="E937" s="1065"/>
      <c r="F937" s="373" t="s">
        <v>444</v>
      </c>
      <c r="G937" s="373" t="s">
        <v>6351</v>
      </c>
      <c r="H937" s="373" t="s">
        <v>423</v>
      </c>
      <c r="I937" s="373" t="s">
        <v>6434</v>
      </c>
      <c r="J937" s="374"/>
      <c r="K937" s="373"/>
      <c r="L937" s="374"/>
      <c r="M937" s="373"/>
      <c r="N937" s="375"/>
      <c r="V937" s="361"/>
      <c r="W937" s="367"/>
      <c r="X937" s="367"/>
      <c r="AA937" s="335" t="s">
        <v>443</v>
      </c>
      <c r="AC937" s="367"/>
      <c r="AE937" s="367"/>
      <c r="AG937" s="367"/>
    </row>
    <row r="938" spans="1:33" s="332" customFormat="1" ht="12" x14ac:dyDescent="0.2">
      <c r="A938" s="372"/>
      <c r="B938" s="371"/>
      <c r="C938" s="1077" t="s">
        <v>450</v>
      </c>
      <c r="D938" s="1077"/>
      <c r="E938" s="1077"/>
      <c r="F938" s="376"/>
      <c r="G938" s="376"/>
      <c r="H938" s="376"/>
      <c r="I938" s="376"/>
      <c r="J938" s="377">
        <v>10.5</v>
      </c>
      <c r="K938" s="376"/>
      <c r="L938" s="377">
        <v>378</v>
      </c>
      <c r="M938" s="376"/>
      <c r="N938" s="378"/>
      <c r="V938" s="361"/>
      <c r="W938" s="367"/>
      <c r="X938" s="367"/>
      <c r="AB938" s="335" t="s">
        <v>450</v>
      </c>
      <c r="AC938" s="367"/>
      <c r="AE938" s="367"/>
      <c r="AG938" s="367"/>
    </row>
    <row r="939" spans="1:33" s="332" customFormat="1" ht="12" x14ac:dyDescent="0.2">
      <c r="A939" s="372"/>
      <c r="B939" s="371"/>
      <c r="C939" s="1065" t="s">
        <v>451</v>
      </c>
      <c r="D939" s="1065"/>
      <c r="E939" s="1065"/>
      <c r="F939" s="373"/>
      <c r="G939" s="373"/>
      <c r="H939" s="373"/>
      <c r="I939" s="373"/>
      <c r="J939" s="374"/>
      <c r="K939" s="373"/>
      <c r="L939" s="374">
        <v>378</v>
      </c>
      <c r="M939" s="373"/>
      <c r="N939" s="375"/>
      <c r="V939" s="361"/>
      <c r="W939" s="367"/>
      <c r="X939" s="367"/>
      <c r="AA939" s="335" t="s">
        <v>451</v>
      </c>
      <c r="AC939" s="367"/>
      <c r="AE939" s="367"/>
      <c r="AG939" s="367"/>
    </row>
    <row r="940" spans="1:33" s="332" customFormat="1" ht="33.75" x14ac:dyDescent="0.2">
      <c r="A940" s="372"/>
      <c r="B940" s="371" t="s">
        <v>6328</v>
      </c>
      <c r="C940" s="1065" t="s">
        <v>6329</v>
      </c>
      <c r="D940" s="1065"/>
      <c r="E940" s="1065"/>
      <c r="F940" s="373" t="s">
        <v>454</v>
      </c>
      <c r="G940" s="373" t="s">
        <v>980</v>
      </c>
      <c r="H940" s="373"/>
      <c r="I940" s="373" t="s">
        <v>980</v>
      </c>
      <c r="J940" s="374"/>
      <c r="K940" s="373"/>
      <c r="L940" s="374">
        <v>279.72000000000003</v>
      </c>
      <c r="M940" s="373"/>
      <c r="N940" s="375"/>
      <c r="V940" s="361"/>
      <c r="W940" s="367"/>
      <c r="X940" s="367"/>
      <c r="AA940" s="335" t="s">
        <v>6329</v>
      </c>
      <c r="AC940" s="367"/>
      <c r="AE940" s="367"/>
      <c r="AG940" s="367"/>
    </row>
    <row r="941" spans="1:33" s="332" customFormat="1" ht="33.75" x14ac:dyDescent="0.2">
      <c r="A941" s="372"/>
      <c r="B941" s="371" t="s">
        <v>6330</v>
      </c>
      <c r="C941" s="1065" t="s">
        <v>6331</v>
      </c>
      <c r="D941" s="1065"/>
      <c r="E941" s="1065"/>
      <c r="F941" s="373" t="s">
        <v>454</v>
      </c>
      <c r="G941" s="373" t="s">
        <v>828</v>
      </c>
      <c r="H941" s="373"/>
      <c r="I941" s="373" t="s">
        <v>828</v>
      </c>
      <c r="J941" s="374"/>
      <c r="K941" s="373"/>
      <c r="L941" s="374">
        <v>136.08000000000001</v>
      </c>
      <c r="M941" s="373"/>
      <c r="N941" s="375"/>
      <c r="V941" s="361"/>
      <c r="W941" s="367"/>
      <c r="X941" s="367"/>
      <c r="AA941" s="335" t="s">
        <v>6331</v>
      </c>
      <c r="AC941" s="367"/>
      <c r="AE941" s="367"/>
      <c r="AG941" s="367"/>
    </row>
    <row r="942" spans="1:33" s="332" customFormat="1" ht="12" x14ac:dyDescent="0.2">
      <c r="A942" s="379"/>
      <c r="B942" s="380"/>
      <c r="C942" s="1068" t="s">
        <v>459</v>
      </c>
      <c r="D942" s="1068"/>
      <c r="E942" s="1068"/>
      <c r="F942" s="364"/>
      <c r="G942" s="364"/>
      <c r="H942" s="364"/>
      <c r="I942" s="364"/>
      <c r="J942" s="365"/>
      <c r="K942" s="364"/>
      <c r="L942" s="365">
        <v>793.8</v>
      </c>
      <c r="M942" s="376"/>
      <c r="N942" s="366"/>
      <c r="V942" s="361"/>
      <c r="W942" s="367"/>
      <c r="X942" s="367"/>
      <c r="AC942" s="367" t="s">
        <v>459</v>
      </c>
      <c r="AE942" s="367"/>
      <c r="AG942" s="367"/>
    </row>
    <row r="943" spans="1:33" s="332" customFormat="1" ht="22.5" x14ac:dyDescent="0.2">
      <c r="A943" s="362" t="s">
        <v>1023</v>
      </c>
      <c r="B943" s="363" t="s">
        <v>6412</v>
      </c>
      <c r="C943" s="1068" t="s">
        <v>6413</v>
      </c>
      <c r="D943" s="1068"/>
      <c r="E943" s="1068"/>
      <c r="F943" s="364" t="s">
        <v>6346</v>
      </c>
      <c r="G943" s="364"/>
      <c r="H943" s="364"/>
      <c r="I943" s="364" t="s">
        <v>499</v>
      </c>
      <c r="J943" s="365"/>
      <c r="K943" s="364"/>
      <c r="L943" s="365"/>
      <c r="M943" s="364"/>
      <c r="N943" s="366"/>
      <c r="V943" s="361"/>
      <c r="W943" s="367"/>
      <c r="X943" s="367" t="s">
        <v>6413</v>
      </c>
      <c r="AC943" s="367"/>
      <c r="AE943" s="367"/>
      <c r="AG943" s="367"/>
    </row>
    <row r="944" spans="1:33" s="332" customFormat="1" ht="33.75" x14ac:dyDescent="0.2">
      <c r="A944" s="370"/>
      <c r="B944" s="371" t="s">
        <v>6324</v>
      </c>
      <c r="C944" s="1065" t="s">
        <v>6325</v>
      </c>
      <c r="D944" s="1065"/>
      <c r="E944" s="1065"/>
      <c r="F944" s="1065"/>
      <c r="G944" s="1065"/>
      <c r="H944" s="1065"/>
      <c r="I944" s="1065"/>
      <c r="J944" s="1065"/>
      <c r="K944" s="1065"/>
      <c r="L944" s="1065"/>
      <c r="M944" s="1065"/>
      <c r="N944" s="1072"/>
      <c r="V944" s="361"/>
      <c r="W944" s="367"/>
      <c r="X944" s="367"/>
      <c r="Y944" s="335" t="s">
        <v>6325</v>
      </c>
      <c r="AC944" s="367"/>
      <c r="AE944" s="367"/>
      <c r="AG944" s="367"/>
    </row>
    <row r="945" spans="1:33" s="332" customFormat="1" ht="22.5" x14ac:dyDescent="0.2">
      <c r="A945" s="370"/>
      <c r="B945" s="371" t="s">
        <v>6326</v>
      </c>
      <c r="C945" s="1065" t="s">
        <v>6327</v>
      </c>
      <c r="D945" s="1065"/>
      <c r="E945" s="1065"/>
      <c r="F945" s="1065"/>
      <c r="G945" s="1065"/>
      <c r="H945" s="1065"/>
      <c r="I945" s="1065"/>
      <c r="J945" s="1065"/>
      <c r="K945" s="1065"/>
      <c r="L945" s="1065"/>
      <c r="M945" s="1065"/>
      <c r="N945" s="1072"/>
      <c r="V945" s="361"/>
      <c r="W945" s="367"/>
      <c r="X945" s="367"/>
      <c r="Y945" s="335" t="s">
        <v>6327</v>
      </c>
      <c r="AC945" s="367"/>
      <c r="AE945" s="367"/>
      <c r="AG945" s="367"/>
    </row>
    <row r="946" spans="1:33" s="332" customFormat="1" ht="12" x14ac:dyDescent="0.2">
      <c r="A946" s="372"/>
      <c r="B946" s="371" t="s">
        <v>423</v>
      </c>
      <c r="C946" s="1065" t="s">
        <v>432</v>
      </c>
      <c r="D946" s="1065"/>
      <c r="E946" s="1065"/>
      <c r="F946" s="373"/>
      <c r="G946" s="373"/>
      <c r="H946" s="373"/>
      <c r="I946" s="373"/>
      <c r="J946" s="374">
        <v>27.86</v>
      </c>
      <c r="K946" s="373" t="s">
        <v>423</v>
      </c>
      <c r="L946" s="374">
        <v>250.74</v>
      </c>
      <c r="M946" s="373"/>
      <c r="N946" s="375"/>
      <c r="V946" s="361"/>
      <c r="W946" s="367"/>
      <c r="X946" s="367"/>
      <c r="Z946" s="335" t="s">
        <v>432</v>
      </c>
      <c r="AC946" s="367"/>
      <c r="AE946" s="367"/>
      <c r="AG946" s="367"/>
    </row>
    <row r="947" spans="1:33" s="332" customFormat="1" ht="12" x14ac:dyDescent="0.2">
      <c r="A947" s="372"/>
      <c r="B947" s="371"/>
      <c r="C947" s="1065" t="s">
        <v>443</v>
      </c>
      <c r="D947" s="1065"/>
      <c r="E947" s="1065"/>
      <c r="F947" s="373" t="s">
        <v>444</v>
      </c>
      <c r="G947" s="373" t="s">
        <v>6414</v>
      </c>
      <c r="H947" s="373" t="s">
        <v>423</v>
      </c>
      <c r="I947" s="373" t="s">
        <v>881</v>
      </c>
      <c r="J947" s="374"/>
      <c r="K947" s="373"/>
      <c r="L947" s="374"/>
      <c r="M947" s="373"/>
      <c r="N947" s="375"/>
      <c r="V947" s="361"/>
      <c r="W947" s="367"/>
      <c r="X947" s="367"/>
      <c r="AA947" s="335" t="s">
        <v>443</v>
      </c>
      <c r="AC947" s="367"/>
      <c r="AE947" s="367"/>
      <c r="AG947" s="367"/>
    </row>
    <row r="948" spans="1:33" s="332" customFormat="1" ht="12" x14ac:dyDescent="0.2">
      <c r="A948" s="372"/>
      <c r="B948" s="371"/>
      <c r="C948" s="1077" t="s">
        <v>450</v>
      </c>
      <c r="D948" s="1077"/>
      <c r="E948" s="1077"/>
      <c r="F948" s="376"/>
      <c r="G948" s="376"/>
      <c r="H948" s="376"/>
      <c r="I948" s="376"/>
      <c r="J948" s="377">
        <v>27.86</v>
      </c>
      <c r="K948" s="376"/>
      <c r="L948" s="377">
        <v>250.74</v>
      </c>
      <c r="M948" s="376"/>
      <c r="N948" s="378"/>
      <c r="V948" s="361"/>
      <c r="W948" s="367"/>
      <c r="X948" s="367"/>
      <c r="AB948" s="335" t="s">
        <v>450</v>
      </c>
      <c r="AC948" s="367"/>
      <c r="AE948" s="367"/>
      <c r="AG948" s="367"/>
    </row>
    <row r="949" spans="1:33" s="332" customFormat="1" ht="12" x14ac:dyDescent="0.2">
      <c r="A949" s="372"/>
      <c r="B949" s="371"/>
      <c r="C949" s="1065" t="s">
        <v>451</v>
      </c>
      <c r="D949" s="1065"/>
      <c r="E949" s="1065"/>
      <c r="F949" s="373"/>
      <c r="G949" s="373"/>
      <c r="H949" s="373"/>
      <c r="I949" s="373"/>
      <c r="J949" s="374"/>
      <c r="K949" s="373"/>
      <c r="L949" s="374">
        <v>250.74</v>
      </c>
      <c r="M949" s="373"/>
      <c r="N949" s="375"/>
      <c r="V949" s="361"/>
      <c r="W949" s="367"/>
      <c r="X949" s="367"/>
      <c r="AA949" s="335" t="s">
        <v>451</v>
      </c>
      <c r="AC949" s="367"/>
      <c r="AE949" s="367"/>
      <c r="AG949" s="367"/>
    </row>
    <row r="950" spans="1:33" s="332" customFormat="1" ht="33.75" x14ac:dyDescent="0.2">
      <c r="A950" s="372"/>
      <c r="B950" s="371" t="s">
        <v>6328</v>
      </c>
      <c r="C950" s="1065" t="s">
        <v>6329</v>
      </c>
      <c r="D950" s="1065"/>
      <c r="E950" s="1065"/>
      <c r="F950" s="373" t="s">
        <v>454</v>
      </c>
      <c r="G950" s="373" t="s">
        <v>980</v>
      </c>
      <c r="H950" s="373"/>
      <c r="I950" s="373" t="s">
        <v>980</v>
      </c>
      <c r="J950" s="374"/>
      <c r="K950" s="373"/>
      <c r="L950" s="374">
        <v>185.55</v>
      </c>
      <c r="M950" s="373"/>
      <c r="N950" s="375"/>
      <c r="V950" s="361"/>
      <c r="W950" s="367"/>
      <c r="X950" s="367"/>
      <c r="AA950" s="335" t="s">
        <v>6329</v>
      </c>
      <c r="AC950" s="367"/>
      <c r="AE950" s="367"/>
      <c r="AG950" s="367"/>
    </row>
    <row r="951" spans="1:33" s="332" customFormat="1" ht="33.75" x14ac:dyDescent="0.2">
      <c r="A951" s="372"/>
      <c r="B951" s="371" t="s">
        <v>6330</v>
      </c>
      <c r="C951" s="1065" t="s">
        <v>6331</v>
      </c>
      <c r="D951" s="1065"/>
      <c r="E951" s="1065"/>
      <c r="F951" s="373" t="s">
        <v>454</v>
      </c>
      <c r="G951" s="373" t="s">
        <v>828</v>
      </c>
      <c r="H951" s="373"/>
      <c r="I951" s="373" t="s">
        <v>828</v>
      </c>
      <c r="J951" s="374"/>
      <c r="K951" s="373"/>
      <c r="L951" s="374">
        <v>90.27</v>
      </c>
      <c r="M951" s="373"/>
      <c r="N951" s="375"/>
      <c r="V951" s="361"/>
      <c r="W951" s="367"/>
      <c r="X951" s="367"/>
      <c r="AA951" s="335" t="s">
        <v>6331</v>
      </c>
      <c r="AC951" s="367"/>
      <c r="AE951" s="367"/>
      <c r="AG951" s="367"/>
    </row>
    <row r="952" spans="1:33" s="332" customFormat="1" ht="12" x14ac:dyDescent="0.2">
      <c r="A952" s="379"/>
      <c r="B952" s="380"/>
      <c r="C952" s="1068" t="s">
        <v>459</v>
      </c>
      <c r="D952" s="1068"/>
      <c r="E952" s="1068"/>
      <c r="F952" s="364"/>
      <c r="G952" s="364"/>
      <c r="H952" s="364"/>
      <c r="I952" s="364"/>
      <c r="J952" s="365"/>
      <c r="K952" s="364"/>
      <c r="L952" s="365">
        <v>526.55999999999995</v>
      </c>
      <c r="M952" s="376"/>
      <c r="N952" s="366"/>
      <c r="V952" s="361"/>
      <c r="W952" s="367"/>
      <c r="X952" s="367"/>
      <c r="AC952" s="367" t="s">
        <v>459</v>
      </c>
      <c r="AE952" s="367"/>
      <c r="AG952" s="367"/>
    </row>
    <row r="953" spans="1:33" s="332" customFormat="1" ht="1.5" customHeight="1" x14ac:dyDescent="0.2">
      <c r="A953" s="386"/>
      <c r="B953" s="380"/>
      <c r="C953" s="380"/>
      <c r="D953" s="380"/>
      <c r="E953" s="380"/>
      <c r="F953" s="386"/>
      <c r="G953" s="386"/>
      <c r="H953" s="386"/>
      <c r="I953" s="386"/>
      <c r="J953" s="390"/>
      <c r="K953" s="386"/>
      <c r="L953" s="390"/>
      <c r="M953" s="373"/>
      <c r="N953" s="390"/>
      <c r="V953" s="361"/>
      <c r="W953" s="367"/>
      <c r="X953" s="367"/>
      <c r="AC953" s="367"/>
      <c r="AE953" s="367"/>
      <c r="AG953" s="367"/>
    </row>
    <row r="954" spans="1:33" s="332" customFormat="1" ht="12" x14ac:dyDescent="0.2">
      <c r="A954" s="391"/>
      <c r="B954" s="392"/>
      <c r="C954" s="1068" t="s">
        <v>6435</v>
      </c>
      <c r="D954" s="1068"/>
      <c r="E954" s="1068"/>
      <c r="F954" s="1068"/>
      <c r="G954" s="1068"/>
      <c r="H954" s="1068"/>
      <c r="I954" s="1068"/>
      <c r="J954" s="1068"/>
      <c r="K954" s="1068"/>
      <c r="L954" s="393"/>
      <c r="M954" s="394"/>
      <c r="N954" s="395"/>
      <c r="V954" s="361"/>
      <c r="W954" s="367"/>
      <c r="X954" s="367"/>
      <c r="AC954" s="367"/>
      <c r="AE954" s="367" t="s">
        <v>6435</v>
      </c>
      <c r="AG954" s="367"/>
    </row>
    <row r="955" spans="1:33" s="332" customFormat="1" ht="12" x14ac:dyDescent="0.2">
      <c r="A955" s="396"/>
      <c r="B955" s="371"/>
      <c r="C955" s="1065" t="s">
        <v>512</v>
      </c>
      <c r="D955" s="1065"/>
      <c r="E955" s="1065"/>
      <c r="F955" s="1065"/>
      <c r="G955" s="1065"/>
      <c r="H955" s="1065"/>
      <c r="I955" s="1065"/>
      <c r="J955" s="1065"/>
      <c r="K955" s="1065"/>
      <c r="L955" s="397">
        <v>658.61</v>
      </c>
      <c r="M955" s="398"/>
      <c r="N955" s="399"/>
      <c r="V955" s="361"/>
      <c r="W955" s="367"/>
      <c r="X955" s="367"/>
      <c r="AC955" s="367"/>
      <c r="AE955" s="367"/>
      <c r="AF955" s="335" t="s">
        <v>512</v>
      </c>
      <c r="AG955" s="367"/>
    </row>
    <row r="956" spans="1:33" s="332" customFormat="1" ht="12" x14ac:dyDescent="0.2">
      <c r="A956" s="396"/>
      <c r="B956" s="371"/>
      <c r="C956" s="1065" t="s">
        <v>513</v>
      </c>
      <c r="D956" s="1065"/>
      <c r="E956" s="1065"/>
      <c r="F956" s="1065"/>
      <c r="G956" s="1065"/>
      <c r="H956" s="1065"/>
      <c r="I956" s="1065"/>
      <c r="J956" s="1065"/>
      <c r="K956" s="1065"/>
      <c r="L956" s="397"/>
      <c r="M956" s="398"/>
      <c r="N956" s="399"/>
      <c r="V956" s="361"/>
      <c r="W956" s="367"/>
      <c r="X956" s="367"/>
      <c r="AC956" s="367"/>
      <c r="AE956" s="367"/>
      <c r="AF956" s="335" t="s">
        <v>513</v>
      </c>
      <c r="AG956" s="367"/>
    </row>
    <row r="957" spans="1:33" s="332" customFormat="1" ht="12" x14ac:dyDescent="0.2">
      <c r="A957" s="396"/>
      <c r="B957" s="371"/>
      <c r="C957" s="1065" t="s">
        <v>514</v>
      </c>
      <c r="D957" s="1065"/>
      <c r="E957" s="1065"/>
      <c r="F957" s="1065"/>
      <c r="G957" s="1065"/>
      <c r="H957" s="1065"/>
      <c r="I957" s="1065"/>
      <c r="J957" s="1065"/>
      <c r="K957" s="1065"/>
      <c r="L957" s="397">
        <v>658.61</v>
      </c>
      <c r="M957" s="398"/>
      <c r="N957" s="399"/>
      <c r="V957" s="361"/>
      <c r="W957" s="367"/>
      <c r="X957" s="367"/>
      <c r="AC957" s="367"/>
      <c r="AE957" s="367"/>
      <c r="AF957" s="335" t="s">
        <v>514</v>
      </c>
      <c r="AG957" s="367"/>
    </row>
    <row r="958" spans="1:33" s="332" customFormat="1" ht="12" x14ac:dyDescent="0.2">
      <c r="A958" s="396"/>
      <c r="B958" s="371"/>
      <c r="C958" s="1065" t="s">
        <v>6395</v>
      </c>
      <c r="D958" s="1065"/>
      <c r="E958" s="1065"/>
      <c r="F958" s="1065"/>
      <c r="G958" s="1065"/>
      <c r="H958" s="1065"/>
      <c r="I958" s="1065"/>
      <c r="J958" s="1065"/>
      <c r="K958" s="1065"/>
      <c r="L958" s="397">
        <v>1383.08</v>
      </c>
      <c r="M958" s="398"/>
      <c r="N958" s="399"/>
      <c r="V958" s="361"/>
      <c r="W958" s="367"/>
      <c r="X958" s="367"/>
      <c r="AC958" s="367"/>
      <c r="AE958" s="367"/>
      <c r="AF958" s="335" t="s">
        <v>6395</v>
      </c>
      <c r="AG958" s="367"/>
    </row>
    <row r="959" spans="1:33" s="332" customFormat="1" ht="12" x14ac:dyDescent="0.2">
      <c r="A959" s="396"/>
      <c r="B959" s="371"/>
      <c r="C959" s="1065" t="s">
        <v>6396</v>
      </c>
      <c r="D959" s="1065"/>
      <c r="E959" s="1065"/>
      <c r="F959" s="1065"/>
      <c r="G959" s="1065"/>
      <c r="H959" s="1065"/>
      <c r="I959" s="1065"/>
      <c r="J959" s="1065"/>
      <c r="K959" s="1065"/>
      <c r="L959" s="397">
        <v>1383.08</v>
      </c>
      <c r="M959" s="398"/>
      <c r="N959" s="399"/>
      <c r="V959" s="361"/>
      <c r="W959" s="367"/>
      <c r="X959" s="367"/>
      <c r="AC959" s="367"/>
      <c r="AE959" s="367"/>
      <c r="AF959" s="335" t="s">
        <v>6396</v>
      </c>
      <c r="AG959" s="367"/>
    </row>
    <row r="960" spans="1:33" s="332" customFormat="1" ht="12" x14ac:dyDescent="0.2">
      <c r="A960" s="396"/>
      <c r="B960" s="371"/>
      <c r="C960" s="1065" t="s">
        <v>4960</v>
      </c>
      <c r="D960" s="1065"/>
      <c r="E960" s="1065"/>
      <c r="F960" s="1065"/>
      <c r="G960" s="1065"/>
      <c r="H960" s="1065"/>
      <c r="I960" s="1065"/>
      <c r="J960" s="1065"/>
      <c r="K960" s="1065"/>
      <c r="L960" s="397"/>
      <c r="M960" s="398"/>
      <c r="N960" s="399"/>
      <c r="V960" s="361"/>
      <c r="W960" s="367"/>
      <c r="X960" s="367"/>
      <c r="AC960" s="367"/>
      <c r="AE960" s="367"/>
      <c r="AF960" s="335" t="s">
        <v>4960</v>
      </c>
      <c r="AG960" s="367"/>
    </row>
    <row r="961" spans="1:35" s="332" customFormat="1" ht="12" x14ac:dyDescent="0.2">
      <c r="A961" s="396"/>
      <c r="B961" s="371"/>
      <c r="C961" s="1065" t="s">
        <v>4963</v>
      </c>
      <c r="D961" s="1065"/>
      <c r="E961" s="1065"/>
      <c r="F961" s="1065"/>
      <c r="G961" s="1065"/>
      <c r="H961" s="1065"/>
      <c r="I961" s="1065"/>
      <c r="J961" s="1065"/>
      <c r="K961" s="1065"/>
      <c r="L961" s="397">
        <v>658.61</v>
      </c>
      <c r="M961" s="398"/>
      <c r="N961" s="399"/>
      <c r="V961" s="361"/>
      <c r="W961" s="367"/>
      <c r="X961" s="367"/>
      <c r="AC961" s="367"/>
      <c r="AE961" s="367"/>
      <c r="AF961" s="335" t="s">
        <v>4963</v>
      </c>
      <c r="AG961" s="367"/>
    </row>
    <row r="962" spans="1:35" s="332" customFormat="1" ht="12" x14ac:dyDescent="0.2">
      <c r="A962" s="396"/>
      <c r="B962" s="371"/>
      <c r="C962" s="1065" t="s">
        <v>4965</v>
      </c>
      <c r="D962" s="1065"/>
      <c r="E962" s="1065"/>
      <c r="F962" s="1065"/>
      <c r="G962" s="1065"/>
      <c r="H962" s="1065"/>
      <c r="I962" s="1065"/>
      <c r="J962" s="1065"/>
      <c r="K962" s="1065"/>
      <c r="L962" s="397">
        <v>487.37</v>
      </c>
      <c r="M962" s="398"/>
      <c r="N962" s="399"/>
      <c r="V962" s="361"/>
      <c r="W962" s="367"/>
      <c r="X962" s="367"/>
      <c r="AC962" s="367"/>
      <c r="AE962" s="367"/>
      <c r="AF962" s="335" t="s">
        <v>4965</v>
      </c>
      <c r="AG962" s="367"/>
    </row>
    <row r="963" spans="1:35" s="332" customFormat="1" ht="12" x14ac:dyDescent="0.2">
      <c r="A963" s="396"/>
      <c r="B963" s="371"/>
      <c r="C963" s="1065" t="s">
        <v>4966</v>
      </c>
      <c r="D963" s="1065"/>
      <c r="E963" s="1065"/>
      <c r="F963" s="1065"/>
      <c r="G963" s="1065"/>
      <c r="H963" s="1065"/>
      <c r="I963" s="1065"/>
      <c r="J963" s="1065"/>
      <c r="K963" s="1065"/>
      <c r="L963" s="397">
        <v>237.1</v>
      </c>
      <c r="M963" s="398"/>
      <c r="N963" s="399"/>
      <c r="V963" s="361"/>
      <c r="W963" s="367"/>
      <c r="X963" s="367"/>
      <c r="AC963" s="367"/>
      <c r="AE963" s="367"/>
      <c r="AF963" s="335" t="s">
        <v>4966</v>
      </c>
      <c r="AG963" s="367"/>
    </row>
    <row r="964" spans="1:35" s="332" customFormat="1" ht="12" x14ac:dyDescent="0.2">
      <c r="A964" s="396"/>
      <c r="B964" s="371"/>
      <c r="C964" s="1065" t="s">
        <v>524</v>
      </c>
      <c r="D964" s="1065"/>
      <c r="E964" s="1065"/>
      <c r="F964" s="1065"/>
      <c r="G964" s="1065"/>
      <c r="H964" s="1065"/>
      <c r="I964" s="1065"/>
      <c r="J964" s="1065"/>
      <c r="K964" s="1065"/>
      <c r="L964" s="397">
        <v>658.61</v>
      </c>
      <c r="M964" s="398"/>
      <c r="N964" s="399"/>
      <c r="V964" s="361"/>
      <c r="W964" s="367"/>
      <c r="X964" s="367"/>
      <c r="AC964" s="367"/>
      <c r="AE964" s="367"/>
      <c r="AF964" s="335" t="s">
        <v>524</v>
      </c>
      <c r="AG964" s="367"/>
    </row>
    <row r="965" spans="1:35" s="332" customFormat="1" ht="12" x14ac:dyDescent="0.2">
      <c r="A965" s="396"/>
      <c r="B965" s="371"/>
      <c r="C965" s="1065" t="s">
        <v>525</v>
      </c>
      <c r="D965" s="1065"/>
      <c r="E965" s="1065"/>
      <c r="F965" s="1065"/>
      <c r="G965" s="1065"/>
      <c r="H965" s="1065"/>
      <c r="I965" s="1065"/>
      <c r="J965" s="1065"/>
      <c r="K965" s="1065"/>
      <c r="L965" s="397">
        <v>487.37</v>
      </c>
      <c r="M965" s="398"/>
      <c r="N965" s="399"/>
      <c r="V965" s="361"/>
      <c r="W965" s="367"/>
      <c r="X965" s="367"/>
      <c r="AC965" s="367"/>
      <c r="AE965" s="367"/>
      <c r="AF965" s="335" t="s">
        <v>525</v>
      </c>
      <c r="AG965" s="367"/>
    </row>
    <row r="966" spans="1:35" s="332" customFormat="1" ht="12" x14ac:dyDescent="0.2">
      <c r="A966" s="396"/>
      <c r="B966" s="371"/>
      <c r="C966" s="1065" t="s">
        <v>526</v>
      </c>
      <c r="D966" s="1065"/>
      <c r="E966" s="1065"/>
      <c r="F966" s="1065"/>
      <c r="G966" s="1065"/>
      <c r="H966" s="1065"/>
      <c r="I966" s="1065"/>
      <c r="J966" s="1065"/>
      <c r="K966" s="1065"/>
      <c r="L966" s="397">
        <v>237.1</v>
      </c>
      <c r="M966" s="398"/>
      <c r="N966" s="399"/>
      <c r="V966" s="361"/>
      <c r="W966" s="367"/>
      <c r="X966" s="367"/>
      <c r="AC966" s="367"/>
      <c r="AE966" s="367"/>
      <c r="AF966" s="335" t="s">
        <v>526</v>
      </c>
      <c r="AG966" s="367"/>
    </row>
    <row r="967" spans="1:35" s="332" customFormat="1" ht="12" x14ac:dyDescent="0.2">
      <c r="A967" s="396"/>
      <c r="B967" s="390"/>
      <c r="C967" s="1067" t="s">
        <v>6436</v>
      </c>
      <c r="D967" s="1067"/>
      <c r="E967" s="1067"/>
      <c r="F967" s="1067"/>
      <c r="G967" s="1067"/>
      <c r="H967" s="1067"/>
      <c r="I967" s="1067"/>
      <c r="J967" s="1067"/>
      <c r="K967" s="1067"/>
      <c r="L967" s="400">
        <v>1383.08</v>
      </c>
      <c r="M967" s="401"/>
      <c r="N967" s="402"/>
      <c r="V967" s="361"/>
      <c r="W967" s="367"/>
      <c r="X967" s="367"/>
      <c r="AC967" s="367"/>
      <c r="AE967" s="367"/>
      <c r="AG967" s="367" t="s">
        <v>6436</v>
      </c>
    </row>
    <row r="968" spans="1:35" s="332" customFormat="1" ht="2.25" customHeight="1" x14ac:dyDescent="0.2">
      <c r="B968" s="338"/>
      <c r="C968" s="338"/>
      <c r="D968" s="338"/>
      <c r="E968" s="338"/>
      <c r="F968" s="338"/>
      <c r="G968" s="338"/>
      <c r="H968" s="338"/>
      <c r="I968" s="338"/>
      <c r="J968" s="338"/>
      <c r="K968" s="338"/>
      <c r="L968" s="403"/>
      <c r="M968" s="404"/>
      <c r="N968" s="405"/>
    </row>
    <row r="969" spans="1:35" s="332" customFormat="1" x14ac:dyDescent="0.2">
      <c r="A969" s="391"/>
      <c r="B969" s="392"/>
      <c r="C969" s="1068" t="s">
        <v>636</v>
      </c>
      <c r="D969" s="1068"/>
      <c r="E969" s="1068"/>
      <c r="F969" s="1068"/>
      <c r="G969" s="1068"/>
      <c r="H969" s="1068"/>
      <c r="I969" s="1068"/>
      <c r="J969" s="1068"/>
      <c r="K969" s="1068"/>
      <c r="L969" s="393"/>
      <c r="M969" s="406"/>
      <c r="N969" s="395"/>
      <c r="AH969" s="367" t="s">
        <v>636</v>
      </c>
    </row>
    <row r="970" spans="1:35" s="332" customFormat="1" x14ac:dyDescent="0.2">
      <c r="A970" s="396"/>
      <c r="B970" s="371"/>
      <c r="C970" s="1065" t="s">
        <v>512</v>
      </c>
      <c r="D970" s="1065"/>
      <c r="E970" s="1065"/>
      <c r="F970" s="1065"/>
      <c r="G970" s="1065"/>
      <c r="H970" s="1065"/>
      <c r="I970" s="1065"/>
      <c r="J970" s="1065"/>
      <c r="K970" s="1065"/>
      <c r="L970" s="397">
        <v>16138.64</v>
      </c>
      <c r="M970" s="407"/>
      <c r="N970" s="399"/>
      <c r="AH970" s="367"/>
      <c r="AI970" s="335" t="s">
        <v>512</v>
      </c>
    </row>
    <row r="971" spans="1:35" s="332" customFormat="1" x14ac:dyDescent="0.2">
      <c r="A971" s="396"/>
      <c r="B971" s="371"/>
      <c r="C971" s="1065" t="s">
        <v>513</v>
      </c>
      <c r="D971" s="1065"/>
      <c r="E971" s="1065"/>
      <c r="F971" s="1065"/>
      <c r="G971" s="1065"/>
      <c r="H971" s="1065"/>
      <c r="I971" s="1065"/>
      <c r="J971" s="1065"/>
      <c r="K971" s="1065"/>
      <c r="L971" s="397"/>
      <c r="M971" s="407"/>
      <c r="N971" s="399"/>
      <c r="AH971" s="367"/>
      <c r="AI971" s="335" t="s">
        <v>513</v>
      </c>
    </row>
    <row r="972" spans="1:35" s="332" customFormat="1" x14ac:dyDescent="0.2">
      <c r="A972" s="396"/>
      <c r="B972" s="371"/>
      <c r="C972" s="1065" t="s">
        <v>514</v>
      </c>
      <c r="D972" s="1065"/>
      <c r="E972" s="1065"/>
      <c r="F972" s="1065"/>
      <c r="G972" s="1065"/>
      <c r="H972" s="1065"/>
      <c r="I972" s="1065"/>
      <c r="J972" s="1065"/>
      <c r="K972" s="1065"/>
      <c r="L972" s="397">
        <v>16138.64</v>
      </c>
      <c r="M972" s="407"/>
      <c r="N972" s="399"/>
      <c r="AH972" s="367"/>
      <c r="AI972" s="335" t="s">
        <v>514</v>
      </c>
    </row>
    <row r="973" spans="1:35" s="332" customFormat="1" x14ac:dyDescent="0.2">
      <c r="A973" s="396"/>
      <c r="B973" s="371"/>
      <c r="C973" s="1065" t="s">
        <v>6395</v>
      </c>
      <c r="D973" s="1065"/>
      <c r="E973" s="1065"/>
      <c r="F973" s="1065"/>
      <c r="G973" s="1065"/>
      <c r="H973" s="1065"/>
      <c r="I973" s="1065"/>
      <c r="J973" s="1065"/>
      <c r="K973" s="1065"/>
      <c r="L973" s="397">
        <v>33891.089999999997</v>
      </c>
      <c r="M973" s="407"/>
      <c r="N973" s="399">
        <v>689345</v>
      </c>
      <c r="AH973" s="367"/>
      <c r="AI973" s="335" t="s">
        <v>6395</v>
      </c>
    </row>
    <row r="974" spans="1:35" s="332" customFormat="1" x14ac:dyDescent="0.2">
      <c r="A974" s="396"/>
      <c r="B974" s="371" t="s">
        <v>423</v>
      </c>
      <c r="C974" s="1065" t="s">
        <v>6396</v>
      </c>
      <c r="D974" s="1065"/>
      <c r="E974" s="1065"/>
      <c r="F974" s="1065"/>
      <c r="G974" s="1065"/>
      <c r="H974" s="1065"/>
      <c r="I974" s="1065"/>
      <c r="J974" s="1065"/>
      <c r="K974" s="1065"/>
      <c r="L974" s="397">
        <v>33891.089999999997</v>
      </c>
      <c r="M974" s="407" t="s">
        <v>6437</v>
      </c>
      <c r="N974" s="399">
        <v>689345</v>
      </c>
      <c r="AH974" s="367"/>
      <c r="AI974" s="335" t="s">
        <v>6396</v>
      </c>
    </row>
    <row r="975" spans="1:35" s="332" customFormat="1" x14ac:dyDescent="0.2">
      <c r="A975" s="396"/>
      <c r="B975" s="371"/>
      <c r="C975" s="1065" t="s">
        <v>4960</v>
      </c>
      <c r="D975" s="1065"/>
      <c r="E975" s="1065"/>
      <c r="F975" s="1065"/>
      <c r="G975" s="1065"/>
      <c r="H975" s="1065"/>
      <c r="I975" s="1065"/>
      <c r="J975" s="1065"/>
      <c r="K975" s="1065"/>
      <c r="L975" s="397"/>
      <c r="M975" s="407"/>
      <c r="N975" s="399"/>
      <c r="AH975" s="367"/>
      <c r="AI975" s="335" t="s">
        <v>4960</v>
      </c>
    </row>
    <row r="976" spans="1:35" s="332" customFormat="1" x14ac:dyDescent="0.2">
      <c r="A976" s="396"/>
      <c r="B976" s="371"/>
      <c r="C976" s="1065" t="s">
        <v>4963</v>
      </c>
      <c r="D976" s="1065"/>
      <c r="E976" s="1065"/>
      <c r="F976" s="1065"/>
      <c r="G976" s="1065"/>
      <c r="H976" s="1065"/>
      <c r="I976" s="1065"/>
      <c r="J976" s="1065"/>
      <c r="K976" s="1065"/>
      <c r="L976" s="397">
        <v>16138.64</v>
      </c>
      <c r="M976" s="407"/>
      <c r="N976" s="399"/>
      <c r="AH976" s="367"/>
      <c r="AI976" s="335" t="s">
        <v>4963</v>
      </c>
    </row>
    <row r="977" spans="1:36" x14ac:dyDescent="0.2">
      <c r="A977" s="396"/>
      <c r="B977" s="371"/>
      <c r="C977" s="1065" t="s">
        <v>4965</v>
      </c>
      <c r="D977" s="1065"/>
      <c r="E977" s="1065"/>
      <c r="F977" s="1065"/>
      <c r="G977" s="1065"/>
      <c r="H977" s="1065"/>
      <c r="I977" s="1065"/>
      <c r="J977" s="1065"/>
      <c r="K977" s="1065"/>
      <c r="L977" s="397">
        <v>11942.57</v>
      </c>
      <c r="M977" s="407"/>
      <c r="N977" s="399"/>
      <c r="O977" s="332"/>
      <c r="P977" s="332"/>
      <c r="Q977" s="332"/>
      <c r="R977" s="332"/>
      <c r="S977" s="332"/>
      <c r="T977" s="332"/>
      <c r="U977" s="332"/>
      <c r="V977" s="332"/>
      <c r="W977" s="332"/>
      <c r="X977" s="332"/>
      <c r="Y977" s="332"/>
      <c r="Z977" s="332"/>
      <c r="AA977" s="332"/>
      <c r="AB977" s="332"/>
      <c r="AC977" s="332"/>
      <c r="AD977" s="332"/>
      <c r="AE977" s="332"/>
      <c r="AF977" s="332"/>
      <c r="AG977" s="332"/>
      <c r="AH977" s="367"/>
      <c r="AI977" s="335" t="s">
        <v>4965</v>
      </c>
      <c r="AJ977" s="332"/>
    </row>
    <row r="978" spans="1:36" x14ac:dyDescent="0.2">
      <c r="A978" s="396"/>
      <c r="B978" s="371"/>
      <c r="C978" s="1065" t="s">
        <v>4966</v>
      </c>
      <c r="D978" s="1065"/>
      <c r="E978" s="1065"/>
      <c r="F978" s="1065"/>
      <c r="G978" s="1065"/>
      <c r="H978" s="1065"/>
      <c r="I978" s="1065"/>
      <c r="J978" s="1065"/>
      <c r="K978" s="1065"/>
      <c r="L978" s="397">
        <v>5809.88</v>
      </c>
      <c r="M978" s="407"/>
      <c r="N978" s="399"/>
      <c r="O978" s="332"/>
      <c r="P978" s="332"/>
      <c r="Q978" s="332"/>
      <c r="R978" s="332"/>
      <c r="S978" s="332"/>
      <c r="T978" s="332"/>
      <c r="U978" s="332"/>
      <c r="V978" s="332"/>
      <c r="W978" s="332"/>
      <c r="X978" s="332"/>
      <c r="Y978" s="332"/>
      <c r="Z978" s="332"/>
      <c r="AA978" s="332"/>
      <c r="AB978" s="332"/>
      <c r="AC978" s="332"/>
      <c r="AD978" s="332"/>
      <c r="AE978" s="332"/>
      <c r="AF978" s="332"/>
      <c r="AG978" s="332"/>
      <c r="AH978" s="367"/>
      <c r="AI978" s="335" t="s">
        <v>4966</v>
      </c>
      <c r="AJ978" s="332"/>
    </row>
    <row r="979" spans="1:36" x14ac:dyDescent="0.2">
      <c r="A979" s="396"/>
      <c r="B979" s="371"/>
      <c r="C979" s="1065" t="s">
        <v>524</v>
      </c>
      <c r="D979" s="1065"/>
      <c r="E979" s="1065"/>
      <c r="F979" s="1065"/>
      <c r="G979" s="1065"/>
      <c r="H979" s="1065"/>
      <c r="I979" s="1065"/>
      <c r="J979" s="1065"/>
      <c r="K979" s="1065"/>
      <c r="L979" s="397">
        <v>16138.64</v>
      </c>
      <c r="M979" s="407"/>
      <c r="N979" s="399"/>
      <c r="O979" s="332"/>
      <c r="P979" s="332"/>
      <c r="Q979" s="332"/>
      <c r="R979" s="332"/>
      <c r="S979" s="332"/>
      <c r="T979" s="332"/>
      <c r="U979" s="332"/>
      <c r="V979" s="332"/>
      <c r="W979" s="332"/>
      <c r="X979" s="332"/>
      <c r="Y979" s="332"/>
      <c r="Z979" s="332"/>
      <c r="AA979" s="332"/>
      <c r="AB979" s="332"/>
      <c r="AC979" s="332"/>
      <c r="AD979" s="332"/>
      <c r="AE979" s="332"/>
      <c r="AF979" s="332"/>
      <c r="AG979" s="332"/>
      <c r="AH979" s="367"/>
      <c r="AI979" s="335" t="s">
        <v>524</v>
      </c>
      <c r="AJ979" s="332"/>
    </row>
    <row r="980" spans="1:36" x14ac:dyDescent="0.2">
      <c r="A980" s="396"/>
      <c r="B980" s="371"/>
      <c r="C980" s="1065" t="s">
        <v>525</v>
      </c>
      <c r="D980" s="1065"/>
      <c r="E980" s="1065"/>
      <c r="F980" s="1065"/>
      <c r="G980" s="1065"/>
      <c r="H980" s="1065"/>
      <c r="I980" s="1065"/>
      <c r="J980" s="1065"/>
      <c r="K980" s="1065"/>
      <c r="L980" s="397">
        <v>11942.57</v>
      </c>
      <c r="M980" s="407"/>
      <c r="N980" s="399"/>
      <c r="O980" s="332"/>
      <c r="P980" s="332"/>
      <c r="Q980" s="332"/>
      <c r="R980" s="332"/>
      <c r="S980" s="332"/>
      <c r="T980" s="332"/>
      <c r="U980" s="332"/>
      <c r="V980" s="332"/>
      <c r="W980" s="332"/>
      <c r="X980" s="332"/>
      <c r="Y980" s="332"/>
      <c r="Z980" s="332"/>
      <c r="AA980" s="332"/>
      <c r="AB980" s="332"/>
      <c r="AC980" s="332"/>
      <c r="AD980" s="332"/>
      <c r="AE980" s="332"/>
      <c r="AF980" s="332"/>
      <c r="AG980" s="332"/>
      <c r="AH980" s="367"/>
      <c r="AI980" s="335" t="s">
        <v>525</v>
      </c>
      <c r="AJ980" s="332"/>
    </row>
    <row r="981" spans="1:36" x14ac:dyDescent="0.2">
      <c r="A981" s="396"/>
      <c r="B981" s="371"/>
      <c r="C981" s="1065" t="s">
        <v>526</v>
      </c>
      <c r="D981" s="1065"/>
      <c r="E981" s="1065"/>
      <c r="F981" s="1065"/>
      <c r="G981" s="1065"/>
      <c r="H981" s="1065"/>
      <c r="I981" s="1065"/>
      <c r="J981" s="1065"/>
      <c r="K981" s="1065"/>
      <c r="L981" s="397">
        <v>5809.88</v>
      </c>
      <c r="M981" s="407"/>
      <c r="N981" s="399"/>
      <c r="O981" s="332"/>
      <c r="P981" s="332"/>
      <c r="Q981" s="332"/>
      <c r="R981" s="332"/>
      <c r="S981" s="332"/>
      <c r="T981" s="332"/>
      <c r="U981" s="332"/>
      <c r="V981" s="332"/>
      <c r="W981" s="332"/>
      <c r="X981" s="332"/>
      <c r="Y981" s="332"/>
      <c r="Z981" s="332"/>
      <c r="AA981" s="332"/>
      <c r="AB981" s="332"/>
      <c r="AC981" s="332"/>
      <c r="AD981" s="332"/>
      <c r="AE981" s="332"/>
      <c r="AF981" s="332"/>
      <c r="AG981" s="332"/>
      <c r="AH981" s="367"/>
      <c r="AI981" s="335" t="s">
        <v>526</v>
      </c>
      <c r="AJ981" s="332"/>
    </row>
    <row r="982" spans="1:36" x14ac:dyDescent="0.2">
      <c r="A982" s="396"/>
      <c r="B982" s="390"/>
      <c r="C982" s="1067" t="s">
        <v>637</v>
      </c>
      <c r="D982" s="1067"/>
      <c r="E982" s="1067"/>
      <c r="F982" s="1067"/>
      <c r="G982" s="1067"/>
      <c r="H982" s="1067"/>
      <c r="I982" s="1067"/>
      <c r="J982" s="1067"/>
      <c r="K982" s="1067"/>
      <c r="L982" s="400">
        <v>33891.089999999997</v>
      </c>
      <c r="M982" s="408"/>
      <c r="N982" s="409">
        <v>689345</v>
      </c>
      <c r="O982" s="332"/>
      <c r="P982" s="332"/>
      <c r="Q982" s="332"/>
      <c r="R982" s="332"/>
      <c r="S982" s="332"/>
      <c r="T982" s="332"/>
      <c r="U982" s="332"/>
      <c r="V982" s="332"/>
      <c r="W982" s="332"/>
      <c r="X982" s="332"/>
      <c r="Y982" s="332"/>
      <c r="Z982" s="332"/>
      <c r="AA982" s="332"/>
      <c r="AB982" s="332"/>
      <c r="AC982" s="332"/>
      <c r="AD982" s="332"/>
      <c r="AE982" s="332"/>
      <c r="AF982" s="332"/>
      <c r="AG982" s="332"/>
      <c r="AH982" s="367"/>
      <c r="AI982" s="332"/>
      <c r="AJ982" s="367" t="s">
        <v>637</v>
      </c>
    </row>
    <row r="983" spans="1:36" ht="1.5" customHeight="1" x14ac:dyDescent="0.2">
      <c r="B983" s="390"/>
      <c r="C983" s="380"/>
      <c r="D983" s="380"/>
      <c r="E983" s="380"/>
      <c r="F983" s="380"/>
      <c r="G983" s="380"/>
      <c r="H983" s="380"/>
      <c r="I983" s="380"/>
      <c r="J983" s="380"/>
      <c r="K983" s="380"/>
      <c r="L983" s="400"/>
      <c r="M983" s="401"/>
      <c r="N983" s="410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  <c r="AA983" s="332"/>
      <c r="AB983" s="332"/>
      <c r="AC983" s="332"/>
      <c r="AD983" s="332"/>
      <c r="AE983" s="332"/>
      <c r="AF983" s="332"/>
      <c r="AG983" s="332"/>
      <c r="AH983" s="332"/>
      <c r="AI983" s="332"/>
      <c r="AJ983" s="332"/>
    </row>
    <row r="984" spans="1:36" ht="53.25" customHeight="1" x14ac:dyDescent="0.2">
      <c r="A984" s="411"/>
      <c r="B984" s="411"/>
      <c r="C984" s="411"/>
      <c r="D984" s="411"/>
      <c r="E984" s="411"/>
      <c r="F984" s="411"/>
      <c r="G984" s="411"/>
      <c r="H984" s="411"/>
      <c r="I984" s="411"/>
      <c r="J984" s="411"/>
      <c r="K984" s="411"/>
      <c r="L984" s="411"/>
      <c r="M984" s="411"/>
      <c r="N984" s="411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  <c r="AA984" s="332"/>
      <c r="AB984" s="332"/>
      <c r="AC984" s="332"/>
      <c r="AD984" s="332"/>
      <c r="AE984" s="332"/>
      <c r="AF984" s="332"/>
      <c r="AG984" s="332"/>
      <c r="AH984" s="332"/>
      <c r="AI984" s="332"/>
      <c r="AJ984" s="332"/>
    </row>
    <row r="985" spans="1:36" x14ac:dyDescent="0.2">
      <c r="B985" s="412" t="s">
        <v>376</v>
      </c>
      <c r="C985" s="1066" t="s">
        <v>638</v>
      </c>
      <c r="D985" s="1066"/>
      <c r="E985" s="1066"/>
      <c r="F985" s="1066"/>
      <c r="G985" s="1066"/>
      <c r="H985" s="1066"/>
      <c r="I985" s="1066"/>
      <c r="J985" s="1066"/>
      <c r="K985" s="1066"/>
      <c r="L985" s="1066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  <c r="AA985" s="332"/>
      <c r="AB985" s="332"/>
      <c r="AC985" s="332"/>
      <c r="AD985" s="332"/>
      <c r="AE985" s="332"/>
      <c r="AF985" s="332"/>
      <c r="AG985" s="332"/>
      <c r="AH985" s="332"/>
      <c r="AI985" s="332"/>
      <c r="AJ985" s="332"/>
    </row>
    <row r="986" spans="1:36" ht="13.5" customHeight="1" x14ac:dyDescent="0.2">
      <c r="B986" s="333"/>
      <c r="C986" s="1064" t="s">
        <v>92</v>
      </c>
      <c r="D986" s="1064"/>
      <c r="E986" s="1064"/>
      <c r="F986" s="1064"/>
      <c r="G986" s="1064"/>
      <c r="H986" s="1064"/>
      <c r="I986" s="1064"/>
      <c r="J986" s="1064"/>
      <c r="K986" s="1064"/>
      <c r="L986" s="1064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  <c r="AA986" s="332"/>
      <c r="AB986" s="332"/>
      <c r="AC986" s="332"/>
      <c r="AD986" s="332"/>
      <c r="AE986" s="332"/>
      <c r="AF986" s="332"/>
      <c r="AG986" s="332"/>
      <c r="AH986" s="332"/>
      <c r="AI986" s="332"/>
      <c r="AJ986" s="332"/>
    </row>
    <row r="987" spans="1:36" ht="12.75" customHeight="1" x14ac:dyDescent="0.2">
      <c r="B987" s="412" t="s">
        <v>377</v>
      </c>
      <c r="C987" s="1066" t="s">
        <v>639</v>
      </c>
      <c r="D987" s="1066"/>
      <c r="E987" s="1066"/>
      <c r="F987" s="1066"/>
      <c r="G987" s="1066"/>
      <c r="H987" s="1066"/>
      <c r="I987" s="1066"/>
      <c r="J987" s="1066"/>
      <c r="K987" s="1066"/>
      <c r="L987" s="1066"/>
      <c r="O987" s="332"/>
      <c r="P987" s="332"/>
      <c r="Q987" s="332"/>
      <c r="R987" s="332"/>
      <c r="S987" s="332"/>
      <c r="T987" s="332"/>
      <c r="U987" s="332"/>
      <c r="V987" s="332"/>
      <c r="W987" s="332"/>
      <c r="X987" s="332"/>
      <c r="Y987" s="332"/>
      <c r="Z987" s="332"/>
      <c r="AA987" s="332"/>
      <c r="AB987" s="332"/>
      <c r="AC987" s="332"/>
      <c r="AD987" s="332"/>
      <c r="AE987" s="332"/>
      <c r="AF987" s="332"/>
      <c r="AG987" s="332"/>
      <c r="AH987" s="332"/>
      <c r="AI987" s="332"/>
      <c r="AJ987" s="332"/>
    </row>
    <row r="988" spans="1:36" ht="13.5" customHeight="1" x14ac:dyDescent="0.2">
      <c r="C988" s="1064" t="s">
        <v>92</v>
      </c>
      <c r="D988" s="1064"/>
      <c r="E988" s="1064"/>
      <c r="F988" s="1064"/>
      <c r="G988" s="1064"/>
      <c r="H988" s="1064"/>
      <c r="I988" s="1064"/>
      <c r="J988" s="1064"/>
      <c r="K988" s="1064"/>
      <c r="L988" s="1064"/>
      <c r="O988" s="332"/>
      <c r="P988" s="332"/>
      <c r="Q988" s="332"/>
      <c r="R988" s="332"/>
      <c r="S988" s="332"/>
      <c r="T988" s="332"/>
      <c r="U988" s="332"/>
      <c r="V988" s="332"/>
      <c r="W988" s="332"/>
      <c r="X988" s="332"/>
      <c r="Y988" s="332"/>
      <c r="Z988" s="332"/>
      <c r="AA988" s="332"/>
      <c r="AB988" s="332"/>
      <c r="AC988" s="332"/>
      <c r="AD988" s="332"/>
      <c r="AE988" s="332"/>
      <c r="AF988" s="332"/>
      <c r="AG988" s="332"/>
      <c r="AH988" s="332"/>
      <c r="AI988" s="332"/>
      <c r="AJ988" s="332"/>
    </row>
    <row r="990" spans="1:36" x14ac:dyDescent="0.2">
      <c r="B990" s="413"/>
      <c r="D990" s="413"/>
      <c r="F990" s="413"/>
      <c r="O990" s="332"/>
      <c r="P990" s="332"/>
      <c r="Q990" s="332"/>
      <c r="R990" s="332"/>
      <c r="S990" s="332"/>
      <c r="T990" s="332"/>
      <c r="U990" s="332"/>
      <c r="V990" s="332"/>
      <c r="W990" s="332"/>
      <c r="X990" s="332"/>
      <c r="Y990" s="332"/>
      <c r="Z990" s="332"/>
      <c r="AA990" s="332"/>
      <c r="AB990" s="332"/>
      <c r="AC990" s="332"/>
      <c r="AD990" s="332"/>
      <c r="AE990" s="332"/>
      <c r="AF990" s="332"/>
      <c r="AG990" s="332"/>
      <c r="AH990" s="332"/>
      <c r="AI990" s="332"/>
      <c r="AJ990" s="332"/>
    </row>
    <row r="1007" spans="15:36" x14ac:dyDescent="0.2">
      <c r="O1007" s="332"/>
      <c r="P1007" s="332"/>
      <c r="Q1007" s="332"/>
      <c r="R1007" s="332"/>
      <c r="S1007" s="332"/>
      <c r="T1007" s="332"/>
      <c r="U1007" s="332"/>
      <c r="V1007" s="332"/>
      <c r="W1007" s="332"/>
      <c r="X1007" s="332"/>
      <c r="Y1007" s="332"/>
      <c r="Z1007" s="332"/>
      <c r="AA1007" s="332"/>
      <c r="AB1007" s="332"/>
      <c r="AC1007" s="332"/>
      <c r="AD1007" s="332"/>
      <c r="AE1007" s="332"/>
      <c r="AF1007" s="332"/>
      <c r="AG1007" s="332"/>
      <c r="AH1007" s="332"/>
      <c r="AI1007" s="332"/>
      <c r="AJ1007" s="332"/>
    </row>
    <row r="1008" spans="15:36" x14ac:dyDescent="0.2">
      <c r="O1008" s="332"/>
      <c r="P1008" s="332"/>
      <c r="Q1008" s="332"/>
      <c r="R1008" s="332"/>
      <c r="S1008" s="332"/>
      <c r="T1008" s="332"/>
      <c r="U1008" s="332"/>
      <c r="V1008" s="332"/>
      <c r="W1008" s="332"/>
      <c r="X1008" s="332"/>
      <c r="Y1008" s="332"/>
      <c r="Z1008" s="332"/>
      <c r="AA1008" s="332"/>
      <c r="AB1008" s="332"/>
      <c r="AC1008" s="332"/>
      <c r="AD1008" s="332"/>
      <c r="AE1008" s="332"/>
      <c r="AF1008" s="332"/>
      <c r="AG1008" s="332"/>
      <c r="AH1008" s="332"/>
      <c r="AI1008" s="332"/>
      <c r="AJ1008" s="332"/>
    </row>
    <row r="1011" spans="15:36" x14ac:dyDescent="0.2">
      <c r="O1011" s="332"/>
      <c r="P1011" s="332"/>
      <c r="Q1011" s="332"/>
      <c r="R1011" s="332"/>
      <c r="S1011" s="332"/>
      <c r="T1011" s="332"/>
      <c r="U1011" s="332"/>
      <c r="V1011" s="332"/>
      <c r="W1011" s="332"/>
      <c r="X1011" s="332"/>
      <c r="Y1011" s="332"/>
      <c r="Z1011" s="332"/>
      <c r="AA1011" s="332"/>
      <c r="AB1011" s="332"/>
      <c r="AC1011" s="332"/>
      <c r="AD1011" s="332"/>
      <c r="AE1011" s="332"/>
      <c r="AF1011" s="332"/>
      <c r="AG1011" s="332"/>
      <c r="AH1011" s="332"/>
      <c r="AI1011" s="332"/>
      <c r="AJ1011" s="332"/>
    </row>
  </sheetData>
  <mergeCells count="969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E41"/>
    <mergeCell ref="C42:N42"/>
    <mergeCell ref="C43:N43"/>
    <mergeCell ref="C44:E44"/>
    <mergeCell ref="C45:E45"/>
    <mergeCell ref="C46:E46"/>
    <mergeCell ref="J35:L36"/>
    <mergeCell ref="M35:M37"/>
    <mergeCell ref="N35:N37"/>
    <mergeCell ref="C38:E38"/>
    <mergeCell ref="A39:N39"/>
    <mergeCell ref="A40:N40"/>
    <mergeCell ref="C53:N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E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E61"/>
    <mergeCell ref="C62:N62"/>
    <mergeCell ref="C63:N63"/>
    <mergeCell ref="C64:E64"/>
    <mergeCell ref="C77:E77"/>
    <mergeCell ref="C78:E78"/>
    <mergeCell ref="C79:E79"/>
    <mergeCell ref="C80:E80"/>
    <mergeCell ref="C81:E81"/>
    <mergeCell ref="C82:E82"/>
    <mergeCell ref="C71:E71"/>
    <mergeCell ref="C72:N72"/>
    <mergeCell ref="C73:N73"/>
    <mergeCell ref="C74:N74"/>
    <mergeCell ref="C75:E75"/>
    <mergeCell ref="C76:E76"/>
    <mergeCell ref="C89:E89"/>
    <mergeCell ref="C90:E90"/>
    <mergeCell ref="C91:E91"/>
    <mergeCell ref="C92:E92"/>
    <mergeCell ref="C93:N93"/>
    <mergeCell ref="C94:N94"/>
    <mergeCell ref="C83:N83"/>
    <mergeCell ref="C84:N84"/>
    <mergeCell ref="C85:E85"/>
    <mergeCell ref="C86:E86"/>
    <mergeCell ref="C87:E87"/>
    <mergeCell ref="C88:E88"/>
    <mergeCell ref="C101:E101"/>
    <mergeCell ref="C102:E102"/>
    <mergeCell ref="C103:N103"/>
    <mergeCell ref="C104:N104"/>
    <mergeCell ref="C105:E105"/>
    <mergeCell ref="C106:E106"/>
    <mergeCell ref="C95:E95"/>
    <mergeCell ref="C96:E96"/>
    <mergeCell ref="C97:E97"/>
    <mergeCell ref="C98:E98"/>
    <mergeCell ref="C99:E99"/>
    <mergeCell ref="C100:E100"/>
    <mergeCell ref="C113:N113"/>
    <mergeCell ref="C114:N114"/>
    <mergeCell ref="C115:E115"/>
    <mergeCell ref="C116:E116"/>
    <mergeCell ref="C117:E117"/>
    <mergeCell ref="C118:E118"/>
    <mergeCell ref="C107:E107"/>
    <mergeCell ref="C108:E108"/>
    <mergeCell ref="C109:E109"/>
    <mergeCell ref="C110:E110"/>
    <mergeCell ref="C111:E111"/>
    <mergeCell ref="C112:E112"/>
    <mergeCell ref="C125:N125"/>
    <mergeCell ref="C126:N126"/>
    <mergeCell ref="C127:E127"/>
    <mergeCell ref="C128:E128"/>
    <mergeCell ref="C129:E129"/>
    <mergeCell ref="C130:E130"/>
    <mergeCell ref="C119:E119"/>
    <mergeCell ref="C120:E120"/>
    <mergeCell ref="C121:E121"/>
    <mergeCell ref="A122:N122"/>
    <mergeCell ref="C123:E123"/>
    <mergeCell ref="C124:N124"/>
    <mergeCell ref="C137:E137"/>
    <mergeCell ref="C138:E138"/>
    <mergeCell ref="C139:E139"/>
    <mergeCell ref="C140:E140"/>
    <mergeCell ref="C141:E141"/>
    <mergeCell ref="C142:E142"/>
    <mergeCell ref="C131:E131"/>
    <mergeCell ref="C132:E132"/>
    <mergeCell ref="C133:E133"/>
    <mergeCell ref="C134:E134"/>
    <mergeCell ref="C135:N135"/>
    <mergeCell ref="C136:N136"/>
    <mergeCell ref="C149:E149"/>
    <mergeCell ref="C150:E150"/>
    <mergeCell ref="C151:E151"/>
    <mergeCell ref="C152:E152"/>
    <mergeCell ref="C153:E153"/>
    <mergeCell ref="C154:E154"/>
    <mergeCell ref="C143:E143"/>
    <mergeCell ref="C144:E144"/>
    <mergeCell ref="C145:N145"/>
    <mergeCell ref="C146:N146"/>
    <mergeCell ref="C147:N147"/>
    <mergeCell ref="C148:E148"/>
    <mergeCell ref="C161:E161"/>
    <mergeCell ref="C162:E162"/>
    <mergeCell ref="C163:E163"/>
    <mergeCell ref="C164:E164"/>
    <mergeCell ref="C165:E165"/>
    <mergeCell ref="C166:N166"/>
    <mergeCell ref="C155:E155"/>
    <mergeCell ref="C156:N156"/>
    <mergeCell ref="C157:N157"/>
    <mergeCell ref="C158:E158"/>
    <mergeCell ref="C159:E159"/>
    <mergeCell ref="C160:E160"/>
    <mergeCell ref="C173:E173"/>
    <mergeCell ref="C174:E174"/>
    <mergeCell ref="C175:E175"/>
    <mergeCell ref="C176:E176"/>
    <mergeCell ref="C177:N177"/>
    <mergeCell ref="C178:N178"/>
    <mergeCell ref="C167:N167"/>
    <mergeCell ref="C168:N168"/>
    <mergeCell ref="C169:E169"/>
    <mergeCell ref="C170:E170"/>
    <mergeCell ref="C171:E171"/>
    <mergeCell ref="C172:E172"/>
    <mergeCell ref="C185:E185"/>
    <mergeCell ref="C186:E186"/>
    <mergeCell ref="C187:N187"/>
    <mergeCell ref="C188:N188"/>
    <mergeCell ref="C189:E189"/>
    <mergeCell ref="C190:E190"/>
    <mergeCell ref="C179:E179"/>
    <mergeCell ref="C180:E180"/>
    <mergeCell ref="C181:E181"/>
    <mergeCell ref="C182:E182"/>
    <mergeCell ref="C183:E183"/>
    <mergeCell ref="C184:E184"/>
    <mergeCell ref="C197:N197"/>
    <mergeCell ref="C198:N198"/>
    <mergeCell ref="C199:E199"/>
    <mergeCell ref="C200:E200"/>
    <mergeCell ref="C201:E201"/>
    <mergeCell ref="C202:E202"/>
    <mergeCell ref="C191:E191"/>
    <mergeCell ref="C192:E192"/>
    <mergeCell ref="C193:E193"/>
    <mergeCell ref="C194:E194"/>
    <mergeCell ref="C195:E195"/>
    <mergeCell ref="C196:E196"/>
    <mergeCell ref="C209:E209"/>
    <mergeCell ref="C210:E210"/>
    <mergeCell ref="C211:E211"/>
    <mergeCell ref="C212:E212"/>
    <mergeCell ref="C213:E213"/>
    <mergeCell ref="C214:E214"/>
    <mergeCell ref="C203:E203"/>
    <mergeCell ref="C204:E204"/>
    <mergeCell ref="C205:E205"/>
    <mergeCell ref="C206:E206"/>
    <mergeCell ref="C207:N207"/>
    <mergeCell ref="C208:N208"/>
    <mergeCell ref="C221:E221"/>
    <mergeCell ref="C222:E222"/>
    <mergeCell ref="C223:E223"/>
    <mergeCell ref="C224:E224"/>
    <mergeCell ref="C225:E225"/>
    <mergeCell ref="C226:E226"/>
    <mergeCell ref="C215:E215"/>
    <mergeCell ref="A216:N216"/>
    <mergeCell ref="C217:E217"/>
    <mergeCell ref="C218:N218"/>
    <mergeCell ref="C219:N219"/>
    <mergeCell ref="C220:E220"/>
    <mergeCell ref="C233:E233"/>
    <mergeCell ref="C234:E234"/>
    <mergeCell ref="C235:E235"/>
    <mergeCell ref="C236:E236"/>
    <mergeCell ref="C237:E237"/>
    <mergeCell ref="C238:E238"/>
    <mergeCell ref="C227:E227"/>
    <mergeCell ref="C228:N228"/>
    <mergeCell ref="C229:N229"/>
    <mergeCell ref="C230:N230"/>
    <mergeCell ref="C231:E231"/>
    <mergeCell ref="C232:E232"/>
    <mergeCell ref="C245:E245"/>
    <mergeCell ref="C246:E246"/>
    <mergeCell ref="C247:E247"/>
    <mergeCell ref="C248:E248"/>
    <mergeCell ref="C249:N249"/>
    <mergeCell ref="C250:N250"/>
    <mergeCell ref="C239:N239"/>
    <mergeCell ref="C240:N240"/>
    <mergeCell ref="C241:E241"/>
    <mergeCell ref="C242:E242"/>
    <mergeCell ref="C243:E243"/>
    <mergeCell ref="C244:E244"/>
    <mergeCell ref="C257:E257"/>
    <mergeCell ref="C258:E258"/>
    <mergeCell ref="C259:N259"/>
    <mergeCell ref="C260:N260"/>
    <mergeCell ref="C261:E261"/>
    <mergeCell ref="C262:E262"/>
    <mergeCell ref="C251:E251"/>
    <mergeCell ref="C252:E252"/>
    <mergeCell ref="C253:E253"/>
    <mergeCell ref="C254:E254"/>
    <mergeCell ref="C255:E255"/>
    <mergeCell ref="C256:E256"/>
    <mergeCell ref="C269:N269"/>
    <mergeCell ref="C270:N270"/>
    <mergeCell ref="C271:E271"/>
    <mergeCell ref="C272:E272"/>
    <mergeCell ref="C273:E273"/>
    <mergeCell ref="C274:E274"/>
    <mergeCell ref="C263:E263"/>
    <mergeCell ref="C264:E264"/>
    <mergeCell ref="C265:E265"/>
    <mergeCell ref="C266:E266"/>
    <mergeCell ref="C267:E267"/>
    <mergeCell ref="C268:E268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C277:E277"/>
    <mergeCell ref="C278:E278"/>
    <mergeCell ref="C279:N279"/>
    <mergeCell ref="C280:N280"/>
    <mergeCell ref="C293:E293"/>
    <mergeCell ref="C294:E294"/>
    <mergeCell ref="C295:E295"/>
    <mergeCell ref="C296:E296"/>
    <mergeCell ref="C297:E297"/>
    <mergeCell ref="C298:E298"/>
    <mergeCell ref="C287:E287"/>
    <mergeCell ref="A288:N288"/>
    <mergeCell ref="C289:E289"/>
    <mergeCell ref="C290:N290"/>
    <mergeCell ref="C291:N291"/>
    <mergeCell ref="C292:N292"/>
    <mergeCell ref="C305:E305"/>
    <mergeCell ref="C306:E306"/>
    <mergeCell ref="C307:E307"/>
    <mergeCell ref="C308:E308"/>
    <mergeCell ref="C309:E309"/>
    <mergeCell ref="C310:E310"/>
    <mergeCell ref="C299:E299"/>
    <mergeCell ref="C300:E300"/>
    <mergeCell ref="C301:N301"/>
    <mergeCell ref="C302:N302"/>
    <mergeCell ref="C303:E303"/>
    <mergeCell ref="C304:E304"/>
    <mergeCell ref="C317:E317"/>
    <mergeCell ref="C318:E318"/>
    <mergeCell ref="C319:E319"/>
    <mergeCell ref="C320:E320"/>
    <mergeCell ref="C321:N321"/>
    <mergeCell ref="C322:N322"/>
    <mergeCell ref="C311:N311"/>
    <mergeCell ref="C312:N312"/>
    <mergeCell ref="C313:E313"/>
    <mergeCell ref="C314:E314"/>
    <mergeCell ref="C315:E315"/>
    <mergeCell ref="C316:E316"/>
    <mergeCell ref="C329:E329"/>
    <mergeCell ref="C330:E330"/>
    <mergeCell ref="C331:N331"/>
    <mergeCell ref="C332:N332"/>
    <mergeCell ref="C333:E333"/>
    <mergeCell ref="C334:E334"/>
    <mergeCell ref="C323:E323"/>
    <mergeCell ref="C324:E324"/>
    <mergeCell ref="C325:E325"/>
    <mergeCell ref="C326:E326"/>
    <mergeCell ref="C327:E327"/>
    <mergeCell ref="C328:E328"/>
    <mergeCell ref="C341:N341"/>
    <mergeCell ref="C342:N342"/>
    <mergeCell ref="C343:E343"/>
    <mergeCell ref="C344:E344"/>
    <mergeCell ref="C345:E345"/>
    <mergeCell ref="C346:E346"/>
    <mergeCell ref="C335:E335"/>
    <mergeCell ref="C336:E336"/>
    <mergeCell ref="C337:E337"/>
    <mergeCell ref="C338:E338"/>
    <mergeCell ref="C339:E339"/>
    <mergeCell ref="C340:E340"/>
    <mergeCell ref="C353:N353"/>
    <mergeCell ref="C354:E354"/>
    <mergeCell ref="C355:E355"/>
    <mergeCell ref="C356:E356"/>
    <mergeCell ref="C357:E357"/>
    <mergeCell ref="C358:E358"/>
    <mergeCell ref="C347:E347"/>
    <mergeCell ref="C348:E348"/>
    <mergeCell ref="C349:E349"/>
    <mergeCell ref="A350:N350"/>
    <mergeCell ref="C351:E351"/>
    <mergeCell ref="C352:N352"/>
    <mergeCell ref="C365:E365"/>
    <mergeCell ref="C366:E366"/>
    <mergeCell ref="C367:E367"/>
    <mergeCell ref="C368:E368"/>
    <mergeCell ref="C369:E369"/>
    <mergeCell ref="C370:E370"/>
    <mergeCell ref="C359:E359"/>
    <mergeCell ref="C360:E360"/>
    <mergeCell ref="C361:E361"/>
    <mergeCell ref="C362:N362"/>
    <mergeCell ref="C363:N363"/>
    <mergeCell ref="C364:N364"/>
    <mergeCell ref="C377:E377"/>
    <mergeCell ref="C378:E378"/>
    <mergeCell ref="C379:E379"/>
    <mergeCell ref="C380:E380"/>
    <mergeCell ref="C381:E381"/>
    <mergeCell ref="C382:E382"/>
    <mergeCell ref="C371:E371"/>
    <mergeCell ref="C372:E372"/>
    <mergeCell ref="C373:N373"/>
    <mergeCell ref="C374:N374"/>
    <mergeCell ref="C375:N375"/>
    <mergeCell ref="C376:E376"/>
    <mergeCell ref="C389:E389"/>
    <mergeCell ref="C390:E390"/>
    <mergeCell ref="C391:E391"/>
    <mergeCell ref="C392:E392"/>
    <mergeCell ref="C393:E393"/>
    <mergeCell ref="C394:N394"/>
    <mergeCell ref="C383:E383"/>
    <mergeCell ref="C384:N384"/>
    <mergeCell ref="C385:N385"/>
    <mergeCell ref="C386:E386"/>
    <mergeCell ref="C387:E387"/>
    <mergeCell ref="C388:E388"/>
    <mergeCell ref="C401:E401"/>
    <mergeCell ref="C402:E402"/>
    <mergeCell ref="C403:E403"/>
    <mergeCell ref="C404:N404"/>
    <mergeCell ref="C405:N405"/>
    <mergeCell ref="C406:E406"/>
    <mergeCell ref="C395:N395"/>
    <mergeCell ref="C396:E396"/>
    <mergeCell ref="C397:E397"/>
    <mergeCell ref="C398:E398"/>
    <mergeCell ref="C399:E399"/>
    <mergeCell ref="C400:E400"/>
    <mergeCell ref="C413:E413"/>
    <mergeCell ref="C414:N414"/>
    <mergeCell ref="C415:N415"/>
    <mergeCell ref="C416:E416"/>
    <mergeCell ref="C417:E417"/>
    <mergeCell ref="C418:E418"/>
    <mergeCell ref="C407:E407"/>
    <mergeCell ref="C408:E408"/>
    <mergeCell ref="C409:E409"/>
    <mergeCell ref="C410:E410"/>
    <mergeCell ref="C411:E411"/>
    <mergeCell ref="C412:E412"/>
    <mergeCell ref="C425:N425"/>
    <mergeCell ref="C426:E426"/>
    <mergeCell ref="C427:E427"/>
    <mergeCell ref="C428:E428"/>
    <mergeCell ref="C429:E429"/>
    <mergeCell ref="C430:E430"/>
    <mergeCell ref="C419:E419"/>
    <mergeCell ref="C420:E420"/>
    <mergeCell ref="C421:E421"/>
    <mergeCell ref="C422:E422"/>
    <mergeCell ref="C423:E423"/>
    <mergeCell ref="C424:N424"/>
    <mergeCell ref="C437:N437"/>
    <mergeCell ref="C438:E438"/>
    <mergeCell ref="C439:E439"/>
    <mergeCell ref="C440:E440"/>
    <mergeCell ref="C441:E441"/>
    <mergeCell ref="C442:E442"/>
    <mergeCell ref="C431:E431"/>
    <mergeCell ref="C432:E432"/>
    <mergeCell ref="A433:N433"/>
    <mergeCell ref="C434:E434"/>
    <mergeCell ref="C435:N435"/>
    <mergeCell ref="C436:N436"/>
    <mergeCell ref="C449:E449"/>
    <mergeCell ref="C450:E450"/>
    <mergeCell ref="C451:E451"/>
    <mergeCell ref="C452:E452"/>
    <mergeCell ref="C453:E453"/>
    <mergeCell ref="C454:E454"/>
    <mergeCell ref="C443:E443"/>
    <mergeCell ref="C444:E444"/>
    <mergeCell ref="C445:E445"/>
    <mergeCell ref="C446:N446"/>
    <mergeCell ref="C447:N447"/>
    <mergeCell ref="C448:E448"/>
    <mergeCell ref="C461:E461"/>
    <mergeCell ref="C462:E462"/>
    <mergeCell ref="C463:E463"/>
    <mergeCell ref="C464:E464"/>
    <mergeCell ref="C465:E465"/>
    <mergeCell ref="C466:N466"/>
    <mergeCell ref="C455:E455"/>
    <mergeCell ref="C456:N456"/>
    <mergeCell ref="C457:N457"/>
    <mergeCell ref="C458:E458"/>
    <mergeCell ref="C459:E459"/>
    <mergeCell ref="C460:E460"/>
    <mergeCell ref="C473:E473"/>
    <mergeCell ref="C474:E474"/>
    <mergeCell ref="C475:E475"/>
    <mergeCell ref="C476:N476"/>
    <mergeCell ref="C477:N477"/>
    <mergeCell ref="C478:E478"/>
    <mergeCell ref="C467:N467"/>
    <mergeCell ref="C468:E468"/>
    <mergeCell ref="C469:E469"/>
    <mergeCell ref="C470:E470"/>
    <mergeCell ref="C471:E471"/>
    <mergeCell ref="C472:E472"/>
    <mergeCell ref="C485:E485"/>
    <mergeCell ref="C486:N486"/>
    <mergeCell ref="C487:N487"/>
    <mergeCell ref="C488:E488"/>
    <mergeCell ref="C489:E489"/>
    <mergeCell ref="C490:E490"/>
    <mergeCell ref="C479:E479"/>
    <mergeCell ref="C480:E480"/>
    <mergeCell ref="C481:E481"/>
    <mergeCell ref="C482:E482"/>
    <mergeCell ref="C483:E483"/>
    <mergeCell ref="C484:E484"/>
    <mergeCell ref="C497:N497"/>
    <mergeCell ref="C498:E498"/>
    <mergeCell ref="C499:E499"/>
    <mergeCell ref="C500:E500"/>
    <mergeCell ref="C501:E501"/>
    <mergeCell ref="C502:E502"/>
    <mergeCell ref="C491:E491"/>
    <mergeCell ref="C492:E492"/>
    <mergeCell ref="C493:E493"/>
    <mergeCell ref="C494:E494"/>
    <mergeCell ref="C495:E495"/>
    <mergeCell ref="C496:N496"/>
    <mergeCell ref="C509:N509"/>
    <mergeCell ref="C510:E510"/>
    <mergeCell ref="C511:E511"/>
    <mergeCell ref="C512:E512"/>
    <mergeCell ref="C513:E513"/>
    <mergeCell ref="C514:E514"/>
    <mergeCell ref="C503:E503"/>
    <mergeCell ref="C504:E504"/>
    <mergeCell ref="A505:N505"/>
    <mergeCell ref="C506:E506"/>
    <mergeCell ref="C507:N507"/>
    <mergeCell ref="C508:N508"/>
    <mergeCell ref="C521:E521"/>
    <mergeCell ref="C522:E522"/>
    <mergeCell ref="C523:E523"/>
    <mergeCell ref="C524:E524"/>
    <mergeCell ref="C525:E525"/>
    <mergeCell ref="C526:E526"/>
    <mergeCell ref="C515:E515"/>
    <mergeCell ref="C516:E516"/>
    <mergeCell ref="C517:E517"/>
    <mergeCell ref="C518:N518"/>
    <mergeCell ref="C519:N519"/>
    <mergeCell ref="C520:E520"/>
    <mergeCell ref="C533:E533"/>
    <mergeCell ref="C534:E534"/>
    <mergeCell ref="C535:E535"/>
    <mergeCell ref="C536:E536"/>
    <mergeCell ref="C537:E537"/>
    <mergeCell ref="C538:E538"/>
    <mergeCell ref="C527:E527"/>
    <mergeCell ref="C528:N528"/>
    <mergeCell ref="C529:N529"/>
    <mergeCell ref="C530:N530"/>
    <mergeCell ref="C531:E531"/>
    <mergeCell ref="C532:E532"/>
    <mergeCell ref="C545:E545"/>
    <mergeCell ref="C546:E546"/>
    <mergeCell ref="C547:E547"/>
    <mergeCell ref="C548:E548"/>
    <mergeCell ref="C549:N549"/>
    <mergeCell ref="C550:N550"/>
    <mergeCell ref="C539:N539"/>
    <mergeCell ref="C540:N540"/>
    <mergeCell ref="C541:E541"/>
    <mergeCell ref="C542:E542"/>
    <mergeCell ref="C543:E543"/>
    <mergeCell ref="C544:E544"/>
    <mergeCell ref="C557:E557"/>
    <mergeCell ref="C558:E558"/>
    <mergeCell ref="C559:N559"/>
    <mergeCell ref="C560:N560"/>
    <mergeCell ref="C561:E561"/>
    <mergeCell ref="C562:E562"/>
    <mergeCell ref="C551:E551"/>
    <mergeCell ref="C552:E552"/>
    <mergeCell ref="C553:E553"/>
    <mergeCell ref="C554:E554"/>
    <mergeCell ref="C555:E555"/>
    <mergeCell ref="C556:E556"/>
    <mergeCell ref="C569:N569"/>
    <mergeCell ref="C570:N570"/>
    <mergeCell ref="C571:E571"/>
    <mergeCell ref="C572:E572"/>
    <mergeCell ref="C573:E573"/>
    <mergeCell ref="C574:E574"/>
    <mergeCell ref="C563:E563"/>
    <mergeCell ref="C564:E564"/>
    <mergeCell ref="C565:E565"/>
    <mergeCell ref="C566:E566"/>
    <mergeCell ref="C567:E567"/>
    <mergeCell ref="C568:E568"/>
    <mergeCell ref="C581:N581"/>
    <mergeCell ref="C582:E582"/>
    <mergeCell ref="C583:E583"/>
    <mergeCell ref="C584:E584"/>
    <mergeCell ref="C585:E585"/>
    <mergeCell ref="C586:E586"/>
    <mergeCell ref="C575:E575"/>
    <mergeCell ref="C576:E576"/>
    <mergeCell ref="C577:E577"/>
    <mergeCell ref="A578:N578"/>
    <mergeCell ref="C579:E579"/>
    <mergeCell ref="C580:N580"/>
    <mergeCell ref="C593:E593"/>
    <mergeCell ref="C594:E594"/>
    <mergeCell ref="C595:E595"/>
    <mergeCell ref="C596:E596"/>
    <mergeCell ref="C597:E597"/>
    <mergeCell ref="C598:E598"/>
    <mergeCell ref="C587:E587"/>
    <mergeCell ref="C588:E588"/>
    <mergeCell ref="C589:E589"/>
    <mergeCell ref="C590:N590"/>
    <mergeCell ref="C591:N591"/>
    <mergeCell ref="C592:N592"/>
    <mergeCell ref="C605:E605"/>
    <mergeCell ref="C606:E606"/>
    <mergeCell ref="C607:E607"/>
    <mergeCell ref="C608:E608"/>
    <mergeCell ref="C609:E609"/>
    <mergeCell ref="C610:E610"/>
    <mergeCell ref="C599:E599"/>
    <mergeCell ref="C600:E600"/>
    <mergeCell ref="C601:N601"/>
    <mergeCell ref="C602:N602"/>
    <mergeCell ref="C603:N603"/>
    <mergeCell ref="C604:E604"/>
    <mergeCell ref="C617:E617"/>
    <mergeCell ref="C618:E618"/>
    <mergeCell ref="C619:E619"/>
    <mergeCell ref="C620:E620"/>
    <mergeCell ref="C621:E621"/>
    <mergeCell ref="C622:N622"/>
    <mergeCell ref="C611:E611"/>
    <mergeCell ref="C612:N612"/>
    <mergeCell ref="C613:N613"/>
    <mergeCell ref="C614:E614"/>
    <mergeCell ref="C615:E615"/>
    <mergeCell ref="C616:E616"/>
    <mergeCell ref="C629:E629"/>
    <mergeCell ref="C630:E630"/>
    <mergeCell ref="C631:E631"/>
    <mergeCell ref="C632:N632"/>
    <mergeCell ref="C633:N633"/>
    <mergeCell ref="C634:E634"/>
    <mergeCell ref="C623:N623"/>
    <mergeCell ref="C624:E624"/>
    <mergeCell ref="C625:E625"/>
    <mergeCell ref="C626:E626"/>
    <mergeCell ref="C627:E627"/>
    <mergeCell ref="C628:E628"/>
    <mergeCell ref="C641:E641"/>
    <mergeCell ref="C642:N642"/>
    <mergeCell ref="C643:N643"/>
    <mergeCell ref="C644:E644"/>
    <mergeCell ref="C645:E645"/>
    <mergeCell ref="C646:E646"/>
    <mergeCell ref="C635:E635"/>
    <mergeCell ref="C636:E636"/>
    <mergeCell ref="C637:E637"/>
    <mergeCell ref="C638:E638"/>
    <mergeCell ref="C639:E639"/>
    <mergeCell ref="C640:E640"/>
    <mergeCell ref="C653:N653"/>
    <mergeCell ref="C654:N654"/>
    <mergeCell ref="C655:E655"/>
    <mergeCell ref="C656:E656"/>
    <mergeCell ref="C657:E657"/>
    <mergeCell ref="C658:E658"/>
    <mergeCell ref="C647:E647"/>
    <mergeCell ref="C648:E648"/>
    <mergeCell ref="C649:E649"/>
    <mergeCell ref="C650:E650"/>
    <mergeCell ref="A651:N651"/>
    <mergeCell ref="C652:E652"/>
    <mergeCell ref="C665:N665"/>
    <mergeCell ref="C666:E666"/>
    <mergeCell ref="C667:E667"/>
    <mergeCell ref="C668:E668"/>
    <mergeCell ref="C669:E669"/>
    <mergeCell ref="C670:E670"/>
    <mergeCell ref="C659:E659"/>
    <mergeCell ref="C660:E660"/>
    <mergeCell ref="C661:E661"/>
    <mergeCell ref="C662:E662"/>
    <mergeCell ref="C663:N663"/>
    <mergeCell ref="C664:N664"/>
    <mergeCell ref="C677:N677"/>
    <mergeCell ref="C678:E678"/>
    <mergeCell ref="C679:E679"/>
    <mergeCell ref="C680:E680"/>
    <mergeCell ref="C681:E681"/>
    <mergeCell ref="C682:E682"/>
    <mergeCell ref="C671:E671"/>
    <mergeCell ref="C672:E672"/>
    <mergeCell ref="C673:E673"/>
    <mergeCell ref="C674:N674"/>
    <mergeCell ref="C675:N675"/>
    <mergeCell ref="C676:N676"/>
    <mergeCell ref="C689:E689"/>
    <mergeCell ref="C690:E690"/>
    <mergeCell ref="C691:E691"/>
    <mergeCell ref="C692:E692"/>
    <mergeCell ref="C693:E693"/>
    <mergeCell ref="C694:E694"/>
    <mergeCell ref="C683:E683"/>
    <mergeCell ref="C684:E684"/>
    <mergeCell ref="C685:E685"/>
    <mergeCell ref="C686:N686"/>
    <mergeCell ref="C687:N687"/>
    <mergeCell ref="C688:E688"/>
    <mergeCell ref="C701:E701"/>
    <mergeCell ref="C702:E702"/>
    <mergeCell ref="C703:E703"/>
    <mergeCell ref="C704:E704"/>
    <mergeCell ref="C705:E705"/>
    <mergeCell ref="C706:N706"/>
    <mergeCell ref="C695:E695"/>
    <mergeCell ref="C696:N696"/>
    <mergeCell ref="C697:N697"/>
    <mergeCell ref="C698:E698"/>
    <mergeCell ref="C699:E699"/>
    <mergeCell ref="C700:E700"/>
    <mergeCell ref="C713:E713"/>
    <mergeCell ref="C714:E714"/>
    <mergeCell ref="A715:N715"/>
    <mergeCell ref="C716:E716"/>
    <mergeCell ref="C717:N717"/>
    <mergeCell ref="C718:N718"/>
    <mergeCell ref="C707:N707"/>
    <mergeCell ref="C708:E708"/>
    <mergeCell ref="C709:E709"/>
    <mergeCell ref="C710:E710"/>
    <mergeCell ref="C711:E711"/>
    <mergeCell ref="C712:E712"/>
    <mergeCell ref="C725:E725"/>
    <mergeCell ref="C727:K727"/>
    <mergeCell ref="C728:K728"/>
    <mergeCell ref="C729:K729"/>
    <mergeCell ref="C730:K730"/>
    <mergeCell ref="C731:K731"/>
    <mergeCell ref="C719:E719"/>
    <mergeCell ref="C720:E720"/>
    <mergeCell ref="C721:E721"/>
    <mergeCell ref="C722:E722"/>
    <mergeCell ref="C723:E723"/>
    <mergeCell ref="C724:E724"/>
    <mergeCell ref="C738:K738"/>
    <mergeCell ref="C739:K739"/>
    <mergeCell ref="C740:K740"/>
    <mergeCell ref="A741:N741"/>
    <mergeCell ref="C742:E742"/>
    <mergeCell ref="C743:N743"/>
    <mergeCell ref="C732:K732"/>
    <mergeCell ref="C733:K733"/>
    <mergeCell ref="C734:K734"/>
    <mergeCell ref="C735:K735"/>
    <mergeCell ref="C736:K736"/>
    <mergeCell ref="C737:K737"/>
    <mergeCell ref="C750:E750"/>
    <mergeCell ref="C751:E751"/>
    <mergeCell ref="C752:E752"/>
    <mergeCell ref="C753:E753"/>
    <mergeCell ref="C754:N754"/>
    <mergeCell ref="C755:N755"/>
    <mergeCell ref="C744:N744"/>
    <mergeCell ref="C745:N745"/>
    <mergeCell ref="C746:E746"/>
    <mergeCell ref="C747:E747"/>
    <mergeCell ref="C748:E748"/>
    <mergeCell ref="C749:E749"/>
    <mergeCell ref="C762:E762"/>
    <mergeCell ref="C763:E763"/>
    <mergeCell ref="C764:E764"/>
    <mergeCell ref="C765:N765"/>
    <mergeCell ref="C766:N766"/>
    <mergeCell ref="C767:N767"/>
    <mergeCell ref="C756:N756"/>
    <mergeCell ref="C757:E757"/>
    <mergeCell ref="C758:E758"/>
    <mergeCell ref="C759:E759"/>
    <mergeCell ref="C760:E760"/>
    <mergeCell ref="C761:E761"/>
    <mergeCell ref="C774:E774"/>
    <mergeCell ref="C775:E775"/>
    <mergeCell ref="C776:N776"/>
    <mergeCell ref="C777:N777"/>
    <mergeCell ref="C778:N778"/>
    <mergeCell ref="C779:E779"/>
    <mergeCell ref="C768:E768"/>
    <mergeCell ref="C769:E769"/>
    <mergeCell ref="C770:E770"/>
    <mergeCell ref="C771:E771"/>
    <mergeCell ref="C772:E772"/>
    <mergeCell ref="C773:E773"/>
    <mergeCell ref="C786:E786"/>
    <mergeCell ref="C787:N787"/>
    <mergeCell ref="C788:N788"/>
    <mergeCell ref="C789:E789"/>
    <mergeCell ref="C790:E790"/>
    <mergeCell ref="C791:E791"/>
    <mergeCell ref="C780:E780"/>
    <mergeCell ref="C781:E781"/>
    <mergeCell ref="C782:E782"/>
    <mergeCell ref="C783:E783"/>
    <mergeCell ref="C784:E784"/>
    <mergeCell ref="C785:E785"/>
    <mergeCell ref="C798:N798"/>
    <mergeCell ref="C799:N799"/>
    <mergeCell ref="C800:E800"/>
    <mergeCell ref="C801:E801"/>
    <mergeCell ref="C802:E802"/>
    <mergeCell ref="C803:E803"/>
    <mergeCell ref="C792:E792"/>
    <mergeCell ref="C793:E793"/>
    <mergeCell ref="C794:E794"/>
    <mergeCell ref="C795:E795"/>
    <mergeCell ref="C796:E796"/>
    <mergeCell ref="C797:N797"/>
    <mergeCell ref="C810:E810"/>
    <mergeCell ref="C811:E811"/>
    <mergeCell ref="C812:E812"/>
    <mergeCell ref="C813:E813"/>
    <mergeCell ref="C814:E814"/>
    <mergeCell ref="C815:E815"/>
    <mergeCell ref="C804:E804"/>
    <mergeCell ref="C805:E805"/>
    <mergeCell ref="C806:E806"/>
    <mergeCell ref="C807:E807"/>
    <mergeCell ref="C808:N808"/>
    <mergeCell ref="C809:N809"/>
    <mergeCell ref="C822:E822"/>
    <mergeCell ref="C823:E823"/>
    <mergeCell ref="C824:E824"/>
    <mergeCell ref="C825:E825"/>
    <mergeCell ref="C826:E826"/>
    <mergeCell ref="C827:E827"/>
    <mergeCell ref="C816:E816"/>
    <mergeCell ref="C817:E817"/>
    <mergeCell ref="C818:N818"/>
    <mergeCell ref="C819:N819"/>
    <mergeCell ref="C820:N820"/>
    <mergeCell ref="C821:E821"/>
    <mergeCell ref="C834:E834"/>
    <mergeCell ref="C835:E835"/>
    <mergeCell ref="C836:E836"/>
    <mergeCell ref="C837:E837"/>
    <mergeCell ref="C838:E838"/>
    <mergeCell ref="C839:N839"/>
    <mergeCell ref="C828:E828"/>
    <mergeCell ref="C829:N829"/>
    <mergeCell ref="C830:N830"/>
    <mergeCell ref="C831:E831"/>
    <mergeCell ref="C832:E832"/>
    <mergeCell ref="C833:E833"/>
    <mergeCell ref="C846:E846"/>
    <mergeCell ref="C847:E847"/>
    <mergeCell ref="C849:K849"/>
    <mergeCell ref="C850:K850"/>
    <mergeCell ref="C851:K851"/>
    <mergeCell ref="C852:K852"/>
    <mergeCell ref="C840:N840"/>
    <mergeCell ref="C841:E841"/>
    <mergeCell ref="C842:E842"/>
    <mergeCell ref="C843:E843"/>
    <mergeCell ref="C844:E844"/>
    <mergeCell ref="C845:E845"/>
    <mergeCell ref="C859:K859"/>
    <mergeCell ref="C860:K860"/>
    <mergeCell ref="C861:K861"/>
    <mergeCell ref="C862:K862"/>
    <mergeCell ref="A863:N863"/>
    <mergeCell ref="C864:E864"/>
    <mergeCell ref="C853:K853"/>
    <mergeCell ref="C854:K854"/>
    <mergeCell ref="C855:K855"/>
    <mergeCell ref="C856:K856"/>
    <mergeCell ref="C857:K857"/>
    <mergeCell ref="C858:K858"/>
    <mergeCell ref="C871:E871"/>
    <mergeCell ref="C872:E872"/>
    <mergeCell ref="C873:E873"/>
    <mergeCell ref="C874:E874"/>
    <mergeCell ref="C875:E875"/>
    <mergeCell ref="C876:N876"/>
    <mergeCell ref="C865:N865"/>
    <mergeCell ref="C866:N866"/>
    <mergeCell ref="C867:N867"/>
    <mergeCell ref="C868:E868"/>
    <mergeCell ref="C869:E869"/>
    <mergeCell ref="C870:E870"/>
    <mergeCell ref="C883:E883"/>
    <mergeCell ref="C884:E884"/>
    <mergeCell ref="C885:E885"/>
    <mergeCell ref="C886:N886"/>
    <mergeCell ref="C887:N887"/>
    <mergeCell ref="C888:E888"/>
    <mergeCell ref="C877:N877"/>
    <mergeCell ref="C878:E878"/>
    <mergeCell ref="C879:E879"/>
    <mergeCell ref="C880:E880"/>
    <mergeCell ref="C881:E881"/>
    <mergeCell ref="C882:E882"/>
    <mergeCell ref="C895:E895"/>
    <mergeCell ref="C896:N896"/>
    <mergeCell ref="C897:N897"/>
    <mergeCell ref="C898:E898"/>
    <mergeCell ref="C899:E899"/>
    <mergeCell ref="C900:E900"/>
    <mergeCell ref="C889:E889"/>
    <mergeCell ref="C890:E890"/>
    <mergeCell ref="C891:E891"/>
    <mergeCell ref="C892:E892"/>
    <mergeCell ref="C893:E893"/>
    <mergeCell ref="C894:E894"/>
    <mergeCell ref="C908:K908"/>
    <mergeCell ref="C909:K909"/>
    <mergeCell ref="C910:K910"/>
    <mergeCell ref="C911:K911"/>
    <mergeCell ref="C912:K912"/>
    <mergeCell ref="C913:K913"/>
    <mergeCell ref="C901:E901"/>
    <mergeCell ref="C902:E902"/>
    <mergeCell ref="C903:E903"/>
    <mergeCell ref="C904:E904"/>
    <mergeCell ref="C906:K906"/>
    <mergeCell ref="C907:K907"/>
    <mergeCell ref="A920:N920"/>
    <mergeCell ref="C921:E921"/>
    <mergeCell ref="C922:N922"/>
    <mergeCell ref="C923:N923"/>
    <mergeCell ref="C924:N924"/>
    <mergeCell ref="C925:E925"/>
    <mergeCell ref="C914:K914"/>
    <mergeCell ref="C915:K915"/>
    <mergeCell ref="C916:K916"/>
    <mergeCell ref="C917:K917"/>
    <mergeCell ref="C918:K918"/>
    <mergeCell ref="C919:K919"/>
    <mergeCell ref="C932:E932"/>
    <mergeCell ref="C933:N933"/>
    <mergeCell ref="C934:N934"/>
    <mergeCell ref="C935:N935"/>
    <mergeCell ref="C936:E936"/>
    <mergeCell ref="C937:E937"/>
    <mergeCell ref="C926:E926"/>
    <mergeCell ref="C927:E927"/>
    <mergeCell ref="C928:E928"/>
    <mergeCell ref="C929:E929"/>
    <mergeCell ref="C930:E930"/>
    <mergeCell ref="C931:E931"/>
    <mergeCell ref="C944:N944"/>
    <mergeCell ref="C945:N945"/>
    <mergeCell ref="C946:E946"/>
    <mergeCell ref="C947:E947"/>
    <mergeCell ref="C948:E948"/>
    <mergeCell ref="C949:E949"/>
    <mergeCell ref="C938:E938"/>
    <mergeCell ref="C939:E939"/>
    <mergeCell ref="C940:E940"/>
    <mergeCell ref="C941:E941"/>
    <mergeCell ref="C942:E942"/>
    <mergeCell ref="C943:E943"/>
    <mergeCell ref="C957:K957"/>
    <mergeCell ref="C958:K958"/>
    <mergeCell ref="C959:K959"/>
    <mergeCell ref="C960:K960"/>
    <mergeCell ref="C961:K961"/>
    <mergeCell ref="C962:K962"/>
    <mergeCell ref="C950:E950"/>
    <mergeCell ref="C951:E951"/>
    <mergeCell ref="C952:E952"/>
    <mergeCell ref="C954:K954"/>
    <mergeCell ref="C955:K955"/>
    <mergeCell ref="C956:K956"/>
    <mergeCell ref="C970:K970"/>
    <mergeCell ref="C971:K971"/>
    <mergeCell ref="C972:K972"/>
    <mergeCell ref="C973:K973"/>
    <mergeCell ref="C974:K974"/>
    <mergeCell ref="C975:K975"/>
    <mergeCell ref="C963:K963"/>
    <mergeCell ref="C964:K964"/>
    <mergeCell ref="C965:K965"/>
    <mergeCell ref="C966:K966"/>
    <mergeCell ref="C967:K967"/>
    <mergeCell ref="C969:K969"/>
    <mergeCell ref="C982:K982"/>
    <mergeCell ref="C985:L985"/>
    <mergeCell ref="C986:L986"/>
    <mergeCell ref="C987:L987"/>
    <mergeCell ref="C988:L988"/>
    <mergeCell ref="C976:K976"/>
    <mergeCell ref="C977:K977"/>
    <mergeCell ref="C978:K978"/>
    <mergeCell ref="C979:K979"/>
    <mergeCell ref="C980:K980"/>
    <mergeCell ref="C981:K981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216" orientation="landscape" useFirstPageNumber="1" r:id="rId1"/>
  <headerFooter>
    <oddFooter>&amp;R&amp;8&amp;P</oddFooter>
  </headerFooter>
  <rowBreaks count="1" manualBreakCount="1">
    <brk id="34" max="1010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66"/>
  <sheetViews>
    <sheetView topLeftCell="A216" zoomScale="115" zoomScaleNormal="115" workbookViewId="0">
      <selection activeCell="A190" sqref="A190"/>
    </sheetView>
  </sheetViews>
  <sheetFormatPr defaultColWidth="9.140625" defaultRowHeight="11.25" customHeight="1" x14ac:dyDescent="0.25"/>
  <cols>
    <col min="1" max="1" width="8.140625" style="332" customWidth="1"/>
    <col min="2" max="2" width="20.140625" style="332" customWidth="1"/>
    <col min="3" max="4" width="10.42578125" style="332" customWidth="1"/>
    <col min="5" max="5" width="13.28515625" style="332" customWidth="1"/>
    <col min="6" max="6" width="8.5703125" style="332" customWidth="1"/>
    <col min="7" max="7" width="7.85546875" style="332" customWidth="1"/>
    <col min="8" max="8" width="8.42578125" style="332" customWidth="1"/>
    <col min="9" max="9" width="8.7109375" style="332" customWidth="1"/>
    <col min="10" max="10" width="8.140625" style="332" customWidth="1"/>
    <col min="11" max="11" width="8.5703125" style="332" customWidth="1"/>
    <col min="12" max="12" width="10" style="332" customWidth="1"/>
    <col min="13" max="13" width="6" style="332" customWidth="1"/>
    <col min="14" max="14" width="9.7109375" style="332" customWidth="1"/>
    <col min="15" max="15" width="9.140625" style="246"/>
    <col min="16" max="16" width="49.140625" style="335" hidden="1" customWidth="1"/>
    <col min="17" max="17" width="42.42578125" style="335" hidden="1" customWidth="1"/>
    <col min="18" max="18" width="99.7109375" style="335" hidden="1" customWidth="1"/>
    <col min="19" max="22" width="138.42578125" style="335" hidden="1" customWidth="1"/>
    <col min="23" max="23" width="34.140625" style="335" hidden="1" customWidth="1"/>
    <col min="24" max="24" width="110.140625" style="335" hidden="1" customWidth="1"/>
    <col min="25" max="28" width="34.140625" style="335" hidden="1" customWidth="1"/>
    <col min="29" max="34" width="84.42578125" style="335" hidden="1" customWidth="1"/>
    <col min="35" max="16384" width="9.140625" style="332"/>
  </cols>
  <sheetData>
    <row r="1" spans="1:20" s="332" customFormat="1" x14ac:dyDescent="0.2">
      <c r="N1" s="333" t="s">
        <v>381</v>
      </c>
    </row>
    <row r="2" spans="1:20" s="332" customFormat="1" x14ac:dyDescent="0.2">
      <c r="N2" s="333" t="s">
        <v>1</v>
      </c>
    </row>
    <row r="3" spans="1:20" s="332" customFormat="1" ht="8.25" customHeight="1" x14ac:dyDescent="0.2">
      <c r="N3" s="333"/>
    </row>
    <row r="4" spans="1:20" s="332" customFormat="1" ht="14.25" customHeight="1" x14ac:dyDescent="0.2">
      <c r="A4" s="1086" t="s">
        <v>382</v>
      </c>
      <c r="B4" s="1086"/>
      <c r="C4" s="1086"/>
      <c r="D4" s="334"/>
      <c r="K4" s="1086" t="s">
        <v>383</v>
      </c>
      <c r="L4" s="1086"/>
      <c r="M4" s="1086"/>
      <c r="N4" s="1086"/>
    </row>
    <row r="5" spans="1:20" s="332" customFormat="1" ht="12" customHeight="1" x14ac:dyDescent="0.2">
      <c r="A5" s="1087"/>
      <c r="B5" s="1087"/>
      <c r="C5" s="1087"/>
      <c r="D5" s="1087"/>
      <c r="E5" s="335"/>
      <c r="J5" s="1088"/>
      <c r="K5" s="1088"/>
      <c r="L5" s="1088"/>
      <c r="M5" s="1088"/>
      <c r="N5" s="1088"/>
    </row>
    <row r="6" spans="1:20" s="332" customFormat="1" x14ac:dyDescent="0.2">
      <c r="A6" s="1065"/>
      <c r="B6" s="1065"/>
      <c r="C6" s="1065"/>
      <c r="D6" s="1065"/>
      <c r="J6" s="1065"/>
      <c r="K6" s="1065"/>
      <c r="L6" s="1065"/>
      <c r="M6" s="1065"/>
      <c r="N6" s="1065"/>
      <c r="P6" s="335" t="s">
        <v>108</v>
      </c>
      <c r="Q6" s="335" t="s">
        <v>108</v>
      </c>
    </row>
    <row r="7" spans="1:20" s="332" customFormat="1" ht="17.25" customHeight="1" x14ac:dyDescent="0.2">
      <c r="A7" s="336"/>
      <c r="B7" s="337"/>
      <c r="C7" s="335"/>
      <c r="D7" s="335"/>
      <c r="K7" s="336"/>
      <c r="L7" s="336"/>
      <c r="M7" s="336"/>
      <c r="N7" s="337"/>
    </row>
    <row r="8" spans="1:20" s="332" customFormat="1" ht="16.5" customHeight="1" x14ac:dyDescent="0.2">
      <c r="A8" s="332" t="s">
        <v>384</v>
      </c>
      <c r="B8" s="338"/>
      <c r="C8" s="338"/>
      <c r="D8" s="338"/>
      <c r="L8" s="338"/>
      <c r="M8" s="338"/>
      <c r="N8" s="333" t="s">
        <v>384</v>
      </c>
    </row>
    <row r="9" spans="1:20" s="332" customFormat="1" ht="15.75" customHeight="1" x14ac:dyDescent="0.2">
      <c r="F9" s="339"/>
    </row>
    <row r="10" spans="1:20" s="332" customFormat="1" ht="56.25" x14ac:dyDescent="0.2">
      <c r="A10" s="340" t="s">
        <v>385</v>
      </c>
      <c r="B10" s="338"/>
      <c r="D10" s="1065" t="s">
        <v>386</v>
      </c>
      <c r="E10" s="1065"/>
      <c r="F10" s="1065"/>
      <c r="G10" s="1065"/>
      <c r="H10" s="1065"/>
      <c r="I10" s="1065"/>
      <c r="J10" s="1065"/>
      <c r="K10" s="1065"/>
      <c r="L10" s="1065"/>
      <c r="M10" s="1065"/>
      <c r="N10" s="1065"/>
      <c r="R10" s="335" t="s">
        <v>386</v>
      </c>
    </row>
    <row r="11" spans="1:20" s="332" customFormat="1" ht="15" customHeight="1" x14ac:dyDescent="0.2">
      <c r="A11" s="341" t="s">
        <v>387</v>
      </c>
      <c r="D11" s="336" t="s">
        <v>388</v>
      </c>
      <c r="E11" s="336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s="332" customFormat="1" ht="8.25" customHeight="1" x14ac:dyDescent="0.2">
      <c r="A12" s="341"/>
      <c r="F12" s="338"/>
      <c r="G12" s="338"/>
      <c r="H12" s="338"/>
      <c r="I12" s="338"/>
      <c r="J12" s="338"/>
      <c r="K12" s="338"/>
      <c r="L12" s="338"/>
      <c r="M12" s="338"/>
      <c r="N12" s="338"/>
    </row>
    <row r="13" spans="1:20" s="332" customFormat="1" x14ac:dyDescent="0.2">
      <c r="A13" s="1084" t="s">
        <v>389</v>
      </c>
      <c r="B13" s="1084"/>
      <c r="C13" s="1084"/>
      <c r="D13" s="1084"/>
      <c r="E13" s="1084"/>
      <c r="F13" s="1084"/>
      <c r="G13" s="1084"/>
      <c r="H13" s="1084"/>
      <c r="I13" s="1084"/>
      <c r="J13" s="1084"/>
      <c r="K13" s="1084"/>
      <c r="L13" s="1084"/>
      <c r="M13" s="1084"/>
      <c r="N13" s="1084"/>
      <c r="S13" s="335" t="s">
        <v>389</v>
      </c>
    </row>
    <row r="14" spans="1:20" s="332" customFormat="1" x14ac:dyDescent="0.2">
      <c r="A14" s="1081" t="s">
        <v>6</v>
      </c>
      <c r="B14" s="1081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</row>
    <row r="15" spans="1:20" s="332" customFormat="1" ht="8.25" customHeight="1" x14ac:dyDescent="0.2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</row>
    <row r="16" spans="1:20" s="332" customFormat="1" x14ac:dyDescent="0.2">
      <c r="A16" s="1084" t="s">
        <v>338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T16" s="335" t="s">
        <v>338</v>
      </c>
    </row>
    <row r="17" spans="1:21" s="332" customFormat="1" x14ac:dyDescent="0.2">
      <c r="A17" s="1081" t="s">
        <v>339</v>
      </c>
      <c r="B17" s="1081"/>
      <c r="C17" s="1081"/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</row>
    <row r="18" spans="1:21" s="332" customFormat="1" ht="24" customHeight="1" x14ac:dyDescent="0.25">
      <c r="A18" s="1085" t="s">
        <v>6438</v>
      </c>
      <c r="B18" s="1085"/>
      <c r="C18" s="1085"/>
      <c r="D18" s="1085"/>
      <c r="E18" s="1085"/>
      <c r="F18" s="1085"/>
      <c r="G18" s="1085"/>
      <c r="H18" s="1085"/>
      <c r="I18" s="1085"/>
      <c r="J18" s="1085"/>
      <c r="K18" s="1085"/>
      <c r="L18" s="1085"/>
      <c r="M18" s="1085"/>
      <c r="N18" s="1085"/>
    </row>
    <row r="19" spans="1:21" s="332" customFormat="1" ht="8.25" customHeight="1" x14ac:dyDescent="0.25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</row>
    <row r="20" spans="1:21" s="332" customFormat="1" x14ac:dyDescent="0.2">
      <c r="A20" s="1080" t="s">
        <v>184</v>
      </c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0"/>
      <c r="U20" s="335" t="s">
        <v>184</v>
      </c>
    </row>
    <row r="21" spans="1:21" s="332" customFormat="1" ht="13.5" customHeight="1" x14ac:dyDescent="0.2">
      <c r="A21" s="1081" t="s">
        <v>391</v>
      </c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</row>
    <row r="22" spans="1:21" s="332" customFormat="1" ht="15" customHeight="1" x14ac:dyDescent="0.2">
      <c r="A22" s="332" t="s">
        <v>392</v>
      </c>
      <c r="B22" s="345" t="s">
        <v>393</v>
      </c>
      <c r="C22" s="332" t="s">
        <v>394</v>
      </c>
      <c r="F22" s="335"/>
      <c r="G22" s="335"/>
      <c r="H22" s="335"/>
      <c r="I22" s="335"/>
      <c r="J22" s="335"/>
      <c r="K22" s="335"/>
      <c r="L22" s="335"/>
      <c r="M22" s="335"/>
      <c r="N22" s="335"/>
    </row>
    <row r="23" spans="1:21" s="332" customFormat="1" ht="18" customHeight="1" x14ac:dyDescent="0.2">
      <c r="A23" s="332" t="s">
        <v>395</v>
      </c>
      <c r="B23" s="1080" t="s">
        <v>6316</v>
      </c>
      <c r="C23" s="1080"/>
      <c r="D23" s="1080"/>
      <c r="E23" s="1080"/>
      <c r="F23" s="1080"/>
      <c r="G23" s="335"/>
      <c r="H23" s="335"/>
      <c r="I23" s="335"/>
      <c r="J23" s="335"/>
      <c r="K23" s="335"/>
      <c r="L23" s="335"/>
      <c r="M23" s="335"/>
      <c r="N23" s="335"/>
    </row>
    <row r="24" spans="1:21" s="332" customFormat="1" x14ac:dyDescent="0.2">
      <c r="B24" s="1082" t="s">
        <v>342</v>
      </c>
      <c r="C24" s="1082"/>
      <c r="D24" s="1082"/>
      <c r="E24" s="1082"/>
      <c r="F24" s="1082"/>
      <c r="G24" s="346"/>
      <c r="H24" s="346"/>
      <c r="I24" s="346"/>
      <c r="J24" s="346"/>
      <c r="K24" s="346"/>
      <c r="L24" s="346"/>
      <c r="M24" s="347"/>
      <c r="N24" s="346"/>
    </row>
    <row r="25" spans="1:21" s="332" customFormat="1" ht="9.75" customHeight="1" x14ac:dyDescent="0.2">
      <c r="D25" s="348"/>
      <c r="E25" s="348"/>
      <c r="F25" s="348"/>
      <c r="G25" s="348"/>
      <c r="H25" s="348"/>
      <c r="I25" s="348"/>
      <c r="J25" s="348"/>
      <c r="K25" s="348"/>
      <c r="L25" s="348"/>
      <c r="M25" s="346"/>
      <c r="N25" s="346"/>
    </row>
    <row r="26" spans="1:21" s="332" customFormat="1" x14ac:dyDescent="0.2">
      <c r="A26" s="349" t="s">
        <v>397</v>
      </c>
      <c r="D26" s="336" t="s">
        <v>398</v>
      </c>
      <c r="F26" s="350"/>
      <c r="G26" s="350"/>
      <c r="H26" s="350"/>
      <c r="I26" s="350"/>
      <c r="J26" s="350"/>
      <c r="K26" s="350"/>
      <c r="L26" s="350"/>
      <c r="M26" s="350"/>
      <c r="N26" s="350"/>
    </row>
    <row r="27" spans="1:21" s="332" customFormat="1" ht="9.75" customHeight="1" x14ac:dyDescent="0.2"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</row>
    <row r="28" spans="1:21" s="332" customFormat="1" ht="12.75" customHeight="1" x14ac:dyDescent="0.2">
      <c r="A28" s="349" t="s">
        <v>399</v>
      </c>
      <c r="C28" s="351">
        <v>588.45000000000005</v>
      </c>
      <c r="D28" s="352" t="s">
        <v>6439</v>
      </c>
      <c r="E28" s="340" t="s">
        <v>401</v>
      </c>
      <c r="L28" s="353"/>
      <c r="M28" s="353"/>
    </row>
    <row r="29" spans="1:21" s="332" customFormat="1" ht="12.75" customHeight="1" x14ac:dyDescent="0.2">
      <c r="B29" s="332" t="s">
        <v>402</v>
      </c>
      <c r="C29" s="354"/>
      <c r="D29" s="355"/>
      <c r="E29" s="340"/>
    </row>
    <row r="30" spans="1:21" s="332" customFormat="1" ht="12.75" customHeight="1" x14ac:dyDescent="0.2">
      <c r="B30" s="332" t="s">
        <v>403</v>
      </c>
      <c r="C30" s="351">
        <v>0</v>
      </c>
      <c r="D30" s="352" t="s">
        <v>406</v>
      </c>
      <c r="E30" s="340" t="s">
        <v>401</v>
      </c>
      <c r="G30" s="332" t="s">
        <v>404</v>
      </c>
      <c r="L30" s="351">
        <v>0</v>
      </c>
      <c r="M30" s="352" t="s">
        <v>6440</v>
      </c>
      <c r="N30" s="340" t="s">
        <v>401</v>
      </c>
    </row>
    <row r="31" spans="1:21" s="332" customFormat="1" ht="12.75" customHeight="1" x14ac:dyDescent="0.2">
      <c r="B31" s="332" t="s">
        <v>10</v>
      </c>
      <c r="C31" s="351">
        <v>0</v>
      </c>
      <c r="D31" s="356" t="s">
        <v>406</v>
      </c>
      <c r="E31" s="340" t="s">
        <v>401</v>
      </c>
      <c r="G31" s="332" t="s">
        <v>407</v>
      </c>
      <c r="L31" s="357"/>
      <c r="M31" s="357">
        <v>1032.5</v>
      </c>
      <c r="N31" s="341" t="s">
        <v>408</v>
      </c>
    </row>
    <row r="32" spans="1:21" s="332" customFormat="1" ht="12.75" customHeight="1" x14ac:dyDescent="0.2">
      <c r="B32" s="332" t="s">
        <v>11</v>
      </c>
      <c r="C32" s="351">
        <v>0</v>
      </c>
      <c r="D32" s="356" t="s">
        <v>406</v>
      </c>
      <c r="E32" s="340" t="s">
        <v>401</v>
      </c>
      <c r="G32" s="332" t="s">
        <v>409</v>
      </c>
      <c r="L32" s="357"/>
      <c r="M32" s="357"/>
      <c r="N32" s="341" t="s">
        <v>408</v>
      </c>
    </row>
    <row r="33" spans="1:27" s="332" customFormat="1" ht="12.75" customHeight="1" x14ac:dyDescent="0.2">
      <c r="B33" s="332" t="s">
        <v>12</v>
      </c>
      <c r="C33" s="351">
        <v>588.45000000000005</v>
      </c>
      <c r="D33" s="352" t="s">
        <v>6439</v>
      </c>
      <c r="E33" s="340" t="s">
        <v>401</v>
      </c>
      <c r="G33" s="332" t="s">
        <v>410</v>
      </c>
      <c r="L33" s="1200" t="s">
        <v>3129</v>
      </c>
      <c r="M33" s="1200"/>
    </row>
    <row r="34" spans="1:27" s="332" customFormat="1" ht="9.75" customHeight="1" x14ac:dyDescent="0.2">
      <c r="A34" s="358"/>
    </row>
    <row r="35" spans="1:27" s="332" customFormat="1" ht="36" customHeight="1" x14ac:dyDescent="0.2">
      <c r="A35" s="1198" t="s">
        <v>412</v>
      </c>
      <c r="B35" s="1198" t="s">
        <v>8</v>
      </c>
      <c r="C35" s="1198" t="s">
        <v>413</v>
      </c>
      <c r="D35" s="1198"/>
      <c r="E35" s="1198"/>
      <c r="F35" s="1198" t="s">
        <v>414</v>
      </c>
      <c r="G35" s="1198" t="s">
        <v>415</v>
      </c>
      <c r="H35" s="1198"/>
      <c r="I35" s="1198"/>
      <c r="J35" s="1198" t="s">
        <v>416</v>
      </c>
      <c r="K35" s="1198"/>
      <c r="L35" s="1198"/>
      <c r="M35" s="1198" t="s">
        <v>417</v>
      </c>
      <c r="N35" s="1198" t="s">
        <v>418</v>
      </c>
    </row>
    <row r="36" spans="1:27" s="332" customFormat="1" ht="36.75" customHeight="1" x14ac:dyDescent="0.2">
      <c r="A36" s="1198"/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1198"/>
      <c r="M36" s="1198"/>
      <c r="N36" s="1198"/>
    </row>
    <row r="37" spans="1:27" s="332" customFormat="1" ht="42.75" customHeight="1" x14ac:dyDescent="0.2">
      <c r="A37" s="1198"/>
      <c r="B37" s="1198"/>
      <c r="C37" s="1198"/>
      <c r="D37" s="1198"/>
      <c r="E37" s="1198"/>
      <c r="F37" s="1198"/>
      <c r="G37" s="359" t="s">
        <v>419</v>
      </c>
      <c r="H37" s="359" t="s">
        <v>420</v>
      </c>
      <c r="I37" s="359" t="s">
        <v>421</v>
      </c>
      <c r="J37" s="359" t="s">
        <v>419</v>
      </c>
      <c r="K37" s="359" t="s">
        <v>420</v>
      </c>
      <c r="L37" s="359" t="s">
        <v>13</v>
      </c>
      <c r="M37" s="1198"/>
      <c r="N37" s="1198"/>
    </row>
    <row r="38" spans="1:27" s="332" customFormat="1" x14ac:dyDescent="0.2">
      <c r="A38" s="360">
        <v>1</v>
      </c>
      <c r="B38" s="360">
        <v>2</v>
      </c>
      <c r="C38" s="1199">
        <v>3</v>
      </c>
      <c r="D38" s="1199"/>
      <c r="E38" s="1199"/>
      <c r="F38" s="360">
        <v>4</v>
      </c>
      <c r="G38" s="360">
        <v>5</v>
      </c>
      <c r="H38" s="360">
        <v>6</v>
      </c>
      <c r="I38" s="360">
        <v>7</v>
      </c>
      <c r="J38" s="360">
        <v>8</v>
      </c>
      <c r="K38" s="360">
        <v>9</v>
      </c>
      <c r="L38" s="360">
        <v>10</v>
      </c>
      <c r="M38" s="360">
        <v>11</v>
      </c>
      <c r="N38" s="360">
        <v>12</v>
      </c>
    </row>
    <row r="39" spans="1:27" s="332" customFormat="1" ht="12" x14ac:dyDescent="0.2">
      <c r="A39" s="1195" t="s">
        <v>3130</v>
      </c>
      <c r="B39" s="1196"/>
      <c r="C39" s="1196"/>
      <c r="D39" s="1196"/>
      <c r="E39" s="1196"/>
      <c r="F39" s="1196"/>
      <c r="G39" s="1196"/>
      <c r="H39" s="1196"/>
      <c r="I39" s="1196"/>
      <c r="J39" s="1196"/>
      <c r="K39" s="1196"/>
      <c r="L39" s="1196"/>
      <c r="M39" s="1196"/>
      <c r="N39" s="1197"/>
      <c r="V39" s="361" t="s">
        <v>3130</v>
      </c>
    </row>
    <row r="40" spans="1:27" s="332" customFormat="1" ht="33.75" x14ac:dyDescent="0.2">
      <c r="A40" s="362" t="s">
        <v>423</v>
      </c>
      <c r="B40" s="363" t="s">
        <v>6441</v>
      </c>
      <c r="C40" s="1068" t="s">
        <v>6442</v>
      </c>
      <c r="D40" s="1068"/>
      <c r="E40" s="1068"/>
      <c r="F40" s="364" t="s">
        <v>1017</v>
      </c>
      <c r="G40" s="364"/>
      <c r="H40" s="364"/>
      <c r="I40" s="364" t="s">
        <v>607</v>
      </c>
      <c r="J40" s="365"/>
      <c r="K40" s="364"/>
      <c r="L40" s="365"/>
      <c r="M40" s="364"/>
      <c r="N40" s="366"/>
      <c r="V40" s="361"/>
      <c r="W40" s="367" t="s">
        <v>6442</v>
      </c>
    </row>
    <row r="41" spans="1:27" s="332" customFormat="1" ht="33.75" x14ac:dyDescent="0.2">
      <c r="A41" s="370"/>
      <c r="B41" s="371" t="s">
        <v>6324</v>
      </c>
      <c r="C41" s="1065" t="s">
        <v>6325</v>
      </c>
      <c r="D41" s="1065"/>
      <c r="E41" s="1065"/>
      <c r="F41" s="1065"/>
      <c r="G41" s="1065"/>
      <c r="H41" s="1065"/>
      <c r="I41" s="1065"/>
      <c r="J41" s="1065"/>
      <c r="K41" s="1065"/>
      <c r="L41" s="1065"/>
      <c r="M41" s="1065"/>
      <c r="N41" s="1072"/>
      <c r="V41" s="361"/>
      <c r="W41" s="367"/>
      <c r="X41" s="335" t="s">
        <v>6325</v>
      </c>
    </row>
    <row r="42" spans="1:27" s="332" customFormat="1" ht="22.5" x14ac:dyDescent="0.2">
      <c r="A42" s="370"/>
      <c r="B42" s="371" t="s">
        <v>6326</v>
      </c>
      <c r="C42" s="1065" t="s">
        <v>6327</v>
      </c>
      <c r="D42" s="1065"/>
      <c r="E42" s="1065"/>
      <c r="F42" s="1065"/>
      <c r="G42" s="1065"/>
      <c r="H42" s="1065"/>
      <c r="I42" s="1065"/>
      <c r="J42" s="1065"/>
      <c r="K42" s="1065"/>
      <c r="L42" s="1065"/>
      <c r="M42" s="1065"/>
      <c r="N42" s="1072"/>
      <c r="V42" s="361"/>
      <c r="W42" s="367"/>
      <c r="X42" s="335" t="s">
        <v>6327</v>
      </c>
    </row>
    <row r="43" spans="1:27" s="332" customFormat="1" ht="12" x14ac:dyDescent="0.2">
      <c r="A43" s="372"/>
      <c r="B43" s="371" t="s">
        <v>423</v>
      </c>
      <c r="C43" s="1065" t="s">
        <v>432</v>
      </c>
      <c r="D43" s="1065"/>
      <c r="E43" s="1065"/>
      <c r="F43" s="373"/>
      <c r="G43" s="373"/>
      <c r="H43" s="373"/>
      <c r="I43" s="373"/>
      <c r="J43" s="374">
        <v>47.41</v>
      </c>
      <c r="K43" s="373" t="s">
        <v>423</v>
      </c>
      <c r="L43" s="374">
        <v>995.61</v>
      </c>
      <c r="M43" s="373"/>
      <c r="N43" s="375"/>
      <c r="V43" s="361"/>
      <c r="W43" s="367"/>
      <c r="Y43" s="335" t="s">
        <v>432</v>
      </c>
    </row>
    <row r="44" spans="1:27" s="332" customFormat="1" ht="12" x14ac:dyDescent="0.2">
      <c r="A44" s="372"/>
      <c r="B44" s="371"/>
      <c r="C44" s="1065" t="s">
        <v>443</v>
      </c>
      <c r="D44" s="1065"/>
      <c r="E44" s="1065"/>
      <c r="F44" s="373" t="s">
        <v>444</v>
      </c>
      <c r="G44" s="373" t="s">
        <v>1483</v>
      </c>
      <c r="H44" s="373" t="s">
        <v>423</v>
      </c>
      <c r="I44" s="373" t="s">
        <v>6443</v>
      </c>
      <c r="J44" s="374"/>
      <c r="K44" s="373"/>
      <c r="L44" s="374"/>
      <c r="M44" s="373"/>
      <c r="N44" s="375"/>
      <c r="V44" s="361"/>
      <c r="W44" s="367"/>
      <c r="Z44" s="335" t="s">
        <v>443</v>
      </c>
    </row>
    <row r="45" spans="1:27" s="332" customFormat="1" ht="12" x14ac:dyDescent="0.2">
      <c r="A45" s="372"/>
      <c r="B45" s="371"/>
      <c r="C45" s="1077" t="s">
        <v>450</v>
      </c>
      <c r="D45" s="1077"/>
      <c r="E45" s="1077"/>
      <c r="F45" s="376"/>
      <c r="G45" s="376"/>
      <c r="H45" s="376"/>
      <c r="I45" s="376"/>
      <c r="J45" s="377">
        <v>47.41</v>
      </c>
      <c r="K45" s="376"/>
      <c r="L45" s="377">
        <v>995.61</v>
      </c>
      <c r="M45" s="376"/>
      <c r="N45" s="378"/>
      <c r="V45" s="361"/>
      <c r="W45" s="367"/>
      <c r="AA45" s="335" t="s">
        <v>450</v>
      </c>
    </row>
    <row r="46" spans="1:27" s="332" customFormat="1" ht="12" x14ac:dyDescent="0.2">
      <c r="A46" s="372"/>
      <c r="B46" s="371"/>
      <c r="C46" s="1065" t="s">
        <v>451</v>
      </c>
      <c r="D46" s="1065"/>
      <c r="E46" s="1065"/>
      <c r="F46" s="373"/>
      <c r="G46" s="373"/>
      <c r="H46" s="373"/>
      <c r="I46" s="373"/>
      <c r="J46" s="374"/>
      <c r="K46" s="373"/>
      <c r="L46" s="374">
        <v>995.61</v>
      </c>
      <c r="M46" s="373"/>
      <c r="N46" s="375"/>
      <c r="V46" s="361"/>
      <c r="W46" s="367"/>
      <c r="Z46" s="335" t="s">
        <v>451</v>
      </c>
    </row>
    <row r="47" spans="1:27" s="332" customFormat="1" ht="33.75" x14ac:dyDescent="0.2">
      <c r="A47" s="372"/>
      <c r="B47" s="371" t="s">
        <v>6328</v>
      </c>
      <c r="C47" s="1065" t="s">
        <v>6444</v>
      </c>
      <c r="D47" s="1065"/>
      <c r="E47" s="1065"/>
      <c r="F47" s="373" t="s">
        <v>454</v>
      </c>
      <c r="G47" s="373" t="s">
        <v>980</v>
      </c>
      <c r="H47" s="373"/>
      <c r="I47" s="373" t="s">
        <v>980</v>
      </c>
      <c r="J47" s="374"/>
      <c r="K47" s="373"/>
      <c r="L47" s="374">
        <v>736.75</v>
      </c>
      <c r="M47" s="373"/>
      <c r="N47" s="375"/>
      <c r="V47" s="361"/>
      <c r="W47" s="367"/>
      <c r="Z47" s="335" t="s">
        <v>6444</v>
      </c>
    </row>
    <row r="48" spans="1:27" s="332" customFormat="1" ht="33.75" x14ac:dyDescent="0.2">
      <c r="A48" s="372"/>
      <c r="B48" s="371" t="s">
        <v>6330</v>
      </c>
      <c r="C48" s="1065" t="s">
        <v>6445</v>
      </c>
      <c r="D48" s="1065"/>
      <c r="E48" s="1065"/>
      <c r="F48" s="373" t="s">
        <v>454</v>
      </c>
      <c r="G48" s="373" t="s">
        <v>828</v>
      </c>
      <c r="H48" s="373"/>
      <c r="I48" s="373" t="s">
        <v>828</v>
      </c>
      <c r="J48" s="374"/>
      <c r="K48" s="373"/>
      <c r="L48" s="374">
        <v>358.42</v>
      </c>
      <c r="M48" s="373"/>
      <c r="N48" s="375"/>
      <c r="V48" s="361"/>
      <c r="W48" s="367"/>
      <c r="Z48" s="335" t="s">
        <v>6445</v>
      </c>
    </row>
    <row r="49" spans="1:28" s="332" customFormat="1" ht="12" x14ac:dyDescent="0.2">
      <c r="A49" s="379"/>
      <c r="B49" s="380"/>
      <c r="C49" s="1068" t="s">
        <v>459</v>
      </c>
      <c r="D49" s="1068"/>
      <c r="E49" s="1068"/>
      <c r="F49" s="364"/>
      <c r="G49" s="364"/>
      <c r="H49" s="364"/>
      <c r="I49" s="364"/>
      <c r="J49" s="365"/>
      <c r="K49" s="364"/>
      <c r="L49" s="365">
        <v>2090.7800000000002</v>
      </c>
      <c r="M49" s="376"/>
      <c r="N49" s="366"/>
      <c r="V49" s="361"/>
      <c r="W49" s="367"/>
      <c r="AB49" s="367" t="s">
        <v>459</v>
      </c>
    </row>
    <row r="50" spans="1:28" s="332" customFormat="1" ht="45" x14ac:dyDescent="0.2">
      <c r="A50" s="362" t="s">
        <v>434</v>
      </c>
      <c r="B50" s="363" t="s">
        <v>6446</v>
      </c>
      <c r="C50" s="1068" t="s">
        <v>6447</v>
      </c>
      <c r="D50" s="1068"/>
      <c r="E50" s="1068"/>
      <c r="F50" s="364" t="s">
        <v>1017</v>
      </c>
      <c r="G50" s="364"/>
      <c r="H50" s="364"/>
      <c r="I50" s="364" t="s">
        <v>423</v>
      </c>
      <c r="J50" s="365"/>
      <c r="K50" s="364"/>
      <c r="L50" s="365"/>
      <c r="M50" s="364"/>
      <c r="N50" s="366"/>
      <c r="V50" s="361"/>
      <c r="W50" s="367" t="s">
        <v>6447</v>
      </c>
      <c r="AB50" s="367"/>
    </row>
    <row r="51" spans="1:28" s="332" customFormat="1" ht="33.75" x14ac:dyDescent="0.2">
      <c r="A51" s="370"/>
      <c r="B51" s="371" t="s">
        <v>6324</v>
      </c>
      <c r="C51" s="1065" t="s">
        <v>6325</v>
      </c>
      <c r="D51" s="1065"/>
      <c r="E51" s="1065"/>
      <c r="F51" s="1065"/>
      <c r="G51" s="1065"/>
      <c r="H51" s="1065"/>
      <c r="I51" s="1065"/>
      <c r="J51" s="1065"/>
      <c r="K51" s="1065"/>
      <c r="L51" s="1065"/>
      <c r="M51" s="1065"/>
      <c r="N51" s="1072"/>
      <c r="V51" s="361"/>
      <c r="W51" s="367"/>
      <c r="X51" s="335" t="s">
        <v>6325</v>
      </c>
      <c r="AB51" s="367"/>
    </row>
    <row r="52" spans="1:28" s="332" customFormat="1" ht="22.5" x14ac:dyDescent="0.2">
      <c r="A52" s="370"/>
      <c r="B52" s="371" t="s">
        <v>6326</v>
      </c>
      <c r="C52" s="1065" t="s">
        <v>6327</v>
      </c>
      <c r="D52" s="1065"/>
      <c r="E52" s="1065"/>
      <c r="F52" s="1065"/>
      <c r="G52" s="1065"/>
      <c r="H52" s="1065"/>
      <c r="I52" s="1065"/>
      <c r="J52" s="1065"/>
      <c r="K52" s="1065"/>
      <c r="L52" s="1065"/>
      <c r="M52" s="1065"/>
      <c r="N52" s="1072"/>
      <c r="V52" s="361"/>
      <c r="W52" s="367"/>
      <c r="X52" s="335" t="s">
        <v>6327</v>
      </c>
      <c r="AB52" s="367"/>
    </row>
    <row r="53" spans="1:28" s="332" customFormat="1" ht="12" x14ac:dyDescent="0.2">
      <c r="A53" s="372"/>
      <c r="B53" s="371" t="s">
        <v>423</v>
      </c>
      <c r="C53" s="1065" t="s">
        <v>432</v>
      </c>
      <c r="D53" s="1065"/>
      <c r="E53" s="1065"/>
      <c r="F53" s="373"/>
      <c r="G53" s="373"/>
      <c r="H53" s="373"/>
      <c r="I53" s="373"/>
      <c r="J53" s="374">
        <v>14.23</v>
      </c>
      <c r="K53" s="373" t="s">
        <v>423</v>
      </c>
      <c r="L53" s="374">
        <v>14.23</v>
      </c>
      <c r="M53" s="373"/>
      <c r="N53" s="375"/>
      <c r="V53" s="361"/>
      <c r="W53" s="367"/>
      <c r="Y53" s="335" t="s">
        <v>432</v>
      </c>
      <c r="AB53" s="367"/>
    </row>
    <row r="54" spans="1:28" s="332" customFormat="1" ht="12" x14ac:dyDescent="0.2">
      <c r="A54" s="372"/>
      <c r="B54" s="371"/>
      <c r="C54" s="1065" t="s">
        <v>443</v>
      </c>
      <c r="D54" s="1065"/>
      <c r="E54" s="1065"/>
      <c r="F54" s="373" t="s">
        <v>444</v>
      </c>
      <c r="G54" s="373" t="s">
        <v>6448</v>
      </c>
      <c r="H54" s="373" t="s">
        <v>423</v>
      </c>
      <c r="I54" s="373" t="s">
        <v>6448</v>
      </c>
      <c r="J54" s="374"/>
      <c r="K54" s="373"/>
      <c r="L54" s="374"/>
      <c r="M54" s="373"/>
      <c r="N54" s="375"/>
      <c r="V54" s="361"/>
      <c r="W54" s="367"/>
      <c r="Z54" s="335" t="s">
        <v>443</v>
      </c>
      <c r="AB54" s="367"/>
    </row>
    <row r="55" spans="1:28" s="332" customFormat="1" ht="12" x14ac:dyDescent="0.2">
      <c r="A55" s="372"/>
      <c r="B55" s="371"/>
      <c r="C55" s="1077" t="s">
        <v>450</v>
      </c>
      <c r="D55" s="1077"/>
      <c r="E55" s="1077"/>
      <c r="F55" s="376"/>
      <c r="G55" s="376"/>
      <c r="H55" s="376"/>
      <c r="I55" s="376"/>
      <c r="J55" s="377">
        <v>14.23</v>
      </c>
      <c r="K55" s="376"/>
      <c r="L55" s="377">
        <v>14.23</v>
      </c>
      <c r="M55" s="376"/>
      <c r="N55" s="378"/>
      <c r="V55" s="361"/>
      <c r="W55" s="367"/>
      <c r="AA55" s="335" t="s">
        <v>450</v>
      </c>
      <c r="AB55" s="367"/>
    </row>
    <row r="56" spans="1:28" s="332" customFormat="1" ht="12" x14ac:dyDescent="0.2">
      <c r="A56" s="372"/>
      <c r="B56" s="371"/>
      <c r="C56" s="1065" t="s">
        <v>451</v>
      </c>
      <c r="D56" s="1065"/>
      <c r="E56" s="1065"/>
      <c r="F56" s="373"/>
      <c r="G56" s="373"/>
      <c r="H56" s="373"/>
      <c r="I56" s="373"/>
      <c r="J56" s="374"/>
      <c r="K56" s="373"/>
      <c r="L56" s="374">
        <v>14.23</v>
      </c>
      <c r="M56" s="373"/>
      <c r="N56" s="375"/>
      <c r="V56" s="361"/>
      <c r="W56" s="367"/>
      <c r="Z56" s="335" t="s">
        <v>451</v>
      </c>
      <c r="AB56" s="367"/>
    </row>
    <row r="57" spans="1:28" s="332" customFormat="1" ht="33.75" x14ac:dyDescent="0.2">
      <c r="A57" s="372"/>
      <c r="B57" s="371" t="s">
        <v>6328</v>
      </c>
      <c r="C57" s="1065" t="s">
        <v>6444</v>
      </c>
      <c r="D57" s="1065"/>
      <c r="E57" s="1065"/>
      <c r="F57" s="373" t="s">
        <v>454</v>
      </c>
      <c r="G57" s="373" t="s">
        <v>980</v>
      </c>
      <c r="H57" s="373"/>
      <c r="I57" s="373" t="s">
        <v>980</v>
      </c>
      <c r="J57" s="374"/>
      <c r="K57" s="373"/>
      <c r="L57" s="374">
        <v>10.53</v>
      </c>
      <c r="M57" s="373"/>
      <c r="N57" s="375"/>
      <c r="V57" s="361"/>
      <c r="W57" s="367"/>
      <c r="Z57" s="335" t="s">
        <v>6444</v>
      </c>
      <c r="AB57" s="367"/>
    </row>
    <row r="58" spans="1:28" s="332" customFormat="1" ht="33.75" x14ac:dyDescent="0.2">
      <c r="A58" s="372"/>
      <c r="B58" s="371" t="s">
        <v>6330</v>
      </c>
      <c r="C58" s="1065" t="s">
        <v>6445</v>
      </c>
      <c r="D58" s="1065"/>
      <c r="E58" s="1065"/>
      <c r="F58" s="373" t="s">
        <v>454</v>
      </c>
      <c r="G58" s="373" t="s">
        <v>828</v>
      </c>
      <c r="H58" s="373"/>
      <c r="I58" s="373" t="s">
        <v>828</v>
      </c>
      <c r="J58" s="374"/>
      <c r="K58" s="373"/>
      <c r="L58" s="374">
        <v>5.12</v>
      </c>
      <c r="M58" s="373"/>
      <c r="N58" s="375"/>
      <c r="V58" s="361"/>
      <c r="W58" s="367"/>
      <c r="Z58" s="335" t="s">
        <v>6445</v>
      </c>
      <c r="AB58" s="367"/>
    </row>
    <row r="59" spans="1:28" s="332" customFormat="1" ht="12" x14ac:dyDescent="0.2">
      <c r="A59" s="379"/>
      <c r="B59" s="380"/>
      <c r="C59" s="1068" t="s">
        <v>459</v>
      </c>
      <c r="D59" s="1068"/>
      <c r="E59" s="1068"/>
      <c r="F59" s="364"/>
      <c r="G59" s="364"/>
      <c r="H59" s="364"/>
      <c r="I59" s="364"/>
      <c r="J59" s="365"/>
      <c r="K59" s="364"/>
      <c r="L59" s="365">
        <v>29.88</v>
      </c>
      <c r="M59" s="376"/>
      <c r="N59" s="366"/>
      <c r="V59" s="361"/>
      <c r="W59" s="367"/>
      <c r="AB59" s="367" t="s">
        <v>459</v>
      </c>
    </row>
    <row r="60" spans="1:28" s="332" customFormat="1" ht="22.5" x14ac:dyDescent="0.2">
      <c r="A60" s="362" t="s">
        <v>437</v>
      </c>
      <c r="B60" s="363" t="s">
        <v>6449</v>
      </c>
      <c r="C60" s="1068" t="s">
        <v>6450</v>
      </c>
      <c r="D60" s="1068"/>
      <c r="E60" s="1068"/>
      <c r="F60" s="364" t="s">
        <v>1017</v>
      </c>
      <c r="G60" s="364"/>
      <c r="H60" s="364"/>
      <c r="I60" s="364" t="s">
        <v>496</v>
      </c>
      <c r="J60" s="365"/>
      <c r="K60" s="364"/>
      <c r="L60" s="365"/>
      <c r="M60" s="364"/>
      <c r="N60" s="366"/>
      <c r="V60" s="361"/>
      <c r="W60" s="367" t="s">
        <v>6450</v>
      </c>
      <c r="AB60" s="367"/>
    </row>
    <row r="61" spans="1:28" s="332" customFormat="1" ht="33.75" x14ac:dyDescent="0.2">
      <c r="A61" s="370"/>
      <c r="B61" s="371" t="s">
        <v>6324</v>
      </c>
      <c r="C61" s="1065" t="s">
        <v>6325</v>
      </c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72"/>
      <c r="V61" s="361"/>
      <c r="W61" s="367"/>
      <c r="X61" s="335" t="s">
        <v>6325</v>
      </c>
      <c r="AB61" s="367"/>
    </row>
    <row r="62" spans="1:28" s="332" customFormat="1" ht="22.5" x14ac:dyDescent="0.2">
      <c r="A62" s="370"/>
      <c r="B62" s="371" t="s">
        <v>6326</v>
      </c>
      <c r="C62" s="1065" t="s">
        <v>6327</v>
      </c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72"/>
      <c r="V62" s="361"/>
      <c r="W62" s="367"/>
      <c r="X62" s="335" t="s">
        <v>6327</v>
      </c>
      <c r="AB62" s="367"/>
    </row>
    <row r="63" spans="1:28" s="332" customFormat="1" ht="12" x14ac:dyDescent="0.2">
      <c r="A63" s="372"/>
      <c r="B63" s="371" t="s">
        <v>423</v>
      </c>
      <c r="C63" s="1065" t="s">
        <v>432</v>
      </c>
      <c r="D63" s="1065"/>
      <c r="E63" s="1065"/>
      <c r="F63" s="373"/>
      <c r="G63" s="373"/>
      <c r="H63" s="373"/>
      <c r="I63" s="373"/>
      <c r="J63" s="374">
        <v>41.94</v>
      </c>
      <c r="K63" s="373" t="s">
        <v>423</v>
      </c>
      <c r="L63" s="374">
        <v>335.52</v>
      </c>
      <c r="M63" s="373"/>
      <c r="N63" s="375"/>
      <c r="V63" s="361"/>
      <c r="W63" s="367"/>
      <c r="Y63" s="335" t="s">
        <v>432</v>
      </c>
      <c r="AB63" s="367"/>
    </row>
    <row r="64" spans="1:28" s="332" customFormat="1" ht="12" x14ac:dyDescent="0.2">
      <c r="A64" s="372"/>
      <c r="B64" s="371"/>
      <c r="C64" s="1065" t="s">
        <v>443</v>
      </c>
      <c r="D64" s="1065"/>
      <c r="E64" s="1065"/>
      <c r="F64" s="373" t="s">
        <v>444</v>
      </c>
      <c r="G64" s="373" t="s">
        <v>2150</v>
      </c>
      <c r="H64" s="373" t="s">
        <v>423</v>
      </c>
      <c r="I64" s="373" t="s">
        <v>6451</v>
      </c>
      <c r="J64" s="374"/>
      <c r="K64" s="373"/>
      <c r="L64" s="374"/>
      <c r="M64" s="373"/>
      <c r="N64" s="375"/>
      <c r="V64" s="361"/>
      <c r="W64" s="367"/>
      <c r="Z64" s="335" t="s">
        <v>443</v>
      </c>
      <c r="AB64" s="367"/>
    </row>
    <row r="65" spans="1:28" s="332" customFormat="1" ht="12" x14ac:dyDescent="0.2">
      <c r="A65" s="372"/>
      <c r="B65" s="371"/>
      <c r="C65" s="1077" t="s">
        <v>450</v>
      </c>
      <c r="D65" s="1077"/>
      <c r="E65" s="1077"/>
      <c r="F65" s="376"/>
      <c r="G65" s="376"/>
      <c r="H65" s="376"/>
      <c r="I65" s="376"/>
      <c r="J65" s="377">
        <v>41.94</v>
      </c>
      <c r="K65" s="376"/>
      <c r="L65" s="377">
        <v>335.52</v>
      </c>
      <c r="M65" s="376"/>
      <c r="N65" s="378"/>
      <c r="V65" s="361"/>
      <c r="W65" s="367"/>
      <c r="AA65" s="335" t="s">
        <v>450</v>
      </c>
      <c r="AB65" s="367"/>
    </row>
    <row r="66" spans="1:28" s="332" customFormat="1" ht="12" x14ac:dyDescent="0.2">
      <c r="A66" s="372"/>
      <c r="B66" s="371"/>
      <c r="C66" s="1065" t="s">
        <v>451</v>
      </c>
      <c r="D66" s="1065"/>
      <c r="E66" s="1065"/>
      <c r="F66" s="373"/>
      <c r="G66" s="373"/>
      <c r="H66" s="373"/>
      <c r="I66" s="373"/>
      <c r="J66" s="374"/>
      <c r="K66" s="373"/>
      <c r="L66" s="374">
        <v>335.52</v>
      </c>
      <c r="M66" s="373"/>
      <c r="N66" s="375"/>
      <c r="V66" s="361"/>
      <c r="W66" s="367"/>
      <c r="Z66" s="335" t="s">
        <v>451</v>
      </c>
      <c r="AB66" s="367"/>
    </row>
    <row r="67" spans="1:28" s="332" customFormat="1" ht="33.75" x14ac:dyDescent="0.2">
      <c r="A67" s="372"/>
      <c r="B67" s="371" t="s">
        <v>6328</v>
      </c>
      <c r="C67" s="1065" t="s">
        <v>6444</v>
      </c>
      <c r="D67" s="1065"/>
      <c r="E67" s="1065"/>
      <c r="F67" s="373" t="s">
        <v>454</v>
      </c>
      <c r="G67" s="373" t="s">
        <v>980</v>
      </c>
      <c r="H67" s="373"/>
      <c r="I67" s="373" t="s">
        <v>980</v>
      </c>
      <c r="J67" s="374"/>
      <c r="K67" s="373"/>
      <c r="L67" s="374">
        <v>248.28</v>
      </c>
      <c r="M67" s="373"/>
      <c r="N67" s="375"/>
      <c r="V67" s="361"/>
      <c r="W67" s="367"/>
      <c r="Z67" s="335" t="s">
        <v>6444</v>
      </c>
      <c r="AB67" s="367"/>
    </row>
    <row r="68" spans="1:28" s="332" customFormat="1" ht="33.75" x14ac:dyDescent="0.2">
      <c r="A68" s="372"/>
      <c r="B68" s="371" t="s">
        <v>6330</v>
      </c>
      <c r="C68" s="1065" t="s">
        <v>6445</v>
      </c>
      <c r="D68" s="1065"/>
      <c r="E68" s="1065"/>
      <c r="F68" s="373" t="s">
        <v>454</v>
      </c>
      <c r="G68" s="373" t="s">
        <v>828</v>
      </c>
      <c r="H68" s="373"/>
      <c r="I68" s="373" t="s">
        <v>828</v>
      </c>
      <c r="J68" s="374"/>
      <c r="K68" s="373"/>
      <c r="L68" s="374">
        <v>120.79</v>
      </c>
      <c r="M68" s="373"/>
      <c r="N68" s="375"/>
      <c r="V68" s="361"/>
      <c r="W68" s="367"/>
      <c r="Z68" s="335" t="s">
        <v>6445</v>
      </c>
      <c r="AB68" s="367"/>
    </row>
    <row r="69" spans="1:28" s="332" customFormat="1" ht="12" x14ac:dyDescent="0.2">
      <c r="A69" s="379"/>
      <c r="B69" s="380"/>
      <c r="C69" s="1068" t="s">
        <v>459</v>
      </c>
      <c r="D69" s="1068"/>
      <c r="E69" s="1068"/>
      <c r="F69" s="364"/>
      <c r="G69" s="364"/>
      <c r="H69" s="364"/>
      <c r="I69" s="364"/>
      <c r="J69" s="365"/>
      <c r="K69" s="364"/>
      <c r="L69" s="365">
        <v>704.59</v>
      </c>
      <c r="M69" s="376"/>
      <c r="N69" s="366"/>
      <c r="V69" s="361"/>
      <c r="W69" s="367"/>
      <c r="AB69" s="367" t="s">
        <v>459</v>
      </c>
    </row>
    <row r="70" spans="1:28" s="332" customFormat="1" ht="22.5" x14ac:dyDescent="0.2">
      <c r="A70" s="362" t="s">
        <v>439</v>
      </c>
      <c r="B70" s="363" t="s">
        <v>6452</v>
      </c>
      <c r="C70" s="1068" t="s">
        <v>6453</v>
      </c>
      <c r="D70" s="1068"/>
      <c r="E70" s="1068"/>
      <c r="F70" s="364" t="s">
        <v>1017</v>
      </c>
      <c r="G70" s="364"/>
      <c r="H70" s="364"/>
      <c r="I70" s="364" t="s">
        <v>577</v>
      </c>
      <c r="J70" s="365"/>
      <c r="K70" s="364"/>
      <c r="L70" s="365"/>
      <c r="M70" s="364"/>
      <c r="N70" s="366"/>
      <c r="V70" s="361"/>
      <c r="W70" s="367" t="s">
        <v>6453</v>
      </c>
      <c r="AB70" s="367"/>
    </row>
    <row r="71" spans="1:28" s="332" customFormat="1" ht="33.75" x14ac:dyDescent="0.2">
      <c r="A71" s="370"/>
      <c r="B71" s="371" t="s">
        <v>6324</v>
      </c>
      <c r="C71" s="1065" t="s">
        <v>6325</v>
      </c>
      <c r="D71" s="1065"/>
      <c r="E71" s="1065"/>
      <c r="F71" s="1065"/>
      <c r="G71" s="1065"/>
      <c r="H71" s="1065"/>
      <c r="I71" s="1065"/>
      <c r="J71" s="1065"/>
      <c r="K71" s="1065"/>
      <c r="L71" s="1065"/>
      <c r="M71" s="1065"/>
      <c r="N71" s="1072"/>
      <c r="V71" s="361"/>
      <c r="W71" s="367"/>
      <c r="X71" s="335" t="s">
        <v>6325</v>
      </c>
      <c r="AB71" s="367"/>
    </row>
    <row r="72" spans="1:28" s="332" customFormat="1" ht="22.5" x14ac:dyDescent="0.2">
      <c r="A72" s="370"/>
      <c r="B72" s="371" t="s">
        <v>6326</v>
      </c>
      <c r="C72" s="1065" t="s">
        <v>6327</v>
      </c>
      <c r="D72" s="1065"/>
      <c r="E72" s="1065"/>
      <c r="F72" s="1065"/>
      <c r="G72" s="1065"/>
      <c r="H72" s="1065"/>
      <c r="I72" s="1065"/>
      <c r="J72" s="1065"/>
      <c r="K72" s="1065"/>
      <c r="L72" s="1065"/>
      <c r="M72" s="1065"/>
      <c r="N72" s="1072"/>
      <c r="V72" s="361"/>
      <c r="W72" s="367"/>
      <c r="X72" s="335" t="s">
        <v>6327</v>
      </c>
      <c r="AB72" s="367"/>
    </row>
    <row r="73" spans="1:28" s="332" customFormat="1" ht="12" x14ac:dyDescent="0.2">
      <c r="A73" s="372"/>
      <c r="B73" s="371" t="s">
        <v>423</v>
      </c>
      <c r="C73" s="1065" t="s">
        <v>432</v>
      </c>
      <c r="D73" s="1065"/>
      <c r="E73" s="1065"/>
      <c r="F73" s="373"/>
      <c r="G73" s="373"/>
      <c r="H73" s="373"/>
      <c r="I73" s="373"/>
      <c r="J73" s="374">
        <v>27.06</v>
      </c>
      <c r="K73" s="373" t="s">
        <v>423</v>
      </c>
      <c r="L73" s="374">
        <v>405.9</v>
      </c>
      <c r="M73" s="373"/>
      <c r="N73" s="375"/>
      <c r="V73" s="361"/>
      <c r="W73" s="367"/>
      <c r="Y73" s="335" t="s">
        <v>432</v>
      </c>
      <c r="AB73" s="367"/>
    </row>
    <row r="74" spans="1:28" s="332" customFormat="1" ht="12" x14ac:dyDescent="0.2">
      <c r="A74" s="372"/>
      <c r="B74" s="371"/>
      <c r="C74" s="1065" t="s">
        <v>443</v>
      </c>
      <c r="D74" s="1065"/>
      <c r="E74" s="1065"/>
      <c r="F74" s="373" t="s">
        <v>444</v>
      </c>
      <c r="G74" s="373" t="s">
        <v>434</v>
      </c>
      <c r="H74" s="373" t="s">
        <v>423</v>
      </c>
      <c r="I74" s="373" t="s">
        <v>162</v>
      </c>
      <c r="J74" s="374"/>
      <c r="K74" s="373"/>
      <c r="L74" s="374"/>
      <c r="M74" s="373"/>
      <c r="N74" s="375"/>
      <c r="V74" s="361"/>
      <c r="W74" s="367"/>
      <c r="Z74" s="335" t="s">
        <v>443</v>
      </c>
      <c r="AB74" s="367"/>
    </row>
    <row r="75" spans="1:28" s="332" customFormat="1" ht="12" x14ac:dyDescent="0.2">
      <c r="A75" s="372"/>
      <c r="B75" s="371"/>
      <c r="C75" s="1077" t="s">
        <v>450</v>
      </c>
      <c r="D75" s="1077"/>
      <c r="E75" s="1077"/>
      <c r="F75" s="376"/>
      <c r="G75" s="376"/>
      <c r="H75" s="376"/>
      <c r="I75" s="376"/>
      <c r="J75" s="377">
        <v>27.06</v>
      </c>
      <c r="K75" s="376"/>
      <c r="L75" s="377">
        <v>405.9</v>
      </c>
      <c r="M75" s="376"/>
      <c r="N75" s="378"/>
      <c r="V75" s="361"/>
      <c r="W75" s="367"/>
      <c r="AA75" s="335" t="s">
        <v>450</v>
      </c>
      <c r="AB75" s="367"/>
    </row>
    <row r="76" spans="1:28" s="332" customFormat="1" ht="12" x14ac:dyDescent="0.2">
      <c r="A76" s="372"/>
      <c r="B76" s="371"/>
      <c r="C76" s="1065" t="s">
        <v>451</v>
      </c>
      <c r="D76" s="1065"/>
      <c r="E76" s="1065"/>
      <c r="F76" s="373"/>
      <c r="G76" s="373"/>
      <c r="H76" s="373"/>
      <c r="I76" s="373"/>
      <c r="J76" s="374"/>
      <c r="K76" s="373"/>
      <c r="L76" s="374">
        <v>405.9</v>
      </c>
      <c r="M76" s="373"/>
      <c r="N76" s="375"/>
      <c r="V76" s="361"/>
      <c r="W76" s="367"/>
      <c r="Z76" s="335" t="s">
        <v>451</v>
      </c>
      <c r="AB76" s="367"/>
    </row>
    <row r="77" spans="1:28" s="332" customFormat="1" ht="33.75" x14ac:dyDescent="0.2">
      <c r="A77" s="372"/>
      <c r="B77" s="371" t="s">
        <v>6328</v>
      </c>
      <c r="C77" s="1065" t="s">
        <v>6444</v>
      </c>
      <c r="D77" s="1065"/>
      <c r="E77" s="1065"/>
      <c r="F77" s="373" t="s">
        <v>454</v>
      </c>
      <c r="G77" s="373" t="s">
        <v>980</v>
      </c>
      <c r="H77" s="373"/>
      <c r="I77" s="373" t="s">
        <v>980</v>
      </c>
      <c r="J77" s="374"/>
      <c r="K77" s="373"/>
      <c r="L77" s="374">
        <v>300.37</v>
      </c>
      <c r="M77" s="373"/>
      <c r="N77" s="375"/>
      <c r="V77" s="361"/>
      <c r="W77" s="367"/>
      <c r="Z77" s="335" t="s">
        <v>6444</v>
      </c>
      <c r="AB77" s="367"/>
    </row>
    <row r="78" spans="1:28" s="332" customFormat="1" ht="33.75" x14ac:dyDescent="0.2">
      <c r="A78" s="372"/>
      <c r="B78" s="371" t="s">
        <v>6330</v>
      </c>
      <c r="C78" s="1065" t="s">
        <v>6445</v>
      </c>
      <c r="D78" s="1065"/>
      <c r="E78" s="1065"/>
      <c r="F78" s="373" t="s">
        <v>454</v>
      </c>
      <c r="G78" s="373" t="s">
        <v>828</v>
      </c>
      <c r="H78" s="373"/>
      <c r="I78" s="373" t="s">
        <v>828</v>
      </c>
      <c r="J78" s="374"/>
      <c r="K78" s="373"/>
      <c r="L78" s="374">
        <v>146.12</v>
      </c>
      <c r="M78" s="373"/>
      <c r="N78" s="375"/>
      <c r="V78" s="361"/>
      <c r="W78" s="367"/>
      <c r="Z78" s="335" t="s">
        <v>6445</v>
      </c>
      <c r="AB78" s="367"/>
    </row>
    <row r="79" spans="1:28" s="332" customFormat="1" ht="12" x14ac:dyDescent="0.2">
      <c r="A79" s="379"/>
      <c r="B79" s="380"/>
      <c r="C79" s="1068" t="s">
        <v>459</v>
      </c>
      <c r="D79" s="1068"/>
      <c r="E79" s="1068"/>
      <c r="F79" s="364"/>
      <c r="G79" s="364"/>
      <c r="H79" s="364"/>
      <c r="I79" s="364"/>
      <c r="J79" s="365"/>
      <c r="K79" s="364"/>
      <c r="L79" s="365">
        <v>852.39</v>
      </c>
      <c r="M79" s="376"/>
      <c r="N79" s="366"/>
      <c r="V79" s="361"/>
      <c r="W79" s="367"/>
      <c r="AB79" s="367" t="s">
        <v>459</v>
      </c>
    </row>
    <row r="80" spans="1:28" s="332" customFormat="1" ht="45" x14ac:dyDescent="0.2">
      <c r="A80" s="362" t="s">
        <v>472</v>
      </c>
      <c r="B80" s="363" t="s">
        <v>6454</v>
      </c>
      <c r="C80" s="1068" t="s">
        <v>6455</v>
      </c>
      <c r="D80" s="1068"/>
      <c r="E80" s="1068"/>
      <c r="F80" s="364" t="s">
        <v>1017</v>
      </c>
      <c r="G80" s="364"/>
      <c r="H80" s="364"/>
      <c r="I80" s="364" t="s">
        <v>439</v>
      </c>
      <c r="J80" s="365"/>
      <c r="K80" s="364"/>
      <c r="L80" s="365"/>
      <c r="M80" s="364"/>
      <c r="N80" s="366"/>
      <c r="V80" s="361"/>
      <c r="W80" s="367" t="s">
        <v>6455</v>
      </c>
      <c r="AB80" s="367"/>
    </row>
    <row r="81" spans="1:28" s="332" customFormat="1" ht="33.75" x14ac:dyDescent="0.2">
      <c r="A81" s="370"/>
      <c r="B81" s="371" t="s">
        <v>6324</v>
      </c>
      <c r="C81" s="1065" t="s">
        <v>6325</v>
      </c>
      <c r="D81" s="1065"/>
      <c r="E81" s="1065"/>
      <c r="F81" s="1065"/>
      <c r="G81" s="1065"/>
      <c r="H81" s="1065"/>
      <c r="I81" s="1065"/>
      <c r="J81" s="1065"/>
      <c r="K81" s="1065"/>
      <c r="L81" s="1065"/>
      <c r="M81" s="1065"/>
      <c r="N81" s="1072"/>
      <c r="V81" s="361"/>
      <c r="W81" s="367"/>
      <c r="X81" s="335" t="s">
        <v>6325</v>
      </c>
      <c r="AB81" s="367"/>
    </row>
    <row r="82" spans="1:28" s="332" customFormat="1" ht="22.5" x14ac:dyDescent="0.2">
      <c r="A82" s="370"/>
      <c r="B82" s="371" t="s">
        <v>6326</v>
      </c>
      <c r="C82" s="1065" t="s">
        <v>6327</v>
      </c>
      <c r="D82" s="1065"/>
      <c r="E82" s="1065"/>
      <c r="F82" s="1065"/>
      <c r="G82" s="1065"/>
      <c r="H82" s="1065"/>
      <c r="I82" s="1065"/>
      <c r="J82" s="1065"/>
      <c r="K82" s="1065"/>
      <c r="L82" s="1065"/>
      <c r="M82" s="1065"/>
      <c r="N82" s="1072"/>
      <c r="V82" s="361"/>
      <c r="W82" s="367"/>
      <c r="X82" s="335" t="s">
        <v>6327</v>
      </c>
      <c r="AB82" s="367"/>
    </row>
    <row r="83" spans="1:28" s="332" customFormat="1" ht="12" x14ac:dyDescent="0.2">
      <c r="A83" s="372"/>
      <c r="B83" s="371" t="s">
        <v>423</v>
      </c>
      <c r="C83" s="1065" t="s">
        <v>432</v>
      </c>
      <c r="D83" s="1065"/>
      <c r="E83" s="1065"/>
      <c r="F83" s="373"/>
      <c r="G83" s="373"/>
      <c r="H83" s="373"/>
      <c r="I83" s="373"/>
      <c r="J83" s="374">
        <v>14.75</v>
      </c>
      <c r="K83" s="373" t="s">
        <v>423</v>
      </c>
      <c r="L83" s="374">
        <v>59</v>
      </c>
      <c r="M83" s="373"/>
      <c r="N83" s="375"/>
      <c r="V83" s="361"/>
      <c r="W83" s="367"/>
      <c r="Y83" s="335" t="s">
        <v>432</v>
      </c>
      <c r="AB83" s="367"/>
    </row>
    <row r="84" spans="1:28" s="332" customFormat="1" ht="12" x14ac:dyDescent="0.2">
      <c r="A84" s="372"/>
      <c r="B84" s="371"/>
      <c r="C84" s="1065" t="s">
        <v>443</v>
      </c>
      <c r="D84" s="1065"/>
      <c r="E84" s="1065"/>
      <c r="F84" s="373" t="s">
        <v>444</v>
      </c>
      <c r="G84" s="373" t="s">
        <v>6456</v>
      </c>
      <c r="H84" s="373" t="s">
        <v>423</v>
      </c>
      <c r="I84" s="373" t="s">
        <v>6457</v>
      </c>
      <c r="J84" s="374"/>
      <c r="K84" s="373"/>
      <c r="L84" s="374"/>
      <c r="M84" s="373"/>
      <c r="N84" s="375"/>
      <c r="V84" s="361"/>
      <c r="W84" s="367"/>
      <c r="Z84" s="335" t="s">
        <v>443</v>
      </c>
      <c r="AB84" s="367"/>
    </row>
    <row r="85" spans="1:28" s="332" customFormat="1" ht="12" x14ac:dyDescent="0.2">
      <c r="A85" s="372"/>
      <c r="B85" s="371"/>
      <c r="C85" s="1077" t="s">
        <v>450</v>
      </c>
      <c r="D85" s="1077"/>
      <c r="E85" s="1077"/>
      <c r="F85" s="376"/>
      <c r="G85" s="376"/>
      <c r="H85" s="376"/>
      <c r="I85" s="376"/>
      <c r="J85" s="377">
        <v>14.75</v>
      </c>
      <c r="K85" s="376"/>
      <c r="L85" s="377">
        <v>59</v>
      </c>
      <c r="M85" s="376"/>
      <c r="N85" s="378"/>
      <c r="V85" s="361"/>
      <c r="W85" s="367"/>
      <c r="AA85" s="335" t="s">
        <v>450</v>
      </c>
      <c r="AB85" s="367"/>
    </row>
    <row r="86" spans="1:28" s="332" customFormat="1" ht="12" x14ac:dyDescent="0.2">
      <c r="A86" s="372"/>
      <c r="B86" s="371"/>
      <c r="C86" s="1065" t="s">
        <v>451</v>
      </c>
      <c r="D86" s="1065"/>
      <c r="E86" s="1065"/>
      <c r="F86" s="373"/>
      <c r="G86" s="373"/>
      <c r="H86" s="373"/>
      <c r="I86" s="373"/>
      <c r="J86" s="374"/>
      <c r="K86" s="373"/>
      <c r="L86" s="374">
        <v>59</v>
      </c>
      <c r="M86" s="373"/>
      <c r="N86" s="375"/>
      <c r="V86" s="361"/>
      <c r="W86" s="367"/>
      <c r="Z86" s="335" t="s">
        <v>451</v>
      </c>
      <c r="AB86" s="367"/>
    </row>
    <row r="87" spans="1:28" s="332" customFormat="1" ht="33.75" x14ac:dyDescent="0.2">
      <c r="A87" s="372"/>
      <c r="B87" s="371" t="s">
        <v>6328</v>
      </c>
      <c r="C87" s="1065" t="s">
        <v>6444</v>
      </c>
      <c r="D87" s="1065"/>
      <c r="E87" s="1065"/>
      <c r="F87" s="373" t="s">
        <v>454</v>
      </c>
      <c r="G87" s="373" t="s">
        <v>980</v>
      </c>
      <c r="H87" s="373"/>
      <c r="I87" s="373" t="s">
        <v>980</v>
      </c>
      <c r="J87" s="374"/>
      <c r="K87" s="373"/>
      <c r="L87" s="374">
        <v>43.66</v>
      </c>
      <c r="M87" s="373"/>
      <c r="N87" s="375"/>
      <c r="V87" s="361"/>
      <c r="W87" s="367"/>
      <c r="Z87" s="335" t="s">
        <v>6444</v>
      </c>
      <c r="AB87" s="367"/>
    </row>
    <row r="88" spans="1:28" s="332" customFormat="1" ht="33.75" x14ac:dyDescent="0.2">
      <c r="A88" s="372"/>
      <c r="B88" s="371" t="s">
        <v>6330</v>
      </c>
      <c r="C88" s="1065" t="s">
        <v>6445</v>
      </c>
      <c r="D88" s="1065"/>
      <c r="E88" s="1065"/>
      <c r="F88" s="373" t="s">
        <v>454</v>
      </c>
      <c r="G88" s="373" t="s">
        <v>828</v>
      </c>
      <c r="H88" s="373"/>
      <c r="I88" s="373" t="s">
        <v>828</v>
      </c>
      <c r="J88" s="374"/>
      <c r="K88" s="373"/>
      <c r="L88" s="374">
        <v>21.24</v>
      </c>
      <c r="M88" s="373"/>
      <c r="N88" s="375"/>
      <c r="V88" s="361"/>
      <c r="W88" s="367"/>
      <c r="Z88" s="335" t="s">
        <v>6445</v>
      </c>
      <c r="AB88" s="367"/>
    </row>
    <row r="89" spans="1:28" s="332" customFormat="1" ht="12" x14ac:dyDescent="0.2">
      <c r="A89" s="379"/>
      <c r="B89" s="380"/>
      <c r="C89" s="1068" t="s">
        <v>459</v>
      </c>
      <c r="D89" s="1068"/>
      <c r="E89" s="1068"/>
      <c r="F89" s="364"/>
      <c r="G89" s="364"/>
      <c r="H89" s="364"/>
      <c r="I89" s="364"/>
      <c r="J89" s="365"/>
      <c r="K89" s="364"/>
      <c r="L89" s="365">
        <v>123.9</v>
      </c>
      <c r="M89" s="376"/>
      <c r="N89" s="366"/>
      <c r="V89" s="361"/>
      <c r="W89" s="367"/>
      <c r="AB89" s="367" t="s">
        <v>459</v>
      </c>
    </row>
    <row r="90" spans="1:28" s="332" customFormat="1" ht="33.75" x14ac:dyDescent="0.2">
      <c r="A90" s="362" t="s">
        <v>476</v>
      </c>
      <c r="B90" s="363" t="s">
        <v>6458</v>
      </c>
      <c r="C90" s="1068" t="s">
        <v>6459</v>
      </c>
      <c r="D90" s="1068"/>
      <c r="E90" s="1068"/>
      <c r="F90" s="364" t="s">
        <v>6460</v>
      </c>
      <c r="G90" s="364"/>
      <c r="H90" s="364"/>
      <c r="I90" s="364" t="s">
        <v>152</v>
      </c>
      <c r="J90" s="365"/>
      <c r="K90" s="364"/>
      <c r="L90" s="365"/>
      <c r="M90" s="364"/>
      <c r="N90" s="366"/>
      <c r="V90" s="361"/>
      <c r="W90" s="367" t="s">
        <v>6459</v>
      </c>
      <c r="AB90" s="367"/>
    </row>
    <row r="91" spans="1:28" s="332" customFormat="1" ht="33.75" x14ac:dyDescent="0.2">
      <c r="A91" s="370"/>
      <c r="B91" s="371" t="s">
        <v>6324</v>
      </c>
      <c r="C91" s="1065" t="s">
        <v>6325</v>
      </c>
      <c r="D91" s="1065"/>
      <c r="E91" s="1065"/>
      <c r="F91" s="1065"/>
      <c r="G91" s="1065"/>
      <c r="H91" s="1065"/>
      <c r="I91" s="1065"/>
      <c r="J91" s="1065"/>
      <c r="K91" s="1065"/>
      <c r="L91" s="1065"/>
      <c r="M91" s="1065"/>
      <c r="N91" s="1072"/>
      <c r="V91" s="361"/>
      <c r="W91" s="367"/>
      <c r="X91" s="335" t="s">
        <v>6325</v>
      </c>
      <c r="AB91" s="367"/>
    </row>
    <row r="92" spans="1:28" s="332" customFormat="1" ht="22.5" x14ac:dyDescent="0.2">
      <c r="A92" s="370"/>
      <c r="B92" s="371" t="s">
        <v>6326</v>
      </c>
      <c r="C92" s="1065" t="s">
        <v>6327</v>
      </c>
      <c r="D92" s="1065"/>
      <c r="E92" s="1065"/>
      <c r="F92" s="1065"/>
      <c r="G92" s="1065"/>
      <c r="H92" s="1065"/>
      <c r="I92" s="1065"/>
      <c r="J92" s="1065"/>
      <c r="K92" s="1065"/>
      <c r="L92" s="1065"/>
      <c r="M92" s="1065"/>
      <c r="N92" s="1072"/>
      <c r="V92" s="361"/>
      <c r="W92" s="367"/>
      <c r="X92" s="335" t="s">
        <v>6327</v>
      </c>
      <c r="AB92" s="367"/>
    </row>
    <row r="93" spans="1:28" s="332" customFormat="1" ht="12" x14ac:dyDescent="0.2">
      <c r="A93" s="372"/>
      <c r="B93" s="371" t="s">
        <v>423</v>
      </c>
      <c r="C93" s="1065" t="s">
        <v>432</v>
      </c>
      <c r="D93" s="1065"/>
      <c r="E93" s="1065"/>
      <c r="F93" s="373"/>
      <c r="G93" s="373"/>
      <c r="H93" s="373"/>
      <c r="I93" s="373"/>
      <c r="J93" s="374">
        <v>97.4</v>
      </c>
      <c r="K93" s="373" t="s">
        <v>423</v>
      </c>
      <c r="L93" s="374">
        <v>2532.4</v>
      </c>
      <c r="M93" s="373"/>
      <c r="N93" s="375"/>
      <c r="V93" s="361"/>
      <c r="W93" s="367"/>
      <c r="Y93" s="335" t="s">
        <v>432</v>
      </c>
      <c r="AB93" s="367"/>
    </row>
    <row r="94" spans="1:28" s="332" customFormat="1" ht="12" x14ac:dyDescent="0.2">
      <c r="A94" s="372"/>
      <c r="B94" s="371"/>
      <c r="C94" s="1065" t="s">
        <v>443</v>
      </c>
      <c r="D94" s="1065"/>
      <c r="E94" s="1065"/>
      <c r="F94" s="373" t="s">
        <v>444</v>
      </c>
      <c r="G94" s="373" t="s">
        <v>1565</v>
      </c>
      <c r="H94" s="373" t="s">
        <v>423</v>
      </c>
      <c r="I94" s="373" t="s">
        <v>6461</v>
      </c>
      <c r="J94" s="374"/>
      <c r="K94" s="373"/>
      <c r="L94" s="374"/>
      <c r="M94" s="373"/>
      <c r="N94" s="375"/>
      <c r="V94" s="361"/>
      <c r="W94" s="367"/>
      <c r="Z94" s="335" t="s">
        <v>443</v>
      </c>
      <c r="AB94" s="367"/>
    </row>
    <row r="95" spans="1:28" s="332" customFormat="1" ht="12" x14ac:dyDescent="0.2">
      <c r="A95" s="372"/>
      <c r="B95" s="371"/>
      <c r="C95" s="1077" t="s">
        <v>450</v>
      </c>
      <c r="D95" s="1077"/>
      <c r="E95" s="1077"/>
      <c r="F95" s="376"/>
      <c r="G95" s="376"/>
      <c r="H95" s="376"/>
      <c r="I95" s="376"/>
      <c r="J95" s="377">
        <v>97.4</v>
      </c>
      <c r="K95" s="376"/>
      <c r="L95" s="377">
        <v>2532.4</v>
      </c>
      <c r="M95" s="376"/>
      <c r="N95" s="378"/>
      <c r="V95" s="361"/>
      <c r="W95" s="367"/>
      <c r="AA95" s="335" t="s">
        <v>450</v>
      </c>
      <c r="AB95" s="367"/>
    </row>
    <row r="96" spans="1:28" s="332" customFormat="1" ht="12" x14ac:dyDescent="0.2">
      <c r="A96" s="372"/>
      <c r="B96" s="371"/>
      <c r="C96" s="1065" t="s">
        <v>451</v>
      </c>
      <c r="D96" s="1065"/>
      <c r="E96" s="1065"/>
      <c r="F96" s="373"/>
      <c r="G96" s="373"/>
      <c r="H96" s="373"/>
      <c r="I96" s="373"/>
      <c r="J96" s="374"/>
      <c r="K96" s="373"/>
      <c r="L96" s="374">
        <v>2532.4</v>
      </c>
      <c r="M96" s="373"/>
      <c r="N96" s="375"/>
      <c r="V96" s="361"/>
      <c r="W96" s="367"/>
      <c r="Z96" s="335" t="s">
        <v>451</v>
      </c>
      <c r="AB96" s="367"/>
    </row>
    <row r="97" spans="1:28" s="332" customFormat="1" ht="33.75" x14ac:dyDescent="0.2">
      <c r="A97" s="372"/>
      <c r="B97" s="371" t="s">
        <v>6328</v>
      </c>
      <c r="C97" s="1065" t="s">
        <v>6444</v>
      </c>
      <c r="D97" s="1065"/>
      <c r="E97" s="1065"/>
      <c r="F97" s="373" t="s">
        <v>454</v>
      </c>
      <c r="G97" s="373" t="s">
        <v>980</v>
      </c>
      <c r="H97" s="373"/>
      <c r="I97" s="373" t="s">
        <v>980</v>
      </c>
      <c r="J97" s="374"/>
      <c r="K97" s="373"/>
      <c r="L97" s="374">
        <v>1873.98</v>
      </c>
      <c r="M97" s="373"/>
      <c r="N97" s="375"/>
      <c r="V97" s="361"/>
      <c r="W97" s="367"/>
      <c r="Z97" s="335" t="s">
        <v>6444</v>
      </c>
      <c r="AB97" s="367"/>
    </row>
    <row r="98" spans="1:28" s="332" customFormat="1" ht="33.75" x14ac:dyDescent="0.2">
      <c r="A98" s="372"/>
      <c r="B98" s="371" t="s">
        <v>6330</v>
      </c>
      <c r="C98" s="1065" t="s">
        <v>6445</v>
      </c>
      <c r="D98" s="1065"/>
      <c r="E98" s="1065"/>
      <c r="F98" s="373" t="s">
        <v>454</v>
      </c>
      <c r="G98" s="373" t="s">
        <v>828</v>
      </c>
      <c r="H98" s="373"/>
      <c r="I98" s="373" t="s">
        <v>828</v>
      </c>
      <c r="J98" s="374"/>
      <c r="K98" s="373"/>
      <c r="L98" s="374">
        <v>911.66</v>
      </c>
      <c r="M98" s="373"/>
      <c r="N98" s="375"/>
      <c r="V98" s="361"/>
      <c r="W98" s="367"/>
      <c r="Z98" s="335" t="s">
        <v>6445</v>
      </c>
      <c r="AB98" s="367"/>
    </row>
    <row r="99" spans="1:28" s="332" customFormat="1" ht="12" x14ac:dyDescent="0.2">
      <c r="A99" s="379"/>
      <c r="B99" s="380"/>
      <c r="C99" s="1068" t="s">
        <v>459</v>
      </c>
      <c r="D99" s="1068"/>
      <c r="E99" s="1068"/>
      <c r="F99" s="364"/>
      <c r="G99" s="364"/>
      <c r="H99" s="364"/>
      <c r="I99" s="364"/>
      <c r="J99" s="365"/>
      <c r="K99" s="364"/>
      <c r="L99" s="365">
        <v>5318.04</v>
      </c>
      <c r="M99" s="376"/>
      <c r="N99" s="366"/>
      <c r="V99" s="361"/>
      <c r="W99" s="367"/>
      <c r="AB99" s="367" t="s">
        <v>459</v>
      </c>
    </row>
    <row r="100" spans="1:28" s="332" customFormat="1" ht="22.5" x14ac:dyDescent="0.2">
      <c r="A100" s="362" t="s">
        <v>481</v>
      </c>
      <c r="B100" s="363" t="s">
        <v>6462</v>
      </c>
      <c r="C100" s="1068" t="s">
        <v>6463</v>
      </c>
      <c r="D100" s="1068"/>
      <c r="E100" s="1068"/>
      <c r="F100" s="364" t="s">
        <v>3129</v>
      </c>
      <c r="G100" s="364"/>
      <c r="H100" s="364"/>
      <c r="I100" s="364" t="s">
        <v>439</v>
      </c>
      <c r="J100" s="365"/>
      <c r="K100" s="364"/>
      <c r="L100" s="365"/>
      <c r="M100" s="364"/>
      <c r="N100" s="366"/>
      <c r="V100" s="361"/>
      <c r="W100" s="367" t="s">
        <v>6463</v>
      </c>
      <c r="AB100" s="367"/>
    </row>
    <row r="101" spans="1:28" s="332" customFormat="1" ht="33.75" x14ac:dyDescent="0.2">
      <c r="A101" s="370"/>
      <c r="B101" s="371" t="s">
        <v>6324</v>
      </c>
      <c r="C101" s="1065" t="s">
        <v>6325</v>
      </c>
      <c r="D101" s="1065"/>
      <c r="E101" s="1065"/>
      <c r="F101" s="1065"/>
      <c r="G101" s="1065"/>
      <c r="H101" s="1065"/>
      <c r="I101" s="1065"/>
      <c r="J101" s="1065"/>
      <c r="K101" s="1065"/>
      <c r="L101" s="1065"/>
      <c r="M101" s="1065"/>
      <c r="N101" s="1072"/>
      <c r="V101" s="361"/>
      <c r="W101" s="367"/>
      <c r="X101" s="335" t="s">
        <v>6325</v>
      </c>
      <c r="AB101" s="367"/>
    </row>
    <row r="102" spans="1:28" s="332" customFormat="1" ht="22.5" x14ac:dyDescent="0.2">
      <c r="A102" s="370"/>
      <c r="B102" s="371" t="s">
        <v>6326</v>
      </c>
      <c r="C102" s="1065" t="s">
        <v>6327</v>
      </c>
      <c r="D102" s="1065"/>
      <c r="E102" s="1065"/>
      <c r="F102" s="1065"/>
      <c r="G102" s="1065"/>
      <c r="H102" s="1065"/>
      <c r="I102" s="1065"/>
      <c r="J102" s="1065"/>
      <c r="K102" s="1065"/>
      <c r="L102" s="1065"/>
      <c r="M102" s="1065"/>
      <c r="N102" s="1072"/>
      <c r="V102" s="361"/>
      <c r="W102" s="367"/>
      <c r="X102" s="335" t="s">
        <v>6327</v>
      </c>
      <c r="AB102" s="367"/>
    </row>
    <row r="103" spans="1:28" s="332" customFormat="1" ht="12" x14ac:dyDescent="0.2">
      <c r="A103" s="372"/>
      <c r="B103" s="371" t="s">
        <v>423</v>
      </c>
      <c r="C103" s="1065" t="s">
        <v>432</v>
      </c>
      <c r="D103" s="1065"/>
      <c r="E103" s="1065"/>
      <c r="F103" s="373"/>
      <c r="G103" s="373"/>
      <c r="H103" s="373"/>
      <c r="I103" s="373"/>
      <c r="J103" s="374">
        <v>467.51</v>
      </c>
      <c r="K103" s="373" t="s">
        <v>423</v>
      </c>
      <c r="L103" s="374">
        <v>1870.04</v>
      </c>
      <c r="M103" s="373"/>
      <c r="N103" s="375"/>
      <c r="V103" s="361"/>
      <c r="W103" s="367"/>
      <c r="Y103" s="335" t="s">
        <v>432</v>
      </c>
      <c r="AB103" s="367"/>
    </row>
    <row r="104" spans="1:28" s="332" customFormat="1" ht="12" x14ac:dyDescent="0.2">
      <c r="A104" s="372"/>
      <c r="B104" s="371"/>
      <c r="C104" s="1065" t="s">
        <v>443</v>
      </c>
      <c r="D104" s="1065"/>
      <c r="E104" s="1065"/>
      <c r="F104" s="373" t="s">
        <v>444</v>
      </c>
      <c r="G104" s="373" t="s">
        <v>6393</v>
      </c>
      <c r="H104" s="373" t="s">
        <v>423</v>
      </c>
      <c r="I104" s="373" t="s">
        <v>6464</v>
      </c>
      <c r="J104" s="374"/>
      <c r="K104" s="373"/>
      <c r="L104" s="374"/>
      <c r="M104" s="373"/>
      <c r="N104" s="375"/>
      <c r="V104" s="361"/>
      <c r="W104" s="367"/>
      <c r="Z104" s="335" t="s">
        <v>443</v>
      </c>
      <c r="AB104" s="367"/>
    </row>
    <row r="105" spans="1:28" s="332" customFormat="1" ht="12" x14ac:dyDescent="0.2">
      <c r="A105" s="372"/>
      <c r="B105" s="371"/>
      <c r="C105" s="1077" t="s">
        <v>450</v>
      </c>
      <c r="D105" s="1077"/>
      <c r="E105" s="1077"/>
      <c r="F105" s="376"/>
      <c r="G105" s="376"/>
      <c r="H105" s="376"/>
      <c r="I105" s="376"/>
      <c r="J105" s="377">
        <v>467.51</v>
      </c>
      <c r="K105" s="376"/>
      <c r="L105" s="377">
        <v>1870.04</v>
      </c>
      <c r="M105" s="376"/>
      <c r="N105" s="378"/>
      <c r="V105" s="361"/>
      <c r="W105" s="367"/>
      <c r="AA105" s="335" t="s">
        <v>450</v>
      </c>
      <c r="AB105" s="367"/>
    </row>
    <row r="106" spans="1:28" s="332" customFormat="1" ht="12" x14ac:dyDescent="0.2">
      <c r="A106" s="372"/>
      <c r="B106" s="371"/>
      <c r="C106" s="1065" t="s">
        <v>451</v>
      </c>
      <c r="D106" s="1065"/>
      <c r="E106" s="1065"/>
      <c r="F106" s="373"/>
      <c r="G106" s="373"/>
      <c r="H106" s="373"/>
      <c r="I106" s="373"/>
      <c r="J106" s="374"/>
      <c r="K106" s="373"/>
      <c r="L106" s="374">
        <v>1870.04</v>
      </c>
      <c r="M106" s="373"/>
      <c r="N106" s="375"/>
      <c r="V106" s="361"/>
      <c r="W106" s="367"/>
      <c r="Z106" s="335" t="s">
        <v>451</v>
      </c>
      <c r="AB106" s="367"/>
    </row>
    <row r="107" spans="1:28" s="332" customFormat="1" ht="33.75" x14ac:dyDescent="0.2">
      <c r="A107" s="372"/>
      <c r="B107" s="371" t="s">
        <v>6328</v>
      </c>
      <c r="C107" s="1065" t="s">
        <v>6444</v>
      </c>
      <c r="D107" s="1065"/>
      <c r="E107" s="1065"/>
      <c r="F107" s="373" t="s">
        <v>454</v>
      </c>
      <c r="G107" s="373" t="s">
        <v>980</v>
      </c>
      <c r="H107" s="373"/>
      <c r="I107" s="373" t="s">
        <v>980</v>
      </c>
      <c r="J107" s="374"/>
      <c r="K107" s="373"/>
      <c r="L107" s="374">
        <v>1383.83</v>
      </c>
      <c r="M107" s="373"/>
      <c r="N107" s="375"/>
      <c r="V107" s="361"/>
      <c r="W107" s="367"/>
      <c r="Z107" s="335" t="s">
        <v>6444</v>
      </c>
      <c r="AB107" s="367"/>
    </row>
    <row r="108" spans="1:28" s="332" customFormat="1" ht="33.75" x14ac:dyDescent="0.2">
      <c r="A108" s="372"/>
      <c r="B108" s="371" t="s">
        <v>6330</v>
      </c>
      <c r="C108" s="1065" t="s">
        <v>6445</v>
      </c>
      <c r="D108" s="1065"/>
      <c r="E108" s="1065"/>
      <c r="F108" s="373" t="s">
        <v>454</v>
      </c>
      <c r="G108" s="373" t="s">
        <v>828</v>
      </c>
      <c r="H108" s="373"/>
      <c r="I108" s="373" t="s">
        <v>828</v>
      </c>
      <c r="J108" s="374"/>
      <c r="K108" s="373"/>
      <c r="L108" s="374">
        <v>673.21</v>
      </c>
      <c r="M108" s="373"/>
      <c r="N108" s="375"/>
      <c r="V108" s="361"/>
      <c r="W108" s="367"/>
      <c r="Z108" s="335" t="s">
        <v>6445</v>
      </c>
      <c r="AB108" s="367"/>
    </row>
    <row r="109" spans="1:28" s="332" customFormat="1" ht="12" x14ac:dyDescent="0.2">
      <c r="A109" s="379"/>
      <c r="B109" s="380"/>
      <c r="C109" s="1068" t="s">
        <v>459</v>
      </c>
      <c r="D109" s="1068"/>
      <c r="E109" s="1068"/>
      <c r="F109" s="364"/>
      <c r="G109" s="364"/>
      <c r="H109" s="364"/>
      <c r="I109" s="364"/>
      <c r="J109" s="365"/>
      <c r="K109" s="364"/>
      <c r="L109" s="365">
        <v>3927.08</v>
      </c>
      <c r="M109" s="376"/>
      <c r="N109" s="366"/>
      <c r="V109" s="361"/>
      <c r="W109" s="367"/>
      <c r="AB109" s="367" t="s">
        <v>459</v>
      </c>
    </row>
    <row r="110" spans="1:28" s="332" customFormat="1" ht="78.75" x14ac:dyDescent="0.2">
      <c r="A110" s="362" t="s">
        <v>496</v>
      </c>
      <c r="B110" s="363" t="s">
        <v>6465</v>
      </c>
      <c r="C110" s="1068" t="s">
        <v>6466</v>
      </c>
      <c r="D110" s="1068"/>
      <c r="E110" s="1068"/>
      <c r="F110" s="364" t="s">
        <v>6467</v>
      </c>
      <c r="G110" s="364"/>
      <c r="H110" s="364"/>
      <c r="I110" s="364" t="s">
        <v>152</v>
      </c>
      <c r="J110" s="365"/>
      <c r="K110" s="364"/>
      <c r="L110" s="365"/>
      <c r="M110" s="364"/>
      <c r="N110" s="366"/>
      <c r="V110" s="361"/>
      <c r="W110" s="367" t="s">
        <v>6466</v>
      </c>
      <c r="AB110" s="367"/>
    </row>
    <row r="111" spans="1:28" s="332" customFormat="1" ht="33.75" x14ac:dyDescent="0.2">
      <c r="A111" s="370"/>
      <c r="B111" s="371" t="s">
        <v>6324</v>
      </c>
      <c r="C111" s="1065" t="s">
        <v>6325</v>
      </c>
      <c r="D111" s="1065"/>
      <c r="E111" s="1065"/>
      <c r="F111" s="1065"/>
      <c r="G111" s="1065"/>
      <c r="H111" s="1065"/>
      <c r="I111" s="1065"/>
      <c r="J111" s="1065"/>
      <c r="K111" s="1065"/>
      <c r="L111" s="1065"/>
      <c r="M111" s="1065"/>
      <c r="N111" s="1072"/>
      <c r="V111" s="361"/>
      <c r="W111" s="367"/>
      <c r="X111" s="335" t="s">
        <v>6325</v>
      </c>
      <c r="AB111" s="367"/>
    </row>
    <row r="112" spans="1:28" s="332" customFormat="1" ht="22.5" x14ac:dyDescent="0.2">
      <c r="A112" s="370"/>
      <c r="B112" s="371" t="s">
        <v>6326</v>
      </c>
      <c r="C112" s="1065" t="s">
        <v>6327</v>
      </c>
      <c r="D112" s="1065"/>
      <c r="E112" s="1065"/>
      <c r="F112" s="1065"/>
      <c r="G112" s="1065"/>
      <c r="H112" s="1065"/>
      <c r="I112" s="1065"/>
      <c r="J112" s="1065"/>
      <c r="K112" s="1065"/>
      <c r="L112" s="1065"/>
      <c r="M112" s="1065"/>
      <c r="N112" s="1072"/>
      <c r="V112" s="361"/>
      <c r="W112" s="367"/>
      <c r="X112" s="335" t="s">
        <v>6327</v>
      </c>
      <c r="AB112" s="367"/>
    </row>
    <row r="113" spans="1:30" s="332" customFormat="1" ht="12" x14ac:dyDescent="0.2">
      <c r="A113" s="372"/>
      <c r="B113" s="371" t="s">
        <v>423</v>
      </c>
      <c r="C113" s="1065" t="s">
        <v>432</v>
      </c>
      <c r="D113" s="1065"/>
      <c r="E113" s="1065"/>
      <c r="F113" s="373"/>
      <c r="G113" s="373"/>
      <c r="H113" s="373"/>
      <c r="I113" s="373"/>
      <c r="J113" s="374">
        <v>199.14</v>
      </c>
      <c r="K113" s="373" t="s">
        <v>423</v>
      </c>
      <c r="L113" s="374">
        <v>5177.6400000000003</v>
      </c>
      <c r="M113" s="373"/>
      <c r="N113" s="375"/>
      <c r="V113" s="361"/>
      <c r="W113" s="367"/>
      <c r="Y113" s="335" t="s">
        <v>432</v>
      </c>
      <c r="AB113" s="367"/>
    </row>
    <row r="114" spans="1:30" s="332" customFormat="1" ht="12" x14ac:dyDescent="0.2">
      <c r="A114" s="372"/>
      <c r="B114" s="371"/>
      <c r="C114" s="1065" t="s">
        <v>443</v>
      </c>
      <c r="D114" s="1065"/>
      <c r="E114" s="1065"/>
      <c r="F114" s="373" t="s">
        <v>444</v>
      </c>
      <c r="G114" s="373" t="s">
        <v>6468</v>
      </c>
      <c r="H114" s="373" t="s">
        <v>423</v>
      </c>
      <c r="I114" s="373" t="s">
        <v>6469</v>
      </c>
      <c r="J114" s="374"/>
      <c r="K114" s="373"/>
      <c r="L114" s="374"/>
      <c r="M114" s="373"/>
      <c r="N114" s="375"/>
      <c r="V114" s="361"/>
      <c r="W114" s="367"/>
      <c r="Z114" s="335" t="s">
        <v>443</v>
      </c>
      <c r="AB114" s="367"/>
    </row>
    <row r="115" spans="1:30" s="332" customFormat="1" ht="12" x14ac:dyDescent="0.2">
      <c r="A115" s="372"/>
      <c r="B115" s="371"/>
      <c r="C115" s="1077" t="s">
        <v>450</v>
      </c>
      <c r="D115" s="1077"/>
      <c r="E115" s="1077"/>
      <c r="F115" s="376"/>
      <c r="G115" s="376"/>
      <c r="H115" s="376"/>
      <c r="I115" s="376"/>
      <c r="J115" s="377">
        <v>199.14</v>
      </c>
      <c r="K115" s="376"/>
      <c r="L115" s="377">
        <v>5177.6400000000003</v>
      </c>
      <c r="M115" s="376"/>
      <c r="N115" s="378"/>
      <c r="V115" s="361"/>
      <c r="W115" s="367"/>
      <c r="AA115" s="335" t="s">
        <v>450</v>
      </c>
      <c r="AB115" s="367"/>
    </row>
    <row r="116" spans="1:30" s="332" customFormat="1" ht="12" x14ac:dyDescent="0.2">
      <c r="A116" s="372"/>
      <c r="B116" s="371"/>
      <c r="C116" s="1065" t="s">
        <v>451</v>
      </c>
      <c r="D116" s="1065"/>
      <c r="E116" s="1065"/>
      <c r="F116" s="373"/>
      <c r="G116" s="373"/>
      <c r="H116" s="373"/>
      <c r="I116" s="373"/>
      <c r="J116" s="374"/>
      <c r="K116" s="373"/>
      <c r="L116" s="374">
        <v>5177.6400000000003</v>
      </c>
      <c r="M116" s="373"/>
      <c r="N116" s="375"/>
      <c r="V116" s="361"/>
      <c r="W116" s="367"/>
      <c r="Z116" s="335" t="s">
        <v>451</v>
      </c>
      <c r="AB116" s="367"/>
    </row>
    <row r="117" spans="1:30" s="332" customFormat="1" ht="33.75" x14ac:dyDescent="0.2">
      <c r="A117" s="372"/>
      <c r="B117" s="371" t="s">
        <v>6328</v>
      </c>
      <c r="C117" s="1065" t="s">
        <v>6444</v>
      </c>
      <c r="D117" s="1065"/>
      <c r="E117" s="1065"/>
      <c r="F117" s="373" t="s">
        <v>454</v>
      </c>
      <c r="G117" s="373" t="s">
        <v>980</v>
      </c>
      <c r="H117" s="373"/>
      <c r="I117" s="373" t="s">
        <v>980</v>
      </c>
      <c r="J117" s="374"/>
      <c r="K117" s="373"/>
      <c r="L117" s="374">
        <v>3831.45</v>
      </c>
      <c r="M117" s="373"/>
      <c r="N117" s="375"/>
      <c r="V117" s="361"/>
      <c r="W117" s="367"/>
      <c r="Z117" s="335" t="s">
        <v>6444</v>
      </c>
      <c r="AB117" s="367"/>
    </row>
    <row r="118" spans="1:30" s="332" customFormat="1" ht="33.75" x14ac:dyDescent="0.2">
      <c r="A118" s="372"/>
      <c r="B118" s="371" t="s">
        <v>6330</v>
      </c>
      <c r="C118" s="1065" t="s">
        <v>6445</v>
      </c>
      <c r="D118" s="1065"/>
      <c r="E118" s="1065"/>
      <c r="F118" s="373" t="s">
        <v>454</v>
      </c>
      <c r="G118" s="373" t="s">
        <v>828</v>
      </c>
      <c r="H118" s="373"/>
      <c r="I118" s="373" t="s">
        <v>828</v>
      </c>
      <c r="J118" s="374"/>
      <c r="K118" s="373"/>
      <c r="L118" s="374">
        <v>1863.95</v>
      </c>
      <c r="M118" s="373"/>
      <c r="N118" s="375"/>
      <c r="V118" s="361"/>
      <c r="W118" s="367"/>
      <c r="Z118" s="335" t="s">
        <v>6445</v>
      </c>
      <c r="AB118" s="367"/>
    </row>
    <row r="119" spans="1:30" s="332" customFormat="1" ht="12" x14ac:dyDescent="0.2">
      <c r="A119" s="379"/>
      <c r="B119" s="380"/>
      <c r="C119" s="1068" t="s">
        <v>459</v>
      </c>
      <c r="D119" s="1068"/>
      <c r="E119" s="1068"/>
      <c r="F119" s="364"/>
      <c r="G119" s="364"/>
      <c r="H119" s="364"/>
      <c r="I119" s="364"/>
      <c r="J119" s="365"/>
      <c r="K119" s="364"/>
      <c r="L119" s="365">
        <v>10873.04</v>
      </c>
      <c r="M119" s="376"/>
      <c r="N119" s="366"/>
      <c r="V119" s="361"/>
      <c r="W119" s="367"/>
      <c r="AB119" s="367" t="s">
        <v>459</v>
      </c>
    </row>
    <row r="120" spans="1:30" s="332" customFormat="1" ht="1.5" customHeight="1" x14ac:dyDescent="0.2">
      <c r="A120" s="386"/>
      <c r="B120" s="380"/>
      <c r="C120" s="380"/>
      <c r="D120" s="380"/>
      <c r="E120" s="380"/>
      <c r="F120" s="386"/>
      <c r="G120" s="386"/>
      <c r="H120" s="386"/>
      <c r="I120" s="386"/>
      <c r="J120" s="390"/>
      <c r="K120" s="386"/>
      <c r="L120" s="390"/>
      <c r="M120" s="373"/>
      <c r="N120" s="390"/>
      <c r="V120" s="361"/>
      <c r="W120" s="367"/>
      <c r="AB120" s="367"/>
    </row>
    <row r="121" spans="1:30" s="332" customFormat="1" ht="12" x14ac:dyDescent="0.2">
      <c r="A121" s="391"/>
      <c r="B121" s="392"/>
      <c r="C121" s="1068" t="s">
        <v>3998</v>
      </c>
      <c r="D121" s="1068"/>
      <c r="E121" s="1068"/>
      <c r="F121" s="1068"/>
      <c r="G121" s="1068"/>
      <c r="H121" s="1068"/>
      <c r="I121" s="1068"/>
      <c r="J121" s="1068"/>
      <c r="K121" s="1068"/>
      <c r="L121" s="393"/>
      <c r="M121" s="394"/>
      <c r="N121" s="395"/>
      <c r="V121" s="361"/>
      <c r="W121" s="367"/>
      <c r="AB121" s="367"/>
      <c r="AC121" s="367" t="s">
        <v>3998</v>
      </c>
    </row>
    <row r="122" spans="1:30" s="332" customFormat="1" ht="12" x14ac:dyDescent="0.2">
      <c r="A122" s="396"/>
      <c r="B122" s="371"/>
      <c r="C122" s="1065" t="s">
        <v>512</v>
      </c>
      <c r="D122" s="1065"/>
      <c r="E122" s="1065"/>
      <c r="F122" s="1065"/>
      <c r="G122" s="1065"/>
      <c r="H122" s="1065"/>
      <c r="I122" s="1065"/>
      <c r="J122" s="1065"/>
      <c r="K122" s="1065"/>
      <c r="L122" s="397">
        <v>11390.34</v>
      </c>
      <c r="M122" s="398"/>
      <c r="N122" s="399"/>
      <c r="V122" s="361"/>
      <c r="W122" s="367"/>
      <c r="AB122" s="367"/>
      <c r="AC122" s="367"/>
      <c r="AD122" s="335" t="s">
        <v>512</v>
      </c>
    </row>
    <row r="123" spans="1:30" s="332" customFormat="1" ht="12" x14ac:dyDescent="0.2">
      <c r="A123" s="396"/>
      <c r="B123" s="371"/>
      <c r="C123" s="1065" t="s">
        <v>513</v>
      </c>
      <c r="D123" s="1065"/>
      <c r="E123" s="1065"/>
      <c r="F123" s="1065"/>
      <c r="G123" s="1065"/>
      <c r="H123" s="1065"/>
      <c r="I123" s="1065"/>
      <c r="J123" s="1065"/>
      <c r="K123" s="1065"/>
      <c r="L123" s="397"/>
      <c r="M123" s="398"/>
      <c r="N123" s="399"/>
      <c r="V123" s="361"/>
      <c r="W123" s="367"/>
      <c r="AB123" s="367"/>
      <c r="AC123" s="367"/>
      <c r="AD123" s="335" t="s">
        <v>513</v>
      </c>
    </row>
    <row r="124" spans="1:30" s="332" customFormat="1" ht="12" x14ac:dyDescent="0.2">
      <c r="A124" s="396"/>
      <c r="B124" s="371"/>
      <c r="C124" s="1065" t="s">
        <v>514</v>
      </c>
      <c r="D124" s="1065"/>
      <c r="E124" s="1065"/>
      <c r="F124" s="1065"/>
      <c r="G124" s="1065"/>
      <c r="H124" s="1065"/>
      <c r="I124" s="1065"/>
      <c r="J124" s="1065"/>
      <c r="K124" s="1065"/>
      <c r="L124" s="397">
        <v>11390.34</v>
      </c>
      <c r="M124" s="398"/>
      <c r="N124" s="399"/>
      <c r="V124" s="361"/>
      <c r="W124" s="367"/>
      <c r="AB124" s="367"/>
      <c r="AC124" s="367"/>
      <c r="AD124" s="335" t="s">
        <v>514</v>
      </c>
    </row>
    <row r="125" spans="1:30" s="332" customFormat="1" ht="12" x14ac:dyDescent="0.2">
      <c r="A125" s="396"/>
      <c r="B125" s="371"/>
      <c r="C125" s="1065" t="s">
        <v>6395</v>
      </c>
      <c r="D125" s="1065"/>
      <c r="E125" s="1065"/>
      <c r="F125" s="1065"/>
      <c r="G125" s="1065"/>
      <c r="H125" s="1065"/>
      <c r="I125" s="1065"/>
      <c r="J125" s="1065"/>
      <c r="K125" s="1065"/>
      <c r="L125" s="397">
        <v>23919.7</v>
      </c>
      <c r="M125" s="398"/>
      <c r="N125" s="399"/>
      <c r="V125" s="361"/>
      <c r="W125" s="367"/>
      <c r="AB125" s="367"/>
      <c r="AC125" s="367"/>
      <c r="AD125" s="335" t="s">
        <v>6395</v>
      </c>
    </row>
    <row r="126" spans="1:30" s="332" customFormat="1" ht="12" x14ac:dyDescent="0.2">
      <c r="A126" s="396"/>
      <c r="B126" s="371"/>
      <c r="C126" s="1065" t="s">
        <v>6396</v>
      </c>
      <c r="D126" s="1065"/>
      <c r="E126" s="1065"/>
      <c r="F126" s="1065"/>
      <c r="G126" s="1065"/>
      <c r="H126" s="1065"/>
      <c r="I126" s="1065"/>
      <c r="J126" s="1065"/>
      <c r="K126" s="1065"/>
      <c r="L126" s="397">
        <v>23919.7</v>
      </c>
      <c r="M126" s="398"/>
      <c r="N126" s="399"/>
      <c r="V126" s="361"/>
      <c r="W126" s="367"/>
      <c r="AB126" s="367"/>
      <c r="AC126" s="367"/>
      <c r="AD126" s="335" t="s">
        <v>6396</v>
      </c>
    </row>
    <row r="127" spans="1:30" s="332" customFormat="1" ht="12" x14ac:dyDescent="0.2">
      <c r="A127" s="396"/>
      <c r="B127" s="371"/>
      <c r="C127" s="1065" t="s">
        <v>4960</v>
      </c>
      <c r="D127" s="1065"/>
      <c r="E127" s="1065"/>
      <c r="F127" s="1065"/>
      <c r="G127" s="1065"/>
      <c r="H127" s="1065"/>
      <c r="I127" s="1065"/>
      <c r="J127" s="1065"/>
      <c r="K127" s="1065"/>
      <c r="L127" s="397"/>
      <c r="M127" s="398"/>
      <c r="N127" s="399"/>
      <c r="V127" s="361"/>
      <c r="W127" s="367"/>
      <c r="AB127" s="367"/>
      <c r="AC127" s="367"/>
      <c r="AD127" s="335" t="s">
        <v>4960</v>
      </c>
    </row>
    <row r="128" spans="1:30" s="332" customFormat="1" ht="12" x14ac:dyDescent="0.2">
      <c r="A128" s="396"/>
      <c r="B128" s="371"/>
      <c r="C128" s="1065" t="s">
        <v>4963</v>
      </c>
      <c r="D128" s="1065"/>
      <c r="E128" s="1065"/>
      <c r="F128" s="1065"/>
      <c r="G128" s="1065"/>
      <c r="H128" s="1065"/>
      <c r="I128" s="1065"/>
      <c r="J128" s="1065"/>
      <c r="K128" s="1065"/>
      <c r="L128" s="397">
        <v>11390.34</v>
      </c>
      <c r="M128" s="398"/>
      <c r="N128" s="399"/>
      <c r="V128" s="361"/>
      <c r="W128" s="367"/>
      <c r="AB128" s="367"/>
      <c r="AC128" s="367"/>
      <c r="AD128" s="335" t="s">
        <v>4963</v>
      </c>
    </row>
    <row r="129" spans="1:31" s="332" customFormat="1" ht="12" x14ac:dyDescent="0.2">
      <c r="A129" s="396"/>
      <c r="B129" s="371"/>
      <c r="C129" s="1065" t="s">
        <v>4965</v>
      </c>
      <c r="D129" s="1065"/>
      <c r="E129" s="1065"/>
      <c r="F129" s="1065"/>
      <c r="G129" s="1065"/>
      <c r="H129" s="1065"/>
      <c r="I129" s="1065"/>
      <c r="J129" s="1065"/>
      <c r="K129" s="1065"/>
      <c r="L129" s="397">
        <v>8428.85</v>
      </c>
      <c r="M129" s="398"/>
      <c r="N129" s="399"/>
      <c r="V129" s="361"/>
      <c r="W129" s="367"/>
      <c r="AB129" s="367"/>
      <c r="AC129" s="367"/>
      <c r="AD129" s="335" t="s">
        <v>4965</v>
      </c>
    </row>
    <row r="130" spans="1:31" s="332" customFormat="1" ht="12" x14ac:dyDescent="0.2">
      <c r="A130" s="396"/>
      <c r="B130" s="371"/>
      <c r="C130" s="1065" t="s">
        <v>4966</v>
      </c>
      <c r="D130" s="1065"/>
      <c r="E130" s="1065"/>
      <c r="F130" s="1065"/>
      <c r="G130" s="1065"/>
      <c r="H130" s="1065"/>
      <c r="I130" s="1065"/>
      <c r="J130" s="1065"/>
      <c r="K130" s="1065"/>
      <c r="L130" s="397">
        <v>4100.51</v>
      </c>
      <c r="M130" s="398"/>
      <c r="N130" s="399"/>
      <c r="V130" s="361"/>
      <c r="W130" s="367"/>
      <c r="AB130" s="367"/>
      <c r="AC130" s="367"/>
      <c r="AD130" s="335" t="s">
        <v>4966</v>
      </c>
    </row>
    <row r="131" spans="1:31" s="332" customFormat="1" ht="12" x14ac:dyDescent="0.2">
      <c r="A131" s="396"/>
      <c r="B131" s="371"/>
      <c r="C131" s="1065" t="s">
        <v>524</v>
      </c>
      <c r="D131" s="1065"/>
      <c r="E131" s="1065"/>
      <c r="F131" s="1065"/>
      <c r="G131" s="1065"/>
      <c r="H131" s="1065"/>
      <c r="I131" s="1065"/>
      <c r="J131" s="1065"/>
      <c r="K131" s="1065"/>
      <c r="L131" s="397">
        <v>11390.34</v>
      </c>
      <c r="M131" s="398"/>
      <c r="N131" s="399"/>
      <c r="V131" s="361"/>
      <c r="W131" s="367"/>
      <c r="AB131" s="367"/>
      <c r="AC131" s="367"/>
      <c r="AD131" s="335" t="s">
        <v>524</v>
      </c>
    </row>
    <row r="132" spans="1:31" s="332" customFormat="1" ht="12" x14ac:dyDescent="0.2">
      <c r="A132" s="396"/>
      <c r="B132" s="371"/>
      <c r="C132" s="1065" t="s">
        <v>525</v>
      </c>
      <c r="D132" s="1065"/>
      <c r="E132" s="1065"/>
      <c r="F132" s="1065"/>
      <c r="G132" s="1065"/>
      <c r="H132" s="1065"/>
      <c r="I132" s="1065"/>
      <c r="J132" s="1065"/>
      <c r="K132" s="1065"/>
      <c r="L132" s="397">
        <v>8428.85</v>
      </c>
      <c r="M132" s="398"/>
      <c r="N132" s="399"/>
      <c r="V132" s="361"/>
      <c r="W132" s="367"/>
      <c r="AB132" s="367"/>
      <c r="AC132" s="367"/>
      <c r="AD132" s="335" t="s">
        <v>525</v>
      </c>
    </row>
    <row r="133" spans="1:31" s="332" customFormat="1" ht="12" x14ac:dyDescent="0.2">
      <c r="A133" s="396"/>
      <c r="B133" s="371"/>
      <c r="C133" s="1065" t="s">
        <v>526</v>
      </c>
      <c r="D133" s="1065"/>
      <c r="E133" s="1065"/>
      <c r="F133" s="1065"/>
      <c r="G133" s="1065"/>
      <c r="H133" s="1065"/>
      <c r="I133" s="1065"/>
      <c r="J133" s="1065"/>
      <c r="K133" s="1065"/>
      <c r="L133" s="397">
        <v>4100.51</v>
      </c>
      <c r="M133" s="398"/>
      <c r="N133" s="399"/>
      <c r="V133" s="361"/>
      <c r="W133" s="367"/>
      <c r="AB133" s="367"/>
      <c r="AC133" s="367"/>
      <c r="AD133" s="335" t="s">
        <v>526</v>
      </c>
    </row>
    <row r="134" spans="1:31" s="332" customFormat="1" ht="12" x14ac:dyDescent="0.2">
      <c r="A134" s="396"/>
      <c r="B134" s="390"/>
      <c r="C134" s="1067" t="s">
        <v>3999</v>
      </c>
      <c r="D134" s="1067"/>
      <c r="E134" s="1067"/>
      <c r="F134" s="1067"/>
      <c r="G134" s="1067"/>
      <c r="H134" s="1067"/>
      <c r="I134" s="1067"/>
      <c r="J134" s="1067"/>
      <c r="K134" s="1067"/>
      <c r="L134" s="400">
        <v>23919.7</v>
      </c>
      <c r="M134" s="401"/>
      <c r="N134" s="402"/>
      <c r="V134" s="361"/>
      <c r="W134" s="367"/>
      <c r="AB134" s="367"/>
      <c r="AC134" s="367"/>
      <c r="AE134" s="367" t="s">
        <v>3999</v>
      </c>
    </row>
    <row r="135" spans="1:31" s="332" customFormat="1" ht="12" x14ac:dyDescent="0.2">
      <c r="A135" s="1195" t="s">
        <v>6470</v>
      </c>
      <c r="B135" s="1196"/>
      <c r="C135" s="1196"/>
      <c r="D135" s="1196"/>
      <c r="E135" s="1196"/>
      <c r="F135" s="1196"/>
      <c r="G135" s="1196"/>
      <c r="H135" s="1196"/>
      <c r="I135" s="1196"/>
      <c r="J135" s="1196"/>
      <c r="K135" s="1196"/>
      <c r="L135" s="1196"/>
      <c r="M135" s="1196"/>
      <c r="N135" s="1197"/>
      <c r="V135" s="361" t="s">
        <v>6470</v>
      </c>
      <c r="W135" s="367"/>
      <c r="AB135" s="367"/>
      <c r="AC135" s="367"/>
      <c r="AE135" s="367"/>
    </row>
    <row r="136" spans="1:31" s="332" customFormat="1" ht="22.5" x14ac:dyDescent="0.2">
      <c r="A136" s="362" t="s">
        <v>499</v>
      </c>
      <c r="B136" s="363" t="s">
        <v>6471</v>
      </c>
      <c r="C136" s="1068" t="s">
        <v>6472</v>
      </c>
      <c r="D136" s="1068"/>
      <c r="E136" s="1068"/>
      <c r="F136" s="364" t="s">
        <v>1017</v>
      </c>
      <c r="G136" s="364"/>
      <c r="H136" s="364"/>
      <c r="I136" s="364" t="s">
        <v>437</v>
      </c>
      <c r="J136" s="365"/>
      <c r="K136" s="364"/>
      <c r="L136" s="365"/>
      <c r="M136" s="364"/>
      <c r="N136" s="366"/>
      <c r="V136" s="361"/>
      <c r="W136" s="367" t="s">
        <v>6472</v>
      </c>
      <c r="AB136" s="367"/>
      <c r="AC136" s="367"/>
      <c r="AE136" s="367"/>
    </row>
    <row r="137" spans="1:31" s="332" customFormat="1" ht="33.75" x14ac:dyDescent="0.2">
      <c r="A137" s="370"/>
      <c r="B137" s="371" t="s">
        <v>6324</v>
      </c>
      <c r="C137" s="1065" t="s">
        <v>6325</v>
      </c>
      <c r="D137" s="1065"/>
      <c r="E137" s="1065"/>
      <c r="F137" s="1065"/>
      <c r="G137" s="1065"/>
      <c r="H137" s="1065"/>
      <c r="I137" s="1065"/>
      <c r="J137" s="1065"/>
      <c r="K137" s="1065"/>
      <c r="L137" s="1065"/>
      <c r="M137" s="1065"/>
      <c r="N137" s="1072"/>
      <c r="V137" s="361"/>
      <c r="W137" s="367"/>
      <c r="X137" s="335" t="s">
        <v>6325</v>
      </c>
      <c r="AB137" s="367"/>
      <c r="AC137" s="367"/>
      <c r="AE137" s="367"/>
    </row>
    <row r="138" spans="1:31" s="332" customFormat="1" ht="22.5" x14ac:dyDescent="0.2">
      <c r="A138" s="370"/>
      <c r="B138" s="371" t="s">
        <v>6326</v>
      </c>
      <c r="C138" s="1065" t="s">
        <v>6327</v>
      </c>
      <c r="D138" s="1065"/>
      <c r="E138" s="1065"/>
      <c r="F138" s="1065"/>
      <c r="G138" s="1065"/>
      <c r="H138" s="1065"/>
      <c r="I138" s="1065"/>
      <c r="J138" s="1065"/>
      <c r="K138" s="1065"/>
      <c r="L138" s="1065"/>
      <c r="M138" s="1065"/>
      <c r="N138" s="1072"/>
      <c r="V138" s="361"/>
      <c r="W138" s="367"/>
      <c r="X138" s="335" t="s">
        <v>6327</v>
      </c>
      <c r="AB138" s="367"/>
      <c r="AC138" s="367"/>
      <c r="AE138" s="367"/>
    </row>
    <row r="139" spans="1:31" s="332" customFormat="1" ht="12" x14ac:dyDescent="0.2">
      <c r="A139" s="372"/>
      <c r="B139" s="371" t="s">
        <v>423</v>
      </c>
      <c r="C139" s="1065" t="s">
        <v>432</v>
      </c>
      <c r="D139" s="1065"/>
      <c r="E139" s="1065"/>
      <c r="F139" s="373"/>
      <c r="G139" s="373"/>
      <c r="H139" s="373"/>
      <c r="I139" s="373"/>
      <c r="J139" s="374">
        <v>94.83</v>
      </c>
      <c r="K139" s="373" t="s">
        <v>423</v>
      </c>
      <c r="L139" s="374">
        <v>284.49</v>
      </c>
      <c r="M139" s="373"/>
      <c r="N139" s="375"/>
      <c r="V139" s="361"/>
      <c r="W139" s="367"/>
      <c r="Y139" s="335" t="s">
        <v>432</v>
      </c>
      <c r="AB139" s="367"/>
      <c r="AC139" s="367"/>
      <c r="AE139" s="367"/>
    </row>
    <row r="140" spans="1:31" s="332" customFormat="1" ht="12" x14ac:dyDescent="0.2">
      <c r="A140" s="372"/>
      <c r="B140" s="371"/>
      <c r="C140" s="1065" t="s">
        <v>443</v>
      </c>
      <c r="D140" s="1065"/>
      <c r="E140" s="1065"/>
      <c r="F140" s="373" t="s">
        <v>444</v>
      </c>
      <c r="G140" s="373" t="s">
        <v>1565</v>
      </c>
      <c r="H140" s="373" t="s">
        <v>423</v>
      </c>
      <c r="I140" s="373" t="s">
        <v>2280</v>
      </c>
      <c r="J140" s="374"/>
      <c r="K140" s="373"/>
      <c r="L140" s="374"/>
      <c r="M140" s="373"/>
      <c r="N140" s="375"/>
      <c r="V140" s="361"/>
      <c r="W140" s="367"/>
      <c r="Z140" s="335" t="s">
        <v>443</v>
      </c>
      <c r="AB140" s="367"/>
      <c r="AC140" s="367"/>
      <c r="AE140" s="367"/>
    </row>
    <row r="141" spans="1:31" s="332" customFormat="1" ht="12" x14ac:dyDescent="0.2">
      <c r="A141" s="372"/>
      <c r="B141" s="371"/>
      <c r="C141" s="1077" t="s">
        <v>450</v>
      </c>
      <c r="D141" s="1077"/>
      <c r="E141" s="1077"/>
      <c r="F141" s="376"/>
      <c r="G141" s="376"/>
      <c r="H141" s="376"/>
      <c r="I141" s="376"/>
      <c r="J141" s="377">
        <v>94.83</v>
      </c>
      <c r="K141" s="376"/>
      <c r="L141" s="377">
        <v>284.49</v>
      </c>
      <c r="M141" s="376"/>
      <c r="N141" s="378"/>
      <c r="V141" s="361"/>
      <c r="W141" s="367"/>
      <c r="AA141" s="335" t="s">
        <v>450</v>
      </c>
      <c r="AB141" s="367"/>
      <c r="AC141" s="367"/>
      <c r="AE141" s="367"/>
    </row>
    <row r="142" spans="1:31" s="332" customFormat="1" ht="12" x14ac:dyDescent="0.2">
      <c r="A142" s="372"/>
      <c r="B142" s="371"/>
      <c r="C142" s="1065" t="s">
        <v>451</v>
      </c>
      <c r="D142" s="1065"/>
      <c r="E142" s="1065"/>
      <c r="F142" s="373"/>
      <c r="G142" s="373"/>
      <c r="H142" s="373"/>
      <c r="I142" s="373"/>
      <c r="J142" s="374"/>
      <c r="K142" s="373"/>
      <c r="L142" s="374">
        <v>284.49</v>
      </c>
      <c r="M142" s="373"/>
      <c r="N142" s="375"/>
      <c r="V142" s="361"/>
      <c r="W142" s="367"/>
      <c r="Z142" s="335" t="s">
        <v>451</v>
      </c>
      <c r="AB142" s="367"/>
      <c r="AC142" s="367"/>
      <c r="AE142" s="367"/>
    </row>
    <row r="143" spans="1:31" s="332" customFormat="1" ht="33.75" x14ac:dyDescent="0.2">
      <c r="A143" s="372"/>
      <c r="B143" s="371" t="s">
        <v>6328</v>
      </c>
      <c r="C143" s="1065" t="s">
        <v>6444</v>
      </c>
      <c r="D143" s="1065"/>
      <c r="E143" s="1065"/>
      <c r="F143" s="373" t="s">
        <v>454</v>
      </c>
      <c r="G143" s="373" t="s">
        <v>980</v>
      </c>
      <c r="H143" s="373"/>
      <c r="I143" s="373" t="s">
        <v>980</v>
      </c>
      <c r="J143" s="374"/>
      <c r="K143" s="373"/>
      <c r="L143" s="374">
        <v>210.52</v>
      </c>
      <c r="M143" s="373"/>
      <c r="N143" s="375"/>
      <c r="V143" s="361"/>
      <c r="W143" s="367"/>
      <c r="Z143" s="335" t="s">
        <v>6444</v>
      </c>
      <c r="AB143" s="367"/>
      <c r="AC143" s="367"/>
      <c r="AE143" s="367"/>
    </row>
    <row r="144" spans="1:31" s="332" customFormat="1" ht="33.75" x14ac:dyDescent="0.2">
      <c r="A144" s="372"/>
      <c r="B144" s="371" t="s">
        <v>6330</v>
      </c>
      <c r="C144" s="1065" t="s">
        <v>6445</v>
      </c>
      <c r="D144" s="1065"/>
      <c r="E144" s="1065"/>
      <c r="F144" s="373" t="s">
        <v>454</v>
      </c>
      <c r="G144" s="373" t="s">
        <v>828</v>
      </c>
      <c r="H144" s="373"/>
      <c r="I144" s="373" t="s">
        <v>828</v>
      </c>
      <c r="J144" s="374"/>
      <c r="K144" s="373"/>
      <c r="L144" s="374">
        <v>102.42</v>
      </c>
      <c r="M144" s="373"/>
      <c r="N144" s="375"/>
      <c r="V144" s="361"/>
      <c r="W144" s="367"/>
      <c r="Z144" s="335" t="s">
        <v>6445</v>
      </c>
      <c r="AB144" s="367"/>
      <c r="AC144" s="367"/>
      <c r="AE144" s="367"/>
    </row>
    <row r="145" spans="1:31" s="332" customFormat="1" ht="12" x14ac:dyDescent="0.2">
      <c r="A145" s="379"/>
      <c r="B145" s="380"/>
      <c r="C145" s="1068" t="s">
        <v>459</v>
      </c>
      <c r="D145" s="1068"/>
      <c r="E145" s="1068"/>
      <c r="F145" s="364"/>
      <c r="G145" s="364"/>
      <c r="H145" s="364"/>
      <c r="I145" s="364"/>
      <c r="J145" s="365"/>
      <c r="K145" s="364"/>
      <c r="L145" s="365">
        <v>597.42999999999995</v>
      </c>
      <c r="M145" s="376"/>
      <c r="N145" s="366"/>
      <c r="V145" s="361"/>
      <c r="W145" s="367"/>
      <c r="AB145" s="367" t="s">
        <v>459</v>
      </c>
      <c r="AC145" s="367"/>
      <c r="AE145" s="367"/>
    </row>
    <row r="146" spans="1:31" s="332" customFormat="1" ht="1.5" customHeight="1" x14ac:dyDescent="0.2">
      <c r="A146" s="386"/>
      <c r="B146" s="380"/>
      <c r="C146" s="380"/>
      <c r="D146" s="380"/>
      <c r="E146" s="380"/>
      <c r="F146" s="386"/>
      <c r="G146" s="386"/>
      <c r="H146" s="386"/>
      <c r="I146" s="386"/>
      <c r="J146" s="390"/>
      <c r="K146" s="386"/>
      <c r="L146" s="390"/>
      <c r="M146" s="373"/>
      <c r="N146" s="390"/>
      <c r="V146" s="361"/>
      <c r="W146" s="367"/>
      <c r="AB146" s="367"/>
      <c r="AC146" s="367"/>
      <c r="AE146" s="367"/>
    </row>
    <row r="147" spans="1:31" s="332" customFormat="1" ht="12" x14ac:dyDescent="0.2">
      <c r="A147" s="391"/>
      <c r="B147" s="392"/>
      <c r="C147" s="1068" t="s">
        <v>6473</v>
      </c>
      <c r="D147" s="1068"/>
      <c r="E147" s="1068"/>
      <c r="F147" s="1068"/>
      <c r="G147" s="1068"/>
      <c r="H147" s="1068"/>
      <c r="I147" s="1068"/>
      <c r="J147" s="1068"/>
      <c r="K147" s="1068"/>
      <c r="L147" s="393"/>
      <c r="M147" s="394"/>
      <c r="N147" s="395"/>
      <c r="V147" s="361"/>
      <c r="W147" s="367"/>
      <c r="AB147" s="367"/>
      <c r="AC147" s="367" t="s">
        <v>6473</v>
      </c>
      <c r="AE147" s="367"/>
    </row>
    <row r="148" spans="1:31" s="332" customFormat="1" ht="12" x14ac:dyDescent="0.2">
      <c r="A148" s="396"/>
      <c r="B148" s="371"/>
      <c r="C148" s="1065" t="s">
        <v>512</v>
      </c>
      <c r="D148" s="1065"/>
      <c r="E148" s="1065"/>
      <c r="F148" s="1065"/>
      <c r="G148" s="1065"/>
      <c r="H148" s="1065"/>
      <c r="I148" s="1065"/>
      <c r="J148" s="1065"/>
      <c r="K148" s="1065"/>
      <c r="L148" s="397">
        <v>284.49</v>
      </c>
      <c r="M148" s="398"/>
      <c r="N148" s="399"/>
      <c r="V148" s="361"/>
      <c r="W148" s="367"/>
      <c r="AB148" s="367"/>
      <c r="AC148" s="367"/>
      <c r="AD148" s="335" t="s">
        <v>512</v>
      </c>
      <c r="AE148" s="367"/>
    </row>
    <row r="149" spans="1:31" s="332" customFormat="1" ht="12" x14ac:dyDescent="0.2">
      <c r="A149" s="396"/>
      <c r="B149" s="371"/>
      <c r="C149" s="1065" t="s">
        <v>513</v>
      </c>
      <c r="D149" s="1065"/>
      <c r="E149" s="1065"/>
      <c r="F149" s="1065"/>
      <c r="G149" s="1065"/>
      <c r="H149" s="1065"/>
      <c r="I149" s="1065"/>
      <c r="J149" s="1065"/>
      <c r="K149" s="1065"/>
      <c r="L149" s="397"/>
      <c r="M149" s="398"/>
      <c r="N149" s="399"/>
      <c r="V149" s="361"/>
      <c r="W149" s="367"/>
      <c r="AB149" s="367"/>
      <c r="AC149" s="367"/>
      <c r="AD149" s="335" t="s">
        <v>513</v>
      </c>
      <c r="AE149" s="367"/>
    </row>
    <row r="150" spans="1:31" s="332" customFormat="1" ht="12" x14ac:dyDescent="0.2">
      <c r="A150" s="396"/>
      <c r="B150" s="371"/>
      <c r="C150" s="1065" t="s">
        <v>514</v>
      </c>
      <c r="D150" s="1065"/>
      <c r="E150" s="1065"/>
      <c r="F150" s="1065"/>
      <c r="G150" s="1065"/>
      <c r="H150" s="1065"/>
      <c r="I150" s="1065"/>
      <c r="J150" s="1065"/>
      <c r="K150" s="1065"/>
      <c r="L150" s="397">
        <v>284.49</v>
      </c>
      <c r="M150" s="398"/>
      <c r="N150" s="399"/>
      <c r="V150" s="361"/>
      <c r="W150" s="367"/>
      <c r="AB150" s="367"/>
      <c r="AC150" s="367"/>
      <c r="AD150" s="335" t="s">
        <v>514</v>
      </c>
      <c r="AE150" s="367"/>
    </row>
    <row r="151" spans="1:31" s="332" customFormat="1" ht="12" x14ac:dyDescent="0.2">
      <c r="A151" s="396"/>
      <c r="B151" s="371"/>
      <c r="C151" s="1065" t="s">
        <v>6395</v>
      </c>
      <c r="D151" s="1065"/>
      <c r="E151" s="1065"/>
      <c r="F151" s="1065"/>
      <c r="G151" s="1065"/>
      <c r="H151" s="1065"/>
      <c r="I151" s="1065"/>
      <c r="J151" s="1065"/>
      <c r="K151" s="1065"/>
      <c r="L151" s="397">
        <v>597.42999999999995</v>
      </c>
      <c r="M151" s="398"/>
      <c r="N151" s="399"/>
      <c r="V151" s="361"/>
      <c r="W151" s="367"/>
      <c r="AB151" s="367"/>
      <c r="AC151" s="367"/>
      <c r="AD151" s="335" t="s">
        <v>6395</v>
      </c>
      <c r="AE151" s="367"/>
    </row>
    <row r="152" spans="1:31" s="332" customFormat="1" ht="12" x14ac:dyDescent="0.2">
      <c r="A152" s="396"/>
      <c r="B152" s="371"/>
      <c r="C152" s="1065" t="s">
        <v>6396</v>
      </c>
      <c r="D152" s="1065"/>
      <c r="E152" s="1065"/>
      <c r="F152" s="1065"/>
      <c r="G152" s="1065"/>
      <c r="H152" s="1065"/>
      <c r="I152" s="1065"/>
      <c r="J152" s="1065"/>
      <c r="K152" s="1065"/>
      <c r="L152" s="397">
        <v>597.42999999999995</v>
      </c>
      <c r="M152" s="398"/>
      <c r="N152" s="399"/>
      <c r="V152" s="361"/>
      <c r="W152" s="367"/>
      <c r="AB152" s="367"/>
      <c r="AC152" s="367"/>
      <c r="AD152" s="335" t="s">
        <v>6396</v>
      </c>
      <c r="AE152" s="367"/>
    </row>
    <row r="153" spans="1:31" s="332" customFormat="1" ht="12" x14ac:dyDescent="0.2">
      <c r="A153" s="396"/>
      <c r="B153" s="371"/>
      <c r="C153" s="1065" t="s">
        <v>4960</v>
      </c>
      <c r="D153" s="1065"/>
      <c r="E153" s="1065"/>
      <c r="F153" s="1065"/>
      <c r="G153" s="1065"/>
      <c r="H153" s="1065"/>
      <c r="I153" s="1065"/>
      <c r="J153" s="1065"/>
      <c r="K153" s="1065"/>
      <c r="L153" s="397"/>
      <c r="M153" s="398"/>
      <c r="N153" s="399"/>
      <c r="V153" s="361"/>
      <c r="W153" s="367"/>
      <c r="AB153" s="367"/>
      <c r="AC153" s="367"/>
      <c r="AD153" s="335" t="s">
        <v>4960</v>
      </c>
      <c r="AE153" s="367"/>
    </row>
    <row r="154" spans="1:31" s="332" customFormat="1" ht="12" x14ac:dyDescent="0.2">
      <c r="A154" s="396"/>
      <c r="B154" s="371"/>
      <c r="C154" s="1065" t="s">
        <v>4963</v>
      </c>
      <c r="D154" s="1065"/>
      <c r="E154" s="1065"/>
      <c r="F154" s="1065"/>
      <c r="G154" s="1065"/>
      <c r="H154" s="1065"/>
      <c r="I154" s="1065"/>
      <c r="J154" s="1065"/>
      <c r="K154" s="1065"/>
      <c r="L154" s="397">
        <v>284.49</v>
      </c>
      <c r="M154" s="398"/>
      <c r="N154" s="399"/>
      <c r="V154" s="361"/>
      <c r="W154" s="367"/>
      <c r="AB154" s="367"/>
      <c r="AC154" s="367"/>
      <c r="AD154" s="335" t="s">
        <v>4963</v>
      </c>
      <c r="AE154" s="367"/>
    </row>
    <row r="155" spans="1:31" s="332" customFormat="1" ht="12" x14ac:dyDescent="0.2">
      <c r="A155" s="396"/>
      <c r="B155" s="371"/>
      <c r="C155" s="1065" t="s">
        <v>4965</v>
      </c>
      <c r="D155" s="1065"/>
      <c r="E155" s="1065"/>
      <c r="F155" s="1065"/>
      <c r="G155" s="1065"/>
      <c r="H155" s="1065"/>
      <c r="I155" s="1065"/>
      <c r="J155" s="1065"/>
      <c r="K155" s="1065"/>
      <c r="L155" s="397">
        <v>210.52</v>
      </c>
      <c r="M155" s="398"/>
      <c r="N155" s="399"/>
      <c r="V155" s="361"/>
      <c r="W155" s="367"/>
      <c r="AB155" s="367"/>
      <c r="AC155" s="367"/>
      <c r="AD155" s="335" t="s">
        <v>4965</v>
      </c>
      <c r="AE155" s="367"/>
    </row>
    <row r="156" spans="1:31" s="332" customFormat="1" ht="12" x14ac:dyDescent="0.2">
      <c r="A156" s="396"/>
      <c r="B156" s="371"/>
      <c r="C156" s="1065" t="s">
        <v>4966</v>
      </c>
      <c r="D156" s="1065"/>
      <c r="E156" s="1065"/>
      <c r="F156" s="1065"/>
      <c r="G156" s="1065"/>
      <c r="H156" s="1065"/>
      <c r="I156" s="1065"/>
      <c r="J156" s="1065"/>
      <c r="K156" s="1065"/>
      <c r="L156" s="397">
        <v>102.42</v>
      </c>
      <c r="M156" s="398"/>
      <c r="N156" s="399"/>
      <c r="V156" s="361"/>
      <c r="W156" s="367"/>
      <c r="AB156" s="367"/>
      <c r="AC156" s="367"/>
      <c r="AD156" s="335" t="s">
        <v>4966</v>
      </c>
      <c r="AE156" s="367"/>
    </row>
    <row r="157" spans="1:31" s="332" customFormat="1" ht="12" x14ac:dyDescent="0.2">
      <c r="A157" s="396"/>
      <c r="B157" s="371"/>
      <c r="C157" s="1065" t="s">
        <v>524</v>
      </c>
      <c r="D157" s="1065"/>
      <c r="E157" s="1065"/>
      <c r="F157" s="1065"/>
      <c r="G157" s="1065"/>
      <c r="H157" s="1065"/>
      <c r="I157" s="1065"/>
      <c r="J157" s="1065"/>
      <c r="K157" s="1065"/>
      <c r="L157" s="397">
        <v>284.49</v>
      </c>
      <c r="M157" s="398"/>
      <c r="N157" s="399"/>
      <c r="V157" s="361"/>
      <c r="W157" s="367"/>
      <c r="AB157" s="367"/>
      <c r="AC157" s="367"/>
      <c r="AD157" s="335" t="s">
        <v>524</v>
      </c>
      <c r="AE157" s="367"/>
    </row>
    <row r="158" spans="1:31" s="332" customFormat="1" ht="12" x14ac:dyDescent="0.2">
      <c r="A158" s="396"/>
      <c r="B158" s="371"/>
      <c r="C158" s="1065" t="s">
        <v>525</v>
      </c>
      <c r="D158" s="1065"/>
      <c r="E158" s="1065"/>
      <c r="F158" s="1065"/>
      <c r="G158" s="1065"/>
      <c r="H158" s="1065"/>
      <c r="I158" s="1065"/>
      <c r="J158" s="1065"/>
      <c r="K158" s="1065"/>
      <c r="L158" s="397">
        <v>210.52</v>
      </c>
      <c r="M158" s="398"/>
      <c r="N158" s="399"/>
      <c r="V158" s="361"/>
      <c r="W158" s="367"/>
      <c r="AB158" s="367"/>
      <c r="AC158" s="367"/>
      <c r="AD158" s="335" t="s">
        <v>525</v>
      </c>
      <c r="AE158" s="367"/>
    </row>
    <row r="159" spans="1:31" s="332" customFormat="1" ht="12" x14ac:dyDescent="0.2">
      <c r="A159" s="396"/>
      <c r="B159" s="371"/>
      <c r="C159" s="1065" t="s">
        <v>526</v>
      </c>
      <c r="D159" s="1065"/>
      <c r="E159" s="1065"/>
      <c r="F159" s="1065"/>
      <c r="G159" s="1065"/>
      <c r="H159" s="1065"/>
      <c r="I159" s="1065"/>
      <c r="J159" s="1065"/>
      <c r="K159" s="1065"/>
      <c r="L159" s="397">
        <v>102.42</v>
      </c>
      <c r="M159" s="398"/>
      <c r="N159" s="399"/>
      <c r="V159" s="361"/>
      <c r="W159" s="367"/>
      <c r="AB159" s="367"/>
      <c r="AC159" s="367"/>
      <c r="AD159" s="335" t="s">
        <v>526</v>
      </c>
      <c r="AE159" s="367"/>
    </row>
    <row r="160" spans="1:31" s="332" customFormat="1" ht="12" x14ac:dyDescent="0.2">
      <c r="A160" s="396"/>
      <c r="B160" s="390"/>
      <c r="C160" s="1067" t="s">
        <v>6474</v>
      </c>
      <c r="D160" s="1067"/>
      <c r="E160" s="1067"/>
      <c r="F160" s="1067"/>
      <c r="G160" s="1067"/>
      <c r="H160" s="1067"/>
      <c r="I160" s="1067"/>
      <c r="J160" s="1067"/>
      <c r="K160" s="1067"/>
      <c r="L160" s="400">
        <v>597.42999999999995</v>
      </c>
      <c r="M160" s="401"/>
      <c r="N160" s="402"/>
      <c r="V160" s="361"/>
      <c r="W160" s="367"/>
      <c r="AB160" s="367"/>
      <c r="AC160" s="367"/>
      <c r="AE160" s="367" t="s">
        <v>6474</v>
      </c>
    </row>
    <row r="161" spans="1:31" s="332" customFormat="1" ht="12" x14ac:dyDescent="0.2">
      <c r="A161" s="1195" t="s">
        <v>6475</v>
      </c>
      <c r="B161" s="1196"/>
      <c r="C161" s="1196"/>
      <c r="D161" s="1196"/>
      <c r="E161" s="1196"/>
      <c r="F161" s="1196"/>
      <c r="G161" s="1196"/>
      <c r="H161" s="1196"/>
      <c r="I161" s="1196"/>
      <c r="J161" s="1196"/>
      <c r="K161" s="1196"/>
      <c r="L161" s="1196"/>
      <c r="M161" s="1196"/>
      <c r="N161" s="1197"/>
      <c r="V161" s="361" t="s">
        <v>6475</v>
      </c>
      <c r="W161" s="367"/>
      <c r="AB161" s="367"/>
      <c r="AC161" s="367"/>
      <c r="AE161" s="367"/>
    </row>
    <row r="162" spans="1:31" s="332" customFormat="1" ht="78.75" x14ac:dyDescent="0.2">
      <c r="A162" s="362" t="s">
        <v>509</v>
      </c>
      <c r="B162" s="363" t="s">
        <v>6476</v>
      </c>
      <c r="C162" s="1068" t="s">
        <v>6477</v>
      </c>
      <c r="D162" s="1068"/>
      <c r="E162" s="1068"/>
      <c r="F162" s="364" t="s">
        <v>1017</v>
      </c>
      <c r="G162" s="364"/>
      <c r="H162" s="364"/>
      <c r="I162" s="364" t="s">
        <v>472</v>
      </c>
      <c r="J162" s="365"/>
      <c r="K162" s="364"/>
      <c r="L162" s="365"/>
      <c r="M162" s="364"/>
      <c r="N162" s="366"/>
      <c r="V162" s="361"/>
      <c r="W162" s="367" t="s">
        <v>6477</v>
      </c>
      <c r="AB162" s="367"/>
      <c r="AC162" s="367"/>
      <c r="AE162" s="367"/>
    </row>
    <row r="163" spans="1:31" s="332" customFormat="1" ht="33.75" x14ac:dyDescent="0.2">
      <c r="A163" s="370"/>
      <c r="B163" s="371" t="s">
        <v>6324</v>
      </c>
      <c r="C163" s="1065" t="s">
        <v>6325</v>
      </c>
      <c r="D163" s="1065"/>
      <c r="E163" s="1065"/>
      <c r="F163" s="1065"/>
      <c r="G163" s="1065"/>
      <c r="H163" s="1065"/>
      <c r="I163" s="1065"/>
      <c r="J163" s="1065"/>
      <c r="K163" s="1065"/>
      <c r="L163" s="1065"/>
      <c r="M163" s="1065"/>
      <c r="N163" s="1072"/>
      <c r="V163" s="361"/>
      <c r="W163" s="367"/>
      <c r="X163" s="335" t="s">
        <v>6325</v>
      </c>
      <c r="AB163" s="367"/>
      <c r="AC163" s="367"/>
      <c r="AE163" s="367"/>
    </row>
    <row r="164" spans="1:31" s="332" customFormat="1" ht="22.5" x14ac:dyDescent="0.2">
      <c r="A164" s="370"/>
      <c r="B164" s="371" t="s">
        <v>6326</v>
      </c>
      <c r="C164" s="1065" t="s">
        <v>6327</v>
      </c>
      <c r="D164" s="1065"/>
      <c r="E164" s="1065"/>
      <c r="F164" s="1065"/>
      <c r="G164" s="1065"/>
      <c r="H164" s="1065"/>
      <c r="I164" s="1065"/>
      <c r="J164" s="1065"/>
      <c r="K164" s="1065"/>
      <c r="L164" s="1065"/>
      <c r="M164" s="1065"/>
      <c r="N164" s="1072"/>
      <c r="V164" s="361"/>
      <c r="W164" s="367"/>
      <c r="X164" s="335" t="s">
        <v>6327</v>
      </c>
      <c r="AB164" s="367"/>
      <c r="AC164" s="367"/>
      <c r="AE164" s="367"/>
    </row>
    <row r="165" spans="1:31" s="332" customFormat="1" ht="12" x14ac:dyDescent="0.2">
      <c r="A165" s="372"/>
      <c r="B165" s="371" t="s">
        <v>423</v>
      </c>
      <c r="C165" s="1065" t="s">
        <v>432</v>
      </c>
      <c r="D165" s="1065"/>
      <c r="E165" s="1065"/>
      <c r="F165" s="373"/>
      <c r="G165" s="373"/>
      <c r="H165" s="373"/>
      <c r="I165" s="373"/>
      <c r="J165" s="374">
        <v>295.72000000000003</v>
      </c>
      <c r="K165" s="373" t="s">
        <v>423</v>
      </c>
      <c r="L165" s="374">
        <v>1478.6</v>
      </c>
      <c r="M165" s="373"/>
      <c r="N165" s="375"/>
      <c r="V165" s="361"/>
      <c r="W165" s="367"/>
      <c r="Y165" s="335" t="s">
        <v>432</v>
      </c>
      <c r="AB165" s="367"/>
      <c r="AC165" s="367"/>
      <c r="AE165" s="367"/>
    </row>
    <row r="166" spans="1:31" s="332" customFormat="1" ht="12" x14ac:dyDescent="0.2">
      <c r="A166" s="372"/>
      <c r="B166" s="371"/>
      <c r="C166" s="1065" t="s">
        <v>443</v>
      </c>
      <c r="D166" s="1065"/>
      <c r="E166" s="1065"/>
      <c r="F166" s="373" t="s">
        <v>444</v>
      </c>
      <c r="G166" s="373" t="s">
        <v>6478</v>
      </c>
      <c r="H166" s="373" t="s">
        <v>423</v>
      </c>
      <c r="I166" s="373" t="s">
        <v>6479</v>
      </c>
      <c r="J166" s="374"/>
      <c r="K166" s="373"/>
      <c r="L166" s="374"/>
      <c r="M166" s="373"/>
      <c r="N166" s="375"/>
      <c r="V166" s="361"/>
      <c r="W166" s="367"/>
      <c r="Z166" s="335" t="s">
        <v>443</v>
      </c>
      <c r="AB166" s="367"/>
      <c r="AC166" s="367"/>
      <c r="AE166" s="367"/>
    </row>
    <row r="167" spans="1:31" s="332" customFormat="1" ht="12" x14ac:dyDescent="0.2">
      <c r="A167" s="372"/>
      <c r="B167" s="371"/>
      <c r="C167" s="1077" t="s">
        <v>450</v>
      </c>
      <c r="D167" s="1077"/>
      <c r="E167" s="1077"/>
      <c r="F167" s="376"/>
      <c r="G167" s="376"/>
      <c r="H167" s="376"/>
      <c r="I167" s="376"/>
      <c r="J167" s="377">
        <v>295.72000000000003</v>
      </c>
      <c r="K167" s="376"/>
      <c r="L167" s="377">
        <v>1478.6</v>
      </c>
      <c r="M167" s="376"/>
      <c r="N167" s="378"/>
      <c r="V167" s="361"/>
      <c r="W167" s="367"/>
      <c r="AA167" s="335" t="s">
        <v>450</v>
      </c>
      <c r="AB167" s="367"/>
      <c r="AC167" s="367"/>
      <c r="AE167" s="367"/>
    </row>
    <row r="168" spans="1:31" s="332" customFormat="1" ht="12" x14ac:dyDescent="0.2">
      <c r="A168" s="372"/>
      <c r="B168" s="371"/>
      <c r="C168" s="1065" t="s">
        <v>451</v>
      </c>
      <c r="D168" s="1065"/>
      <c r="E168" s="1065"/>
      <c r="F168" s="373"/>
      <c r="G168" s="373"/>
      <c r="H168" s="373"/>
      <c r="I168" s="373"/>
      <c r="J168" s="374"/>
      <c r="K168" s="373"/>
      <c r="L168" s="374">
        <v>1478.6</v>
      </c>
      <c r="M168" s="373"/>
      <c r="N168" s="375"/>
      <c r="V168" s="361"/>
      <c r="W168" s="367"/>
      <c r="Z168" s="335" t="s">
        <v>451</v>
      </c>
      <c r="AB168" s="367"/>
      <c r="AC168" s="367"/>
      <c r="AE168" s="367"/>
    </row>
    <row r="169" spans="1:31" s="332" customFormat="1" ht="33.75" x14ac:dyDescent="0.2">
      <c r="A169" s="372"/>
      <c r="B169" s="371" t="s">
        <v>6328</v>
      </c>
      <c r="C169" s="1065" t="s">
        <v>6444</v>
      </c>
      <c r="D169" s="1065"/>
      <c r="E169" s="1065"/>
      <c r="F169" s="373" t="s">
        <v>454</v>
      </c>
      <c r="G169" s="373" t="s">
        <v>980</v>
      </c>
      <c r="H169" s="373"/>
      <c r="I169" s="373" t="s">
        <v>980</v>
      </c>
      <c r="J169" s="374"/>
      <c r="K169" s="373"/>
      <c r="L169" s="374">
        <v>1094.1600000000001</v>
      </c>
      <c r="M169" s="373"/>
      <c r="N169" s="375"/>
      <c r="V169" s="361"/>
      <c r="W169" s="367"/>
      <c r="Z169" s="335" t="s">
        <v>6444</v>
      </c>
      <c r="AB169" s="367"/>
      <c r="AC169" s="367"/>
      <c r="AE169" s="367"/>
    </row>
    <row r="170" spans="1:31" s="332" customFormat="1" ht="33.75" x14ac:dyDescent="0.2">
      <c r="A170" s="372"/>
      <c r="B170" s="371" t="s">
        <v>6330</v>
      </c>
      <c r="C170" s="1065" t="s">
        <v>6445</v>
      </c>
      <c r="D170" s="1065"/>
      <c r="E170" s="1065"/>
      <c r="F170" s="373" t="s">
        <v>454</v>
      </c>
      <c r="G170" s="373" t="s">
        <v>828</v>
      </c>
      <c r="H170" s="373"/>
      <c r="I170" s="373" t="s">
        <v>828</v>
      </c>
      <c r="J170" s="374"/>
      <c r="K170" s="373"/>
      <c r="L170" s="374">
        <v>532.29999999999995</v>
      </c>
      <c r="M170" s="373"/>
      <c r="N170" s="375"/>
      <c r="V170" s="361"/>
      <c r="W170" s="367"/>
      <c r="Z170" s="335" t="s">
        <v>6445</v>
      </c>
      <c r="AB170" s="367"/>
      <c r="AC170" s="367"/>
      <c r="AE170" s="367"/>
    </row>
    <row r="171" spans="1:31" s="332" customFormat="1" ht="12" x14ac:dyDescent="0.2">
      <c r="A171" s="379"/>
      <c r="B171" s="380"/>
      <c r="C171" s="1068" t="s">
        <v>459</v>
      </c>
      <c r="D171" s="1068"/>
      <c r="E171" s="1068"/>
      <c r="F171" s="364"/>
      <c r="G171" s="364"/>
      <c r="H171" s="364"/>
      <c r="I171" s="364"/>
      <c r="J171" s="365"/>
      <c r="K171" s="364"/>
      <c r="L171" s="365">
        <v>3105.06</v>
      </c>
      <c r="M171" s="376"/>
      <c r="N171" s="366"/>
      <c r="V171" s="361"/>
      <c r="W171" s="367"/>
      <c r="AB171" s="367" t="s">
        <v>459</v>
      </c>
      <c r="AC171" s="367"/>
      <c r="AE171" s="367"/>
    </row>
    <row r="172" spans="1:31" s="332" customFormat="1" ht="1.5" customHeight="1" x14ac:dyDescent="0.2">
      <c r="A172" s="386"/>
      <c r="B172" s="380"/>
      <c r="C172" s="380"/>
      <c r="D172" s="380"/>
      <c r="E172" s="380"/>
      <c r="F172" s="386"/>
      <c r="G172" s="386"/>
      <c r="H172" s="386"/>
      <c r="I172" s="386"/>
      <c r="J172" s="390"/>
      <c r="K172" s="386"/>
      <c r="L172" s="390"/>
      <c r="M172" s="373"/>
      <c r="N172" s="390"/>
      <c r="V172" s="361"/>
      <c r="W172" s="367"/>
      <c r="AB172" s="367"/>
      <c r="AC172" s="367"/>
      <c r="AE172" s="367"/>
    </row>
    <row r="173" spans="1:31" s="332" customFormat="1" ht="12" x14ac:dyDescent="0.2">
      <c r="A173" s="391"/>
      <c r="B173" s="392"/>
      <c r="C173" s="1068" t="s">
        <v>6480</v>
      </c>
      <c r="D173" s="1068"/>
      <c r="E173" s="1068"/>
      <c r="F173" s="1068"/>
      <c r="G173" s="1068"/>
      <c r="H173" s="1068"/>
      <c r="I173" s="1068"/>
      <c r="J173" s="1068"/>
      <c r="K173" s="1068"/>
      <c r="L173" s="393"/>
      <c r="M173" s="394"/>
      <c r="N173" s="395"/>
      <c r="V173" s="361"/>
      <c r="W173" s="367"/>
      <c r="AB173" s="367"/>
      <c r="AC173" s="367" t="s">
        <v>6480</v>
      </c>
      <c r="AE173" s="367"/>
    </row>
    <row r="174" spans="1:31" s="332" customFormat="1" ht="12" x14ac:dyDescent="0.2">
      <c r="A174" s="396"/>
      <c r="B174" s="371"/>
      <c r="C174" s="1065" t="s">
        <v>512</v>
      </c>
      <c r="D174" s="1065"/>
      <c r="E174" s="1065"/>
      <c r="F174" s="1065"/>
      <c r="G174" s="1065"/>
      <c r="H174" s="1065"/>
      <c r="I174" s="1065"/>
      <c r="J174" s="1065"/>
      <c r="K174" s="1065"/>
      <c r="L174" s="397">
        <v>1478.6</v>
      </c>
      <c r="M174" s="398"/>
      <c r="N174" s="399"/>
      <c r="V174" s="361"/>
      <c r="W174" s="367"/>
      <c r="AB174" s="367"/>
      <c r="AC174" s="367"/>
      <c r="AD174" s="335" t="s">
        <v>512</v>
      </c>
      <c r="AE174" s="367"/>
    </row>
    <row r="175" spans="1:31" s="332" customFormat="1" ht="12" x14ac:dyDescent="0.2">
      <c r="A175" s="396"/>
      <c r="B175" s="371"/>
      <c r="C175" s="1065" t="s">
        <v>513</v>
      </c>
      <c r="D175" s="1065"/>
      <c r="E175" s="1065"/>
      <c r="F175" s="1065"/>
      <c r="G175" s="1065"/>
      <c r="H175" s="1065"/>
      <c r="I175" s="1065"/>
      <c r="J175" s="1065"/>
      <c r="K175" s="1065"/>
      <c r="L175" s="397"/>
      <c r="M175" s="398"/>
      <c r="N175" s="399"/>
      <c r="V175" s="361"/>
      <c r="W175" s="367"/>
      <c r="AB175" s="367"/>
      <c r="AC175" s="367"/>
      <c r="AD175" s="335" t="s">
        <v>513</v>
      </c>
      <c r="AE175" s="367"/>
    </row>
    <row r="176" spans="1:31" s="332" customFormat="1" ht="12" x14ac:dyDescent="0.2">
      <c r="A176" s="396"/>
      <c r="B176" s="371"/>
      <c r="C176" s="1065" t="s">
        <v>514</v>
      </c>
      <c r="D176" s="1065"/>
      <c r="E176" s="1065"/>
      <c r="F176" s="1065"/>
      <c r="G176" s="1065"/>
      <c r="H176" s="1065"/>
      <c r="I176" s="1065"/>
      <c r="J176" s="1065"/>
      <c r="K176" s="1065"/>
      <c r="L176" s="397">
        <v>1478.6</v>
      </c>
      <c r="M176" s="398"/>
      <c r="N176" s="399"/>
      <c r="V176" s="361"/>
      <c r="W176" s="367"/>
      <c r="AB176" s="367"/>
      <c r="AC176" s="367"/>
      <c r="AD176" s="335" t="s">
        <v>514</v>
      </c>
      <c r="AE176" s="367"/>
    </row>
    <row r="177" spans="1:31" s="332" customFormat="1" ht="12" x14ac:dyDescent="0.2">
      <c r="A177" s="396"/>
      <c r="B177" s="371"/>
      <c r="C177" s="1065" t="s">
        <v>6395</v>
      </c>
      <c r="D177" s="1065"/>
      <c r="E177" s="1065"/>
      <c r="F177" s="1065"/>
      <c r="G177" s="1065"/>
      <c r="H177" s="1065"/>
      <c r="I177" s="1065"/>
      <c r="J177" s="1065"/>
      <c r="K177" s="1065"/>
      <c r="L177" s="397">
        <v>3105.06</v>
      </c>
      <c r="M177" s="398"/>
      <c r="N177" s="399"/>
      <c r="V177" s="361"/>
      <c r="W177" s="367"/>
      <c r="AB177" s="367"/>
      <c r="AC177" s="367"/>
      <c r="AD177" s="335" t="s">
        <v>6395</v>
      </c>
      <c r="AE177" s="367"/>
    </row>
    <row r="178" spans="1:31" s="332" customFormat="1" ht="12" x14ac:dyDescent="0.2">
      <c r="A178" s="396"/>
      <c r="B178" s="371"/>
      <c r="C178" s="1065" t="s">
        <v>6396</v>
      </c>
      <c r="D178" s="1065"/>
      <c r="E178" s="1065"/>
      <c r="F178" s="1065"/>
      <c r="G178" s="1065"/>
      <c r="H178" s="1065"/>
      <c r="I178" s="1065"/>
      <c r="J178" s="1065"/>
      <c r="K178" s="1065"/>
      <c r="L178" s="397">
        <v>3105.06</v>
      </c>
      <c r="M178" s="398"/>
      <c r="N178" s="399"/>
      <c r="V178" s="361"/>
      <c r="W178" s="367"/>
      <c r="AB178" s="367"/>
      <c r="AC178" s="367"/>
      <c r="AD178" s="335" t="s">
        <v>6396</v>
      </c>
      <c r="AE178" s="367"/>
    </row>
    <row r="179" spans="1:31" s="332" customFormat="1" ht="12" x14ac:dyDescent="0.2">
      <c r="A179" s="396"/>
      <c r="B179" s="371"/>
      <c r="C179" s="1065" t="s">
        <v>4960</v>
      </c>
      <c r="D179" s="1065"/>
      <c r="E179" s="1065"/>
      <c r="F179" s="1065"/>
      <c r="G179" s="1065"/>
      <c r="H179" s="1065"/>
      <c r="I179" s="1065"/>
      <c r="J179" s="1065"/>
      <c r="K179" s="1065"/>
      <c r="L179" s="397"/>
      <c r="M179" s="398"/>
      <c r="N179" s="399"/>
      <c r="V179" s="361"/>
      <c r="W179" s="367"/>
      <c r="AB179" s="367"/>
      <c r="AC179" s="367"/>
      <c r="AD179" s="335" t="s">
        <v>4960</v>
      </c>
      <c r="AE179" s="367"/>
    </row>
    <row r="180" spans="1:31" s="332" customFormat="1" ht="12" x14ac:dyDescent="0.2">
      <c r="A180" s="396"/>
      <c r="B180" s="371"/>
      <c r="C180" s="1065" t="s">
        <v>4963</v>
      </c>
      <c r="D180" s="1065"/>
      <c r="E180" s="1065"/>
      <c r="F180" s="1065"/>
      <c r="G180" s="1065"/>
      <c r="H180" s="1065"/>
      <c r="I180" s="1065"/>
      <c r="J180" s="1065"/>
      <c r="K180" s="1065"/>
      <c r="L180" s="397">
        <v>1478.6</v>
      </c>
      <c r="M180" s="398"/>
      <c r="N180" s="399"/>
      <c r="V180" s="361"/>
      <c r="W180" s="367"/>
      <c r="AB180" s="367"/>
      <c r="AC180" s="367"/>
      <c r="AD180" s="335" t="s">
        <v>4963</v>
      </c>
      <c r="AE180" s="367"/>
    </row>
    <row r="181" spans="1:31" s="332" customFormat="1" ht="12" x14ac:dyDescent="0.2">
      <c r="A181" s="396"/>
      <c r="B181" s="371"/>
      <c r="C181" s="1065" t="s">
        <v>4965</v>
      </c>
      <c r="D181" s="1065"/>
      <c r="E181" s="1065"/>
      <c r="F181" s="1065"/>
      <c r="G181" s="1065"/>
      <c r="H181" s="1065"/>
      <c r="I181" s="1065"/>
      <c r="J181" s="1065"/>
      <c r="K181" s="1065"/>
      <c r="L181" s="397">
        <v>1094.1600000000001</v>
      </c>
      <c r="M181" s="398"/>
      <c r="N181" s="399"/>
      <c r="V181" s="361"/>
      <c r="W181" s="367"/>
      <c r="AB181" s="367"/>
      <c r="AC181" s="367"/>
      <c r="AD181" s="335" t="s">
        <v>4965</v>
      </c>
      <c r="AE181" s="367"/>
    </row>
    <row r="182" spans="1:31" s="332" customFormat="1" ht="12" x14ac:dyDescent="0.2">
      <c r="A182" s="396"/>
      <c r="B182" s="371"/>
      <c r="C182" s="1065" t="s">
        <v>4966</v>
      </c>
      <c r="D182" s="1065"/>
      <c r="E182" s="1065"/>
      <c r="F182" s="1065"/>
      <c r="G182" s="1065"/>
      <c r="H182" s="1065"/>
      <c r="I182" s="1065"/>
      <c r="J182" s="1065"/>
      <c r="K182" s="1065"/>
      <c r="L182" s="397">
        <v>532.29999999999995</v>
      </c>
      <c r="M182" s="398"/>
      <c r="N182" s="399"/>
      <c r="V182" s="361"/>
      <c r="W182" s="367"/>
      <c r="AB182" s="367"/>
      <c r="AC182" s="367"/>
      <c r="AD182" s="335" t="s">
        <v>4966</v>
      </c>
      <c r="AE182" s="367"/>
    </row>
    <row r="183" spans="1:31" s="332" customFormat="1" ht="12" x14ac:dyDescent="0.2">
      <c r="A183" s="396"/>
      <c r="B183" s="371"/>
      <c r="C183" s="1065" t="s">
        <v>524</v>
      </c>
      <c r="D183" s="1065"/>
      <c r="E183" s="1065"/>
      <c r="F183" s="1065"/>
      <c r="G183" s="1065"/>
      <c r="H183" s="1065"/>
      <c r="I183" s="1065"/>
      <c r="J183" s="1065"/>
      <c r="K183" s="1065"/>
      <c r="L183" s="397">
        <v>1478.6</v>
      </c>
      <c r="M183" s="398"/>
      <c r="N183" s="399"/>
      <c r="V183" s="361"/>
      <c r="W183" s="367"/>
      <c r="AB183" s="367"/>
      <c r="AC183" s="367"/>
      <c r="AD183" s="335" t="s">
        <v>524</v>
      </c>
      <c r="AE183" s="367"/>
    </row>
    <row r="184" spans="1:31" s="332" customFormat="1" ht="12" x14ac:dyDescent="0.2">
      <c r="A184" s="396"/>
      <c r="B184" s="371"/>
      <c r="C184" s="1065" t="s">
        <v>525</v>
      </c>
      <c r="D184" s="1065"/>
      <c r="E184" s="1065"/>
      <c r="F184" s="1065"/>
      <c r="G184" s="1065"/>
      <c r="H184" s="1065"/>
      <c r="I184" s="1065"/>
      <c r="J184" s="1065"/>
      <c r="K184" s="1065"/>
      <c r="L184" s="397">
        <v>1094.1600000000001</v>
      </c>
      <c r="M184" s="398"/>
      <c r="N184" s="399"/>
      <c r="V184" s="361"/>
      <c r="W184" s="367"/>
      <c r="AB184" s="367"/>
      <c r="AC184" s="367"/>
      <c r="AD184" s="335" t="s">
        <v>525</v>
      </c>
      <c r="AE184" s="367"/>
    </row>
    <row r="185" spans="1:31" s="332" customFormat="1" ht="12" x14ac:dyDescent="0.2">
      <c r="A185" s="396"/>
      <c r="B185" s="371"/>
      <c r="C185" s="1065" t="s">
        <v>526</v>
      </c>
      <c r="D185" s="1065"/>
      <c r="E185" s="1065"/>
      <c r="F185" s="1065"/>
      <c r="G185" s="1065"/>
      <c r="H185" s="1065"/>
      <c r="I185" s="1065"/>
      <c r="J185" s="1065"/>
      <c r="K185" s="1065"/>
      <c r="L185" s="397">
        <v>532.29999999999995</v>
      </c>
      <c r="M185" s="398"/>
      <c r="N185" s="399"/>
      <c r="V185" s="361"/>
      <c r="W185" s="367"/>
      <c r="AB185" s="367"/>
      <c r="AC185" s="367"/>
      <c r="AD185" s="335" t="s">
        <v>526</v>
      </c>
      <c r="AE185" s="367"/>
    </row>
    <row r="186" spans="1:31" s="332" customFormat="1" ht="12" x14ac:dyDescent="0.2">
      <c r="A186" s="396"/>
      <c r="B186" s="390"/>
      <c r="C186" s="1067" t="s">
        <v>6481</v>
      </c>
      <c r="D186" s="1067"/>
      <c r="E186" s="1067"/>
      <c r="F186" s="1067"/>
      <c r="G186" s="1067"/>
      <c r="H186" s="1067"/>
      <c r="I186" s="1067"/>
      <c r="J186" s="1067"/>
      <c r="K186" s="1067"/>
      <c r="L186" s="400">
        <v>3105.06</v>
      </c>
      <c r="M186" s="401"/>
      <c r="N186" s="402"/>
      <c r="V186" s="361"/>
      <c r="W186" s="367"/>
      <c r="AB186" s="367"/>
      <c r="AC186" s="367"/>
      <c r="AE186" s="367" t="s">
        <v>6481</v>
      </c>
    </row>
    <row r="187" spans="1:31" s="332" customFormat="1" ht="12" x14ac:dyDescent="0.2">
      <c r="A187" s="1195" t="s">
        <v>6482</v>
      </c>
      <c r="B187" s="1196"/>
      <c r="C187" s="1196"/>
      <c r="D187" s="1196"/>
      <c r="E187" s="1196"/>
      <c r="F187" s="1196"/>
      <c r="G187" s="1196"/>
      <c r="H187" s="1196"/>
      <c r="I187" s="1196"/>
      <c r="J187" s="1196"/>
      <c r="K187" s="1196"/>
      <c r="L187" s="1196"/>
      <c r="M187" s="1196"/>
      <c r="N187" s="1197"/>
      <c r="V187" s="361" t="s">
        <v>6482</v>
      </c>
      <c r="W187" s="367"/>
      <c r="AB187" s="367"/>
      <c r="AC187" s="367"/>
      <c r="AE187" s="367"/>
    </row>
    <row r="188" spans="1:31" s="332" customFormat="1" ht="22.5" x14ac:dyDescent="0.2">
      <c r="A188" s="362" t="s">
        <v>529</v>
      </c>
      <c r="B188" s="363" t="s">
        <v>6471</v>
      </c>
      <c r="C188" s="1068" t="s">
        <v>6472</v>
      </c>
      <c r="D188" s="1068"/>
      <c r="E188" s="1068"/>
      <c r="F188" s="364" t="s">
        <v>1017</v>
      </c>
      <c r="G188" s="364"/>
      <c r="H188" s="364"/>
      <c r="I188" s="364" t="s">
        <v>476</v>
      </c>
      <c r="J188" s="365"/>
      <c r="K188" s="364"/>
      <c r="L188" s="365"/>
      <c r="M188" s="364"/>
      <c r="N188" s="366"/>
      <c r="V188" s="361"/>
      <c r="W188" s="367" t="s">
        <v>6472</v>
      </c>
      <c r="AB188" s="367"/>
      <c r="AC188" s="367"/>
      <c r="AE188" s="367"/>
    </row>
    <row r="189" spans="1:31" s="332" customFormat="1" ht="33.75" x14ac:dyDescent="0.2">
      <c r="A189" s="370"/>
      <c r="B189" s="371" t="s">
        <v>6324</v>
      </c>
      <c r="C189" s="1065" t="s">
        <v>6325</v>
      </c>
      <c r="D189" s="1065"/>
      <c r="E189" s="1065"/>
      <c r="F189" s="1065"/>
      <c r="G189" s="1065"/>
      <c r="H189" s="1065"/>
      <c r="I189" s="1065"/>
      <c r="J189" s="1065"/>
      <c r="K189" s="1065"/>
      <c r="L189" s="1065"/>
      <c r="M189" s="1065"/>
      <c r="N189" s="1072"/>
      <c r="V189" s="361"/>
      <c r="W189" s="367"/>
      <c r="X189" s="335" t="s">
        <v>6325</v>
      </c>
      <c r="AB189" s="367"/>
      <c r="AC189" s="367"/>
      <c r="AE189" s="367"/>
    </row>
    <row r="190" spans="1:31" s="332" customFormat="1" ht="22.5" x14ac:dyDescent="0.2">
      <c r="A190" s="370"/>
      <c r="B190" s="371" t="s">
        <v>6326</v>
      </c>
      <c r="C190" s="1065" t="s">
        <v>6327</v>
      </c>
      <c r="D190" s="1065"/>
      <c r="E190" s="1065"/>
      <c r="F190" s="1065"/>
      <c r="G190" s="1065"/>
      <c r="H190" s="1065"/>
      <c r="I190" s="1065"/>
      <c r="J190" s="1065"/>
      <c r="K190" s="1065"/>
      <c r="L190" s="1065"/>
      <c r="M190" s="1065"/>
      <c r="N190" s="1072"/>
      <c r="V190" s="361"/>
      <c r="W190" s="367"/>
      <c r="X190" s="335" t="s">
        <v>6327</v>
      </c>
      <c r="AB190" s="367"/>
      <c r="AC190" s="367"/>
      <c r="AE190" s="367"/>
    </row>
    <row r="191" spans="1:31" s="332" customFormat="1" ht="12" x14ac:dyDescent="0.2">
      <c r="A191" s="372"/>
      <c r="B191" s="371" t="s">
        <v>423</v>
      </c>
      <c r="C191" s="1065" t="s">
        <v>432</v>
      </c>
      <c r="D191" s="1065"/>
      <c r="E191" s="1065"/>
      <c r="F191" s="373"/>
      <c r="G191" s="373"/>
      <c r="H191" s="373"/>
      <c r="I191" s="373"/>
      <c r="J191" s="374">
        <v>94.83</v>
      </c>
      <c r="K191" s="373" t="s">
        <v>423</v>
      </c>
      <c r="L191" s="374">
        <v>568.98</v>
      </c>
      <c r="M191" s="373"/>
      <c r="N191" s="375"/>
      <c r="V191" s="361"/>
      <c r="W191" s="367"/>
      <c r="Y191" s="335" t="s">
        <v>432</v>
      </c>
      <c r="AB191" s="367"/>
      <c r="AC191" s="367"/>
      <c r="AE191" s="367"/>
    </row>
    <row r="192" spans="1:31" s="332" customFormat="1" ht="12" x14ac:dyDescent="0.2">
      <c r="A192" s="372"/>
      <c r="B192" s="371"/>
      <c r="C192" s="1065" t="s">
        <v>443</v>
      </c>
      <c r="D192" s="1065"/>
      <c r="E192" s="1065"/>
      <c r="F192" s="373" t="s">
        <v>444</v>
      </c>
      <c r="G192" s="373" t="s">
        <v>1565</v>
      </c>
      <c r="H192" s="373" t="s">
        <v>423</v>
      </c>
      <c r="I192" s="373" t="s">
        <v>6483</v>
      </c>
      <c r="J192" s="374"/>
      <c r="K192" s="373"/>
      <c r="L192" s="374"/>
      <c r="M192" s="373"/>
      <c r="N192" s="375"/>
      <c r="V192" s="361"/>
      <c r="W192" s="367"/>
      <c r="Z192" s="335" t="s">
        <v>443</v>
      </c>
      <c r="AB192" s="367"/>
      <c r="AC192" s="367"/>
      <c r="AE192" s="367"/>
    </row>
    <row r="193" spans="1:31" s="332" customFormat="1" ht="12" x14ac:dyDescent="0.2">
      <c r="A193" s="372"/>
      <c r="B193" s="371"/>
      <c r="C193" s="1077" t="s">
        <v>450</v>
      </c>
      <c r="D193" s="1077"/>
      <c r="E193" s="1077"/>
      <c r="F193" s="376"/>
      <c r="G193" s="376"/>
      <c r="H193" s="376"/>
      <c r="I193" s="376"/>
      <c r="J193" s="377">
        <v>94.83</v>
      </c>
      <c r="K193" s="376"/>
      <c r="L193" s="377">
        <v>568.98</v>
      </c>
      <c r="M193" s="376"/>
      <c r="N193" s="378"/>
      <c r="V193" s="361"/>
      <c r="W193" s="367"/>
      <c r="AA193" s="335" t="s">
        <v>450</v>
      </c>
      <c r="AB193" s="367"/>
      <c r="AC193" s="367"/>
      <c r="AE193" s="367"/>
    </row>
    <row r="194" spans="1:31" s="332" customFormat="1" ht="12" x14ac:dyDescent="0.2">
      <c r="A194" s="372"/>
      <c r="B194" s="371"/>
      <c r="C194" s="1065" t="s">
        <v>451</v>
      </c>
      <c r="D194" s="1065"/>
      <c r="E194" s="1065"/>
      <c r="F194" s="373"/>
      <c r="G194" s="373"/>
      <c r="H194" s="373"/>
      <c r="I194" s="373"/>
      <c r="J194" s="374"/>
      <c r="K194" s="373"/>
      <c r="L194" s="374">
        <v>568.98</v>
      </c>
      <c r="M194" s="373"/>
      <c r="N194" s="375"/>
      <c r="V194" s="361"/>
      <c r="W194" s="367"/>
      <c r="Z194" s="335" t="s">
        <v>451</v>
      </c>
      <c r="AB194" s="367"/>
      <c r="AC194" s="367"/>
      <c r="AE194" s="367"/>
    </row>
    <row r="195" spans="1:31" s="332" customFormat="1" ht="33.75" x14ac:dyDescent="0.2">
      <c r="A195" s="372"/>
      <c r="B195" s="371" t="s">
        <v>6328</v>
      </c>
      <c r="C195" s="1065" t="s">
        <v>6444</v>
      </c>
      <c r="D195" s="1065"/>
      <c r="E195" s="1065"/>
      <c r="F195" s="373" t="s">
        <v>454</v>
      </c>
      <c r="G195" s="373" t="s">
        <v>980</v>
      </c>
      <c r="H195" s="373"/>
      <c r="I195" s="373" t="s">
        <v>980</v>
      </c>
      <c r="J195" s="374"/>
      <c r="K195" s="373"/>
      <c r="L195" s="374">
        <v>421.05</v>
      </c>
      <c r="M195" s="373"/>
      <c r="N195" s="375"/>
      <c r="V195" s="361"/>
      <c r="W195" s="367"/>
      <c r="Z195" s="335" t="s">
        <v>6444</v>
      </c>
      <c r="AB195" s="367"/>
      <c r="AC195" s="367"/>
      <c r="AE195" s="367"/>
    </row>
    <row r="196" spans="1:31" s="332" customFormat="1" ht="33.75" x14ac:dyDescent="0.2">
      <c r="A196" s="372"/>
      <c r="B196" s="371" t="s">
        <v>6330</v>
      </c>
      <c r="C196" s="1065" t="s">
        <v>6445</v>
      </c>
      <c r="D196" s="1065"/>
      <c r="E196" s="1065"/>
      <c r="F196" s="373" t="s">
        <v>454</v>
      </c>
      <c r="G196" s="373" t="s">
        <v>828</v>
      </c>
      <c r="H196" s="373"/>
      <c r="I196" s="373" t="s">
        <v>828</v>
      </c>
      <c r="J196" s="374"/>
      <c r="K196" s="373"/>
      <c r="L196" s="374">
        <v>204.83</v>
      </c>
      <c r="M196" s="373"/>
      <c r="N196" s="375"/>
      <c r="V196" s="361"/>
      <c r="W196" s="367"/>
      <c r="Z196" s="335" t="s">
        <v>6445</v>
      </c>
      <c r="AB196" s="367"/>
      <c r="AC196" s="367"/>
      <c r="AE196" s="367"/>
    </row>
    <row r="197" spans="1:31" s="332" customFormat="1" ht="12" x14ac:dyDescent="0.2">
      <c r="A197" s="379"/>
      <c r="B197" s="380"/>
      <c r="C197" s="1068" t="s">
        <v>459</v>
      </c>
      <c r="D197" s="1068"/>
      <c r="E197" s="1068"/>
      <c r="F197" s="364"/>
      <c r="G197" s="364"/>
      <c r="H197" s="364"/>
      <c r="I197" s="364"/>
      <c r="J197" s="365"/>
      <c r="K197" s="364"/>
      <c r="L197" s="365">
        <v>1194.8599999999999</v>
      </c>
      <c r="M197" s="376"/>
      <c r="N197" s="366"/>
      <c r="V197" s="361"/>
      <c r="W197" s="367"/>
      <c r="AB197" s="367" t="s">
        <v>459</v>
      </c>
      <c r="AC197" s="367"/>
      <c r="AE197" s="367"/>
    </row>
    <row r="198" spans="1:31" s="332" customFormat="1" ht="22.5" x14ac:dyDescent="0.2">
      <c r="A198" s="362" t="s">
        <v>545</v>
      </c>
      <c r="B198" s="363" t="s">
        <v>6452</v>
      </c>
      <c r="C198" s="1068" t="s">
        <v>6453</v>
      </c>
      <c r="D198" s="1068"/>
      <c r="E198" s="1068"/>
      <c r="F198" s="364" t="s">
        <v>1017</v>
      </c>
      <c r="G198" s="364"/>
      <c r="H198" s="364"/>
      <c r="I198" s="364" t="s">
        <v>434</v>
      </c>
      <c r="J198" s="365"/>
      <c r="K198" s="364"/>
      <c r="L198" s="365"/>
      <c r="M198" s="364"/>
      <c r="N198" s="366"/>
      <c r="V198" s="361"/>
      <c r="W198" s="367" t="s">
        <v>6453</v>
      </c>
      <c r="AB198" s="367"/>
      <c r="AC198" s="367"/>
      <c r="AE198" s="367"/>
    </row>
    <row r="199" spans="1:31" s="332" customFormat="1" ht="33.75" x14ac:dyDescent="0.2">
      <c r="A199" s="370"/>
      <c r="B199" s="371" t="s">
        <v>6324</v>
      </c>
      <c r="C199" s="1065" t="s">
        <v>6325</v>
      </c>
      <c r="D199" s="1065"/>
      <c r="E199" s="1065"/>
      <c r="F199" s="1065"/>
      <c r="G199" s="1065"/>
      <c r="H199" s="1065"/>
      <c r="I199" s="1065"/>
      <c r="J199" s="1065"/>
      <c r="K199" s="1065"/>
      <c r="L199" s="1065"/>
      <c r="M199" s="1065"/>
      <c r="N199" s="1072"/>
      <c r="V199" s="361"/>
      <c r="W199" s="367"/>
      <c r="X199" s="335" t="s">
        <v>6325</v>
      </c>
      <c r="AB199" s="367"/>
      <c r="AC199" s="367"/>
      <c r="AE199" s="367"/>
    </row>
    <row r="200" spans="1:31" s="332" customFormat="1" ht="22.5" x14ac:dyDescent="0.2">
      <c r="A200" s="370"/>
      <c r="B200" s="371" t="s">
        <v>6326</v>
      </c>
      <c r="C200" s="1065" t="s">
        <v>6327</v>
      </c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5"/>
      <c r="N200" s="1072"/>
      <c r="V200" s="361"/>
      <c r="W200" s="367"/>
      <c r="X200" s="335" t="s">
        <v>6327</v>
      </c>
      <c r="AB200" s="367"/>
      <c r="AC200" s="367"/>
      <c r="AE200" s="367"/>
    </row>
    <row r="201" spans="1:31" s="332" customFormat="1" ht="12" x14ac:dyDescent="0.2">
      <c r="A201" s="372"/>
      <c r="B201" s="371" t="s">
        <v>423</v>
      </c>
      <c r="C201" s="1065" t="s">
        <v>432</v>
      </c>
      <c r="D201" s="1065"/>
      <c r="E201" s="1065"/>
      <c r="F201" s="373"/>
      <c r="G201" s="373"/>
      <c r="H201" s="373"/>
      <c r="I201" s="373"/>
      <c r="J201" s="374">
        <v>27.06</v>
      </c>
      <c r="K201" s="373" t="s">
        <v>423</v>
      </c>
      <c r="L201" s="374">
        <v>54.12</v>
      </c>
      <c r="M201" s="373"/>
      <c r="N201" s="375"/>
      <c r="V201" s="361"/>
      <c r="W201" s="367"/>
      <c r="Y201" s="335" t="s">
        <v>432</v>
      </c>
      <c r="AB201" s="367"/>
      <c r="AC201" s="367"/>
      <c r="AE201" s="367"/>
    </row>
    <row r="202" spans="1:31" s="332" customFormat="1" ht="12" x14ac:dyDescent="0.2">
      <c r="A202" s="372"/>
      <c r="B202" s="371"/>
      <c r="C202" s="1065" t="s">
        <v>443</v>
      </c>
      <c r="D202" s="1065"/>
      <c r="E202" s="1065"/>
      <c r="F202" s="373" t="s">
        <v>444</v>
      </c>
      <c r="G202" s="373" t="s">
        <v>434</v>
      </c>
      <c r="H202" s="373" t="s">
        <v>423</v>
      </c>
      <c r="I202" s="373" t="s">
        <v>439</v>
      </c>
      <c r="J202" s="374"/>
      <c r="K202" s="373"/>
      <c r="L202" s="374"/>
      <c r="M202" s="373"/>
      <c r="N202" s="375"/>
      <c r="V202" s="361"/>
      <c r="W202" s="367"/>
      <c r="Z202" s="335" t="s">
        <v>443</v>
      </c>
      <c r="AB202" s="367"/>
      <c r="AC202" s="367"/>
      <c r="AE202" s="367"/>
    </row>
    <row r="203" spans="1:31" s="332" customFormat="1" ht="12" x14ac:dyDescent="0.2">
      <c r="A203" s="372"/>
      <c r="B203" s="371"/>
      <c r="C203" s="1077" t="s">
        <v>450</v>
      </c>
      <c r="D203" s="1077"/>
      <c r="E203" s="1077"/>
      <c r="F203" s="376"/>
      <c r="G203" s="376"/>
      <c r="H203" s="376"/>
      <c r="I203" s="376"/>
      <c r="J203" s="377">
        <v>27.06</v>
      </c>
      <c r="K203" s="376"/>
      <c r="L203" s="377">
        <v>54.12</v>
      </c>
      <c r="M203" s="376"/>
      <c r="N203" s="378"/>
      <c r="V203" s="361"/>
      <c r="W203" s="367"/>
      <c r="AA203" s="335" t="s">
        <v>450</v>
      </c>
      <c r="AB203" s="367"/>
      <c r="AC203" s="367"/>
      <c r="AE203" s="367"/>
    </row>
    <row r="204" spans="1:31" s="332" customFormat="1" ht="12" x14ac:dyDescent="0.2">
      <c r="A204" s="372"/>
      <c r="B204" s="371"/>
      <c r="C204" s="1065" t="s">
        <v>451</v>
      </c>
      <c r="D204" s="1065"/>
      <c r="E204" s="1065"/>
      <c r="F204" s="373"/>
      <c r="G204" s="373"/>
      <c r="H204" s="373"/>
      <c r="I204" s="373"/>
      <c r="J204" s="374"/>
      <c r="K204" s="373"/>
      <c r="L204" s="374">
        <v>54.12</v>
      </c>
      <c r="M204" s="373"/>
      <c r="N204" s="375"/>
      <c r="V204" s="361"/>
      <c r="W204" s="367"/>
      <c r="Z204" s="335" t="s">
        <v>451</v>
      </c>
      <c r="AB204" s="367"/>
      <c r="AC204" s="367"/>
      <c r="AE204" s="367"/>
    </row>
    <row r="205" spans="1:31" s="332" customFormat="1" ht="33.75" x14ac:dyDescent="0.2">
      <c r="A205" s="372"/>
      <c r="B205" s="371" t="s">
        <v>6328</v>
      </c>
      <c r="C205" s="1065" t="s">
        <v>6444</v>
      </c>
      <c r="D205" s="1065"/>
      <c r="E205" s="1065"/>
      <c r="F205" s="373" t="s">
        <v>454</v>
      </c>
      <c r="G205" s="373" t="s">
        <v>980</v>
      </c>
      <c r="H205" s="373"/>
      <c r="I205" s="373" t="s">
        <v>980</v>
      </c>
      <c r="J205" s="374"/>
      <c r="K205" s="373"/>
      <c r="L205" s="374">
        <v>40.049999999999997</v>
      </c>
      <c r="M205" s="373"/>
      <c r="N205" s="375"/>
      <c r="V205" s="361"/>
      <c r="W205" s="367"/>
      <c r="Z205" s="335" t="s">
        <v>6444</v>
      </c>
      <c r="AB205" s="367"/>
      <c r="AC205" s="367"/>
      <c r="AE205" s="367"/>
    </row>
    <row r="206" spans="1:31" s="332" customFormat="1" ht="33.75" x14ac:dyDescent="0.2">
      <c r="A206" s="372"/>
      <c r="B206" s="371" t="s">
        <v>6330</v>
      </c>
      <c r="C206" s="1065" t="s">
        <v>6445</v>
      </c>
      <c r="D206" s="1065"/>
      <c r="E206" s="1065"/>
      <c r="F206" s="373" t="s">
        <v>454</v>
      </c>
      <c r="G206" s="373" t="s">
        <v>828</v>
      </c>
      <c r="H206" s="373"/>
      <c r="I206" s="373" t="s">
        <v>828</v>
      </c>
      <c r="J206" s="374"/>
      <c r="K206" s="373"/>
      <c r="L206" s="374">
        <v>19.48</v>
      </c>
      <c r="M206" s="373"/>
      <c r="N206" s="375"/>
      <c r="V206" s="361"/>
      <c r="W206" s="367"/>
      <c r="Z206" s="335" t="s">
        <v>6445</v>
      </c>
      <c r="AB206" s="367"/>
      <c r="AC206" s="367"/>
      <c r="AE206" s="367"/>
    </row>
    <row r="207" spans="1:31" s="332" customFormat="1" ht="12" x14ac:dyDescent="0.2">
      <c r="A207" s="379"/>
      <c r="B207" s="380"/>
      <c r="C207" s="1068" t="s">
        <v>459</v>
      </c>
      <c r="D207" s="1068"/>
      <c r="E207" s="1068"/>
      <c r="F207" s="364"/>
      <c r="G207" s="364"/>
      <c r="H207" s="364"/>
      <c r="I207" s="364"/>
      <c r="J207" s="365"/>
      <c r="K207" s="364"/>
      <c r="L207" s="365">
        <v>113.65</v>
      </c>
      <c r="M207" s="376"/>
      <c r="N207" s="366"/>
      <c r="V207" s="361"/>
      <c r="W207" s="367"/>
      <c r="AB207" s="367" t="s">
        <v>459</v>
      </c>
      <c r="AC207" s="367"/>
      <c r="AE207" s="367"/>
    </row>
    <row r="208" spans="1:31" s="332" customFormat="1" ht="1.5" customHeight="1" x14ac:dyDescent="0.2">
      <c r="A208" s="386"/>
      <c r="B208" s="380"/>
      <c r="C208" s="380"/>
      <c r="D208" s="380"/>
      <c r="E208" s="380"/>
      <c r="F208" s="386"/>
      <c r="G208" s="386"/>
      <c r="H208" s="386"/>
      <c r="I208" s="386"/>
      <c r="J208" s="390"/>
      <c r="K208" s="386"/>
      <c r="L208" s="390"/>
      <c r="M208" s="373"/>
      <c r="N208" s="390"/>
      <c r="V208" s="361"/>
      <c r="W208" s="367"/>
      <c r="AB208" s="367"/>
      <c r="AC208" s="367"/>
      <c r="AE208" s="367"/>
    </row>
    <row r="209" spans="1:32" s="332" customFormat="1" ht="12" x14ac:dyDescent="0.2">
      <c r="A209" s="391"/>
      <c r="B209" s="392"/>
      <c r="C209" s="1068" t="s">
        <v>6484</v>
      </c>
      <c r="D209" s="1068"/>
      <c r="E209" s="1068"/>
      <c r="F209" s="1068"/>
      <c r="G209" s="1068"/>
      <c r="H209" s="1068"/>
      <c r="I209" s="1068"/>
      <c r="J209" s="1068"/>
      <c r="K209" s="1068"/>
      <c r="L209" s="393"/>
      <c r="M209" s="394"/>
      <c r="N209" s="395"/>
      <c r="V209" s="361"/>
      <c r="W209" s="367"/>
      <c r="AB209" s="367"/>
      <c r="AC209" s="367" t="s">
        <v>6484</v>
      </c>
      <c r="AE209" s="367"/>
    </row>
    <row r="210" spans="1:32" s="332" customFormat="1" ht="12" x14ac:dyDescent="0.2">
      <c r="A210" s="396"/>
      <c r="B210" s="371"/>
      <c r="C210" s="1065" t="s">
        <v>512</v>
      </c>
      <c r="D210" s="1065"/>
      <c r="E210" s="1065"/>
      <c r="F210" s="1065"/>
      <c r="G210" s="1065"/>
      <c r="H210" s="1065"/>
      <c r="I210" s="1065"/>
      <c r="J210" s="1065"/>
      <c r="K210" s="1065"/>
      <c r="L210" s="397">
        <v>623.1</v>
      </c>
      <c r="M210" s="398"/>
      <c r="N210" s="399"/>
      <c r="V210" s="361"/>
      <c r="W210" s="367"/>
      <c r="AB210" s="367"/>
      <c r="AC210" s="367"/>
      <c r="AD210" s="335" t="s">
        <v>512</v>
      </c>
      <c r="AE210" s="367"/>
    </row>
    <row r="211" spans="1:32" s="332" customFormat="1" ht="12" x14ac:dyDescent="0.2">
      <c r="A211" s="396"/>
      <c r="B211" s="371"/>
      <c r="C211" s="1065" t="s">
        <v>513</v>
      </c>
      <c r="D211" s="1065"/>
      <c r="E211" s="1065"/>
      <c r="F211" s="1065"/>
      <c r="G211" s="1065"/>
      <c r="H211" s="1065"/>
      <c r="I211" s="1065"/>
      <c r="J211" s="1065"/>
      <c r="K211" s="1065"/>
      <c r="L211" s="397"/>
      <c r="M211" s="398"/>
      <c r="N211" s="399"/>
      <c r="V211" s="361"/>
      <c r="W211" s="367"/>
      <c r="AB211" s="367"/>
      <c r="AC211" s="367"/>
      <c r="AD211" s="335" t="s">
        <v>513</v>
      </c>
      <c r="AE211" s="367"/>
    </row>
    <row r="212" spans="1:32" s="332" customFormat="1" ht="12" x14ac:dyDescent="0.2">
      <c r="A212" s="396"/>
      <c r="B212" s="371"/>
      <c r="C212" s="1065" t="s">
        <v>514</v>
      </c>
      <c r="D212" s="1065"/>
      <c r="E212" s="1065"/>
      <c r="F212" s="1065"/>
      <c r="G212" s="1065"/>
      <c r="H212" s="1065"/>
      <c r="I212" s="1065"/>
      <c r="J212" s="1065"/>
      <c r="K212" s="1065"/>
      <c r="L212" s="397">
        <v>623.1</v>
      </c>
      <c r="M212" s="398"/>
      <c r="N212" s="399"/>
      <c r="V212" s="361"/>
      <c r="W212" s="367"/>
      <c r="AB212" s="367"/>
      <c r="AC212" s="367"/>
      <c r="AD212" s="335" t="s">
        <v>514</v>
      </c>
      <c r="AE212" s="367"/>
    </row>
    <row r="213" spans="1:32" s="332" customFormat="1" ht="12" x14ac:dyDescent="0.2">
      <c r="A213" s="396"/>
      <c r="B213" s="371"/>
      <c r="C213" s="1065" t="s">
        <v>6395</v>
      </c>
      <c r="D213" s="1065"/>
      <c r="E213" s="1065"/>
      <c r="F213" s="1065"/>
      <c r="G213" s="1065"/>
      <c r="H213" s="1065"/>
      <c r="I213" s="1065"/>
      <c r="J213" s="1065"/>
      <c r="K213" s="1065"/>
      <c r="L213" s="397">
        <v>1308.51</v>
      </c>
      <c r="M213" s="398"/>
      <c r="N213" s="399"/>
      <c r="V213" s="361"/>
      <c r="W213" s="367"/>
      <c r="AB213" s="367"/>
      <c r="AC213" s="367"/>
      <c r="AD213" s="335" t="s">
        <v>6395</v>
      </c>
      <c r="AE213" s="367"/>
    </row>
    <row r="214" spans="1:32" s="332" customFormat="1" ht="12" x14ac:dyDescent="0.2">
      <c r="A214" s="396"/>
      <c r="B214" s="371"/>
      <c r="C214" s="1065" t="s">
        <v>6396</v>
      </c>
      <c r="D214" s="1065"/>
      <c r="E214" s="1065"/>
      <c r="F214" s="1065"/>
      <c r="G214" s="1065"/>
      <c r="H214" s="1065"/>
      <c r="I214" s="1065"/>
      <c r="J214" s="1065"/>
      <c r="K214" s="1065"/>
      <c r="L214" s="397">
        <v>1308.51</v>
      </c>
      <c r="M214" s="398"/>
      <c r="N214" s="399"/>
      <c r="V214" s="361"/>
      <c r="W214" s="367"/>
      <c r="AB214" s="367"/>
      <c r="AC214" s="367"/>
      <c r="AD214" s="335" t="s">
        <v>6396</v>
      </c>
      <c r="AE214" s="367"/>
    </row>
    <row r="215" spans="1:32" s="332" customFormat="1" ht="12" x14ac:dyDescent="0.2">
      <c r="A215" s="396"/>
      <c r="B215" s="371"/>
      <c r="C215" s="1065" t="s">
        <v>4960</v>
      </c>
      <c r="D215" s="1065"/>
      <c r="E215" s="1065"/>
      <c r="F215" s="1065"/>
      <c r="G215" s="1065"/>
      <c r="H215" s="1065"/>
      <c r="I215" s="1065"/>
      <c r="J215" s="1065"/>
      <c r="K215" s="1065"/>
      <c r="L215" s="397"/>
      <c r="M215" s="398"/>
      <c r="N215" s="399"/>
      <c r="V215" s="361"/>
      <c r="W215" s="367"/>
      <c r="AB215" s="367"/>
      <c r="AC215" s="367"/>
      <c r="AD215" s="335" t="s">
        <v>4960</v>
      </c>
      <c r="AE215" s="367"/>
    </row>
    <row r="216" spans="1:32" s="332" customFormat="1" ht="12" x14ac:dyDescent="0.2">
      <c r="A216" s="396"/>
      <c r="B216" s="371"/>
      <c r="C216" s="1065" t="s">
        <v>4963</v>
      </c>
      <c r="D216" s="1065"/>
      <c r="E216" s="1065"/>
      <c r="F216" s="1065"/>
      <c r="G216" s="1065"/>
      <c r="H216" s="1065"/>
      <c r="I216" s="1065"/>
      <c r="J216" s="1065"/>
      <c r="K216" s="1065"/>
      <c r="L216" s="397">
        <v>623.1</v>
      </c>
      <c r="M216" s="398"/>
      <c r="N216" s="399"/>
      <c r="V216" s="361"/>
      <c r="W216" s="367"/>
      <c r="AB216" s="367"/>
      <c r="AC216" s="367"/>
      <c r="AD216" s="335" t="s">
        <v>4963</v>
      </c>
      <c r="AE216" s="367"/>
    </row>
    <row r="217" spans="1:32" s="332" customFormat="1" ht="12" x14ac:dyDescent="0.2">
      <c r="A217" s="396"/>
      <c r="B217" s="371"/>
      <c r="C217" s="1065" t="s">
        <v>4965</v>
      </c>
      <c r="D217" s="1065"/>
      <c r="E217" s="1065"/>
      <c r="F217" s="1065"/>
      <c r="G217" s="1065"/>
      <c r="H217" s="1065"/>
      <c r="I217" s="1065"/>
      <c r="J217" s="1065"/>
      <c r="K217" s="1065"/>
      <c r="L217" s="397">
        <v>461.1</v>
      </c>
      <c r="M217" s="398"/>
      <c r="N217" s="399"/>
      <c r="V217" s="361"/>
      <c r="W217" s="367"/>
      <c r="AB217" s="367"/>
      <c r="AC217" s="367"/>
      <c r="AD217" s="335" t="s">
        <v>4965</v>
      </c>
      <c r="AE217" s="367"/>
    </row>
    <row r="218" spans="1:32" s="332" customFormat="1" ht="12" x14ac:dyDescent="0.2">
      <c r="A218" s="396"/>
      <c r="B218" s="371"/>
      <c r="C218" s="1065" t="s">
        <v>4966</v>
      </c>
      <c r="D218" s="1065"/>
      <c r="E218" s="1065"/>
      <c r="F218" s="1065"/>
      <c r="G218" s="1065"/>
      <c r="H218" s="1065"/>
      <c r="I218" s="1065"/>
      <c r="J218" s="1065"/>
      <c r="K218" s="1065"/>
      <c r="L218" s="397">
        <v>224.31</v>
      </c>
      <c r="M218" s="398"/>
      <c r="N218" s="399"/>
      <c r="V218" s="361"/>
      <c r="W218" s="367"/>
      <c r="AB218" s="367"/>
      <c r="AC218" s="367"/>
      <c r="AD218" s="335" t="s">
        <v>4966</v>
      </c>
      <c r="AE218" s="367"/>
    </row>
    <row r="219" spans="1:32" s="332" customFormat="1" ht="12" x14ac:dyDescent="0.2">
      <c r="A219" s="396"/>
      <c r="B219" s="371"/>
      <c r="C219" s="1065" t="s">
        <v>524</v>
      </c>
      <c r="D219" s="1065"/>
      <c r="E219" s="1065"/>
      <c r="F219" s="1065"/>
      <c r="G219" s="1065"/>
      <c r="H219" s="1065"/>
      <c r="I219" s="1065"/>
      <c r="J219" s="1065"/>
      <c r="K219" s="1065"/>
      <c r="L219" s="397">
        <v>623.1</v>
      </c>
      <c r="M219" s="398"/>
      <c r="N219" s="399"/>
      <c r="V219" s="361"/>
      <c r="W219" s="367"/>
      <c r="AB219" s="367"/>
      <c r="AC219" s="367"/>
      <c r="AD219" s="335" t="s">
        <v>524</v>
      </c>
      <c r="AE219" s="367"/>
    </row>
    <row r="220" spans="1:32" s="332" customFormat="1" ht="12" x14ac:dyDescent="0.2">
      <c r="A220" s="396"/>
      <c r="B220" s="371"/>
      <c r="C220" s="1065" t="s">
        <v>525</v>
      </c>
      <c r="D220" s="1065"/>
      <c r="E220" s="1065"/>
      <c r="F220" s="1065"/>
      <c r="G220" s="1065"/>
      <c r="H220" s="1065"/>
      <c r="I220" s="1065"/>
      <c r="J220" s="1065"/>
      <c r="K220" s="1065"/>
      <c r="L220" s="397">
        <v>461.1</v>
      </c>
      <c r="M220" s="398"/>
      <c r="N220" s="399"/>
      <c r="V220" s="361"/>
      <c r="W220" s="367"/>
      <c r="AB220" s="367"/>
      <c r="AC220" s="367"/>
      <c r="AD220" s="335" t="s">
        <v>525</v>
      </c>
      <c r="AE220" s="367"/>
    </row>
    <row r="221" spans="1:32" s="332" customFormat="1" ht="12" x14ac:dyDescent="0.2">
      <c r="A221" s="396"/>
      <c r="B221" s="371"/>
      <c r="C221" s="1065" t="s">
        <v>526</v>
      </c>
      <c r="D221" s="1065"/>
      <c r="E221" s="1065"/>
      <c r="F221" s="1065"/>
      <c r="G221" s="1065"/>
      <c r="H221" s="1065"/>
      <c r="I221" s="1065"/>
      <c r="J221" s="1065"/>
      <c r="K221" s="1065"/>
      <c r="L221" s="397">
        <v>224.31</v>
      </c>
      <c r="M221" s="398"/>
      <c r="N221" s="399"/>
      <c r="V221" s="361"/>
      <c r="W221" s="367"/>
      <c r="AB221" s="367"/>
      <c r="AC221" s="367"/>
      <c r="AD221" s="335" t="s">
        <v>526</v>
      </c>
      <c r="AE221" s="367"/>
    </row>
    <row r="222" spans="1:32" s="332" customFormat="1" ht="12" x14ac:dyDescent="0.2">
      <c r="A222" s="396"/>
      <c r="B222" s="390"/>
      <c r="C222" s="1067" t="s">
        <v>6485</v>
      </c>
      <c r="D222" s="1067"/>
      <c r="E222" s="1067"/>
      <c r="F222" s="1067"/>
      <c r="G222" s="1067"/>
      <c r="H222" s="1067"/>
      <c r="I222" s="1067"/>
      <c r="J222" s="1067"/>
      <c r="K222" s="1067"/>
      <c r="L222" s="400">
        <v>1308.51</v>
      </c>
      <c r="M222" s="401"/>
      <c r="N222" s="402"/>
      <c r="V222" s="361"/>
      <c r="W222" s="367"/>
      <c r="AB222" s="367"/>
      <c r="AC222" s="367"/>
      <c r="AE222" s="367" t="s">
        <v>6485</v>
      </c>
    </row>
    <row r="223" spans="1:32" s="332" customFormat="1" ht="2.25" customHeight="1" x14ac:dyDescent="0.2">
      <c r="B223" s="338"/>
      <c r="C223" s="338"/>
      <c r="D223" s="338"/>
      <c r="E223" s="338"/>
      <c r="F223" s="338"/>
      <c r="G223" s="338"/>
      <c r="H223" s="338"/>
      <c r="I223" s="338"/>
      <c r="J223" s="338"/>
      <c r="K223" s="338"/>
      <c r="L223" s="403"/>
      <c r="M223" s="404"/>
      <c r="N223" s="405"/>
    </row>
    <row r="224" spans="1:32" s="332" customFormat="1" x14ac:dyDescent="0.2">
      <c r="A224" s="391"/>
      <c r="B224" s="392"/>
      <c r="C224" s="1068" t="s">
        <v>636</v>
      </c>
      <c r="D224" s="1068"/>
      <c r="E224" s="1068"/>
      <c r="F224" s="1068"/>
      <c r="G224" s="1068"/>
      <c r="H224" s="1068"/>
      <c r="I224" s="1068"/>
      <c r="J224" s="1068"/>
      <c r="K224" s="1068"/>
      <c r="L224" s="393"/>
      <c r="M224" s="406"/>
      <c r="N224" s="395"/>
      <c r="AF224" s="367" t="s">
        <v>636</v>
      </c>
    </row>
    <row r="225" spans="1:34" x14ac:dyDescent="0.2">
      <c r="A225" s="396"/>
      <c r="B225" s="371"/>
      <c r="C225" s="1065" t="s">
        <v>512</v>
      </c>
      <c r="D225" s="1065"/>
      <c r="E225" s="1065"/>
      <c r="F225" s="1065"/>
      <c r="G225" s="1065"/>
      <c r="H225" s="1065"/>
      <c r="I225" s="1065"/>
      <c r="J225" s="1065"/>
      <c r="K225" s="1065"/>
      <c r="L225" s="397">
        <v>13776.53</v>
      </c>
      <c r="M225" s="407"/>
      <c r="N225" s="399"/>
      <c r="O225" s="332"/>
      <c r="P225" s="332"/>
      <c r="Q225" s="332"/>
      <c r="R225" s="332"/>
      <c r="S225" s="332"/>
      <c r="T225" s="332"/>
      <c r="U225" s="332"/>
      <c r="V225" s="332"/>
      <c r="W225" s="332"/>
      <c r="X225" s="332"/>
      <c r="Y225" s="332"/>
      <c r="Z225" s="332"/>
      <c r="AA225" s="332"/>
      <c r="AB225" s="332"/>
      <c r="AC225" s="332"/>
      <c r="AD225" s="332"/>
      <c r="AE225" s="332"/>
      <c r="AF225" s="367"/>
      <c r="AG225" s="335" t="s">
        <v>512</v>
      </c>
      <c r="AH225" s="332"/>
    </row>
    <row r="226" spans="1:34" x14ac:dyDescent="0.2">
      <c r="A226" s="396"/>
      <c r="B226" s="371"/>
      <c r="C226" s="1065" t="s">
        <v>513</v>
      </c>
      <c r="D226" s="1065"/>
      <c r="E226" s="1065"/>
      <c r="F226" s="1065"/>
      <c r="G226" s="1065"/>
      <c r="H226" s="1065"/>
      <c r="I226" s="1065"/>
      <c r="J226" s="1065"/>
      <c r="K226" s="1065"/>
      <c r="L226" s="397"/>
      <c r="M226" s="407"/>
      <c r="N226" s="399"/>
      <c r="O226" s="332"/>
      <c r="P226" s="332"/>
      <c r="Q226" s="332"/>
      <c r="R226" s="332"/>
      <c r="S226" s="332"/>
      <c r="T226" s="332"/>
      <c r="U226" s="332"/>
      <c r="V226" s="332"/>
      <c r="W226" s="332"/>
      <c r="X226" s="332"/>
      <c r="Y226" s="332"/>
      <c r="Z226" s="332"/>
      <c r="AA226" s="332"/>
      <c r="AB226" s="332"/>
      <c r="AC226" s="332"/>
      <c r="AD226" s="332"/>
      <c r="AE226" s="332"/>
      <c r="AF226" s="367"/>
      <c r="AG226" s="335" t="s">
        <v>513</v>
      </c>
      <c r="AH226" s="332"/>
    </row>
    <row r="227" spans="1:34" x14ac:dyDescent="0.2">
      <c r="A227" s="396"/>
      <c r="B227" s="371"/>
      <c r="C227" s="1065" t="s">
        <v>514</v>
      </c>
      <c r="D227" s="1065"/>
      <c r="E227" s="1065"/>
      <c r="F227" s="1065"/>
      <c r="G227" s="1065"/>
      <c r="H227" s="1065"/>
      <c r="I227" s="1065"/>
      <c r="J227" s="1065"/>
      <c r="K227" s="1065"/>
      <c r="L227" s="397">
        <v>13776.53</v>
      </c>
      <c r="M227" s="407"/>
      <c r="N227" s="399"/>
      <c r="O227" s="332"/>
      <c r="P227" s="332"/>
      <c r="Q227" s="332"/>
      <c r="R227" s="332"/>
      <c r="S227" s="332"/>
      <c r="T227" s="332"/>
      <c r="U227" s="332"/>
      <c r="V227" s="332"/>
      <c r="W227" s="332"/>
      <c r="X227" s="332"/>
      <c r="Y227" s="332"/>
      <c r="Z227" s="332"/>
      <c r="AA227" s="332"/>
      <c r="AB227" s="332"/>
      <c r="AC227" s="332"/>
      <c r="AD227" s="332"/>
      <c r="AE227" s="332"/>
      <c r="AF227" s="367"/>
      <c r="AG227" s="335" t="s">
        <v>514</v>
      </c>
      <c r="AH227" s="332"/>
    </row>
    <row r="228" spans="1:34" x14ac:dyDescent="0.2">
      <c r="A228" s="396"/>
      <c r="B228" s="371"/>
      <c r="C228" s="1065" t="s">
        <v>6395</v>
      </c>
      <c r="D228" s="1065"/>
      <c r="E228" s="1065"/>
      <c r="F228" s="1065"/>
      <c r="G228" s="1065"/>
      <c r="H228" s="1065"/>
      <c r="I228" s="1065"/>
      <c r="J228" s="1065"/>
      <c r="K228" s="1065"/>
      <c r="L228" s="397">
        <v>28930.7</v>
      </c>
      <c r="M228" s="407"/>
      <c r="N228" s="399">
        <v>588450</v>
      </c>
      <c r="O228" s="332"/>
      <c r="P228" s="332"/>
      <c r="Q228" s="332"/>
      <c r="R228" s="332"/>
      <c r="S228" s="332"/>
      <c r="T228" s="332"/>
      <c r="U228" s="332"/>
      <c r="V228" s="332"/>
      <c r="W228" s="332"/>
      <c r="X228" s="332"/>
      <c r="Y228" s="332"/>
      <c r="Z228" s="332"/>
      <c r="AA228" s="332"/>
      <c r="AB228" s="332"/>
      <c r="AC228" s="332"/>
      <c r="AD228" s="332"/>
      <c r="AE228" s="332"/>
      <c r="AF228" s="367"/>
      <c r="AG228" s="335" t="s">
        <v>6395</v>
      </c>
      <c r="AH228" s="332"/>
    </row>
    <row r="229" spans="1:34" x14ac:dyDescent="0.2">
      <c r="A229" s="396"/>
      <c r="B229" s="371" t="s">
        <v>423</v>
      </c>
      <c r="C229" s="1065" t="s">
        <v>6396</v>
      </c>
      <c r="D229" s="1065"/>
      <c r="E229" s="1065"/>
      <c r="F229" s="1065"/>
      <c r="G229" s="1065"/>
      <c r="H229" s="1065"/>
      <c r="I229" s="1065"/>
      <c r="J229" s="1065"/>
      <c r="K229" s="1065"/>
      <c r="L229" s="397">
        <v>28930.7</v>
      </c>
      <c r="M229" s="407" t="s">
        <v>6437</v>
      </c>
      <c r="N229" s="399">
        <v>588450</v>
      </c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67"/>
      <c r="AG229" s="335" t="s">
        <v>6396</v>
      </c>
      <c r="AH229" s="332"/>
    </row>
    <row r="230" spans="1:34" x14ac:dyDescent="0.2">
      <c r="A230" s="396"/>
      <c r="B230" s="371"/>
      <c r="C230" s="1065" t="s">
        <v>4960</v>
      </c>
      <c r="D230" s="1065"/>
      <c r="E230" s="1065"/>
      <c r="F230" s="1065"/>
      <c r="G230" s="1065"/>
      <c r="H230" s="1065"/>
      <c r="I230" s="1065"/>
      <c r="J230" s="1065"/>
      <c r="K230" s="1065"/>
      <c r="L230" s="397"/>
      <c r="M230" s="407"/>
      <c r="N230" s="399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67"/>
      <c r="AG230" s="335" t="s">
        <v>4960</v>
      </c>
      <c r="AH230" s="332"/>
    </row>
    <row r="231" spans="1:34" x14ac:dyDescent="0.2">
      <c r="A231" s="396"/>
      <c r="B231" s="371"/>
      <c r="C231" s="1065" t="s">
        <v>4963</v>
      </c>
      <c r="D231" s="1065"/>
      <c r="E231" s="1065"/>
      <c r="F231" s="1065"/>
      <c r="G231" s="1065"/>
      <c r="H231" s="1065"/>
      <c r="I231" s="1065"/>
      <c r="J231" s="1065"/>
      <c r="K231" s="1065"/>
      <c r="L231" s="397">
        <v>13776.53</v>
      </c>
      <c r="M231" s="407"/>
      <c r="N231" s="399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67"/>
      <c r="AG231" s="335" t="s">
        <v>4963</v>
      </c>
      <c r="AH231" s="332"/>
    </row>
    <row r="232" spans="1:34" x14ac:dyDescent="0.2">
      <c r="A232" s="396"/>
      <c r="B232" s="371"/>
      <c r="C232" s="1065" t="s">
        <v>4965</v>
      </c>
      <c r="D232" s="1065"/>
      <c r="E232" s="1065"/>
      <c r="F232" s="1065"/>
      <c r="G232" s="1065"/>
      <c r="H232" s="1065"/>
      <c r="I232" s="1065"/>
      <c r="J232" s="1065"/>
      <c r="K232" s="1065"/>
      <c r="L232" s="397">
        <v>10194.629999999999</v>
      </c>
      <c r="M232" s="407"/>
      <c r="N232" s="399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67"/>
      <c r="AG232" s="335" t="s">
        <v>4965</v>
      </c>
      <c r="AH232" s="332"/>
    </row>
    <row r="233" spans="1:34" x14ac:dyDescent="0.2">
      <c r="A233" s="396"/>
      <c r="B233" s="371"/>
      <c r="C233" s="1065" t="s">
        <v>4966</v>
      </c>
      <c r="D233" s="1065"/>
      <c r="E233" s="1065"/>
      <c r="F233" s="1065"/>
      <c r="G233" s="1065"/>
      <c r="H233" s="1065"/>
      <c r="I233" s="1065"/>
      <c r="J233" s="1065"/>
      <c r="K233" s="1065"/>
      <c r="L233" s="397">
        <v>4959.54</v>
      </c>
      <c r="M233" s="407"/>
      <c r="N233" s="399"/>
      <c r="O233" s="332"/>
      <c r="P233" s="332"/>
      <c r="Q233" s="332"/>
      <c r="R233" s="332"/>
      <c r="S233" s="332"/>
      <c r="T233" s="332"/>
      <c r="U233" s="332"/>
      <c r="V233" s="332"/>
      <c r="W233" s="332"/>
      <c r="X233" s="332"/>
      <c r="Y233" s="332"/>
      <c r="Z233" s="332"/>
      <c r="AA233" s="332"/>
      <c r="AB233" s="332"/>
      <c r="AC233" s="332"/>
      <c r="AD233" s="332"/>
      <c r="AE233" s="332"/>
      <c r="AF233" s="367"/>
      <c r="AG233" s="335" t="s">
        <v>4966</v>
      </c>
      <c r="AH233" s="332"/>
    </row>
    <row r="234" spans="1:34" x14ac:dyDescent="0.2">
      <c r="A234" s="396"/>
      <c r="B234" s="371"/>
      <c r="C234" s="1065" t="s">
        <v>524</v>
      </c>
      <c r="D234" s="1065"/>
      <c r="E234" s="1065"/>
      <c r="F234" s="1065"/>
      <c r="G234" s="1065"/>
      <c r="H234" s="1065"/>
      <c r="I234" s="1065"/>
      <c r="J234" s="1065"/>
      <c r="K234" s="1065"/>
      <c r="L234" s="397">
        <v>13776.53</v>
      </c>
      <c r="M234" s="407"/>
      <c r="N234" s="399"/>
      <c r="O234" s="332"/>
      <c r="P234" s="332"/>
      <c r="Q234" s="332"/>
      <c r="R234" s="332"/>
      <c r="S234" s="332"/>
      <c r="T234" s="332"/>
      <c r="U234" s="332"/>
      <c r="V234" s="332"/>
      <c r="W234" s="332"/>
      <c r="X234" s="332"/>
      <c r="Y234" s="332"/>
      <c r="Z234" s="332"/>
      <c r="AA234" s="332"/>
      <c r="AB234" s="332"/>
      <c r="AC234" s="332"/>
      <c r="AD234" s="332"/>
      <c r="AE234" s="332"/>
      <c r="AF234" s="367"/>
      <c r="AG234" s="335" t="s">
        <v>524</v>
      </c>
      <c r="AH234" s="332"/>
    </row>
    <row r="235" spans="1:34" x14ac:dyDescent="0.2">
      <c r="A235" s="396"/>
      <c r="B235" s="371"/>
      <c r="C235" s="1065" t="s">
        <v>525</v>
      </c>
      <c r="D235" s="1065"/>
      <c r="E235" s="1065"/>
      <c r="F235" s="1065"/>
      <c r="G235" s="1065"/>
      <c r="H235" s="1065"/>
      <c r="I235" s="1065"/>
      <c r="J235" s="1065"/>
      <c r="K235" s="1065"/>
      <c r="L235" s="397">
        <v>10194.629999999999</v>
      </c>
      <c r="M235" s="407"/>
      <c r="N235" s="399"/>
      <c r="O235" s="332"/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  <c r="AA235" s="332"/>
      <c r="AB235" s="332"/>
      <c r="AC235" s="332"/>
      <c r="AD235" s="332"/>
      <c r="AE235" s="332"/>
      <c r="AF235" s="367"/>
      <c r="AG235" s="335" t="s">
        <v>525</v>
      </c>
      <c r="AH235" s="332"/>
    </row>
    <row r="236" spans="1:34" x14ac:dyDescent="0.2">
      <c r="A236" s="396"/>
      <c r="B236" s="371"/>
      <c r="C236" s="1065" t="s">
        <v>526</v>
      </c>
      <c r="D236" s="1065"/>
      <c r="E236" s="1065"/>
      <c r="F236" s="1065"/>
      <c r="G236" s="1065"/>
      <c r="H236" s="1065"/>
      <c r="I236" s="1065"/>
      <c r="J236" s="1065"/>
      <c r="K236" s="1065"/>
      <c r="L236" s="397">
        <v>4959.54</v>
      </c>
      <c r="M236" s="407"/>
      <c r="N236" s="399"/>
      <c r="O236" s="332"/>
      <c r="P236" s="332"/>
      <c r="Q236" s="332"/>
      <c r="R236" s="332"/>
      <c r="S236" s="332"/>
      <c r="T236" s="332"/>
      <c r="U236" s="332"/>
      <c r="V236" s="332"/>
      <c r="W236" s="332"/>
      <c r="X236" s="332"/>
      <c r="Y236" s="332"/>
      <c r="Z236" s="332"/>
      <c r="AA236" s="332"/>
      <c r="AB236" s="332"/>
      <c r="AC236" s="332"/>
      <c r="AD236" s="332"/>
      <c r="AE236" s="332"/>
      <c r="AF236" s="367"/>
      <c r="AG236" s="335" t="s">
        <v>526</v>
      </c>
      <c r="AH236" s="332"/>
    </row>
    <row r="237" spans="1:34" x14ac:dyDescent="0.2">
      <c r="A237" s="396"/>
      <c r="B237" s="390"/>
      <c r="C237" s="1067" t="s">
        <v>637</v>
      </c>
      <c r="D237" s="1067"/>
      <c r="E237" s="1067"/>
      <c r="F237" s="1067"/>
      <c r="G237" s="1067"/>
      <c r="H237" s="1067"/>
      <c r="I237" s="1067"/>
      <c r="J237" s="1067"/>
      <c r="K237" s="1067"/>
      <c r="L237" s="400">
        <v>28930.7</v>
      </c>
      <c r="M237" s="408"/>
      <c r="N237" s="409">
        <v>588450</v>
      </c>
      <c r="O237" s="332"/>
      <c r="P237" s="332"/>
      <c r="Q237" s="332"/>
      <c r="R237" s="332"/>
      <c r="S237" s="332"/>
      <c r="T237" s="332"/>
      <c r="U237" s="332"/>
      <c r="V237" s="332"/>
      <c r="W237" s="332"/>
      <c r="X237" s="332"/>
      <c r="Y237" s="332"/>
      <c r="Z237" s="332"/>
      <c r="AA237" s="332"/>
      <c r="AB237" s="332"/>
      <c r="AC237" s="332"/>
      <c r="AD237" s="332"/>
      <c r="AE237" s="332"/>
      <c r="AF237" s="367"/>
      <c r="AG237" s="332"/>
      <c r="AH237" s="367" t="s">
        <v>637</v>
      </c>
    </row>
    <row r="238" spans="1:34" ht="1.5" customHeight="1" x14ac:dyDescent="0.2">
      <c r="B238" s="390"/>
      <c r="C238" s="380"/>
      <c r="D238" s="380"/>
      <c r="E238" s="380"/>
      <c r="F238" s="380"/>
      <c r="G238" s="380"/>
      <c r="H238" s="380"/>
      <c r="I238" s="380"/>
      <c r="J238" s="380"/>
      <c r="K238" s="380"/>
      <c r="L238" s="400"/>
      <c r="M238" s="401"/>
      <c r="N238" s="410"/>
      <c r="O238" s="332"/>
      <c r="P238" s="332"/>
      <c r="Q238" s="332"/>
      <c r="R238" s="332"/>
      <c r="S238" s="332"/>
      <c r="T238" s="332"/>
      <c r="U238" s="332"/>
      <c r="V238" s="332"/>
      <c r="W238" s="332"/>
      <c r="X238" s="332"/>
      <c r="Y238" s="332"/>
      <c r="Z238" s="332"/>
      <c r="AA238" s="332"/>
      <c r="AB238" s="332"/>
      <c r="AC238" s="332"/>
      <c r="AD238" s="332"/>
      <c r="AE238" s="332"/>
      <c r="AF238" s="332"/>
      <c r="AG238" s="332"/>
      <c r="AH238" s="332"/>
    </row>
    <row r="239" spans="1:34" ht="53.25" customHeight="1" x14ac:dyDescent="0.2">
      <c r="A239" s="411"/>
      <c r="B239" s="411"/>
      <c r="C239" s="411"/>
      <c r="D239" s="411"/>
      <c r="E239" s="411"/>
      <c r="F239" s="411"/>
      <c r="G239" s="411"/>
      <c r="H239" s="411"/>
      <c r="I239" s="411"/>
      <c r="J239" s="411"/>
      <c r="K239" s="411"/>
      <c r="L239" s="411"/>
      <c r="M239" s="411"/>
      <c r="N239" s="411"/>
      <c r="O239" s="332"/>
      <c r="P239" s="332"/>
      <c r="Q239" s="332"/>
      <c r="R239" s="332"/>
      <c r="S239" s="332"/>
      <c r="T239" s="332"/>
      <c r="U239" s="332"/>
      <c r="V239" s="332"/>
      <c r="W239" s="332"/>
      <c r="X239" s="332"/>
      <c r="Y239" s="332"/>
      <c r="Z239" s="332"/>
      <c r="AA239" s="332"/>
      <c r="AB239" s="332"/>
      <c r="AC239" s="332"/>
      <c r="AD239" s="332"/>
      <c r="AE239" s="332"/>
      <c r="AF239" s="332"/>
      <c r="AG239" s="332"/>
      <c r="AH239" s="332"/>
    </row>
    <row r="240" spans="1:34" x14ac:dyDescent="0.2">
      <c r="B240" s="412" t="s">
        <v>376</v>
      </c>
      <c r="C240" s="1066" t="s">
        <v>638</v>
      </c>
      <c r="D240" s="1066"/>
      <c r="E240" s="1066"/>
      <c r="F240" s="1066"/>
      <c r="G240" s="1066"/>
      <c r="H240" s="1066"/>
      <c r="I240" s="1066"/>
      <c r="J240" s="1066"/>
      <c r="K240" s="1066"/>
      <c r="L240" s="1066"/>
      <c r="O240" s="332"/>
      <c r="P240" s="332"/>
      <c r="Q240" s="332"/>
      <c r="R240" s="332"/>
      <c r="S240" s="332"/>
      <c r="T240" s="332"/>
      <c r="U240" s="332"/>
      <c r="V240" s="332"/>
      <c r="W240" s="332"/>
      <c r="X240" s="332"/>
      <c r="Y240" s="332"/>
      <c r="Z240" s="332"/>
      <c r="AA240" s="332"/>
      <c r="AB240" s="332"/>
      <c r="AC240" s="332"/>
      <c r="AD240" s="332"/>
      <c r="AE240" s="332"/>
      <c r="AF240" s="332"/>
      <c r="AG240" s="332"/>
      <c r="AH240" s="332"/>
    </row>
    <row r="241" spans="2:34" ht="13.5" customHeight="1" x14ac:dyDescent="0.2">
      <c r="B241" s="333"/>
      <c r="C241" s="1064" t="s">
        <v>92</v>
      </c>
      <c r="D241" s="1064"/>
      <c r="E241" s="1064"/>
      <c r="F241" s="1064"/>
      <c r="G241" s="1064"/>
      <c r="H241" s="1064"/>
      <c r="I241" s="1064"/>
      <c r="J241" s="1064"/>
      <c r="K241" s="1064"/>
      <c r="L241" s="1064"/>
      <c r="O241" s="332"/>
      <c r="P241" s="332"/>
      <c r="Q241" s="332"/>
      <c r="R241" s="332"/>
      <c r="S241" s="332"/>
      <c r="T241" s="332"/>
      <c r="U241" s="332"/>
      <c r="V241" s="332"/>
      <c r="W241" s="332"/>
      <c r="X241" s="332"/>
      <c r="Y241" s="332"/>
      <c r="Z241" s="332"/>
      <c r="AA241" s="332"/>
      <c r="AB241" s="332"/>
      <c r="AC241" s="332"/>
      <c r="AD241" s="332"/>
      <c r="AE241" s="332"/>
      <c r="AF241" s="332"/>
      <c r="AG241" s="332"/>
      <c r="AH241" s="332"/>
    </row>
    <row r="242" spans="2:34" ht="12.75" customHeight="1" x14ac:dyDescent="0.2">
      <c r="B242" s="412" t="s">
        <v>377</v>
      </c>
      <c r="C242" s="1066" t="s">
        <v>639</v>
      </c>
      <c r="D242" s="1066"/>
      <c r="E242" s="1066"/>
      <c r="F242" s="1066"/>
      <c r="G242" s="1066"/>
      <c r="H242" s="1066"/>
      <c r="I242" s="1066"/>
      <c r="J242" s="1066"/>
      <c r="K242" s="1066"/>
      <c r="L242" s="1066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2"/>
      <c r="AH242" s="332"/>
    </row>
    <row r="243" spans="2:34" ht="13.5" customHeight="1" x14ac:dyDescent="0.2">
      <c r="C243" s="1064" t="s">
        <v>92</v>
      </c>
      <c r="D243" s="1064"/>
      <c r="E243" s="1064"/>
      <c r="F243" s="1064"/>
      <c r="G243" s="1064"/>
      <c r="H243" s="1064"/>
      <c r="I243" s="1064"/>
      <c r="J243" s="1064"/>
      <c r="K243" s="1064"/>
      <c r="L243" s="1064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2"/>
      <c r="AH243" s="332"/>
    </row>
    <row r="245" spans="2:34" x14ac:dyDescent="0.2">
      <c r="B245" s="413"/>
      <c r="D245" s="413"/>
      <c r="F245" s="413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2"/>
      <c r="AH245" s="332"/>
    </row>
    <row r="262" spans="15:34" x14ac:dyDescent="0.2">
      <c r="O262" s="332"/>
      <c r="P262" s="332"/>
      <c r="Q262" s="332"/>
      <c r="R262" s="332"/>
      <c r="S262" s="332"/>
      <c r="T262" s="332"/>
      <c r="U262" s="332"/>
      <c r="V262" s="332"/>
      <c r="W262" s="332"/>
      <c r="X262" s="332"/>
      <c r="Y262" s="332"/>
      <c r="Z262" s="332"/>
      <c r="AA262" s="332"/>
      <c r="AB262" s="332"/>
      <c r="AC262" s="332"/>
      <c r="AD262" s="332"/>
      <c r="AE262" s="332"/>
      <c r="AF262" s="332"/>
      <c r="AG262" s="332"/>
      <c r="AH262" s="332"/>
    </row>
    <row r="263" spans="15:34" x14ac:dyDescent="0.2">
      <c r="O263" s="332"/>
      <c r="P263" s="332"/>
      <c r="Q263" s="332"/>
      <c r="R263" s="332"/>
      <c r="S263" s="332"/>
      <c r="T263" s="332"/>
      <c r="U263" s="332"/>
      <c r="V263" s="332"/>
      <c r="W263" s="332"/>
      <c r="X263" s="332"/>
      <c r="Y263" s="332"/>
      <c r="Z263" s="332"/>
      <c r="AA263" s="332"/>
      <c r="AB263" s="332"/>
      <c r="AC263" s="332"/>
      <c r="AD263" s="332"/>
      <c r="AE263" s="332"/>
      <c r="AF263" s="332"/>
      <c r="AG263" s="332"/>
      <c r="AH263" s="332"/>
    </row>
    <row r="266" spans="15:34" x14ac:dyDescent="0.2">
      <c r="O266" s="332"/>
      <c r="P266" s="332"/>
      <c r="Q266" s="332"/>
      <c r="R266" s="332"/>
      <c r="S266" s="332"/>
      <c r="T266" s="332"/>
      <c r="U266" s="332"/>
      <c r="V266" s="332"/>
      <c r="W266" s="332"/>
      <c r="X266" s="332"/>
      <c r="Y266" s="332"/>
      <c r="Z266" s="332"/>
      <c r="AA266" s="332"/>
      <c r="AB266" s="332"/>
      <c r="AC266" s="332"/>
      <c r="AD266" s="332"/>
      <c r="AE266" s="332"/>
      <c r="AF266" s="332"/>
      <c r="AG266" s="332"/>
      <c r="AH266" s="332"/>
    </row>
  </sheetData>
  <mergeCells count="224">
    <mergeCell ref="D10:N10"/>
    <mergeCell ref="A13:N13"/>
    <mergeCell ref="A14:N14"/>
    <mergeCell ref="A16:N16"/>
    <mergeCell ref="A17:N17"/>
    <mergeCell ref="A18:N18"/>
    <mergeCell ref="A4:C4"/>
    <mergeCell ref="K4:N4"/>
    <mergeCell ref="A5:D5"/>
    <mergeCell ref="J5:N5"/>
    <mergeCell ref="A6:D6"/>
    <mergeCell ref="J6:N6"/>
    <mergeCell ref="A20:N20"/>
    <mergeCell ref="A21:N21"/>
    <mergeCell ref="B23:F23"/>
    <mergeCell ref="B24:F24"/>
    <mergeCell ref="L33:M33"/>
    <mergeCell ref="A35:A37"/>
    <mergeCell ref="B35:B37"/>
    <mergeCell ref="C35:E37"/>
    <mergeCell ref="F35:F37"/>
    <mergeCell ref="G35:I36"/>
    <mergeCell ref="C41:N41"/>
    <mergeCell ref="C42:N42"/>
    <mergeCell ref="C43:E43"/>
    <mergeCell ref="C44:E44"/>
    <mergeCell ref="C45:E45"/>
    <mergeCell ref="C46:E46"/>
    <mergeCell ref="J35:L36"/>
    <mergeCell ref="M35:M37"/>
    <mergeCell ref="N35:N37"/>
    <mergeCell ref="C38:E38"/>
    <mergeCell ref="A39:N39"/>
    <mergeCell ref="C40:E40"/>
    <mergeCell ref="C53:E53"/>
    <mergeCell ref="C54:E54"/>
    <mergeCell ref="C55:E55"/>
    <mergeCell ref="C56:E56"/>
    <mergeCell ref="C57:E57"/>
    <mergeCell ref="C58:E58"/>
    <mergeCell ref="C47:E47"/>
    <mergeCell ref="C48:E48"/>
    <mergeCell ref="C49:E49"/>
    <mergeCell ref="C50:E50"/>
    <mergeCell ref="C51:N51"/>
    <mergeCell ref="C52:N52"/>
    <mergeCell ref="C65:E65"/>
    <mergeCell ref="C66:E66"/>
    <mergeCell ref="C67:E67"/>
    <mergeCell ref="C68:E68"/>
    <mergeCell ref="C69:E69"/>
    <mergeCell ref="C70:E70"/>
    <mergeCell ref="C59:E59"/>
    <mergeCell ref="C60:E60"/>
    <mergeCell ref="C61:N61"/>
    <mergeCell ref="C62:N62"/>
    <mergeCell ref="C63:E63"/>
    <mergeCell ref="C64:E64"/>
    <mergeCell ref="C77:E77"/>
    <mergeCell ref="C78:E78"/>
    <mergeCell ref="C79:E79"/>
    <mergeCell ref="C80:E80"/>
    <mergeCell ref="C81:N81"/>
    <mergeCell ref="C82:N82"/>
    <mergeCell ref="C71:N71"/>
    <mergeCell ref="C72:N72"/>
    <mergeCell ref="C73:E73"/>
    <mergeCell ref="C74:E74"/>
    <mergeCell ref="C75:E75"/>
    <mergeCell ref="C76:E76"/>
    <mergeCell ref="C89:E89"/>
    <mergeCell ref="C90:E90"/>
    <mergeCell ref="C91:N91"/>
    <mergeCell ref="C92:N92"/>
    <mergeCell ref="C93:E93"/>
    <mergeCell ref="C94:E94"/>
    <mergeCell ref="C83:E83"/>
    <mergeCell ref="C84:E84"/>
    <mergeCell ref="C85:E85"/>
    <mergeCell ref="C86:E86"/>
    <mergeCell ref="C87:E87"/>
    <mergeCell ref="C88:E88"/>
    <mergeCell ref="C101:N101"/>
    <mergeCell ref="C102:N102"/>
    <mergeCell ref="C103:E103"/>
    <mergeCell ref="C104:E104"/>
    <mergeCell ref="C105:E105"/>
    <mergeCell ref="C106:E106"/>
    <mergeCell ref="C95:E95"/>
    <mergeCell ref="C96:E96"/>
    <mergeCell ref="C97:E97"/>
    <mergeCell ref="C98:E98"/>
    <mergeCell ref="C99:E99"/>
    <mergeCell ref="C100:E100"/>
    <mergeCell ref="C113:E113"/>
    <mergeCell ref="C114:E114"/>
    <mergeCell ref="C115:E115"/>
    <mergeCell ref="C116:E116"/>
    <mergeCell ref="C117:E117"/>
    <mergeCell ref="C118:E118"/>
    <mergeCell ref="C107:E107"/>
    <mergeCell ref="C108:E108"/>
    <mergeCell ref="C109:E109"/>
    <mergeCell ref="C110:E110"/>
    <mergeCell ref="C111:N111"/>
    <mergeCell ref="C112:N112"/>
    <mergeCell ref="C126:K126"/>
    <mergeCell ref="C127:K127"/>
    <mergeCell ref="C128:K128"/>
    <mergeCell ref="C129:K129"/>
    <mergeCell ref="C130:K130"/>
    <mergeCell ref="C131:K131"/>
    <mergeCell ref="C119:E119"/>
    <mergeCell ref="C121:K121"/>
    <mergeCell ref="C122:K122"/>
    <mergeCell ref="C123:K123"/>
    <mergeCell ref="C124:K124"/>
    <mergeCell ref="C125:K125"/>
    <mergeCell ref="C138:N138"/>
    <mergeCell ref="C139:E139"/>
    <mergeCell ref="C140:E140"/>
    <mergeCell ref="C141:E141"/>
    <mergeCell ref="C142:E142"/>
    <mergeCell ref="C143:E143"/>
    <mergeCell ref="C132:K132"/>
    <mergeCell ref="C133:K133"/>
    <mergeCell ref="C134:K134"/>
    <mergeCell ref="A135:N135"/>
    <mergeCell ref="C136:E136"/>
    <mergeCell ref="C137:N137"/>
    <mergeCell ref="C151:K151"/>
    <mergeCell ref="C152:K152"/>
    <mergeCell ref="C153:K153"/>
    <mergeCell ref="C154:K154"/>
    <mergeCell ref="C155:K155"/>
    <mergeCell ref="C156:K156"/>
    <mergeCell ref="C144:E144"/>
    <mergeCell ref="C145:E145"/>
    <mergeCell ref="C147:K147"/>
    <mergeCell ref="C148:K148"/>
    <mergeCell ref="C149:K149"/>
    <mergeCell ref="C150:K150"/>
    <mergeCell ref="C163:N163"/>
    <mergeCell ref="C164:N164"/>
    <mergeCell ref="C165:E165"/>
    <mergeCell ref="C166:E166"/>
    <mergeCell ref="C167:E167"/>
    <mergeCell ref="C168:E168"/>
    <mergeCell ref="C157:K157"/>
    <mergeCell ref="C158:K158"/>
    <mergeCell ref="C159:K159"/>
    <mergeCell ref="C160:K160"/>
    <mergeCell ref="A161:N161"/>
    <mergeCell ref="C162:E162"/>
    <mergeCell ref="C176:K176"/>
    <mergeCell ref="C177:K177"/>
    <mergeCell ref="C178:K178"/>
    <mergeCell ref="C179:K179"/>
    <mergeCell ref="C180:K180"/>
    <mergeCell ref="C181:K181"/>
    <mergeCell ref="C169:E169"/>
    <mergeCell ref="C170:E170"/>
    <mergeCell ref="C171:E171"/>
    <mergeCell ref="C173:K173"/>
    <mergeCell ref="C174:K174"/>
    <mergeCell ref="C175:K175"/>
    <mergeCell ref="C188:E188"/>
    <mergeCell ref="C189:N189"/>
    <mergeCell ref="C190:N190"/>
    <mergeCell ref="C191:E191"/>
    <mergeCell ref="C192:E192"/>
    <mergeCell ref="C193:E193"/>
    <mergeCell ref="C182:K182"/>
    <mergeCell ref="C183:K183"/>
    <mergeCell ref="C184:K184"/>
    <mergeCell ref="C185:K185"/>
    <mergeCell ref="C186:K186"/>
    <mergeCell ref="A187:N187"/>
    <mergeCell ref="C200:N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N199"/>
    <mergeCell ref="C213:K213"/>
    <mergeCell ref="C214:K214"/>
    <mergeCell ref="C215:K215"/>
    <mergeCell ref="C216:K216"/>
    <mergeCell ref="C217:K217"/>
    <mergeCell ref="C218:K218"/>
    <mergeCell ref="C206:E206"/>
    <mergeCell ref="C207:E207"/>
    <mergeCell ref="C209:K209"/>
    <mergeCell ref="C210:K210"/>
    <mergeCell ref="C211:K211"/>
    <mergeCell ref="C212:K212"/>
    <mergeCell ref="C226:K226"/>
    <mergeCell ref="C227:K227"/>
    <mergeCell ref="C228:K228"/>
    <mergeCell ref="C229:K229"/>
    <mergeCell ref="C230:K230"/>
    <mergeCell ref="C231:K231"/>
    <mergeCell ref="C219:K219"/>
    <mergeCell ref="C220:K220"/>
    <mergeCell ref="C221:K221"/>
    <mergeCell ref="C222:K222"/>
    <mergeCell ref="C224:K224"/>
    <mergeCell ref="C225:K225"/>
    <mergeCell ref="C240:L240"/>
    <mergeCell ref="C241:L241"/>
    <mergeCell ref="C242:L242"/>
    <mergeCell ref="C243:L243"/>
    <mergeCell ref="C232:K232"/>
    <mergeCell ref="C233:K233"/>
    <mergeCell ref="C234:K234"/>
    <mergeCell ref="C235:K235"/>
    <mergeCell ref="C236:K236"/>
    <mergeCell ref="C237:K237"/>
  </mergeCells>
  <printOptions horizontalCentered="1"/>
  <pageMargins left="0.39370078740157483" right="0.23622047244094491" top="0.35433070866141736" bottom="0.31496062992125984" header="0.11811023622047245" footer="0.11811023622047245"/>
  <pageSetup paperSize="9" firstPageNumber="254" orientation="landscape" useFirstPageNumber="1" r:id="rId1"/>
  <headerFooter>
    <oddFooter>&amp;R&amp;8&amp;P</oddFooter>
  </headerFooter>
  <rowBreaks count="1" manualBreakCount="1">
    <brk id="34" max="265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I23"/>
  <sheetViews>
    <sheetView view="pageBreakPreview" topLeftCell="A5" zoomScale="110" zoomScaleNormal="100" zoomScaleSheetLayoutView="110" workbookViewId="0"/>
  </sheetViews>
  <sheetFormatPr defaultRowHeight="15" x14ac:dyDescent="0.25"/>
  <cols>
    <col min="1" max="1" width="7.85546875" style="448" customWidth="1"/>
    <col min="2" max="2" width="45.7109375" style="448" customWidth="1"/>
    <col min="3" max="3" width="31.5703125" style="448" customWidth="1"/>
    <col min="4" max="4" width="20" style="448" customWidth="1"/>
    <col min="5" max="5" width="16.5703125" style="448" customWidth="1"/>
    <col min="6" max="16384" width="9.140625" style="448"/>
  </cols>
  <sheetData>
    <row r="3" spans="1:9" s="443" customFormat="1" ht="47.25" customHeight="1" x14ac:dyDescent="0.25">
      <c r="A3" s="442"/>
      <c r="B3" s="1210" t="s">
        <v>4419</v>
      </c>
      <c r="C3" s="1210"/>
      <c r="D3" s="1210"/>
      <c r="E3" s="1210"/>
      <c r="F3" s="442"/>
      <c r="G3" s="442"/>
    </row>
    <row r="4" spans="1:9" s="443" customFormat="1" x14ac:dyDescent="0.25">
      <c r="B4" s="444"/>
      <c r="C4" s="445"/>
      <c r="D4" s="444"/>
      <c r="E4" s="444"/>
    </row>
    <row r="5" spans="1:9" s="443" customFormat="1" x14ac:dyDescent="0.25">
      <c r="B5" s="1211" t="s">
        <v>6486</v>
      </c>
      <c r="C5" s="1211"/>
      <c r="D5" s="1211"/>
      <c r="E5" s="1211"/>
      <c r="F5" s="446"/>
      <c r="G5" s="446"/>
      <c r="H5" s="446"/>
      <c r="I5" s="446"/>
    </row>
    <row r="6" spans="1:9" s="443" customFormat="1" ht="33" customHeight="1" x14ac:dyDescent="0.25">
      <c r="A6" s="442"/>
      <c r="B6" s="1212" t="s">
        <v>6487</v>
      </c>
      <c r="C6" s="1212"/>
      <c r="D6" s="1212"/>
      <c r="E6" s="1212"/>
      <c r="F6" s="446"/>
      <c r="G6" s="446"/>
      <c r="H6" s="446"/>
      <c r="I6" s="446"/>
    </row>
    <row r="8" spans="1:9" x14ac:dyDescent="0.25">
      <c r="A8" s="447" t="s">
        <v>6488</v>
      </c>
      <c r="B8" s="447" t="s">
        <v>6489</v>
      </c>
      <c r="C8" s="447" t="s">
        <v>8</v>
      </c>
      <c r="D8" s="447" t="s">
        <v>6490</v>
      </c>
      <c r="E8" s="447" t="s">
        <v>4422</v>
      </c>
    </row>
    <row r="9" spans="1:9" ht="30" x14ac:dyDescent="0.25">
      <c r="A9" s="449">
        <v>1</v>
      </c>
      <c r="B9" s="450" t="s">
        <v>6491</v>
      </c>
      <c r="C9" s="450"/>
      <c r="D9" s="449" t="s">
        <v>6492</v>
      </c>
      <c r="E9" s="449">
        <v>12</v>
      </c>
      <c r="H9" s="451" t="s">
        <v>6493</v>
      </c>
    </row>
    <row r="10" spans="1:9" ht="30" x14ac:dyDescent="0.25">
      <c r="A10" s="449">
        <v>2</v>
      </c>
      <c r="B10" s="452" t="s">
        <v>6494</v>
      </c>
      <c r="C10" s="450"/>
      <c r="D10" s="449" t="s">
        <v>6495</v>
      </c>
      <c r="E10" s="449">
        <v>214</v>
      </c>
    </row>
    <row r="11" spans="1:9" ht="30" x14ac:dyDescent="0.25">
      <c r="A11" s="449">
        <v>3</v>
      </c>
      <c r="B11" s="450" t="s">
        <v>6496</v>
      </c>
      <c r="C11" s="450"/>
      <c r="D11" s="449" t="s">
        <v>6497</v>
      </c>
      <c r="E11" s="453">
        <v>18</v>
      </c>
    </row>
    <row r="12" spans="1:9" ht="45" x14ac:dyDescent="0.25">
      <c r="A12" s="449">
        <v>4</v>
      </c>
      <c r="B12" s="450" t="s">
        <v>6498</v>
      </c>
      <c r="C12" s="449" t="s">
        <v>6499</v>
      </c>
      <c r="D12" s="449" t="s">
        <v>6500</v>
      </c>
      <c r="E12" s="454">
        <v>12</v>
      </c>
    </row>
    <row r="13" spans="1:9" ht="45" x14ac:dyDescent="0.25">
      <c r="A13" s="449">
        <v>5</v>
      </c>
      <c r="B13" s="450" t="s">
        <v>6501</v>
      </c>
      <c r="C13" s="449" t="s">
        <v>6502</v>
      </c>
      <c r="D13" s="449" t="s">
        <v>6500</v>
      </c>
      <c r="E13" s="454">
        <v>100</v>
      </c>
    </row>
    <row r="14" spans="1:9" ht="42.75" x14ac:dyDescent="0.25">
      <c r="A14" s="455">
        <v>6</v>
      </c>
      <c r="B14" s="447" t="s">
        <v>6503</v>
      </c>
      <c r="C14" s="447"/>
      <c r="D14" s="447" t="s">
        <v>6500</v>
      </c>
      <c r="E14" s="456">
        <f>E10*E11*(E12+E13)</f>
        <v>431424</v>
      </c>
    </row>
    <row r="15" spans="1:9" ht="42.75" x14ac:dyDescent="0.25">
      <c r="A15" s="455">
        <v>7</v>
      </c>
      <c r="B15" s="457" t="s">
        <v>6504</v>
      </c>
      <c r="C15" s="447" t="s">
        <v>6505</v>
      </c>
      <c r="D15" s="447" t="s">
        <v>6500</v>
      </c>
      <c r="E15" s="456">
        <f>E14/13.15</f>
        <v>32807.910000000003</v>
      </c>
    </row>
    <row r="18" spans="1:8" s="443" customFormat="1" ht="14.45" customHeight="1" x14ac:dyDescent="0.25">
      <c r="A18" s="458"/>
      <c r="B18" s="445"/>
      <c r="C18" s="444"/>
      <c r="D18" s="444"/>
      <c r="E18" s="444"/>
      <c r="H18" s="446"/>
    </row>
    <row r="19" spans="1:8" s="443" customFormat="1" ht="14.45" customHeight="1" x14ac:dyDescent="0.25">
      <c r="A19" s="1213" t="s">
        <v>6506</v>
      </c>
      <c r="B19" s="1213"/>
      <c r="C19" s="1213"/>
      <c r="D19" s="1213"/>
      <c r="E19" s="1213"/>
      <c r="H19" s="446"/>
    </row>
    <row r="20" spans="1:8" s="443" customFormat="1" ht="15" customHeight="1" x14ac:dyDescent="0.25">
      <c r="A20" s="1214" t="s">
        <v>6507</v>
      </c>
      <c r="B20" s="1214"/>
      <c r="C20" s="1214"/>
      <c r="D20" s="1214"/>
      <c r="E20" s="1214"/>
      <c r="H20" s="446"/>
    </row>
    <row r="21" spans="1:8" s="443" customFormat="1" ht="14.45" customHeight="1" x14ac:dyDescent="0.25">
      <c r="A21" s="1213" t="s">
        <v>6508</v>
      </c>
      <c r="B21" s="1213"/>
      <c r="C21" s="1213"/>
      <c r="D21" s="1213"/>
      <c r="E21" s="1213"/>
      <c r="H21" s="446"/>
    </row>
    <row r="22" spans="1:8" s="443" customFormat="1" x14ac:dyDescent="0.25">
      <c r="A22" s="1209" t="s">
        <v>6507</v>
      </c>
      <c r="B22" s="1209"/>
      <c r="C22" s="1209"/>
      <c r="D22" s="1209"/>
      <c r="E22" s="1209"/>
    </row>
    <row r="23" spans="1:8" s="443" customFormat="1" x14ac:dyDescent="0.25">
      <c r="A23" s="459"/>
      <c r="B23" s="460"/>
      <c r="C23" s="459"/>
      <c r="D23" s="459"/>
      <c r="E23" s="459"/>
    </row>
  </sheetData>
  <mergeCells count="7">
    <mergeCell ref="A22:E22"/>
    <mergeCell ref="B3:E3"/>
    <mergeCell ref="B5:E5"/>
    <mergeCell ref="B6:E6"/>
    <mergeCell ref="A19:E19"/>
    <mergeCell ref="A20:E20"/>
    <mergeCell ref="A21:E21"/>
  </mergeCells>
  <pageMargins left="0.70866141732283472" right="0.70866141732283472" top="0.74803149606299213" bottom="0.74803149606299213" header="0.31496062992125984" footer="0.31496062992125984"/>
  <pageSetup paperSize="9" scale="71" firstPageNumber="262" orientation="portrait" useFirstPageNumber="1" r:id="rId1"/>
  <headerFooter>
    <oddFooter>&amp;R&amp;P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J71"/>
  <sheetViews>
    <sheetView view="pageBreakPreview" topLeftCell="A34" zoomScale="90" zoomScaleNormal="100" zoomScaleSheetLayoutView="90" workbookViewId="0"/>
  </sheetViews>
  <sheetFormatPr defaultRowHeight="15" x14ac:dyDescent="0.25"/>
  <cols>
    <col min="1" max="1" width="5.85546875" style="462" customWidth="1"/>
    <col min="2" max="2" width="50.85546875" style="462" customWidth="1"/>
    <col min="3" max="3" width="14.140625" style="462" customWidth="1"/>
    <col min="4" max="4" width="15.5703125" style="462" customWidth="1"/>
    <col min="5" max="5" width="29.28515625" style="462" customWidth="1"/>
    <col min="6" max="7" width="6.42578125" style="462" customWidth="1"/>
    <col min="8" max="8" width="7.5703125" style="462" customWidth="1"/>
    <col min="9" max="9" width="11.28515625" style="462" customWidth="1"/>
    <col min="10" max="16384" width="9.140625" style="246"/>
  </cols>
  <sheetData>
    <row r="2" spans="1:9" ht="33.75" customHeight="1" x14ac:dyDescent="0.25">
      <c r="A2" s="1222" t="s">
        <v>6509</v>
      </c>
      <c r="B2" s="1222"/>
      <c r="C2" s="1222"/>
      <c r="D2" s="1222"/>
      <c r="E2" s="1222"/>
      <c r="F2" s="461"/>
      <c r="G2" s="461"/>
      <c r="H2" s="461"/>
      <c r="I2" s="461"/>
    </row>
    <row r="4" spans="1:9" x14ac:dyDescent="0.25">
      <c r="A4" s="462" t="s">
        <v>6510</v>
      </c>
      <c r="E4" s="463" t="s">
        <v>6511</v>
      </c>
    </row>
    <row r="6" spans="1:9" x14ac:dyDescent="0.25">
      <c r="A6" s="462" t="s">
        <v>6512</v>
      </c>
    </row>
    <row r="9" spans="1:9" x14ac:dyDescent="0.25">
      <c r="A9" s="1223" t="s">
        <v>62</v>
      </c>
      <c r="B9" s="1223"/>
      <c r="C9" s="1223"/>
      <c r="D9" s="1223"/>
      <c r="E9" s="1223"/>
      <c r="F9" s="464"/>
      <c r="G9" s="464"/>
      <c r="H9" s="464"/>
      <c r="I9" s="464"/>
    </row>
    <row r="10" spans="1:9" x14ac:dyDescent="0.25">
      <c r="A10" s="1223" t="s">
        <v>6513</v>
      </c>
      <c r="B10" s="1223"/>
      <c r="C10" s="1223"/>
      <c r="D10" s="1223"/>
      <c r="E10" s="1223"/>
      <c r="F10" s="464"/>
      <c r="G10" s="464"/>
      <c r="H10" s="464"/>
      <c r="I10" s="464"/>
    </row>
    <row r="15" spans="1:9" x14ac:dyDescent="0.25">
      <c r="A15" s="462" t="s">
        <v>6514</v>
      </c>
    </row>
    <row r="17" spans="1:10" s="467" customFormat="1" x14ac:dyDescent="0.25">
      <c r="A17" s="465" t="s">
        <v>412</v>
      </c>
      <c r="B17" s="1224" t="s">
        <v>4333</v>
      </c>
      <c r="C17" s="1224"/>
      <c r="D17" s="1224"/>
      <c r="E17" s="1224"/>
      <c r="F17" s="466"/>
      <c r="G17" s="466"/>
      <c r="H17" s="466"/>
      <c r="I17" s="466"/>
    </row>
    <row r="18" spans="1:10" s="471" customFormat="1" ht="30" customHeight="1" x14ac:dyDescent="0.25">
      <c r="A18" s="468">
        <v>1</v>
      </c>
      <c r="B18" s="469" t="s">
        <v>415</v>
      </c>
      <c r="C18" s="1216" t="s">
        <v>6515</v>
      </c>
      <c r="D18" s="1216"/>
      <c r="E18" s="1216"/>
      <c r="F18" s="470"/>
      <c r="G18" s="470"/>
      <c r="H18" s="470"/>
      <c r="I18" s="470"/>
    </row>
    <row r="19" spans="1:10" s="471" customFormat="1" ht="27" customHeight="1" x14ac:dyDescent="0.25">
      <c r="A19" s="468">
        <v>2</v>
      </c>
      <c r="B19" s="469" t="s">
        <v>6516</v>
      </c>
      <c r="C19" s="1216" t="s">
        <v>6517</v>
      </c>
      <c r="D19" s="1216"/>
      <c r="E19" s="1216"/>
      <c r="F19" s="470"/>
      <c r="G19" s="470"/>
      <c r="H19" s="470"/>
      <c r="I19" s="470"/>
    </row>
    <row r="20" spans="1:10" s="471" customFormat="1" x14ac:dyDescent="0.25">
      <c r="A20" s="468">
        <v>3</v>
      </c>
      <c r="B20" s="469" t="s">
        <v>6518</v>
      </c>
      <c r="C20" s="1216" t="s">
        <v>6519</v>
      </c>
      <c r="D20" s="1216"/>
      <c r="E20" s="1216"/>
      <c r="F20" s="470"/>
      <c r="G20" s="470"/>
      <c r="H20" s="470"/>
      <c r="I20" s="470"/>
    </row>
    <row r="21" spans="1:10" s="471" customFormat="1" x14ac:dyDescent="0.25">
      <c r="A21" s="468">
        <v>4</v>
      </c>
      <c r="B21" s="469" t="s">
        <v>6520</v>
      </c>
      <c r="C21" s="1216" t="s">
        <v>6521</v>
      </c>
      <c r="D21" s="1216"/>
      <c r="E21" s="1216"/>
      <c r="F21" s="470"/>
      <c r="G21" s="470"/>
      <c r="H21" s="470"/>
      <c r="I21" s="470"/>
    </row>
    <row r="22" spans="1:10" s="471" customFormat="1" x14ac:dyDescent="0.25">
      <c r="A22" s="468">
        <v>5</v>
      </c>
      <c r="B22" s="469" t="s">
        <v>6522</v>
      </c>
      <c r="C22" s="1216" t="s">
        <v>6523</v>
      </c>
      <c r="D22" s="1216"/>
      <c r="E22" s="1216"/>
      <c r="F22" s="470"/>
      <c r="G22" s="470"/>
      <c r="H22" s="470"/>
      <c r="I22" s="470"/>
    </row>
    <row r="23" spans="1:10" s="471" customFormat="1" x14ac:dyDescent="0.25">
      <c r="A23" s="468">
        <v>7</v>
      </c>
      <c r="B23" s="469" t="s">
        <v>6524</v>
      </c>
      <c r="C23" s="1225">
        <v>7</v>
      </c>
      <c r="D23" s="1226"/>
      <c r="E23" s="1227"/>
      <c r="F23" s="470"/>
      <c r="G23" s="470"/>
      <c r="H23" s="470"/>
      <c r="I23" s="470"/>
    </row>
    <row r="24" spans="1:10" s="471" customFormat="1" ht="78" customHeight="1" x14ac:dyDescent="0.25">
      <c r="A24" s="468">
        <v>8</v>
      </c>
      <c r="B24" s="469" t="s">
        <v>6525</v>
      </c>
      <c r="C24" s="1219" t="s">
        <v>6526</v>
      </c>
      <c r="D24" s="1220"/>
      <c r="E24" s="1221"/>
      <c r="F24" s="470"/>
      <c r="G24" s="470"/>
      <c r="H24" s="470"/>
      <c r="I24" s="470"/>
    </row>
    <row r="25" spans="1:10" s="471" customFormat="1" ht="32.25" customHeight="1" x14ac:dyDescent="0.25">
      <c r="A25" s="468">
        <v>9</v>
      </c>
      <c r="B25" s="469" t="s">
        <v>6527</v>
      </c>
      <c r="C25" s="1219" t="s">
        <v>6528</v>
      </c>
      <c r="D25" s="1220"/>
      <c r="E25" s="1221"/>
      <c r="F25" s="470"/>
      <c r="G25" s="470"/>
      <c r="H25" s="470"/>
      <c r="I25" s="470"/>
    </row>
    <row r="26" spans="1:10" s="471" customFormat="1" ht="30" x14ac:dyDescent="0.25">
      <c r="A26" s="468">
        <v>10</v>
      </c>
      <c r="B26" s="469" t="s">
        <v>6529</v>
      </c>
      <c r="C26" s="1216">
        <f>25*7</f>
        <v>175</v>
      </c>
      <c r="D26" s="1216"/>
      <c r="E26" s="1216"/>
      <c r="F26" s="470"/>
      <c r="G26" s="470"/>
      <c r="H26" s="470"/>
      <c r="I26" s="470"/>
    </row>
    <row r="28" spans="1:10" s="472" customFormat="1" ht="16.5" x14ac:dyDescent="0.25">
      <c r="A28" s="1217" t="s">
        <v>6530</v>
      </c>
      <c r="B28" s="1218"/>
      <c r="C28" s="1218"/>
      <c r="D28" s="1218"/>
      <c r="E28" s="1218"/>
    </row>
    <row r="29" spans="1:10" s="472" customFormat="1" ht="110.25" x14ac:dyDescent="0.25">
      <c r="A29" s="473">
        <v>1</v>
      </c>
      <c r="B29" s="474" t="s">
        <v>6531</v>
      </c>
      <c r="C29" s="473" t="s">
        <v>6532</v>
      </c>
      <c r="D29" s="475" t="s">
        <v>415</v>
      </c>
      <c r="E29" s="474" t="s">
        <v>6533</v>
      </c>
      <c r="F29" s="476"/>
      <c r="G29" s="476"/>
      <c r="H29" s="476"/>
      <c r="I29" s="476"/>
      <c r="J29" s="476"/>
    </row>
    <row r="30" spans="1:10" s="472" customFormat="1" ht="16.5" x14ac:dyDescent="0.25">
      <c r="A30" s="477"/>
      <c r="B30" s="478" t="s">
        <v>6534</v>
      </c>
      <c r="C30" s="477" t="s">
        <v>6535</v>
      </c>
      <c r="D30" s="479">
        <v>18</v>
      </c>
      <c r="E30" s="480"/>
      <c r="F30" s="481"/>
      <c r="G30" s="481"/>
      <c r="H30" s="481"/>
      <c r="I30" s="481"/>
      <c r="J30" s="481"/>
    </row>
    <row r="31" spans="1:10" s="472" customFormat="1" ht="16.5" x14ac:dyDescent="0.25">
      <c r="A31" s="482"/>
      <c r="B31" s="478" t="s">
        <v>6536</v>
      </c>
      <c r="C31" s="477"/>
      <c r="D31" s="483"/>
      <c r="E31" s="480"/>
      <c r="F31" s="476"/>
      <c r="G31" s="476"/>
      <c r="H31" s="476"/>
      <c r="I31" s="476"/>
      <c r="J31" s="476"/>
    </row>
    <row r="32" spans="1:10" s="472" customFormat="1" ht="16.5" x14ac:dyDescent="0.25">
      <c r="A32" s="477"/>
      <c r="B32" s="478" t="s">
        <v>6537</v>
      </c>
      <c r="C32" s="477" t="s">
        <v>1017</v>
      </c>
      <c r="D32" s="483">
        <v>1</v>
      </c>
      <c r="E32" s="484"/>
      <c r="F32" s="476"/>
      <c r="G32" s="476"/>
      <c r="H32" s="476"/>
      <c r="I32" s="476"/>
      <c r="J32" s="476"/>
    </row>
    <row r="33" spans="1:10" s="472" customFormat="1" ht="16.5" x14ac:dyDescent="0.25">
      <c r="A33" s="477"/>
      <c r="B33" s="478" t="s">
        <v>6538</v>
      </c>
      <c r="C33" s="477"/>
      <c r="D33" s="485"/>
      <c r="E33" s="484"/>
      <c r="F33" s="476"/>
      <c r="G33" s="476"/>
      <c r="H33" s="476"/>
      <c r="I33" s="476"/>
      <c r="J33" s="476"/>
    </row>
    <row r="34" spans="1:10" s="472" customFormat="1" ht="16.5" x14ac:dyDescent="0.25">
      <c r="A34" s="473"/>
      <c r="B34" s="478" t="s">
        <v>6537</v>
      </c>
      <c r="C34" s="477" t="s">
        <v>6535</v>
      </c>
      <c r="D34" s="479">
        <v>35</v>
      </c>
      <c r="E34" s="473"/>
      <c r="F34" s="476"/>
      <c r="G34" s="476"/>
      <c r="H34" s="476"/>
      <c r="I34" s="476"/>
      <c r="J34" s="476"/>
    </row>
    <row r="35" spans="1:10" s="472" customFormat="1" ht="16.5" x14ac:dyDescent="0.25">
      <c r="A35" s="477"/>
      <c r="B35" s="478" t="s">
        <v>6539</v>
      </c>
      <c r="C35" s="477"/>
      <c r="D35" s="483">
        <v>35</v>
      </c>
      <c r="E35" s="480"/>
      <c r="F35" s="476"/>
      <c r="G35" s="476"/>
      <c r="H35" s="476"/>
      <c r="I35" s="476"/>
      <c r="J35" s="476"/>
    </row>
    <row r="36" spans="1:10" s="472" customFormat="1" ht="31.5" x14ac:dyDescent="0.25">
      <c r="A36" s="482"/>
      <c r="B36" s="478" t="s">
        <v>6540</v>
      </c>
      <c r="C36" s="477"/>
      <c r="D36" s="483">
        <v>1</v>
      </c>
      <c r="E36" s="480"/>
      <c r="F36" s="481"/>
      <c r="G36" s="481"/>
      <c r="H36" s="481"/>
      <c r="I36" s="481"/>
      <c r="J36" s="481"/>
    </row>
    <row r="37" spans="1:10" s="472" customFormat="1" ht="16.5" x14ac:dyDescent="0.25">
      <c r="A37" s="477"/>
      <c r="B37" s="478" t="s">
        <v>6541</v>
      </c>
      <c r="C37" s="477"/>
      <c r="D37" s="485">
        <v>25</v>
      </c>
      <c r="E37" s="484"/>
      <c r="F37" s="481"/>
      <c r="G37" s="481"/>
      <c r="H37" s="481"/>
      <c r="I37" s="481"/>
      <c r="J37" s="481"/>
    </row>
    <row r="38" spans="1:10" s="472" customFormat="1" ht="31.5" x14ac:dyDescent="0.25">
      <c r="A38" s="477"/>
      <c r="B38" s="478" t="s">
        <v>6542</v>
      </c>
      <c r="C38" s="477" t="s">
        <v>6543</v>
      </c>
      <c r="D38" s="479">
        <v>51</v>
      </c>
      <c r="E38" s="484"/>
      <c r="F38" s="476"/>
      <c r="G38" s="476" t="s">
        <v>6544</v>
      </c>
      <c r="H38" s="476"/>
      <c r="I38" s="476"/>
      <c r="J38" s="476"/>
    </row>
    <row r="39" spans="1:10" s="472" customFormat="1" ht="16.5" x14ac:dyDescent="0.25">
      <c r="A39" s="473"/>
      <c r="B39" s="478" t="s">
        <v>6545</v>
      </c>
      <c r="C39" s="477" t="s">
        <v>5015</v>
      </c>
      <c r="D39" s="483">
        <v>34</v>
      </c>
      <c r="E39" s="473"/>
      <c r="F39" s="476"/>
      <c r="G39" s="476"/>
      <c r="H39" s="476"/>
      <c r="I39" s="476"/>
      <c r="J39" s="476"/>
    </row>
    <row r="40" spans="1:10" s="472" customFormat="1" ht="31.5" x14ac:dyDescent="0.25">
      <c r="A40" s="477"/>
      <c r="B40" s="478" t="s">
        <v>6546</v>
      </c>
      <c r="C40" s="477"/>
      <c r="D40" s="483">
        <v>2</v>
      </c>
      <c r="E40" s="480"/>
      <c r="F40" s="476"/>
      <c r="G40" s="476"/>
      <c r="H40" s="476"/>
      <c r="I40" s="476"/>
      <c r="J40" s="476"/>
    </row>
    <row r="41" spans="1:10" s="472" customFormat="1" ht="63" x14ac:dyDescent="0.25">
      <c r="A41" s="477"/>
      <c r="B41" s="478" t="s">
        <v>6547</v>
      </c>
      <c r="C41" s="477" t="s">
        <v>6548</v>
      </c>
      <c r="D41" s="486">
        <v>56.81</v>
      </c>
      <c r="E41" s="484" t="s">
        <v>6549</v>
      </c>
      <c r="F41" s="481"/>
      <c r="G41" s="481"/>
      <c r="H41" s="481"/>
    </row>
    <row r="42" spans="1:10" s="472" customFormat="1" ht="110.25" x14ac:dyDescent="0.25">
      <c r="A42" s="477"/>
      <c r="B42" s="478" t="s">
        <v>6550</v>
      </c>
      <c r="C42" s="477"/>
      <c r="D42" s="487">
        <v>1.0349999999999999</v>
      </c>
      <c r="E42" s="484"/>
      <c r="F42" s="481"/>
      <c r="G42" s="481"/>
      <c r="H42" s="481"/>
    </row>
    <row r="43" spans="1:10" s="472" customFormat="1" ht="16.5" x14ac:dyDescent="0.25">
      <c r="A43" s="477"/>
      <c r="B43" s="488" t="s">
        <v>6551</v>
      </c>
      <c r="C43" s="477" t="s">
        <v>6552</v>
      </c>
      <c r="D43" s="483">
        <v>7</v>
      </c>
      <c r="E43" s="484"/>
      <c r="F43" s="489"/>
      <c r="G43" s="489"/>
      <c r="H43" s="489"/>
    </row>
    <row r="44" spans="1:10" s="472" customFormat="1" ht="31.5" x14ac:dyDescent="0.25">
      <c r="A44" s="482"/>
      <c r="B44" s="478" t="s">
        <v>6553</v>
      </c>
      <c r="C44" s="473" t="s">
        <v>6500</v>
      </c>
      <c r="D44" s="490">
        <f>(D39*D40/D38+0)*D42*D41/D34</f>
        <v>2.2400000000000002</v>
      </c>
      <c r="E44" s="491" t="s">
        <v>6554</v>
      </c>
      <c r="F44" s="481"/>
      <c r="G44" s="481"/>
      <c r="H44" s="481">
        <v>22.9149579831933</v>
      </c>
    </row>
    <row r="45" spans="1:10" s="472" customFormat="1" ht="31.5" x14ac:dyDescent="0.25">
      <c r="A45" s="482"/>
      <c r="B45" s="478" t="s">
        <v>6555</v>
      </c>
      <c r="C45" s="473" t="s">
        <v>6500</v>
      </c>
      <c r="D45" s="490">
        <f>D44*D37*2</f>
        <v>112</v>
      </c>
      <c r="E45" s="491" t="s">
        <v>6556</v>
      </c>
      <c r="F45" s="481"/>
      <c r="G45" s="481"/>
      <c r="H45" s="492">
        <v>274.06</v>
      </c>
    </row>
    <row r="46" spans="1:10" s="472" customFormat="1" ht="31.5" x14ac:dyDescent="0.25">
      <c r="A46" s="482"/>
      <c r="B46" s="478" t="s">
        <v>6557</v>
      </c>
      <c r="C46" s="473" t="s">
        <v>6500</v>
      </c>
      <c r="D46" s="490">
        <f>D45*7*18</f>
        <v>14112</v>
      </c>
      <c r="E46" s="493" t="s">
        <v>6558</v>
      </c>
      <c r="F46" s="481"/>
      <c r="G46" s="481"/>
      <c r="H46" s="492"/>
    </row>
    <row r="47" spans="1:10" s="472" customFormat="1" ht="63" x14ac:dyDescent="0.25">
      <c r="A47" s="482"/>
      <c r="B47" s="494" t="s">
        <v>6559</v>
      </c>
      <c r="C47" s="473" t="s">
        <v>6500</v>
      </c>
      <c r="D47" s="490">
        <f>D46*9.38</f>
        <v>132370.56</v>
      </c>
      <c r="E47" s="493"/>
      <c r="F47" s="481"/>
      <c r="G47" s="481"/>
      <c r="H47" s="481"/>
    </row>
    <row r="48" spans="1:10" s="472" customFormat="1" ht="16.5" x14ac:dyDescent="0.25">
      <c r="A48" s="495"/>
      <c r="B48" s="496"/>
      <c r="C48" s="497"/>
      <c r="D48" s="498"/>
      <c r="E48" s="499"/>
      <c r="F48" s="481"/>
      <c r="G48" s="481"/>
      <c r="H48" s="481"/>
    </row>
    <row r="49" spans="1:9" s="472" customFormat="1" ht="16.5" x14ac:dyDescent="0.25">
      <c r="A49" s="495"/>
      <c r="B49" s="496"/>
      <c r="C49" s="497"/>
      <c r="D49" s="498"/>
      <c r="E49" s="499"/>
      <c r="F49" s="481"/>
      <c r="G49" s="481"/>
      <c r="H49" s="481"/>
    </row>
    <row r="50" spans="1:9" s="472" customFormat="1" ht="16.5" x14ac:dyDescent="0.25">
      <c r="A50" s="495"/>
      <c r="B50" s="288" t="s">
        <v>174</v>
      </c>
      <c r="C50" s="263"/>
      <c r="D50" s="289"/>
      <c r="E50" s="288" t="s">
        <v>173</v>
      </c>
      <c r="F50" s="310"/>
      <c r="G50" s="481"/>
      <c r="H50" s="481"/>
    </row>
    <row r="51" spans="1:9" s="472" customFormat="1" ht="16.5" x14ac:dyDescent="0.25">
      <c r="A51" s="495"/>
      <c r="B51" s="263"/>
      <c r="C51" s="263"/>
      <c r="D51" s="263"/>
      <c r="E51" s="263"/>
      <c r="F51" s="310"/>
      <c r="G51" s="481"/>
      <c r="H51" s="481"/>
    </row>
    <row r="52" spans="1:9" s="472" customFormat="1" ht="16.5" x14ac:dyDescent="0.25">
      <c r="A52" s="495"/>
      <c r="B52" s="263" t="s">
        <v>4417</v>
      </c>
      <c r="C52" s="263"/>
      <c r="D52" s="289"/>
      <c r="E52" s="288" t="s">
        <v>104</v>
      </c>
      <c r="F52" s="310"/>
      <c r="G52" s="481"/>
      <c r="H52" s="481"/>
    </row>
    <row r="53" spans="1:9" s="472" customFormat="1" ht="16.5" x14ac:dyDescent="0.25">
      <c r="A53" s="495"/>
      <c r="B53" s="500"/>
      <c r="C53" s="497"/>
      <c r="D53" s="498"/>
      <c r="E53" s="499"/>
      <c r="F53" s="481"/>
      <c r="G53" s="481"/>
      <c r="H53" s="481"/>
    </row>
    <row r="54" spans="1:9" s="472" customFormat="1" ht="16.5" x14ac:dyDescent="0.25">
      <c r="A54" s="495"/>
      <c r="B54" s="500"/>
      <c r="C54" s="497"/>
      <c r="D54" s="498"/>
      <c r="E54" s="499"/>
      <c r="F54" s="481"/>
      <c r="G54" s="481"/>
      <c r="H54" s="481"/>
    </row>
    <row r="55" spans="1:9" s="472" customFormat="1" ht="16.5" x14ac:dyDescent="0.25">
      <c r="A55" s="495"/>
      <c r="B55" s="500"/>
      <c r="C55" s="497"/>
      <c r="D55" s="498"/>
      <c r="E55" s="499"/>
      <c r="F55" s="481"/>
      <c r="G55" s="481"/>
      <c r="H55" s="481"/>
    </row>
    <row r="56" spans="1:9" x14ac:dyDescent="0.25">
      <c r="A56" s="462" t="s">
        <v>6560</v>
      </c>
    </row>
    <row r="58" spans="1:9" s="501" customFormat="1" ht="30" customHeight="1" x14ac:dyDescent="0.25">
      <c r="A58" s="1215" t="s">
        <v>412</v>
      </c>
      <c r="B58" s="1215" t="s">
        <v>6561</v>
      </c>
      <c r="C58" s="1215" t="s">
        <v>6562</v>
      </c>
      <c r="D58" s="1215" t="s">
        <v>4422</v>
      </c>
      <c r="E58" s="1215" t="s">
        <v>6563</v>
      </c>
      <c r="F58" s="1215" t="s">
        <v>6564</v>
      </c>
      <c r="G58" s="1215"/>
      <c r="H58" s="1215"/>
      <c r="I58" s="1215" t="s">
        <v>6565</v>
      </c>
    </row>
    <row r="59" spans="1:9" s="501" customFormat="1" ht="28.5" x14ac:dyDescent="0.25">
      <c r="A59" s="1215"/>
      <c r="B59" s="1215"/>
      <c r="C59" s="1215"/>
      <c r="D59" s="1215"/>
      <c r="E59" s="1215"/>
      <c r="F59" s="502" t="s">
        <v>6566</v>
      </c>
      <c r="G59" s="502" t="s">
        <v>6567</v>
      </c>
      <c r="H59" s="502" t="s">
        <v>6568</v>
      </c>
      <c r="I59" s="1215"/>
    </row>
    <row r="60" spans="1:9" s="504" customFormat="1" x14ac:dyDescent="0.25">
      <c r="A60" s="503">
        <v>1</v>
      </c>
      <c r="B60" s="503">
        <v>2</v>
      </c>
      <c r="C60" s="503">
        <v>3</v>
      </c>
      <c r="D60" s="503">
        <v>4</v>
      </c>
      <c r="E60" s="503">
        <v>5</v>
      </c>
      <c r="F60" s="503">
        <v>6</v>
      </c>
      <c r="G60" s="503">
        <v>7</v>
      </c>
      <c r="H60" s="503">
        <v>8</v>
      </c>
      <c r="I60" s="503">
        <v>9</v>
      </c>
    </row>
    <row r="61" spans="1:9" s="504" customFormat="1" x14ac:dyDescent="0.25">
      <c r="A61" s="503">
        <v>1</v>
      </c>
      <c r="B61" s="469" t="s">
        <v>6569</v>
      </c>
      <c r="C61" s="505"/>
      <c r="D61" s="505"/>
      <c r="E61" s="469"/>
      <c r="F61" s="469"/>
      <c r="G61" s="469"/>
      <c r="H61" s="469"/>
      <c r="I61" s="469"/>
    </row>
    <row r="62" spans="1:9" s="504" customFormat="1" x14ac:dyDescent="0.25">
      <c r="A62" s="503" t="s">
        <v>6570</v>
      </c>
      <c r="B62" s="469" t="s">
        <v>6571</v>
      </c>
      <c r="C62" s="505" t="s">
        <v>6572</v>
      </c>
      <c r="D62" s="505">
        <v>210</v>
      </c>
      <c r="E62" s="506">
        <v>5000</v>
      </c>
      <c r="F62" s="469"/>
      <c r="G62" s="469"/>
      <c r="H62" s="469">
        <v>1</v>
      </c>
      <c r="I62" s="506">
        <f>E62*D62*H62</f>
        <v>1050000</v>
      </c>
    </row>
    <row r="63" spans="1:9" s="510" customFormat="1" x14ac:dyDescent="0.25">
      <c r="A63" s="502"/>
      <c r="B63" s="507" t="s">
        <v>6573</v>
      </c>
      <c r="C63" s="508"/>
      <c r="D63" s="508"/>
      <c r="E63" s="509"/>
      <c r="F63" s="507"/>
      <c r="G63" s="507"/>
      <c r="H63" s="507"/>
      <c r="I63" s="509">
        <f>I62</f>
        <v>1050000</v>
      </c>
    </row>
    <row r="64" spans="1:9" s="504" customFormat="1" x14ac:dyDescent="0.25">
      <c r="A64" s="500"/>
      <c r="B64" s="500"/>
      <c r="C64" s="500"/>
      <c r="D64" s="500"/>
      <c r="E64" s="500"/>
      <c r="F64" s="500"/>
      <c r="G64" s="500"/>
      <c r="H64" s="500"/>
      <c r="I64" s="500"/>
    </row>
    <row r="65" spans="1:9" s="504" customFormat="1" x14ac:dyDescent="0.25">
      <c r="A65" s="500"/>
      <c r="B65" s="500"/>
      <c r="C65" s="500"/>
      <c r="D65" s="500"/>
      <c r="E65" s="500"/>
      <c r="F65" s="500"/>
      <c r="G65" s="500"/>
      <c r="H65" s="500"/>
      <c r="I65" s="500"/>
    </row>
    <row r="66" spans="1:9" s="504" customFormat="1" ht="15" customHeight="1" x14ac:dyDescent="0.25">
      <c r="A66" s="500"/>
      <c r="B66" s="500" t="s">
        <v>6574</v>
      </c>
      <c r="C66" s="500"/>
      <c r="D66" s="500"/>
      <c r="E66" s="500"/>
      <c r="F66" s="500"/>
      <c r="G66" s="500"/>
      <c r="H66" s="500"/>
      <c r="I66" s="500"/>
    </row>
    <row r="67" spans="1:9" s="504" customFormat="1" x14ac:dyDescent="0.25">
      <c r="A67" s="500"/>
      <c r="B67" s="500"/>
      <c r="C67" s="500"/>
      <c r="D67" s="500"/>
      <c r="E67" s="500"/>
      <c r="F67" s="500"/>
      <c r="G67" s="500"/>
      <c r="H67" s="500"/>
      <c r="I67" s="500"/>
    </row>
    <row r="68" spans="1:9" s="504" customFormat="1" ht="15" customHeight="1" x14ac:dyDescent="0.25">
      <c r="A68" s="500"/>
      <c r="B68" s="500"/>
      <c r="C68" s="500"/>
      <c r="D68" s="500"/>
      <c r="E68" s="500"/>
      <c r="F68" s="500"/>
      <c r="G68" s="500"/>
      <c r="H68" s="500"/>
      <c r="I68" s="500"/>
    </row>
    <row r="69" spans="1:9" s="504" customFormat="1" x14ac:dyDescent="0.25">
      <c r="A69" s="500"/>
      <c r="B69" s="500"/>
      <c r="C69" s="500"/>
      <c r="D69" s="500"/>
      <c r="E69" s="500"/>
      <c r="F69" s="500"/>
      <c r="G69" s="500"/>
      <c r="H69" s="500"/>
      <c r="I69" s="500"/>
    </row>
    <row r="70" spans="1:9" s="504" customFormat="1" x14ac:dyDescent="0.25">
      <c r="A70" s="500"/>
      <c r="B70" s="500"/>
      <c r="C70" s="500"/>
      <c r="D70" s="500"/>
      <c r="E70" s="500"/>
      <c r="F70" s="500"/>
      <c r="G70" s="500"/>
      <c r="H70" s="500"/>
      <c r="I70" s="500"/>
    </row>
    <row r="71" spans="1:9" s="504" customFormat="1" x14ac:dyDescent="0.25">
      <c r="A71" s="500"/>
      <c r="B71" s="500"/>
      <c r="C71" s="500"/>
      <c r="D71" s="500"/>
      <c r="E71" s="500"/>
      <c r="F71" s="500"/>
      <c r="G71" s="500"/>
      <c r="H71" s="500"/>
      <c r="I71" s="500"/>
    </row>
  </sheetData>
  <mergeCells count="21">
    <mergeCell ref="C25:E25"/>
    <mergeCell ref="A2:E2"/>
    <mergeCell ref="A9:E9"/>
    <mergeCell ref="A10:E10"/>
    <mergeCell ref="B17:E17"/>
    <mergeCell ref="C18:E18"/>
    <mergeCell ref="C19:E19"/>
    <mergeCell ref="C20:E20"/>
    <mergeCell ref="C21:E21"/>
    <mergeCell ref="C22:E22"/>
    <mergeCell ref="C23:E23"/>
    <mergeCell ref="C24:E24"/>
    <mergeCell ref="F58:H58"/>
    <mergeCell ref="I58:I59"/>
    <mergeCell ref="C26:E26"/>
    <mergeCell ref="A28:E28"/>
    <mergeCell ref="A58:A59"/>
    <mergeCell ref="B58:B59"/>
    <mergeCell ref="C58:C59"/>
    <mergeCell ref="D58:D59"/>
    <mergeCell ref="E58:E59"/>
  </mergeCells>
  <pageMargins left="0.78740157480314965" right="0.39370078740157483" top="0.78740157480314965" bottom="0.78740157480314965" header="0.31496062992125984" footer="0.31496062992125984"/>
  <pageSetup paperSize="9" scale="78" firstPageNumber="263" fitToHeight="0" orientation="portrait" useFirstPageNumber="1" r:id="rId1"/>
  <headerFooter>
    <oddFooter>&amp;R&amp;P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"/>
  <sheetViews>
    <sheetView view="pageBreakPreview" zoomScale="90" zoomScaleNormal="100" zoomScaleSheetLayoutView="90" workbookViewId="0">
      <selection sqref="A1:G1"/>
    </sheetView>
  </sheetViews>
  <sheetFormatPr defaultRowHeight="15.75" x14ac:dyDescent="0.25"/>
  <cols>
    <col min="1" max="1" width="7.28515625" style="536" customWidth="1"/>
    <col min="2" max="4" width="13" style="535" customWidth="1"/>
    <col min="5" max="5" width="42" style="535" customWidth="1"/>
    <col min="6" max="6" width="18" style="535" customWidth="1"/>
    <col min="7" max="7" width="15.140625" style="535" customWidth="1"/>
    <col min="8" max="8" width="16.140625" style="511" customWidth="1"/>
    <col min="9" max="11" width="9.140625" style="511"/>
    <col min="12" max="16384" width="9.140625" style="246"/>
  </cols>
  <sheetData>
    <row r="1" spans="1:11" x14ac:dyDescent="0.25">
      <c r="A1" s="1229" t="s">
        <v>6575</v>
      </c>
      <c r="B1" s="1229"/>
      <c r="C1" s="1229"/>
      <c r="D1" s="1229"/>
      <c r="E1" s="1229"/>
      <c r="F1" s="1229"/>
      <c r="G1" s="1229"/>
    </row>
    <row r="2" spans="1:11" ht="45" customHeight="1" x14ac:dyDescent="0.25">
      <c r="A2" s="1229" t="s">
        <v>4391</v>
      </c>
      <c r="B2" s="1229"/>
      <c r="C2" s="1229"/>
      <c r="D2" s="1229"/>
      <c r="E2" s="1229"/>
      <c r="F2" s="1229"/>
      <c r="G2" s="1229"/>
    </row>
    <row r="3" spans="1:11" x14ac:dyDescent="0.25">
      <c r="A3" s="1230"/>
      <c r="B3" s="1230"/>
      <c r="C3" s="1230"/>
      <c r="D3" s="1230"/>
      <c r="E3" s="1230"/>
      <c r="F3" s="1230"/>
      <c r="G3" s="1230"/>
    </row>
    <row r="6" spans="1:11" ht="31.5" x14ac:dyDescent="0.25">
      <c r="A6" s="512" t="s">
        <v>121</v>
      </c>
      <c r="B6" s="1231" t="s">
        <v>413</v>
      </c>
      <c r="C6" s="1232"/>
      <c r="D6" s="1233"/>
      <c r="E6" s="512" t="s">
        <v>4423</v>
      </c>
      <c r="F6" s="512" t="s">
        <v>6576</v>
      </c>
      <c r="G6" s="512" t="s">
        <v>4425</v>
      </c>
      <c r="I6" s="513" t="s">
        <v>6577</v>
      </c>
      <c r="J6" s="513" t="s">
        <v>6578</v>
      </c>
    </row>
    <row r="7" spans="1:11" x14ac:dyDescent="0.25">
      <c r="A7" s="514">
        <v>1</v>
      </c>
      <c r="B7" s="1234">
        <v>2</v>
      </c>
      <c r="C7" s="1235"/>
      <c r="D7" s="1236"/>
      <c r="E7" s="515">
        <v>3</v>
      </c>
      <c r="F7" s="515">
        <v>4</v>
      </c>
      <c r="G7" s="515">
        <v>5</v>
      </c>
    </row>
    <row r="8" spans="1:11" s="518" customFormat="1" ht="31.5" customHeight="1" x14ac:dyDescent="0.25">
      <c r="A8" s="1237">
        <v>1</v>
      </c>
      <c r="B8" s="1240" t="s">
        <v>6579</v>
      </c>
      <c r="C8" s="1241"/>
      <c r="D8" s="1241"/>
      <c r="E8" s="516" t="s">
        <v>6580</v>
      </c>
      <c r="F8" s="1246" t="s">
        <v>6581</v>
      </c>
      <c r="G8" s="1249">
        <f>ROUND(15075*116.12/1.2,2)</f>
        <v>1458757.5</v>
      </c>
      <c r="H8" s="517"/>
      <c r="I8" s="517"/>
      <c r="J8" s="517"/>
      <c r="K8" s="517"/>
    </row>
    <row r="9" spans="1:11" s="518" customFormat="1" ht="31.5" x14ac:dyDescent="0.25">
      <c r="A9" s="1238"/>
      <c r="B9" s="1242"/>
      <c r="C9" s="1243"/>
      <c r="D9" s="1243"/>
      <c r="E9" s="519" t="s">
        <v>6582</v>
      </c>
      <c r="F9" s="1247"/>
      <c r="G9" s="1250"/>
      <c r="H9" s="517"/>
      <c r="I9" s="517"/>
      <c r="J9" s="517"/>
      <c r="K9" s="517"/>
    </row>
    <row r="10" spans="1:11" s="518" customFormat="1" ht="78.75" x14ac:dyDescent="0.25">
      <c r="A10" s="1239"/>
      <c r="B10" s="1244"/>
      <c r="C10" s="1245"/>
      <c r="D10" s="1245"/>
      <c r="E10" s="520" t="s">
        <v>6583</v>
      </c>
      <c r="F10" s="1248"/>
      <c r="G10" s="1251"/>
      <c r="H10" s="517"/>
      <c r="I10" s="517"/>
      <c r="J10" s="517"/>
      <c r="K10" s="517"/>
    </row>
    <row r="11" spans="1:11" s="526" customFormat="1" ht="42.75" customHeight="1" x14ac:dyDescent="0.25">
      <c r="A11" s="521"/>
      <c r="B11" s="1252" t="s">
        <v>6584</v>
      </c>
      <c r="C11" s="1252"/>
      <c r="D11" s="1252"/>
      <c r="E11" s="522"/>
      <c r="F11" s="523"/>
      <c r="G11" s="524">
        <f>G8</f>
        <v>1458757.5</v>
      </c>
      <c r="H11" s="525"/>
      <c r="I11" s="525"/>
      <c r="J11" s="525"/>
      <c r="K11" s="525"/>
    </row>
    <row r="12" spans="1:11" s="518" customFormat="1" ht="65.25" customHeight="1" x14ac:dyDescent="0.25">
      <c r="A12" s="527"/>
      <c r="B12" s="1253" t="s">
        <v>6585</v>
      </c>
      <c r="C12" s="1253"/>
      <c r="D12" s="1253"/>
      <c r="E12" s="528" t="s">
        <v>6586</v>
      </c>
      <c r="F12" s="528" t="s">
        <v>6587</v>
      </c>
      <c r="G12" s="529">
        <f>ROUND(G11/4.89,2)</f>
        <v>298314.42</v>
      </c>
      <c r="H12" s="517"/>
      <c r="I12" s="517"/>
      <c r="J12" s="517"/>
      <c r="K12" s="517"/>
    </row>
    <row r="13" spans="1:11" s="518" customFormat="1" ht="24" customHeight="1" x14ac:dyDescent="0.25">
      <c r="A13" s="527"/>
      <c r="B13" s="1253" t="s">
        <v>6588</v>
      </c>
      <c r="C13" s="1253"/>
      <c r="D13" s="1253"/>
      <c r="E13" s="528"/>
      <c r="F13" s="530">
        <v>0.2</v>
      </c>
      <c r="G13" s="531">
        <f>G11*20%</f>
        <v>291751.5</v>
      </c>
      <c r="H13" s="517"/>
      <c r="I13" s="517"/>
      <c r="J13" s="517"/>
      <c r="K13" s="517"/>
    </row>
    <row r="14" spans="1:11" s="518" customFormat="1" ht="24" customHeight="1" x14ac:dyDescent="0.25">
      <c r="A14" s="532"/>
      <c r="B14" s="1252" t="s">
        <v>6589</v>
      </c>
      <c r="C14" s="1252"/>
      <c r="D14" s="1252"/>
      <c r="E14" s="533"/>
      <c r="F14" s="533"/>
      <c r="G14" s="534">
        <f>G11+G13</f>
        <v>1750509</v>
      </c>
      <c r="H14" s="517"/>
      <c r="I14" s="517"/>
      <c r="J14" s="517"/>
      <c r="K14" s="517"/>
    </row>
    <row r="18" spans="1:6" x14ac:dyDescent="0.25">
      <c r="A18" s="1254" t="s">
        <v>174</v>
      </c>
      <c r="B18" s="1254"/>
      <c r="C18" s="1254"/>
      <c r="D18" s="1254"/>
      <c r="F18" s="535" t="s">
        <v>6590</v>
      </c>
    </row>
    <row r="20" spans="1:6" ht="15.75" customHeight="1" x14ac:dyDescent="0.25">
      <c r="A20" s="1228" t="s">
        <v>90</v>
      </c>
      <c r="B20" s="1228"/>
      <c r="C20" s="1228"/>
      <c r="D20" s="1228"/>
      <c r="F20" s="535" t="s">
        <v>104</v>
      </c>
    </row>
  </sheetData>
  <mergeCells count="15">
    <mergeCell ref="A20:D20"/>
    <mergeCell ref="A1:G1"/>
    <mergeCell ref="A2:G2"/>
    <mergeCell ref="A3:G3"/>
    <mergeCell ref="B6:D6"/>
    <mergeCell ref="B7:D7"/>
    <mergeCell ref="A8:A10"/>
    <mergeCell ref="B8:D10"/>
    <mergeCell ref="F8:F10"/>
    <mergeCell ref="G8:G10"/>
    <mergeCell ref="B11:D11"/>
    <mergeCell ref="B12:D12"/>
    <mergeCell ref="B13:D13"/>
    <mergeCell ref="B14:D14"/>
    <mergeCell ref="A18:D18"/>
  </mergeCells>
  <pageMargins left="0.78740157480314965" right="0.39370078740157483" top="0.78740157480314965" bottom="0.78740157480314965" header="0.31496062992125984" footer="0.31496062992125984"/>
  <pageSetup paperSize="9" scale="74" firstPageNumber="265" fitToHeight="0" orientation="portrait" useFirstPageNumber="1" r:id="rId1"/>
  <headerFooter>
    <oddFooter>&amp;R&amp;P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L62"/>
  <sheetViews>
    <sheetView view="pageBreakPreview" topLeftCell="A8" zoomScaleNormal="100" zoomScaleSheetLayoutView="100" workbookViewId="0"/>
  </sheetViews>
  <sheetFormatPr defaultRowHeight="15" x14ac:dyDescent="0.25"/>
  <cols>
    <col min="1" max="1" width="5.85546875" style="462" customWidth="1"/>
    <col min="2" max="2" width="37" style="462" customWidth="1"/>
    <col min="3" max="3" width="8" style="462" customWidth="1"/>
    <col min="4" max="4" width="15" style="462" customWidth="1"/>
    <col min="5" max="5" width="11.85546875" style="462" customWidth="1"/>
    <col min="6" max="7" width="6.42578125" style="462" customWidth="1"/>
    <col min="8" max="8" width="7.5703125" style="462" customWidth="1"/>
    <col min="9" max="9" width="11.28515625" style="462" customWidth="1"/>
    <col min="10" max="11" width="9.140625" style="246"/>
    <col min="12" max="12" width="11.7109375" style="246" bestFit="1" customWidth="1"/>
    <col min="13" max="16384" width="9.140625" style="246"/>
  </cols>
  <sheetData>
    <row r="2" spans="1:9" ht="33.75" customHeight="1" x14ac:dyDescent="0.25">
      <c r="A2" s="1222" t="s">
        <v>6509</v>
      </c>
      <c r="B2" s="1222"/>
      <c r="C2" s="1222"/>
      <c r="D2" s="1222"/>
      <c r="E2" s="1222"/>
      <c r="F2" s="1222"/>
      <c r="G2" s="1222"/>
      <c r="H2" s="1222"/>
      <c r="I2" s="1222"/>
    </row>
    <row r="4" spans="1:9" x14ac:dyDescent="0.25">
      <c r="A4" s="462" t="s">
        <v>6510</v>
      </c>
      <c r="I4" s="463" t="s">
        <v>6511</v>
      </c>
    </row>
    <row r="6" spans="1:9" x14ac:dyDescent="0.25">
      <c r="A6" s="462" t="s">
        <v>6512</v>
      </c>
    </row>
    <row r="9" spans="1:9" x14ac:dyDescent="0.25">
      <c r="A9" s="1223" t="s">
        <v>63</v>
      </c>
      <c r="B9" s="1223"/>
      <c r="C9" s="1223"/>
      <c r="D9" s="1223"/>
      <c r="E9" s="1223"/>
      <c r="F9" s="1223"/>
      <c r="G9" s="1223"/>
      <c r="H9" s="1223"/>
      <c r="I9" s="1223"/>
    </row>
    <row r="10" spans="1:9" x14ac:dyDescent="0.25">
      <c r="A10" s="1223" t="s">
        <v>6591</v>
      </c>
      <c r="B10" s="1223"/>
      <c r="C10" s="1223"/>
      <c r="D10" s="1223"/>
      <c r="E10" s="1223"/>
      <c r="F10" s="1223"/>
      <c r="G10" s="1223"/>
      <c r="H10" s="1223"/>
      <c r="I10" s="1223"/>
    </row>
    <row r="15" spans="1:9" x14ac:dyDescent="0.25">
      <c r="A15" s="462" t="s">
        <v>6514</v>
      </c>
    </row>
    <row r="17" spans="1:9" s="467" customFormat="1" x14ac:dyDescent="0.25">
      <c r="A17" s="537" t="s">
        <v>412</v>
      </c>
      <c r="B17" s="1264" t="s">
        <v>4333</v>
      </c>
      <c r="C17" s="1264"/>
      <c r="D17" s="1264"/>
      <c r="E17" s="1264"/>
      <c r="F17" s="466"/>
      <c r="G17" s="466"/>
      <c r="H17" s="466"/>
      <c r="I17" s="466"/>
    </row>
    <row r="18" spans="1:9" s="471" customFormat="1" ht="30" customHeight="1" x14ac:dyDescent="0.25">
      <c r="A18" s="538">
        <v>1</v>
      </c>
      <c r="B18" s="539" t="s">
        <v>6592</v>
      </c>
      <c r="C18" s="1263" t="s">
        <v>6593</v>
      </c>
      <c r="D18" s="1263"/>
      <c r="E18" s="1263"/>
      <c r="F18" s="470"/>
      <c r="G18" s="470"/>
      <c r="H18" s="470"/>
      <c r="I18" s="470"/>
    </row>
    <row r="19" spans="1:9" s="471" customFormat="1" ht="45" x14ac:dyDescent="0.25">
      <c r="A19" s="538">
        <v>2</v>
      </c>
      <c r="B19" s="539" t="s">
        <v>6594</v>
      </c>
      <c r="C19" s="1263" t="s">
        <v>6595</v>
      </c>
      <c r="D19" s="1263"/>
      <c r="E19" s="1263"/>
      <c r="F19" s="470"/>
      <c r="G19" s="470"/>
      <c r="H19" s="470"/>
      <c r="I19" s="470"/>
    </row>
    <row r="20" spans="1:9" s="471" customFormat="1" ht="30" x14ac:dyDescent="0.25">
      <c r="A20" s="538">
        <v>3</v>
      </c>
      <c r="B20" s="539" t="s">
        <v>6596</v>
      </c>
      <c r="C20" s="1263" t="s">
        <v>6597</v>
      </c>
      <c r="D20" s="1263"/>
      <c r="E20" s="1263"/>
      <c r="F20" s="470"/>
      <c r="G20" s="470"/>
      <c r="H20" s="470"/>
      <c r="I20" s="470"/>
    </row>
    <row r="21" spans="1:9" s="471" customFormat="1" ht="30" x14ac:dyDescent="0.25">
      <c r="A21" s="538">
        <v>4</v>
      </c>
      <c r="B21" s="539" t="s">
        <v>6598</v>
      </c>
      <c r="C21" s="1263" t="s">
        <v>6597</v>
      </c>
      <c r="D21" s="1263"/>
      <c r="E21" s="1263"/>
      <c r="F21" s="470"/>
      <c r="G21" s="470"/>
      <c r="H21" s="470"/>
      <c r="I21" s="470"/>
    </row>
    <row r="22" spans="1:9" s="471" customFormat="1" ht="30" x14ac:dyDescent="0.25">
      <c r="A22" s="538">
        <v>5</v>
      </c>
      <c r="B22" s="539" t="s">
        <v>6518</v>
      </c>
      <c r="C22" s="1263" t="s">
        <v>6519</v>
      </c>
      <c r="D22" s="1263"/>
      <c r="E22" s="1263"/>
      <c r="F22" s="470"/>
      <c r="G22" s="470"/>
      <c r="H22" s="470"/>
      <c r="I22" s="470"/>
    </row>
    <row r="23" spans="1:9" s="471" customFormat="1" ht="30" x14ac:dyDescent="0.25">
      <c r="A23" s="538">
        <v>6</v>
      </c>
      <c r="B23" s="539" t="s">
        <v>6599</v>
      </c>
      <c r="C23" s="1263">
        <f>4*7</f>
        <v>28</v>
      </c>
      <c r="D23" s="1263"/>
      <c r="E23" s="1263"/>
      <c r="F23" s="470"/>
      <c r="G23" s="470"/>
      <c r="H23" s="470"/>
      <c r="I23" s="470"/>
    </row>
    <row r="25" spans="1:9" x14ac:dyDescent="0.25">
      <c r="A25" s="462" t="s">
        <v>6560</v>
      </c>
    </row>
    <row r="27" spans="1:9" s="501" customFormat="1" ht="30" customHeight="1" x14ac:dyDescent="0.25">
      <c r="A27" s="1259" t="s">
        <v>412</v>
      </c>
      <c r="B27" s="1259" t="s">
        <v>6561</v>
      </c>
      <c r="C27" s="1259" t="s">
        <v>6562</v>
      </c>
      <c r="D27" s="1259" t="s">
        <v>4422</v>
      </c>
      <c r="E27" s="1259" t="s">
        <v>6563</v>
      </c>
      <c r="F27" s="1259" t="s">
        <v>6564</v>
      </c>
      <c r="G27" s="1259"/>
      <c r="H27" s="1259"/>
      <c r="I27" s="1259" t="s">
        <v>6565</v>
      </c>
    </row>
    <row r="28" spans="1:9" s="501" customFormat="1" ht="28.5" x14ac:dyDescent="0.25">
      <c r="A28" s="1259"/>
      <c r="B28" s="1259"/>
      <c r="C28" s="1259"/>
      <c r="D28" s="1259"/>
      <c r="E28" s="1259"/>
      <c r="F28" s="540" t="s">
        <v>6566</v>
      </c>
      <c r="G28" s="540" t="s">
        <v>6567</v>
      </c>
      <c r="H28" s="540" t="s">
        <v>6568</v>
      </c>
      <c r="I28" s="1259"/>
    </row>
    <row r="29" spans="1:9" s="504" customFormat="1" x14ac:dyDescent="0.25">
      <c r="A29" s="541">
        <v>1</v>
      </c>
      <c r="B29" s="541">
        <v>2</v>
      </c>
      <c r="C29" s="541">
        <v>3</v>
      </c>
      <c r="D29" s="541">
        <v>4</v>
      </c>
      <c r="E29" s="541">
        <v>5</v>
      </c>
      <c r="F29" s="541">
        <v>6</v>
      </c>
      <c r="G29" s="541">
        <v>7</v>
      </c>
      <c r="H29" s="541">
        <v>8</v>
      </c>
      <c r="I29" s="541">
        <v>9</v>
      </c>
    </row>
    <row r="30" spans="1:9" s="504" customFormat="1" x14ac:dyDescent="0.25">
      <c r="A30" s="541">
        <v>1</v>
      </c>
      <c r="B30" s="539" t="s">
        <v>6569</v>
      </c>
      <c r="C30" s="542"/>
      <c r="D30" s="542"/>
      <c r="E30" s="539"/>
      <c r="F30" s="539"/>
      <c r="G30" s="539"/>
      <c r="H30" s="539"/>
      <c r="I30" s="539"/>
    </row>
    <row r="31" spans="1:9" s="504" customFormat="1" x14ac:dyDescent="0.25">
      <c r="A31" s="541" t="s">
        <v>6570</v>
      </c>
      <c r="B31" s="539" t="s">
        <v>6600</v>
      </c>
      <c r="C31" s="542" t="s">
        <v>6535</v>
      </c>
      <c r="D31" s="542">
        <v>1</v>
      </c>
      <c r="E31" s="543">
        <v>2621.1</v>
      </c>
      <c r="F31" s="539"/>
      <c r="G31" s="539"/>
      <c r="H31" s="539">
        <v>1</v>
      </c>
      <c r="I31" s="543">
        <f>E31*D31*H31</f>
        <v>2621.1</v>
      </c>
    </row>
    <row r="32" spans="1:9" s="504" customFormat="1" x14ac:dyDescent="0.25">
      <c r="A32" s="541" t="s">
        <v>6601</v>
      </c>
      <c r="B32" s="539" t="s">
        <v>6602</v>
      </c>
      <c r="C32" s="542" t="s">
        <v>6535</v>
      </c>
      <c r="D32" s="542">
        <v>1</v>
      </c>
      <c r="E32" s="543">
        <v>2416.1999999999998</v>
      </c>
      <c r="F32" s="539"/>
      <c r="G32" s="539"/>
      <c r="H32" s="539">
        <v>1</v>
      </c>
      <c r="I32" s="543">
        <f>E32*D32*H32</f>
        <v>2416.1999999999998</v>
      </c>
    </row>
    <row r="33" spans="1:9" s="504" customFormat="1" x14ac:dyDescent="0.25">
      <c r="A33" s="541"/>
      <c r="B33" s="539" t="s">
        <v>6603</v>
      </c>
      <c r="C33" s="542"/>
      <c r="D33" s="542"/>
      <c r="E33" s="543"/>
      <c r="F33" s="539"/>
      <c r="G33" s="539"/>
      <c r="H33" s="539"/>
      <c r="I33" s="543">
        <f>I31+I32</f>
        <v>5037.3</v>
      </c>
    </row>
    <row r="34" spans="1:9" s="510" customFormat="1" x14ac:dyDescent="0.25">
      <c r="A34" s="540">
        <v>2</v>
      </c>
      <c r="B34" s="544" t="s">
        <v>6573</v>
      </c>
      <c r="C34" s="545"/>
      <c r="D34" s="545">
        <v>28</v>
      </c>
      <c r="E34" s="546">
        <f>E31+E32</f>
        <v>5037.3</v>
      </c>
      <c r="F34" s="544"/>
      <c r="G34" s="544"/>
      <c r="H34" s="544"/>
      <c r="I34" s="546">
        <f>I33*D34</f>
        <v>141044.4</v>
      </c>
    </row>
    <row r="35" spans="1:9" s="504" customFormat="1" x14ac:dyDescent="0.25">
      <c r="A35" s="500"/>
      <c r="B35" s="500"/>
      <c r="C35" s="500"/>
      <c r="D35" s="500"/>
      <c r="E35" s="500"/>
      <c r="F35" s="500"/>
      <c r="G35" s="500"/>
      <c r="H35" s="500"/>
      <c r="I35" s="500"/>
    </row>
    <row r="36" spans="1:9" s="504" customFormat="1" x14ac:dyDescent="0.25">
      <c r="A36" s="500"/>
      <c r="B36" s="500"/>
      <c r="C36" s="500"/>
      <c r="D36" s="500"/>
      <c r="E36" s="500"/>
      <c r="F36" s="500"/>
      <c r="G36" s="500"/>
      <c r="H36" s="500"/>
      <c r="I36" s="500"/>
    </row>
    <row r="37" spans="1:9" ht="16.5" customHeight="1" x14ac:dyDescent="0.25">
      <c r="A37" s="1260" t="s">
        <v>6604</v>
      </c>
      <c r="B37" s="1261"/>
      <c r="C37" s="1261"/>
      <c r="D37" s="1261"/>
      <c r="E37" s="1261"/>
      <c r="F37" s="1261"/>
      <c r="G37" s="1261"/>
      <c r="H37" s="1261"/>
      <c r="I37" s="1262"/>
    </row>
    <row r="38" spans="1:9" ht="31.5" x14ac:dyDescent="0.25">
      <c r="A38" s="547"/>
      <c r="B38" s="548" t="s">
        <v>6534</v>
      </c>
      <c r="C38" s="547" t="s">
        <v>6535</v>
      </c>
      <c r="D38" s="549">
        <v>1</v>
      </c>
      <c r="E38" s="1257"/>
      <c r="F38" s="1257"/>
      <c r="G38" s="1257"/>
      <c r="H38" s="1257"/>
      <c r="I38" s="1257"/>
    </row>
    <row r="39" spans="1:9" ht="15.75" x14ac:dyDescent="0.25">
      <c r="A39" s="550"/>
      <c r="B39" s="548" t="s">
        <v>6536</v>
      </c>
      <c r="C39" s="547"/>
      <c r="D39" s="551"/>
      <c r="E39" s="1257"/>
      <c r="F39" s="1257"/>
      <c r="G39" s="1257"/>
      <c r="H39" s="1257"/>
      <c r="I39" s="1257"/>
    </row>
    <row r="40" spans="1:9" ht="15.75" x14ac:dyDescent="0.25">
      <c r="A40" s="547"/>
      <c r="B40" s="552" t="s">
        <v>6537</v>
      </c>
      <c r="C40" s="547" t="s">
        <v>1017</v>
      </c>
      <c r="D40" s="551">
        <v>1</v>
      </c>
      <c r="E40" s="1257"/>
      <c r="F40" s="1257"/>
      <c r="G40" s="1257"/>
      <c r="H40" s="1257"/>
      <c r="I40" s="1257"/>
    </row>
    <row r="41" spans="1:9" ht="15.75" x14ac:dyDescent="0.25">
      <c r="A41" s="547"/>
      <c r="B41" s="548" t="s">
        <v>6538</v>
      </c>
      <c r="C41" s="547"/>
      <c r="D41" s="553"/>
      <c r="E41" s="1257"/>
      <c r="F41" s="1257"/>
      <c r="G41" s="1257"/>
      <c r="H41" s="1257"/>
      <c r="I41" s="1257"/>
    </row>
    <row r="42" spans="1:9" ht="15.75" x14ac:dyDescent="0.25">
      <c r="A42" s="554"/>
      <c r="B42" s="552" t="s">
        <v>6537</v>
      </c>
      <c r="C42" s="547" t="s">
        <v>6535</v>
      </c>
      <c r="D42" s="549">
        <v>35</v>
      </c>
      <c r="E42" s="1257"/>
      <c r="F42" s="1257"/>
      <c r="G42" s="1257"/>
      <c r="H42" s="1257"/>
      <c r="I42" s="1257"/>
    </row>
    <row r="43" spans="1:9" ht="31.5" x14ac:dyDescent="0.25">
      <c r="A43" s="547"/>
      <c r="B43" s="548" t="s">
        <v>6539</v>
      </c>
      <c r="C43" s="547"/>
      <c r="D43" s="551">
        <v>35</v>
      </c>
      <c r="E43" s="1257"/>
      <c r="F43" s="1257"/>
      <c r="G43" s="1257"/>
      <c r="H43" s="1257"/>
      <c r="I43" s="1257"/>
    </row>
    <row r="44" spans="1:9" ht="47.25" x14ac:dyDescent="0.25">
      <c r="A44" s="550"/>
      <c r="B44" s="548" t="s">
        <v>6540</v>
      </c>
      <c r="C44" s="547"/>
      <c r="D44" s="551">
        <v>1</v>
      </c>
      <c r="E44" s="1257"/>
      <c r="F44" s="1257"/>
      <c r="G44" s="1257"/>
      <c r="H44" s="1257"/>
      <c r="I44" s="1257"/>
    </row>
    <row r="45" spans="1:9" ht="15.75" x14ac:dyDescent="0.25">
      <c r="A45" s="547"/>
      <c r="B45" s="548" t="s">
        <v>6541</v>
      </c>
      <c r="C45" s="547"/>
      <c r="D45" s="553">
        <v>4</v>
      </c>
      <c r="E45" s="1257"/>
      <c r="F45" s="1257"/>
      <c r="G45" s="1257"/>
      <c r="H45" s="1257"/>
      <c r="I45" s="1257"/>
    </row>
    <row r="46" spans="1:9" ht="31.5" x14ac:dyDescent="0.25">
      <c r="A46" s="547"/>
      <c r="B46" s="548" t="s">
        <v>6542</v>
      </c>
      <c r="C46" s="547" t="s">
        <v>6543</v>
      </c>
      <c r="D46" s="549">
        <v>51</v>
      </c>
      <c r="E46" s="1257"/>
      <c r="F46" s="1257"/>
      <c r="G46" s="1257"/>
      <c r="H46" s="1257"/>
      <c r="I46" s="1257"/>
    </row>
    <row r="47" spans="1:9" ht="15.75" x14ac:dyDescent="0.25">
      <c r="A47" s="554"/>
      <c r="B47" s="548" t="s">
        <v>6545</v>
      </c>
      <c r="C47" s="547" t="s">
        <v>5015</v>
      </c>
      <c r="D47" s="551">
        <v>104</v>
      </c>
      <c r="E47" s="1257"/>
      <c r="F47" s="1257"/>
      <c r="G47" s="1257"/>
      <c r="H47" s="1257"/>
      <c r="I47" s="1257"/>
    </row>
    <row r="48" spans="1:9" ht="47.25" x14ac:dyDescent="0.25">
      <c r="A48" s="547"/>
      <c r="B48" s="548" t="s">
        <v>6546</v>
      </c>
      <c r="C48" s="547"/>
      <c r="D48" s="551">
        <v>2</v>
      </c>
      <c r="E48" s="1257"/>
      <c r="F48" s="1257"/>
      <c r="G48" s="1257"/>
      <c r="H48" s="1257"/>
      <c r="I48" s="1257"/>
    </row>
    <row r="49" spans="1:12" ht="94.5" x14ac:dyDescent="0.25">
      <c r="A49" s="547"/>
      <c r="B49" s="548" t="s">
        <v>6547</v>
      </c>
      <c r="C49" s="547" t="s">
        <v>6548</v>
      </c>
      <c r="D49" s="555">
        <v>56.81</v>
      </c>
      <c r="E49" s="1258" t="s">
        <v>6549</v>
      </c>
      <c r="F49" s="1258"/>
      <c r="G49" s="1258"/>
      <c r="H49" s="1258"/>
      <c r="I49" s="1258"/>
    </row>
    <row r="50" spans="1:12" ht="141.75" x14ac:dyDescent="0.25">
      <c r="A50" s="547"/>
      <c r="B50" s="548" t="s">
        <v>6550</v>
      </c>
      <c r="C50" s="547"/>
      <c r="D50" s="551">
        <v>1</v>
      </c>
      <c r="E50" s="1258"/>
      <c r="F50" s="1258"/>
      <c r="G50" s="1258"/>
      <c r="H50" s="1258"/>
      <c r="I50" s="1258"/>
    </row>
    <row r="51" spans="1:12" ht="15.75" x14ac:dyDescent="0.25">
      <c r="A51" s="547"/>
      <c r="B51" s="556" t="s">
        <v>6551</v>
      </c>
      <c r="C51" s="547" t="s">
        <v>6552</v>
      </c>
      <c r="D51" s="557">
        <v>7</v>
      </c>
      <c r="E51" s="1258"/>
      <c r="F51" s="1258"/>
      <c r="G51" s="1258"/>
      <c r="H51" s="1258"/>
      <c r="I51" s="1258"/>
    </row>
    <row r="52" spans="1:12" ht="66" customHeight="1" x14ac:dyDescent="0.25">
      <c r="A52" s="550"/>
      <c r="B52" s="548" t="s">
        <v>6553</v>
      </c>
      <c r="C52" s="554" t="s">
        <v>6500</v>
      </c>
      <c r="D52" s="558">
        <v>6.85</v>
      </c>
      <c r="E52" s="1255" t="s">
        <v>6605</v>
      </c>
      <c r="F52" s="1255"/>
      <c r="G52" s="1255"/>
      <c r="H52" s="1255"/>
      <c r="I52" s="1255"/>
    </row>
    <row r="53" spans="1:12" ht="63" x14ac:dyDescent="0.25">
      <c r="A53" s="550"/>
      <c r="B53" s="548" t="s">
        <v>6606</v>
      </c>
      <c r="C53" s="554" t="s">
        <v>6500</v>
      </c>
      <c r="D53" s="559">
        <f>D52*D51*4*2</f>
        <v>383.6</v>
      </c>
      <c r="E53" s="1255" t="s">
        <v>6607</v>
      </c>
      <c r="F53" s="1255"/>
      <c r="G53" s="1255"/>
      <c r="H53" s="1255"/>
      <c r="I53" s="1255"/>
    </row>
    <row r="54" spans="1:12" ht="78.75" x14ac:dyDescent="0.25">
      <c r="A54" s="550"/>
      <c r="B54" s="560" t="s">
        <v>6559</v>
      </c>
      <c r="C54" s="554" t="s">
        <v>6500</v>
      </c>
      <c r="D54" s="558">
        <f>D53*9.38</f>
        <v>3598.17</v>
      </c>
      <c r="E54" s="1256"/>
      <c r="F54" s="1256"/>
      <c r="G54" s="1256"/>
      <c r="H54" s="1256"/>
      <c r="I54" s="1256"/>
    </row>
    <row r="55" spans="1:12" ht="15.75" x14ac:dyDescent="0.25">
      <c r="A55" s="561"/>
      <c r="B55" s="562"/>
      <c r="C55" s="563"/>
      <c r="D55" s="564"/>
      <c r="E55" s="565"/>
      <c r="F55" s="565"/>
      <c r="G55" s="565"/>
      <c r="H55" s="565"/>
      <c r="I55" s="565"/>
    </row>
    <row r="56" spans="1:12" ht="15.75" x14ac:dyDescent="0.25">
      <c r="A56" s="561"/>
      <c r="B56" s="562"/>
      <c r="C56" s="563"/>
      <c r="D56" s="564"/>
      <c r="E56" s="565"/>
      <c r="F56" s="565"/>
      <c r="G56" s="565"/>
      <c r="H56" s="565"/>
      <c r="I56" s="565"/>
    </row>
    <row r="57" spans="1:12" s="504" customFormat="1" ht="15" customHeight="1" x14ac:dyDescent="0.25">
      <c r="A57" s="500"/>
      <c r="B57" s="500"/>
      <c r="C57" s="500"/>
      <c r="D57" s="500"/>
      <c r="E57" s="500"/>
      <c r="F57" s="500"/>
      <c r="G57" s="500"/>
      <c r="H57" s="500"/>
      <c r="I57" s="500"/>
      <c r="L57" s="566">
        <f>I34/1.2+D54</f>
        <v>121135.17</v>
      </c>
    </row>
    <row r="58" spans="1:12" s="504" customFormat="1" x14ac:dyDescent="0.25">
      <c r="A58" s="500"/>
      <c r="B58" s="500"/>
      <c r="C58" s="500"/>
      <c r="D58" s="500"/>
      <c r="E58" s="500"/>
      <c r="F58" s="500"/>
      <c r="G58" s="500"/>
      <c r="H58" s="500"/>
      <c r="I58" s="500"/>
    </row>
    <row r="59" spans="1:12" s="504" customFormat="1" ht="15" customHeight="1" x14ac:dyDescent="0.25">
      <c r="A59" s="500"/>
      <c r="B59" s="536" t="s">
        <v>174</v>
      </c>
      <c r="C59" s="536"/>
      <c r="D59" s="536"/>
      <c r="E59" s="567" t="s">
        <v>6590</v>
      </c>
      <c r="F59" s="535"/>
      <c r="H59" s="500"/>
      <c r="I59" s="500"/>
    </row>
    <row r="60" spans="1:12" s="504" customFormat="1" ht="15.75" x14ac:dyDescent="0.25">
      <c r="A60" s="500"/>
      <c r="B60" s="536"/>
      <c r="C60" s="535"/>
      <c r="D60" s="535"/>
      <c r="E60" s="567"/>
      <c r="F60" s="535"/>
      <c r="G60" s="535"/>
      <c r="H60" s="500"/>
      <c r="I60" s="500"/>
    </row>
    <row r="61" spans="1:12" s="504" customFormat="1" ht="15.75" x14ac:dyDescent="0.25">
      <c r="A61" s="500"/>
      <c r="B61" s="568" t="s">
        <v>90</v>
      </c>
      <c r="C61" s="568"/>
      <c r="D61" s="568"/>
      <c r="E61" s="567" t="s">
        <v>104</v>
      </c>
      <c r="F61" s="535"/>
      <c r="H61" s="500"/>
      <c r="I61" s="500"/>
    </row>
    <row r="62" spans="1:12" s="504" customFormat="1" x14ac:dyDescent="0.25">
      <c r="A62" s="500"/>
      <c r="B62" s="500"/>
      <c r="C62" s="500"/>
      <c r="D62" s="500"/>
      <c r="E62" s="500"/>
      <c r="F62" s="500"/>
      <c r="G62" s="500"/>
      <c r="H62" s="500"/>
      <c r="I62" s="500"/>
    </row>
  </sheetData>
  <mergeCells count="35">
    <mergeCell ref="C19:E19"/>
    <mergeCell ref="A2:I2"/>
    <mergeCell ref="A9:I9"/>
    <mergeCell ref="A10:I10"/>
    <mergeCell ref="B17:E17"/>
    <mergeCell ref="C18:E18"/>
    <mergeCell ref="C20:E20"/>
    <mergeCell ref="C21:E21"/>
    <mergeCell ref="C22:E22"/>
    <mergeCell ref="C23:E23"/>
    <mergeCell ref="A27:A28"/>
    <mergeCell ref="B27:B28"/>
    <mergeCell ref="C27:C28"/>
    <mergeCell ref="D27:D28"/>
    <mergeCell ref="E27:E28"/>
    <mergeCell ref="E46:I46"/>
    <mergeCell ref="F27:H27"/>
    <mergeCell ref="I27:I28"/>
    <mergeCell ref="A37:I37"/>
    <mergeCell ref="E38:I38"/>
    <mergeCell ref="E39:I39"/>
    <mergeCell ref="E40:I40"/>
    <mergeCell ref="E41:I41"/>
    <mergeCell ref="E42:I42"/>
    <mergeCell ref="E43:I43"/>
    <mergeCell ref="E44:I44"/>
    <mergeCell ref="E45:I45"/>
    <mergeCell ref="E53:I53"/>
    <mergeCell ref="E54:I54"/>
    <mergeCell ref="E47:I47"/>
    <mergeCell ref="E48:I48"/>
    <mergeCell ref="E49:I49"/>
    <mergeCell ref="E50:I50"/>
    <mergeCell ref="E51:I51"/>
    <mergeCell ref="E52:I52"/>
  </mergeCells>
  <pageMargins left="0.78740157480314965" right="0.39370078740157483" top="0.78740157480314965" bottom="0.78740157480314965" header="0.31496062992125984" footer="0.31496062992125984"/>
  <pageSetup paperSize="9" scale="82" firstPageNumber="266" fitToHeight="0" orientation="portrait" useFirstPageNumber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35"/>
  <sheetViews>
    <sheetView showGridLines="0" view="pageBreakPreview" topLeftCell="B109" zoomScaleNormal="100" zoomScaleSheetLayoutView="100" workbookViewId="0">
      <selection activeCell="K90" sqref="K90"/>
    </sheetView>
  </sheetViews>
  <sheetFormatPr defaultRowHeight="12.75" outlineLevelRow="1" x14ac:dyDescent="0.2"/>
  <cols>
    <col min="1" max="1" width="4.5703125" style="54" hidden="1" customWidth="1"/>
    <col min="2" max="2" width="4.42578125" style="54" customWidth="1"/>
    <col min="3" max="3" width="13.42578125" style="54" customWidth="1"/>
    <col min="4" max="4" width="32.7109375" style="54" customWidth="1"/>
    <col min="5" max="5" width="13.140625" style="54" customWidth="1"/>
    <col min="6" max="6" width="11.140625" style="54" customWidth="1"/>
    <col min="7" max="7" width="9.5703125" style="54" customWidth="1"/>
    <col min="8" max="8" width="10.140625" style="54" customWidth="1"/>
    <col min="9" max="9" width="10" style="54" customWidth="1"/>
    <col min="10" max="16384" width="9.140625" style="54"/>
  </cols>
  <sheetData>
    <row r="1" spans="2:9" x14ac:dyDescent="0.2">
      <c r="I1" s="37" t="s">
        <v>0</v>
      </c>
    </row>
    <row r="2" spans="2:9" x14ac:dyDescent="0.2">
      <c r="B2" s="41"/>
      <c r="C2" s="40"/>
      <c r="D2" s="39"/>
      <c r="E2" s="38"/>
      <c r="F2" s="38"/>
      <c r="G2" s="38"/>
      <c r="H2" s="38"/>
      <c r="I2" s="37" t="s">
        <v>1</v>
      </c>
    </row>
    <row r="3" spans="2:9" ht="32.25" customHeight="1" x14ac:dyDescent="0.2">
      <c r="B3" s="26"/>
      <c r="C3" s="36" t="s">
        <v>123</v>
      </c>
      <c r="D3" s="999"/>
      <c r="E3" s="999"/>
      <c r="F3" s="999"/>
      <c r="G3" s="999"/>
      <c r="H3" s="999"/>
      <c r="I3" s="23"/>
    </row>
    <row r="4" spans="2:9" x14ac:dyDescent="0.2">
      <c r="B4" s="26"/>
      <c r="C4" s="25"/>
      <c r="D4" s="998" t="s">
        <v>3</v>
      </c>
      <c r="E4" s="998"/>
      <c r="F4" s="998"/>
      <c r="G4" s="998"/>
      <c r="H4" s="998"/>
      <c r="I4" s="23"/>
    </row>
    <row r="5" spans="2:9" x14ac:dyDescent="0.2">
      <c r="B5" s="26"/>
      <c r="C5" s="25" t="s">
        <v>122</v>
      </c>
      <c r="D5" s="35"/>
      <c r="E5" s="23"/>
      <c r="F5" s="30"/>
      <c r="G5" s="23"/>
      <c r="H5" s="23"/>
      <c r="I5" s="23"/>
    </row>
    <row r="6" spans="2:9" x14ac:dyDescent="0.2">
      <c r="B6" s="26"/>
      <c r="C6" s="25"/>
      <c r="D6" s="24"/>
      <c r="E6" s="23"/>
      <c r="F6" s="30"/>
      <c r="G6" s="23"/>
      <c r="H6" s="23"/>
      <c r="I6" s="23"/>
    </row>
    <row r="7" spans="2:9" x14ac:dyDescent="0.2">
      <c r="B7" s="26"/>
      <c r="C7" s="55" t="s">
        <v>316</v>
      </c>
      <c r="D7" s="56"/>
      <c r="E7" s="57"/>
      <c r="F7" s="32"/>
      <c r="G7" s="57"/>
      <c r="H7" s="57"/>
      <c r="I7" s="23"/>
    </row>
    <row r="8" spans="2:9" ht="27.75" customHeight="1" x14ac:dyDescent="0.2">
      <c r="B8" s="26"/>
      <c r="C8" s="25"/>
      <c r="D8" s="1000"/>
      <c r="E8" s="1000"/>
      <c r="F8" s="1000"/>
      <c r="G8" s="1000"/>
      <c r="H8" s="1000"/>
      <c r="I8" s="23"/>
    </row>
    <row r="9" spans="2:9" x14ac:dyDescent="0.2">
      <c r="B9" s="26"/>
      <c r="C9" s="25"/>
      <c r="D9" s="998" t="s">
        <v>4</v>
      </c>
      <c r="E9" s="998"/>
      <c r="F9" s="998"/>
      <c r="G9" s="998"/>
      <c r="H9" s="998"/>
      <c r="I9" s="23"/>
    </row>
    <row r="10" spans="2:9" x14ac:dyDescent="0.2">
      <c r="B10" s="26"/>
      <c r="C10" s="25"/>
      <c r="D10" s="24"/>
      <c r="E10" s="23"/>
      <c r="F10" s="30"/>
      <c r="G10" s="23"/>
      <c r="H10" s="23"/>
      <c r="I10" s="23"/>
    </row>
    <row r="11" spans="2:9" x14ac:dyDescent="0.2">
      <c r="B11" s="26"/>
      <c r="C11" s="25"/>
      <c r="D11" s="24"/>
      <c r="E11" s="28"/>
      <c r="F11" s="28"/>
      <c r="G11" s="28"/>
      <c r="H11" s="28"/>
      <c r="I11" s="23"/>
    </row>
    <row r="12" spans="2:9" x14ac:dyDescent="0.2">
      <c r="B12" s="26"/>
      <c r="C12" s="25"/>
      <c r="D12" s="24"/>
      <c r="E12" s="29" t="s">
        <v>148</v>
      </c>
      <c r="F12" s="28"/>
      <c r="G12" s="28"/>
      <c r="H12" s="23"/>
      <c r="I12" s="23"/>
    </row>
    <row r="13" spans="2:9" ht="27.75" customHeight="1" x14ac:dyDescent="0.2">
      <c r="B13" s="26"/>
      <c r="C13" s="25"/>
      <c r="D13" s="1000" t="s">
        <v>5</v>
      </c>
      <c r="E13" s="1000"/>
      <c r="F13" s="1000"/>
      <c r="G13" s="1000"/>
      <c r="H13" s="1000"/>
      <c r="I13" s="23"/>
    </row>
    <row r="14" spans="2:9" x14ac:dyDescent="0.2">
      <c r="B14" s="26"/>
      <c r="C14" s="25"/>
      <c r="D14" s="998" t="s">
        <v>6</v>
      </c>
      <c r="E14" s="998"/>
      <c r="F14" s="998"/>
      <c r="G14" s="998"/>
      <c r="H14" s="998"/>
      <c r="I14" s="23"/>
    </row>
    <row r="15" spans="2:9" x14ac:dyDescent="0.2">
      <c r="B15" s="26"/>
      <c r="C15" s="25"/>
      <c r="D15" s="24"/>
      <c r="E15" s="28"/>
      <c r="F15" s="28"/>
      <c r="G15" s="28"/>
      <c r="H15" s="28"/>
      <c r="I15" s="23"/>
    </row>
    <row r="16" spans="2:9" x14ac:dyDescent="0.2">
      <c r="B16" s="26"/>
      <c r="C16" s="993" t="s">
        <v>93</v>
      </c>
      <c r="D16" s="993"/>
      <c r="E16" s="993"/>
      <c r="F16" s="993"/>
      <c r="G16" s="993"/>
      <c r="H16" s="993"/>
      <c r="I16" s="993"/>
    </row>
    <row r="17" spans="1:9" x14ac:dyDescent="0.2">
      <c r="B17" s="26"/>
      <c r="C17" s="25"/>
      <c r="D17" s="24"/>
      <c r="E17" s="27"/>
      <c r="F17" s="23"/>
      <c r="G17" s="23"/>
      <c r="H17" s="23"/>
      <c r="I17" s="23"/>
    </row>
    <row r="18" spans="1:9" x14ac:dyDescent="0.2">
      <c r="B18" s="26"/>
      <c r="C18" s="25"/>
      <c r="D18" s="24"/>
      <c r="E18" s="23"/>
      <c r="F18" s="23"/>
      <c r="G18" s="23"/>
      <c r="H18" s="23"/>
      <c r="I18" s="23"/>
    </row>
    <row r="19" spans="1:9" ht="12.75" customHeight="1" x14ac:dyDescent="0.2">
      <c r="B19" s="977" t="s">
        <v>121</v>
      </c>
      <c r="C19" s="978" t="s">
        <v>8</v>
      </c>
      <c r="D19" s="977" t="s">
        <v>9</v>
      </c>
      <c r="E19" s="994" t="s">
        <v>120</v>
      </c>
      <c r="F19" s="995"/>
      <c r="G19" s="995"/>
      <c r="H19" s="995"/>
      <c r="I19" s="996"/>
    </row>
    <row r="20" spans="1:9" ht="27.75" customHeight="1" x14ac:dyDescent="0.2">
      <c r="B20" s="977"/>
      <c r="C20" s="978"/>
      <c r="D20" s="977"/>
      <c r="E20" s="977" t="s">
        <v>119</v>
      </c>
      <c r="F20" s="977" t="s">
        <v>10</v>
      </c>
      <c r="G20" s="977" t="s">
        <v>11</v>
      </c>
      <c r="H20" s="977" t="s">
        <v>12</v>
      </c>
      <c r="I20" s="983" t="s">
        <v>13</v>
      </c>
    </row>
    <row r="21" spans="1:9" ht="27.75" customHeight="1" x14ac:dyDescent="0.2">
      <c r="B21" s="977"/>
      <c r="C21" s="978"/>
      <c r="D21" s="977"/>
      <c r="E21" s="977"/>
      <c r="F21" s="977"/>
      <c r="G21" s="977"/>
      <c r="H21" s="977"/>
      <c r="I21" s="970"/>
    </row>
    <row r="22" spans="1:9" ht="27.75" customHeight="1" x14ac:dyDescent="0.2">
      <c r="B22" s="977"/>
      <c r="C22" s="978"/>
      <c r="D22" s="977"/>
      <c r="E22" s="977"/>
      <c r="F22" s="977"/>
      <c r="G22" s="977"/>
      <c r="H22" s="977"/>
      <c r="I22" s="997"/>
    </row>
    <row r="23" spans="1:9" x14ac:dyDescent="0.2">
      <c r="B23" s="50">
        <v>1</v>
      </c>
      <c r="C23" s="50">
        <v>2</v>
      </c>
      <c r="D23" s="50">
        <v>3</v>
      </c>
      <c r="E23" s="50">
        <v>4</v>
      </c>
      <c r="F23" s="50">
        <v>5</v>
      </c>
      <c r="G23" s="50">
        <v>6</v>
      </c>
      <c r="H23" s="50">
        <v>7</v>
      </c>
      <c r="I23" s="50">
        <v>8</v>
      </c>
    </row>
    <row r="24" spans="1:9" ht="17.850000000000001" customHeight="1" x14ac:dyDescent="0.2">
      <c r="A24" s="58"/>
      <c r="B24" s="108" t="s">
        <v>14</v>
      </c>
      <c r="C24" s="109"/>
      <c r="D24" s="109"/>
      <c r="E24" s="109"/>
      <c r="F24" s="109"/>
      <c r="G24" s="109"/>
      <c r="H24" s="109"/>
      <c r="I24" s="109"/>
    </row>
    <row r="25" spans="1:9" ht="15" x14ac:dyDescent="0.2">
      <c r="A25" s="58"/>
      <c r="B25" s="51">
        <v>1</v>
      </c>
      <c r="C25" s="52" t="s">
        <v>15</v>
      </c>
      <c r="D25" s="52" t="s">
        <v>94</v>
      </c>
      <c r="E25" s="59"/>
      <c r="F25" s="59"/>
      <c r="G25" s="59"/>
      <c r="H25" s="616">
        <f>0.01*0</f>
        <v>0</v>
      </c>
      <c r="I25" s="59">
        <f>SUM(E25:H25)</f>
        <v>0</v>
      </c>
    </row>
    <row r="26" spans="1:9" x14ac:dyDescent="0.2">
      <c r="A26" s="58"/>
      <c r="B26" s="51">
        <v>2</v>
      </c>
      <c r="C26" s="52" t="s">
        <v>16</v>
      </c>
      <c r="D26" s="52" t="s">
        <v>17</v>
      </c>
      <c r="E26" s="59"/>
      <c r="F26" s="59"/>
      <c r="G26" s="59"/>
      <c r="H26" s="59">
        <v>138.28</v>
      </c>
      <c r="I26" s="59">
        <f t="shared" ref="I26:I64" si="0">SUM(E26:H26)</f>
        <v>138.28</v>
      </c>
    </row>
    <row r="27" spans="1:9" ht="22.5" x14ac:dyDescent="0.2">
      <c r="A27" s="58"/>
      <c r="B27" s="51" t="s">
        <v>108</v>
      </c>
      <c r="C27" s="52" t="s">
        <v>108</v>
      </c>
      <c r="D27" s="52" t="s">
        <v>18</v>
      </c>
      <c r="E27" s="59"/>
      <c r="F27" s="59"/>
      <c r="G27" s="59"/>
      <c r="H27" s="59">
        <f>H25+H26</f>
        <v>138.28</v>
      </c>
      <c r="I27" s="59">
        <f t="shared" si="0"/>
        <v>138.28</v>
      </c>
    </row>
    <row r="28" spans="1:9" ht="17.850000000000001" customHeight="1" x14ac:dyDescent="0.2">
      <c r="A28" s="58"/>
      <c r="B28" s="108" t="s">
        <v>19</v>
      </c>
      <c r="C28" s="109"/>
      <c r="D28" s="109"/>
      <c r="E28" s="109"/>
      <c r="F28" s="109"/>
      <c r="G28" s="109"/>
      <c r="H28" s="109"/>
      <c r="I28" s="59"/>
    </row>
    <row r="29" spans="1:9" x14ac:dyDescent="0.2">
      <c r="A29" s="58"/>
      <c r="B29" s="51">
        <v>3</v>
      </c>
      <c r="C29" s="52" t="s">
        <v>20</v>
      </c>
      <c r="D29" s="52" t="s">
        <v>21</v>
      </c>
      <c r="E29" s="59">
        <f>SUM(E30:E49)</f>
        <v>69231.509999999995</v>
      </c>
      <c r="F29" s="59">
        <f t="shared" ref="F29:G29" si="1">SUM(F30:F49)</f>
        <v>5533.06</v>
      </c>
      <c r="G29" s="59">
        <f t="shared" si="1"/>
        <v>16689.14</v>
      </c>
      <c r="H29" s="59"/>
      <c r="I29" s="59">
        <f t="shared" si="0"/>
        <v>91453.71</v>
      </c>
    </row>
    <row r="30" spans="1:9" s="242" customFormat="1" ht="25.5" outlineLevel="1" x14ac:dyDescent="0.2">
      <c r="B30" s="667" t="s">
        <v>6662</v>
      </c>
      <c r="C30" s="243" t="s">
        <v>353</v>
      </c>
      <c r="D30" s="244" t="s">
        <v>225</v>
      </c>
      <c r="E30" s="245">
        <v>14088.5</v>
      </c>
      <c r="F30" s="245"/>
      <c r="G30" s="245"/>
      <c r="H30" s="245"/>
      <c r="I30" s="245">
        <f t="shared" si="0"/>
        <v>14088.5</v>
      </c>
    </row>
    <row r="31" spans="1:9" s="242" customFormat="1" ht="25.5" outlineLevel="1" x14ac:dyDescent="0.2">
      <c r="B31" s="667" t="s">
        <v>6663</v>
      </c>
      <c r="C31" s="243" t="s">
        <v>354</v>
      </c>
      <c r="D31" s="244" t="s">
        <v>222</v>
      </c>
      <c r="E31" s="245">
        <v>14446.34</v>
      </c>
      <c r="F31" s="245"/>
      <c r="G31" s="245"/>
      <c r="H31" s="245"/>
      <c r="I31" s="245">
        <f t="shared" si="0"/>
        <v>14446.34</v>
      </c>
    </row>
    <row r="32" spans="1:9" s="242" customFormat="1" ht="25.5" outlineLevel="1" x14ac:dyDescent="0.2">
      <c r="B32" s="667" t="s">
        <v>6664</v>
      </c>
      <c r="C32" s="243" t="s">
        <v>355</v>
      </c>
      <c r="D32" s="244" t="s">
        <v>284</v>
      </c>
      <c r="E32" s="245">
        <v>14905.14</v>
      </c>
      <c r="F32" s="245"/>
      <c r="G32" s="245">
        <v>215.5</v>
      </c>
      <c r="H32" s="245"/>
      <c r="I32" s="245">
        <f t="shared" si="0"/>
        <v>15120.64</v>
      </c>
    </row>
    <row r="33" spans="2:9" s="242" customFormat="1" ht="25.5" outlineLevel="1" x14ac:dyDescent="0.2">
      <c r="B33" s="667" t="s">
        <v>6665</v>
      </c>
      <c r="C33" s="243" t="s">
        <v>356</v>
      </c>
      <c r="D33" s="244" t="s">
        <v>281</v>
      </c>
      <c r="E33" s="245">
        <v>289.07</v>
      </c>
      <c r="F33" s="245"/>
      <c r="G33" s="245">
        <v>18.36</v>
      </c>
      <c r="H33" s="245"/>
      <c r="I33" s="245">
        <f t="shared" si="0"/>
        <v>307.43</v>
      </c>
    </row>
    <row r="34" spans="2:9" s="242" customFormat="1" ht="25.5" outlineLevel="1" x14ac:dyDescent="0.2">
      <c r="B34" s="667" t="s">
        <v>6666</v>
      </c>
      <c r="C34" s="243" t="s">
        <v>357</v>
      </c>
      <c r="D34" s="244" t="s">
        <v>278</v>
      </c>
      <c r="E34" s="245">
        <v>471.47</v>
      </c>
      <c r="F34" s="245">
        <v>54.3</v>
      </c>
      <c r="G34" s="245">
        <v>1707.02</v>
      </c>
      <c r="H34" s="245"/>
      <c r="I34" s="245">
        <f t="shared" si="0"/>
        <v>2232.79</v>
      </c>
    </row>
    <row r="35" spans="2:9" s="242" customFormat="1" ht="25.5" outlineLevel="1" x14ac:dyDescent="0.2">
      <c r="B35" s="667" t="s">
        <v>6667</v>
      </c>
      <c r="C35" s="243" t="s">
        <v>358</v>
      </c>
      <c r="D35" s="244" t="s">
        <v>275</v>
      </c>
      <c r="E35" s="245">
        <v>1439.62</v>
      </c>
      <c r="F35" s="245">
        <v>18.739999999999998</v>
      </c>
      <c r="G35" s="245">
        <v>4714.93</v>
      </c>
      <c r="H35" s="245"/>
      <c r="I35" s="245">
        <f t="shared" si="0"/>
        <v>6173.29</v>
      </c>
    </row>
    <row r="36" spans="2:9" s="242" customFormat="1" ht="25.5" outlineLevel="1" x14ac:dyDescent="0.2">
      <c r="B36" s="667" t="s">
        <v>6668</v>
      </c>
      <c r="C36" s="243" t="s">
        <v>359</v>
      </c>
      <c r="D36" s="244" t="s">
        <v>231</v>
      </c>
      <c r="E36" s="245">
        <v>299.7</v>
      </c>
      <c r="F36" s="245">
        <v>449.36</v>
      </c>
      <c r="G36" s="245">
        <v>5656.15</v>
      </c>
      <c r="H36" s="245"/>
      <c r="I36" s="245">
        <f t="shared" si="0"/>
        <v>6405.21</v>
      </c>
    </row>
    <row r="37" spans="2:9" s="242" customFormat="1" ht="25.5" outlineLevel="1" x14ac:dyDescent="0.2">
      <c r="B37" s="667" t="s">
        <v>6669</v>
      </c>
      <c r="C37" s="243" t="s">
        <v>360</v>
      </c>
      <c r="D37" s="244" t="s">
        <v>270</v>
      </c>
      <c r="E37" s="245"/>
      <c r="F37" s="245">
        <v>5.41</v>
      </c>
      <c r="G37" s="245">
        <v>54.08</v>
      </c>
      <c r="H37" s="245"/>
      <c r="I37" s="245">
        <f t="shared" si="0"/>
        <v>59.49</v>
      </c>
    </row>
    <row r="38" spans="2:9" s="242" customFormat="1" ht="25.5" outlineLevel="1" x14ac:dyDescent="0.2">
      <c r="B38" s="667" t="s">
        <v>6670</v>
      </c>
      <c r="C38" s="243" t="s">
        <v>361</v>
      </c>
      <c r="D38" s="244" t="s">
        <v>267</v>
      </c>
      <c r="E38" s="245">
        <v>1.91</v>
      </c>
      <c r="F38" s="245">
        <v>3009.98</v>
      </c>
      <c r="G38" s="245">
        <v>1391.96</v>
      </c>
      <c r="H38" s="245"/>
      <c r="I38" s="245">
        <f t="shared" si="0"/>
        <v>4403.8500000000004</v>
      </c>
    </row>
    <row r="39" spans="2:9" s="242" customFormat="1" ht="25.5" outlineLevel="1" x14ac:dyDescent="0.2">
      <c r="B39" s="667" t="s">
        <v>6671</v>
      </c>
      <c r="C39" s="243" t="s">
        <v>362</v>
      </c>
      <c r="D39" s="244" t="s">
        <v>264</v>
      </c>
      <c r="E39" s="245">
        <v>0.06</v>
      </c>
      <c r="F39" s="245">
        <v>245.38</v>
      </c>
      <c r="G39" s="245">
        <v>176.7</v>
      </c>
      <c r="H39" s="245"/>
      <c r="I39" s="245">
        <f t="shared" si="0"/>
        <v>422.14</v>
      </c>
    </row>
    <row r="40" spans="2:9" s="242" customFormat="1" ht="38.25" outlineLevel="1" x14ac:dyDescent="0.2">
      <c r="B40" s="667" t="s">
        <v>6672</v>
      </c>
      <c r="C40" s="243" t="s">
        <v>363</v>
      </c>
      <c r="D40" s="244" t="s">
        <v>261</v>
      </c>
      <c r="E40" s="245">
        <v>0.01</v>
      </c>
      <c r="F40" s="245">
        <v>64.650000000000006</v>
      </c>
      <c r="G40" s="245">
        <v>38</v>
      </c>
      <c r="H40" s="245"/>
      <c r="I40" s="245">
        <f t="shared" si="0"/>
        <v>102.66</v>
      </c>
    </row>
    <row r="41" spans="2:9" s="242" customFormat="1" ht="38.25" outlineLevel="1" x14ac:dyDescent="0.2">
      <c r="B41" s="667" t="s">
        <v>6673</v>
      </c>
      <c r="C41" s="243" t="s">
        <v>364</v>
      </c>
      <c r="D41" s="244" t="s">
        <v>259</v>
      </c>
      <c r="E41" s="245">
        <v>7.13</v>
      </c>
      <c r="F41" s="245">
        <v>1058.76</v>
      </c>
      <c r="G41" s="245">
        <v>193.18</v>
      </c>
      <c r="H41" s="245"/>
      <c r="I41" s="245">
        <f t="shared" si="0"/>
        <v>1259.07</v>
      </c>
    </row>
    <row r="42" spans="2:9" s="242" customFormat="1" ht="25.5" outlineLevel="1" x14ac:dyDescent="0.2">
      <c r="B42" s="667" t="s">
        <v>6674</v>
      </c>
      <c r="C42" s="243" t="s">
        <v>365</v>
      </c>
      <c r="D42" s="244" t="s">
        <v>256</v>
      </c>
      <c r="E42" s="245"/>
      <c r="F42" s="245">
        <v>109.8</v>
      </c>
      <c r="G42" s="245">
        <v>190.63</v>
      </c>
      <c r="H42" s="245"/>
      <c r="I42" s="245">
        <f t="shared" si="0"/>
        <v>300.43</v>
      </c>
    </row>
    <row r="43" spans="2:9" s="242" customFormat="1" ht="25.5" outlineLevel="1" x14ac:dyDescent="0.2">
      <c r="B43" s="667" t="s">
        <v>6675</v>
      </c>
      <c r="C43" s="243" t="s">
        <v>366</v>
      </c>
      <c r="D43" s="244" t="s">
        <v>253</v>
      </c>
      <c r="E43" s="245">
        <v>0.13</v>
      </c>
      <c r="F43" s="245">
        <v>61.92</v>
      </c>
      <c r="G43" s="245">
        <v>15.61</v>
      </c>
      <c r="H43" s="245"/>
      <c r="I43" s="245">
        <f t="shared" si="0"/>
        <v>77.66</v>
      </c>
    </row>
    <row r="44" spans="2:9" s="242" customFormat="1" ht="25.5" outlineLevel="1" x14ac:dyDescent="0.2">
      <c r="B44" s="667" t="s">
        <v>6676</v>
      </c>
      <c r="C44" s="243" t="s">
        <v>367</v>
      </c>
      <c r="D44" s="244" t="s">
        <v>251</v>
      </c>
      <c r="E44" s="245"/>
      <c r="F44" s="245">
        <v>93.21</v>
      </c>
      <c r="G44" s="245">
        <v>105.45</v>
      </c>
      <c r="H44" s="245"/>
      <c r="I44" s="245">
        <f t="shared" si="0"/>
        <v>198.66</v>
      </c>
    </row>
    <row r="45" spans="2:9" s="242" customFormat="1" ht="25.5" outlineLevel="1" x14ac:dyDescent="0.2">
      <c r="B45" s="667" t="s">
        <v>6677</v>
      </c>
      <c r="C45" s="243" t="s">
        <v>368</v>
      </c>
      <c r="D45" s="244" t="s">
        <v>249</v>
      </c>
      <c r="E45" s="245"/>
      <c r="F45" s="245">
        <v>134.99</v>
      </c>
      <c r="G45" s="245">
        <v>571.69000000000005</v>
      </c>
      <c r="H45" s="245"/>
      <c r="I45" s="245">
        <f t="shared" si="0"/>
        <v>706.68</v>
      </c>
    </row>
    <row r="46" spans="2:9" s="242" customFormat="1" ht="25.5" outlineLevel="1" x14ac:dyDescent="0.2">
      <c r="B46" s="667" t="s">
        <v>6678</v>
      </c>
      <c r="C46" s="243" t="s">
        <v>369</v>
      </c>
      <c r="D46" s="244" t="s">
        <v>246</v>
      </c>
      <c r="E46" s="245">
        <v>9.7899999999999991</v>
      </c>
      <c r="F46" s="245">
        <v>226.56</v>
      </c>
      <c r="G46" s="245">
        <v>509.7</v>
      </c>
      <c r="H46" s="245"/>
      <c r="I46" s="245">
        <f t="shared" si="0"/>
        <v>746.05</v>
      </c>
    </row>
    <row r="47" spans="2:9" s="242" customFormat="1" ht="25.5" outlineLevel="1" x14ac:dyDescent="0.2">
      <c r="B47" s="667" t="s">
        <v>6679</v>
      </c>
      <c r="C47" s="243" t="s">
        <v>370</v>
      </c>
      <c r="D47" s="244" t="s">
        <v>243</v>
      </c>
      <c r="E47" s="245">
        <v>110.69</v>
      </c>
      <c r="F47" s="245"/>
      <c r="G47" s="245"/>
      <c r="H47" s="245"/>
      <c r="I47" s="245">
        <f t="shared" si="0"/>
        <v>110.69</v>
      </c>
    </row>
    <row r="48" spans="2:9" s="242" customFormat="1" ht="25.5" outlineLevel="1" x14ac:dyDescent="0.2">
      <c r="B48" s="667" t="s">
        <v>6680</v>
      </c>
      <c r="C48" s="243" t="s">
        <v>371</v>
      </c>
      <c r="D48" s="244" t="s">
        <v>240</v>
      </c>
      <c r="E48" s="245">
        <v>23161.95</v>
      </c>
      <c r="F48" s="245"/>
      <c r="G48" s="245"/>
      <c r="H48" s="245"/>
      <c r="I48" s="245">
        <f t="shared" si="0"/>
        <v>23161.95</v>
      </c>
    </row>
    <row r="49" spans="1:9" s="242" customFormat="1" ht="25.5" outlineLevel="1" x14ac:dyDescent="0.2">
      <c r="B49" s="667" t="s">
        <v>6681</v>
      </c>
      <c r="C49" s="243" t="s">
        <v>372</v>
      </c>
      <c r="D49" s="244" t="s">
        <v>373</v>
      </c>
      <c r="E49" s="245"/>
      <c r="F49" s="245"/>
      <c r="G49" s="245">
        <v>1130.18</v>
      </c>
      <c r="H49" s="245"/>
      <c r="I49" s="245">
        <f t="shared" si="0"/>
        <v>1130.18</v>
      </c>
    </row>
    <row r="50" spans="1:9" ht="22.5" x14ac:dyDescent="0.2">
      <c r="A50" s="58"/>
      <c r="B50" s="51" t="s">
        <v>108</v>
      </c>
      <c r="C50" s="52" t="s">
        <v>108</v>
      </c>
      <c r="D50" s="52" t="s">
        <v>22</v>
      </c>
      <c r="E50" s="59">
        <f>E29</f>
        <v>69231.509999999995</v>
      </c>
      <c r="F50" s="59">
        <f>F29</f>
        <v>5533.06</v>
      </c>
      <c r="G50" s="59">
        <f>G29</f>
        <v>16689.14</v>
      </c>
      <c r="H50" s="59"/>
      <c r="I50" s="59">
        <f t="shared" si="0"/>
        <v>91453.71</v>
      </c>
    </row>
    <row r="51" spans="1:9" ht="17.850000000000001" customHeight="1" x14ac:dyDescent="0.2">
      <c r="A51" s="58"/>
      <c r="B51" s="108" t="s">
        <v>23</v>
      </c>
      <c r="C51" s="109"/>
      <c r="D51" s="109"/>
      <c r="E51" s="109"/>
      <c r="F51" s="109"/>
      <c r="G51" s="109"/>
      <c r="H51" s="109"/>
      <c r="I51" s="59"/>
    </row>
    <row r="52" spans="1:9" x14ac:dyDescent="0.2">
      <c r="A52" s="58"/>
      <c r="B52" s="51">
        <v>4</v>
      </c>
      <c r="C52" s="52" t="s">
        <v>24</v>
      </c>
      <c r="D52" s="52" t="s">
        <v>25</v>
      </c>
      <c r="E52" s="59">
        <f>SUM(E53:E54)</f>
        <v>1742.42</v>
      </c>
      <c r="F52" s="59">
        <f t="shared" ref="F52:G52" si="2">SUM(F53:F54)</f>
        <v>261.52</v>
      </c>
      <c r="G52" s="59">
        <f t="shared" si="2"/>
        <v>8038.65</v>
      </c>
      <c r="H52" s="59"/>
      <c r="I52" s="59">
        <f t="shared" si="0"/>
        <v>10042.59</v>
      </c>
    </row>
    <row r="53" spans="1:9" s="242" customFormat="1" ht="25.5" outlineLevel="1" x14ac:dyDescent="0.2">
      <c r="B53" s="667" t="s">
        <v>6682</v>
      </c>
      <c r="C53" s="243" t="s">
        <v>4468</v>
      </c>
      <c r="D53" s="244" t="s">
        <v>222</v>
      </c>
      <c r="E53" s="245">
        <v>1741.9</v>
      </c>
      <c r="F53" s="245">
        <v>7.81</v>
      </c>
      <c r="G53" s="245"/>
      <c r="H53" s="245"/>
      <c r="I53" s="245">
        <f t="shared" si="0"/>
        <v>1749.71</v>
      </c>
    </row>
    <row r="54" spans="1:9" s="242" customFormat="1" ht="25.5" outlineLevel="1" x14ac:dyDescent="0.2">
      <c r="B54" s="667" t="s">
        <v>6683</v>
      </c>
      <c r="C54" s="243" t="s">
        <v>4469</v>
      </c>
      <c r="D54" s="244" t="s">
        <v>231</v>
      </c>
      <c r="E54" s="245">
        <v>0.52</v>
      </c>
      <c r="F54" s="245">
        <v>253.71</v>
      </c>
      <c r="G54" s="245">
        <v>8038.65</v>
      </c>
      <c r="H54" s="245"/>
      <c r="I54" s="245">
        <f t="shared" si="0"/>
        <v>8292.8799999999992</v>
      </c>
    </row>
    <row r="55" spans="1:9" ht="22.5" x14ac:dyDescent="0.2">
      <c r="A55" s="58"/>
      <c r="B55" s="51" t="s">
        <v>108</v>
      </c>
      <c r="C55" s="52" t="s">
        <v>108</v>
      </c>
      <c r="D55" s="52" t="s">
        <v>26</v>
      </c>
      <c r="E55" s="59">
        <f>E52</f>
        <v>1742.42</v>
      </c>
      <c r="F55" s="59">
        <f>F52</f>
        <v>261.52</v>
      </c>
      <c r="G55" s="59">
        <f>G52</f>
        <v>8038.65</v>
      </c>
      <c r="H55" s="59"/>
      <c r="I55" s="59">
        <f t="shared" si="0"/>
        <v>10042.59</v>
      </c>
    </row>
    <row r="56" spans="1:9" ht="17.850000000000001" customHeight="1" x14ac:dyDescent="0.2">
      <c r="A56" s="58"/>
      <c r="B56" s="108" t="s">
        <v>27</v>
      </c>
      <c r="C56" s="109"/>
      <c r="D56" s="109"/>
      <c r="E56" s="109"/>
      <c r="F56" s="109"/>
      <c r="G56" s="109"/>
      <c r="H56" s="109"/>
      <c r="I56" s="59"/>
    </row>
    <row r="57" spans="1:9" ht="22.5" x14ac:dyDescent="0.2">
      <c r="A57" s="58"/>
      <c r="B57" s="51">
        <v>5</v>
      </c>
      <c r="C57" s="52" t="s">
        <v>28</v>
      </c>
      <c r="D57" s="52" t="s">
        <v>139</v>
      </c>
      <c r="E57" s="59">
        <v>58.49</v>
      </c>
      <c r="F57" s="59">
        <v>187.59</v>
      </c>
      <c r="G57" s="59"/>
      <c r="H57" s="59"/>
      <c r="I57" s="59">
        <f t="shared" si="0"/>
        <v>246.08</v>
      </c>
    </row>
    <row r="58" spans="1:9" ht="22.5" x14ac:dyDescent="0.2">
      <c r="A58" s="58"/>
      <c r="B58" s="51" t="s">
        <v>108</v>
      </c>
      <c r="C58" s="52" t="s">
        <v>108</v>
      </c>
      <c r="D58" s="52" t="s">
        <v>29</v>
      </c>
      <c r="E58" s="59">
        <f>E57</f>
        <v>58.49</v>
      </c>
      <c r="F58" s="59">
        <f>F57</f>
        <v>187.59</v>
      </c>
      <c r="G58" s="59"/>
      <c r="H58" s="59"/>
      <c r="I58" s="59">
        <f t="shared" si="0"/>
        <v>246.08</v>
      </c>
    </row>
    <row r="59" spans="1:9" ht="17.850000000000001" customHeight="1" x14ac:dyDescent="0.2">
      <c r="A59" s="58"/>
      <c r="B59" s="108" t="s">
        <v>30</v>
      </c>
      <c r="C59" s="109"/>
      <c r="D59" s="109"/>
      <c r="E59" s="109"/>
      <c r="F59" s="109"/>
      <c r="G59" s="109"/>
      <c r="H59" s="109"/>
      <c r="I59" s="59"/>
    </row>
    <row r="60" spans="1:9" x14ac:dyDescent="0.2">
      <c r="A60" s="58"/>
      <c r="B60" s="51">
        <v>6</v>
      </c>
      <c r="C60" s="52" t="s">
        <v>31</v>
      </c>
      <c r="D60" s="52" t="s">
        <v>32</v>
      </c>
      <c r="E60" s="59">
        <f>SUM(E61:E62)</f>
        <v>2001.02</v>
      </c>
      <c r="F60" s="59"/>
      <c r="G60" s="59"/>
      <c r="H60" s="59"/>
      <c r="I60" s="59">
        <f t="shared" si="0"/>
        <v>2001.02</v>
      </c>
    </row>
    <row r="61" spans="1:9" s="242" customFormat="1" ht="25.5" outlineLevel="1" x14ac:dyDescent="0.2">
      <c r="B61" s="667" t="s">
        <v>6684</v>
      </c>
      <c r="C61" s="243" t="s">
        <v>4727</v>
      </c>
      <c r="D61" s="244" t="s">
        <v>225</v>
      </c>
      <c r="E61" s="245">
        <v>1373.91</v>
      </c>
      <c r="F61" s="245"/>
      <c r="G61" s="245"/>
      <c r="H61" s="245"/>
      <c r="I61" s="245">
        <f t="shared" si="0"/>
        <v>1373.91</v>
      </c>
    </row>
    <row r="62" spans="1:9" s="242" customFormat="1" ht="25.5" outlineLevel="1" x14ac:dyDescent="0.2">
      <c r="B62" s="667" t="s">
        <v>6685</v>
      </c>
      <c r="C62" s="243" t="s">
        <v>4726</v>
      </c>
      <c r="D62" s="244" t="s">
        <v>222</v>
      </c>
      <c r="E62" s="245">
        <v>627.11</v>
      </c>
      <c r="F62" s="245"/>
      <c r="G62" s="245"/>
      <c r="H62" s="245"/>
      <c r="I62" s="245">
        <f t="shared" si="0"/>
        <v>627.11</v>
      </c>
    </row>
    <row r="63" spans="1:9" x14ac:dyDescent="0.2">
      <c r="A63" s="58"/>
      <c r="B63" s="51">
        <v>7</v>
      </c>
      <c r="C63" s="52" t="s">
        <v>33</v>
      </c>
      <c r="D63" s="52" t="s">
        <v>34</v>
      </c>
      <c r="E63" s="59">
        <v>3860.37</v>
      </c>
      <c r="F63" s="59"/>
      <c r="G63" s="59"/>
      <c r="H63" s="59"/>
      <c r="I63" s="59">
        <f t="shared" si="0"/>
        <v>3860.37</v>
      </c>
    </row>
    <row r="64" spans="1:9" ht="22.5" x14ac:dyDescent="0.2">
      <c r="A64" s="58"/>
      <c r="B64" s="51" t="s">
        <v>108</v>
      </c>
      <c r="C64" s="52" t="s">
        <v>108</v>
      </c>
      <c r="D64" s="52" t="s">
        <v>35</v>
      </c>
      <c r="E64" s="59">
        <f>E60+E63</f>
        <v>5861.39</v>
      </c>
      <c r="F64" s="59"/>
      <c r="G64" s="59"/>
      <c r="H64" s="59"/>
      <c r="I64" s="59">
        <f t="shared" si="0"/>
        <v>5861.39</v>
      </c>
    </row>
    <row r="65" spans="1:9" ht="26.1" customHeight="1" x14ac:dyDescent="0.2">
      <c r="A65" s="58"/>
      <c r="B65" s="108" t="s">
        <v>36</v>
      </c>
      <c r="C65" s="109"/>
      <c r="D65" s="109"/>
      <c r="E65" s="109"/>
      <c r="F65" s="109"/>
      <c r="G65" s="109"/>
      <c r="H65" s="109"/>
      <c r="I65" s="59"/>
    </row>
    <row r="66" spans="1:9" ht="22.5" x14ac:dyDescent="0.2">
      <c r="A66" s="58"/>
      <c r="B66" s="51">
        <v>8</v>
      </c>
      <c r="C66" s="52" t="s">
        <v>37</v>
      </c>
      <c r="D66" s="52" t="s">
        <v>140</v>
      </c>
      <c r="E66" s="59">
        <v>1281.31</v>
      </c>
      <c r="F66" s="59"/>
      <c r="G66" s="59"/>
      <c r="H66" s="59"/>
      <c r="I66" s="59">
        <f t="shared" ref="I66:I124" si="3">SUM(E66:H66)</f>
        <v>1281.31</v>
      </c>
    </row>
    <row r="67" spans="1:9" ht="22.5" x14ac:dyDescent="0.2">
      <c r="A67" s="58"/>
      <c r="B67" s="51">
        <v>9</v>
      </c>
      <c r="C67" s="52" t="s">
        <v>38</v>
      </c>
      <c r="D67" s="52" t="s">
        <v>141</v>
      </c>
      <c r="E67" s="59">
        <v>629.29999999999995</v>
      </c>
      <c r="F67" s="59"/>
      <c r="G67" s="59"/>
      <c r="H67" s="59"/>
      <c r="I67" s="59">
        <f t="shared" si="3"/>
        <v>629.29999999999995</v>
      </c>
    </row>
    <row r="68" spans="1:9" ht="22.5" x14ac:dyDescent="0.2">
      <c r="A68" s="58"/>
      <c r="B68" s="51">
        <v>10</v>
      </c>
      <c r="C68" s="52" t="s">
        <v>39</v>
      </c>
      <c r="D68" s="52" t="s">
        <v>142</v>
      </c>
      <c r="E68" s="59">
        <v>452.93</v>
      </c>
      <c r="F68" s="59"/>
      <c r="G68" s="59"/>
      <c r="H68" s="59"/>
      <c r="I68" s="59">
        <f t="shared" si="3"/>
        <v>452.93</v>
      </c>
    </row>
    <row r="69" spans="1:9" ht="22.5" x14ac:dyDescent="0.2">
      <c r="A69" s="58"/>
      <c r="B69" s="51">
        <v>11</v>
      </c>
      <c r="C69" s="52" t="s">
        <v>40</v>
      </c>
      <c r="D69" s="52" t="s">
        <v>143</v>
      </c>
      <c r="E69" s="59">
        <v>2875.45</v>
      </c>
      <c r="F69" s="59">
        <v>16.39</v>
      </c>
      <c r="G69" s="59">
        <v>332.23</v>
      </c>
      <c r="H69" s="59"/>
      <c r="I69" s="59">
        <f t="shared" si="3"/>
        <v>3224.07</v>
      </c>
    </row>
    <row r="70" spans="1:9" ht="22.5" x14ac:dyDescent="0.2">
      <c r="A70" s="58"/>
      <c r="B70" s="51">
        <v>12</v>
      </c>
      <c r="C70" s="52" t="s">
        <v>41</v>
      </c>
      <c r="D70" s="52" t="s">
        <v>42</v>
      </c>
      <c r="E70" s="59">
        <v>1570.58</v>
      </c>
      <c r="F70" s="59"/>
      <c r="G70" s="59"/>
      <c r="H70" s="59"/>
      <c r="I70" s="59">
        <f t="shared" si="3"/>
        <v>1570.58</v>
      </c>
    </row>
    <row r="71" spans="1:9" ht="22.5" x14ac:dyDescent="0.2">
      <c r="A71" s="58"/>
      <c r="B71" s="51">
        <v>13</v>
      </c>
      <c r="C71" s="52" t="s">
        <v>43</v>
      </c>
      <c r="D71" s="52" t="s">
        <v>44</v>
      </c>
      <c r="E71" s="59">
        <v>1966.29</v>
      </c>
      <c r="F71" s="59"/>
      <c r="G71" s="59"/>
      <c r="H71" s="59"/>
      <c r="I71" s="59">
        <f t="shared" si="3"/>
        <v>1966.29</v>
      </c>
    </row>
    <row r="72" spans="1:9" ht="22.5" x14ac:dyDescent="0.2">
      <c r="A72" s="58"/>
      <c r="B72" s="51">
        <v>14</v>
      </c>
      <c r="C72" s="52" t="s">
        <v>45</v>
      </c>
      <c r="D72" s="52" t="s">
        <v>144</v>
      </c>
      <c r="E72" s="59">
        <v>132.26</v>
      </c>
      <c r="F72" s="59">
        <v>2.93</v>
      </c>
      <c r="G72" s="59">
        <v>151.59</v>
      </c>
      <c r="H72" s="59"/>
      <c r="I72" s="59">
        <f t="shared" si="3"/>
        <v>286.77999999999997</v>
      </c>
    </row>
    <row r="73" spans="1:9" ht="33.75" x14ac:dyDescent="0.2">
      <c r="A73" s="58"/>
      <c r="B73" s="51" t="s">
        <v>108</v>
      </c>
      <c r="C73" s="52" t="s">
        <v>108</v>
      </c>
      <c r="D73" s="52" t="s">
        <v>46</v>
      </c>
      <c r="E73" s="59">
        <f>E66+E67+E68+E69+E70+E71+E72</f>
        <v>8908.1200000000008</v>
      </c>
      <c r="F73" s="59">
        <f t="shared" ref="F73:G73" si="4">F66+F67+F68+F69+F70+F71+F72</f>
        <v>19.32</v>
      </c>
      <c r="G73" s="59">
        <f t="shared" si="4"/>
        <v>483.82</v>
      </c>
      <c r="H73" s="59"/>
      <c r="I73" s="59">
        <f t="shared" si="3"/>
        <v>9411.26</v>
      </c>
    </row>
    <row r="74" spans="1:9" ht="17.850000000000001" customHeight="1" x14ac:dyDescent="0.2">
      <c r="A74" s="58"/>
      <c r="B74" s="108" t="s">
        <v>47</v>
      </c>
      <c r="C74" s="109"/>
      <c r="D74" s="109"/>
      <c r="E74" s="109"/>
      <c r="F74" s="109"/>
      <c r="G74" s="109"/>
      <c r="H74" s="109"/>
      <c r="I74" s="59"/>
    </row>
    <row r="75" spans="1:9" x14ac:dyDescent="0.2">
      <c r="A75" s="58"/>
      <c r="B75" s="51">
        <v>15</v>
      </c>
      <c r="C75" s="52" t="s">
        <v>48</v>
      </c>
      <c r="D75" s="52" t="s">
        <v>49</v>
      </c>
      <c r="E75" s="59">
        <f>SUM(E76:E78)</f>
        <v>3636.54</v>
      </c>
      <c r="F75" s="59"/>
      <c r="G75" s="59"/>
      <c r="H75" s="59"/>
      <c r="I75" s="59">
        <f t="shared" si="3"/>
        <v>3636.54</v>
      </c>
    </row>
    <row r="76" spans="1:9" s="242" customFormat="1" ht="25.5" outlineLevel="1" x14ac:dyDescent="0.2">
      <c r="B76" s="667" t="s">
        <v>6686</v>
      </c>
      <c r="C76" s="243" t="s">
        <v>5937</v>
      </c>
      <c r="D76" s="244" t="s">
        <v>4374</v>
      </c>
      <c r="E76" s="610">
        <v>276.3</v>
      </c>
      <c r="F76" s="610"/>
      <c r="G76" s="610"/>
      <c r="H76" s="610"/>
      <c r="I76" s="610">
        <f t="shared" si="3"/>
        <v>276.3</v>
      </c>
    </row>
    <row r="77" spans="1:9" s="242" customFormat="1" ht="25.5" outlineLevel="1" x14ac:dyDescent="0.2">
      <c r="B77" s="667" t="s">
        <v>6687</v>
      </c>
      <c r="C77" s="243" t="s">
        <v>5938</v>
      </c>
      <c r="D77" s="244" t="s">
        <v>202</v>
      </c>
      <c r="E77" s="245">
        <v>378.63</v>
      </c>
      <c r="F77" s="245"/>
      <c r="G77" s="245"/>
      <c r="H77" s="245"/>
      <c r="I77" s="245">
        <f t="shared" si="3"/>
        <v>378.63</v>
      </c>
    </row>
    <row r="78" spans="1:9" s="242" customFormat="1" ht="25.5" outlineLevel="1" x14ac:dyDescent="0.2">
      <c r="B78" s="667" t="s">
        <v>6688</v>
      </c>
      <c r="C78" s="243" t="s">
        <v>5939</v>
      </c>
      <c r="D78" s="244" t="s">
        <v>199</v>
      </c>
      <c r="E78" s="245">
        <v>2981.61</v>
      </c>
      <c r="F78" s="245"/>
      <c r="G78" s="245"/>
      <c r="H78" s="245"/>
      <c r="I78" s="245">
        <f t="shared" si="3"/>
        <v>2981.61</v>
      </c>
    </row>
    <row r="79" spans="1:9" ht="22.5" x14ac:dyDescent="0.2">
      <c r="A79" s="58"/>
      <c r="B79" s="51">
        <v>16</v>
      </c>
      <c r="C79" s="52" t="s">
        <v>50</v>
      </c>
      <c r="D79" s="52" t="s">
        <v>145</v>
      </c>
      <c r="E79" s="59">
        <v>782.22</v>
      </c>
      <c r="F79" s="59"/>
      <c r="G79" s="59"/>
      <c r="H79" s="59"/>
      <c r="I79" s="59">
        <f t="shared" si="3"/>
        <v>782.22</v>
      </c>
    </row>
    <row r="80" spans="1:9" ht="22.5" x14ac:dyDescent="0.2">
      <c r="A80" s="58"/>
      <c r="B80" s="51">
        <v>17</v>
      </c>
      <c r="C80" s="52" t="s">
        <v>51</v>
      </c>
      <c r="D80" s="52" t="s">
        <v>146</v>
      </c>
      <c r="E80" s="59">
        <v>210.89</v>
      </c>
      <c r="F80" s="59">
        <v>298.08999999999997</v>
      </c>
      <c r="G80" s="59">
        <v>24.17</v>
      </c>
      <c r="H80" s="59"/>
      <c r="I80" s="59">
        <f t="shared" si="3"/>
        <v>533.15</v>
      </c>
    </row>
    <row r="81" spans="1:12" ht="22.5" x14ac:dyDescent="0.2">
      <c r="A81" s="58"/>
      <c r="B81" s="51" t="s">
        <v>108</v>
      </c>
      <c r="C81" s="52" t="s">
        <v>108</v>
      </c>
      <c r="D81" s="52" t="s">
        <v>52</v>
      </c>
      <c r="E81" s="59">
        <f>E75+E79+E80</f>
        <v>4629.6499999999996</v>
      </c>
      <c r="F81" s="59">
        <f t="shared" ref="F81:G81" si="5">F75+F79+F80</f>
        <v>298.08999999999997</v>
      </c>
      <c r="G81" s="59">
        <f t="shared" si="5"/>
        <v>24.17</v>
      </c>
      <c r="H81" s="59"/>
      <c r="I81" s="59">
        <f t="shared" si="3"/>
        <v>4951.91</v>
      </c>
    </row>
    <row r="82" spans="1:12" x14ac:dyDescent="0.2">
      <c r="A82" s="58"/>
      <c r="B82" s="51" t="s">
        <v>108</v>
      </c>
      <c r="C82" s="52" t="s">
        <v>108</v>
      </c>
      <c r="D82" s="52" t="s">
        <v>53</v>
      </c>
      <c r="E82" s="59">
        <f>E27+E50+E55+E58+E64+E73+E81</f>
        <v>90431.58</v>
      </c>
      <c r="F82" s="59">
        <f>F27+F50+F55+F58+F64+F73+F81</f>
        <v>6299.58</v>
      </c>
      <c r="G82" s="59">
        <f>G27+G50+G55+G58+G64+G73+G81</f>
        <v>25235.78</v>
      </c>
      <c r="H82" s="59">
        <f>H27+H50+H55+H58+H64+H73+H81</f>
        <v>138.28</v>
      </c>
      <c r="I82" s="59">
        <f t="shared" si="3"/>
        <v>122105.22</v>
      </c>
    </row>
    <row r="83" spans="1:12" ht="17.850000000000001" customHeight="1" x14ac:dyDescent="0.2">
      <c r="A83" s="58"/>
      <c r="B83" s="108" t="s">
        <v>54</v>
      </c>
      <c r="C83" s="109"/>
      <c r="D83" s="109"/>
      <c r="E83" s="109"/>
      <c r="F83" s="109"/>
      <c r="G83" s="109"/>
      <c r="H83" s="109"/>
      <c r="I83" s="59"/>
    </row>
    <row r="84" spans="1:12" ht="56.25" x14ac:dyDescent="0.2">
      <c r="A84" s="58"/>
      <c r="B84" s="51">
        <v>18</v>
      </c>
      <c r="C84" s="52" t="s">
        <v>158</v>
      </c>
      <c r="D84" s="52" t="s">
        <v>157</v>
      </c>
      <c r="E84" s="110">
        <f>E82*2.48%</f>
        <v>2242.6999999999998</v>
      </c>
      <c r="F84" s="110">
        <f>F82*2.48%</f>
        <v>156.22999999999999</v>
      </c>
      <c r="G84" s="59"/>
      <c r="H84" s="59"/>
      <c r="I84" s="110">
        <f t="shared" si="3"/>
        <v>2398.9299999999998</v>
      </c>
    </row>
    <row r="85" spans="1:12" ht="22.5" x14ac:dyDescent="0.2">
      <c r="A85" s="58"/>
      <c r="B85" s="51" t="s">
        <v>108</v>
      </c>
      <c r="C85" s="52" t="s">
        <v>108</v>
      </c>
      <c r="D85" s="52" t="s">
        <v>55</v>
      </c>
      <c r="E85" s="110">
        <f>E84</f>
        <v>2242.6999999999998</v>
      </c>
      <c r="F85" s="110">
        <f>F84</f>
        <v>156.22999999999999</v>
      </c>
      <c r="G85" s="59"/>
      <c r="H85" s="59"/>
      <c r="I85" s="59">
        <f t="shared" si="3"/>
        <v>2398.9299999999998</v>
      </c>
    </row>
    <row r="86" spans="1:12" x14ac:dyDescent="0.2">
      <c r="A86" s="58"/>
      <c r="B86" s="51" t="s">
        <v>108</v>
      </c>
      <c r="C86" s="52" t="s">
        <v>108</v>
      </c>
      <c r="D86" s="52" t="s">
        <v>56</v>
      </c>
      <c r="E86" s="110">
        <f>E82+E85</f>
        <v>92674.28</v>
      </c>
      <c r="F86" s="110">
        <f>F82+F85</f>
        <v>6455.81</v>
      </c>
      <c r="G86" s="110">
        <f>G82+G85</f>
        <v>25235.78</v>
      </c>
      <c r="H86" s="110">
        <f>H82+H85</f>
        <v>138.28</v>
      </c>
      <c r="I86" s="59">
        <f t="shared" si="3"/>
        <v>124504.15</v>
      </c>
    </row>
    <row r="87" spans="1:12" ht="17.850000000000001" customHeight="1" x14ac:dyDescent="0.2">
      <c r="A87" s="58"/>
      <c r="B87" s="108" t="s">
        <v>57</v>
      </c>
      <c r="C87" s="109"/>
      <c r="D87" s="109"/>
      <c r="E87" s="109"/>
      <c r="F87" s="109"/>
      <c r="G87" s="109"/>
      <c r="H87" s="109"/>
      <c r="I87" s="59"/>
    </row>
    <row r="88" spans="1:12" x14ac:dyDescent="0.2">
      <c r="A88" s="58"/>
      <c r="B88" s="619">
        <v>19</v>
      </c>
      <c r="C88" s="620" t="s">
        <v>58</v>
      </c>
      <c r="D88" s="620" t="s">
        <v>59</v>
      </c>
      <c r="E88" s="621"/>
      <c r="F88" s="621"/>
      <c r="G88" s="621"/>
      <c r="H88" s="618">
        <f>SUM(H89:H90)</f>
        <v>1277.8</v>
      </c>
      <c r="I88" s="622">
        <f t="shared" si="3"/>
        <v>1277.8</v>
      </c>
      <c r="L88" s="54" t="s">
        <v>6632</v>
      </c>
    </row>
    <row r="89" spans="1:12" s="612" customFormat="1" ht="38.25" outlineLevel="1" x14ac:dyDescent="0.2">
      <c r="B89" s="668" t="s">
        <v>6689</v>
      </c>
      <c r="C89" s="613" t="s">
        <v>6313</v>
      </c>
      <c r="D89" s="614" t="s">
        <v>190</v>
      </c>
      <c r="E89" s="615"/>
      <c r="F89" s="615"/>
      <c r="G89" s="615"/>
      <c r="H89" s="615">
        <v>689.35</v>
      </c>
      <c r="I89" s="615">
        <f t="shared" si="3"/>
        <v>689.35</v>
      </c>
    </row>
    <row r="90" spans="1:12" s="612" customFormat="1" ht="38.25" outlineLevel="1" x14ac:dyDescent="0.2">
      <c r="B90" s="668" t="s">
        <v>6690</v>
      </c>
      <c r="C90" s="613" t="s">
        <v>6314</v>
      </c>
      <c r="D90" s="614" t="s">
        <v>184</v>
      </c>
      <c r="E90" s="615"/>
      <c r="F90" s="615"/>
      <c r="G90" s="615"/>
      <c r="H90" s="615">
        <v>588.45000000000005</v>
      </c>
      <c r="I90" s="615">
        <f t="shared" si="3"/>
        <v>588.45000000000005</v>
      </c>
    </row>
    <row r="91" spans="1:12" ht="22.5" x14ac:dyDescent="0.2">
      <c r="A91" s="58"/>
      <c r="B91" s="51">
        <v>20</v>
      </c>
      <c r="C91" s="52" t="s">
        <v>60</v>
      </c>
      <c r="D91" s="52" t="s">
        <v>61</v>
      </c>
      <c r="E91" s="59"/>
      <c r="F91" s="59"/>
      <c r="G91" s="59"/>
      <c r="H91" s="59">
        <v>431.42</v>
      </c>
      <c r="I91" s="59">
        <f t="shared" si="3"/>
        <v>431.42</v>
      </c>
    </row>
    <row r="92" spans="1:12" ht="33.75" x14ac:dyDescent="0.2">
      <c r="A92" s="58"/>
      <c r="B92" s="51">
        <v>21</v>
      </c>
      <c r="C92" s="52" t="s">
        <v>118</v>
      </c>
      <c r="D92" s="52" t="s">
        <v>117</v>
      </c>
      <c r="E92" s="59"/>
      <c r="F92" s="59"/>
      <c r="G92" s="59"/>
      <c r="H92" s="59">
        <v>0.21</v>
      </c>
      <c r="I92" s="59">
        <f t="shared" si="3"/>
        <v>0.21</v>
      </c>
    </row>
    <row r="93" spans="1:12" ht="33.75" x14ac:dyDescent="0.2">
      <c r="A93" s="58"/>
      <c r="B93" s="51">
        <v>22</v>
      </c>
      <c r="C93" s="52" t="s">
        <v>116</v>
      </c>
      <c r="D93" s="52" t="s">
        <v>64</v>
      </c>
      <c r="E93" s="59"/>
      <c r="F93" s="59"/>
      <c r="G93" s="59"/>
      <c r="H93" s="59">
        <v>7.36</v>
      </c>
      <c r="I93" s="59">
        <f t="shared" si="3"/>
        <v>7.36</v>
      </c>
    </row>
    <row r="94" spans="1:12" ht="33.75" x14ac:dyDescent="0.2">
      <c r="A94" s="58"/>
      <c r="B94" s="51">
        <v>23</v>
      </c>
      <c r="C94" s="52" t="s">
        <v>115</v>
      </c>
      <c r="D94" s="52" t="s">
        <v>66</v>
      </c>
      <c r="E94" s="59"/>
      <c r="F94" s="59"/>
      <c r="G94" s="59"/>
      <c r="H94" s="59">
        <v>41.91</v>
      </c>
      <c r="I94" s="59">
        <f t="shared" si="3"/>
        <v>41.91</v>
      </c>
    </row>
    <row r="95" spans="1:12" ht="101.25" x14ac:dyDescent="0.2">
      <c r="A95" s="624"/>
      <c r="B95" s="619">
        <v>24</v>
      </c>
      <c r="C95" s="620" t="s">
        <v>114</v>
      </c>
      <c r="D95" s="620" t="s">
        <v>147</v>
      </c>
      <c r="E95" s="621"/>
      <c r="F95" s="621"/>
      <c r="G95" s="621"/>
      <c r="H95" s="623">
        <v>1458.76</v>
      </c>
      <c r="I95" s="621">
        <f t="shared" si="3"/>
        <v>1458.76</v>
      </c>
      <c r="L95" s="617"/>
    </row>
    <row r="96" spans="1:12" ht="22.5" x14ac:dyDescent="0.2">
      <c r="A96" s="58"/>
      <c r="B96" s="51">
        <v>25</v>
      </c>
      <c r="C96" s="52" t="s">
        <v>62</v>
      </c>
      <c r="D96" s="52" t="s">
        <v>113</v>
      </c>
      <c r="E96" s="59"/>
      <c r="F96" s="59"/>
      <c r="G96" s="59"/>
      <c r="H96" s="59">
        <v>132.37</v>
      </c>
      <c r="I96" s="59">
        <f t="shared" si="3"/>
        <v>132.37</v>
      </c>
    </row>
    <row r="97" spans="1:9" ht="56.25" x14ac:dyDescent="0.2">
      <c r="A97" s="58"/>
      <c r="B97" s="42" t="s">
        <v>152</v>
      </c>
      <c r="C97" s="43" t="s">
        <v>153</v>
      </c>
      <c r="D97" s="43" t="s">
        <v>167</v>
      </c>
      <c r="E97" s="111">
        <f>E86*0.5%</f>
        <v>463.37</v>
      </c>
      <c r="F97" s="111">
        <f>F86*0.5%</f>
        <v>32.28</v>
      </c>
      <c r="G97" s="44"/>
      <c r="H97" s="44"/>
      <c r="I97" s="59">
        <f t="shared" si="3"/>
        <v>495.65</v>
      </c>
    </row>
    <row r="98" spans="1:9" ht="22.5" x14ac:dyDescent="0.2">
      <c r="A98" s="58"/>
      <c r="B98" s="51" t="s">
        <v>108</v>
      </c>
      <c r="C98" s="52" t="s">
        <v>108</v>
      </c>
      <c r="D98" s="52" t="s">
        <v>67</v>
      </c>
      <c r="E98" s="111">
        <f>E88+E91+E92+E93+E94+E95+E96+E97</f>
        <v>463.37</v>
      </c>
      <c r="F98" s="111">
        <f>F88+F91+F92+F93+F94+F95+F96+F97</f>
        <v>32.28</v>
      </c>
      <c r="G98" s="59"/>
      <c r="H98" s="111">
        <f>H88+H91+H92+H93+H94+H95+H96+H97</f>
        <v>3349.83</v>
      </c>
      <c r="I98" s="59">
        <f t="shared" si="3"/>
        <v>3845.48</v>
      </c>
    </row>
    <row r="99" spans="1:9" x14ac:dyDescent="0.2">
      <c r="A99" s="58"/>
      <c r="B99" s="51" t="s">
        <v>108</v>
      </c>
      <c r="C99" s="52" t="s">
        <v>108</v>
      </c>
      <c r="D99" s="52" t="s">
        <v>68</v>
      </c>
      <c r="E99" s="110">
        <f>E86+E98</f>
        <v>93137.65</v>
      </c>
      <c r="F99" s="110">
        <f t="shared" ref="F99:H99" si="6">F86+F98</f>
        <v>6488.09</v>
      </c>
      <c r="G99" s="110">
        <f t="shared" si="6"/>
        <v>25235.78</v>
      </c>
      <c r="H99" s="110">
        <f t="shared" si="6"/>
        <v>3488.11</v>
      </c>
      <c r="I99" s="59">
        <f t="shared" si="3"/>
        <v>128349.63</v>
      </c>
    </row>
    <row r="100" spans="1:9" ht="17.850000000000001" customHeight="1" x14ac:dyDescent="0.2">
      <c r="A100" s="58"/>
      <c r="B100" s="108" t="s">
        <v>69</v>
      </c>
      <c r="C100" s="109"/>
      <c r="D100" s="109"/>
      <c r="E100" s="109"/>
      <c r="F100" s="109"/>
      <c r="G100" s="109"/>
      <c r="H100" s="109"/>
      <c r="I100" s="59"/>
    </row>
    <row r="101" spans="1:9" ht="45" x14ac:dyDescent="0.2">
      <c r="A101" s="58"/>
      <c r="B101" s="51" t="s">
        <v>159</v>
      </c>
      <c r="C101" s="52" t="s">
        <v>70</v>
      </c>
      <c r="D101" s="52" t="s">
        <v>168</v>
      </c>
      <c r="E101" s="59"/>
      <c r="F101" s="59"/>
      <c r="G101" s="59"/>
      <c r="H101" s="627">
        <f>(E99+F99+G99)*2.14%*0</f>
        <v>0</v>
      </c>
      <c r="I101" s="59">
        <f t="shared" si="3"/>
        <v>0</v>
      </c>
    </row>
    <row r="102" spans="1:9" ht="22.5" x14ac:dyDescent="0.2">
      <c r="A102" s="58"/>
      <c r="B102" s="51" t="s">
        <v>108</v>
      </c>
      <c r="C102" s="52" t="s">
        <v>108</v>
      </c>
      <c r="D102" s="52" t="s">
        <v>72</v>
      </c>
      <c r="E102" s="59"/>
      <c r="F102" s="59"/>
      <c r="G102" s="59"/>
      <c r="H102" s="110">
        <f>H101</f>
        <v>0</v>
      </c>
      <c r="I102" s="59">
        <f t="shared" si="3"/>
        <v>0</v>
      </c>
    </row>
    <row r="103" spans="1:9" ht="65.099999999999994" customHeight="1" x14ac:dyDescent="0.2">
      <c r="A103" s="58"/>
      <c r="B103" s="989" t="s">
        <v>73</v>
      </c>
      <c r="C103" s="990"/>
      <c r="D103" s="990"/>
      <c r="E103" s="990"/>
      <c r="F103" s="990"/>
      <c r="G103" s="990"/>
      <c r="H103" s="991"/>
      <c r="I103" s="59"/>
    </row>
    <row r="104" spans="1:9" ht="15" x14ac:dyDescent="0.2">
      <c r="A104" s="58"/>
      <c r="B104" s="51" t="s">
        <v>160</v>
      </c>
      <c r="C104" s="52" t="s">
        <v>74</v>
      </c>
      <c r="D104" s="52" t="s">
        <v>75</v>
      </c>
      <c r="E104" s="59"/>
      <c r="F104" s="59"/>
      <c r="G104" s="59"/>
      <c r="H104" s="616">
        <f>2796.54*0</f>
        <v>0</v>
      </c>
      <c r="I104" s="59">
        <f t="shared" si="3"/>
        <v>0</v>
      </c>
    </row>
    <row r="105" spans="1:9" ht="22.5" x14ac:dyDescent="0.2">
      <c r="A105" s="58"/>
      <c r="B105" s="51" t="s">
        <v>161</v>
      </c>
      <c r="C105" s="52" t="s">
        <v>74</v>
      </c>
      <c r="D105" s="52" t="s">
        <v>76</v>
      </c>
      <c r="E105" s="59"/>
      <c r="F105" s="59"/>
      <c r="G105" s="59"/>
      <c r="H105" s="616">
        <f>6251.53*0</f>
        <v>0</v>
      </c>
      <c r="I105" s="59">
        <f t="shared" si="3"/>
        <v>0</v>
      </c>
    </row>
    <row r="106" spans="1:9" x14ac:dyDescent="0.2">
      <c r="A106" s="58"/>
      <c r="B106" s="51" t="s">
        <v>162</v>
      </c>
      <c r="C106" s="52" t="s">
        <v>74</v>
      </c>
      <c r="D106" s="52" t="s">
        <v>77</v>
      </c>
      <c r="E106" s="59"/>
      <c r="F106" s="59"/>
      <c r="G106" s="59"/>
      <c r="H106" s="110">
        <v>9869.5</v>
      </c>
      <c r="I106" s="110">
        <f t="shared" si="3"/>
        <v>9869.5</v>
      </c>
    </row>
    <row r="107" spans="1:9" ht="22.5" x14ac:dyDescent="0.2">
      <c r="A107" s="58"/>
      <c r="B107" s="51" t="s">
        <v>163</v>
      </c>
      <c r="C107" s="52" t="s">
        <v>78</v>
      </c>
      <c r="D107" s="52" t="s">
        <v>79</v>
      </c>
      <c r="E107" s="59"/>
      <c r="F107" s="59"/>
      <c r="G107" s="59"/>
      <c r="H107" s="616">
        <f>256.7*0</f>
        <v>0</v>
      </c>
      <c r="I107" s="59">
        <f t="shared" si="3"/>
        <v>0</v>
      </c>
    </row>
    <row r="108" spans="1:9" ht="33.75" x14ac:dyDescent="0.2">
      <c r="A108" s="58"/>
      <c r="B108" s="51" t="s">
        <v>164</v>
      </c>
      <c r="C108" s="52" t="s">
        <v>63</v>
      </c>
      <c r="D108" s="52" t="s">
        <v>137</v>
      </c>
      <c r="E108" s="59"/>
      <c r="F108" s="59"/>
      <c r="G108" s="59"/>
      <c r="H108" s="616">
        <f>121.14*0</f>
        <v>0</v>
      </c>
      <c r="I108" s="59">
        <f t="shared" si="3"/>
        <v>0</v>
      </c>
    </row>
    <row r="109" spans="1:9" ht="67.5" x14ac:dyDescent="0.2">
      <c r="A109" s="58"/>
      <c r="B109" s="51" t="s">
        <v>165</v>
      </c>
      <c r="C109" s="52" t="s">
        <v>65</v>
      </c>
      <c r="D109" s="52" t="s">
        <v>138</v>
      </c>
      <c r="E109" s="59"/>
      <c r="F109" s="59"/>
      <c r="G109" s="59"/>
      <c r="H109" s="616">
        <f>1369.38*0</f>
        <v>0</v>
      </c>
      <c r="I109" s="59">
        <f t="shared" si="3"/>
        <v>0</v>
      </c>
    </row>
    <row r="110" spans="1:9" ht="168.75" x14ac:dyDescent="0.2">
      <c r="A110" s="58"/>
      <c r="B110" s="51" t="s">
        <v>108</v>
      </c>
      <c r="C110" s="52" t="s">
        <v>108</v>
      </c>
      <c r="D110" s="52" t="s">
        <v>81</v>
      </c>
      <c r="E110" s="59"/>
      <c r="F110" s="59"/>
      <c r="G110" s="59"/>
      <c r="H110" s="59">
        <f>H104+H105+H106+H107+H108+H109</f>
        <v>9869.5</v>
      </c>
      <c r="I110" s="59">
        <f t="shared" si="3"/>
        <v>9869.5</v>
      </c>
    </row>
    <row r="111" spans="1:9" x14ac:dyDescent="0.2">
      <c r="A111" s="58"/>
      <c r="B111" s="51" t="s">
        <v>108</v>
      </c>
      <c r="C111" s="52" t="s">
        <v>108</v>
      </c>
      <c r="D111" s="52" t="s">
        <v>82</v>
      </c>
      <c r="E111" s="110">
        <f>E99+E102+E110</f>
        <v>93137.65</v>
      </c>
      <c r="F111" s="110">
        <f>F99+F102+F110</f>
        <v>6488.09</v>
      </c>
      <c r="G111" s="110">
        <f>G99+G102+G110</f>
        <v>25235.78</v>
      </c>
      <c r="H111" s="110">
        <f>H99+H102+H110</f>
        <v>13357.61</v>
      </c>
      <c r="I111" s="59">
        <f t="shared" si="3"/>
        <v>138219.13</v>
      </c>
    </row>
    <row r="112" spans="1:9" ht="17.850000000000001" customHeight="1" x14ac:dyDescent="0.2">
      <c r="A112" s="58"/>
      <c r="B112" s="108" t="s">
        <v>83</v>
      </c>
      <c r="C112" s="109"/>
      <c r="D112" s="109"/>
      <c r="E112" s="109"/>
      <c r="F112" s="109"/>
      <c r="G112" s="109"/>
      <c r="H112" s="109"/>
      <c r="I112" s="59"/>
    </row>
    <row r="113" spans="1:12" ht="56.25" x14ac:dyDescent="0.2">
      <c r="A113" s="58"/>
      <c r="B113" s="51" t="s">
        <v>166</v>
      </c>
      <c r="C113" s="52" t="s">
        <v>84</v>
      </c>
      <c r="D113" s="52" t="s">
        <v>169</v>
      </c>
      <c r="E113" s="110">
        <f>E111*2%</f>
        <v>1862.75</v>
      </c>
      <c r="F113" s="110">
        <f>F111*2%</f>
        <v>129.76</v>
      </c>
      <c r="G113" s="110">
        <f>G111*2%</f>
        <v>504.72</v>
      </c>
      <c r="H113" s="110">
        <f>H111*2%</f>
        <v>267.14999999999998</v>
      </c>
      <c r="I113" s="59">
        <f t="shared" si="3"/>
        <v>2764.38</v>
      </c>
      <c r="L113" s="54">
        <f>((93137.65+6488.09+25235.78+26824.95)*2%)</f>
        <v>3033.7294000000002</v>
      </c>
    </row>
    <row r="114" spans="1:12" x14ac:dyDescent="0.2">
      <c r="A114" s="58"/>
      <c r="B114" s="51" t="s">
        <v>108</v>
      </c>
      <c r="C114" s="52" t="s">
        <v>108</v>
      </c>
      <c r="D114" s="52" t="s">
        <v>86</v>
      </c>
      <c r="E114" s="110">
        <f>E113</f>
        <v>1862.75</v>
      </c>
      <c r="F114" s="110">
        <f>F113</f>
        <v>129.76</v>
      </c>
      <c r="G114" s="110">
        <f>G113</f>
        <v>504.72</v>
      </c>
      <c r="H114" s="110">
        <f>H113</f>
        <v>267.14999999999998</v>
      </c>
      <c r="I114" s="59">
        <f t="shared" si="3"/>
        <v>2764.38</v>
      </c>
    </row>
    <row r="115" spans="1:12" x14ac:dyDescent="0.2">
      <c r="A115" s="58"/>
      <c r="B115" s="51" t="s">
        <v>108</v>
      </c>
      <c r="C115" s="52" t="s">
        <v>108</v>
      </c>
      <c r="D115" s="52" t="s">
        <v>87</v>
      </c>
      <c r="E115" s="110">
        <f>E111+E114</f>
        <v>95000.4</v>
      </c>
      <c r="F115" s="110">
        <f>F111+F114</f>
        <v>6617.85</v>
      </c>
      <c r="G115" s="110">
        <f>G111+G114</f>
        <v>25740.5</v>
      </c>
      <c r="H115" s="110">
        <f>H111+H114</f>
        <v>13624.76</v>
      </c>
      <c r="I115" s="59">
        <f t="shared" si="3"/>
        <v>140983.51</v>
      </c>
    </row>
    <row r="116" spans="1:12" ht="17.850000000000001" customHeight="1" x14ac:dyDescent="0.2">
      <c r="A116" s="58"/>
      <c r="B116" s="108" t="s">
        <v>95</v>
      </c>
      <c r="C116" s="109"/>
      <c r="D116" s="109"/>
      <c r="E116" s="109"/>
      <c r="F116" s="109"/>
      <c r="G116" s="109"/>
      <c r="H116" s="109"/>
      <c r="I116" s="59"/>
    </row>
    <row r="117" spans="1:12" ht="33.75" x14ac:dyDescent="0.2">
      <c r="A117" s="58"/>
      <c r="B117" s="51" t="s">
        <v>170</v>
      </c>
      <c r="C117" s="52" t="s">
        <v>96</v>
      </c>
      <c r="D117" s="52" t="s">
        <v>124</v>
      </c>
      <c r="E117" s="59">
        <f>E115*20%</f>
        <v>19000.080000000002</v>
      </c>
      <c r="F117" s="59">
        <f>F115*20%</f>
        <v>1323.57</v>
      </c>
      <c r="G117" s="110">
        <f>G115*20%</f>
        <v>5148.1000000000004</v>
      </c>
      <c r="H117" s="59">
        <f>H115*20%</f>
        <v>2724.9520000000002</v>
      </c>
      <c r="I117" s="59">
        <f t="shared" si="3"/>
        <v>28196.702000000001</v>
      </c>
    </row>
    <row r="118" spans="1:12" x14ac:dyDescent="0.2">
      <c r="A118" s="58"/>
      <c r="B118" s="51" t="s">
        <v>108</v>
      </c>
      <c r="C118" s="52" t="s">
        <v>108</v>
      </c>
      <c r="D118" s="52" t="s">
        <v>97</v>
      </c>
      <c r="E118" s="59">
        <f>E117</f>
        <v>19000.080000000002</v>
      </c>
      <c r="F118" s="59">
        <f>F117</f>
        <v>1323.57</v>
      </c>
      <c r="G118" s="110">
        <f>G117</f>
        <v>5148.1000000000004</v>
      </c>
      <c r="H118" s="59">
        <f>H117</f>
        <v>2724.9520000000002</v>
      </c>
      <c r="I118" s="59">
        <f t="shared" si="3"/>
        <v>28196.702000000001</v>
      </c>
    </row>
    <row r="119" spans="1:12" ht="22.5" x14ac:dyDescent="0.2">
      <c r="A119" s="58"/>
      <c r="B119" s="51" t="s">
        <v>108</v>
      </c>
      <c r="C119" s="52" t="s">
        <v>108</v>
      </c>
      <c r="D119" s="52" t="s">
        <v>98</v>
      </c>
      <c r="E119" s="110">
        <f>E115+E118</f>
        <v>114000.48</v>
      </c>
      <c r="F119" s="110">
        <f>F115+F118</f>
        <v>7941.42</v>
      </c>
      <c r="G119" s="110">
        <f>G115+G118</f>
        <v>30888.6</v>
      </c>
      <c r="H119" s="110">
        <f>H115+H118</f>
        <v>16349.71</v>
      </c>
      <c r="I119" s="59">
        <f t="shared" si="3"/>
        <v>169180.21</v>
      </c>
    </row>
    <row r="120" spans="1:12" ht="17.850000000000001" customHeight="1" x14ac:dyDescent="0.2">
      <c r="A120" s="58"/>
      <c r="B120" s="108" t="s">
        <v>110</v>
      </c>
      <c r="C120" s="109"/>
      <c r="D120" s="109"/>
      <c r="E120" s="109"/>
      <c r="F120" s="109"/>
      <c r="G120" s="109"/>
      <c r="H120" s="109"/>
      <c r="I120" s="59"/>
    </row>
    <row r="121" spans="1:12" x14ac:dyDescent="0.2">
      <c r="A121" s="58"/>
      <c r="B121" s="51"/>
      <c r="C121" s="52" t="s">
        <v>108</v>
      </c>
      <c r="D121" s="52" t="s">
        <v>109</v>
      </c>
      <c r="E121" s="59"/>
      <c r="F121" s="59"/>
      <c r="G121" s="59"/>
      <c r="H121" s="59"/>
      <c r="I121" s="59"/>
    </row>
    <row r="122" spans="1:12" ht="22.5" x14ac:dyDescent="0.2">
      <c r="A122" s="58"/>
      <c r="B122" s="51">
        <v>36</v>
      </c>
      <c r="C122" s="52" t="s">
        <v>108</v>
      </c>
      <c r="D122" s="52" t="s">
        <v>107</v>
      </c>
      <c r="E122" s="59"/>
      <c r="F122" s="59"/>
      <c r="G122" s="59"/>
      <c r="H122" s="59">
        <f>H104+H105+H106</f>
        <v>9869.5</v>
      </c>
      <c r="I122" s="59">
        <f t="shared" si="3"/>
        <v>9869.5</v>
      </c>
    </row>
    <row r="123" spans="1:12" ht="22.5" x14ac:dyDescent="0.2">
      <c r="A123" s="58"/>
      <c r="B123" s="607"/>
      <c r="C123" s="608"/>
      <c r="D123" s="608" t="s">
        <v>6636</v>
      </c>
      <c r="E123" s="611">
        <f>-E84*15%*1.2</f>
        <v>-403.69</v>
      </c>
      <c r="F123" s="611">
        <f>-F84*15%*1.2</f>
        <v>-28.12</v>
      </c>
      <c r="G123" s="609"/>
      <c r="H123" s="609"/>
      <c r="I123" s="609">
        <f t="shared" si="3"/>
        <v>-431.81</v>
      </c>
    </row>
    <row r="124" spans="1:12" x14ac:dyDescent="0.2">
      <c r="A124" s="58"/>
      <c r="B124" s="641"/>
      <c r="C124" s="642"/>
      <c r="D124" s="642" t="s">
        <v>6637</v>
      </c>
      <c r="E124" s="643">
        <f>E119+E123</f>
        <v>113596.79</v>
      </c>
      <c r="F124" s="643">
        <f>F119+F123</f>
        <v>7913.3</v>
      </c>
      <c r="G124" s="643">
        <f t="shared" ref="G124:H124" si="7">G119+G123</f>
        <v>30888.6</v>
      </c>
      <c r="H124" s="643">
        <f t="shared" si="7"/>
        <v>16349.71</v>
      </c>
      <c r="I124" s="643">
        <f t="shared" si="3"/>
        <v>168748.4</v>
      </c>
    </row>
    <row r="125" spans="1:12" x14ac:dyDescent="0.2">
      <c r="A125" s="58"/>
      <c r="B125" s="638"/>
      <c r="C125" s="639"/>
      <c r="D125" s="639"/>
      <c r="E125" s="640"/>
      <c r="F125" s="640"/>
      <c r="G125" s="640"/>
      <c r="H125" s="640"/>
      <c r="I125" s="640"/>
    </row>
    <row r="126" spans="1:12" x14ac:dyDescent="0.2">
      <c r="A126" s="58"/>
      <c r="B126" s="10"/>
      <c r="C126" s="10"/>
      <c r="D126" s="10"/>
      <c r="E126" s="10"/>
      <c r="F126" s="10"/>
      <c r="G126" s="10"/>
      <c r="H126" s="10"/>
      <c r="I126" s="10"/>
    </row>
    <row r="127" spans="1:12" x14ac:dyDescent="0.2">
      <c r="B127" s="15" t="s">
        <v>88</v>
      </c>
      <c r="C127" s="10"/>
      <c r="D127" s="12"/>
      <c r="E127" s="10" t="s">
        <v>106</v>
      </c>
      <c r="F127" s="12"/>
      <c r="G127" s="14" t="s">
        <v>105</v>
      </c>
      <c r="H127" s="13"/>
      <c r="I127" s="12"/>
    </row>
    <row r="128" spans="1:12" x14ac:dyDescent="0.2">
      <c r="B128" s="10"/>
      <c r="C128" s="10"/>
      <c r="D128" s="11"/>
      <c r="E128" s="11" t="s">
        <v>89</v>
      </c>
      <c r="F128" s="11"/>
      <c r="G128" s="11"/>
      <c r="H128" s="11"/>
      <c r="I128" s="11"/>
    </row>
    <row r="129" spans="2:9" x14ac:dyDescent="0.2">
      <c r="B129" s="15" t="s">
        <v>90</v>
      </c>
      <c r="C129" s="10"/>
      <c r="D129" s="17"/>
      <c r="E129" s="10"/>
      <c r="F129" s="17"/>
      <c r="G129" s="17" t="s">
        <v>104</v>
      </c>
      <c r="H129" s="10"/>
      <c r="I129" s="12"/>
    </row>
    <row r="130" spans="2:9" hidden="1" x14ac:dyDescent="0.2">
      <c r="B130" s="10"/>
      <c r="C130" s="10"/>
      <c r="D130" s="11"/>
      <c r="E130" s="11" t="s">
        <v>89</v>
      </c>
      <c r="F130" s="11"/>
      <c r="G130" s="11"/>
      <c r="H130" s="11"/>
      <c r="I130" s="11"/>
    </row>
    <row r="131" spans="2:9" hidden="1" x14ac:dyDescent="0.2">
      <c r="B131" s="15" t="s">
        <v>91</v>
      </c>
      <c r="C131" s="10"/>
      <c r="D131" s="17"/>
      <c r="E131" s="15"/>
      <c r="F131" s="17"/>
      <c r="G131" s="17"/>
      <c r="H131" s="10"/>
      <c r="I131" s="12"/>
    </row>
    <row r="132" spans="2:9" x14ac:dyDescent="0.2">
      <c r="B132" s="10"/>
      <c r="C132" s="10"/>
      <c r="D132" s="107" t="s">
        <v>103</v>
      </c>
      <c r="E132" s="11" t="s">
        <v>89</v>
      </c>
      <c r="F132" s="11"/>
      <c r="G132" s="11"/>
      <c r="H132" s="11"/>
      <c r="I132" s="11"/>
    </row>
    <row r="133" spans="2:9" ht="33.75" x14ac:dyDescent="0.2">
      <c r="B133" s="15" t="s">
        <v>2</v>
      </c>
      <c r="C133" s="10"/>
      <c r="D133" s="45" t="s">
        <v>149</v>
      </c>
      <c r="E133" s="14"/>
      <c r="F133" s="12"/>
      <c r="G133" s="46" t="s">
        <v>317</v>
      </c>
      <c r="H133" s="13"/>
      <c r="I133" s="12"/>
    </row>
    <row r="134" spans="2:9" x14ac:dyDescent="0.2">
      <c r="B134" s="10"/>
      <c r="C134" s="10"/>
      <c r="D134" s="992" t="s">
        <v>92</v>
      </c>
      <c r="E134" s="992"/>
      <c r="F134" s="992"/>
      <c r="G134" s="992"/>
      <c r="H134" s="11"/>
      <c r="I134" s="11"/>
    </row>
    <row r="135" spans="2:9" x14ac:dyDescent="0.2">
      <c r="B135" s="10"/>
      <c r="C135" s="10"/>
      <c r="D135" s="10"/>
      <c r="E135" s="10"/>
      <c r="F135" s="10"/>
      <c r="G135" s="10"/>
      <c r="H135" s="10"/>
      <c r="I135" s="10"/>
    </row>
  </sheetData>
  <mergeCells count="18">
    <mergeCell ref="D14:H14"/>
    <mergeCell ref="D3:H3"/>
    <mergeCell ref="D4:H4"/>
    <mergeCell ref="D8:H8"/>
    <mergeCell ref="D9:H9"/>
    <mergeCell ref="D13:H13"/>
    <mergeCell ref="B103:H103"/>
    <mergeCell ref="D134:G134"/>
    <mergeCell ref="C16:I16"/>
    <mergeCell ref="B19:B22"/>
    <mergeCell ref="C19:C22"/>
    <mergeCell ref="D19:D22"/>
    <mergeCell ref="E19:I19"/>
    <mergeCell ref="E20:E22"/>
    <mergeCell ref="F20:F22"/>
    <mergeCell ref="G20:G22"/>
    <mergeCell ref="H20:H22"/>
    <mergeCell ref="I20:I22"/>
  </mergeCells>
  <pageMargins left="0.78740157480314965" right="0.39370078740157483" top="0.39370078740157483" bottom="0.59055118110236227" header="0.19685039370078741" footer="0.19685039370078741"/>
  <pageSetup paperSize="9" scale="86" firstPageNumber="6" fitToHeight="0" orientation="portrait" useFirstPageNumber="1" r:id="rId1"/>
  <headerFooter alignWithMargins="0">
    <oddFooter>&amp;R&amp;P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26"/>
  <sheetViews>
    <sheetView view="pageBreakPreview" zoomScale="90" zoomScaleNormal="100" zoomScaleSheetLayoutView="90" workbookViewId="0">
      <selection sqref="A1:D1"/>
    </sheetView>
  </sheetViews>
  <sheetFormatPr defaultRowHeight="15" x14ac:dyDescent="0.25"/>
  <cols>
    <col min="1" max="1" width="9.140625" style="471"/>
    <col min="2" max="2" width="45.28515625" style="471" customWidth="1"/>
    <col min="3" max="3" width="26.42578125" style="471" customWidth="1"/>
    <col min="4" max="4" width="29.85546875" style="471" customWidth="1"/>
    <col min="5" max="16384" width="9.140625" style="246"/>
  </cols>
  <sheetData>
    <row r="1" spans="1:5" ht="15.75" x14ac:dyDescent="0.25">
      <c r="A1" s="1265" t="s">
        <v>6608</v>
      </c>
      <c r="B1" s="1265"/>
      <c r="C1" s="1265"/>
      <c r="D1" s="1265"/>
      <c r="E1" s="569"/>
    </row>
    <row r="2" spans="1:5" ht="46.5" customHeight="1" x14ac:dyDescent="0.25">
      <c r="A2" s="1266" t="s">
        <v>6609</v>
      </c>
      <c r="B2" s="1266"/>
      <c r="C2" s="1266"/>
      <c r="D2" s="1266"/>
      <c r="E2" s="569"/>
    </row>
    <row r="3" spans="1:5" ht="15.75" x14ac:dyDescent="0.25">
      <c r="A3" s="1267"/>
      <c r="B3" s="1267"/>
      <c r="C3" s="1267"/>
      <c r="D3" s="1267"/>
      <c r="E3" s="569"/>
    </row>
    <row r="4" spans="1:5" ht="51" customHeight="1" x14ac:dyDescent="0.25">
      <c r="A4" s="1268" t="s">
        <v>6610</v>
      </c>
      <c r="B4" s="1269"/>
      <c r="C4" s="1269"/>
      <c r="D4" s="1269"/>
      <c r="E4" s="569"/>
    </row>
    <row r="5" spans="1:5" ht="15.75" x14ac:dyDescent="0.25">
      <c r="A5" s="1270" t="s">
        <v>6</v>
      </c>
      <c r="B5" s="1270"/>
      <c r="C5" s="1270"/>
      <c r="D5" s="1270"/>
      <c r="E5" s="569"/>
    </row>
    <row r="6" spans="1:5" ht="15.75" x14ac:dyDescent="0.25">
      <c r="A6" s="570"/>
      <c r="B6" s="571"/>
      <c r="C6" s="572"/>
      <c r="D6" s="571"/>
      <c r="E6" s="569"/>
    </row>
    <row r="7" spans="1:5" ht="31.5" x14ac:dyDescent="0.25">
      <c r="A7" s="573" t="s">
        <v>412</v>
      </c>
      <c r="B7" s="573" t="s">
        <v>6611</v>
      </c>
      <c r="C7" s="573" t="s">
        <v>6612</v>
      </c>
      <c r="D7" s="573" t="s">
        <v>4334</v>
      </c>
      <c r="E7" s="569"/>
    </row>
    <row r="8" spans="1:5" ht="31.5" x14ac:dyDescent="0.25">
      <c r="A8" s="574">
        <v>1</v>
      </c>
      <c r="B8" s="575" t="s">
        <v>6613</v>
      </c>
      <c r="C8" s="576">
        <v>570866</v>
      </c>
      <c r="D8" s="574"/>
      <c r="E8" s="569"/>
    </row>
    <row r="9" spans="1:5" ht="47.25" x14ac:dyDescent="0.25">
      <c r="A9" s="577">
        <v>2</v>
      </c>
      <c r="B9" s="578" t="s">
        <v>6614</v>
      </c>
      <c r="C9" s="579">
        <v>1294312</v>
      </c>
      <c r="D9" s="578"/>
      <c r="E9" s="569"/>
    </row>
    <row r="10" spans="1:5" ht="31.5" x14ac:dyDescent="0.25">
      <c r="A10" s="580">
        <v>3</v>
      </c>
      <c r="B10" s="581" t="s">
        <v>6615</v>
      </c>
      <c r="C10" s="582">
        <f>C8+C9</f>
        <v>1865178</v>
      </c>
      <c r="D10" s="580" t="s">
        <v>6616</v>
      </c>
      <c r="E10" s="569"/>
    </row>
    <row r="11" spans="1:5" ht="47.25" x14ac:dyDescent="0.25">
      <c r="A11" s="583">
        <v>4</v>
      </c>
      <c r="B11" s="584" t="s">
        <v>6617</v>
      </c>
      <c r="C11" s="585">
        <v>0.1188</v>
      </c>
      <c r="D11" s="586" t="s">
        <v>6618</v>
      </c>
      <c r="E11" s="587"/>
    </row>
    <row r="12" spans="1:5" ht="31.5" x14ac:dyDescent="0.25">
      <c r="A12" s="583">
        <v>5</v>
      </c>
      <c r="B12" s="584" t="s">
        <v>6619</v>
      </c>
      <c r="C12" s="588">
        <f>C10*C11</f>
        <v>221583.15</v>
      </c>
      <c r="D12" s="586"/>
      <c r="E12" s="587"/>
    </row>
    <row r="13" spans="1:5" ht="31.5" x14ac:dyDescent="0.25">
      <c r="A13" s="589">
        <v>6</v>
      </c>
      <c r="B13" s="575" t="s">
        <v>6620</v>
      </c>
      <c r="C13" s="590">
        <f>C8/1.266</f>
        <v>450921.01</v>
      </c>
      <c r="D13" s="591" t="s">
        <v>6621</v>
      </c>
      <c r="E13" s="592"/>
    </row>
    <row r="14" spans="1:5" ht="47.25" x14ac:dyDescent="0.25">
      <c r="A14" s="589">
        <v>7</v>
      </c>
      <c r="B14" s="575" t="s">
        <v>6622</v>
      </c>
      <c r="C14" s="590">
        <f>C9/1.19</f>
        <v>1087657.1399999999</v>
      </c>
      <c r="D14" s="591" t="s">
        <v>6623</v>
      </c>
      <c r="E14" s="592"/>
    </row>
    <row r="15" spans="1:5" ht="31.5" x14ac:dyDescent="0.25">
      <c r="A15" s="589">
        <v>8</v>
      </c>
      <c r="B15" s="581" t="s">
        <v>6624</v>
      </c>
      <c r="C15" s="590">
        <f>C13+C14</f>
        <v>1538578.15</v>
      </c>
      <c r="D15" s="591"/>
      <c r="E15" s="592"/>
    </row>
    <row r="16" spans="1:5" ht="31.5" x14ac:dyDescent="0.25">
      <c r="A16" s="593">
        <v>9</v>
      </c>
      <c r="B16" s="584" t="s">
        <v>6625</v>
      </c>
      <c r="C16" s="594">
        <f>C15*C11</f>
        <v>182783.08</v>
      </c>
      <c r="D16" s="595"/>
      <c r="E16" s="596"/>
    </row>
    <row r="17" spans="1:5" ht="31.5" x14ac:dyDescent="0.25">
      <c r="A17" s="589">
        <v>10</v>
      </c>
      <c r="B17" s="597" t="s">
        <v>6626</v>
      </c>
      <c r="C17" s="598">
        <v>6.18</v>
      </c>
      <c r="D17" s="599" t="s">
        <v>6627</v>
      </c>
      <c r="E17" s="592"/>
    </row>
    <row r="18" spans="1:5" ht="31.5" x14ac:dyDescent="0.25">
      <c r="A18" s="593">
        <v>11</v>
      </c>
      <c r="B18" s="584" t="s">
        <v>6628</v>
      </c>
      <c r="C18" s="594">
        <f>C12*C17</f>
        <v>1369383.87</v>
      </c>
      <c r="D18" s="595"/>
      <c r="E18" s="596"/>
    </row>
    <row r="19" spans="1:5" ht="15.75" x14ac:dyDescent="0.25">
      <c r="A19" s="600"/>
      <c r="B19" s="600"/>
      <c r="C19" s="600"/>
      <c r="D19" s="600"/>
      <c r="E19" s="569"/>
    </row>
    <row r="20" spans="1:5" ht="15.75" x14ac:dyDescent="0.25">
      <c r="A20" s="600"/>
      <c r="B20" s="600"/>
      <c r="C20" s="600"/>
      <c r="D20" s="600"/>
      <c r="E20" s="569"/>
    </row>
    <row r="21" spans="1:5" x14ac:dyDescent="0.25">
      <c r="A21" s="601"/>
      <c r="B21" s="602"/>
      <c r="C21" s="603"/>
      <c r="D21" s="604"/>
      <c r="E21" s="605"/>
    </row>
    <row r="22" spans="1:5" ht="15.75" x14ac:dyDescent="0.25">
      <c r="B22" s="606" t="s">
        <v>174</v>
      </c>
      <c r="C22" s="568"/>
      <c r="D22" s="535" t="s">
        <v>6590</v>
      </c>
    </row>
    <row r="26" spans="1:5" ht="15.75" x14ac:dyDescent="0.25">
      <c r="B26" s="568" t="s">
        <v>6629</v>
      </c>
      <c r="C26" s="568"/>
      <c r="D26" s="535" t="s">
        <v>104</v>
      </c>
    </row>
  </sheetData>
  <mergeCells count="5">
    <mergeCell ref="A1:D1"/>
    <mergeCell ref="A2:D2"/>
    <mergeCell ref="A3:D3"/>
    <mergeCell ref="A4:D4"/>
    <mergeCell ref="A5:D5"/>
  </mergeCells>
  <pageMargins left="0.78740157480314965" right="0.39370078740157483" top="0.78740157480314965" bottom="0.78740157480314965" header="0.31496062992125984" footer="0.31496062992125984"/>
  <pageSetup paperSize="9" scale="82" firstPageNumber="268" fitToHeight="0" orientation="portrait" useFirstPageNumber="1" horizontalDpi="1200" verticalDpi="1200" r:id="rId1"/>
  <headerFooter>
    <oddFooter>&amp;R&amp;P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500"/>
  <sheetViews>
    <sheetView view="pageBreakPreview" topLeftCell="A483" zoomScaleNormal="100" zoomScaleSheetLayoutView="100" workbookViewId="0">
      <selection activeCell="H13" sqref="H13:I13"/>
    </sheetView>
  </sheetViews>
  <sheetFormatPr defaultRowHeight="12.75" x14ac:dyDescent="0.25"/>
  <cols>
    <col min="1" max="1" width="5.140625" style="732" customWidth="1"/>
    <col min="2" max="3" width="22.5703125" style="732" customWidth="1"/>
    <col min="4" max="4" width="3.42578125" style="732" customWidth="1"/>
    <col min="5" max="5" width="2.28515625" style="732" customWidth="1"/>
    <col min="6" max="6" width="18.5703125" style="732" customWidth="1"/>
    <col min="7" max="7" width="9.5703125" style="732" customWidth="1"/>
    <col min="8" max="8" width="1.85546875" style="732" customWidth="1"/>
    <col min="9" max="9" width="29.42578125" style="732" customWidth="1"/>
    <col min="10" max="10" width="12.42578125" style="732" customWidth="1"/>
    <col min="11" max="11" width="6.140625" style="751" customWidth="1"/>
    <col min="12" max="12" width="23.28515625" style="732" hidden="1" customWidth="1"/>
    <col min="13" max="13" width="0" style="732" hidden="1" customWidth="1"/>
    <col min="14" max="14" width="9.140625" style="732"/>
    <col min="15" max="15" width="23.28515625" style="732" customWidth="1"/>
    <col min="16" max="16384" width="9.140625" style="732"/>
  </cols>
  <sheetData>
    <row r="1" spans="1:13" ht="18" customHeight="1" x14ac:dyDescent="0.25">
      <c r="I1" s="1339" t="s">
        <v>6751</v>
      </c>
      <c r="J1" s="1339" t="s">
        <v>6751</v>
      </c>
      <c r="K1" s="1339" t="s">
        <v>6751</v>
      </c>
    </row>
    <row r="2" spans="1:13" ht="17.45" customHeight="1" x14ac:dyDescent="0.2">
      <c r="A2" s="1334" t="s">
        <v>6752</v>
      </c>
      <c r="B2" s="1334" t="s">
        <v>6752</v>
      </c>
      <c r="C2" s="1334" t="s">
        <v>6752</v>
      </c>
      <c r="D2" s="1334" t="s">
        <v>6752</v>
      </c>
      <c r="E2" s="1334" t="s">
        <v>6752</v>
      </c>
      <c r="F2" s="1340" t="s">
        <v>6753</v>
      </c>
      <c r="G2" s="1340" t="s">
        <v>6753</v>
      </c>
      <c r="H2" s="1340" t="s">
        <v>6753</v>
      </c>
      <c r="I2" s="1340" t="s">
        <v>6753</v>
      </c>
      <c r="J2" s="1340" t="s">
        <v>6753</v>
      </c>
      <c r="K2" s="1340" t="s">
        <v>6753</v>
      </c>
    </row>
    <row r="3" spans="1:13" ht="14.25" customHeight="1" x14ac:dyDescent="0.2">
      <c r="A3" s="1334" t="s">
        <v>108</v>
      </c>
      <c r="B3" s="1334" t="s">
        <v>108</v>
      </c>
      <c r="C3" s="1334" t="s">
        <v>108</v>
      </c>
      <c r="D3" s="1334" t="s">
        <v>108</v>
      </c>
      <c r="E3" s="1334" t="s">
        <v>108</v>
      </c>
      <c r="F3" s="1341" t="s">
        <v>6754</v>
      </c>
      <c r="G3" s="1341" t="s">
        <v>6754</v>
      </c>
      <c r="H3" s="1341" t="s">
        <v>6754</v>
      </c>
      <c r="I3" s="1341" t="s">
        <v>6754</v>
      </c>
      <c r="J3" s="1341" t="s">
        <v>6754</v>
      </c>
      <c r="K3" s="1341" t="s">
        <v>6754</v>
      </c>
    </row>
    <row r="4" spans="1:13" ht="21.95" customHeight="1" x14ac:dyDescent="0.25">
      <c r="A4" s="1342" t="s">
        <v>6755</v>
      </c>
      <c r="B4" s="1342" t="s">
        <v>6756</v>
      </c>
      <c r="C4" s="1342" t="s">
        <v>6756</v>
      </c>
      <c r="D4" s="1342" t="s">
        <v>6756</v>
      </c>
      <c r="E4" s="1342" t="s">
        <v>6756</v>
      </c>
      <c r="F4" s="1342" t="s">
        <v>6756</v>
      </c>
      <c r="G4" s="1342" t="s">
        <v>6756</v>
      </c>
      <c r="H4" s="1342" t="s">
        <v>6756</v>
      </c>
      <c r="I4" s="1342" t="s">
        <v>6756</v>
      </c>
      <c r="J4" s="1342" t="s">
        <v>6756</v>
      </c>
      <c r="K4" s="1342" t="s">
        <v>6756</v>
      </c>
    </row>
    <row r="5" spans="1:13" ht="0.6" customHeight="1" x14ac:dyDescent="0.25">
      <c r="A5" s="1335" t="s">
        <v>108</v>
      </c>
      <c r="B5" s="1335" t="s">
        <v>108</v>
      </c>
      <c r="C5" s="1335" t="s">
        <v>108</v>
      </c>
      <c r="D5" s="1335" t="s">
        <v>108</v>
      </c>
      <c r="E5" s="1335" t="s">
        <v>108</v>
      </c>
      <c r="F5" s="1335" t="s">
        <v>108</v>
      </c>
      <c r="G5" s="1335" t="s">
        <v>108</v>
      </c>
      <c r="H5" s="1335" t="s">
        <v>108</v>
      </c>
      <c r="I5" s="1335" t="s">
        <v>108</v>
      </c>
      <c r="J5" s="1335" t="s">
        <v>108</v>
      </c>
      <c r="K5" s="1335" t="s">
        <v>108</v>
      </c>
    </row>
    <row r="6" spans="1:13" ht="62.25" customHeight="1" x14ac:dyDescent="0.2">
      <c r="A6" s="1336" t="s">
        <v>6757</v>
      </c>
      <c r="B6" s="1336" t="s">
        <v>6757</v>
      </c>
      <c r="C6" s="1336" t="s">
        <v>6757</v>
      </c>
      <c r="D6" s="1336" t="s">
        <v>6757</v>
      </c>
      <c r="E6" s="1337" t="s">
        <v>6758</v>
      </c>
      <c r="F6" s="1337" t="s">
        <v>6759</v>
      </c>
      <c r="G6" s="1337" t="s">
        <v>6759</v>
      </c>
      <c r="H6" s="1337" t="s">
        <v>6759</v>
      </c>
      <c r="I6" s="1337" t="s">
        <v>6759</v>
      </c>
      <c r="J6" s="1337" t="s">
        <v>6759</v>
      </c>
      <c r="K6" s="1337" t="s">
        <v>6759</v>
      </c>
    </row>
    <row r="7" spans="1:13" ht="27.95" customHeight="1" x14ac:dyDescent="0.2">
      <c r="A7" s="1336" t="s">
        <v>6760</v>
      </c>
      <c r="B7" s="1336" t="s">
        <v>6760</v>
      </c>
      <c r="C7" s="1336" t="s">
        <v>6760</v>
      </c>
      <c r="D7" s="1336" t="s">
        <v>6760</v>
      </c>
      <c r="E7" s="1338" t="s">
        <v>6761</v>
      </c>
      <c r="F7" s="1338" t="s">
        <v>108</v>
      </c>
      <c r="G7" s="1338" t="s">
        <v>108</v>
      </c>
      <c r="H7" s="1338" t="s">
        <v>108</v>
      </c>
      <c r="I7" s="1338" t="s">
        <v>108</v>
      </c>
      <c r="J7" s="1338" t="s">
        <v>108</v>
      </c>
      <c r="K7" s="1338" t="s">
        <v>108</v>
      </c>
    </row>
    <row r="8" spans="1:13" ht="23.45" customHeight="1" x14ac:dyDescent="0.2">
      <c r="A8" s="1336" t="s">
        <v>6762</v>
      </c>
      <c r="B8" s="1336" t="s">
        <v>6762</v>
      </c>
      <c r="C8" s="1336" t="s">
        <v>6762</v>
      </c>
      <c r="D8" s="1336" t="s">
        <v>6762</v>
      </c>
      <c r="E8" s="1338" t="s">
        <v>6763</v>
      </c>
      <c r="F8" s="1338" t="s">
        <v>108</v>
      </c>
      <c r="G8" s="1338" t="s">
        <v>108</v>
      </c>
      <c r="H8" s="1338" t="s">
        <v>108</v>
      </c>
      <c r="I8" s="1338" t="s">
        <v>108</v>
      </c>
      <c r="J8" s="1338" t="s">
        <v>108</v>
      </c>
      <c r="K8" s="1338" t="s">
        <v>108</v>
      </c>
    </row>
    <row r="9" spans="1:13" ht="16.7" customHeight="1" x14ac:dyDescent="0.2">
      <c r="G9" s="1334"/>
      <c r="H9" s="1334"/>
      <c r="I9" s="1334"/>
      <c r="J9" s="1334"/>
      <c r="K9" s="1334"/>
    </row>
    <row r="10" spans="1:13" ht="63.4" customHeight="1" x14ac:dyDescent="0.25">
      <c r="A10" s="1297" t="s">
        <v>6764</v>
      </c>
      <c r="B10" s="1297" t="s">
        <v>6765</v>
      </c>
      <c r="C10" s="1297" t="s">
        <v>6765</v>
      </c>
      <c r="D10" s="1297" t="s">
        <v>6765</v>
      </c>
      <c r="E10" s="1297" t="s">
        <v>6765</v>
      </c>
      <c r="F10" s="1297" t="s">
        <v>6766</v>
      </c>
      <c r="G10" s="1297" t="s">
        <v>6766</v>
      </c>
      <c r="H10" s="1297" t="s">
        <v>6767</v>
      </c>
      <c r="I10" s="1297" t="s">
        <v>6768</v>
      </c>
      <c r="J10" s="1297" t="s">
        <v>6769</v>
      </c>
      <c r="K10" s="1297" t="s">
        <v>6770</v>
      </c>
    </row>
    <row r="11" spans="1:13" ht="49.15" customHeight="1" x14ac:dyDescent="0.25">
      <c r="A11" s="1297" t="s">
        <v>6771</v>
      </c>
      <c r="B11" s="1297" t="s">
        <v>6765</v>
      </c>
      <c r="C11" s="1297" t="s">
        <v>6765</v>
      </c>
      <c r="D11" s="1297" t="s">
        <v>6765</v>
      </c>
      <c r="E11" s="1297" t="s">
        <v>6765</v>
      </c>
      <c r="F11" s="1297" t="s">
        <v>6766</v>
      </c>
      <c r="G11" s="1297" t="s">
        <v>6766</v>
      </c>
      <c r="H11" s="1297" t="s">
        <v>6772</v>
      </c>
      <c r="I11" s="1297" t="s">
        <v>6772</v>
      </c>
      <c r="J11" s="1297" t="s">
        <v>6770</v>
      </c>
      <c r="K11" s="1297" t="s">
        <v>6770</v>
      </c>
    </row>
    <row r="12" spans="1:13" ht="15.95" customHeight="1" x14ac:dyDescent="0.25">
      <c r="A12" s="733" t="s">
        <v>423</v>
      </c>
      <c r="B12" s="1297" t="s">
        <v>434</v>
      </c>
      <c r="C12" s="1297" t="s">
        <v>434</v>
      </c>
      <c r="D12" s="1297" t="s">
        <v>434</v>
      </c>
      <c r="E12" s="1297" t="s">
        <v>434</v>
      </c>
      <c r="F12" s="1297" t="s">
        <v>437</v>
      </c>
      <c r="G12" s="1297" t="s">
        <v>437</v>
      </c>
      <c r="H12" s="1297" t="s">
        <v>439</v>
      </c>
      <c r="I12" s="1297" t="s">
        <v>439</v>
      </c>
      <c r="J12" s="1297" t="s">
        <v>472</v>
      </c>
      <c r="K12" s="1297" t="s">
        <v>472</v>
      </c>
    </row>
    <row r="13" spans="1:13" ht="212.25" customHeight="1" x14ac:dyDescent="0.25">
      <c r="A13" s="734" t="s">
        <v>423</v>
      </c>
      <c r="B13" s="1314" t="s">
        <v>6773</v>
      </c>
      <c r="C13" s="1314" t="s">
        <v>6774</v>
      </c>
      <c r="D13" s="1314" t="s">
        <v>6774</v>
      </c>
      <c r="E13" s="1314" t="s">
        <v>6774</v>
      </c>
      <c r="F13" s="1314" t="s">
        <v>6775</v>
      </c>
      <c r="G13" s="1314" t="s">
        <v>6776</v>
      </c>
      <c r="H13" s="1314" t="s">
        <v>6777</v>
      </c>
      <c r="I13" s="1314" t="s">
        <v>6778</v>
      </c>
      <c r="J13" s="1303">
        <f>ROUND((180000  + 30000  * 3) * 1 * 0.6 * 1.2793,0)/1000</f>
        <v>207.24700000000001</v>
      </c>
      <c r="K13" s="1303"/>
      <c r="L13" s="735">
        <f>J13</f>
        <v>207.24700000000001</v>
      </c>
      <c r="M13" s="732">
        <f xml:space="preserve"> 93.1 * ( 1  + 0.3 ) + 6.9</f>
        <v>127.93</v>
      </c>
    </row>
    <row r="14" spans="1:13" ht="51" customHeight="1" x14ac:dyDescent="0.25">
      <c r="A14" s="736"/>
      <c r="B14" s="1318"/>
      <c r="C14" s="1318"/>
      <c r="D14" s="1318"/>
      <c r="E14" s="1318"/>
      <c r="F14" s="1343" t="s">
        <v>6779</v>
      </c>
      <c r="G14" s="1344" t="s">
        <v>6780</v>
      </c>
      <c r="H14" s="1318"/>
      <c r="I14" s="1318"/>
      <c r="J14" s="1288"/>
      <c r="K14" s="1288"/>
    </row>
    <row r="15" spans="1:13" ht="16.7" customHeight="1" x14ac:dyDescent="0.25">
      <c r="A15" s="736" t="s">
        <v>108</v>
      </c>
      <c r="B15" s="1314" t="s">
        <v>6781</v>
      </c>
      <c r="C15" s="1314" t="s">
        <v>6781</v>
      </c>
      <c r="D15" s="1314" t="s">
        <v>6781</v>
      </c>
      <c r="E15" s="1314" t="s">
        <v>6781</v>
      </c>
      <c r="F15" s="1314" t="s">
        <v>6781</v>
      </c>
      <c r="G15" s="1314" t="s">
        <v>6781</v>
      </c>
      <c r="H15" s="1315"/>
      <c r="I15" s="1315" t="s">
        <v>108</v>
      </c>
      <c r="J15" s="1316">
        <f>93.1 * ( 1  + 0.3 ) + 6.9</f>
        <v>127.93</v>
      </c>
      <c r="K15" s="1316" t="s">
        <v>108</v>
      </c>
    </row>
    <row r="16" spans="1:13" x14ac:dyDescent="0.25">
      <c r="A16" s="736" t="s">
        <v>108</v>
      </c>
      <c r="B16" s="1325" t="s">
        <v>6782</v>
      </c>
      <c r="C16" s="1325" t="s">
        <v>6782</v>
      </c>
      <c r="D16" s="1325" t="s">
        <v>6782</v>
      </c>
      <c r="E16" s="1325" t="s">
        <v>6782</v>
      </c>
      <c r="F16" s="1325" t="s">
        <v>6782</v>
      </c>
      <c r="G16" s="1325" t="s">
        <v>6782</v>
      </c>
      <c r="H16" s="1332">
        <v>0.26700000000000002</v>
      </c>
      <c r="I16" s="1326" t="s">
        <v>6783</v>
      </c>
      <c r="J16" s="1328"/>
      <c r="K16" s="1328"/>
    </row>
    <row r="17" spans="1:12" x14ac:dyDescent="0.25">
      <c r="A17" s="736" t="s">
        <v>108</v>
      </c>
      <c r="B17" s="1325" t="s">
        <v>6784</v>
      </c>
      <c r="C17" s="1325" t="s">
        <v>6784</v>
      </c>
      <c r="D17" s="1325" t="s">
        <v>6784</v>
      </c>
      <c r="E17" s="1325" t="s">
        <v>6784</v>
      </c>
      <c r="F17" s="1325" t="s">
        <v>6784</v>
      </c>
      <c r="G17" s="1325" t="s">
        <v>6784</v>
      </c>
      <c r="H17" s="1332">
        <v>0.112</v>
      </c>
      <c r="I17" s="1326" t="s">
        <v>6785</v>
      </c>
      <c r="J17" s="1328"/>
      <c r="K17" s="1328"/>
    </row>
    <row r="18" spans="1:12" x14ac:dyDescent="0.25">
      <c r="A18" s="736" t="s">
        <v>108</v>
      </c>
      <c r="B18" s="1325" t="s">
        <v>6786</v>
      </c>
      <c r="C18" s="1325" t="s">
        <v>6786</v>
      </c>
      <c r="D18" s="1325" t="s">
        <v>6786</v>
      </c>
      <c r="E18" s="1325" t="s">
        <v>6786</v>
      </c>
      <c r="F18" s="1325" t="s">
        <v>6786</v>
      </c>
      <c r="G18" s="1325" t="s">
        <v>6786</v>
      </c>
      <c r="H18" s="1333">
        <v>0.05</v>
      </c>
      <c r="I18" s="1326" t="s">
        <v>6787</v>
      </c>
      <c r="J18" s="1328"/>
      <c r="K18" s="1328"/>
    </row>
    <row r="19" spans="1:12" x14ac:dyDescent="0.25">
      <c r="A19" s="736" t="s">
        <v>108</v>
      </c>
      <c r="B19" s="1325" t="s">
        <v>6788</v>
      </c>
      <c r="C19" s="1325" t="s">
        <v>6788</v>
      </c>
      <c r="D19" s="1325" t="s">
        <v>6788</v>
      </c>
      <c r="E19" s="1325" t="s">
        <v>6788</v>
      </c>
      <c r="F19" s="1325" t="s">
        <v>6788</v>
      </c>
      <c r="G19" s="1325" t="s">
        <v>6788</v>
      </c>
      <c r="H19" s="1333">
        <v>0.03</v>
      </c>
      <c r="I19" s="1326" t="s">
        <v>6789</v>
      </c>
      <c r="J19" s="1328"/>
      <c r="K19" s="1328"/>
    </row>
    <row r="20" spans="1:12" x14ac:dyDescent="0.25">
      <c r="A20" s="736" t="s">
        <v>108</v>
      </c>
      <c r="B20" s="1325" t="s">
        <v>6790</v>
      </c>
      <c r="C20" s="1325" t="s">
        <v>6790</v>
      </c>
      <c r="D20" s="1325" t="s">
        <v>6790</v>
      </c>
      <c r="E20" s="1325" t="s">
        <v>6790</v>
      </c>
      <c r="F20" s="1325" t="s">
        <v>6790</v>
      </c>
      <c r="G20" s="1325" t="s">
        <v>6790</v>
      </c>
      <c r="H20" s="1332">
        <v>0.112</v>
      </c>
      <c r="I20" s="1326" t="s">
        <v>6785</v>
      </c>
      <c r="J20" s="1328"/>
      <c r="K20" s="1328"/>
    </row>
    <row r="21" spans="1:12" x14ac:dyDescent="0.25">
      <c r="A21" s="736" t="s">
        <v>108</v>
      </c>
      <c r="B21" s="1325" t="s">
        <v>6791</v>
      </c>
      <c r="C21" s="1325" t="s">
        <v>6791</v>
      </c>
      <c r="D21" s="1325" t="s">
        <v>6791</v>
      </c>
      <c r="E21" s="1325" t="s">
        <v>6791</v>
      </c>
      <c r="F21" s="1325" t="s">
        <v>6791</v>
      </c>
      <c r="G21" s="1325" t="s">
        <v>6791</v>
      </c>
      <c r="H21" s="1326">
        <v>0</v>
      </c>
      <c r="I21" s="1326" t="s">
        <v>6789</v>
      </c>
      <c r="J21" s="1328"/>
      <c r="K21" s="1328"/>
    </row>
    <row r="22" spans="1:12" x14ac:dyDescent="0.25">
      <c r="A22" s="736" t="s">
        <v>108</v>
      </c>
      <c r="B22" s="1325" t="s">
        <v>6792</v>
      </c>
      <c r="C22" s="1325" t="s">
        <v>6792</v>
      </c>
      <c r="D22" s="1325" t="s">
        <v>6792</v>
      </c>
      <c r="E22" s="1325" t="s">
        <v>6792</v>
      </c>
      <c r="F22" s="1325" t="s">
        <v>6792</v>
      </c>
      <c r="G22" s="1325" t="s">
        <v>6792</v>
      </c>
      <c r="H22" s="1326">
        <v>0</v>
      </c>
      <c r="I22" s="1326" t="s">
        <v>6793</v>
      </c>
      <c r="J22" s="1329"/>
      <c r="K22" s="1329"/>
    </row>
    <row r="23" spans="1:12" x14ac:dyDescent="0.25">
      <c r="A23" s="736" t="s">
        <v>108</v>
      </c>
      <c r="B23" s="1325" t="s">
        <v>6794</v>
      </c>
      <c r="C23" s="1325" t="s">
        <v>6794</v>
      </c>
      <c r="D23" s="1325" t="s">
        <v>6794</v>
      </c>
      <c r="E23" s="1325" t="s">
        <v>6794</v>
      </c>
      <c r="F23" s="1325" t="s">
        <v>6794</v>
      </c>
      <c r="G23" s="1325" t="s">
        <v>6794</v>
      </c>
      <c r="H23" s="1326">
        <v>0</v>
      </c>
      <c r="I23" s="1326" t="s">
        <v>6795</v>
      </c>
      <c r="J23" s="1328"/>
      <c r="K23" s="1328"/>
    </row>
    <row r="24" spans="1:12" x14ac:dyDescent="0.25">
      <c r="A24" s="736" t="s">
        <v>108</v>
      </c>
      <c r="B24" s="1325" t="s">
        <v>6796</v>
      </c>
      <c r="C24" s="1325" t="s">
        <v>6796</v>
      </c>
      <c r="D24" s="1325" t="s">
        <v>6796</v>
      </c>
      <c r="E24" s="1325" t="s">
        <v>6796</v>
      </c>
      <c r="F24" s="1325" t="s">
        <v>6796</v>
      </c>
      <c r="G24" s="1325" t="s">
        <v>6796</v>
      </c>
      <c r="H24" s="1333">
        <v>0.06</v>
      </c>
      <c r="I24" s="1326" t="s">
        <v>6797</v>
      </c>
      <c r="J24" s="1328"/>
      <c r="K24" s="1328"/>
    </row>
    <row r="25" spans="1:12" x14ac:dyDescent="0.25">
      <c r="A25" s="736" t="s">
        <v>108</v>
      </c>
      <c r="B25" s="1325" t="s">
        <v>6798</v>
      </c>
      <c r="C25" s="1325" t="s">
        <v>6798</v>
      </c>
      <c r="D25" s="1325" t="s">
        <v>6798</v>
      </c>
      <c r="E25" s="1325" t="s">
        <v>6798</v>
      </c>
      <c r="F25" s="1325" t="s">
        <v>6798</v>
      </c>
      <c r="G25" s="1325" t="s">
        <v>6798</v>
      </c>
      <c r="H25" s="1332">
        <v>6.9000000000000006E-2</v>
      </c>
      <c r="I25" s="1326" t="s">
        <v>6799</v>
      </c>
      <c r="J25" s="1327"/>
      <c r="K25" s="1327"/>
    </row>
    <row r="26" spans="1:12" x14ac:dyDescent="0.25">
      <c r="A26" s="736" t="s">
        <v>108</v>
      </c>
      <c r="B26" s="1325" t="s">
        <v>6800</v>
      </c>
      <c r="C26" s="1325" t="s">
        <v>6800</v>
      </c>
      <c r="D26" s="1325" t="s">
        <v>6800</v>
      </c>
      <c r="E26" s="1325" t="s">
        <v>6800</v>
      </c>
      <c r="F26" s="1325" t="s">
        <v>6800</v>
      </c>
      <c r="G26" s="1325" t="s">
        <v>6800</v>
      </c>
      <c r="H26" s="1332">
        <v>1.7000000000000001E-2</v>
      </c>
      <c r="I26" s="1326" t="s">
        <v>6801</v>
      </c>
      <c r="J26" s="1327"/>
      <c r="K26" s="1327"/>
    </row>
    <row r="27" spans="1:12" x14ac:dyDescent="0.25">
      <c r="A27" s="736" t="s">
        <v>108</v>
      </c>
      <c r="B27" s="1325" t="s">
        <v>4345</v>
      </c>
      <c r="C27" s="1325" t="s">
        <v>4345</v>
      </c>
      <c r="D27" s="1325" t="s">
        <v>4345</v>
      </c>
      <c r="E27" s="1325" t="s">
        <v>4345</v>
      </c>
      <c r="F27" s="1325" t="s">
        <v>4345</v>
      </c>
      <c r="G27" s="1325" t="s">
        <v>4345</v>
      </c>
      <c r="H27" s="1332">
        <v>0.112</v>
      </c>
      <c r="I27" s="1326" t="s">
        <v>6802</v>
      </c>
      <c r="J27" s="1329"/>
      <c r="K27" s="1329"/>
    </row>
    <row r="28" spans="1:12" x14ac:dyDescent="0.25">
      <c r="A28" s="736" t="s">
        <v>108</v>
      </c>
      <c r="B28" s="1325" t="s">
        <v>6803</v>
      </c>
      <c r="C28" s="1325" t="s">
        <v>6803</v>
      </c>
      <c r="D28" s="1325" t="s">
        <v>6803</v>
      </c>
      <c r="E28" s="1325" t="s">
        <v>6803</v>
      </c>
      <c r="F28" s="1325" t="s">
        <v>6803</v>
      </c>
      <c r="G28" s="1325" t="s">
        <v>6803</v>
      </c>
      <c r="H28" s="1332">
        <v>0.17100000000000001</v>
      </c>
      <c r="I28" s="1326" t="s">
        <v>6804</v>
      </c>
      <c r="J28" s="1329"/>
      <c r="K28" s="1329"/>
    </row>
    <row r="29" spans="1:12" x14ac:dyDescent="0.25">
      <c r="A29" s="736" t="s">
        <v>108</v>
      </c>
      <c r="B29" s="1325" t="s">
        <v>6805</v>
      </c>
      <c r="C29" s="1325" t="s">
        <v>6805</v>
      </c>
      <c r="D29" s="1325" t="s">
        <v>6805</v>
      </c>
      <c r="E29" s="1325" t="s">
        <v>6805</v>
      </c>
      <c r="F29" s="1325" t="s">
        <v>6805</v>
      </c>
      <c r="G29" s="1325" t="s">
        <v>6805</v>
      </c>
      <c r="H29" s="1326">
        <v>0</v>
      </c>
      <c r="I29" s="1326" t="s">
        <v>6795</v>
      </c>
      <c r="J29" s="1328"/>
      <c r="K29" s="1328"/>
    </row>
    <row r="30" spans="1:12" ht="283.5" customHeight="1" x14ac:dyDescent="0.25">
      <c r="A30" s="734" t="s">
        <v>434</v>
      </c>
      <c r="B30" s="1291" t="s">
        <v>6806</v>
      </c>
      <c r="C30" s="1291" t="s">
        <v>6806</v>
      </c>
      <c r="D30" s="1291" t="s">
        <v>6806</v>
      </c>
      <c r="E30" s="1291" t="s">
        <v>6806</v>
      </c>
      <c r="F30" s="1291" t="s">
        <v>6807</v>
      </c>
      <c r="G30" s="1291" t="s">
        <v>6808</v>
      </c>
      <c r="H30" s="1291" t="s">
        <v>6809</v>
      </c>
      <c r="I30" s="1291" t="s">
        <v>6810</v>
      </c>
      <c r="J30" s="1303">
        <f>(127070 * 1) * 0.6 * 1.261 * 0.5/1000</f>
        <v>48.07058</v>
      </c>
      <c r="K30" s="1303"/>
      <c r="L30" s="735">
        <f>J30</f>
        <v>48.07058</v>
      </c>
    </row>
    <row r="31" spans="1:12" ht="16.7" customHeight="1" x14ac:dyDescent="0.25">
      <c r="A31" s="736" t="s">
        <v>108</v>
      </c>
      <c r="B31" s="1314" t="s">
        <v>6781</v>
      </c>
      <c r="C31" s="1314" t="s">
        <v>6781</v>
      </c>
      <c r="D31" s="1314" t="s">
        <v>6781</v>
      </c>
      <c r="E31" s="1314" t="s">
        <v>6781</v>
      </c>
      <c r="F31" s="1314" t="s">
        <v>6781</v>
      </c>
      <c r="G31" s="1314" t="s">
        <v>6781</v>
      </c>
      <c r="H31" s="1315" t="s">
        <v>108</v>
      </c>
      <c r="I31" s="1315" t="s">
        <v>108</v>
      </c>
      <c r="J31" s="1316">
        <f xml:space="preserve"> (0.47 * ( 1  + 0.3 ) + 0.07 * ( 1  + 0.3 ) + 0.04 * ( 1  + 0.3 ) + 0.07 * ( 1  + 0.3 ) + 0.06 * ( 1  + 0.3 ) + 0.05 * ( 1  +0.3 ) + 0.04 * ( 1  + 0.3 ) + 0.07 * ( 1  + 0.3 ) + 0.04 + 0 + 0 + 0.09 + 0)*100</f>
        <v>126.1</v>
      </c>
      <c r="K31" s="1316" t="s">
        <v>108</v>
      </c>
    </row>
    <row r="32" spans="1:12" ht="44.45" customHeight="1" x14ac:dyDescent="0.25">
      <c r="A32" s="736" t="s">
        <v>108</v>
      </c>
      <c r="B32" s="1308" t="s">
        <v>6811</v>
      </c>
      <c r="C32" s="1308" t="s">
        <v>6812</v>
      </c>
      <c r="D32" s="1308" t="s">
        <v>6812</v>
      </c>
      <c r="E32" s="1308" t="s">
        <v>6812</v>
      </c>
      <c r="F32" s="1308" t="s">
        <v>6812</v>
      </c>
      <c r="G32" s="1308" t="s">
        <v>6812</v>
      </c>
      <c r="H32" s="1309" t="s">
        <v>6813</v>
      </c>
      <c r="I32" s="1309" t="s">
        <v>6814</v>
      </c>
      <c r="J32" s="1313"/>
      <c r="K32" s="1313"/>
    </row>
    <row r="33" spans="1:12" ht="44.45" customHeight="1" x14ac:dyDescent="0.25">
      <c r="A33" s="736" t="s">
        <v>108</v>
      </c>
      <c r="B33" s="1308" t="s">
        <v>6815</v>
      </c>
      <c r="C33" s="1308" t="s">
        <v>6816</v>
      </c>
      <c r="D33" s="1308" t="s">
        <v>6816</v>
      </c>
      <c r="E33" s="1308" t="s">
        <v>6816</v>
      </c>
      <c r="F33" s="1308" t="s">
        <v>6816</v>
      </c>
      <c r="G33" s="1308" t="s">
        <v>6816</v>
      </c>
      <c r="H33" s="1309" t="s">
        <v>6817</v>
      </c>
      <c r="I33" s="1309" t="s">
        <v>6818</v>
      </c>
      <c r="J33" s="1313"/>
      <c r="K33" s="1313"/>
    </row>
    <row r="34" spans="1:12" ht="44.45" customHeight="1" x14ac:dyDescent="0.25">
      <c r="A34" s="736" t="s">
        <v>108</v>
      </c>
      <c r="B34" s="1308" t="s">
        <v>6819</v>
      </c>
      <c r="C34" s="1308" t="s">
        <v>6820</v>
      </c>
      <c r="D34" s="1308" t="s">
        <v>6820</v>
      </c>
      <c r="E34" s="1308" t="s">
        <v>6820</v>
      </c>
      <c r="F34" s="1308" t="s">
        <v>6820</v>
      </c>
      <c r="G34" s="1308" t="s">
        <v>6820</v>
      </c>
      <c r="H34" s="1309" t="s">
        <v>6821</v>
      </c>
      <c r="I34" s="1309" t="s">
        <v>6822</v>
      </c>
      <c r="J34" s="1313"/>
      <c r="K34" s="1313"/>
    </row>
    <row r="35" spans="1:12" ht="16.7" customHeight="1" x14ac:dyDescent="0.25">
      <c r="A35" s="736" t="s">
        <v>108</v>
      </c>
      <c r="B35" s="1308" t="s">
        <v>6788</v>
      </c>
      <c r="C35" s="1308" t="s">
        <v>6788</v>
      </c>
      <c r="D35" s="1308" t="s">
        <v>6788</v>
      </c>
      <c r="E35" s="1308" t="s">
        <v>6788</v>
      </c>
      <c r="F35" s="1308" t="s">
        <v>6788</v>
      </c>
      <c r="G35" s="1308" t="s">
        <v>6788</v>
      </c>
      <c r="H35" s="1309" t="s">
        <v>6787</v>
      </c>
      <c r="I35" s="1309" t="s">
        <v>6787</v>
      </c>
      <c r="J35" s="1313"/>
      <c r="K35" s="1313"/>
    </row>
    <row r="36" spans="1:12" ht="44.45" customHeight="1" x14ac:dyDescent="0.25">
      <c r="A36" s="736" t="s">
        <v>108</v>
      </c>
      <c r="B36" s="1308" t="s">
        <v>6823</v>
      </c>
      <c r="C36" s="1308" t="s">
        <v>6824</v>
      </c>
      <c r="D36" s="1308" t="s">
        <v>6824</v>
      </c>
      <c r="E36" s="1308" t="s">
        <v>6824</v>
      </c>
      <c r="F36" s="1308" t="s">
        <v>6824</v>
      </c>
      <c r="G36" s="1308" t="s">
        <v>6824</v>
      </c>
      <c r="H36" s="1309" t="s">
        <v>6817</v>
      </c>
      <c r="I36" s="1309" t="s">
        <v>6818</v>
      </c>
      <c r="J36" s="1313"/>
      <c r="K36" s="1313"/>
    </row>
    <row r="37" spans="1:12" ht="16.7" customHeight="1" x14ac:dyDescent="0.25">
      <c r="A37" s="736" t="s">
        <v>108</v>
      </c>
      <c r="B37" s="1308" t="s">
        <v>6792</v>
      </c>
      <c r="C37" s="1308" t="s">
        <v>6792</v>
      </c>
      <c r="D37" s="1308" t="s">
        <v>6792</v>
      </c>
      <c r="E37" s="1308" t="s">
        <v>6792</v>
      </c>
      <c r="F37" s="1308" t="s">
        <v>6792</v>
      </c>
      <c r="G37" s="1308" t="s">
        <v>6792</v>
      </c>
      <c r="H37" s="1309" t="s">
        <v>6825</v>
      </c>
      <c r="I37" s="1309" t="s">
        <v>6825</v>
      </c>
      <c r="J37" s="1311"/>
      <c r="K37" s="1311"/>
    </row>
    <row r="38" spans="1:12" ht="16.7" customHeight="1" x14ac:dyDescent="0.25">
      <c r="A38" s="736" t="s">
        <v>108</v>
      </c>
      <c r="B38" s="1308" t="s">
        <v>6794</v>
      </c>
      <c r="C38" s="1308" t="s">
        <v>6794</v>
      </c>
      <c r="D38" s="1308" t="s">
        <v>6794</v>
      </c>
      <c r="E38" s="1308" t="s">
        <v>6794</v>
      </c>
      <c r="F38" s="1308" t="s">
        <v>6794</v>
      </c>
      <c r="G38" s="1308" t="s">
        <v>6794</v>
      </c>
      <c r="H38" s="1309" t="s">
        <v>6825</v>
      </c>
      <c r="I38" s="1309" t="s">
        <v>6825</v>
      </c>
      <c r="J38" s="1311"/>
      <c r="K38" s="1311"/>
    </row>
    <row r="39" spans="1:12" ht="44.45" customHeight="1" x14ac:dyDescent="0.25">
      <c r="A39" s="736" t="s">
        <v>108</v>
      </c>
      <c r="B39" s="1308" t="s">
        <v>6826</v>
      </c>
      <c r="C39" s="1308" t="s">
        <v>6827</v>
      </c>
      <c r="D39" s="1308" t="s">
        <v>6827</v>
      </c>
      <c r="E39" s="1308" t="s">
        <v>6827</v>
      </c>
      <c r="F39" s="1308" t="s">
        <v>6827</v>
      </c>
      <c r="G39" s="1308" t="s">
        <v>6827</v>
      </c>
      <c r="H39" s="1309" t="s">
        <v>6828</v>
      </c>
      <c r="I39" s="1309" t="s">
        <v>6829</v>
      </c>
      <c r="J39" s="1313"/>
      <c r="K39" s="1313"/>
    </row>
    <row r="40" spans="1:12" ht="16.7" customHeight="1" x14ac:dyDescent="0.25">
      <c r="A40" s="736" t="s">
        <v>108</v>
      </c>
      <c r="B40" s="1308" t="s">
        <v>6798</v>
      </c>
      <c r="C40" s="1308" t="s">
        <v>6798</v>
      </c>
      <c r="D40" s="1308" t="s">
        <v>6798</v>
      </c>
      <c r="E40" s="1308" t="s">
        <v>6798</v>
      </c>
      <c r="F40" s="1308" t="s">
        <v>6798</v>
      </c>
      <c r="G40" s="1308" t="s">
        <v>6798</v>
      </c>
      <c r="H40" s="1309" t="s">
        <v>6830</v>
      </c>
      <c r="I40" s="1309" t="s">
        <v>6830</v>
      </c>
      <c r="J40" s="1313"/>
      <c r="K40" s="1313"/>
    </row>
    <row r="41" spans="1:12" ht="44.45" customHeight="1" x14ac:dyDescent="0.25">
      <c r="A41" s="736" t="s">
        <v>108</v>
      </c>
      <c r="B41" s="1308" t="s">
        <v>6831</v>
      </c>
      <c r="C41" s="1308" t="s">
        <v>6832</v>
      </c>
      <c r="D41" s="1308" t="s">
        <v>6832</v>
      </c>
      <c r="E41" s="1308" t="s">
        <v>6832</v>
      </c>
      <c r="F41" s="1308" t="s">
        <v>6832</v>
      </c>
      <c r="G41" s="1308" t="s">
        <v>6832</v>
      </c>
      <c r="H41" s="1309" t="s">
        <v>6833</v>
      </c>
      <c r="I41" s="1309" t="s">
        <v>6834</v>
      </c>
      <c r="J41" s="1313"/>
      <c r="K41" s="1313"/>
    </row>
    <row r="42" spans="1:12" ht="44.45" customHeight="1" x14ac:dyDescent="0.25">
      <c r="A42" s="736" t="s">
        <v>108</v>
      </c>
      <c r="B42" s="1308" t="s">
        <v>6835</v>
      </c>
      <c r="C42" s="1308" t="s">
        <v>6836</v>
      </c>
      <c r="D42" s="1308" t="s">
        <v>6836</v>
      </c>
      <c r="E42" s="1308" t="s">
        <v>6836</v>
      </c>
      <c r="F42" s="1308" t="s">
        <v>6836</v>
      </c>
      <c r="G42" s="1308" t="s">
        <v>6836</v>
      </c>
      <c r="H42" s="1309" t="s">
        <v>6821</v>
      </c>
      <c r="I42" s="1309" t="s">
        <v>6822</v>
      </c>
      <c r="J42" s="1313"/>
      <c r="K42" s="1313"/>
    </row>
    <row r="43" spans="1:12" ht="44.45" customHeight="1" x14ac:dyDescent="0.25">
      <c r="A43" s="736" t="s">
        <v>108</v>
      </c>
      <c r="B43" s="1308" t="s">
        <v>6837</v>
      </c>
      <c r="C43" s="1308" t="s">
        <v>6838</v>
      </c>
      <c r="D43" s="1308" t="s">
        <v>6838</v>
      </c>
      <c r="E43" s="1308" t="s">
        <v>6838</v>
      </c>
      <c r="F43" s="1308" t="s">
        <v>6838</v>
      </c>
      <c r="G43" s="1308" t="s">
        <v>6838</v>
      </c>
      <c r="H43" s="1309" t="s">
        <v>6817</v>
      </c>
      <c r="I43" s="1309" t="s">
        <v>6818</v>
      </c>
      <c r="J43" s="1313"/>
      <c r="K43" s="1313"/>
    </row>
    <row r="44" spans="1:12" ht="16.7" customHeight="1" x14ac:dyDescent="0.25">
      <c r="A44" s="736" t="s">
        <v>108</v>
      </c>
      <c r="B44" s="1308" t="s">
        <v>6805</v>
      </c>
      <c r="C44" s="1308" t="s">
        <v>6805</v>
      </c>
      <c r="D44" s="1308" t="s">
        <v>6805</v>
      </c>
      <c r="E44" s="1308" t="s">
        <v>6805</v>
      </c>
      <c r="F44" s="1308" t="s">
        <v>6805</v>
      </c>
      <c r="G44" s="1308" t="s">
        <v>6805</v>
      </c>
      <c r="H44" s="1309" t="s">
        <v>6825</v>
      </c>
      <c r="I44" s="1309" t="s">
        <v>6825</v>
      </c>
      <c r="J44" s="1311"/>
      <c r="K44" s="1311"/>
    </row>
    <row r="45" spans="1:12" ht="243.75" customHeight="1" x14ac:dyDescent="0.25">
      <c r="A45" s="734">
        <v>3</v>
      </c>
      <c r="B45" s="1291" t="s">
        <v>6839</v>
      </c>
      <c r="C45" s="1291" t="s">
        <v>6774</v>
      </c>
      <c r="D45" s="1291" t="s">
        <v>6774</v>
      </c>
      <c r="E45" s="1291" t="s">
        <v>6774</v>
      </c>
      <c r="F45" s="1291" t="s">
        <v>6840</v>
      </c>
      <c r="G45" s="1291" t="s">
        <v>6780</v>
      </c>
      <c r="H45" s="1330" t="s">
        <v>6841</v>
      </c>
      <c r="I45" s="1331"/>
      <c r="J45" s="1303">
        <f>(266790 + 230  * (0.4 * 500 + 0.6 * 500 / 2)) * 1 * 0.6 * 0.5 * 0.7 * 1.183/1000</f>
        <v>86.277249999999995</v>
      </c>
      <c r="K45" s="1303"/>
      <c r="L45" s="737">
        <f>J45</f>
        <v>86.277249999999995</v>
      </c>
    </row>
    <row r="46" spans="1:12" ht="189.75" customHeight="1" x14ac:dyDescent="0.25">
      <c r="A46" s="734"/>
      <c r="B46" s="1291"/>
      <c r="C46" s="1291"/>
      <c r="D46" s="1291"/>
      <c r="E46" s="1291"/>
      <c r="F46" s="1291" t="s">
        <v>6842</v>
      </c>
      <c r="G46" s="1291" t="s">
        <v>6780</v>
      </c>
      <c r="H46" s="1330"/>
      <c r="I46" s="1331"/>
      <c r="J46" s="1303"/>
      <c r="K46" s="1303"/>
    </row>
    <row r="47" spans="1:12" ht="16.7" customHeight="1" x14ac:dyDescent="0.25">
      <c r="A47" s="736" t="s">
        <v>108</v>
      </c>
      <c r="B47" s="1314" t="s">
        <v>6781</v>
      </c>
      <c r="C47" s="1314" t="s">
        <v>6781</v>
      </c>
      <c r="D47" s="1314" t="s">
        <v>6781</v>
      </c>
      <c r="E47" s="1314" t="s">
        <v>6781</v>
      </c>
      <c r="F47" s="1314" t="s">
        <v>6781</v>
      </c>
      <c r="G47" s="1314" t="s">
        <v>6781</v>
      </c>
      <c r="H47" s="1315"/>
      <c r="I47" s="1315" t="s">
        <v>108</v>
      </c>
      <c r="J47" s="1316">
        <f>(1 + 22 + 27 * (1 + 0.3) + 5 * (1 + 0.3) + 3 * (1 + 0.3) + 3 * (1 + 0.3) + 14 * (1 + 0.3) + 3 * (1 + 0.3) + 2 * (1 + 0.3) + 4 * (1 + 0.3) + 4 + 3 + 9)</f>
        <v>118.3</v>
      </c>
      <c r="K47" s="1316"/>
    </row>
    <row r="48" spans="1:12" ht="16.7" customHeight="1" x14ac:dyDescent="0.25">
      <c r="A48" s="738" t="s">
        <v>108</v>
      </c>
      <c r="B48" s="1325" t="s">
        <v>6843</v>
      </c>
      <c r="C48" s="1325" t="s">
        <v>6782</v>
      </c>
      <c r="D48" s="1325" t="s">
        <v>6782</v>
      </c>
      <c r="E48" s="1325" t="s">
        <v>6782</v>
      </c>
      <c r="F48" s="1325" t="s">
        <v>6782</v>
      </c>
      <c r="G48" s="1325" t="s">
        <v>6782</v>
      </c>
      <c r="H48" s="1326"/>
      <c r="I48" s="1326"/>
      <c r="J48" s="1328"/>
      <c r="K48" s="1328"/>
    </row>
    <row r="49" spans="1:12" ht="16.7" customHeight="1" x14ac:dyDescent="0.25">
      <c r="A49" s="738" t="s">
        <v>108</v>
      </c>
      <c r="B49" s="1325" t="s">
        <v>6844</v>
      </c>
      <c r="C49" s="1325" t="s">
        <v>6784</v>
      </c>
      <c r="D49" s="1325" t="s">
        <v>6784</v>
      </c>
      <c r="E49" s="1325" t="s">
        <v>6784</v>
      </c>
      <c r="F49" s="1325" t="s">
        <v>6784</v>
      </c>
      <c r="G49" s="1325" t="s">
        <v>6784</v>
      </c>
      <c r="H49" s="1326"/>
      <c r="I49" s="1326"/>
      <c r="J49" s="1328"/>
      <c r="K49" s="1328"/>
    </row>
    <row r="50" spans="1:12" ht="16.7" customHeight="1" x14ac:dyDescent="0.25">
      <c r="A50" s="738" t="s">
        <v>108</v>
      </c>
      <c r="B50" s="1325" t="s">
        <v>6845</v>
      </c>
      <c r="C50" s="1325" t="s">
        <v>6786</v>
      </c>
      <c r="D50" s="1325" t="s">
        <v>6786</v>
      </c>
      <c r="E50" s="1325" t="s">
        <v>6786</v>
      </c>
      <c r="F50" s="1325" t="s">
        <v>6786</v>
      </c>
      <c r="G50" s="1325" t="s">
        <v>6786</v>
      </c>
      <c r="H50" s="1326"/>
      <c r="I50" s="1326"/>
      <c r="J50" s="1328"/>
      <c r="K50" s="1328"/>
    </row>
    <row r="51" spans="1:12" ht="16.7" customHeight="1" x14ac:dyDescent="0.25">
      <c r="A51" s="738" t="s">
        <v>108</v>
      </c>
      <c r="B51" s="1325" t="s">
        <v>6846</v>
      </c>
      <c r="C51" s="1325" t="s">
        <v>6788</v>
      </c>
      <c r="D51" s="1325" t="s">
        <v>6788</v>
      </c>
      <c r="E51" s="1325" t="s">
        <v>6788</v>
      </c>
      <c r="F51" s="1325" t="s">
        <v>6788</v>
      </c>
      <c r="G51" s="1325" t="s">
        <v>6788</v>
      </c>
      <c r="H51" s="1326"/>
      <c r="I51" s="1326"/>
      <c r="J51" s="1328"/>
      <c r="K51" s="1328"/>
    </row>
    <row r="52" spans="1:12" ht="16.7" customHeight="1" x14ac:dyDescent="0.25">
      <c r="A52" s="738" t="s">
        <v>108</v>
      </c>
      <c r="B52" s="1325" t="s">
        <v>6847</v>
      </c>
      <c r="C52" s="1325" t="s">
        <v>6790</v>
      </c>
      <c r="D52" s="1325" t="s">
        <v>6790</v>
      </c>
      <c r="E52" s="1325" t="s">
        <v>6790</v>
      </c>
      <c r="F52" s="1325" t="s">
        <v>6790</v>
      </c>
      <c r="G52" s="1325" t="s">
        <v>6790</v>
      </c>
      <c r="H52" s="1326"/>
      <c r="I52" s="1326"/>
      <c r="J52" s="1328"/>
      <c r="K52" s="1328"/>
    </row>
    <row r="53" spans="1:12" ht="16.7" customHeight="1" x14ac:dyDescent="0.25">
      <c r="A53" s="738" t="s">
        <v>108</v>
      </c>
      <c r="B53" s="1325" t="s">
        <v>6848</v>
      </c>
      <c r="C53" s="1325" t="s">
        <v>6791</v>
      </c>
      <c r="D53" s="1325" t="s">
        <v>6791</v>
      </c>
      <c r="E53" s="1325" t="s">
        <v>6791</v>
      </c>
      <c r="F53" s="1325" t="s">
        <v>6791</v>
      </c>
      <c r="G53" s="1325" t="s">
        <v>6791</v>
      </c>
      <c r="H53" s="1326"/>
      <c r="I53" s="1326"/>
      <c r="J53" s="1328"/>
      <c r="K53" s="1328"/>
    </row>
    <row r="54" spans="1:12" ht="16.7" customHeight="1" x14ac:dyDescent="0.25">
      <c r="A54" s="738" t="s">
        <v>108</v>
      </c>
      <c r="B54" s="1325" t="s">
        <v>6849</v>
      </c>
      <c r="C54" s="1325" t="s">
        <v>6792</v>
      </c>
      <c r="D54" s="1325" t="s">
        <v>6792</v>
      </c>
      <c r="E54" s="1325" t="s">
        <v>6792</v>
      </c>
      <c r="F54" s="1325" t="s">
        <v>6792</v>
      </c>
      <c r="G54" s="1325" t="s">
        <v>6792</v>
      </c>
      <c r="H54" s="1326"/>
      <c r="I54" s="1326"/>
      <c r="J54" s="1329"/>
      <c r="K54" s="1329"/>
    </row>
    <row r="55" spans="1:12" ht="16.7" customHeight="1" x14ac:dyDescent="0.25">
      <c r="A55" s="738" t="s">
        <v>108</v>
      </c>
      <c r="B55" s="1325" t="s">
        <v>6850</v>
      </c>
      <c r="C55" s="1325" t="s">
        <v>6794</v>
      </c>
      <c r="D55" s="1325" t="s">
        <v>6794</v>
      </c>
      <c r="E55" s="1325" t="s">
        <v>6794</v>
      </c>
      <c r="F55" s="1325" t="s">
        <v>6794</v>
      </c>
      <c r="G55" s="1325" t="s">
        <v>6794</v>
      </c>
      <c r="H55" s="1326"/>
      <c r="I55" s="1326"/>
      <c r="J55" s="1328"/>
      <c r="K55" s="1328"/>
    </row>
    <row r="56" spans="1:12" ht="16.7" customHeight="1" x14ac:dyDescent="0.25">
      <c r="A56" s="738" t="s">
        <v>108</v>
      </c>
      <c r="B56" s="1325" t="s">
        <v>6851</v>
      </c>
      <c r="C56" s="1325" t="s">
        <v>6796</v>
      </c>
      <c r="D56" s="1325" t="s">
        <v>6796</v>
      </c>
      <c r="E56" s="1325" t="s">
        <v>6796</v>
      </c>
      <c r="F56" s="1325" t="s">
        <v>6796</v>
      </c>
      <c r="G56" s="1325" t="s">
        <v>6796</v>
      </c>
      <c r="H56" s="1326"/>
      <c r="I56" s="1326"/>
      <c r="J56" s="1328"/>
      <c r="K56" s="1328"/>
    </row>
    <row r="57" spans="1:12" ht="16.7" customHeight="1" x14ac:dyDescent="0.25">
      <c r="A57" s="738" t="s">
        <v>108</v>
      </c>
      <c r="B57" s="1325" t="s">
        <v>6852</v>
      </c>
      <c r="C57" s="1325" t="s">
        <v>6798</v>
      </c>
      <c r="D57" s="1325" t="s">
        <v>6798</v>
      </c>
      <c r="E57" s="1325" t="s">
        <v>6798</v>
      </c>
      <c r="F57" s="1325" t="s">
        <v>6798</v>
      </c>
      <c r="G57" s="1325" t="s">
        <v>6798</v>
      </c>
      <c r="H57" s="1326"/>
      <c r="I57" s="1326"/>
      <c r="J57" s="1327"/>
      <c r="K57" s="1327"/>
    </row>
    <row r="58" spans="1:12" ht="16.7" customHeight="1" x14ac:dyDescent="0.25">
      <c r="A58" s="738"/>
      <c r="B58" s="1325" t="s">
        <v>6853</v>
      </c>
      <c r="C58" s="1325" t="s">
        <v>6798</v>
      </c>
      <c r="D58" s="1325" t="s">
        <v>6798</v>
      </c>
      <c r="E58" s="1325" t="s">
        <v>6798</v>
      </c>
      <c r="F58" s="1325" t="s">
        <v>6798</v>
      </c>
      <c r="G58" s="1325" t="s">
        <v>6798</v>
      </c>
      <c r="H58" s="1326"/>
      <c r="I58" s="1326"/>
      <c r="J58" s="1327"/>
      <c r="K58" s="1327"/>
    </row>
    <row r="59" spans="1:12" ht="16.7" customHeight="1" x14ac:dyDescent="0.25">
      <c r="A59" s="738"/>
      <c r="B59" s="1325" t="s">
        <v>6854</v>
      </c>
      <c r="C59" s="1325" t="s">
        <v>6798</v>
      </c>
      <c r="D59" s="1325" t="s">
        <v>6798</v>
      </c>
      <c r="E59" s="1325" t="s">
        <v>6798</v>
      </c>
      <c r="F59" s="1325" t="s">
        <v>6798</v>
      </c>
      <c r="G59" s="1325" t="s">
        <v>6798</v>
      </c>
      <c r="H59" s="1326"/>
      <c r="I59" s="1326"/>
      <c r="J59" s="1327"/>
      <c r="K59" s="1327"/>
    </row>
    <row r="60" spans="1:12" ht="16.7" customHeight="1" x14ac:dyDescent="0.25">
      <c r="A60" s="738"/>
      <c r="B60" s="1325" t="s">
        <v>6855</v>
      </c>
      <c r="C60" s="1325" t="s">
        <v>6798</v>
      </c>
      <c r="D60" s="1325" t="s">
        <v>6798</v>
      </c>
      <c r="E60" s="1325" t="s">
        <v>6798</v>
      </c>
      <c r="F60" s="1325" t="s">
        <v>6798</v>
      </c>
      <c r="G60" s="1325" t="s">
        <v>6798</v>
      </c>
      <c r="H60" s="1326"/>
      <c r="I60" s="1326"/>
      <c r="J60" s="1327"/>
      <c r="K60" s="1327"/>
    </row>
    <row r="61" spans="1:12" ht="16.7" customHeight="1" x14ac:dyDescent="0.25">
      <c r="A61" s="738"/>
      <c r="B61" s="1325" t="s">
        <v>6856</v>
      </c>
      <c r="C61" s="1325" t="s">
        <v>6798</v>
      </c>
      <c r="D61" s="1325" t="s">
        <v>6798</v>
      </c>
      <c r="E61" s="1325" t="s">
        <v>6798</v>
      </c>
      <c r="F61" s="1325" t="s">
        <v>6798</v>
      </c>
      <c r="G61" s="1325" t="s">
        <v>6798</v>
      </c>
      <c r="H61" s="1326"/>
      <c r="I61" s="1326"/>
      <c r="J61" s="1327"/>
      <c r="K61" s="1327"/>
    </row>
    <row r="62" spans="1:12" ht="316.5" customHeight="1" x14ac:dyDescent="0.25">
      <c r="A62" s="734">
        <v>4</v>
      </c>
      <c r="B62" s="1291" t="s">
        <v>6857</v>
      </c>
      <c r="C62" s="1291"/>
      <c r="D62" s="1291"/>
      <c r="E62" s="1291"/>
      <c r="F62" s="1304" t="s">
        <v>6858</v>
      </c>
      <c r="G62" s="1302"/>
      <c r="H62" s="1291" t="s">
        <v>6859</v>
      </c>
      <c r="I62" s="1291"/>
      <c r="J62" s="1324">
        <f>(41.34+0.233*(0.4*65+0.6*30))*1.2345*0.6</f>
        <v>38.214190000000002</v>
      </c>
      <c r="K62" s="1324"/>
      <c r="L62" s="737">
        <f>J62</f>
        <v>38.214190000000002</v>
      </c>
    </row>
    <row r="63" spans="1:12" ht="16.7" customHeight="1" x14ac:dyDescent="0.25">
      <c r="A63" s="736" t="s">
        <v>108</v>
      </c>
      <c r="B63" s="1314" t="s">
        <v>6781</v>
      </c>
      <c r="C63" s="1314" t="s">
        <v>6781</v>
      </c>
      <c r="D63" s="1314" t="s">
        <v>6781</v>
      </c>
      <c r="E63" s="1314" t="s">
        <v>6781</v>
      </c>
      <c r="F63" s="1314" t="s">
        <v>6781</v>
      </c>
      <c r="G63" s="1314" t="s">
        <v>6781</v>
      </c>
      <c r="H63" s="1315" t="s">
        <v>108</v>
      </c>
      <c r="I63" s="1315" t="s">
        <v>108</v>
      </c>
      <c r="J63" s="1316">
        <f>(0.126 * ( 1  + 0.3 ) + 0.015 * ( 1  + 0.3 ) + 0.017 * ( 1  + 0.3 ) + 0.03 * ( 1  + 0.3 ) + 0.109 * ( 1  + 0.3 ) + 0.008 * ( 1  + 0.3 ) + 0.281 * ( 1  + 0.3 ) + 0.071 * ( 1  + 0.3 ) + 0.158 * ( 1  + 0.3 ) +0.175)*100</f>
        <v>123.45</v>
      </c>
      <c r="K63" s="1316" t="s">
        <v>108</v>
      </c>
    </row>
    <row r="64" spans="1:12" ht="44.45" hidden="1" customHeight="1" x14ac:dyDescent="0.25">
      <c r="A64" s="736" t="s">
        <v>108</v>
      </c>
      <c r="B64" s="1308" t="s">
        <v>6860</v>
      </c>
      <c r="C64" s="1308" t="s">
        <v>6861</v>
      </c>
      <c r="D64" s="1308" t="s">
        <v>6861</v>
      </c>
      <c r="E64" s="1308" t="s">
        <v>6861</v>
      </c>
      <c r="F64" s="1308" t="s">
        <v>6861</v>
      </c>
      <c r="G64" s="1308" t="s">
        <v>6861</v>
      </c>
      <c r="H64" s="1309" t="s">
        <v>6862</v>
      </c>
      <c r="I64" s="1309" t="s">
        <v>6863</v>
      </c>
      <c r="J64" s="1313"/>
      <c r="K64" s="1313"/>
    </row>
    <row r="65" spans="1:11" ht="16.7" hidden="1" customHeight="1" x14ac:dyDescent="0.25">
      <c r="A65" s="736" t="s">
        <v>108</v>
      </c>
      <c r="B65" s="1308" t="s">
        <v>6864</v>
      </c>
      <c r="C65" s="1308" t="s">
        <v>6864</v>
      </c>
      <c r="D65" s="1308" t="s">
        <v>6864</v>
      </c>
      <c r="E65" s="1308" t="s">
        <v>6864</v>
      </c>
      <c r="F65" s="1308" t="s">
        <v>6864</v>
      </c>
      <c r="G65" s="1308" t="s">
        <v>6864</v>
      </c>
      <c r="H65" s="1309" t="s">
        <v>6825</v>
      </c>
      <c r="I65" s="1309" t="s">
        <v>6825</v>
      </c>
      <c r="J65" s="1311"/>
      <c r="K65" s="1311"/>
    </row>
    <row r="66" spans="1:11" ht="16.7" hidden="1" customHeight="1" x14ac:dyDescent="0.25">
      <c r="A66" s="736" t="s">
        <v>108</v>
      </c>
      <c r="B66" s="1308" t="s">
        <v>6865</v>
      </c>
      <c r="C66" s="1308" t="s">
        <v>6865</v>
      </c>
      <c r="D66" s="1308" t="s">
        <v>6865</v>
      </c>
      <c r="E66" s="1308" t="s">
        <v>6865</v>
      </c>
      <c r="F66" s="1308" t="s">
        <v>6865</v>
      </c>
      <c r="G66" s="1308" t="s">
        <v>6865</v>
      </c>
      <c r="H66" s="1309" t="s">
        <v>6825</v>
      </c>
      <c r="I66" s="1309" t="s">
        <v>6825</v>
      </c>
      <c r="J66" s="1311"/>
      <c r="K66" s="1311"/>
    </row>
    <row r="67" spans="1:11" ht="16.7" hidden="1" customHeight="1" x14ac:dyDescent="0.25">
      <c r="A67" s="736" t="s">
        <v>108</v>
      </c>
      <c r="B67" s="1308" t="s">
        <v>6866</v>
      </c>
      <c r="C67" s="1308" t="s">
        <v>6866</v>
      </c>
      <c r="D67" s="1308" t="s">
        <v>6866</v>
      </c>
      <c r="E67" s="1308" t="s">
        <v>6866</v>
      </c>
      <c r="F67" s="1308" t="s">
        <v>6866</v>
      </c>
      <c r="G67" s="1308" t="s">
        <v>6866</v>
      </c>
      <c r="H67" s="1309" t="s">
        <v>6825</v>
      </c>
      <c r="I67" s="1309" t="s">
        <v>6825</v>
      </c>
      <c r="J67" s="1311"/>
      <c r="K67" s="1311"/>
    </row>
    <row r="68" spans="1:11" ht="16.7" hidden="1" customHeight="1" x14ac:dyDescent="0.25">
      <c r="A68" s="736" t="s">
        <v>108</v>
      </c>
      <c r="B68" s="1308" t="s">
        <v>6867</v>
      </c>
      <c r="C68" s="1308" t="s">
        <v>6867</v>
      </c>
      <c r="D68" s="1308" t="s">
        <v>6867</v>
      </c>
      <c r="E68" s="1308" t="s">
        <v>6867</v>
      </c>
      <c r="F68" s="1308" t="s">
        <v>6867</v>
      </c>
      <c r="G68" s="1308" t="s">
        <v>6867</v>
      </c>
      <c r="H68" s="1309" t="s">
        <v>6825</v>
      </c>
      <c r="I68" s="1309" t="s">
        <v>6825</v>
      </c>
      <c r="J68" s="1311"/>
      <c r="K68" s="1311"/>
    </row>
    <row r="69" spans="1:11" ht="16.7" hidden="1" customHeight="1" x14ac:dyDescent="0.25">
      <c r="A69" s="736" t="s">
        <v>108</v>
      </c>
      <c r="B69" s="1308" t="s">
        <v>6868</v>
      </c>
      <c r="C69" s="1308" t="s">
        <v>6868</v>
      </c>
      <c r="D69" s="1308" t="s">
        <v>6868</v>
      </c>
      <c r="E69" s="1308" t="s">
        <v>6868</v>
      </c>
      <c r="F69" s="1308" t="s">
        <v>6868</v>
      </c>
      <c r="G69" s="1308" t="s">
        <v>6868</v>
      </c>
      <c r="H69" s="1309" t="s">
        <v>6795</v>
      </c>
      <c r="I69" s="1309" t="s">
        <v>6795</v>
      </c>
      <c r="J69" s="1313"/>
      <c r="K69" s="1313"/>
    </row>
    <row r="70" spans="1:11" ht="16.7" hidden="1" customHeight="1" x14ac:dyDescent="0.25">
      <c r="A70" s="736" t="s">
        <v>108</v>
      </c>
      <c r="B70" s="1308" t="s">
        <v>6869</v>
      </c>
      <c r="C70" s="1308" t="s">
        <v>6869</v>
      </c>
      <c r="D70" s="1308" t="s">
        <v>6869</v>
      </c>
      <c r="E70" s="1308" t="s">
        <v>6869</v>
      </c>
      <c r="F70" s="1308" t="s">
        <v>6869</v>
      </c>
      <c r="G70" s="1308" t="s">
        <v>6869</v>
      </c>
      <c r="H70" s="1309" t="s">
        <v>6797</v>
      </c>
      <c r="I70" s="1309" t="s">
        <v>6797</v>
      </c>
      <c r="J70" s="1312"/>
      <c r="K70" s="1312"/>
    </row>
    <row r="71" spans="1:11" ht="30.95" hidden="1" customHeight="1" x14ac:dyDescent="0.25">
      <c r="A71" s="736" t="s">
        <v>108</v>
      </c>
      <c r="B71" s="1308" t="s">
        <v>6870</v>
      </c>
      <c r="C71" s="1308" t="s">
        <v>6871</v>
      </c>
      <c r="D71" s="1308" t="s">
        <v>6871</v>
      </c>
      <c r="E71" s="1308" t="s">
        <v>6871</v>
      </c>
      <c r="F71" s="1308" t="s">
        <v>6871</v>
      </c>
      <c r="G71" s="1308" t="s">
        <v>6871</v>
      </c>
      <c r="H71" s="1309" t="s">
        <v>6872</v>
      </c>
      <c r="I71" s="1309" t="s">
        <v>6872</v>
      </c>
      <c r="J71" s="1312"/>
      <c r="K71" s="1312"/>
    </row>
    <row r="72" spans="1:11" ht="44.45" hidden="1" customHeight="1" x14ac:dyDescent="0.25">
      <c r="A72" s="736" t="s">
        <v>108</v>
      </c>
      <c r="B72" s="1308" t="s">
        <v>6873</v>
      </c>
      <c r="C72" s="1308" t="s">
        <v>6874</v>
      </c>
      <c r="D72" s="1308" t="s">
        <v>6874</v>
      </c>
      <c r="E72" s="1308" t="s">
        <v>6874</v>
      </c>
      <c r="F72" s="1308" t="s">
        <v>6874</v>
      </c>
      <c r="G72" s="1308" t="s">
        <v>6874</v>
      </c>
      <c r="H72" s="1309" t="s">
        <v>6875</v>
      </c>
      <c r="I72" s="1309" t="s">
        <v>6875</v>
      </c>
      <c r="J72" s="1313"/>
      <c r="K72" s="1313"/>
    </row>
    <row r="73" spans="1:11" ht="44.45" hidden="1" customHeight="1" x14ac:dyDescent="0.25">
      <c r="A73" s="736" t="s">
        <v>108</v>
      </c>
      <c r="B73" s="1308" t="s">
        <v>6876</v>
      </c>
      <c r="C73" s="1308" t="s">
        <v>6877</v>
      </c>
      <c r="D73" s="1308" t="s">
        <v>6877</v>
      </c>
      <c r="E73" s="1308" t="s">
        <v>6877</v>
      </c>
      <c r="F73" s="1308" t="s">
        <v>6877</v>
      </c>
      <c r="G73" s="1308" t="s">
        <v>6877</v>
      </c>
      <c r="H73" s="1309" t="s">
        <v>6872</v>
      </c>
      <c r="I73" s="1309" t="s">
        <v>6872</v>
      </c>
      <c r="J73" s="1312"/>
      <c r="K73" s="1312"/>
    </row>
    <row r="74" spans="1:11" ht="44.45" hidden="1" customHeight="1" x14ac:dyDescent="0.25">
      <c r="A74" s="736" t="s">
        <v>108</v>
      </c>
      <c r="B74" s="1308" t="s">
        <v>6878</v>
      </c>
      <c r="C74" s="1308" t="s">
        <v>6879</v>
      </c>
      <c r="D74" s="1308" t="s">
        <v>6879</v>
      </c>
      <c r="E74" s="1308" t="s">
        <v>6879</v>
      </c>
      <c r="F74" s="1308" t="s">
        <v>6879</v>
      </c>
      <c r="G74" s="1308" t="s">
        <v>6879</v>
      </c>
      <c r="H74" s="1309" t="s">
        <v>6793</v>
      </c>
      <c r="I74" s="1309" t="s">
        <v>6793</v>
      </c>
      <c r="J74" s="1312"/>
      <c r="K74" s="1312"/>
    </row>
    <row r="75" spans="1:11" ht="44.45" hidden="1" customHeight="1" x14ac:dyDescent="0.25">
      <c r="A75" s="736" t="s">
        <v>108</v>
      </c>
      <c r="B75" s="1308" t="s">
        <v>6880</v>
      </c>
      <c r="C75" s="1308" t="s">
        <v>6881</v>
      </c>
      <c r="D75" s="1308" t="s">
        <v>6881</v>
      </c>
      <c r="E75" s="1308" t="s">
        <v>6881</v>
      </c>
      <c r="F75" s="1308" t="s">
        <v>6881</v>
      </c>
      <c r="G75" s="1308" t="s">
        <v>6881</v>
      </c>
      <c r="H75" s="1309" t="s">
        <v>6875</v>
      </c>
      <c r="I75" s="1309" t="s">
        <v>6875</v>
      </c>
      <c r="J75" s="1313"/>
      <c r="K75" s="1313"/>
    </row>
    <row r="76" spans="1:11" ht="44.45" hidden="1" customHeight="1" x14ac:dyDescent="0.25">
      <c r="A76" s="736" t="s">
        <v>108</v>
      </c>
      <c r="B76" s="1308" t="s">
        <v>6882</v>
      </c>
      <c r="C76" s="1308" t="s">
        <v>6883</v>
      </c>
      <c r="D76" s="1308" t="s">
        <v>6883</v>
      </c>
      <c r="E76" s="1308" t="s">
        <v>6883</v>
      </c>
      <c r="F76" s="1308" t="s">
        <v>6883</v>
      </c>
      <c r="G76" s="1308" t="s">
        <v>6883</v>
      </c>
      <c r="H76" s="1309" t="s">
        <v>6825</v>
      </c>
      <c r="I76" s="1309" t="s">
        <v>6825</v>
      </c>
      <c r="J76" s="1311"/>
      <c r="K76" s="1311"/>
    </row>
    <row r="77" spans="1:11" ht="30.95" hidden="1" customHeight="1" x14ac:dyDescent="0.25">
      <c r="A77" s="736" t="s">
        <v>108</v>
      </c>
      <c r="B77" s="1308" t="s">
        <v>6884</v>
      </c>
      <c r="C77" s="1308" t="s">
        <v>6885</v>
      </c>
      <c r="D77" s="1308" t="s">
        <v>6885</v>
      </c>
      <c r="E77" s="1308" t="s">
        <v>6885</v>
      </c>
      <c r="F77" s="1308" t="s">
        <v>6885</v>
      </c>
      <c r="G77" s="1308" t="s">
        <v>6885</v>
      </c>
      <c r="H77" s="1309" t="s">
        <v>6886</v>
      </c>
      <c r="I77" s="1309" t="s">
        <v>6886</v>
      </c>
      <c r="J77" s="1312"/>
      <c r="K77" s="1312"/>
    </row>
    <row r="78" spans="1:11" ht="30.95" hidden="1" customHeight="1" x14ac:dyDescent="0.25">
      <c r="A78" s="736" t="s">
        <v>108</v>
      </c>
      <c r="B78" s="1308" t="s">
        <v>6887</v>
      </c>
      <c r="C78" s="1308" t="s">
        <v>6888</v>
      </c>
      <c r="D78" s="1308" t="s">
        <v>6888</v>
      </c>
      <c r="E78" s="1308" t="s">
        <v>6888</v>
      </c>
      <c r="F78" s="1308" t="s">
        <v>6888</v>
      </c>
      <c r="G78" s="1308" t="s">
        <v>6888</v>
      </c>
      <c r="H78" s="1309" t="s">
        <v>6793</v>
      </c>
      <c r="I78" s="1309" t="s">
        <v>6793</v>
      </c>
      <c r="J78" s="1312"/>
      <c r="K78" s="1312"/>
    </row>
    <row r="79" spans="1:11" ht="44.45" hidden="1" customHeight="1" x14ac:dyDescent="0.25">
      <c r="A79" s="736" t="s">
        <v>108</v>
      </c>
      <c r="B79" s="1308" t="s">
        <v>6889</v>
      </c>
      <c r="C79" s="1308" t="s">
        <v>6890</v>
      </c>
      <c r="D79" s="1308" t="s">
        <v>6890</v>
      </c>
      <c r="E79" s="1308" t="s">
        <v>6890</v>
      </c>
      <c r="F79" s="1308" t="s">
        <v>6890</v>
      </c>
      <c r="G79" s="1308" t="s">
        <v>6890</v>
      </c>
      <c r="H79" s="1309" t="s">
        <v>6793</v>
      </c>
      <c r="I79" s="1309" t="s">
        <v>6793</v>
      </c>
      <c r="J79" s="1312"/>
      <c r="K79" s="1312"/>
    </row>
    <row r="80" spans="1:11" ht="253.15" hidden="1" customHeight="1" x14ac:dyDescent="0.25">
      <c r="A80" s="734">
        <v>5</v>
      </c>
      <c r="B80" s="1291" t="s">
        <v>6891</v>
      </c>
      <c r="C80" s="1291" t="s">
        <v>6891</v>
      </c>
      <c r="D80" s="1291" t="s">
        <v>6891</v>
      </c>
      <c r="E80" s="1291" t="s">
        <v>6891</v>
      </c>
      <c r="F80" s="1291" t="s">
        <v>6892</v>
      </c>
      <c r="G80" s="1291" t="s">
        <v>6893</v>
      </c>
      <c r="H80" s="1291" t="s">
        <v>6894</v>
      </c>
      <c r="I80" s="1291" t="s">
        <v>6895</v>
      </c>
      <c r="J80" s="1303">
        <v>12.626289999999999</v>
      </c>
      <c r="K80" s="1303"/>
    </row>
    <row r="81" spans="1:11" ht="119.25" hidden="1" customHeight="1" x14ac:dyDescent="0.25">
      <c r="A81" s="734" t="s">
        <v>108</v>
      </c>
      <c r="B81" s="1291" t="s">
        <v>108</v>
      </c>
      <c r="C81" s="1291" t="s">
        <v>108</v>
      </c>
      <c r="D81" s="1291" t="s">
        <v>108</v>
      </c>
      <c r="E81" s="1291" t="s">
        <v>108</v>
      </c>
      <c r="F81" s="1291" t="s">
        <v>6896</v>
      </c>
      <c r="G81" s="1291" t="s">
        <v>6897</v>
      </c>
      <c r="H81" s="1291" t="s">
        <v>108</v>
      </c>
      <c r="I81" s="1291" t="s">
        <v>108</v>
      </c>
      <c r="J81" s="1317">
        <f>(0.126 * ( 1  + 0.3 ) + 0.015 * ( 1  + 0.3 ) + 0.017 * ( 1  + 0.3 ) + 0.03 * ( 1  + 0.3 ) + 0.109 * ( 1  + 0.3 ) + 0.008 * ( 1  + 0.3 ) + 0.281 * ( 1  + 0.3 ) + 0.071 * ( 1  + 0.3 ) + 0.158 * ( 1  + 0.3 ) + 0.053 + 0.014 + 0 + 0.006 + 0.094 + 0.011)</f>
        <v>1.2375</v>
      </c>
      <c r="K81" s="1317" t="s">
        <v>108</v>
      </c>
    </row>
    <row r="82" spans="1:11" ht="16.7" customHeight="1" x14ac:dyDescent="0.25">
      <c r="A82" s="736" t="s">
        <v>108</v>
      </c>
      <c r="B82" s="1314" t="s">
        <v>6781</v>
      </c>
      <c r="C82" s="1314" t="s">
        <v>6781</v>
      </c>
      <c r="D82" s="1314" t="s">
        <v>6781</v>
      </c>
      <c r="E82" s="1314" t="s">
        <v>6781</v>
      </c>
      <c r="F82" s="1314" t="s">
        <v>6781</v>
      </c>
      <c r="G82" s="1314" t="s">
        <v>6781</v>
      </c>
      <c r="H82" s="1315" t="s">
        <v>108</v>
      </c>
      <c r="I82" s="1315" t="s">
        <v>108</v>
      </c>
      <c r="J82" s="1316" t="s">
        <v>108</v>
      </c>
      <c r="K82" s="1316" t="s">
        <v>108</v>
      </c>
    </row>
    <row r="83" spans="1:11" ht="44.45" customHeight="1" x14ac:dyDescent="0.25">
      <c r="A83" s="736" t="s">
        <v>108</v>
      </c>
      <c r="B83" s="1308" t="s">
        <v>6898</v>
      </c>
      <c r="C83" s="1308" t="s">
        <v>6899</v>
      </c>
      <c r="D83" s="1308" t="s">
        <v>6899</v>
      </c>
      <c r="E83" s="1308" t="s">
        <v>6899</v>
      </c>
      <c r="F83" s="1308" t="s">
        <v>6899</v>
      </c>
      <c r="G83" s="1308" t="s">
        <v>6899</v>
      </c>
      <c r="H83" s="1309" t="s">
        <v>6900</v>
      </c>
      <c r="I83" s="1309" t="s">
        <v>6901</v>
      </c>
      <c r="J83" s="1313"/>
      <c r="K83" s="1313"/>
    </row>
    <row r="84" spans="1:11" ht="58.15" customHeight="1" x14ac:dyDescent="0.25">
      <c r="A84" s="736" t="s">
        <v>108</v>
      </c>
      <c r="B84" s="1308" t="s">
        <v>6902</v>
      </c>
      <c r="C84" s="1308" t="s">
        <v>6903</v>
      </c>
      <c r="D84" s="1308" t="s">
        <v>6903</v>
      </c>
      <c r="E84" s="1308" t="s">
        <v>6903</v>
      </c>
      <c r="F84" s="1308" t="s">
        <v>6903</v>
      </c>
      <c r="G84" s="1308" t="s">
        <v>6903</v>
      </c>
      <c r="H84" s="1309" t="s">
        <v>6904</v>
      </c>
      <c r="I84" s="1309" t="s">
        <v>6905</v>
      </c>
      <c r="J84" s="1312"/>
      <c r="K84" s="1312"/>
    </row>
    <row r="85" spans="1:11" ht="58.15" customHeight="1" x14ac:dyDescent="0.25">
      <c r="A85" s="736" t="s">
        <v>108</v>
      </c>
      <c r="B85" s="1308" t="s">
        <v>6906</v>
      </c>
      <c r="C85" s="1308" t="s">
        <v>6907</v>
      </c>
      <c r="D85" s="1308" t="s">
        <v>6907</v>
      </c>
      <c r="E85" s="1308" t="s">
        <v>6907</v>
      </c>
      <c r="F85" s="1308" t="s">
        <v>6907</v>
      </c>
      <c r="G85" s="1308" t="s">
        <v>6907</v>
      </c>
      <c r="H85" s="1309" t="s">
        <v>6908</v>
      </c>
      <c r="I85" s="1309" t="s">
        <v>6909</v>
      </c>
      <c r="J85" s="1313"/>
      <c r="K85" s="1313"/>
    </row>
    <row r="86" spans="1:11" ht="58.15" customHeight="1" x14ac:dyDescent="0.25">
      <c r="A86" s="736" t="s">
        <v>108</v>
      </c>
      <c r="B86" s="1308" t="s">
        <v>6910</v>
      </c>
      <c r="C86" s="1308" t="s">
        <v>6911</v>
      </c>
      <c r="D86" s="1308" t="s">
        <v>6911</v>
      </c>
      <c r="E86" s="1308" t="s">
        <v>6911</v>
      </c>
      <c r="F86" s="1308" t="s">
        <v>6911</v>
      </c>
      <c r="G86" s="1308" t="s">
        <v>6911</v>
      </c>
      <c r="H86" s="1309" t="s">
        <v>6912</v>
      </c>
      <c r="I86" s="1309" t="s">
        <v>6913</v>
      </c>
      <c r="J86" s="1313"/>
      <c r="K86" s="1313"/>
    </row>
    <row r="87" spans="1:11" ht="71.650000000000006" customHeight="1" x14ac:dyDescent="0.25">
      <c r="A87" s="736" t="s">
        <v>108</v>
      </c>
      <c r="B87" s="1308" t="s">
        <v>6914</v>
      </c>
      <c r="C87" s="1308" t="s">
        <v>6915</v>
      </c>
      <c r="D87" s="1308" t="s">
        <v>6915</v>
      </c>
      <c r="E87" s="1308" t="s">
        <v>6915</v>
      </c>
      <c r="F87" s="1308" t="s">
        <v>6915</v>
      </c>
      <c r="G87" s="1308" t="s">
        <v>6915</v>
      </c>
      <c r="H87" s="1309" t="s">
        <v>6916</v>
      </c>
      <c r="I87" s="1309" t="s">
        <v>6917</v>
      </c>
      <c r="J87" s="1313"/>
      <c r="K87" s="1313"/>
    </row>
    <row r="88" spans="1:11" ht="58.15" customHeight="1" x14ac:dyDescent="0.25">
      <c r="A88" s="736" t="s">
        <v>108</v>
      </c>
      <c r="B88" s="1308" t="s">
        <v>6918</v>
      </c>
      <c r="C88" s="1308" t="s">
        <v>6919</v>
      </c>
      <c r="D88" s="1308" t="s">
        <v>6919</v>
      </c>
      <c r="E88" s="1308" t="s">
        <v>6919</v>
      </c>
      <c r="F88" s="1308" t="s">
        <v>6919</v>
      </c>
      <c r="G88" s="1308" t="s">
        <v>6919</v>
      </c>
      <c r="H88" s="1309" t="s">
        <v>6920</v>
      </c>
      <c r="I88" s="1309" t="s">
        <v>6921</v>
      </c>
      <c r="J88" s="1313"/>
      <c r="K88" s="1313"/>
    </row>
    <row r="89" spans="1:11" ht="58.15" customHeight="1" x14ac:dyDescent="0.25">
      <c r="A89" s="736" t="s">
        <v>108</v>
      </c>
      <c r="B89" s="1308" t="s">
        <v>6922</v>
      </c>
      <c r="C89" s="1308" t="s">
        <v>6923</v>
      </c>
      <c r="D89" s="1308" t="s">
        <v>6923</v>
      </c>
      <c r="E89" s="1308" t="s">
        <v>6923</v>
      </c>
      <c r="F89" s="1308" t="s">
        <v>6923</v>
      </c>
      <c r="G89" s="1308" t="s">
        <v>6923</v>
      </c>
      <c r="H89" s="1309" t="s">
        <v>6924</v>
      </c>
      <c r="I89" s="1309" t="s">
        <v>6925</v>
      </c>
      <c r="J89" s="1313"/>
      <c r="K89" s="1313"/>
    </row>
    <row r="90" spans="1:11" ht="58.15" customHeight="1" x14ac:dyDescent="0.25">
      <c r="A90" s="736" t="s">
        <v>108</v>
      </c>
      <c r="B90" s="1308" t="s">
        <v>6926</v>
      </c>
      <c r="C90" s="1308" t="s">
        <v>6927</v>
      </c>
      <c r="D90" s="1308" t="s">
        <v>6927</v>
      </c>
      <c r="E90" s="1308" t="s">
        <v>6927</v>
      </c>
      <c r="F90" s="1308" t="s">
        <v>6927</v>
      </c>
      <c r="G90" s="1308" t="s">
        <v>6927</v>
      </c>
      <c r="H90" s="1309" t="s">
        <v>6928</v>
      </c>
      <c r="I90" s="1309" t="s">
        <v>6929</v>
      </c>
      <c r="J90" s="1313"/>
      <c r="K90" s="1313"/>
    </row>
    <row r="91" spans="1:11" ht="44.45" customHeight="1" x14ac:dyDescent="0.25">
      <c r="A91" s="736" t="s">
        <v>108</v>
      </c>
      <c r="B91" s="1308" t="s">
        <v>6930</v>
      </c>
      <c r="C91" s="1308" t="s">
        <v>6931</v>
      </c>
      <c r="D91" s="1308" t="s">
        <v>6931</v>
      </c>
      <c r="E91" s="1308" t="s">
        <v>6931</v>
      </c>
      <c r="F91" s="1308" t="s">
        <v>6931</v>
      </c>
      <c r="G91" s="1308" t="s">
        <v>6931</v>
      </c>
      <c r="H91" s="1309" t="s">
        <v>6932</v>
      </c>
      <c r="I91" s="1309" t="s">
        <v>6933</v>
      </c>
      <c r="J91" s="1313"/>
      <c r="K91" s="1313"/>
    </row>
    <row r="92" spans="1:11" ht="16.7" customHeight="1" x14ac:dyDescent="0.25">
      <c r="A92" s="736" t="s">
        <v>108</v>
      </c>
      <c r="B92" s="1308" t="s">
        <v>6864</v>
      </c>
      <c r="C92" s="1308" t="s">
        <v>6864</v>
      </c>
      <c r="D92" s="1308" t="s">
        <v>6864</v>
      </c>
      <c r="E92" s="1308" t="s">
        <v>6864</v>
      </c>
      <c r="F92" s="1308" t="s">
        <v>6864</v>
      </c>
      <c r="G92" s="1308" t="s">
        <v>6864</v>
      </c>
      <c r="H92" s="1309" t="s">
        <v>6934</v>
      </c>
      <c r="I92" s="1309" t="s">
        <v>6934</v>
      </c>
      <c r="J92" s="1313"/>
      <c r="K92" s="1313"/>
    </row>
    <row r="93" spans="1:11" ht="16.7" customHeight="1" x14ac:dyDescent="0.25">
      <c r="A93" s="736" t="s">
        <v>108</v>
      </c>
      <c r="B93" s="1308" t="s">
        <v>6792</v>
      </c>
      <c r="C93" s="1308" t="s">
        <v>6792</v>
      </c>
      <c r="D93" s="1308" t="s">
        <v>6792</v>
      </c>
      <c r="E93" s="1308" t="s">
        <v>6792</v>
      </c>
      <c r="F93" s="1308" t="s">
        <v>6792</v>
      </c>
      <c r="G93" s="1308" t="s">
        <v>6792</v>
      </c>
      <c r="H93" s="1323">
        <v>1.4E-2</v>
      </c>
      <c r="I93" s="1309" t="s">
        <v>6935</v>
      </c>
      <c r="J93" s="1313"/>
      <c r="K93" s="1313"/>
    </row>
    <row r="94" spans="1:11" ht="16.7" customHeight="1" x14ac:dyDescent="0.25">
      <c r="A94" s="736" t="s">
        <v>108</v>
      </c>
      <c r="B94" s="1308" t="s">
        <v>6866</v>
      </c>
      <c r="C94" s="1308" t="s">
        <v>6866</v>
      </c>
      <c r="D94" s="1308" t="s">
        <v>6866</v>
      </c>
      <c r="E94" s="1308" t="s">
        <v>6866</v>
      </c>
      <c r="F94" s="1308" t="s">
        <v>6866</v>
      </c>
      <c r="G94" s="1308" t="s">
        <v>6866</v>
      </c>
      <c r="H94" s="1309" t="s">
        <v>6825</v>
      </c>
      <c r="I94" s="1309" t="s">
        <v>6825</v>
      </c>
      <c r="J94" s="1311" t="s">
        <v>108</v>
      </c>
      <c r="K94" s="1311" t="s">
        <v>108</v>
      </c>
    </row>
    <row r="95" spans="1:11" ht="16.7" customHeight="1" x14ac:dyDescent="0.25">
      <c r="A95" s="736" t="s">
        <v>108</v>
      </c>
      <c r="B95" s="1308" t="s">
        <v>6794</v>
      </c>
      <c r="C95" s="1308" t="s">
        <v>6794</v>
      </c>
      <c r="D95" s="1308" t="s">
        <v>6794</v>
      </c>
      <c r="E95" s="1308" t="s">
        <v>6794</v>
      </c>
      <c r="F95" s="1308" t="s">
        <v>6794</v>
      </c>
      <c r="G95" s="1308" t="s">
        <v>6794</v>
      </c>
      <c r="H95" s="1322">
        <v>0.01</v>
      </c>
      <c r="I95" s="1309" t="s">
        <v>6936</v>
      </c>
      <c r="J95" s="1313"/>
      <c r="K95" s="1313"/>
    </row>
    <row r="96" spans="1:11" ht="16.7" customHeight="1" x14ac:dyDescent="0.25">
      <c r="A96" s="736" t="s">
        <v>108</v>
      </c>
      <c r="B96" s="1308" t="s">
        <v>6869</v>
      </c>
      <c r="C96" s="1308" t="s">
        <v>6869</v>
      </c>
      <c r="D96" s="1308" t="s">
        <v>6869</v>
      </c>
      <c r="E96" s="1308" t="s">
        <v>6869</v>
      </c>
      <c r="F96" s="1308" t="s">
        <v>6869</v>
      </c>
      <c r="G96" s="1308" t="s">
        <v>6869</v>
      </c>
      <c r="H96" s="1309" t="s">
        <v>6937</v>
      </c>
      <c r="I96" s="1309" t="s">
        <v>6937</v>
      </c>
      <c r="J96" s="1312"/>
      <c r="K96" s="1312"/>
    </row>
    <row r="97" spans="1:12" ht="16.7" customHeight="1" x14ac:dyDescent="0.25">
      <c r="A97" s="736" t="s">
        <v>108</v>
      </c>
      <c r="B97" s="1308" t="s">
        <v>6938</v>
      </c>
      <c r="C97" s="1308" t="s">
        <v>6938</v>
      </c>
      <c r="D97" s="1308" t="s">
        <v>6938</v>
      </c>
      <c r="E97" s="1308" t="s">
        <v>6938</v>
      </c>
      <c r="F97" s="1308" t="s">
        <v>6938</v>
      </c>
      <c r="G97" s="1308" t="s">
        <v>6938</v>
      </c>
      <c r="H97" s="1309" t="s">
        <v>6939</v>
      </c>
      <c r="I97" s="1309" t="s">
        <v>6939</v>
      </c>
      <c r="J97" s="1313"/>
      <c r="K97" s="1313"/>
    </row>
    <row r="98" spans="1:12" ht="277.89999999999998" customHeight="1" x14ac:dyDescent="0.25">
      <c r="A98" s="734">
        <v>5</v>
      </c>
      <c r="B98" s="1291" t="s">
        <v>6940</v>
      </c>
      <c r="C98" s="1291" t="s">
        <v>6940</v>
      </c>
      <c r="D98" s="1291" t="s">
        <v>6940</v>
      </c>
      <c r="E98" s="1291" t="s">
        <v>6940</v>
      </c>
      <c r="F98" s="1291" t="s">
        <v>6941</v>
      </c>
      <c r="G98" s="1291" t="s">
        <v>6942</v>
      </c>
      <c r="H98" s="1291" t="s">
        <v>6943</v>
      </c>
      <c r="I98" s="1291" t="s">
        <v>6944</v>
      </c>
      <c r="J98" s="1303">
        <f>(54130 * 1) * 0.6  * 0.7 * 0.35 * ( 1  + 0.3 )/1000</f>
        <v>10.344239999999999</v>
      </c>
      <c r="K98" s="1303"/>
      <c r="L98" s="737">
        <f>J98</f>
        <v>10.344239999999999</v>
      </c>
    </row>
    <row r="99" spans="1:12" ht="283.89999999999998" customHeight="1" x14ac:dyDescent="0.25">
      <c r="A99" s="734">
        <v>6</v>
      </c>
      <c r="B99" s="1291" t="s">
        <v>6945</v>
      </c>
      <c r="C99" s="1291" t="s">
        <v>6945</v>
      </c>
      <c r="D99" s="1291" t="s">
        <v>6945</v>
      </c>
      <c r="E99" s="1291" t="s">
        <v>6945</v>
      </c>
      <c r="F99" s="1291" t="s">
        <v>6946</v>
      </c>
      <c r="G99" s="1291" t="s">
        <v>6947</v>
      </c>
      <c r="H99" s="1291" t="s">
        <v>6948</v>
      </c>
      <c r="I99" s="1291" t="s">
        <v>6949</v>
      </c>
      <c r="J99" s="1303">
        <f>(28730 + 24 * (0.4 * 160 + 0.6 * 119)) * 0.6 *1.2375/1000</f>
        <v>23.74485</v>
      </c>
      <c r="K99" s="1303"/>
      <c r="L99" s="737">
        <f>J99</f>
        <v>23.74485</v>
      </c>
    </row>
    <row r="100" spans="1:12" ht="16.7" customHeight="1" x14ac:dyDescent="0.25">
      <c r="A100" s="736" t="s">
        <v>108</v>
      </c>
      <c r="B100" s="1314" t="s">
        <v>6781</v>
      </c>
      <c r="C100" s="1314" t="s">
        <v>6781</v>
      </c>
      <c r="D100" s="1314" t="s">
        <v>6781</v>
      </c>
      <c r="E100" s="1314" t="s">
        <v>6781</v>
      </c>
      <c r="F100" s="1314" t="s">
        <v>6781</v>
      </c>
      <c r="G100" s="1314" t="s">
        <v>6781</v>
      </c>
      <c r="H100" s="1315" t="s">
        <v>108</v>
      </c>
      <c r="I100" s="1315" t="s">
        <v>108</v>
      </c>
      <c r="J100" s="1316">
        <f xml:space="preserve"> (0.126 * ( 1  + 0.3 ) + 0.015 * ( 1  + 0.3 ) + 0.017 * ( 1  + 0.3 ) + 0.03 * ( 1  + 0.3 ) + 0.109 * ( 1  + 0.3 ) + 0.008 * ( 1  + 0.3 ) + 0.281 * ( 1  + 0.3 ) + 0.071 * ( 1  + 0.3 ) + 0.158 * ( 1  + 0.3 ) + 0.053 + 0.014 + 0 + 0.006 + 0.094 + 0.011) *100</f>
        <v>123.75</v>
      </c>
      <c r="K100" s="1316" t="s">
        <v>108</v>
      </c>
    </row>
    <row r="101" spans="1:12" ht="44.45" customHeight="1" x14ac:dyDescent="0.25">
      <c r="A101" s="736" t="s">
        <v>108</v>
      </c>
      <c r="B101" s="1308" t="s">
        <v>6898</v>
      </c>
      <c r="C101" s="1308" t="s">
        <v>6899</v>
      </c>
      <c r="D101" s="1308" t="s">
        <v>6899</v>
      </c>
      <c r="E101" s="1308" t="s">
        <v>6899</v>
      </c>
      <c r="F101" s="1308" t="s">
        <v>6899</v>
      </c>
      <c r="G101" s="1308" t="s">
        <v>6899</v>
      </c>
      <c r="H101" s="1309" t="s">
        <v>6900</v>
      </c>
      <c r="I101" s="1309" t="s">
        <v>6901</v>
      </c>
      <c r="J101" s="1313"/>
      <c r="K101" s="1313"/>
    </row>
    <row r="102" spans="1:12" ht="58.15" customHeight="1" x14ac:dyDescent="0.25">
      <c r="A102" s="736" t="s">
        <v>108</v>
      </c>
      <c r="B102" s="1308" t="s">
        <v>6902</v>
      </c>
      <c r="C102" s="1308" t="s">
        <v>6903</v>
      </c>
      <c r="D102" s="1308" t="s">
        <v>6903</v>
      </c>
      <c r="E102" s="1308" t="s">
        <v>6903</v>
      </c>
      <c r="F102" s="1308" t="s">
        <v>6903</v>
      </c>
      <c r="G102" s="1308" t="s">
        <v>6903</v>
      </c>
      <c r="H102" s="1309" t="s">
        <v>6904</v>
      </c>
      <c r="I102" s="1309" t="s">
        <v>6905</v>
      </c>
      <c r="J102" s="1313"/>
      <c r="K102" s="1313"/>
    </row>
    <row r="103" spans="1:12" ht="58.15" customHeight="1" x14ac:dyDescent="0.25">
      <c r="A103" s="736" t="s">
        <v>108</v>
      </c>
      <c r="B103" s="1308" t="s">
        <v>6906</v>
      </c>
      <c r="C103" s="1308" t="s">
        <v>6907</v>
      </c>
      <c r="D103" s="1308" t="s">
        <v>6907</v>
      </c>
      <c r="E103" s="1308" t="s">
        <v>6907</v>
      </c>
      <c r="F103" s="1308" t="s">
        <v>6907</v>
      </c>
      <c r="G103" s="1308" t="s">
        <v>6907</v>
      </c>
      <c r="H103" s="1309" t="s">
        <v>6908</v>
      </c>
      <c r="I103" s="1309" t="s">
        <v>6909</v>
      </c>
      <c r="J103" s="1313"/>
      <c r="K103" s="1313"/>
    </row>
    <row r="104" spans="1:12" ht="58.15" customHeight="1" x14ac:dyDescent="0.25">
      <c r="A104" s="736" t="s">
        <v>108</v>
      </c>
      <c r="B104" s="1308" t="s">
        <v>6910</v>
      </c>
      <c r="C104" s="1308" t="s">
        <v>6911</v>
      </c>
      <c r="D104" s="1308" t="s">
        <v>6911</v>
      </c>
      <c r="E104" s="1308" t="s">
        <v>6911</v>
      </c>
      <c r="F104" s="1308" t="s">
        <v>6911</v>
      </c>
      <c r="G104" s="1308" t="s">
        <v>6911</v>
      </c>
      <c r="H104" s="1309" t="s">
        <v>6912</v>
      </c>
      <c r="I104" s="1309" t="s">
        <v>6913</v>
      </c>
      <c r="J104" s="1313"/>
      <c r="K104" s="1313"/>
    </row>
    <row r="105" spans="1:12" ht="71.650000000000006" customHeight="1" x14ac:dyDescent="0.25">
      <c r="A105" s="736" t="s">
        <v>108</v>
      </c>
      <c r="B105" s="1308" t="s">
        <v>6914</v>
      </c>
      <c r="C105" s="1308" t="s">
        <v>6915</v>
      </c>
      <c r="D105" s="1308" t="s">
        <v>6915</v>
      </c>
      <c r="E105" s="1308" t="s">
        <v>6915</v>
      </c>
      <c r="F105" s="1308" t="s">
        <v>6915</v>
      </c>
      <c r="G105" s="1308" t="s">
        <v>6915</v>
      </c>
      <c r="H105" s="1309" t="s">
        <v>6916</v>
      </c>
      <c r="I105" s="1309" t="s">
        <v>6917</v>
      </c>
      <c r="J105" s="1313"/>
      <c r="K105" s="1313"/>
    </row>
    <row r="106" spans="1:12" ht="58.15" customHeight="1" x14ac:dyDescent="0.25">
      <c r="A106" s="736" t="s">
        <v>108</v>
      </c>
      <c r="B106" s="1308" t="s">
        <v>6918</v>
      </c>
      <c r="C106" s="1308" t="s">
        <v>6919</v>
      </c>
      <c r="D106" s="1308" t="s">
        <v>6919</v>
      </c>
      <c r="E106" s="1308" t="s">
        <v>6919</v>
      </c>
      <c r="F106" s="1308" t="s">
        <v>6919</v>
      </c>
      <c r="G106" s="1308" t="s">
        <v>6919</v>
      </c>
      <c r="H106" s="1309" t="s">
        <v>6920</v>
      </c>
      <c r="I106" s="1309" t="s">
        <v>6921</v>
      </c>
      <c r="J106" s="1312"/>
      <c r="K106" s="1312"/>
    </row>
    <row r="107" spans="1:12" ht="58.15" customHeight="1" x14ac:dyDescent="0.25">
      <c r="A107" s="736" t="s">
        <v>108</v>
      </c>
      <c r="B107" s="1308" t="s">
        <v>6922</v>
      </c>
      <c r="C107" s="1308" t="s">
        <v>6923</v>
      </c>
      <c r="D107" s="1308" t="s">
        <v>6923</v>
      </c>
      <c r="E107" s="1308" t="s">
        <v>6923</v>
      </c>
      <c r="F107" s="1308" t="s">
        <v>6923</v>
      </c>
      <c r="G107" s="1308" t="s">
        <v>6923</v>
      </c>
      <c r="H107" s="1309" t="s">
        <v>6924</v>
      </c>
      <c r="I107" s="1309" t="s">
        <v>6925</v>
      </c>
      <c r="J107" s="1313"/>
      <c r="K107" s="1313"/>
    </row>
    <row r="108" spans="1:12" ht="58.15" customHeight="1" x14ac:dyDescent="0.25">
      <c r="A108" s="736" t="s">
        <v>108</v>
      </c>
      <c r="B108" s="1308" t="s">
        <v>6926</v>
      </c>
      <c r="C108" s="1308" t="s">
        <v>6927</v>
      </c>
      <c r="D108" s="1308" t="s">
        <v>6927</v>
      </c>
      <c r="E108" s="1308" t="s">
        <v>6927</v>
      </c>
      <c r="F108" s="1308" t="s">
        <v>6927</v>
      </c>
      <c r="G108" s="1308" t="s">
        <v>6927</v>
      </c>
      <c r="H108" s="1309" t="s">
        <v>6928</v>
      </c>
      <c r="I108" s="1309" t="s">
        <v>6929</v>
      </c>
      <c r="J108" s="1312"/>
      <c r="K108" s="1312"/>
    </row>
    <row r="109" spans="1:12" ht="44.45" customHeight="1" x14ac:dyDescent="0.25">
      <c r="A109" s="736" t="s">
        <v>108</v>
      </c>
      <c r="B109" s="1308" t="s">
        <v>6930</v>
      </c>
      <c r="C109" s="1308" t="s">
        <v>6931</v>
      </c>
      <c r="D109" s="1308" t="s">
        <v>6931</v>
      </c>
      <c r="E109" s="1308" t="s">
        <v>6931</v>
      </c>
      <c r="F109" s="1308" t="s">
        <v>6931</v>
      </c>
      <c r="G109" s="1308" t="s">
        <v>6931</v>
      </c>
      <c r="H109" s="1309" t="s">
        <v>6932</v>
      </c>
      <c r="I109" s="1309" t="s">
        <v>6933</v>
      </c>
      <c r="J109" s="1310"/>
      <c r="K109" s="1310"/>
    </row>
    <row r="110" spans="1:12" ht="16.7" customHeight="1" x14ac:dyDescent="0.25">
      <c r="A110" s="736" t="s">
        <v>108</v>
      </c>
      <c r="B110" s="1308" t="s">
        <v>6864</v>
      </c>
      <c r="C110" s="1308" t="s">
        <v>6864</v>
      </c>
      <c r="D110" s="1308" t="s">
        <v>6864</v>
      </c>
      <c r="E110" s="1308" t="s">
        <v>6864</v>
      </c>
      <c r="F110" s="1308" t="s">
        <v>6864</v>
      </c>
      <c r="G110" s="1308" t="s">
        <v>6864</v>
      </c>
      <c r="H110" s="1309" t="s">
        <v>6934</v>
      </c>
      <c r="I110" s="1309" t="s">
        <v>6934</v>
      </c>
      <c r="J110" s="1313"/>
      <c r="K110" s="1313"/>
    </row>
    <row r="111" spans="1:12" ht="16.7" customHeight="1" x14ac:dyDescent="0.25">
      <c r="A111" s="736" t="s">
        <v>108</v>
      </c>
      <c r="B111" s="1308" t="s">
        <v>6792</v>
      </c>
      <c r="C111" s="1308" t="s">
        <v>6792</v>
      </c>
      <c r="D111" s="1308" t="s">
        <v>6792</v>
      </c>
      <c r="E111" s="1308" t="s">
        <v>6792</v>
      </c>
      <c r="F111" s="1308" t="s">
        <v>6792</v>
      </c>
      <c r="G111" s="1308" t="s">
        <v>6792</v>
      </c>
      <c r="H111" s="1309" t="s">
        <v>6935</v>
      </c>
      <c r="I111" s="1309" t="s">
        <v>6935</v>
      </c>
      <c r="J111" s="1313"/>
      <c r="K111" s="1313"/>
    </row>
    <row r="112" spans="1:12" ht="16.7" customHeight="1" x14ac:dyDescent="0.25">
      <c r="A112" s="736" t="s">
        <v>108</v>
      </c>
      <c r="B112" s="1308" t="s">
        <v>6866</v>
      </c>
      <c r="C112" s="1308" t="s">
        <v>6866</v>
      </c>
      <c r="D112" s="1308" t="s">
        <v>6866</v>
      </c>
      <c r="E112" s="1308" t="s">
        <v>6866</v>
      </c>
      <c r="F112" s="1308" t="s">
        <v>6866</v>
      </c>
      <c r="G112" s="1308" t="s">
        <v>6866</v>
      </c>
      <c r="H112" s="1309" t="s">
        <v>6825</v>
      </c>
      <c r="I112" s="1309" t="s">
        <v>6825</v>
      </c>
      <c r="J112" s="1311"/>
      <c r="K112" s="1311"/>
    </row>
    <row r="113" spans="1:12" ht="16.7" customHeight="1" x14ac:dyDescent="0.25">
      <c r="A113" s="736" t="s">
        <v>108</v>
      </c>
      <c r="B113" s="1308" t="s">
        <v>6794</v>
      </c>
      <c r="C113" s="1308" t="s">
        <v>6794</v>
      </c>
      <c r="D113" s="1308" t="s">
        <v>6794</v>
      </c>
      <c r="E113" s="1308" t="s">
        <v>6794</v>
      </c>
      <c r="F113" s="1308" t="s">
        <v>6794</v>
      </c>
      <c r="G113" s="1308" t="s">
        <v>6794</v>
      </c>
      <c r="H113" s="1309" t="s">
        <v>6936</v>
      </c>
      <c r="I113" s="1309" t="s">
        <v>6936</v>
      </c>
      <c r="J113" s="1313"/>
      <c r="K113" s="1313"/>
    </row>
    <row r="114" spans="1:12" ht="16.7" customHeight="1" x14ac:dyDescent="0.25">
      <c r="A114" s="736" t="s">
        <v>108</v>
      </c>
      <c r="B114" s="1308" t="s">
        <v>6869</v>
      </c>
      <c r="C114" s="1308" t="s">
        <v>6869</v>
      </c>
      <c r="D114" s="1308" t="s">
        <v>6869</v>
      </c>
      <c r="E114" s="1308" t="s">
        <v>6869</v>
      </c>
      <c r="F114" s="1308" t="s">
        <v>6869</v>
      </c>
      <c r="G114" s="1308" t="s">
        <v>6869</v>
      </c>
      <c r="H114" s="1309" t="s">
        <v>6937</v>
      </c>
      <c r="I114" s="1309" t="s">
        <v>6937</v>
      </c>
      <c r="J114" s="1313"/>
      <c r="K114" s="1313"/>
    </row>
    <row r="115" spans="1:12" ht="16.7" customHeight="1" x14ac:dyDescent="0.25">
      <c r="A115" s="736" t="s">
        <v>108</v>
      </c>
      <c r="B115" s="1308" t="s">
        <v>6938</v>
      </c>
      <c r="C115" s="1308" t="s">
        <v>6938</v>
      </c>
      <c r="D115" s="1308" t="s">
        <v>6938</v>
      </c>
      <c r="E115" s="1308" t="s">
        <v>6938</v>
      </c>
      <c r="F115" s="1308" t="s">
        <v>6938</v>
      </c>
      <c r="G115" s="1308" t="s">
        <v>6938</v>
      </c>
      <c r="H115" s="1309" t="s">
        <v>6939</v>
      </c>
      <c r="I115" s="1309" t="s">
        <v>6939</v>
      </c>
      <c r="J115" s="1313"/>
      <c r="K115" s="1313"/>
    </row>
    <row r="116" spans="1:12" ht="309" customHeight="1" x14ac:dyDescent="0.25">
      <c r="A116" s="734">
        <v>7</v>
      </c>
      <c r="B116" s="1291" t="s">
        <v>6950</v>
      </c>
      <c r="C116" s="1291" t="s">
        <v>6951</v>
      </c>
      <c r="D116" s="1291" t="s">
        <v>6951</v>
      </c>
      <c r="E116" s="1291" t="s">
        <v>6951</v>
      </c>
      <c r="F116" s="1291" t="s">
        <v>6952</v>
      </c>
      <c r="G116" s="1291" t="s">
        <v>6953</v>
      </c>
      <c r="H116" s="1291" t="s">
        <v>6954</v>
      </c>
      <c r="I116" s="1291" t="s">
        <v>6955</v>
      </c>
      <c r="J116" s="1303">
        <f>(12000 + 136 * 100) * 0.5 *  1.1 * 1.15 * 1.2/1000</f>
        <v>19.430399999999999</v>
      </c>
      <c r="K116" s="1303"/>
      <c r="L116" s="737">
        <f>J116</f>
        <v>19.430399999999999</v>
      </c>
    </row>
    <row r="117" spans="1:12" ht="16.7" customHeight="1" x14ac:dyDescent="0.25">
      <c r="A117" s="736" t="s">
        <v>108</v>
      </c>
      <c r="B117" s="1314" t="s">
        <v>6781</v>
      </c>
      <c r="C117" s="1314" t="s">
        <v>6781</v>
      </c>
      <c r="D117" s="1314" t="s">
        <v>6781</v>
      </c>
      <c r="E117" s="1314" t="s">
        <v>6781</v>
      </c>
      <c r="F117" s="1314" t="s">
        <v>6781</v>
      </c>
      <c r="G117" s="1314" t="s">
        <v>6781</v>
      </c>
      <c r="H117" s="1315" t="s">
        <v>108</v>
      </c>
      <c r="I117" s="1315" t="s">
        <v>108</v>
      </c>
      <c r="J117" s="1321">
        <f xml:space="preserve"> (0.07 * ( 1  + 0.3 ) + 0.02 * ( 1  + 0.3 ) + 0.03 * ( 1  + 0.3 ) + 0.03 * ( 1  + 0.3 ) + 0.01 * ( 1  + 0.3 ) + 0.09 * ( 1  + 0.3 ) + 0.3 * ( 1  + 0.3 ) + 0.15 * ( 1  + 0.3 ) + 0.06 + 0.09 + 0.05 +0 + 0 + 0 + 0.07 + 0.02)*100</f>
        <v>120</v>
      </c>
      <c r="K117" s="1321" t="s">
        <v>108</v>
      </c>
    </row>
    <row r="118" spans="1:12" ht="16.7" customHeight="1" x14ac:dyDescent="0.25">
      <c r="A118" s="736" t="s">
        <v>108</v>
      </c>
      <c r="B118" s="1308" t="s">
        <v>329</v>
      </c>
      <c r="C118" s="1308" t="s">
        <v>329</v>
      </c>
      <c r="D118" s="1308" t="s">
        <v>329</v>
      </c>
      <c r="E118" s="1308" t="s">
        <v>329</v>
      </c>
      <c r="F118" s="1308" t="s">
        <v>329</v>
      </c>
      <c r="G118" s="1308" t="s">
        <v>329</v>
      </c>
      <c r="H118" s="1309" t="s">
        <v>6797</v>
      </c>
      <c r="I118" s="1309" t="s">
        <v>6797</v>
      </c>
      <c r="J118" s="1313"/>
      <c r="K118" s="1313"/>
    </row>
    <row r="119" spans="1:12" ht="71.650000000000006" customHeight="1" x14ac:dyDescent="0.25">
      <c r="A119" s="736" t="s">
        <v>108</v>
      </c>
      <c r="B119" s="1308" t="s">
        <v>6956</v>
      </c>
      <c r="C119" s="1308" t="s">
        <v>6957</v>
      </c>
      <c r="D119" s="1308" t="s">
        <v>6957</v>
      </c>
      <c r="E119" s="1308" t="s">
        <v>6957</v>
      </c>
      <c r="F119" s="1308" t="s">
        <v>6957</v>
      </c>
      <c r="G119" s="1308" t="s">
        <v>6957</v>
      </c>
      <c r="H119" s="1309" t="s">
        <v>6817</v>
      </c>
      <c r="I119" s="1309" t="s">
        <v>6818</v>
      </c>
      <c r="J119" s="1313"/>
      <c r="K119" s="1313"/>
    </row>
    <row r="120" spans="1:12" ht="58.15" customHeight="1" x14ac:dyDescent="0.25">
      <c r="A120" s="736" t="s">
        <v>108</v>
      </c>
      <c r="B120" s="1308" t="s">
        <v>6958</v>
      </c>
      <c r="C120" s="1308" t="s">
        <v>6959</v>
      </c>
      <c r="D120" s="1308" t="s">
        <v>6959</v>
      </c>
      <c r="E120" s="1308" t="s">
        <v>6959</v>
      </c>
      <c r="F120" s="1308" t="s">
        <v>6959</v>
      </c>
      <c r="G120" s="1308" t="s">
        <v>6959</v>
      </c>
      <c r="H120" s="1309" t="s">
        <v>6960</v>
      </c>
      <c r="I120" s="1309" t="s">
        <v>6961</v>
      </c>
      <c r="J120" s="1313"/>
      <c r="K120" s="1313"/>
    </row>
    <row r="121" spans="1:12" ht="58.15" customHeight="1" x14ac:dyDescent="0.25">
      <c r="A121" s="736" t="s">
        <v>108</v>
      </c>
      <c r="B121" s="1308" t="s">
        <v>6962</v>
      </c>
      <c r="C121" s="1308" t="s">
        <v>6963</v>
      </c>
      <c r="D121" s="1308" t="s">
        <v>6963</v>
      </c>
      <c r="E121" s="1308" t="s">
        <v>6963</v>
      </c>
      <c r="F121" s="1308" t="s">
        <v>6963</v>
      </c>
      <c r="G121" s="1308" t="s">
        <v>6963</v>
      </c>
      <c r="H121" s="1309" t="s">
        <v>6912</v>
      </c>
      <c r="I121" s="1309" t="s">
        <v>6913</v>
      </c>
      <c r="J121" s="1313"/>
      <c r="K121" s="1313"/>
    </row>
    <row r="122" spans="1:12" ht="58.15" customHeight="1" x14ac:dyDescent="0.25">
      <c r="A122" s="736" t="s">
        <v>108</v>
      </c>
      <c r="B122" s="1308" t="s">
        <v>6964</v>
      </c>
      <c r="C122" s="1308" t="s">
        <v>6965</v>
      </c>
      <c r="D122" s="1308" t="s">
        <v>6965</v>
      </c>
      <c r="E122" s="1308" t="s">
        <v>6965</v>
      </c>
      <c r="F122" s="1308" t="s">
        <v>6965</v>
      </c>
      <c r="G122" s="1308" t="s">
        <v>6965</v>
      </c>
      <c r="H122" s="1309" t="s">
        <v>6912</v>
      </c>
      <c r="I122" s="1309" t="s">
        <v>6913</v>
      </c>
      <c r="J122" s="1313"/>
      <c r="K122" s="1313"/>
    </row>
    <row r="123" spans="1:12" ht="58.15" customHeight="1" x14ac:dyDescent="0.25">
      <c r="A123" s="736" t="s">
        <v>108</v>
      </c>
      <c r="B123" s="1308" t="s">
        <v>6966</v>
      </c>
      <c r="C123" s="1308" t="s">
        <v>6967</v>
      </c>
      <c r="D123" s="1308" t="s">
        <v>6967</v>
      </c>
      <c r="E123" s="1308" t="s">
        <v>6967</v>
      </c>
      <c r="F123" s="1308" t="s">
        <v>6967</v>
      </c>
      <c r="G123" s="1308" t="s">
        <v>6967</v>
      </c>
      <c r="H123" s="1309" t="s">
        <v>6968</v>
      </c>
      <c r="I123" s="1309" t="s">
        <v>6969</v>
      </c>
      <c r="J123" s="1312"/>
      <c r="K123" s="1312"/>
    </row>
    <row r="124" spans="1:12" ht="58.15" customHeight="1" x14ac:dyDescent="0.25">
      <c r="A124" s="736" t="s">
        <v>108</v>
      </c>
      <c r="B124" s="1308" t="s">
        <v>6970</v>
      </c>
      <c r="C124" s="1308" t="s">
        <v>6971</v>
      </c>
      <c r="D124" s="1308" t="s">
        <v>6971</v>
      </c>
      <c r="E124" s="1308" t="s">
        <v>6971</v>
      </c>
      <c r="F124" s="1308" t="s">
        <v>6971</v>
      </c>
      <c r="G124" s="1308" t="s">
        <v>6971</v>
      </c>
      <c r="H124" s="1309" t="s">
        <v>6972</v>
      </c>
      <c r="I124" s="1309" t="s">
        <v>6973</v>
      </c>
      <c r="J124" s="1313"/>
      <c r="K124" s="1313"/>
    </row>
    <row r="125" spans="1:12" ht="58.15" customHeight="1" x14ac:dyDescent="0.25">
      <c r="A125" s="736" t="s">
        <v>108</v>
      </c>
      <c r="B125" s="1308" t="s">
        <v>6922</v>
      </c>
      <c r="C125" s="1308" t="s">
        <v>6923</v>
      </c>
      <c r="D125" s="1308" t="s">
        <v>6923</v>
      </c>
      <c r="E125" s="1308" t="s">
        <v>6923</v>
      </c>
      <c r="F125" s="1308" t="s">
        <v>6923</v>
      </c>
      <c r="G125" s="1308" t="s">
        <v>6923</v>
      </c>
      <c r="H125" s="1309" t="s">
        <v>6974</v>
      </c>
      <c r="I125" s="1309" t="s">
        <v>6975</v>
      </c>
      <c r="J125" s="1313"/>
      <c r="K125" s="1313"/>
    </row>
    <row r="126" spans="1:12" ht="44.45" customHeight="1" x14ac:dyDescent="0.25">
      <c r="A126" s="736" t="s">
        <v>108</v>
      </c>
      <c r="B126" s="1308" t="s">
        <v>6930</v>
      </c>
      <c r="C126" s="1308" t="s">
        <v>6931</v>
      </c>
      <c r="D126" s="1308" t="s">
        <v>6931</v>
      </c>
      <c r="E126" s="1308" t="s">
        <v>6931</v>
      </c>
      <c r="F126" s="1308" t="s">
        <v>6931</v>
      </c>
      <c r="G126" s="1308" t="s">
        <v>6931</v>
      </c>
      <c r="H126" s="1309" t="s">
        <v>6976</v>
      </c>
      <c r="I126" s="1309" t="s">
        <v>6977</v>
      </c>
      <c r="J126" s="1313"/>
      <c r="K126" s="1313"/>
    </row>
    <row r="127" spans="1:12" ht="16.7" customHeight="1" x14ac:dyDescent="0.25">
      <c r="A127" s="736" t="s">
        <v>108</v>
      </c>
      <c r="B127" s="1308" t="s">
        <v>6864</v>
      </c>
      <c r="C127" s="1308" t="s">
        <v>6864</v>
      </c>
      <c r="D127" s="1308" t="s">
        <v>6864</v>
      </c>
      <c r="E127" s="1308" t="s">
        <v>6864</v>
      </c>
      <c r="F127" s="1308" t="s">
        <v>6864</v>
      </c>
      <c r="G127" s="1308" t="s">
        <v>6864</v>
      </c>
      <c r="H127" s="1309" t="s">
        <v>6830</v>
      </c>
      <c r="I127" s="1309" t="s">
        <v>6830</v>
      </c>
      <c r="J127" s="1313"/>
      <c r="K127" s="1313"/>
    </row>
    <row r="128" spans="1:12" ht="44.45" customHeight="1" x14ac:dyDescent="0.25">
      <c r="A128" s="736" t="s">
        <v>108</v>
      </c>
      <c r="B128" s="1308" t="s">
        <v>6978</v>
      </c>
      <c r="C128" s="1308" t="s">
        <v>6978</v>
      </c>
      <c r="D128" s="1308" t="s">
        <v>6978</v>
      </c>
      <c r="E128" s="1308" t="s">
        <v>6978</v>
      </c>
      <c r="F128" s="1308" t="s">
        <v>6978</v>
      </c>
      <c r="G128" s="1308" t="s">
        <v>6978</v>
      </c>
      <c r="H128" s="1309" t="s">
        <v>6979</v>
      </c>
      <c r="I128" s="1309" t="s">
        <v>6979</v>
      </c>
      <c r="J128" s="1312"/>
      <c r="K128" s="1312"/>
    </row>
    <row r="129" spans="1:12" ht="16.7" customHeight="1" x14ac:dyDescent="0.25">
      <c r="A129" s="736" t="s">
        <v>108</v>
      </c>
      <c r="B129" s="1308" t="s">
        <v>6980</v>
      </c>
      <c r="C129" s="1308" t="s">
        <v>6980</v>
      </c>
      <c r="D129" s="1308" t="s">
        <v>6980</v>
      </c>
      <c r="E129" s="1308" t="s">
        <v>6980</v>
      </c>
      <c r="F129" s="1308" t="s">
        <v>6980</v>
      </c>
      <c r="G129" s="1308" t="s">
        <v>6980</v>
      </c>
      <c r="H129" s="1309" t="s">
        <v>6825</v>
      </c>
      <c r="I129" s="1309" t="s">
        <v>6825</v>
      </c>
      <c r="J129" s="1311"/>
      <c r="K129" s="1311"/>
    </row>
    <row r="130" spans="1:12" ht="16.7" customHeight="1" x14ac:dyDescent="0.25">
      <c r="A130" s="736" t="s">
        <v>108</v>
      </c>
      <c r="B130" s="1308" t="s">
        <v>6866</v>
      </c>
      <c r="C130" s="1308" t="s">
        <v>6866</v>
      </c>
      <c r="D130" s="1308" t="s">
        <v>6866</v>
      </c>
      <c r="E130" s="1308" t="s">
        <v>6866</v>
      </c>
      <c r="F130" s="1308" t="s">
        <v>6866</v>
      </c>
      <c r="G130" s="1308" t="s">
        <v>6866</v>
      </c>
      <c r="H130" s="1309" t="s">
        <v>6825</v>
      </c>
      <c r="I130" s="1309" t="s">
        <v>6825</v>
      </c>
      <c r="J130" s="1311"/>
      <c r="K130" s="1311"/>
    </row>
    <row r="131" spans="1:12" ht="16.7" customHeight="1" x14ac:dyDescent="0.25">
      <c r="A131" s="736" t="s">
        <v>108</v>
      </c>
      <c r="B131" s="1308" t="s">
        <v>6867</v>
      </c>
      <c r="C131" s="1308" t="s">
        <v>6867</v>
      </c>
      <c r="D131" s="1308" t="s">
        <v>6867</v>
      </c>
      <c r="E131" s="1308" t="s">
        <v>6867</v>
      </c>
      <c r="F131" s="1308" t="s">
        <v>6867</v>
      </c>
      <c r="G131" s="1308" t="s">
        <v>6867</v>
      </c>
      <c r="H131" s="1309" t="s">
        <v>6825</v>
      </c>
      <c r="I131" s="1309" t="s">
        <v>6825</v>
      </c>
      <c r="J131" s="1311"/>
      <c r="K131" s="1311"/>
    </row>
    <row r="132" spans="1:12" ht="16.7" customHeight="1" x14ac:dyDescent="0.25">
      <c r="A132" s="736" t="s">
        <v>108</v>
      </c>
      <c r="B132" s="1308" t="s">
        <v>6869</v>
      </c>
      <c r="C132" s="1308" t="s">
        <v>6869</v>
      </c>
      <c r="D132" s="1308" t="s">
        <v>6869</v>
      </c>
      <c r="E132" s="1308" t="s">
        <v>6869</v>
      </c>
      <c r="F132" s="1308" t="s">
        <v>6869</v>
      </c>
      <c r="G132" s="1308" t="s">
        <v>6869</v>
      </c>
      <c r="H132" s="1309" t="s">
        <v>6875</v>
      </c>
      <c r="I132" s="1309" t="s">
        <v>6875</v>
      </c>
      <c r="J132" s="1313"/>
      <c r="K132" s="1313"/>
    </row>
    <row r="133" spans="1:12" ht="16.7" customHeight="1" x14ac:dyDescent="0.25">
      <c r="A133" s="736" t="s">
        <v>108</v>
      </c>
      <c r="B133" s="1308" t="s">
        <v>6938</v>
      </c>
      <c r="C133" s="1308" t="s">
        <v>6938</v>
      </c>
      <c r="D133" s="1308" t="s">
        <v>6938</v>
      </c>
      <c r="E133" s="1308" t="s">
        <v>6938</v>
      </c>
      <c r="F133" s="1308" t="s">
        <v>6938</v>
      </c>
      <c r="G133" s="1308" t="s">
        <v>6938</v>
      </c>
      <c r="H133" s="1309" t="s">
        <v>6789</v>
      </c>
      <c r="I133" s="1309" t="s">
        <v>6789</v>
      </c>
      <c r="J133" s="1313"/>
      <c r="K133" s="1313"/>
    </row>
    <row r="134" spans="1:12" ht="78" customHeight="1" x14ac:dyDescent="0.25">
      <c r="A134" s="734">
        <v>8</v>
      </c>
      <c r="B134" s="1291" t="s">
        <v>6981</v>
      </c>
      <c r="C134" s="1291" t="s">
        <v>6982</v>
      </c>
      <c r="D134" s="1291" t="s">
        <v>6982</v>
      </c>
      <c r="E134" s="1291" t="s">
        <v>6982</v>
      </c>
      <c r="F134" s="1291" t="s">
        <v>6983</v>
      </c>
      <c r="G134" s="1291" t="s">
        <v>6984</v>
      </c>
      <c r="H134" s="1291" t="s">
        <v>6985</v>
      </c>
      <c r="I134" s="1291" t="s">
        <v>6986</v>
      </c>
      <c r="J134" s="1303">
        <f>(77500 * 1) * 0.5 *  0.4 * 1.218/1000</f>
        <v>18.879000000000001</v>
      </c>
      <c r="K134" s="1303"/>
      <c r="L134" s="737">
        <f>J134</f>
        <v>18.879000000000001</v>
      </c>
    </row>
    <row r="135" spans="1:12" ht="204.4" customHeight="1" x14ac:dyDescent="0.25">
      <c r="A135" s="734" t="s">
        <v>108</v>
      </c>
      <c r="B135" s="1291" t="s">
        <v>6987</v>
      </c>
      <c r="C135" s="1291" t="s">
        <v>6987</v>
      </c>
      <c r="D135" s="1291" t="s">
        <v>6987</v>
      </c>
      <c r="E135" s="1291" t="s">
        <v>6987</v>
      </c>
      <c r="F135" s="1291" t="s">
        <v>6988</v>
      </c>
      <c r="G135" s="1291" t="s">
        <v>6989</v>
      </c>
      <c r="H135" s="1291" t="s">
        <v>108</v>
      </c>
      <c r="I135" s="1291" t="s">
        <v>108</v>
      </c>
      <c r="J135" s="1317" t="s">
        <v>108</v>
      </c>
      <c r="K135" s="1317" t="s">
        <v>108</v>
      </c>
    </row>
    <row r="136" spans="1:12" ht="16.7" customHeight="1" x14ac:dyDescent="0.25">
      <c r="A136" s="736" t="s">
        <v>108</v>
      </c>
      <c r="B136" s="1314" t="s">
        <v>6781</v>
      </c>
      <c r="C136" s="1314" t="s">
        <v>6781</v>
      </c>
      <c r="D136" s="1314" t="s">
        <v>6781</v>
      </c>
      <c r="E136" s="1314" t="s">
        <v>6781</v>
      </c>
      <c r="F136" s="1314" t="s">
        <v>6781</v>
      </c>
      <c r="G136" s="1314" t="s">
        <v>6781</v>
      </c>
      <c r="H136" s="1315">
        <f>(0.06 * ( 1  + 0.3 ) + 0.07 * ( 1  + 0.3 ) + 0.02 * ( 1  + 0.3 ) + 0.03 * ( 1  + 0.3 ) + 0.03 * ( 1  + 0.3 ) + 0.01 * ( 1  + 0.3 ) + 0.09 * ( 1  + 0.3 ) + 0.3 * ( 1  + 0.3 ) + 0.15 * ( 1  + 0.3 ) + 0.09 + 0.05 + 0 + 0 + 0 + 0.07 + 0.02) *100</f>
        <v>121.8</v>
      </c>
      <c r="I136" s="1315" t="s">
        <v>108</v>
      </c>
      <c r="J136" s="1316" t="s">
        <v>108</v>
      </c>
      <c r="K136" s="1316" t="s">
        <v>108</v>
      </c>
    </row>
    <row r="137" spans="1:12" ht="44.45" customHeight="1" x14ac:dyDescent="0.25">
      <c r="A137" s="736" t="s">
        <v>108</v>
      </c>
      <c r="B137" s="1308" t="s">
        <v>6898</v>
      </c>
      <c r="C137" s="1308" t="s">
        <v>6899</v>
      </c>
      <c r="D137" s="1308" t="s">
        <v>6899</v>
      </c>
      <c r="E137" s="1308" t="s">
        <v>6899</v>
      </c>
      <c r="F137" s="1308" t="s">
        <v>6899</v>
      </c>
      <c r="G137" s="1308" t="s">
        <v>6899</v>
      </c>
      <c r="H137" s="1309" t="s">
        <v>6828</v>
      </c>
      <c r="I137" s="1309" t="s">
        <v>6829</v>
      </c>
      <c r="J137" s="1310"/>
      <c r="K137" s="1310"/>
    </row>
    <row r="138" spans="1:12" ht="71.650000000000006" customHeight="1" x14ac:dyDescent="0.25">
      <c r="A138" s="736" t="s">
        <v>108</v>
      </c>
      <c r="B138" s="1308" t="s">
        <v>6956</v>
      </c>
      <c r="C138" s="1308" t="s">
        <v>6957</v>
      </c>
      <c r="D138" s="1308" t="s">
        <v>6957</v>
      </c>
      <c r="E138" s="1308" t="s">
        <v>6957</v>
      </c>
      <c r="F138" s="1308" t="s">
        <v>6957</v>
      </c>
      <c r="G138" s="1308" t="s">
        <v>6957</v>
      </c>
      <c r="H138" s="1309" t="s">
        <v>6817</v>
      </c>
      <c r="I138" s="1309" t="s">
        <v>6818</v>
      </c>
      <c r="J138" s="1310"/>
      <c r="K138" s="1310"/>
    </row>
    <row r="139" spans="1:12" ht="58.15" customHeight="1" x14ac:dyDescent="0.25">
      <c r="A139" s="736" t="s">
        <v>108</v>
      </c>
      <c r="B139" s="1308" t="s">
        <v>6958</v>
      </c>
      <c r="C139" s="1308" t="s">
        <v>6959</v>
      </c>
      <c r="D139" s="1308" t="s">
        <v>6959</v>
      </c>
      <c r="E139" s="1308" t="s">
        <v>6959</v>
      </c>
      <c r="F139" s="1308" t="s">
        <v>6959</v>
      </c>
      <c r="G139" s="1308" t="s">
        <v>6959</v>
      </c>
      <c r="H139" s="1309" t="s">
        <v>6960</v>
      </c>
      <c r="I139" s="1309" t="s">
        <v>6961</v>
      </c>
      <c r="J139" s="1310"/>
      <c r="K139" s="1310"/>
    </row>
    <row r="140" spans="1:12" ht="58.15" customHeight="1" x14ac:dyDescent="0.25">
      <c r="A140" s="736" t="s">
        <v>108</v>
      </c>
      <c r="B140" s="1308" t="s">
        <v>6962</v>
      </c>
      <c r="C140" s="1308" t="s">
        <v>6963</v>
      </c>
      <c r="D140" s="1308" t="s">
        <v>6963</v>
      </c>
      <c r="E140" s="1308" t="s">
        <v>6963</v>
      </c>
      <c r="F140" s="1308" t="s">
        <v>6963</v>
      </c>
      <c r="G140" s="1308" t="s">
        <v>6963</v>
      </c>
      <c r="H140" s="1309" t="s">
        <v>6912</v>
      </c>
      <c r="I140" s="1309" t="s">
        <v>6913</v>
      </c>
      <c r="J140" s="1310"/>
      <c r="K140" s="1310"/>
    </row>
    <row r="141" spans="1:12" ht="58.15" customHeight="1" x14ac:dyDescent="0.25">
      <c r="A141" s="736" t="s">
        <v>108</v>
      </c>
      <c r="B141" s="1308" t="s">
        <v>6964</v>
      </c>
      <c r="C141" s="1308" t="s">
        <v>6965</v>
      </c>
      <c r="D141" s="1308" t="s">
        <v>6965</v>
      </c>
      <c r="E141" s="1308" t="s">
        <v>6965</v>
      </c>
      <c r="F141" s="1308" t="s">
        <v>6965</v>
      </c>
      <c r="G141" s="1308" t="s">
        <v>6965</v>
      </c>
      <c r="H141" s="1309" t="s">
        <v>6912</v>
      </c>
      <c r="I141" s="1309" t="s">
        <v>6913</v>
      </c>
      <c r="J141" s="1310"/>
      <c r="K141" s="1310"/>
    </row>
    <row r="142" spans="1:12" ht="58.15" customHeight="1" x14ac:dyDescent="0.25">
      <c r="A142" s="736" t="s">
        <v>108</v>
      </c>
      <c r="B142" s="1308" t="s">
        <v>6966</v>
      </c>
      <c r="C142" s="1308" t="s">
        <v>6967</v>
      </c>
      <c r="D142" s="1308" t="s">
        <v>6967</v>
      </c>
      <c r="E142" s="1308" t="s">
        <v>6967</v>
      </c>
      <c r="F142" s="1308" t="s">
        <v>6967</v>
      </c>
      <c r="G142" s="1308" t="s">
        <v>6967</v>
      </c>
      <c r="H142" s="1309" t="s">
        <v>6968</v>
      </c>
      <c r="I142" s="1309" t="s">
        <v>6969</v>
      </c>
      <c r="J142" s="1310"/>
      <c r="K142" s="1310"/>
    </row>
    <row r="143" spans="1:12" ht="58.15" customHeight="1" x14ac:dyDescent="0.25">
      <c r="A143" s="736" t="s">
        <v>108</v>
      </c>
      <c r="B143" s="1308" t="s">
        <v>6970</v>
      </c>
      <c r="C143" s="1308" t="s">
        <v>6971</v>
      </c>
      <c r="D143" s="1308" t="s">
        <v>6971</v>
      </c>
      <c r="E143" s="1308" t="s">
        <v>6971</v>
      </c>
      <c r="F143" s="1308" t="s">
        <v>6971</v>
      </c>
      <c r="G143" s="1308" t="s">
        <v>6971</v>
      </c>
      <c r="H143" s="1309" t="s">
        <v>6972</v>
      </c>
      <c r="I143" s="1309" t="s">
        <v>6973</v>
      </c>
      <c r="J143" s="1310"/>
      <c r="K143" s="1310"/>
    </row>
    <row r="144" spans="1:12" ht="58.15" customHeight="1" x14ac:dyDescent="0.25">
      <c r="A144" s="736" t="s">
        <v>108</v>
      </c>
      <c r="B144" s="1308" t="s">
        <v>6922</v>
      </c>
      <c r="C144" s="1308" t="s">
        <v>6923</v>
      </c>
      <c r="D144" s="1308" t="s">
        <v>6923</v>
      </c>
      <c r="E144" s="1308" t="s">
        <v>6923</v>
      </c>
      <c r="F144" s="1308" t="s">
        <v>6923</v>
      </c>
      <c r="G144" s="1308" t="s">
        <v>6923</v>
      </c>
      <c r="H144" s="1309" t="s">
        <v>6974</v>
      </c>
      <c r="I144" s="1309" t="s">
        <v>6975</v>
      </c>
      <c r="J144" s="1319"/>
      <c r="K144" s="1319"/>
    </row>
    <row r="145" spans="1:12" ht="44.45" customHeight="1" x14ac:dyDescent="0.25">
      <c r="A145" s="736" t="s">
        <v>108</v>
      </c>
      <c r="B145" s="1308" t="s">
        <v>6930</v>
      </c>
      <c r="C145" s="1308" t="s">
        <v>6931</v>
      </c>
      <c r="D145" s="1308" t="s">
        <v>6931</v>
      </c>
      <c r="E145" s="1308" t="s">
        <v>6931</v>
      </c>
      <c r="F145" s="1308" t="s">
        <v>6931</v>
      </c>
      <c r="G145" s="1308" t="s">
        <v>6931</v>
      </c>
      <c r="H145" s="1309" t="s">
        <v>6976</v>
      </c>
      <c r="I145" s="1309" t="s">
        <v>6977</v>
      </c>
      <c r="J145" s="1319"/>
      <c r="K145" s="1319"/>
    </row>
    <row r="146" spans="1:12" ht="16.7" customHeight="1" x14ac:dyDescent="0.25">
      <c r="A146" s="736" t="s">
        <v>108</v>
      </c>
      <c r="B146" s="1308" t="s">
        <v>6864</v>
      </c>
      <c r="C146" s="1308" t="s">
        <v>6864</v>
      </c>
      <c r="D146" s="1308" t="s">
        <v>6864</v>
      </c>
      <c r="E146" s="1308" t="s">
        <v>6864</v>
      </c>
      <c r="F146" s="1308" t="s">
        <v>6864</v>
      </c>
      <c r="G146" s="1308" t="s">
        <v>6864</v>
      </c>
      <c r="H146" s="1309" t="s">
        <v>6830</v>
      </c>
      <c r="I146" s="1309" t="s">
        <v>6830</v>
      </c>
      <c r="J146" s="1310"/>
      <c r="K146" s="1310"/>
    </row>
    <row r="147" spans="1:12" ht="44.45" customHeight="1" x14ac:dyDescent="0.25">
      <c r="A147" s="736" t="s">
        <v>108</v>
      </c>
      <c r="B147" s="1308" t="s">
        <v>6978</v>
      </c>
      <c r="C147" s="1308" t="s">
        <v>6978</v>
      </c>
      <c r="D147" s="1308" t="s">
        <v>6978</v>
      </c>
      <c r="E147" s="1308" t="s">
        <v>6978</v>
      </c>
      <c r="F147" s="1308" t="s">
        <v>6978</v>
      </c>
      <c r="G147" s="1308" t="s">
        <v>6978</v>
      </c>
      <c r="H147" s="1309" t="s">
        <v>6979</v>
      </c>
      <c r="I147" s="1309" t="s">
        <v>6979</v>
      </c>
      <c r="J147" s="1310"/>
      <c r="K147" s="1310"/>
    </row>
    <row r="148" spans="1:12" ht="16.7" customHeight="1" x14ac:dyDescent="0.25">
      <c r="A148" s="736" t="s">
        <v>108</v>
      </c>
      <c r="B148" s="1308" t="s">
        <v>6980</v>
      </c>
      <c r="C148" s="1308" t="s">
        <v>6980</v>
      </c>
      <c r="D148" s="1308" t="s">
        <v>6980</v>
      </c>
      <c r="E148" s="1308" t="s">
        <v>6980</v>
      </c>
      <c r="F148" s="1308" t="s">
        <v>6980</v>
      </c>
      <c r="G148" s="1308" t="s">
        <v>6980</v>
      </c>
      <c r="H148" s="1309" t="s">
        <v>6825</v>
      </c>
      <c r="I148" s="1309" t="s">
        <v>6825</v>
      </c>
      <c r="J148" s="1311"/>
      <c r="K148" s="1311"/>
    </row>
    <row r="149" spans="1:12" ht="16.7" customHeight="1" x14ac:dyDescent="0.25">
      <c r="A149" s="736" t="s">
        <v>108</v>
      </c>
      <c r="B149" s="1308" t="s">
        <v>6866</v>
      </c>
      <c r="C149" s="1308" t="s">
        <v>6866</v>
      </c>
      <c r="D149" s="1308" t="s">
        <v>6866</v>
      </c>
      <c r="E149" s="1308" t="s">
        <v>6866</v>
      </c>
      <c r="F149" s="1308" t="s">
        <v>6866</v>
      </c>
      <c r="G149" s="1308" t="s">
        <v>6866</v>
      </c>
      <c r="H149" s="1309" t="s">
        <v>6825</v>
      </c>
      <c r="I149" s="1309" t="s">
        <v>6825</v>
      </c>
      <c r="J149" s="1311"/>
      <c r="K149" s="1311"/>
    </row>
    <row r="150" spans="1:12" ht="16.7" customHeight="1" x14ac:dyDescent="0.25">
      <c r="A150" s="736" t="s">
        <v>108</v>
      </c>
      <c r="B150" s="1308" t="s">
        <v>6867</v>
      </c>
      <c r="C150" s="1308" t="s">
        <v>6867</v>
      </c>
      <c r="D150" s="1308" t="s">
        <v>6867</v>
      </c>
      <c r="E150" s="1308" t="s">
        <v>6867</v>
      </c>
      <c r="F150" s="1308" t="s">
        <v>6867</v>
      </c>
      <c r="G150" s="1308" t="s">
        <v>6867</v>
      </c>
      <c r="H150" s="1309" t="s">
        <v>6825</v>
      </c>
      <c r="I150" s="1309" t="s">
        <v>6825</v>
      </c>
      <c r="J150" s="1311"/>
      <c r="K150" s="1311"/>
    </row>
    <row r="151" spans="1:12" ht="16.7" customHeight="1" x14ac:dyDescent="0.25">
      <c r="A151" s="736" t="s">
        <v>108</v>
      </c>
      <c r="B151" s="1308" t="s">
        <v>6869</v>
      </c>
      <c r="C151" s="1308" t="s">
        <v>6869</v>
      </c>
      <c r="D151" s="1308" t="s">
        <v>6869</v>
      </c>
      <c r="E151" s="1308" t="s">
        <v>6869</v>
      </c>
      <c r="F151" s="1308" t="s">
        <v>6869</v>
      </c>
      <c r="G151" s="1308" t="s">
        <v>6869</v>
      </c>
      <c r="H151" s="1309" t="s">
        <v>6875</v>
      </c>
      <c r="I151" s="1309" t="s">
        <v>6875</v>
      </c>
      <c r="J151" s="1310"/>
      <c r="K151" s="1310"/>
    </row>
    <row r="152" spans="1:12" ht="16.7" customHeight="1" x14ac:dyDescent="0.25">
      <c r="A152" s="736" t="s">
        <v>108</v>
      </c>
      <c r="B152" s="1308" t="s">
        <v>6938</v>
      </c>
      <c r="C152" s="1308" t="s">
        <v>6938</v>
      </c>
      <c r="D152" s="1308" t="s">
        <v>6938</v>
      </c>
      <c r="E152" s="1308" t="s">
        <v>6938</v>
      </c>
      <c r="F152" s="1308" t="s">
        <v>6938</v>
      </c>
      <c r="G152" s="1308" t="s">
        <v>6938</v>
      </c>
      <c r="H152" s="1309" t="s">
        <v>6789</v>
      </c>
      <c r="I152" s="1309" t="s">
        <v>6789</v>
      </c>
      <c r="J152" s="1319"/>
      <c r="K152" s="1319"/>
    </row>
    <row r="153" spans="1:12" ht="228.75" customHeight="1" x14ac:dyDescent="0.25">
      <c r="A153" s="734">
        <v>9</v>
      </c>
      <c r="B153" s="1291" t="s">
        <v>6990</v>
      </c>
      <c r="C153" s="1291" t="s">
        <v>6991</v>
      </c>
      <c r="D153" s="1291" t="s">
        <v>6991</v>
      </c>
      <c r="E153" s="1291" t="s">
        <v>6991</v>
      </c>
      <c r="F153" s="1291" t="s">
        <v>6992</v>
      </c>
      <c r="G153" s="1291" t="s">
        <v>6993</v>
      </c>
      <c r="H153" s="1291" t="s">
        <v>6994</v>
      </c>
      <c r="I153" s="1291" t="s">
        <v>6995</v>
      </c>
      <c r="J153" s="1303">
        <f>(30000 * 1) * 0.5 * 1.218/1000</f>
        <v>18.27</v>
      </c>
      <c r="K153" s="1303"/>
      <c r="L153" s="737">
        <f>J153</f>
        <v>18.27</v>
      </c>
    </row>
    <row r="154" spans="1:12" ht="16.7" customHeight="1" x14ac:dyDescent="0.25">
      <c r="A154" s="736" t="s">
        <v>108</v>
      </c>
      <c r="B154" s="1314" t="s">
        <v>6781</v>
      </c>
      <c r="C154" s="1314" t="s">
        <v>6781</v>
      </c>
      <c r="D154" s="1314" t="s">
        <v>6781</v>
      </c>
      <c r="E154" s="1314" t="s">
        <v>6781</v>
      </c>
      <c r="F154" s="1314" t="s">
        <v>6781</v>
      </c>
      <c r="G154" s="1314" t="s">
        <v>6781</v>
      </c>
      <c r="H154" s="1315">
        <f>(0.06 * ( 1  + 0.3 ) + 0.07 * ( 1  + 0.3 ) + 0.02 * ( 1  + 0.3 ) + 0.03 * ( 1  + 0.3 ) + 0.03 * ( 1  + 0.3 ) + 0.01 * ( 1  + 0.3 ) + 0.09 * ( 1  + 0.3 ) + 0.3 * ( 1  + 0.3 ) + 0.15 * ( 1  + 0.3 ) + 0.09 + 0.05 + 0 + 0 + 0 + 0.07 + 0.02)*100</f>
        <v>121.8</v>
      </c>
      <c r="I154" s="1315" t="s">
        <v>108</v>
      </c>
      <c r="J154" s="1316" t="s">
        <v>108</v>
      </c>
      <c r="K154" s="1316" t="s">
        <v>108</v>
      </c>
    </row>
    <row r="155" spans="1:12" ht="44.45" customHeight="1" x14ac:dyDescent="0.25">
      <c r="A155" s="736" t="s">
        <v>108</v>
      </c>
      <c r="B155" s="1308" t="s">
        <v>6898</v>
      </c>
      <c r="C155" s="1308" t="s">
        <v>6899</v>
      </c>
      <c r="D155" s="1308" t="s">
        <v>6899</v>
      </c>
      <c r="E155" s="1308" t="s">
        <v>6899</v>
      </c>
      <c r="F155" s="1308" t="s">
        <v>6899</v>
      </c>
      <c r="G155" s="1308" t="s">
        <v>6899</v>
      </c>
      <c r="H155" s="1309" t="s">
        <v>6828</v>
      </c>
      <c r="I155" s="1309" t="s">
        <v>6829</v>
      </c>
      <c r="J155" s="1319"/>
      <c r="K155" s="1319"/>
    </row>
    <row r="156" spans="1:12" ht="71.650000000000006" customHeight="1" x14ac:dyDescent="0.25">
      <c r="A156" s="736" t="s">
        <v>108</v>
      </c>
      <c r="B156" s="1308" t="s">
        <v>6956</v>
      </c>
      <c r="C156" s="1308" t="s">
        <v>6957</v>
      </c>
      <c r="D156" s="1308" t="s">
        <v>6957</v>
      </c>
      <c r="E156" s="1308" t="s">
        <v>6957</v>
      </c>
      <c r="F156" s="1308" t="s">
        <v>6957</v>
      </c>
      <c r="G156" s="1308" t="s">
        <v>6957</v>
      </c>
      <c r="H156" s="1309" t="s">
        <v>6817</v>
      </c>
      <c r="I156" s="1309" t="s">
        <v>6818</v>
      </c>
      <c r="J156" s="1319"/>
      <c r="K156" s="1319"/>
    </row>
    <row r="157" spans="1:12" ht="58.15" customHeight="1" x14ac:dyDescent="0.25">
      <c r="A157" s="736" t="s">
        <v>108</v>
      </c>
      <c r="B157" s="1308" t="s">
        <v>6958</v>
      </c>
      <c r="C157" s="1308" t="s">
        <v>6959</v>
      </c>
      <c r="D157" s="1308" t="s">
        <v>6959</v>
      </c>
      <c r="E157" s="1308" t="s">
        <v>6959</v>
      </c>
      <c r="F157" s="1308" t="s">
        <v>6959</v>
      </c>
      <c r="G157" s="1308" t="s">
        <v>6959</v>
      </c>
      <c r="H157" s="1309" t="s">
        <v>6960</v>
      </c>
      <c r="I157" s="1309" t="s">
        <v>6961</v>
      </c>
      <c r="J157" s="1319"/>
      <c r="K157" s="1319"/>
    </row>
    <row r="158" spans="1:12" ht="58.15" customHeight="1" x14ac:dyDescent="0.25">
      <c r="A158" s="736" t="s">
        <v>108</v>
      </c>
      <c r="B158" s="1308" t="s">
        <v>6962</v>
      </c>
      <c r="C158" s="1308" t="s">
        <v>6963</v>
      </c>
      <c r="D158" s="1308" t="s">
        <v>6963</v>
      </c>
      <c r="E158" s="1308" t="s">
        <v>6963</v>
      </c>
      <c r="F158" s="1308" t="s">
        <v>6963</v>
      </c>
      <c r="G158" s="1308" t="s">
        <v>6963</v>
      </c>
      <c r="H158" s="1309" t="s">
        <v>6912</v>
      </c>
      <c r="I158" s="1309" t="s">
        <v>6913</v>
      </c>
      <c r="J158" s="1319"/>
      <c r="K158" s="1319"/>
    </row>
    <row r="159" spans="1:12" ht="58.15" customHeight="1" x14ac:dyDescent="0.25">
      <c r="A159" s="736" t="s">
        <v>108</v>
      </c>
      <c r="B159" s="1308" t="s">
        <v>6964</v>
      </c>
      <c r="C159" s="1308" t="s">
        <v>6965</v>
      </c>
      <c r="D159" s="1308" t="s">
        <v>6965</v>
      </c>
      <c r="E159" s="1308" t="s">
        <v>6965</v>
      </c>
      <c r="F159" s="1308" t="s">
        <v>6965</v>
      </c>
      <c r="G159" s="1308" t="s">
        <v>6965</v>
      </c>
      <c r="H159" s="1309" t="s">
        <v>6912</v>
      </c>
      <c r="I159" s="1309" t="s">
        <v>6913</v>
      </c>
      <c r="J159" s="1319"/>
      <c r="K159" s="1319"/>
    </row>
    <row r="160" spans="1:12" ht="58.15" customHeight="1" x14ac:dyDescent="0.25">
      <c r="A160" s="736" t="s">
        <v>108</v>
      </c>
      <c r="B160" s="1308" t="s">
        <v>6966</v>
      </c>
      <c r="C160" s="1308" t="s">
        <v>6967</v>
      </c>
      <c r="D160" s="1308" t="s">
        <v>6967</v>
      </c>
      <c r="E160" s="1308" t="s">
        <v>6967</v>
      </c>
      <c r="F160" s="1308" t="s">
        <v>6967</v>
      </c>
      <c r="G160" s="1308" t="s">
        <v>6967</v>
      </c>
      <c r="H160" s="1309" t="s">
        <v>6968</v>
      </c>
      <c r="I160" s="1309" t="s">
        <v>6969</v>
      </c>
      <c r="J160" s="1319"/>
      <c r="K160" s="1319"/>
    </row>
    <row r="161" spans="1:12" ht="58.15" customHeight="1" x14ac:dyDescent="0.25">
      <c r="A161" s="736" t="s">
        <v>108</v>
      </c>
      <c r="B161" s="1308" t="s">
        <v>6970</v>
      </c>
      <c r="C161" s="1308" t="s">
        <v>6971</v>
      </c>
      <c r="D161" s="1308" t="s">
        <v>6971</v>
      </c>
      <c r="E161" s="1308" t="s">
        <v>6971</v>
      </c>
      <c r="F161" s="1308" t="s">
        <v>6971</v>
      </c>
      <c r="G161" s="1308" t="s">
        <v>6971</v>
      </c>
      <c r="H161" s="1309" t="s">
        <v>6972</v>
      </c>
      <c r="I161" s="1309" t="s">
        <v>6973</v>
      </c>
      <c r="J161" s="1319"/>
      <c r="K161" s="1319"/>
    </row>
    <row r="162" spans="1:12" ht="58.15" customHeight="1" x14ac:dyDescent="0.25">
      <c r="A162" s="736" t="s">
        <v>108</v>
      </c>
      <c r="B162" s="1308" t="s">
        <v>6922</v>
      </c>
      <c r="C162" s="1308" t="s">
        <v>6923</v>
      </c>
      <c r="D162" s="1308" t="s">
        <v>6923</v>
      </c>
      <c r="E162" s="1308" t="s">
        <v>6923</v>
      </c>
      <c r="F162" s="1308" t="s">
        <v>6923</v>
      </c>
      <c r="G162" s="1308" t="s">
        <v>6923</v>
      </c>
      <c r="H162" s="1309" t="s">
        <v>6974</v>
      </c>
      <c r="I162" s="1309" t="s">
        <v>6975</v>
      </c>
      <c r="J162" s="1320"/>
      <c r="K162" s="1320"/>
    </row>
    <row r="163" spans="1:12" ht="44.45" customHeight="1" x14ac:dyDescent="0.25">
      <c r="A163" s="736" t="s">
        <v>108</v>
      </c>
      <c r="B163" s="1308" t="s">
        <v>6930</v>
      </c>
      <c r="C163" s="1308" t="s">
        <v>6931</v>
      </c>
      <c r="D163" s="1308" t="s">
        <v>6931</v>
      </c>
      <c r="E163" s="1308" t="s">
        <v>6931</v>
      </c>
      <c r="F163" s="1308" t="s">
        <v>6931</v>
      </c>
      <c r="G163" s="1308" t="s">
        <v>6931</v>
      </c>
      <c r="H163" s="1309" t="s">
        <v>6976</v>
      </c>
      <c r="I163" s="1309" t="s">
        <v>6977</v>
      </c>
      <c r="J163" s="1320"/>
      <c r="K163" s="1320"/>
    </row>
    <row r="164" spans="1:12" ht="16.7" customHeight="1" x14ac:dyDescent="0.25">
      <c r="A164" s="736" t="s">
        <v>108</v>
      </c>
      <c r="B164" s="1308" t="s">
        <v>6864</v>
      </c>
      <c r="C164" s="1308" t="s">
        <v>6864</v>
      </c>
      <c r="D164" s="1308" t="s">
        <v>6864</v>
      </c>
      <c r="E164" s="1308" t="s">
        <v>6864</v>
      </c>
      <c r="F164" s="1308" t="s">
        <v>6864</v>
      </c>
      <c r="G164" s="1308" t="s">
        <v>6864</v>
      </c>
      <c r="H164" s="1309" t="s">
        <v>6830</v>
      </c>
      <c r="I164" s="1309" t="s">
        <v>6830</v>
      </c>
      <c r="J164" s="1319"/>
      <c r="K164" s="1319"/>
    </row>
    <row r="165" spans="1:12" ht="44.45" customHeight="1" x14ac:dyDescent="0.25">
      <c r="A165" s="736" t="s">
        <v>108</v>
      </c>
      <c r="B165" s="1308" t="s">
        <v>6978</v>
      </c>
      <c r="C165" s="1308" t="s">
        <v>6978</v>
      </c>
      <c r="D165" s="1308" t="s">
        <v>6978</v>
      </c>
      <c r="E165" s="1308" t="s">
        <v>6978</v>
      </c>
      <c r="F165" s="1308" t="s">
        <v>6978</v>
      </c>
      <c r="G165" s="1308" t="s">
        <v>6978</v>
      </c>
      <c r="H165" s="1309" t="s">
        <v>6979</v>
      </c>
      <c r="I165" s="1309" t="s">
        <v>6979</v>
      </c>
      <c r="J165" s="1319"/>
      <c r="K165" s="1319"/>
    </row>
    <row r="166" spans="1:12" ht="16.7" customHeight="1" x14ac:dyDescent="0.25">
      <c r="A166" s="736" t="s">
        <v>108</v>
      </c>
      <c r="B166" s="1308" t="s">
        <v>6980</v>
      </c>
      <c r="C166" s="1308" t="s">
        <v>6980</v>
      </c>
      <c r="D166" s="1308" t="s">
        <v>6980</v>
      </c>
      <c r="E166" s="1308" t="s">
        <v>6980</v>
      </c>
      <c r="F166" s="1308" t="s">
        <v>6980</v>
      </c>
      <c r="G166" s="1308" t="s">
        <v>6980</v>
      </c>
      <c r="H166" s="1309" t="s">
        <v>6825</v>
      </c>
      <c r="I166" s="1309" t="s">
        <v>6825</v>
      </c>
      <c r="J166" s="1311"/>
      <c r="K166" s="1311"/>
    </row>
    <row r="167" spans="1:12" ht="16.7" customHeight="1" x14ac:dyDescent="0.25">
      <c r="A167" s="736" t="s">
        <v>108</v>
      </c>
      <c r="B167" s="1308" t="s">
        <v>6866</v>
      </c>
      <c r="C167" s="1308" t="s">
        <v>6866</v>
      </c>
      <c r="D167" s="1308" t="s">
        <v>6866</v>
      </c>
      <c r="E167" s="1308" t="s">
        <v>6866</v>
      </c>
      <c r="F167" s="1308" t="s">
        <v>6866</v>
      </c>
      <c r="G167" s="1308" t="s">
        <v>6866</v>
      </c>
      <c r="H167" s="1309" t="s">
        <v>6825</v>
      </c>
      <c r="I167" s="1309" t="s">
        <v>6825</v>
      </c>
      <c r="J167" s="1311"/>
      <c r="K167" s="1311"/>
    </row>
    <row r="168" spans="1:12" ht="16.7" customHeight="1" x14ac:dyDescent="0.25">
      <c r="A168" s="736" t="s">
        <v>108</v>
      </c>
      <c r="B168" s="1308" t="s">
        <v>6867</v>
      </c>
      <c r="C168" s="1308" t="s">
        <v>6867</v>
      </c>
      <c r="D168" s="1308" t="s">
        <v>6867</v>
      </c>
      <c r="E168" s="1308" t="s">
        <v>6867</v>
      </c>
      <c r="F168" s="1308" t="s">
        <v>6867</v>
      </c>
      <c r="G168" s="1308" t="s">
        <v>6867</v>
      </c>
      <c r="H168" s="1309" t="s">
        <v>6825</v>
      </c>
      <c r="I168" s="1309" t="s">
        <v>6825</v>
      </c>
      <c r="J168" s="1311"/>
      <c r="K168" s="1311"/>
    </row>
    <row r="169" spans="1:12" ht="16.7" customHeight="1" x14ac:dyDescent="0.25">
      <c r="A169" s="736" t="s">
        <v>108</v>
      </c>
      <c r="B169" s="1308" t="s">
        <v>6869</v>
      </c>
      <c r="C169" s="1308" t="s">
        <v>6869</v>
      </c>
      <c r="D169" s="1308" t="s">
        <v>6869</v>
      </c>
      <c r="E169" s="1308" t="s">
        <v>6869</v>
      </c>
      <c r="F169" s="1308" t="s">
        <v>6869</v>
      </c>
      <c r="G169" s="1308" t="s">
        <v>6869</v>
      </c>
      <c r="H169" s="1309" t="s">
        <v>6875</v>
      </c>
      <c r="I169" s="1309" t="s">
        <v>6875</v>
      </c>
      <c r="J169" s="1319"/>
      <c r="K169" s="1319"/>
    </row>
    <row r="170" spans="1:12" ht="16.7" customHeight="1" x14ac:dyDescent="0.25">
      <c r="A170" s="736" t="s">
        <v>108</v>
      </c>
      <c r="B170" s="1308" t="s">
        <v>6938</v>
      </c>
      <c r="C170" s="1308" t="s">
        <v>6938</v>
      </c>
      <c r="D170" s="1308" t="s">
        <v>6938</v>
      </c>
      <c r="E170" s="1308" t="s">
        <v>6938</v>
      </c>
      <c r="F170" s="1308" t="s">
        <v>6938</v>
      </c>
      <c r="G170" s="1308" t="s">
        <v>6938</v>
      </c>
      <c r="H170" s="1309" t="s">
        <v>6789</v>
      </c>
      <c r="I170" s="1309" t="s">
        <v>6789</v>
      </c>
      <c r="J170" s="1320"/>
      <c r="K170" s="1320"/>
    </row>
    <row r="171" spans="1:12" ht="270.2" customHeight="1" x14ac:dyDescent="0.25">
      <c r="A171" s="734">
        <v>10</v>
      </c>
      <c r="B171" s="1291" t="s">
        <v>6990</v>
      </c>
      <c r="C171" s="1291" t="s">
        <v>6991</v>
      </c>
      <c r="D171" s="1291" t="s">
        <v>6991</v>
      </c>
      <c r="E171" s="1291" t="s">
        <v>6991</v>
      </c>
      <c r="F171" s="1291" t="s">
        <v>6996</v>
      </c>
      <c r="G171" s="1291" t="s">
        <v>6997</v>
      </c>
      <c r="H171" s="1291" t="s">
        <v>6998</v>
      </c>
      <c r="I171" s="1291" t="s">
        <v>6999</v>
      </c>
      <c r="J171" s="1303">
        <f>(30 * 1) * 0.5 *  0.3 * 1.218</f>
        <v>5.4809999999999999</v>
      </c>
      <c r="K171" s="1303"/>
      <c r="L171" s="737">
        <f>J171</f>
        <v>5.4809999999999999</v>
      </c>
    </row>
    <row r="172" spans="1:12" ht="16.7" customHeight="1" x14ac:dyDescent="0.25">
      <c r="A172" s="736" t="s">
        <v>108</v>
      </c>
      <c r="B172" s="1314" t="s">
        <v>6781</v>
      </c>
      <c r="C172" s="1314" t="s">
        <v>6781</v>
      </c>
      <c r="D172" s="1314" t="s">
        <v>6781</v>
      </c>
      <c r="E172" s="1314" t="s">
        <v>6781</v>
      </c>
      <c r="F172" s="1314" t="s">
        <v>6781</v>
      </c>
      <c r="G172" s="1314" t="s">
        <v>6781</v>
      </c>
      <c r="H172" s="1315">
        <f>(0.06 * ( 1  + 0.3 ) + 0.07 * ( 1  + 0.3 ) + 0.02 * ( 1  + 0.3 ) + 0.03 * ( 1  + 0.3 ) + 0.03 * ( 1  + 0.3 ) + 0.01 * ( 1  + 0.3 ) + 0.09 * ( 1  + 0.3 ) + 0.3 * ( 1  + 0.3 ) + 0.15 * ( 1  + 0.3 ) + 0.09 + 0.05 + 0 + 0 + 0 + 0.07 + 0.02) *100</f>
        <v>121.8</v>
      </c>
      <c r="I172" s="1315" t="s">
        <v>108</v>
      </c>
      <c r="J172" s="1316" t="s">
        <v>108</v>
      </c>
      <c r="K172" s="1316" t="s">
        <v>108</v>
      </c>
    </row>
    <row r="173" spans="1:12" ht="44.45" customHeight="1" x14ac:dyDescent="0.25">
      <c r="A173" s="736" t="s">
        <v>108</v>
      </c>
      <c r="B173" s="1308" t="s">
        <v>6898</v>
      </c>
      <c r="C173" s="1308" t="s">
        <v>6899</v>
      </c>
      <c r="D173" s="1308" t="s">
        <v>6899</v>
      </c>
      <c r="E173" s="1308" t="s">
        <v>6899</v>
      </c>
      <c r="F173" s="1308" t="s">
        <v>6899</v>
      </c>
      <c r="G173" s="1308" t="s">
        <v>6899</v>
      </c>
      <c r="H173" s="1309" t="s">
        <v>6828</v>
      </c>
      <c r="I173" s="1309" t="s">
        <v>6829</v>
      </c>
      <c r="J173" s="1310"/>
      <c r="K173" s="1310"/>
    </row>
    <row r="174" spans="1:12" ht="71.650000000000006" customHeight="1" x14ac:dyDescent="0.25">
      <c r="A174" s="736" t="s">
        <v>108</v>
      </c>
      <c r="B174" s="1308" t="s">
        <v>6956</v>
      </c>
      <c r="C174" s="1308" t="s">
        <v>6957</v>
      </c>
      <c r="D174" s="1308" t="s">
        <v>6957</v>
      </c>
      <c r="E174" s="1308" t="s">
        <v>6957</v>
      </c>
      <c r="F174" s="1308" t="s">
        <v>6957</v>
      </c>
      <c r="G174" s="1308" t="s">
        <v>6957</v>
      </c>
      <c r="H174" s="1309" t="s">
        <v>6817</v>
      </c>
      <c r="I174" s="1309" t="s">
        <v>6818</v>
      </c>
      <c r="J174" s="1310"/>
      <c r="K174" s="1310"/>
    </row>
    <row r="175" spans="1:12" ht="58.15" customHeight="1" x14ac:dyDescent="0.25">
      <c r="A175" s="736" t="s">
        <v>108</v>
      </c>
      <c r="B175" s="1308" t="s">
        <v>6958</v>
      </c>
      <c r="C175" s="1308" t="s">
        <v>6959</v>
      </c>
      <c r="D175" s="1308" t="s">
        <v>6959</v>
      </c>
      <c r="E175" s="1308" t="s">
        <v>6959</v>
      </c>
      <c r="F175" s="1308" t="s">
        <v>6959</v>
      </c>
      <c r="G175" s="1308" t="s">
        <v>6959</v>
      </c>
      <c r="H175" s="1309" t="s">
        <v>6960</v>
      </c>
      <c r="I175" s="1309" t="s">
        <v>6961</v>
      </c>
      <c r="J175" s="1310"/>
      <c r="K175" s="1310"/>
    </row>
    <row r="176" spans="1:12" ht="58.15" customHeight="1" x14ac:dyDescent="0.25">
      <c r="A176" s="736" t="s">
        <v>108</v>
      </c>
      <c r="B176" s="1308" t="s">
        <v>6962</v>
      </c>
      <c r="C176" s="1308" t="s">
        <v>6963</v>
      </c>
      <c r="D176" s="1308" t="s">
        <v>6963</v>
      </c>
      <c r="E176" s="1308" t="s">
        <v>6963</v>
      </c>
      <c r="F176" s="1308" t="s">
        <v>6963</v>
      </c>
      <c r="G176" s="1308" t="s">
        <v>6963</v>
      </c>
      <c r="H176" s="1309" t="s">
        <v>6912</v>
      </c>
      <c r="I176" s="1309" t="s">
        <v>6913</v>
      </c>
      <c r="J176" s="1310"/>
      <c r="K176" s="1310"/>
    </row>
    <row r="177" spans="1:12" ht="58.15" customHeight="1" x14ac:dyDescent="0.25">
      <c r="A177" s="736" t="s">
        <v>108</v>
      </c>
      <c r="B177" s="1308" t="s">
        <v>6964</v>
      </c>
      <c r="C177" s="1308" t="s">
        <v>6965</v>
      </c>
      <c r="D177" s="1308" t="s">
        <v>6965</v>
      </c>
      <c r="E177" s="1308" t="s">
        <v>6965</v>
      </c>
      <c r="F177" s="1308" t="s">
        <v>6965</v>
      </c>
      <c r="G177" s="1308" t="s">
        <v>6965</v>
      </c>
      <c r="H177" s="1309" t="s">
        <v>6912</v>
      </c>
      <c r="I177" s="1309" t="s">
        <v>6913</v>
      </c>
      <c r="J177" s="1310"/>
      <c r="K177" s="1310"/>
    </row>
    <row r="178" spans="1:12" ht="58.15" customHeight="1" x14ac:dyDescent="0.25">
      <c r="A178" s="736" t="s">
        <v>108</v>
      </c>
      <c r="B178" s="1308" t="s">
        <v>6966</v>
      </c>
      <c r="C178" s="1308" t="s">
        <v>6967</v>
      </c>
      <c r="D178" s="1308" t="s">
        <v>6967</v>
      </c>
      <c r="E178" s="1308" t="s">
        <v>6967</v>
      </c>
      <c r="F178" s="1308" t="s">
        <v>6967</v>
      </c>
      <c r="G178" s="1308" t="s">
        <v>6967</v>
      </c>
      <c r="H178" s="1309" t="s">
        <v>6968</v>
      </c>
      <c r="I178" s="1309" t="s">
        <v>6969</v>
      </c>
      <c r="J178" s="1310"/>
      <c r="K178" s="1310"/>
    </row>
    <row r="179" spans="1:12" ht="58.15" customHeight="1" x14ac:dyDescent="0.25">
      <c r="A179" s="736" t="s">
        <v>108</v>
      </c>
      <c r="B179" s="1308" t="s">
        <v>6970</v>
      </c>
      <c r="C179" s="1308" t="s">
        <v>6971</v>
      </c>
      <c r="D179" s="1308" t="s">
        <v>6971</v>
      </c>
      <c r="E179" s="1308" t="s">
        <v>6971</v>
      </c>
      <c r="F179" s="1308" t="s">
        <v>6971</v>
      </c>
      <c r="G179" s="1308" t="s">
        <v>6971</v>
      </c>
      <c r="H179" s="1309" t="s">
        <v>6972</v>
      </c>
      <c r="I179" s="1309" t="s">
        <v>6973</v>
      </c>
      <c r="J179" s="1310"/>
      <c r="K179" s="1310"/>
    </row>
    <row r="180" spans="1:12" ht="58.15" customHeight="1" x14ac:dyDescent="0.25">
      <c r="A180" s="736" t="s">
        <v>108</v>
      </c>
      <c r="B180" s="1308" t="s">
        <v>6922</v>
      </c>
      <c r="C180" s="1308" t="s">
        <v>6923</v>
      </c>
      <c r="D180" s="1308" t="s">
        <v>6923</v>
      </c>
      <c r="E180" s="1308" t="s">
        <v>6923</v>
      </c>
      <c r="F180" s="1308" t="s">
        <v>6923</v>
      </c>
      <c r="G180" s="1308" t="s">
        <v>6923</v>
      </c>
      <c r="H180" s="1309" t="s">
        <v>6974</v>
      </c>
      <c r="I180" s="1309" t="s">
        <v>6975</v>
      </c>
      <c r="J180" s="1319"/>
      <c r="K180" s="1319"/>
    </row>
    <row r="181" spans="1:12" ht="44.45" customHeight="1" x14ac:dyDescent="0.25">
      <c r="A181" s="736" t="s">
        <v>108</v>
      </c>
      <c r="B181" s="1308" t="s">
        <v>6930</v>
      </c>
      <c r="C181" s="1308" t="s">
        <v>6931</v>
      </c>
      <c r="D181" s="1308" t="s">
        <v>6931</v>
      </c>
      <c r="E181" s="1308" t="s">
        <v>6931</v>
      </c>
      <c r="F181" s="1308" t="s">
        <v>6931</v>
      </c>
      <c r="G181" s="1308" t="s">
        <v>6931</v>
      </c>
      <c r="H181" s="1309" t="s">
        <v>6976</v>
      </c>
      <c r="I181" s="1309" t="s">
        <v>6977</v>
      </c>
      <c r="J181" s="1319"/>
      <c r="K181" s="1319"/>
    </row>
    <row r="182" spans="1:12" ht="16.7" customHeight="1" x14ac:dyDescent="0.25">
      <c r="A182" s="736" t="s">
        <v>108</v>
      </c>
      <c r="B182" s="1308" t="s">
        <v>6864</v>
      </c>
      <c r="C182" s="1308" t="s">
        <v>6864</v>
      </c>
      <c r="D182" s="1308" t="s">
        <v>6864</v>
      </c>
      <c r="E182" s="1308" t="s">
        <v>6864</v>
      </c>
      <c r="F182" s="1308" t="s">
        <v>6864</v>
      </c>
      <c r="G182" s="1308" t="s">
        <v>6864</v>
      </c>
      <c r="H182" s="1309" t="s">
        <v>6830</v>
      </c>
      <c r="I182" s="1309" t="s">
        <v>6830</v>
      </c>
      <c r="J182" s="1319"/>
      <c r="K182" s="1319"/>
    </row>
    <row r="183" spans="1:12" ht="44.45" customHeight="1" x14ac:dyDescent="0.25">
      <c r="A183" s="736" t="s">
        <v>108</v>
      </c>
      <c r="B183" s="1308" t="s">
        <v>6978</v>
      </c>
      <c r="C183" s="1308" t="s">
        <v>6978</v>
      </c>
      <c r="D183" s="1308" t="s">
        <v>6978</v>
      </c>
      <c r="E183" s="1308" t="s">
        <v>6978</v>
      </c>
      <c r="F183" s="1308" t="s">
        <v>6978</v>
      </c>
      <c r="G183" s="1308" t="s">
        <v>6978</v>
      </c>
      <c r="H183" s="1309" t="s">
        <v>6979</v>
      </c>
      <c r="I183" s="1309" t="s">
        <v>6979</v>
      </c>
      <c r="J183" s="1319"/>
      <c r="K183" s="1319"/>
    </row>
    <row r="184" spans="1:12" ht="16.7" customHeight="1" x14ac:dyDescent="0.25">
      <c r="A184" s="736" t="s">
        <v>108</v>
      </c>
      <c r="B184" s="1308" t="s">
        <v>6980</v>
      </c>
      <c r="C184" s="1308" t="s">
        <v>6980</v>
      </c>
      <c r="D184" s="1308" t="s">
        <v>6980</v>
      </c>
      <c r="E184" s="1308" t="s">
        <v>6980</v>
      </c>
      <c r="F184" s="1308" t="s">
        <v>6980</v>
      </c>
      <c r="G184" s="1308" t="s">
        <v>6980</v>
      </c>
      <c r="H184" s="1309" t="s">
        <v>6825</v>
      </c>
      <c r="I184" s="1309" t="s">
        <v>6825</v>
      </c>
      <c r="J184" s="1311"/>
      <c r="K184" s="1311"/>
    </row>
    <row r="185" spans="1:12" ht="16.7" customHeight="1" x14ac:dyDescent="0.25">
      <c r="A185" s="736" t="s">
        <v>108</v>
      </c>
      <c r="B185" s="1308" t="s">
        <v>6866</v>
      </c>
      <c r="C185" s="1308" t="s">
        <v>6866</v>
      </c>
      <c r="D185" s="1308" t="s">
        <v>6866</v>
      </c>
      <c r="E185" s="1308" t="s">
        <v>6866</v>
      </c>
      <c r="F185" s="1308" t="s">
        <v>6866</v>
      </c>
      <c r="G185" s="1308" t="s">
        <v>6866</v>
      </c>
      <c r="H185" s="1309" t="s">
        <v>6825</v>
      </c>
      <c r="I185" s="1309" t="s">
        <v>6825</v>
      </c>
      <c r="J185" s="1311"/>
      <c r="K185" s="1311"/>
    </row>
    <row r="186" spans="1:12" ht="16.7" customHeight="1" x14ac:dyDescent="0.25">
      <c r="A186" s="736" t="s">
        <v>108</v>
      </c>
      <c r="B186" s="1308" t="s">
        <v>6867</v>
      </c>
      <c r="C186" s="1308" t="s">
        <v>6867</v>
      </c>
      <c r="D186" s="1308" t="s">
        <v>6867</v>
      </c>
      <c r="E186" s="1308" t="s">
        <v>6867</v>
      </c>
      <c r="F186" s="1308" t="s">
        <v>6867</v>
      </c>
      <c r="G186" s="1308" t="s">
        <v>6867</v>
      </c>
      <c r="H186" s="1309" t="s">
        <v>6825</v>
      </c>
      <c r="I186" s="1309" t="s">
        <v>6825</v>
      </c>
      <c r="J186" s="1311"/>
      <c r="K186" s="1311"/>
    </row>
    <row r="187" spans="1:12" ht="16.7" customHeight="1" x14ac:dyDescent="0.25">
      <c r="A187" s="736" t="s">
        <v>108</v>
      </c>
      <c r="B187" s="1308" t="s">
        <v>6869</v>
      </c>
      <c r="C187" s="1308" t="s">
        <v>6869</v>
      </c>
      <c r="D187" s="1308" t="s">
        <v>6869</v>
      </c>
      <c r="E187" s="1308" t="s">
        <v>6869</v>
      </c>
      <c r="F187" s="1308" t="s">
        <v>6869</v>
      </c>
      <c r="G187" s="1308" t="s">
        <v>6869</v>
      </c>
      <c r="H187" s="1309" t="s">
        <v>6875</v>
      </c>
      <c r="I187" s="1309" t="s">
        <v>6875</v>
      </c>
      <c r="J187" s="1319"/>
      <c r="K187" s="1319"/>
    </row>
    <row r="188" spans="1:12" ht="16.7" customHeight="1" x14ac:dyDescent="0.25">
      <c r="A188" s="736" t="s">
        <v>108</v>
      </c>
      <c r="B188" s="1308" t="s">
        <v>6938</v>
      </c>
      <c r="C188" s="1308" t="s">
        <v>6938</v>
      </c>
      <c r="D188" s="1308" t="s">
        <v>6938</v>
      </c>
      <c r="E188" s="1308" t="s">
        <v>6938</v>
      </c>
      <c r="F188" s="1308" t="s">
        <v>6938</v>
      </c>
      <c r="G188" s="1308" t="s">
        <v>6938</v>
      </c>
      <c r="H188" s="1309" t="s">
        <v>6789</v>
      </c>
      <c r="I188" s="1309" t="s">
        <v>6789</v>
      </c>
      <c r="J188" s="1319"/>
      <c r="K188" s="1319"/>
    </row>
    <row r="189" spans="1:12" ht="219.95" customHeight="1" x14ac:dyDescent="0.25">
      <c r="A189" s="734">
        <v>11</v>
      </c>
      <c r="B189" s="1291" t="s">
        <v>7000</v>
      </c>
      <c r="C189" s="1291" t="s">
        <v>7001</v>
      </c>
      <c r="D189" s="1291" t="s">
        <v>7001</v>
      </c>
      <c r="E189" s="1291" t="s">
        <v>7001</v>
      </c>
      <c r="F189" s="1291" t="s">
        <v>7002</v>
      </c>
      <c r="G189" s="1291" t="s">
        <v>7003</v>
      </c>
      <c r="H189" s="1291" t="s">
        <v>6994</v>
      </c>
      <c r="I189" s="1291" t="s">
        <v>6995</v>
      </c>
      <c r="J189" s="1303">
        <f>(30 * 1) * 0.5 * 1.218</f>
        <v>18.27</v>
      </c>
      <c r="K189" s="1303"/>
      <c r="L189" s="737">
        <f>J189</f>
        <v>18.27</v>
      </c>
    </row>
    <row r="190" spans="1:12" ht="16.7" customHeight="1" x14ac:dyDescent="0.25">
      <c r="A190" s="736" t="s">
        <v>108</v>
      </c>
      <c r="B190" s="1314" t="s">
        <v>6781</v>
      </c>
      <c r="C190" s="1314" t="s">
        <v>6781</v>
      </c>
      <c r="D190" s="1314" t="s">
        <v>6781</v>
      </c>
      <c r="E190" s="1314" t="s">
        <v>6781</v>
      </c>
      <c r="F190" s="1314" t="s">
        <v>6781</v>
      </c>
      <c r="G190" s="1314" t="s">
        <v>6781</v>
      </c>
      <c r="H190" s="1315" t="s">
        <v>108</v>
      </c>
      <c r="I190" s="1315" t="s">
        <v>108</v>
      </c>
      <c r="J190" s="1316" t="s">
        <v>108</v>
      </c>
      <c r="K190" s="1316" t="s">
        <v>108</v>
      </c>
    </row>
    <row r="191" spans="1:12" ht="44.45" customHeight="1" x14ac:dyDescent="0.25">
      <c r="A191" s="736" t="s">
        <v>108</v>
      </c>
      <c r="B191" s="1308" t="s">
        <v>6898</v>
      </c>
      <c r="C191" s="1308" t="s">
        <v>6899</v>
      </c>
      <c r="D191" s="1308" t="s">
        <v>6899</v>
      </c>
      <c r="E191" s="1308" t="s">
        <v>6899</v>
      </c>
      <c r="F191" s="1308" t="s">
        <v>6899</v>
      </c>
      <c r="G191" s="1308" t="s">
        <v>6899</v>
      </c>
      <c r="H191" s="1309" t="s">
        <v>6828</v>
      </c>
      <c r="I191" s="1309" t="s">
        <v>6829</v>
      </c>
      <c r="J191" s="1319"/>
      <c r="K191" s="1319"/>
    </row>
    <row r="192" spans="1:12" ht="71.650000000000006" customHeight="1" x14ac:dyDescent="0.25">
      <c r="A192" s="736" t="s">
        <v>108</v>
      </c>
      <c r="B192" s="1308" t="s">
        <v>6956</v>
      </c>
      <c r="C192" s="1308" t="s">
        <v>6957</v>
      </c>
      <c r="D192" s="1308" t="s">
        <v>6957</v>
      </c>
      <c r="E192" s="1308" t="s">
        <v>6957</v>
      </c>
      <c r="F192" s="1308" t="s">
        <v>6957</v>
      </c>
      <c r="G192" s="1308" t="s">
        <v>6957</v>
      </c>
      <c r="H192" s="1309" t="s">
        <v>6817</v>
      </c>
      <c r="I192" s="1309" t="s">
        <v>6818</v>
      </c>
      <c r="J192" s="1319"/>
      <c r="K192" s="1319"/>
    </row>
    <row r="193" spans="1:12" ht="58.15" customHeight="1" x14ac:dyDescent="0.25">
      <c r="A193" s="736" t="s">
        <v>108</v>
      </c>
      <c r="B193" s="1308" t="s">
        <v>6958</v>
      </c>
      <c r="C193" s="1308" t="s">
        <v>6959</v>
      </c>
      <c r="D193" s="1308" t="s">
        <v>6959</v>
      </c>
      <c r="E193" s="1308" t="s">
        <v>6959</v>
      </c>
      <c r="F193" s="1308" t="s">
        <v>6959</v>
      </c>
      <c r="G193" s="1308" t="s">
        <v>6959</v>
      </c>
      <c r="H193" s="1309" t="s">
        <v>6960</v>
      </c>
      <c r="I193" s="1309" t="s">
        <v>6961</v>
      </c>
      <c r="J193" s="1319"/>
      <c r="K193" s="1319"/>
    </row>
    <row r="194" spans="1:12" ht="58.15" customHeight="1" x14ac:dyDescent="0.25">
      <c r="A194" s="736" t="s">
        <v>108</v>
      </c>
      <c r="B194" s="1308" t="s">
        <v>6962</v>
      </c>
      <c r="C194" s="1308" t="s">
        <v>6963</v>
      </c>
      <c r="D194" s="1308" t="s">
        <v>6963</v>
      </c>
      <c r="E194" s="1308" t="s">
        <v>6963</v>
      </c>
      <c r="F194" s="1308" t="s">
        <v>6963</v>
      </c>
      <c r="G194" s="1308" t="s">
        <v>6963</v>
      </c>
      <c r="H194" s="1309" t="s">
        <v>6912</v>
      </c>
      <c r="I194" s="1309" t="s">
        <v>6913</v>
      </c>
      <c r="J194" s="1319"/>
      <c r="K194" s="1319"/>
    </row>
    <row r="195" spans="1:12" ht="58.15" customHeight="1" x14ac:dyDescent="0.25">
      <c r="A195" s="736" t="s">
        <v>108</v>
      </c>
      <c r="B195" s="1308" t="s">
        <v>6964</v>
      </c>
      <c r="C195" s="1308" t="s">
        <v>6965</v>
      </c>
      <c r="D195" s="1308" t="s">
        <v>6965</v>
      </c>
      <c r="E195" s="1308" t="s">
        <v>6965</v>
      </c>
      <c r="F195" s="1308" t="s">
        <v>6965</v>
      </c>
      <c r="G195" s="1308" t="s">
        <v>6965</v>
      </c>
      <c r="H195" s="1309" t="s">
        <v>6912</v>
      </c>
      <c r="I195" s="1309" t="s">
        <v>6913</v>
      </c>
      <c r="J195" s="1319"/>
      <c r="K195" s="1319"/>
    </row>
    <row r="196" spans="1:12" ht="58.15" customHeight="1" x14ac:dyDescent="0.25">
      <c r="A196" s="736" t="s">
        <v>108</v>
      </c>
      <c r="B196" s="1308" t="s">
        <v>6966</v>
      </c>
      <c r="C196" s="1308" t="s">
        <v>6967</v>
      </c>
      <c r="D196" s="1308" t="s">
        <v>6967</v>
      </c>
      <c r="E196" s="1308" t="s">
        <v>6967</v>
      </c>
      <c r="F196" s="1308" t="s">
        <v>6967</v>
      </c>
      <c r="G196" s="1308" t="s">
        <v>6967</v>
      </c>
      <c r="H196" s="1309" t="s">
        <v>6968</v>
      </c>
      <c r="I196" s="1309" t="s">
        <v>6969</v>
      </c>
      <c r="J196" s="1319"/>
      <c r="K196" s="1319"/>
    </row>
    <row r="197" spans="1:12" ht="58.15" customHeight="1" x14ac:dyDescent="0.25">
      <c r="A197" s="736" t="s">
        <v>108</v>
      </c>
      <c r="B197" s="1308" t="s">
        <v>6970</v>
      </c>
      <c r="C197" s="1308" t="s">
        <v>6971</v>
      </c>
      <c r="D197" s="1308" t="s">
        <v>6971</v>
      </c>
      <c r="E197" s="1308" t="s">
        <v>6971</v>
      </c>
      <c r="F197" s="1308" t="s">
        <v>6971</v>
      </c>
      <c r="G197" s="1308" t="s">
        <v>6971</v>
      </c>
      <c r="H197" s="1309" t="s">
        <v>6972</v>
      </c>
      <c r="I197" s="1309" t="s">
        <v>6973</v>
      </c>
      <c r="J197" s="1319"/>
      <c r="K197" s="1319"/>
    </row>
    <row r="198" spans="1:12" ht="58.15" customHeight="1" x14ac:dyDescent="0.25">
      <c r="A198" s="736" t="s">
        <v>108</v>
      </c>
      <c r="B198" s="1308" t="s">
        <v>6922</v>
      </c>
      <c r="C198" s="1308" t="s">
        <v>6923</v>
      </c>
      <c r="D198" s="1308" t="s">
        <v>6923</v>
      </c>
      <c r="E198" s="1308" t="s">
        <v>6923</v>
      </c>
      <c r="F198" s="1308" t="s">
        <v>6923</v>
      </c>
      <c r="G198" s="1308" t="s">
        <v>6923</v>
      </c>
      <c r="H198" s="1309" t="s">
        <v>6974</v>
      </c>
      <c r="I198" s="1309" t="s">
        <v>6975</v>
      </c>
      <c r="J198" s="1320"/>
      <c r="K198" s="1320"/>
    </row>
    <row r="199" spans="1:12" ht="44.45" customHeight="1" x14ac:dyDescent="0.25">
      <c r="A199" s="736" t="s">
        <v>108</v>
      </c>
      <c r="B199" s="1308" t="s">
        <v>6930</v>
      </c>
      <c r="C199" s="1308" t="s">
        <v>6931</v>
      </c>
      <c r="D199" s="1308" t="s">
        <v>6931</v>
      </c>
      <c r="E199" s="1308" t="s">
        <v>6931</v>
      </c>
      <c r="F199" s="1308" t="s">
        <v>6931</v>
      </c>
      <c r="G199" s="1308" t="s">
        <v>6931</v>
      </c>
      <c r="H199" s="1309" t="s">
        <v>6976</v>
      </c>
      <c r="I199" s="1309" t="s">
        <v>6977</v>
      </c>
      <c r="J199" s="1320"/>
      <c r="K199" s="1320"/>
    </row>
    <row r="200" spans="1:12" ht="16.7" customHeight="1" x14ac:dyDescent="0.25">
      <c r="A200" s="736" t="s">
        <v>108</v>
      </c>
      <c r="B200" s="1308" t="s">
        <v>6864</v>
      </c>
      <c r="C200" s="1308" t="s">
        <v>6864</v>
      </c>
      <c r="D200" s="1308" t="s">
        <v>6864</v>
      </c>
      <c r="E200" s="1308" t="s">
        <v>6864</v>
      </c>
      <c r="F200" s="1308" t="s">
        <v>6864</v>
      </c>
      <c r="G200" s="1308" t="s">
        <v>6864</v>
      </c>
      <c r="H200" s="1309" t="s">
        <v>6830</v>
      </c>
      <c r="I200" s="1309" t="s">
        <v>6830</v>
      </c>
      <c r="J200" s="1319"/>
      <c r="K200" s="1319"/>
    </row>
    <row r="201" spans="1:12" ht="44.45" customHeight="1" x14ac:dyDescent="0.25">
      <c r="A201" s="736" t="s">
        <v>108</v>
      </c>
      <c r="B201" s="1308" t="s">
        <v>6978</v>
      </c>
      <c r="C201" s="1308" t="s">
        <v>6978</v>
      </c>
      <c r="D201" s="1308" t="s">
        <v>6978</v>
      </c>
      <c r="E201" s="1308" t="s">
        <v>6978</v>
      </c>
      <c r="F201" s="1308" t="s">
        <v>6978</v>
      </c>
      <c r="G201" s="1308" t="s">
        <v>6978</v>
      </c>
      <c r="H201" s="1309" t="s">
        <v>6979</v>
      </c>
      <c r="I201" s="1309" t="s">
        <v>6979</v>
      </c>
      <c r="J201" s="1319"/>
      <c r="K201" s="1319"/>
    </row>
    <row r="202" spans="1:12" ht="16.7" customHeight="1" x14ac:dyDescent="0.25">
      <c r="A202" s="736" t="s">
        <v>108</v>
      </c>
      <c r="B202" s="1308" t="s">
        <v>6980</v>
      </c>
      <c r="C202" s="1308" t="s">
        <v>6980</v>
      </c>
      <c r="D202" s="1308" t="s">
        <v>6980</v>
      </c>
      <c r="E202" s="1308" t="s">
        <v>6980</v>
      </c>
      <c r="F202" s="1308" t="s">
        <v>6980</v>
      </c>
      <c r="G202" s="1308" t="s">
        <v>6980</v>
      </c>
      <c r="H202" s="1309" t="s">
        <v>6825</v>
      </c>
      <c r="I202" s="1309" t="s">
        <v>6825</v>
      </c>
      <c r="J202" s="1311"/>
      <c r="K202" s="1311"/>
    </row>
    <row r="203" spans="1:12" ht="16.7" customHeight="1" x14ac:dyDescent="0.25">
      <c r="A203" s="736" t="s">
        <v>108</v>
      </c>
      <c r="B203" s="1308" t="s">
        <v>6866</v>
      </c>
      <c r="C203" s="1308" t="s">
        <v>6866</v>
      </c>
      <c r="D203" s="1308" t="s">
        <v>6866</v>
      </c>
      <c r="E203" s="1308" t="s">
        <v>6866</v>
      </c>
      <c r="F203" s="1308" t="s">
        <v>6866</v>
      </c>
      <c r="G203" s="1308" t="s">
        <v>6866</v>
      </c>
      <c r="H203" s="1309" t="s">
        <v>6825</v>
      </c>
      <c r="I203" s="1309" t="s">
        <v>6825</v>
      </c>
      <c r="J203" s="1311"/>
      <c r="K203" s="1311"/>
    </row>
    <row r="204" spans="1:12" ht="16.7" customHeight="1" x14ac:dyDescent="0.25">
      <c r="A204" s="736" t="s">
        <v>108</v>
      </c>
      <c r="B204" s="1308" t="s">
        <v>6867</v>
      </c>
      <c r="C204" s="1308" t="s">
        <v>6867</v>
      </c>
      <c r="D204" s="1308" t="s">
        <v>6867</v>
      </c>
      <c r="E204" s="1308" t="s">
        <v>6867</v>
      </c>
      <c r="F204" s="1308" t="s">
        <v>6867</v>
      </c>
      <c r="G204" s="1308" t="s">
        <v>6867</v>
      </c>
      <c r="H204" s="1309" t="s">
        <v>6825</v>
      </c>
      <c r="I204" s="1309" t="s">
        <v>6825</v>
      </c>
      <c r="J204" s="1311"/>
      <c r="K204" s="1311"/>
    </row>
    <row r="205" spans="1:12" ht="16.7" customHeight="1" x14ac:dyDescent="0.25">
      <c r="A205" s="736" t="s">
        <v>108</v>
      </c>
      <c r="B205" s="1308" t="s">
        <v>6869</v>
      </c>
      <c r="C205" s="1308" t="s">
        <v>6869</v>
      </c>
      <c r="D205" s="1308" t="s">
        <v>6869</v>
      </c>
      <c r="E205" s="1308" t="s">
        <v>6869</v>
      </c>
      <c r="F205" s="1308" t="s">
        <v>6869</v>
      </c>
      <c r="G205" s="1308" t="s">
        <v>6869</v>
      </c>
      <c r="H205" s="1309" t="s">
        <v>6875</v>
      </c>
      <c r="I205" s="1309" t="s">
        <v>6875</v>
      </c>
      <c r="J205" s="1319"/>
      <c r="K205" s="1319"/>
    </row>
    <row r="206" spans="1:12" ht="16.7" customHeight="1" x14ac:dyDescent="0.25">
      <c r="A206" s="736" t="s">
        <v>108</v>
      </c>
      <c r="B206" s="1308" t="s">
        <v>6938</v>
      </c>
      <c r="C206" s="1308" t="s">
        <v>6938</v>
      </c>
      <c r="D206" s="1308" t="s">
        <v>6938</v>
      </c>
      <c r="E206" s="1308" t="s">
        <v>6938</v>
      </c>
      <c r="F206" s="1308" t="s">
        <v>6938</v>
      </c>
      <c r="G206" s="1308" t="s">
        <v>6938</v>
      </c>
      <c r="H206" s="1309" t="s">
        <v>6789</v>
      </c>
      <c r="I206" s="1309" t="s">
        <v>6789</v>
      </c>
      <c r="J206" s="1320"/>
      <c r="K206" s="1320"/>
    </row>
    <row r="207" spans="1:12" ht="60.75" customHeight="1" x14ac:dyDescent="0.25">
      <c r="A207" s="734">
        <v>12</v>
      </c>
      <c r="B207" s="1314" t="s">
        <v>7004</v>
      </c>
      <c r="C207" s="1314" t="s">
        <v>7004</v>
      </c>
      <c r="D207" s="1314" t="s">
        <v>7004</v>
      </c>
      <c r="E207" s="1314" t="s">
        <v>7004</v>
      </c>
      <c r="F207" s="1314" t="s">
        <v>7005</v>
      </c>
      <c r="G207" s="1314" t="s">
        <v>7006</v>
      </c>
      <c r="H207" s="1314" t="s">
        <v>7007</v>
      </c>
      <c r="I207" s="1314" t="s">
        <v>7008</v>
      </c>
      <c r="J207" s="1303">
        <f>(30 * 1) * 0.5 *0.3 * 1.218</f>
        <v>5.4809999999999999</v>
      </c>
      <c r="K207" s="1303"/>
      <c r="L207" s="737">
        <f>J207</f>
        <v>5.4809999999999999</v>
      </c>
    </row>
    <row r="208" spans="1:12" ht="230.85" customHeight="1" x14ac:dyDescent="0.25">
      <c r="A208" s="736" t="s">
        <v>108</v>
      </c>
      <c r="B208" s="1318" t="s">
        <v>7009</v>
      </c>
      <c r="C208" s="1318" t="s">
        <v>7010</v>
      </c>
      <c r="D208" s="1318" t="s">
        <v>7010</v>
      </c>
      <c r="E208" s="1318" t="s">
        <v>7010</v>
      </c>
      <c r="F208" s="1318" t="s">
        <v>7011</v>
      </c>
      <c r="G208" s="1318" t="s">
        <v>7012</v>
      </c>
      <c r="H208" s="1318"/>
      <c r="I208" s="1318"/>
      <c r="J208" s="1316" t="s">
        <v>108</v>
      </c>
      <c r="K208" s="1316" t="s">
        <v>108</v>
      </c>
    </row>
    <row r="209" spans="1:11" ht="16.7" customHeight="1" x14ac:dyDescent="0.25">
      <c r="A209" s="736" t="s">
        <v>108</v>
      </c>
      <c r="B209" s="1314" t="s">
        <v>6781</v>
      </c>
      <c r="C209" s="1314" t="s">
        <v>6781</v>
      </c>
      <c r="D209" s="1314" t="s">
        <v>6781</v>
      </c>
      <c r="E209" s="1314" t="s">
        <v>6781</v>
      </c>
      <c r="F209" s="1314" t="s">
        <v>6781</v>
      </c>
      <c r="G209" s="1314" t="s">
        <v>6781</v>
      </c>
      <c r="H209" s="1315">
        <f>(0.06 * ( 1  + 0.3 ) + 0.07 * ( 1  + 0.3 ) + 0.02 * ( 1  + 0.3 ) + 0.03 * ( 1  + 0.3 ) + 0.03 * ( 1  + 0.3 ) + 0.01 * ( 1  + 0.3 ) + 0.09 * ( 1  + 0.3 ) + 0.3 * ( 1  + 0.3 ) + 0.15 * ( 1  + 0.3 ) + 0.09 + 0.05 + 0 + 0 + 0 + 0.07 + 0.02)*100</f>
        <v>121.8</v>
      </c>
      <c r="I209" s="1315" t="s">
        <v>108</v>
      </c>
      <c r="J209" s="1316" t="s">
        <v>108</v>
      </c>
      <c r="K209" s="1316" t="s">
        <v>108</v>
      </c>
    </row>
    <row r="210" spans="1:11" ht="44.45" customHeight="1" x14ac:dyDescent="0.25">
      <c r="A210" s="736" t="s">
        <v>108</v>
      </c>
      <c r="B210" s="1308" t="s">
        <v>6898</v>
      </c>
      <c r="C210" s="1308" t="s">
        <v>6899</v>
      </c>
      <c r="D210" s="1308" t="s">
        <v>6899</v>
      </c>
      <c r="E210" s="1308" t="s">
        <v>6899</v>
      </c>
      <c r="F210" s="1308" t="s">
        <v>6899</v>
      </c>
      <c r="G210" s="1308" t="s">
        <v>6899</v>
      </c>
      <c r="H210" s="1309" t="s">
        <v>6828</v>
      </c>
      <c r="I210" s="1309" t="s">
        <v>6829</v>
      </c>
      <c r="J210" s="1310"/>
      <c r="K210" s="1310"/>
    </row>
    <row r="211" spans="1:11" ht="71.650000000000006" customHeight="1" x14ac:dyDescent="0.25">
      <c r="A211" s="736" t="s">
        <v>108</v>
      </c>
      <c r="B211" s="1308" t="s">
        <v>6956</v>
      </c>
      <c r="C211" s="1308" t="s">
        <v>6957</v>
      </c>
      <c r="D211" s="1308" t="s">
        <v>6957</v>
      </c>
      <c r="E211" s="1308" t="s">
        <v>6957</v>
      </c>
      <c r="F211" s="1308" t="s">
        <v>6957</v>
      </c>
      <c r="G211" s="1308" t="s">
        <v>6957</v>
      </c>
      <c r="H211" s="1309" t="s">
        <v>6817</v>
      </c>
      <c r="I211" s="1309" t="s">
        <v>6818</v>
      </c>
      <c r="J211" s="1310"/>
      <c r="K211" s="1310"/>
    </row>
    <row r="212" spans="1:11" ht="58.15" customHeight="1" x14ac:dyDescent="0.25">
      <c r="A212" s="736" t="s">
        <v>108</v>
      </c>
      <c r="B212" s="1308" t="s">
        <v>6958</v>
      </c>
      <c r="C212" s="1308" t="s">
        <v>6959</v>
      </c>
      <c r="D212" s="1308" t="s">
        <v>6959</v>
      </c>
      <c r="E212" s="1308" t="s">
        <v>6959</v>
      </c>
      <c r="F212" s="1308" t="s">
        <v>6959</v>
      </c>
      <c r="G212" s="1308" t="s">
        <v>6959</v>
      </c>
      <c r="H212" s="1309" t="s">
        <v>6960</v>
      </c>
      <c r="I212" s="1309" t="s">
        <v>6961</v>
      </c>
      <c r="J212" s="1310"/>
      <c r="K212" s="1310"/>
    </row>
    <row r="213" spans="1:11" ht="58.15" customHeight="1" x14ac:dyDescent="0.25">
      <c r="A213" s="736" t="s">
        <v>108</v>
      </c>
      <c r="B213" s="1308" t="s">
        <v>6962</v>
      </c>
      <c r="C213" s="1308" t="s">
        <v>6963</v>
      </c>
      <c r="D213" s="1308" t="s">
        <v>6963</v>
      </c>
      <c r="E213" s="1308" t="s">
        <v>6963</v>
      </c>
      <c r="F213" s="1308" t="s">
        <v>6963</v>
      </c>
      <c r="G213" s="1308" t="s">
        <v>6963</v>
      </c>
      <c r="H213" s="1309" t="s">
        <v>6912</v>
      </c>
      <c r="I213" s="1309" t="s">
        <v>6913</v>
      </c>
      <c r="J213" s="1310"/>
      <c r="K213" s="1310"/>
    </row>
    <row r="214" spans="1:11" ht="58.15" customHeight="1" x14ac:dyDescent="0.25">
      <c r="A214" s="736" t="s">
        <v>108</v>
      </c>
      <c r="B214" s="1308" t="s">
        <v>6964</v>
      </c>
      <c r="C214" s="1308" t="s">
        <v>6965</v>
      </c>
      <c r="D214" s="1308" t="s">
        <v>6965</v>
      </c>
      <c r="E214" s="1308" t="s">
        <v>6965</v>
      </c>
      <c r="F214" s="1308" t="s">
        <v>6965</v>
      </c>
      <c r="G214" s="1308" t="s">
        <v>6965</v>
      </c>
      <c r="H214" s="1309" t="s">
        <v>6912</v>
      </c>
      <c r="I214" s="1309" t="s">
        <v>6913</v>
      </c>
      <c r="J214" s="1310"/>
      <c r="K214" s="1310"/>
    </row>
    <row r="215" spans="1:11" ht="58.15" customHeight="1" x14ac:dyDescent="0.25">
      <c r="A215" s="736" t="s">
        <v>108</v>
      </c>
      <c r="B215" s="1308" t="s">
        <v>6966</v>
      </c>
      <c r="C215" s="1308" t="s">
        <v>6967</v>
      </c>
      <c r="D215" s="1308" t="s">
        <v>6967</v>
      </c>
      <c r="E215" s="1308" t="s">
        <v>6967</v>
      </c>
      <c r="F215" s="1308" t="s">
        <v>6967</v>
      </c>
      <c r="G215" s="1308" t="s">
        <v>6967</v>
      </c>
      <c r="H215" s="1309" t="s">
        <v>6968</v>
      </c>
      <c r="I215" s="1309" t="s">
        <v>6969</v>
      </c>
      <c r="J215" s="1310"/>
      <c r="K215" s="1310"/>
    </row>
    <row r="216" spans="1:11" ht="58.15" customHeight="1" x14ac:dyDescent="0.25">
      <c r="A216" s="736" t="s">
        <v>108</v>
      </c>
      <c r="B216" s="1308" t="s">
        <v>6970</v>
      </c>
      <c r="C216" s="1308" t="s">
        <v>6971</v>
      </c>
      <c r="D216" s="1308" t="s">
        <v>6971</v>
      </c>
      <c r="E216" s="1308" t="s">
        <v>6971</v>
      </c>
      <c r="F216" s="1308" t="s">
        <v>6971</v>
      </c>
      <c r="G216" s="1308" t="s">
        <v>6971</v>
      </c>
      <c r="H216" s="1309" t="s">
        <v>6972</v>
      </c>
      <c r="I216" s="1309" t="s">
        <v>6973</v>
      </c>
      <c r="J216" s="1310"/>
      <c r="K216" s="1310"/>
    </row>
    <row r="217" spans="1:11" ht="58.15" customHeight="1" x14ac:dyDescent="0.25">
      <c r="A217" s="736" t="s">
        <v>108</v>
      </c>
      <c r="B217" s="1308" t="s">
        <v>6922</v>
      </c>
      <c r="C217" s="1308" t="s">
        <v>6923</v>
      </c>
      <c r="D217" s="1308" t="s">
        <v>6923</v>
      </c>
      <c r="E217" s="1308" t="s">
        <v>6923</v>
      </c>
      <c r="F217" s="1308" t="s">
        <v>6923</v>
      </c>
      <c r="G217" s="1308" t="s">
        <v>6923</v>
      </c>
      <c r="H217" s="1309" t="s">
        <v>6974</v>
      </c>
      <c r="I217" s="1309" t="s">
        <v>6975</v>
      </c>
      <c r="J217" s="1319"/>
      <c r="K217" s="1319"/>
    </row>
    <row r="218" spans="1:11" ht="44.45" customHeight="1" x14ac:dyDescent="0.25">
      <c r="A218" s="736" t="s">
        <v>108</v>
      </c>
      <c r="B218" s="1308" t="s">
        <v>6930</v>
      </c>
      <c r="C218" s="1308" t="s">
        <v>6931</v>
      </c>
      <c r="D218" s="1308" t="s">
        <v>6931</v>
      </c>
      <c r="E218" s="1308" t="s">
        <v>6931</v>
      </c>
      <c r="F218" s="1308" t="s">
        <v>6931</v>
      </c>
      <c r="G218" s="1308" t="s">
        <v>6931</v>
      </c>
      <c r="H218" s="1309" t="s">
        <v>6976</v>
      </c>
      <c r="I218" s="1309" t="s">
        <v>6977</v>
      </c>
      <c r="J218" s="1319"/>
      <c r="K218" s="1319"/>
    </row>
    <row r="219" spans="1:11" ht="16.7" customHeight="1" x14ac:dyDescent="0.25">
      <c r="A219" s="736" t="s">
        <v>108</v>
      </c>
      <c r="B219" s="1308" t="s">
        <v>6864</v>
      </c>
      <c r="C219" s="1308" t="s">
        <v>6864</v>
      </c>
      <c r="D219" s="1308" t="s">
        <v>6864</v>
      </c>
      <c r="E219" s="1308" t="s">
        <v>6864</v>
      </c>
      <c r="F219" s="1308" t="s">
        <v>6864</v>
      </c>
      <c r="G219" s="1308" t="s">
        <v>6864</v>
      </c>
      <c r="H219" s="1309" t="s">
        <v>6830</v>
      </c>
      <c r="I219" s="1309" t="s">
        <v>6830</v>
      </c>
      <c r="J219" s="1319"/>
      <c r="K219" s="1319"/>
    </row>
    <row r="220" spans="1:11" ht="44.45" customHeight="1" x14ac:dyDescent="0.25">
      <c r="A220" s="736" t="s">
        <v>108</v>
      </c>
      <c r="B220" s="1308" t="s">
        <v>6978</v>
      </c>
      <c r="C220" s="1308" t="s">
        <v>6978</v>
      </c>
      <c r="D220" s="1308" t="s">
        <v>6978</v>
      </c>
      <c r="E220" s="1308" t="s">
        <v>6978</v>
      </c>
      <c r="F220" s="1308" t="s">
        <v>6978</v>
      </c>
      <c r="G220" s="1308" t="s">
        <v>6978</v>
      </c>
      <c r="H220" s="1309" t="s">
        <v>6979</v>
      </c>
      <c r="I220" s="1309" t="s">
        <v>6979</v>
      </c>
      <c r="J220" s="1319"/>
      <c r="K220" s="1319"/>
    </row>
    <row r="221" spans="1:11" ht="16.7" customHeight="1" x14ac:dyDescent="0.25">
      <c r="A221" s="736" t="s">
        <v>108</v>
      </c>
      <c r="B221" s="1308" t="s">
        <v>6980</v>
      </c>
      <c r="C221" s="1308" t="s">
        <v>6980</v>
      </c>
      <c r="D221" s="1308" t="s">
        <v>6980</v>
      </c>
      <c r="E221" s="1308" t="s">
        <v>6980</v>
      </c>
      <c r="F221" s="1308" t="s">
        <v>6980</v>
      </c>
      <c r="G221" s="1308" t="s">
        <v>6980</v>
      </c>
      <c r="H221" s="1309" t="s">
        <v>6825</v>
      </c>
      <c r="I221" s="1309" t="s">
        <v>6825</v>
      </c>
      <c r="J221" s="1311"/>
      <c r="K221" s="1311"/>
    </row>
    <row r="222" spans="1:11" ht="16.7" customHeight="1" x14ac:dyDescent="0.25">
      <c r="A222" s="736" t="s">
        <v>108</v>
      </c>
      <c r="B222" s="1308" t="s">
        <v>6866</v>
      </c>
      <c r="C222" s="1308" t="s">
        <v>6866</v>
      </c>
      <c r="D222" s="1308" t="s">
        <v>6866</v>
      </c>
      <c r="E222" s="1308" t="s">
        <v>6866</v>
      </c>
      <c r="F222" s="1308" t="s">
        <v>6866</v>
      </c>
      <c r="G222" s="1308" t="s">
        <v>6866</v>
      </c>
      <c r="H222" s="1309" t="s">
        <v>6825</v>
      </c>
      <c r="I222" s="1309" t="s">
        <v>6825</v>
      </c>
      <c r="J222" s="1311"/>
      <c r="K222" s="1311"/>
    </row>
    <row r="223" spans="1:11" ht="16.7" customHeight="1" x14ac:dyDescent="0.25">
      <c r="A223" s="736" t="s">
        <v>108</v>
      </c>
      <c r="B223" s="1308" t="s">
        <v>6867</v>
      </c>
      <c r="C223" s="1308" t="s">
        <v>6867</v>
      </c>
      <c r="D223" s="1308" t="s">
        <v>6867</v>
      </c>
      <c r="E223" s="1308" t="s">
        <v>6867</v>
      </c>
      <c r="F223" s="1308" t="s">
        <v>6867</v>
      </c>
      <c r="G223" s="1308" t="s">
        <v>6867</v>
      </c>
      <c r="H223" s="1309" t="s">
        <v>6825</v>
      </c>
      <c r="I223" s="1309" t="s">
        <v>6825</v>
      </c>
      <c r="J223" s="1311"/>
      <c r="K223" s="1311"/>
    </row>
    <row r="224" spans="1:11" ht="16.7" customHeight="1" x14ac:dyDescent="0.25">
      <c r="A224" s="736" t="s">
        <v>108</v>
      </c>
      <c r="B224" s="1308" t="s">
        <v>6869</v>
      </c>
      <c r="C224" s="1308" t="s">
        <v>6869</v>
      </c>
      <c r="D224" s="1308" t="s">
        <v>6869</v>
      </c>
      <c r="E224" s="1308" t="s">
        <v>6869</v>
      </c>
      <c r="F224" s="1308" t="s">
        <v>6869</v>
      </c>
      <c r="G224" s="1308" t="s">
        <v>6869</v>
      </c>
      <c r="H224" s="1309" t="s">
        <v>6875</v>
      </c>
      <c r="I224" s="1309" t="s">
        <v>6875</v>
      </c>
      <c r="J224" s="1319"/>
      <c r="K224" s="1319"/>
    </row>
    <row r="225" spans="1:12" ht="16.7" customHeight="1" x14ac:dyDescent="0.25">
      <c r="A225" s="736" t="s">
        <v>108</v>
      </c>
      <c r="B225" s="1308" t="s">
        <v>6938</v>
      </c>
      <c r="C225" s="1308" t="s">
        <v>6938</v>
      </c>
      <c r="D225" s="1308" t="s">
        <v>6938</v>
      </c>
      <c r="E225" s="1308" t="s">
        <v>6938</v>
      </c>
      <c r="F225" s="1308" t="s">
        <v>6938</v>
      </c>
      <c r="G225" s="1308" t="s">
        <v>6938</v>
      </c>
      <c r="H225" s="1309" t="s">
        <v>6789</v>
      </c>
      <c r="I225" s="1309" t="s">
        <v>6789</v>
      </c>
      <c r="J225" s="1319"/>
      <c r="K225" s="1319"/>
    </row>
    <row r="226" spans="1:12" ht="270.2" customHeight="1" x14ac:dyDescent="0.25">
      <c r="A226" s="734">
        <v>13</v>
      </c>
      <c r="B226" s="1291" t="s">
        <v>7013</v>
      </c>
      <c r="C226" s="1291" t="s">
        <v>7014</v>
      </c>
      <c r="D226" s="1291" t="s">
        <v>7014</v>
      </c>
      <c r="E226" s="1291" t="s">
        <v>7014</v>
      </c>
      <c r="F226" s="1291" t="s">
        <v>7015</v>
      </c>
      <c r="G226" s="1291" t="s">
        <v>7016</v>
      </c>
      <c r="H226" s="1291" t="s">
        <v>7017</v>
      </c>
      <c r="I226" s="1291" t="s">
        <v>7018</v>
      </c>
      <c r="J226" s="1303">
        <f>(33000 + 128 * 100) * 0.5 *  1.1 * 1.255/1000</f>
        <v>31.61345</v>
      </c>
      <c r="K226" s="1303"/>
      <c r="L226" s="737">
        <f>J226</f>
        <v>31.61345</v>
      </c>
    </row>
    <row r="227" spans="1:12" ht="16.7" customHeight="1" x14ac:dyDescent="0.25">
      <c r="A227" s="736" t="s">
        <v>108</v>
      </c>
      <c r="B227" s="1314" t="s">
        <v>6781</v>
      </c>
      <c r="C227" s="1314" t="s">
        <v>6781</v>
      </c>
      <c r="D227" s="1314" t="s">
        <v>6781</v>
      </c>
      <c r="E227" s="1314" t="s">
        <v>6781</v>
      </c>
      <c r="F227" s="1314" t="s">
        <v>6781</v>
      </c>
      <c r="G227" s="1314" t="s">
        <v>6781</v>
      </c>
      <c r="H227" s="1315">
        <f>(0.08 * ( 1  + 0.3 ) + 0.055 * ( 1  + 0.3 ) + 0.015 * ( 1  + 0.3 ) + 0.235 * ( 1  + 0.3 ) + 0.025 * ( 1  + 0.3 ) + 0.025 * ( 1  + 0.3 ) + 0.245 * ( 1  + 0.3 ) + 0.17 * ( 1  + 0.3 ) + 0.05 + 0 + 0 + 0 + 0 + 0 + 0.1) *100</f>
        <v>125.5</v>
      </c>
      <c r="I227" s="1315" t="s">
        <v>108</v>
      </c>
      <c r="J227" s="1316" t="s">
        <v>108</v>
      </c>
      <c r="K227" s="1316" t="s">
        <v>108</v>
      </c>
    </row>
    <row r="228" spans="1:12" ht="44.45" customHeight="1" x14ac:dyDescent="0.25">
      <c r="A228" s="736" t="s">
        <v>108</v>
      </c>
      <c r="B228" s="1308" t="s">
        <v>6860</v>
      </c>
      <c r="C228" s="1308" t="s">
        <v>6861</v>
      </c>
      <c r="D228" s="1308" t="s">
        <v>6861</v>
      </c>
      <c r="E228" s="1308" t="s">
        <v>6861</v>
      </c>
      <c r="F228" s="1308" t="s">
        <v>6861</v>
      </c>
      <c r="G228" s="1308" t="s">
        <v>6861</v>
      </c>
      <c r="H228" s="1309" t="s">
        <v>7019</v>
      </c>
      <c r="I228" s="1309" t="s">
        <v>7020</v>
      </c>
      <c r="J228" s="1313"/>
      <c r="K228" s="1313"/>
    </row>
    <row r="229" spans="1:12" ht="16.7" customHeight="1" x14ac:dyDescent="0.25">
      <c r="A229" s="736" t="s">
        <v>108</v>
      </c>
      <c r="B229" s="1308" t="s">
        <v>6864</v>
      </c>
      <c r="C229" s="1308" t="s">
        <v>6864</v>
      </c>
      <c r="D229" s="1308" t="s">
        <v>6864</v>
      </c>
      <c r="E229" s="1308" t="s">
        <v>6864</v>
      </c>
      <c r="F229" s="1308" t="s">
        <v>6864</v>
      </c>
      <c r="G229" s="1308" t="s">
        <v>6864</v>
      </c>
      <c r="H229" s="1309" t="s">
        <v>6979</v>
      </c>
      <c r="I229" s="1309" t="s">
        <v>6979</v>
      </c>
      <c r="J229" s="1312"/>
      <c r="K229" s="1312"/>
    </row>
    <row r="230" spans="1:12" ht="16.7" customHeight="1" x14ac:dyDescent="0.25">
      <c r="A230" s="736" t="s">
        <v>108</v>
      </c>
      <c r="B230" s="1308" t="s">
        <v>6865</v>
      </c>
      <c r="C230" s="1308" t="s">
        <v>6865</v>
      </c>
      <c r="D230" s="1308" t="s">
        <v>6865</v>
      </c>
      <c r="E230" s="1308" t="s">
        <v>6865</v>
      </c>
      <c r="F230" s="1308" t="s">
        <v>6865</v>
      </c>
      <c r="G230" s="1308" t="s">
        <v>6865</v>
      </c>
      <c r="H230" s="1309" t="s">
        <v>6825</v>
      </c>
      <c r="I230" s="1309" t="s">
        <v>6825</v>
      </c>
      <c r="J230" s="1311"/>
      <c r="K230" s="1311"/>
    </row>
    <row r="231" spans="1:12" ht="16.7" customHeight="1" x14ac:dyDescent="0.25">
      <c r="A231" s="736" t="s">
        <v>108</v>
      </c>
      <c r="B231" s="1308" t="s">
        <v>6866</v>
      </c>
      <c r="C231" s="1308" t="s">
        <v>6866</v>
      </c>
      <c r="D231" s="1308" t="s">
        <v>6866</v>
      </c>
      <c r="E231" s="1308" t="s">
        <v>6866</v>
      </c>
      <c r="F231" s="1308" t="s">
        <v>6866</v>
      </c>
      <c r="G231" s="1308" t="s">
        <v>6866</v>
      </c>
      <c r="H231" s="1309" t="s">
        <v>6825</v>
      </c>
      <c r="I231" s="1309" t="s">
        <v>6825</v>
      </c>
      <c r="J231" s="1311"/>
      <c r="K231" s="1311"/>
    </row>
    <row r="232" spans="1:12" ht="16.7" customHeight="1" x14ac:dyDescent="0.25">
      <c r="A232" s="736" t="s">
        <v>108</v>
      </c>
      <c r="B232" s="1308" t="s">
        <v>7021</v>
      </c>
      <c r="C232" s="1308" t="s">
        <v>7021</v>
      </c>
      <c r="D232" s="1308" t="s">
        <v>7021</v>
      </c>
      <c r="E232" s="1308" t="s">
        <v>7021</v>
      </c>
      <c r="F232" s="1308" t="s">
        <v>7021</v>
      </c>
      <c r="G232" s="1308" t="s">
        <v>7021</v>
      </c>
      <c r="H232" s="1309" t="s">
        <v>6825</v>
      </c>
      <c r="I232" s="1309" t="s">
        <v>6825</v>
      </c>
      <c r="J232" s="1311"/>
      <c r="K232" s="1311"/>
    </row>
    <row r="233" spans="1:12" ht="16.7" customHeight="1" x14ac:dyDescent="0.25">
      <c r="A233" s="736" t="s">
        <v>108</v>
      </c>
      <c r="B233" s="1308" t="s">
        <v>6867</v>
      </c>
      <c r="C233" s="1308" t="s">
        <v>6867</v>
      </c>
      <c r="D233" s="1308" t="s">
        <v>6867</v>
      </c>
      <c r="E233" s="1308" t="s">
        <v>6867</v>
      </c>
      <c r="F233" s="1308" t="s">
        <v>6867</v>
      </c>
      <c r="G233" s="1308" t="s">
        <v>6867</v>
      </c>
      <c r="H233" s="1309" t="s">
        <v>6825</v>
      </c>
      <c r="I233" s="1309" t="s">
        <v>6825</v>
      </c>
      <c r="J233" s="1311"/>
      <c r="K233" s="1311"/>
    </row>
    <row r="234" spans="1:12" ht="16.7" customHeight="1" x14ac:dyDescent="0.25">
      <c r="A234" s="736" t="s">
        <v>108</v>
      </c>
      <c r="B234" s="1308" t="s">
        <v>6868</v>
      </c>
      <c r="C234" s="1308" t="s">
        <v>6868</v>
      </c>
      <c r="D234" s="1308" t="s">
        <v>6868</v>
      </c>
      <c r="E234" s="1308" t="s">
        <v>6868</v>
      </c>
      <c r="F234" s="1308" t="s">
        <v>6868</v>
      </c>
      <c r="G234" s="1308" t="s">
        <v>6868</v>
      </c>
      <c r="H234" s="1309" t="s">
        <v>6825</v>
      </c>
      <c r="I234" s="1309" t="s">
        <v>6825</v>
      </c>
      <c r="J234" s="1311"/>
      <c r="K234" s="1311"/>
    </row>
    <row r="235" spans="1:12" ht="16.7" customHeight="1" x14ac:dyDescent="0.25">
      <c r="A235" s="736" t="s">
        <v>108</v>
      </c>
      <c r="B235" s="1308" t="s">
        <v>6869</v>
      </c>
      <c r="C235" s="1308" t="s">
        <v>6869</v>
      </c>
      <c r="D235" s="1308" t="s">
        <v>6869</v>
      </c>
      <c r="E235" s="1308" t="s">
        <v>6869</v>
      </c>
      <c r="F235" s="1308" t="s">
        <v>6869</v>
      </c>
      <c r="G235" s="1308" t="s">
        <v>6869</v>
      </c>
      <c r="H235" s="1309" t="s">
        <v>6793</v>
      </c>
      <c r="I235" s="1309" t="s">
        <v>6793</v>
      </c>
      <c r="J235" s="1310"/>
      <c r="K235" s="1310"/>
    </row>
    <row r="236" spans="1:12" ht="71.650000000000006" customHeight="1" x14ac:dyDescent="0.25">
      <c r="A236" s="736" t="s">
        <v>108</v>
      </c>
      <c r="B236" s="1308" t="s">
        <v>7022</v>
      </c>
      <c r="C236" s="1308" t="s">
        <v>7023</v>
      </c>
      <c r="D236" s="1308" t="s">
        <v>7023</v>
      </c>
      <c r="E236" s="1308" t="s">
        <v>7023</v>
      </c>
      <c r="F236" s="1308" t="s">
        <v>7023</v>
      </c>
      <c r="G236" s="1308" t="s">
        <v>7023</v>
      </c>
      <c r="H236" s="1309" t="s">
        <v>7024</v>
      </c>
      <c r="I236" s="1309" t="s">
        <v>7025</v>
      </c>
      <c r="J236" s="1313"/>
      <c r="K236" s="1313"/>
    </row>
    <row r="237" spans="1:12" ht="71.650000000000006" customHeight="1" x14ac:dyDescent="0.25">
      <c r="A237" s="736" t="s">
        <v>108</v>
      </c>
      <c r="B237" s="1308" t="s">
        <v>7026</v>
      </c>
      <c r="C237" s="1308" t="s">
        <v>7027</v>
      </c>
      <c r="D237" s="1308" t="s">
        <v>7027</v>
      </c>
      <c r="E237" s="1308" t="s">
        <v>7027</v>
      </c>
      <c r="F237" s="1308" t="s">
        <v>7027</v>
      </c>
      <c r="G237" s="1308" t="s">
        <v>7027</v>
      </c>
      <c r="H237" s="1309" t="s">
        <v>6904</v>
      </c>
      <c r="I237" s="1309" t="s">
        <v>6905</v>
      </c>
      <c r="J237" s="1313"/>
      <c r="K237" s="1313"/>
    </row>
    <row r="238" spans="1:12" ht="71.650000000000006" customHeight="1" x14ac:dyDescent="0.25">
      <c r="A238" s="736" t="s">
        <v>108</v>
      </c>
      <c r="B238" s="1308" t="s">
        <v>7028</v>
      </c>
      <c r="C238" s="1308" t="s">
        <v>7029</v>
      </c>
      <c r="D238" s="1308" t="s">
        <v>7029</v>
      </c>
      <c r="E238" s="1308" t="s">
        <v>7029</v>
      </c>
      <c r="F238" s="1308" t="s">
        <v>7029</v>
      </c>
      <c r="G238" s="1308" t="s">
        <v>7029</v>
      </c>
      <c r="H238" s="1309" t="s">
        <v>7030</v>
      </c>
      <c r="I238" s="1309" t="s">
        <v>7031</v>
      </c>
      <c r="J238" s="1313"/>
      <c r="K238" s="1313"/>
    </row>
    <row r="239" spans="1:12" ht="71.650000000000006" customHeight="1" x14ac:dyDescent="0.25">
      <c r="A239" s="736" t="s">
        <v>108</v>
      </c>
      <c r="B239" s="1308" t="s">
        <v>7032</v>
      </c>
      <c r="C239" s="1308" t="s">
        <v>7033</v>
      </c>
      <c r="D239" s="1308" t="s">
        <v>7033</v>
      </c>
      <c r="E239" s="1308" t="s">
        <v>7033</v>
      </c>
      <c r="F239" s="1308" t="s">
        <v>7033</v>
      </c>
      <c r="G239" s="1308" t="s">
        <v>7033</v>
      </c>
      <c r="H239" s="1309" t="s">
        <v>7034</v>
      </c>
      <c r="I239" s="1309" t="s">
        <v>7035</v>
      </c>
      <c r="J239" s="1312"/>
      <c r="K239" s="1312"/>
    </row>
    <row r="240" spans="1:12" ht="71.650000000000006" customHeight="1" x14ac:dyDescent="0.25">
      <c r="A240" s="736" t="s">
        <v>108</v>
      </c>
      <c r="B240" s="1308" t="s">
        <v>7036</v>
      </c>
      <c r="C240" s="1308" t="s">
        <v>7037</v>
      </c>
      <c r="D240" s="1308" t="s">
        <v>7037</v>
      </c>
      <c r="E240" s="1308" t="s">
        <v>7037</v>
      </c>
      <c r="F240" s="1308" t="s">
        <v>7037</v>
      </c>
      <c r="G240" s="1308" t="s">
        <v>7037</v>
      </c>
      <c r="H240" s="1309" t="s">
        <v>7034</v>
      </c>
      <c r="I240" s="1309" t="s">
        <v>7035</v>
      </c>
      <c r="J240" s="1312"/>
      <c r="K240" s="1312"/>
    </row>
    <row r="241" spans="1:12" ht="71.650000000000006" customHeight="1" x14ac:dyDescent="0.25">
      <c r="A241" s="736" t="s">
        <v>108</v>
      </c>
      <c r="B241" s="1308" t="s">
        <v>7038</v>
      </c>
      <c r="C241" s="1308" t="s">
        <v>7039</v>
      </c>
      <c r="D241" s="1308" t="s">
        <v>7039</v>
      </c>
      <c r="E241" s="1308" t="s">
        <v>7039</v>
      </c>
      <c r="F241" s="1308" t="s">
        <v>7039</v>
      </c>
      <c r="G241" s="1308" t="s">
        <v>7039</v>
      </c>
      <c r="H241" s="1309" t="s">
        <v>7040</v>
      </c>
      <c r="I241" s="1309" t="s">
        <v>7041</v>
      </c>
      <c r="J241" s="1313"/>
      <c r="K241" s="1313"/>
    </row>
    <row r="242" spans="1:12" ht="71.650000000000006" customHeight="1" x14ac:dyDescent="0.25">
      <c r="A242" s="736" t="s">
        <v>108</v>
      </c>
      <c r="B242" s="1308" t="s">
        <v>7042</v>
      </c>
      <c r="C242" s="1308" t="s">
        <v>7043</v>
      </c>
      <c r="D242" s="1308" t="s">
        <v>7043</v>
      </c>
      <c r="E242" s="1308" t="s">
        <v>7043</v>
      </c>
      <c r="F242" s="1308" t="s">
        <v>7043</v>
      </c>
      <c r="G242" s="1308" t="s">
        <v>7043</v>
      </c>
      <c r="H242" s="1309" t="s">
        <v>7044</v>
      </c>
      <c r="I242" s="1309" t="s">
        <v>7045</v>
      </c>
      <c r="J242" s="1313"/>
      <c r="K242" s="1313"/>
    </row>
    <row r="243" spans="1:12" ht="270.2" customHeight="1" x14ac:dyDescent="0.25">
      <c r="A243" s="734">
        <v>14</v>
      </c>
      <c r="B243" s="1291" t="s">
        <v>7046</v>
      </c>
      <c r="C243" s="1291" t="s">
        <v>7047</v>
      </c>
      <c r="D243" s="1291" t="s">
        <v>7047</v>
      </c>
      <c r="E243" s="1291" t="s">
        <v>7047</v>
      </c>
      <c r="F243" s="1291" t="s">
        <v>7048</v>
      </c>
      <c r="G243" s="1291" t="s">
        <v>7049</v>
      </c>
      <c r="H243" s="1291" t="s">
        <v>7050</v>
      </c>
      <c r="I243" s="1291" t="s">
        <v>7051</v>
      </c>
      <c r="J243" s="1303">
        <f>(33000 + 128 * 100)  * 0.5 *  1.1 * 1.255/1000</f>
        <v>31.61345</v>
      </c>
      <c r="K243" s="1303"/>
      <c r="L243" s="737">
        <f>J243</f>
        <v>31.61345</v>
      </c>
    </row>
    <row r="244" spans="1:12" ht="16.7" customHeight="1" x14ac:dyDescent="0.25">
      <c r="A244" s="736" t="s">
        <v>108</v>
      </c>
      <c r="B244" s="1314" t="s">
        <v>6781</v>
      </c>
      <c r="C244" s="1314" t="s">
        <v>6781</v>
      </c>
      <c r="D244" s="1314" t="s">
        <v>6781</v>
      </c>
      <c r="E244" s="1314" t="s">
        <v>6781</v>
      </c>
      <c r="F244" s="1314" t="s">
        <v>6781</v>
      </c>
      <c r="G244" s="1314" t="s">
        <v>6781</v>
      </c>
      <c r="H244" s="1315" t="s">
        <v>108</v>
      </c>
      <c r="I244" s="1315" t="s">
        <v>108</v>
      </c>
      <c r="J244" s="1316" t="s">
        <v>108</v>
      </c>
      <c r="K244" s="1316" t="s">
        <v>108</v>
      </c>
    </row>
    <row r="245" spans="1:12" ht="44.45" customHeight="1" x14ac:dyDescent="0.25">
      <c r="A245" s="736" t="s">
        <v>108</v>
      </c>
      <c r="B245" s="1308" t="s">
        <v>6860</v>
      </c>
      <c r="C245" s="1308" t="s">
        <v>6861</v>
      </c>
      <c r="D245" s="1308" t="s">
        <v>6861</v>
      </c>
      <c r="E245" s="1308" t="s">
        <v>6861</v>
      </c>
      <c r="F245" s="1308" t="s">
        <v>6861</v>
      </c>
      <c r="G245" s="1308" t="s">
        <v>6861</v>
      </c>
      <c r="H245" s="1309" t="s">
        <v>7019</v>
      </c>
      <c r="I245" s="1309" t="s">
        <v>7020</v>
      </c>
      <c r="J245" s="1313"/>
      <c r="K245" s="1313"/>
    </row>
    <row r="246" spans="1:12" ht="16.7" customHeight="1" x14ac:dyDescent="0.25">
      <c r="A246" s="736" t="s">
        <v>108</v>
      </c>
      <c r="B246" s="1308" t="s">
        <v>6864</v>
      </c>
      <c r="C246" s="1308" t="s">
        <v>6864</v>
      </c>
      <c r="D246" s="1308" t="s">
        <v>6864</v>
      </c>
      <c r="E246" s="1308" t="s">
        <v>6864</v>
      </c>
      <c r="F246" s="1308" t="s">
        <v>6864</v>
      </c>
      <c r="G246" s="1308" t="s">
        <v>6864</v>
      </c>
      <c r="H246" s="1309" t="s">
        <v>6979</v>
      </c>
      <c r="I246" s="1309" t="s">
        <v>6979</v>
      </c>
      <c r="J246" s="1312"/>
      <c r="K246" s="1312"/>
    </row>
    <row r="247" spans="1:12" ht="16.7" customHeight="1" x14ac:dyDescent="0.25">
      <c r="A247" s="736" t="s">
        <v>108</v>
      </c>
      <c r="B247" s="1308" t="s">
        <v>6865</v>
      </c>
      <c r="C247" s="1308" t="s">
        <v>6865</v>
      </c>
      <c r="D247" s="1308" t="s">
        <v>6865</v>
      </c>
      <c r="E247" s="1308" t="s">
        <v>6865</v>
      </c>
      <c r="F247" s="1308" t="s">
        <v>6865</v>
      </c>
      <c r="G247" s="1308" t="s">
        <v>6865</v>
      </c>
      <c r="H247" s="1309" t="s">
        <v>6825</v>
      </c>
      <c r="I247" s="1309" t="s">
        <v>6825</v>
      </c>
      <c r="J247" s="1311"/>
      <c r="K247" s="1311"/>
    </row>
    <row r="248" spans="1:12" ht="16.7" customHeight="1" x14ac:dyDescent="0.25">
      <c r="A248" s="736" t="s">
        <v>108</v>
      </c>
      <c r="B248" s="1308" t="s">
        <v>6866</v>
      </c>
      <c r="C248" s="1308" t="s">
        <v>6866</v>
      </c>
      <c r="D248" s="1308" t="s">
        <v>6866</v>
      </c>
      <c r="E248" s="1308" t="s">
        <v>6866</v>
      </c>
      <c r="F248" s="1308" t="s">
        <v>6866</v>
      </c>
      <c r="G248" s="1308" t="s">
        <v>6866</v>
      </c>
      <c r="H248" s="1309" t="s">
        <v>6825</v>
      </c>
      <c r="I248" s="1309" t="s">
        <v>6825</v>
      </c>
      <c r="J248" s="1311"/>
      <c r="K248" s="1311"/>
    </row>
    <row r="249" spans="1:12" ht="16.7" customHeight="1" x14ac:dyDescent="0.25">
      <c r="A249" s="736" t="s">
        <v>108</v>
      </c>
      <c r="B249" s="1308" t="s">
        <v>7021</v>
      </c>
      <c r="C249" s="1308" t="s">
        <v>7021</v>
      </c>
      <c r="D249" s="1308" t="s">
        <v>7021</v>
      </c>
      <c r="E249" s="1308" t="s">
        <v>7021</v>
      </c>
      <c r="F249" s="1308" t="s">
        <v>7021</v>
      </c>
      <c r="G249" s="1308" t="s">
        <v>7021</v>
      </c>
      <c r="H249" s="1309" t="s">
        <v>6825</v>
      </c>
      <c r="I249" s="1309" t="s">
        <v>6825</v>
      </c>
      <c r="J249" s="1311"/>
      <c r="K249" s="1311"/>
    </row>
    <row r="250" spans="1:12" ht="16.7" customHeight="1" x14ac:dyDescent="0.25">
      <c r="A250" s="736" t="s">
        <v>108</v>
      </c>
      <c r="B250" s="1308" t="s">
        <v>6867</v>
      </c>
      <c r="C250" s="1308" t="s">
        <v>6867</v>
      </c>
      <c r="D250" s="1308" t="s">
        <v>6867</v>
      </c>
      <c r="E250" s="1308" t="s">
        <v>6867</v>
      </c>
      <c r="F250" s="1308" t="s">
        <v>6867</v>
      </c>
      <c r="G250" s="1308" t="s">
        <v>6867</v>
      </c>
      <c r="H250" s="1309" t="s">
        <v>6825</v>
      </c>
      <c r="I250" s="1309" t="s">
        <v>6825</v>
      </c>
      <c r="J250" s="1311"/>
      <c r="K250" s="1311"/>
    </row>
    <row r="251" spans="1:12" ht="16.7" customHeight="1" x14ac:dyDescent="0.25">
      <c r="A251" s="736" t="s">
        <v>108</v>
      </c>
      <c r="B251" s="1308" t="s">
        <v>6868</v>
      </c>
      <c r="C251" s="1308" t="s">
        <v>6868</v>
      </c>
      <c r="D251" s="1308" t="s">
        <v>6868</v>
      </c>
      <c r="E251" s="1308" t="s">
        <v>6868</v>
      </c>
      <c r="F251" s="1308" t="s">
        <v>6868</v>
      </c>
      <c r="G251" s="1308" t="s">
        <v>6868</v>
      </c>
      <c r="H251" s="1309" t="s">
        <v>6825</v>
      </c>
      <c r="I251" s="1309" t="s">
        <v>6825</v>
      </c>
      <c r="J251" s="1311"/>
      <c r="K251" s="1311"/>
    </row>
    <row r="252" spans="1:12" ht="16.7" customHeight="1" x14ac:dyDescent="0.25">
      <c r="A252" s="736" t="s">
        <v>108</v>
      </c>
      <c r="B252" s="1308" t="s">
        <v>6869</v>
      </c>
      <c r="C252" s="1308" t="s">
        <v>6869</v>
      </c>
      <c r="D252" s="1308" t="s">
        <v>6869</v>
      </c>
      <c r="E252" s="1308" t="s">
        <v>6869</v>
      </c>
      <c r="F252" s="1308" t="s">
        <v>6869</v>
      </c>
      <c r="G252" s="1308" t="s">
        <v>6869</v>
      </c>
      <c r="H252" s="1309" t="s">
        <v>6793</v>
      </c>
      <c r="I252" s="1309" t="s">
        <v>6793</v>
      </c>
      <c r="J252" s="1312"/>
      <c r="K252" s="1312"/>
    </row>
    <row r="253" spans="1:12" ht="71.650000000000006" customHeight="1" x14ac:dyDescent="0.25">
      <c r="A253" s="736" t="s">
        <v>108</v>
      </c>
      <c r="B253" s="1308" t="s">
        <v>7022</v>
      </c>
      <c r="C253" s="1308" t="s">
        <v>7023</v>
      </c>
      <c r="D253" s="1308" t="s">
        <v>7023</v>
      </c>
      <c r="E253" s="1308" t="s">
        <v>7023</v>
      </c>
      <c r="F253" s="1308" t="s">
        <v>7023</v>
      </c>
      <c r="G253" s="1308" t="s">
        <v>7023</v>
      </c>
      <c r="H253" s="1309" t="s">
        <v>7024</v>
      </c>
      <c r="I253" s="1309" t="s">
        <v>7025</v>
      </c>
      <c r="J253" s="1313"/>
      <c r="K253" s="1313"/>
    </row>
    <row r="254" spans="1:12" ht="71.650000000000006" customHeight="1" x14ac:dyDescent="0.25">
      <c r="A254" s="736" t="s">
        <v>108</v>
      </c>
      <c r="B254" s="1308" t="s">
        <v>7026</v>
      </c>
      <c r="C254" s="1308" t="s">
        <v>7027</v>
      </c>
      <c r="D254" s="1308" t="s">
        <v>7027</v>
      </c>
      <c r="E254" s="1308" t="s">
        <v>7027</v>
      </c>
      <c r="F254" s="1308" t="s">
        <v>7027</v>
      </c>
      <c r="G254" s="1308" t="s">
        <v>7027</v>
      </c>
      <c r="H254" s="1309" t="s">
        <v>6904</v>
      </c>
      <c r="I254" s="1309" t="s">
        <v>6905</v>
      </c>
      <c r="J254" s="1313"/>
      <c r="K254" s="1313"/>
    </row>
    <row r="255" spans="1:12" ht="71.650000000000006" customHeight="1" x14ac:dyDescent="0.25">
      <c r="A255" s="736" t="s">
        <v>108</v>
      </c>
      <c r="B255" s="1308" t="s">
        <v>7028</v>
      </c>
      <c r="C255" s="1308" t="s">
        <v>7029</v>
      </c>
      <c r="D255" s="1308" t="s">
        <v>7029</v>
      </c>
      <c r="E255" s="1308" t="s">
        <v>7029</v>
      </c>
      <c r="F255" s="1308" t="s">
        <v>7029</v>
      </c>
      <c r="G255" s="1308" t="s">
        <v>7029</v>
      </c>
      <c r="H255" s="1309" t="s">
        <v>7030</v>
      </c>
      <c r="I255" s="1309" t="s">
        <v>7031</v>
      </c>
      <c r="J255" s="1313"/>
      <c r="K255" s="1313"/>
    </row>
    <row r="256" spans="1:12" ht="71.650000000000006" customHeight="1" x14ac:dyDescent="0.25">
      <c r="A256" s="736" t="s">
        <v>108</v>
      </c>
      <c r="B256" s="1308" t="s">
        <v>7032</v>
      </c>
      <c r="C256" s="1308" t="s">
        <v>7033</v>
      </c>
      <c r="D256" s="1308" t="s">
        <v>7033</v>
      </c>
      <c r="E256" s="1308" t="s">
        <v>7033</v>
      </c>
      <c r="F256" s="1308" t="s">
        <v>7033</v>
      </c>
      <c r="G256" s="1308" t="s">
        <v>7033</v>
      </c>
      <c r="H256" s="1309" t="s">
        <v>7034</v>
      </c>
      <c r="I256" s="1309" t="s">
        <v>7035</v>
      </c>
      <c r="J256" s="1313"/>
      <c r="K256" s="1313"/>
    </row>
    <row r="257" spans="1:12" ht="71.650000000000006" customHeight="1" x14ac:dyDescent="0.25">
      <c r="A257" s="736" t="s">
        <v>108</v>
      </c>
      <c r="B257" s="1308" t="s">
        <v>7036</v>
      </c>
      <c r="C257" s="1308" t="s">
        <v>7037</v>
      </c>
      <c r="D257" s="1308" t="s">
        <v>7037</v>
      </c>
      <c r="E257" s="1308" t="s">
        <v>7037</v>
      </c>
      <c r="F257" s="1308" t="s">
        <v>7037</v>
      </c>
      <c r="G257" s="1308" t="s">
        <v>7037</v>
      </c>
      <c r="H257" s="1309" t="s">
        <v>7034</v>
      </c>
      <c r="I257" s="1309" t="s">
        <v>7035</v>
      </c>
      <c r="J257" s="1313"/>
      <c r="K257" s="1313"/>
    </row>
    <row r="258" spans="1:12" ht="71.650000000000006" customHeight="1" x14ac:dyDescent="0.25">
      <c r="A258" s="736" t="s">
        <v>108</v>
      </c>
      <c r="B258" s="1308" t="s">
        <v>7038</v>
      </c>
      <c r="C258" s="1308" t="s">
        <v>7039</v>
      </c>
      <c r="D258" s="1308" t="s">
        <v>7039</v>
      </c>
      <c r="E258" s="1308" t="s">
        <v>7039</v>
      </c>
      <c r="F258" s="1308" t="s">
        <v>7039</v>
      </c>
      <c r="G258" s="1308" t="s">
        <v>7039</v>
      </c>
      <c r="H258" s="1309" t="s">
        <v>7040</v>
      </c>
      <c r="I258" s="1309" t="s">
        <v>7041</v>
      </c>
      <c r="J258" s="1313">
        <v>25.191079999999999</v>
      </c>
      <c r="K258" s="1313"/>
    </row>
    <row r="259" spans="1:12" ht="71.650000000000006" customHeight="1" x14ac:dyDescent="0.25">
      <c r="A259" s="736" t="s">
        <v>108</v>
      </c>
      <c r="B259" s="1308" t="s">
        <v>7042</v>
      </c>
      <c r="C259" s="1308" t="s">
        <v>7043</v>
      </c>
      <c r="D259" s="1308" t="s">
        <v>7043</v>
      </c>
      <c r="E259" s="1308" t="s">
        <v>7043</v>
      </c>
      <c r="F259" s="1308" t="s">
        <v>7043</v>
      </c>
      <c r="G259" s="1308" t="s">
        <v>7043</v>
      </c>
      <c r="H259" s="1309" t="s">
        <v>7044</v>
      </c>
      <c r="I259" s="1309" t="s">
        <v>7045</v>
      </c>
      <c r="J259" s="1313">
        <v>17.47953</v>
      </c>
      <c r="K259" s="1313"/>
    </row>
    <row r="260" spans="1:12" ht="282" customHeight="1" x14ac:dyDescent="0.25">
      <c r="A260" s="734">
        <v>15</v>
      </c>
      <c r="B260" s="1291" t="s">
        <v>7052</v>
      </c>
      <c r="C260" s="1291" t="s">
        <v>7053</v>
      </c>
      <c r="D260" s="1291" t="s">
        <v>7053</v>
      </c>
      <c r="E260" s="1291" t="s">
        <v>7053</v>
      </c>
      <c r="F260" s="1291" t="s">
        <v>7054</v>
      </c>
      <c r="G260" s="1291" t="s">
        <v>7055</v>
      </c>
      <c r="H260" s="1291" t="s">
        <v>7056</v>
      </c>
      <c r="I260" s="1291" t="s">
        <v>7057</v>
      </c>
      <c r="J260" s="1303">
        <f>(33000 + 128 * 145) * 0.5 *  1.1 * 1.2475/1000</f>
        <v>35.376609999999999</v>
      </c>
      <c r="K260" s="1303"/>
      <c r="L260" s="737">
        <f>J260</f>
        <v>35.376609999999999</v>
      </c>
    </row>
    <row r="261" spans="1:12" ht="16.7" customHeight="1" x14ac:dyDescent="0.25">
      <c r="A261" s="736" t="s">
        <v>108</v>
      </c>
      <c r="B261" s="1314" t="s">
        <v>6781</v>
      </c>
      <c r="C261" s="1314" t="s">
        <v>6781</v>
      </c>
      <c r="D261" s="1314" t="s">
        <v>6781</v>
      </c>
      <c r="E261" s="1314" t="s">
        <v>6781</v>
      </c>
      <c r="F261" s="1314" t="s">
        <v>6781</v>
      </c>
      <c r="G261" s="1314" t="s">
        <v>6781</v>
      </c>
      <c r="H261" s="1315">
        <f xml:space="preserve"> (0.08 * ( 1  + 0.3 ) + 0.055 * ( 1  + 0.3 ) + 0.015* ( 1  + 0.3 ) + 0.235 * ( 1  + 0.3 ) + 0.025 * ( 1  + 0.3 ) + 0.245 * ( 1  + 0.3 ) + 0.17 * ( 1  + 0.3 ) + 0.05 + 0 + 0 + 0 + 0 + 0 + 0.1 + 0.025)*100</f>
        <v>124.75</v>
      </c>
      <c r="I261" s="1315" t="s">
        <v>108</v>
      </c>
      <c r="J261" s="1316" t="s">
        <v>108</v>
      </c>
      <c r="K261" s="1316" t="s">
        <v>108</v>
      </c>
    </row>
    <row r="262" spans="1:12" ht="44.45" customHeight="1" x14ac:dyDescent="0.25">
      <c r="A262" s="736" t="s">
        <v>108</v>
      </c>
      <c r="B262" s="1308" t="s">
        <v>6860</v>
      </c>
      <c r="C262" s="1308" t="s">
        <v>6861</v>
      </c>
      <c r="D262" s="1308" t="s">
        <v>6861</v>
      </c>
      <c r="E262" s="1308" t="s">
        <v>6861</v>
      </c>
      <c r="F262" s="1308" t="s">
        <v>6861</v>
      </c>
      <c r="G262" s="1308" t="s">
        <v>6861</v>
      </c>
      <c r="H262" s="1309" t="s">
        <v>7019</v>
      </c>
      <c r="I262" s="1309" t="s">
        <v>7020</v>
      </c>
      <c r="J262" s="1313"/>
      <c r="K262" s="1313"/>
    </row>
    <row r="263" spans="1:12" ht="16.7" customHeight="1" x14ac:dyDescent="0.25">
      <c r="A263" s="736" t="s">
        <v>108</v>
      </c>
      <c r="B263" s="1308" t="s">
        <v>6864</v>
      </c>
      <c r="C263" s="1308" t="s">
        <v>6864</v>
      </c>
      <c r="D263" s="1308" t="s">
        <v>6864</v>
      </c>
      <c r="E263" s="1308" t="s">
        <v>6864</v>
      </c>
      <c r="F263" s="1308" t="s">
        <v>6864</v>
      </c>
      <c r="G263" s="1308" t="s">
        <v>6864</v>
      </c>
      <c r="H263" s="1309" t="s">
        <v>6979</v>
      </c>
      <c r="I263" s="1309" t="s">
        <v>6979</v>
      </c>
      <c r="J263" s="1312"/>
      <c r="K263" s="1312"/>
    </row>
    <row r="264" spans="1:12" ht="16.7" customHeight="1" x14ac:dyDescent="0.25">
      <c r="A264" s="736" t="s">
        <v>108</v>
      </c>
      <c r="B264" s="1308" t="s">
        <v>6865</v>
      </c>
      <c r="C264" s="1308" t="s">
        <v>6865</v>
      </c>
      <c r="D264" s="1308" t="s">
        <v>6865</v>
      </c>
      <c r="E264" s="1308" t="s">
        <v>6865</v>
      </c>
      <c r="F264" s="1308" t="s">
        <v>6865</v>
      </c>
      <c r="G264" s="1308" t="s">
        <v>6865</v>
      </c>
      <c r="H264" s="1309" t="s">
        <v>6825</v>
      </c>
      <c r="I264" s="1309" t="s">
        <v>6825</v>
      </c>
      <c r="J264" s="1311"/>
      <c r="K264" s="1311"/>
    </row>
    <row r="265" spans="1:12" ht="16.7" customHeight="1" x14ac:dyDescent="0.25">
      <c r="A265" s="736" t="s">
        <v>108</v>
      </c>
      <c r="B265" s="1308" t="s">
        <v>6866</v>
      </c>
      <c r="C265" s="1308" t="s">
        <v>6866</v>
      </c>
      <c r="D265" s="1308" t="s">
        <v>6866</v>
      </c>
      <c r="E265" s="1308" t="s">
        <v>6866</v>
      </c>
      <c r="F265" s="1308" t="s">
        <v>6866</v>
      </c>
      <c r="G265" s="1308" t="s">
        <v>6866</v>
      </c>
      <c r="H265" s="1309" t="s">
        <v>6825</v>
      </c>
      <c r="I265" s="1309" t="s">
        <v>6825</v>
      </c>
      <c r="J265" s="1311"/>
      <c r="K265" s="1311"/>
    </row>
    <row r="266" spans="1:12" ht="16.7" customHeight="1" x14ac:dyDescent="0.25">
      <c r="A266" s="736" t="s">
        <v>108</v>
      </c>
      <c r="B266" s="1308" t="s">
        <v>7021</v>
      </c>
      <c r="C266" s="1308" t="s">
        <v>7021</v>
      </c>
      <c r="D266" s="1308" t="s">
        <v>7021</v>
      </c>
      <c r="E266" s="1308" t="s">
        <v>7021</v>
      </c>
      <c r="F266" s="1308" t="s">
        <v>7021</v>
      </c>
      <c r="G266" s="1308" t="s">
        <v>7021</v>
      </c>
      <c r="H266" s="1309" t="s">
        <v>6825</v>
      </c>
      <c r="I266" s="1309" t="s">
        <v>6825</v>
      </c>
      <c r="J266" s="1311"/>
      <c r="K266" s="1311"/>
    </row>
    <row r="267" spans="1:12" ht="16.7" customHeight="1" x14ac:dyDescent="0.25">
      <c r="A267" s="736" t="s">
        <v>108</v>
      </c>
      <c r="B267" s="1308" t="s">
        <v>6867</v>
      </c>
      <c r="C267" s="1308" t="s">
        <v>6867</v>
      </c>
      <c r="D267" s="1308" t="s">
        <v>6867</v>
      </c>
      <c r="E267" s="1308" t="s">
        <v>6867</v>
      </c>
      <c r="F267" s="1308" t="s">
        <v>6867</v>
      </c>
      <c r="G267" s="1308" t="s">
        <v>6867</v>
      </c>
      <c r="H267" s="1309" t="s">
        <v>6825</v>
      </c>
      <c r="I267" s="1309" t="s">
        <v>6825</v>
      </c>
      <c r="J267" s="1311"/>
      <c r="K267" s="1311"/>
    </row>
    <row r="268" spans="1:12" ht="16.7" customHeight="1" x14ac:dyDescent="0.25">
      <c r="A268" s="736" t="s">
        <v>108</v>
      </c>
      <c r="B268" s="1308" t="s">
        <v>6868</v>
      </c>
      <c r="C268" s="1308" t="s">
        <v>6868</v>
      </c>
      <c r="D268" s="1308" t="s">
        <v>6868</v>
      </c>
      <c r="E268" s="1308" t="s">
        <v>6868</v>
      </c>
      <c r="F268" s="1308" t="s">
        <v>6868</v>
      </c>
      <c r="G268" s="1308" t="s">
        <v>6868</v>
      </c>
      <c r="H268" s="1309" t="s">
        <v>6825</v>
      </c>
      <c r="I268" s="1309" t="s">
        <v>6825</v>
      </c>
      <c r="J268" s="1311"/>
      <c r="K268" s="1311"/>
    </row>
    <row r="269" spans="1:12" ht="16.7" customHeight="1" x14ac:dyDescent="0.25">
      <c r="A269" s="736" t="s">
        <v>108</v>
      </c>
      <c r="B269" s="1308" t="s">
        <v>6869</v>
      </c>
      <c r="C269" s="1308" t="s">
        <v>6869</v>
      </c>
      <c r="D269" s="1308" t="s">
        <v>6869</v>
      </c>
      <c r="E269" s="1308" t="s">
        <v>6869</v>
      </c>
      <c r="F269" s="1308" t="s">
        <v>6869</v>
      </c>
      <c r="G269" s="1308" t="s">
        <v>6869</v>
      </c>
      <c r="H269" s="1309" t="s">
        <v>6793</v>
      </c>
      <c r="I269" s="1309" t="s">
        <v>6793</v>
      </c>
      <c r="J269" s="1310"/>
      <c r="K269" s="1310"/>
    </row>
    <row r="270" spans="1:12" ht="71.650000000000006" customHeight="1" x14ac:dyDescent="0.25">
      <c r="A270" s="736" t="s">
        <v>108</v>
      </c>
      <c r="B270" s="1308" t="s">
        <v>7022</v>
      </c>
      <c r="C270" s="1308" t="s">
        <v>7023</v>
      </c>
      <c r="D270" s="1308" t="s">
        <v>7023</v>
      </c>
      <c r="E270" s="1308" t="s">
        <v>7023</v>
      </c>
      <c r="F270" s="1308" t="s">
        <v>7023</v>
      </c>
      <c r="G270" s="1308" t="s">
        <v>7023</v>
      </c>
      <c r="H270" s="1309" t="s">
        <v>7024</v>
      </c>
      <c r="I270" s="1309" t="s">
        <v>7025</v>
      </c>
      <c r="J270" s="1313"/>
      <c r="K270" s="1313"/>
    </row>
    <row r="271" spans="1:12" ht="71.650000000000006" customHeight="1" x14ac:dyDescent="0.25">
      <c r="A271" s="736" t="s">
        <v>108</v>
      </c>
      <c r="B271" s="1308" t="s">
        <v>7026</v>
      </c>
      <c r="C271" s="1308" t="s">
        <v>7027</v>
      </c>
      <c r="D271" s="1308" t="s">
        <v>7027</v>
      </c>
      <c r="E271" s="1308" t="s">
        <v>7027</v>
      </c>
      <c r="F271" s="1308" t="s">
        <v>7027</v>
      </c>
      <c r="G271" s="1308" t="s">
        <v>7027</v>
      </c>
      <c r="H271" s="1309" t="s">
        <v>6904</v>
      </c>
      <c r="I271" s="1309" t="s">
        <v>6905</v>
      </c>
      <c r="J271" s="1313"/>
      <c r="K271" s="1313"/>
    </row>
    <row r="272" spans="1:12" ht="71.650000000000006" customHeight="1" x14ac:dyDescent="0.25">
      <c r="A272" s="736" t="s">
        <v>108</v>
      </c>
      <c r="B272" s="1308" t="s">
        <v>7028</v>
      </c>
      <c r="C272" s="1308" t="s">
        <v>7029</v>
      </c>
      <c r="D272" s="1308" t="s">
        <v>7029</v>
      </c>
      <c r="E272" s="1308" t="s">
        <v>7029</v>
      </c>
      <c r="F272" s="1308" t="s">
        <v>7029</v>
      </c>
      <c r="G272" s="1308" t="s">
        <v>7029</v>
      </c>
      <c r="H272" s="1309" t="s">
        <v>7030</v>
      </c>
      <c r="I272" s="1309" t="s">
        <v>7031</v>
      </c>
      <c r="J272" s="1313"/>
      <c r="K272" s="1313"/>
    </row>
    <row r="273" spans="1:12" ht="44.45" customHeight="1" x14ac:dyDescent="0.25">
      <c r="A273" s="736" t="s">
        <v>108</v>
      </c>
      <c r="B273" s="1308" t="s">
        <v>7058</v>
      </c>
      <c r="C273" s="1308" t="s">
        <v>7059</v>
      </c>
      <c r="D273" s="1308" t="s">
        <v>7059</v>
      </c>
      <c r="E273" s="1308" t="s">
        <v>7059</v>
      </c>
      <c r="F273" s="1308" t="s">
        <v>7059</v>
      </c>
      <c r="G273" s="1308" t="s">
        <v>7059</v>
      </c>
      <c r="H273" s="1309" t="s">
        <v>7060</v>
      </c>
      <c r="I273" s="1309" t="s">
        <v>7060</v>
      </c>
      <c r="J273" s="1313"/>
      <c r="K273" s="1313"/>
    </row>
    <row r="274" spans="1:12" ht="71.650000000000006" customHeight="1" x14ac:dyDescent="0.25">
      <c r="A274" s="736" t="s">
        <v>108</v>
      </c>
      <c r="B274" s="1308" t="s">
        <v>7036</v>
      </c>
      <c r="C274" s="1308" t="s">
        <v>7037</v>
      </c>
      <c r="D274" s="1308" t="s">
        <v>7037</v>
      </c>
      <c r="E274" s="1308" t="s">
        <v>7037</v>
      </c>
      <c r="F274" s="1308" t="s">
        <v>7037</v>
      </c>
      <c r="G274" s="1308" t="s">
        <v>7037</v>
      </c>
      <c r="H274" s="1309" t="s">
        <v>7034</v>
      </c>
      <c r="I274" s="1309" t="s">
        <v>7035</v>
      </c>
      <c r="J274" s="1312"/>
      <c r="K274" s="1312"/>
    </row>
    <row r="275" spans="1:12" ht="71.650000000000006" customHeight="1" x14ac:dyDescent="0.25">
      <c r="A275" s="736" t="s">
        <v>108</v>
      </c>
      <c r="B275" s="1308" t="s">
        <v>7038</v>
      </c>
      <c r="C275" s="1308" t="s">
        <v>7039</v>
      </c>
      <c r="D275" s="1308" t="s">
        <v>7039</v>
      </c>
      <c r="E275" s="1308" t="s">
        <v>7039</v>
      </c>
      <c r="F275" s="1308" t="s">
        <v>7039</v>
      </c>
      <c r="G275" s="1308" t="s">
        <v>7039</v>
      </c>
      <c r="H275" s="1309" t="s">
        <v>7040</v>
      </c>
      <c r="I275" s="1309" t="s">
        <v>7041</v>
      </c>
      <c r="J275" s="1313"/>
      <c r="K275" s="1313"/>
    </row>
    <row r="276" spans="1:12" ht="71.650000000000006" customHeight="1" x14ac:dyDescent="0.25">
      <c r="A276" s="736" t="s">
        <v>108</v>
      </c>
      <c r="B276" s="1308" t="s">
        <v>7042</v>
      </c>
      <c r="C276" s="1308" t="s">
        <v>7043</v>
      </c>
      <c r="D276" s="1308" t="s">
        <v>7043</v>
      </c>
      <c r="E276" s="1308" t="s">
        <v>7043</v>
      </c>
      <c r="F276" s="1308" t="s">
        <v>7043</v>
      </c>
      <c r="G276" s="1308" t="s">
        <v>7043</v>
      </c>
      <c r="H276" s="1309" t="s">
        <v>7044</v>
      </c>
      <c r="I276" s="1309" t="s">
        <v>7045</v>
      </c>
      <c r="J276" s="1313"/>
      <c r="K276" s="1313"/>
    </row>
    <row r="277" spans="1:12" ht="23.85" customHeight="1" x14ac:dyDescent="0.25">
      <c r="A277" s="734">
        <v>16</v>
      </c>
      <c r="B277" s="1314"/>
      <c r="C277" s="1314"/>
      <c r="D277" s="1314"/>
      <c r="E277" s="1314"/>
      <c r="F277" s="1314" t="s">
        <v>7061</v>
      </c>
      <c r="G277" s="1314" t="s">
        <v>7061</v>
      </c>
      <c r="H277" s="1314" t="s">
        <v>7062</v>
      </c>
      <c r="I277" s="1314" t="s">
        <v>7062</v>
      </c>
      <c r="J277" s="1303">
        <f>(33000 + 128 * 100) * 0.5 *  1.1 * 1.255/1000</f>
        <v>31.61345</v>
      </c>
      <c r="K277" s="1303"/>
      <c r="L277" s="737">
        <f>J277</f>
        <v>31.61345</v>
      </c>
    </row>
    <row r="278" spans="1:12" ht="258.60000000000002" customHeight="1" x14ac:dyDescent="0.25">
      <c r="A278" s="736" t="s">
        <v>108</v>
      </c>
      <c r="B278" s="1318" t="s">
        <v>7063</v>
      </c>
      <c r="C278" s="1318" t="s">
        <v>7064</v>
      </c>
      <c r="D278" s="1318" t="s">
        <v>7064</v>
      </c>
      <c r="E278" s="1318" t="s">
        <v>7064</v>
      </c>
      <c r="F278" s="1318" t="s">
        <v>7065</v>
      </c>
      <c r="G278" s="1318" t="s">
        <v>7066</v>
      </c>
      <c r="H278" s="1318" t="s">
        <v>7067</v>
      </c>
      <c r="I278" s="1318" t="s">
        <v>7068</v>
      </c>
      <c r="J278" s="1316" t="s">
        <v>108</v>
      </c>
      <c r="K278" s="1316" t="s">
        <v>108</v>
      </c>
    </row>
    <row r="279" spans="1:12" ht="16.7" customHeight="1" x14ac:dyDescent="0.25">
      <c r="A279" s="736" t="s">
        <v>108</v>
      </c>
      <c r="B279" s="1314" t="s">
        <v>6781</v>
      </c>
      <c r="C279" s="1314" t="s">
        <v>6781</v>
      </c>
      <c r="D279" s="1314" t="s">
        <v>6781</v>
      </c>
      <c r="E279" s="1314" t="s">
        <v>6781</v>
      </c>
      <c r="F279" s="1314" t="s">
        <v>6781</v>
      </c>
      <c r="G279" s="1314" t="s">
        <v>6781</v>
      </c>
      <c r="H279" s="1315">
        <f>(0.08 * ( 1  + 0.3 ) + 0.055 * ( 1  + 0.3 ) + 0.015 * ( 1  + 0.3 ) + 0.235 * ( 1  + 0.3 ) + 0.025 * ( 1  + 0.3 ) + 0.025 * ( 1  + 0.3 ) + 0.245 * ( 1  + 0.3 ) + 0.17 * ( 1  + 0.3 ) + 0.05 + 0 + 0 + 0 + 0 + 0 + 0.1)*100</f>
        <v>125.5</v>
      </c>
      <c r="I279" s="1315" t="s">
        <v>108</v>
      </c>
      <c r="J279" s="1316" t="s">
        <v>108</v>
      </c>
      <c r="K279" s="1316" t="s">
        <v>108</v>
      </c>
    </row>
    <row r="280" spans="1:12" ht="44.45" customHeight="1" x14ac:dyDescent="0.25">
      <c r="A280" s="736" t="s">
        <v>108</v>
      </c>
      <c r="B280" s="1308" t="s">
        <v>6860</v>
      </c>
      <c r="C280" s="1308" t="s">
        <v>6861</v>
      </c>
      <c r="D280" s="1308" t="s">
        <v>6861</v>
      </c>
      <c r="E280" s="1308" t="s">
        <v>6861</v>
      </c>
      <c r="F280" s="1308" t="s">
        <v>6861</v>
      </c>
      <c r="G280" s="1308" t="s">
        <v>6861</v>
      </c>
      <c r="H280" s="1309" t="s">
        <v>7019</v>
      </c>
      <c r="I280" s="1309" t="s">
        <v>7020</v>
      </c>
      <c r="J280" s="1313"/>
      <c r="K280" s="1313"/>
    </row>
    <row r="281" spans="1:12" ht="16.7" customHeight="1" x14ac:dyDescent="0.25">
      <c r="A281" s="736" t="s">
        <v>108</v>
      </c>
      <c r="B281" s="1308" t="s">
        <v>6864</v>
      </c>
      <c r="C281" s="1308" t="s">
        <v>6864</v>
      </c>
      <c r="D281" s="1308" t="s">
        <v>6864</v>
      </c>
      <c r="E281" s="1308" t="s">
        <v>6864</v>
      </c>
      <c r="F281" s="1308" t="s">
        <v>6864</v>
      </c>
      <c r="G281" s="1308" t="s">
        <v>6864</v>
      </c>
      <c r="H281" s="1309" t="s">
        <v>6979</v>
      </c>
      <c r="I281" s="1309" t="s">
        <v>6979</v>
      </c>
      <c r="J281" s="1312"/>
      <c r="K281" s="1312"/>
    </row>
    <row r="282" spans="1:12" ht="16.7" customHeight="1" x14ac:dyDescent="0.25">
      <c r="A282" s="736" t="s">
        <v>108</v>
      </c>
      <c r="B282" s="1308" t="s">
        <v>6865</v>
      </c>
      <c r="C282" s="1308" t="s">
        <v>6865</v>
      </c>
      <c r="D282" s="1308" t="s">
        <v>6865</v>
      </c>
      <c r="E282" s="1308" t="s">
        <v>6865</v>
      </c>
      <c r="F282" s="1308" t="s">
        <v>6865</v>
      </c>
      <c r="G282" s="1308" t="s">
        <v>6865</v>
      </c>
      <c r="H282" s="1309" t="s">
        <v>6825</v>
      </c>
      <c r="I282" s="1309" t="s">
        <v>6825</v>
      </c>
      <c r="J282" s="1311"/>
      <c r="K282" s="1311"/>
    </row>
    <row r="283" spans="1:12" ht="16.7" customHeight="1" x14ac:dyDescent="0.25">
      <c r="A283" s="736" t="s">
        <v>108</v>
      </c>
      <c r="B283" s="1308" t="s">
        <v>6866</v>
      </c>
      <c r="C283" s="1308" t="s">
        <v>6866</v>
      </c>
      <c r="D283" s="1308" t="s">
        <v>6866</v>
      </c>
      <c r="E283" s="1308" t="s">
        <v>6866</v>
      </c>
      <c r="F283" s="1308" t="s">
        <v>6866</v>
      </c>
      <c r="G283" s="1308" t="s">
        <v>6866</v>
      </c>
      <c r="H283" s="1309" t="s">
        <v>6825</v>
      </c>
      <c r="I283" s="1309" t="s">
        <v>6825</v>
      </c>
      <c r="J283" s="1311"/>
      <c r="K283" s="1311"/>
    </row>
    <row r="284" spans="1:12" ht="16.7" customHeight="1" x14ac:dyDescent="0.25">
      <c r="A284" s="736" t="s">
        <v>108</v>
      </c>
      <c r="B284" s="1308" t="s">
        <v>7021</v>
      </c>
      <c r="C284" s="1308" t="s">
        <v>7021</v>
      </c>
      <c r="D284" s="1308" t="s">
        <v>7021</v>
      </c>
      <c r="E284" s="1308" t="s">
        <v>7021</v>
      </c>
      <c r="F284" s="1308" t="s">
        <v>7021</v>
      </c>
      <c r="G284" s="1308" t="s">
        <v>7021</v>
      </c>
      <c r="H284" s="1309" t="s">
        <v>6825</v>
      </c>
      <c r="I284" s="1309" t="s">
        <v>6825</v>
      </c>
      <c r="J284" s="1311"/>
      <c r="K284" s="1311"/>
    </row>
    <row r="285" spans="1:12" ht="16.7" customHeight="1" x14ac:dyDescent="0.25">
      <c r="A285" s="736" t="s">
        <v>108</v>
      </c>
      <c r="B285" s="1308" t="s">
        <v>6867</v>
      </c>
      <c r="C285" s="1308" t="s">
        <v>6867</v>
      </c>
      <c r="D285" s="1308" t="s">
        <v>6867</v>
      </c>
      <c r="E285" s="1308" t="s">
        <v>6867</v>
      </c>
      <c r="F285" s="1308" t="s">
        <v>6867</v>
      </c>
      <c r="G285" s="1308" t="s">
        <v>6867</v>
      </c>
      <c r="H285" s="1309" t="s">
        <v>6825</v>
      </c>
      <c r="I285" s="1309" t="s">
        <v>6825</v>
      </c>
      <c r="J285" s="1311"/>
      <c r="K285" s="1311"/>
    </row>
    <row r="286" spans="1:12" ht="16.7" customHeight="1" x14ac:dyDescent="0.25">
      <c r="A286" s="736" t="s">
        <v>108</v>
      </c>
      <c r="B286" s="1308" t="s">
        <v>6868</v>
      </c>
      <c r="C286" s="1308" t="s">
        <v>6868</v>
      </c>
      <c r="D286" s="1308" t="s">
        <v>6868</v>
      </c>
      <c r="E286" s="1308" t="s">
        <v>6868</v>
      </c>
      <c r="F286" s="1308" t="s">
        <v>6868</v>
      </c>
      <c r="G286" s="1308" t="s">
        <v>6868</v>
      </c>
      <c r="H286" s="1309" t="s">
        <v>6825</v>
      </c>
      <c r="I286" s="1309" t="s">
        <v>6825</v>
      </c>
      <c r="J286" s="1311"/>
      <c r="K286" s="1311"/>
    </row>
    <row r="287" spans="1:12" ht="16.7" customHeight="1" x14ac:dyDescent="0.25">
      <c r="A287" s="736" t="s">
        <v>108</v>
      </c>
      <c r="B287" s="1308" t="s">
        <v>6869</v>
      </c>
      <c r="C287" s="1308" t="s">
        <v>6869</v>
      </c>
      <c r="D287" s="1308" t="s">
        <v>6869</v>
      </c>
      <c r="E287" s="1308" t="s">
        <v>6869</v>
      </c>
      <c r="F287" s="1308" t="s">
        <v>6869</v>
      </c>
      <c r="G287" s="1308" t="s">
        <v>6869</v>
      </c>
      <c r="H287" s="1309" t="s">
        <v>6793</v>
      </c>
      <c r="I287" s="1309" t="s">
        <v>6793</v>
      </c>
      <c r="J287" s="1310"/>
      <c r="K287" s="1310"/>
    </row>
    <row r="288" spans="1:12" ht="71.650000000000006" customHeight="1" x14ac:dyDescent="0.25">
      <c r="A288" s="736" t="s">
        <v>108</v>
      </c>
      <c r="B288" s="1308" t="s">
        <v>7022</v>
      </c>
      <c r="C288" s="1308" t="s">
        <v>7023</v>
      </c>
      <c r="D288" s="1308" t="s">
        <v>7023</v>
      </c>
      <c r="E288" s="1308" t="s">
        <v>7023</v>
      </c>
      <c r="F288" s="1308" t="s">
        <v>7023</v>
      </c>
      <c r="G288" s="1308" t="s">
        <v>7023</v>
      </c>
      <c r="H288" s="1309" t="s">
        <v>7024</v>
      </c>
      <c r="I288" s="1309" t="s">
        <v>7025</v>
      </c>
      <c r="J288" s="1313"/>
      <c r="K288" s="1313"/>
    </row>
    <row r="289" spans="1:11" ht="71.650000000000006" customHeight="1" x14ac:dyDescent="0.25">
      <c r="A289" s="736" t="s">
        <v>108</v>
      </c>
      <c r="B289" s="1308" t="s">
        <v>7026</v>
      </c>
      <c r="C289" s="1308" t="s">
        <v>7027</v>
      </c>
      <c r="D289" s="1308" t="s">
        <v>7027</v>
      </c>
      <c r="E289" s="1308" t="s">
        <v>7027</v>
      </c>
      <c r="F289" s="1308" t="s">
        <v>7027</v>
      </c>
      <c r="G289" s="1308" t="s">
        <v>7027</v>
      </c>
      <c r="H289" s="1309" t="s">
        <v>6904</v>
      </c>
      <c r="I289" s="1309" t="s">
        <v>6905</v>
      </c>
      <c r="J289" s="1313"/>
      <c r="K289" s="1313"/>
    </row>
    <row r="290" spans="1:11" ht="71.650000000000006" customHeight="1" x14ac:dyDescent="0.25">
      <c r="A290" s="736" t="s">
        <v>108</v>
      </c>
      <c r="B290" s="1308" t="s">
        <v>7028</v>
      </c>
      <c r="C290" s="1308" t="s">
        <v>7029</v>
      </c>
      <c r="D290" s="1308" t="s">
        <v>7029</v>
      </c>
      <c r="E290" s="1308" t="s">
        <v>7029</v>
      </c>
      <c r="F290" s="1308" t="s">
        <v>7029</v>
      </c>
      <c r="G290" s="1308" t="s">
        <v>7029</v>
      </c>
      <c r="H290" s="1309" t="s">
        <v>7030</v>
      </c>
      <c r="I290" s="1309" t="s">
        <v>7031</v>
      </c>
      <c r="J290" s="1313"/>
      <c r="K290" s="1313"/>
    </row>
    <row r="291" spans="1:11" ht="71.650000000000006" customHeight="1" x14ac:dyDescent="0.25">
      <c r="A291" s="736" t="s">
        <v>108</v>
      </c>
      <c r="B291" s="1308" t="s">
        <v>7032</v>
      </c>
      <c r="C291" s="1308" t="s">
        <v>7033</v>
      </c>
      <c r="D291" s="1308" t="s">
        <v>7033</v>
      </c>
      <c r="E291" s="1308" t="s">
        <v>7033</v>
      </c>
      <c r="F291" s="1308" t="s">
        <v>7033</v>
      </c>
      <c r="G291" s="1308" t="s">
        <v>7033</v>
      </c>
      <c r="H291" s="1309" t="s">
        <v>7034</v>
      </c>
      <c r="I291" s="1309" t="s">
        <v>7035</v>
      </c>
      <c r="J291" s="1312"/>
      <c r="K291" s="1312"/>
    </row>
    <row r="292" spans="1:11" ht="71.650000000000006" customHeight="1" x14ac:dyDescent="0.25">
      <c r="A292" s="736" t="s">
        <v>108</v>
      </c>
      <c r="B292" s="1308" t="s">
        <v>7036</v>
      </c>
      <c r="C292" s="1308" t="s">
        <v>7037</v>
      </c>
      <c r="D292" s="1308" t="s">
        <v>7037</v>
      </c>
      <c r="E292" s="1308" t="s">
        <v>7037</v>
      </c>
      <c r="F292" s="1308" t="s">
        <v>7037</v>
      </c>
      <c r="G292" s="1308" t="s">
        <v>7037</v>
      </c>
      <c r="H292" s="1309" t="s">
        <v>7034</v>
      </c>
      <c r="I292" s="1309" t="s">
        <v>7035</v>
      </c>
      <c r="J292" s="1312"/>
      <c r="K292" s="1312"/>
    </row>
    <row r="293" spans="1:11" ht="71.650000000000006" customHeight="1" x14ac:dyDescent="0.25">
      <c r="A293" s="736" t="s">
        <v>108</v>
      </c>
      <c r="B293" s="1308" t="s">
        <v>7038</v>
      </c>
      <c r="C293" s="1308" t="s">
        <v>7039</v>
      </c>
      <c r="D293" s="1308" t="s">
        <v>7039</v>
      </c>
      <c r="E293" s="1308" t="s">
        <v>7039</v>
      </c>
      <c r="F293" s="1308" t="s">
        <v>7039</v>
      </c>
      <c r="G293" s="1308" t="s">
        <v>7039</v>
      </c>
      <c r="H293" s="1309" t="s">
        <v>7040</v>
      </c>
      <c r="I293" s="1309" t="s">
        <v>7041</v>
      </c>
      <c r="J293" s="1313"/>
      <c r="K293" s="1313"/>
    </row>
    <row r="294" spans="1:11" ht="71.650000000000006" customHeight="1" x14ac:dyDescent="0.25">
      <c r="A294" s="736" t="s">
        <v>108</v>
      </c>
      <c r="B294" s="1308" t="s">
        <v>7042</v>
      </c>
      <c r="C294" s="1308" t="s">
        <v>7043</v>
      </c>
      <c r="D294" s="1308" t="s">
        <v>7043</v>
      </c>
      <c r="E294" s="1308" t="s">
        <v>7043</v>
      </c>
      <c r="F294" s="1308" t="s">
        <v>7043</v>
      </c>
      <c r="G294" s="1308" t="s">
        <v>7043</v>
      </c>
      <c r="H294" s="1309" t="s">
        <v>7044</v>
      </c>
      <c r="I294" s="1309" t="s">
        <v>7045</v>
      </c>
      <c r="J294" s="1313"/>
      <c r="K294" s="1313"/>
    </row>
    <row r="295" spans="1:11" ht="270.2" hidden="1" customHeight="1" x14ac:dyDescent="0.25">
      <c r="A295" s="734"/>
      <c r="B295" s="1291" t="s">
        <v>7069</v>
      </c>
      <c r="C295" s="1291" t="s">
        <v>7070</v>
      </c>
      <c r="D295" s="1291" t="s">
        <v>7070</v>
      </c>
      <c r="E295" s="1291" t="s">
        <v>7070</v>
      </c>
      <c r="F295" s="1291" t="s">
        <v>7071</v>
      </c>
      <c r="G295" s="1291" t="s">
        <v>7016</v>
      </c>
      <c r="H295" s="1291" t="s">
        <v>7018</v>
      </c>
      <c r="I295" s="1291" t="s">
        <v>7018</v>
      </c>
      <c r="J295" s="1303"/>
      <c r="K295" s="1303"/>
    </row>
    <row r="296" spans="1:11" ht="16.7" hidden="1" customHeight="1" x14ac:dyDescent="0.25">
      <c r="A296" s="736" t="s">
        <v>108</v>
      </c>
      <c r="B296" s="1314" t="s">
        <v>6781</v>
      </c>
      <c r="C296" s="1314" t="s">
        <v>6781</v>
      </c>
      <c r="D296" s="1314" t="s">
        <v>6781</v>
      </c>
      <c r="E296" s="1314" t="s">
        <v>6781</v>
      </c>
      <c r="F296" s="1314" t="s">
        <v>6781</v>
      </c>
      <c r="G296" s="1314" t="s">
        <v>6781</v>
      </c>
      <c r="H296" s="1315" t="s">
        <v>108</v>
      </c>
      <c r="I296" s="1315" t="s">
        <v>108</v>
      </c>
      <c r="J296" s="1316" t="s">
        <v>108</v>
      </c>
      <c r="K296" s="1316" t="s">
        <v>108</v>
      </c>
    </row>
    <row r="297" spans="1:11" ht="44.45" hidden="1" customHeight="1" x14ac:dyDescent="0.25">
      <c r="A297" s="736" t="s">
        <v>108</v>
      </c>
      <c r="B297" s="1308" t="s">
        <v>6860</v>
      </c>
      <c r="C297" s="1308" t="s">
        <v>6861</v>
      </c>
      <c r="D297" s="1308" t="s">
        <v>6861</v>
      </c>
      <c r="E297" s="1308" t="s">
        <v>6861</v>
      </c>
      <c r="F297" s="1308" t="s">
        <v>6861</v>
      </c>
      <c r="G297" s="1308" t="s">
        <v>6861</v>
      </c>
      <c r="H297" s="1309" t="s">
        <v>7019</v>
      </c>
      <c r="I297" s="1309" t="s">
        <v>7020</v>
      </c>
      <c r="J297" s="1313"/>
      <c r="K297" s="1313"/>
    </row>
    <row r="298" spans="1:11" ht="16.7" hidden="1" customHeight="1" x14ac:dyDescent="0.25">
      <c r="A298" s="736" t="s">
        <v>108</v>
      </c>
      <c r="B298" s="1308" t="s">
        <v>6864</v>
      </c>
      <c r="C298" s="1308" t="s">
        <v>6864</v>
      </c>
      <c r="D298" s="1308" t="s">
        <v>6864</v>
      </c>
      <c r="E298" s="1308" t="s">
        <v>6864</v>
      </c>
      <c r="F298" s="1308" t="s">
        <v>6864</v>
      </c>
      <c r="G298" s="1308" t="s">
        <v>6864</v>
      </c>
      <c r="H298" s="1309" t="s">
        <v>6979</v>
      </c>
      <c r="I298" s="1309" t="s">
        <v>6979</v>
      </c>
      <c r="J298" s="1312"/>
      <c r="K298" s="1312"/>
    </row>
    <row r="299" spans="1:11" ht="16.7" hidden="1" customHeight="1" x14ac:dyDescent="0.25">
      <c r="A299" s="736" t="s">
        <v>108</v>
      </c>
      <c r="B299" s="1308" t="s">
        <v>6865</v>
      </c>
      <c r="C299" s="1308" t="s">
        <v>6865</v>
      </c>
      <c r="D299" s="1308" t="s">
        <v>6865</v>
      </c>
      <c r="E299" s="1308" t="s">
        <v>6865</v>
      </c>
      <c r="F299" s="1308" t="s">
        <v>6865</v>
      </c>
      <c r="G299" s="1308" t="s">
        <v>6865</v>
      </c>
      <c r="H299" s="1309" t="s">
        <v>6825</v>
      </c>
      <c r="I299" s="1309" t="s">
        <v>6825</v>
      </c>
      <c r="J299" s="1311" t="s">
        <v>108</v>
      </c>
      <c r="K299" s="1311" t="s">
        <v>108</v>
      </c>
    </row>
    <row r="300" spans="1:11" ht="16.7" hidden="1" customHeight="1" x14ac:dyDescent="0.25">
      <c r="A300" s="736" t="s">
        <v>108</v>
      </c>
      <c r="B300" s="1308" t="s">
        <v>6866</v>
      </c>
      <c r="C300" s="1308" t="s">
        <v>6866</v>
      </c>
      <c r="D300" s="1308" t="s">
        <v>6866</v>
      </c>
      <c r="E300" s="1308" t="s">
        <v>6866</v>
      </c>
      <c r="F300" s="1308" t="s">
        <v>6866</v>
      </c>
      <c r="G300" s="1308" t="s">
        <v>6866</v>
      </c>
      <c r="H300" s="1309" t="s">
        <v>6825</v>
      </c>
      <c r="I300" s="1309" t="s">
        <v>6825</v>
      </c>
      <c r="J300" s="1311" t="s">
        <v>108</v>
      </c>
      <c r="K300" s="1311" t="s">
        <v>108</v>
      </c>
    </row>
    <row r="301" spans="1:11" ht="16.7" hidden="1" customHeight="1" x14ac:dyDescent="0.25">
      <c r="A301" s="736" t="s">
        <v>108</v>
      </c>
      <c r="B301" s="1308" t="s">
        <v>7021</v>
      </c>
      <c r="C301" s="1308" t="s">
        <v>7021</v>
      </c>
      <c r="D301" s="1308" t="s">
        <v>7021</v>
      </c>
      <c r="E301" s="1308" t="s">
        <v>7021</v>
      </c>
      <c r="F301" s="1308" t="s">
        <v>7021</v>
      </c>
      <c r="G301" s="1308" t="s">
        <v>7021</v>
      </c>
      <c r="H301" s="1309" t="s">
        <v>6825</v>
      </c>
      <c r="I301" s="1309" t="s">
        <v>6825</v>
      </c>
      <c r="J301" s="1311" t="s">
        <v>108</v>
      </c>
      <c r="K301" s="1311" t="s">
        <v>108</v>
      </c>
    </row>
    <row r="302" spans="1:11" ht="16.7" hidden="1" customHeight="1" x14ac:dyDescent="0.25">
      <c r="A302" s="736" t="s">
        <v>108</v>
      </c>
      <c r="B302" s="1308" t="s">
        <v>6867</v>
      </c>
      <c r="C302" s="1308" t="s">
        <v>6867</v>
      </c>
      <c r="D302" s="1308" t="s">
        <v>6867</v>
      </c>
      <c r="E302" s="1308" t="s">
        <v>6867</v>
      </c>
      <c r="F302" s="1308" t="s">
        <v>6867</v>
      </c>
      <c r="G302" s="1308" t="s">
        <v>6867</v>
      </c>
      <c r="H302" s="1309" t="s">
        <v>6825</v>
      </c>
      <c r="I302" s="1309" t="s">
        <v>6825</v>
      </c>
      <c r="J302" s="1311" t="s">
        <v>108</v>
      </c>
      <c r="K302" s="1311" t="s">
        <v>108</v>
      </c>
    </row>
    <row r="303" spans="1:11" ht="16.7" hidden="1" customHeight="1" x14ac:dyDescent="0.25">
      <c r="A303" s="736" t="s">
        <v>108</v>
      </c>
      <c r="B303" s="1308" t="s">
        <v>6868</v>
      </c>
      <c r="C303" s="1308" t="s">
        <v>6868</v>
      </c>
      <c r="D303" s="1308" t="s">
        <v>6868</v>
      </c>
      <c r="E303" s="1308" t="s">
        <v>6868</v>
      </c>
      <c r="F303" s="1308" t="s">
        <v>6868</v>
      </c>
      <c r="G303" s="1308" t="s">
        <v>6868</v>
      </c>
      <c r="H303" s="1309" t="s">
        <v>6825</v>
      </c>
      <c r="I303" s="1309" t="s">
        <v>6825</v>
      </c>
      <c r="J303" s="1311" t="s">
        <v>108</v>
      </c>
      <c r="K303" s="1311" t="s">
        <v>108</v>
      </c>
    </row>
    <row r="304" spans="1:11" ht="16.7" hidden="1" customHeight="1" x14ac:dyDescent="0.25">
      <c r="A304" s="736" t="s">
        <v>108</v>
      </c>
      <c r="B304" s="1308" t="s">
        <v>6869</v>
      </c>
      <c r="C304" s="1308" t="s">
        <v>6869</v>
      </c>
      <c r="D304" s="1308" t="s">
        <v>6869</v>
      </c>
      <c r="E304" s="1308" t="s">
        <v>6869</v>
      </c>
      <c r="F304" s="1308" t="s">
        <v>6869</v>
      </c>
      <c r="G304" s="1308" t="s">
        <v>6869</v>
      </c>
      <c r="H304" s="1309" t="s">
        <v>6793</v>
      </c>
      <c r="I304" s="1309" t="s">
        <v>6793</v>
      </c>
      <c r="J304" s="1310"/>
      <c r="K304" s="1310"/>
    </row>
    <row r="305" spans="1:12" ht="71.650000000000006" hidden="1" customHeight="1" x14ac:dyDescent="0.25">
      <c r="A305" s="736" t="s">
        <v>108</v>
      </c>
      <c r="B305" s="1308" t="s">
        <v>7022</v>
      </c>
      <c r="C305" s="1308" t="s">
        <v>7023</v>
      </c>
      <c r="D305" s="1308" t="s">
        <v>7023</v>
      </c>
      <c r="E305" s="1308" t="s">
        <v>7023</v>
      </c>
      <c r="F305" s="1308" t="s">
        <v>7023</v>
      </c>
      <c r="G305" s="1308" t="s">
        <v>7023</v>
      </c>
      <c r="H305" s="1309" t="s">
        <v>7024</v>
      </c>
      <c r="I305" s="1309" t="s">
        <v>7025</v>
      </c>
      <c r="J305" s="1313"/>
      <c r="K305" s="1313"/>
    </row>
    <row r="306" spans="1:12" ht="71.650000000000006" hidden="1" customHeight="1" x14ac:dyDescent="0.25">
      <c r="A306" s="736" t="s">
        <v>108</v>
      </c>
      <c r="B306" s="1308" t="s">
        <v>7026</v>
      </c>
      <c r="C306" s="1308" t="s">
        <v>7027</v>
      </c>
      <c r="D306" s="1308" t="s">
        <v>7027</v>
      </c>
      <c r="E306" s="1308" t="s">
        <v>7027</v>
      </c>
      <c r="F306" s="1308" t="s">
        <v>7027</v>
      </c>
      <c r="G306" s="1308" t="s">
        <v>7027</v>
      </c>
      <c r="H306" s="1309" t="s">
        <v>6904</v>
      </c>
      <c r="I306" s="1309" t="s">
        <v>6905</v>
      </c>
      <c r="J306" s="1313"/>
      <c r="K306" s="1313"/>
    </row>
    <row r="307" spans="1:12" ht="71.650000000000006" hidden="1" customHeight="1" x14ac:dyDescent="0.25">
      <c r="A307" s="736" t="s">
        <v>108</v>
      </c>
      <c r="B307" s="1308" t="s">
        <v>7028</v>
      </c>
      <c r="C307" s="1308" t="s">
        <v>7029</v>
      </c>
      <c r="D307" s="1308" t="s">
        <v>7029</v>
      </c>
      <c r="E307" s="1308" t="s">
        <v>7029</v>
      </c>
      <c r="F307" s="1308" t="s">
        <v>7029</v>
      </c>
      <c r="G307" s="1308" t="s">
        <v>7029</v>
      </c>
      <c r="H307" s="1309" t="s">
        <v>7030</v>
      </c>
      <c r="I307" s="1309" t="s">
        <v>7031</v>
      </c>
      <c r="J307" s="1313"/>
      <c r="K307" s="1313"/>
    </row>
    <row r="308" spans="1:12" ht="71.650000000000006" hidden="1" customHeight="1" x14ac:dyDescent="0.25">
      <c r="A308" s="736" t="s">
        <v>108</v>
      </c>
      <c r="B308" s="1308" t="s">
        <v>7032</v>
      </c>
      <c r="C308" s="1308" t="s">
        <v>7033</v>
      </c>
      <c r="D308" s="1308" t="s">
        <v>7033</v>
      </c>
      <c r="E308" s="1308" t="s">
        <v>7033</v>
      </c>
      <c r="F308" s="1308" t="s">
        <v>7033</v>
      </c>
      <c r="G308" s="1308" t="s">
        <v>7033</v>
      </c>
      <c r="H308" s="1309" t="s">
        <v>7034</v>
      </c>
      <c r="I308" s="1309" t="s">
        <v>7035</v>
      </c>
      <c r="J308" s="1312"/>
      <c r="K308" s="1312"/>
    </row>
    <row r="309" spans="1:12" ht="71.650000000000006" hidden="1" customHeight="1" x14ac:dyDescent="0.25">
      <c r="A309" s="736" t="s">
        <v>108</v>
      </c>
      <c r="B309" s="1308" t="s">
        <v>7036</v>
      </c>
      <c r="C309" s="1308" t="s">
        <v>7037</v>
      </c>
      <c r="D309" s="1308" t="s">
        <v>7037</v>
      </c>
      <c r="E309" s="1308" t="s">
        <v>7037</v>
      </c>
      <c r="F309" s="1308" t="s">
        <v>7037</v>
      </c>
      <c r="G309" s="1308" t="s">
        <v>7037</v>
      </c>
      <c r="H309" s="1309" t="s">
        <v>7034</v>
      </c>
      <c r="I309" s="1309" t="s">
        <v>7035</v>
      </c>
      <c r="J309" s="1312"/>
      <c r="K309" s="1312"/>
    </row>
    <row r="310" spans="1:12" ht="71.650000000000006" hidden="1" customHeight="1" x14ac:dyDescent="0.25">
      <c r="A310" s="736" t="s">
        <v>108</v>
      </c>
      <c r="B310" s="1308" t="s">
        <v>7038</v>
      </c>
      <c r="C310" s="1308" t="s">
        <v>7039</v>
      </c>
      <c r="D310" s="1308" t="s">
        <v>7039</v>
      </c>
      <c r="E310" s="1308" t="s">
        <v>7039</v>
      </c>
      <c r="F310" s="1308" t="s">
        <v>7039</v>
      </c>
      <c r="G310" s="1308" t="s">
        <v>7039</v>
      </c>
      <c r="H310" s="1309" t="s">
        <v>7040</v>
      </c>
      <c r="I310" s="1309" t="s">
        <v>7041</v>
      </c>
      <c r="J310" s="1313"/>
      <c r="K310" s="1313"/>
    </row>
    <row r="311" spans="1:12" ht="71.650000000000006" hidden="1" customHeight="1" x14ac:dyDescent="0.25">
      <c r="A311" s="736" t="s">
        <v>108</v>
      </c>
      <c r="B311" s="1308" t="s">
        <v>7042</v>
      </c>
      <c r="C311" s="1308" t="s">
        <v>7043</v>
      </c>
      <c r="D311" s="1308" t="s">
        <v>7043</v>
      </c>
      <c r="E311" s="1308" t="s">
        <v>7043</v>
      </c>
      <c r="F311" s="1308" t="s">
        <v>7043</v>
      </c>
      <c r="G311" s="1308" t="s">
        <v>7043</v>
      </c>
      <c r="H311" s="1309" t="s">
        <v>7044</v>
      </c>
      <c r="I311" s="1309" t="s">
        <v>7045</v>
      </c>
      <c r="J311" s="1313"/>
      <c r="K311" s="1313"/>
    </row>
    <row r="312" spans="1:12" ht="242.25" customHeight="1" x14ac:dyDescent="0.25">
      <c r="A312" s="734">
        <v>17</v>
      </c>
      <c r="B312" s="1291" t="s">
        <v>7072</v>
      </c>
      <c r="C312" s="1291" t="s">
        <v>7073</v>
      </c>
      <c r="D312" s="1291" t="s">
        <v>7073</v>
      </c>
      <c r="E312" s="1291" t="s">
        <v>7073</v>
      </c>
      <c r="F312" s="1291" t="s">
        <v>7074</v>
      </c>
      <c r="G312" s="1291" t="s">
        <v>7075</v>
      </c>
      <c r="H312" s="1291" t="s">
        <v>7076</v>
      </c>
      <c r="I312" s="1291" t="s">
        <v>7077</v>
      </c>
      <c r="J312" s="1303">
        <f>(7763 + 42 * 112) * 0.6 * 1.245/1000</f>
        <v>9.3128499999999992</v>
      </c>
      <c r="K312" s="1303"/>
      <c r="L312" s="737">
        <f>J312</f>
        <v>9.3128499999999992</v>
      </c>
    </row>
    <row r="313" spans="1:12" ht="16.7" customHeight="1" x14ac:dyDescent="0.25">
      <c r="A313" s="736" t="s">
        <v>108</v>
      </c>
      <c r="B313" s="1314" t="s">
        <v>6781</v>
      </c>
      <c r="C313" s="1314" t="s">
        <v>6781</v>
      </c>
      <c r="D313" s="1314" t="s">
        <v>6781</v>
      </c>
      <c r="E313" s="1314" t="s">
        <v>6781</v>
      </c>
      <c r="F313" s="1314" t="s">
        <v>6781</v>
      </c>
      <c r="G313" s="1314" t="s">
        <v>6781</v>
      </c>
      <c r="H313" s="1315">
        <f>(0.06 * ( 1  + 0.3 ) + 0.07 * ( 1  + 0.3 ) + 0.02 * ( 1  + 0.3 ) + 0.03 * ( 1  + 0.3 ) + 0.03 * ( 1  + 0.3 ) + 0.01 * ( 1  + 0.3 ) + 0.09 * ( 1  + 0.3 ) + 0.3 * ( 1  + 0.3 ) + 0.15 * ( 1  + 0.3 ) + 0.09 * ( 1  + 0.3 ) + 0.05 + 0 + 0 + 0 + 0.07 + 0.02)*100</f>
        <v>124.5</v>
      </c>
      <c r="I313" s="1315" t="s">
        <v>108</v>
      </c>
      <c r="J313" s="1316" t="s">
        <v>108</v>
      </c>
      <c r="K313" s="1316" t="s">
        <v>108</v>
      </c>
    </row>
    <row r="314" spans="1:12" ht="44.45" customHeight="1" x14ac:dyDescent="0.25">
      <c r="A314" s="736" t="s">
        <v>108</v>
      </c>
      <c r="B314" s="1308" t="s">
        <v>6898</v>
      </c>
      <c r="C314" s="1308" t="s">
        <v>6899</v>
      </c>
      <c r="D314" s="1308" t="s">
        <v>6899</v>
      </c>
      <c r="E314" s="1308" t="s">
        <v>6899</v>
      </c>
      <c r="F314" s="1308" t="s">
        <v>6899</v>
      </c>
      <c r="G314" s="1308" t="s">
        <v>6899</v>
      </c>
      <c r="H314" s="1309" t="s">
        <v>6828</v>
      </c>
      <c r="I314" s="1309" t="s">
        <v>6829</v>
      </c>
      <c r="J314" s="1313"/>
      <c r="K314" s="1313"/>
    </row>
    <row r="315" spans="1:12" ht="71.650000000000006" customHeight="1" x14ac:dyDescent="0.25">
      <c r="A315" s="736" t="s">
        <v>108</v>
      </c>
      <c r="B315" s="1308" t="s">
        <v>6956</v>
      </c>
      <c r="C315" s="1308" t="s">
        <v>6957</v>
      </c>
      <c r="D315" s="1308" t="s">
        <v>6957</v>
      </c>
      <c r="E315" s="1308" t="s">
        <v>6957</v>
      </c>
      <c r="F315" s="1308" t="s">
        <v>6957</v>
      </c>
      <c r="G315" s="1308" t="s">
        <v>6957</v>
      </c>
      <c r="H315" s="1309" t="s">
        <v>6817</v>
      </c>
      <c r="I315" s="1309" t="s">
        <v>6818</v>
      </c>
      <c r="J315" s="1313"/>
      <c r="K315" s="1313"/>
    </row>
    <row r="316" spans="1:12" ht="58.15" customHeight="1" x14ac:dyDescent="0.25">
      <c r="A316" s="736" t="s">
        <v>108</v>
      </c>
      <c r="B316" s="1308" t="s">
        <v>6958</v>
      </c>
      <c r="C316" s="1308" t="s">
        <v>6959</v>
      </c>
      <c r="D316" s="1308" t="s">
        <v>6959</v>
      </c>
      <c r="E316" s="1308" t="s">
        <v>6959</v>
      </c>
      <c r="F316" s="1308" t="s">
        <v>6959</v>
      </c>
      <c r="G316" s="1308" t="s">
        <v>6959</v>
      </c>
      <c r="H316" s="1309" t="s">
        <v>6960</v>
      </c>
      <c r="I316" s="1309" t="s">
        <v>6961</v>
      </c>
      <c r="J316" s="1313"/>
      <c r="K316" s="1313"/>
    </row>
    <row r="317" spans="1:12" ht="58.15" customHeight="1" x14ac:dyDescent="0.25">
      <c r="A317" s="736" t="s">
        <v>108</v>
      </c>
      <c r="B317" s="1308" t="s">
        <v>6962</v>
      </c>
      <c r="C317" s="1308" t="s">
        <v>6963</v>
      </c>
      <c r="D317" s="1308" t="s">
        <v>6963</v>
      </c>
      <c r="E317" s="1308" t="s">
        <v>6963</v>
      </c>
      <c r="F317" s="1308" t="s">
        <v>6963</v>
      </c>
      <c r="G317" s="1308" t="s">
        <v>6963</v>
      </c>
      <c r="H317" s="1309" t="s">
        <v>6912</v>
      </c>
      <c r="I317" s="1309" t="s">
        <v>6913</v>
      </c>
      <c r="J317" s="1313"/>
      <c r="K317" s="1313"/>
    </row>
    <row r="318" spans="1:12" ht="58.15" customHeight="1" x14ac:dyDescent="0.25">
      <c r="A318" s="736" t="s">
        <v>108</v>
      </c>
      <c r="B318" s="1308" t="s">
        <v>6964</v>
      </c>
      <c r="C318" s="1308" t="s">
        <v>6965</v>
      </c>
      <c r="D318" s="1308" t="s">
        <v>6965</v>
      </c>
      <c r="E318" s="1308" t="s">
        <v>6965</v>
      </c>
      <c r="F318" s="1308" t="s">
        <v>6965</v>
      </c>
      <c r="G318" s="1308" t="s">
        <v>6965</v>
      </c>
      <c r="H318" s="1309" t="s">
        <v>6912</v>
      </c>
      <c r="I318" s="1309" t="s">
        <v>6913</v>
      </c>
      <c r="J318" s="1313"/>
      <c r="K318" s="1313"/>
    </row>
    <row r="319" spans="1:12" ht="58.15" customHeight="1" x14ac:dyDescent="0.25">
      <c r="A319" s="736" t="s">
        <v>108</v>
      </c>
      <c r="B319" s="1308" t="s">
        <v>6966</v>
      </c>
      <c r="C319" s="1308" t="s">
        <v>6967</v>
      </c>
      <c r="D319" s="1308" t="s">
        <v>6967</v>
      </c>
      <c r="E319" s="1308" t="s">
        <v>6967</v>
      </c>
      <c r="F319" s="1308" t="s">
        <v>6967</v>
      </c>
      <c r="G319" s="1308" t="s">
        <v>6967</v>
      </c>
      <c r="H319" s="1309" t="s">
        <v>6968</v>
      </c>
      <c r="I319" s="1309" t="s">
        <v>6969</v>
      </c>
      <c r="J319" s="1313"/>
      <c r="K319" s="1313"/>
    </row>
    <row r="320" spans="1:12" ht="58.15" customHeight="1" x14ac:dyDescent="0.25">
      <c r="A320" s="736" t="s">
        <v>108</v>
      </c>
      <c r="B320" s="1308" t="s">
        <v>6970</v>
      </c>
      <c r="C320" s="1308" t="s">
        <v>6971</v>
      </c>
      <c r="D320" s="1308" t="s">
        <v>6971</v>
      </c>
      <c r="E320" s="1308" t="s">
        <v>6971</v>
      </c>
      <c r="F320" s="1308" t="s">
        <v>6971</v>
      </c>
      <c r="G320" s="1308" t="s">
        <v>6971</v>
      </c>
      <c r="H320" s="1309" t="s">
        <v>6972</v>
      </c>
      <c r="I320" s="1309" t="s">
        <v>6973</v>
      </c>
      <c r="J320" s="1313"/>
      <c r="K320" s="1313"/>
    </row>
    <row r="321" spans="1:12" ht="58.15" customHeight="1" x14ac:dyDescent="0.25">
      <c r="A321" s="736" t="s">
        <v>108</v>
      </c>
      <c r="B321" s="1308" t="s">
        <v>6922</v>
      </c>
      <c r="C321" s="1308" t="s">
        <v>6923</v>
      </c>
      <c r="D321" s="1308" t="s">
        <v>6923</v>
      </c>
      <c r="E321" s="1308" t="s">
        <v>6923</v>
      </c>
      <c r="F321" s="1308" t="s">
        <v>6923</v>
      </c>
      <c r="G321" s="1308" t="s">
        <v>6923</v>
      </c>
      <c r="H321" s="1309" t="s">
        <v>6974</v>
      </c>
      <c r="I321" s="1309" t="s">
        <v>6975</v>
      </c>
      <c r="J321" s="1312"/>
      <c r="K321" s="1312"/>
    </row>
    <row r="322" spans="1:12" ht="44.45" customHeight="1" x14ac:dyDescent="0.25">
      <c r="A322" s="736" t="s">
        <v>108</v>
      </c>
      <c r="B322" s="1308" t="s">
        <v>6930</v>
      </c>
      <c r="C322" s="1308" t="s">
        <v>6931</v>
      </c>
      <c r="D322" s="1308" t="s">
        <v>6931</v>
      </c>
      <c r="E322" s="1308" t="s">
        <v>6931</v>
      </c>
      <c r="F322" s="1308" t="s">
        <v>6931</v>
      </c>
      <c r="G322" s="1308" t="s">
        <v>6931</v>
      </c>
      <c r="H322" s="1309" t="s">
        <v>6976</v>
      </c>
      <c r="I322" s="1309" t="s">
        <v>6977</v>
      </c>
      <c r="J322" s="1312"/>
      <c r="K322" s="1312"/>
    </row>
    <row r="323" spans="1:12" ht="44.45" customHeight="1" x14ac:dyDescent="0.25">
      <c r="A323" s="736" t="s">
        <v>108</v>
      </c>
      <c r="B323" s="1308" t="s">
        <v>7078</v>
      </c>
      <c r="C323" s="1308" t="s">
        <v>7079</v>
      </c>
      <c r="D323" s="1308" t="s">
        <v>7079</v>
      </c>
      <c r="E323" s="1308" t="s">
        <v>7079</v>
      </c>
      <c r="F323" s="1308" t="s">
        <v>7079</v>
      </c>
      <c r="G323" s="1308" t="s">
        <v>7079</v>
      </c>
      <c r="H323" s="1309" t="s">
        <v>6972</v>
      </c>
      <c r="I323" s="1309" t="s">
        <v>6973</v>
      </c>
      <c r="J323" s="1313"/>
      <c r="K323" s="1313"/>
    </row>
    <row r="324" spans="1:12" ht="44.45" customHeight="1" x14ac:dyDescent="0.25">
      <c r="A324" s="736" t="s">
        <v>108</v>
      </c>
      <c r="B324" s="1308" t="s">
        <v>6978</v>
      </c>
      <c r="C324" s="1308" t="s">
        <v>6978</v>
      </c>
      <c r="D324" s="1308" t="s">
        <v>6978</v>
      </c>
      <c r="E324" s="1308" t="s">
        <v>6978</v>
      </c>
      <c r="F324" s="1308" t="s">
        <v>6978</v>
      </c>
      <c r="G324" s="1308" t="s">
        <v>6978</v>
      </c>
      <c r="H324" s="1309" t="s">
        <v>6979</v>
      </c>
      <c r="I324" s="1309" t="s">
        <v>6979</v>
      </c>
      <c r="J324" s="1313"/>
      <c r="K324" s="1313"/>
    </row>
    <row r="325" spans="1:12" ht="16.7" customHeight="1" x14ac:dyDescent="0.25">
      <c r="A325" s="736" t="s">
        <v>108</v>
      </c>
      <c r="B325" s="1308" t="s">
        <v>6980</v>
      </c>
      <c r="C325" s="1308" t="s">
        <v>6980</v>
      </c>
      <c r="D325" s="1308" t="s">
        <v>6980</v>
      </c>
      <c r="E325" s="1308" t="s">
        <v>6980</v>
      </c>
      <c r="F325" s="1308" t="s">
        <v>6980</v>
      </c>
      <c r="G325" s="1308" t="s">
        <v>6980</v>
      </c>
      <c r="H325" s="1309" t="s">
        <v>6825</v>
      </c>
      <c r="I325" s="1309" t="s">
        <v>6825</v>
      </c>
      <c r="J325" s="1311"/>
      <c r="K325" s="1311"/>
    </row>
    <row r="326" spans="1:12" ht="16.7" customHeight="1" x14ac:dyDescent="0.25">
      <c r="A326" s="736" t="s">
        <v>108</v>
      </c>
      <c r="B326" s="1308" t="s">
        <v>6866</v>
      </c>
      <c r="C326" s="1308" t="s">
        <v>6866</v>
      </c>
      <c r="D326" s="1308" t="s">
        <v>6866</v>
      </c>
      <c r="E326" s="1308" t="s">
        <v>6866</v>
      </c>
      <c r="F326" s="1308" t="s">
        <v>6866</v>
      </c>
      <c r="G326" s="1308" t="s">
        <v>6866</v>
      </c>
      <c r="H326" s="1309" t="s">
        <v>6825</v>
      </c>
      <c r="I326" s="1309" t="s">
        <v>6825</v>
      </c>
      <c r="J326" s="1311"/>
      <c r="K326" s="1311"/>
    </row>
    <row r="327" spans="1:12" ht="16.7" customHeight="1" x14ac:dyDescent="0.25">
      <c r="A327" s="736" t="s">
        <v>108</v>
      </c>
      <c r="B327" s="1308" t="s">
        <v>6867</v>
      </c>
      <c r="C327" s="1308" t="s">
        <v>6867</v>
      </c>
      <c r="D327" s="1308" t="s">
        <v>6867</v>
      </c>
      <c r="E327" s="1308" t="s">
        <v>6867</v>
      </c>
      <c r="F327" s="1308" t="s">
        <v>6867</v>
      </c>
      <c r="G327" s="1308" t="s">
        <v>6867</v>
      </c>
      <c r="H327" s="1309" t="s">
        <v>6825</v>
      </c>
      <c r="I327" s="1309" t="s">
        <v>6825</v>
      </c>
      <c r="J327" s="1311"/>
      <c r="K327" s="1311"/>
    </row>
    <row r="328" spans="1:12" ht="16.7" customHeight="1" x14ac:dyDescent="0.25">
      <c r="A328" s="736" t="s">
        <v>108</v>
      </c>
      <c r="B328" s="1308" t="s">
        <v>7080</v>
      </c>
      <c r="C328" s="1308" t="s">
        <v>6869</v>
      </c>
      <c r="D328" s="1308" t="s">
        <v>6869</v>
      </c>
      <c r="E328" s="1308" t="s">
        <v>6869</v>
      </c>
      <c r="F328" s="1308" t="s">
        <v>6869</v>
      </c>
      <c r="G328" s="1308" t="s">
        <v>6869</v>
      </c>
      <c r="H328" s="1309" t="s">
        <v>6875</v>
      </c>
      <c r="I328" s="1309" t="s">
        <v>6875</v>
      </c>
      <c r="J328" s="1313"/>
      <c r="K328" s="1313"/>
    </row>
    <row r="329" spans="1:12" ht="16.7" customHeight="1" x14ac:dyDescent="0.25">
      <c r="A329" s="736" t="s">
        <v>108</v>
      </c>
      <c r="B329" s="1308" t="s">
        <v>6938</v>
      </c>
      <c r="C329" s="1308" t="s">
        <v>6938</v>
      </c>
      <c r="D329" s="1308" t="s">
        <v>6938</v>
      </c>
      <c r="E329" s="1308" t="s">
        <v>6938</v>
      </c>
      <c r="F329" s="1308" t="s">
        <v>6938</v>
      </c>
      <c r="G329" s="1308" t="s">
        <v>6938</v>
      </c>
      <c r="H329" s="1309" t="s">
        <v>6789</v>
      </c>
      <c r="I329" s="1309" t="s">
        <v>6789</v>
      </c>
      <c r="J329" s="1312"/>
      <c r="K329" s="1312"/>
    </row>
    <row r="330" spans="1:12" ht="120.2" customHeight="1" x14ac:dyDescent="0.25">
      <c r="A330" s="734">
        <v>18</v>
      </c>
      <c r="B330" s="1291" t="s">
        <v>7081</v>
      </c>
      <c r="C330" s="1291" t="s">
        <v>7082</v>
      </c>
      <c r="D330" s="1291" t="s">
        <v>7082</v>
      </c>
      <c r="E330" s="1291" t="s">
        <v>7082</v>
      </c>
      <c r="F330" s="1291" t="s">
        <v>7083</v>
      </c>
      <c r="G330" s="1291" t="s">
        <v>7084</v>
      </c>
      <c r="H330" s="1291" t="s">
        <v>7085</v>
      </c>
      <c r="I330" s="1291" t="s">
        <v>7086</v>
      </c>
      <c r="J330" s="1303">
        <f>(33000 *1) * 0.6 *  1.3 * 1.245/1000</f>
        <v>32.046300000000002</v>
      </c>
      <c r="K330" s="1303"/>
      <c r="L330" s="737">
        <f>J330</f>
        <v>32.046300000000002</v>
      </c>
    </row>
    <row r="331" spans="1:12" ht="176.45" customHeight="1" x14ac:dyDescent="0.25">
      <c r="A331" s="734" t="s">
        <v>108</v>
      </c>
      <c r="B331" s="1291" t="s">
        <v>108</v>
      </c>
      <c r="C331" s="1291" t="s">
        <v>108</v>
      </c>
      <c r="D331" s="1291" t="s">
        <v>108</v>
      </c>
      <c r="E331" s="1291" t="s">
        <v>108</v>
      </c>
      <c r="F331" s="1291" t="s">
        <v>7087</v>
      </c>
      <c r="G331" s="1291" t="s">
        <v>7088</v>
      </c>
      <c r="H331" s="1291" t="s">
        <v>108</v>
      </c>
      <c r="I331" s="1291" t="s">
        <v>108</v>
      </c>
      <c r="J331" s="1317" t="s">
        <v>108</v>
      </c>
      <c r="K331" s="1317" t="s">
        <v>108</v>
      </c>
    </row>
    <row r="332" spans="1:12" ht="16.7" customHeight="1" x14ac:dyDescent="0.25">
      <c r="A332" s="736" t="s">
        <v>108</v>
      </c>
      <c r="B332" s="1314" t="s">
        <v>6781</v>
      </c>
      <c r="C332" s="1314" t="s">
        <v>6781</v>
      </c>
      <c r="D332" s="1314" t="s">
        <v>6781</v>
      </c>
      <c r="E332" s="1314" t="s">
        <v>6781</v>
      </c>
      <c r="F332" s="1314" t="s">
        <v>6781</v>
      </c>
      <c r="G332" s="1314" t="s">
        <v>6781</v>
      </c>
      <c r="H332" s="1315">
        <f>(0.06 * ( 1  + 0.3 ) + 0.07 * ( 1  + 0.3 ) + 0.02 * ( 1  + 0.3 ) + 0.03 * ( 1  + 0.3 ) + 0.03 * ( 1  + 0.3 ) + 0.01 * ( 1  + 0.3 ) + 0.09 * ( 1  + 0.3 ) + 0.3 * ( 1  + 0.3 ) + 0.15 * ( 1  + 0.3 ) + 0.09 * ( 1  + 0.3 ) + 0.05 + 0 + 0 + 0 + 0.07 + 0.02) *100</f>
        <v>124.5</v>
      </c>
      <c r="I332" s="1315" t="s">
        <v>108</v>
      </c>
      <c r="J332" s="1316" t="s">
        <v>108</v>
      </c>
      <c r="K332" s="1316" t="s">
        <v>108</v>
      </c>
    </row>
    <row r="333" spans="1:12" ht="44.45" customHeight="1" x14ac:dyDescent="0.25">
      <c r="A333" s="736" t="s">
        <v>108</v>
      </c>
      <c r="B333" s="1308" t="s">
        <v>6898</v>
      </c>
      <c r="C333" s="1308" t="s">
        <v>6899</v>
      </c>
      <c r="D333" s="1308" t="s">
        <v>6899</v>
      </c>
      <c r="E333" s="1308" t="s">
        <v>6899</v>
      </c>
      <c r="F333" s="1308" t="s">
        <v>6899</v>
      </c>
      <c r="G333" s="1308" t="s">
        <v>6899</v>
      </c>
      <c r="H333" s="1309" t="s">
        <v>6828</v>
      </c>
      <c r="I333" s="1309" t="s">
        <v>6829</v>
      </c>
      <c r="J333" s="1313"/>
      <c r="K333" s="1313"/>
    </row>
    <row r="334" spans="1:12" ht="71.650000000000006" customHeight="1" x14ac:dyDescent="0.25">
      <c r="A334" s="736" t="s">
        <v>108</v>
      </c>
      <c r="B334" s="1308" t="s">
        <v>6956</v>
      </c>
      <c r="C334" s="1308" t="s">
        <v>6957</v>
      </c>
      <c r="D334" s="1308" t="s">
        <v>6957</v>
      </c>
      <c r="E334" s="1308" t="s">
        <v>6957</v>
      </c>
      <c r="F334" s="1308" t="s">
        <v>6957</v>
      </c>
      <c r="G334" s="1308" t="s">
        <v>6957</v>
      </c>
      <c r="H334" s="1309" t="s">
        <v>6817</v>
      </c>
      <c r="I334" s="1309" t="s">
        <v>6818</v>
      </c>
      <c r="J334" s="1313"/>
      <c r="K334" s="1313"/>
    </row>
    <row r="335" spans="1:12" ht="58.15" customHeight="1" x14ac:dyDescent="0.25">
      <c r="A335" s="736" t="s">
        <v>108</v>
      </c>
      <c r="B335" s="1308" t="s">
        <v>6958</v>
      </c>
      <c r="C335" s="1308" t="s">
        <v>6959</v>
      </c>
      <c r="D335" s="1308" t="s">
        <v>6959</v>
      </c>
      <c r="E335" s="1308" t="s">
        <v>6959</v>
      </c>
      <c r="F335" s="1308" t="s">
        <v>6959</v>
      </c>
      <c r="G335" s="1308" t="s">
        <v>6959</v>
      </c>
      <c r="H335" s="1309" t="s">
        <v>6960</v>
      </c>
      <c r="I335" s="1309" t="s">
        <v>6961</v>
      </c>
      <c r="J335" s="1313"/>
      <c r="K335" s="1313"/>
    </row>
    <row r="336" spans="1:12" ht="58.15" customHeight="1" x14ac:dyDescent="0.25">
      <c r="A336" s="736" t="s">
        <v>108</v>
      </c>
      <c r="B336" s="1308" t="s">
        <v>6962</v>
      </c>
      <c r="C336" s="1308" t="s">
        <v>6963</v>
      </c>
      <c r="D336" s="1308" t="s">
        <v>6963</v>
      </c>
      <c r="E336" s="1308" t="s">
        <v>6963</v>
      </c>
      <c r="F336" s="1308" t="s">
        <v>6963</v>
      </c>
      <c r="G336" s="1308" t="s">
        <v>6963</v>
      </c>
      <c r="H336" s="1309" t="s">
        <v>6912</v>
      </c>
      <c r="I336" s="1309" t="s">
        <v>6913</v>
      </c>
      <c r="J336" s="1313"/>
      <c r="K336" s="1313"/>
    </row>
    <row r="337" spans="1:12" ht="58.15" customHeight="1" x14ac:dyDescent="0.25">
      <c r="A337" s="736" t="s">
        <v>108</v>
      </c>
      <c r="B337" s="1308" t="s">
        <v>6964</v>
      </c>
      <c r="C337" s="1308" t="s">
        <v>6965</v>
      </c>
      <c r="D337" s="1308" t="s">
        <v>6965</v>
      </c>
      <c r="E337" s="1308" t="s">
        <v>6965</v>
      </c>
      <c r="F337" s="1308" t="s">
        <v>6965</v>
      </c>
      <c r="G337" s="1308" t="s">
        <v>6965</v>
      </c>
      <c r="H337" s="1309" t="s">
        <v>6912</v>
      </c>
      <c r="I337" s="1309" t="s">
        <v>6913</v>
      </c>
      <c r="J337" s="1313"/>
      <c r="K337" s="1313"/>
    </row>
    <row r="338" spans="1:12" ht="58.15" customHeight="1" x14ac:dyDescent="0.25">
      <c r="A338" s="736" t="s">
        <v>108</v>
      </c>
      <c r="B338" s="1308" t="s">
        <v>6966</v>
      </c>
      <c r="C338" s="1308" t="s">
        <v>6967</v>
      </c>
      <c r="D338" s="1308" t="s">
        <v>6967</v>
      </c>
      <c r="E338" s="1308" t="s">
        <v>6967</v>
      </c>
      <c r="F338" s="1308" t="s">
        <v>6967</v>
      </c>
      <c r="G338" s="1308" t="s">
        <v>6967</v>
      </c>
      <c r="H338" s="1309" t="s">
        <v>6968</v>
      </c>
      <c r="I338" s="1309" t="s">
        <v>6969</v>
      </c>
      <c r="J338" s="1313"/>
      <c r="K338" s="1313"/>
    </row>
    <row r="339" spans="1:12" ht="58.15" customHeight="1" x14ac:dyDescent="0.25">
      <c r="A339" s="736" t="s">
        <v>108</v>
      </c>
      <c r="B339" s="1308" t="s">
        <v>6970</v>
      </c>
      <c r="C339" s="1308" t="s">
        <v>6971</v>
      </c>
      <c r="D339" s="1308" t="s">
        <v>6971</v>
      </c>
      <c r="E339" s="1308" t="s">
        <v>6971</v>
      </c>
      <c r="F339" s="1308" t="s">
        <v>6971</v>
      </c>
      <c r="G339" s="1308" t="s">
        <v>6971</v>
      </c>
      <c r="H339" s="1309" t="s">
        <v>6972</v>
      </c>
      <c r="I339" s="1309" t="s">
        <v>6973</v>
      </c>
      <c r="J339" s="1313"/>
      <c r="K339" s="1313"/>
    </row>
    <row r="340" spans="1:12" ht="58.15" customHeight="1" x14ac:dyDescent="0.25">
      <c r="A340" s="736" t="s">
        <v>108</v>
      </c>
      <c r="B340" s="1308" t="s">
        <v>6922</v>
      </c>
      <c r="C340" s="1308" t="s">
        <v>6923</v>
      </c>
      <c r="D340" s="1308" t="s">
        <v>6923</v>
      </c>
      <c r="E340" s="1308" t="s">
        <v>6923</v>
      </c>
      <c r="F340" s="1308" t="s">
        <v>6923</v>
      </c>
      <c r="G340" s="1308" t="s">
        <v>6923</v>
      </c>
      <c r="H340" s="1309" t="s">
        <v>6974</v>
      </c>
      <c r="I340" s="1309" t="s">
        <v>6975</v>
      </c>
      <c r="J340" s="1313"/>
      <c r="K340" s="1313"/>
    </row>
    <row r="341" spans="1:12" ht="44.45" customHeight="1" x14ac:dyDescent="0.25">
      <c r="A341" s="736" t="s">
        <v>108</v>
      </c>
      <c r="B341" s="1308" t="s">
        <v>6930</v>
      </c>
      <c r="C341" s="1308" t="s">
        <v>6931</v>
      </c>
      <c r="D341" s="1308" t="s">
        <v>6931</v>
      </c>
      <c r="E341" s="1308" t="s">
        <v>6931</v>
      </c>
      <c r="F341" s="1308" t="s">
        <v>6931</v>
      </c>
      <c r="G341" s="1308" t="s">
        <v>6931</v>
      </c>
      <c r="H341" s="1309" t="s">
        <v>6976</v>
      </c>
      <c r="I341" s="1309" t="s">
        <v>6977</v>
      </c>
      <c r="J341" s="1313"/>
      <c r="K341" s="1313"/>
    </row>
    <row r="342" spans="1:12" ht="44.45" customHeight="1" x14ac:dyDescent="0.25">
      <c r="A342" s="736" t="s">
        <v>108</v>
      </c>
      <c r="B342" s="1308" t="s">
        <v>7078</v>
      </c>
      <c r="C342" s="1308" t="s">
        <v>7079</v>
      </c>
      <c r="D342" s="1308" t="s">
        <v>7079</v>
      </c>
      <c r="E342" s="1308" t="s">
        <v>7079</v>
      </c>
      <c r="F342" s="1308" t="s">
        <v>7079</v>
      </c>
      <c r="G342" s="1308" t="s">
        <v>7079</v>
      </c>
      <c r="H342" s="1309" t="s">
        <v>6972</v>
      </c>
      <c r="I342" s="1309" t="s">
        <v>6973</v>
      </c>
      <c r="J342" s="1313"/>
      <c r="K342" s="1313"/>
    </row>
    <row r="343" spans="1:12" ht="44.45" customHeight="1" x14ac:dyDescent="0.25">
      <c r="A343" s="736" t="s">
        <v>108</v>
      </c>
      <c r="B343" s="1308" t="s">
        <v>6978</v>
      </c>
      <c r="C343" s="1308" t="s">
        <v>6978</v>
      </c>
      <c r="D343" s="1308" t="s">
        <v>6978</v>
      </c>
      <c r="E343" s="1308" t="s">
        <v>6978</v>
      </c>
      <c r="F343" s="1308" t="s">
        <v>6978</v>
      </c>
      <c r="G343" s="1308" t="s">
        <v>6978</v>
      </c>
      <c r="H343" s="1309" t="s">
        <v>6979</v>
      </c>
      <c r="I343" s="1309" t="s">
        <v>6979</v>
      </c>
      <c r="J343" s="1313"/>
      <c r="K343" s="1313"/>
    </row>
    <row r="344" spans="1:12" ht="16.7" customHeight="1" x14ac:dyDescent="0.25">
      <c r="A344" s="736" t="s">
        <v>108</v>
      </c>
      <c r="B344" s="1308" t="s">
        <v>6980</v>
      </c>
      <c r="C344" s="1308" t="s">
        <v>6980</v>
      </c>
      <c r="D344" s="1308" t="s">
        <v>6980</v>
      </c>
      <c r="E344" s="1308" t="s">
        <v>6980</v>
      </c>
      <c r="F344" s="1308" t="s">
        <v>6980</v>
      </c>
      <c r="G344" s="1308" t="s">
        <v>6980</v>
      </c>
      <c r="H344" s="1309" t="s">
        <v>6825</v>
      </c>
      <c r="I344" s="1309" t="s">
        <v>6825</v>
      </c>
      <c r="J344" s="1311"/>
      <c r="K344" s="1311"/>
    </row>
    <row r="345" spans="1:12" ht="16.7" customHeight="1" x14ac:dyDescent="0.25">
      <c r="A345" s="736" t="s">
        <v>108</v>
      </c>
      <c r="B345" s="1308" t="s">
        <v>6866</v>
      </c>
      <c r="C345" s="1308" t="s">
        <v>6866</v>
      </c>
      <c r="D345" s="1308" t="s">
        <v>6866</v>
      </c>
      <c r="E345" s="1308" t="s">
        <v>6866</v>
      </c>
      <c r="F345" s="1308" t="s">
        <v>6866</v>
      </c>
      <c r="G345" s="1308" t="s">
        <v>6866</v>
      </c>
      <c r="H345" s="1309" t="s">
        <v>6825</v>
      </c>
      <c r="I345" s="1309" t="s">
        <v>6825</v>
      </c>
      <c r="J345" s="1311"/>
      <c r="K345" s="1311"/>
    </row>
    <row r="346" spans="1:12" ht="16.7" customHeight="1" x14ac:dyDescent="0.25">
      <c r="A346" s="736" t="s">
        <v>108</v>
      </c>
      <c r="B346" s="1308" t="s">
        <v>6867</v>
      </c>
      <c r="C346" s="1308" t="s">
        <v>6867</v>
      </c>
      <c r="D346" s="1308" t="s">
        <v>6867</v>
      </c>
      <c r="E346" s="1308" t="s">
        <v>6867</v>
      </c>
      <c r="F346" s="1308" t="s">
        <v>6867</v>
      </c>
      <c r="G346" s="1308" t="s">
        <v>6867</v>
      </c>
      <c r="H346" s="1309" t="s">
        <v>6825</v>
      </c>
      <c r="I346" s="1309" t="s">
        <v>6825</v>
      </c>
      <c r="J346" s="1311"/>
      <c r="K346" s="1311"/>
    </row>
    <row r="347" spans="1:12" ht="16.7" customHeight="1" x14ac:dyDescent="0.25">
      <c r="A347" s="736" t="s">
        <v>108</v>
      </c>
      <c r="B347" s="1308" t="s">
        <v>6869</v>
      </c>
      <c r="C347" s="1308" t="s">
        <v>6869</v>
      </c>
      <c r="D347" s="1308" t="s">
        <v>6869</v>
      </c>
      <c r="E347" s="1308" t="s">
        <v>6869</v>
      </c>
      <c r="F347" s="1308" t="s">
        <v>6869</v>
      </c>
      <c r="G347" s="1308" t="s">
        <v>6869</v>
      </c>
      <c r="H347" s="1309" t="s">
        <v>6875</v>
      </c>
      <c r="I347" s="1309" t="s">
        <v>6875</v>
      </c>
      <c r="J347" s="1313"/>
      <c r="K347" s="1313"/>
    </row>
    <row r="348" spans="1:12" ht="16.7" customHeight="1" x14ac:dyDescent="0.25">
      <c r="A348" s="736" t="s">
        <v>108</v>
      </c>
      <c r="B348" s="1308" t="s">
        <v>6938</v>
      </c>
      <c r="C348" s="1308" t="s">
        <v>6938</v>
      </c>
      <c r="D348" s="1308" t="s">
        <v>6938</v>
      </c>
      <c r="E348" s="1308" t="s">
        <v>6938</v>
      </c>
      <c r="F348" s="1308" t="s">
        <v>6938</v>
      </c>
      <c r="G348" s="1308" t="s">
        <v>6938</v>
      </c>
      <c r="H348" s="1309" t="s">
        <v>6789</v>
      </c>
      <c r="I348" s="1309" t="s">
        <v>6789</v>
      </c>
      <c r="J348" s="1313"/>
      <c r="K348" s="1313"/>
    </row>
    <row r="349" spans="1:12" ht="187.15" customHeight="1" x14ac:dyDescent="0.25">
      <c r="A349" s="734">
        <v>19</v>
      </c>
      <c r="B349" s="1291" t="s">
        <v>7089</v>
      </c>
      <c r="C349" s="1291" t="s">
        <v>7090</v>
      </c>
      <c r="D349" s="1291" t="s">
        <v>7090</v>
      </c>
      <c r="E349" s="1291" t="s">
        <v>7090</v>
      </c>
      <c r="F349" s="1291" t="s">
        <v>7091</v>
      </c>
      <c r="G349" s="1291" t="s">
        <v>7092</v>
      </c>
      <c r="H349" s="1291" t="s">
        <v>7093</v>
      </c>
      <c r="I349" s="1291" t="s">
        <v>7094</v>
      </c>
      <c r="J349" s="1303">
        <f>(25980 + 4623 * 6) * 0.58 * 1.107/1000</f>
        <v>34.490180000000002</v>
      </c>
      <c r="K349" s="1303"/>
      <c r="L349" s="737">
        <f>J349</f>
        <v>34.490180000000002</v>
      </c>
    </row>
    <row r="350" spans="1:12" ht="16.7" customHeight="1" x14ac:dyDescent="0.25">
      <c r="A350" s="736" t="s">
        <v>108</v>
      </c>
      <c r="B350" s="1314" t="s">
        <v>6781</v>
      </c>
      <c r="C350" s="1314" t="s">
        <v>6781</v>
      </c>
      <c r="D350" s="1314" t="s">
        <v>6781</v>
      </c>
      <c r="E350" s="1314" t="s">
        <v>6781</v>
      </c>
      <c r="F350" s="1314" t="s">
        <v>6781</v>
      </c>
      <c r="G350" s="1314" t="s">
        <v>6781</v>
      </c>
      <c r="H350" s="1315">
        <f>(0.02 * ( 1  + 0.3 ) + 0.2 * ( 1  + 0.3 ) + 0.17 * ( 1  + 0.3 ) + 0.06 + 0.03 + 0.03 + 0.01 + 0.11 + 0.16 + 0.1 + 0 + 0 + 0 + 0.08 + 0.02) *100</f>
        <v>110.7</v>
      </c>
      <c r="I350" s="1315" t="s">
        <v>108</v>
      </c>
      <c r="J350" s="1316" t="s">
        <v>108</v>
      </c>
      <c r="K350" s="1316" t="s">
        <v>108</v>
      </c>
    </row>
    <row r="351" spans="1:12" ht="16.7" customHeight="1" x14ac:dyDescent="0.25">
      <c r="A351" s="736" t="s">
        <v>108</v>
      </c>
      <c r="B351" s="1308" t="s">
        <v>329</v>
      </c>
      <c r="C351" s="1308" t="s">
        <v>329</v>
      </c>
      <c r="D351" s="1308" t="s">
        <v>329</v>
      </c>
      <c r="E351" s="1308" t="s">
        <v>329</v>
      </c>
      <c r="F351" s="1308" t="s">
        <v>329</v>
      </c>
      <c r="G351" s="1308" t="s">
        <v>329</v>
      </c>
      <c r="H351" s="1309" t="s">
        <v>6797</v>
      </c>
      <c r="I351" s="1309" t="s">
        <v>6797</v>
      </c>
      <c r="J351" s="1313"/>
      <c r="K351" s="1313"/>
    </row>
    <row r="352" spans="1:12" ht="30.95" customHeight="1" x14ac:dyDescent="0.25">
      <c r="A352" s="736" t="s">
        <v>108</v>
      </c>
      <c r="B352" s="1308" t="s">
        <v>7095</v>
      </c>
      <c r="C352" s="1308" t="s">
        <v>7095</v>
      </c>
      <c r="D352" s="1308" t="s">
        <v>7095</v>
      </c>
      <c r="E352" s="1308" t="s">
        <v>7095</v>
      </c>
      <c r="F352" s="1308" t="s">
        <v>7095</v>
      </c>
      <c r="G352" s="1308" t="s">
        <v>7095</v>
      </c>
      <c r="H352" s="1309" t="s">
        <v>6795</v>
      </c>
      <c r="I352" s="1309" t="s">
        <v>6795</v>
      </c>
      <c r="J352" s="1313"/>
      <c r="K352" s="1313"/>
    </row>
    <row r="353" spans="1:12" ht="30.95" customHeight="1" x14ac:dyDescent="0.25">
      <c r="A353" s="736" t="s">
        <v>108</v>
      </c>
      <c r="B353" s="1308" t="s">
        <v>7096</v>
      </c>
      <c r="C353" s="1308" t="s">
        <v>7096</v>
      </c>
      <c r="D353" s="1308" t="s">
        <v>7096</v>
      </c>
      <c r="E353" s="1308" t="s">
        <v>7096</v>
      </c>
      <c r="F353" s="1308" t="s">
        <v>7096</v>
      </c>
      <c r="G353" s="1308" t="s">
        <v>7096</v>
      </c>
      <c r="H353" s="1309" t="s">
        <v>6795</v>
      </c>
      <c r="I353" s="1309" t="s">
        <v>6795</v>
      </c>
      <c r="J353" s="1313"/>
      <c r="K353" s="1313"/>
    </row>
    <row r="354" spans="1:12" ht="30.95" customHeight="1" x14ac:dyDescent="0.25">
      <c r="A354" s="736" t="s">
        <v>108</v>
      </c>
      <c r="B354" s="1308" t="s">
        <v>7097</v>
      </c>
      <c r="C354" s="1308" t="s">
        <v>7097</v>
      </c>
      <c r="D354" s="1308" t="s">
        <v>7097</v>
      </c>
      <c r="E354" s="1308" t="s">
        <v>7097</v>
      </c>
      <c r="F354" s="1308" t="s">
        <v>7097</v>
      </c>
      <c r="G354" s="1308" t="s">
        <v>7097</v>
      </c>
      <c r="H354" s="1309" t="s">
        <v>7098</v>
      </c>
      <c r="I354" s="1309" t="s">
        <v>7098</v>
      </c>
      <c r="J354" s="1313"/>
      <c r="K354" s="1313"/>
    </row>
    <row r="355" spans="1:12" ht="44.45" customHeight="1" x14ac:dyDescent="0.25">
      <c r="A355" s="736" t="s">
        <v>108</v>
      </c>
      <c r="B355" s="1308" t="s">
        <v>7099</v>
      </c>
      <c r="C355" s="1308" t="s">
        <v>7099</v>
      </c>
      <c r="D355" s="1308" t="s">
        <v>7099</v>
      </c>
      <c r="E355" s="1308" t="s">
        <v>7099</v>
      </c>
      <c r="F355" s="1308" t="s">
        <v>7099</v>
      </c>
      <c r="G355" s="1308" t="s">
        <v>7099</v>
      </c>
      <c r="H355" s="1309" t="s">
        <v>6785</v>
      </c>
      <c r="I355" s="1309" t="s">
        <v>6785</v>
      </c>
      <c r="J355" s="1313"/>
      <c r="K355" s="1313"/>
    </row>
    <row r="356" spans="1:12" ht="58.15" customHeight="1" x14ac:dyDescent="0.25">
      <c r="A356" s="736" t="s">
        <v>108</v>
      </c>
      <c r="B356" s="1308" t="s">
        <v>6918</v>
      </c>
      <c r="C356" s="1308" t="s">
        <v>6919</v>
      </c>
      <c r="D356" s="1308" t="s">
        <v>6919</v>
      </c>
      <c r="E356" s="1308" t="s">
        <v>6919</v>
      </c>
      <c r="F356" s="1308" t="s">
        <v>6919</v>
      </c>
      <c r="G356" s="1308" t="s">
        <v>6919</v>
      </c>
      <c r="H356" s="1309" t="s">
        <v>6960</v>
      </c>
      <c r="I356" s="1309" t="s">
        <v>6961</v>
      </c>
      <c r="J356" s="1313"/>
      <c r="K356" s="1313"/>
    </row>
    <row r="357" spans="1:12" ht="58.15" customHeight="1" x14ac:dyDescent="0.25">
      <c r="A357" s="736" t="s">
        <v>108</v>
      </c>
      <c r="B357" s="1308" t="s">
        <v>6922</v>
      </c>
      <c r="C357" s="1308" t="s">
        <v>6923</v>
      </c>
      <c r="D357" s="1308" t="s">
        <v>6923</v>
      </c>
      <c r="E357" s="1308" t="s">
        <v>6923</v>
      </c>
      <c r="F357" s="1308" t="s">
        <v>6923</v>
      </c>
      <c r="G357" s="1308" t="s">
        <v>6923</v>
      </c>
      <c r="H357" s="1309" t="s">
        <v>7100</v>
      </c>
      <c r="I357" s="1309" t="s">
        <v>7101</v>
      </c>
      <c r="J357" s="1313"/>
      <c r="K357" s="1313"/>
    </row>
    <row r="358" spans="1:12" ht="58.15" customHeight="1" x14ac:dyDescent="0.25">
      <c r="A358" s="736" t="s">
        <v>108</v>
      </c>
      <c r="B358" s="1308" t="s">
        <v>6926</v>
      </c>
      <c r="C358" s="1308" t="s">
        <v>6927</v>
      </c>
      <c r="D358" s="1308" t="s">
        <v>6927</v>
      </c>
      <c r="E358" s="1308" t="s">
        <v>6927</v>
      </c>
      <c r="F358" s="1308" t="s">
        <v>6927</v>
      </c>
      <c r="G358" s="1308" t="s">
        <v>6927</v>
      </c>
      <c r="H358" s="1309" t="s">
        <v>7044</v>
      </c>
      <c r="I358" s="1309" t="s">
        <v>7045</v>
      </c>
      <c r="J358" s="1313"/>
      <c r="K358" s="1313"/>
    </row>
    <row r="359" spans="1:12" ht="16.7" customHeight="1" x14ac:dyDescent="0.25">
      <c r="A359" s="736" t="s">
        <v>108</v>
      </c>
      <c r="B359" s="1308" t="s">
        <v>7102</v>
      </c>
      <c r="C359" s="1308" t="s">
        <v>7102</v>
      </c>
      <c r="D359" s="1308" t="s">
        <v>7102</v>
      </c>
      <c r="E359" s="1308" t="s">
        <v>7102</v>
      </c>
      <c r="F359" s="1308" t="s">
        <v>7102</v>
      </c>
      <c r="G359" s="1308" t="s">
        <v>7102</v>
      </c>
      <c r="H359" s="1309" t="s">
        <v>6783</v>
      </c>
      <c r="I359" s="1309" t="s">
        <v>6783</v>
      </c>
      <c r="J359" s="1313"/>
      <c r="K359" s="1313"/>
    </row>
    <row r="360" spans="1:12" ht="16.7" customHeight="1" x14ac:dyDescent="0.25">
      <c r="A360" s="736" t="s">
        <v>108</v>
      </c>
      <c r="B360" s="1308" t="s">
        <v>6864</v>
      </c>
      <c r="C360" s="1308" t="s">
        <v>6864</v>
      </c>
      <c r="D360" s="1308" t="s">
        <v>6864</v>
      </c>
      <c r="E360" s="1308" t="s">
        <v>6864</v>
      </c>
      <c r="F360" s="1308" t="s">
        <v>6864</v>
      </c>
      <c r="G360" s="1308" t="s">
        <v>6864</v>
      </c>
      <c r="H360" s="1309" t="s">
        <v>6793</v>
      </c>
      <c r="I360" s="1309" t="s">
        <v>6793</v>
      </c>
      <c r="J360" s="1313"/>
      <c r="K360" s="1313"/>
    </row>
    <row r="361" spans="1:12" ht="16.7" customHeight="1" x14ac:dyDescent="0.25">
      <c r="A361" s="736" t="s">
        <v>108</v>
      </c>
      <c r="B361" s="1308" t="s">
        <v>7103</v>
      </c>
      <c r="C361" s="1308" t="s">
        <v>7103</v>
      </c>
      <c r="D361" s="1308" t="s">
        <v>7103</v>
      </c>
      <c r="E361" s="1308" t="s">
        <v>7103</v>
      </c>
      <c r="F361" s="1308" t="s">
        <v>7103</v>
      </c>
      <c r="G361" s="1308" t="s">
        <v>7103</v>
      </c>
      <c r="H361" s="1309" t="s">
        <v>6825</v>
      </c>
      <c r="I361" s="1309" t="s">
        <v>6825</v>
      </c>
      <c r="J361" s="1311"/>
      <c r="K361" s="1311"/>
    </row>
    <row r="362" spans="1:12" ht="16.7" customHeight="1" x14ac:dyDescent="0.25">
      <c r="A362" s="736" t="s">
        <v>108</v>
      </c>
      <c r="B362" s="1308" t="s">
        <v>6866</v>
      </c>
      <c r="C362" s="1308" t="s">
        <v>6866</v>
      </c>
      <c r="D362" s="1308" t="s">
        <v>6866</v>
      </c>
      <c r="E362" s="1308" t="s">
        <v>6866</v>
      </c>
      <c r="F362" s="1308" t="s">
        <v>6866</v>
      </c>
      <c r="G362" s="1308" t="s">
        <v>6866</v>
      </c>
      <c r="H362" s="1309" t="s">
        <v>6825</v>
      </c>
      <c r="I362" s="1309" t="s">
        <v>6825</v>
      </c>
      <c r="J362" s="1311"/>
      <c r="K362" s="1311"/>
    </row>
    <row r="363" spans="1:12" ht="16.7" customHeight="1" x14ac:dyDescent="0.25">
      <c r="A363" s="736" t="s">
        <v>108</v>
      </c>
      <c r="B363" s="1308" t="s">
        <v>6867</v>
      </c>
      <c r="C363" s="1308" t="s">
        <v>6867</v>
      </c>
      <c r="D363" s="1308" t="s">
        <v>6867</v>
      </c>
      <c r="E363" s="1308" t="s">
        <v>6867</v>
      </c>
      <c r="F363" s="1308" t="s">
        <v>6867</v>
      </c>
      <c r="G363" s="1308" t="s">
        <v>6867</v>
      </c>
      <c r="H363" s="1309" t="s">
        <v>6825</v>
      </c>
      <c r="I363" s="1309" t="s">
        <v>6825</v>
      </c>
      <c r="J363" s="1311"/>
      <c r="K363" s="1311"/>
    </row>
    <row r="364" spans="1:12" ht="16.7" customHeight="1" x14ac:dyDescent="0.25">
      <c r="A364" s="736" t="s">
        <v>108</v>
      </c>
      <c r="B364" s="1308" t="s">
        <v>6869</v>
      </c>
      <c r="C364" s="1308" t="s">
        <v>6869</v>
      </c>
      <c r="D364" s="1308" t="s">
        <v>6869</v>
      </c>
      <c r="E364" s="1308" t="s">
        <v>6869</v>
      </c>
      <c r="F364" s="1308" t="s">
        <v>6869</v>
      </c>
      <c r="G364" s="1308" t="s">
        <v>6869</v>
      </c>
      <c r="H364" s="1309" t="s">
        <v>6886</v>
      </c>
      <c r="I364" s="1309" t="s">
        <v>6886</v>
      </c>
      <c r="J364" s="1313"/>
      <c r="K364" s="1313"/>
    </row>
    <row r="365" spans="1:12" ht="16.7" customHeight="1" x14ac:dyDescent="0.25">
      <c r="A365" s="736" t="s">
        <v>108</v>
      </c>
      <c r="B365" s="1308" t="s">
        <v>6938</v>
      </c>
      <c r="C365" s="1308" t="s">
        <v>6938</v>
      </c>
      <c r="D365" s="1308" t="s">
        <v>6938</v>
      </c>
      <c r="E365" s="1308" t="s">
        <v>6938</v>
      </c>
      <c r="F365" s="1308" t="s">
        <v>6938</v>
      </c>
      <c r="G365" s="1308" t="s">
        <v>6938</v>
      </c>
      <c r="H365" s="1309" t="s">
        <v>6789</v>
      </c>
      <c r="I365" s="1309" t="s">
        <v>6789</v>
      </c>
      <c r="J365" s="1313"/>
      <c r="K365" s="1313"/>
    </row>
    <row r="366" spans="1:12" ht="187.15" customHeight="1" x14ac:dyDescent="0.25">
      <c r="A366" s="734">
        <v>20</v>
      </c>
      <c r="B366" s="1291" t="s">
        <v>7104</v>
      </c>
      <c r="C366" s="1291" t="s">
        <v>7105</v>
      </c>
      <c r="D366" s="1291" t="s">
        <v>7105</v>
      </c>
      <c r="E366" s="1291" t="s">
        <v>7105</v>
      </c>
      <c r="F366" s="1291" t="s">
        <v>7106</v>
      </c>
      <c r="G366" s="1291" t="s">
        <v>7107</v>
      </c>
      <c r="H366" s="1291" t="s">
        <v>7108</v>
      </c>
      <c r="I366" s="1291" t="s">
        <v>7109</v>
      </c>
      <c r="J366" s="1303">
        <f>(36610 + 4570 * 4) * 0.5 * 1.107/1000</f>
        <v>30.381620000000002</v>
      </c>
      <c r="K366" s="1303"/>
      <c r="L366" s="737">
        <f>J366</f>
        <v>30.381620000000002</v>
      </c>
    </row>
    <row r="367" spans="1:12" ht="16.7" customHeight="1" x14ac:dyDescent="0.25">
      <c r="A367" s="736" t="s">
        <v>108</v>
      </c>
      <c r="B367" s="1314" t="s">
        <v>6781</v>
      </c>
      <c r="C367" s="1314" t="s">
        <v>6781</v>
      </c>
      <c r="D367" s="1314" t="s">
        <v>6781</v>
      </c>
      <c r="E367" s="1314" t="s">
        <v>6781</v>
      </c>
      <c r="F367" s="1314" t="s">
        <v>6781</v>
      </c>
      <c r="G367" s="1314" t="s">
        <v>6781</v>
      </c>
      <c r="H367" s="1315">
        <f>(0.02 * ( 1  + 0.3 ) + 0.2 * ( 1  + 0.3 ) + 0.17 * ( 1  + 0.3 ) + 0.06 + 0.03 + 0.03 + 0.01 + 0.11 + 0.16 + 0.1 + 0 + 0 + 0 + 0.08 + 0.02)*100</f>
        <v>110.7</v>
      </c>
      <c r="I367" s="1315" t="s">
        <v>108</v>
      </c>
      <c r="J367" s="1316" t="s">
        <v>108</v>
      </c>
      <c r="K367" s="1316" t="s">
        <v>108</v>
      </c>
    </row>
    <row r="368" spans="1:12" ht="16.7" customHeight="1" x14ac:dyDescent="0.25">
      <c r="A368" s="736" t="s">
        <v>108</v>
      </c>
      <c r="B368" s="1308" t="s">
        <v>329</v>
      </c>
      <c r="C368" s="1308" t="s">
        <v>329</v>
      </c>
      <c r="D368" s="1308" t="s">
        <v>329</v>
      </c>
      <c r="E368" s="1308" t="s">
        <v>329</v>
      </c>
      <c r="F368" s="1308" t="s">
        <v>329</v>
      </c>
      <c r="G368" s="1308" t="s">
        <v>329</v>
      </c>
      <c r="H368" s="1309" t="s">
        <v>6797</v>
      </c>
      <c r="I368" s="1309" t="s">
        <v>6797</v>
      </c>
      <c r="J368" s="1312"/>
      <c r="K368" s="1312"/>
    </row>
    <row r="369" spans="1:12" ht="30.95" customHeight="1" x14ac:dyDescent="0.25">
      <c r="A369" s="736" t="s">
        <v>108</v>
      </c>
      <c r="B369" s="1308" t="s">
        <v>7095</v>
      </c>
      <c r="C369" s="1308" t="s">
        <v>7095</v>
      </c>
      <c r="D369" s="1308" t="s">
        <v>7095</v>
      </c>
      <c r="E369" s="1308" t="s">
        <v>7095</v>
      </c>
      <c r="F369" s="1308" t="s">
        <v>7095</v>
      </c>
      <c r="G369" s="1308" t="s">
        <v>7095</v>
      </c>
      <c r="H369" s="1309" t="s">
        <v>6795</v>
      </c>
      <c r="I369" s="1309" t="s">
        <v>6795</v>
      </c>
      <c r="J369" s="1313"/>
      <c r="K369" s="1313"/>
    </row>
    <row r="370" spans="1:12" ht="30.95" customHeight="1" x14ac:dyDescent="0.25">
      <c r="A370" s="736" t="s">
        <v>108</v>
      </c>
      <c r="B370" s="1308" t="s">
        <v>7096</v>
      </c>
      <c r="C370" s="1308" t="s">
        <v>7096</v>
      </c>
      <c r="D370" s="1308" t="s">
        <v>7096</v>
      </c>
      <c r="E370" s="1308" t="s">
        <v>7096</v>
      </c>
      <c r="F370" s="1308" t="s">
        <v>7096</v>
      </c>
      <c r="G370" s="1308" t="s">
        <v>7096</v>
      </c>
      <c r="H370" s="1309" t="s">
        <v>6795</v>
      </c>
      <c r="I370" s="1309" t="s">
        <v>6795</v>
      </c>
      <c r="J370" s="1313"/>
      <c r="K370" s="1313"/>
    </row>
    <row r="371" spans="1:12" ht="30.95" customHeight="1" x14ac:dyDescent="0.25">
      <c r="A371" s="736" t="s">
        <v>108</v>
      </c>
      <c r="B371" s="1308" t="s">
        <v>7097</v>
      </c>
      <c r="C371" s="1308" t="s">
        <v>7097</v>
      </c>
      <c r="D371" s="1308" t="s">
        <v>7097</v>
      </c>
      <c r="E371" s="1308" t="s">
        <v>7097</v>
      </c>
      <c r="F371" s="1308" t="s">
        <v>7097</v>
      </c>
      <c r="G371" s="1308" t="s">
        <v>7097</v>
      </c>
      <c r="H371" s="1309" t="s">
        <v>7098</v>
      </c>
      <c r="I371" s="1309" t="s">
        <v>7098</v>
      </c>
      <c r="J371" s="1313"/>
      <c r="K371" s="1313"/>
    </row>
    <row r="372" spans="1:12" ht="44.45" customHeight="1" x14ac:dyDescent="0.25">
      <c r="A372" s="736" t="s">
        <v>108</v>
      </c>
      <c r="B372" s="1308" t="s">
        <v>7099</v>
      </c>
      <c r="C372" s="1308" t="s">
        <v>7099</v>
      </c>
      <c r="D372" s="1308" t="s">
        <v>7099</v>
      </c>
      <c r="E372" s="1308" t="s">
        <v>7099</v>
      </c>
      <c r="F372" s="1308" t="s">
        <v>7099</v>
      </c>
      <c r="G372" s="1308" t="s">
        <v>7099</v>
      </c>
      <c r="H372" s="1309" t="s">
        <v>6785</v>
      </c>
      <c r="I372" s="1309" t="s">
        <v>6785</v>
      </c>
      <c r="J372" s="1313"/>
      <c r="K372" s="1313"/>
    </row>
    <row r="373" spans="1:12" ht="58.15" customHeight="1" x14ac:dyDescent="0.25">
      <c r="A373" s="736" t="s">
        <v>108</v>
      </c>
      <c r="B373" s="1308" t="s">
        <v>6918</v>
      </c>
      <c r="C373" s="1308" t="s">
        <v>6919</v>
      </c>
      <c r="D373" s="1308" t="s">
        <v>6919</v>
      </c>
      <c r="E373" s="1308" t="s">
        <v>6919</v>
      </c>
      <c r="F373" s="1308" t="s">
        <v>6919</v>
      </c>
      <c r="G373" s="1308" t="s">
        <v>6919</v>
      </c>
      <c r="H373" s="1309" t="s">
        <v>6960</v>
      </c>
      <c r="I373" s="1309" t="s">
        <v>6961</v>
      </c>
      <c r="J373" s="1313"/>
      <c r="K373" s="1313"/>
    </row>
    <row r="374" spans="1:12" ht="58.15" customHeight="1" x14ac:dyDescent="0.25">
      <c r="A374" s="736" t="s">
        <v>108</v>
      </c>
      <c r="B374" s="1308" t="s">
        <v>6922</v>
      </c>
      <c r="C374" s="1308" t="s">
        <v>6923</v>
      </c>
      <c r="D374" s="1308" t="s">
        <v>6923</v>
      </c>
      <c r="E374" s="1308" t="s">
        <v>6923</v>
      </c>
      <c r="F374" s="1308" t="s">
        <v>6923</v>
      </c>
      <c r="G374" s="1308" t="s">
        <v>6923</v>
      </c>
      <c r="H374" s="1309" t="s">
        <v>7100</v>
      </c>
      <c r="I374" s="1309" t="s">
        <v>7101</v>
      </c>
      <c r="J374" s="1312"/>
      <c r="K374" s="1312"/>
    </row>
    <row r="375" spans="1:12" ht="58.15" customHeight="1" x14ac:dyDescent="0.25">
      <c r="A375" s="736" t="s">
        <v>108</v>
      </c>
      <c r="B375" s="1308" t="s">
        <v>6926</v>
      </c>
      <c r="C375" s="1308" t="s">
        <v>6927</v>
      </c>
      <c r="D375" s="1308" t="s">
        <v>6927</v>
      </c>
      <c r="E375" s="1308" t="s">
        <v>6927</v>
      </c>
      <c r="F375" s="1308" t="s">
        <v>6927</v>
      </c>
      <c r="G375" s="1308" t="s">
        <v>6927</v>
      </c>
      <c r="H375" s="1309" t="s">
        <v>7044</v>
      </c>
      <c r="I375" s="1309" t="s">
        <v>7045</v>
      </c>
      <c r="J375" s="1313"/>
      <c r="K375" s="1313"/>
    </row>
    <row r="376" spans="1:12" ht="16.7" customHeight="1" x14ac:dyDescent="0.25">
      <c r="A376" s="736" t="s">
        <v>108</v>
      </c>
      <c r="B376" s="1308" t="s">
        <v>7102</v>
      </c>
      <c r="C376" s="1308" t="s">
        <v>7102</v>
      </c>
      <c r="D376" s="1308" t="s">
        <v>7102</v>
      </c>
      <c r="E376" s="1308" t="s">
        <v>7102</v>
      </c>
      <c r="F376" s="1308" t="s">
        <v>7102</v>
      </c>
      <c r="G376" s="1308" t="s">
        <v>7102</v>
      </c>
      <c r="H376" s="1309" t="s">
        <v>6783</v>
      </c>
      <c r="I376" s="1309" t="s">
        <v>6783</v>
      </c>
      <c r="J376" s="1312"/>
      <c r="K376" s="1312"/>
    </row>
    <row r="377" spans="1:12" ht="16.7" customHeight="1" x14ac:dyDescent="0.25">
      <c r="A377" s="736" t="s">
        <v>108</v>
      </c>
      <c r="B377" s="1308" t="s">
        <v>6864</v>
      </c>
      <c r="C377" s="1308" t="s">
        <v>6864</v>
      </c>
      <c r="D377" s="1308" t="s">
        <v>6864</v>
      </c>
      <c r="E377" s="1308" t="s">
        <v>6864</v>
      </c>
      <c r="F377" s="1308" t="s">
        <v>6864</v>
      </c>
      <c r="G377" s="1308" t="s">
        <v>6864</v>
      </c>
      <c r="H377" s="1309" t="s">
        <v>6793</v>
      </c>
      <c r="I377" s="1309" t="s">
        <v>6793</v>
      </c>
      <c r="J377" s="1312"/>
      <c r="K377" s="1312"/>
    </row>
    <row r="378" spans="1:12" ht="16.7" customHeight="1" x14ac:dyDescent="0.25">
      <c r="A378" s="736" t="s">
        <v>108</v>
      </c>
      <c r="B378" s="1308" t="s">
        <v>7103</v>
      </c>
      <c r="C378" s="1308" t="s">
        <v>7103</v>
      </c>
      <c r="D378" s="1308" t="s">
        <v>7103</v>
      </c>
      <c r="E378" s="1308" t="s">
        <v>7103</v>
      </c>
      <c r="F378" s="1308" t="s">
        <v>7103</v>
      </c>
      <c r="G378" s="1308" t="s">
        <v>7103</v>
      </c>
      <c r="H378" s="1309" t="s">
        <v>6825</v>
      </c>
      <c r="I378" s="1309" t="s">
        <v>6825</v>
      </c>
      <c r="J378" s="1311"/>
      <c r="K378" s="1311"/>
    </row>
    <row r="379" spans="1:12" ht="16.7" customHeight="1" x14ac:dyDescent="0.25">
      <c r="A379" s="736" t="s">
        <v>108</v>
      </c>
      <c r="B379" s="1308" t="s">
        <v>6866</v>
      </c>
      <c r="C379" s="1308" t="s">
        <v>6866</v>
      </c>
      <c r="D379" s="1308" t="s">
        <v>6866</v>
      </c>
      <c r="E379" s="1308" t="s">
        <v>6866</v>
      </c>
      <c r="F379" s="1308" t="s">
        <v>6866</v>
      </c>
      <c r="G379" s="1308" t="s">
        <v>6866</v>
      </c>
      <c r="H379" s="1309" t="s">
        <v>6825</v>
      </c>
      <c r="I379" s="1309" t="s">
        <v>6825</v>
      </c>
      <c r="J379" s="1311" t="s">
        <v>108</v>
      </c>
      <c r="K379" s="1311" t="s">
        <v>108</v>
      </c>
    </row>
    <row r="380" spans="1:12" ht="16.7" customHeight="1" x14ac:dyDescent="0.25">
      <c r="A380" s="736" t="s">
        <v>108</v>
      </c>
      <c r="B380" s="1308" t="s">
        <v>6867</v>
      </c>
      <c r="C380" s="1308" t="s">
        <v>6867</v>
      </c>
      <c r="D380" s="1308" t="s">
        <v>6867</v>
      </c>
      <c r="E380" s="1308" t="s">
        <v>6867</v>
      </c>
      <c r="F380" s="1308" t="s">
        <v>6867</v>
      </c>
      <c r="G380" s="1308" t="s">
        <v>6867</v>
      </c>
      <c r="H380" s="1309" t="s">
        <v>6825</v>
      </c>
      <c r="I380" s="1309" t="s">
        <v>6825</v>
      </c>
      <c r="J380" s="1311"/>
      <c r="K380" s="1311"/>
    </row>
    <row r="381" spans="1:12" ht="16.7" customHeight="1" x14ac:dyDescent="0.25">
      <c r="A381" s="736" t="s">
        <v>108</v>
      </c>
      <c r="B381" s="1308" t="s">
        <v>6869</v>
      </c>
      <c r="C381" s="1308" t="s">
        <v>6869</v>
      </c>
      <c r="D381" s="1308" t="s">
        <v>6869</v>
      </c>
      <c r="E381" s="1308" t="s">
        <v>6869</v>
      </c>
      <c r="F381" s="1308" t="s">
        <v>6869</v>
      </c>
      <c r="G381" s="1308" t="s">
        <v>6869</v>
      </c>
      <c r="H381" s="1309" t="s">
        <v>6886</v>
      </c>
      <c r="I381" s="1309" t="s">
        <v>6886</v>
      </c>
      <c r="J381" s="1312"/>
      <c r="K381" s="1312"/>
    </row>
    <row r="382" spans="1:12" ht="16.7" customHeight="1" x14ac:dyDescent="0.25">
      <c r="A382" s="736" t="s">
        <v>108</v>
      </c>
      <c r="B382" s="1308" t="s">
        <v>6938</v>
      </c>
      <c r="C382" s="1308" t="s">
        <v>6938</v>
      </c>
      <c r="D382" s="1308" t="s">
        <v>6938</v>
      </c>
      <c r="E382" s="1308" t="s">
        <v>6938</v>
      </c>
      <c r="F382" s="1308" t="s">
        <v>6938</v>
      </c>
      <c r="G382" s="1308" t="s">
        <v>6938</v>
      </c>
      <c r="H382" s="1309" t="s">
        <v>6789</v>
      </c>
      <c r="I382" s="1309" t="s">
        <v>6789</v>
      </c>
      <c r="J382" s="1312"/>
      <c r="K382" s="1312"/>
    </row>
    <row r="383" spans="1:12" ht="75.599999999999994" customHeight="1" x14ac:dyDescent="0.25">
      <c r="A383" s="734">
        <v>21</v>
      </c>
      <c r="B383" s="1291" t="s">
        <v>7110</v>
      </c>
      <c r="C383" s="1291" t="s">
        <v>7111</v>
      </c>
      <c r="D383" s="1291" t="s">
        <v>7111</v>
      </c>
      <c r="E383" s="1291" t="s">
        <v>7111</v>
      </c>
      <c r="F383" s="1291" t="s">
        <v>7112</v>
      </c>
      <c r="G383" s="1291" t="s">
        <v>7113</v>
      </c>
      <c r="H383" s="1291" t="s">
        <v>7114</v>
      </c>
      <c r="I383" s="1291" t="s">
        <v>7115</v>
      </c>
      <c r="J383" s="1303">
        <f>(36610 + 4570 * 9) * 0.5 *  1.1 * 1.107/1000</f>
        <v>47.332000000000001</v>
      </c>
      <c r="K383" s="1303"/>
      <c r="L383" s="737">
        <f>J383</f>
        <v>47.332000000000001</v>
      </c>
    </row>
    <row r="384" spans="1:12" ht="162.19999999999999" customHeight="1" x14ac:dyDescent="0.25">
      <c r="A384" s="734" t="s">
        <v>108</v>
      </c>
      <c r="B384" s="1291" t="s">
        <v>7116</v>
      </c>
      <c r="C384" s="1291" t="s">
        <v>7117</v>
      </c>
      <c r="D384" s="1291" t="s">
        <v>7117</v>
      </c>
      <c r="E384" s="1291" t="s">
        <v>7117</v>
      </c>
      <c r="F384" s="1291" t="s">
        <v>7118</v>
      </c>
      <c r="G384" s="1291" t="s">
        <v>7119</v>
      </c>
      <c r="H384" s="1291" t="s">
        <v>108</v>
      </c>
      <c r="I384" s="1291" t="s">
        <v>108</v>
      </c>
      <c r="J384" s="1317" t="s">
        <v>108</v>
      </c>
      <c r="K384" s="1317" t="s">
        <v>108</v>
      </c>
    </row>
    <row r="385" spans="1:11" ht="16.7" customHeight="1" x14ac:dyDescent="0.25">
      <c r="A385" s="736" t="s">
        <v>108</v>
      </c>
      <c r="B385" s="1314" t="s">
        <v>6781</v>
      </c>
      <c r="C385" s="1314" t="s">
        <v>6781</v>
      </c>
      <c r="D385" s="1314" t="s">
        <v>6781</v>
      </c>
      <c r="E385" s="1314" t="s">
        <v>6781</v>
      </c>
      <c r="F385" s="1314" t="s">
        <v>6781</v>
      </c>
      <c r="G385" s="1314" t="s">
        <v>6781</v>
      </c>
      <c r="H385" s="1315" t="s">
        <v>108</v>
      </c>
      <c r="I385" s="1315" t="s">
        <v>108</v>
      </c>
      <c r="J385" s="1316" t="s">
        <v>108</v>
      </c>
      <c r="K385" s="1316" t="s">
        <v>108</v>
      </c>
    </row>
    <row r="386" spans="1:11" ht="16.7" customHeight="1" x14ac:dyDescent="0.25">
      <c r="A386" s="736" t="s">
        <v>108</v>
      </c>
      <c r="B386" s="1308" t="s">
        <v>329</v>
      </c>
      <c r="C386" s="1308" t="s">
        <v>329</v>
      </c>
      <c r="D386" s="1308" t="s">
        <v>329</v>
      </c>
      <c r="E386" s="1308" t="s">
        <v>329</v>
      </c>
      <c r="F386" s="1308" t="s">
        <v>329</v>
      </c>
      <c r="G386" s="1308" t="s">
        <v>329</v>
      </c>
      <c r="H386" s="1309" t="s">
        <v>6797</v>
      </c>
      <c r="I386" s="1309" t="s">
        <v>6797</v>
      </c>
      <c r="J386" s="1313"/>
      <c r="K386" s="1313"/>
    </row>
    <row r="387" spans="1:11" ht="30.95" customHeight="1" x14ac:dyDescent="0.25">
      <c r="A387" s="736" t="s">
        <v>108</v>
      </c>
      <c r="B387" s="1308" t="s">
        <v>7095</v>
      </c>
      <c r="C387" s="1308" t="s">
        <v>7095</v>
      </c>
      <c r="D387" s="1308" t="s">
        <v>7095</v>
      </c>
      <c r="E387" s="1308" t="s">
        <v>7095</v>
      </c>
      <c r="F387" s="1308" t="s">
        <v>7095</v>
      </c>
      <c r="G387" s="1308" t="s">
        <v>7095</v>
      </c>
      <c r="H387" s="1309" t="s">
        <v>6795</v>
      </c>
      <c r="I387" s="1309" t="s">
        <v>6795</v>
      </c>
      <c r="J387" s="1313"/>
      <c r="K387" s="1313"/>
    </row>
    <row r="388" spans="1:11" ht="30.95" customHeight="1" x14ac:dyDescent="0.25">
      <c r="A388" s="736" t="s">
        <v>108</v>
      </c>
      <c r="B388" s="1308" t="s">
        <v>7096</v>
      </c>
      <c r="C388" s="1308" t="s">
        <v>7096</v>
      </c>
      <c r="D388" s="1308" t="s">
        <v>7096</v>
      </c>
      <c r="E388" s="1308" t="s">
        <v>7096</v>
      </c>
      <c r="F388" s="1308" t="s">
        <v>7096</v>
      </c>
      <c r="G388" s="1308" t="s">
        <v>7096</v>
      </c>
      <c r="H388" s="1309" t="s">
        <v>6795</v>
      </c>
      <c r="I388" s="1309" t="s">
        <v>6795</v>
      </c>
      <c r="J388" s="1313"/>
      <c r="K388" s="1313"/>
    </row>
    <row r="389" spans="1:11" ht="30.95" customHeight="1" x14ac:dyDescent="0.25">
      <c r="A389" s="736" t="s">
        <v>108</v>
      </c>
      <c r="B389" s="1308" t="s">
        <v>7097</v>
      </c>
      <c r="C389" s="1308" t="s">
        <v>7097</v>
      </c>
      <c r="D389" s="1308" t="s">
        <v>7097</v>
      </c>
      <c r="E389" s="1308" t="s">
        <v>7097</v>
      </c>
      <c r="F389" s="1308" t="s">
        <v>7097</v>
      </c>
      <c r="G389" s="1308" t="s">
        <v>7097</v>
      </c>
      <c r="H389" s="1309" t="s">
        <v>7098</v>
      </c>
      <c r="I389" s="1309" t="s">
        <v>7098</v>
      </c>
      <c r="J389" s="1313"/>
      <c r="K389" s="1313"/>
    </row>
    <row r="390" spans="1:11" ht="44.45" customHeight="1" x14ac:dyDescent="0.25">
      <c r="A390" s="736" t="s">
        <v>108</v>
      </c>
      <c r="B390" s="1308" t="s">
        <v>7099</v>
      </c>
      <c r="C390" s="1308" t="s">
        <v>7099</v>
      </c>
      <c r="D390" s="1308" t="s">
        <v>7099</v>
      </c>
      <c r="E390" s="1308" t="s">
        <v>7099</v>
      </c>
      <c r="F390" s="1308" t="s">
        <v>7099</v>
      </c>
      <c r="G390" s="1308" t="s">
        <v>7099</v>
      </c>
      <c r="H390" s="1309" t="s">
        <v>6785</v>
      </c>
      <c r="I390" s="1309" t="s">
        <v>6785</v>
      </c>
      <c r="J390" s="1313"/>
      <c r="K390" s="1313"/>
    </row>
    <row r="391" spans="1:11" ht="58.15" customHeight="1" x14ac:dyDescent="0.25">
      <c r="A391" s="736" t="s">
        <v>108</v>
      </c>
      <c r="B391" s="1308" t="s">
        <v>6918</v>
      </c>
      <c r="C391" s="1308" t="s">
        <v>6919</v>
      </c>
      <c r="D391" s="1308" t="s">
        <v>6919</v>
      </c>
      <c r="E391" s="1308" t="s">
        <v>6919</v>
      </c>
      <c r="F391" s="1308" t="s">
        <v>6919</v>
      </c>
      <c r="G391" s="1308" t="s">
        <v>6919</v>
      </c>
      <c r="H391" s="1309" t="s">
        <v>6960</v>
      </c>
      <c r="I391" s="1309" t="s">
        <v>6961</v>
      </c>
      <c r="J391" s="1313"/>
      <c r="K391" s="1313"/>
    </row>
    <row r="392" spans="1:11" ht="58.15" customHeight="1" x14ac:dyDescent="0.25">
      <c r="A392" s="736" t="s">
        <v>108</v>
      </c>
      <c r="B392" s="1308" t="s">
        <v>6922</v>
      </c>
      <c r="C392" s="1308" t="s">
        <v>6923</v>
      </c>
      <c r="D392" s="1308" t="s">
        <v>6923</v>
      </c>
      <c r="E392" s="1308" t="s">
        <v>6923</v>
      </c>
      <c r="F392" s="1308" t="s">
        <v>6923</v>
      </c>
      <c r="G392" s="1308" t="s">
        <v>6923</v>
      </c>
      <c r="H392" s="1309" t="s">
        <v>7100</v>
      </c>
      <c r="I392" s="1309" t="s">
        <v>7101</v>
      </c>
      <c r="J392" s="1313"/>
      <c r="K392" s="1313"/>
    </row>
    <row r="393" spans="1:11" ht="58.15" customHeight="1" x14ac:dyDescent="0.25">
      <c r="A393" s="736" t="s">
        <v>108</v>
      </c>
      <c r="B393" s="1308" t="s">
        <v>6926</v>
      </c>
      <c r="C393" s="1308" t="s">
        <v>6927</v>
      </c>
      <c r="D393" s="1308" t="s">
        <v>6927</v>
      </c>
      <c r="E393" s="1308" t="s">
        <v>6927</v>
      </c>
      <c r="F393" s="1308" t="s">
        <v>6927</v>
      </c>
      <c r="G393" s="1308" t="s">
        <v>6927</v>
      </c>
      <c r="H393" s="1309" t="s">
        <v>7044</v>
      </c>
      <c r="I393" s="1309" t="s">
        <v>7045</v>
      </c>
      <c r="J393" s="1313"/>
      <c r="K393" s="1313"/>
    </row>
    <row r="394" spans="1:11" ht="16.7" customHeight="1" x14ac:dyDescent="0.25">
      <c r="A394" s="736" t="s">
        <v>108</v>
      </c>
      <c r="B394" s="1308" t="s">
        <v>7102</v>
      </c>
      <c r="C394" s="1308" t="s">
        <v>7102</v>
      </c>
      <c r="D394" s="1308" t="s">
        <v>7102</v>
      </c>
      <c r="E394" s="1308" t="s">
        <v>7102</v>
      </c>
      <c r="F394" s="1308" t="s">
        <v>7102</v>
      </c>
      <c r="G394" s="1308" t="s">
        <v>7102</v>
      </c>
      <c r="H394" s="1309" t="s">
        <v>6783</v>
      </c>
      <c r="I394" s="1309" t="s">
        <v>6783</v>
      </c>
      <c r="J394" s="1313"/>
      <c r="K394" s="1313"/>
    </row>
    <row r="395" spans="1:11" ht="16.7" customHeight="1" x14ac:dyDescent="0.25">
      <c r="A395" s="736" t="s">
        <v>108</v>
      </c>
      <c r="B395" s="1308" t="s">
        <v>6864</v>
      </c>
      <c r="C395" s="1308" t="s">
        <v>6864</v>
      </c>
      <c r="D395" s="1308" t="s">
        <v>6864</v>
      </c>
      <c r="E395" s="1308" t="s">
        <v>6864</v>
      </c>
      <c r="F395" s="1308" t="s">
        <v>6864</v>
      </c>
      <c r="G395" s="1308" t="s">
        <v>6864</v>
      </c>
      <c r="H395" s="1309" t="s">
        <v>6793</v>
      </c>
      <c r="I395" s="1309" t="s">
        <v>6793</v>
      </c>
      <c r="J395" s="1312"/>
      <c r="K395" s="1312"/>
    </row>
    <row r="396" spans="1:11" ht="16.7" customHeight="1" x14ac:dyDescent="0.25">
      <c r="A396" s="736" t="s">
        <v>108</v>
      </c>
      <c r="B396" s="1308" t="s">
        <v>7103</v>
      </c>
      <c r="C396" s="1308" t="s">
        <v>7103</v>
      </c>
      <c r="D396" s="1308" t="s">
        <v>7103</v>
      </c>
      <c r="E396" s="1308" t="s">
        <v>7103</v>
      </c>
      <c r="F396" s="1308" t="s">
        <v>7103</v>
      </c>
      <c r="G396" s="1308" t="s">
        <v>7103</v>
      </c>
      <c r="H396" s="1309" t="s">
        <v>6825</v>
      </c>
      <c r="I396" s="1309" t="s">
        <v>6825</v>
      </c>
      <c r="J396" s="1311"/>
      <c r="K396" s="1311"/>
    </row>
    <row r="397" spans="1:11" ht="16.7" customHeight="1" x14ac:dyDescent="0.25">
      <c r="A397" s="736" t="s">
        <v>108</v>
      </c>
      <c r="B397" s="1308" t="s">
        <v>6866</v>
      </c>
      <c r="C397" s="1308" t="s">
        <v>6866</v>
      </c>
      <c r="D397" s="1308" t="s">
        <v>6866</v>
      </c>
      <c r="E397" s="1308" t="s">
        <v>6866</v>
      </c>
      <c r="F397" s="1308" t="s">
        <v>6866</v>
      </c>
      <c r="G397" s="1308" t="s">
        <v>6866</v>
      </c>
      <c r="H397" s="1309" t="s">
        <v>6825</v>
      </c>
      <c r="I397" s="1309" t="s">
        <v>6825</v>
      </c>
      <c r="J397" s="1311"/>
      <c r="K397" s="1311"/>
    </row>
    <row r="398" spans="1:11" ht="16.7" customHeight="1" x14ac:dyDescent="0.25">
      <c r="A398" s="736" t="s">
        <v>108</v>
      </c>
      <c r="B398" s="1308" t="s">
        <v>6867</v>
      </c>
      <c r="C398" s="1308" t="s">
        <v>6867</v>
      </c>
      <c r="D398" s="1308" t="s">
        <v>6867</v>
      </c>
      <c r="E398" s="1308" t="s">
        <v>6867</v>
      </c>
      <c r="F398" s="1308" t="s">
        <v>6867</v>
      </c>
      <c r="G398" s="1308" t="s">
        <v>6867</v>
      </c>
      <c r="H398" s="1309" t="s">
        <v>6825</v>
      </c>
      <c r="I398" s="1309" t="s">
        <v>6825</v>
      </c>
      <c r="J398" s="1311"/>
      <c r="K398" s="1311"/>
    </row>
    <row r="399" spans="1:11" ht="16.7" customHeight="1" x14ac:dyDescent="0.25">
      <c r="A399" s="736" t="s">
        <v>108</v>
      </c>
      <c r="B399" s="1308" t="s">
        <v>6869</v>
      </c>
      <c r="C399" s="1308" t="s">
        <v>6869</v>
      </c>
      <c r="D399" s="1308" t="s">
        <v>6869</v>
      </c>
      <c r="E399" s="1308" t="s">
        <v>6869</v>
      </c>
      <c r="F399" s="1308" t="s">
        <v>6869</v>
      </c>
      <c r="G399" s="1308" t="s">
        <v>6869</v>
      </c>
      <c r="H399" s="1309" t="s">
        <v>6886</v>
      </c>
      <c r="I399" s="1309" t="s">
        <v>6886</v>
      </c>
      <c r="J399" s="1313"/>
      <c r="K399" s="1313"/>
    </row>
    <row r="400" spans="1:11" ht="16.7" customHeight="1" x14ac:dyDescent="0.25">
      <c r="A400" s="736" t="s">
        <v>108</v>
      </c>
      <c r="B400" s="1308" t="s">
        <v>6938</v>
      </c>
      <c r="C400" s="1308" t="s">
        <v>6938</v>
      </c>
      <c r="D400" s="1308" t="s">
        <v>6938</v>
      </c>
      <c r="E400" s="1308" t="s">
        <v>6938</v>
      </c>
      <c r="F400" s="1308" t="s">
        <v>6938</v>
      </c>
      <c r="G400" s="1308" t="s">
        <v>6938</v>
      </c>
      <c r="H400" s="1309" t="s">
        <v>6789</v>
      </c>
      <c r="I400" s="1309" t="s">
        <v>6789</v>
      </c>
      <c r="J400" s="1313"/>
      <c r="K400" s="1313"/>
    </row>
    <row r="401" spans="1:12" ht="164.25" customHeight="1" x14ac:dyDescent="0.25">
      <c r="A401" s="734">
        <v>22</v>
      </c>
      <c r="B401" s="1291" t="s">
        <v>7120</v>
      </c>
      <c r="C401" s="1291" t="s">
        <v>7120</v>
      </c>
      <c r="D401" s="1291" t="s">
        <v>7120</v>
      </c>
      <c r="E401" s="1291" t="s">
        <v>7120</v>
      </c>
      <c r="F401" s="1291" t="s">
        <v>7121</v>
      </c>
      <c r="G401" s="1291" t="s">
        <v>7122</v>
      </c>
      <c r="H401" s="1291" t="s">
        <v>7123</v>
      </c>
      <c r="I401" s="1291" t="s">
        <v>7124</v>
      </c>
      <c r="J401" s="1303">
        <f>(85450 * 1) * 0.5 * 1.107/1000</f>
        <v>47.296579999999999</v>
      </c>
      <c r="K401" s="1303"/>
      <c r="L401" s="737">
        <f>J401</f>
        <v>47.296579999999999</v>
      </c>
    </row>
    <row r="402" spans="1:12" ht="16.7" customHeight="1" x14ac:dyDescent="0.25">
      <c r="A402" s="736" t="s">
        <v>108</v>
      </c>
      <c r="B402" s="1314" t="s">
        <v>6781</v>
      </c>
      <c r="C402" s="1314" t="s">
        <v>6781</v>
      </c>
      <c r="D402" s="1314" t="s">
        <v>6781</v>
      </c>
      <c r="E402" s="1314" t="s">
        <v>6781</v>
      </c>
      <c r="F402" s="1314" t="s">
        <v>6781</v>
      </c>
      <c r="G402" s="1314" t="s">
        <v>6781</v>
      </c>
      <c r="H402" s="1315" t="s">
        <v>108</v>
      </c>
      <c r="I402" s="1315" t="s">
        <v>108</v>
      </c>
      <c r="J402" s="1316" t="s">
        <v>108</v>
      </c>
      <c r="K402" s="1316" t="s">
        <v>108</v>
      </c>
    </row>
    <row r="403" spans="1:12" ht="16.7" customHeight="1" x14ac:dyDescent="0.25">
      <c r="A403" s="736" t="s">
        <v>108</v>
      </c>
      <c r="B403" s="1308" t="s">
        <v>329</v>
      </c>
      <c r="C403" s="1308" t="s">
        <v>329</v>
      </c>
      <c r="D403" s="1308" t="s">
        <v>329</v>
      </c>
      <c r="E403" s="1308" t="s">
        <v>329</v>
      </c>
      <c r="F403" s="1308" t="s">
        <v>329</v>
      </c>
      <c r="G403" s="1308" t="s">
        <v>329</v>
      </c>
      <c r="H403" s="1309" t="s">
        <v>6797</v>
      </c>
      <c r="I403" s="1309" t="s">
        <v>6797</v>
      </c>
      <c r="J403" s="1312"/>
      <c r="K403" s="1312"/>
    </row>
    <row r="404" spans="1:12" ht="30.95" customHeight="1" x14ac:dyDescent="0.25">
      <c r="A404" s="736" t="s">
        <v>108</v>
      </c>
      <c r="B404" s="1308" t="s">
        <v>7095</v>
      </c>
      <c r="C404" s="1308" t="s">
        <v>7095</v>
      </c>
      <c r="D404" s="1308" t="s">
        <v>7095</v>
      </c>
      <c r="E404" s="1308" t="s">
        <v>7095</v>
      </c>
      <c r="F404" s="1308" t="s">
        <v>7095</v>
      </c>
      <c r="G404" s="1308" t="s">
        <v>7095</v>
      </c>
      <c r="H404" s="1309" t="s">
        <v>6795</v>
      </c>
      <c r="I404" s="1309" t="s">
        <v>6795</v>
      </c>
      <c r="J404" s="1313"/>
      <c r="K404" s="1313"/>
    </row>
    <row r="405" spans="1:12" ht="30.95" customHeight="1" x14ac:dyDescent="0.25">
      <c r="A405" s="736" t="s">
        <v>108</v>
      </c>
      <c r="B405" s="1308" t="s">
        <v>7096</v>
      </c>
      <c r="C405" s="1308" t="s">
        <v>7096</v>
      </c>
      <c r="D405" s="1308" t="s">
        <v>7096</v>
      </c>
      <c r="E405" s="1308" t="s">
        <v>7096</v>
      </c>
      <c r="F405" s="1308" t="s">
        <v>7096</v>
      </c>
      <c r="G405" s="1308" t="s">
        <v>7096</v>
      </c>
      <c r="H405" s="1309" t="s">
        <v>6795</v>
      </c>
      <c r="I405" s="1309" t="s">
        <v>6795</v>
      </c>
      <c r="J405" s="1313"/>
      <c r="K405" s="1313"/>
    </row>
    <row r="406" spans="1:12" ht="30.95" customHeight="1" x14ac:dyDescent="0.25">
      <c r="A406" s="736" t="s">
        <v>108</v>
      </c>
      <c r="B406" s="1308" t="s">
        <v>7097</v>
      </c>
      <c r="C406" s="1308" t="s">
        <v>7097</v>
      </c>
      <c r="D406" s="1308" t="s">
        <v>7097</v>
      </c>
      <c r="E406" s="1308" t="s">
        <v>7097</v>
      </c>
      <c r="F406" s="1308" t="s">
        <v>7097</v>
      </c>
      <c r="G406" s="1308" t="s">
        <v>7097</v>
      </c>
      <c r="H406" s="1309" t="s">
        <v>7098</v>
      </c>
      <c r="I406" s="1309" t="s">
        <v>7098</v>
      </c>
      <c r="J406" s="1313"/>
      <c r="K406" s="1313"/>
    </row>
    <row r="407" spans="1:12" ht="44.45" customHeight="1" x14ac:dyDescent="0.25">
      <c r="A407" s="736" t="s">
        <v>108</v>
      </c>
      <c r="B407" s="1308" t="s">
        <v>7099</v>
      </c>
      <c r="C407" s="1308" t="s">
        <v>7099</v>
      </c>
      <c r="D407" s="1308" t="s">
        <v>7099</v>
      </c>
      <c r="E407" s="1308" t="s">
        <v>7099</v>
      </c>
      <c r="F407" s="1308" t="s">
        <v>7099</v>
      </c>
      <c r="G407" s="1308" t="s">
        <v>7099</v>
      </c>
      <c r="H407" s="1309" t="s">
        <v>6785</v>
      </c>
      <c r="I407" s="1309" t="s">
        <v>6785</v>
      </c>
      <c r="J407" s="1313"/>
      <c r="K407" s="1313"/>
    </row>
    <row r="408" spans="1:12" ht="58.15" customHeight="1" x14ac:dyDescent="0.25">
      <c r="A408" s="736" t="s">
        <v>108</v>
      </c>
      <c r="B408" s="1308" t="s">
        <v>6918</v>
      </c>
      <c r="C408" s="1308" t="s">
        <v>6919</v>
      </c>
      <c r="D408" s="1308" t="s">
        <v>6919</v>
      </c>
      <c r="E408" s="1308" t="s">
        <v>6919</v>
      </c>
      <c r="F408" s="1308" t="s">
        <v>6919</v>
      </c>
      <c r="G408" s="1308" t="s">
        <v>6919</v>
      </c>
      <c r="H408" s="1309" t="s">
        <v>6960</v>
      </c>
      <c r="I408" s="1309" t="s">
        <v>6961</v>
      </c>
      <c r="J408" s="1312"/>
      <c r="K408" s="1312"/>
    </row>
    <row r="409" spans="1:12" ht="58.15" customHeight="1" x14ac:dyDescent="0.25">
      <c r="A409" s="736" t="s">
        <v>108</v>
      </c>
      <c r="B409" s="1308" t="s">
        <v>6922</v>
      </c>
      <c r="C409" s="1308" t="s">
        <v>6923</v>
      </c>
      <c r="D409" s="1308" t="s">
        <v>6923</v>
      </c>
      <c r="E409" s="1308" t="s">
        <v>6923</v>
      </c>
      <c r="F409" s="1308" t="s">
        <v>6923</v>
      </c>
      <c r="G409" s="1308" t="s">
        <v>6923</v>
      </c>
      <c r="H409" s="1309" t="s">
        <v>7100</v>
      </c>
      <c r="I409" s="1309" t="s">
        <v>7101</v>
      </c>
      <c r="J409" s="1310"/>
      <c r="K409" s="1310"/>
    </row>
    <row r="410" spans="1:12" ht="58.15" customHeight="1" x14ac:dyDescent="0.25">
      <c r="A410" s="736" t="s">
        <v>108</v>
      </c>
      <c r="B410" s="1308" t="s">
        <v>6926</v>
      </c>
      <c r="C410" s="1308" t="s">
        <v>6927</v>
      </c>
      <c r="D410" s="1308" t="s">
        <v>6927</v>
      </c>
      <c r="E410" s="1308" t="s">
        <v>6927</v>
      </c>
      <c r="F410" s="1308" t="s">
        <v>6927</v>
      </c>
      <c r="G410" s="1308" t="s">
        <v>6927</v>
      </c>
      <c r="H410" s="1309" t="s">
        <v>7044</v>
      </c>
      <c r="I410" s="1309" t="s">
        <v>7045</v>
      </c>
      <c r="J410" s="1312"/>
      <c r="K410" s="1312"/>
    </row>
    <row r="411" spans="1:12" ht="16.7" customHeight="1" x14ac:dyDescent="0.25">
      <c r="A411" s="736" t="s">
        <v>108</v>
      </c>
      <c r="B411" s="1308" t="s">
        <v>7102</v>
      </c>
      <c r="C411" s="1308" t="s">
        <v>7102</v>
      </c>
      <c r="D411" s="1308" t="s">
        <v>7102</v>
      </c>
      <c r="E411" s="1308" t="s">
        <v>7102</v>
      </c>
      <c r="F411" s="1308" t="s">
        <v>7102</v>
      </c>
      <c r="G411" s="1308" t="s">
        <v>7102</v>
      </c>
      <c r="H411" s="1309" t="s">
        <v>6783</v>
      </c>
      <c r="I411" s="1309" t="s">
        <v>6783</v>
      </c>
      <c r="J411" s="1310"/>
      <c r="K411" s="1310"/>
    </row>
    <row r="412" spans="1:12" ht="16.7" customHeight="1" x14ac:dyDescent="0.25">
      <c r="A412" s="736" t="s">
        <v>108</v>
      </c>
      <c r="B412" s="1308" t="s">
        <v>6864</v>
      </c>
      <c r="C412" s="1308" t="s">
        <v>6864</v>
      </c>
      <c r="D412" s="1308" t="s">
        <v>6864</v>
      </c>
      <c r="E412" s="1308" t="s">
        <v>6864</v>
      </c>
      <c r="F412" s="1308" t="s">
        <v>6864</v>
      </c>
      <c r="G412" s="1308" t="s">
        <v>6864</v>
      </c>
      <c r="H412" s="1309" t="s">
        <v>6793</v>
      </c>
      <c r="I412" s="1309" t="s">
        <v>6793</v>
      </c>
      <c r="J412" s="1312"/>
      <c r="K412" s="1312"/>
    </row>
    <row r="413" spans="1:12" ht="16.7" customHeight="1" x14ac:dyDescent="0.25">
      <c r="A413" s="736" t="s">
        <v>108</v>
      </c>
      <c r="B413" s="1308" t="s">
        <v>7103</v>
      </c>
      <c r="C413" s="1308" t="s">
        <v>7103</v>
      </c>
      <c r="D413" s="1308" t="s">
        <v>7103</v>
      </c>
      <c r="E413" s="1308" t="s">
        <v>7103</v>
      </c>
      <c r="F413" s="1308" t="s">
        <v>7103</v>
      </c>
      <c r="G413" s="1308" t="s">
        <v>7103</v>
      </c>
      <c r="H413" s="1309" t="s">
        <v>6825</v>
      </c>
      <c r="I413" s="1309" t="s">
        <v>6825</v>
      </c>
      <c r="J413" s="1311"/>
      <c r="K413" s="1311"/>
    </row>
    <row r="414" spans="1:12" ht="16.7" customHeight="1" x14ac:dyDescent="0.25">
      <c r="A414" s="736" t="s">
        <v>108</v>
      </c>
      <c r="B414" s="1308" t="s">
        <v>6866</v>
      </c>
      <c r="C414" s="1308" t="s">
        <v>6866</v>
      </c>
      <c r="D414" s="1308" t="s">
        <v>6866</v>
      </c>
      <c r="E414" s="1308" t="s">
        <v>6866</v>
      </c>
      <c r="F414" s="1308" t="s">
        <v>6866</v>
      </c>
      <c r="G414" s="1308" t="s">
        <v>6866</v>
      </c>
      <c r="H414" s="1309" t="s">
        <v>6825</v>
      </c>
      <c r="I414" s="1309" t="s">
        <v>6825</v>
      </c>
      <c r="J414" s="1311"/>
      <c r="K414" s="1311"/>
    </row>
    <row r="415" spans="1:12" ht="16.7" customHeight="1" x14ac:dyDescent="0.25">
      <c r="A415" s="736" t="s">
        <v>108</v>
      </c>
      <c r="B415" s="1308" t="s">
        <v>6867</v>
      </c>
      <c r="C415" s="1308" t="s">
        <v>6867</v>
      </c>
      <c r="D415" s="1308" t="s">
        <v>6867</v>
      </c>
      <c r="E415" s="1308" t="s">
        <v>6867</v>
      </c>
      <c r="F415" s="1308" t="s">
        <v>6867</v>
      </c>
      <c r="G415" s="1308" t="s">
        <v>6867</v>
      </c>
      <c r="H415" s="1309" t="s">
        <v>6825</v>
      </c>
      <c r="I415" s="1309" t="s">
        <v>6825</v>
      </c>
      <c r="J415" s="1311"/>
      <c r="K415" s="1311"/>
    </row>
    <row r="416" spans="1:12" ht="16.7" customHeight="1" x14ac:dyDescent="0.25">
      <c r="A416" s="736" t="s">
        <v>108</v>
      </c>
      <c r="B416" s="1308" t="s">
        <v>6869</v>
      </c>
      <c r="C416" s="1308" t="s">
        <v>6869</v>
      </c>
      <c r="D416" s="1308" t="s">
        <v>6869</v>
      </c>
      <c r="E416" s="1308" t="s">
        <v>6869</v>
      </c>
      <c r="F416" s="1308" t="s">
        <v>6869</v>
      </c>
      <c r="G416" s="1308" t="s">
        <v>6869</v>
      </c>
      <c r="H416" s="1309" t="s">
        <v>6886</v>
      </c>
      <c r="I416" s="1309" t="s">
        <v>6886</v>
      </c>
      <c r="J416" s="1310"/>
      <c r="K416" s="1310"/>
    </row>
    <row r="417" spans="1:12" ht="16.7" customHeight="1" x14ac:dyDescent="0.25">
      <c r="A417" s="736" t="s">
        <v>108</v>
      </c>
      <c r="B417" s="1308" t="s">
        <v>6938</v>
      </c>
      <c r="C417" s="1308" t="s">
        <v>6938</v>
      </c>
      <c r="D417" s="1308" t="s">
        <v>6938</v>
      </c>
      <c r="E417" s="1308" t="s">
        <v>6938</v>
      </c>
      <c r="F417" s="1308" t="s">
        <v>6938</v>
      </c>
      <c r="G417" s="1308" t="s">
        <v>6938</v>
      </c>
      <c r="H417" s="1309" t="s">
        <v>6789</v>
      </c>
      <c r="I417" s="1309" t="s">
        <v>6789</v>
      </c>
      <c r="J417" s="1312"/>
      <c r="K417" s="1312"/>
    </row>
    <row r="418" spans="1:12" ht="187.15" customHeight="1" x14ac:dyDescent="0.25">
      <c r="A418" s="734">
        <v>23</v>
      </c>
      <c r="B418" s="1291" t="s">
        <v>7125</v>
      </c>
      <c r="C418" s="1291" t="s">
        <v>7126</v>
      </c>
      <c r="D418" s="1291" t="s">
        <v>7126</v>
      </c>
      <c r="E418" s="1291" t="s">
        <v>7126</v>
      </c>
      <c r="F418" s="1291" t="s">
        <v>7127</v>
      </c>
      <c r="G418" s="1291" t="s">
        <v>7128</v>
      </c>
      <c r="H418" s="1291" t="s">
        <v>7129</v>
      </c>
      <c r="I418" s="1291" t="s">
        <v>7130</v>
      </c>
      <c r="J418" s="1303">
        <f>(875 * 1) * 0.6 *  1.3 * 1.3/1000</f>
        <v>0.88724999999999998</v>
      </c>
      <c r="K418" s="1303"/>
      <c r="L418" s="737">
        <f>J418</f>
        <v>0.88724999999999998</v>
      </c>
    </row>
    <row r="419" spans="1:12" ht="16.7" hidden="1" customHeight="1" x14ac:dyDescent="0.25">
      <c r="A419" s="736" t="s">
        <v>108</v>
      </c>
      <c r="B419" s="1314" t="s">
        <v>6781</v>
      </c>
      <c r="C419" s="1314" t="s">
        <v>6781</v>
      </c>
      <c r="D419" s="1314" t="s">
        <v>6781</v>
      </c>
      <c r="E419" s="1314" t="s">
        <v>6781</v>
      </c>
      <c r="F419" s="1314" t="s">
        <v>6781</v>
      </c>
      <c r="G419" s="1314" t="s">
        <v>6781</v>
      </c>
      <c r="H419" s="1315" t="s">
        <v>108</v>
      </c>
      <c r="I419" s="1315" t="s">
        <v>108</v>
      </c>
      <c r="J419" s="1316" t="s">
        <v>108</v>
      </c>
      <c r="K419" s="1316" t="s">
        <v>108</v>
      </c>
    </row>
    <row r="420" spans="1:12" ht="44.45" hidden="1" customHeight="1" x14ac:dyDescent="0.25">
      <c r="A420" s="736" t="s">
        <v>108</v>
      </c>
      <c r="B420" s="1308" t="s">
        <v>7131</v>
      </c>
      <c r="C420" s="1308" t="s">
        <v>7132</v>
      </c>
      <c r="D420" s="1308" t="s">
        <v>7132</v>
      </c>
      <c r="E420" s="1308" t="s">
        <v>7132</v>
      </c>
      <c r="F420" s="1308" t="s">
        <v>7132</v>
      </c>
      <c r="G420" s="1308" t="s">
        <v>7132</v>
      </c>
      <c r="H420" s="1309" t="s">
        <v>7133</v>
      </c>
      <c r="I420" s="1309" t="s">
        <v>7134</v>
      </c>
      <c r="J420" s="1311" t="s">
        <v>108</v>
      </c>
      <c r="K420" s="1311" t="s">
        <v>108</v>
      </c>
    </row>
    <row r="421" spans="1:12" ht="16.7" hidden="1" customHeight="1" x14ac:dyDescent="0.25">
      <c r="A421" s="736" t="s">
        <v>108</v>
      </c>
      <c r="B421" s="1308" t="s">
        <v>7135</v>
      </c>
      <c r="C421" s="1308" t="s">
        <v>7135</v>
      </c>
      <c r="D421" s="1308" t="s">
        <v>7135</v>
      </c>
      <c r="E421" s="1308" t="s">
        <v>7135</v>
      </c>
      <c r="F421" s="1308" t="s">
        <v>7135</v>
      </c>
      <c r="G421" s="1308" t="s">
        <v>7135</v>
      </c>
      <c r="H421" s="1309" t="s">
        <v>6825</v>
      </c>
      <c r="I421" s="1309" t="s">
        <v>6825</v>
      </c>
      <c r="J421" s="1311" t="s">
        <v>108</v>
      </c>
      <c r="K421" s="1311" t="s">
        <v>108</v>
      </c>
    </row>
    <row r="422" spans="1:12" ht="44.45" hidden="1" customHeight="1" x14ac:dyDescent="0.25">
      <c r="A422" s="736" t="s">
        <v>108</v>
      </c>
      <c r="B422" s="1308" t="s">
        <v>7136</v>
      </c>
      <c r="C422" s="1308" t="s">
        <v>7137</v>
      </c>
      <c r="D422" s="1308" t="s">
        <v>7137</v>
      </c>
      <c r="E422" s="1308" t="s">
        <v>7137</v>
      </c>
      <c r="F422" s="1308" t="s">
        <v>7137</v>
      </c>
      <c r="G422" s="1308" t="s">
        <v>7137</v>
      </c>
      <c r="H422" s="1309" t="s">
        <v>7133</v>
      </c>
      <c r="I422" s="1309" t="s">
        <v>7134</v>
      </c>
      <c r="J422" s="1311" t="s">
        <v>108</v>
      </c>
      <c r="K422" s="1311" t="s">
        <v>108</v>
      </c>
    </row>
    <row r="423" spans="1:12" ht="187.15" customHeight="1" x14ac:dyDescent="0.25">
      <c r="A423" s="734">
        <v>24</v>
      </c>
      <c r="B423" s="1305" t="s">
        <v>7138</v>
      </c>
      <c r="C423" s="1291" t="s">
        <v>7139</v>
      </c>
      <c r="D423" s="1291" t="s">
        <v>7139</v>
      </c>
      <c r="E423" s="1291" t="s">
        <v>7139</v>
      </c>
      <c r="F423" s="1291" t="s">
        <v>7140</v>
      </c>
      <c r="G423" s="1291" t="s">
        <v>7141</v>
      </c>
      <c r="H423" s="1291" t="s">
        <v>7142</v>
      </c>
      <c r="I423" s="1291" t="s">
        <v>7143</v>
      </c>
      <c r="J423" s="1303">
        <f>(25980 + 4623 * 21) * 0.58 * 1.107/1000</f>
        <v>79.013829999999999</v>
      </c>
      <c r="K423" s="1303"/>
      <c r="L423" s="737">
        <f>J423</f>
        <v>79.013829999999999</v>
      </c>
    </row>
    <row r="424" spans="1:12" ht="16.7" customHeight="1" x14ac:dyDescent="0.25">
      <c r="A424" s="736" t="s">
        <v>108</v>
      </c>
      <c r="B424" s="1314" t="s">
        <v>6781</v>
      </c>
      <c r="C424" s="1314" t="s">
        <v>6781</v>
      </c>
      <c r="D424" s="1314" t="s">
        <v>6781</v>
      </c>
      <c r="E424" s="1314" t="s">
        <v>6781</v>
      </c>
      <c r="F424" s="1314" t="s">
        <v>6781</v>
      </c>
      <c r="G424" s="1314" t="s">
        <v>6781</v>
      </c>
      <c r="H424" s="1315" t="s">
        <v>108</v>
      </c>
      <c r="I424" s="1315" t="s">
        <v>108</v>
      </c>
      <c r="J424" s="1316" t="s">
        <v>108</v>
      </c>
      <c r="K424" s="1316" t="s">
        <v>108</v>
      </c>
    </row>
    <row r="425" spans="1:12" ht="16.7" customHeight="1" x14ac:dyDescent="0.25">
      <c r="A425" s="736" t="s">
        <v>108</v>
      </c>
      <c r="B425" s="1308" t="s">
        <v>329</v>
      </c>
      <c r="C425" s="1308" t="s">
        <v>329</v>
      </c>
      <c r="D425" s="1308" t="s">
        <v>329</v>
      </c>
      <c r="E425" s="1308" t="s">
        <v>329</v>
      </c>
      <c r="F425" s="1308" t="s">
        <v>329</v>
      </c>
      <c r="G425" s="1308" t="s">
        <v>329</v>
      </c>
      <c r="H425" s="1309" t="s">
        <v>6797</v>
      </c>
      <c r="I425" s="1309" t="s">
        <v>6797</v>
      </c>
      <c r="J425" s="1313"/>
      <c r="K425" s="1313"/>
    </row>
    <row r="426" spans="1:12" ht="30.95" customHeight="1" x14ac:dyDescent="0.25">
      <c r="A426" s="736" t="s">
        <v>108</v>
      </c>
      <c r="B426" s="1308" t="s">
        <v>7095</v>
      </c>
      <c r="C426" s="1308" t="s">
        <v>7095</v>
      </c>
      <c r="D426" s="1308" t="s">
        <v>7095</v>
      </c>
      <c r="E426" s="1308" t="s">
        <v>7095</v>
      </c>
      <c r="F426" s="1308" t="s">
        <v>7095</v>
      </c>
      <c r="G426" s="1308" t="s">
        <v>7095</v>
      </c>
      <c r="H426" s="1309" t="s">
        <v>6795</v>
      </c>
      <c r="I426" s="1309" t="s">
        <v>6795</v>
      </c>
      <c r="J426" s="1312"/>
      <c r="K426" s="1312"/>
    </row>
    <row r="427" spans="1:12" ht="30.95" customHeight="1" x14ac:dyDescent="0.25">
      <c r="A427" s="736" t="s">
        <v>108</v>
      </c>
      <c r="B427" s="1308" t="s">
        <v>7096</v>
      </c>
      <c r="C427" s="1308" t="s">
        <v>7096</v>
      </c>
      <c r="D427" s="1308" t="s">
        <v>7096</v>
      </c>
      <c r="E427" s="1308" t="s">
        <v>7096</v>
      </c>
      <c r="F427" s="1308" t="s">
        <v>7096</v>
      </c>
      <c r="G427" s="1308" t="s">
        <v>7096</v>
      </c>
      <c r="H427" s="1309" t="s">
        <v>6795</v>
      </c>
      <c r="I427" s="1309" t="s">
        <v>6795</v>
      </c>
      <c r="J427" s="1312"/>
      <c r="K427" s="1312"/>
    </row>
    <row r="428" spans="1:12" ht="30.95" customHeight="1" x14ac:dyDescent="0.25">
      <c r="A428" s="736" t="s">
        <v>108</v>
      </c>
      <c r="B428" s="1308" t="s">
        <v>7097</v>
      </c>
      <c r="C428" s="1308" t="s">
        <v>7097</v>
      </c>
      <c r="D428" s="1308" t="s">
        <v>7097</v>
      </c>
      <c r="E428" s="1308" t="s">
        <v>7097</v>
      </c>
      <c r="F428" s="1308" t="s">
        <v>7097</v>
      </c>
      <c r="G428" s="1308" t="s">
        <v>7097</v>
      </c>
      <c r="H428" s="1309" t="s">
        <v>7098</v>
      </c>
      <c r="I428" s="1309" t="s">
        <v>7098</v>
      </c>
      <c r="J428" s="1313"/>
      <c r="K428" s="1313"/>
    </row>
    <row r="429" spans="1:12" ht="44.45" customHeight="1" x14ac:dyDescent="0.25">
      <c r="A429" s="736" t="s">
        <v>108</v>
      </c>
      <c r="B429" s="1308" t="s">
        <v>7099</v>
      </c>
      <c r="C429" s="1308" t="s">
        <v>7099</v>
      </c>
      <c r="D429" s="1308" t="s">
        <v>7099</v>
      </c>
      <c r="E429" s="1308" t="s">
        <v>7099</v>
      </c>
      <c r="F429" s="1308" t="s">
        <v>7099</v>
      </c>
      <c r="G429" s="1308" t="s">
        <v>7099</v>
      </c>
      <c r="H429" s="1309" t="s">
        <v>6785</v>
      </c>
      <c r="I429" s="1309" t="s">
        <v>6785</v>
      </c>
      <c r="J429" s="1313"/>
      <c r="K429" s="1313"/>
    </row>
    <row r="430" spans="1:12" ht="58.15" customHeight="1" x14ac:dyDescent="0.25">
      <c r="A430" s="736" t="s">
        <v>108</v>
      </c>
      <c r="B430" s="1308" t="s">
        <v>6918</v>
      </c>
      <c r="C430" s="1308" t="s">
        <v>6919</v>
      </c>
      <c r="D430" s="1308" t="s">
        <v>6919</v>
      </c>
      <c r="E430" s="1308" t="s">
        <v>6919</v>
      </c>
      <c r="F430" s="1308" t="s">
        <v>6919</v>
      </c>
      <c r="G430" s="1308" t="s">
        <v>6919</v>
      </c>
      <c r="H430" s="1309" t="s">
        <v>6960</v>
      </c>
      <c r="I430" s="1309" t="s">
        <v>6961</v>
      </c>
      <c r="J430" s="1313"/>
      <c r="K430" s="1313"/>
    </row>
    <row r="431" spans="1:12" ht="58.15" customHeight="1" x14ac:dyDescent="0.25">
      <c r="A431" s="736" t="s">
        <v>108</v>
      </c>
      <c r="B431" s="1308" t="s">
        <v>6922</v>
      </c>
      <c r="C431" s="1308" t="s">
        <v>6923</v>
      </c>
      <c r="D431" s="1308" t="s">
        <v>6923</v>
      </c>
      <c r="E431" s="1308" t="s">
        <v>6923</v>
      </c>
      <c r="F431" s="1308" t="s">
        <v>6923</v>
      </c>
      <c r="G431" s="1308" t="s">
        <v>6923</v>
      </c>
      <c r="H431" s="1309" t="s">
        <v>7100</v>
      </c>
      <c r="I431" s="1309" t="s">
        <v>7101</v>
      </c>
      <c r="J431" s="1313"/>
      <c r="K431" s="1313"/>
    </row>
    <row r="432" spans="1:12" ht="58.15" customHeight="1" x14ac:dyDescent="0.25">
      <c r="A432" s="736" t="s">
        <v>108</v>
      </c>
      <c r="B432" s="1308" t="s">
        <v>6926</v>
      </c>
      <c r="C432" s="1308" t="s">
        <v>6927</v>
      </c>
      <c r="D432" s="1308" t="s">
        <v>6927</v>
      </c>
      <c r="E432" s="1308" t="s">
        <v>6927</v>
      </c>
      <c r="F432" s="1308" t="s">
        <v>6927</v>
      </c>
      <c r="G432" s="1308" t="s">
        <v>6927</v>
      </c>
      <c r="H432" s="1309" t="s">
        <v>7044</v>
      </c>
      <c r="I432" s="1309" t="s">
        <v>7045</v>
      </c>
      <c r="J432" s="1313"/>
      <c r="K432" s="1313"/>
    </row>
    <row r="433" spans="1:12" ht="16.7" customHeight="1" x14ac:dyDescent="0.25">
      <c r="A433" s="736" t="s">
        <v>108</v>
      </c>
      <c r="B433" s="1308" t="s">
        <v>7102</v>
      </c>
      <c r="C433" s="1308" t="s">
        <v>7102</v>
      </c>
      <c r="D433" s="1308" t="s">
        <v>7102</v>
      </c>
      <c r="E433" s="1308" t="s">
        <v>7102</v>
      </c>
      <c r="F433" s="1308" t="s">
        <v>7102</v>
      </c>
      <c r="G433" s="1308" t="s">
        <v>7102</v>
      </c>
      <c r="H433" s="1309" t="s">
        <v>6783</v>
      </c>
      <c r="I433" s="1309" t="s">
        <v>6783</v>
      </c>
      <c r="J433" s="1313"/>
      <c r="K433" s="1313"/>
    </row>
    <row r="434" spans="1:12" ht="16.7" customHeight="1" x14ac:dyDescent="0.25">
      <c r="A434" s="736" t="s">
        <v>108</v>
      </c>
      <c r="B434" s="1308" t="s">
        <v>6864</v>
      </c>
      <c r="C434" s="1308" t="s">
        <v>6864</v>
      </c>
      <c r="D434" s="1308" t="s">
        <v>6864</v>
      </c>
      <c r="E434" s="1308" t="s">
        <v>6864</v>
      </c>
      <c r="F434" s="1308" t="s">
        <v>6864</v>
      </c>
      <c r="G434" s="1308" t="s">
        <v>6864</v>
      </c>
      <c r="H434" s="1309" t="s">
        <v>6793</v>
      </c>
      <c r="I434" s="1309" t="s">
        <v>6793</v>
      </c>
      <c r="J434" s="1313"/>
      <c r="K434" s="1313"/>
    </row>
    <row r="435" spans="1:12" ht="16.7" customHeight="1" x14ac:dyDescent="0.25">
      <c r="A435" s="736" t="s">
        <v>108</v>
      </c>
      <c r="B435" s="1308" t="s">
        <v>7103</v>
      </c>
      <c r="C435" s="1308" t="s">
        <v>7103</v>
      </c>
      <c r="D435" s="1308" t="s">
        <v>7103</v>
      </c>
      <c r="E435" s="1308" t="s">
        <v>7103</v>
      </c>
      <c r="F435" s="1308" t="s">
        <v>7103</v>
      </c>
      <c r="G435" s="1308" t="s">
        <v>7103</v>
      </c>
      <c r="H435" s="1309" t="s">
        <v>6825</v>
      </c>
      <c r="I435" s="1309" t="s">
        <v>6825</v>
      </c>
      <c r="J435" s="1311"/>
      <c r="K435" s="1311"/>
    </row>
    <row r="436" spans="1:12" ht="16.7" customHeight="1" x14ac:dyDescent="0.25">
      <c r="A436" s="736" t="s">
        <v>108</v>
      </c>
      <c r="B436" s="1308" t="s">
        <v>6866</v>
      </c>
      <c r="C436" s="1308" t="s">
        <v>6866</v>
      </c>
      <c r="D436" s="1308" t="s">
        <v>6866</v>
      </c>
      <c r="E436" s="1308" t="s">
        <v>6866</v>
      </c>
      <c r="F436" s="1308" t="s">
        <v>6866</v>
      </c>
      <c r="G436" s="1308" t="s">
        <v>6866</v>
      </c>
      <c r="H436" s="1309" t="s">
        <v>6825</v>
      </c>
      <c r="I436" s="1309" t="s">
        <v>6825</v>
      </c>
      <c r="J436" s="1311"/>
      <c r="K436" s="1311"/>
    </row>
    <row r="437" spans="1:12" ht="16.7" customHeight="1" x14ac:dyDescent="0.25">
      <c r="A437" s="736" t="s">
        <v>108</v>
      </c>
      <c r="B437" s="1308" t="s">
        <v>6867</v>
      </c>
      <c r="C437" s="1308" t="s">
        <v>6867</v>
      </c>
      <c r="D437" s="1308" t="s">
        <v>6867</v>
      </c>
      <c r="E437" s="1308" t="s">
        <v>6867</v>
      </c>
      <c r="F437" s="1308" t="s">
        <v>6867</v>
      </c>
      <c r="G437" s="1308" t="s">
        <v>6867</v>
      </c>
      <c r="H437" s="1309" t="s">
        <v>6825</v>
      </c>
      <c r="I437" s="1309" t="s">
        <v>6825</v>
      </c>
      <c r="J437" s="1311"/>
      <c r="K437" s="1311"/>
    </row>
    <row r="438" spans="1:12" ht="16.7" customHeight="1" x14ac:dyDescent="0.25">
      <c r="A438" s="736" t="s">
        <v>108</v>
      </c>
      <c r="B438" s="1308" t="s">
        <v>6869</v>
      </c>
      <c r="C438" s="1308" t="s">
        <v>6869</v>
      </c>
      <c r="D438" s="1308" t="s">
        <v>6869</v>
      </c>
      <c r="E438" s="1308" t="s">
        <v>6869</v>
      </c>
      <c r="F438" s="1308" t="s">
        <v>6869</v>
      </c>
      <c r="G438" s="1308" t="s">
        <v>6869</v>
      </c>
      <c r="H438" s="1309" t="s">
        <v>6886</v>
      </c>
      <c r="I438" s="1309" t="s">
        <v>6886</v>
      </c>
      <c r="J438" s="1313"/>
      <c r="K438" s="1313"/>
    </row>
    <row r="439" spans="1:12" ht="16.7" customHeight="1" x14ac:dyDescent="0.25">
      <c r="A439" s="736" t="s">
        <v>108</v>
      </c>
      <c r="B439" s="1308" t="s">
        <v>6938</v>
      </c>
      <c r="C439" s="1308" t="s">
        <v>6938</v>
      </c>
      <c r="D439" s="1308" t="s">
        <v>6938</v>
      </c>
      <c r="E439" s="1308" t="s">
        <v>6938</v>
      </c>
      <c r="F439" s="1308" t="s">
        <v>6938</v>
      </c>
      <c r="G439" s="1308" t="s">
        <v>6938</v>
      </c>
      <c r="H439" s="1309" t="s">
        <v>6789</v>
      </c>
      <c r="I439" s="1309" t="s">
        <v>6789</v>
      </c>
      <c r="J439" s="1313"/>
      <c r="K439" s="1313"/>
    </row>
    <row r="440" spans="1:12" ht="236.25" customHeight="1" x14ac:dyDescent="0.25">
      <c r="A440" s="734">
        <v>25</v>
      </c>
      <c r="B440" s="1291" t="s">
        <v>7144</v>
      </c>
      <c r="C440" s="1291" t="s">
        <v>7144</v>
      </c>
      <c r="D440" s="1291" t="s">
        <v>7144</v>
      </c>
      <c r="E440" s="1291" t="s">
        <v>7144</v>
      </c>
      <c r="F440" s="1291" t="s">
        <v>7145</v>
      </c>
      <c r="G440" s="1291" t="s">
        <v>7146</v>
      </c>
      <c r="H440" s="1291" t="s">
        <v>7147</v>
      </c>
      <c r="I440" s="1291" t="s">
        <v>7148</v>
      </c>
      <c r="J440" s="1303">
        <f>(19082 * 1) * 0.6 * 1.2/1000</f>
        <v>13.739039999999999</v>
      </c>
      <c r="K440" s="1303"/>
      <c r="L440" s="737">
        <f>J440</f>
        <v>13.739039999999999</v>
      </c>
    </row>
    <row r="441" spans="1:12" ht="16.7" customHeight="1" x14ac:dyDescent="0.25">
      <c r="A441" s="736" t="s">
        <v>108</v>
      </c>
      <c r="B441" s="1314" t="s">
        <v>6781</v>
      </c>
      <c r="C441" s="1314" t="s">
        <v>6781</v>
      </c>
      <c r="D441" s="1314" t="s">
        <v>6781</v>
      </c>
      <c r="E441" s="1314" t="s">
        <v>6781</v>
      </c>
      <c r="F441" s="1314" t="s">
        <v>6781</v>
      </c>
      <c r="G441" s="1314" t="s">
        <v>6781</v>
      </c>
      <c r="H441" s="1315">
        <f>(0.07 * ( 1  + 0.3 ) + 0.02 * ( 1  + 0.3 ) + 0.03 * ( 1  + 0.3 ) + 0.03 * ( 1  + 0.3 ) + 0.01 * ( 1  + 0.3 ) + 0.09 * ( 1  + 0.3 ) + 0.3 * ( 1  + 0.3 ) + 0.15 * ( 1  + 0.3 ) + 0.06 + 0.09 + 0.05 + 0 + 0 + 0 + 0.07 + 0.02)*100</f>
        <v>120</v>
      </c>
      <c r="I441" s="1315" t="s">
        <v>108</v>
      </c>
      <c r="J441" s="1316" t="s">
        <v>108</v>
      </c>
      <c r="K441" s="1316" t="s">
        <v>108</v>
      </c>
    </row>
    <row r="442" spans="1:12" ht="16.7" customHeight="1" x14ac:dyDescent="0.25">
      <c r="A442" s="736" t="s">
        <v>108</v>
      </c>
      <c r="B442" s="1308" t="s">
        <v>329</v>
      </c>
      <c r="C442" s="1308" t="s">
        <v>329</v>
      </c>
      <c r="D442" s="1308" t="s">
        <v>329</v>
      </c>
      <c r="E442" s="1308" t="s">
        <v>329</v>
      </c>
      <c r="F442" s="1308" t="s">
        <v>329</v>
      </c>
      <c r="G442" s="1308" t="s">
        <v>329</v>
      </c>
      <c r="H442" s="1309" t="s">
        <v>6797</v>
      </c>
      <c r="I442" s="1309" t="s">
        <v>6797</v>
      </c>
      <c r="J442" s="1313"/>
      <c r="K442" s="1313"/>
    </row>
    <row r="443" spans="1:12" ht="71.650000000000006" customHeight="1" x14ac:dyDescent="0.25">
      <c r="A443" s="736" t="s">
        <v>108</v>
      </c>
      <c r="B443" s="1308" t="s">
        <v>6956</v>
      </c>
      <c r="C443" s="1308" t="s">
        <v>6957</v>
      </c>
      <c r="D443" s="1308" t="s">
        <v>6957</v>
      </c>
      <c r="E443" s="1308" t="s">
        <v>6957</v>
      </c>
      <c r="F443" s="1308" t="s">
        <v>6957</v>
      </c>
      <c r="G443" s="1308" t="s">
        <v>6957</v>
      </c>
      <c r="H443" s="1309" t="s">
        <v>6817</v>
      </c>
      <c r="I443" s="1309" t="s">
        <v>6818</v>
      </c>
      <c r="J443" s="1313"/>
      <c r="K443" s="1313"/>
    </row>
    <row r="444" spans="1:12" ht="58.15" customHeight="1" x14ac:dyDescent="0.25">
      <c r="A444" s="736" t="s">
        <v>108</v>
      </c>
      <c r="B444" s="1308" t="s">
        <v>6958</v>
      </c>
      <c r="C444" s="1308" t="s">
        <v>6959</v>
      </c>
      <c r="D444" s="1308" t="s">
        <v>6959</v>
      </c>
      <c r="E444" s="1308" t="s">
        <v>6959</v>
      </c>
      <c r="F444" s="1308" t="s">
        <v>6959</v>
      </c>
      <c r="G444" s="1308" t="s">
        <v>6959</v>
      </c>
      <c r="H444" s="1309" t="s">
        <v>6960</v>
      </c>
      <c r="I444" s="1309" t="s">
        <v>6961</v>
      </c>
      <c r="J444" s="1313"/>
      <c r="K444" s="1313"/>
    </row>
    <row r="445" spans="1:12" ht="58.15" customHeight="1" x14ac:dyDescent="0.25">
      <c r="A445" s="736" t="s">
        <v>108</v>
      </c>
      <c r="B445" s="1308" t="s">
        <v>6962</v>
      </c>
      <c r="C445" s="1308" t="s">
        <v>6963</v>
      </c>
      <c r="D445" s="1308" t="s">
        <v>6963</v>
      </c>
      <c r="E445" s="1308" t="s">
        <v>6963</v>
      </c>
      <c r="F445" s="1308" t="s">
        <v>6963</v>
      </c>
      <c r="G445" s="1308" t="s">
        <v>6963</v>
      </c>
      <c r="H445" s="1309" t="s">
        <v>6912</v>
      </c>
      <c r="I445" s="1309" t="s">
        <v>6913</v>
      </c>
      <c r="J445" s="1313"/>
      <c r="K445" s="1313"/>
    </row>
    <row r="446" spans="1:12" ht="58.15" customHeight="1" x14ac:dyDescent="0.25">
      <c r="A446" s="736" t="s">
        <v>108</v>
      </c>
      <c r="B446" s="1308" t="s">
        <v>6964</v>
      </c>
      <c r="C446" s="1308" t="s">
        <v>6965</v>
      </c>
      <c r="D446" s="1308" t="s">
        <v>6965</v>
      </c>
      <c r="E446" s="1308" t="s">
        <v>6965</v>
      </c>
      <c r="F446" s="1308" t="s">
        <v>6965</v>
      </c>
      <c r="G446" s="1308" t="s">
        <v>6965</v>
      </c>
      <c r="H446" s="1309" t="s">
        <v>6912</v>
      </c>
      <c r="I446" s="1309" t="s">
        <v>6913</v>
      </c>
      <c r="J446" s="1313"/>
      <c r="K446" s="1313"/>
    </row>
    <row r="447" spans="1:12" ht="58.15" customHeight="1" x14ac:dyDescent="0.25">
      <c r="A447" s="736" t="s">
        <v>108</v>
      </c>
      <c r="B447" s="1308" t="s">
        <v>6966</v>
      </c>
      <c r="C447" s="1308" t="s">
        <v>6967</v>
      </c>
      <c r="D447" s="1308" t="s">
        <v>6967</v>
      </c>
      <c r="E447" s="1308" t="s">
        <v>6967</v>
      </c>
      <c r="F447" s="1308" t="s">
        <v>6967</v>
      </c>
      <c r="G447" s="1308" t="s">
        <v>6967</v>
      </c>
      <c r="H447" s="1309" t="s">
        <v>6968</v>
      </c>
      <c r="I447" s="1309" t="s">
        <v>6969</v>
      </c>
      <c r="J447" s="1313"/>
      <c r="K447" s="1313"/>
    </row>
    <row r="448" spans="1:12" ht="58.15" customHeight="1" x14ac:dyDescent="0.25">
      <c r="A448" s="736" t="s">
        <v>108</v>
      </c>
      <c r="B448" s="1308" t="s">
        <v>6970</v>
      </c>
      <c r="C448" s="1308" t="s">
        <v>6971</v>
      </c>
      <c r="D448" s="1308" t="s">
        <v>6971</v>
      </c>
      <c r="E448" s="1308" t="s">
        <v>6971</v>
      </c>
      <c r="F448" s="1308" t="s">
        <v>6971</v>
      </c>
      <c r="G448" s="1308" t="s">
        <v>6971</v>
      </c>
      <c r="H448" s="1309" t="s">
        <v>6972</v>
      </c>
      <c r="I448" s="1309" t="s">
        <v>6973</v>
      </c>
      <c r="J448" s="1313"/>
      <c r="K448" s="1313"/>
    </row>
    <row r="449" spans="1:12" ht="58.15" customHeight="1" x14ac:dyDescent="0.25">
      <c r="A449" s="736" t="s">
        <v>108</v>
      </c>
      <c r="B449" s="1308" t="s">
        <v>6922</v>
      </c>
      <c r="C449" s="1308" t="s">
        <v>6923</v>
      </c>
      <c r="D449" s="1308" t="s">
        <v>6923</v>
      </c>
      <c r="E449" s="1308" t="s">
        <v>6923</v>
      </c>
      <c r="F449" s="1308" t="s">
        <v>6923</v>
      </c>
      <c r="G449" s="1308" t="s">
        <v>6923</v>
      </c>
      <c r="H449" s="1309" t="s">
        <v>6974</v>
      </c>
      <c r="I449" s="1309" t="s">
        <v>6975</v>
      </c>
      <c r="J449" s="1313"/>
      <c r="K449" s="1313"/>
    </row>
    <row r="450" spans="1:12" ht="44.45" customHeight="1" x14ac:dyDescent="0.25">
      <c r="A450" s="736" t="s">
        <v>108</v>
      </c>
      <c r="B450" s="1308" t="s">
        <v>6930</v>
      </c>
      <c r="C450" s="1308" t="s">
        <v>6931</v>
      </c>
      <c r="D450" s="1308" t="s">
        <v>6931</v>
      </c>
      <c r="E450" s="1308" t="s">
        <v>6931</v>
      </c>
      <c r="F450" s="1308" t="s">
        <v>6931</v>
      </c>
      <c r="G450" s="1308" t="s">
        <v>6931</v>
      </c>
      <c r="H450" s="1309" t="s">
        <v>6976</v>
      </c>
      <c r="I450" s="1309" t="s">
        <v>6977</v>
      </c>
      <c r="J450" s="1313"/>
      <c r="K450" s="1313"/>
    </row>
    <row r="451" spans="1:12" ht="16.7" customHeight="1" x14ac:dyDescent="0.25">
      <c r="A451" s="736" t="s">
        <v>108</v>
      </c>
      <c r="B451" s="1308" t="s">
        <v>6864</v>
      </c>
      <c r="C451" s="1308" t="s">
        <v>6864</v>
      </c>
      <c r="D451" s="1308" t="s">
        <v>6864</v>
      </c>
      <c r="E451" s="1308" t="s">
        <v>6864</v>
      </c>
      <c r="F451" s="1308" t="s">
        <v>6864</v>
      </c>
      <c r="G451" s="1308" t="s">
        <v>6864</v>
      </c>
      <c r="H451" s="1309" t="s">
        <v>6830</v>
      </c>
      <c r="I451" s="1309" t="s">
        <v>6830</v>
      </c>
      <c r="J451" s="1313"/>
      <c r="K451" s="1313"/>
    </row>
    <row r="452" spans="1:12" ht="44.45" customHeight="1" x14ac:dyDescent="0.25">
      <c r="A452" s="736" t="s">
        <v>108</v>
      </c>
      <c r="B452" s="1308" t="s">
        <v>6978</v>
      </c>
      <c r="C452" s="1308" t="s">
        <v>6978</v>
      </c>
      <c r="D452" s="1308" t="s">
        <v>6978</v>
      </c>
      <c r="E452" s="1308" t="s">
        <v>6978</v>
      </c>
      <c r="F452" s="1308" t="s">
        <v>6978</v>
      </c>
      <c r="G452" s="1308" t="s">
        <v>6978</v>
      </c>
      <c r="H452" s="1309" t="s">
        <v>6979</v>
      </c>
      <c r="I452" s="1309" t="s">
        <v>6979</v>
      </c>
      <c r="J452" s="1313"/>
      <c r="K452" s="1313"/>
    </row>
    <row r="453" spans="1:12" ht="16.7" customHeight="1" x14ac:dyDescent="0.25">
      <c r="A453" s="736" t="s">
        <v>108</v>
      </c>
      <c r="B453" s="1308" t="s">
        <v>6980</v>
      </c>
      <c r="C453" s="1308" t="s">
        <v>6980</v>
      </c>
      <c r="D453" s="1308" t="s">
        <v>6980</v>
      </c>
      <c r="E453" s="1308" t="s">
        <v>6980</v>
      </c>
      <c r="F453" s="1308" t="s">
        <v>6980</v>
      </c>
      <c r="G453" s="1308" t="s">
        <v>6980</v>
      </c>
      <c r="H453" s="1309" t="s">
        <v>6825</v>
      </c>
      <c r="I453" s="1309" t="s">
        <v>6825</v>
      </c>
      <c r="J453" s="1311"/>
      <c r="K453" s="1311"/>
    </row>
    <row r="454" spans="1:12" ht="16.7" customHeight="1" x14ac:dyDescent="0.25">
      <c r="A454" s="736" t="s">
        <v>108</v>
      </c>
      <c r="B454" s="1308" t="s">
        <v>6866</v>
      </c>
      <c r="C454" s="1308" t="s">
        <v>6866</v>
      </c>
      <c r="D454" s="1308" t="s">
        <v>6866</v>
      </c>
      <c r="E454" s="1308" t="s">
        <v>6866</v>
      </c>
      <c r="F454" s="1308" t="s">
        <v>6866</v>
      </c>
      <c r="G454" s="1308" t="s">
        <v>6866</v>
      </c>
      <c r="H454" s="1309" t="s">
        <v>6825</v>
      </c>
      <c r="I454" s="1309" t="s">
        <v>6825</v>
      </c>
      <c r="J454" s="1311"/>
      <c r="K454" s="1311"/>
    </row>
    <row r="455" spans="1:12" ht="16.7" customHeight="1" x14ac:dyDescent="0.25">
      <c r="A455" s="736" t="s">
        <v>108</v>
      </c>
      <c r="B455" s="1308" t="s">
        <v>6867</v>
      </c>
      <c r="C455" s="1308" t="s">
        <v>6867</v>
      </c>
      <c r="D455" s="1308" t="s">
        <v>6867</v>
      </c>
      <c r="E455" s="1308" t="s">
        <v>6867</v>
      </c>
      <c r="F455" s="1308" t="s">
        <v>6867</v>
      </c>
      <c r="G455" s="1308" t="s">
        <v>6867</v>
      </c>
      <c r="H455" s="1309" t="s">
        <v>6825</v>
      </c>
      <c r="I455" s="1309" t="s">
        <v>6825</v>
      </c>
      <c r="J455" s="1311"/>
      <c r="K455" s="1311"/>
    </row>
    <row r="456" spans="1:12" ht="16.7" customHeight="1" x14ac:dyDescent="0.25">
      <c r="A456" s="736" t="s">
        <v>108</v>
      </c>
      <c r="B456" s="1308" t="s">
        <v>6869</v>
      </c>
      <c r="C456" s="1308" t="s">
        <v>6869</v>
      </c>
      <c r="D456" s="1308" t="s">
        <v>6869</v>
      </c>
      <c r="E456" s="1308" t="s">
        <v>6869</v>
      </c>
      <c r="F456" s="1308" t="s">
        <v>6869</v>
      </c>
      <c r="G456" s="1308" t="s">
        <v>6869</v>
      </c>
      <c r="H456" s="1309" t="s">
        <v>6875</v>
      </c>
      <c r="I456" s="1309" t="s">
        <v>6875</v>
      </c>
      <c r="J456" s="1313"/>
      <c r="K456" s="1313"/>
    </row>
    <row r="457" spans="1:12" ht="16.7" customHeight="1" x14ac:dyDescent="0.25">
      <c r="A457" s="736" t="s">
        <v>108</v>
      </c>
      <c r="B457" s="1308" t="s">
        <v>6938</v>
      </c>
      <c r="C457" s="1308" t="s">
        <v>6938</v>
      </c>
      <c r="D457" s="1308" t="s">
        <v>6938</v>
      </c>
      <c r="E457" s="1308" t="s">
        <v>6938</v>
      </c>
      <c r="F457" s="1308" t="s">
        <v>6938</v>
      </c>
      <c r="G457" s="1308" t="s">
        <v>6938</v>
      </c>
      <c r="H457" s="1309" t="s">
        <v>6789</v>
      </c>
      <c r="I457" s="1309" t="s">
        <v>6789</v>
      </c>
      <c r="J457" s="1313"/>
      <c r="K457" s="1313"/>
    </row>
    <row r="458" spans="1:12" ht="325.35000000000002" customHeight="1" x14ac:dyDescent="0.25">
      <c r="A458" s="734">
        <v>26</v>
      </c>
      <c r="B458" s="1291" t="s">
        <v>7149</v>
      </c>
      <c r="C458" s="1291" t="s">
        <v>7149</v>
      </c>
      <c r="D458" s="1291" t="s">
        <v>7149</v>
      </c>
      <c r="E458" s="1291" t="s">
        <v>7149</v>
      </c>
      <c r="F458" s="1291" t="s">
        <v>7150</v>
      </c>
      <c r="G458" s="1291" t="s">
        <v>7151</v>
      </c>
      <c r="H458" s="1291" t="s">
        <v>7152</v>
      </c>
      <c r="I458" s="1291" t="s">
        <v>7153</v>
      </c>
      <c r="J458" s="1303">
        <f>(45360 + 410 * 259.2) * 0.4 * 1.264  * 0.35 * 0.7/1000</f>
        <v>18.782959999999999</v>
      </c>
      <c r="K458" s="1303"/>
      <c r="L458" s="737">
        <f>J458</f>
        <v>18.782959999999999</v>
      </c>
    </row>
    <row r="459" spans="1:12" ht="16.7" customHeight="1" x14ac:dyDescent="0.25">
      <c r="A459" s="736" t="s">
        <v>108</v>
      </c>
      <c r="B459" s="1314" t="s">
        <v>6781</v>
      </c>
      <c r="C459" s="1314" t="s">
        <v>6781</v>
      </c>
      <c r="D459" s="1314" t="s">
        <v>6781</v>
      </c>
      <c r="E459" s="1314" t="s">
        <v>6781</v>
      </c>
      <c r="F459" s="1314" t="s">
        <v>6781</v>
      </c>
      <c r="G459" s="1314" t="s">
        <v>6781</v>
      </c>
      <c r="H459" s="1315">
        <f xml:space="preserve"> (0.1 * ( 1  + 0.3 ) + 0.03 * ( 1  + 0.3 ) + 0.03 * ( 1  + 0.3 ) + 0.1 * ( 1  + 0.3 ) + 0.2 * ( 1  + 0.3 ) + 0.02 * ( 1  + 0.3 ) + 0.07 * ( 1  + 0.3 ) + 0.33 * ( 1  + 0.3 ) + 0 + 0 + 0 + 0 + 0 + 0.07 + 0.05 + 0)</f>
        <v>1.264</v>
      </c>
      <c r="I459" s="1315" t="s">
        <v>108</v>
      </c>
      <c r="J459" s="1316" t="s">
        <v>108</v>
      </c>
      <c r="K459" s="1316" t="s">
        <v>108</v>
      </c>
    </row>
    <row r="460" spans="1:12" ht="44.45" customHeight="1" x14ac:dyDescent="0.25">
      <c r="A460" s="736" t="s">
        <v>108</v>
      </c>
      <c r="B460" s="1308" t="s">
        <v>6898</v>
      </c>
      <c r="C460" s="1308" t="s">
        <v>6899</v>
      </c>
      <c r="D460" s="1308" t="s">
        <v>6899</v>
      </c>
      <c r="E460" s="1308" t="s">
        <v>6899</v>
      </c>
      <c r="F460" s="1308" t="s">
        <v>6899</v>
      </c>
      <c r="G460" s="1308" t="s">
        <v>6899</v>
      </c>
      <c r="H460" s="1309" t="s">
        <v>7154</v>
      </c>
      <c r="I460" s="1309" t="s">
        <v>7155</v>
      </c>
      <c r="J460" s="1313">
        <v>1.7831900000000001</v>
      </c>
      <c r="K460" s="1313"/>
    </row>
    <row r="461" spans="1:12" ht="58.15" customHeight="1" x14ac:dyDescent="0.25">
      <c r="A461" s="736" t="s">
        <v>108</v>
      </c>
      <c r="B461" s="1308" t="s">
        <v>6962</v>
      </c>
      <c r="C461" s="1308" t="s">
        <v>6963</v>
      </c>
      <c r="D461" s="1308" t="s">
        <v>6963</v>
      </c>
      <c r="E461" s="1308" t="s">
        <v>6963</v>
      </c>
      <c r="F461" s="1308" t="s">
        <v>6963</v>
      </c>
      <c r="G461" s="1308" t="s">
        <v>6963</v>
      </c>
      <c r="H461" s="1309" t="s">
        <v>6912</v>
      </c>
      <c r="I461" s="1309" t="s">
        <v>6913</v>
      </c>
      <c r="J461" s="1313">
        <v>0.53495999999999999</v>
      </c>
      <c r="K461" s="1313"/>
    </row>
    <row r="462" spans="1:12" ht="58.15" customHeight="1" x14ac:dyDescent="0.25">
      <c r="A462" s="736" t="s">
        <v>108</v>
      </c>
      <c r="B462" s="1308" t="s">
        <v>6964</v>
      </c>
      <c r="C462" s="1308" t="s">
        <v>6965</v>
      </c>
      <c r="D462" s="1308" t="s">
        <v>6965</v>
      </c>
      <c r="E462" s="1308" t="s">
        <v>6965</v>
      </c>
      <c r="F462" s="1308" t="s">
        <v>6965</v>
      </c>
      <c r="G462" s="1308" t="s">
        <v>6965</v>
      </c>
      <c r="H462" s="1309" t="s">
        <v>6912</v>
      </c>
      <c r="I462" s="1309" t="s">
        <v>6913</v>
      </c>
      <c r="J462" s="1313"/>
      <c r="K462" s="1313"/>
    </row>
    <row r="463" spans="1:12" ht="58.15" customHeight="1" x14ac:dyDescent="0.25">
      <c r="A463" s="736" t="s">
        <v>108</v>
      </c>
      <c r="B463" s="1308" t="s">
        <v>6970</v>
      </c>
      <c r="C463" s="1308" t="s">
        <v>6971</v>
      </c>
      <c r="D463" s="1308" t="s">
        <v>6971</v>
      </c>
      <c r="E463" s="1308" t="s">
        <v>6971</v>
      </c>
      <c r="F463" s="1308" t="s">
        <v>6971</v>
      </c>
      <c r="G463" s="1308" t="s">
        <v>6971</v>
      </c>
      <c r="H463" s="1309" t="s">
        <v>7154</v>
      </c>
      <c r="I463" s="1309" t="s">
        <v>7155</v>
      </c>
      <c r="J463" s="1313"/>
      <c r="K463" s="1313"/>
    </row>
    <row r="464" spans="1:12" ht="58.15" customHeight="1" x14ac:dyDescent="0.25">
      <c r="A464" s="736" t="s">
        <v>108</v>
      </c>
      <c r="B464" s="1308" t="s">
        <v>6922</v>
      </c>
      <c r="C464" s="1308" t="s">
        <v>6923</v>
      </c>
      <c r="D464" s="1308" t="s">
        <v>6923</v>
      </c>
      <c r="E464" s="1308" t="s">
        <v>6923</v>
      </c>
      <c r="F464" s="1308" t="s">
        <v>6923</v>
      </c>
      <c r="G464" s="1308" t="s">
        <v>6923</v>
      </c>
      <c r="H464" s="1309" t="s">
        <v>7100</v>
      </c>
      <c r="I464" s="1309" t="s">
        <v>7101</v>
      </c>
      <c r="J464" s="1313"/>
      <c r="K464" s="1313"/>
    </row>
    <row r="465" spans="1:12" ht="71.650000000000006" customHeight="1" x14ac:dyDescent="0.25">
      <c r="A465" s="736" t="s">
        <v>108</v>
      </c>
      <c r="B465" s="1308" t="s">
        <v>7156</v>
      </c>
      <c r="C465" s="1308" t="s">
        <v>7157</v>
      </c>
      <c r="D465" s="1308" t="s">
        <v>7157</v>
      </c>
      <c r="E465" s="1308" t="s">
        <v>7157</v>
      </c>
      <c r="F465" s="1308" t="s">
        <v>7157</v>
      </c>
      <c r="G465" s="1308" t="s">
        <v>7157</v>
      </c>
      <c r="H465" s="1309" t="s">
        <v>6960</v>
      </c>
      <c r="I465" s="1309" t="s">
        <v>6961</v>
      </c>
      <c r="J465" s="1313"/>
      <c r="K465" s="1313"/>
    </row>
    <row r="466" spans="1:12" ht="58.15" customHeight="1" x14ac:dyDescent="0.25">
      <c r="A466" s="736" t="s">
        <v>108</v>
      </c>
      <c r="B466" s="1308" t="s">
        <v>7158</v>
      </c>
      <c r="C466" s="1308" t="s">
        <v>7159</v>
      </c>
      <c r="D466" s="1308" t="s">
        <v>7159</v>
      </c>
      <c r="E466" s="1308" t="s">
        <v>7159</v>
      </c>
      <c r="F466" s="1308" t="s">
        <v>7159</v>
      </c>
      <c r="G466" s="1308" t="s">
        <v>7159</v>
      </c>
      <c r="H466" s="1309" t="s">
        <v>6817</v>
      </c>
      <c r="I466" s="1309" t="s">
        <v>6818</v>
      </c>
      <c r="J466" s="1313"/>
      <c r="K466" s="1313"/>
    </row>
    <row r="467" spans="1:12" ht="44.45" customHeight="1" x14ac:dyDescent="0.25">
      <c r="A467" s="736" t="s">
        <v>108</v>
      </c>
      <c r="B467" s="1308" t="s">
        <v>6930</v>
      </c>
      <c r="C467" s="1308" t="s">
        <v>6931</v>
      </c>
      <c r="D467" s="1308" t="s">
        <v>6931</v>
      </c>
      <c r="E467" s="1308" t="s">
        <v>6931</v>
      </c>
      <c r="F467" s="1308" t="s">
        <v>6931</v>
      </c>
      <c r="G467" s="1308" t="s">
        <v>6931</v>
      </c>
      <c r="H467" s="1309" t="s">
        <v>7160</v>
      </c>
      <c r="I467" s="1309" t="s">
        <v>7161</v>
      </c>
      <c r="J467" s="1313"/>
      <c r="K467" s="1313"/>
    </row>
    <row r="468" spans="1:12" ht="16.7" customHeight="1" x14ac:dyDescent="0.25">
      <c r="A468" s="736" t="s">
        <v>108</v>
      </c>
      <c r="B468" s="1308" t="s">
        <v>6864</v>
      </c>
      <c r="C468" s="1308" t="s">
        <v>6864</v>
      </c>
      <c r="D468" s="1308" t="s">
        <v>6864</v>
      </c>
      <c r="E468" s="1308" t="s">
        <v>6864</v>
      </c>
      <c r="F468" s="1308" t="s">
        <v>6864</v>
      </c>
      <c r="G468" s="1308" t="s">
        <v>6864</v>
      </c>
      <c r="H468" s="1309" t="s">
        <v>6825</v>
      </c>
      <c r="I468" s="1309" t="s">
        <v>6825</v>
      </c>
      <c r="J468" s="1311" t="s">
        <v>108</v>
      </c>
      <c r="K468" s="1311" t="s">
        <v>108</v>
      </c>
    </row>
    <row r="469" spans="1:12" ht="44.45" customHeight="1" x14ac:dyDescent="0.25">
      <c r="A469" s="736" t="s">
        <v>108</v>
      </c>
      <c r="B469" s="1308" t="s">
        <v>6978</v>
      </c>
      <c r="C469" s="1308" t="s">
        <v>6978</v>
      </c>
      <c r="D469" s="1308" t="s">
        <v>6978</v>
      </c>
      <c r="E469" s="1308" t="s">
        <v>6978</v>
      </c>
      <c r="F469" s="1308" t="s">
        <v>6978</v>
      </c>
      <c r="G469" s="1308" t="s">
        <v>6978</v>
      </c>
      <c r="H469" s="1309" t="s">
        <v>6825</v>
      </c>
      <c r="I469" s="1309" t="s">
        <v>6825</v>
      </c>
      <c r="J469" s="1311" t="s">
        <v>108</v>
      </c>
      <c r="K469" s="1311" t="s">
        <v>108</v>
      </c>
    </row>
    <row r="470" spans="1:12" ht="16.7" customHeight="1" x14ac:dyDescent="0.25">
      <c r="A470" s="736" t="s">
        <v>108</v>
      </c>
      <c r="B470" s="1308" t="s">
        <v>6980</v>
      </c>
      <c r="C470" s="1308" t="s">
        <v>6980</v>
      </c>
      <c r="D470" s="1308" t="s">
        <v>6980</v>
      </c>
      <c r="E470" s="1308" t="s">
        <v>6980</v>
      </c>
      <c r="F470" s="1308" t="s">
        <v>6980</v>
      </c>
      <c r="G470" s="1308" t="s">
        <v>6980</v>
      </c>
      <c r="H470" s="1309" t="s">
        <v>6825</v>
      </c>
      <c r="I470" s="1309" t="s">
        <v>6825</v>
      </c>
      <c r="J470" s="1311" t="s">
        <v>108</v>
      </c>
      <c r="K470" s="1311" t="s">
        <v>108</v>
      </c>
    </row>
    <row r="471" spans="1:12" ht="16.7" customHeight="1" x14ac:dyDescent="0.25">
      <c r="A471" s="736" t="s">
        <v>108</v>
      </c>
      <c r="B471" s="1308" t="s">
        <v>6866</v>
      </c>
      <c r="C471" s="1308" t="s">
        <v>6866</v>
      </c>
      <c r="D471" s="1308" t="s">
        <v>6866</v>
      </c>
      <c r="E471" s="1308" t="s">
        <v>6866</v>
      </c>
      <c r="F471" s="1308" t="s">
        <v>6866</v>
      </c>
      <c r="G471" s="1308" t="s">
        <v>6866</v>
      </c>
      <c r="H471" s="1309" t="s">
        <v>6825</v>
      </c>
      <c r="I471" s="1309" t="s">
        <v>6825</v>
      </c>
      <c r="J471" s="1311" t="s">
        <v>108</v>
      </c>
      <c r="K471" s="1311" t="s">
        <v>108</v>
      </c>
    </row>
    <row r="472" spans="1:12" ht="16.7" customHeight="1" x14ac:dyDescent="0.25">
      <c r="A472" s="736" t="s">
        <v>108</v>
      </c>
      <c r="B472" s="1308" t="s">
        <v>6867</v>
      </c>
      <c r="C472" s="1308" t="s">
        <v>6867</v>
      </c>
      <c r="D472" s="1308" t="s">
        <v>6867</v>
      </c>
      <c r="E472" s="1308" t="s">
        <v>6867</v>
      </c>
      <c r="F472" s="1308" t="s">
        <v>6867</v>
      </c>
      <c r="G472" s="1308" t="s">
        <v>6867</v>
      </c>
      <c r="H472" s="1309" t="s">
        <v>6825</v>
      </c>
      <c r="I472" s="1309" t="s">
        <v>6825</v>
      </c>
      <c r="J472" s="1311" t="s">
        <v>108</v>
      </c>
      <c r="K472" s="1311" t="s">
        <v>108</v>
      </c>
    </row>
    <row r="473" spans="1:12" ht="16.7" customHeight="1" x14ac:dyDescent="0.25">
      <c r="A473" s="736" t="s">
        <v>108</v>
      </c>
      <c r="B473" s="1308" t="s">
        <v>6869</v>
      </c>
      <c r="C473" s="1308" t="s">
        <v>6869</v>
      </c>
      <c r="D473" s="1308" t="s">
        <v>6869</v>
      </c>
      <c r="E473" s="1308" t="s">
        <v>6869</v>
      </c>
      <c r="F473" s="1308" t="s">
        <v>6869</v>
      </c>
      <c r="G473" s="1308" t="s">
        <v>6869</v>
      </c>
      <c r="H473" s="1309" t="s">
        <v>6875</v>
      </c>
      <c r="I473" s="1309" t="s">
        <v>6875</v>
      </c>
      <c r="J473" s="1312"/>
      <c r="K473" s="1312"/>
    </row>
    <row r="474" spans="1:12" ht="16.7" customHeight="1" x14ac:dyDescent="0.25">
      <c r="A474" s="736" t="s">
        <v>108</v>
      </c>
      <c r="B474" s="1308" t="s">
        <v>6938</v>
      </c>
      <c r="C474" s="1308" t="s">
        <v>6938</v>
      </c>
      <c r="D474" s="1308" t="s">
        <v>6938</v>
      </c>
      <c r="E474" s="1308" t="s">
        <v>6938</v>
      </c>
      <c r="F474" s="1308" t="s">
        <v>6938</v>
      </c>
      <c r="G474" s="1308" t="s">
        <v>6938</v>
      </c>
      <c r="H474" s="1309" t="s">
        <v>6979</v>
      </c>
      <c r="I474" s="1309" t="s">
        <v>6979</v>
      </c>
      <c r="J474" s="1310"/>
      <c r="K474" s="1310"/>
    </row>
    <row r="475" spans="1:12" ht="30.95" customHeight="1" x14ac:dyDescent="0.25">
      <c r="A475" s="736" t="s">
        <v>108</v>
      </c>
      <c r="B475" s="1308" t="s">
        <v>7162</v>
      </c>
      <c r="C475" s="1308" t="s">
        <v>7162</v>
      </c>
      <c r="D475" s="1308" t="s">
        <v>7162</v>
      </c>
      <c r="E475" s="1308" t="s">
        <v>7162</v>
      </c>
      <c r="F475" s="1308" t="s">
        <v>7162</v>
      </c>
      <c r="G475" s="1308" t="s">
        <v>7162</v>
      </c>
      <c r="H475" s="1309" t="s">
        <v>6825</v>
      </c>
      <c r="I475" s="1309" t="s">
        <v>6825</v>
      </c>
      <c r="J475" s="1311"/>
      <c r="K475" s="1311"/>
    </row>
    <row r="476" spans="1:12" ht="296.25" customHeight="1" x14ac:dyDescent="0.25">
      <c r="A476" s="734">
        <v>27</v>
      </c>
      <c r="B476" s="1291" t="s">
        <v>7163</v>
      </c>
      <c r="C476" s="1291"/>
      <c r="D476" s="1291"/>
      <c r="E476" s="1291"/>
      <c r="F476" s="1302" t="s">
        <v>7164</v>
      </c>
      <c r="G476" s="1302"/>
      <c r="H476" s="1291" t="s">
        <v>7165</v>
      </c>
      <c r="I476" s="1291"/>
      <c r="J476" s="1303">
        <f>(14300+354*96)*0.75*1.1*1.7583/1000</f>
        <v>70.040649999999999</v>
      </c>
      <c r="K476" s="1303"/>
      <c r="L476" s="737">
        <f t="shared" ref="L476:L483" si="0">J476</f>
        <v>70.040649999999999</v>
      </c>
    </row>
    <row r="477" spans="1:12" ht="262.5" customHeight="1" x14ac:dyDescent="0.25">
      <c r="A477" s="734">
        <v>28</v>
      </c>
      <c r="B477" s="1291" t="s">
        <v>7166</v>
      </c>
      <c r="C477" s="1291"/>
      <c r="D477" s="1291"/>
      <c r="E477" s="1291"/>
      <c r="F477" s="1302" t="s">
        <v>7167</v>
      </c>
      <c r="G477" s="1302"/>
      <c r="H477" s="1291" t="s">
        <v>7168</v>
      </c>
      <c r="I477" s="1291"/>
      <c r="J477" s="1303">
        <f>(160512+321480*0.774)*0.7*1.5457/1000</f>
        <v>442.89909999999998</v>
      </c>
      <c r="K477" s="1303"/>
      <c r="L477" s="737">
        <f t="shared" si="0"/>
        <v>442.89909999999998</v>
      </c>
    </row>
    <row r="478" spans="1:12" ht="262.5" customHeight="1" x14ac:dyDescent="0.25">
      <c r="A478" s="734">
        <v>29</v>
      </c>
      <c r="B478" s="1307" t="s">
        <v>7169</v>
      </c>
      <c r="C478" s="1291"/>
      <c r="D478" s="1291"/>
      <c r="E478" s="1291"/>
      <c r="F478" s="1302" t="s">
        <v>7170</v>
      </c>
      <c r="G478" s="1302"/>
      <c r="H478" s="1291" t="s">
        <v>7171</v>
      </c>
      <c r="I478" s="1291"/>
      <c r="J478" s="1303">
        <f>(149910+356820*0.278)*0.7*1.5457/1000</f>
        <v>269.53016000000002</v>
      </c>
      <c r="K478" s="1303"/>
      <c r="L478" s="737">
        <f t="shared" si="0"/>
        <v>269.53016000000002</v>
      </c>
    </row>
    <row r="479" spans="1:12" ht="262.5" customHeight="1" x14ac:dyDescent="0.25">
      <c r="A479" s="734">
        <v>30</v>
      </c>
      <c r="B479" s="1291" t="s">
        <v>7172</v>
      </c>
      <c r="C479" s="1291" t="s">
        <v>7173</v>
      </c>
      <c r="D479" s="1291" t="s">
        <v>7173</v>
      </c>
      <c r="E479" s="1291" t="s">
        <v>7173</v>
      </c>
      <c r="F479" s="1302" t="s">
        <v>7174</v>
      </c>
      <c r="G479" s="1302"/>
      <c r="H479" s="1291" t="s">
        <v>7175</v>
      </c>
      <c r="I479" s="1291" t="s">
        <v>108</v>
      </c>
      <c r="J479" s="1303">
        <f>(172640 + 4925 * (0.4 * 1.5 + 0.6 * 1.5 / 2)) * 0.7  * 0.7  * ( 1  + 0.3 + 0.15 )/1000</f>
        <v>126.33489</v>
      </c>
      <c r="K479" s="1303"/>
      <c r="L479" s="737">
        <f t="shared" si="0"/>
        <v>126.33489</v>
      </c>
    </row>
    <row r="480" spans="1:12" ht="262.5" customHeight="1" x14ac:dyDescent="0.25">
      <c r="A480" s="734">
        <v>31</v>
      </c>
      <c r="B480" s="1291" t="s">
        <v>7176</v>
      </c>
      <c r="C480" s="1291" t="s">
        <v>7173</v>
      </c>
      <c r="D480" s="1291" t="s">
        <v>7173</v>
      </c>
      <c r="E480" s="1291" t="s">
        <v>7173</v>
      </c>
      <c r="F480" s="1302" t="s">
        <v>7177</v>
      </c>
      <c r="G480" s="1302"/>
      <c r="H480" s="1291" t="s">
        <v>7178</v>
      </c>
      <c r="I480" s="1291" t="s">
        <v>108</v>
      </c>
      <c r="J480" s="1303">
        <f>(18.977*(0.7*1.3+0.3)*0.9*0.6)</f>
        <v>12.399570000000001</v>
      </c>
      <c r="K480" s="1303"/>
      <c r="L480" s="737">
        <f t="shared" si="0"/>
        <v>12.399570000000001</v>
      </c>
    </row>
    <row r="481" spans="1:15" ht="297.75" customHeight="1" x14ac:dyDescent="0.25">
      <c r="A481" s="734">
        <v>32</v>
      </c>
      <c r="B481" s="1291" t="s">
        <v>7179</v>
      </c>
      <c r="C481" s="1291" t="s">
        <v>7173</v>
      </c>
      <c r="D481" s="1291" t="s">
        <v>7173</v>
      </c>
      <c r="E481" s="1291" t="s">
        <v>7173</v>
      </c>
      <c r="F481" s="1302" t="s">
        <v>7180</v>
      </c>
      <c r="G481" s="1302"/>
      <c r="H481" s="1291" t="s">
        <v>7181</v>
      </c>
      <c r="I481" s="1291" t="s">
        <v>108</v>
      </c>
      <c r="J481" s="1303">
        <f>144.911*0.8*(0.69*1.3+0.31)*0.4*(0.69*1.2+0.31)*0.6</f>
        <v>38.216610000000003</v>
      </c>
      <c r="K481" s="1303"/>
      <c r="L481" s="737">
        <f t="shared" si="0"/>
        <v>38.216610000000003</v>
      </c>
    </row>
    <row r="482" spans="1:15" ht="175.5" customHeight="1" x14ac:dyDescent="0.25">
      <c r="A482" s="734">
        <v>33</v>
      </c>
      <c r="B482" s="1291" t="s">
        <v>7182</v>
      </c>
      <c r="C482" s="1291" t="s">
        <v>7173</v>
      </c>
      <c r="D482" s="1291" t="s">
        <v>7173</v>
      </c>
      <c r="E482" s="1291" t="s">
        <v>7173</v>
      </c>
      <c r="F482" s="1302" t="s">
        <v>7183</v>
      </c>
      <c r="G482" s="1302"/>
      <c r="H482" s="1291" t="s">
        <v>7184</v>
      </c>
      <c r="I482" s="1291" t="s">
        <v>108</v>
      </c>
      <c r="J482" s="1303">
        <f>(404.6+180.92*0.5)*0.35*(0.66*1.3+0.34)*0.5</f>
        <v>103.78933000000001</v>
      </c>
      <c r="K482" s="1303"/>
      <c r="L482" s="737">
        <f t="shared" si="0"/>
        <v>103.78933000000001</v>
      </c>
    </row>
    <row r="483" spans="1:15" ht="262.5" customHeight="1" x14ac:dyDescent="0.25">
      <c r="A483" s="734">
        <v>34</v>
      </c>
      <c r="B483" s="1291" t="s">
        <v>7185</v>
      </c>
      <c r="C483" s="1291"/>
      <c r="D483" s="1291"/>
      <c r="E483" s="1291"/>
      <c r="F483" s="1304" t="s">
        <v>7186</v>
      </c>
      <c r="G483" s="1302"/>
      <c r="H483" s="1305" t="s">
        <v>7187</v>
      </c>
      <c r="I483" s="1291"/>
      <c r="J483" s="1306">
        <f>960*0.0555*(0.52*1.3+0.48)*0.6</f>
        <v>36.955010000000001</v>
      </c>
      <c r="K483" s="1306"/>
      <c r="L483" s="737">
        <f t="shared" si="0"/>
        <v>36.955010000000001</v>
      </c>
    </row>
    <row r="484" spans="1:15" ht="21.95" hidden="1" customHeight="1" x14ac:dyDescent="0.25">
      <c r="A484" s="733" t="s">
        <v>108</v>
      </c>
      <c r="B484" s="1278" t="s">
        <v>7173</v>
      </c>
      <c r="C484" s="1279" t="s">
        <v>7173</v>
      </c>
      <c r="D484" s="1279" t="s">
        <v>7173</v>
      </c>
      <c r="E484" s="1279" t="s">
        <v>7173</v>
      </c>
      <c r="F484" s="1279" t="s">
        <v>7173</v>
      </c>
      <c r="G484" s="1299" t="s">
        <v>7173</v>
      </c>
      <c r="H484" s="1278" t="s">
        <v>108</v>
      </c>
      <c r="I484" s="1299" t="s">
        <v>108</v>
      </c>
      <c r="J484" s="1300"/>
      <c r="K484" s="1301"/>
    </row>
    <row r="485" spans="1:15" ht="21.95" customHeight="1" x14ac:dyDescent="0.25">
      <c r="A485" s="733" t="s">
        <v>108</v>
      </c>
      <c r="B485" s="1291" t="s">
        <v>7188</v>
      </c>
      <c r="C485" s="1291" t="s">
        <v>7188</v>
      </c>
      <c r="D485" s="1291" t="s">
        <v>7188</v>
      </c>
      <c r="E485" s="1291" t="s">
        <v>7188</v>
      </c>
      <c r="F485" s="1291" t="s">
        <v>7188</v>
      </c>
      <c r="G485" s="1291" t="s">
        <v>7188</v>
      </c>
      <c r="H485" s="1291" t="s">
        <v>108</v>
      </c>
      <c r="I485" s="1291" t="s">
        <v>108</v>
      </c>
      <c r="J485" s="1298">
        <f>L485</f>
        <v>2043.37</v>
      </c>
      <c r="K485" s="1298"/>
      <c r="L485" s="737">
        <f>SUM(L13:L483)</f>
        <v>2043.3743999999999</v>
      </c>
    </row>
    <row r="486" spans="1:15" ht="35.450000000000003" hidden="1" customHeight="1" x14ac:dyDescent="0.25">
      <c r="A486" s="733" t="s">
        <v>108</v>
      </c>
      <c r="B486" s="1291" t="s">
        <v>7189</v>
      </c>
      <c r="C486" s="1291" t="s">
        <v>7190</v>
      </c>
      <c r="D486" s="1291" t="s">
        <v>7190</v>
      </c>
      <c r="E486" s="1291" t="s">
        <v>7190</v>
      </c>
      <c r="F486" s="1291" t="s">
        <v>7190</v>
      </c>
      <c r="G486" s="1291" t="s">
        <v>7190</v>
      </c>
      <c r="H486" s="1297">
        <v>36.42</v>
      </c>
      <c r="I486" s="1297" t="s">
        <v>7191</v>
      </c>
      <c r="J486" s="1298">
        <f>J484*34.7</f>
        <v>0</v>
      </c>
      <c r="K486" s="1298"/>
    </row>
    <row r="487" spans="1:15" ht="45" customHeight="1" x14ac:dyDescent="0.25">
      <c r="A487" s="733" t="s">
        <v>108</v>
      </c>
      <c r="B487" s="1291" t="s">
        <v>7192</v>
      </c>
      <c r="C487" s="1291" t="s">
        <v>7193</v>
      </c>
      <c r="D487" s="1291" t="s">
        <v>7193</v>
      </c>
      <c r="E487" s="1291" t="s">
        <v>7193</v>
      </c>
      <c r="F487" s="1291" t="s">
        <v>7193</v>
      </c>
      <c r="G487" s="1291" t="s">
        <v>7193</v>
      </c>
      <c r="H487" s="1297">
        <v>4.83</v>
      </c>
      <c r="I487" s="1297" t="s">
        <v>7194</v>
      </c>
      <c r="J487" s="1298">
        <f>J485*4.83</f>
        <v>9869.48</v>
      </c>
      <c r="K487" s="1298"/>
      <c r="L487" s="1288"/>
      <c r="M487" s="1289"/>
    </row>
    <row r="488" spans="1:15" ht="21.95" customHeight="1" x14ac:dyDescent="0.25">
      <c r="A488" s="733" t="s">
        <v>108</v>
      </c>
      <c r="B488" s="1290" t="s">
        <v>7195</v>
      </c>
      <c r="C488" s="1290" t="s">
        <v>7196</v>
      </c>
      <c r="D488" s="1290" t="s">
        <v>7196</v>
      </c>
      <c r="E488" s="1290" t="s">
        <v>7196</v>
      </c>
      <c r="F488" s="1290" t="s">
        <v>7196</v>
      </c>
      <c r="G488" s="1290" t="s">
        <v>7196</v>
      </c>
      <c r="H488" s="1291" t="s">
        <v>108</v>
      </c>
      <c r="I488" s="1291" t="s">
        <v>108</v>
      </c>
      <c r="J488" s="1292">
        <f>J487</f>
        <v>9869.48</v>
      </c>
      <c r="K488" s="1292"/>
      <c r="L488" s="1293"/>
      <c r="M488" s="1294"/>
    </row>
    <row r="489" spans="1:15" ht="78.75" customHeight="1" x14ac:dyDescent="0.25">
      <c r="A489" s="733"/>
      <c r="B489" s="1278" t="s">
        <v>7197</v>
      </c>
      <c r="C489" s="1279"/>
      <c r="D489" s="1279"/>
      <c r="E489" s="1279"/>
      <c r="F489" s="1280" t="s">
        <v>7198</v>
      </c>
      <c r="G489" s="1281"/>
      <c r="H489" s="1282" t="s">
        <v>7199</v>
      </c>
      <c r="I489" s="1283"/>
      <c r="J489" s="1284">
        <f>J488/4.83/1.19</f>
        <v>1717.12</v>
      </c>
      <c r="K489" s="1285"/>
      <c r="L489" s="1295"/>
      <c r="M489" s="1296"/>
      <c r="O489" s="737"/>
    </row>
    <row r="490" spans="1:15" ht="18" hidden="1" customHeight="1" x14ac:dyDescent="0.25">
      <c r="A490" s="733"/>
      <c r="B490" s="1278" t="s">
        <v>7200</v>
      </c>
      <c r="C490" s="1279"/>
      <c r="D490" s="1279"/>
      <c r="E490" s="1279"/>
      <c r="F490" s="1280"/>
      <c r="G490" s="1281"/>
      <c r="H490" s="1282"/>
      <c r="I490" s="1283"/>
      <c r="J490" s="1284">
        <f>J488*0.2</f>
        <v>1973.9</v>
      </c>
      <c r="K490" s="1285"/>
      <c r="L490" s="739"/>
      <c r="M490" s="740"/>
      <c r="O490" s="737"/>
    </row>
    <row r="491" spans="1:15" ht="18" hidden="1" customHeight="1" x14ac:dyDescent="0.25">
      <c r="A491" s="733"/>
      <c r="B491" s="1286" t="s">
        <v>7201</v>
      </c>
      <c r="C491" s="1287"/>
      <c r="D491" s="1287"/>
      <c r="E491" s="1287"/>
      <c r="F491" s="1280"/>
      <c r="G491" s="1281"/>
      <c r="H491" s="1282"/>
      <c r="I491" s="1283"/>
      <c r="J491" s="1284">
        <f>J488+J490</f>
        <v>11843.38</v>
      </c>
      <c r="K491" s="1285"/>
    </row>
    <row r="492" spans="1:15" ht="17.100000000000001" customHeight="1" x14ac:dyDescent="0.2">
      <c r="A492" s="1275" t="s">
        <v>108</v>
      </c>
      <c r="B492" s="1275" t="s">
        <v>108</v>
      </c>
      <c r="C492" s="1276"/>
      <c r="D492" s="1276"/>
      <c r="E492" s="1276"/>
      <c r="F492" s="1276"/>
      <c r="G492" s="1276"/>
      <c r="H492" s="1276"/>
      <c r="I492" s="1276"/>
      <c r="J492" s="1276"/>
      <c r="K492" s="1276"/>
    </row>
    <row r="493" spans="1:15" ht="28.5" customHeight="1" x14ac:dyDescent="0.2">
      <c r="A493" s="1277" t="s">
        <v>88</v>
      </c>
      <c r="B493" s="1277"/>
      <c r="C493" s="741" t="s">
        <v>6761</v>
      </c>
      <c r="D493" s="1271"/>
      <c r="E493" s="1271"/>
      <c r="F493" s="1277"/>
      <c r="G493" s="1277"/>
      <c r="H493" s="741"/>
      <c r="I493" s="1272" t="s">
        <v>105</v>
      </c>
      <c r="J493" s="1272"/>
      <c r="K493" s="742"/>
    </row>
    <row r="494" spans="1:15" ht="14.25" customHeight="1" x14ac:dyDescent="0.2">
      <c r="A494" s="414"/>
      <c r="B494" s="414"/>
      <c r="C494" s="743" t="s">
        <v>7202</v>
      </c>
      <c r="D494" s="743"/>
      <c r="E494" s="743"/>
      <c r="F494" s="414"/>
      <c r="G494" s="414"/>
      <c r="H494" s="743"/>
      <c r="I494" s="743"/>
      <c r="J494" s="743"/>
      <c r="K494" s="414"/>
    </row>
    <row r="495" spans="1:15" ht="22.9" customHeight="1" x14ac:dyDescent="0.2">
      <c r="A495" s="152" t="s">
        <v>90</v>
      </c>
      <c r="B495" s="414"/>
      <c r="C495" s="741" t="s">
        <v>6761</v>
      </c>
      <c r="D495" s="1271"/>
      <c r="E495" s="1271"/>
      <c r="F495" s="152"/>
      <c r="G495" s="744"/>
      <c r="H495" s="159"/>
      <c r="I495" s="1272" t="s">
        <v>7203</v>
      </c>
      <c r="J495" s="1272"/>
      <c r="K495" s="152"/>
    </row>
    <row r="496" spans="1:15" ht="14.25" customHeight="1" x14ac:dyDescent="0.2">
      <c r="A496" s="414"/>
      <c r="B496" s="414"/>
      <c r="C496" s="743" t="s">
        <v>7204</v>
      </c>
      <c r="D496" s="743"/>
      <c r="E496" s="743"/>
      <c r="F496" s="414"/>
      <c r="G496" s="414"/>
      <c r="H496" s="743"/>
      <c r="I496" s="743"/>
      <c r="J496" s="743"/>
      <c r="K496" s="414"/>
    </row>
    <row r="497" spans="1:11" ht="18.600000000000001" customHeight="1" x14ac:dyDescent="0.2">
      <c r="A497" s="152" t="s">
        <v>91</v>
      </c>
      <c r="B497" s="414"/>
      <c r="C497" s="159"/>
      <c r="D497" s="152"/>
      <c r="E497" s="159"/>
      <c r="F497" s="152"/>
      <c r="G497" s="436"/>
      <c r="H497" s="159"/>
      <c r="I497" s="152"/>
      <c r="J497" s="159"/>
      <c r="K497" s="152"/>
    </row>
    <row r="498" spans="1:11" ht="19.5" customHeight="1" x14ac:dyDescent="0.2">
      <c r="A498" s="414"/>
      <c r="B498" s="414"/>
      <c r="C498" s="745" t="s">
        <v>7205</v>
      </c>
      <c r="D498" s="745"/>
      <c r="E498" s="745"/>
      <c r="F498" s="745"/>
      <c r="G498" s="745"/>
      <c r="H498" s="746"/>
      <c r="I498" s="747"/>
      <c r="J498" s="743"/>
      <c r="K498" s="414"/>
    </row>
    <row r="499" spans="1:11" ht="38.25" x14ac:dyDescent="0.2">
      <c r="A499" s="748" t="s">
        <v>2</v>
      </c>
      <c r="B499" s="414"/>
      <c r="C499" s="749" t="s">
        <v>7206</v>
      </c>
      <c r="D499" s="741"/>
      <c r="E499" s="741"/>
      <c r="F499" s="741"/>
      <c r="G499" s="1273"/>
      <c r="H499" s="1273"/>
      <c r="I499" s="1274" t="s">
        <v>7207</v>
      </c>
      <c r="J499" s="1274"/>
      <c r="K499" s="748"/>
    </row>
    <row r="500" spans="1:11" x14ac:dyDescent="0.2">
      <c r="A500" s="414"/>
      <c r="B500" s="414"/>
      <c r="C500" s="746" t="s">
        <v>7205</v>
      </c>
      <c r="D500" s="743"/>
      <c r="E500" s="743"/>
      <c r="F500" s="414"/>
      <c r="G500" s="414"/>
      <c r="H500" s="750"/>
      <c r="I500" s="743"/>
      <c r="J500" s="743"/>
      <c r="K500" s="414"/>
    </row>
  </sheetData>
  <mergeCells count="1521">
    <mergeCell ref="A5:K5"/>
    <mergeCell ref="A6:D6"/>
    <mergeCell ref="E6:K6"/>
    <mergeCell ref="A7:D7"/>
    <mergeCell ref="E7:K7"/>
    <mergeCell ref="A8:D8"/>
    <mergeCell ref="E8:K8"/>
    <mergeCell ref="I1:K1"/>
    <mergeCell ref="A2:E2"/>
    <mergeCell ref="F2:K2"/>
    <mergeCell ref="A3:E3"/>
    <mergeCell ref="F3:K3"/>
    <mergeCell ref="A4:K4"/>
    <mergeCell ref="B14:E14"/>
    <mergeCell ref="F14:G14"/>
    <mergeCell ref="H14:I14"/>
    <mergeCell ref="J14:K14"/>
    <mergeCell ref="B15:G15"/>
    <mergeCell ref="H15:I15"/>
    <mergeCell ref="J15:K15"/>
    <mergeCell ref="B12:E12"/>
    <mergeCell ref="F12:G12"/>
    <mergeCell ref="H12:I12"/>
    <mergeCell ref="J12:K12"/>
    <mergeCell ref="B13:E13"/>
    <mergeCell ref="F13:G13"/>
    <mergeCell ref="H13:I13"/>
    <mergeCell ref="J13:K13"/>
    <mergeCell ref="G9:K9"/>
    <mergeCell ref="A10:A11"/>
    <mergeCell ref="B10:E11"/>
    <mergeCell ref="F10:G11"/>
    <mergeCell ref="H10:I10"/>
    <mergeCell ref="J10:K11"/>
    <mergeCell ref="H11:I11"/>
    <mergeCell ref="B20:G20"/>
    <mergeCell ref="H20:I20"/>
    <mergeCell ref="J20:K20"/>
    <mergeCell ref="B21:G21"/>
    <mergeCell ref="H21:I21"/>
    <mergeCell ref="J21:K21"/>
    <mergeCell ref="B18:G18"/>
    <mergeCell ref="H18:I18"/>
    <mergeCell ref="J18:K18"/>
    <mergeCell ref="B19:G19"/>
    <mergeCell ref="H19:I19"/>
    <mergeCell ref="J19:K19"/>
    <mergeCell ref="B16:G16"/>
    <mergeCell ref="H16:I16"/>
    <mergeCell ref="J16:K16"/>
    <mergeCell ref="B17:G17"/>
    <mergeCell ref="H17:I17"/>
    <mergeCell ref="J17:K17"/>
    <mergeCell ref="B26:G26"/>
    <mergeCell ref="H26:I26"/>
    <mergeCell ref="J26:K26"/>
    <mergeCell ref="B27:G27"/>
    <mergeCell ref="H27:I27"/>
    <mergeCell ref="J27:K27"/>
    <mergeCell ref="B24:G24"/>
    <mergeCell ref="H24:I24"/>
    <mergeCell ref="J24:K24"/>
    <mergeCell ref="B25:G25"/>
    <mergeCell ref="H25:I25"/>
    <mergeCell ref="J25:K25"/>
    <mergeCell ref="B22:G22"/>
    <mergeCell ref="H22:I22"/>
    <mergeCell ref="J22:K22"/>
    <mergeCell ref="B23:G23"/>
    <mergeCell ref="H23:I23"/>
    <mergeCell ref="J23:K23"/>
    <mergeCell ref="B32:G32"/>
    <mergeCell ref="H32:I32"/>
    <mergeCell ref="J32:K32"/>
    <mergeCell ref="B33:G33"/>
    <mergeCell ref="H33:I33"/>
    <mergeCell ref="J33:K33"/>
    <mergeCell ref="B30:E30"/>
    <mergeCell ref="F30:G30"/>
    <mergeCell ref="H30:I30"/>
    <mergeCell ref="J30:K30"/>
    <mergeCell ref="B31:G31"/>
    <mergeCell ref="H31:I31"/>
    <mergeCell ref="J31:K31"/>
    <mergeCell ref="B28:G28"/>
    <mergeCell ref="H28:I28"/>
    <mergeCell ref="J28:K28"/>
    <mergeCell ref="B29:G29"/>
    <mergeCell ref="H29:I29"/>
    <mergeCell ref="J29:K29"/>
    <mergeCell ref="B38:G38"/>
    <mergeCell ref="H38:I38"/>
    <mergeCell ref="J38:K38"/>
    <mergeCell ref="B39:G39"/>
    <mergeCell ref="H39:I39"/>
    <mergeCell ref="J39:K39"/>
    <mergeCell ref="B36:G36"/>
    <mergeCell ref="H36:I36"/>
    <mergeCell ref="J36:K36"/>
    <mergeCell ref="B37:G37"/>
    <mergeCell ref="H37:I37"/>
    <mergeCell ref="J37:K37"/>
    <mergeCell ref="B34:G34"/>
    <mergeCell ref="H34:I34"/>
    <mergeCell ref="J34:K34"/>
    <mergeCell ref="B35:G35"/>
    <mergeCell ref="H35:I35"/>
    <mergeCell ref="J35:K35"/>
    <mergeCell ref="B44:G44"/>
    <mergeCell ref="H44:I44"/>
    <mergeCell ref="J44:K44"/>
    <mergeCell ref="B45:E45"/>
    <mergeCell ref="F45:G45"/>
    <mergeCell ref="H45:I45"/>
    <mergeCell ref="J45:K45"/>
    <mergeCell ref="B42:G42"/>
    <mergeCell ref="H42:I42"/>
    <mergeCell ref="J42:K42"/>
    <mergeCell ref="B43:G43"/>
    <mergeCell ref="H43:I43"/>
    <mergeCell ref="J43:K43"/>
    <mergeCell ref="B40:G40"/>
    <mergeCell ref="H40:I40"/>
    <mergeCell ref="J40:K40"/>
    <mergeCell ref="B41:G41"/>
    <mergeCell ref="H41:I41"/>
    <mergeCell ref="J41:K41"/>
    <mergeCell ref="B50:G50"/>
    <mergeCell ref="H50:I50"/>
    <mergeCell ref="J50:K50"/>
    <mergeCell ref="B51:G51"/>
    <mergeCell ref="H51:I51"/>
    <mergeCell ref="J51:K51"/>
    <mergeCell ref="B48:G48"/>
    <mergeCell ref="H48:I48"/>
    <mergeCell ref="J48:K48"/>
    <mergeCell ref="B49:G49"/>
    <mergeCell ref="H49:I49"/>
    <mergeCell ref="J49:K49"/>
    <mergeCell ref="B46:E46"/>
    <mergeCell ref="F46:G46"/>
    <mergeCell ref="H46:I46"/>
    <mergeCell ref="J46:K46"/>
    <mergeCell ref="B47:G47"/>
    <mergeCell ref="H47:I47"/>
    <mergeCell ref="J47:K47"/>
    <mergeCell ref="B56:G56"/>
    <mergeCell ref="H56:I56"/>
    <mergeCell ref="J56:K56"/>
    <mergeCell ref="B57:G57"/>
    <mergeCell ref="H57:I57"/>
    <mergeCell ref="J57:K57"/>
    <mergeCell ref="B54:G54"/>
    <mergeCell ref="H54:I54"/>
    <mergeCell ref="J54:K54"/>
    <mergeCell ref="B55:G55"/>
    <mergeCell ref="H55:I55"/>
    <mergeCell ref="J55:K55"/>
    <mergeCell ref="B52:G52"/>
    <mergeCell ref="H52:I52"/>
    <mergeCell ref="J52:K52"/>
    <mergeCell ref="B53:G53"/>
    <mergeCell ref="H53:I53"/>
    <mergeCell ref="J53:K53"/>
    <mergeCell ref="B62:E62"/>
    <mergeCell ref="F62:G62"/>
    <mergeCell ref="H62:I62"/>
    <mergeCell ref="J62:K62"/>
    <mergeCell ref="B63:G63"/>
    <mergeCell ref="H63:I63"/>
    <mergeCell ref="J63:K63"/>
    <mergeCell ref="B60:G60"/>
    <mergeCell ref="H60:I60"/>
    <mergeCell ref="J60:K60"/>
    <mergeCell ref="B61:G61"/>
    <mergeCell ref="H61:I61"/>
    <mergeCell ref="J61:K61"/>
    <mergeCell ref="B58:G58"/>
    <mergeCell ref="H58:I58"/>
    <mergeCell ref="J58:K58"/>
    <mergeCell ref="B59:G59"/>
    <mergeCell ref="H59:I59"/>
    <mergeCell ref="J59:K59"/>
    <mergeCell ref="B68:G68"/>
    <mergeCell ref="H68:I68"/>
    <mergeCell ref="J68:K68"/>
    <mergeCell ref="B69:G69"/>
    <mergeCell ref="H69:I69"/>
    <mergeCell ref="J69:K69"/>
    <mergeCell ref="B66:G66"/>
    <mergeCell ref="H66:I66"/>
    <mergeCell ref="J66:K66"/>
    <mergeCell ref="B67:G67"/>
    <mergeCell ref="H67:I67"/>
    <mergeCell ref="J67:K67"/>
    <mergeCell ref="B64:G64"/>
    <mergeCell ref="H64:I64"/>
    <mergeCell ref="J64:K64"/>
    <mergeCell ref="B65:G65"/>
    <mergeCell ref="H65:I65"/>
    <mergeCell ref="J65:K65"/>
    <mergeCell ref="B74:G74"/>
    <mergeCell ref="H74:I74"/>
    <mergeCell ref="J74:K74"/>
    <mergeCell ref="B75:G75"/>
    <mergeCell ref="H75:I75"/>
    <mergeCell ref="J75:K75"/>
    <mergeCell ref="B72:G72"/>
    <mergeCell ref="H72:I72"/>
    <mergeCell ref="J72:K72"/>
    <mergeCell ref="B73:G73"/>
    <mergeCell ref="H73:I73"/>
    <mergeCell ref="J73:K73"/>
    <mergeCell ref="B70:G70"/>
    <mergeCell ref="H70:I70"/>
    <mergeCell ref="J70:K70"/>
    <mergeCell ref="B71:G71"/>
    <mergeCell ref="H71:I71"/>
    <mergeCell ref="J71:K71"/>
    <mergeCell ref="B80:E80"/>
    <mergeCell ref="F80:G80"/>
    <mergeCell ref="H80:I80"/>
    <mergeCell ref="J80:K80"/>
    <mergeCell ref="B81:E81"/>
    <mergeCell ref="F81:G81"/>
    <mergeCell ref="H81:I81"/>
    <mergeCell ref="J81:K81"/>
    <mergeCell ref="B78:G78"/>
    <mergeCell ref="H78:I78"/>
    <mergeCell ref="J78:K78"/>
    <mergeCell ref="B79:G79"/>
    <mergeCell ref="H79:I79"/>
    <mergeCell ref="J79:K79"/>
    <mergeCell ref="B76:G76"/>
    <mergeCell ref="H76:I76"/>
    <mergeCell ref="J76:K76"/>
    <mergeCell ref="B77:G77"/>
    <mergeCell ref="H77:I77"/>
    <mergeCell ref="J77:K77"/>
    <mergeCell ref="B86:G86"/>
    <mergeCell ref="H86:I86"/>
    <mergeCell ref="J86:K86"/>
    <mergeCell ref="B87:G87"/>
    <mergeCell ref="H87:I87"/>
    <mergeCell ref="J87:K87"/>
    <mergeCell ref="B84:G84"/>
    <mergeCell ref="H84:I84"/>
    <mergeCell ref="J84:K84"/>
    <mergeCell ref="B85:G85"/>
    <mergeCell ref="H85:I85"/>
    <mergeCell ref="J85:K85"/>
    <mergeCell ref="B82:G82"/>
    <mergeCell ref="H82:I82"/>
    <mergeCell ref="J82:K82"/>
    <mergeCell ref="B83:G83"/>
    <mergeCell ref="H83:I83"/>
    <mergeCell ref="J83:K83"/>
    <mergeCell ref="B92:G92"/>
    <mergeCell ref="H92:I92"/>
    <mergeCell ref="J92:K92"/>
    <mergeCell ref="B93:G93"/>
    <mergeCell ref="H93:I93"/>
    <mergeCell ref="J93:K93"/>
    <mergeCell ref="B90:G90"/>
    <mergeCell ref="H90:I90"/>
    <mergeCell ref="J90:K90"/>
    <mergeCell ref="B91:G91"/>
    <mergeCell ref="H91:I91"/>
    <mergeCell ref="J91:K91"/>
    <mergeCell ref="B88:G88"/>
    <mergeCell ref="H88:I88"/>
    <mergeCell ref="J88:K88"/>
    <mergeCell ref="B89:G89"/>
    <mergeCell ref="H89:I89"/>
    <mergeCell ref="J89:K89"/>
    <mergeCell ref="B98:E98"/>
    <mergeCell ref="F98:G98"/>
    <mergeCell ref="H98:I98"/>
    <mergeCell ref="J98:K98"/>
    <mergeCell ref="B99:E99"/>
    <mergeCell ref="F99:G99"/>
    <mergeCell ref="H99:I99"/>
    <mergeCell ref="J99:K99"/>
    <mergeCell ref="B96:G96"/>
    <mergeCell ref="H96:I96"/>
    <mergeCell ref="J96:K96"/>
    <mergeCell ref="B97:G97"/>
    <mergeCell ref="H97:I97"/>
    <mergeCell ref="J97:K97"/>
    <mergeCell ref="B94:G94"/>
    <mergeCell ref="H94:I94"/>
    <mergeCell ref="J94:K94"/>
    <mergeCell ref="B95:G95"/>
    <mergeCell ref="H95:I95"/>
    <mergeCell ref="J95:K95"/>
    <mergeCell ref="B104:G104"/>
    <mergeCell ref="H104:I104"/>
    <mergeCell ref="J104:K104"/>
    <mergeCell ref="B105:G105"/>
    <mergeCell ref="H105:I105"/>
    <mergeCell ref="J105:K105"/>
    <mergeCell ref="B102:G102"/>
    <mergeCell ref="H102:I102"/>
    <mergeCell ref="J102:K102"/>
    <mergeCell ref="B103:G103"/>
    <mergeCell ref="H103:I103"/>
    <mergeCell ref="J103:K103"/>
    <mergeCell ref="B100:G100"/>
    <mergeCell ref="H100:I100"/>
    <mergeCell ref="J100:K100"/>
    <mergeCell ref="B101:G101"/>
    <mergeCell ref="H101:I101"/>
    <mergeCell ref="J101:K101"/>
    <mergeCell ref="B110:G110"/>
    <mergeCell ref="H110:I110"/>
    <mergeCell ref="J110:K110"/>
    <mergeCell ref="B111:G111"/>
    <mergeCell ref="H111:I111"/>
    <mergeCell ref="J111:K111"/>
    <mergeCell ref="B108:G108"/>
    <mergeCell ref="H108:I108"/>
    <mergeCell ref="J108:K108"/>
    <mergeCell ref="B109:G109"/>
    <mergeCell ref="H109:I109"/>
    <mergeCell ref="J109:K109"/>
    <mergeCell ref="B106:G106"/>
    <mergeCell ref="H106:I106"/>
    <mergeCell ref="J106:K106"/>
    <mergeCell ref="B107:G107"/>
    <mergeCell ref="H107:I107"/>
    <mergeCell ref="J107:K107"/>
    <mergeCell ref="B116:E116"/>
    <mergeCell ref="F116:G116"/>
    <mergeCell ref="H116:I116"/>
    <mergeCell ref="J116:K116"/>
    <mergeCell ref="B117:G117"/>
    <mergeCell ref="H117:I117"/>
    <mergeCell ref="J117:K117"/>
    <mergeCell ref="B114:G114"/>
    <mergeCell ref="H114:I114"/>
    <mergeCell ref="J114:K114"/>
    <mergeCell ref="B115:G115"/>
    <mergeCell ref="H115:I115"/>
    <mergeCell ref="J115:K115"/>
    <mergeCell ref="B112:G112"/>
    <mergeCell ref="H112:I112"/>
    <mergeCell ref="J112:K112"/>
    <mergeCell ref="B113:G113"/>
    <mergeCell ref="H113:I113"/>
    <mergeCell ref="J113:K113"/>
    <mergeCell ref="B122:G122"/>
    <mergeCell ref="H122:I122"/>
    <mergeCell ref="J122:K122"/>
    <mergeCell ref="B123:G123"/>
    <mergeCell ref="H123:I123"/>
    <mergeCell ref="J123:K123"/>
    <mergeCell ref="B120:G120"/>
    <mergeCell ref="H120:I120"/>
    <mergeCell ref="J120:K120"/>
    <mergeCell ref="B121:G121"/>
    <mergeCell ref="H121:I121"/>
    <mergeCell ref="J121:K121"/>
    <mergeCell ref="B118:G118"/>
    <mergeCell ref="H118:I118"/>
    <mergeCell ref="J118:K118"/>
    <mergeCell ref="B119:G119"/>
    <mergeCell ref="H119:I119"/>
    <mergeCell ref="J119:K119"/>
    <mergeCell ref="B128:G128"/>
    <mergeCell ref="H128:I128"/>
    <mergeCell ref="J128:K128"/>
    <mergeCell ref="B129:G129"/>
    <mergeCell ref="H129:I129"/>
    <mergeCell ref="J129:K129"/>
    <mergeCell ref="B126:G126"/>
    <mergeCell ref="H126:I126"/>
    <mergeCell ref="J126:K126"/>
    <mergeCell ref="B127:G127"/>
    <mergeCell ref="H127:I127"/>
    <mergeCell ref="J127:K127"/>
    <mergeCell ref="B124:G124"/>
    <mergeCell ref="H124:I124"/>
    <mergeCell ref="J124:K124"/>
    <mergeCell ref="B125:G125"/>
    <mergeCell ref="H125:I125"/>
    <mergeCell ref="J125:K125"/>
    <mergeCell ref="B134:E134"/>
    <mergeCell ref="F134:G134"/>
    <mergeCell ref="H134:I134"/>
    <mergeCell ref="J134:K134"/>
    <mergeCell ref="B135:E135"/>
    <mergeCell ref="F135:G135"/>
    <mergeCell ref="H135:I135"/>
    <mergeCell ref="J135:K135"/>
    <mergeCell ref="B132:G132"/>
    <mergeCell ref="H132:I132"/>
    <mergeCell ref="J132:K132"/>
    <mergeCell ref="B133:G133"/>
    <mergeCell ref="H133:I133"/>
    <mergeCell ref="J133:K133"/>
    <mergeCell ref="B130:G130"/>
    <mergeCell ref="H130:I130"/>
    <mergeCell ref="J130:K130"/>
    <mergeCell ref="B131:G131"/>
    <mergeCell ref="H131:I131"/>
    <mergeCell ref="J131:K131"/>
    <mergeCell ref="B140:G140"/>
    <mergeCell ref="H140:I140"/>
    <mergeCell ref="J140:K140"/>
    <mergeCell ref="B141:G141"/>
    <mergeCell ref="H141:I141"/>
    <mergeCell ref="J141:K141"/>
    <mergeCell ref="B138:G138"/>
    <mergeCell ref="H138:I138"/>
    <mergeCell ref="J138:K138"/>
    <mergeCell ref="B139:G139"/>
    <mergeCell ref="H139:I139"/>
    <mergeCell ref="J139:K139"/>
    <mergeCell ref="B136:G136"/>
    <mergeCell ref="H136:I136"/>
    <mergeCell ref="J136:K136"/>
    <mergeCell ref="B137:G137"/>
    <mergeCell ref="H137:I137"/>
    <mergeCell ref="J137:K137"/>
    <mergeCell ref="B146:G146"/>
    <mergeCell ref="H146:I146"/>
    <mergeCell ref="J146:K146"/>
    <mergeCell ref="B147:G147"/>
    <mergeCell ref="H147:I147"/>
    <mergeCell ref="J147:K147"/>
    <mergeCell ref="B144:G144"/>
    <mergeCell ref="H144:I144"/>
    <mergeCell ref="J144:K144"/>
    <mergeCell ref="B145:G145"/>
    <mergeCell ref="H145:I145"/>
    <mergeCell ref="J145:K145"/>
    <mergeCell ref="B142:G142"/>
    <mergeCell ref="H142:I142"/>
    <mergeCell ref="J142:K142"/>
    <mergeCell ref="B143:G143"/>
    <mergeCell ref="H143:I143"/>
    <mergeCell ref="J143:K143"/>
    <mergeCell ref="B152:G152"/>
    <mergeCell ref="H152:I152"/>
    <mergeCell ref="J152:K152"/>
    <mergeCell ref="B153:E153"/>
    <mergeCell ref="F153:G153"/>
    <mergeCell ref="H153:I153"/>
    <mergeCell ref="J153:K153"/>
    <mergeCell ref="B150:G150"/>
    <mergeCell ref="H150:I150"/>
    <mergeCell ref="J150:K150"/>
    <mergeCell ref="B151:G151"/>
    <mergeCell ref="H151:I151"/>
    <mergeCell ref="J151:K151"/>
    <mergeCell ref="B148:G148"/>
    <mergeCell ref="H148:I148"/>
    <mergeCell ref="J148:K148"/>
    <mergeCell ref="B149:G149"/>
    <mergeCell ref="H149:I149"/>
    <mergeCell ref="J149:K149"/>
    <mergeCell ref="B158:G158"/>
    <mergeCell ref="H158:I158"/>
    <mergeCell ref="J158:K158"/>
    <mergeCell ref="B159:G159"/>
    <mergeCell ref="H159:I159"/>
    <mergeCell ref="J159:K159"/>
    <mergeCell ref="B156:G156"/>
    <mergeCell ref="H156:I156"/>
    <mergeCell ref="J156:K156"/>
    <mergeCell ref="B157:G157"/>
    <mergeCell ref="H157:I157"/>
    <mergeCell ref="J157:K157"/>
    <mergeCell ref="B154:G154"/>
    <mergeCell ref="H154:I154"/>
    <mergeCell ref="J154:K154"/>
    <mergeCell ref="B155:G155"/>
    <mergeCell ref="H155:I155"/>
    <mergeCell ref="J155:K155"/>
    <mergeCell ref="B164:G164"/>
    <mergeCell ref="H164:I164"/>
    <mergeCell ref="J164:K164"/>
    <mergeCell ref="B165:G165"/>
    <mergeCell ref="H165:I165"/>
    <mergeCell ref="J165:K165"/>
    <mergeCell ref="B162:G162"/>
    <mergeCell ref="H162:I162"/>
    <mergeCell ref="J162:K162"/>
    <mergeCell ref="B163:G163"/>
    <mergeCell ref="H163:I163"/>
    <mergeCell ref="J163:K163"/>
    <mergeCell ref="B160:G160"/>
    <mergeCell ref="H160:I160"/>
    <mergeCell ref="J160:K160"/>
    <mergeCell ref="B161:G161"/>
    <mergeCell ref="H161:I161"/>
    <mergeCell ref="J161:K161"/>
    <mergeCell ref="B170:G170"/>
    <mergeCell ref="H170:I170"/>
    <mergeCell ref="J170:K170"/>
    <mergeCell ref="B171:E171"/>
    <mergeCell ref="F171:G171"/>
    <mergeCell ref="H171:I171"/>
    <mergeCell ref="J171:K171"/>
    <mergeCell ref="B168:G168"/>
    <mergeCell ref="H168:I168"/>
    <mergeCell ref="J168:K168"/>
    <mergeCell ref="B169:G169"/>
    <mergeCell ref="H169:I169"/>
    <mergeCell ref="J169:K169"/>
    <mergeCell ref="B166:G166"/>
    <mergeCell ref="H166:I166"/>
    <mergeCell ref="J166:K166"/>
    <mergeCell ref="B167:G167"/>
    <mergeCell ref="H167:I167"/>
    <mergeCell ref="J167:K167"/>
    <mergeCell ref="B176:G176"/>
    <mergeCell ref="H176:I176"/>
    <mergeCell ref="J176:K176"/>
    <mergeCell ref="B177:G177"/>
    <mergeCell ref="H177:I177"/>
    <mergeCell ref="J177:K177"/>
    <mergeCell ref="B174:G174"/>
    <mergeCell ref="H174:I174"/>
    <mergeCell ref="J174:K174"/>
    <mergeCell ref="B175:G175"/>
    <mergeCell ref="H175:I175"/>
    <mergeCell ref="J175:K175"/>
    <mergeCell ref="B172:G172"/>
    <mergeCell ref="H172:I172"/>
    <mergeCell ref="J172:K172"/>
    <mergeCell ref="B173:G173"/>
    <mergeCell ref="H173:I173"/>
    <mergeCell ref="J173:K173"/>
    <mergeCell ref="B182:G182"/>
    <mergeCell ref="H182:I182"/>
    <mergeCell ref="J182:K182"/>
    <mergeCell ref="B183:G183"/>
    <mergeCell ref="H183:I183"/>
    <mergeCell ref="J183:K183"/>
    <mergeCell ref="B180:G180"/>
    <mergeCell ref="H180:I180"/>
    <mergeCell ref="J180:K180"/>
    <mergeCell ref="B181:G181"/>
    <mergeCell ref="H181:I181"/>
    <mergeCell ref="J181:K181"/>
    <mergeCell ref="B178:G178"/>
    <mergeCell ref="H178:I178"/>
    <mergeCell ref="J178:K178"/>
    <mergeCell ref="B179:G179"/>
    <mergeCell ref="H179:I179"/>
    <mergeCell ref="J179:K179"/>
    <mergeCell ref="B188:G188"/>
    <mergeCell ref="H188:I188"/>
    <mergeCell ref="J188:K188"/>
    <mergeCell ref="B189:E189"/>
    <mergeCell ref="F189:G189"/>
    <mergeCell ref="H189:I189"/>
    <mergeCell ref="J189:K189"/>
    <mergeCell ref="B186:G186"/>
    <mergeCell ref="H186:I186"/>
    <mergeCell ref="J186:K186"/>
    <mergeCell ref="B187:G187"/>
    <mergeCell ref="H187:I187"/>
    <mergeCell ref="J187:K187"/>
    <mergeCell ref="B184:G184"/>
    <mergeCell ref="H184:I184"/>
    <mergeCell ref="J184:K184"/>
    <mergeCell ref="B185:G185"/>
    <mergeCell ref="H185:I185"/>
    <mergeCell ref="J185:K185"/>
    <mergeCell ref="B194:G194"/>
    <mergeCell ref="H194:I194"/>
    <mergeCell ref="J194:K194"/>
    <mergeCell ref="B195:G195"/>
    <mergeCell ref="H195:I195"/>
    <mergeCell ref="J195:K195"/>
    <mergeCell ref="B192:G192"/>
    <mergeCell ref="H192:I192"/>
    <mergeCell ref="J192:K192"/>
    <mergeCell ref="B193:G193"/>
    <mergeCell ref="H193:I193"/>
    <mergeCell ref="J193:K193"/>
    <mergeCell ref="B190:G190"/>
    <mergeCell ref="H190:I190"/>
    <mergeCell ref="J190:K190"/>
    <mergeCell ref="B191:G191"/>
    <mergeCell ref="H191:I191"/>
    <mergeCell ref="J191:K191"/>
    <mergeCell ref="B200:G200"/>
    <mergeCell ref="H200:I200"/>
    <mergeCell ref="J200:K200"/>
    <mergeCell ref="B201:G201"/>
    <mergeCell ref="H201:I201"/>
    <mergeCell ref="J201:K201"/>
    <mergeCell ref="B198:G198"/>
    <mergeCell ref="H198:I198"/>
    <mergeCell ref="J198:K198"/>
    <mergeCell ref="B199:G199"/>
    <mergeCell ref="H199:I199"/>
    <mergeCell ref="J199:K199"/>
    <mergeCell ref="B196:G196"/>
    <mergeCell ref="H196:I196"/>
    <mergeCell ref="J196:K196"/>
    <mergeCell ref="B197:G197"/>
    <mergeCell ref="H197:I197"/>
    <mergeCell ref="J197:K197"/>
    <mergeCell ref="B206:G206"/>
    <mergeCell ref="H206:I206"/>
    <mergeCell ref="J206:K206"/>
    <mergeCell ref="B207:E207"/>
    <mergeCell ref="F207:G207"/>
    <mergeCell ref="H207:I207"/>
    <mergeCell ref="J207:K207"/>
    <mergeCell ref="B204:G204"/>
    <mergeCell ref="H204:I204"/>
    <mergeCell ref="J204:K204"/>
    <mergeCell ref="B205:G205"/>
    <mergeCell ref="H205:I205"/>
    <mergeCell ref="J205:K205"/>
    <mergeCell ref="B202:G202"/>
    <mergeCell ref="H202:I202"/>
    <mergeCell ref="J202:K202"/>
    <mergeCell ref="B203:G203"/>
    <mergeCell ref="H203:I203"/>
    <mergeCell ref="J203:K203"/>
    <mergeCell ref="B212:G212"/>
    <mergeCell ref="H212:I212"/>
    <mergeCell ref="J212:K212"/>
    <mergeCell ref="B213:G213"/>
    <mergeCell ref="H213:I213"/>
    <mergeCell ref="J213:K213"/>
    <mergeCell ref="B210:G210"/>
    <mergeCell ref="H210:I210"/>
    <mergeCell ref="J210:K210"/>
    <mergeCell ref="B211:G211"/>
    <mergeCell ref="H211:I211"/>
    <mergeCell ref="J211:K211"/>
    <mergeCell ref="B208:E208"/>
    <mergeCell ref="F208:G208"/>
    <mergeCell ref="H208:I208"/>
    <mergeCell ref="J208:K208"/>
    <mergeCell ref="B209:G209"/>
    <mergeCell ref="H209:I209"/>
    <mergeCell ref="J209:K209"/>
    <mergeCell ref="B218:G218"/>
    <mergeCell ref="H218:I218"/>
    <mergeCell ref="J218:K218"/>
    <mergeCell ref="B219:G219"/>
    <mergeCell ref="H219:I219"/>
    <mergeCell ref="J219:K219"/>
    <mergeCell ref="B216:G216"/>
    <mergeCell ref="H216:I216"/>
    <mergeCell ref="J216:K216"/>
    <mergeCell ref="B217:G217"/>
    <mergeCell ref="H217:I217"/>
    <mergeCell ref="J217:K217"/>
    <mergeCell ref="B214:G214"/>
    <mergeCell ref="H214:I214"/>
    <mergeCell ref="J214:K214"/>
    <mergeCell ref="B215:G215"/>
    <mergeCell ref="H215:I215"/>
    <mergeCell ref="J215:K215"/>
    <mergeCell ref="B224:G224"/>
    <mergeCell ref="H224:I224"/>
    <mergeCell ref="J224:K224"/>
    <mergeCell ref="B225:G225"/>
    <mergeCell ref="H225:I225"/>
    <mergeCell ref="J225:K225"/>
    <mergeCell ref="B222:G222"/>
    <mergeCell ref="H222:I222"/>
    <mergeCell ref="J222:K222"/>
    <mergeCell ref="B223:G223"/>
    <mergeCell ref="H223:I223"/>
    <mergeCell ref="J223:K223"/>
    <mergeCell ref="B220:G220"/>
    <mergeCell ref="H220:I220"/>
    <mergeCell ref="J220:K220"/>
    <mergeCell ref="B221:G221"/>
    <mergeCell ref="H221:I221"/>
    <mergeCell ref="J221:K221"/>
    <mergeCell ref="B230:G230"/>
    <mergeCell ref="H230:I230"/>
    <mergeCell ref="J230:K230"/>
    <mergeCell ref="B231:G231"/>
    <mergeCell ref="H231:I231"/>
    <mergeCell ref="J231:K231"/>
    <mergeCell ref="B228:G228"/>
    <mergeCell ref="H228:I228"/>
    <mergeCell ref="J228:K228"/>
    <mergeCell ref="B229:G229"/>
    <mergeCell ref="H229:I229"/>
    <mergeCell ref="J229:K229"/>
    <mergeCell ref="B226:E226"/>
    <mergeCell ref="F226:G226"/>
    <mergeCell ref="H226:I226"/>
    <mergeCell ref="J226:K226"/>
    <mergeCell ref="B227:G227"/>
    <mergeCell ref="H227:I227"/>
    <mergeCell ref="J227:K227"/>
    <mergeCell ref="B236:G236"/>
    <mergeCell ref="H236:I236"/>
    <mergeCell ref="J236:K236"/>
    <mergeCell ref="B237:G237"/>
    <mergeCell ref="H237:I237"/>
    <mergeCell ref="J237:K237"/>
    <mergeCell ref="B234:G234"/>
    <mergeCell ref="H234:I234"/>
    <mergeCell ref="J234:K234"/>
    <mergeCell ref="B235:G235"/>
    <mergeCell ref="H235:I235"/>
    <mergeCell ref="J235:K235"/>
    <mergeCell ref="B232:G232"/>
    <mergeCell ref="H232:I232"/>
    <mergeCell ref="J232:K232"/>
    <mergeCell ref="B233:G233"/>
    <mergeCell ref="H233:I233"/>
    <mergeCell ref="J233:K233"/>
    <mergeCell ref="B242:G242"/>
    <mergeCell ref="H242:I242"/>
    <mergeCell ref="J242:K242"/>
    <mergeCell ref="B243:E243"/>
    <mergeCell ref="F243:G243"/>
    <mergeCell ref="H243:I243"/>
    <mergeCell ref="J243:K243"/>
    <mergeCell ref="B240:G240"/>
    <mergeCell ref="H240:I240"/>
    <mergeCell ref="J240:K240"/>
    <mergeCell ref="B241:G241"/>
    <mergeCell ref="H241:I241"/>
    <mergeCell ref="J241:K241"/>
    <mergeCell ref="B238:G238"/>
    <mergeCell ref="H238:I238"/>
    <mergeCell ref="J238:K238"/>
    <mergeCell ref="B239:G239"/>
    <mergeCell ref="H239:I239"/>
    <mergeCell ref="J239:K239"/>
    <mergeCell ref="B248:G248"/>
    <mergeCell ref="H248:I248"/>
    <mergeCell ref="J248:K248"/>
    <mergeCell ref="B249:G249"/>
    <mergeCell ref="H249:I249"/>
    <mergeCell ref="J249:K249"/>
    <mergeCell ref="B246:G246"/>
    <mergeCell ref="H246:I246"/>
    <mergeCell ref="J246:K246"/>
    <mergeCell ref="B247:G247"/>
    <mergeCell ref="H247:I247"/>
    <mergeCell ref="J247:K247"/>
    <mergeCell ref="B244:G244"/>
    <mergeCell ref="H244:I244"/>
    <mergeCell ref="J244:K244"/>
    <mergeCell ref="B245:G245"/>
    <mergeCell ref="H245:I245"/>
    <mergeCell ref="J245:K245"/>
    <mergeCell ref="B254:G254"/>
    <mergeCell ref="H254:I254"/>
    <mergeCell ref="J254:K254"/>
    <mergeCell ref="B255:G255"/>
    <mergeCell ref="H255:I255"/>
    <mergeCell ref="J255:K255"/>
    <mergeCell ref="B252:G252"/>
    <mergeCell ref="H252:I252"/>
    <mergeCell ref="J252:K252"/>
    <mergeCell ref="B253:G253"/>
    <mergeCell ref="H253:I253"/>
    <mergeCell ref="J253:K253"/>
    <mergeCell ref="B250:G250"/>
    <mergeCell ref="H250:I250"/>
    <mergeCell ref="J250:K250"/>
    <mergeCell ref="B251:G251"/>
    <mergeCell ref="H251:I251"/>
    <mergeCell ref="J251:K251"/>
    <mergeCell ref="B260:E260"/>
    <mergeCell ref="F260:G260"/>
    <mergeCell ref="H260:I260"/>
    <mergeCell ref="J260:K260"/>
    <mergeCell ref="B261:G261"/>
    <mergeCell ref="H261:I261"/>
    <mergeCell ref="J261:K261"/>
    <mergeCell ref="B258:G258"/>
    <mergeCell ref="H258:I258"/>
    <mergeCell ref="J258:K258"/>
    <mergeCell ref="B259:G259"/>
    <mergeCell ref="H259:I259"/>
    <mergeCell ref="J259:K259"/>
    <mergeCell ref="B256:G256"/>
    <mergeCell ref="H256:I256"/>
    <mergeCell ref="J256:K256"/>
    <mergeCell ref="B257:G257"/>
    <mergeCell ref="H257:I257"/>
    <mergeCell ref="J257:K257"/>
    <mergeCell ref="B266:G266"/>
    <mergeCell ref="H266:I266"/>
    <mergeCell ref="J266:K266"/>
    <mergeCell ref="B267:G267"/>
    <mergeCell ref="H267:I267"/>
    <mergeCell ref="J267:K267"/>
    <mergeCell ref="B264:G264"/>
    <mergeCell ref="H264:I264"/>
    <mergeCell ref="J264:K264"/>
    <mergeCell ref="B265:G265"/>
    <mergeCell ref="H265:I265"/>
    <mergeCell ref="J265:K265"/>
    <mergeCell ref="B262:G262"/>
    <mergeCell ref="H262:I262"/>
    <mergeCell ref="J262:K262"/>
    <mergeCell ref="B263:G263"/>
    <mergeCell ref="H263:I263"/>
    <mergeCell ref="J263:K263"/>
    <mergeCell ref="B272:G272"/>
    <mergeCell ref="H272:I272"/>
    <mergeCell ref="J272:K272"/>
    <mergeCell ref="B273:G273"/>
    <mergeCell ref="H273:I273"/>
    <mergeCell ref="J273:K273"/>
    <mergeCell ref="B270:G270"/>
    <mergeCell ref="H270:I270"/>
    <mergeCell ref="J270:K270"/>
    <mergeCell ref="B271:G271"/>
    <mergeCell ref="H271:I271"/>
    <mergeCell ref="J271:K271"/>
    <mergeCell ref="B268:G268"/>
    <mergeCell ref="H268:I268"/>
    <mergeCell ref="J268:K268"/>
    <mergeCell ref="B269:G269"/>
    <mergeCell ref="H269:I269"/>
    <mergeCell ref="J269:K269"/>
    <mergeCell ref="B278:E278"/>
    <mergeCell ref="F278:G278"/>
    <mergeCell ref="H278:I278"/>
    <mergeCell ref="J278:K278"/>
    <mergeCell ref="B279:G279"/>
    <mergeCell ref="H279:I279"/>
    <mergeCell ref="J279:K279"/>
    <mergeCell ref="B276:G276"/>
    <mergeCell ref="H276:I276"/>
    <mergeCell ref="J276:K276"/>
    <mergeCell ref="B277:E277"/>
    <mergeCell ref="F277:G277"/>
    <mergeCell ref="H277:I277"/>
    <mergeCell ref="J277:K277"/>
    <mergeCell ref="B274:G274"/>
    <mergeCell ref="H274:I274"/>
    <mergeCell ref="J274:K274"/>
    <mergeCell ref="B275:G275"/>
    <mergeCell ref="H275:I275"/>
    <mergeCell ref="J275:K275"/>
    <mergeCell ref="B284:G284"/>
    <mergeCell ref="H284:I284"/>
    <mergeCell ref="J284:K284"/>
    <mergeCell ref="B285:G285"/>
    <mergeCell ref="H285:I285"/>
    <mergeCell ref="J285:K285"/>
    <mergeCell ref="B282:G282"/>
    <mergeCell ref="H282:I282"/>
    <mergeCell ref="J282:K282"/>
    <mergeCell ref="B283:G283"/>
    <mergeCell ref="H283:I283"/>
    <mergeCell ref="J283:K283"/>
    <mergeCell ref="B280:G280"/>
    <mergeCell ref="H280:I280"/>
    <mergeCell ref="J280:K280"/>
    <mergeCell ref="B281:G281"/>
    <mergeCell ref="H281:I281"/>
    <mergeCell ref="J281:K281"/>
    <mergeCell ref="B290:G290"/>
    <mergeCell ref="H290:I290"/>
    <mergeCell ref="J290:K290"/>
    <mergeCell ref="B291:G291"/>
    <mergeCell ref="H291:I291"/>
    <mergeCell ref="J291:K291"/>
    <mergeCell ref="B288:G288"/>
    <mergeCell ref="H288:I288"/>
    <mergeCell ref="J288:K288"/>
    <mergeCell ref="B289:G289"/>
    <mergeCell ref="H289:I289"/>
    <mergeCell ref="J289:K289"/>
    <mergeCell ref="B286:G286"/>
    <mergeCell ref="H286:I286"/>
    <mergeCell ref="J286:K286"/>
    <mergeCell ref="B287:G287"/>
    <mergeCell ref="H287:I287"/>
    <mergeCell ref="J287:K287"/>
    <mergeCell ref="B296:G296"/>
    <mergeCell ref="H296:I296"/>
    <mergeCell ref="J296:K296"/>
    <mergeCell ref="B297:G297"/>
    <mergeCell ref="H297:I297"/>
    <mergeCell ref="J297:K297"/>
    <mergeCell ref="B294:G294"/>
    <mergeCell ref="H294:I294"/>
    <mergeCell ref="J294:K294"/>
    <mergeCell ref="B295:E295"/>
    <mergeCell ref="F295:G295"/>
    <mergeCell ref="H295:I295"/>
    <mergeCell ref="J295:K295"/>
    <mergeCell ref="B292:G292"/>
    <mergeCell ref="H292:I292"/>
    <mergeCell ref="J292:K292"/>
    <mergeCell ref="B293:G293"/>
    <mergeCell ref="H293:I293"/>
    <mergeCell ref="J293:K293"/>
    <mergeCell ref="B302:G302"/>
    <mergeCell ref="H302:I302"/>
    <mergeCell ref="J302:K302"/>
    <mergeCell ref="B303:G303"/>
    <mergeCell ref="H303:I303"/>
    <mergeCell ref="J303:K303"/>
    <mergeCell ref="B300:G300"/>
    <mergeCell ref="H300:I300"/>
    <mergeCell ref="J300:K300"/>
    <mergeCell ref="B301:G301"/>
    <mergeCell ref="H301:I301"/>
    <mergeCell ref="J301:K301"/>
    <mergeCell ref="B298:G298"/>
    <mergeCell ref="H298:I298"/>
    <mergeCell ref="J298:K298"/>
    <mergeCell ref="B299:G299"/>
    <mergeCell ref="H299:I299"/>
    <mergeCell ref="J299:K299"/>
    <mergeCell ref="B308:G308"/>
    <mergeCell ref="H308:I308"/>
    <mergeCell ref="J308:K308"/>
    <mergeCell ref="B309:G309"/>
    <mergeCell ref="H309:I309"/>
    <mergeCell ref="J309:K309"/>
    <mergeCell ref="B306:G306"/>
    <mergeCell ref="H306:I306"/>
    <mergeCell ref="J306:K306"/>
    <mergeCell ref="B307:G307"/>
    <mergeCell ref="H307:I307"/>
    <mergeCell ref="J307:K307"/>
    <mergeCell ref="B304:G304"/>
    <mergeCell ref="H304:I304"/>
    <mergeCell ref="J304:K304"/>
    <mergeCell ref="B305:G305"/>
    <mergeCell ref="H305:I305"/>
    <mergeCell ref="J305:K305"/>
    <mergeCell ref="B314:G314"/>
    <mergeCell ref="H314:I314"/>
    <mergeCell ref="J314:K314"/>
    <mergeCell ref="B315:G315"/>
    <mergeCell ref="H315:I315"/>
    <mergeCell ref="J315:K315"/>
    <mergeCell ref="B312:E312"/>
    <mergeCell ref="F312:G312"/>
    <mergeCell ref="H312:I312"/>
    <mergeCell ref="J312:K312"/>
    <mergeCell ref="B313:G313"/>
    <mergeCell ref="H313:I313"/>
    <mergeCell ref="J313:K313"/>
    <mergeCell ref="B310:G310"/>
    <mergeCell ref="H310:I310"/>
    <mergeCell ref="J310:K310"/>
    <mergeCell ref="B311:G311"/>
    <mergeCell ref="H311:I311"/>
    <mergeCell ref="J311:K311"/>
    <mergeCell ref="B320:G320"/>
    <mergeCell ref="H320:I320"/>
    <mergeCell ref="J320:K320"/>
    <mergeCell ref="B321:G321"/>
    <mergeCell ref="H321:I321"/>
    <mergeCell ref="J321:K321"/>
    <mergeCell ref="B318:G318"/>
    <mergeCell ref="H318:I318"/>
    <mergeCell ref="J318:K318"/>
    <mergeCell ref="B319:G319"/>
    <mergeCell ref="H319:I319"/>
    <mergeCell ref="J319:K319"/>
    <mergeCell ref="B316:G316"/>
    <mergeCell ref="H316:I316"/>
    <mergeCell ref="J316:K316"/>
    <mergeCell ref="B317:G317"/>
    <mergeCell ref="H317:I317"/>
    <mergeCell ref="J317:K317"/>
    <mergeCell ref="B326:G326"/>
    <mergeCell ref="H326:I326"/>
    <mergeCell ref="J326:K326"/>
    <mergeCell ref="B327:G327"/>
    <mergeCell ref="H327:I327"/>
    <mergeCell ref="J327:K327"/>
    <mergeCell ref="B324:G324"/>
    <mergeCell ref="H324:I324"/>
    <mergeCell ref="J324:K324"/>
    <mergeCell ref="B325:G325"/>
    <mergeCell ref="H325:I325"/>
    <mergeCell ref="J325:K325"/>
    <mergeCell ref="B322:G322"/>
    <mergeCell ref="H322:I322"/>
    <mergeCell ref="J322:K322"/>
    <mergeCell ref="B323:G323"/>
    <mergeCell ref="H323:I323"/>
    <mergeCell ref="J323:K323"/>
    <mergeCell ref="B332:G332"/>
    <mergeCell ref="H332:I332"/>
    <mergeCell ref="J332:K332"/>
    <mergeCell ref="B333:G333"/>
    <mergeCell ref="H333:I333"/>
    <mergeCell ref="J333:K333"/>
    <mergeCell ref="B330:E330"/>
    <mergeCell ref="F330:G330"/>
    <mergeCell ref="H330:I330"/>
    <mergeCell ref="J330:K330"/>
    <mergeCell ref="B331:E331"/>
    <mergeCell ref="F331:G331"/>
    <mergeCell ref="H331:I331"/>
    <mergeCell ref="J331:K331"/>
    <mergeCell ref="B328:G328"/>
    <mergeCell ref="H328:I328"/>
    <mergeCell ref="J328:K328"/>
    <mergeCell ref="B329:G329"/>
    <mergeCell ref="H329:I329"/>
    <mergeCell ref="J329:K329"/>
    <mergeCell ref="B338:G338"/>
    <mergeCell ref="H338:I338"/>
    <mergeCell ref="J338:K338"/>
    <mergeCell ref="B339:G339"/>
    <mergeCell ref="H339:I339"/>
    <mergeCell ref="J339:K339"/>
    <mergeCell ref="B336:G336"/>
    <mergeCell ref="H336:I336"/>
    <mergeCell ref="J336:K336"/>
    <mergeCell ref="B337:G337"/>
    <mergeCell ref="H337:I337"/>
    <mergeCell ref="J337:K337"/>
    <mergeCell ref="B334:G334"/>
    <mergeCell ref="H334:I334"/>
    <mergeCell ref="J334:K334"/>
    <mergeCell ref="B335:G335"/>
    <mergeCell ref="H335:I335"/>
    <mergeCell ref="J335:K335"/>
    <mergeCell ref="B344:G344"/>
    <mergeCell ref="H344:I344"/>
    <mergeCell ref="J344:K344"/>
    <mergeCell ref="B345:G345"/>
    <mergeCell ref="H345:I345"/>
    <mergeCell ref="J345:K345"/>
    <mergeCell ref="B342:G342"/>
    <mergeCell ref="H342:I342"/>
    <mergeCell ref="J342:K342"/>
    <mergeCell ref="B343:G343"/>
    <mergeCell ref="H343:I343"/>
    <mergeCell ref="J343:K343"/>
    <mergeCell ref="B340:G340"/>
    <mergeCell ref="H340:I340"/>
    <mergeCell ref="J340:K340"/>
    <mergeCell ref="B341:G341"/>
    <mergeCell ref="H341:I341"/>
    <mergeCell ref="J341:K341"/>
    <mergeCell ref="B350:G350"/>
    <mergeCell ref="H350:I350"/>
    <mergeCell ref="J350:K350"/>
    <mergeCell ref="B351:G351"/>
    <mergeCell ref="H351:I351"/>
    <mergeCell ref="J351:K351"/>
    <mergeCell ref="B348:G348"/>
    <mergeCell ref="H348:I348"/>
    <mergeCell ref="J348:K348"/>
    <mergeCell ref="B349:E349"/>
    <mergeCell ref="F349:G349"/>
    <mergeCell ref="H349:I349"/>
    <mergeCell ref="J349:K349"/>
    <mergeCell ref="B346:G346"/>
    <mergeCell ref="H346:I346"/>
    <mergeCell ref="J346:K346"/>
    <mergeCell ref="B347:G347"/>
    <mergeCell ref="H347:I347"/>
    <mergeCell ref="J347:K347"/>
    <mergeCell ref="B356:G356"/>
    <mergeCell ref="H356:I356"/>
    <mergeCell ref="J356:K356"/>
    <mergeCell ref="B357:G357"/>
    <mergeCell ref="H357:I357"/>
    <mergeCell ref="J357:K357"/>
    <mergeCell ref="B354:G354"/>
    <mergeCell ref="H354:I354"/>
    <mergeCell ref="J354:K354"/>
    <mergeCell ref="B355:G355"/>
    <mergeCell ref="H355:I355"/>
    <mergeCell ref="J355:K355"/>
    <mergeCell ref="B352:G352"/>
    <mergeCell ref="H352:I352"/>
    <mergeCell ref="J352:K352"/>
    <mergeCell ref="B353:G353"/>
    <mergeCell ref="H353:I353"/>
    <mergeCell ref="J353:K353"/>
    <mergeCell ref="B362:G362"/>
    <mergeCell ref="H362:I362"/>
    <mergeCell ref="J362:K362"/>
    <mergeCell ref="B363:G363"/>
    <mergeCell ref="H363:I363"/>
    <mergeCell ref="J363:K363"/>
    <mergeCell ref="B360:G360"/>
    <mergeCell ref="H360:I360"/>
    <mergeCell ref="J360:K360"/>
    <mergeCell ref="B361:G361"/>
    <mergeCell ref="H361:I361"/>
    <mergeCell ref="J361:K361"/>
    <mergeCell ref="B358:G358"/>
    <mergeCell ref="H358:I358"/>
    <mergeCell ref="J358:K358"/>
    <mergeCell ref="B359:G359"/>
    <mergeCell ref="H359:I359"/>
    <mergeCell ref="J359:K359"/>
    <mergeCell ref="B368:G368"/>
    <mergeCell ref="H368:I368"/>
    <mergeCell ref="J368:K368"/>
    <mergeCell ref="B369:G369"/>
    <mergeCell ref="H369:I369"/>
    <mergeCell ref="J369:K369"/>
    <mergeCell ref="B366:E366"/>
    <mergeCell ref="F366:G366"/>
    <mergeCell ref="H366:I366"/>
    <mergeCell ref="J366:K366"/>
    <mergeCell ref="B367:G367"/>
    <mergeCell ref="H367:I367"/>
    <mergeCell ref="J367:K367"/>
    <mergeCell ref="B364:G364"/>
    <mergeCell ref="H364:I364"/>
    <mergeCell ref="J364:K364"/>
    <mergeCell ref="B365:G365"/>
    <mergeCell ref="H365:I365"/>
    <mergeCell ref="J365:K365"/>
    <mergeCell ref="B374:G374"/>
    <mergeCell ref="H374:I374"/>
    <mergeCell ref="J374:K374"/>
    <mergeCell ref="B375:G375"/>
    <mergeCell ref="H375:I375"/>
    <mergeCell ref="J375:K375"/>
    <mergeCell ref="B372:G372"/>
    <mergeCell ref="H372:I372"/>
    <mergeCell ref="J372:K372"/>
    <mergeCell ref="B373:G373"/>
    <mergeCell ref="H373:I373"/>
    <mergeCell ref="J373:K373"/>
    <mergeCell ref="B370:G370"/>
    <mergeCell ref="H370:I370"/>
    <mergeCell ref="J370:K370"/>
    <mergeCell ref="B371:G371"/>
    <mergeCell ref="H371:I371"/>
    <mergeCell ref="J371:K371"/>
    <mergeCell ref="B380:G380"/>
    <mergeCell ref="H380:I380"/>
    <mergeCell ref="J380:K380"/>
    <mergeCell ref="B381:G381"/>
    <mergeCell ref="H381:I381"/>
    <mergeCell ref="J381:K381"/>
    <mergeCell ref="B378:G378"/>
    <mergeCell ref="H378:I378"/>
    <mergeCell ref="J378:K378"/>
    <mergeCell ref="B379:G379"/>
    <mergeCell ref="H379:I379"/>
    <mergeCell ref="J379:K379"/>
    <mergeCell ref="B376:G376"/>
    <mergeCell ref="H376:I376"/>
    <mergeCell ref="J376:K376"/>
    <mergeCell ref="B377:G377"/>
    <mergeCell ref="H377:I377"/>
    <mergeCell ref="J377:K377"/>
    <mergeCell ref="B386:G386"/>
    <mergeCell ref="H386:I386"/>
    <mergeCell ref="J386:K386"/>
    <mergeCell ref="B387:G387"/>
    <mergeCell ref="H387:I387"/>
    <mergeCell ref="J387:K387"/>
    <mergeCell ref="B384:E384"/>
    <mergeCell ref="F384:G384"/>
    <mergeCell ref="H384:I384"/>
    <mergeCell ref="J384:K384"/>
    <mergeCell ref="B385:G385"/>
    <mergeCell ref="H385:I385"/>
    <mergeCell ref="J385:K385"/>
    <mergeCell ref="B382:G382"/>
    <mergeCell ref="H382:I382"/>
    <mergeCell ref="J382:K382"/>
    <mergeCell ref="B383:E383"/>
    <mergeCell ref="F383:G383"/>
    <mergeCell ref="H383:I383"/>
    <mergeCell ref="J383:K383"/>
    <mergeCell ref="B392:G392"/>
    <mergeCell ref="H392:I392"/>
    <mergeCell ref="J392:K392"/>
    <mergeCell ref="B393:G393"/>
    <mergeCell ref="H393:I393"/>
    <mergeCell ref="J393:K393"/>
    <mergeCell ref="B390:G390"/>
    <mergeCell ref="H390:I390"/>
    <mergeCell ref="J390:K390"/>
    <mergeCell ref="B391:G391"/>
    <mergeCell ref="H391:I391"/>
    <mergeCell ref="J391:K391"/>
    <mergeCell ref="B388:G388"/>
    <mergeCell ref="H388:I388"/>
    <mergeCell ref="J388:K388"/>
    <mergeCell ref="B389:G389"/>
    <mergeCell ref="H389:I389"/>
    <mergeCell ref="J389:K389"/>
    <mergeCell ref="B398:G398"/>
    <mergeCell ref="H398:I398"/>
    <mergeCell ref="J398:K398"/>
    <mergeCell ref="B399:G399"/>
    <mergeCell ref="H399:I399"/>
    <mergeCell ref="J399:K399"/>
    <mergeCell ref="B396:G396"/>
    <mergeCell ref="H396:I396"/>
    <mergeCell ref="J396:K396"/>
    <mergeCell ref="B397:G397"/>
    <mergeCell ref="H397:I397"/>
    <mergeCell ref="J397:K397"/>
    <mergeCell ref="B394:G394"/>
    <mergeCell ref="H394:I394"/>
    <mergeCell ref="J394:K394"/>
    <mergeCell ref="B395:G395"/>
    <mergeCell ref="H395:I395"/>
    <mergeCell ref="J395:K395"/>
    <mergeCell ref="B404:G404"/>
    <mergeCell ref="H404:I404"/>
    <mergeCell ref="J404:K404"/>
    <mergeCell ref="B405:G405"/>
    <mergeCell ref="H405:I405"/>
    <mergeCell ref="J405:K405"/>
    <mergeCell ref="B402:G402"/>
    <mergeCell ref="H402:I402"/>
    <mergeCell ref="J402:K402"/>
    <mergeCell ref="B403:G403"/>
    <mergeCell ref="H403:I403"/>
    <mergeCell ref="J403:K403"/>
    <mergeCell ref="B400:G400"/>
    <mergeCell ref="H400:I400"/>
    <mergeCell ref="J400:K400"/>
    <mergeCell ref="B401:E401"/>
    <mergeCell ref="F401:G401"/>
    <mergeCell ref="H401:I401"/>
    <mergeCell ref="J401:K401"/>
    <mergeCell ref="B410:G410"/>
    <mergeCell ref="H410:I410"/>
    <mergeCell ref="J410:K410"/>
    <mergeCell ref="B411:G411"/>
    <mergeCell ref="H411:I411"/>
    <mergeCell ref="J411:K411"/>
    <mergeCell ref="B408:G408"/>
    <mergeCell ref="H408:I408"/>
    <mergeCell ref="J408:K408"/>
    <mergeCell ref="B409:G409"/>
    <mergeCell ref="H409:I409"/>
    <mergeCell ref="J409:K409"/>
    <mergeCell ref="B406:G406"/>
    <mergeCell ref="H406:I406"/>
    <mergeCell ref="J406:K406"/>
    <mergeCell ref="B407:G407"/>
    <mergeCell ref="H407:I407"/>
    <mergeCell ref="J407:K407"/>
    <mergeCell ref="B416:G416"/>
    <mergeCell ref="H416:I416"/>
    <mergeCell ref="J416:K416"/>
    <mergeCell ref="B417:G417"/>
    <mergeCell ref="H417:I417"/>
    <mergeCell ref="J417:K417"/>
    <mergeCell ref="B414:G414"/>
    <mergeCell ref="H414:I414"/>
    <mergeCell ref="J414:K414"/>
    <mergeCell ref="B415:G415"/>
    <mergeCell ref="H415:I415"/>
    <mergeCell ref="J415:K415"/>
    <mergeCell ref="B412:G412"/>
    <mergeCell ref="H412:I412"/>
    <mergeCell ref="J412:K412"/>
    <mergeCell ref="B413:G413"/>
    <mergeCell ref="H413:I413"/>
    <mergeCell ref="J413:K413"/>
    <mergeCell ref="B422:G422"/>
    <mergeCell ref="H422:I422"/>
    <mergeCell ref="J422:K422"/>
    <mergeCell ref="B423:E423"/>
    <mergeCell ref="F423:G423"/>
    <mergeCell ref="H423:I423"/>
    <mergeCell ref="J423:K423"/>
    <mergeCell ref="B420:G420"/>
    <mergeCell ref="H420:I420"/>
    <mergeCell ref="J420:K420"/>
    <mergeCell ref="B421:G421"/>
    <mergeCell ref="H421:I421"/>
    <mergeCell ref="J421:K421"/>
    <mergeCell ref="B418:E418"/>
    <mergeCell ref="F418:G418"/>
    <mergeCell ref="H418:I418"/>
    <mergeCell ref="J418:K418"/>
    <mergeCell ref="B419:G419"/>
    <mergeCell ref="H419:I419"/>
    <mergeCell ref="J419:K419"/>
    <mergeCell ref="B428:G428"/>
    <mergeCell ref="H428:I428"/>
    <mergeCell ref="J428:K428"/>
    <mergeCell ref="B429:G429"/>
    <mergeCell ref="H429:I429"/>
    <mergeCell ref="J429:K429"/>
    <mergeCell ref="B426:G426"/>
    <mergeCell ref="H426:I426"/>
    <mergeCell ref="J426:K426"/>
    <mergeCell ref="B427:G427"/>
    <mergeCell ref="H427:I427"/>
    <mergeCell ref="J427:K427"/>
    <mergeCell ref="B424:G424"/>
    <mergeCell ref="H424:I424"/>
    <mergeCell ref="J424:K424"/>
    <mergeCell ref="B425:G425"/>
    <mergeCell ref="H425:I425"/>
    <mergeCell ref="J425:K425"/>
    <mergeCell ref="B434:G434"/>
    <mergeCell ref="H434:I434"/>
    <mergeCell ref="J434:K434"/>
    <mergeCell ref="B435:G435"/>
    <mergeCell ref="H435:I435"/>
    <mergeCell ref="J435:K435"/>
    <mergeCell ref="B432:G432"/>
    <mergeCell ref="H432:I432"/>
    <mergeCell ref="J432:K432"/>
    <mergeCell ref="B433:G433"/>
    <mergeCell ref="H433:I433"/>
    <mergeCell ref="J433:K433"/>
    <mergeCell ref="B430:G430"/>
    <mergeCell ref="H430:I430"/>
    <mergeCell ref="J430:K430"/>
    <mergeCell ref="B431:G431"/>
    <mergeCell ref="H431:I431"/>
    <mergeCell ref="J431:K431"/>
    <mergeCell ref="B440:E440"/>
    <mergeCell ref="F440:G440"/>
    <mergeCell ref="H440:I440"/>
    <mergeCell ref="J440:K440"/>
    <mergeCell ref="B441:G441"/>
    <mergeCell ref="H441:I441"/>
    <mergeCell ref="J441:K441"/>
    <mergeCell ref="B438:G438"/>
    <mergeCell ref="H438:I438"/>
    <mergeCell ref="J438:K438"/>
    <mergeCell ref="B439:G439"/>
    <mergeCell ref="H439:I439"/>
    <mergeCell ref="J439:K439"/>
    <mergeCell ref="B436:G436"/>
    <mergeCell ref="H436:I436"/>
    <mergeCell ref="J436:K436"/>
    <mergeCell ref="B437:G437"/>
    <mergeCell ref="H437:I437"/>
    <mergeCell ref="J437:K437"/>
    <mergeCell ref="B446:G446"/>
    <mergeCell ref="H446:I446"/>
    <mergeCell ref="J446:K446"/>
    <mergeCell ref="B447:G447"/>
    <mergeCell ref="H447:I447"/>
    <mergeCell ref="J447:K447"/>
    <mergeCell ref="B444:G444"/>
    <mergeCell ref="H444:I444"/>
    <mergeCell ref="J444:K444"/>
    <mergeCell ref="B445:G445"/>
    <mergeCell ref="H445:I445"/>
    <mergeCell ref="J445:K445"/>
    <mergeCell ref="B442:G442"/>
    <mergeCell ref="H442:I442"/>
    <mergeCell ref="J442:K442"/>
    <mergeCell ref="B443:G443"/>
    <mergeCell ref="H443:I443"/>
    <mergeCell ref="J443:K443"/>
    <mergeCell ref="B452:G452"/>
    <mergeCell ref="H452:I452"/>
    <mergeCell ref="J452:K452"/>
    <mergeCell ref="B453:G453"/>
    <mergeCell ref="H453:I453"/>
    <mergeCell ref="J453:K453"/>
    <mergeCell ref="B450:G450"/>
    <mergeCell ref="H450:I450"/>
    <mergeCell ref="J450:K450"/>
    <mergeCell ref="B451:G451"/>
    <mergeCell ref="H451:I451"/>
    <mergeCell ref="J451:K451"/>
    <mergeCell ref="B448:G448"/>
    <mergeCell ref="H448:I448"/>
    <mergeCell ref="J448:K448"/>
    <mergeCell ref="B449:G449"/>
    <mergeCell ref="H449:I449"/>
    <mergeCell ref="J449:K449"/>
    <mergeCell ref="B458:E458"/>
    <mergeCell ref="F458:G458"/>
    <mergeCell ref="H458:I458"/>
    <mergeCell ref="J458:K458"/>
    <mergeCell ref="B459:G459"/>
    <mergeCell ref="H459:I459"/>
    <mergeCell ref="J459:K459"/>
    <mergeCell ref="B456:G456"/>
    <mergeCell ref="H456:I456"/>
    <mergeCell ref="J456:K456"/>
    <mergeCell ref="B457:G457"/>
    <mergeCell ref="H457:I457"/>
    <mergeCell ref="J457:K457"/>
    <mergeCell ref="B454:G454"/>
    <mergeCell ref="H454:I454"/>
    <mergeCell ref="J454:K454"/>
    <mergeCell ref="B455:G455"/>
    <mergeCell ref="H455:I455"/>
    <mergeCell ref="J455:K455"/>
    <mergeCell ref="B464:G464"/>
    <mergeCell ref="H464:I464"/>
    <mergeCell ref="J464:K464"/>
    <mergeCell ref="B465:G465"/>
    <mergeCell ref="H465:I465"/>
    <mergeCell ref="J465:K465"/>
    <mergeCell ref="B462:G462"/>
    <mergeCell ref="H462:I462"/>
    <mergeCell ref="J462:K462"/>
    <mergeCell ref="B463:G463"/>
    <mergeCell ref="H463:I463"/>
    <mergeCell ref="J463:K463"/>
    <mergeCell ref="B460:G460"/>
    <mergeCell ref="H460:I460"/>
    <mergeCell ref="J460:K460"/>
    <mergeCell ref="B461:G461"/>
    <mergeCell ref="H461:I461"/>
    <mergeCell ref="J461:K461"/>
    <mergeCell ref="B470:G470"/>
    <mergeCell ref="H470:I470"/>
    <mergeCell ref="J470:K470"/>
    <mergeCell ref="B471:G471"/>
    <mergeCell ref="H471:I471"/>
    <mergeCell ref="J471:K471"/>
    <mergeCell ref="B468:G468"/>
    <mergeCell ref="H468:I468"/>
    <mergeCell ref="J468:K468"/>
    <mergeCell ref="B469:G469"/>
    <mergeCell ref="H469:I469"/>
    <mergeCell ref="J469:K469"/>
    <mergeCell ref="B466:G466"/>
    <mergeCell ref="H466:I466"/>
    <mergeCell ref="J466:K466"/>
    <mergeCell ref="B467:G467"/>
    <mergeCell ref="H467:I467"/>
    <mergeCell ref="J467:K467"/>
    <mergeCell ref="B476:E476"/>
    <mergeCell ref="F476:G476"/>
    <mergeCell ref="H476:I476"/>
    <mergeCell ref="J476:K476"/>
    <mergeCell ref="B477:E477"/>
    <mergeCell ref="F477:G477"/>
    <mergeCell ref="H477:I477"/>
    <mergeCell ref="J477:K477"/>
    <mergeCell ref="B474:G474"/>
    <mergeCell ref="H474:I474"/>
    <mergeCell ref="J474:K474"/>
    <mergeCell ref="B475:G475"/>
    <mergeCell ref="H475:I475"/>
    <mergeCell ref="J475:K475"/>
    <mergeCell ref="B472:G472"/>
    <mergeCell ref="H472:I472"/>
    <mergeCell ref="J472:K472"/>
    <mergeCell ref="B473:G473"/>
    <mergeCell ref="H473:I473"/>
    <mergeCell ref="J473:K473"/>
    <mergeCell ref="B482:E482"/>
    <mergeCell ref="F482:G482"/>
    <mergeCell ref="H482:I482"/>
    <mergeCell ref="J482:K482"/>
    <mergeCell ref="B483:E483"/>
    <mergeCell ref="F483:G483"/>
    <mergeCell ref="H483:I483"/>
    <mergeCell ref="J483:K483"/>
    <mergeCell ref="B480:E480"/>
    <mergeCell ref="F480:G480"/>
    <mergeCell ref="H480:I480"/>
    <mergeCell ref="J480:K480"/>
    <mergeCell ref="B481:E481"/>
    <mergeCell ref="F481:G481"/>
    <mergeCell ref="H481:I481"/>
    <mergeCell ref="J481:K481"/>
    <mergeCell ref="B478:E478"/>
    <mergeCell ref="F478:G478"/>
    <mergeCell ref="H478:I478"/>
    <mergeCell ref="J478:K478"/>
    <mergeCell ref="B479:E479"/>
    <mergeCell ref="F479:G479"/>
    <mergeCell ref="H479:I479"/>
    <mergeCell ref="J479:K479"/>
    <mergeCell ref="L487:M487"/>
    <mergeCell ref="B488:G488"/>
    <mergeCell ref="H488:I488"/>
    <mergeCell ref="J488:K488"/>
    <mergeCell ref="L488:M488"/>
    <mergeCell ref="B489:E489"/>
    <mergeCell ref="F489:G489"/>
    <mergeCell ref="H489:I489"/>
    <mergeCell ref="J489:K489"/>
    <mergeCell ref="L489:M489"/>
    <mergeCell ref="B486:G486"/>
    <mergeCell ref="H486:I486"/>
    <mergeCell ref="J486:K486"/>
    <mergeCell ref="B487:G487"/>
    <mergeCell ref="H487:I487"/>
    <mergeCell ref="J487:K487"/>
    <mergeCell ref="B484:G484"/>
    <mergeCell ref="H484:I484"/>
    <mergeCell ref="J484:K484"/>
    <mergeCell ref="B485:G485"/>
    <mergeCell ref="H485:I485"/>
    <mergeCell ref="J485:K485"/>
    <mergeCell ref="D495:E495"/>
    <mergeCell ref="I495:J495"/>
    <mergeCell ref="G499:H499"/>
    <mergeCell ref="I499:J499"/>
    <mergeCell ref="A492:B492"/>
    <mergeCell ref="C492:K492"/>
    <mergeCell ref="A493:B493"/>
    <mergeCell ref="D493:E493"/>
    <mergeCell ref="F493:G493"/>
    <mergeCell ref="I493:J493"/>
    <mergeCell ref="B490:E490"/>
    <mergeCell ref="F490:G490"/>
    <mergeCell ref="H490:I490"/>
    <mergeCell ref="J490:K490"/>
    <mergeCell ref="B491:E491"/>
    <mergeCell ref="F491:G491"/>
    <mergeCell ref="H491:I491"/>
    <mergeCell ref="J491:K491"/>
  </mergeCells>
  <pageMargins left="0.78740157480314965" right="0.39370078740157483" top="0.59055118110236227" bottom="0.59055118110236227" header="0.39370078740157483" footer="0.39370078740157483"/>
  <pageSetup paperSize="9" scale="67" firstPageNumber="65" fitToHeight="0" orientation="portrait" useFirstPageNumber="1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N36" sqref="N3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81</vt:i4>
      </vt:variant>
      <vt:variant>
        <vt:lpstr>Именованные диапазоны</vt:lpstr>
      </vt:variant>
      <vt:variant>
        <vt:i4>172</vt:i4>
      </vt:variant>
    </vt:vector>
  </HeadingPairs>
  <TitlesOfParts>
    <vt:vector size="253" baseType="lpstr">
      <vt:lpstr>График</vt:lpstr>
      <vt:lpstr>ПЗ</vt:lpstr>
      <vt:lpstr>Протокол</vt:lpstr>
      <vt:lpstr>НМЦ</vt:lpstr>
      <vt:lpstr>Проект сметы контракта</vt:lpstr>
      <vt:lpstr>ВОР</vt:lpstr>
      <vt:lpstr>НМЦК</vt:lpstr>
      <vt:lpstr>Затраты подрядчика</vt:lpstr>
      <vt:lpstr>титул (ССР)</vt:lpstr>
      <vt:lpstr>обложка (ССР)</vt:lpstr>
      <vt:lpstr>содержание (ССР)</vt:lpstr>
      <vt:lpstr>ССРСС-ТЦ изм.1</vt:lpstr>
      <vt:lpstr>ССРСС-БЦ изм.1</vt:lpstr>
      <vt:lpstr>Сопоставительная</vt:lpstr>
      <vt:lpstr>титул (том 11.2.1)</vt:lpstr>
      <vt:lpstr>обложка (том 11.2.1)</vt:lpstr>
      <vt:lpstr>Содержание (том 11.2.1)</vt:lpstr>
      <vt:lpstr>ОСР-02-01-БЦ изм.1</vt:lpstr>
      <vt:lpstr>ОСР-02-01-ТЦ изм.1</vt:lpstr>
      <vt:lpstr>02-01-01 изм.1 </vt:lpstr>
      <vt:lpstr>02-01-02 изм.1</vt:lpstr>
      <vt:lpstr>02-01-03 изм.1 </vt:lpstr>
      <vt:lpstr>02-01-04 изм.1</vt:lpstr>
      <vt:lpstr>02-01-05 изм.1 </vt:lpstr>
      <vt:lpstr>02-01-06 изм.1 </vt:lpstr>
      <vt:lpstr>титул (СМ2.2)</vt:lpstr>
      <vt:lpstr>обложка (СМ2.2)</vt:lpstr>
      <vt:lpstr>Содержание (СМ2.2)</vt:lpstr>
      <vt:lpstr>02-01-07 изм.1</vt:lpstr>
      <vt:lpstr>02-01-08 изм.1 </vt:lpstr>
      <vt:lpstr>02-01-09 изм.1</vt:lpstr>
      <vt:lpstr>02-01-10 изм.1</vt:lpstr>
      <vt:lpstr>02-01-11 изм.1</vt:lpstr>
      <vt:lpstr>02-01-12 изм.1</vt:lpstr>
      <vt:lpstr>02-01-13 изм.1</vt:lpstr>
      <vt:lpstr>02-01-14 изм.1</vt:lpstr>
      <vt:lpstr>02-01-15 изм.1 </vt:lpstr>
      <vt:lpstr>02-01-16 - ЛСР </vt:lpstr>
      <vt:lpstr>02-01-17 изм.1 </vt:lpstr>
      <vt:lpstr>02-01-18 изм.1 </vt:lpstr>
      <vt:lpstr>02-01-19 изм.1</vt:lpstr>
      <vt:lpstr>02-01-20 - ЛСР </vt:lpstr>
      <vt:lpstr>титул (кн.5 том 11.2.6)</vt:lpstr>
      <vt:lpstr>обложка (кн.6 том 11.2.6)</vt:lpstr>
      <vt:lpstr>Содержание (том 11.2.6)</vt:lpstr>
      <vt:lpstr>СР-1</vt:lpstr>
      <vt:lpstr>СР-2</vt:lpstr>
      <vt:lpstr>ОСР-03-01-БЦ изм.1</vt:lpstr>
      <vt:lpstr>ОСР-03-01-ТЦ изм.1</vt:lpstr>
      <vt:lpstr>03-01-01 изм.1</vt:lpstr>
      <vt:lpstr>03-01-02 изм.1</vt:lpstr>
      <vt:lpstr>04-01-01 изм.1</vt:lpstr>
      <vt:lpstr>ОСР-05-01-БЦ изм.1</vt:lpstr>
      <vt:lpstr>ОСР-05-01ТЦ изм.1</vt:lpstr>
      <vt:lpstr>05-01-01 изм.1 </vt:lpstr>
      <vt:lpstr>05-01-02 изм.1 </vt:lpstr>
      <vt:lpstr>05-02-01 </vt:lpstr>
      <vt:lpstr>06-01-01 изм.1</vt:lpstr>
      <vt:lpstr>06-02-01 изм.1</vt:lpstr>
      <vt:lpstr>06-03-01 изм.1</vt:lpstr>
      <vt:lpstr>06-04-01 изм.1 </vt:lpstr>
      <vt:lpstr>06-05-01 изм.1</vt:lpstr>
      <vt:lpstr>06-06-01 изм.1</vt:lpstr>
      <vt:lpstr>06-07-01 изм.1</vt:lpstr>
      <vt:lpstr>ОСР-07-01-БЦ изм.1</vt:lpstr>
      <vt:lpstr>ОСР-07-01-ТЦ изм.1</vt:lpstr>
      <vt:lpstr>07-01-01 изм.1</vt:lpstr>
      <vt:lpstr>07-01-02 изм.1 </vt:lpstr>
      <vt:lpstr>07-01-03 изм.1</vt:lpstr>
      <vt:lpstr>07-02-01 изм.1</vt:lpstr>
      <vt:lpstr>07-03-01 изм.1</vt:lpstr>
      <vt:lpstr>ОСР-09-01-БЦ изм.1</vt:lpstr>
      <vt:lpstr>ОСР-09-01-ТЦ изм.1</vt:lpstr>
      <vt:lpstr>09-01-01 изм.1 </vt:lpstr>
      <vt:lpstr>09-01-02 изм.1 </vt:lpstr>
      <vt:lpstr>СР-3</vt:lpstr>
      <vt:lpstr>СР-4</vt:lpstr>
      <vt:lpstr>СР-7</vt:lpstr>
      <vt:lpstr>СР-5</vt:lpstr>
      <vt:lpstr>СР-6</vt:lpstr>
      <vt:lpstr>РД</vt:lpstr>
      <vt:lpstr>'02-01-01 изм.1 '!Print_Area</vt:lpstr>
      <vt:lpstr>'02-01-02 изм.1'!Print_Area</vt:lpstr>
      <vt:lpstr>'02-01-03 изм.1 '!Print_Area</vt:lpstr>
      <vt:lpstr>'02-01-04 изм.1'!Print_Area</vt:lpstr>
      <vt:lpstr>'02-01-05 изм.1 '!Print_Area</vt:lpstr>
      <vt:lpstr>'02-01-06 изм.1 '!Print_Area</vt:lpstr>
      <vt:lpstr>'02-01-07 изм.1'!Print_Area</vt:lpstr>
      <vt:lpstr>'02-01-08 изм.1 '!Print_Area</vt:lpstr>
      <vt:lpstr>'02-01-09 изм.1'!Print_Area</vt:lpstr>
      <vt:lpstr>'02-01-10 изм.1'!Print_Area</vt:lpstr>
      <vt:lpstr>'02-01-11 изм.1'!Print_Area</vt:lpstr>
      <vt:lpstr>'02-01-12 изм.1'!Print_Area</vt:lpstr>
      <vt:lpstr>'02-01-13 изм.1'!Print_Area</vt:lpstr>
      <vt:lpstr>'02-01-14 изм.1'!Print_Area</vt:lpstr>
      <vt:lpstr>'02-01-15 изм.1 '!Print_Area</vt:lpstr>
      <vt:lpstr>'02-01-16 - ЛСР '!Print_Area</vt:lpstr>
      <vt:lpstr>'02-01-17 изм.1 '!Print_Area</vt:lpstr>
      <vt:lpstr>'02-01-18 изм.1 '!Print_Area</vt:lpstr>
      <vt:lpstr>'02-01-19 изм.1'!Print_Area</vt:lpstr>
      <vt:lpstr>'02-01-20 - ЛСР '!Print_Area</vt:lpstr>
      <vt:lpstr>'03-01-01 изм.1'!Print_Area</vt:lpstr>
      <vt:lpstr>'03-01-02 изм.1'!Print_Area</vt:lpstr>
      <vt:lpstr>'04-01-01 изм.1'!Print_Area</vt:lpstr>
      <vt:lpstr>'05-01-01 изм.1 '!Print_Area</vt:lpstr>
      <vt:lpstr>'05-01-02 изм.1 '!Print_Area</vt:lpstr>
      <vt:lpstr>'05-02-01 '!Print_Area</vt:lpstr>
      <vt:lpstr>'06-01-01 изм.1'!Print_Area</vt:lpstr>
      <vt:lpstr>'06-02-01 изм.1'!Print_Area</vt:lpstr>
      <vt:lpstr>'06-03-01 изм.1'!Print_Area</vt:lpstr>
      <vt:lpstr>'06-04-01 изм.1 '!Print_Area</vt:lpstr>
      <vt:lpstr>'06-05-01 изм.1'!Print_Area</vt:lpstr>
      <vt:lpstr>'06-06-01 изм.1'!Print_Area</vt:lpstr>
      <vt:lpstr>'06-07-01 изм.1'!Print_Area</vt:lpstr>
      <vt:lpstr>'07-01-01 изм.1'!Print_Area</vt:lpstr>
      <vt:lpstr>'07-01-02 изм.1 '!Print_Area</vt:lpstr>
      <vt:lpstr>'07-01-03 изм.1'!Print_Area</vt:lpstr>
      <vt:lpstr>'07-02-01 изм.1'!Print_Area</vt:lpstr>
      <vt:lpstr>'07-03-01 изм.1'!Print_Area</vt:lpstr>
      <vt:lpstr>'09-01-01 изм.1 '!Print_Area</vt:lpstr>
      <vt:lpstr>'09-01-02 изм.1 '!Print_Area</vt:lpstr>
      <vt:lpstr>'02-01-01 изм.1 '!Print_Titles</vt:lpstr>
      <vt:lpstr>'02-01-02 изм.1'!Print_Titles</vt:lpstr>
      <vt:lpstr>'02-01-03 изм.1 '!Print_Titles</vt:lpstr>
      <vt:lpstr>'02-01-04 изм.1'!Print_Titles</vt:lpstr>
      <vt:lpstr>'02-01-05 изм.1 '!Print_Titles</vt:lpstr>
      <vt:lpstr>'02-01-06 изм.1 '!Print_Titles</vt:lpstr>
      <vt:lpstr>'02-01-07 изм.1'!Print_Titles</vt:lpstr>
      <vt:lpstr>'02-01-08 изм.1 '!Print_Titles</vt:lpstr>
      <vt:lpstr>'02-01-09 изм.1'!Print_Titles</vt:lpstr>
      <vt:lpstr>'02-01-10 изм.1'!Print_Titles</vt:lpstr>
      <vt:lpstr>'02-01-11 изм.1'!Print_Titles</vt:lpstr>
      <vt:lpstr>'02-01-12 изм.1'!Print_Titles</vt:lpstr>
      <vt:lpstr>'02-01-13 изм.1'!Print_Titles</vt:lpstr>
      <vt:lpstr>'02-01-14 изм.1'!Print_Titles</vt:lpstr>
      <vt:lpstr>'02-01-15 изм.1 '!Print_Titles</vt:lpstr>
      <vt:lpstr>'02-01-16 - ЛСР '!Print_Titles</vt:lpstr>
      <vt:lpstr>'02-01-17 изм.1 '!Print_Titles</vt:lpstr>
      <vt:lpstr>'02-01-18 изм.1 '!Print_Titles</vt:lpstr>
      <vt:lpstr>'02-01-19 изм.1'!Print_Titles</vt:lpstr>
      <vt:lpstr>'02-01-20 - ЛСР '!Print_Titles</vt:lpstr>
      <vt:lpstr>'03-01-01 изм.1'!Print_Titles</vt:lpstr>
      <vt:lpstr>'03-01-02 изм.1'!Print_Titles</vt:lpstr>
      <vt:lpstr>'04-01-01 изм.1'!Print_Titles</vt:lpstr>
      <vt:lpstr>'05-01-01 изм.1 '!Print_Titles</vt:lpstr>
      <vt:lpstr>'05-01-02 изм.1 '!Print_Titles</vt:lpstr>
      <vt:lpstr>'05-02-01 '!Print_Titles</vt:lpstr>
      <vt:lpstr>'06-01-01 изм.1'!Print_Titles</vt:lpstr>
      <vt:lpstr>'06-02-01 изм.1'!Print_Titles</vt:lpstr>
      <vt:lpstr>'06-03-01 изм.1'!Print_Titles</vt:lpstr>
      <vt:lpstr>'06-04-01 изм.1 '!Print_Titles</vt:lpstr>
      <vt:lpstr>'06-05-01 изм.1'!Print_Titles</vt:lpstr>
      <vt:lpstr>'06-06-01 изм.1'!Print_Titles</vt:lpstr>
      <vt:lpstr>'06-07-01 изм.1'!Print_Titles</vt:lpstr>
      <vt:lpstr>'07-01-01 изм.1'!Print_Titles</vt:lpstr>
      <vt:lpstr>'07-01-02 изм.1 '!Print_Titles</vt:lpstr>
      <vt:lpstr>'07-01-03 изм.1'!Print_Titles</vt:lpstr>
      <vt:lpstr>'07-02-01 изм.1'!Print_Titles</vt:lpstr>
      <vt:lpstr>'07-03-01 изм.1'!Print_Titles</vt:lpstr>
      <vt:lpstr>'09-01-01 изм.1 '!Print_Titles</vt:lpstr>
      <vt:lpstr>'09-01-02 изм.1 '!Print_Titles</vt:lpstr>
      <vt:lpstr>ВОР!Print_Titles</vt:lpstr>
      <vt:lpstr>'Затраты подрядчика'!Print_Titles</vt:lpstr>
      <vt:lpstr>НМЦК!Print_Titles</vt:lpstr>
      <vt:lpstr>'ОСР-02-01-БЦ изм.1'!Print_Titles</vt:lpstr>
      <vt:lpstr>'ОСР-02-01-ТЦ изм.1'!Print_Titles</vt:lpstr>
      <vt:lpstr>'ОСР-03-01-БЦ изм.1'!Print_Titles</vt:lpstr>
      <vt:lpstr>'ОСР-03-01-ТЦ изм.1'!Print_Titles</vt:lpstr>
      <vt:lpstr>'ОСР-05-01-БЦ изм.1'!Print_Titles</vt:lpstr>
      <vt:lpstr>'ОСР-05-01ТЦ изм.1'!Print_Titles</vt:lpstr>
      <vt:lpstr>'ОСР-07-01-БЦ изм.1'!Print_Titles</vt:lpstr>
      <vt:lpstr>'ОСР-07-01-ТЦ изм.1'!Print_Titles</vt:lpstr>
      <vt:lpstr>'ОСР-09-01-БЦ изм.1'!Print_Titles</vt:lpstr>
      <vt:lpstr>'ОСР-09-01-ТЦ изм.1'!Print_Titles</vt:lpstr>
      <vt:lpstr>'Проект сметы контракта'!Print_Titles</vt:lpstr>
      <vt:lpstr>'ССРСС-БЦ изм.1'!Print_Titles</vt:lpstr>
      <vt:lpstr>'ССРСС-ТЦ изм.1'!Print_Titles</vt:lpstr>
      <vt:lpstr>'02-01-01 изм.1 '!Заголовки_для_печати</vt:lpstr>
      <vt:lpstr>'02-01-02 изм.1'!Заголовки_для_печати</vt:lpstr>
      <vt:lpstr>'02-01-03 изм.1 '!Заголовки_для_печати</vt:lpstr>
      <vt:lpstr>'02-01-04 изм.1'!Заголовки_для_печати</vt:lpstr>
      <vt:lpstr>'02-01-05 изм.1 '!Заголовки_для_печати</vt:lpstr>
      <vt:lpstr>'02-01-06 изм.1 '!Заголовки_для_печати</vt:lpstr>
      <vt:lpstr>'02-01-07 изм.1'!Заголовки_для_печати</vt:lpstr>
      <vt:lpstr>'02-01-08 изм.1 '!Заголовки_для_печати</vt:lpstr>
      <vt:lpstr>'02-01-09 изм.1'!Заголовки_для_печати</vt:lpstr>
      <vt:lpstr>'02-01-10 изм.1'!Заголовки_для_печати</vt:lpstr>
      <vt:lpstr>'02-01-11 изм.1'!Заголовки_для_печати</vt:lpstr>
      <vt:lpstr>'02-01-12 изм.1'!Заголовки_для_печати</vt:lpstr>
      <vt:lpstr>'02-01-13 изм.1'!Заголовки_для_печати</vt:lpstr>
      <vt:lpstr>'02-01-14 изм.1'!Заголовки_для_печати</vt:lpstr>
      <vt:lpstr>'02-01-15 изм.1 '!Заголовки_для_печати</vt:lpstr>
      <vt:lpstr>'02-01-16 - ЛСР '!Заголовки_для_печати</vt:lpstr>
      <vt:lpstr>'02-01-17 изм.1 '!Заголовки_для_печати</vt:lpstr>
      <vt:lpstr>'02-01-18 изм.1 '!Заголовки_для_печати</vt:lpstr>
      <vt:lpstr>'02-01-19 изм.1'!Заголовки_для_печати</vt:lpstr>
      <vt:lpstr>'02-01-20 - ЛСР '!Заголовки_для_печати</vt:lpstr>
      <vt:lpstr>'03-01-01 изм.1'!Заголовки_для_печати</vt:lpstr>
      <vt:lpstr>'03-01-02 изм.1'!Заголовки_для_печати</vt:lpstr>
      <vt:lpstr>'04-01-01 изм.1'!Заголовки_для_печати</vt:lpstr>
      <vt:lpstr>'05-01-01 изм.1 '!Заголовки_для_печати</vt:lpstr>
      <vt:lpstr>'05-01-02 изм.1 '!Заголовки_для_печати</vt:lpstr>
      <vt:lpstr>'05-02-01 '!Заголовки_для_печати</vt:lpstr>
      <vt:lpstr>'06-01-01 изм.1'!Заголовки_для_печати</vt:lpstr>
      <vt:lpstr>'06-02-01 изм.1'!Заголовки_для_печати</vt:lpstr>
      <vt:lpstr>'06-03-01 изм.1'!Заголовки_для_печати</vt:lpstr>
      <vt:lpstr>'06-04-01 изм.1 '!Заголовки_для_печати</vt:lpstr>
      <vt:lpstr>'06-05-01 изм.1'!Заголовки_для_печати</vt:lpstr>
      <vt:lpstr>'06-06-01 изм.1'!Заголовки_для_печати</vt:lpstr>
      <vt:lpstr>'06-07-01 изм.1'!Заголовки_для_печати</vt:lpstr>
      <vt:lpstr>'07-01-01 изм.1'!Заголовки_для_печати</vt:lpstr>
      <vt:lpstr>'07-01-02 изм.1 '!Заголовки_для_печати</vt:lpstr>
      <vt:lpstr>'07-01-03 изм.1'!Заголовки_для_печати</vt:lpstr>
      <vt:lpstr>'07-02-01 изм.1'!Заголовки_для_печати</vt:lpstr>
      <vt:lpstr>'07-03-01 изм.1'!Заголовки_для_печати</vt:lpstr>
      <vt:lpstr>'09-01-01 изм.1 '!Заголовки_для_печати</vt:lpstr>
      <vt:lpstr>'09-01-02 изм.1 '!Заголовки_для_печати</vt:lpstr>
      <vt:lpstr>ВОР!Заголовки_для_печати</vt:lpstr>
      <vt:lpstr>'Затраты подрядчика'!Заголовки_для_печати</vt:lpstr>
      <vt:lpstr>НМЦК!Заголовки_для_печати</vt:lpstr>
      <vt:lpstr>'ОСР-02-01-БЦ изм.1'!Заголовки_для_печати</vt:lpstr>
      <vt:lpstr>'ОСР-02-01-ТЦ изм.1'!Заголовки_для_печати</vt:lpstr>
      <vt:lpstr>'ОСР-03-01-БЦ изм.1'!Заголовки_для_печати</vt:lpstr>
      <vt:lpstr>'ОСР-03-01-ТЦ изм.1'!Заголовки_для_печати</vt:lpstr>
      <vt:lpstr>'ОСР-05-01-БЦ изм.1'!Заголовки_для_печати</vt:lpstr>
      <vt:lpstr>'ОСР-05-01ТЦ изм.1'!Заголовки_для_печати</vt:lpstr>
      <vt:lpstr>'ОСР-07-01-БЦ изм.1'!Заголовки_для_печати</vt:lpstr>
      <vt:lpstr>'ОСР-07-01-ТЦ изм.1'!Заголовки_для_печати</vt:lpstr>
      <vt:lpstr>'ОСР-09-01-БЦ изм.1'!Заголовки_для_печати</vt:lpstr>
      <vt:lpstr>'ОСР-09-01-ТЦ изм.1'!Заголовки_для_печати</vt:lpstr>
      <vt:lpstr>'Проект сметы контракта'!Заголовки_для_печати</vt:lpstr>
      <vt:lpstr>'ССРСС-БЦ изм.1'!Заголовки_для_печати</vt:lpstr>
      <vt:lpstr>'ССРСС-ТЦ изм.1'!Заголовки_для_печати</vt:lpstr>
      <vt:lpstr>ВОР!Область_печати</vt:lpstr>
      <vt:lpstr>График!Область_печати</vt:lpstr>
      <vt:lpstr>'Затраты подрядчика'!Область_печати</vt:lpstr>
      <vt:lpstr>НМЦ!Область_печати</vt:lpstr>
      <vt:lpstr>НМЦК!Область_печати</vt:lpstr>
      <vt:lpstr>ПЗ!Область_печати</vt:lpstr>
      <vt:lpstr>'Проект сметы контракта'!Область_печати</vt:lpstr>
      <vt:lpstr>Протокол!Область_печати</vt:lpstr>
      <vt:lpstr>РД!Область_печати</vt:lpstr>
      <vt:lpstr>'содержание (ССР)'!Область_печати</vt:lpstr>
      <vt:lpstr>Сопоставительная!Область_печати</vt:lpstr>
      <vt:lpstr>'СР-1'!Область_печати</vt:lpstr>
      <vt:lpstr>'СР-2'!Область_печати</vt:lpstr>
      <vt:lpstr>'СР-3'!Область_печати</vt:lpstr>
      <vt:lpstr>'СР-4'!Область_печати</vt:lpstr>
      <vt:lpstr>'СР-5'!Область_печати</vt:lpstr>
      <vt:lpstr>'СР-6'!Область_печати</vt:lpstr>
      <vt:lpstr>'СР-7'!Область_печати</vt:lpstr>
      <vt:lpstr>'ССРСС-БЦ изм.1'!Область_печати</vt:lpstr>
      <vt:lpstr>'ССРСС-ТЦ изм.1'!Область_печати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Крестина</dc:creator>
  <cp:lastModifiedBy>Будников Василий Геннадьевич</cp:lastModifiedBy>
  <cp:lastPrinted>2022-11-16T09:29:38Z</cp:lastPrinted>
  <dcterms:created xsi:type="dcterms:W3CDTF">2020-09-30T08:50:27Z</dcterms:created>
  <dcterms:modified xsi:type="dcterms:W3CDTF">2022-11-16T09:29:48Z</dcterms:modified>
</cp:coreProperties>
</file>